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du\Downloads\IA PROJ\caixa-lovable\"/>
    </mc:Choice>
  </mc:AlternateContent>
  <xr:revisionPtr revIDLastSave="0" documentId="13_ncr:1_{50F2F613-E4FE-45A1-94CE-E1B0F606FC62}" xr6:coauthVersionLast="47" xr6:coauthVersionMax="47" xr10:uidLastSave="{00000000-0000-0000-0000-000000000000}"/>
  <bookViews>
    <workbookView xWindow="-120" yWindow="-120" windowWidth="20730" windowHeight="11160" activeTab="15" xr2:uid="{00000000-000D-0000-FFFF-FFFF00000000}"/>
  </bookViews>
  <sheets>
    <sheet name="GERAL" sheetId="1" r:id="rId1"/>
    <sheet name="FATURAMENTO" sheetId="2" state="hidden" r:id="rId2"/>
    <sheet name="BOALI" sheetId="3" r:id="rId3"/>
    <sheet name="SERRA" sheetId="4" r:id="rId4"/>
    <sheet name="JARDIM CAMBURI" sheetId="5" r:id="rId5"/>
    <sheet name="PRAIA DO CANTO" sheetId="6" r:id="rId6"/>
    <sheet name="SPOLETO" sheetId="7" r:id="rId7"/>
    <sheet name="PINHEIROS" sheetId="8" r:id="rId8"/>
    <sheet name="Página21" sheetId="9" r:id="rId9"/>
    <sheet name="AEROPORTO" sheetId="10" r:id="rId10"/>
    <sheet name="MANDAQUI" sheetId="11" r:id="rId11"/>
    <sheet name="GOPOÚVA" sheetId="12" r:id="rId12"/>
    <sheet name="ACLIMAÇÃO" sheetId="13" r:id="rId13"/>
    <sheet name="CAMPO BELO" sheetId="14" r:id="rId14"/>
    <sheet name="JABAQUARA" sheetId="15" r:id="rId15"/>
    <sheet name="VILA CLEMENTINO" sheetId="16" r:id="rId16"/>
  </sheets>
  <definedNames>
    <definedName name="_xlnm._FilterDatabase" localSheetId="0" hidden="1">GERAL!$A$1:$AA$9656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3" i="16" l="1"/>
  <c r="P213" i="16"/>
  <c r="Q213" i="16" s="1"/>
  <c r="O213" i="16"/>
  <c r="Y212" i="16"/>
  <c r="Z212" i="16" s="1"/>
  <c r="U212" i="16"/>
  <c r="T212" i="16"/>
  <c r="Q212" i="16"/>
  <c r="Y211" i="16"/>
  <c r="Z211" i="16" s="1"/>
  <c r="W211" i="16"/>
  <c r="U211" i="16"/>
  <c r="V211" i="16" s="1"/>
  <c r="T211" i="16"/>
  <c r="Q211" i="16"/>
  <c r="Y210" i="16"/>
  <c r="Z210" i="16" s="1"/>
  <c r="W210" i="16"/>
  <c r="V210" i="16"/>
  <c r="U210" i="16"/>
  <c r="T210" i="16"/>
  <c r="Q210" i="16"/>
  <c r="Z209" i="16"/>
  <c r="Y209" i="16"/>
  <c r="U209" i="16"/>
  <c r="T209" i="16"/>
  <c r="Q209" i="16"/>
  <c r="Y208" i="16"/>
  <c r="Z208" i="16" s="1"/>
  <c r="U208" i="16"/>
  <c r="T208" i="16"/>
  <c r="Q208" i="16"/>
  <c r="Y207" i="16"/>
  <c r="Z207" i="16" s="1"/>
  <c r="W207" i="16"/>
  <c r="U207" i="16"/>
  <c r="V207" i="16" s="1"/>
  <c r="T207" i="16"/>
  <c r="Q207" i="16"/>
  <c r="Y206" i="16"/>
  <c r="Z206" i="16" s="1"/>
  <c r="W206" i="16"/>
  <c r="V206" i="16"/>
  <c r="U206" i="16"/>
  <c r="T206" i="16"/>
  <c r="Q206" i="16"/>
  <c r="Z205" i="16"/>
  <c r="Y205" i="16"/>
  <c r="U205" i="16"/>
  <c r="T205" i="16"/>
  <c r="Q205" i="16"/>
  <c r="Y204" i="16"/>
  <c r="Z204" i="16" s="1"/>
  <c r="U204" i="16"/>
  <c r="T204" i="16"/>
  <c r="Q204" i="16"/>
  <c r="Y203" i="16"/>
  <c r="Z203" i="16" s="1"/>
  <c r="W203" i="16"/>
  <c r="U203" i="16"/>
  <c r="V203" i="16" s="1"/>
  <c r="T203" i="16"/>
  <c r="Q203" i="16"/>
  <c r="Y202" i="16"/>
  <c r="Z202" i="16" s="1"/>
  <c r="W202" i="16"/>
  <c r="V202" i="16"/>
  <c r="U202" i="16"/>
  <c r="T202" i="16"/>
  <c r="Q202" i="16"/>
  <c r="Z201" i="16"/>
  <c r="Y201" i="16"/>
  <c r="U201" i="16"/>
  <c r="T201" i="16"/>
  <c r="Q201" i="16"/>
  <c r="Y200" i="16"/>
  <c r="Z200" i="16" s="1"/>
  <c r="U200" i="16"/>
  <c r="T200" i="16"/>
  <c r="Q200" i="16"/>
  <c r="Y199" i="16"/>
  <c r="Z199" i="16" s="1"/>
  <c r="W199" i="16"/>
  <c r="U199" i="16"/>
  <c r="V199" i="16" s="1"/>
  <c r="T199" i="16"/>
  <c r="Q199" i="16"/>
  <c r="Y198" i="16"/>
  <c r="Z198" i="16" s="1"/>
  <c r="W198" i="16"/>
  <c r="V198" i="16"/>
  <c r="U198" i="16"/>
  <c r="T198" i="16"/>
  <c r="Q198" i="16"/>
  <c r="G198" i="16"/>
  <c r="Y197" i="16"/>
  <c r="Z197" i="16" s="1"/>
  <c r="W197" i="16"/>
  <c r="V197" i="16"/>
  <c r="U197" i="16"/>
  <c r="T197" i="16"/>
  <c r="Q197" i="16"/>
  <c r="G197" i="16"/>
  <c r="Y196" i="16"/>
  <c r="Z196" i="16" s="1"/>
  <c r="W196" i="16"/>
  <c r="V196" i="16"/>
  <c r="U196" i="16"/>
  <c r="T196" i="16"/>
  <c r="Q196" i="16"/>
  <c r="G196" i="16"/>
  <c r="Y195" i="16"/>
  <c r="Z195" i="16" s="1"/>
  <c r="W195" i="16"/>
  <c r="V195" i="16"/>
  <c r="U195" i="16"/>
  <c r="T195" i="16"/>
  <c r="Q195" i="16"/>
  <c r="G195" i="16"/>
  <c r="Y194" i="16"/>
  <c r="Z194" i="16" s="1"/>
  <c r="W194" i="16"/>
  <c r="V194" i="16"/>
  <c r="U194" i="16"/>
  <c r="T194" i="16"/>
  <c r="Q194" i="16"/>
  <c r="G194" i="16"/>
  <c r="Y193" i="16"/>
  <c r="Z193" i="16" s="1"/>
  <c r="W193" i="16"/>
  <c r="V193" i="16"/>
  <c r="U193" i="16"/>
  <c r="T193" i="16"/>
  <c r="Q193" i="16"/>
  <c r="G193" i="16"/>
  <c r="Y192" i="16"/>
  <c r="Z192" i="16" s="1"/>
  <c r="W192" i="16"/>
  <c r="V192" i="16"/>
  <c r="U192" i="16"/>
  <c r="T192" i="16"/>
  <c r="Q192" i="16"/>
  <c r="G192" i="16"/>
  <c r="Y191" i="16"/>
  <c r="Z191" i="16" s="1"/>
  <c r="W191" i="16"/>
  <c r="V191" i="16"/>
  <c r="U191" i="16"/>
  <c r="T191" i="16"/>
  <c r="Q191" i="16"/>
  <c r="G191" i="16"/>
  <c r="Y190" i="16"/>
  <c r="Z190" i="16" s="1"/>
  <c r="W190" i="16"/>
  <c r="V190" i="16"/>
  <c r="U190" i="16"/>
  <c r="T190" i="16"/>
  <c r="Q190" i="16"/>
  <c r="G190" i="16"/>
  <c r="Y189" i="16"/>
  <c r="Z189" i="16" s="1"/>
  <c r="W189" i="16"/>
  <c r="V189" i="16"/>
  <c r="U189" i="16"/>
  <c r="T189" i="16"/>
  <c r="Q189" i="16"/>
  <c r="G189" i="16"/>
  <c r="Y188" i="16"/>
  <c r="Z188" i="16" s="1"/>
  <c r="W188" i="16"/>
  <c r="V188" i="16"/>
  <c r="U188" i="16"/>
  <c r="T188" i="16"/>
  <c r="Q188" i="16"/>
  <c r="G188" i="16"/>
  <c r="Y187" i="16"/>
  <c r="Z187" i="16" s="1"/>
  <c r="W187" i="16"/>
  <c r="V187" i="16"/>
  <c r="U187" i="16"/>
  <c r="T187" i="16"/>
  <c r="Q187" i="16"/>
  <c r="G187" i="16"/>
  <c r="Y186" i="16"/>
  <c r="Z186" i="16" s="1"/>
  <c r="W186" i="16"/>
  <c r="V186" i="16"/>
  <c r="U186" i="16"/>
  <c r="T186" i="16"/>
  <c r="Q186" i="16"/>
  <c r="G186" i="16"/>
  <c r="Y185" i="16"/>
  <c r="Z185" i="16" s="1"/>
  <c r="W185" i="16"/>
  <c r="V185" i="16"/>
  <c r="U185" i="16"/>
  <c r="T185" i="16"/>
  <c r="Q185" i="16"/>
  <c r="G185" i="16"/>
  <c r="Y184" i="16"/>
  <c r="Z184" i="16" s="1"/>
  <c r="T184" i="16"/>
  <c r="Q184" i="16"/>
  <c r="G184" i="16"/>
  <c r="Z183" i="16"/>
  <c r="Y183" i="16"/>
  <c r="Y213" i="16" s="1"/>
  <c r="W183" i="16"/>
  <c r="V183" i="16"/>
  <c r="U183" i="16"/>
  <c r="T183" i="16"/>
  <c r="T213" i="16" s="1"/>
  <c r="Q183" i="16"/>
  <c r="G183" i="16"/>
  <c r="X182" i="16"/>
  <c r="Q182" i="16"/>
  <c r="P182" i="16"/>
  <c r="O182" i="16"/>
  <c r="N182" i="16"/>
  <c r="N213" i="16" s="1"/>
  <c r="G182" i="16"/>
  <c r="Y181" i="16"/>
  <c r="Z181" i="16" s="1"/>
  <c r="W181" i="16"/>
  <c r="V181" i="16"/>
  <c r="U181" i="16"/>
  <c r="T181" i="16"/>
  <c r="Q181" i="16"/>
  <c r="G181" i="16"/>
  <c r="Y180" i="16"/>
  <c r="Z180" i="16" s="1"/>
  <c r="W180" i="16"/>
  <c r="V180" i="16"/>
  <c r="U180" i="16"/>
  <c r="T180" i="16"/>
  <c r="Q180" i="16"/>
  <c r="G180" i="16"/>
  <c r="Y179" i="16"/>
  <c r="Z179" i="16" s="1"/>
  <c r="T179" i="16"/>
  <c r="Q179" i="16"/>
  <c r="G179" i="16"/>
  <c r="C179" i="16"/>
  <c r="U184" i="16" s="1"/>
  <c r="W184" i="16" s="1"/>
  <c r="Y178" i="16"/>
  <c r="V178" i="16" s="1"/>
  <c r="W178" i="16"/>
  <c r="U178" i="16"/>
  <c r="T178" i="16"/>
  <c r="Q178" i="16"/>
  <c r="G178" i="16"/>
  <c r="Y177" i="16"/>
  <c r="V177" i="16" s="1"/>
  <c r="W177" i="16"/>
  <c r="U177" i="16"/>
  <c r="T177" i="16"/>
  <c r="Q177" i="16"/>
  <c r="G177" i="16"/>
  <c r="Y176" i="16"/>
  <c r="V176" i="16" s="1"/>
  <c r="W176" i="16"/>
  <c r="U176" i="16"/>
  <c r="T176" i="16"/>
  <c r="Q176" i="16"/>
  <c r="G176" i="16"/>
  <c r="Y175" i="16"/>
  <c r="V175" i="16" s="1"/>
  <c r="W175" i="16"/>
  <c r="U175" i="16"/>
  <c r="T175" i="16"/>
  <c r="Q175" i="16"/>
  <c r="G175" i="16"/>
  <c r="F175" i="16"/>
  <c r="C175" i="16"/>
  <c r="U179" i="16" s="1"/>
  <c r="W179" i="16" s="1"/>
  <c r="Z174" i="16"/>
  <c r="Y174" i="16"/>
  <c r="U174" i="16"/>
  <c r="T174" i="16"/>
  <c r="Q174" i="16"/>
  <c r="G174" i="16"/>
  <c r="Z173" i="16"/>
  <c r="Y173" i="16"/>
  <c r="U173" i="16"/>
  <c r="T173" i="16"/>
  <c r="Q173" i="16"/>
  <c r="G173" i="16"/>
  <c r="Z172" i="16"/>
  <c r="Y172" i="16"/>
  <c r="T172" i="16"/>
  <c r="Q172" i="16"/>
  <c r="G172" i="16"/>
  <c r="Z171" i="16"/>
  <c r="Y171" i="16"/>
  <c r="U171" i="16"/>
  <c r="T171" i="16"/>
  <c r="Q171" i="16"/>
  <c r="G171" i="16"/>
  <c r="Z170" i="16"/>
  <c r="Y170" i="16"/>
  <c r="U170" i="16"/>
  <c r="T170" i="16"/>
  <c r="Q170" i="16"/>
  <c r="G170" i="16"/>
  <c r="Z169" i="16"/>
  <c r="Y169" i="16"/>
  <c r="U169" i="16"/>
  <c r="T169" i="16"/>
  <c r="Q169" i="16"/>
  <c r="G169" i="16"/>
  <c r="Z168" i="16"/>
  <c r="Y168" i="16"/>
  <c r="U168" i="16"/>
  <c r="T168" i="16"/>
  <c r="Q168" i="16"/>
  <c r="G168" i="16"/>
  <c r="C168" i="16"/>
  <c r="U172" i="16" s="1"/>
  <c r="Y167" i="16"/>
  <c r="Z167" i="16" s="1"/>
  <c r="W167" i="16"/>
  <c r="V167" i="16"/>
  <c r="U167" i="16"/>
  <c r="T167" i="16"/>
  <c r="Q167" i="16"/>
  <c r="G167" i="16"/>
  <c r="Y166" i="16"/>
  <c r="Z166" i="16" s="1"/>
  <c r="W166" i="16"/>
  <c r="V166" i="16"/>
  <c r="U166" i="16"/>
  <c r="T166" i="16"/>
  <c r="Q166" i="16"/>
  <c r="G166" i="16"/>
  <c r="Y165" i="16"/>
  <c r="Z165" i="16" s="1"/>
  <c r="W165" i="16"/>
  <c r="V165" i="16"/>
  <c r="U165" i="16"/>
  <c r="T165" i="16"/>
  <c r="Q165" i="16"/>
  <c r="G165" i="16"/>
  <c r="Y164" i="16"/>
  <c r="Z164" i="16" s="1"/>
  <c r="W164" i="16"/>
  <c r="V164" i="16"/>
  <c r="U164" i="16"/>
  <c r="T164" i="16"/>
  <c r="Q164" i="16"/>
  <c r="G164" i="16"/>
  <c r="Y163" i="16"/>
  <c r="Z163" i="16" s="1"/>
  <c r="W163" i="16"/>
  <c r="V163" i="16"/>
  <c r="U163" i="16"/>
  <c r="T163" i="16"/>
  <c r="Q163" i="16"/>
  <c r="G163" i="16"/>
  <c r="Y162" i="16"/>
  <c r="Z162" i="16" s="1"/>
  <c r="W162" i="16"/>
  <c r="V162" i="16"/>
  <c r="U162" i="16"/>
  <c r="T162" i="16"/>
  <c r="Q162" i="16"/>
  <c r="G162" i="16"/>
  <c r="Y161" i="16"/>
  <c r="Z161" i="16" s="1"/>
  <c r="W161" i="16"/>
  <c r="V161" i="16"/>
  <c r="U161" i="16"/>
  <c r="T161" i="16"/>
  <c r="Q161" i="16"/>
  <c r="G161" i="16"/>
  <c r="F161" i="16"/>
  <c r="Y160" i="16"/>
  <c r="Z160" i="16" s="1"/>
  <c r="W160" i="16"/>
  <c r="U160" i="16"/>
  <c r="V160" i="16" s="1"/>
  <c r="T160" i="16"/>
  <c r="Q160" i="16"/>
  <c r="G160" i="16"/>
  <c r="Y159" i="16"/>
  <c r="Z159" i="16" s="1"/>
  <c r="W159" i="16"/>
  <c r="U159" i="16"/>
  <c r="V159" i="16" s="1"/>
  <c r="T159" i="16"/>
  <c r="Q159" i="16"/>
  <c r="G159" i="16"/>
  <c r="Y158" i="16"/>
  <c r="Z158" i="16" s="1"/>
  <c r="W158" i="16"/>
  <c r="U158" i="16"/>
  <c r="V158" i="16" s="1"/>
  <c r="T158" i="16"/>
  <c r="Q158" i="16"/>
  <c r="G158" i="16"/>
  <c r="Y157" i="16"/>
  <c r="Z157" i="16" s="1"/>
  <c r="W157" i="16"/>
  <c r="U157" i="16"/>
  <c r="V157" i="16" s="1"/>
  <c r="T157" i="16"/>
  <c r="Q157" i="16"/>
  <c r="G157" i="16"/>
  <c r="Y156" i="16"/>
  <c r="Z156" i="16" s="1"/>
  <c r="W156" i="16"/>
  <c r="U156" i="16"/>
  <c r="V156" i="16" s="1"/>
  <c r="T156" i="16"/>
  <c r="Q156" i="16"/>
  <c r="G156" i="16"/>
  <c r="Y155" i="16"/>
  <c r="Z155" i="16" s="1"/>
  <c r="W155" i="16"/>
  <c r="U155" i="16"/>
  <c r="V155" i="16" s="1"/>
  <c r="T155" i="16"/>
  <c r="Q155" i="16"/>
  <c r="Y154" i="16"/>
  <c r="Z154" i="16" s="1"/>
  <c r="W154" i="16"/>
  <c r="V154" i="16"/>
  <c r="U154" i="16"/>
  <c r="T154" i="16"/>
  <c r="Q154" i="16"/>
  <c r="Z153" i="16"/>
  <c r="Y153" i="16"/>
  <c r="U153" i="16"/>
  <c r="T153" i="16"/>
  <c r="Q153" i="16"/>
  <c r="Y152" i="16"/>
  <c r="Z152" i="16" s="1"/>
  <c r="U152" i="16"/>
  <c r="W152" i="16" s="1"/>
  <c r="T152" i="16"/>
  <c r="Q152" i="16"/>
  <c r="Y151" i="16"/>
  <c r="Y182" i="16" s="1"/>
  <c r="W151" i="16"/>
  <c r="U151" i="16"/>
  <c r="V151" i="16" s="1"/>
  <c r="T151" i="16"/>
  <c r="T182" i="16" s="1"/>
  <c r="Q151" i="16"/>
  <c r="G151" i="16"/>
  <c r="X150" i="16"/>
  <c r="P150" i="16"/>
  <c r="O150" i="16"/>
  <c r="Q150" i="16" s="1"/>
  <c r="N150" i="16"/>
  <c r="Y149" i="16"/>
  <c r="Z149" i="16" s="1"/>
  <c r="W149" i="16"/>
  <c r="V149" i="16"/>
  <c r="U149" i="16"/>
  <c r="T149" i="16"/>
  <c r="Q149" i="16"/>
  <c r="G149" i="16"/>
  <c r="Y148" i="16"/>
  <c r="Z148" i="16" s="1"/>
  <c r="W148" i="16"/>
  <c r="V148" i="16"/>
  <c r="U148" i="16"/>
  <c r="T148" i="16"/>
  <c r="Q148" i="16"/>
  <c r="G148" i="16"/>
  <c r="Y147" i="16"/>
  <c r="Z147" i="16" s="1"/>
  <c r="W147" i="16"/>
  <c r="V147" i="16"/>
  <c r="U147" i="16"/>
  <c r="T147" i="16"/>
  <c r="Q147" i="16"/>
  <c r="G147" i="16"/>
  <c r="Y146" i="16"/>
  <c r="Z146" i="16" s="1"/>
  <c r="W146" i="16"/>
  <c r="V146" i="16"/>
  <c r="U146" i="16"/>
  <c r="T146" i="16"/>
  <c r="Q146" i="16"/>
  <c r="Z145" i="16"/>
  <c r="Y145" i="16"/>
  <c r="U145" i="16"/>
  <c r="T145" i="16"/>
  <c r="Q145" i="16"/>
  <c r="Y144" i="16"/>
  <c r="Z144" i="16" s="1"/>
  <c r="U144" i="16"/>
  <c r="T144" i="16"/>
  <c r="Q144" i="16"/>
  <c r="Y143" i="16"/>
  <c r="Z143" i="16" s="1"/>
  <c r="W143" i="16"/>
  <c r="U143" i="16"/>
  <c r="V143" i="16" s="1"/>
  <c r="T143" i="16"/>
  <c r="Q143" i="16"/>
  <c r="G143" i="16"/>
  <c r="Y142" i="16"/>
  <c r="Z142" i="16" s="1"/>
  <c r="W142" i="16"/>
  <c r="U142" i="16"/>
  <c r="V142" i="16" s="1"/>
  <c r="T142" i="16"/>
  <c r="Q142" i="16"/>
  <c r="G142" i="16"/>
  <c r="Y141" i="16"/>
  <c r="Z141" i="16" s="1"/>
  <c r="W141" i="16"/>
  <c r="U141" i="16"/>
  <c r="V141" i="16" s="1"/>
  <c r="T141" i="16"/>
  <c r="Q141" i="16"/>
  <c r="Y140" i="16"/>
  <c r="Z140" i="16" s="1"/>
  <c r="W140" i="16"/>
  <c r="V140" i="16"/>
  <c r="U140" i="16"/>
  <c r="T140" i="16"/>
  <c r="Q140" i="16"/>
  <c r="Z139" i="16"/>
  <c r="Y139" i="16"/>
  <c r="U139" i="16"/>
  <c r="T139" i="16"/>
  <c r="Q139" i="16"/>
  <c r="Y138" i="16"/>
  <c r="Z138" i="16" s="1"/>
  <c r="U138" i="16"/>
  <c r="T138" i="16"/>
  <c r="Q138" i="16"/>
  <c r="Y137" i="16"/>
  <c r="Z137" i="16" s="1"/>
  <c r="W137" i="16"/>
  <c r="U137" i="16"/>
  <c r="V137" i="16" s="1"/>
  <c r="T137" i="16"/>
  <c r="Q137" i="16"/>
  <c r="Y136" i="16"/>
  <c r="Z136" i="16" s="1"/>
  <c r="W136" i="16"/>
  <c r="V136" i="16"/>
  <c r="U136" i="16"/>
  <c r="T136" i="16"/>
  <c r="Q136" i="16"/>
  <c r="G136" i="16"/>
  <c r="F136" i="16"/>
  <c r="C136" i="16"/>
  <c r="Y135" i="16"/>
  <c r="Z135" i="16" s="1"/>
  <c r="U135" i="16"/>
  <c r="T135" i="16"/>
  <c r="Q135" i="16"/>
  <c r="Y134" i="16"/>
  <c r="Z134" i="16" s="1"/>
  <c r="W134" i="16"/>
  <c r="U134" i="16"/>
  <c r="V134" i="16" s="1"/>
  <c r="T134" i="16"/>
  <c r="Q134" i="16"/>
  <c r="Y133" i="16"/>
  <c r="Z133" i="16" s="1"/>
  <c r="W133" i="16"/>
  <c r="V133" i="16"/>
  <c r="U133" i="16"/>
  <c r="T133" i="16"/>
  <c r="Q133" i="16"/>
  <c r="Z132" i="16"/>
  <c r="Y132" i="16"/>
  <c r="U132" i="16"/>
  <c r="T132" i="16"/>
  <c r="Q132" i="16"/>
  <c r="Y131" i="16"/>
  <c r="Z131" i="16" s="1"/>
  <c r="U131" i="16"/>
  <c r="T131" i="16"/>
  <c r="T150" i="16" s="1"/>
  <c r="Q131" i="16"/>
  <c r="Y130" i="16"/>
  <c r="Z130" i="16" s="1"/>
  <c r="W130" i="16"/>
  <c r="U130" i="16"/>
  <c r="V130" i="16" s="1"/>
  <c r="T130" i="16"/>
  <c r="Q130" i="16"/>
  <c r="Y129" i="16"/>
  <c r="Z129" i="16" s="1"/>
  <c r="W129" i="16"/>
  <c r="V129" i="16"/>
  <c r="U129" i="16"/>
  <c r="T129" i="16"/>
  <c r="Q129" i="16"/>
  <c r="G129" i="16"/>
  <c r="Y128" i="16"/>
  <c r="Z128" i="16" s="1"/>
  <c r="W128" i="16"/>
  <c r="V128" i="16"/>
  <c r="U128" i="16"/>
  <c r="T128" i="16"/>
  <c r="Q128" i="16"/>
  <c r="Z127" i="16"/>
  <c r="Y127" i="16"/>
  <c r="U127" i="16"/>
  <c r="T127" i="16"/>
  <c r="Q127" i="16"/>
  <c r="Y126" i="16"/>
  <c r="Z126" i="16" s="1"/>
  <c r="U126" i="16"/>
  <c r="W126" i="16" s="1"/>
  <c r="T126" i="16"/>
  <c r="Q126" i="16"/>
  <c r="Y125" i="16"/>
  <c r="Z125" i="16" s="1"/>
  <c r="W125" i="16"/>
  <c r="U125" i="16"/>
  <c r="V125" i="16" s="1"/>
  <c r="T125" i="16"/>
  <c r="Q125" i="16"/>
  <c r="Y124" i="16"/>
  <c r="Z124" i="16" s="1"/>
  <c r="W124" i="16"/>
  <c r="V124" i="16"/>
  <c r="U124" i="16"/>
  <c r="T124" i="16"/>
  <c r="Q124" i="16"/>
  <c r="Z123" i="16"/>
  <c r="Y123" i="16"/>
  <c r="U123" i="16"/>
  <c r="T123" i="16"/>
  <c r="Q123" i="16"/>
  <c r="Y122" i="16"/>
  <c r="Z122" i="16" s="1"/>
  <c r="U122" i="16"/>
  <c r="W122" i="16" s="1"/>
  <c r="T122" i="16"/>
  <c r="Q122" i="16"/>
  <c r="Y121" i="16"/>
  <c r="Z121" i="16" s="1"/>
  <c r="W121" i="16"/>
  <c r="U121" i="16"/>
  <c r="V121" i="16" s="1"/>
  <c r="T121" i="16"/>
  <c r="Q121" i="16"/>
  <c r="Y120" i="16"/>
  <c r="Z120" i="16" s="1"/>
  <c r="W120" i="16"/>
  <c r="V120" i="16"/>
  <c r="U120" i="16"/>
  <c r="T120" i="16"/>
  <c r="Q120" i="16"/>
  <c r="P119" i="16"/>
  <c r="Q119" i="16" s="1"/>
  <c r="O119" i="16"/>
  <c r="N119" i="16"/>
  <c r="Y118" i="16"/>
  <c r="Z118" i="16" s="1"/>
  <c r="X118" i="16"/>
  <c r="V118" i="16"/>
  <c r="U118" i="16"/>
  <c r="W118" i="16" s="1"/>
  <c r="T118" i="16"/>
  <c r="Q118" i="16"/>
  <c r="Z117" i="16"/>
  <c r="Y117" i="16"/>
  <c r="X117" i="16"/>
  <c r="U117" i="16"/>
  <c r="T117" i="16"/>
  <c r="Q117" i="16"/>
  <c r="Y116" i="16"/>
  <c r="X116" i="16"/>
  <c r="U116" i="16"/>
  <c r="W116" i="16" s="1"/>
  <c r="T116" i="16"/>
  <c r="Q116" i="16"/>
  <c r="Z115" i="16"/>
  <c r="Y115" i="16"/>
  <c r="X115" i="16"/>
  <c r="U115" i="16"/>
  <c r="W115" i="16" s="1"/>
  <c r="T115" i="16"/>
  <c r="Q115" i="16"/>
  <c r="Y114" i="16"/>
  <c r="Z114" i="16" s="1"/>
  <c r="X114" i="16"/>
  <c r="V114" i="16"/>
  <c r="U114" i="16"/>
  <c r="W114" i="16" s="1"/>
  <c r="T114" i="16"/>
  <c r="Q114" i="16"/>
  <c r="Z113" i="16"/>
  <c r="Y113" i="16"/>
  <c r="X113" i="16"/>
  <c r="U113" i="16"/>
  <c r="T113" i="16"/>
  <c r="Q113" i="16"/>
  <c r="Y112" i="16"/>
  <c r="X112" i="16"/>
  <c r="U112" i="16"/>
  <c r="W112" i="16" s="1"/>
  <c r="T112" i="16"/>
  <c r="Q112" i="16"/>
  <c r="Z111" i="16"/>
  <c r="Y111" i="16"/>
  <c r="X111" i="16"/>
  <c r="U111" i="16"/>
  <c r="W111" i="16" s="1"/>
  <c r="T111" i="16"/>
  <c r="Q111" i="16"/>
  <c r="Y110" i="16"/>
  <c r="Z110" i="16" s="1"/>
  <c r="X110" i="16"/>
  <c r="V110" i="16"/>
  <c r="U110" i="16"/>
  <c r="W110" i="16" s="1"/>
  <c r="T110" i="16"/>
  <c r="Q110" i="16"/>
  <c r="Z109" i="16"/>
  <c r="Y109" i="16"/>
  <c r="X109" i="16"/>
  <c r="U109" i="16"/>
  <c r="T109" i="16"/>
  <c r="Q109" i="16"/>
  <c r="Y108" i="16"/>
  <c r="X108" i="16"/>
  <c r="U108" i="16"/>
  <c r="W108" i="16" s="1"/>
  <c r="T108" i="16"/>
  <c r="Q108" i="16"/>
  <c r="Z107" i="16"/>
  <c r="Y107" i="16"/>
  <c r="X107" i="16"/>
  <c r="U107" i="16"/>
  <c r="W107" i="16" s="1"/>
  <c r="T107" i="16"/>
  <c r="Q107" i="16"/>
  <c r="Y106" i="16"/>
  <c r="Z106" i="16" s="1"/>
  <c r="X106" i="16"/>
  <c r="V106" i="16"/>
  <c r="U106" i="16"/>
  <c r="W106" i="16" s="1"/>
  <c r="T106" i="16"/>
  <c r="Q106" i="16"/>
  <c r="Z105" i="16"/>
  <c r="Y105" i="16"/>
  <c r="X105" i="16"/>
  <c r="U105" i="16"/>
  <c r="T105" i="16"/>
  <c r="Q105" i="16"/>
  <c r="Y104" i="16"/>
  <c r="X104" i="16"/>
  <c r="U104" i="16"/>
  <c r="W104" i="16" s="1"/>
  <c r="T104" i="16"/>
  <c r="Q104" i="16"/>
  <c r="Z103" i="16"/>
  <c r="Y103" i="16"/>
  <c r="X103" i="16"/>
  <c r="U103" i="16"/>
  <c r="W103" i="16" s="1"/>
  <c r="T103" i="16"/>
  <c r="Q103" i="16"/>
  <c r="Y102" i="16"/>
  <c r="Z102" i="16" s="1"/>
  <c r="X102" i="16"/>
  <c r="V102" i="16"/>
  <c r="U102" i="16"/>
  <c r="W102" i="16" s="1"/>
  <c r="T102" i="16"/>
  <c r="Q102" i="16"/>
  <c r="Z101" i="16"/>
  <c r="Y101" i="16"/>
  <c r="X101" i="16"/>
  <c r="U101" i="16"/>
  <c r="T101" i="16"/>
  <c r="Q101" i="16"/>
  <c r="Y100" i="16"/>
  <c r="X100" i="16"/>
  <c r="U100" i="16"/>
  <c r="W100" i="16" s="1"/>
  <c r="T100" i="16"/>
  <c r="Q100" i="16"/>
  <c r="Z99" i="16"/>
  <c r="Y99" i="16"/>
  <c r="X99" i="16"/>
  <c r="U99" i="16"/>
  <c r="W99" i="16" s="1"/>
  <c r="T99" i="16"/>
  <c r="Q99" i="16"/>
  <c r="Y98" i="16"/>
  <c r="Z98" i="16" s="1"/>
  <c r="X98" i="16"/>
  <c r="V98" i="16"/>
  <c r="U98" i="16"/>
  <c r="W98" i="16" s="1"/>
  <c r="T98" i="16"/>
  <c r="Q98" i="16"/>
  <c r="Z97" i="16"/>
  <c r="Y97" i="16"/>
  <c r="X97" i="16"/>
  <c r="U97" i="16"/>
  <c r="T97" i="16"/>
  <c r="Q97" i="16"/>
  <c r="Y96" i="16"/>
  <c r="X96" i="16"/>
  <c r="U96" i="16"/>
  <c r="W96" i="16" s="1"/>
  <c r="T96" i="16"/>
  <c r="Q96" i="16"/>
  <c r="Z95" i="16"/>
  <c r="Y95" i="16"/>
  <c r="X95" i="16"/>
  <c r="U95" i="16"/>
  <c r="W95" i="16" s="1"/>
  <c r="T95" i="16"/>
  <c r="Q95" i="16"/>
  <c r="Y94" i="16"/>
  <c r="Z94" i="16" s="1"/>
  <c r="X94" i="16"/>
  <c r="V94" i="16"/>
  <c r="U94" i="16"/>
  <c r="W94" i="16" s="1"/>
  <c r="T94" i="16"/>
  <c r="Q94" i="16"/>
  <c r="Z93" i="16"/>
  <c r="Y93" i="16"/>
  <c r="X93" i="16"/>
  <c r="U93" i="16"/>
  <c r="T93" i="16"/>
  <c r="Q93" i="16"/>
  <c r="Y92" i="16"/>
  <c r="X92" i="16"/>
  <c r="U92" i="16"/>
  <c r="W92" i="16" s="1"/>
  <c r="T92" i="16"/>
  <c r="Q92" i="16"/>
  <c r="Z91" i="16"/>
  <c r="Y91" i="16"/>
  <c r="X91" i="16"/>
  <c r="V91" i="16"/>
  <c r="U91" i="16"/>
  <c r="T91" i="16"/>
  <c r="Q91" i="16"/>
  <c r="Y90" i="16"/>
  <c r="X90" i="16"/>
  <c r="Z90" i="16" s="1"/>
  <c r="V90" i="16"/>
  <c r="U90" i="16"/>
  <c r="W90" i="16" s="1"/>
  <c r="T90" i="16"/>
  <c r="Q90" i="16"/>
  <c r="Y89" i="16"/>
  <c r="X89" i="16"/>
  <c r="Z89" i="16" s="1"/>
  <c r="V89" i="16"/>
  <c r="U89" i="16"/>
  <c r="T89" i="16"/>
  <c r="Q89" i="16"/>
  <c r="Y88" i="16"/>
  <c r="X88" i="16"/>
  <c r="V88" i="16"/>
  <c r="U88" i="16"/>
  <c r="T88" i="16"/>
  <c r="Q88" i="16"/>
  <c r="X87" i="16"/>
  <c r="P87" i="16"/>
  <c r="O87" i="16"/>
  <c r="Q87" i="16" s="1"/>
  <c r="N87" i="16"/>
  <c r="Y86" i="16"/>
  <c r="Z86" i="16" s="1"/>
  <c r="V86" i="16"/>
  <c r="U86" i="16"/>
  <c r="T86" i="16"/>
  <c r="W86" i="16" s="1"/>
  <c r="Q86" i="16"/>
  <c r="Z85" i="16"/>
  <c r="Y85" i="16"/>
  <c r="U85" i="16"/>
  <c r="T85" i="16"/>
  <c r="Q85" i="16"/>
  <c r="Y84" i="16"/>
  <c r="U84" i="16"/>
  <c r="W84" i="16" s="1"/>
  <c r="T84" i="16"/>
  <c r="Q84" i="16"/>
  <c r="Z83" i="16"/>
  <c r="Y83" i="16"/>
  <c r="W83" i="16"/>
  <c r="U83" i="16"/>
  <c r="V83" i="16" s="1"/>
  <c r="T83" i="16"/>
  <c r="Q83" i="16"/>
  <c r="Y82" i="16"/>
  <c r="Z82" i="16" s="1"/>
  <c r="V82" i="16"/>
  <c r="U82" i="16"/>
  <c r="T82" i="16"/>
  <c r="W82" i="16" s="1"/>
  <c r="Q82" i="16"/>
  <c r="Z81" i="16"/>
  <c r="Y81" i="16"/>
  <c r="U81" i="16"/>
  <c r="T81" i="16"/>
  <c r="Q81" i="16"/>
  <c r="Y80" i="16"/>
  <c r="U80" i="16"/>
  <c r="W80" i="16" s="1"/>
  <c r="T80" i="16"/>
  <c r="Q80" i="16"/>
  <c r="Z79" i="16"/>
  <c r="Y79" i="16"/>
  <c r="W79" i="16"/>
  <c r="U79" i="16"/>
  <c r="V79" i="16" s="1"/>
  <c r="T79" i="16"/>
  <c r="Q79" i="16"/>
  <c r="Y78" i="16"/>
  <c r="Z78" i="16" s="1"/>
  <c r="V78" i="16"/>
  <c r="U78" i="16"/>
  <c r="T78" i="16"/>
  <c r="W78" i="16" s="1"/>
  <c r="Q78" i="16"/>
  <c r="Z77" i="16"/>
  <c r="Y77" i="16"/>
  <c r="U77" i="16"/>
  <c r="T77" i="16"/>
  <c r="Q77" i="16"/>
  <c r="Y76" i="16"/>
  <c r="U76" i="16"/>
  <c r="W76" i="16" s="1"/>
  <c r="T76" i="16"/>
  <c r="Q76" i="16"/>
  <c r="Z75" i="16"/>
  <c r="Y75" i="16"/>
  <c r="W75" i="16"/>
  <c r="U75" i="16"/>
  <c r="V75" i="16" s="1"/>
  <c r="T75" i="16"/>
  <c r="Q75" i="16"/>
  <c r="Y74" i="16"/>
  <c r="Z74" i="16" s="1"/>
  <c r="V74" i="16"/>
  <c r="U74" i="16"/>
  <c r="T74" i="16"/>
  <c r="W74" i="16" s="1"/>
  <c r="Q74" i="16"/>
  <c r="Z73" i="16"/>
  <c r="Y73" i="16"/>
  <c r="U73" i="16"/>
  <c r="T73" i="16"/>
  <c r="Q73" i="16"/>
  <c r="Y72" i="16"/>
  <c r="U72" i="16"/>
  <c r="W72" i="16" s="1"/>
  <c r="T72" i="16"/>
  <c r="Q72" i="16"/>
  <c r="Z71" i="16"/>
  <c r="Y71" i="16"/>
  <c r="W71" i="16"/>
  <c r="U71" i="16"/>
  <c r="V71" i="16" s="1"/>
  <c r="T71" i="16"/>
  <c r="Q71" i="16"/>
  <c r="Y70" i="16"/>
  <c r="Z70" i="16" s="1"/>
  <c r="V70" i="16"/>
  <c r="U70" i="16"/>
  <c r="T70" i="16"/>
  <c r="W70" i="16" s="1"/>
  <c r="Q70" i="16"/>
  <c r="Z69" i="16"/>
  <c r="Y69" i="16"/>
  <c r="U69" i="16"/>
  <c r="T69" i="16"/>
  <c r="Q69" i="16"/>
  <c r="Y68" i="16"/>
  <c r="U68" i="16"/>
  <c r="W68" i="16" s="1"/>
  <c r="T68" i="16"/>
  <c r="Q68" i="16"/>
  <c r="Z67" i="16"/>
  <c r="Y67" i="16"/>
  <c r="W67" i="16"/>
  <c r="U67" i="16"/>
  <c r="V67" i="16" s="1"/>
  <c r="T67" i="16"/>
  <c r="Q67" i="16"/>
  <c r="Y66" i="16"/>
  <c r="Z66" i="16" s="1"/>
  <c r="V66" i="16"/>
  <c r="U66" i="16"/>
  <c r="W66" i="16" s="1"/>
  <c r="T66" i="16"/>
  <c r="Q66" i="16"/>
  <c r="Z65" i="16"/>
  <c r="Y65" i="16"/>
  <c r="U65" i="16"/>
  <c r="T65" i="16"/>
  <c r="Q65" i="16"/>
  <c r="Y64" i="16"/>
  <c r="U64" i="16"/>
  <c r="W64" i="16" s="1"/>
  <c r="T64" i="16"/>
  <c r="Q64" i="16"/>
  <c r="Z63" i="16"/>
  <c r="Y63" i="16"/>
  <c r="T63" i="16"/>
  <c r="Q63" i="16"/>
  <c r="Y62" i="16"/>
  <c r="Z62" i="16" s="1"/>
  <c r="V62" i="16"/>
  <c r="U62" i="16"/>
  <c r="W62" i="16" s="1"/>
  <c r="T62" i="16"/>
  <c r="Q62" i="16"/>
  <c r="C62" i="16"/>
  <c r="U63" i="16" s="1"/>
  <c r="V63" i="16" s="1"/>
  <c r="Y61" i="16"/>
  <c r="Z61" i="16" s="1"/>
  <c r="V61" i="16"/>
  <c r="U61" i="16"/>
  <c r="W61" i="16" s="1"/>
  <c r="T61" i="16"/>
  <c r="Q61" i="16"/>
  <c r="Z60" i="16"/>
  <c r="Y60" i="16"/>
  <c r="U60" i="16"/>
  <c r="T60" i="16"/>
  <c r="Q60" i="16"/>
  <c r="Y59" i="16"/>
  <c r="U59" i="16"/>
  <c r="W59" i="16" s="1"/>
  <c r="T59" i="16"/>
  <c r="T87" i="16" s="1"/>
  <c r="Q59" i="16"/>
  <c r="X58" i="16"/>
  <c r="P58" i="16"/>
  <c r="O58" i="16"/>
  <c r="Q58" i="16" s="1"/>
  <c r="N58" i="16"/>
  <c r="Y57" i="16"/>
  <c r="Z57" i="16" s="1"/>
  <c r="V57" i="16"/>
  <c r="U57" i="16"/>
  <c r="T57" i="16"/>
  <c r="W57" i="16" s="1"/>
  <c r="Q57" i="16"/>
  <c r="Z56" i="16"/>
  <c r="Y56" i="16"/>
  <c r="U56" i="16"/>
  <c r="T56" i="16"/>
  <c r="Q56" i="16"/>
  <c r="Y55" i="16"/>
  <c r="U55" i="16"/>
  <c r="W55" i="16" s="1"/>
  <c r="T55" i="16"/>
  <c r="Q55" i="16"/>
  <c r="Z54" i="16"/>
  <c r="Y54" i="16"/>
  <c r="W54" i="16"/>
  <c r="U54" i="16"/>
  <c r="V54" i="16" s="1"/>
  <c r="T54" i="16"/>
  <c r="Q54" i="16"/>
  <c r="Y53" i="16"/>
  <c r="Z53" i="16" s="1"/>
  <c r="V53" i="16"/>
  <c r="U53" i="16"/>
  <c r="T53" i="16"/>
  <c r="W53" i="16" s="1"/>
  <c r="Q53" i="16"/>
  <c r="Z52" i="16"/>
  <c r="Y52" i="16"/>
  <c r="U52" i="16"/>
  <c r="T52" i="16"/>
  <c r="Q52" i="16"/>
  <c r="Y51" i="16"/>
  <c r="U51" i="16"/>
  <c r="W51" i="16" s="1"/>
  <c r="T51" i="16"/>
  <c r="Q51" i="16"/>
  <c r="Z50" i="16"/>
  <c r="Y50" i="16"/>
  <c r="W50" i="16"/>
  <c r="U50" i="16"/>
  <c r="V50" i="16" s="1"/>
  <c r="T50" i="16"/>
  <c r="Q50" i="16"/>
  <c r="Y49" i="16"/>
  <c r="Z49" i="16" s="1"/>
  <c r="V49" i="16"/>
  <c r="U49" i="16"/>
  <c r="T49" i="16"/>
  <c r="W49" i="16" s="1"/>
  <c r="Q49" i="16"/>
  <c r="Z48" i="16"/>
  <c r="Y48" i="16"/>
  <c r="U48" i="16"/>
  <c r="T48" i="16"/>
  <c r="Q48" i="16"/>
  <c r="Y47" i="16"/>
  <c r="U47" i="16"/>
  <c r="W47" i="16" s="1"/>
  <c r="T47" i="16"/>
  <c r="Q47" i="16"/>
  <c r="Z46" i="16"/>
  <c r="Y46" i="16"/>
  <c r="W46" i="16"/>
  <c r="U46" i="16"/>
  <c r="V46" i="16" s="1"/>
  <c r="T46" i="16"/>
  <c r="Q46" i="16"/>
  <c r="Y45" i="16"/>
  <c r="Z45" i="16" s="1"/>
  <c r="V45" i="16"/>
  <c r="U45" i="16"/>
  <c r="T45" i="16"/>
  <c r="W45" i="16" s="1"/>
  <c r="Q45" i="16"/>
  <c r="Z44" i="16"/>
  <c r="Y44" i="16"/>
  <c r="U44" i="16"/>
  <c r="T44" i="16"/>
  <c r="Q44" i="16"/>
  <c r="Y43" i="16"/>
  <c r="U43" i="16"/>
  <c r="W43" i="16" s="1"/>
  <c r="T43" i="16"/>
  <c r="Q43" i="16"/>
  <c r="Z42" i="16"/>
  <c r="Y42" i="16"/>
  <c r="W42" i="16"/>
  <c r="U42" i="16"/>
  <c r="V42" i="16" s="1"/>
  <c r="T42" i="16"/>
  <c r="Q42" i="16"/>
  <c r="Y41" i="16"/>
  <c r="Z41" i="16" s="1"/>
  <c r="V41" i="16"/>
  <c r="U41" i="16"/>
  <c r="T41" i="16"/>
  <c r="W41" i="16" s="1"/>
  <c r="Q41" i="16"/>
  <c r="Z40" i="16"/>
  <c r="Y40" i="16"/>
  <c r="U40" i="16"/>
  <c r="T40" i="16"/>
  <c r="Q40" i="16"/>
  <c r="Y39" i="16"/>
  <c r="U39" i="16"/>
  <c r="W39" i="16" s="1"/>
  <c r="T39" i="16"/>
  <c r="Q39" i="16"/>
  <c r="Z38" i="16"/>
  <c r="Y38" i="16"/>
  <c r="W38" i="16"/>
  <c r="U38" i="16"/>
  <c r="V38" i="16" s="1"/>
  <c r="T38" i="16"/>
  <c r="Q38" i="16"/>
  <c r="Y37" i="16"/>
  <c r="Z37" i="16" s="1"/>
  <c r="V37" i="16"/>
  <c r="U37" i="16"/>
  <c r="W37" i="16" s="1"/>
  <c r="T37" i="16"/>
  <c r="Q37" i="16"/>
  <c r="Z36" i="16"/>
  <c r="Y36" i="16"/>
  <c r="W36" i="16"/>
  <c r="U36" i="16"/>
  <c r="V36" i="16" s="1"/>
  <c r="T36" i="16"/>
  <c r="Q36" i="16"/>
  <c r="Y35" i="16"/>
  <c r="U35" i="16"/>
  <c r="T35" i="16"/>
  <c r="W35" i="16" s="1"/>
  <c r="Q35" i="16"/>
  <c r="Z34" i="16"/>
  <c r="Y34" i="16"/>
  <c r="U34" i="16"/>
  <c r="T34" i="16"/>
  <c r="Q34" i="16"/>
  <c r="Y33" i="16"/>
  <c r="Z33" i="16" s="1"/>
  <c r="V33" i="16"/>
  <c r="U33" i="16"/>
  <c r="W33" i="16" s="1"/>
  <c r="T33" i="16"/>
  <c r="Q33" i="16"/>
  <c r="Z32" i="16"/>
  <c r="Y32" i="16"/>
  <c r="U32" i="16"/>
  <c r="V32" i="16" s="1"/>
  <c r="T32" i="16"/>
  <c r="Q32" i="16"/>
  <c r="Y31" i="16"/>
  <c r="Z31" i="16" s="1"/>
  <c r="V31" i="16"/>
  <c r="U31" i="16"/>
  <c r="T31" i="16"/>
  <c r="W31" i="16" s="1"/>
  <c r="Q31" i="16"/>
  <c r="Z30" i="16"/>
  <c r="Y30" i="16"/>
  <c r="W30" i="16"/>
  <c r="U30" i="16"/>
  <c r="V30" i="16" s="1"/>
  <c r="T30" i="16"/>
  <c r="Q30" i="16"/>
  <c r="Y29" i="16"/>
  <c r="Z29" i="16" s="1"/>
  <c r="U29" i="16"/>
  <c r="T29" i="16"/>
  <c r="Q29" i="16"/>
  <c r="Z28" i="16"/>
  <c r="Y28" i="16"/>
  <c r="W28" i="16"/>
  <c r="U28" i="16"/>
  <c r="V28" i="16" s="1"/>
  <c r="T28" i="16"/>
  <c r="Q28" i="16"/>
  <c r="Y27" i="16"/>
  <c r="U27" i="16"/>
  <c r="T27" i="16"/>
  <c r="T58" i="16" s="1"/>
  <c r="Q27" i="16"/>
  <c r="P211" i="15"/>
  <c r="O211" i="15"/>
  <c r="N211" i="15"/>
  <c r="Y210" i="15"/>
  <c r="Z210" i="15" s="1"/>
  <c r="X210" i="15"/>
  <c r="U210" i="15"/>
  <c r="T210" i="15"/>
  <c r="W210" i="15" s="1"/>
  <c r="Y209" i="15"/>
  <c r="Z209" i="15" s="1"/>
  <c r="X209" i="15"/>
  <c r="U209" i="15"/>
  <c r="T209" i="15"/>
  <c r="W209" i="15" s="1"/>
  <c r="Y208" i="15"/>
  <c r="Z208" i="15" s="1"/>
  <c r="X208" i="15"/>
  <c r="W208" i="15"/>
  <c r="U208" i="15"/>
  <c r="T208" i="15"/>
  <c r="Y207" i="15"/>
  <c r="Z207" i="15" s="1"/>
  <c r="X207" i="15"/>
  <c r="W207" i="15"/>
  <c r="U207" i="15"/>
  <c r="T207" i="15"/>
  <c r="Y206" i="15"/>
  <c r="Z206" i="15" s="1"/>
  <c r="X206" i="15"/>
  <c r="U206" i="15"/>
  <c r="T206" i="15"/>
  <c r="W206" i="15" s="1"/>
  <c r="Y205" i="15"/>
  <c r="Z205" i="15" s="1"/>
  <c r="X205" i="15"/>
  <c r="U205" i="15"/>
  <c r="T205" i="15"/>
  <c r="W205" i="15" s="1"/>
  <c r="Y204" i="15"/>
  <c r="Z204" i="15" s="1"/>
  <c r="X204" i="15"/>
  <c r="W204" i="15"/>
  <c r="U204" i="15"/>
  <c r="T204" i="15"/>
  <c r="Y203" i="15"/>
  <c r="Z203" i="15" s="1"/>
  <c r="X203" i="15"/>
  <c r="W203" i="15"/>
  <c r="U203" i="15"/>
  <c r="T203" i="15"/>
  <c r="Y202" i="15"/>
  <c r="Z202" i="15" s="1"/>
  <c r="X202" i="15"/>
  <c r="U202" i="15"/>
  <c r="T202" i="15"/>
  <c r="Y201" i="15"/>
  <c r="Z201" i="15" s="1"/>
  <c r="X201" i="15"/>
  <c r="U201" i="15"/>
  <c r="T201" i="15"/>
  <c r="W201" i="15" s="1"/>
  <c r="Y200" i="15"/>
  <c r="Z200" i="15" s="1"/>
  <c r="X200" i="15"/>
  <c r="W200" i="15"/>
  <c r="U200" i="15"/>
  <c r="T200" i="15"/>
  <c r="Y199" i="15"/>
  <c r="Z199" i="15" s="1"/>
  <c r="X199" i="15"/>
  <c r="W199" i="15"/>
  <c r="T199" i="15"/>
  <c r="Y198" i="15"/>
  <c r="X198" i="15"/>
  <c r="Z198" i="15" s="1"/>
  <c r="U198" i="15"/>
  <c r="W198" i="15" s="1"/>
  <c r="T198" i="15"/>
  <c r="Z197" i="15"/>
  <c r="Y197" i="15"/>
  <c r="X197" i="15"/>
  <c r="U197" i="15"/>
  <c r="W197" i="15" s="1"/>
  <c r="T197" i="15"/>
  <c r="Z196" i="15"/>
  <c r="Y196" i="15"/>
  <c r="X196" i="15"/>
  <c r="U196" i="15"/>
  <c r="W196" i="15" s="1"/>
  <c r="T196" i="15"/>
  <c r="Y195" i="15"/>
  <c r="X195" i="15"/>
  <c r="Z195" i="15" s="1"/>
  <c r="U195" i="15"/>
  <c r="W195" i="15" s="1"/>
  <c r="T195" i="15"/>
  <c r="Y194" i="15"/>
  <c r="X194" i="15"/>
  <c r="Z194" i="15" s="1"/>
  <c r="U194" i="15"/>
  <c r="W194" i="15" s="1"/>
  <c r="T194" i="15"/>
  <c r="Z193" i="15"/>
  <c r="Y193" i="15"/>
  <c r="X193" i="15"/>
  <c r="U193" i="15"/>
  <c r="W193" i="15" s="1"/>
  <c r="T193" i="15"/>
  <c r="Z192" i="15"/>
  <c r="Y192" i="15"/>
  <c r="X192" i="15"/>
  <c r="U192" i="15"/>
  <c r="W192" i="15" s="1"/>
  <c r="T192" i="15"/>
  <c r="Y191" i="15"/>
  <c r="X191" i="15"/>
  <c r="Z191" i="15" s="1"/>
  <c r="U191" i="15"/>
  <c r="W191" i="15" s="1"/>
  <c r="T191" i="15"/>
  <c r="Y190" i="15"/>
  <c r="Z190" i="15" s="1"/>
  <c r="X190" i="15"/>
  <c r="U190" i="15"/>
  <c r="T190" i="15"/>
  <c r="Z189" i="15"/>
  <c r="Y189" i="15"/>
  <c r="X189" i="15"/>
  <c r="U189" i="15"/>
  <c r="W189" i="15" s="1"/>
  <c r="T189" i="15"/>
  <c r="Y188" i="15"/>
  <c r="X188" i="15"/>
  <c r="W188" i="15"/>
  <c r="U188" i="15"/>
  <c r="T188" i="15"/>
  <c r="Z187" i="15"/>
  <c r="Y187" i="15"/>
  <c r="X187" i="15"/>
  <c r="U187" i="15"/>
  <c r="W187" i="15" s="1"/>
  <c r="T187" i="15"/>
  <c r="Y186" i="15"/>
  <c r="Z186" i="15" s="1"/>
  <c r="X186" i="15"/>
  <c r="W186" i="15"/>
  <c r="U186" i="15"/>
  <c r="T186" i="15"/>
  <c r="Z185" i="15"/>
  <c r="Y185" i="15"/>
  <c r="X185" i="15"/>
  <c r="U185" i="15"/>
  <c r="W185" i="15" s="1"/>
  <c r="T185" i="15"/>
  <c r="Y184" i="15"/>
  <c r="X184" i="15"/>
  <c r="W184" i="15"/>
  <c r="U184" i="15"/>
  <c r="T184" i="15"/>
  <c r="Z183" i="15"/>
  <c r="Y183" i="15"/>
  <c r="X183" i="15"/>
  <c r="U183" i="15"/>
  <c r="T183" i="15"/>
  <c r="X182" i="15"/>
  <c r="Q182" i="15"/>
  <c r="P182" i="15"/>
  <c r="O182" i="15"/>
  <c r="N182" i="15"/>
  <c r="Z181" i="15"/>
  <c r="Y181" i="15"/>
  <c r="X181" i="15"/>
  <c r="W181" i="15"/>
  <c r="U181" i="15"/>
  <c r="T181" i="15"/>
  <c r="Y180" i="15"/>
  <c r="Z180" i="15" s="1"/>
  <c r="X180" i="15"/>
  <c r="U180" i="15"/>
  <c r="T180" i="15"/>
  <c r="Z179" i="15"/>
  <c r="Y179" i="15"/>
  <c r="X179" i="15"/>
  <c r="W179" i="15"/>
  <c r="U179" i="15"/>
  <c r="T179" i="15"/>
  <c r="Y178" i="15"/>
  <c r="Z178" i="15" s="1"/>
  <c r="X178" i="15"/>
  <c r="U178" i="15"/>
  <c r="T178" i="15"/>
  <c r="Z177" i="15"/>
  <c r="Y177" i="15"/>
  <c r="X177" i="15"/>
  <c r="W177" i="15"/>
  <c r="U177" i="15"/>
  <c r="T177" i="15"/>
  <c r="Y176" i="15"/>
  <c r="Z176" i="15" s="1"/>
  <c r="X176" i="15"/>
  <c r="U176" i="15"/>
  <c r="T176" i="15"/>
  <c r="Z175" i="15"/>
  <c r="Y175" i="15"/>
  <c r="X175" i="15"/>
  <c r="W175" i="15"/>
  <c r="U175" i="15"/>
  <c r="T175" i="15"/>
  <c r="Y174" i="15"/>
  <c r="Z174" i="15" s="1"/>
  <c r="X174" i="15"/>
  <c r="U174" i="15"/>
  <c r="T174" i="15"/>
  <c r="Z173" i="15"/>
  <c r="Y173" i="15"/>
  <c r="X173" i="15"/>
  <c r="W173" i="15"/>
  <c r="U173" i="15"/>
  <c r="T173" i="15"/>
  <c r="Y172" i="15"/>
  <c r="Z172" i="15" s="1"/>
  <c r="X172" i="15"/>
  <c r="U172" i="15"/>
  <c r="T172" i="15"/>
  <c r="Z171" i="15"/>
  <c r="Y171" i="15"/>
  <c r="X171" i="15"/>
  <c r="W171" i="15"/>
  <c r="U171" i="15"/>
  <c r="T171" i="15"/>
  <c r="Y170" i="15"/>
  <c r="Z170" i="15" s="1"/>
  <c r="X170" i="15"/>
  <c r="U170" i="15"/>
  <c r="T170" i="15"/>
  <c r="Z169" i="15"/>
  <c r="Y169" i="15"/>
  <c r="X169" i="15"/>
  <c r="W169" i="15"/>
  <c r="U169" i="15"/>
  <c r="T169" i="15"/>
  <c r="Y168" i="15"/>
  <c r="Z168" i="15" s="1"/>
  <c r="X168" i="15"/>
  <c r="U168" i="15"/>
  <c r="T168" i="15"/>
  <c r="Z167" i="15"/>
  <c r="Y167" i="15"/>
  <c r="X167" i="15"/>
  <c r="W167" i="15"/>
  <c r="U167" i="15"/>
  <c r="T167" i="15"/>
  <c r="Y166" i="15"/>
  <c r="Z166" i="15" s="1"/>
  <c r="X166" i="15"/>
  <c r="U166" i="15"/>
  <c r="T166" i="15"/>
  <c r="Z165" i="15"/>
  <c r="Y165" i="15"/>
  <c r="X165" i="15"/>
  <c r="W165" i="15"/>
  <c r="U165" i="15"/>
  <c r="T165" i="15"/>
  <c r="Y164" i="15"/>
  <c r="Z164" i="15" s="1"/>
  <c r="X164" i="15"/>
  <c r="U164" i="15"/>
  <c r="T164" i="15"/>
  <c r="Z163" i="15"/>
  <c r="Y163" i="15"/>
  <c r="X163" i="15"/>
  <c r="W163" i="15"/>
  <c r="U163" i="15"/>
  <c r="T163" i="15"/>
  <c r="Y162" i="15"/>
  <c r="Z162" i="15" s="1"/>
  <c r="X162" i="15"/>
  <c r="U162" i="15"/>
  <c r="T162" i="15"/>
  <c r="Z161" i="15"/>
  <c r="Y161" i="15"/>
  <c r="X161" i="15"/>
  <c r="W161" i="15"/>
  <c r="U161" i="15"/>
  <c r="T161" i="15"/>
  <c r="Y160" i="15"/>
  <c r="Z160" i="15" s="1"/>
  <c r="X160" i="15"/>
  <c r="U160" i="15"/>
  <c r="T160" i="15"/>
  <c r="Z159" i="15"/>
  <c r="Y159" i="15"/>
  <c r="X159" i="15"/>
  <c r="W159" i="15"/>
  <c r="U159" i="15"/>
  <c r="T159" i="15"/>
  <c r="Y158" i="15"/>
  <c r="Z158" i="15" s="1"/>
  <c r="X158" i="15"/>
  <c r="U158" i="15"/>
  <c r="T158" i="15"/>
  <c r="Z157" i="15"/>
  <c r="Y157" i="15"/>
  <c r="X157" i="15"/>
  <c r="W157" i="15"/>
  <c r="U157" i="15"/>
  <c r="T157" i="15"/>
  <c r="Y156" i="15"/>
  <c r="Z156" i="15" s="1"/>
  <c r="X156" i="15"/>
  <c r="U156" i="15"/>
  <c r="T156" i="15"/>
  <c r="Z155" i="15"/>
  <c r="Y155" i="15"/>
  <c r="X155" i="15"/>
  <c r="W155" i="15"/>
  <c r="U155" i="15"/>
  <c r="T155" i="15"/>
  <c r="Y154" i="15"/>
  <c r="Z154" i="15" s="1"/>
  <c r="X154" i="15"/>
  <c r="U154" i="15"/>
  <c r="T154" i="15"/>
  <c r="Z153" i="15"/>
  <c r="Y153" i="15"/>
  <c r="X153" i="15"/>
  <c r="W153" i="15"/>
  <c r="U153" i="15"/>
  <c r="T153" i="15"/>
  <c r="Y152" i="15"/>
  <c r="Z152" i="15" s="1"/>
  <c r="X152" i="15"/>
  <c r="U152" i="15"/>
  <c r="T152" i="15"/>
  <c r="T182" i="15" s="1"/>
  <c r="Z151" i="15"/>
  <c r="Z182" i="15" s="1"/>
  <c r="Y151" i="15"/>
  <c r="Y182" i="15" s="1"/>
  <c r="X151" i="15"/>
  <c r="W151" i="15"/>
  <c r="U151" i="15"/>
  <c r="U182" i="15" s="1"/>
  <c r="V182" i="15" s="1"/>
  <c r="T151" i="15"/>
  <c r="P150" i="15"/>
  <c r="O150" i="15"/>
  <c r="Q150" i="15" s="1"/>
  <c r="N150" i="15"/>
  <c r="Y149" i="15"/>
  <c r="Z149" i="15" s="1"/>
  <c r="X149" i="15"/>
  <c r="W149" i="15"/>
  <c r="U149" i="15"/>
  <c r="T149" i="15"/>
  <c r="Z148" i="15"/>
  <c r="Y148" i="15"/>
  <c r="X148" i="15"/>
  <c r="U148" i="15"/>
  <c r="W148" i="15" s="1"/>
  <c r="T148" i="15"/>
  <c r="Y147" i="15"/>
  <c r="Z147" i="15" s="1"/>
  <c r="X147" i="15"/>
  <c r="W147" i="15"/>
  <c r="U147" i="15"/>
  <c r="T147" i="15"/>
  <c r="Z146" i="15"/>
  <c r="Y146" i="15"/>
  <c r="X146" i="15"/>
  <c r="U146" i="15"/>
  <c r="W146" i="15" s="1"/>
  <c r="T146" i="15"/>
  <c r="Y145" i="15"/>
  <c r="Z145" i="15" s="1"/>
  <c r="X145" i="15"/>
  <c r="W145" i="15"/>
  <c r="U145" i="15"/>
  <c r="T145" i="15"/>
  <c r="Z144" i="15"/>
  <c r="Y144" i="15"/>
  <c r="X144" i="15"/>
  <c r="U144" i="15"/>
  <c r="W144" i="15" s="1"/>
  <c r="T144" i="15"/>
  <c r="Y143" i="15"/>
  <c r="Z143" i="15" s="1"/>
  <c r="X143" i="15"/>
  <c r="W143" i="15"/>
  <c r="U143" i="15"/>
  <c r="T143" i="15"/>
  <c r="Z142" i="15"/>
  <c r="Y142" i="15"/>
  <c r="X142" i="15"/>
  <c r="U142" i="15"/>
  <c r="W142" i="15" s="1"/>
  <c r="T142" i="15"/>
  <c r="Y141" i="15"/>
  <c r="Z141" i="15" s="1"/>
  <c r="X141" i="15"/>
  <c r="W141" i="15"/>
  <c r="U141" i="15"/>
  <c r="T141" i="15"/>
  <c r="Z140" i="15"/>
  <c r="Y140" i="15"/>
  <c r="X140" i="15"/>
  <c r="U140" i="15"/>
  <c r="W140" i="15" s="1"/>
  <c r="T140" i="15"/>
  <c r="Y139" i="15"/>
  <c r="Z139" i="15" s="1"/>
  <c r="X139" i="15"/>
  <c r="W139" i="15"/>
  <c r="U139" i="15"/>
  <c r="T139" i="15"/>
  <c r="Z138" i="15"/>
  <c r="Y138" i="15"/>
  <c r="X138" i="15"/>
  <c r="U138" i="15"/>
  <c r="W138" i="15" s="1"/>
  <c r="T138" i="15"/>
  <c r="Y137" i="15"/>
  <c r="Z137" i="15" s="1"/>
  <c r="X137" i="15"/>
  <c r="W137" i="15"/>
  <c r="U137" i="15"/>
  <c r="T137" i="15"/>
  <c r="Y136" i="15"/>
  <c r="Z136" i="15" s="1"/>
  <c r="X136" i="15"/>
  <c r="U136" i="15"/>
  <c r="W136" i="15" s="1"/>
  <c r="T136" i="15"/>
  <c r="Y135" i="15"/>
  <c r="Z135" i="15" s="1"/>
  <c r="X135" i="15"/>
  <c r="W135" i="15"/>
  <c r="U135" i="15"/>
  <c r="T135" i="15"/>
  <c r="Y134" i="15"/>
  <c r="Z134" i="15" s="1"/>
  <c r="X134" i="15"/>
  <c r="U134" i="15"/>
  <c r="W134" i="15" s="1"/>
  <c r="T134" i="15"/>
  <c r="Y133" i="15"/>
  <c r="Z133" i="15" s="1"/>
  <c r="X133" i="15"/>
  <c r="W133" i="15"/>
  <c r="U133" i="15"/>
  <c r="T133" i="15"/>
  <c r="Y132" i="15"/>
  <c r="Z132" i="15" s="1"/>
  <c r="X132" i="15"/>
  <c r="U132" i="15"/>
  <c r="W132" i="15" s="1"/>
  <c r="T132" i="15"/>
  <c r="Y131" i="15"/>
  <c r="Z131" i="15" s="1"/>
  <c r="X131" i="15"/>
  <c r="W131" i="15"/>
  <c r="U131" i="15"/>
  <c r="T131" i="15"/>
  <c r="Y130" i="15"/>
  <c r="Z130" i="15" s="1"/>
  <c r="X130" i="15"/>
  <c r="U130" i="15"/>
  <c r="W130" i="15" s="1"/>
  <c r="T130" i="15"/>
  <c r="Y129" i="15"/>
  <c r="Z129" i="15" s="1"/>
  <c r="X129" i="15"/>
  <c r="W129" i="15"/>
  <c r="U129" i="15"/>
  <c r="T129" i="15"/>
  <c r="Y128" i="15"/>
  <c r="Z128" i="15" s="1"/>
  <c r="X128" i="15"/>
  <c r="U128" i="15"/>
  <c r="W128" i="15" s="1"/>
  <c r="T128" i="15"/>
  <c r="Y127" i="15"/>
  <c r="Z127" i="15" s="1"/>
  <c r="X127" i="15"/>
  <c r="W127" i="15"/>
  <c r="U127" i="15"/>
  <c r="T127" i="15"/>
  <c r="Y126" i="15"/>
  <c r="Z126" i="15" s="1"/>
  <c r="X126" i="15"/>
  <c r="U126" i="15"/>
  <c r="W126" i="15" s="1"/>
  <c r="T126" i="15"/>
  <c r="Y125" i="15"/>
  <c r="Z125" i="15" s="1"/>
  <c r="X125" i="15"/>
  <c r="W125" i="15"/>
  <c r="U125" i="15"/>
  <c r="T125" i="15"/>
  <c r="Y124" i="15"/>
  <c r="Z124" i="15" s="1"/>
  <c r="X124" i="15"/>
  <c r="U124" i="15"/>
  <c r="W124" i="15" s="1"/>
  <c r="T124" i="15"/>
  <c r="Y123" i="15"/>
  <c r="Z123" i="15" s="1"/>
  <c r="X123" i="15"/>
  <c r="W123" i="15"/>
  <c r="U123" i="15"/>
  <c r="T123" i="15"/>
  <c r="Y122" i="15"/>
  <c r="X122" i="15"/>
  <c r="U122" i="15"/>
  <c r="W122" i="15" s="1"/>
  <c r="T122" i="15"/>
  <c r="Y121" i="15"/>
  <c r="Z121" i="15" s="1"/>
  <c r="X121" i="15"/>
  <c r="X150" i="15" s="1"/>
  <c r="W121" i="15"/>
  <c r="U121" i="15"/>
  <c r="T121" i="15"/>
  <c r="Y120" i="15"/>
  <c r="Z120" i="15" s="1"/>
  <c r="X120" i="15"/>
  <c r="U120" i="15"/>
  <c r="W120" i="15" s="1"/>
  <c r="W150" i="15" s="1"/>
  <c r="T120" i="15"/>
  <c r="T150" i="15" s="1"/>
  <c r="Q119" i="15"/>
  <c r="P119" i="15"/>
  <c r="O119" i="15"/>
  <c r="N119" i="15"/>
  <c r="Z118" i="15"/>
  <c r="Y118" i="15"/>
  <c r="X118" i="15"/>
  <c r="W118" i="15"/>
  <c r="V118" i="15"/>
  <c r="U118" i="15"/>
  <c r="T118" i="15"/>
  <c r="Z117" i="15"/>
  <c r="Y117" i="15"/>
  <c r="X117" i="15"/>
  <c r="U117" i="15"/>
  <c r="T117" i="15"/>
  <c r="Y116" i="15"/>
  <c r="Z116" i="15" s="1"/>
  <c r="X116" i="15"/>
  <c r="U116" i="15"/>
  <c r="T116" i="15"/>
  <c r="G116" i="15"/>
  <c r="Y115" i="15"/>
  <c r="X115" i="15"/>
  <c r="U115" i="15"/>
  <c r="T115" i="15"/>
  <c r="Y114" i="15"/>
  <c r="X114" i="15"/>
  <c r="Z114" i="15" s="1"/>
  <c r="V114" i="15"/>
  <c r="U114" i="15"/>
  <c r="T114" i="15"/>
  <c r="W114" i="15" s="1"/>
  <c r="Z113" i="15"/>
  <c r="Y113" i="15"/>
  <c r="X113" i="15"/>
  <c r="W113" i="15"/>
  <c r="V113" i="15"/>
  <c r="U113" i="15"/>
  <c r="T113" i="15"/>
  <c r="G113" i="15"/>
  <c r="Z112" i="15"/>
  <c r="Y112" i="15"/>
  <c r="X112" i="15"/>
  <c r="W112" i="15"/>
  <c r="V112" i="15"/>
  <c r="U112" i="15"/>
  <c r="T112" i="15"/>
  <c r="Z111" i="15"/>
  <c r="Y111" i="15"/>
  <c r="X111" i="15"/>
  <c r="U111" i="15"/>
  <c r="T111" i="15"/>
  <c r="Y110" i="15"/>
  <c r="Z110" i="15" s="1"/>
  <c r="X110" i="15"/>
  <c r="U110" i="15"/>
  <c r="T110" i="15"/>
  <c r="Y109" i="15"/>
  <c r="X109" i="15"/>
  <c r="Z109" i="15" s="1"/>
  <c r="W109" i="15"/>
  <c r="V109" i="15"/>
  <c r="U109" i="15"/>
  <c r="T109" i="15"/>
  <c r="G109" i="15"/>
  <c r="Y108" i="15"/>
  <c r="X108" i="15"/>
  <c r="Z108" i="15" s="1"/>
  <c r="V108" i="15"/>
  <c r="U108" i="15"/>
  <c r="T108" i="15"/>
  <c r="W108" i="15" s="1"/>
  <c r="G108" i="15"/>
  <c r="Y107" i="15"/>
  <c r="X107" i="15"/>
  <c r="Z107" i="15" s="1"/>
  <c r="W107" i="15"/>
  <c r="V107" i="15"/>
  <c r="U107" i="15"/>
  <c r="T107" i="15"/>
  <c r="G107" i="15"/>
  <c r="Y106" i="15"/>
  <c r="X106" i="15"/>
  <c r="Z106" i="15" s="1"/>
  <c r="V106" i="15"/>
  <c r="U106" i="15"/>
  <c r="T106" i="15"/>
  <c r="W106" i="15" s="1"/>
  <c r="Z105" i="15"/>
  <c r="Y105" i="15"/>
  <c r="X105" i="15"/>
  <c r="W105" i="15"/>
  <c r="V105" i="15"/>
  <c r="U105" i="15"/>
  <c r="T105" i="15"/>
  <c r="Z104" i="15"/>
  <c r="Y104" i="15"/>
  <c r="X104" i="15"/>
  <c r="U104" i="15"/>
  <c r="T104" i="15"/>
  <c r="Y103" i="15"/>
  <c r="Z103" i="15" s="1"/>
  <c r="X103" i="15"/>
  <c r="U103" i="15"/>
  <c r="T103" i="15"/>
  <c r="Y102" i="15"/>
  <c r="X102" i="15"/>
  <c r="Z102" i="15" s="1"/>
  <c r="W102" i="15"/>
  <c r="V102" i="15"/>
  <c r="U102" i="15"/>
  <c r="T102" i="15"/>
  <c r="G102" i="15"/>
  <c r="Y101" i="15"/>
  <c r="X101" i="15"/>
  <c r="Z101" i="15" s="1"/>
  <c r="V101" i="15"/>
  <c r="U101" i="15"/>
  <c r="T101" i="15"/>
  <c r="W101" i="15" s="1"/>
  <c r="Z100" i="15"/>
  <c r="Y100" i="15"/>
  <c r="X100" i="15"/>
  <c r="W100" i="15"/>
  <c r="V100" i="15"/>
  <c r="U100" i="15"/>
  <c r="T100" i="15"/>
  <c r="G100" i="15"/>
  <c r="Z99" i="15"/>
  <c r="Y99" i="15"/>
  <c r="X99" i="15"/>
  <c r="W99" i="15"/>
  <c r="V99" i="15"/>
  <c r="U99" i="15"/>
  <c r="T99" i="15"/>
  <c r="G99" i="15"/>
  <c r="Z98" i="15"/>
  <c r="Y98" i="15"/>
  <c r="X98" i="15"/>
  <c r="W98" i="15"/>
  <c r="V98" i="15"/>
  <c r="U98" i="15"/>
  <c r="T98" i="15"/>
  <c r="Z97" i="15"/>
  <c r="Y97" i="15"/>
  <c r="X97" i="15"/>
  <c r="U97" i="15"/>
  <c r="W97" i="15" s="1"/>
  <c r="T97" i="15"/>
  <c r="Y96" i="15"/>
  <c r="Z96" i="15" s="1"/>
  <c r="X96" i="15"/>
  <c r="U96" i="15"/>
  <c r="T96" i="15"/>
  <c r="Y95" i="15"/>
  <c r="X95" i="15"/>
  <c r="Z95" i="15" s="1"/>
  <c r="W95" i="15"/>
  <c r="V95" i="15"/>
  <c r="U95" i="15"/>
  <c r="T95" i="15"/>
  <c r="G95" i="15"/>
  <c r="Y94" i="15"/>
  <c r="X94" i="15"/>
  <c r="Z94" i="15" s="1"/>
  <c r="V94" i="15"/>
  <c r="U94" i="15"/>
  <c r="T94" i="15"/>
  <c r="W94" i="15" s="1"/>
  <c r="Z93" i="15"/>
  <c r="Y93" i="15"/>
  <c r="X93" i="15"/>
  <c r="W93" i="15"/>
  <c r="V93" i="15"/>
  <c r="U93" i="15"/>
  <c r="T93" i="15"/>
  <c r="Z92" i="15"/>
  <c r="Y92" i="15"/>
  <c r="X92" i="15"/>
  <c r="U92" i="15"/>
  <c r="T92" i="15"/>
  <c r="Y91" i="15"/>
  <c r="Z91" i="15" s="1"/>
  <c r="X91" i="15"/>
  <c r="U91" i="15"/>
  <c r="T91" i="15"/>
  <c r="Y90" i="15"/>
  <c r="X90" i="15"/>
  <c r="Z90" i="15" s="1"/>
  <c r="W90" i="15"/>
  <c r="V90" i="15"/>
  <c r="U90" i="15"/>
  <c r="T90" i="15"/>
  <c r="Z89" i="15"/>
  <c r="Y89" i="15"/>
  <c r="X89" i="15"/>
  <c r="W89" i="15"/>
  <c r="V89" i="15"/>
  <c r="U89" i="15"/>
  <c r="T89" i="15"/>
  <c r="Y88" i="15"/>
  <c r="X88" i="15"/>
  <c r="U88" i="15"/>
  <c r="T88" i="15"/>
  <c r="P87" i="15"/>
  <c r="O87" i="15"/>
  <c r="Q87" i="15" s="1"/>
  <c r="N87" i="15"/>
  <c r="Y86" i="15"/>
  <c r="X86" i="15"/>
  <c r="Z86" i="15" s="1"/>
  <c r="W86" i="15"/>
  <c r="V86" i="15"/>
  <c r="U86" i="15"/>
  <c r="T86" i="15"/>
  <c r="Z85" i="15"/>
  <c r="Y85" i="15"/>
  <c r="X85" i="15"/>
  <c r="W85" i="15"/>
  <c r="V85" i="15"/>
  <c r="U85" i="15"/>
  <c r="T85" i="15"/>
  <c r="Y84" i="15"/>
  <c r="Z84" i="15" s="1"/>
  <c r="X84" i="15"/>
  <c r="V84" i="15"/>
  <c r="U84" i="15"/>
  <c r="W84" i="15" s="1"/>
  <c r="T84" i="15"/>
  <c r="Y83" i="15"/>
  <c r="X83" i="15"/>
  <c r="U83" i="15"/>
  <c r="T83" i="15"/>
  <c r="Y82" i="15"/>
  <c r="X82" i="15"/>
  <c r="W82" i="15"/>
  <c r="U82" i="15"/>
  <c r="V82" i="15" s="1"/>
  <c r="T82" i="15"/>
  <c r="Z81" i="15"/>
  <c r="Y81" i="15"/>
  <c r="X81" i="15"/>
  <c r="W81" i="15"/>
  <c r="V81" i="15"/>
  <c r="U81" i="15"/>
  <c r="T81" i="15"/>
  <c r="G81" i="15"/>
  <c r="Z80" i="15"/>
  <c r="Y80" i="15"/>
  <c r="X80" i="15"/>
  <c r="W80" i="15"/>
  <c r="V80" i="15"/>
  <c r="U80" i="15"/>
  <c r="T80" i="15"/>
  <c r="G80" i="15"/>
  <c r="Z79" i="15"/>
  <c r="Y79" i="15"/>
  <c r="X79" i="15"/>
  <c r="W79" i="15"/>
  <c r="V79" i="15"/>
  <c r="U79" i="15"/>
  <c r="T79" i="15"/>
  <c r="Y78" i="15"/>
  <c r="X78" i="15"/>
  <c r="U78" i="15"/>
  <c r="W78" i="15" s="1"/>
  <c r="T78" i="15"/>
  <c r="Y77" i="15"/>
  <c r="X77" i="15"/>
  <c r="U77" i="15"/>
  <c r="T77" i="15"/>
  <c r="Y76" i="15"/>
  <c r="X76" i="15"/>
  <c r="U76" i="15"/>
  <c r="V76" i="15" s="1"/>
  <c r="T76" i="15"/>
  <c r="W76" i="15" s="1"/>
  <c r="Z75" i="15"/>
  <c r="Y75" i="15"/>
  <c r="X75" i="15"/>
  <c r="W75" i="15"/>
  <c r="V75" i="15"/>
  <c r="U75" i="15"/>
  <c r="T75" i="15"/>
  <c r="Y74" i="15"/>
  <c r="Z74" i="15" s="1"/>
  <c r="X74" i="15"/>
  <c r="V74" i="15"/>
  <c r="U74" i="15"/>
  <c r="W74" i="15" s="1"/>
  <c r="T74" i="15"/>
  <c r="G74" i="15"/>
  <c r="Z73" i="15"/>
  <c r="Y73" i="15"/>
  <c r="X73" i="15"/>
  <c r="U73" i="15"/>
  <c r="T73" i="15"/>
  <c r="Y72" i="15"/>
  <c r="Z72" i="15" s="1"/>
  <c r="X72" i="15"/>
  <c r="U72" i="15"/>
  <c r="T72" i="15"/>
  <c r="Y71" i="15"/>
  <c r="Z71" i="15" s="1"/>
  <c r="X71" i="15"/>
  <c r="W71" i="15"/>
  <c r="U71" i="15"/>
  <c r="V71" i="15" s="1"/>
  <c r="T71" i="15"/>
  <c r="G71" i="15"/>
  <c r="Y70" i="15"/>
  <c r="Z70" i="15" s="1"/>
  <c r="X70" i="15"/>
  <c r="U70" i="15"/>
  <c r="V70" i="15" s="1"/>
  <c r="T70" i="15"/>
  <c r="W70" i="15" s="1"/>
  <c r="Z69" i="15"/>
  <c r="Y69" i="15"/>
  <c r="X69" i="15"/>
  <c r="W69" i="15"/>
  <c r="V69" i="15"/>
  <c r="U69" i="15"/>
  <c r="T69" i="15"/>
  <c r="Z68" i="15"/>
  <c r="Y68" i="15"/>
  <c r="X68" i="15"/>
  <c r="U68" i="15"/>
  <c r="T68" i="15"/>
  <c r="Y67" i="15"/>
  <c r="Z67" i="15" s="1"/>
  <c r="X67" i="15"/>
  <c r="U67" i="15"/>
  <c r="T67" i="15"/>
  <c r="G67" i="15"/>
  <c r="Y66" i="15"/>
  <c r="X66" i="15"/>
  <c r="U66" i="15"/>
  <c r="T66" i="15"/>
  <c r="G66" i="15"/>
  <c r="Y65" i="15"/>
  <c r="Z65" i="15" s="1"/>
  <c r="X65" i="15"/>
  <c r="U65" i="15"/>
  <c r="T65" i="15"/>
  <c r="Y64" i="15"/>
  <c r="X64" i="15"/>
  <c r="Z64" i="15" s="1"/>
  <c r="V64" i="15"/>
  <c r="U64" i="15"/>
  <c r="T64" i="15"/>
  <c r="W64" i="15" s="1"/>
  <c r="Y63" i="15"/>
  <c r="Z63" i="15" s="1"/>
  <c r="X63" i="15"/>
  <c r="W63" i="15"/>
  <c r="U63" i="15"/>
  <c r="V63" i="15" s="1"/>
  <c r="T63" i="15"/>
  <c r="Z62" i="15"/>
  <c r="Y62" i="15"/>
  <c r="X62" i="15"/>
  <c r="V62" i="15"/>
  <c r="U62" i="15"/>
  <c r="W62" i="15" s="1"/>
  <c r="T62" i="15"/>
  <c r="Y61" i="15"/>
  <c r="Z61" i="15" s="1"/>
  <c r="X61" i="15"/>
  <c r="U61" i="15"/>
  <c r="T61" i="15"/>
  <c r="Y60" i="15"/>
  <c r="X60" i="15"/>
  <c r="Z60" i="15" s="1"/>
  <c r="V60" i="15"/>
  <c r="U60" i="15"/>
  <c r="T60" i="15"/>
  <c r="W60" i="15" s="1"/>
  <c r="G60" i="15"/>
  <c r="Y59" i="15"/>
  <c r="Y87" i="15" s="1"/>
  <c r="X59" i="15"/>
  <c r="V59" i="15"/>
  <c r="U59" i="15"/>
  <c r="U87" i="15" s="1"/>
  <c r="V87" i="15" s="1"/>
  <c r="T59" i="15"/>
  <c r="W59" i="15" s="1"/>
  <c r="Q58" i="15"/>
  <c r="P58" i="15"/>
  <c r="O58" i="15"/>
  <c r="N58" i="15"/>
  <c r="Z57" i="15"/>
  <c r="Y57" i="15"/>
  <c r="X57" i="15"/>
  <c r="V57" i="15"/>
  <c r="U57" i="15"/>
  <c r="W57" i="15" s="1"/>
  <c r="T57" i="15"/>
  <c r="Y56" i="15"/>
  <c r="Z56" i="15" s="1"/>
  <c r="X56" i="15"/>
  <c r="U56" i="15"/>
  <c r="T56" i="15"/>
  <c r="G56" i="15"/>
  <c r="Y55" i="15"/>
  <c r="Z55" i="15" s="1"/>
  <c r="X55" i="15"/>
  <c r="U55" i="15"/>
  <c r="T55" i="15"/>
  <c r="Y54" i="15"/>
  <c r="X54" i="15"/>
  <c r="Z54" i="15" s="1"/>
  <c r="V54" i="15"/>
  <c r="U54" i="15"/>
  <c r="T54" i="15"/>
  <c r="W54" i="15" s="1"/>
  <c r="Y53" i="15"/>
  <c r="Z53" i="15" s="1"/>
  <c r="X53" i="15"/>
  <c r="W53" i="15"/>
  <c r="U53" i="15"/>
  <c r="V53" i="15" s="1"/>
  <c r="T53" i="15"/>
  <c r="Z52" i="15"/>
  <c r="Y52" i="15"/>
  <c r="X52" i="15"/>
  <c r="V52" i="15"/>
  <c r="U52" i="15"/>
  <c r="W52" i="15" s="1"/>
  <c r="T52" i="15"/>
  <c r="G52" i="15"/>
  <c r="Z51" i="15"/>
  <c r="Y51" i="15"/>
  <c r="X51" i="15"/>
  <c r="V51" i="15"/>
  <c r="U51" i="15"/>
  <c r="W51" i="15" s="1"/>
  <c r="T51" i="15"/>
  <c r="Y50" i="15"/>
  <c r="Z50" i="15" s="1"/>
  <c r="X50" i="15"/>
  <c r="U50" i="15"/>
  <c r="T50" i="15"/>
  <c r="Y49" i="15"/>
  <c r="X49" i="15"/>
  <c r="Z49" i="15" s="1"/>
  <c r="V49" i="15"/>
  <c r="U49" i="15"/>
  <c r="T49" i="15"/>
  <c r="W49" i="15" s="1"/>
  <c r="Y48" i="15"/>
  <c r="Z48" i="15" s="1"/>
  <c r="X48" i="15"/>
  <c r="W48" i="15"/>
  <c r="U48" i="15"/>
  <c r="V48" i="15" s="1"/>
  <c r="T48" i="15"/>
  <c r="Z47" i="15"/>
  <c r="Y47" i="15"/>
  <c r="X47" i="15"/>
  <c r="V47" i="15"/>
  <c r="U47" i="15"/>
  <c r="W47" i="15" s="1"/>
  <c r="T47" i="15"/>
  <c r="Y46" i="15"/>
  <c r="Z46" i="15" s="1"/>
  <c r="X46" i="15"/>
  <c r="U46" i="15"/>
  <c r="T46" i="15"/>
  <c r="Y45" i="15"/>
  <c r="X45" i="15"/>
  <c r="Z45" i="15" s="1"/>
  <c r="V45" i="15"/>
  <c r="U45" i="15"/>
  <c r="T45" i="15"/>
  <c r="W45" i="15" s="1"/>
  <c r="G45" i="15"/>
  <c r="Y44" i="15"/>
  <c r="X44" i="15"/>
  <c r="Z44" i="15" s="1"/>
  <c r="V44" i="15"/>
  <c r="U44" i="15"/>
  <c r="T44" i="15"/>
  <c r="W44" i="15" s="1"/>
  <c r="Y43" i="15"/>
  <c r="Z43" i="15" s="1"/>
  <c r="X43" i="15"/>
  <c r="W43" i="15"/>
  <c r="U43" i="15"/>
  <c r="V43" i="15" s="1"/>
  <c r="T43" i="15"/>
  <c r="Z42" i="15"/>
  <c r="Y42" i="15"/>
  <c r="X42" i="15"/>
  <c r="V42" i="15"/>
  <c r="U42" i="15"/>
  <c r="W42" i="15" s="1"/>
  <c r="T42" i="15"/>
  <c r="Y41" i="15"/>
  <c r="Z41" i="15" s="1"/>
  <c r="X41" i="15"/>
  <c r="U41" i="15"/>
  <c r="T41" i="15"/>
  <c r="Y40" i="15"/>
  <c r="X40" i="15"/>
  <c r="Z40" i="15" s="1"/>
  <c r="V40" i="15"/>
  <c r="U40" i="15"/>
  <c r="T40" i="15"/>
  <c r="W40" i="15" s="1"/>
  <c r="Y39" i="15"/>
  <c r="Z39" i="15" s="1"/>
  <c r="X39" i="15"/>
  <c r="W39" i="15"/>
  <c r="U39" i="15"/>
  <c r="V39" i="15" s="1"/>
  <c r="T39" i="15"/>
  <c r="Z38" i="15"/>
  <c r="Y38" i="15"/>
  <c r="X38" i="15"/>
  <c r="V38" i="15"/>
  <c r="U38" i="15"/>
  <c r="W38" i="15" s="1"/>
  <c r="T38" i="15"/>
  <c r="G38" i="15"/>
  <c r="Z37" i="15"/>
  <c r="Y37" i="15"/>
  <c r="X37" i="15"/>
  <c r="V37" i="15"/>
  <c r="U37" i="15"/>
  <c r="W37" i="15" s="1"/>
  <c r="T37" i="15"/>
  <c r="G37" i="15"/>
  <c r="Z36" i="15"/>
  <c r="Y36" i="15"/>
  <c r="X36" i="15"/>
  <c r="V36" i="15"/>
  <c r="U36" i="15"/>
  <c r="W36" i="15" s="1"/>
  <c r="T36" i="15"/>
  <c r="Y35" i="15"/>
  <c r="Z35" i="15" s="1"/>
  <c r="X35" i="15"/>
  <c r="U35" i="15"/>
  <c r="T35" i="15"/>
  <c r="Y34" i="15"/>
  <c r="X34" i="15"/>
  <c r="Z34" i="15" s="1"/>
  <c r="V34" i="15"/>
  <c r="U34" i="15"/>
  <c r="T34" i="15"/>
  <c r="W34" i="15" s="1"/>
  <c r="Y33" i="15"/>
  <c r="Z33" i="15" s="1"/>
  <c r="X33" i="15"/>
  <c r="W33" i="15"/>
  <c r="U33" i="15"/>
  <c r="V33" i="15" s="1"/>
  <c r="T33" i="15"/>
  <c r="Z32" i="15"/>
  <c r="Y32" i="15"/>
  <c r="X32" i="15"/>
  <c r="V32" i="15"/>
  <c r="U32" i="15"/>
  <c r="W32" i="15" s="1"/>
  <c r="T32" i="15"/>
  <c r="Y31" i="15"/>
  <c r="Z31" i="15" s="1"/>
  <c r="X31" i="15"/>
  <c r="U31" i="15"/>
  <c r="T31" i="15"/>
  <c r="G31" i="15"/>
  <c r="Y30" i="15"/>
  <c r="Z30" i="15" s="1"/>
  <c r="X30" i="15"/>
  <c r="U30" i="15"/>
  <c r="T30" i="15"/>
  <c r="Y29" i="15"/>
  <c r="X29" i="15"/>
  <c r="Z29" i="15" s="1"/>
  <c r="V29" i="15"/>
  <c r="U29" i="15"/>
  <c r="T29" i="15"/>
  <c r="W29" i="15" s="1"/>
  <c r="G29" i="15"/>
  <c r="Y28" i="15"/>
  <c r="X28" i="15"/>
  <c r="Z28" i="15" s="1"/>
  <c r="V28" i="15"/>
  <c r="U28" i="15"/>
  <c r="T28" i="15"/>
  <c r="W28" i="15" s="1"/>
  <c r="Y27" i="15"/>
  <c r="Z27" i="15" s="1"/>
  <c r="X27" i="15"/>
  <c r="W27" i="15"/>
  <c r="U27" i="15"/>
  <c r="V27" i="15" s="1"/>
  <c r="T27" i="15"/>
  <c r="G27" i="15"/>
  <c r="G17" i="15"/>
  <c r="G10" i="15"/>
  <c r="G2" i="15"/>
  <c r="X213" i="14"/>
  <c r="P213" i="14"/>
  <c r="O213" i="14"/>
  <c r="N213" i="14"/>
  <c r="Y212" i="14"/>
  <c r="Z212" i="14" s="1"/>
  <c r="X212" i="14"/>
  <c r="U212" i="14"/>
  <c r="T212" i="14"/>
  <c r="W212" i="14" s="1"/>
  <c r="Y211" i="14"/>
  <c r="Z211" i="14" s="1"/>
  <c r="X211" i="14"/>
  <c r="W211" i="14"/>
  <c r="U211" i="14"/>
  <c r="T211" i="14"/>
  <c r="Y210" i="14"/>
  <c r="Z210" i="14" s="1"/>
  <c r="X210" i="14"/>
  <c r="U210" i="14"/>
  <c r="T210" i="14"/>
  <c r="W210" i="14" s="1"/>
  <c r="Y209" i="14"/>
  <c r="Z209" i="14" s="1"/>
  <c r="X209" i="14"/>
  <c r="W209" i="14"/>
  <c r="U209" i="14"/>
  <c r="T209" i="14"/>
  <c r="Y208" i="14"/>
  <c r="Z208" i="14" s="1"/>
  <c r="X208" i="14"/>
  <c r="U208" i="14"/>
  <c r="T208" i="14"/>
  <c r="W208" i="14" s="1"/>
  <c r="Y207" i="14"/>
  <c r="Z207" i="14" s="1"/>
  <c r="X207" i="14"/>
  <c r="W207" i="14"/>
  <c r="U207" i="14"/>
  <c r="T207" i="14"/>
  <c r="Y206" i="14"/>
  <c r="Z206" i="14" s="1"/>
  <c r="X206" i="14"/>
  <c r="U206" i="14"/>
  <c r="T206" i="14"/>
  <c r="W206" i="14" s="1"/>
  <c r="Y205" i="14"/>
  <c r="Z205" i="14" s="1"/>
  <c r="X205" i="14"/>
  <c r="W205" i="14"/>
  <c r="U205" i="14"/>
  <c r="T205" i="14"/>
  <c r="Y204" i="14"/>
  <c r="Z204" i="14" s="1"/>
  <c r="X204" i="14"/>
  <c r="U204" i="14"/>
  <c r="T204" i="14"/>
  <c r="W204" i="14" s="1"/>
  <c r="Y203" i="14"/>
  <c r="Z203" i="14" s="1"/>
  <c r="X203" i="14"/>
  <c r="W203" i="14"/>
  <c r="U203" i="14"/>
  <c r="T203" i="14"/>
  <c r="Y202" i="14"/>
  <c r="Z202" i="14" s="1"/>
  <c r="X202" i="14"/>
  <c r="U202" i="14"/>
  <c r="T202" i="14"/>
  <c r="W202" i="14" s="1"/>
  <c r="Y201" i="14"/>
  <c r="Z201" i="14" s="1"/>
  <c r="X201" i="14"/>
  <c r="W201" i="14"/>
  <c r="U201" i="14"/>
  <c r="T201" i="14"/>
  <c r="Y200" i="14"/>
  <c r="Z200" i="14" s="1"/>
  <c r="X200" i="14"/>
  <c r="U200" i="14"/>
  <c r="T200" i="14"/>
  <c r="W200" i="14" s="1"/>
  <c r="Y199" i="14"/>
  <c r="Z199" i="14" s="1"/>
  <c r="X199" i="14"/>
  <c r="W199" i="14"/>
  <c r="U199" i="14"/>
  <c r="T199" i="14"/>
  <c r="Y198" i="14"/>
  <c r="Z198" i="14" s="1"/>
  <c r="X198" i="14"/>
  <c r="U198" i="14"/>
  <c r="T198" i="14"/>
  <c r="W198" i="14" s="1"/>
  <c r="Y197" i="14"/>
  <c r="Z197" i="14" s="1"/>
  <c r="X197" i="14"/>
  <c r="W197" i="14"/>
  <c r="U197" i="14"/>
  <c r="T197" i="14"/>
  <c r="Y196" i="14"/>
  <c r="Z196" i="14" s="1"/>
  <c r="X196" i="14"/>
  <c r="U196" i="14"/>
  <c r="T196" i="14"/>
  <c r="W196" i="14" s="1"/>
  <c r="Y195" i="14"/>
  <c r="Z195" i="14" s="1"/>
  <c r="X195" i="14"/>
  <c r="W195" i="14"/>
  <c r="U195" i="14"/>
  <c r="T195" i="14"/>
  <c r="Y194" i="14"/>
  <c r="Z194" i="14" s="1"/>
  <c r="X194" i="14"/>
  <c r="U194" i="14"/>
  <c r="T194" i="14"/>
  <c r="W194" i="14" s="1"/>
  <c r="Y193" i="14"/>
  <c r="Z193" i="14" s="1"/>
  <c r="X193" i="14"/>
  <c r="W193" i="14"/>
  <c r="U193" i="14"/>
  <c r="T193" i="14"/>
  <c r="Y192" i="14"/>
  <c r="Z192" i="14" s="1"/>
  <c r="X192" i="14"/>
  <c r="U192" i="14"/>
  <c r="T192" i="14"/>
  <c r="W192" i="14" s="1"/>
  <c r="Y191" i="14"/>
  <c r="Z191" i="14" s="1"/>
  <c r="X191" i="14"/>
  <c r="W191" i="14"/>
  <c r="U191" i="14"/>
  <c r="T191" i="14"/>
  <c r="Y190" i="14"/>
  <c r="Z190" i="14" s="1"/>
  <c r="X190" i="14"/>
  <c r="U190" i="14"/>
  <c r="T190" i="14"/>
  <c r="W190" i="14" s="1"/>
  <c r="Y189" i="14"/>
  <c r="Z189" i="14" s="1"/>
  <c r="X189" i="14"/>
  <c r="W189" i="14"/>
  <c r="U189" i="14"/>
  <c r="T189" i="14"/>
  <c r="Y188" i="14"/>
  <c r="Z188" i="14" s="1"/>
  <c r="X188" i="14"/>
  <c r="U188" i="14"/>
  <c r="T188" i="14"/>
  <c r="W188" i="14" s="1"/>
  <c r="Y187" i="14"/>
  <c r="Z187" i="14" s="1"/>
  <c r="X187" i="14"/>
  <c r="W187" i="14"/>
  <c r="U187" i="14"/>
  <c r="T187" i="14"/>
  <c r="Y186" i="14"/>
  <c r="Z186" i="14" s="1"/>
  <c r="X186" i="14"/>
  <c r="U186" i="14"/>
  <c r="T186" i="14"/>
  <c r="W186" i="14" s="1"/>
  <c r="Y185" i="14"/>
  <c r="Z185" i="14" s="1"/>
  <c r="X185" i="14"/>
  <c r="W185" i="14"/>
  <c r="U185" i="14"/>
  <c r="T185" i="14"/>
  <c r="Y184" i="14"/>
  <c r="Z184" i="14" s="1"/>
  <c r="X184" i="14"/>
  <c r="U184" i="14"/>
  <c r="T184" i="14"/>
  <c r="W184" i="14" s="1"/>
  <c r="Y183" i="14"/>
  <c r="X183" i="14"/>
  <c r="W183" i="14"/>
  <c r="W213" i="14" s="1"/>
  <c r="U183" i="14"/>
  <c r="U213" i="14" s="1"/>
  <c r="T183" i="14"/>
  <c r="Y182" i="14"/>
  <c r="P182" i="14"/>
  <c r="O182" i="14"/>
  <c r="Q182" i="14" s="1"/>
  <c r="N182" i="14"/>
  <c r="Y181" i="14"/>
  <c r="X181" i="14"/>
  <c r="Z181" i="14" s="1"/>
  <c r="U181" i="14"/>
  <c r="W181" i="14" s="1"/>
  <c r="T181" i="14"/>
  <c r="Z180" i="14"/>
  <c r="Y180" i="14"/>
  <c r="X180" i="14"/>
  <c r="U180" i="14"/>
  <c r="W180" i="14" s="1"/>
  <c r="T180" i="14"/>
  <c r="Y179" i="14"/>
  <c r="X179" i="14"/>
  <c r="Z179" i="14" s="1"/>
  <c r="U179" i="14"/>
  <c r="W179" i="14" s="1"/>
  <c r="T179" i="14"/>
  <c r="Z178" i="14"/>
  <c r="Y178" i="14"/>
  <c r="X178" i="14"/>
  <c r="U178" i="14"/>
  <c r="W178" i="14" s="1"/>
  <c r="T178" i="14"/>
  <c r="Y177" i="14"/>
  <c r="X177" i="14"/>
  <c r="Z177" i="14" s="1"/>
  <c r="U177" i="14"/>
  <c r="W177" i="14" s="1"/>
  <c r="T177" i="14"/>
  <c r="Z176" i="14"/>
  <c r="Y176" i="14"/>
  <c r="X176" i="14"/>
  <c r="U176" i="14"/>
  <c r="W176" i="14" s="1"/>
  <c r="T176" i="14"/>
  <c r="Y175" i="14"/>
  <c r="X175" i="14"/>
  <c r="Z175" i="14" s="1"/>
  <c r="U175" i="14"/>
  <c r="W175" i="14" s="1"/>
  <c r="T175" i="14"/>
  <c r="Z174" i="14"/>
  <c r="Y174" i="14"/>
  <c r="X174" i="14"/>
  <c r="U174" i="14"/>
  <c r="W174" i="14" s="1"/>
  <c r="T174" i="14"/>
  <c r="Y173" i="14"/>
  <c r="X173" i="14"/>
  <c r="Z173" i="14" s="1"/>
  <c r="U173" i="14"/>
  <c r="W173" i="14" s="1"/>
  <c r="T173" i="14"/>
  <c r="Z172" i="14"/>
  <c r="Y172" i="14"/>
  <c r="X172" i="14"/>
  <c r="U172" i="14"/>
  <c r="W172" i="14" s="1"/>
  <c r="T172" i="14"/>
  <c r="Y171" i="14"/>
  <c r="X171" i="14"/>
  <c r="Z171" i="14" s="1"/>
  <c r="U171" i="14"/>
  <c r="W171" i="14" s="1"/>
  <c r="T171" i="14"/>
  <c r="Z170" i="14"/>
  <c r="Y170" i="14"/>
  <c r="X170" i="14"/>
  <c r="U170" i="14"/>
  <c r="W170" i="14" s="1"/>
  <c r="T170" i="14"/>
  <c r="Y169" i="14"/>
  <c r="X169" i="14"/>
  <c r="Z169" i="14" s="1"/>
  <c r="U169" i="14"/>
  <c r="W169" i="14" s="1"/>
  <c r="T169" i="14"/>
  <c r="Z168" i="14"/>
  <c r="Y168" i="14"/>
  <c r="X168" i="14"/>
  <c r="U168" i="14"/>
  <c r="W168" i="14" s="1"/>
  <c r="T168" i="14"/>
  <c r="Y167" i="14"/>
  <c r="X167" i="14"/>
  <c r="Z167" i="14" s="1"/>
  <c r="U167" i="14"/>
  <c r="W167" i="14" s="1"/>
  <c r="T167" i="14"/>
  <c r="Z166" i="14"/>
  <c r="Y166" i="14"/>
  <c r="X166" i="14"/>
  <c r="U166" i="14"/>
  <c r="W166" i="14" s="1"/>
  <c r="T166" i="14"/>
  <c r="Y165" i="14"/>
  <c r="X165" i="14"/>
  <c r="Z165" i="14" s="1"/>
  <c r="U165" i="14"/>
  <c r="W165" i="14" s="1"/>
  <c r="T165" i="14"/>
  <c r="Z164" i="14"/>
  <c r="Y164" i="14"/>
  <c r="X164" i="14"/>
  <c r="U164" i="14"/>
  <c r="W164" i="14" s="1"/>
  <c r="T164" i="14"/>
  <c r="Y163" i="14"/>
  <c r="X163" i="14"/>
  <c r="Z163" i="14" s="1"/>
  <c r="U163" i="14"/>
  <c r="W163" i="14" s="1"/>
  <c r="T163" i="14"/>
  <c r="Z162" i="14"/>
  <c r="Y162" i="14"/>
  <c r="X162" i="14"/>
  <c r="U162" i="14"/>
  <c r="W162" i="14" s="1"/>
  <c r="T162" i="14"/>
  <c r="Y161" i="14"/>
  <c r="X161" i="14"/>
  <c r="Z161" i="14" s="1"/>
  <c r="U161" i="14"/>
  <c r="W161" i="14" s="1"/>
  <c r="T161" i="14"/>
  <c r="Z160" i="14"/>
  <c r="Y160" i="14"/>
  <c r="X160" i="14"/>
  <c r="U160" i="14"/>
  <c r="W160" i="14" s="1"/>
  <c r="T160" i="14"/>
  <c r="Y159" i="14"/>
  <c r="X159" i="14"/>
  <c r="Z159" i="14" s="1"/>
  <c r="U159" i="14"/>
  <c r="W159" i="14" s="1"/>
  <c r="T159" i="14"/>
  <c r="Z158" i="14"/>
  <c r="Y158" i="14"/>
  <c r="X158" i="14"/>
  <c r="U158" i="14"/>
  <c r="W158" i="14" s="1"/>
  <c r="T158" i="14"/>
  <c r="Y157" i="14"/>
  <c r="X157" i="14"/>
  <c r="Z157" i="14" s="1"/>
  <c r="U157" i="14"/>
  <c r="W157" i="14" s="1"/>
  <c r="T157" i="14"/>
  <c r="Z156" i="14"/>
  <c r="Y156" i="14"/>
  <c r="X156" i="14"/>
  <c r="U156" i="14"/>
  <c r="W156" i="14" s="1"/>
  <c r="T156" i="14"/>
  <c r="Y155" i="14"/>
  <c r="X155" i="14"/>
  <c r="Z155" i="14" s="1"/>
  <c r="U155" i="14"/>
  <c r="W155" i="14" s="1"/>
  <c r="T155" i="14"/>
  <c r="Z154" i="14"/>
  <c r="Y154" i="14"/>
  <c r="X154" i="14"/>
  <c r="U154" i="14"/>
  <c r="W154" i="14" s="1"/>
  <c r="T154" i="14"/>
  <c r="Y153" i="14"/>
  <c r="X153" i="14"/>
  <c r="Z153" i="14" s="1"/>
  <c r="U153" i="14"/>
  <c r="W153" i="14" s="1"/>
  <c r="T153" i="14"/>
  <c r="Z152" i="14"/>
  <c r="Y152" i="14"/>
  <c r="X152" i="14"/>
  <c r="U152" i="14"/>
  <c r="W152" i="14" s="1"/>
  <c r="T152" i="14"/>
  <c r="Y151" i="14"/>
  <c r="X151" i="14"/>
  <c r="U151" i="14"/>
  <c r="W151" i="14" s="1"/>
  <c r="T151" i="14"/>
  <c r="T182" i="14" s="1"/>
  <c r="X150" i="14"/>
  <c r="P150" i="14"/>
  <c r="O150" i="14"/>
  <c r="N150" i="14"/>
  <c r="Y149" i="14"/>
  <c r="Z149" i="14" s="1"/>
  <c r="X149" i="14"/>
  <c r="U149" i="14"/>
  <c r="T149" i="14"/>
  <c r="W149" i="14" s="1"/>
  <c r="Y148" i="14"/>
  <c r="Z148" i="14" s="1"/>
  <c r="X148" i="14"/>
  <c r="W148" i="14"/>
  <c r="U148" i="14"/>
  <c r="T148" i="14"/>
  <c r="Y147" i="14"/>
  <c r="Z147" i="14" s="1"/>
  <c r="X147" i="14"/>
  <c r="U147" i="14"/>
  <c r="T147" i="14"/>
  <c r="W147" i="14" s="1"/>
  <c r="Y146" i="14"/>
  <c r="Z146" i="14" s="1"/>
  <c r="X146" i="14"/>
  <c r="W146" i="14"/>
  <c r="U146" i="14"/>
  <c r="T146" i="14"/>
  <c r="Y145" i="14"/>
  <c r="Z145" i="14" s="1"/>
  <c r="X145" i="14"/>
  <c r="U145" i="14"/>
  <c r="T145" i="14"/>
  <c r="W145" i="14" s="1"/>
  <c r="Y144" i="14"/>
  <c r="Z144" i="14" s="1"/>
  <c r="X144" i="14"/>
  <c r="W144" i="14"/>
  <c r="U144" i="14"/>
  <c r="T144" i="14"/>
  <c r="Y143" i="14"/>
  <c r="Z143" i="14" s="1"/>
  <c r="X143" i="14"/>
  <c r="U143" i="14"/>
  <c r="T143" i="14"/>
  <c r="W143" i="14" s="1"/>
  <c r="Y142" i="14"/>
  <c r="Z142" i="14" s="1"/>
  <c r="X142" i="14"/>
  <c r="W142" i="14"/>
  <c r="U142" i="14"/>
  <c r="T142" i="14"/>
  <c r="Y141" i="14"/>
  <c r="Z141" i="14" s="1"/>
  <c r="X141" i="14"/>
  <c r="U141" i="14"/>
  <c r="T141" i="14"/>
  <c r="W141" i="14" s="1"/>
  <c r="Y140" i="14"/>
  <c r="Z140" i="14" s="1"/>
  <c r="X140" i="14"/>
  <c r="W140" i="14"/>
  <c r="U140" i="14"/>
  <c r="T140" i="14"/>
  <c r="Y139" i="14"/>
  <c r="Z139" i="14" s="1"/>
  <c r="X139" i="14"/>
  <c r="U139" i="14"/>
  <c r="T139" i="14"/>
  <c r="W139" i="14" s="1"/>
  <c r="Y138" i="14"/>
  <c r="Z138" i="14" s="1"/>
  <c r="X138" i="14"/>
  <c r="W138" i="14"/>
  <c r="U138" i="14"/>
  <c r="T138" i="14"/>
  <c r="Y137" i="14"/>
  <c r="Z137" i="14" s="1"/>
  <c r="X137" i="14"/>
  <c r="U137" i="14"/>
  <c r="T137" i="14"/>
  <c r="W137" i="14" s="1"/>
  <c r="Y136" i="14"/>
  <c r="Z136" i="14" s="1"/>
  <c r="X136" i="14"/>
  <c r="W136" i="14"/>
  <c r="U136" i="14"/>
  <c r="T136" i="14"/>
  <c r="Y135" i="14"/>
  <c r="Z135" i="14" s="1"/>
  <c r="X135" i="14"/>
  <c r="U135" i="14"/>
  <c r="T135" i="14"/>
  <c r="W135" i="14" s="1"/>
  <c r="Y134" i="14"/>
  <c r="Z134" i="14" s="1"/>
  <c r="X134" i="14"/>
  <c r="W134" i="14"/>
  <c r="U134" i="14"/>
  <c r="T134" i="14"/>
  <c r="Y133" i="14"/>
  <c r="Z133" i="14" s="1"/>
  <c r="X133" i="14"/>
  <c r="U133" i="14"/>
  <c r="T133" i="14"/>
  <c r="W133" i="14" s="1"/>
  <c r="Y132" i="14"/>
  <c r="Z132" i="14" s="1"/>
  <c r="X132" i="14"/>
  <c r="W132" i="14"/>
  <c r="U132" i="14"/>
  <c r="T132" i="14"/>
  <c r="Y131" i="14"/>
  <c r="Z131" i="14" s="1"/>
  <c r="X131" i="14"/>
  <c r="U131" i="14"/>
  <c r="T131" i="14"/>
  <c r="W131" i="14" s="1"/>
  <c r="Y130" i="14"/>
  <c r="Z130" i="14" s="1"/>
  <c r="X130" i="14"/>
  <c r="W130" i="14"/>
  <c r="U130" i="14"/>
  <c r="T130" i="14"/>
  <c r="Y129" i="14"/>
  <c r="Z129" i="14" s="1"/>
  <c r="X129" i="14"/>
  <c r="U129" i="14"/>
  <c r="T129" i="14"/>
  <c r="W129" i="14" s="1"/>
  <c r="Y128" i="14"/>
  <c r="Z128" i="14" s="1"/>
  <c r="X128" i="14"/>
  <c r="W128" i="14"/>
  <c r="U128" i="14"/>
  <c r="T128" i="14"/>
  <c r="Y127" i="14"/>
  <c r="Z127" i="14" s="1"/>
  <c r="X127" i="14"/>
  <c r="U127" i="14"/>
  <c r="T127" i="14"/>
  <c r="W127" i="14" s="1"/>
  <c r="Y126" i="14"/>
  <c r="Z126" i="14" s="1"/>
  <c r="X126" i="14"/>
  <c r="W126" i="14"/>
  <c r="U126" i="14"/>
  <c r="T126" i="14"/>
  <c r="Y125" i="14"/>
  <c r="Z125" i="14" s="1"/>
  <c r="X125" i="14"/>
  <c r="U125" i="14"/>
  <c r="T125" i="14"/>
  <c r="W125" i="14" s="1"/>
  <c r="Y124" i="14"/>
  <c r="Z124" i="14" s="1"/>
  <c r="X124" i="14"/>
  <c r="W124" i="14"/>
  <c r="U124" i="14"/>
  <c r="T124" i="14"/>
  <c r="Y123" i="14"/>
  <c r="Z123" i="14" s="1"/>
  <c r="X123" i="14"/>
  <c r="U123" i="14"/>
  <c r="T123" i="14"/>
  <c r="W123" i="14" s="1"/>
  <c r="Y122" i="14"/>
  <c r="Z122" i="14" s="1"/>
  <c r="X122" i="14"/>
  <c r="W122" i="14"/>
  <c r="U122" i="14"/>
  <c r="T122" i="14"/>
  <c r="Y121" i="14"/>
  <c r="Z121" i="14" s="1"/>
  <c r="X121" i="14"/>
  <c r="U121" i="14"/>
  <c r="T121" i="14"/>
  <c r="W121" i="14" s="1"/>
  <c r="Y120" i="14"/>
  <c r="X120" i="14"/>
  <c r="W120" i="14"/>
  <c r="U120" i="14"/>
  <c r="U150" i="14" s="1"/>
  <c r="T120" i="14"/>
  <c r="P119" i="14"/>
  <c r="O119" i="14"/>
  <c r="Q119" i="14" s="1"/>
  <c r="N119" i="14"/>
  <c r="Y118" i="14"/>
  <c r="X118" i="14"/>
  <c r="Z118" i="14" s="1"/>
  <c r="V118" i="14"/>
  <c r="U118" i="14"/>
  <c r="W118" i="14" s="1"/>
  <c r="T118" i="14"/>
  <c r="Y117" i="14"/>
  <c r="Z117" i="14" s="1"/>
  <c r="X117" i="14"/>
  <c r="W117" i="14"/>
  <c r="U117" i="14"/>
  <c r="V117" i="14" s="1"/>
  <c r="T117" i="14"/>
  <c r="Z116" i="14"/>
  <c r="Y116" i="14"/>
  <c r="X116" i="14"/>
  <c r="V116" i="14"/>
  <c r="U116" i="14"/>
  <c r="W116" i="14" s="1"/>
  <c r="T116" i="14"/>
  <c r="Y115" i="14"/>
  <c r="Z115" i="14" s="1"/>
  <c r="X115" i="14"/>
  <c r="U115" i="14"/>
  <c r="T115" i="14"/>
  <c r="Y114" i="14"/>
  <c r="X114" i="14"/>
  <c r="Z114" i="14" s="1"/>
  <c r="V114" i="14"/>
  <c r="U114" i="14"/>
  <c r="W114" i="14" s="1"/>
  <c r="T114" i="14"/>
  <c r="Y113" i="14"/>
  <c r="Z113" i="14" s="1"/>
  <c r="X113" i="14"/>
  <c r="W113" i="14"/>
  <c r="U113" i="14"/>
  <c r="V113" i="14" s="1"/>
  <c r="T113" i="14"/>
  <c r="Z112" i="14"/>
  <c r="Y112" i="14"/>
  <c r="X112" i="14"/>
  <c r="V112" i="14"/>
  <c r="U112" i="14"/>
  <c r="W112" i="14" s="1"/>
  <c r="T112" i="14"/>
  <c r="Y111" i="14"/>
  <c r="Z111" i="14" s="1"/>
  <c r="X111" i="14"/>
  <c r="U111" i="14"/>
  <c r="T111" i="14"/>
  <c r="Y110" i="14"/>
  <c r="X110" i="14"/>
  <c r="Z110" i="14" s="1"/>
  <c r="V110" i="14"/>
  <c r="U110" i="14"/>
  <c r="W110" i="14" s="1"/>
  <c r="T110" i="14"/>
  <c r="Y109" i="14"/>
  <c r="Z109" i="14" s="1"/>
  <c r="X109" i="14"/>
  <c r="W109" i="14"/>
  <c r="U109" i="14"/>
  <c r="V109" i="14" s="1"/>
  <c r="T109" i="14"/>
  <c r="Z108" i="14"/>
  <c r="Y108" i="14"/>
  <c r="X108" i="14"/>
  <c r="V108" i="14"/>
  <c r="U108" i="14"/>
  <c r="T108" i="14"/>
  <c r="Y107" i="14"/>
  <c r="X107" i="14"/>
  <c r="U107" i="14"/>
  <c r="V107" i="14" s="1"/>
  <c r="T107" i="14"/>
  <c r="Y106" i="14"/>
  <c r="X106" i="14"/>
  <c r="Z106" i="14" s="1"/>
  <c r="V106" i="14"/>
  <c r="U106" i="14"/>
  <c r="T106" i="14"/>
  <c r="W106" i="14" s="1"/>
  <c r="Y105" i="14"/>
  <c r="Z105" i="14" s="1"/>
  <c r="X105" i="14"/>
  <c r="W105" i="14"/>
  <c r="U105" i="14"/>
  <c r="V105" i="14" s="1"/>
  <c r="T105" i="14"/>
  <c r="Z104" i="14"/>
  <c r="Y104" i="14"/>
  <c r="X104" i="14"/>
  <c r="U104" i="14"/>
  <c r="W104" i="14" s="1"/>
  <c r="T104" i="14"/>
  <c r="Y103" i="14"/>
  <c r="Z103" i="14" s="1"/>
  <c r="X103" i="14"/>
  <c r="W103" i="14"/>
  <c r="U103" i="14"/>
  <c r="V103" i="14" s="1"/>
  <c r="T103" i="14"/>
  <c r="Y102" i="14"/>
  <c r="X102" i="14"/>
  <c r="Z102" i="14" s="1"/>
  <c r="V102" i="14"/>
  <c r="U102" i="14"/>
  <c r="T102" i="14"/>
  <c r="W102" i="14" s="1"/>
  <c r="Z101" i="14"/>
  <c r="Y101" i="14"/>
  <c r="X101" i="14"/>
  <c r="W101" i="14"/>
  <c r="V101" i="14"/>
  <c r="U101" i="14"/>
  <c r="T101" i="14"/>
  <c r="Y100" i="14"/>
  <c r="Z100" i="14" s="1"/>
  <c r="X100" i="14"/>
  <c r="V100" i="14"/>
  <c r="U100" i="14"/>
  <c r="T100" i="14"/>
  <c r="Y99" i="14"/>
  <c r="X99" i="14"/>
  <c r="U99" i="14"/>
  <c r="V99" i="14" s="1"/>
  <c r="T99" i="14"/>
  <c r="Z98" i="14"/>
  <c r="Y98" i="14"/>
  <c r="X98" i="14"/>
  <c r="V98" i="14"/>
  <c r="U98" i="14"/>
  <c r="T98" i="14"/>
  <c r="W98" i="14" s="1"/>
  <c r="Y97" i="14"/>
  <c r="Z97" i="14" s="1"/>
  <c r="X97" i="14"/>
  <c r="U97" i="14"/>
  <c r="W97" i="14" s="1"/>
  <c r="T97" i="14"/>
  <c r="Y96" i="14"/>
  <c r="X96" i="14"/>
  <c r="Z96" i="14" s="1"/>
  <c r="U96" i="14"/>
  <c r="W96" i="14" s="1"/>
  <c r="T96" i="14"/>
  <c r="Y95" i="14"/>
  <c r="Z95" i="14" s="1"/>
  <c r="X95" i="14"/>
  <c r="U95" i="14"/>
  <c r="T95" i="14"/>
  <c r="W95" i="14" s="1"/>
  <c r="Z94" i="14"/>
  <c r="Y94" i="14"/>
  <c r="X94" i="14"/>
  <c r="W94" i="14"/>
  <c r="V94" i="14"/>
  <c r="U94" i="14"/>
  <c r="T94" i="14"/>
  <c r="Z93" i="14"/>
  <c r="Y93" i="14"/>
  <c r="X93" i="14"/>
  <c r="V93" i="14"/>
  <c r="U93" i="14"/>
  <c r="W93" i="14" s="1"/>
  <c r="T93" i="14"/>
  <c r="Y92" i="14"/>
  <c r="V92" i="14" s="1"/>
  <c r="X92" i="14"/>
  <c r="U92" i="14"/>
  <c r="T92" i="14"/>
  <c r="Y91" i="14"/>
  <c r="X91" i="14"/>
  <c r="U91" i="14"/>
  <c r="V91" i="14" s="1"/>
  <c r="T91" i="14"/>
  <c r="Y90" i="14"/>
  <c r="X90" i="14"/>
  <c r="Z90" i="14" s="1"/>
  <c r="V90" i="14"/>
  <c r="U90" i="14"/>
  <c r="T90" i="14"/>
  <c r="W90" i="14" s="1"/>
  <c r="Y89" i="14"/>
  <c r="Z89" i="14" s="1"/>
  <c r="X89" i="14"/>
  <c r="W89" i="14"/>
  <c r="U89" i="14"/>
  <c r="V89" i="14" s="1"/>
  <c r="T89" i="14"/>
  <c r="Z88" i="14"/>
  <c r="Y88" i="14"/>
  <c r="X88" i="14"/>
  <c r="U88" i="14"/>
  <c r="W88" i="14" s="1"/>
  <c r="T88" i="14"/>
  <c r="P87" i="14"/>
  <c r="O87" i="14"/>
  <c r="Q87" i="14" s="1"/>
  <c r="N87" i="14"/>
  <c r="Y86" i="14"/>
  <c r="X86" i="14"/>
  <c r="Z86" i="14" s="1"/>
  <c r="V86" i="14"/>
  <c r="U86" i="14"/>
  <c r="T86" i="14"/>
  <c r="W86" i="14" s="1"/>
  <c r="Z85" i="14"/>
  <c r="Y85" i="14"/>
  <c r="X85" i="14"/>
  <c r="W85" i="14"/>
  <c r="V85" i="14"/>
  <c r="U85" i="14"/>
  <c r="T85" i="14"/>
  <c r="Y84" i="14"/>
  <c r="Z84" i="14" s="1"/>
  <c r="X84" i="14"/>
  <c r="V84" i="14"/>
  <c r="U84" i="14"/>
  <c r="W84" i="14" s="1"/>
  <c r="T84" i="14"/>
  <c r="Y83" i="14"/>
  <c r="X83" i="14"/>
  <c r="W83" i="14"/>
  <c r="U83" i="14"/>
  <c r="V83" i="14" s="1"/>
  <c r="T83" i="14"/>
  <c r="Z82" i="14"/>
  <c r="Y82" i="14"/>
  <c r="X82" i="14"/>
  <c r="V82" i="14"/>
  <c r="U82" i="14"/>
  <c r="T82" i="14"/>
  <c r="W82" i="14" s="1"/>
  <c r="Y81" i="14"/>
  <c r="Z81" i="14" s="1"/>
  <c r="X81" i="14"/>
  <c r="U81" i="14"/>
  <c r="W81" i="14" s="1"/>
  <c r="T81" i="14"/>
  <c r="Y80" i="14"/>
  <c r="X80" i="14"/>
  <c r="Z80" i="14" s="1"/>
  <c r="U80" i="14"/>
  <c r="W80" i="14" s="1"/>
  <c r="T80" i="14"/>
  <c r="Y79" i="14"/>
  <c r="Z79" i="14" s="1"/>
  <c r="X79" i="14"/>
  <c r="U79" i="14"/>
  <c r="T79" i="14"/>
  <c r="W79" i="14" s="1"/>
  <c r="Z78" i="14"/>
  <c r="Y78" i="14"/>
  <c r="X78" i="14"/>
  <c r="W78" i="14"/>
  <c r="V78" i="14"/>
  <c r="U78" i="14"/>
  <c r="T78" i="14"/>
  <c r="Z77" i="14"/>
  <c r="Y77" i="14"/>
  <c r="X77" i="14"/>
  <c r="V77" i="14"/>
  <c r="U77" i="14"/>
  <c r="W77" i="14" s="1"/>
  <c r="T77" i="14"/>
  <c r="Y76" i="14"/>
  <c r="V76" i="14" s="1"/>
  <c r="X76" i="14"/>
  <c r="U76" i="14"/>
  <c r="T76" i="14"/>
  <c r="Y75" i="14"/>
  <c r="Z75" i="14" s="1"/>
  <c r="X75" i="14"/>
  <c r="U75" i="14"/>
  <c r="V75" i="14" s="1"/>
  <c r="T75" i="14"/>
  <c r="Y74" i="14"/>
  <c r="X74" i="14"/>
  <c r="Z74" i="14" s="1"/>
  <c r="V74" i="14"/>
  <c r="U74" i="14"/>
  <c r="T74" i="14"/>
  <c r="W74" i="14" s="1"/>
  <c r="Z73" i="14"/>
  <c r="Y73" i="14"/>
  <c r="X73" i="14"/>
  <c r="W73" i="14"/>
  <c r="V73" i="14"/>
  <c r="U73" i="14"/>
  <c r="T73" i="14"/>
  <c r="Z72" i="14"/>
  <c r="Y72" i="14"/>
  <c r="X72" i="14"/>
  <c r="U72" i="14"/>
  <c r="W72" i="14" s="1"/>
  <c r="T72" i="14"/>
  <c r="Y71" i="14"/>
  <c r="Z71" i="14" s="1"/>
  <c r="X71" i="14"/>
  <c r="W71" i="14"/>
  <c r="U71" i="14"/>
  <c r="V71" i="14" s="1"/>
  <c r="T71" i="14"/>
  <c r="Y70" i="14"/>
  <c r="X70" i="14"/>
  <c r="Z70" i="14" s="1"/>
  <c r="V70" i="14"/>
  <c r="U70" i="14"/>
  <c r="T70" i="14"/>
  <c r="W70" i="14" s="1"/>
  <c r="Z69" i="14"/>
  <c r="Y69" i="14"/>
  <c r="X69" i="14"/>
  <c r="W69" i="14"/>
  <c r="V69" i="14"/>
  <c r="U69" i="14"/>
  <c r="T69" i="14"/>
  <c r="Z68" i="14"/>
  <c r="Y68" i="14"/>
  <c r="X68" i="14"/>
  <c r="V68" i="14"/>
  <c r="U68" i="14"/>
  <c r="W68" i="14" s="1"/>
  <c r="T68" i="14"/>
  <c r="Y67" i="14"/>
  <c r="X67" i="14"/>
  <c r="W67" i="14"/>
  <c r="U67" i="14"/>
  <c r="V67" i="14" s="1"/>
  <c r="T67" i="14"/>
  <c r="Z66" i="14"/>
  <c r="Y66" i="14"/>
  <c r="X66" i="14"/>
  <c r="V66" i="14"/>
  <c r="U66" i="14"/>
  <c r="T66" i="14"/>
  <c r="W66" i="14" s="1"/>
  <c r="Y65" i="14"/>
  <c r="Z65" i="14" s="1"/>
  <c r="X65" i="14"/>
  <c r="U65" i="14"/>
  <c r="W65" i="14" s="1"/>
  <c r="T65" i="14"/>
  <c r="Y64" i="14"/>
  <c r="X64" i="14"/>
  <c r="Z64" i="14" s="1"/>
  <c r="U64" i="14"/>
  <c r="W64" i="14" s="1"/>
  <c r="T64" i="14"/>
  <c r="Y63" i="14"/>
  <c r="Z63" i="14" s="1"/>
  <c r="X63" i="14"/>
  <c r="U63" i="14"/>
  <c r="T63" i="14"/>
  <c r="W63" i="14" s="1"/>
  <c r="Z62" i="14"/>
  <c r="Y62" i="14"/>
  <c r="X62" i="14"/>
  <c r="W62" i="14"/>
  <c r="V62" i="14"/>
  <c r="U62" i="14"/>
  <c r="T62" i="14"/>
  <c r="Z61" i="14"/>
  <c r="Y61" i="14"/>
  <c r="X61" i="14"/>
  <c r="V61" i="14"/>
  <c r="U61" i="14"/>
  <c r="W61" i="14" s="1"/>
  <c r="T61" i="14"/>
  <c r="Y60" i="14"/>
  <c r="V60" i="14" s="1"/>
  <c r="X60" i="14"/>
  <c r="U60" i="14"/>
  <c r="T60" i="14"/>
  <c r="Y59" i="14"/>
  <c r="Z59" i="14" s="1"/>
  <c r="X59" i="14"/>
  <c r="X87" i="14" s="1"/>
  <c r="U59" i="14"/>
  <c r="V59" i="14" s="1"/>
  <c r="T59" i="14"/>
  <c r="T87" i="14" s="1"/>
  <c r="P58" i="14"/>
  <c r="Q58" i="14" s="1"/>
  <c r="O58" i="14"/>
  <c r="N58" i="14"/>
  <c r="Y57" i="14"/>
  <c r="Z57" i="14" s="1"/>
  <c r="X57" i="14"/>
  <c r="U57" i="14"/>
  <c r="W57" i="14" s="1"/>
  <c r="T57" i="14"/>
  <c r="Y56" i="14"/>
  <c r="X56" i="14"/>
  <c r="Z56" i="14" s="1"/>
  <c r="U56" i="14"/>
  <c r="W56" i="14" s="1"/>
  <c r="T56" i="14"/>
  <c r="Y55" i="14"/>
  <c r="Z55" i="14" s="1"/>
  <c r="X55" i="14"/>
  <c r="U55" i="14"/>
  <c r="T55" i="14"/>
  <c r="W55" i="14" s="1"/>
  <c r="Z54" i="14"/>
  <c r="Y54" i="14"/>
  <c r="X54" i="14"/>
  <c r="W54" i="14"/>
  <c r="V54" i="14"/>
  <c r="U54" i="14"/>
  <c r="T54" i="14"/>
  <c r="Z53" i="14"/>
  <c r="Y53" i="14"/>
  <c r="X53" i="14"/>
  <c r="V53" i="14"/>
  <c r="U53" i="14"/>
  <c r="W53" i="14" s="1"/>
  <c r="T53" i="14"/>
  <c r="Y52" i="14"/>
  <c r="V52" i="14" s="1"/>
  <c r="X52" i="14"/>
  <c r="U52" i="14"/>
  <c r="T52" i="14"/>
  <c r="Z51" i="14"/>
  <c r="Y51" i="14"/>
  <c r="X51" i="14"/>
  <c r="W51" i="14"/>
  <c r="V51" i="14"/>
  <c r="U51" i="14"/>
  <c r="T51" i="14"/>
  <c r="Z50" i="14"/>
  <c r="Y50" i="14"/>
  <c r="X50" i="14"/>
  <c r="V50" i="14"/>
  <c r="U50" i="14"/>
  <c r="W50" i="14" s="1"/>
  <c r="T50" i="14"/>
  <c r="Y49" i="14"/>
  <c r="Z49" i="14" s="1"/>
  <c r="X49" i="14"/>
  <c r="U49" i="14"/>
  <c r="W49" i="14" s="1"/>
  <c r="T49" i="14"/>
  <c r="Y48" i="14"/>
  <c r="X48" i="14"/>
  <c r="Z48" i="14" s="1"/>
  <c r="V48" i="14"/>
  <c r="U48" i="14"/>
  <c r="T48" i="14"/>
  <c r="W48" i="14" s="1"/>
  <c r="Z47" i="14"/>
  <c r="Y47" i="14"/>
  <c r="X47" i="14"/>
  <c r="W47" i="14"/>
  <c r="V47" i="14"/>
  <c r="U47" i="14"/>
  <c r="T47" i="14"/>
  <c r="Z46" i="14"/>
  <c r="Y46" i="14"/>
  <c r="X46" i="14"/>
  <c r="V46" i="14"/>
  <c r="U46" i="14"/>
  <c r="W46" i="14" s="1"/>
  <c r="T46" i="14"/>
  <c r="Y45" i="14"/>
  <c r="Z45" i="14" s="1"/>
  <c r="X45" i="14"/>
  <c r="U45" i="14"/>
  <c r="W45" i="14" s="1"/>
  <c r="T45" i="14"/>
  <c r="Y44" i="14"/>
  <c r="X44" i="14"/>
  <c r="Z44" i="14" s="1"/>
  <c r="V44" i="14"/>
  <c r="U44" i="14"/>
  <c r="T44" i="14"/>
  <c r="W44" i="14" s="1"/>
  <c r="Z43" i="14"/>
  <c r="Y43" i="14"/>
  <c r="X43" i="14"/>
  <c r="W43" i="14"/>
  <c r="V43" i="14"/>
  <c r="U43" i="14"/>
  <c r="T43" i="14"/>
  <c r="Z42" i="14"/>
  <c r="Y42" i="14"/>
  <c r="X42" i="14"/>
  <c r="V42" i="14"/>
  <c r="U42" i="14"/>
  <c r="W42" i="14" s="1"/>
  <c r="T42" i="14"/>
  <c r="Y41" i="14"/>
  <c r="Z41" i="14" s="1"/>
  <c r="X41" i="14"/>
  <c r="U41" i="14"/>
  <c r="W41" i="14" s="1"/>
  <c r="T41" i="14"/>
  <c r="Y40" i="14"/>
  <c r="X40" i="14"/>
  <c r="Z40" i="14" s="1"/>
  <c r="V40" i="14"/>
  <c r="U40" i="14"/>
  <c r="T40" i="14"/>
  <c r="W40" i="14" s="1"/>
  <c r="Z39" i="14"/>
  <c r="Y39" i="14"/>
  <c r="X39" i="14"/>
  <c r="W39" i="14"/>
  <c r="V39" i="14"/>
  <c r="U39" i="14"/>
  <c r="T39" i="14"/>
  <c r="Z38" i="14"/>
  <c r="Y38" i="14"/>
  <c r="X38" i="14"/>
  <c r="V38" i="14"/>
  <c r="U38" i="14"/>
  <c r="W38" i="14" s="1"/>
  <c r="T38" i="14"/>
  <c r="Y37" i="14"/>
  <c r="Z37" i="14" s="1"/>
  <c r="X37" i="14"/>
  <c r="U37" i="14"/>
  <c r="W37" i="14" s="1"/>
  <c r="T37" i="14"/>
  <c r="Y36" i="14"/>
  <c r="X36" i="14"/>
  <c r="Z36" i="14" s="1"/>
  <c r="V36" i="14"/>
  <c r="U36" i="14"/>
  <c r="T36" i="14"/>
  <c r="W36" i="14" s="1"/>
  <c r="Z35" i="14"/>
  <c r="Y35" i="14"/>
  <c r="X35" i="14"/>
  <c r="W35" i="14"/>
  <c r="V35" i="14"/>
  <c r="U35" i="14"/>
  <c r="T35" i="14"/>
  <c r="Z34" i="14"/>
  <c r="Y34" i="14"/>
  <c r="X34" i="14"/>
  <c r="V34" i="14"/>
  <c r="U34" i="14"/>
  <c r="W34" i="14" s="1"/>
  <c r="T34" i="14"/>
  <c r="Y33" i="14"/>
  <c r="Z33" i="14" s="1"/>
  <c r="X33" i="14"/>
  <c r="U33" i="14"/>
  <c r="W33" i="14" s="1"/>
  <c r="T33" i="14"/>
  <c r="Y32" i="14"/>
  <c r="X32" i="14"/>
  <c r="Z32" i="14" s="1"/>
  <c r="V32" i="14"/>
  <c r="U32" i="14"/>
  <c r="T32" i="14"/>
  <c r="W32" i="14" s="1"/>
  <c r="Z31" i="14"/>
  <c r="Y31" i="14"/>
  <c r="X31" i="14"/>
  <c r="W31" i="14"/>
  <c r="V31" i="14"/>
  <c r="U31" i="14"/>
  <c r="T31" i="14"/>
  <c r="Z30" i="14"/>
  <c r="Y30" i="14"/>
  <c r="X30" i="14"/>
  <c r="V30" i="14"/>
  <c r="U30" i="14"/>
  <c r="W30" i="14" s="1"/>
  <c r="T30" i="14"/>
  <c r="Y29" i="14"/>
  <c r="Z29" i="14" s="1"/>
  <c r="X29" i="14"/>
  <c r="U29" i="14"/>
  <c r="W29" i="14" s="1"/>
  <c r="T29" i="14"/>
  <c r="Y28" i="14"/>
  <c r="X28" i="14"/>
  <c r="Z28" i="14" s="1"/>
  <c r="V28" i="14"/>
  <c r="U28" i="14"/>
  <c r="T28" i="14"/>
  <c r="W28" i="14" s="1"/>
  <c r="Z27" i="14"/>
  <c r="Y27" i="14"/>
  <c r="X27" i="14"/>
  <c r="X58" i="14" s="1"/>
  <c r="W27" i="14"/>
  <c r="U27" i="14"/>
  <c r="T27" i="14"/>
  <c r="T58" i="14" s="1"/>
  <c r="P213" i="13"/>
  <c r="O213" i="13"/>
  <c r="Q213" i="13" s="1"/>
  <c r="N213" i="13"/>
  <c r="Y212" i="13"/>
  <c r="Z212" i="13" s="1"/>
  <c r="X212" i="13"/>
  <c r="U212" i="13"/>
  <c r="T212" i="13"/>
  <c r="W212" i="13" s="1"/>
  <c r="Y211" i="13"/>
  <c r="Z211" i="13" s="1"/>
  <c r="X211" i="13"/>
  <c r="W211" i="13"/>
  <c r="U211" i="13"/>
  <c r="T211" i="13"/>
  <c r="Y210" i="13"/>
  <c r="Z210" i="13" s="1"/>
  <c r="X210" i="13"/>
  <c r="U210" i="13"/>
  <c r="T210" i="13"/>
  <c r="W210" i="13" s="1"/>
  <c r="Y209" i="13"/>
  <c r="Z209" i="13" s="1"/>
  <c r="X209" i="13"/>
  <c r="W209" i="13"/>
  <c r="U209" i="13"/>
  <c r="T209" i="13"/>
  <c r="Y208" i="13"/>
  <c r="Z208" i="13" s="1"/>
  <c r="X208" i="13"/>
  <c r="U208" i="13"/>
  <c r="T208" i="13"/>
  <c r="W208" i="13" s="1"/>
  <c r="Y207" i="13"/>
  <c r="Z207" i="13" s="1"/>
  <c r="X207" i="13"/>
  <c r="W207" i="13"/>
  <c r="U207" i="13"/>
  <c r="T207" i="13"/>
  <c r="Y206" i="13"/>
  <c r="Z206" i="13" s="1"/>
  <c r="X206" i="13"/>
  <c r="U206" i="13"/>
  <c r="T206" i="13"/>
  <c r="W206" i="13" s="1"/>
  <c r="Y205" i="13"/>
  <c r="Z205" i="13" s="1"/>
  <c r="X205" i="13"/>
  <c r="W205" i="13"/>
  <c r="U205" i="13"/>
  <c r="T205" i="13"/>
  <c r="Y204" i="13"/>
  <c r="Z204" i="13" s="1"/>
  <c r="X204" i="13"/>
  <c r="U204" i="13"/>
  <c r="T204" i="13"/>
  <c r="W204" i="13" s="1"/>
  <c r="Y203" i="13"/>
  <c r="Z203" i="13" s="1"/>
  <c r="X203" i="13"/>
  <c r="W203" i="13"/>
  <c r="U203" i="13"/>
  <c r="T203" i="13"/>
  <c r="Y202" i="13"/>
  <c r="Z202" i="13" s="1"/>
  <c r="X202" i="13"/>
  <c r="U202" i="13"/>
  <c r="T202" i="13"/>
  <c r="W202" i="13" s="1"/>
  <c r="Y201" i="13"/>
  <c r="Z201" i="13" s="1"/>
  <c r="X201" i="13"/>
  <c r="W201" i="13"/>
  <c r="U201" i="13"/>
  <c r="T201" i="13"/>
  <c r="Y200" i="13"/>
  <c r="Z200" i="13" s="1"/>
  <c r="X200" i="13"/>
  <c r="U200" i="13"/>
  <c r="T200" i="13"/>
  <c r="W200" i="13" s="1"/>
  <c r="Y199" i="13"/>
  <c r="Z199" i="13" s="1"/>
  <c r="X199" i="13"/>
  <c r="W199" i="13"/>
  <c r="U199" i="13"/>
  <c r="T199" i="13"/>
  <c r="Y198" i="13"/>
  <c r="Z198" i="13" s="1"/>
  <c r="X198" i="13"/>
  <c r="U198" i="13"/>
  <c r="T198" i="13"/>
  <c r="W198" i="13" s="1"/>
  <c r="Y197" i="13"/>
  <c r="Z197" i="13" s="1"/>
  <c r="X197" i="13"/>
  <c r="W197" i="13"/>
  <c r="U197" i="13"/>
  <c r="T197" i="13"/>
  <c r="Y196" i="13"/>
  <c r="Z196" i="13" s="1"/>
  <c r="X196" i="13"/>
  <c r="U196" i="13"/>
  <c r="T196" i="13"/>
  <c r="W196" i="13" s="1"/>
  <c r="Y195" i="13"/>
  <c r="Z195" i="13" s="1"/>
  <c r="X195" i="13"/>
  <c r="W195" i="13"/>
  <c r="U195" i="13"/>
  <c r="T195" i="13"/>
  <c r="Y194" i="13"/>
  <c r="Z194" i="13" s="1"/>
  <c r="X194" i="13"/>
  <c r="U194" i="13"/>
  <c r="T194" i="13"/>
  <c r="W194" i="13" s="1"/>
  <c r="Y193" i="13"/>
  <c r="Z193" i="13" s="1"/>
  <c r="X193" i="13"/>
  <c r="W193" i="13"/>
  <c r="U193" i="13"/>
  <c r="T193" i="13"/>
  <c r="Y192" i="13"/>
  <c r="Z192" i="13" s="1"/>
  <c r="X192" i="13"/>
  <c r="U192" i="13"/>
  <c r="T192" i="13"/>
  <c r="W192" i="13" s="1"/>
  <c r="Y191" i="13"/>
  <c r="Z191" i="13" s="1"/>
  <c r="X191" i="13"/>
  <c r="W191" i="13"/>
  <c r="U191" i="13"/>
  <c r="T191" i="13"/>
  <c r="Y190" i="13"/>
  <c r="Z190" i="13" s="1"/>
  <c r="X190" i="13"/>
  <c r="U190" i="13"/>
  <c r="T190" i="13"/>
  <c r="W190" i="13" s="1"/>
  <c r="Y189" i="13"/>
  <c r="Z189" i="13" s="1"/>
  <c r="X189" i="13"/>
  <c r="W189" i="13"/>
  <c r="U189" i="13"/>
  <c r="T189" i="13"/>
  <c r="Y188" i="13"/>
  <c r="Z188" i="13" s="1"/>
  <c r="X188" i="13"/>
  <c r="U188" i="13"/>
  <c r="T188" i="13"/>
  <c r="W188" i="13" s="1"/>
  <c r="Y187" i="13"/>
  <c r="Z187" i="13" s="1"/>
  <c r="X187" i="13"/>
  <c r="W187" i="13"/>
  <c r="U187" i="13"/>
  <c r="T187" i="13"/>
  <c r="Y186" i="13"/>
  <c r="Z186" i="13" s="1"/>
  <c r="X186" i="13"/>
  <c r="U186" i="13"/>
  <c r="T186" i="13"/>
  <c r="W186" i="13" s="1"/>
  <c r="Y185" i="13"/>
  <c r="Z185" i="13" s="1"/>
  <c r="X185" i="13"/>
  <c r="W185" i="13"/>
  <c r="U185" i="13"/>
  <c r="T185" i="13"/>
  <c r="Y184" i="13"/>
  <c r="Z184" i="13" s="1"/>
  <c r="X184" i="13"/>
  <c r="U184" i="13"/>
  <c r="U213" i="13" s="1"/>
  <c r="T184" i="13"/>
  <c r="W184" i="13" s="1"/>
  <c r="Y183" i="13"/>
  <c r="Y213" i="13" s="1"/>
  <c r="X183" i="13"/>
  <c r="X213" i="13" s="1"/>
  <c r="W183" i="13"/>
  <c r="U183" i="13"/>
  <c r="T183" i="13"/>
  <c r="T213" i="13" s="1"/>
  <c r="Y182" i="13"/>
  <c r="P182" i="13"/>
  <c r="O182" i="13"/>
  <c r="Q182" i="13" s="1"/>
  <c r="N182" i="13"/>
  <c r="Y181" i="13"/>
  <c r="X181" i="13"/>
  <c r="Z181" i="13" s="1"/>
  <c r="W181" i="13"/>
  <c r="U181" i="13"/>
  <c r="T181" i="13"/>
  <c r="Z180" i="13"/>
  <c r="Y180" i="13"/>
  <c r="X180" i="13"/>
  <c r="U180" i="13"/>
  <c r="W180" i="13" s="1"/>
  <c r="T180" i="13"/>
  <c r="Y179" i="13"/>
  <c r="X179" i="13"/>
  <c r="Z179" i="13" s="1"/>
  <c r="W179" i="13"/>
  <c r="U179" i="13"/>
  <c r="T179" i="13"/>
  <c r="Z178" i="13"/>
  <c r="Y178" i="13"/>
  <c r="X178" i="13"/>
  <c r="U178" i="13"/>
  <c r="W178" i="13" s="1"/>
  <c r="T178" i="13"/>
  <c r="Y177" i="13"/>
  <c r="X177" i="13"/>
  <c r="Z177" i="13" s="1"/>
  <c r="W177" i="13"/>
  <c r="U177" i="13"/>
  <c r="T177" i="13"/>
  <c r="Z176" i="13"/>
  <c r="Y176" i="13"/>
  <c r="X176" i="13"/>
  <c r="U176" i="13"/>
  <c r="W176" i="13" s="1"/>
  <c r="T176" i="13"/>
  <c r="Y175" i="13"/>
  <c r="X175" i="13"/>
  <c r="Z175" i="13" s="1"/>
  <c r="W175" i="13"/>
  <c r="U175" i="13"/>
  <c r="T175" i="13"/>
  <c r="Z174" i="13"/>
  <c r="Y174" i="13"/>
  <c r="X174" i="13"/>
  <c r="U174" i="13"/>
  <c r="W174" i="13" s="1"/>
  <c r="T174" i="13"/>
  <c r="Y173" i="13"/>
  <c r="X173" i="13"/>
  <c r="Z173" i="13" s="1"/>
  <c r="W173" i="13"/>
  <c r="U173" i="13"/>
  <c r="T173" i="13"/>
  <c r="Z172" i="13"/>
  <c r="Y172" i="13"/>
  <c r="X172" i="13"/>
  <c r="U172" i="13"/>
  <c r="W172" i="13" s="1"/>
  <c r="T172" i="13"/>
  <c r="Y171" i="13"/>
  <c r="X171" i="13"/>
  <c r="Z171" i="13" s="1"/>
  <c r="W171" i="13"/>
  <c r="U171" i="13"/>
  <c r="T171" i="13"/>
  <c r="Z170" i="13"/>
  <c r="Y170" i="13"/>
  <c r="X170" i="13"/>
  <c r="U170" i="13"/>
  <c r="W170" i="13" s="1"/>
  <c r="T170" i="13"/>
  <c r="Y169" i="13"/>
  <c r="X169" i="13"/>
  <c r="Z169" i="13" s="1"/>
  <c r="W169" i="13"/>
  <c r="U169" i="13"/>
  <c r="T169" i="13"/>
  <c r="Z168" i="13"/>
  <c r="Y168" i="13"/>
  <c r="X168" i="13"/>
  <c r="U168" i="13"/>
  <c r="W168" i="13" s="1"/>
  <c r="T168" i="13"/>
  <c r="Y167" i="13"/>
  <c r="X167" i="13"/>
  <c r="Z167" i="13" s="1"/>
  <c r="W167" i="13"/>
  <c r="U167" i="13"/>
  <c r="T167" i="13"/>
  <c r="Z166" i="13"/>
  <c r="Y166" i="13"/>
  <c r="X166" i="13"/>
  <c r="U166" i="13"/>
  <c r="W166" i="13" s="1"/>
  <c r="T166" i="13"/>
  <c r="Y165" i="13"/>
  <c r="X165" i="13"/>
  <c r="Z165" i="13" s="1"/>
  <c r="W165" i="13"/>
  <c r="U165" i="13"/>
  <c r="T165" i="13"/>
  <c r="Z164" i="13"/>
  <c r="Y164" i="13"/>
  <c r="X164" i="13"/>
  <c r="U164" i="13"/>
  <c r="W164" i="13" s="1"/>
  <c r="T164" i="13"/>
  <c r="Y163" i="13"/>
  <c r="X163" i="13"/>
  <c r="Z163" i="13" s="1"/>
  <c r="W163" i="13"/>
  <c r="U163" i="13"/>
  <c r="T163" i="13"/>
  <c r="Z162" i="13"/>
  <c r="Y162" i="13"/>
  <c r="X162" i="13"/>
  <c r="U162" i="13"/>
  <c r="W162" i="13" s="1"/>
  <c r="T162" i="13"/>
  <c r="Y161" i="13"/>
  <c r="X161" i="13"/>
  <c r="Z161" i="13" s="1"/>
  <c r="W161" i="13"/>
  <c r="U161" i="13"/>
  <c r="T161" i="13"/>
  <c r="Z160" i="13"/>
  <c r="Y160" i="13"/>
  <c r="X160" i="13"/>
  <c r="U160" i="13"/>
  <c r="W160" i="13" s="1"/>
  <c r="T160" i="13"/>
  <c r="Y159" i="13"/>
  <c r="X159" i="13"/>
  <c r="Z159" i="13" s="1"/>
  <c r="W159" i="13"/>
  <c r="U159" i="13"/>
  <c r="T159" i="13"/>
  <c r="Z158" i="13"/>
  <c r="Y158" i="13"/>
  <c r="X158" i="13"/>
  <c r="U158" i="13"/>
  <c r="W158" i="13" s="1"/>
  <c r="T158" i="13"/>
  <c r="Y157" i="13"/>
  <c r="X157" i="13"/>
  <c r="Z157" i="13" s="1"/>
  <c r="W157" i="13"/>
  <c r="U157" i="13"/>
  <c r="T157" i="13"/>
  <c r="Z156" i="13"/>
  <c r="Y156" i="13"/>
  <c r="X156" i="13"/>
  <c r="U156" i="13"/>
  <c r="W156" i="13" s="1"/>
  <c r="T156" i="13"/>
  <c r="Y155" i="13"/>
  <c r="X155" i="13"/>
  <c r="Z155" i="13" s="1"/>
  <c r="W155" i="13"/>
  <c r="U155" i="13"/>
  <c r="T155" i="13"/>
  <c r="Z154" i="13"/>
  <c r="Y154" i="13"/>
  <c r="X154" i="13"/>
  <c r="U154" i="13"/>
  <c r="W154" i="13" s="1"/>
  <c r="T154" i="13"/>
  <c r="Y153" i="13"/>
  <c r="X153" i="13"/>
  <c r="Z153" i="13" s="1"/>
  <c r="W153" i="13"/>
  <c r="U153" i="13"/>
  <c r="T153" i="13"/>
  <c r="Z152" i="13"/>
  <c r="Y152" i="13"/>
  <c r="X152" i="13"/>
  <c r="U152" i="13"/>
  <c r="W152" i="13" s="1"/>
  <c r="T152" i="13"/>
  <c r="Y151" i="13"/>
  <c r="X151" i="13"/>
  <c r="X182" i="13" s="1"/>
  <c r="W151" i="13"/>
  <c r="U151" i="13"/>
  <c r="T151" i="13"/>
  <c r="T182" i="13" s="1"/>
  <c r="P150" i="13"/>
  <c r="O150" i="13"/>
  <c r="Q150" i="13" s="1"/>
  <c r="N150" i="13"/>
  <c r="Y149" i="13"/>
  <c r="Z149" i="13" s="1"/>
  <c r="X149" i="13"/>
  <c r="U149" i="13"/>
  <c r="W149" i="13" s="1"/>
  <c r="T149" i="13"/>
  <c r="Y148" i="13"/>
  <c r="X148" i="13"/>
  <c r="Z148" i="13" s="1"/>
  <c r="V148" i="13"/>
  <c r="U148" i="13"/>
  <c r="T148" i="13"/>
  <c r="W148" i="13" s="1"/>
  <c r="Z147" i="13"/>
  <c r="Y147" i="13"/>
  <c r="X147" i="13"/>
  <c r="W147" i="13"/>
  <c r="V147" i="13"/>
  <c r="U147" i="13"/>
  <c r="T147" i="13"/>
  <c r="Z146" i="13"/>
  <c r="Y146" i="13"/>
  <c r="X146" i="13"/>
  <c r="V146" i="13"/>
  <c r="U146" i="13"/>
  <c r="W146" i="13" s="1"/>
  <c r="T146" i="13"/>
  <c r="Y145" i="13"/>
  <c r="Z145" i="13" s="1"/>
  <c r="X145" i="13"/>
  <c r="U145" i="13"/>
  <c r="W145" i="13" s="1"/>
  <c r="T145" i="13"/>
  <c r="Y144" i="13"/>
  <c r="X144" i="13"/>
  <c r="Z144" i="13" s="1"/>
  <c r="V144" i="13"/>
  <c r="U144" i="13"/>
  <c r="T144" i="13"/>
  <c r="W144" i="13" s="1"/>
  <c r="Z143" i="13"/>
  <c r="Y143" i="13"/>
  <c r="X143" i="13"/>
  <c r="W143" i="13"/>
  <c r="V143" i="13"/>
  <c r="U143" i="13"/>
  <c r="T143" i="13"/>
  <c r="Z142" i="13"/>
  <c r="Y142" i="13"/>
  <c r="X142" i="13"/>
  <c r="V142" i="13"/>
  <c r="U142" i="13"/>
  <c r="W142" i="13" s="1"/>
  <c r="T142" i="13"/>
  <c r="Y141" i="13"/>
  <c r="Z141" i="13" s="1"/>
  <c r="X141" i="13"/>
  <c r="U141" i="13"/>
  <c r="W141" i="13" s="1"/>
  <c r="T141" i="13"/>
  <c r="Y140" i="13"/>
  <c r="X140" i="13"/>
  <c r="Z140" i="13" s="1"/>
  <c r="V140" i="13"/>
  <c r="U140" i="13"/>
  <c r="T140" i="13"/>
  <c r="W140" i="13" s="1"/>
  <c r="Z139" i="13"/>
  <c r="Y139" i="13"/>
  <c r="X139" i="13"/>
  <c r="W139" i="13"/>
  <c r="V139" i="13"/>
  <c r="U139" i="13"/>
  <c r="T139" i="13"/>
  <c r="Z138" i="13"/>
  <c r="Y138" i="13"/>
  <c r="X138" i="13"/>
  <c r="V138" i="13"/>
  <c r="U138" i="13"/>
  <c r="W138" i="13" s="1"/>
  <c r="T138" i="13"/>
  <c r="Y137" i="13"/>
  <c r="Z137" i="13" s="1"/>
  <c r="X137" i="13"/>
  <c r="U137" i="13"/>
  <c r="W137" i="13" s="1"/>
  <c r="T137" i="13"/>
  <c r="Y136" i="13"/>
  <c r="X136" i="13"/>
  <c r="Z136" i="13" s="1"/>
  <c r="V136" i="13"/>
  <c r="U136" i="13"/>
  <c r="T136" i="13"/>
  <c r="W136" i="13" s="1"/>
  <c r="Z135" i="13"/>
  <c r="Y135" i="13"/>
  <c r="X135" i="13"/>
  <c r="W135" i="13"/>
  <c r="V135" i="13"/>
  <c r="U135" i="13"/>
  <c r="T135" i="13"/>
  <c r="Z134" i="13"/>
  <c r="Y134" i="13"/>
  <c r="X134" i="13"/>
  <c r="V134" i="13"/>
  <c r="U134" i="13"/>
  <c r="W134" i="13" s="1"/>
  <c r="T134" i="13"/>
  <c r="Y133" i="13"/>
  <c r="Z133" i="13" s="1"/>
  <c r="X133" i="13"/>
  <c r="U133" i="13"/>
  <c r="W133" i="13" s="1"/>
  <c r="T133" i="13"/>
  <c r="Y132" i="13"/>
  <c r="X132" i="13"/>
  <c r="Z132" i="13" s="1"/>
  <c r="V132" i="13"/>
  <c r="U132" i="13"/>
  <c r="T132" i="13"/>
  <c r="W132" i="13" s="1"/>
  <c r="Z131" i="13"/>
  <c r="Y131" i="13"/>
  <c r="X131" i="13"/>
  <c r="W131" i="13"/>
  <c r="V131" i="13"/>
  <c r="U131" i="13"/>
  <c r="T131" i="13"/>
  <c r="Z130" i="13"/>
  <c r="Y130" i="13"/>
  <c r="X130" i="13"/>
  <c r="V130" i="13"/>
  <c r="U130" i="13"/>
  <c r="W130" i="13" s="1"/>
  <c r="T130" i="13"/>
  <c r="Y129" i="13"/>
  <c r="Z129" i="13" s="1"/>
  <c r="X129" i="13"/>
  <c r="U129" i="13"/>
  <c r="W129" i="13" s="1"/>
  <c r="T129" i="13"/>
  <c r="Y128" i="13"/>
  <c r="X128" i="13"/>
  <c r="Z128" i="13" s="1"/>
  <c r="V128" i="13"/>
  <c r="U128" i="13"/>
  <c r="T128" i="13"/>
  <c r="W128" i="13" s="1"/>
  <c r="Z127" i="13"/>
  <c r="Y127" i="13"/>
  <c r="X127" i="13"/>
  <c r="W127" i="13"/>
  <c r="V127" i="13"/>
  <c r="U127" i="13"/>
  <c r="T127" i="13"/>
  <c r="Z126" i="13"/>
  <c r="Y126" i="13"/>
  <c r="X126" i="13"/>
  <c r="V126" i="13"/>
  <c r="U126" i="13"/>
  <c r="W126" i="13" s="1"/>
  <c r="T126" i="13"/>
  <c r="Y125" i="13"/>
  <c r="Z125" i="13" s="1"/>
  <c r="X125" i="13"/>
  <c r="U125" i="13"/>
  <c r="W125" i="13" s="1"/>
  <c r="T125" i="13"/>
  <c r="Y124" i="13"/>
  <c r="X124" i="13"/>
  <c r="Z124" i="13" s="1"/>
  <c r="V124" i="13"/>
  <c r="U124" i="13"/>
  <c r="T124" i="13"/>
  <c r="W124" i="13" s="1"/>
  <c r="Z123" i="13"/>
  <c r="Y123" i="13"/>
  <c r="X123" i="13"/>
  <c r="W123" i="13"/>
  <c r="V123" i="13"/>
  <c r="U123" i="13"/>
  <c r="T123" i="13"/>
  <c r="Z122" i="13"/>
  <c r="Y122" i="13"/>
  <c r="X122" i="13"/>
  <c r="V122" i="13"/>
  <c r="U122" i="13"/>
  <c r="W122" i="13" s="1"/>
  <c r="T122" i="13"/>
  <c r="Y121" i="13"/>
  <c r="Z121" i="13" s="1"/>
  <c r="X121" i="13"/>
  <c r="U121" i="13"/>
  <c r="W121" i="13" s="1"/>
  <c r="T121" i="13"/>
  <c r="Y120" i="13"/>
  <c r="X120" i="13"/>
  <c r="X150" i="13" s="1"/>
  <c r="V120" i="13"/>
  <c r="U120" i="13"/>
  <c r="U150" i="13" s="1"/>
  <c r="T120" i="13"/>
  <c r="W120" i="13" s="1"/>
  <c r="Q119" i="13"/>
  <c r="P119" i="13"/>
  <c r="O119" i="13"/>
  <c r="N119" i="13"/>
  <c r="Z118" i="13"/>
  <c r="Y118" i="13"/>
  <c r="X118" i="13"/>
  <c r="V118" i="13"/>
  <c r="U118" i="13"/>
  <c r="W118" i="13" s="1"/>
  <c r="T118" i="13"/>
  <c r="Y117" i="13"/>
  <c r="Z117" i="13" s="1"/>
  <c r="X117" i="13"/>
  <c r="U117" i="13"/>
  <c r="W117" i="13" s="1"/>
  <c r="T117" i="13"/>
  <c r="Y116" i="13"/>
  <c r="X116" i="13"/>
  <c r="Z116" i="13" s="1"/>
  <c r="V116" i="13"/>
  <c r="U116" i="13"/>
  <c r="T116" i="13"/>
  <c r="W116" i="13" s="1"/>
  <c r="Z115" i="13"/>
  <c r="Y115" i="13"/>
  <c r="X115" i="13"/>
  <c r="W115" i="13"/>
  <c r="V115" i="13"/>
  <c r="U115" i="13"/>
  <c r="T115" i="13"/>
  <c r="Z114" i="13"/>
  <c r="Y114" i="13"/>
  <c r="X114" i="13"/>
  <c r="V114" i="13"/>
  <c r="U114" i="13"/>
  <c r="W114" i="13" s="1"/>
  <c r="T114" i="13"/>
  <c r="Y113" i="13"/>
  <c r="Z113" i="13" s="1"/>
  <c r="X113" i="13"/>
  <c r="U113" i="13"/>
  <c r="W113" i="13" s="1"/>
  <c r="T113" i="13"/>
  <c r="Y112" i="13"/>
  <c r="X112" i="13"/>
  <c r="Z112" i="13" s="1"/>
  <c r="V112" i="13"/>
  <c r="U112" i="13"/>
  <c r="T112" i="13"/>
  <c r="W112" i="13" s="1"/>
  <c r="Z111" i="13"/>
  <c r="Y111" i="13"/>
  <c r="X111" i="13"/>
  <c r="W111" i="13"/>
  <c r="V111" i="13"/>
  <c r="U111" i="13"/>
  <c r="T111" i="13"/>
  <c r="Z110" i="13"/>
  <c r="Y110" i="13"/>
  <c r="X110" i="13"/>
  <c r="V110" i="13"/>
  <c r="U110" i="13"/>
  <c r="W110" i="13" s="1"/>
  <c r="T110" i="13"/>
  <c r="Y109" i="13"/>
  <c r="Z109" i="13" s="1"/>
  <c r="X109" i="13"/>
  <c r="U109" i="13"/>
  <c r="W109" i="13" s="1"/>
  <c r="T109" i="13"/>
  <c r="Y108" i="13"/>
  <c r="X108" i="13"/>
  <c r="Z108" i="13" s="1"/>
  <c r="V108" i="13"/>
  <c r="U108" i="13"/>
  <c r="T108" i="13"/>
  <c r="W108" i="13" s="1"/>
  <c r="Z107" i="13"/>
  <c r="Y107" i="13"/>
  <c r="X107" i="13"/>
  <c r="W107" i="13"/>
  <c r="V107" i="13"/>
  <c r="U107" i="13"/>
  <c r="T107" i="13"/>
  <c r="Z106" i="13"/>
  <c r="Y106" i="13"/>
  <c r="X106" i="13"/>
  <c r="V106" i="13"/>
  <c r="U106" i="13"/>
  <c r="W106" i="13" s="1"/>
  <c r="T106" i="13"/>
  <c r="Y105" i="13"/>
  <c r="Z105" i="13" s="1"/>
  <c r="X105" i="13"/>
  <c r="U105" i="13"/>
  <c r="W105" i="13" s="1"/>
  <c r="T105" i="13"/>
  <c r="Y104" i="13"/>
  <c r="X104" i="13"/>
  <c r="Z104" i="13" s="1"/>
  <c r="V104" i="13"/>
  <c r="U104" i="13"/>
  <c r="T104" i="13"/>
  <c r="W104" i="13" s="1"/>
  <c r="Z103" i="13"/>
  <c r="Y103" i="13"/>
  <c r="X103" i="13"/>
  <c r="W103" i="13"/>
  <c r="V103" i="13"/>
  <c r="U103" i="13"/>
  <c r="T103" i="13"/>
  <c r="Z102" i="13"/>
  <c r="Y102" i="13"/>
  <c r="X102" i="13"/>
  <c r="V102" i="13"/>
  <c r="U102" i="13"/>
  <c r="W102" i="13" s="1"/>
  <c r="T102" i="13"/>
  <c r="Y101" i="13"/>
  <c r="Z101" i="13" s="1"/>
  <c r="X101" i="13"/>
  <c r="U101" i="13"/>
  <c r="W101" i="13" s="1"/>
  <c r="T101" i="13"/>
  <c r="Y100" i="13"/>
  <c r="X100" i="13"/>
  <c r="Z100" i="13" s="1"/>
  <c r="V100" i="13"/>
  <c r="U100" i="13"/>
  <c r="T100" i="13"/>
  <c r="W100" i="13" s="1"/>
  <c r="Z99" i="13"/>
  <c r="Y99" i="13"/>
  <c r="X99" i="13"/>
  <c r="W99" i="13"/>
  <c r="V99" i="13"/>
  <c r="U99" i="13"/>
  <c r="T99" i="13"/>
  <c r="Z98" i="13"/>
  <c r="Y98" i="13"/>
  <c r="X98" i="13"/>
  <c r="V98" i="13"/>
  <c r="U98" i="13"/>
  <c r="W98" i="13" s="1"/>
  <c r="T98" i="13"/>
  <c r="Y97" i="13"/>
  <c r="Z97" i="13" s="1"/>
  <c r="X97" i="13"/>
  <c r="U97" i="13"/>
  <c r="W97" i="13" s="1"/>
  <c r="T97" i="13"/>
  <c r="Y96" i="13"/>
  <c r="X96" i="13"/>
  <c r="Z96" i="13" s="1"/>
  <c r="V96" i="13"/>
  <c r="U96" i="13"/>
  <c r="T96" i="13"/>
  <c r="W96" i="13" s="1"/>
  <c r="Z95" i="13"/>
  <c r="Y95" i="13"/>
  <c r="X95" i="13"/>
  <c r="W95" i="13"/>
  <c r="V95" i="13"/>
  <c r="U95" i="13"/>
  <c r="T95" i="13"/>
  <c r="Z94" i="13"/>
  <c r="Y94" i="13"/>
  <c r="X94" i="13"/>
  <c r="V94" i="13"/>
  <c r="U94" i="13"/>
  <c r="W94" i="13" s="1"/>
  <c r="T94" i="13"/>
  <c r="Y93" i="13"/>
  <c r="Z93" i="13" s="1"/>
  <c r="X93" i="13"/>
  <c r="U93" i="13"/>
  <c r="W93" i="13" s="1"/>
  <c r="T93" i="13"/>
  <c r="Y92" i="13"/>
  <c r="X92" i="13"/>
  <c r="Z92" i="13" s="1"/>
  <c r="V92" i="13"/>
  <c r="U92" i="13"/>
  <c r="T92" i="13"/>
  <c r="W92" i="13" s="1"/>
  <c r="Z91" i="13"/>
  <c r="Y91" i="13"/>
  <c r="X91" i="13"/>
  <c r="W91" i="13"/>
  <c r="V91" i="13"/>
  <c r="U91" i="13"/>
  <c r="T91" i="13"/>
  <c r="Z90" i="13"/>
  <c r="Y90" i="13"/>
  <c r="X90" i="13"/>
  <c r="V90" i="13"/>
  <c r="U90" i="13"/>
  <c r="W90" i="13" s="1"/>
  <c r="T90" i="13"/>
  <c r="Y89" i="13"/>
  <c r="Z89" i="13" s="1"/>
  <c r="X89" i="13"/>
  <c r="U89" i="13"/>
  <c r="W89" i="13" s="1"/>
  <c r="T89" i="13"/>
  <c r="Y88" i="13"/>
  <c r="Y119" i="13" s="1"/>
  <c r="Y150" i="13" s="1"/>
  <c r="X88" i="13"/>
  <c r="Z88" i="13" s="1"/>
  <c r="V88" i="13"/>
  <c r="U88" i="13"/>
  <c r="U119" i="13" s="1"/>
  <c r="T88" i="13"/>
  <c r="W88" i="13" s="1"/>
  <c r="Q87" i="13"/>
  <c r="P87" i="13"/>
  <c r="X87" i="13" s="1"/>
  <c r="O87" i="13"/>
  <c r="N87" i="13"/>
  <c r="Z86" i="13"/>
  <c r="Y86" i="13"/>
  <c r="X86" i="13"/>
  <c r="V86" i="13"/>
  <c r="U86" i="13"/>
  <c r="W86" i="13" s="1"/>
  <c r="T86" i="13"/>
  <c r="Y85" i="13"/>
  <c r="Z85" i="13" s="1"/>
  <c r="X85" i="13"/>
  <c r="U85" i="13"/>
  <c r="W85" i="13" s="1"/>
  <c r="T85" i="13"/>
  <c r="Y84" i="13"/>
  <c r="X84" i="13"/>
  <c r="Z84" i="13" s="1"/>
  <c r="V84" i="13"/>
  <c r="U84" i="13"/>
  <c r="T84" i="13"/>
  <c r="W84" i="13" s="1"/>
  <c r="Y83" i="13"/>
  <c r="Z83" i="13" s="1"/>
  <c r="X83" i="13"/>
  <c r="W83" i="13"/>
  <c r="U83" i="13"/>
  <c r="V83" i="13" s="1"/>
  <c r="T83" i="13"/>
  <c r="Z82" i="13"/>
  <c r="Y82" i="13"/>
  <c r="X82" i="13"/>
  <c r="V82" i="13"/>
  <c r="U82" i="13"/>
  <c r="W82" i="13" s="1"/>
  <c r="T82" i="13"/>
  <c r="Y81" i="13"/>
  <c r="Z81" i="13" s="1"/>
  <c r="X81" i="13"/>
  <c r="U81" i="13"/>
  <c r="W81" i="13" s="1"/>
  <c r="T81" i="13"/>
  <c r="Y80" i="13"/>
  <c r="X80" i="13"/>
  <c r="Z80" i="13" s="1"/>
  <c r="V80" i="13"/>
  <c r="U80" i="13"/>
  <c r="T80" i="13"/>
  <c r="W80" i="13" s="1"/>
  <c r="Y79" i="13"/>
  <c r="Z79" i="13" s="1"/>
  <c r="X79" i="13"/>
  <c r="W79" i="13"/>
  <c r="U79" i="13"/>
  <c r="V79" i="13" s="1"/>
  <c r="T79" i="13"/>
  <c r="Z78" i="13"/>
  <c r="Y78" i="13"/>
  <c r="X78" i="13"/>
  <c r="V78" i="13"/>
  <c r="U78" i="13"/>
  <c r="W78" i="13" s="1"/>
  <c r="T78" i="13"/>
  <c r="Y77" i="13"/>
  <c r="Z77" i="13" s="1"/>
  <c r="X77" i="13"/>
  <c r="U77" i="13"/>
  <c r="W77" i="13" s="1"/>
  <c r="T77" i="13"/>
  <c r="Y76" i="13"/>
  <c r="X76" i="13"/>
  <c r="Z76" i="13" s="1"/>
  <c r="V76" i="13"/>
  <c r="U76" i="13"/>
  <c r="T76" i="13"/>
  <c r="W76" i="13" s="1"/>
  <c r="Y75" i="13"/>
  <c r="Z75" i="13" s="1"/>
  <c r="X75" i="13"/>
  <c r="W75" i="13"/>
  <c r="U75" i="13"/>
  <c r="V75" i="13" s="1"/>
  <c r="T75" i="13"/>
  <c r="Z74" i="13"/>
  <c r="Y74" i="13"/>
  <c r="X74" i="13"/>
  <c r="V74" i="13"/>
  <c r="U74" i="13"/>
  <c r="W74" i="13" s="1"/>
  <c r="T74" i="13"/>
  <c r="Y73" i="13"/>
  <c r="Z73" i="13" s="1"/>
  <c r="X73" i="13"/>
  <c r="U73" i="13"/>
  <c r="W73" i="13" s="1"/>
  <c r="T73" i="13"/>
  <c r="Y72" i="13"/>
  <c r="X72" i="13"/>
  <c r="Z72" i="13" s="1"/>
  <c r="V72" i="13"/>
  <c r="U72" i="13"/>
  <c r="T72" i="13"/>
  <c r="W72" i="13" s="1"/>
  <c r="Y71" i="13"/>
  <c r="Z71" i="13" s="1"/>
  <c r="X71" i="13"/>
  <c r="W71" i="13"/>
  <c r="U71" i="13"/>
  <c r="V71" i="13" s="1"/>
  <c r="T71" i="13"/>
  <c r="Z70" i="13"/>
  <c r="Y70" i="13"/>
  <c r="X70" i="13"/>
  <c r="V70" i="13"/>
  <c r="U70" i="13"/>
  <c r="W70" i="13" s="1"/>
  <c r="T70" i="13"/>
  <c r="Y69" i="13"/>
  <c r="Z69" i="13" s="1"/>
  <c r="X69" i="13"/>
  <c r="U69" i="13"/>
  <c r="W69" i="13" s="1"/>
  <c r="T69" i="13"/>
  <c r="Y68" i="13"/>
  <c r="X68" i="13"/>
  <c r="Z68" i="13" s="1"/>
  <c r="V68" i="13"/>
  <c r="U68" i="13"/>
  <c r="T68" i="13"/>
  <c r="W68" i="13" s="1"/>
  <c r="Y67" i="13"/>
  <c r="Z67" i="13" s="1"/>
  <c r="X67" i="13"/>
  <c r="W67" i="13"/>
  <c r="U67" i="13"/>
  <c r="V67" i="13" s="1"/>
  <c r="T67" i="13"/>
  <c r="Z66" i="13"/>
  <c r="Y66" i="13"/>
  <c r="X66" i="13"/>
  <c r="V66" i="13"/>
  <c r="U66" i="13"/>
  <c r="W66" i="13" s="1"/>
  <c r="T66" i="13"/>
  <c r="Y65" i="13"/>
  <c r="Z65" i="13" s="1"/>
  <c r="X65" i="13"/>
  <c r="U65" i="13"/>
  <c r="W65" i="13" s="1"/>
  <c r="T65" i="13"/>
  <c r="Y64" i="13"/>
  <c r="X64" i="13"/>
  <c r="Z64" i="13" s="1"/>
  <c r="V64" i="13"/>
  <c r="U64" i="13"/>
  <c r="T64" i="13"/>
  <c r="W64" i="13" s="1"/>
  <c r="Y63" i="13"/>
  <c r="Z63" i="13" s="1"/>
  <c r="X63" i="13"/>
  <c r="W63" i="13"/>
  <c r="U63" i="13"/>
  <c r="V63" i="13" s="1"/>
  <c r="T63" i="13"/>
  <c r="Z62" i="13"/>
  <c r="Y62" i="13"/>
  <c r="X62" i="13"/>
  <c r="V62" i="13"/>
  <c r="U62" i="13"/>
  <c r="W62" i="13" s="1"/>
  <c r="T62" i="13"/>
  <c r="Y61" i="13"/>
  <c r="Z61" i="13" s="1"/>
  <c r="X61" i="13"/>
  <c r="U61" i="13"/>
  <c r="W61" i="13" s="1"/>
  <c r="T61" i="13"/>
  <c r="Y60" i="13"/>
  <c r="X60" i="13"/>
  <c r="Z60" i="13" s="1"/>
  <c r="V60" i="13"/>
  <c r="U60" i="13"/>
  <c r="T60" i="13"/>
  <c r="W60" i="13" s="1"/>
  <c r="Y59" i="13"/>
  <c r="Z59" i="13" s="1"/>
  <c r="X59" i="13"/>
  <c r="W59" i="13"/>
  <c r="U59" i="13"/>
  <c r="V59" i="13" s="1"/>
  <c r="T59" i="13"/>
  <c r="T87" i="13" s="1"/>
  <c r="P58" i="13"/>
  <c r="X58" i="13" s="1"/>
  <c r="O58" i="13"/>
  <c r="T58" i="13" s="1"/>
  <c r="N58" i="13"/>
  <c r="Y57" i="13"/>
  <c r="Z57" i="13" s="1"/>
  <c r="X57" i="13"/>
  <c r="U57" i="13"/>
  <c r="T57" i="13"/>
  <c r="Y56" i="13"/>
  <c r="X56" i="13"/>
  <c r="Z56" i="13" s="1"/>
  <c r="V56" i="13"/>
  <c r="U56" i="13"/>
  <c r="T56" i="13"/>
  <c r="W56" i="13" s="1"/>
  <c r="Y55" i="13"/>
  <c r="Z55" i="13" s="1"/>
  <c r="X55" i="13"/>
  <c r="W55" i="13"/>
  <c r="U55" i="13"/>
  <c r="V55" i="13" s="1"/>
  <c r="T55" i="13"/>
  <c r="Z54" i="13"/>
  <c r="Y54" i="13"/>
  <c r="X54" i="13"/>
  <c r="V54" i="13"/>
  <c r="U54" i="13"/>
  <c r="W54" i="13" s="1"/>
  <c r="T54" i="13"/>
  <c r="Y53" i="13"/>
  <c r="Z53" i="13" s="1"/>
  <c r="X53" i="13"/>
  <c r="U53" i="13"/>
  <c r="T53" i="13"/>
  <c r="Y52" i="13"/>
  <c r="X52" i="13"/>
  <c r="Z52" i="13" s="1"/>
  <c r="V52" i="13"/>
  <c r="U52" i="13"/>
  <c r="T52" i="13"/>
  <c r="W52" i="13" s="1"/>
  <c r="Y51" i="13"/>
  <c r="Z51" i="13" s="1"/>
  <c r="X51" i="13"/>
  <c r="W51" i="13"/>
  <c r="U51" i="13"/>
  <c r="V51" i="13" s="1"/>
  <c r="T51" i="13"/>
  <c r="Z50" i="13"/>
  <c r="Y50" i="13"/>
  <c r="X50" i="13"/>
  <c r="V50" i="13"/>
  <c r="U50" i="13"/>
  <c r="W50" i="13" s="1"/>
  <c r="T50" i="13"/>
  <c r="Y49" i="13"/>
  <c r="Z49" i="13" s="1"/>
  <c r="X49" i="13"/>
  <c r="U49" i="13"/>
  <c r="T49" i="13"/>
  <c r="Y48" i="13"/>
  <c r="X48" i="13"/>
  <c r="Z48" i="13" s="1"/>
  <c r="V48" i="13"/>
  <c r="U48" i="13"/>
  <c r="T48" i="13"/>
  <c r="W48" i="13" s="1"/>
  <c r="Y47" i="13"/>
  <c r="Z47" i="13" s="1"/>
  <c r="X47" i="13"/>
  <c r="W47" i="13"/>
  <c r="U47" i="13"/>
  <c r="V47" i="13" s="1"/>
  <c r="T47" i="13"/>
  <c r="Z46" i="13"/>
  <c r="Y46" i="13"/>
  <c r="X46" i="13"/>
  <c r="V46" i="13"/>
  <c r="U46" i="13"/>
  <c r="W46" i="13" s="1"/>
  <c r="T46" i="13"/>
  <c r="Y45" i="13"/>
  <c r="Z45" i="13" s="1"/>
  <c r="X45" i="13"/>
  <c r="U45" i="13"/>
  <c r="T45" i="13"/>
  <c r="Y44" i="13"/>
  <c r="X44" i="13"/>
  <c r="Z44" i="13" s="1"/>
  <c r="V44" i="13"/>
  <c r="U44" i="13"/>
  <c r="T44" i="13"/>
  <c r="W44" i="13" s="1"/>
  <c r="Y43" i="13"/>
  <c r="Z43" i="13" s="1"/>
  <c r="X43" i="13"/>
  <c r="W43" i="13"/>
  <c r="U43" i="13"/>
  <c r="V43" i="13" s="1"/>
  <c r="T43" i="13"/>
  <c r="Z42" i="13"/>
  <c r="Y42" i="13"/>
  <c r="X42" i="13"/>
  <c r="V42" i="13"/>
  <c r="U42" i="13"/>
  <c r="W42" i="13" s="1"/>
  <c r="T42" i="13"/>
  <c r="Y41" i="13"/>
  <c r="Z41" i="13" s="1"/>
  <c r="X41" i="13"/>
  <c r="U41" i="13"/>
  <c r="T41" i="13"/>
  <c r="Y40" i="13"/>
  <c r="X40" i="13"/>
  <c r="Z40" i="13" s="1"/>
  <c r="V40" i="13"/>
  <c r="U40" i="13"/>
  <c r="T40" i="13"/>
  <c r="W40" i="13" s="1"/>
  <c r="Y39" i="13"/>
  <c r="Z39" i="13" s="1"/>
  <c r="X39" i="13"/>
  <c r="W39" i="13"/>
  <c r="U39" i="13"/>
  <c r="V39" i="13" s="1"/>
  <c r="T39" i="13"/>
  <c r="Z38" i="13"/>
  <c r="Y38" i="13"/>
  <c r="X38" i="13"/>
  <c r="V38" i="13"/>
  <c r="U38" i="13"/>
  <c r="W38" i="13" s="1"/>
  <c r="T38" i="13"/>
  <c r="Y37" i="13"/>
  <c r="Z37" i="13" s="1"/>
  <c r="X37" i="13"/>
  <c r="U37" i="13"/>
  <c r="T37" i="13"/>
  <c r="Y36" i="13"/>
  <c r="X36" i="13"/>
  <c r="Z36" i="13" s="1"/>
  <c r="V36" i="13"/>
  <c r="U36" i="13"/>
  <c r="T36" i="13"/>
  <c r="W36" i="13" s="1"/>
  <c r="Y35" i="13"/>
  <c r="Z35" i="13" s="1"/>
  <c r="X35" i="13"/>
  <c r="W35" i="13"/>
  <c r="U35" i="13"/>
  <c r="V35" i="13" s="1"/>
  <c r="T35" i="13"/>
  <c r="Z34" i="13"/>
  <c r="Y34" i="13"/>
  <c r="X34" i="13"/>
  <c r="V34" i="13"/>
  <c r="U34" i="13"/>
  <c r="W34" i="13" s="1"/>
  <c r="T34" i="13"/>
  <c r="Y33" i="13"/>
  <c r="Z33" i="13" s="1"/>
  <c r="X33" i="13"/>
  <c r="U33" i="13"/>
  <c r="T33" i="13"/>
  <c r="Y32" i="13"/>
  <c r="X32" i="13"/>
  <c r="Z32" i="13" s="1"/>
  <c r="V32" i="13"/>
  <c r="U32" i="13"/>
  <c r="T32" i="13"/>
  <c r="W32" i="13" s="1"/>
  <c r="Y31" i="13"/>
  <c r="Z31" i="13" s="1"/>
  <c r="X31" i="13"/>
  <c r="W31" i="13"/>
  <c r="U31" i="13"/>
  <c r="V31" i="13" s="1"/>
  <c r="T31" i="13"/>
  <c r="Z30" i="13"/>
  <c r="Y30" i="13"/>
  <c r="X30" i="13"/>
  <c r="V30" i="13"/>
  <c r="U30" i="13"/>
  <c r="W30" i="13" s="1"/>
  <c r="T30" i="13"/>
  <c r="Y29" i="13"/>
  <c r="Z29" i="13" s="1"/>
  <c r="X29" i="13"/>
  <c r="U29" i="13"/>
  <c r="T29" i="13"/>
  <c r="Y28" i="13"/>
  <c r="X28" i="13"/>
  <c r="Z28" i="13" s="1"/>
  <c r="V28" i="13"/>
  <c r="U28" i="13"/>
  <c r="T28" i="13"/>
  <c r="W28" i="13" s="1"/>
  <c r="Y27" i="13"/>
  <c r="Y58" i="13" s="1"/>
  <c r="X27" i="13"/>
  <c r="W27" i="13"/>
  <c r="U27" i="13"/>
  <c r="U58" i="13" s="1"/>
  <c r="T27" i="13"/>
  <c r="P212" i="12"/>
  <c r="O212" i="12"/>
  <c r="Q212" i="12" s="1"/>
  <c r="N212" i="12"/>
  <c r="Y211" i="12"/>
  <c r="Z211" i="12" s="1"/>
  <c r="X211" i="12"/>
  <c r="U211" i="12"/>
  <c r="T211" i="12"/>
  <c r="Y210" i="12"/>
  <c r="X210" i="12"/>
  <c r="Z210" i="12" s="1"/>
  <c r="V210" i="12"/>
  <c r="U210" i="12"/>
  <c r="T210" i="12"/>
  <c r="W210" i="12" s="1"/>
  <c r="Y209" i="12"/>
  <c r="Z209" i="12" s="1"/>
  <c r="X209" i="12"/>
  <c r="W209" i="12"/>
  <c r="U209" i="12"/>
  <c r="V209" i="12" s="1"/>
  <c r="T209" i="12"/>
  <c r="Z208" i="12"/>
  <c r="Y208" i="12"/>
  <c r="X208" i="12"/>
  <c r="V208" i="12"/>
  <c r="U208" i="12"/>
  <c r="W208" i="12" s="1"/>
  <c r="T208" i="12"/>
  <c r="Y207" i="12"/>
  <c r="Z207" i="12" s="1"/>
  <c r="X207" i="12"/>
  <c r="U207" i="12"/>
  <c r="T207" i="12"/>
  <c r="Y206" i="12"/>
  <c r="X206" i="12"/>
  <c r="Z206" i="12" s="1"/>
  <c r="V206" i="12"/>
  <c r="U206" i="12"/>
  <c r="T206" i="12"/>
  <c r="W206" i="12" s="1"/>
  <c r="Y205" i="12"/>
  <c r="Z205" i="12" s="1"/>
  <c r="X205" i="12"/>
  <c r="W205" i="12"/>
  <c r="U205" i="12"/>
  <c r="V205" i="12" s="1"/>
  <c r="T205" i="12"/>
  <c r="Z204" i="12"/>
  <c r="Y204" i="12"/>
  <c r="X204" i="12"/>
  <c r="V204" i="12"/>
  <c r="U204" i="12"/>
  <c r="W204" i="12" s="1"/>
  <c r="T204" i="12"/>
  <c r="Y203" i="12"/>
  <c r="Z203" i="12" s="1"/>
  <c r="X203" i="12"/>
  <c r="U203" i="12"/>
  <c r="T203" i="12"/>
  <c r="Y202" i="12"/>
  <c r="X202" i="12"/>
  <c r="Z202" i="12" s="1"/>
  <c r="V202" i="12"/>
  <c r="U202" i="12"/>
  <c r="T202" i="12"/>
  <c r="W202" i="12" s="1"/>
  <c r="Y201" i="12"/>
  <c r="Z201" i="12" s="1"/>
  <c r="X201" i="12"/>
  <c r="W201" i="12"/>
  <c r="U201" i="12"/>
  <c r="V201" i="12" s="1"/>
  <c r="T201" i="12"/>
  <c r="Z200" i="12"/>
  <c r="Y200" i="12"/>
  <c r="X200" i="12"/>
  <c r="V200" i="12"/>
  <c r="U200" i="12"/>
  <c r="W200" i="12" s="1"/>
  <c r="T200" i="12"/>
  <c r="Y199" i="12"/>
  <c r="Z199" i="12" s="1"/>
  <c r="X199" i="12"/>
  <c r="U199" i="12"/>
  <c r="T199" i="12"/>
  <c r="Y198" i="12"/>
  <c r="X198" i="12"/>
  <c r="Z198" i="12" s="1"/>
  <c r="V198" i="12"/>
  <c r="U198" i="12"/>
  <c r="T198" i="12"/>
  <c r="W198" i="12" s="1"/>
  <c r="Y197" i="12"/>
  <c r="Z197" i="12" s="1"/>
  <c r="X197" i="12"/>
  <c r="W197" i="12"/>
  <c r="U197" i="12"/>
  <c r="V197" i="12" s="1"/>
  <c r="T197" i="12"/>
  <c r="Z196" i="12"/>
  <c r="Y196" i="12"/>
  <c r="X196" i="12"/>
  <c r="V196" i="12"/>
  <c r="U196" i="12"/>
  <c r="W196" i="12" s="1"/>
  <c r="T196" i="12"/>
  <c r="Y195" i="12"/>
  <c r="Z195" i="12" s="1"/>
  <c r="X195" i="12"/>
  <c r="U195" i="12"/>
  <c r="T195" i="12"/>
  <c r="Y194" i="12"/>
  <c r="X194" i="12"/>
  <c r="Z194" i="12" s="1"/>
  <c r="V194" i="12"/>
  <c r="U194" i="12"/>
  <c r="T194" i="12"/>
  <c r="W194" i="12" s="1"/>
  <c r="Y193" i="12"/>
  <c r="Z193" i="12" s="1"/>
  <c r="X193" i="12"/>
  <c r="W193" i="12"/>
  <c r="U193" i="12"/>
  <c r="V193" i="12" s="1"/>
  <c r="T193" i="12"/>
  <c r="Z192" i="12"/>
  <c r="Y192" i="12"/>
  <c r="X192" i="12"/>
  <c r="V192" i="12"/>
  <c r="U192" i="12"/>
  <c r="W192" i="12" s="1"/>
  <c r="T192" i="12"/>
  <c r="Y191" i="12"/>
  <c r="Z191" i="12" s="1"/>
  <c r="X191" i="12"/>
  <c r="U191" i="12"/>
  <c r="T191" i="12"/>
  <c r="Y190" i="12"/>
  <c r="X190" i="12"/>
  <c r="Z190" i="12" s="1"/>
  <c r="V190" i="12"/>
  <c r="U190" i="12"/>
  <c r="T190" i="12"/>
  <c r="W190" i="12" s="1"/>
  <c r="Y189" i="12"/>
  <c r="Z189" i="12" s="1"/>
  <c r="X189" i="12"/>
  <c r="W189" i="12"/>
  <c r="U189" i="12"/>
  <c r="V189" i="12" s="1"/>
  <c r="T189" i="12"/>
  <c r="Z188" i="12"/>
  <c r="Y188" i="12"/>
  <c r="X188" i="12"/>
  <c r="V188" i="12"/>
  <c r="U188" i="12"/>
  <c r="W188" i="12" s="1"/>
  <c r="T188" i="12"/>
  <c r="Y187" i="12"/>
  <c r="Z187" i="12" s="1"/>
  <c r="X187" i="12"/>
  <c r="U187" i="12"/>
  <c r="T187" i="12"/>
  <c r="Y186" i="12"/>
  <c r="X186" i="12"/>
  <c r="Z186" i="12" s="1"/>
  <c r="V186" i="12"/>
  <c r="U186" i="12"/>
  <c r="T186" i="12"/>
  <c r="W186" i="12" s="1"/>
  <c r="Y185" i="12"/>
  <c r="Z185" i="12" s="1"/>
  <c r="X185" i="12"/>
  <c r="U185" i="12"/>
  <c r="T185" i="12"/>
  <c r="Y184" i="12"/>
  <c r="X184" i="12"/>
  <c r="Z184" i="12" s="1"/>
  <c r="V184" i="12"/>
  <c r="U184" i="12"/>
  <c r="W184" i="12" s="1"/>
  <c r="T184" i="12"/>
  <c r="Y183" i="12"/>
  <c r="X183" i="12"/>
  <c r="U183" i="12"/>
  <c r="T183" i="12"/>
  <c r="W183" i="12" s="1"/>
  <c r="Z182" i="12"/>
  <c r="Y182" i="12"/>
  <c r="X182" i="12"/>
  <c r="W182" i="12"/>
  <c r="V182" i="12"/>
  <c r="U182" i="12"/>
  <c r="T182" i="12"/>
  <c r="Q181" i="12"/>
  <c r="P181" i="12"/>
  <c r="O181" i="12"/>
  <c r="N181" i="12"/>
  <c r="Z180" i="12"/>
  <c r="Y180" i="12"/>
  <c r="X180" i="12"/>
  <c r="W180" i="12"/>
  <c r="V180" i="12"/>
  <c r="U180" i="12"/>
  <c r="T180" i="12"/>
  <c r="Y179" i="12"/>
  <c r="Z179" i="12" s="1"/>
  <c r="X179" i="12"/>
  <c r="U179" i="12"/>
  <c r="W179" i="12" s="1"/>
  <c r="T179" i="12"/>
  <c r="Y178" i="12"/>
  <c r="Z178" i="12" s="1"/>
  <c r="X178" i="12"/>
  <c r="U178" i="12"/>
  <c r="W178" i="12" s="1"/>
  <c r="T178" i="12"/>
  <c r="Y177" i="12"/>
  <c r="X177" i="12"/>
  <c r="Z177" i="12" s="1"/>
  <c r="W177" i="12"/>
  <c r="V177" i="12"/>
  <c r="U177" i="12"/>
  <c r="T177" i="12"/>
  <c r="Z176" i="12"/>
  <c r="Y176" i="12"/>
  <c r="X176" i="12"/>
  <c r="W176" i="12"/>
  <c r="V176" i="12"/>
  <c r="U176" i="12"/>
  <c r="T176" i="12"/>
  <c r="Y175" i="12"/>
  <c r="Z175" i="12" s="1"/>
  <c r="X175" i="12"/>
  <c r="U175" i="12"/>
  <c r="W175" i="12" s="1"/>
  <c r="T175" i="12"/>
  <c r="Y174" i="12"/>
  <c r="Z174" i="12" s="1"/>
  <c r="X174" i="12"/>
  <c r="U174" i="12"/>
  <c r="W174" i="12" s="1"/>
  <c r="T174" i="12"/>
  <c r="Y173" i="12"/>
  <c r="X173" i="12"/>
  <c r="Z173" i="12" s="1"/>
  <c r="W173" i="12"/>
  <c r="V173" i="12"/>
  <c r="U173" i="12"/>
  <c r="T173" i="12"/>
  <c r="Z172" i="12"/>
  <c r="Y172" i="12"/>
  <c r="X172" i="12"/>
  <c r="W172" i="12"/>
  <c r="V172" i="12"/>
  <c r="U172" i="12"/>
  <c r="T172" i="12"/>
  <c r="Y171" i="12"/>
  <c r="Z171" i="12" s="1"/>
  <c r="X171" i="12"/>
  <c r="U171" i="12"/>
  <c r="W171" i="12" s="1"/>
  <c r="T171" i="12"/>
  <c r="Y170" i="12"/>
  <c r="Z170" i="12" s="1"/>
  <c r="X170" i="12"/>
  <c r="U170" i="12"/>
  <c r="W170" i="12" s="1"/>
  <c r="T170" i="12"/>
  <c r="Y169" i="12"/>
  <c r="X169" i="12"/>
  <c r="Z169" i="12" s="1"/>
  <c r="W169" i="12"/>
  <c r="V169" i="12"/>
  <c r="U169" i="12"/>
  <c r="T169" i="12"/>
  <c r="Z168" i="12"/>
  <c r="Y168" i="12"/>
  <c r="X168" i="12"/>
  <c r="W168" i="12"/>
  <c r="V168" i="12"/>
  <c r="U168" i="12"/>
  <c r="T168" i="12"/>
  <c r="Y167" i="12"/>
  <c r="Z167" i="12" s="1"/>
  <c r="X167" i="12"/>
  <c r="U167" i="12"/>
  <c r="W167" i="12" s="1"/>
  <c r="T167" i="12"/>
  <c r="Y166" i="12"/>
  <c r="Z166" i="12" s="1"/>
  <c r="X166" i="12"/>
  <c r="U166" i="12"/>
  <c r="W166" i="12" s="1"/>
  <c r="T166" i="12"/>
  <c r="Y165" i="12"/>
  <c r="X165" i="12"/>
  <c r="Z165" i="12" s="1"/>
  <c r="W165" i="12"/>
  <c r="V165" i="12"/>
  <c r="U165" i="12"/>
  <c r="T165" i="12"/>
  <c r="Z164" i="12"/>
  <c r="Y164" i="12"/>
  <c r="X164" i="12"/>
  <c r="W164" i="12"/>
  <c r="V164" i="12"/>
  <c r="U164" i="12"/>
  <c r="T164" i="12"/>
  <c r="Y163" i="12"/>
  <c r="Z163" i="12" s="1"/>
  <c r="X163" i="12"/>
  <c r="U163" i="12"/>
  <c r="W163" i="12" s="1"/>
  <c r="T163" i="12"/>
  <c r="Y162" i="12"/>
  <c r="Z162" i="12" s="1"/>
  <c r="X162" i="12"/>
  <c r="U162" i="12"/>
  <c r="W162" i="12" s="1"/>
  <c r="T162" i="12"/>
  <c r="Y161" i="12"/>
  <c r="X161" i="12"/>
  <c r="Z161" i="12" s="1"/>
  <c r="W161" i="12"/>
  <c r="V161" i="12"/>
  <c r="U161" i="12"/>
  <c r="T161" i="12"/>
  <c r="Z160" i="12"/>
  <c r="Y160" i="12"/>
  <c r="X160" i="12"/>
  <c r="W160" i="12"/>
  <c r="V160" i="12"/>
  <c r="U160" i="12"/>
  <c r="T160" i="12"/>
  <c r="Y159" i="12"/>
  <c r="Z159" i="12" s="1"/>
  <c r="X159" i="12"/>
  <c r="U159" i="12"/>
  <c r="W159" i="12" s="1"/>
  <c r="T159" i="12"/>
  <c r="Y158" i="12"/>
  <c r="Z158" i="12" s="1"/>
  <c r="X158" i="12"/>
  <c r="U158" i="12"/>
  <c r="W158" i="12" s="1"/>
  <c r="T158" i="12"/>
  <c r="Y157" i="12"/>
  <c r="X157" i="12"/>
  <c r="Z157" i="12" s="1"/>
  <c r="W157" i="12"/>
  <c r="V157" i="12"/>
  <c r="U157" i="12"/>
  <c r="T157" i="12"/>
  <c r="Z156" i="12"/>
  <c r="Y156" i="12"/>
  <c r="X156" i="12"/>
  <c r="W156" i="12"/>
  <c r="V156" i="12"/>
  <c r="U156" i="12"/>
  <c r="U181" i="12" s="1"/>
  <c r="V181" i="12" s="1"/>
  <c r="T156" i="12"/>
  <c r="Y155" i="12"/>
  <c r="Z155" i="12" s="1"/>
  <c r="X155" i="12"/>
  <c r="T155" i="12"/>
  <c r="W155" i="12" s="1"/>
  <c r="Y154" i="12"/>
  <c r="X154" i="12"/>
  <c r="Z154" i="12" s="1"/>
  <c r="W154" i="12"/>
  <c r="V154" i="12"/>
  <c r="T154" i="12"/>
  <c r="Y153" i="12"/>
  <c r="Z153" i="12" s="1"/>
  <c r="X153" i="12"/>
  <c r="T153" i="12"/>
  <c r="W153" i="12" s="1"/>
  <c r="Y152" i="12"/>
  <c r="X152" i="12"/>
  <c r="Z152" i="12" s="1"/>
  <c r="W152" i="12"/>
  <c r="V152" i="12"/>
  <c r="T152" i="12"/>
  <c r="Y151" i="12"/>
  <c r="Z151" i="12" s="1"/>
  <c r="X151" i="12"/>
  <c r="T151" i="12"/>
  <c r="W151" i="12" s="1"/>
  <c r="Y150" i="12"/>
  <c r="Y181" i="12" s="1"/>
  <c r="X150" i="12"/>
  <c r="W150" i="12"/>
  <c r="V150" i="12"/>
  <c r="T150" i="12"/>
  <c r="P149" i="12"/>
  <c r="O149" i="12"/>
  <c r="Q149" i="12" s="1"/>
  <c r="N149" i="12"/>
  <c r="Y148" i="12"/>
  <c r="Z148" i="12" s="1"/>
  <c r="X148" i="12"/>
  <c r="U148" i="12"/>
  <c r="W148" i="12" s="1"/>
  <c r="T148" i="12"/>
  <c r="Y147" i="12"/>
  <c r="X147" i="12"/>
  <c r="Z147" i="12" s="1"/>
  <c r="W147" i="12"/>
  <c r="V147" i="12"/>
  <c r="U147" i="12"/>
  <c r="T147" i="12"/>
  <c r="Z146" i="12"/>
  <c r="Y146" i="12"/>
  <c r="X146" i="12"/>
  <c r="W146" i="12"/>
  <c r="V146" i="12"/>
  <c r="U146" i="12"/>
  <c r="T146" i="12"/>
  <c r="Y145" i="12"/>
  <c r="Z145" i="12" s="1"/>
  <c r="X145" i="12"/>
  <c r="U145" i="12"/>
  <c r="W145" i="12" s="1"/>
  <c r="T145" i="12"/>
  <c r="Y144" i="12"/>
  <c r="Z144" i="12" s="1"/>
  <c r="X144" i="12"/>
  <c r="U144" i="12"/>
  <c r="W144" i="12" s="1"/>
  <c r="T144" i="12"/>
  <c r="Y143" i="12"/>
  <c r="X143" i="12"/>
  <c r="Z143" i="12" s="1"/>
  <c r="W143" i="12"/>
  <c r="V143" i="12"/>
  <c r="U143" i="12"/>
  <c r="T143" i="12"/>
  <c r="Z142" i="12"/>
  <c r="Y142" i="12"/>
  <c r="X142" i="12"/>
  <c r="W142" i="12"/>
  <c r="V142" i="12"/>
  <c r="U142" i="12"/>
  <c r="T142" i="12"/>
  <c r="Y141" i="12"/>
  <c r="Z141" i="12" s="1"/>
  <c r="X141" i="12"/>
  <c r="U141" i="12"/>
  <c r="W141" i="12" s="1"/>
  <c r="T141" i="12"/>
  <c r="Y140" i="12"/>
  <c r="Z140" i="12" s="1"/>
  <c r="X140" i="12"/>
  <c r="U140" i="12"/>
  <c r="W140" i="12" s="1"/>
  <c r="T140" i="12"/>
  <c r="Y139" i="12"/>
  <c r="X139" i="12"/>
  <c r="Z139" i="12" s="1"/>
  <c r="W139" i="12"/>
  <c r="V139" i="12"/>
  <c r="U139" i="12"/>
  <c r="T139" i="12"/>
  <c r="Z138" i="12"/>
  <c r="Y138" i="12"/>
  <c r="X138" i="12"/>
  <c r="W138" i="12"/>
  <c r="V138" i="12"/>
  <c r="U138" i="12"/>
  <c r="T138" i="12"/>
  <c r="Y137" i="12"/>
  <c r="Z137" i="12" s="1"/>
  <c r="X137" i="12"/>
  <c r="U137" i="12"/>
  <c r="W137" i="12" s="1"/>
  <c r="T137" i="12"/>
  <c r="Y136" i="12"/>
  <c r="Z136" i="12" s="1"/>
  <c r="X136" i="12"/>
  <c r="U136" i="12"/>
  <c r="W136" i="12" s="1"/>
  <c r="T136" i="12"/>
  <c r="Y135" i="12"/>
  <c r="X135" i="12"/>
  <c r="Z135" i="12" s="1"/>
  <c r="W135" i="12"/>
  <c r="V135" i="12"/>
  <c r="U135" i="12"/>
  <c r="T135" i="12"/>
  <c r="Z134" i="12"/>
  <c r="Y134" i="12"/>
  <c r="X134" i="12"/>
  <c r="W134" i="12"/>
  <c r="V134" i="12"/>
  <c r="U134" i="12"/>
  <c r="T134" i="12"/>
  <c r="Y133" i="12"/>
  <c r="Z133" i="12" s="1"/>
  <c r="X133" i="12"/>
  <c r="U133" i="12"/>
  <c r="W133" i="12" s="1"/>
  <c r="T133" i="12"/>
  <c r="Y132" i="12"/>
  <c r="Z132" i="12" s="1"/>
  <c r="X132" i="12"/>
  <c r="U132" i="12"/>
  <c r="W132" i="12" s="1"/>
  <c r="T132" i="12"/>
  <c r="Y131" i="12"/>
  <c r="X131" i="12"/>
  <c r="Z131" i="12" s="1"/>
  <c r="W131" i="12"/>
  <c r="V131" i="12"/>
  <c r="U131" i="12"/>
  <c r="T131" i="12"/>
  <c r="Z130" i="12"/>
  <c r="Y130" i="12"/>
  <c r="X130" i="12"/>
  <c r="W130" i="12"/>
  <c r="V130" i="12"/>
  <c r="U130" i="12"/>
  <c r="T130" i="12"/>
  <c r="Y129" i="12"/>
  <c r="Z129" i="12" s="1"/>
  <c r="X129" i="12"/>
  <c r="U129" i="12"/>
  <c r="W129" i="12" s="1"/>
  <c r="T129" i="12"/>
  <c r="Y128" i="12"/>
  <c r="Z128" i="12" s="1"/>
  <c r="X128" i="12"/>
  <c r="U128" i="12"/>
  <c r="W128" i="12" s="1"/>
  <c r="T128" i="12"/>
  <c r="Y127" i="12"/>
  <c r="X127" i="12"/>
  <c r="Z127" i="12" s="1"/>
  <c r="W127" i="12"/>
  <c r="V127" i="12"/>
  <c r="U127" i="12"/>
  <c r="T127" i="12"/>
  <c r="Z126" i="12"/>
  <c r="Y126" i="12"/>
  <c r="X126" i="12"/>
  <c r="W126" i="12"/>
  <c r="V126" i="12"/>
  <c r="U126" i="12"/>
  <c r="T126" i="12"/>
  <c r="Y125" i="12"/>
  <c r="Z125" i="12" s="1"/>
  <c r="X125" i="12"/>
  <c r="U125" i="12"/>
  <c r="W125" i="12" s="1"/>
  <c r="T125" i="12"/>
  <c r="Y124" i="12"/>
  <c r="Z124" i="12" s="1"/>
  <c r="X124" i="12"/>
  <c r="U124" i="12"/>
  <c r="W124" i="12" s="1"/>
  <c r="T124" i="12"/>
  <c r="Y123" i="12"/>
  <c r="X123" i="12"/>
  <c r="Z123" i="12" s="1"/>
  <c r="W123" i="12"/>
  <c r="V123" i="12"/>
  <c r="U123" i="12"/>
  <c r="T123" i="12"/>
  <c r="Z122" i="12"/>
  <c r="Y122" i="12"/>
  <c r="X122" i="12"/>
  <c r="W122" i="12"/>
  <c r="V122" i="12"/>
  <c r="U122" i="12"/>
  <c r="T122" i="12"/>
  <c r="Y121" i="12"/>
  <c r="Z121" i="12" s="1"/>
  <c r="X121" i="12"/>
  <c r="U121" i="12"/>
  <c r="W121" i="12" s="1"/>
  <c r="T121" i="12"/>
  <c r="Y120" i="12"/>
  <c r="Z120" i="12" s="1"/>
  <c r="Z149" i="12" s="1"/>
  <c r="X120" i="12"/>
  <c r="X149" i="12" s="1"/>
  <c r="U120" i="12"/>
  <c r="W120" i="12" s="1"/>
  <c r="W149" i="12" s="1"/>
  <c r="T120" i="12"/>
  <c r="T149" i="12" s="1"/>
  <c r="U119" i="12"/>
  <c r="Q119" i="12"/>
  <c r="P119" i="12"/>
  <c r="O119" i="12"/>
  <c r="N119" i="12"/>
  <c r="Z118" i="12"/>
  <c r="Y118" i="12"/>
  <c r="X118" i="12"/>
  <c r="W118" i="12"/>
  <c r="V118" i="12"/>
  <c r="U118" i="12"/>
  <c r="T118" i="12"/>
  <c r="Y117" i="12"/>
  <c r="Z117" i="12" s="1"/>
  <c r="X117" i="12"/>
  <c r="U117" i="12"/>
  <c r="W117" i="12" s="1"/>
  <c r="T117" i="12"/>
  <c r="Y116" i="12"/>
  <c r="Z116" i="12" s="1"/>
  <c r="X116" i="12"/>
  <c r="U116" i="12"/>
  <c r="W116" i="12" s="1"/>
  <c r="T116" i="12"/>
  <c r="Y115" i="12"/>
  <c r="X115" i="12"/>
  <c r="Z115" i="12" s="1"/>
  <c r="W115" i="12"/>
  <c r="V115" i="12"/>
  <c r="U115" i="12"/>
  <c r="T115" i="12"/>
  <c r="Z114" i="12"/>
  <c r="Y114" i="12"/>
  <c r="X114" i="12"/>
  <c r="W114" i="12"/>
  <c r="V114" i="12"/>
  <c r="U114" i="12"/>
  <c r="T114" i="12"/>
  <c r="Y113" i="12"/>
  <c r="Z113" i="12" s="1"/>
  <c r="X113" i="12"/>
  <c r="U113" i="12"/>
  <c r="W113" i="12" s="1"/>
  <c r="T113" i="12"/>
  <c r="Y112" i="12"/>
  <c r="Z112" i="12" s="1"/>
  <c r="X112" i="12"/>
  <c r="U112" i="12"/>
  <c r="W112" i="12" s="1"/>
  <c r="T112" i="12"/>
  <c r="Y111" i="12"/>
  <c r="X111" i="12"/>
  <c r="Z111" i="12" s="1"/>
  <c r="W111" i="12"/>
  <c r="V111" i="12"/>
  <c r="U111" i="12"/>
  <c r="T111" i="12"/>
  <c r="Z110" i="12"/>
  <c r="Y110" i="12"/>
  <c r="X110" i="12"/>
  <c r="W110" i="12"/>
  <c r="V110" i="12"/>
  <c r="U110" i="12"/>
  <c r="T110" i="12"/>
  <c r="Y109" i="12"/>
  <c r="Z109" i="12" s="1"/>
  <c r="X109" i="12"/>
  <c r="U109" i="12"/>
  <c r="W109" i="12" s="1"/>
  <c r="T109" i="12"/>
  <c r="Y108" i="12"/>
  <c r="Z108" i="12" s="1"/>
  <c r="X108" i="12"/>
  <c r="U108" i="12"/>
  <c r="W108" i="12" s="1"/>
  <c r="T108" i="12"/>
  <c r="Y107" i="12"/>
  <c r="X107" i="12"/>
  <c r="Z107" i="12" s="1"/>
  <c r="W107" i="12"/>
  <c r="V107" i="12"/>
  <c r="U107" i="12"/>
  <c r="T107" i="12"/>
  <c r="Z106" i="12"/>
  <c r="Y106" i="12"/>
  <c r="X106" i="12"/>
  <c r="W106" i="12"/>
  <c r="V106" i="12"/>
  <c r="U106" i="12"/>
  <c r="T106" i="12"/>
  <c r="Y105" i="12"/>
  <c r="Z105" i="12" s="1"/>
  <c r="X105" i="12"/>
  <c r="U105" i="12"/>
  <c r="W105" i="12" s="1"/>
  <c r="T105" i="12"/>
  <c r="Y104" i="12"/>
  <c r="Z104" i="12" s="1"/>
  <c r="X104" i="12"/>
  <c r="U104" i="12"/>
  <c r="W104" i="12" s="1"/>
  <c r="T104" i="12"/>
  <c r="Y103" i="12"/>
  <c r="X103" i="12"/>
  <c r="Z103" i="12" s="1"/>
  <c r="W103" i="12"/>
  <c r="V103" i="12"/>
  <c r="U103" i="12"/>
  <c r="T103" i="12"/>
  <c r="Z102" i="12"/>
  <c r="Y102" i="12"/>
  <c r="X102" i="12"/>
  <c r="W102" i="12"/>
  <c r="V102" i="12"/>
  <c r="U102" i="12"/>
  <c r="T102" i="12"/>
  <c r="Y101" i="12"/>
  <c r="Z101" i="12" s="1"/>
  <c r="X101" i="12"/>
  <c r="U101" i="12"/>
  <c r="W101" i="12" s="1"/>
  <c r="T101" i="12"/>
  <c r="Y100" i="12"/>
  <c r="Z100" i="12" s="1"/>
  <c r="X100" i="12"/>
  <c r="U100" i="12"/>
  <c r="W100" i="12" s="1"/>
  <c r="T100" i="12"/>
  <c r="Y99" i="12"/>
  <c r="X99" i="12"/>
  <c r="Z99" i="12" s="1"/>
  <c r="W99" i="12"/>
  <c r="V99" i="12"/>
  <c r="U99" i="12"/>
  <c r="T99" i="12"/>
  <c r="Z98" i="12"/>
  <c r="Y98" i="12"/>
  <c r="X98" i="12"/>
  <c r="W98" i="12"/>
  <c r="V98" i="12"/>
  <c r="U98" i="12"/>
  <c r="T98" i="12"/>
  <c r="Y97" i="12"/>
  <c r="Z97" i="12" s="1"/>
  <c r="X97" i="12"/>
  <c r="U97" i="12"/>
  <c r="W97" i="12" s="1"/>
  <c r="T97" i="12"/>
  <c r="Y96" i="12"/>
  <c r="Z96" i="12" s="1"/>
  <c r="X96" i="12"/>
  <c r="U96" i="12"/>
  <c r="W96" i="12" s="1"/>
  <c r="T96" i="12"/>
  <c r="Y95" i="12"/>
  <c r="X95" i="12"/>
  <c r="Z95" i="12" s="1"/>
  <c r="W95" i="12"/>
  <c r="V95" i="12"/>
  <c r="U95" i="12"/>
  <c r="T95" i="12"/>
  <c r="Z94" i="12"/>
  <c r="Y94" i="12"/>
  <c r="X94" i="12"/>
  <c r="W94" i="12"/>
  <c r="V94" i="12"/>
  <c r="U94" i="12"/>
  <c r="T94" i="12"/>
  <c r="Y93" i="12"/>
  <c r="Z93" i="12" s="1"/>
  <c r="X93" i="12"/>
  <c r="U93" i="12"/>
  <c r="W93" i="12" s="1"/>
  <c r="T93" i="12"/>
  <c r="Y92" i="12"/>
  <c r="Z92" i="12" s="1"/>
  <c r="X92" i="12"/>
  <c r="U92" i="12"/>
  <c r="W92" i="12" s="1"/>
  <c r="T92" i="12"/>
  <c r="Y91" i="12"/>
  <c r="X91" i="12"/>
  <c r="W91" i="12"/>
  <c r="V91" i="12"/>
  <c r="U91" i="12"/>
  <c r="T91" i="12"/>
  <c r="Y90" i="12"/>
  <c r="Z90" i="12" s="1"/>
  <c r="X90" i="12"/>
  <c r="U90" i="12"/>
  <c r="W90" i="12" s="1"/>
  <c r="T90" i="12"/>
  <c r="Y89" i="12"/>
  <c r="Z89" i="12" s="1"/>
  <c r="X89" i="12"/>
  <c r="U89" i="12"/>
  <c r="W89" i="12" s="1"/>
  <c r="T89" i="12"/>
  <c r="Y88" i="12"/>
  <c r="Y119" i="12" s="1"/>
  <c r="V119" i="12" s="1"/>
  <c r="X88" i="12"/>
  <c r="Z88" i="12" s="1"/>
  <c r="Z119" i="12" s="1"/>
  <c r="W88" i="12"/>
  <c r="W119" i="12" s="1"/>
  <c r="V88" i="12"/>
  <c r="U88" i="12"/>
  <c r="T88" i="12"/>
  <c r="T119" i="12" s="1"/>
  <c r="P87" i="12"/>
  <c r="Q87" i="12" s="1"/>
  <c r="O87" i="12"/>
  <c r="N87" i="12"/>
  <c r="Y86" i="12"/>
  <c r="Z86" i="12" s="1"/>
  <c r="X86" i="12"/>
  <c r="U86" i="12"/>
  <c r="W86" i="12" s="1"/>
  <c r="T86" i="12"/>
  <c r="Y85" i="12"/>
  <c r="Z85" i="12" s="1"/>
  <c r="X85" i="12"/>
  <c r="U85" i="12"/>
  <c r="V85" i="12" s="1"/>
  <c r="T85" i="12"/>
  <c r="W85" i="12" s="1"/>
  <c r="Z84" i="12"/>
  <c r="Y84" i="12"/>
  <c r="X84" i="12"/>
  <c r="W84" i="12"/>
  <c r="V84" i="12"/>
  <c r="U84" i="12"/>
  <c r="T84" i="12"/>
  <c r="Z83" i="12"/>
  <c r="Y83" i="12"/>
  <c r="X83" i="12"/>
  <c r="V83" i="12"/>
  <c r="U83" i="12"/>
  <c r="W83" i="12" s="1"/>
  <c r="T83" i="12"/>
  <c r="Y82" i="12"/>
  <c r="Z82" i="12" s="1"/>
  <c r="X82" i="12"/>
  <c r="U82" i="12"/>
  <c r="W82" i="12" s="1"/>
  <c r="T82" i="12"/>
  <c r="Y81" i="12"/>
  <c r="Z81" i="12" s="1"/>
  <c r="X81" i="12"/>
  <c r="U81" i="12"/>
  <c r="V81" i="12" s="1"/>
  <c r="T81" i="12"/>
  <c r="W81" i="12" s="1"/>
  <c r="Z80" i="12"/>
  <c r="Y80" i="12"/>
  <c r="X80" i="12"/>
  <c r="W80" i="12"/>
  <c r="V80" i="12"/>
  <c r="U80" i="12"/>
  <c r="T80" i="12"/>
  <c r="Z79" i="12"/>
  <c r="Y79" i="12"/>
  <c r="X79" i="12"/>
  <c r="V79" i="12"/>
  <c r="U79" i="12"/>
  <c r="W79" i="12" s="1"/>
  <c r="T79" i="12"/>
  <c r="Y78" i="12"/>
  <c r="Z78" i="12" s="1"/>
  <c r="X78" i="12"/>
  <c r="U78" i="12"/>
  <c r="W78" i="12" s="1"/>
  <c r="T78" i="12"/>
  <c r="Y77" i="12"/>
  <c r="Z77" i="12" s="1"/>
  <c r="X77" i="12"/>
  <c r="U77" i="12"/>
  <c r="V77" i="12" s="1"/>
  <c r="T77" i="12"/>
  <c r="W77" i="12" s="1"/>
  <c r="Z76" i="12"/>
  <c r="Y76" i="12"/>
  <c r="X76" i="12"/>
  <c r="W76" i="12"/>
  <c r="V76" i="12"/>
  <c r="U76" i="12"/>
  <c r="T76" i="12"/>
  <c r="Z75" i="12"/>
  <c r="Y75" i="12"/>
  <c r="X75" i="12"/>
  <c r="V75" i="12"/>
  <c r="U75" i="12"/>
  <c r="W75" i="12" s="1"/>
  <c r="T75" i="12"/>
  <c r="Y74" i="12"/>
  <c r="Z74" i="12" s="1"/>
  <c r="X74" i="12"/>
  <c r="U74" i="12"/>
  <c r="W74" i="12" s="1"/>
  <c r="T74" i="12"/>
  <c r="Y73" i="12"/>
  <c r="Z73" i="12" s="1"/>
  <c r="X73" i="12"/>
  <c r="U73" i="12"/>
  <c r="V73" i="12" s="1"/>
  <c r="T73" i="12"/>
  <c r="W73" i="12" s="1"/>
  <c r="Z72" i="12"/>
  <c r="Y72" i="12"/>
  <c r="X72" i="12"/>
  <c r="W72" i="12"/>
  <c r="V72" i="12"/>
  <c r="U72" i="12"/>
  <c r="T72" i="12"/>
  <c r="Z71" i="12"/>
  <c r="Y71" i="12"/>
  <c r="X71" i="12"/>
  <c r="V71" i="12"/>
  <c r="U71" i="12"/>
  <c r="W71" i="12" s="1"/>
  <c r="T71" i="12"/>
  <c r="Y70" i="12"/>
  <c r="Z70" i="12" s="1"/>
  <c r="X70" i="12"/>
  <c r="U70" i="12"/>
  <c r="W70" i="12" s="1"/>
  <c r="T70" i="12"/>
  <c r="Y69" i="12"/>
  <c r="Z69" i="12" s="1"/>
  <c r="X69" i="12"/>
  <c r="U69" i="12"/>
  <c r="V69" i="12" s="1"/>
  <c r="T69" i="12"/>
  <c r="W69" i="12" s="1"/>
  <c r="Z68" i="12"/>
  <c r="Y68" i="12"/>
  <c r="X68" i="12"/>
  <c r="W68" i="12"/>
  <c r="V68" i="12"/>
  <c r="U68" i="12"/>
  <c r="T68" i="12"/>
  <c r="Z67" i="12"/>
  <c r="Y67" i="12"/>
  <c r="X67" i="12"/>
  <c r="V67" i="12"/>
  <c r="U67" i="12"/>
  <c r="W67" i="12" s="1"/>
  <c r="T67" i="12"/>
  <c r="Y66" i="12"/>
  <c r="Z66" i="12" s="1"/>
  <c r="X66" i="12"/>
  <c r="U66" i="12"/>
  <c r="W66" i="12" s="1"/>
  <c r="T66" i="12"/>
  <c r="Y65" i="12"/>
  <c r="Z65" i="12" s="1"/>
  <c r="X65" i="12"/>
  <c r="U65" i="12"/>
  <c r="V65" i="12" s="1"/>
  <c r="T65" i="12"/>
  <c r="W65" i="12" s="1"/>
  <c r="Z64" i="12"/>
  <c r="Y64" i="12"/>
  <c r="X64" i="12"/>
  <c r="W64" i="12"/>
  <c r="V64" i="12"/>
  <c r="U64" i="12"/>
  <c r="T64" i="12"/>
  <c r="Z63" i="12"/>
  <c r="Y63" i="12"/>
  <c r="X63" i="12"/>
  <c r="V63" i="12"/>
  <c r="U63" i="12"/>
  <c r="W63" i="12" s="1"/>
  <c r="T63" i="12"/>
  <c r="Y62" i="12"/>
  <c r="Z62" i="12" s="1"/>
  <c r="X62" i="12"/>
  <c r="U62" i="12"/>
  <c r="W62" i="12" s="1"/>
  <c r="T62" i="12"/>
  <c r="Y61" i="12"/>
  <c r="Z61" i="12" s="1"/>
  <c r="X61" i="12"/>
  <c r="U61" i="12"/>
  <c r="V61" i="12" s="1"/>
  <c r="T61" i="12"/>
  <c r="W61" i="12" s="1"/>
  <c r="Z60" i="12"/>
  <c r="Y60" i="12"/>
  <c r="X60" i="12"/>
  <c r="W60" i="12"/>
  <c r="V60" i="12"/>
  <c r="U60" i="12"/>
  <c r="T60" i="12"/>
  <c r="Z59" i="12"/>
  <c r="Z87" i="12" s="1"/>
  <c r="Y59" i="12"/>
  <c r="Y87" i="12" s="1"/>
  <c r="X59" i="12"/>
  <c r="X87" i="12" s="1"/>
  <c r="V59" i="12"/>
  <c r="U59" i="12"/>
  <c r="U87" i="12" s="1"/>
  <c r="V87" i="12" s="1"/>
  <c r="T59" i="12"/>
  <c r="T87" i="12" s="1"/>
  <c r="P58" i="12"/>
  <c r="O58" i="12"/>
  <c r="Q58" i="12" s="1"/>
  <c r="N58" i="12"/>
  <c r="Y57" i="12"/>
  <c r="Z57" i="12" s="1"/>
  <c r="X57" i="12"/>
  <c r="U57" i="12"/>
  <c r="W57" i="12" s="1"/>
  <c r="T57" i="12"/>
  <c r="Y56" i="12"/>
  <c r="Z56" i="12" s="1"/>
  <c r="X56" i="12"/>
  <c r="U56" i="12"/>
  <c r="V56" i="12" s="1"/>
  <c r="T56" i="12"/>
  <c r="W56" i="12" s="1"/>
  <c r="Z55" i="12"/>
  <c r="Y55" i="12"/>
  <c r="X55" i="12"/>
  <c r="W55" i="12"/>
  <c r="V55" i="12"/>
  <c r="U55" i="12"/>
  <c r="T55" i="12"/>
  <c r="Z54" i="12"/>
  <c r="Y54" i="12"/>
  <c r="X54" i="12"/>
  <c r="V54" i="12"/>
  <c r="U54" i="12"/>
  <c r="W54" i="12" s="1"/>
  <c r="T54" i="12"/>
  <c r="Y53" i="12"/>
  <c r="Z53" i="12" s="1"/>
  <c r="X53" i="12"/>
  <c r="U53" i="12"/>
  <c r="W53" i="12" s="1"/>
  <c r="T53" i="12"/>
  <c r="Y52" i="12"/>
  <c r="Z52" i="12" s="1"/>
  <c r="X52" i="12"/>
  <c r="U52" i="12"/>
  <c r="V52" i="12" s="1"/>
  <c r="T52" i="12"/>
  <c r="W52" i="12" s="1"/>
  <c r="Z51" i="12"/>
  <c r="Y51" i="12"/>
  <c r="X51" i="12"/>
  <c r="W51" i="12"/>
  <c r="V51" i="12"/>
  <c r="U51" i="12"/>
  <c r="T51" i="12"/>
  <c r="Z50" i="12"/>
  <c r="Y50" i="12"/>
  <c r="X50" i="12"/>
  <c r="V50" i="12"/>
  <c r="U50" i="12"/>
  <c r="W50" i="12" s="1"/>
  <c r="T50" i="12"/>
  <c r="Y49" i="12"/>
  <c r="Z49" i="12" s="1"/>
  <c r="X49" i="12"/>
  <c r="U49" i="12"/>
  <c r="W49" i="12" s="1"/>
  <c r="T49" i="12"/>
  <c r="Y48" i="12"/>
  <c r="Z48" i="12" s="1"/>
  <c r="X48" i="12"/>
  <c r="U48" i="12"/>
  <c r="V48" i="12" s="1"/>
  <c r="T48" i="12"/>
  <c r="W48" i="12" s="1"/>
  <c r="Z47" i="12"/>
  <c r="Y47" i="12"/>
  <c r="X47" i="12"/>
  <c r="W47" i="12"/>
  <c r="V47" i="12"/>
  <c r="U47" i="12"/>
  <c r="T47" i="12"/>
  <c r="Z46" i="12"/>
  <c r="Y46" i="12"/>
  <c r="X46" i="12"/>
  <c r="V46" i="12"/>
  <c r="U46" i="12"/>
  <c r="W46" i="12" s="1"/>
  <c r="T46" i="12"/>
  <c r="Y45" i="12"/>
  <c r="Z45" i="12" s="1"/>
  <c r="X45" i="12"/>
  <c r="U45" i="12"/>
  <c r="W45" i="12" s="1"/>
  <c r="T45" i="12"/>
  <c r="Y44" i="12"/>
  <c r="Z44" i="12" s="1"/>
  <c r="X44" i="12"/>
  <c r="U44" i="12"/>
  <c r="V44" i="12" s="1"/>
  <c r="T44" i="12"/>
  <c r="W44" i="12" s="1"/>
  <c r="Z43" i="12"/>
  <c r="Y43" i="12"/>
  <c r="X43" i="12"/>
  <c r="W43" i="12"/>
  <c r="V43" i="12"/>
  <c r="U43" i="12"/>
  <c r="T43" i="12"/>
  <c r="Z42" i="12"/>
  <c r="Y42" i="12"/>
  <c r="X42" i="12"/>
  <c r="V42" i="12"/>
  <c r="U42" i="12"/>
  <c r="W42" i="12" s="1"/>
  <c r="T42" i="12"/>
  <c r="Y41" i="12"/>
  <c r="Z41" i="12" s="1"/>
  <c r="X41" i="12"/>
  <c r="U41" i="12"/>
  <c r="W41" i="12" s="1"/>
  <c r="T41" i="12"/>
  <c r="Y40" i="12"/>
  <c r="Z40" i="12" s="1"/>
  <c r="X40" i="12"/>
  <c r="U40" i="12"/>
  <c r="V40" i="12" s="1"/>
  <c r="T40" i="12"/>
  <c r="W40" i="12" s="1"/>
  <c r="Z39" i="12"/>
  <c r="Y39" i="12"/>
  <c r="X39" i="12"/>
  <c r="W39" i="12"/>
  <c r="V39" i="12"/>
  <c r="U39" i="12"/>
  <c r="T39" i="12"/>
  <c r="Z38" i="12"/>
  <c r="Y38" i="12"/>
  <c r="X38" i="12"/>
  <c r="V38" i="12"/>
  <c r="U38" i="12"/>
  <c r="W38" i="12" s="1"/>
  <c r="T38" i="12"/>
  <c r="Y37" i="12"/>
  <c r="Z37" i="12" s="1"/>
  <c r="X37" i="12"/>
  <c r="U37" i="12"/>
  <c r="W37" i="12" s="1"/>
  <c r="T37" i="12"/>
  <c r="Y36" i="12"/>
  <c r="Z36" i="12" s="1"/>
  <c r="X36" i="12"/>
  <c r="U36" i="12"/>
  <c r="V36" i="12" s="1"/>
  <c r="T36" i="12"/>
  <c r="W36" i="12" s="1"/>
  <c r="Z35" i="12"/>
  <c r="Y35" i="12"/>
  <c r="X35" i="12"/>
  <c r="W35" i="12"/>
  <c r="V35" i="12"/>
  <c r="U35" i="12"/>
  <c r="T35" i="12"/>
  <c r="Z34" i="12"/>
  <c r="Y34" i="12"/>
  <c r="X34" i="12"/>
  <c r="V34" i="12"/>
  <c r="U34" i="12"/>
  <c r="W34" i="12" s="1"/>
  <c r="T34" i="12"/>
  <c r="Y33" i="12"/>
  <c r="Z33" i="12" s="1"/>
  <c r="X33" i="12"/>
  <c r="U33" i="12"/>
  <c r="W33" i="12" s="1"/>
  <c r="T33" i="12"/>
  <c r="Y32" i="12"/>
  <c r="Z32" i="12" s="1"/>
  <c r="X32" i="12"/>
  <c r="U32" i="12"/>
  <c r="V32" i="12" s="1"/>
  <c r="T32" i="12"/>
  <c r="W32" i="12" s="1"/>
  <c r="Z31" i="12"/>
  <c r="Y31" i="12"/>
  <c r="X31" i="12"/>
  <c r="W31" i="12"/>
  <c r="V31" i="12"/>
  <c r="U31" i="12"/>
  <c r="T31" i="12"/>
  <c r="Z30" i="12"/>
  <c r="Y30" i="12"/>
  <c r="X30" i="12"/>
  <c r="V30" i="12"/>
  <c r="U30" i="12"/>
  <c r="W30" i="12" s="1"/>
  <c r="T30" i="12"/>
  <c r="Y29" i="12"/>
  <c r="Z29" i="12" s="1"/>
  <c r="X29" i="12"/>
  <c r="U29" i="12"/>
  <c r="W29" i="12" s="1"/>
  <c r="T29" i="12"/>
  <c r="Y28" i="12"/>
  <c r="Z28" i="12" s="1"/>
  <c r="X28" i="12"/>
  <c r="U28" i="12"/>
  <c r="V28" i="12" s="1"/>
  <c r="T28" i="12"/>
  <c r="W28" i="12" s="1"/>
  <c r="Z27" i="12"/>
  <c r="Z58" i="12" s="1"/>
  <c r="AA58" i="12" s="1"/>
  <c r="Y27" i="12"/>
  <c r="Y58" i="12" s="1"/>
  <c r="X27" i="12"/>
  <c r="X58" i="12" s="1"/>
  <c r="W27" i="12"/>
  <c r="W58" i="12" s="1"/>
  <c r="V27" i="12"/>
  <c r="U27" i="12"/>
  <c r="U58" i="12" s="1"/>
  <c r="V58" i="12" s="1"/>
  <c r="T27" i="12"/>
  <c r="T58" i="12" s="1"/>
  <c r="Y208" i="11"/>
  <c r="V208" i="11"/>
  <c r="U208" i="11"/>
  <c r="P208" i="11"/>
  <c r="O208" i="11"/>
  <c r="Q208" i="11" s="1"/>
  <c r="N208" i="11"/>
  <c r="X207" i="11"/>
  <c r="Z207" i="11" s="1"/>
  <c r="W207" i="11"/>
  <c r="V207" i="11"/>
  <c r="T207" i="11"/>
  <c r="Q207" i="11"/>
  <c r="Z206" i="11"/>
  <c r="X206" i="11"/>
  <c r="V206" i="11"/>
  <c r="T206" i="11"/>
  <c r="W206" i="11" s="1"/>
  <c r="Q206" i="11"/>
  <c r="X205" i="11"/>
  <c r="Z205" i="11" s="1"/>
  <c r="W205" i="11"/>
  <c r="V205" i="11"/>
  <c r="T205" i="11"/>
  <c r="Q205" i="11"/>
  <c r="Z204" i="11"/>
  <c r="X204" i="11"/>
  <c r="V204" i="11"/>
  <c r="T204" i="11"/>
  <c r="W204" i="11" s="1"/>
  <c r="Q204" i="11"/>
  <c r="X203" i="11"/>
  <c r="Z203" i="11" s="1"/>
  <c r="W203" i="11"/>
  <c r="V203" i="11"/>
  <c r="T203" i="11"/>
  <c r="Q203" i="11"/>
  <c r="Z202" i="11"/>
  <c r="X202" i="11"/>
  <c r="V202" i="11"/>
  <c r="T202" i="11"/>
  <c r="W202" i="11" s="1"/>
  <c r="Q202" i="11"/>
  <c r="X201" i="11"/>
  <c r="Z201" i="11" s="1"/>
  <c r="W201" i="11"/>
  <c r="V201" i="11"/>
  <c r="T201" i="11"/>
  <c r="Q201" i="11"/>
  <c r="Z200" i="11"/>
  <c r="X200" i="11"/>
  <c r="V200" i="11"/>
  <c r="T200" i="11"/>
  <c r="W200" i="11" s="1"/>
  <c r="Q200" i="11"/>
  <c r="X199" i="11"/>
  <c r="Z199" i="11" s="1"/>
  <c r="W199" i="11"/>
  <c r="V199" i="11"/>
  <c r="T199" i="11"/>
  <c r="Q199" i="11"/>
  <c r="Z198" i="11"/>
  <c r="X198" i="11"/>
  <c r="V198" i="11"/>
  <c r="T198" i="11"/>
  <c r="W198" i="11" s="1"/>
  <c r="Q198" i="11"/>
  <c r="X197" i="11"/>
  <c r="Z197" i="11" s="1"/>
  <c r="W197" i="11"/>
  <c r="V197" i="11"/>
  <c r="T197" i="11"/>
  <c r="Q197" i="11"/>
  <c r="Z196" i="11"/>
  <c r="X196" i="11"/>
  <c r="V196" i="11"/>
  <c r="T196" i="11"/>
  <c r="W196" i="11" s="1"/>
  <c r="Q196" i="11"/>
  <c r="X195" i="11"/>
  <c r="Z195" i="11" s="1"/>
  <c r="W195" i="11"/>
  <c r="V195" i="11"/>
  <c r="T195" i="11"/>
  <c r="Q195" i="11"/>
  <c r="Z194" i="11"/>
  <c r="X194" i="11"/>
  <c r="V194" i="11"/>
  <c r="T194" i="11"/>
  <c r="W194" i="11" s="1"/>
  <c r="Q194" i="11"/>
  <c r="X193" i="11"/>
  <c r="Z193" i="11" s="1"/>
  <c r="W193" i="11"/>
  <c r="V193" i="11"/>
  <c r="T193" i="11"/>
  <c r="Q193" i="11"/>
  <c r="Z192" i="11"/>
  <c r="X192" i="11"/>
  <c r="V192" i="11"/>
  <c r="T192" i="11"/>
  <c r="W192" i="11" s="1"/>
  <c r="Q192" i="11"/>
  <c r="X191" i="11"/>
  <c r="Z191" i="11" s="1"/>
  <c r="W191" i="11"/>
  <c r="V191" i="11"/>
  <c r="T191" i="11"/>
  <c r="Q191" i="11"/>
  <c r="Z190" i="11"/>
  <c r="X190" i="11"/>
  <c r="V190" i="11"/>
  <c r="T190" i="11"/>
  <c r="W190" i="11" s="1"/>
  <c r="Q190" i="11"/>
  <c r="X189" i="11"/>
  <c r="Z189" i="11" s="1"/>
  <c r="W189" i="11"/>
  <c r="V189" i="11"/>
  <c r="T189" i="11"/>
  <c r="Q189" i="11"/>
  <c r="Z188" i="11"/>
  <c r="X188" i="11"/>
  <c r="V188" i="11"/>
  <c r="T188" i="11"/>
  <c r="W188" i="11" s="1"/>
  <c r="Q188" i="11"/>
  <c r="X187" i="11"/>
  <c r="Z187" i="11" s="1"/>
  <c r="W187" i="11"/>
  <c r="V187" i="11"/>
  <c r="T187" i="11"/>
  <c r="Q187" i="11"/>
  <c r="Z186" i="11"/>
  <c r="X186" i="11"/>
  <c r="V186" i="11"/>
  <c r="T186" i="11"/>
  <c r="W186" i="11" s="1"/>
  <c r="Q186" i="11"/>
  <c r="X185" i="11"/>
  <c r="Z185" i="11" s="1"/>
  <c r="W185" i="11"/>
  <c r="V185" i="11"/>
  <c r="T185" i="11"/>
  <c r="Q185" i="11"/>
  <c r="Z184" i="11"/>
  <c r="X184" i="11"/>
  <c r="V184" i="11"/>
  <c r="T184" i="11"/>
  <c r="W184" i="11" s="1"/>
  <c r="Q184" i="11"/>
  <c r="X183" i="11"/>
  <c r="Z183" i="11" s="1"/>
  <c r="W183" i="11"/>
  <c r="V183" i="11"/>
  <c r="T183" i="11"/>
  <c r="Q183" i="11"/>
  <c r="Z182" i="11"/>
  <c r="X182" i="11"/>
  <c r="V182" i="11"/>
  <c r="T182" i="11"/>
  <c r="W182" i="11" s="1"/>
  <c r="Q182" i="11"/>
  <c r="X181" i="11"/>
  <c r="Z181" i="11" s="1"/>
  <c r="W181" i="11"/>
  <c r="V181" i="11"/>
  <c r="T181" i="11"/>
  <c r="Q181" i="11"/>
  <c r="Z180" i="11"/>
  <c r="X180" i="11"/>
  <c r="V180" i="11"/>
  <c r="T180" i="11"/>
  <c r="W180" i="11" s="1"/>
  <c r="Q180" i="11"/>
  <c r="X179" i="11"/>
  <c r="X208" i="11" s="1"/>
  <c r="W179" i="11"/>
  <c r="V179" i="11"/>
  <c r="T179" i="11"/>
  <c r="T208" i="11" s="1"/>
  <c r="Q179" i="11"/>
  <c r="U178" i="11"/>
  <c r="Q178" i="11"/>
  <c r="P178" i="11"/>
  <c r="O178" i="11"/>
  <c r="N178" i="11"/>
  <c r="Z177" i="11"/>
  <c r="Y177" i="11"/>
  <c r="X177" i="11"/>
  <c r="V177" i="11"/>
  <c r="T177" i="11"/>
  <c r="W177" i="11" s="1"/>
  <c r="Q177" i="11"/>
  <c r="Y176" i="11"/>
  <c r="Z176" i="11" s="1"/>
  <c r="X176" i="11"/>
  <c r="T176" i="11"/>
  <c r="W176" i="11" s="1"/>
  <c r="Q176" i="11"/>
  <c r="Y175" i="11"/>
  <c r="X175" i="11"/>
  <c r="Z175" i="11" s="1"/>
  <c r="W175" i="11"/>
  <c r="V175" i="11"/>
  <c r="T175" i="11"/>
  <c r="Q175" i="11"/>
  <c r="Z174" i="11"/>
  <c r="Y174" i="11"/>
  <c r="X174" i="11"/>
  <c r="W174" i="11"/>
  <c r="V174" i="11"/>
  <c r="T174" i="11"/>
  <c r="Q174" i="11"/>
  <c r="Z173" i="11"/>
  <c r="Y173" i="11"/>
  <c r="X173" i="11"/>
  <c r="V173" i="11"/>
  <c r="T173" i="11"/>
  <c r="W173" i="11" s="1"/>
  <c r="Q173" i="11"/>
  <c r="Y172" i="11"/>
  <c r="Z172" i="11" s="1"/>
  <c r="X172" i="11"/>
  <c r="T172" i="11"/>
  <c r="W172" i="11" s="1"/>
  <c r="Q172" i="11"/>
  <c r="Y171" i="11"/>
  <c r="X171" i="11"/>
  <c r="Z171" i="11" s="1"/>
  <c r="W171" i="11"/>
  <c r="V171" i="11"/>
  <c r="T171" i="11"/>
  <c r="Q171" i="11"/>
  <c r="Z170" i="11"/>
  <c r="Y170" i="11"/>
  <c r="X170" i="11"/>
  <c r="W170" i="11"/>
  <c r="V170" i="11"/>
  <c r="T170" i="11"/>
  <c r="Q170" i="11"/>
  <c r="Z169" i="11"/>
  <c r="Y169" i="11"/>
  <c r="X169" i="11"/>
  <c r="V169" i="11"/>
  <c r="T169" i="11"/>
  <c r="W169" i="11" s="1"/>
  <c r="Q169" i="11"/>
  <c r="Y168" i="11"/>
  <c r="Z168" i="11" s="1"/>
  <c r="X168" i="11"/>
  <c r="T168" i="11"/>
  <c r="W168" i="11" s="1"/>
  <c r="Q168" i="11"/>
  <c r="Y167" i="11"/>
  <c r="X167" i="11"/>
  <c r="Z167" i="11" s="1"/>
  <c r="W167" i="11"/>
  <c r="V167" i="11"/>
  <c r="T167" i="11"/>
  <c r="Q167" i="11"/>
  <c r="Z166" i="11"/>
  <c r="Y166" i="11"/>
  <c r="X166" i="11"/>
  <c r="W166" i="11"/>
  <c r="V166" i="11"/>
  <c r="T166" i="11"/>
  <c r="Q166" i="11"/>
  <c r="Z165" i="11"/>
  <c r="Y165" i="11"/>
  <c r="X165" i="11"/>
  <c r="V165" i="11"/>
  <c r="T165" i="11"/>
  <c r="W165" i="11" s="1"/>
  <c r="Q165" i="11"/>
  <c r="Y164" i="11"/>
  <c r="Z164" i="11" s="1"/>
  <c r="X164" i="11"/>
  <c r="T164" i="11"/>
  <c r="W164" i="11" s="1"/>
  <c r="Q164" i="11"/>
  <c r="Y163" i="11"/>
  <c r="X163" i="11"/>
  <c r="Z163" i="11" s="1"/>
  <c r="W163" i="11"/>
  <c r="V163" i="11"/>
  <c r="T163" i="11"/>
  <c r="Q163" i="11"/>
  <c r="Z162" i="11"/>
  <c r="Y162" i="11"/>
  <c r="X162" i="11"/>
  <c r="W162" i="11"/>
  <c r="V162" i="11"/>
  <c r="T162" i="11"/>
  <c r="Q162" i="11"/>
  <c r="Z161" i="11"/>
  <c r="Y161" i="11"/>
  <c r="X161" i="11"/>
  <c r="V161" i="11"/>
  <c r="T161" i="11"/>
  <c r="W161" i="11" s="1"/>
  <c r="Q161" i="11"/>
  <c r="Y160" i="11"/>
  <c r="Z160" i="11" s="1"/>
  <c r="X160" i="11"/>
  <c r="T160" i="11"/>
  <c r="W160" i="11" s="1"/>
  <c r="Q160" i="11"/>
  <c r="Y159" i="11"/>
  <c r="X159" i="11"/>
  <c r="Z159" i="11" s="1"/>
  <c r="W159" i="11"/>
  <c r="V159" i="11"/>
  <c r="T159" i="11"/>
  <c r="Q159" i="11"/>
  <c r="Z158" i="11"/>
  <c r="Y158" i="11"/>
  <c r="X158" i="11"/>
  <c r="W158" i="11"/>
  <c r="V158" i="11"/>
  <c r="T158" i="11"/>
  <c r="Q158" i="11"/>
  <c r="Z157" i="11"/>
  <c r="Y157" i="11"/>
  <c r="X157" i="11"/>
  <c r="V157" i="11"/>
  <c r="T157" i="11"/>
  <c r="W157" i="11" s="1"/>
  <c r="Q157" i="11"/>
  <c r="Y156" i="11"/>
  <c r="Z156" i="11" s="1"/>
  <c r="X156" i="11"/>
  <c r="T156" i="11"/>
  <c r="W156" i="11" s="1"/>
  <c r="Q156" i="11"/>
  <c r="Y155" i="11"/>
  <c r="X155" i="11"/>
  <c r="Z155" i="11" s="1"/>
  <c r="W155" i="11"/>
  <c r="V155" i="11"/>
  <c r="T155" i="11"/>
  <c r="Q155" i="11"/>
  <c r="Z154" i="11"/>
  <c r="Y154" i="11"/>
  <c r="X154" i="11"/>
  <c r="W154" i="11"/>
  <c r="V154" i="11"/>
  <c r="T154" i="11"/>
  <c r="Q154" i="11"/>
  <c r="Z153" i="11"/>
  <c r="Y153" i="11"/>
  <c r="X153" i="11"/>
  <c r="V153" i="11"/>
  <c r="T153" i="11"/>
  <c r="W153" i="11" s="1"/>
  <c r="Q153" i="11"/>
  <c r="Y152" i="11"/>
  <c r="Z152" i="11" s="1"/>
  <c r="X152" i="11"/>
  <c r="T152" i="11"/>
  <c r="W152" i="11" s="1"/>
  <c r="Q152" i="11"/>
  <c r="Y151" i="11"/>
  <c r="X151" i="11"/>
  <c r="Z151" i="11" s="1"/>
  <c r="W151" i="11"/>
  <c r="V151" i="11"/>
  <c r="T151" i="11"/>
  <c r="Q151" i="11"/>
  <c r="Z150" i="11"/>
  <c r="Y150" i="11"/>
  <c r="X150" i="11"/>
  <c r="W150" i="11"/>
  <c r="V150" i="11"/>
  <c r="T150" i="11"/>
  <c r="Q150" i="11"/>
  <c r="Z149" i="11"/>
  <c r="Y149" i="11"/>
  <c r="X149" i="11"/>
  <c r="V149" i="11"/>
  <c r="T149" i="11"/>
  <c r="W149" i="11" s="1"/>
  <c r="Q149" i="11"/>
  <c r="Y148" i="11"/>
  <c r="Z148" i="11" s="1"/>
  <c r="X148" i="11"/>
  <c r="T148" i="11"/>
  <c r="W148" i="11" s="1"/>
  <c r="Q148" i="11"/>
  <c r="Y147" i="11"/>
  <c r="Y178" i="11" s="1"/>
  <c r="V178" i="11" s="1"/>
  <c r="X147" i="11"/>
  <c r="Z147" i="11" s="1"/>
  <c r="Z178" i="11" s="1"/>
  <c r="W147" i="11"/>
  <c r="V147" i="11"/>
  <c r="T147" i="11"/>
  <c r="T178" i="11" s="1"/>
  <c r="Q147" i="11"/>
  <c r="U146" i="11"/>
  <c r="Q146" i="11"/>
  <c r="P146" i="11"/>
  <c r="O146" i="11"/>
  <c r="N146" i="11"/>
  <c r="Z145" i="11"/>
  <c r="Y145" i="11"/>
  <c r="X145" i="11"/>
  <c r="V145" i="11"/>
  <c r="T145" i="11"/>
  <c r="W145" i="11" s="1"/>
  <c r="Q145" i="11"/>
  <c r="Y144" i="11"/>
  <c r="Z144" i="11" s="1"/>
  <c r="X144" i="11"/>
  <c r="T144" i="11"/>
  <c r="W144" i="11" s="1"/>
  <c r="Q144" i="11"/>
  <c r="Y143" i="11"/>
  <c r="Z143" i="11" s="1"/>
  <c r="X143" i="11"/>
  <c r="W143" i="11"/>
  <c r="V143" i="11"/>
  <c r="T143" i="11"/>
  <c r="Q143" i="11"/>
  <c r="Z142" i="11"/>
  <c r="Y142" i="11"/>
  <c r="X142" i="11"/>
  <c r="W142" i="11"/>
  <c r="V142" i="11"/>
  <c r="T142" i="11"/>
  <c r="Q142" i="11"/>
  <c r="Z141" i="11"/>
  <c r="Y141" i="11"/>
  <c r="X141" i="11"/>
  <c r="V141" i="11"/>
  <c r="T141" i="11"/>
  <c r="W141" i="11" s="1"/>
  <c r="Q141" i="11"/>
  <c r="Y140" i="11"/>
  <c r="Z140" i="11" s="1"/>
  <c r="X140" i="11"/>
  <c r="T140" i="11"/>
  <c r="W140" i="11" s="1"/>
  <c r="Q140" i="11"/>
  <c r="Y139" i="11"/>
  <c r="Z139" i="11" s="1"/>
  <c r="X139" i="11"/>
  <c r="W139" i="11"/>
  <c r="V139" i="11"/>
  <c r="T139" i="11"/>
  <c r="Q139" i="11"/>
  <c r="Z138" i="11"/>
  <c r="Y138" i="11"/>
  <c r="X138" i="11"/>
  <c r="W138" i="11"/>
  <c r="V138" i="11"/>
  <c r="T138" i="11"/>
  <c r="Q138" i="11"/>
  <c r="Z137" i="11"/>
  <c r="Y137" i="11"/>
  <c r="X137" i="11"/>
  <c r="V137" i="11"/>
  <c r="T137" i="11"/>
  <c r="W137" i="11" s="1"/>
  <c r="Q137" i="11"/>
  <c r="Y136" i="11"/>
  <c r="Z136" i="11" s="1"/>
  <c r="X136" i="11"/>
  <c r="T136" i="11"/>
  <c r="W136" i="11" s="1"/>
  <c r="Q136" i="11"/>
  <c r="Y135" i="11"/>
  <c r="Z135" i="11" s="1"/>
  <c r="X135" i="11"/>
  <c r="W135" i="11"/>
  <c r="V135" i="11"/>
  <c r="T135" i="11"/>
  <c r="Q135" i="11"/>
  <c r="Z134" i="11"/>
  <c r="Y134" i="11"/>
  <c r="X134" i="11"/>
  <c r="W134" i="11"/>
  <c r="V134" i="11"/>
  <c r="T134" i="11"/>
  <c r="Q134" i="11"/>
  <c r="Z133" i="11"/>
  <c r="Y133" i="11"/>
  <c r="X133" i="11"/>
  <c r="V133" i="11"/>
  <c r="T133" i="11"/>
  <c r="W133" i="11" s="1"/>
  <c r="Q133" i="11"/>
  <c r="Y132" i="11"/>
  <c r="Z132" i="11" s="1"/>
  <c r="X132" i="11"/>
  <c r="T132" i="11"/>
  <c r="W132" i="11" s="1"/>
  <c r="Q132" i="11"/>
  <c r="Y131" i="11"/>
  <c r="X131" i="11"/>
  <c r="Z131" i="11" s="1"/>
  <c r="W131" i="11"/>
  <c r="V131" i="11"/>
  <c r="T131" i="11"/>
  <c r="Q131" i="11"/>
  <c r="Z130" i="11"/>
  <c r="Y130" i="11"/>
  <c r="X130" i="11"/>
  <c r="W130" i="11"/>
  <c r="V130" i="11"/>
  <c r="T130" i="11"/>
  <c r="Q130" i="11"/>
  <c r="Z129" i="11"/>
  <c r="Y129" i="11"/>
  <c r="X129" i="11"/>
  <c r="V129" i="11"/>
  <c r="T129" i="11"/>
  <c r="W129" i="11" s="1"/>
  <c r="Q129" i="11"/>
  <c r="Y128" i="11"/>
  <c r="Z128" i="11" s="1"/>
  <c r="X128" i="11"/>
  <c r="T128" i="11"/>
  <c r="W128" i="11" s="1"/>
  <c r="Q128" i="11"/>
  <c r="Y127" i="11"/>
  <c r="X127" i="11"/>
  <c r="Z127" i="11" s="1"/>
  <c r="W127" i="11"/>
  <c r="V127" i="11"/>
  <c r="T127" i="11"/>
  <c r="Q127" i="11"/>
  <c r="Z126" i="11"/>
  <c r="Y126" i="11"/>
  <c r="X126" i="11"/>
  <c r="W126" i="11"/>
  <c r="V126" i="11"/>
  <c r="T126" i="11"/>
  <c r="Q126" i="11"/>
  <c r="Z125" i="11"/>
  <c r="Y125" i="11"/>
  <c r="X125" i="11"/>
  <c r="V125" i="11"/>
  <c r="T125" i="11"/>
  <c r="W125" i="11" s="1"/>
  <c r="Q125" i="11"/>
  <c r="Y124" i="11"/>
  <c r="Z124" i="11" s="1"/>
  <c r="X124" i="11"/>
  <c r="T124" i="11"/>
  <c r="W124" i="11" s="1"/>
  <c r="Q124" i="11"/>
  <c r="Y123" i="11"/>
  <c r="X123" i="11"/>
  <c r="Z123" i="11" s="1"/>
  <c r="W123" i="11"/>
  <c r="V123" i="11"/>
  <c r="T123" i="11"/>
  <c r="Q123" i="11"/>
  <c r="Z122" i="11"/>
  <c r="Y122" i="11"/>
  <c r="X122" i="11"/>
  <c r="W122" i="11"/>
  <c r="V122" i="11"/>
  <c r="T122" i="11"/>
  <c r="Q122" i="11"/>
  <c r="Z121" i="11"/>
  <c r="Y121" i="11"/>
  <c r="X121" i="11"/>
  <c r="V121" i="11"/>
  <c r="T121" i="11"/>
  <c r="W121" i="11" s="1"/>
  <c r="Q121" i="11"/>
  <c r="Y120" i="11"/>
  <c r="Z120" i="11" s="1"/>
  <c r="X120" i="11"/>
  <c r="T120" i="11"/>
  <c r="W120" i="11" s="1"/>
  <c r="Q120" i="11"/>
  <c r="Y119" i="11"/>
  <c r="X119" i="11"/>
  <c r="Z119" i="11" s="1"/>
  <c r="W119" i="11"/>
  <c r="V119" i="11"/>
  <c r="T119" i="11"/>
  <c r="Q119" i="11"/>
  <c r="Z118" i="11"/>
  <c r="Y118" i="11"/>
  <c r="X118" i="11"/>
  <c r="W118" i="11"/>
  <c r="V118" i="11"/>
  <c r="T118" i="11"/>
  <c r="Q118" i="11"/>
  <c r="Z117" i="11"/>
  <c r="Y117" i="11"/>
  <c r="X117" i="11"/>
  <c r="V117" i="11"/>
  <c r="T117" i="11"/>
  <c r="W117" i="11" s="1"/>
  <c r="Q117" i="11"/>
  <c r="Y116" i="11"/>
  <c r="Z116" i="11" s="1"/>
  <c r="X116" i="11"/>
  <c r="X146" i="11" s="1"/>
  <c r="T116" i="11"/>
  <c r="W116" i="11" s="1"/>
  <c r="Q116" i="11"/>
  <c r="X115" i="11"/>
  <c r="T115" i="11"/>
  <c r="Q115" i="11"/>
  <c r="P115" i="11"/>
  <c r="O115" i="11"/>
  <c r="N115" i="11"/>
  <c r="Z114" i="11"/>
  <c r="Y114" i="11"/>
  <c r="X114" i="11"/>
  <c r="W114" i="11"/>
  <c r="V114" i="11"/>
  <c r="U114" i="11"/>
  <c r="T114" i="11"/>
  <c r="Q114" i="11"/>
  <c r="Z113" i="11"/>
  <c r="Y113" i="11"/>
  <c r="X113" i="11"/>
  <c r="W113" i="11"/>
  <c r="V113" i="11"/>
  <c r="U113" i="11"/>
  <c r="T113" i="11"/>
  <c r="Q113" i="11"/>
  <c r="Z112" i="11"/>
  <c r="Y112" i="11"/>
  <c r="X112" i="11"/>
  <c r="W112" i="11"/>
  <c r="V112" i="11"/>
  <c r="U112" i="11"/>
  <c r="T112" i="11"/>
  <c r="Q112" i="11"/>
  <c r="Z111" i="11"/>
  <c r="Y111" i="11"/>
  <c r="X111" i="11"/>
  <c r="W111" i="11"/>
  <c r="V111" i="11"/>
  <c r="U111" i="11"/>
  <c r="T111" i="11"/>
  <c r="Q111" i="11"/>
  <c r="Z110" i="11"/>
  <c r="Y110" i="11"/>
  <c r="X110" i="11"/>
  <c r="W110" i="11"/>
  <c r="V110" i="11"/>
  <c r="U110" i="11"/>
  <c r="T110" i="11"/>
  <c r="Q110" i="11"/>
  <c r="Z109" i="11"/>
  <c r="Y109" i="11"/>
  <c r="X109" i="11"/>
  <c r="W109" i="11"/>
  <c r="V109" i="11"/>
  <c r="U109" i="11"/>
  <c r="T109" i="11"/>
  <c r="Q109" i="11"/>
  <c r="Z108" i="11"/>
  <c r="Y108" i="11"/>
  <c r="X108" i="11"/>
  <c r="W108" i="11"/>
  <c r="V108" i="11"/>
  <c r="U108" i="11"/>
  <c r="T108" i="11"/>
  <c r="Q108" i="11"/>
  <c r="Z107" i="11"/>
  <c r="Y107" i="11"/>
  <c r="X107" i="11"/>
  <c r="W107" i="11"/>
  <c r="V107" i="11"/>
  <c r="U107" i="11"/>
  <c r="T107" i="11"/>
  <c r="Q107" i="11"/>
  <c r="Z106" i="11"/>
  <c r="Y106" i="11"/>
  <c r="X106" i="11"/>
  <c r="W106" i="11"/>
  <c r="V106" i="11"/>
  <c r="U106" i="11"/>
  <c r="T106" i="11"/>
  <c r="Q106" i="11"/>
  <c r="Z105" i="11"/>
  <c r="Y105" i="11"/>
  <c r="X105" i="11"/>
  <c r="W105" i="11"/>
  <c r="V105" i="11"/>
  <c r="U105" i="11"/>
  <c r="T105" i="11"/>
  <c r="Q105" i="11"/>
  <c r="Z104" i="11"/>
  <c r="Y104" i="11"/>
  <c r="X104" i="11"/>
  <c r="W104" i="11"/>
  <c r="V104" i="11"/>
  <c r="U104" i="11"/>
  <c r="T104" i="11"/>
  <c r="Q104" i="11"/>
  <c r="Z103" i="11"/>
  <c r="Y103" i="11"/>
  <c r="X103" i="11"/>
  <c r="W103" i="11"/>
  <c r="V103" i="11"/>
  <c r="U103" i="11"/>
  <c r="T103" i="11"/>
  <c r="Q103" i="11"/>
  <c r="Z102" i="11"/>
  <c r="Y102" i="11"/>
  <c r="X102" i="11"/>
  <c r="W102" i="11"/>
  <c r="V102" i="11"/>
  <c r="U102" i="11"/>
  <c r="T102" i="11"/>
  <c r="Q102" i="11"/>
  <c r="Z101" i="11"/>
  <c r="Y101" i="11"/>
  <c r="X101" i="11"/>
  <c r="W101" i="11"/>
  <c r="V101" i="11"/>
  <c r="U101" i="11"/>
  <c r="T101" i="11"/>
  <c r="Q101" i="11"/>
  <c r="Z100" i="11"/>
  <c r="Y100" i="11"/>
  <c r="X100" i="11"/>
  <c r="W100" i="11"/>
  <c r="V100" i="11"/>
  <c r="U100" i="11"/>
  <c r="T100" i="11"/>
  <c r="Q100" i="11"/>
  <c r="Z99" i="11"/>
  <c r="Y99" i="11"/>
  <c r="X99" i="11"/>
  <c r="W99" i="11"/>
  <c r="V99" i="11"/>
  <c r="U99" i="11"/>
  <c r="T99" i="11"/>
  <c r="Q99" i="11"/>
  <c r="Z98" i="11"/>
  <c r="Y98" i="11"/>
  <c r="X98" i="11"/>
  <c r="W98" i="11"/>
  <c r="V98" i="11"/>
  <c r="U98" i="11"/>
  <c r="T98" i="11"/>
  <c r="Q98" i="11"/>
  <c r="Z97" i="11"/>
  <c r="Y97" i="11"/>
  <c r="X97" i="11"/>
  <c r="W97" i="11"/>
  <c r="V97" i="11"/>
  <c r="U97" i="11"/>
  <c r="T97" i="11"/>
  <c r="Q97" i="11"/>
  <c r="Z96" i="11"/>
  <c r="Y96" i="11"/>
  <c r="X96" i="11"/>
  <c r="W96" i="11"/>
  <c r="V96" i="11"/>
  <c r="U96" i="11"/>
  <c r="T96" i="11"/>
  <c r="Q96" i="11"/>
  <c r="Z95" i="11"/>
  <c r="Y95" i="11"/>
  <c r="X95" i="11"/>
  <c r="W95" i="11"/>
  <c r="V95" i="11"/>
  <c r="U95" i="11"/>
  <c r="T95" i="11"/>
  <c r="Q95" i="11"/>
  <c r="Z94" i="11"/>
  <c r="Y94" i="11"/>
  <c r="X94" i="11"/>
  <c r="W94" i="11"/>
  <c r="V94" i="11"/>
  <c r="U94" i="11"/>
  <c r="T94" i="11"/>
  <c r="Q94" i="11"/>
  <c r="Z93" i="11"/>
  <c r="Y93" i="11"/>
  <c r="X93" i="11"/>
  <c r="W93" i="11"/>
  <c r="V93" i="11"/>
  <c r="U93" i="11"/>
  <c r="T93" i="11"/>
  <c r="Q93" i="11"/>
  <c r="Z92" i="11"/>
  <c r="Y92" i="11"/>
  <c r="X92" i="11"/>
  <c r="W92" i="11"/>
  <c r="V92" i="11"/>
  <c r="U92" i="11"/>
  <c r="T92" i="11"/>
  <c r="Q92" i="11"/>
  <c r="Z91" i="11"/>
  <c r="Y91" i="11"/>
  <c r="X91" i="11"/>
  <c r="W91" i="11"/>
  <c r="V91" i="11"/>
  <c r="U91" i="11"/>
  <c r="T91" i="11"/>
  <c r="Q91" i="11"/>
  <c r="Z90" i="11"/>
  <c r="Y90" i="11"/>
  <c r="X90" i="11"/>
  <c r="W90" i="11"/>
  <c r="V90" i="11"/>
  <c r="U90" i="11"/>
  <c r="T90" i="11"/>
  <c r="Q90" i="11"/>
  <c r="Z89" i="11"/>
  <c r="Y89" i="11"/>
  <c r="X89" i="11"/>
  <c r="W89" i="11"/>
  <c r="V89" i="11"/>
  <c r="U89" i="11"/>
  <c r="T89" i="11"/>
  <c r="Q89" i="11"/>
  <c r="Z88" i="11"/>
  <c r="Y88" i="11"/>
  <c r="X88" i="11"/>
  <c r="W88" i="11"/>
  <c r="V88" i="11"/>
  <c r="U88" i="11"/>
  <c r="T88" i="11"/>
  <c r="Q88" i="11"/>
  <c r="Z87" i="11"/>
  <c r="Y87" i="11"/>
  <c r="X87" i="11"/>
  <c r="W87" i="11"/>
  <c r="V87" i="11"/>
  <c r="U87" i="11"/>
  <c r="T87" i="11"/>
  <c r="Q87" i="11"/>
  <c r="Z86" i="11"/>
  <c r="Y86" i="11"/>
  <c r="X86" i="11"/>
  <c r="W86" i="11"/>
  <c r="V86" i="11"/>
  <c r="U86" i="11"/>
  <c r="T86" i="11"/>
  <c r="Q86" i="11"/>
  <c r="Z85" i="11"/>
  <c r="Y85" i="11"/>
  <c r="X85" i="11"/>
  <c r="W85" i="11"/>
  <c r="V85" i="11"/>
  <c r="U85" i="11"/>
  <c r="T85" i="11"/>
  <c r="Q85" i="11"/>
  <c r="Z84" i="11"/>
  <c r="Z115" i="11" s="1"/>
  <c r="Y84" i="11"/>
  <c r="Y115" i="11" s="1"/>
  <c r="Y146" i="11" s="1"/>
  <c r="V146" i="11" s="1"/>
  <c r="X84" i="11"/>
  <c r="W84" i="11"/>
  <c r="W115" i="11" s="1"/>
  <c r="V84" i="11"/>
  <c r="U84" i="11"/>
  <c r="U115" i="11" s="1"/>
  <c r="V115" i="11" s="1"/>
  <c r="T84" i="11"/>
  <c r="Q84" i="11"/>
  <c r="Q83" i="11"/>
  <c r="P83" i="11"/>
  <c r="X83" i="11" s="1"/>
  <c r="O83" i="11"/>
  <c r="N83" i="11"/>
  <c r="Z82" i="11"/>
  <c r="Y82" i="11"/>
  <c r="X82" i="11"/>
  <c r="V82" i="11"/>
  <c r="U82" i="11"/>
  <c r="W82" i="11" s="1"/>
  <c r="T82" i="11"/>
  <c r="Q82" i="11"/>
  <c r="Z81" i="11"/>
  <c r="Y81" i="11"/>
  <c r="X81" i="11"/>
  <c r="V81" i="11"/>
  <c r="U81" i="11"/>
  <c r="W81" i="11" s="1"/>
  <c r="T81" i="11"/>
  <c r="Q81" i="11"/>
  <c r="Z80" i="11"/>
  <c r="Y80" i="11"/>
  <c r="X80" i="11"/>
  <c r="V80" i="11"/>
  <c r="U80" i="11"/>
  <c r="W80" i="11" s="1"/>
  <c r="T80" i="11"/>
  <c r="Q80" i="11"/>
  <c r="Z79" i="11"/>
  <c r="Y79" i="11"/>
  <c r="X79" i="11"/>
  <c r="V79" i="11"/>
  <c r="U79" i="11"/>
  <c r="W79" i="11" s="1"/>
  <c r="T79" i="11"/>
  <c r="Q79" i="11"/>
  <c r="Z78" i="11"/>
  <c r="Y78" i="11"/>
  <c r="X78" i="11"/>
  <c r="V78" i="11"/>
  <c r="U78" i="11"/>
  <c r="W78" i="11" s="1"/>
  <c r="T78" i="11"/>
  <c r="Q78" i="11"/>
  <c r="Z77" i="11"/>
  <c r="Y77" i="11"/>
  <c r="X77" i="11"/>
  <c r="V77" i="11"/>
  <c r="U77" i="11"/>
  <c r="W77" i="11" s="1"/>
  <c r="T77" i="11"/>
  <c r="Q77" i="11"/>
  <c r="Z76" i="11"/>
  <c r="Y76" i="11"/>
  <c r="X76" i="11"/>
  <c r="V76" i="11"/>
  <c r="U76" i="11"/>
  <c r="W76" i="11" s="1"/>
  <c r="T76" i="11"/>
  <c r="Q76" i="11"/>
  <c r="Z75" i="11"/>
  <c r="Y75" i="11"/>
  <c r="X75" i="11"/>
  <c r="V75" i="11"/>
  <c r="U75" i="11"/>
  <c r="W75" i="11" s="1"/>
  <c r="T75" i="11"/>
  <c r="Q75" i="11"/>
  <c r="Z74" i="11"/>
  <c r="Y74" i="11"/>
  <c r="X74" i="11"/>
  <c r="V74" i="11"/>
  <c r="U74" i="11"/>
  <c r="W74" i="11" s="1"/>
  <c r="T74" i="11"/>
  <c r="Q74" i="11"/>
  <c r="Z73" i="11"/>
  <c r="Y73" i="11"/>
  <c r="X73" i="11"/>
  <c r="V73" i="11"/>
  <c r="U73" i="11"/>
  <c r="W73" i="11" s="1"/>
  <c r="T73" i="11"/>
  <c r="Q73" i="11"/>
  <c r="Z72" i="11"/>
  <c r="Y72" i="11"/>
  <c r="X72" i="11"/>
  <c r="V72" i="11"/>
  <c r="U72" i="11"/>
  <c r="W72" i="11" s="1"/>
  <c r="T72" i="11"/>
  <c r="Q72" i="11"/>
  <c r="Z71" i="11"/>
  <c r="Y71" i="11"/>
  <c r="X71" i="11"/>
  <c r="V71" i="11"/>
  <c r="U71" i="11"/>
  <c r="W71" i="11" s="1"/>
  <c r="T71" i="11"/>
  <c r="Q71" i="11"/>
  <c r="Z70" i="11"/>
  <c r="Y70" i="11"/>
  <c r="X70" i="11"/>
  <c r="V70" i="11"/>
  <c r="U70" i="11"/>
  <c r="W70" i="11" s="1"/>
  <c r="T70" i="11"/>
  <c r="Q70" i="11"/>
  <c r="Z69" i="11"/>
  <c r="Y69" i="11"/>
  <c r="X69" i="11"/>
  <c r="V69" i="11"/>
  <c r="U69" i="11"/>
  <c r="W69" i="11" s="1"/>
  <c r="T69" i="11"/>
  <c r="Q69" i="11"/>
  <c r="Z68" i="11"/>
  <c r="Y68" i="11"/>
  <c r="X68" i="11"/>
  <c r="V68" i="11"/>
  <c r="U68" i="11"/>
  <c r="W68" i="11" s="1"/>
  <c r="T68" i="11"/>
  <c r="Q68" i="11"/>
  <c r="Z67" i="11"/>
  <c r="Y67" i="11"/>
  <c r="X67" i="11"/>
  <c r="V67" i="11"/>
  <c r="U67" i="11"/>
  <c r="W67" i="11" s="1"/>
  <c r="T67" i="11"/>
  <c r="Q67" i="11"/>
  <c r="Z66" i="11"/>
  <c r="Y66" i="11"/>
  <c r="X66" i="11"/>
  <c r="V66" i="11"/>
  <c r="U66" i="11"/>
  <c r="W66" i="11" s="1"/>
  <c r="T66" i="11"/>
  <c r="Q66" i="11"/>
  <c r="Z65" i="11"/>
  <c r="Y65" i="11"/>
  <c r="X65" i="11"/>
  <c r="V65" i="11"/>
  <c r="U65" i="11"/>
  <c r="W65" i="11" s="1"/>
  <c r="T65" i="11"/>
  <c r="Q65" i="11"/>
  <c r="Z64" i="11"/>
  <c r="Y64" i="11"/>
  <c r="X64" i="11"/>
  <c r="V64" i="11"/>
  <c r="U64" i="11"/>
  <c r="W64" i="11" s="1"/>
  <c r="T64" i="11"/>
  <c r="Q64" i="11"/>
  <c r="Z63" i="11"/>
  <c r="Y63" i="11"/>
  <c r="X63" i="11"/>
  <c r="V63" i="11"/>
  <c r="U63" i="11"/>
  <c r="W63" i="11" s="1"/>
  <c r="T63" i="11"/>
  <c r="Q63" i="11"/>
  <c r="Z62" i="11"/>
  <c r="Y62" i="11"/>
  <c r="X62" i="11"/>
  <c r="V62" i="11"/>
  <c r="U62" i="11"/>
  <c r="W62" i="11" s="1"/>
  <c r="T62" i="11"/>
  <c r="Q62" i="11"/>
  <c r="Z61" i="11"/>
  <c r="Y61" i="11"/>
  <c r="X61" i="11"/>
  <c r="V61" i="11"/>
  <c r="U61" i="11"/>
  <c r="W61" i="11" s="1"/>
  <c r="T61" i="11"/>
  <c r="Q61" i="11"/>
  <c r="Z60" i="11"/>
  <c r="Y60" i="11"/>
  <c r="X60" i="11"/>
  <c r="V60" i="11"/>
  <c r="U60" i="11"/>
  <c r="W60" i="11" s="1"/>
  <c r="T60" i="11"/>
  <c r="Q60" i="11"/>
  <c r="Z59" i="11"/>
  <c r="Y59" i="11"/>
  <c r="X59" i="11"/>
  <c r="V59" i="11"/>
  <c r="U59" i="11"/>
  <c r="W59" i="11" s="1"/>
  <c r="T59" i="11"/>
  <c r="Q59" i="11"/>
  <c r="Z58" i="11"/>
  <c r="Y58" i="11"/>
  <c r="X58" i="11"/>
  <c r="V58" i="11"/>
  <c r="U58" i="11"/>
  <c r="W58" i="11" s="1"/>
  <c r="T58" i="11"/>
  <c r="Q58" i="11"/>
  <c r="Z57" i="11"/>
  <c r="Y57" i="11"/>
  <c r="X57" i="11"/>
  <c r="V57" i="11"/>
  <c r="U57" i="11"/>
  <c r="W57" i="11" s="1"/>
  <c r="T57" i="11"/>
  <c r="Q57" i="11"/>
  <c r="Z56" i="11"/>
  <c r="Y56" i="11"/>
  <c r="X56" i="11"/>
  <c r="V56" i="11"/>
  <c r="U56" i="11"/>
  <c r="W56" i="11" s="1"/>
  <c r="T56" i="11"/>
  <c r="Q56" i="11"/>
  <c r="Z55" i="11"/>
  <c r="Z83" i="11" s="1"/>
  <c r="Y55" i="11"/>
  <c r="Y83" i="11" s="1"/>
  <c r="X55" i="11"/>
  <c r="V55" i="11"/>
  <c r="U55" i="11"/>
  <c r="U83" i="11" s="1"/>
  <c r="V83" i="11" s="1"/>
  <c r="T55" i="11"/>
  <c r="T83" i="11" s="1"/>
  <c r="Q55" i="11"/>
  <c r="P54" i="11"/>
  <c r="X54" i="11" s="1"/>
  <c r="O54" i="11"/>
  <c r="Q54" i="11" s="1"/>
  <c r="N54" i="11"/>
  <c r="Y53" i="11"/>
  <c r="Z53" i="11" s="1"/>
  <c r="X53" i="11"/>
  <c r="U53" i="11"/>
  <c r="W53" i="11" s="1"/>
  <c r="T53" i="11"/>
  <c r="Q53" i="11"/>
  <c r="Y52" i="11"/>
  <c r="Z52" i="11" s="1"/>
  <c r="X52" i="11"/>
  <c r="U52" i="11"/>
  <c r="W52" i="11" s="1"/>
  <c r="T52" i="11"/>
  <c r="Q52" i="11"/>
  <c r="Y51" i="11"/>
  <c r="Z51" i="11" s="1"/>
  <c r="X51" i="11"/>
  <c r="U51" i="11"/>
  <c r="W51" i="11" s="1"/>
  <c r="T51" i="11"/>
  <c r="Q51" i="11"/>
  <c r="Y50" i="11"/>
  <c r="Z50" i="11" s="1"/>
  <c r="X50" i="11"/>
  <c r="U50" i="11"/>
  <c r="W50" i="11" s="1"/>
  <c r="T50" i="11"/>
  <c r="Q50" i="11"/>
  <c r="Y49" i="11"/>
  <c r="Z49" i="11" s="1"/>
  <c r="X49" i="11"/>
  <c r="U49" i="11"/>
  <c r="W49" i="11" s="1"/>
  <c r="T49" i="11"/>
  <c r="Q49" i="11"/>
  <c r="Y48" i="11"/>
  <c r="Z48" i="11" s="1"/>
  <c r="X48" i="11"/>
  <c r="U48" i="11"/>
  <c r="W48" i="11" s="1"/>
  <c r="T48" i="11"/>
  <c r="Q48" i="11"/>
  <c r="Y47" i="11"/>
  <c r="Z47" i="11" s="1"/>
  <c r="X47" i="11"/>
  <c r="U47" i="11"/>
  <c r="W47" i="11" s="1"/>
  <c r="T47" i="11"/>
  <c r="Q47" i="11"/>
  <c r="Y46" i="11"/>
  <c r="Z46" i="11" s="1"/>
  <c r="X46" i="11"/>
  <c r="U46" i="11"/>
  <c r="W46" i="11" s="1"/>
  <c r="T46" i="11"/>
  <c r="Q46" i="11"/>
  <c r="Y45" i="11"/>
  <c r="Z45" i="11" s="1"/>
  <c r="X45" i="11"/>
  <c r="U45" i="11"/>
  <c r="W45" i="11" s="1"/>
  <c r="T45" i="11"/>
  <c r="Q45" i="11"/>
  <c r="Y44" i="11"/>
  <c r="Z44" i="11" s="1"/>
  <c r="X44" i="11"/>
  <c r="U44" i="11"/>
  <c r="W44" i="11" s="1"/>
  <c r="T44" i="11"/>
  <c r="Q44" i="11"/>
  <c r="Y43" i="11"/>
  <c r="Z43" i="11" s="1"/>
  <c r="X43" i="11"/>
  <c r="U43" i="11"/>
  <c r="W43" i="11" s="1"/>
  <c r="T43" i="11"/>
  <c r="Q43" i="11"/>
  <c r="Y42" i="11"/>
  <c r="Z42" i="11" s="1"/>
  <c r="X42" i="11"/>
  <c r="U42" i="11"/>
  <c r="W42" i="11" s="1"/>
  <c r="T42" i="11"/>
  <c r="Q42" i="11"/>
  <c r="Y41" i="11"/>
  <c r="Z41" i="11" s="1"/>
  <c r="X41" i="11"/>
  <c r="U41" i="11"/>
  <c r="W41" i="11" s="1"/>
  <c r="T41" i="11"/>
  <c r="Q41" i="11"/>
  <c r="Y40" i="11"/>
  <c r="Z40" i="11" s="1"/>
  <c r="X40" i="11"/>
  <c r="U40" i="11"/>
  <c r="W40" i="11" s="1"/>
  <c r="T40" i="11"/>
  <c r="Q40" i="11"/>
  <c r="Y39" i="11"/>
  <c r="Z39" i="11" s="1"/>
  <c r="X39" i="11"/>
  <c r="U39" i="11"/>
  <c r="W39" i="11" s="1"/>
  <c r="T39" i="11"/>
  <c r="Q39" i="11"/>
  <c r="Y38" i="11"/>
  <c r="Z38" i="11" s="1"/>
  <c r="X38" i="11"/>
  <c r="U38" i="11"/>
  <c r="W38" i="11" s="1"/>
  <c r="T38" i="11"/>
  <c r="Q38" i="11"/>
  <c r="Y37" i="11"/>
  <c r="Z37" i="11" s="1"/>
  <c r="X37" i="11"/>
  <c r="U37" i="11"/>
  <c r="W37" i="11" s="1"/>
  <c r="T37" i="11"/>
  <c r="Q37" i="11"/>
  <c r="Y36" i="11"/>
  <c r="Z36" i="11" s="1"/>
  <c r="X36" i="11"/>
  <c r="U36" i="11"/>
  <c r="W36" i="11" s="1"/>
  <c r="T36" i="11"/>
  <c r="Q36" i="11"/>
  <c r="Y35" i="11"/>
  <c r="Y54" i="11" s="1"/>
  <c r="X35" i="11"/>
  <c r="U35" i="11"/>
  <c r="U54" i="11" s="1"/>
  <c r="T35" i="11"/>
  <c r="Q35" i="11"/>
  <c r="X34" i="11"/>
  <c r="Z34" i="11" s="1"/>
  <c r="W34" i="11"/>
  <c r="V34" i="11"/>
  <c r="U34" i="11"/>
  <c r="T34" i="11"/>
  <c r="Q34" i="11"/>
  <c r="Y33" i="11"/>
  <c r="X33" i="11"/>
  <c r="Z33" i="11" s="1"/>
  <c r="W33" i="11"/>
  <c r="V33" i="11"/>
  <c r="U33" i="11"/>
  <c r="T33" i="11"/>
  <c r="Q33" i="11"/>
  <c r="Y32" i="11"/>
  <c r="X32" i="11"/>
  <c r="Z32" i="11" s="1"/>
  <c r="W32" i="11"/>
  <c r="V32" i="11"/>
  <c r="U32" i="11"/>
  <c r="T32" i="11"/>
  <c r="Q32" i="11"/>
  <c r="Y31" i="11"/>
  <c r="X31" i="11"/>
  <c r="Z31" i="11" s="1"/>
  <c r="W31" i="11"/>
  <c r="V31" i="11"/>
  <c r="U31" i="11"/>
  <c r="T31" i="11"/>
  <c r="Q31" i="11"/>
  <c r="Y30" i="11"/>
  <c r="X30" i="11"/>
  <c r="Z30" i="11" s="1"/>
  <c r="W30" i="11"/>
  <c r="V30" i="11"/>
  <c r="U30" i="11"/>
  <c r="T30" i="11"/>
  <c r="Q30" i="11"/>
  <c r="Y29" i="11"/>
  <c r="X29" i="11"/>
  <c r="Z29" i="11" s="1"/>
  <c r="W29" i="11"/>
  <c r="V29" i="11"/>
  <c r="U29" i="11"/>
  <c r="T29" i="11"/>
  <c r="Q29" i="11"/>
  <c r="Y28" i="11"/>
  <c r="X28" i="11"/>
  <c r="Z28" i="11" s="1"/>
  <c r="W28" i="11"/>
  <c r="V28" i="11"/>
  <c r="U28" i="11"/>
  <c r="T28" i="11"/>
  <c r="Q28" i="11"/>
  <c r="Y27" i="11"/>
  <c r="X27" i="11"/>
  <c r="Z27" i="11" s="1"/>
  <c r="W27" i="11"/>
  <c r="V27" i="11"/>
  <c r="U27" i="11"/>
  <c r="T27" i="11"/>
  <c r="Q27" i="11"/>
  <c r="Y26" i="11"/>
  <c r="X26" i="11"/>
  <c r="Z26" i="11" s="1"/>
  <c r="W26" i="11"/>
  <c r="V26" i="11"/>
  <c r="U26" i="11"/>
  <c r="T26" i="11"/>
  <c r="Q26" i="11"/>
  <c r="Y25" i="11"/>
  <c r="X25" i="11"/>
  <c r="Z25" i="11" s="1"/>
  <c r="W25" i="11"/>
  <c r="V25" i="11"/>
  <c r="U25" i="11"/>
  <c r="T25" i="11"/>
  <c r="Q25" i="11"/>
  <c r="Y24" i="11"/>
  <c r="X24" i="11"/>
  <c r="Z24" i="11" s="1"/>
  <c r="W24" i="11"/>
  <c r="V24" i="11"/>
  <c r="U24" i="11"/>
  <c r="T24" i="11"/>
  <c r="Q24" i="11"/>
  <c r="Y23" i="11"/>
  <c r="X23" i="11"/>
  <c r="Z23" i="11" s="1"/>
  <c r="W23" i="11"/>
  <c r="V23" i="11"/>
  <c r="U23" i="11"/>
  <c r="T23" i="11"/>
  <c r="T54" i="11" s="1"/>
  <c r="Q23" i="11"/>
  <c r="X403" i="10"/>
  <c r="V403" i="10"/>
  <c r="U403" i="10"/>
  <c r="T403" i="10"/>
  <c r="X402" i="10"/>
  <c r="Y402" i="10" s="1"/>
  <c r="W402" i="10"/>
  <c r="T402" i="10"/>
  <c r="U402" i="10" s="1"/>
  <c r="Q402" i="10"/>
  <c r="O402" i="10"/>
  <c r="N402" i="10"/>
  <c r="S402" i="10" s="1"/>
  <c r="V402" i="10" s="1"/>
  <c r="M402" i="10"/>
  <c r="X401" i="10"/>
  <c r="Y401" i="10" s="1"/>
  <c r="W401" i="10"/>
  <c r="V401" i="10"/>
  <c r="T401" i="10"/>
  <c r="U401" i="10" s="1"/>
  <c r="S401" i="10"/>
  <c r="R401" i="10"/>
  <c r="Q401" i="10"/>
  <c r="M401" i="10"/>
  <c r="Y400" i="10"/>
  <c r="X400" i="10"/>
  <c r="W400" i="10"/>
  <c r="T400" i="10"/>
  <c r="V400" i="10" s="1"/>
  <c r="S400" i="10"/>
  <c r="R400" i="10"/>
  <c r="Q400" i="10"/>
  <c r="M400" i="10"/>
  <c r="X399" i="10"/>
  <c r="W399" i="10"/>
  <c r="T399" i="10"/>
  <c r="U399" i="10" s="1"/>
  <c r="S399" i="10"/>
  <c r="V399" i="10" s="1"/>
  <c r="R399" i="10"/>
  <c r="Q399" i="10"/>
  <c r="M399" i="10"/>
  <c r="X398" i="10"/>
  <c r="Y398" i="10" s="1"/>
  <c r="W398" i="10"/>
  <c r="U398" i="10"/>
  <c r="T398" i="10"/>
  <c r="V398" i="10" s="1"/>
  <c r="S398" i="10"/>
  <c r="R398" i="10"/>
  <c r="Q398" i="10"/>
  <c r="M398" i="10"/>
  <c r="X397" i="10"/>
  <c r="Y397" i="10" s="1"/>
  <c r="W397" i="10"/>
  <c r="V397" i="10"/>
  <c r="T397" i="10"/>
  <c r="U397" i="10" s="1"/>
  <c r="S397" i="10"/>
  <c r="R397" i="10"/>
  <c r="Q397" i="10"/>
  <c r="M397" i="10"/>
  <c r="Y396" i="10"/>
  <c r="X396" i="10"/>
  <c r="W396" i="10"/>
  <c r="T396" i="10"/>
  <c r="V396" i="10" s="1"/>
  <c r="S396" i="10"/>
  <c r="R396" i="10"/>
  <c r="Q396" i="10"/>
  <c r="M396" i="10"/>
  <c r="X395" i="10"/>
  <c r="W395" i="10"/>
  <c r="V395" i="10"/>
  <c r="T395" i="10"/>
  <c r="U395" i="10" s="1"/>
  <c r="S395" i="10"/>
  <c r="R395" i="10"/>
  <c r="Q395" i="10"/>
  <c r="M395" i="10"/>
  <c r="X394" i="10"/>
  <c r="Y394" i="10" s="1"/>
  <c r="W394" i="10"/>
  <c r="U394" i="10"/>
  <c r="T394" i="10"/>
  <c r="V394" i="10" s="1"/>
  <c r="S394" i="10"/>
  <c r="R394" i="10"/>
  <c r="Q394" i="10"/>
  <c r="M394" i="10"/>
  <c r="X393" i="10"/>
  <c r="Y393" i="10" s="1"/>
  <c r="W393" i="10"/>
  <c r="V393" i="10"/>
  <c r="T393" i="10"/>
  <c r="U393" i="10" s="1"/>
  <c r="S393" i="10"/>
  <c r="R393" i="10"/>
  <c r="Q393" i="10"/>
  <c r="M393" i="10"/>
  <c r="Y392" i="10"/>
  <c r="X392" i="10"/>
  <c r="W392" i="10"/>
  <c r="T392" i="10"/>
  <c r="V392" i="10" s="1"/>
  <c r="S392" i="10"/>
  <c r="R392" i="10"/>
  <c r="Q392" i="10"/>
  <c r="M392" i="10"/>
  <c r="X391" i="10"/>
  <c r="W391" i="10"/>
  <c r="T391" i="10"/>
  <c r="U391" i="10" s="1"/>
  <c r="S391" i="10"/>
  <c r="V391" i="10" s="1"/>
  <c r="R391" i="10"/>
  <c r="Q391" i="10"/>
  <c r="M391" i="10"/>
  <c r="X390" i="10"/>
  <c r="U390" i="10" s="1"/>
  <c r="W390" i="10"/>
  <c r="T390" i="10"/>
  <c r="V390" i="10" s="1"/>
  <c r="S390" i="10"/>
  <c r="R390" i="10"/>
  <c r="Q390" i="10"/>
  <c r="M390" i="10"/>
  <c r="X389" i="10"/>
  <c r="Y389" i="10" s="1"/>
  <c r="W389" i="10"/>
  <c r="T389" i="10"/>
  <c r="U389" i="10" s="1"/>
  <c r="S389" i="10"/>
  <c r="V389" i="10" s="1"/>
  <c r="R389" i="10"/>
  <c r="Q389" i="10"/>
  <c r="M389" i="10"/>
  <c r="Y388" i="10"/>
  <c r="X388" i="10"/>
  <c r="W388" i="10"/>
  <c r="T388" i="10"/>
  <c r="V388" i="10" s="1"/>
  <c r="S388" i="10"/>
  <c r="R388" i="10"/>
  <c r="Q388" i="10"/>
  <c r="M388" i="10"/>
  <c r="X387" i="10"/>
  <c r="W387" i="10"/>
  <c r="V387" i="10"/>
  <c r="T387" i="10"/>
  <c r="U387" i="10" s="1"/>
  <c r="S387" i="10"/>
  <c r="R387" i="10"/>
  <c r="Q387" i="10"/>
  <c r="M387" i="10"/>
  <c r="X386" i="10"/>
  <c r="Y386" i="10" s="1"/>
  <c r="W386" i="10"/>
  <c r="U386" i="10"/>
  <c r="T386" i="10"/>
  <c r="V386" i="10" s="1"/>
  <c r="S386" i="10"/>
  <c r="R386" i="10"/>
  <c r="Q386" i="10"/>
  <c r="M386" i="10"/>
  <c r="X385" i="10"/>
  <c r="Y385" i="10" s="1"/>
  <c r="W385" i="10"/>
  <c r="V385" i="10"/>
  <c r="T385" i="10"/>
  <c r="U385" i="10" s="1"/>
  <c r="S385" i="10"/>
  <c r="R385" i="10"/>
  <c r="Q385" i="10"/>
  <c r="M385" i="10"/>
  <c r="Y384" i="10"/>
  <c r="X384" i="10"/>
  <c r="W384" i="10"/>
  <c r="T384" i="10"/>
  <c r="V384" i="10" s="1"/>
  <c r="S384" i="10"/>
  <c r="R384" i="10"/>
  <c r="Q384" i="10"/>
  <c r="M384" i="10"/>
  <c r="X383" i="10"/>
  <c r="W383" i="10"/>
  <c r="T383" i="10"/>
  <c r="U383" i="10" s="1"/>
  <c r="S383" i="10"/>
  <c r="V383" i="10" s="1"/>
  <c r="R383" i="10"/>
  <c r="Q383" i="10"/>
  <c r="M383" i="10"/>
  <c r="X382" i="10"/>
  <c r="U382" i="10" s="1"/>
  <c r="W382" i="10"/>
  <c r="T382" i="10"/>
  <c r="V382" i="10" s="1"/>
  <c r="S382" i="10"/>
  <c r="R382" i="10"/>
  <c r="Q382" i="10"/>
  <c r="M382" i="10"/>
  <c r="X381" i="10"/>
  <c r="Y381" i="10" s="1"/>
  <c r="W381" i="10"/>
  <c r="T381" i="10"/>
  <c r="U381" i="10" s="1"/>
  <c r="S381" i="10"/>
  <c r="V381" i="10" s="1"/>
  <c r="R381" i="10"/>
  <c r="Q381" i="10"/>
  <c r="M381" i="10"/>
  <c r="Y380" i="10"/>
  <c r="X380" i="10"/>
  <c r="W380" i="10"/>
  <c r="T380" i="10"/>
  <c r="V380" i="10" s="1"/>
  <c r="S380" i="10"/>
  <c r="R380" i="10"/>
  <c r="Q380" i="10"/>
  <c r="M380" i="10"/>
  <c r="X379" i="10"/>
  <c r="W379" i="10"/>
  <c r="V379" i="10"/>
  <c r="T379" i="10"/>
  <c r="U379" i="10" s="1"/>
  <c r="S379" i="10"/>
  <c r="R379" i="10"/>
  <c r="Q379" i="10"/>
  <c r="M379" i="10"/>
  <c r="X378" i="10"/>
  <c r="Y378" i="10" s="1"/>
  <c r="W378" i="10"/>
  <c r="U378" i="10"/>
  <c r="T378" i="10"/>
  <c r="V378" i="10" s="1"/>
  <c r="S378" i="10"/>
  <c r="R378" i="10"/>
  <c r="Q378" i="10"/>
  <c r="M378" i="10"/>
  <c r="X377" i="10"/>
  <c r="Y377" i="10" s="1"/>
  <c r="W377" i="10"/>
  <c r="V377" i="10"/>
  <c r="T377" i="10"/>
  <c r="U377" i="10" s="1"/>
  <c r="S377" i="10"/>
  <c r="R377" i="10"/>
  <c r="Q377" i="10"/>
  <c r="M377" i="10"/>
  <c r="Y376" i="10"/>
  <c r="X376" i="10"/>
  <c r="W376" i="10"/>
  <c r="T376" i="10"/>
  <c r="V376" i="10" s="1"/>
  <c r="S376" i="10"/>
  <c r="R376" i="10"/>
  <c r="Q376" i="10"/>
  <c r="M376" i="10"/>
  <c r="X375" i="10"/>
  <c r="W375" i="10"/>
  <c r="V375" i="10"/>
  <c r="T375" i="10"/>
  <c r="U375" i="10" s="1"/>
  <c r="S375" i="10"/>
  <c r="R375" i="10"/>
  <c r="Q375" i="10"/>
  <c r="M375" i="10"/>
  <c r="X374" i="10"/>
  <c r="U374" i="10" s="1"/>
  <c r="W374" i="10"/>
  <c r="T374" i="10"/>
  <c r="V374" i="10" s="1"/>
  <c r="S374" i="10"/>
  <c r="R374" i="10"/>
  <c r="Q374" i="10"/>
  <c r="M374" i="10"/>
  <c r="X373" i="10"/>
  <c r="Y373" i="10" s="1"/>
  <c r="W373" i="10"/>
  <c r="T373" i="10"/>
  <c r="U373" i="10" s="1"/>
  <c r="S373" i="10"/>
  <c r="V373" i="10" s="1"/>
  <c r="R373" i="10"/>
  <c r="Q373" i="10"/>
  <c r="M373" i="10"/>
  <c r="Y372" i="10"/>
  <c r="X372" i="10"/>
  <c r="W372" i="10"/>
  <c r="T372" i="10"/>
  <c r="V372" i="10" s="1"/>
  <c r="S372" i="10"/>
  <c r="R372" i="10"/>
  <c r="Q372" i="10"/>
  <c r="M372" i="10"/>
  <c r="X371" i="10"/>
  <c r="W371" i="10"/>
  <c r="T371" i="10"/>
  <c r="U371" i="10" s="1"/>
  <c r="S371" i="10"/>
  <c r="V371" i="10" s="1"/>
  <c r="R371" i="10"/>
  <c r="Q371" i="10"/>
  <c r="M371" i="10"/>
  <c r="X370" i="10"/>
  <c r="T370" i="10"/>
  <c r="V370" i="10" s="1"/>
  <c r="Q370" i="10"/>
  <c r="O370" i="10"/>
  <c r="N370" i="10"/>
  <c r="S370" i="10" s="1"/>
  <c r="M370" i="10"/>
  <c r="X369" i="10"/>
  <c r="Y369" i="10" s="1"/>
  <c r="W369" i="10"/>
  <c r="U369" i="10"/>
  <c r="T369" i="10"/>
  <c r="V369" i="10" s="1"/>
  <c r="S369" i="10"/>
  <c r="R369" i="10"/>
  <c r="Q369" i="10"/>
  <c r="M369" i="10"/>
  <c r="X368" i="10"/>
  <c r="Y368" i="10" s="1"/>
  <c r="W368" i="10"/>
  <c r="V368" i="10"/>
  <c r="T368" i="10"/>
  <c r="U368" i="10" s="1"/>
  <c r="S368" i="10"/>
  <c r="R368" i="10"/>
  <c r="Q368" i="10"/>
  <c r="M368" i="10"/>
  <c r="Y367" i="10"/>
  <c r="X367" i="10"/>
  <c r="W367" i="10"/>
  <c r="T367" i="10"/>
  <c r="V367" i="10" s="1"/>
  <c r="S367" i="10"/>
  <c r="R367" i="10"/>
  <c r="Q367" i="10"/>
  <c r="M367" i="10"/>
  <c r="X366" i="10"/>
  <c r="W366" i="10"/>
  <c r="V366" i="10"/>
  <c r="T366" i="10"/>
  <c r="U366" i="10" s="1"/>
  <c r="S366" i="10"/>
  <c r="R366" i="10"/>
  <c r="Q366" i="10"/>
  <c r="M366" i="10"/>
  <c r="X365" i="10"/>
  <c r="Y365" i="10" s="1"/>
  <c r="W365" i="10"/>
  <c r="U365" i="10"/>
  <c r="T365" i="10"/>
  <c r="V365" i="10" s="1"/>
  <c r="S365" i="10"/>
  <c r="R365" i="10"/>
  <c r="Q365" i="10"/>
  <c r="M365" i="10"/>
  <c r="X364" i="10"/>
  <c r="Y364" i="10" s="1"/>
  <c r="W364" i="10"/>
  <c r="V364" i="10"/>
  <c r="T364" i="10"/>
  <c r="U364" i="10" s="1"/>
  <c r="S364" i="10"/>
  <c r="R364" i="10"/>
  <c r="Q364" i="10"/>
  <c r="M364" i="10"/>
  <c r="Y363" i="10"/>
  <c r="X363" i="10"/>
  <c r="W363" i="10"/>
  <c r="T363" i="10"/>
  <c r="V363" i="10" s="1"/>
  <c r="S363" i="10"/>
  <c r="R363" i="10"/>
  <c r="Q363" i="10"/>
  <c r="M363" i="10"/>
  <c r="X362" i="10"/>
  <c r="W362" i="10"/>
  <c r="T362" i="10"/>
  <c r="U362" i="10" s="1"/>
  <c r="S362" i="10"/>
  <c r="V362" i="10" s="1"/>
  <c r="R362" i="10"/>
  <c r="Q362" i="10"/>
  <c r="M362" i="10"/>
  <c r="X361" i="10"/>
  <c r="Y361" i="10" s="1"/>
  <c r="W361" i="10"/>
  <c r="U361" i="10"/>
  <c r="T361" i="10"/>
  <c r="V361" i="10" s="1"/>
  <c r="S361" i="10"/>
  <c r="R361" i="10"/>
  <c r="Q361" i="10"/>
  <c r="M361" i="10"/>
  <c r="X360" i="10"/>
  <c r="Y360" i="10" s="1"/>
  <c r="W360" i="10"/>
  <c r="V360" i="10"/>
  <c r="T360" i="10"/>
  <c r="U360" i="10" s="1"/>
  <c r="S360" i="10"/>
  <c r="R360" i="10"/>
  <c r="Q360" i="10"/>
  <c r="M360" i="10"/>
  <c r="Y359" i="10"/>
  <c r="X359" i="10"/>
  <c r="W359" i="10"/>
  <c r="T359" i="10"/>
  <c r="V359" i="10" s="1"/>
  <c r="S359" i="10"/>
  <c r="R359" i="10"/>
  <c r="Q359" i="10"/>
  <c r="M359" i="10"/>
  <c r="X358" i="10"/>
  <c r="W358" i="10"/>
  <c r="V358" i="10"/>
  <c r="T358" i="10"/>
  <c r="U358" i="10" s="1"/>
  <c r="S358" i="10"/>
  <c r="R358" i="10"/>
  <c r="Q358" i="10"/>
  <c r="M358" i="10"/>
  <c r="X357" i="10"/>
  <c r="Y357" i="10" s="1"/>
  <c r="W357" i="10"/>
  <c r="U357" i="10"/>
  <c r="T357" i="10"/>
  <c r="V357" i="10" s="1"/>
  <c r="S357" i="10"/>
  <c r="R357" i="10"/>
  <c r="Q357" i="10"/>
  <c r="M357" i="10"/>
  <c r="X356" i="10"/>
  <c r="Y356" i="10" s="1"/>
  <c r="W356" i="10"/>
  <c r="V356" i="10"/>
  <c r="T356" i="10"/>
  <c r="U356" i="10" s="1"/>
  <c r="S356" i="10"/>
  <c r="R356" i="10"/>
  <c r="Q356" i="10"/>
  <c r="M356" i="10"/>
  <c r="Y355" i="10"/>
  <c r="X355" i="10"/>
  <c r="W355" i="10"/>
  <c r="T355" i="10"/>
  <c r="V355" i="10" s="1"/>
  <c r="S355" i="10"/>
  <c r="R355" i="10"/>
  <c r="Q355" i="10"/>
  <c r="M355" i="10"/>
  <c r="X354" i="10"/>
  <c r="W354" i="10"/>
  <c r="T354" i="10"/>
  <c r="U354" i="10" s="1"/>
  <c r="S354" i="10"/>
  <c r="V354" i="10" s="1"/>
  <c r="R354" i="10"/>
  <c r="Q354" i="10"/>
  <c r="M354" i="10"/>
  <c r="X353" i="10"/>
  <c r="Y353" i="10" s="1"/>
  <c r="W353" i="10"/>
  <c r="U353" i="10"/>
  <c r="T353" i="10"/>
  <c r="V353" i="10" s="1"/>
  <c r="S353" i="10"/>
  <c r="R353" i="10"/>
  <c r="Q353" i="10"/>
  <c r="M353" i="10"/>
  <c r="X352" i="10"/>
  <c r="Y352" i="10" s="1"/>
  <c r="W352" i="10"/>
  <c r="V352" i="10"/>
  <c r="T352" i="10"/>
  <c r="U352" i="10" s="1"/>
  <c r="S352" i="10"/>
  <c r="R352" i="10"/>
  <c r="Q352" i="10"/>
  <c r="M352" i="10"/>
  <c r="Y351" i="10"/>
  <c r="X351" i="10"/>
  <c r="W351" i="10"/>
  <c r="T351" i="10"/>
  <c r="V351" i="10" s="1"/>
  <c r="S351" i="10"/>
  <c r="R351" i="10"/>
  <c r="Q351" i="10"/>
  <c r="M351" i="10"/>
  <c r="X350" i="10"/>
  <c r="W350" i="10"/>
  <c r="V350" i="10"/>
  <c r="T350" i="10"/>
  <c r="U350" i="10" s="1"/>
  <c r="S350" i="10"/>
  <c r="R350" i="10"/>
  <c r="Q350" i="10"/>
  <c r="M350" i="10"/>
  <c r="X349" i="10"/>
  <c r="Y349" i="10" s="1"/>
  <c r="W349" i="10"/>
  <c r="U349" i="10"/>
  <c r="T349" i="10"/>
  <c r="V349" i="10" s="1"/>
  <c r="S349" i="10"/>
  <c r="R349" i="10"/>
  <c r="Q349" i="10"/>
  <c r="M349" i="10"/>
  <c r="X348" i="10"/>
  <c r="Y348" i="10" s="1"/>
  <c r="W348" i="10"/>
  <c r="V348" i="10"/>
  <c r="T348" i="10"/>
  <c r="U348" i="10" s="1"/>
  <c r="S348" i="10"/>
  <c r="R348" i="10"/>
  <c r="Q348" i="10"/>
  <c r="M348" i="10"/>
  <c r="Y347" i="10"/>
  <c r="X347" i="10"/>
  <c r="W347" i="10"/>
  <c r="T347" i="10"/>
  <c r="V347" i="10" s="1"/>
  <c r="S347" i="10"/>
  <c r="R347" i="10"/>
  <c r="Q347" i="10"/>
  <c r="M347" i="10"/>
  <c r="X346" i="10"/>
  <c r="W346" i="10"/>
  <c r="T346" i="10"/>
  <c r="U346" i="10" s="1"/>
  <c r="S346" i="10"/>
  <c r="V346" i="10" s="1"/>
  <c r="R346" i="10"/>
  <c r="Q346" i="10"/>
  <c r="M346" i="10"/>
  <c r="X345" i="10"/>
  <c r="Y345" i="10" s="1"/>
  <c r="W345" i="10"/>
  <c r="T345" i="10"/>
  <c r="V345" i="10" s="1"/>
  <c r="S345" i="10"/>
  <c r="R345" i="10"/>
  <c r="Q345" i="10"/>
  <c r="M345" i="10"/>
  <c r="X344" i="10"/>
  <c r="W344" i="10"/>
  <c r="T344" i="10"/>
  <c r="U344" i="10" s="1"/>
  <c r="S344" i="10"/>
  <c r="R344" i="10"/>
  <c r="Q344" i="10"/>
  <c r="M344" i="10"/>
  <c r="X343" i="10"/>
  <c r="Y343" i="10" s="1"/>
  <c r="W343" i="10"/>
  <c r="T343" i="10"/>
  <c r="V343" i="10" s="1"/>
  <c r="S343" i="10"/>
  <c r="R343" i="10"/>
  <c r="Q343" i="10"/>
  <c r="M343" i="10"/>
  <c r="X342" i="10"/>
  <c r="W342" i="10"/>
  <c r="T342" i="10"/>
  <c r="U342" i="10" s="1"/>
  <c r="S342" i="10"/>
  <c r="R342" i="10"/>
  <c r="Q342" i="10"/>
  <c r="M342" i="10"/>
  <c r="X341" i="10"/>
  <c r="Y341" i="10" s="1"/>
  <c r="W341" i="10"/>
  <c r="T341" i="10"/>
  <c r="V341" i="10" s="1"/>
  <c r="S341" i="10"/>
  <c r="R341" i="10"/>
  <c r="Q341" i="10"/>
  <c r="M341" i="10"/>
  <c r="X340" i="10"/>
  <c r="W340" i="10"/>
  <c r="U340" i="10"/>
  <c r="T340" i="10"/>
  <c r="V340" i="10" s="1"/>
  <c r="S340" i="10"/>
  <c r="R340" i="10"/>
  <c r="Q340" i="10"/>
  <c r="M340" i="10"/>
  <c r="X339" i="10"/>
  <c r="U339" i="10"/>
  <c r="T339" i="10"/>
  <c r="V339" i="10" s="1"/>
  <c r="Q339" i="10"/>
  <c r="O339" i="10"/>
  <c r="N339" i="10"/>
  <c r="S339" i="10" s="1"/>
  <c r="M339" i="10"/>
  <c r="Y338" i="10"/>
  <c r="X338" i="10"/>
  <c r="W338" i="10"/>
  <c r="U338" i="10"/>
  <c r="T338" i="10"/>
  <c r="V338" i="10" s="1"/>
  <c r="S338" i="10"/>
  <c r="R338" i="10"/>
  <c r="Q338" i="10"/>
  <c r="M338" i="10"/>
  <c r="X337" i="10"/>
  <c r="W337" i="10"/>
  <c r="Y337" i="10" s="1"/>
  <c r="U337" i="10"/>
  <c r="T337" i="10"/>
  <c r="S337" i="10"/>
  <c r="V337" i="10" s="1"/>
  <c r="R337" i="10"/>
  <c r="Q337" i="10"/>
  <c r="M337" i="10"/>
  <c r="Y336" i="10"/>
  <c r="X336" i="10"/>
  <c r="W336" i="10"/>
  <c r="U336" i="10"/>
  <c r="T336" i="10"/>
  <c r="V336" i="10" s="1"/>
  <c r="S336" i="10"/>
  <c r="R336" i="10"/>
  <c r="Q336" i="10"/>
  <c r="M336" i="10"/>
  <c r="X335" i="10"/>
  <c r="W335" i="10"/>
  <c r="Y335" i="10" s="1"/>
  <c r="U335" i="10"/>
  <c r="T335" i="10"/>
  <c r="V335" i="10" s="1"/>
  <c r="S335" i="10"/>
  <c r="R335" i="10"/>
  <c r="Q335" i="10"/>
  <c r="M335" i="10"/>
  <c r="Y334" i="10"/>
  <c r="X334" i="10"/>
  <c r="W334" i="10"/>
  <c r="U334" i="10"/>
  <c r="T334" i="10"/>
  <c r="V334" i="10" s="1"/>
  <c r="S334" i="10"/>
  <c r="R334" i="10"/>
  <c r="Q334" i="10"/>
  <c r="M334" i="10"/>
  <c r="X333" i="10"/>
  <c r="W333" i="10"/>
  <c r="Y333" i="10" s="1"/>
  <c r="U333" i="10"/>
  <c r="T333" i="10"/>
  <c r="V333" i="10" s="1"/>
  <c r="S333" i="10"/>
  <c r="R333" i="10"/>
  <c r="Q333" i="10"/>
  <c r="M333" i="10"/>
  <c r="Y332" i="10"/>
  <c r="X332" i="10"/>
  <c r="W332" i="10"/>
  <c r="U332" i="10"/>
  <c r="T332" i="10"/>
  <c r="V332" i="10" s="1"/>
  <c r="S332" i="10"/>
  <c r="R332" i="10"/>
  <c r="Q332" i="10"/>
  <c r="M332" i="10"/>
  <c r="X331" i="10"/>
  <c r="W331" i="10"/>
  <c r="Y331" i="10" s="1"/>
  <c r="U331" i="10"/>
  <c r="T331" i="10"/>
  <c r="V331" i="10" s="1"/>
  <c r="S331" i="10"/>
  <c r="R331" i="10"/>
  <c r="Q331" i="10"/>
  <c r="M331" i="10"/>
  <c r="Y330" i="10"/>
  <c r="X330" i="10"/>
  <c r="W330" i="10"/>
  <c r="U330" i="10"/>
  <c r="T330" i="10"/>
  <c r="V330" i="10" s="1"/>
  <c r="S330" i="10"/>
  <c r="R330" i="10"/>
  <c r="Q330" i="10"/>
  <c r="M330" i="10"/>
  <c r="X329" i="10"/>
  <c r="W329" i="10"/>
  <c r="Y329" i="10" s="1"/>
  <c r="U329" i="10"/>
  <c r="T329" i="10"/>
  <c r="V329" i="10" s="1"/>
  <c r="S329" i="10"/>
  <c r="R329" i="10"/>
  <c r="Q329" i="10"/>
  <c r="M329" i="10"/>
  <c r="Y328" i="10"/>
  <c r="X328" i="10"/>
  <c r="W328" i="10"/>
  <c r="U328" i="10"/>
  <c r="T328" i="10"/>
  <c r="V328" i="10" s="1"/>
  <c r="S328" i="10"/>
  <c r="R328" i="10"/>
  <c r="Q328" i="10"/>
  <c r="M328" i="10"/>
  <c r="X327" i="10"/>
  <c r="W327" i="10"/>
  <c r="Y327" i="10" s="1"/>
  <c r="U327" i="10"/>
  <c r="T327" i="10"/>
  <c r="V327" i="10" s="1"/>
  <c r="S327" i="10"/>
  <c r="R327" i="10"/>
  <c r="Q327" i="10"/>
  <c r="M327" i="10"/>
  <c r="Y326" i="10"/>
  <c r="X326" i="10"/>
  <c r="W326" i="10"/>
  <c r="U326" i="10"/>
  <c r="T326" i="10"/>
  <c r="V326" i="10" s="1"/>
  <c r="S326" i="10"/>
  <c r="R326" i="10"/>
  <c r="Q326" i="10"/>
  <c r="M326" i="10"/>
  <c r="X325" i="10"/>
  <c r="W325" i="10"/>
  <c r="Y325" i="10" s="1"/>
  <c r="U325" i="10"/>
  <c r="T325" i="10"/>
  <c r="V325" i="10" s="1"/>
  <c r="S325" i="10"/>
  <c r="R325" i="10"/>
  <c r="Q325" i="10"/>
  <c r="M325" i="10"/>
  <c r="Y324" i="10"/>
  <c r="X324" i="10"/>
  <c r="W324" i="10"/>
  <c r="U324" i="10"/>
  <c r="T324" i="10"/>
  <c r="V324" i="10" s="1"/>
  <c r="S324" i="10"/>
  <c r="R324" i="10"/>
  <c r="Q324" i="10"/>
  <c r="M324" i="10"/>
  <c r="X323" i="10"/>
  <c r="W323" i="10"/>
  <c r="Y323" i="10" s="1"/>
  <c r="U323" i="10"/>
  <c r="T323" i="10"/>
  <c r="V323" i="10" s="1"/>
  <c r="S323" i="10"/>
  <c r="R323" i="10"/>
  <c r="Q323" i="10"/>
  <c r="M323" i="10"/>
  <c r="Y322" i="10"/>
  <c r="X322" i="10"/>
  <c r="W322" i="10"/>
  <c r="U322" i="10"/>
  <c r="T322" i="10"/>
  <c r="V322" i="10" s="1"/>
  <c r="S322" i="10"/>
  <c r="R322" i="10"/>
  <c r="Q322" i="10"/>
  <c r="M322" i="10"/>
  <c r="X321" i="10"/>
  <c r="W321" i="10"/>
  <c r="Y321" i="10" s="1"/>
  <c r="U321" i="10"/>
  <c r="T321" i="10"/>
  <c r="V321" i="10" s="1"/>
  <c r="S321" i="10"/>
  <c r="R321" i="10"/>
  <c r="Q321" i="10"/>
  <c r="M321" i="10"/>
  <c r="Y320" i="10"/>
  <c r="X320" i="10"/>
  <c r="W320" i="10"/>
  <c r="U320" i="10"/>
  <c r="T320" i="10"/>
  <c r="V320" i="10" s="1"/>
  <c r="S320" i="10"/>
  <c r="R320" i="10"/>
  <c r="Q320" i="10"/>
  <c r="M320" i="10"/>
  <c r="X319" i="10"/>
  <c r="W319" i="10"/>
  <c r="Y319" i="10" s="1"/>
  <c r="U319" i="10"/>
  <c r="T319" i="10"/>
  <c r="V319" i="10" s="1"/>
  <c r="S319" i="10"/>
  <c r="R319" i="10"/>
  <c r="Q319" i="10"/>
  <c r="M319" i="10"/>
  <c r="Y318" i="10"/>
  <c r="X318" i="10"/>
  <c r="W318" i="10"/>
  <c r="U318" i="10"/>
  <c r="T318" i="10"/>
  <c r="V318" i="10" s="1"/>
  <c r="S318" i="10"/>
  <c r="R318" i="10"/>
  <c r="Q318" i="10"/>
  <c r="M318" i="10"/>
  <c r="X317" i="10"/>
  <c r="W317" i="10"/>
  <c r="Y317" i="10" s="1"/>
  <c r="U317" i="10"/>
  <c r="T317" i="10"/>
  <c r="V317" i="10" s="1"/>
  <c r="S317" i="10"/>
  <c r="R317" i="10"/>
  <c r="Q317" i="10"/>
  <c r="M317" i="10"/>
  <c r="Y316" i="10"/>
  <c r="X316" i="10"/>
  <c r="W316" i="10"/>
  <c r="U316" i="10"/>
  <c r="T316" i="10"/>
  <c r="V316" i="10" s="1"/>
  <c r="S316" i="10"/>
  <c r="R316" i="10"/>
  <c r="Q316" i="10"/>
  <c r="M316" i="10"/>
  <c r="X315" i="10"/>
  <c r="W315" i="10"/>
  <c r="Y315" i="10" s="1"/>
  <c r="U315" i="10"/>
  <c r="T315" i="10"/>
  <c r="V315" i="10" s="1"/>
  <c r="S315" i="10"/>
  <c r="R315" i="10"/>
  <c r="Q315" i="10"/>
  <c r="M315" i="10"/>
  <c r="Y314" i="10"/>
  <c r="X314" i="10"/>
  <c r="W314" i="10"/>
  <c r="U314" i="10"/>
  <c r="T314" i="10"/>
  <c r="V314" i="10" s="1"/>
  <c r="S314" i="10"/>
  <c r="R314" i="10"/>
  <c r="Q314" i="10"/>
  <c r="M314" i="10"/>
  <c r="X313" i="10"/>
  <c r="W313" i="10"/>
  <c r="Y313" i="10" s="1"/>
  <c r="U313" i="10"/>
  <c r="T313" i="10"/>
  <c r="S313" i="10"/>
  <c r="V313" i="10" s="1"/>
  <c r="R313" i="10"/>
  <c r="Q313" i="10"/>
  <c r="M313" i="10"/>
  <c r="Y312" i="10"/>
  <c r="X312" i="10"/>
  <c r="W312" i="10"/>
  <c r="U312" i="10"/>
  <c r="T312" i="10"/>
  <c r="V312" i="10" s="1"/>
  <c r="S312" i="10"/>
  <c r="R312" i="10"/>
  <c r="Q312" i="10"/>
  <c r="M312" i="10"/>
  <c r="X311" i="10"/>
  <c r="W311" i="10"/>
  <c r="Y311" i="10" s="1"/>
  <c r="U311" i="10"/>
  <c r="T311" i="10"/>
  <c r="S311" i="10"/>
  <c r="V311" i="10" s="1"/>
  <c r="R311" i="10"/>
  <c r="Q311" i="10"/>
  <c r="M311" i="10"/>
  <c r="Y310" i="10"/>
  <c r="X310" i="10"/>
  <c r="W310" i="10"/>
  <c r="U310" i="10"/>
  <c r="T310" i="10"/>
  <c r="V310" i="10" s="1"/>
  <c r="S310" i="10"/>
  <c r="R310" i="10"/>
  <c r="Q310" i="10"/>
  <c r="M310" i="10"/>
  <c r="X309" i="10"/>
  <c r="W309" i="10"/>
  <c r="Y309" i="10" s="1"/>
  <c r="U309" i="10"/>
  <c r="T309" i="10"/>
  <c r="V309" i="10" s="1"/>
  <c r="S309" i="10"/>
  <c r="R309" i="10"/>
  <c r="Q309" i="10"/>
  <c r="M309" i="10"/>
  <c r="Y308" i="10"/>
  <c r="X308" i="10"/>
  <c r="W308" i="10"/>
  <c r="W339" i="10" s="1"/>
  <c r="Y339" i="10" s="1"/>
  <c r="U308" i="10"/>
  <c r="T308" i="10"/>
  <c r="V308" i="10" s="1"/>
  <c r="S308" i="10"/>
  <c r="R308" i="10"/>
  <c r="Q308" i="10"/>
  <c r="M308" i="10"/>
  <c r="X307" i="10"/>
  <c r="W307" i="10"/>
  <c r="Y307" i="10" s="1"/>
  <c r="U307" i="10"/>
  <c r="T307" i="10"/>
  <c r="Q307" i="10"/>
  <c r="O307" i="10"/>
  <c r="N307" i="10"/>
  <c r="S307" i="10" s="1"/>
  <c r="V307" i="10" s="1"/>
  <c r="M307" i="10"/>
  <c r="X306" i="10"/>
  <c r="W306" i="10"/>
  <c r="Y306" i="10" s="1"/>
  <c r="U306" i="10"/>
  <c r="T306" i="10"/>
  <c r="V306" i="10" s="1"/>
  <c r="S306" i="10"/>
  <c r="R306" i="10"/>
  <c r="Q306" i="10"/>
  <c r="M306" i="10"/>
  <c r="Y305" i="10"/>
  <c r="X305" i="10"/>
  <c r="W305" i="10"/>
  <c r="U305" i="10"/>
  <c r="T305" i="10"/>
  <c r="S305" i="10"/>
  <c r="V305" i="10" s="1"/>
  <c r="R305" i="10"/>
  <c r="Q305" i="10"/>
  <c r="M305" i="10"/>
  <c r="X304" i="10"/>
  <c r="W304" i="10"/>
  <c r="Y304" i="10" s="1"/>
  <c r="U304" i="10"/>
  <c r="T304" i="10"/>
  <c r="V304" i="10" s="1"/>
  <c r="S304" i="10"/>
  <c r="R304" i="10"/>
  <c r="Q304" i="10"/>
  <c r="M304" i="10"/>
  <c r="Y303" i="10"/>
  <c r="X303" i="10"/>
  <c r="W303" i="10"/>
  <c r="U303" i="10"/>
  <c r="T303" i="10"/>
  <c r="S303" i="10"/>
  <c r="V303" i="10" s="1"/>
  <c r="R303" i="10"/>
  <c r="Q303" i="10"/>
  <c r="M303" i="10"/>
  <c r="X302" i="10"/>
  <c r="W302" i="10"/>
  <c r="Y302" i="10" s="1"/>
  <c r="U302" i="10"/>
  <c r="T302" i="10"/>
  <c r="V302" i="10" s="1"/>
  <c r="S302" i="10"/>
  <c r="R302" i="10"/>
  <c r="Q302" i="10"/>
  <c r="M302" i="10"/>
  <c r="Y301" i="10"/>
  <c r="X301" i="10"/>
  <c r="W301" i="10"/>
  <c r="U301" i="10"/>
  <c r="T301" i="10"/>
  <c r="S301" i="10"/>
  <c r="V301" i="10" s="1"/>
  <c r="R301" i="10"/>
  <c r="Q301" i="10"/>
  <c r="M301" i="10"/>
  <c r="X300" i="10"/>
  <c r="W300" i="10"/>
  <c r="Y300" i="10" s="1"/>
  <c r="U300" i="10"/>
  <c r="T300" i="10"/>
  <c r="V300" i="10" s="1"/>
  <c r="S300" i="10"/>
  <c r="R300" i="10"/>
  <c r="Q300" i="10"/>
  <c r="M300" i="10"/>
  <c r="Y299" i="10"/>
  <c r="X299" i="10"/>
  <c r="W299" i="10"/>
  <c r="U299" i="10"/>
  <c r="T299" i="10"/>
  <c r="S299" i="10"/>
  <c r="V299" i="10" s="1"/>
  <c r="R299" i="10"/>
  <c r="Q299" i="10"/>
  <c r="M299" i="10"/>
  <c r="X298" i="10"/>
  <c r="W298" i="10"/>
  <c r="Y298" i="10" s="1"/>
  <c r="U298" i="10"/>
  <c r="T298" i="10"/>
  <c r="V298" i="10" s="1"/>
  <c r="S298" i="10"/>
  <c r="R298" i="10"/>
  <c r="Q298" i="10"/>
  <c r="M298" i="10"/>
  <c r="Y297" i="10"/>
  <c r="X297" i="10"/>
  <c r="W297" i="10"/>
  <c r="U297" i="10"/>
  <c r="T297" i="10"/>
  <c r="S297" i="10"/>
  <c r="V297" i="10" s="1"/>
  <c r="R297" i="10"/>
  <c r="Q297" i="10"/>
  <c r="M297" i="10"/>
  <c r="X296" i="10"/>
  <c r="W296" i="10"/>
  <c r="Y296" i="10" s="1"/>
  <c r="U296" i="10"/>
  <c r="T296" i="10"/>
  <c r="V296" i="10" s="1"/>
  <c r="S296" i="10"/>
  <c r="R296" i="10"/>
  <c r="Q296" i="10"/>
  <c r="M296" i="10"/>
  <c r="Y295" i="10"/>
  <c r="X295" i="10"/>
  <c r="W295" i="10"/>
  <c r="U295" i="10"/>
  <c r="T295" i="10"/>
  <c r="S295" i="10"/>
  <c r="V295" i="10" s="1"/>
  <c r="R295" i="10"/>
  <c r="Q295" i="10"/>
  <c r="M295" i="10"/>
  <c r="X294" i="10"/>
  <c r="W294" i="10"/>
  <c r="Y294" i="10" s="1"/>
  <c r="U294" i="10"/>
  <c r="T294" i="10"/>
  <c r="V294" i="10" s="1"/>
  <c r="S294" i="10"/>
  <c r="R294" i="10"/>
  <c r="Q294" i="10"/>
  <c r="M294" i="10"/>
  <c r="Y293" i="10"/>
  <c r="X293" i="10"/>
  <c r="W293" i="10"/>
  <c r="U293" i="10"/>
  <c r="T293" i="10"/>
  <c r="V293" i="10" s="1"/>
  <c r="S293" i="10"/>
  <c r="R293" i="10"/>
  <c r="Q293" i="10"/>
  <c r="M293" i="10"/>
  <c r="X292" i="10"/>
  <c r="W292" i="10"/>
  <c r="Y292" i="10" s="1"/>
  <c r="U292" i="10"/>
  <c r="T292" i="10"/>
  <c r="V292" i="10" s="1"/>
  <c r="S292" i="10"/>
  <c r="R292" i="10"/>
  <c r="Q292" i="10"/>
  <c r="M292" i="10"/>
  <c r="Y291" i="10"/>
  <c r="X291" i="10"/>
  <c r="W291" i="10"/>
  <c r="U291" i="10"/>
  <c r="T291" i="10"/>
  <c r="V291" i="10" s="1"/>
  <c r="S291" i="10"/>
  <c r="R291" i="10"/>
  <c r="Q291" i="10"/>
  <c r="M291" i="10"/>
  <c r="X290" i="10"/>
  <c r="W290" i="10"/>
  <c r="Y290" i="10" s="1"/>
  <c r="U290" i="10"/>
  <c r="T290" i="10"/>
  <c r="V290" i="10" s="1"/>
  <c r="S290" i="10"/>
  <c r="R290" i="10"/>
  <c r="Q290" i="10"/>
  <c r="M290" i="10"/>
  <c r="Y289" i="10"/>
  <c r="X289" i="10"/>
  <c r="W289" i="10"/>
  <c r="U289" i="10"/>
  <c r="T289" i="10"/>
  <c r="V289" i="10" s="1"/>
  <c r="S289" i="10"/>
  <c r="R289" i="10"/>
  <c r="Q289" i="10"/>
  <c r="M289" i="10"/>
  <c r="X288" i="10"/>
  <c r="W288" i="10"/>
  <c r="Y288" i="10" s="1"/>
  <c r="U288" i="10"/>
  <c r="T288" i="10"/>
  <c r="V288" i="10" s="1"/>
  <c r="S288" i="10"/>
  <c r="R288" i="10"/>
  <c r="Q288" i="10"/>
  <c r="M288" i="10"/>
  <c r="Y287" i="10"/>
  <c r="X287" i="10"/>
  <c r="W287" i="10"/>
  <c r="U287" i="10"/>
  <c r="T287" i="10"/>
  <c r="V287" i="10" s="1"/>
  <c r="S287" i="10"/>
  <c r="R287" i="10"/>
  <c r="Q287" i="10"/>
  <c r="M287" i="10"/>
  <c r="X286" i="10"/>
  <c r="W286" i="10"/>
  <c r="Y286" i="10" s="1"/>
  <c r="U286" i="10"/>
  <c r="T286" i="10"/>
  <c r="V286" i="10" s="1"/>
  <c r="S286" i="10"/>
  <c r="R286" i="10"/>
  <c r="Q286" i="10"/>
  <c r="M286" i="10"/>
  <c r="Y285" i="10"/>
  <c r="X285" i="10"/>
  <c r="W285" i="10"/>
  <c r="U285" i="10"/>
  <c r="T285" i="10"/>
  <c r="V285" i="10" s="1"/>
  <c r="S285" i="10"/>
  <c r="R285" i="10"/>
  <c r="Q285" i="10"/>
  <c r="M285" i="10"/>
  <c r="X284" i="10"/>
  <c r="W284" i="10"/>
  <c r="Y284" i="10" s="1"/>
  <c r="U284" i="10"/>
  <c r="T284" i="10"/>
  <c r="V284" i="10" s="1"/>
  <c r="S284" i="10"/>
  <c r="R284" i="10"/>
  <c r="Q284" i="10"/>
  <c r="M284" i="10"/>
  <c r="Y283" i="10"/>
  <c r="X283" i="10"/>
  <c r="W283" i="10"/>
  <c r="U283" i="10"/>
  <c r="T283" i="10"/>
  <c r="S283" i="10"/>
  <c r="V283" i="10" s="1"/>
  <c r="R283" i="10"/>
  <c r="Q283" i="10"/>
  <c r="M283" i="10"/>
  <c r="X282" i="10"/>
  <c r="W282" i="10"/>
  <c r="Y282" i="10" s="1"/>
  <c r="U282" i="10"/>
  <c r="T282" i="10"/>
  <c r="V282" i="10" s="1"/>
  <c r="S282" i="10"/>
  <c r="R282" i="10"/>
  <c r="Q282" i="10"/>
  <c r="M282" i="10"/>
  <c r="Y281" i="10"/>
  <c r="X281" i="10"/>
  <c r="W281" i="10"/>
  <c r="U281" i="10"/>
  <c r="T281" i="10"/>
  <c r="S281" i="10"/>
  <c r="V281" i="10" s="1"/>
  <c r="R281" i="10"/>
  <c r="Q281" i="10"/>
  <c r="M281" i="10"/>
  <c r="X280" i="10"/>
  <c r="W280" i="10"/>
  <c r="Y280" i="10" s="1"/>
  <c r="U280" i="10"/>
  <c r="T280" i="10"/>
  <c r="V280" i="10" s="1"/>
  <c r="S280" i="10"/>
  <c r="R280" i="10"/>
  <c r="Q280" i="10"/>
  <c r="M280" i="10"/>
  <c r="Y279" i="10"/>
  <c r="X279" i="10"/>
  <c r="W279" i="10"/>
  <c r="U279" i="10"/>
  <c r="T279" i="10"/>
  <c r="S279" i="10"/>
  <c r="V279" i="10" s="1"/>
  <c r="R279" i="10"/>
  <c r="Q279" i="10"/>
  <c r="M279" i="10"/>
  <c r="X278" i="10"/>
  <c r="W278" i="10"/>
  <c r="Y278" i="10" s="1"/>
  <c r="U278" i="10"/>
  <c r="T278" i="10"/>
  <c r="V278" i="10" s="1"/>
  <c r="S278" i="10"/>
  <c r="R278" i="10"/>
  <c r="Q278" i="10"/>
  <c r="M278" i="10"/>
  <c r="Y277" i="10"/>
  <c r="X277" i="10"/>
  <c r="W277" i="10"/>
  <c r="U277" i="10"/>
  <c r="T277" i="10"/>
  <c r="S277" i="10"/>
  <c r="V277" i="10" s="1"/>
  <c r="R277" i="10"/>
  <c r="Q277" i="10"/>
  <c r="M277" i="10"/>
  <c r="X276" i="10"/>
  <c r="W276" i="10"/>
  <c r="Y276" i="10" s="1"/>
  <c r="U276" i="10"/>
  <c r="T276" i="10"/>
  <c r="V276" i="10" s="1"/>
  <c r="Q276" i="10"/>
  <c r="O276" i="10"/>
  <c r="N276" i="10"/>
  <c r="S276" i="10" s="1"/>
  <c r="M276" i="10"/>
  <c r="X275" i="10"/>
  <c r="W275" i="10"/>
  <c r="Y275" i="10" s="1"/>
  <c r="U275" i="10"/>
  <c r="T275" i="10"/>
  <c r="V275" i="10" s="1"/>
  <c r="S275" i="10"/>
  <c r="R275" i="10"/>
  <c r="Q275" i="10"/>
  <c r="M275" i="10"/>
  <c r="Y274" i="10"/>
  <c r="X274" i="10"/>
  <c r="W274" i="10"/>
  <c r="U274" i="10"/>
  <c r="T274" i="10"/>
  <c r="S274" i="10"/>
  <c r="V274" i="10" s="1"/>
  <c r="R274" i="10"/>
  <c r="Q274" i="10"/>
  <c r="M274" i="10"/>
  <c r="X273" i="10"/>
  <c r="W273" i="10"/>
  <c r="Y273" i="10" s="1"/>
  <c r="U273" i="10"/>
  <c r="T273" i="10"/>
  <c r="V273" i="10" s="1"/>
  <c r="S273" i="10"/>
  <c r="R273" i="10"/>
  <c r="Q273" i="10"/>
  <c r="M273" i="10"/>
  <c r="Y272" i="10"/>
  <c r="X272" i="10"/>
  <c r="W272" i="10"/>
  <c r="U272" i="10"/>
  <c r="T272" i="10"/>
  <c r="S272" i="10"/>
  <c r="V272" i="10" s="1"/>
  <c r="R272" i="10"/>
  <c r="Q272" i="10"/>
  <c r="M272" i="10"/>
  <c r="X271" i="10"/>
  <c r="W271" i="10"/>
  <c r="Y271" i="10" s="1"/>
  <c r="U271" i="10"/>
  <c r="T271" i="10"/>
  <c r="V271" i="10" s="1"/>
  <c r="S271" i="10"/>
  <c r="R271" i="10"/>
  <c r="Q271" i="10"/>
  <c r="M271" i="10"/>
  <c r="Y270" i="10"/>
  <c r="X270" i="10"/>
  <c r="W270" i="10"/>
  <c r="U270" i="10"/>
  <c r="T270" i="10"/>
  <c r="S270" i="10"/>
  <c r="V270" i="10" s="1"/>
  <c r="R270" i="10"/>
  <c r="Q270" i="10"/>
  <c r="M270" i="10"/>
  <c r="X269" i="10"/>
  <c r="W269" i="10"/>
  <c r="Y269" i="10" s="1"/>
  <c r="U269" i="10"/>
  <c r="T269" i="10"/>
  <c r="V269" i="10" s="1"/>
  <c r="S269" i="10"/>
  <c r="R269" i="10"/>
  <c r="Q269" i="10"/>
  <c r="M269" i="10"/>
  <c r="Y268" i="10"/>
  <c r="X268" i="10"/>
  <c r="W268" i="10"/>
  <c r="U268" i="10"/>
  <c r="T268" i="10"/>
  <c r="S268" i="10"/>
  <c r="V268" i="10" s="1"/>
  <c r="R268" i="10"/>
  <c r="Q268" i="10"/>
  <c r="M268" i="10"/>
  <c r="X267" i="10"/>
  <c r="W267" i="10"/>
  <c r="Y267" i="10" s="1"/>
  <c r="U267" i="10"/>
  <c r="T267" i="10"/>
  <c r="V267" i="10" s="1"/>
  <c r="S267" i="10"/>
  <c r="R267" i="10"/>
  <c r="Q267" i="10"/>
  <c r="M267" i="10"/>
  <c r="Y266" i="10"/>
  <c r="X266" i="10"/>
  <c r="W266" i="10"/>
  <c r="U266" i="10"/>
  <c r="T266" i="10"/>
  <c r="S266" i="10"/>
  <c r="V266" i="10" s="1"/>
  <c r="R266" i="10"/>
  <c r="Q266" i="10"/>
  <c r="M266" i="10"/>
  <c r="X265" i="10"/>
  <c r="W265" i="10"/>
  <c r="Y265" i="10" s="1"/>
  <c r="U265" i="10"/>
  <c r="T265" i="10"/>
  <c r="V265" i="10" s="1"/>
  <c r="S265" i="10"/>
  <c r="R265" i="10"/>
  <c r="Q265" i="10"/>
  <c r="M265" i="10"/>
  <c r="Y264" i="10"/>
  <c r="X264" i="10"/>
  <c r="W264" i="10"/>
  <c r="U264" i="10"/>
  <c r="T264" i="10"/>
  <c r="S264" i="10"/>
  <c r="V264" i="10" s="1"/>
  <c r="R264" i="10"/>
  <c r="Q264" i="10"/>
  <c r="M264" i="10"/>
  <c r="X263" i="10"/>
  <c r="W263" i="10"/>
  <c r="Y263" i="10" s="1"/>
  <c r="U263" i="10"/>
  <c r="T263" i="10"/>
  <c r="V263" i="10" s="1"/>
  <c r="S263" i="10"/>
  <c r="R263" i="10"/>
  <c r="Q263" i="10"/>
  <c r="M263" i="10"/>
  <c r="Y262" i="10"/>
  <c r="X262" i="10"/>
  <c r="W262" i="10"/>
  <c r="U262" i="10"/>
  <c r="T262" i="10"/>
  <c r="S262" i="10"/>
  <c r="V262" i="10" s="1"/>
  <c r="R262" i="10"/>
  <c r="Q262" i="10"/>
  <c r="M262" i="10"/>
  <c r="X261" i="10"/>
  <c r="W261" i="10"/>
  <c r="Y261" i="10" s="1"/>
  <c r="U261" i="10"/>
  <c r="T261" i="10"/>
  <c r="V261" i="10" s="1"/>
  <c r="S261" i="10"/>
  <c r="R261" i="10"/>
  <c r="Q261" i="10"/>
  <c r="M261" i="10"/>
  <c r="Y260" i="10"/>
  <c r="X260" i="10"/>
  <c r="W260" i="10"/>
  <c r="U260" i="10"/>
  <c r="T260" i="10"/>
  <c r="S260" i="10"/>
  <c r="V260" i="10" s="1"/>
  <c r="R260" i="10"/>
  <c r="Q260" i="10"/>
  <c r="M260" i="10"/>
  <c r="X259" i="10"/>
  <c r="W259" i="10"/>
  <c r="Y259" i="10" s="1"/>
  <c r="U259" i="10"/>
  <c r="T259" i="10"/>
  <c r="V259" i="10" s="1"/>
  <c r="S259" i="10"/>
  <c r="R259" i="10"/>
  <c r="Q259" i="10"/>
  <c r="M259" i="10"/>
  <c r="Y258" i="10"/>
  <c r="X258" i="10"/>
  <c r="W258" i="10"/>
  <c r="U258" i="10"/>
  <c r="T258" i="10"/>
  <c r="S258" i="10"/>
  <c r="V258" i="10" s="1"/>
  <c r="R258" i="10"/>
  <c r="Q258" i="10"/>
  <c r="M258" i="10"/>
  <c r="X257" i="10"/>
  <c r="W257" i="10"/>
  <c r="Y257" i="10" s="1"/>
  <c r="U257" i="10"/>
  <c r="T257" i="10"/>
  <c r="V257" i="10" s="1"/>
  <c r="S257" i="10"/>
  <c r="R257" i="10"/>
  <c r="Q257" i="10"/>
  <c r="M257" i="10"/>
  <c r="Y256" i="10"/>
  <c r="X256" i="10"/>
  <c r="W256" i="10"/>
  <c r="U256" i="10"/>
  <c r="T256" i="10"/>
  <c r="S256" i="10"/>
  <c r="V256" i="10" s="1"/>
  <c r="R256" i="10"/>
  <c r="Q256" i="10"/>
  <c r="M256" i="10"/>
  <c r="X255" i="10"/>
  <c r="W255" i="10"/>
  <c r="Y255" i="10" s="1"/>
  <c r="U255" i="10"/>
  <c r="T255" i="10"/>
  <c r="V255" i="10" s="1"/>
  <c r="S255" i="10"/>
  <c r="R255" i="10"/>
  <c r="Q255" i="10"/>
  <c r="M255" i="10"/>
  <c r="Y254" i="10"/>
  <c r="X254" i="10"/>
  <c r="W254" i="10"/>
  <c r="U254" i="10"/>
  <c r="T254" i="10"/>
  <c r="S254" i="10"/>
  <c r="V254" i="10" s="1"/>
  <c r="R254" i="10"/>
  <c r="Q254" i="10"/>
  <c r="M254" i="10"/>
  <c r="X253" i="10"/>
  <c r="W253" i="10"/>
  <c r="Y253" i="10" s="1"/>
  <c r="U253" i="10"/>
  <c r="T253" i="10"/>
  <c r="V253" i="10" s="1"/>
  <c r="S253" i="10"/>
  <c r="R253" i="10"/>
  <c r="Q253" i="10"/>
  <c r="M253" i="10"/>
  <c r="Y252" i="10"/>
  <c r="X252" i="10"/>
  <c r="W252" i="10"/>
  <c r="U252" i="10"/>
  <c r="T252" i="10"/>
  <c r="S252" i="10"/>
  <c r="V252" i="10" s="1"/>
  <c r="R252" i="10"/>
  <c r="Q252" i="10"/>
  <c r="M252" i="10"/>
  <c r="X251" i="10"/>
  <c r="W251" i="10"/>
  <c r="Y251" i="10" s="1"/>
  <c r="U251" i="10"/>
  <c r="T251" i="10"/>
  <c r="V251" i="10" s="1"/>
  <c r="S251" i="10"/>
  <c r="R251" i="10"/>
  <c r="Q251" i="10"/>
  <c r="M251" i="10"/>
  <c r="Y250" i="10"/>
  <c r="X250" i="10"/>
  <c r="W250" i="10"/>
  <c r="U250" i="10"/>
  <c r="T250" i="10"/>
  <c r="S250" i="10"/>
  <c r="V250" i="10" s="1"/>
  <c r="R250" i="10"/>
  <c r="Q250" i="10"/>
  <c r="M250" i="10"/>
  <c r="X249" i="10"/>
  <c r="W249" i="10"/>
  <c r="Y249" i="10" s="1"/>
  <c r="U249" i="10"/>
  <c r="T249" i="10"/>
  <c r="V249" i="10" s="1"/>
  <c r="S249" i="10"/>
  <c r="R249" i="10"/>
  <c r="Q249" i="10"/>
  <c r="M249" i="10"/>
  <c r="Y248" i="10"/>
  <c r="X248" i="10"/>
  <c r="W248" i="10"/>
  <c r="U248" i="10"/>
  <c r="T248" i="10"/>
  <c r="S248" i="10"/>
  <c r="V248" i="10" s="1"/>
  <c r="R248" i="10"/>
  <c r="Q248" i="10"/>
  <c r="M248" i="10"/>
  <c r="X247" i="10"/>
  <c r="W247" i="10"/>
  <c r="Y247" i="10" s="1"/>
  <c r="U247" i="10"/>
  <c r="T247" i="10"/>
  <c r="V247" i="10" s="1"/>
  <c r="S247" i="10"/>
  <c r="R247" i="10"/>
  <c r="Q247" i="10"/>
  <c r="M247" i="10"/>
  <c r="Y246" i="10"/>
  <c r="X246" i="10"/>
  <c r="W246" i="10"/>
  <c r="U246" i="10"/>
  <c r="T246" i="10"/>
  <c r="S246" i="10"/>
  <c r="V246" i="10" s="1"/>
  <c r="R246" i="10"/>
  <c r="Q246" i="10"/>
  <c r="M246" i="10"/>
  <c r="X245" i="10"/>
  <c r="W245" i="10"/>
  <c r="Y245" i="10" s="1"/>
  <c r="U245" i="10"/>
  <c r="T245" i="10"/>
  <c r="Q245" i="10"/>
  <c r="O245" i="10"/>
  <c r="N245" i="10"/>
  <c r="S245" i="10" s="1"/>
  <c r="M245" i="10"/>
  <c r="X244" i="10"/>
  <c r="W244" i="10"/>
  <c r="Y244" i="10" s="1"/>
  <c r="U244" i="10"/>
  <c r="T244" i="10"/>
  <c r="V244" i="10" s="1"/>
  <c r="S244" i="10"/>
  <c r="R244" i="10"/>
  <c r="Q244" i="10"/>
  <c r="M244" i="10"/>
  <c r="Y243" i="10"/>
  <c r="X243" i="10"/>
  <c r="W243" i="10"/>
  <c r="U243" i="10"/>
  <c r="T243" i="10"/>
  <c r="S243" i="10"/>
  <c r="V243" i="10" s="1"/>
  <c r="R243" i="10"/>
  <c r="Q243" i="10"/>
  <c r="M243" i="10"/>
  <c r="X242" i="10"/>
  <c r="W242" i="10"/>
  <c r="Y242" i="10" s="1"/>
  <c r="U242" i="10"/>
  <c r="T242" i="10"/>
  <c r="V242" i="10" s="1"/>
  <c r="S242" i="10"/>
  <c r="R242" i="10"/>
  <c r="Q242" i="10"/>
  <c r="M242" i="10"/>
  <c r="Y241" i="10"/>
  <c r="X241" i="10"/>
  <c r="W241" i="10"/>
  <c r="U241" i="10"/>
  <c r="T241" i="10"/>
  <c r="S241" i="10"/>
  <c r="V241" i="10" s="1"/>
  <c r="R241" i="10"/>
  <c r="Q241" i="10"/>
  <c r="M241" i="10"/>
  <c r="X240" i="10"/>
  <c r="W240" i="10"/>
  <c r="Y240" i="10" s="1"/>
  <c r="U240" i="10"/>
  <c r="T240" i="10"/>
  <c r="V240" i="10" s="1"/>
  <c r="S240" i="10"/>
  <c r="R240" i="10"/>
  <c r="Q240" i="10"/>
  <c r="M240" i="10"/>
  <c r="Y239" i="10"/>
  <c r="X239" i="10"/>
  <c r="W239" i="10"/>
  <c r="U239" i="10"/>
  <c r="T239" i="10"/>
  <c r="S239" i="10"/>
  <c r="V239" i="10" s="1"/>
  <c r="R239" i="10"/>
  <c r="Q239" i="10"/>
  <c r="M239" i="10"/>
  <c r="X238" i="10"/>
  <c r="W238" i="10"/>
  <c r="Y238" i="10" s="1"/>
  <c r="U238" i="10"/>
  <c r="T238" i="10"/>
  <c r="V238" i="10" s="1"/>
  <c r="S238" i="10"/>
  <c r="R238" i="10"/>
  <c r="Q238" i="10"/>
  <c r="M238" i="10"/>
  <c r="Y237" i="10"/>
  <c r="X237" i="10"/>
  <c r="W237" i="10"/>
  <c r="U237" i="10"/>
  <c r="T237" i="10"/>
  <c r="S237" i="10"/>
  <c r="V237" i="10" s="1"/>
  <c r="R237" i="10"/>
  <c r="Q237" i="10"/>
  <c r="M237" i="10"/>
  <c r="X236" i="10"/>
  <c r="W236" i="10"/>
  <c r="Y236" i="10" s="1"/>
  <c r="U236" i="10"/>
  <c r="T236" i="10"/>
  <c r="V236" i="10" s="1"/>
  <c r="S236" i="10"/>
  <c r="R236" i="10"/>
  <c r="Q236" i="10"/>
  <c r="M236" i="10"/>
  <c r="Y235" i="10"/>
  <c r="X235" i="10"/>
  <c r="W235" i="10"/>
  <c r="U235" i="10"/>
  <c r="T235" i="10"/>
  <c r="S235" i="10"/>
  <c r="V235" i="10" s="1"/>
  <c r="R235" i="10"/>
  <c r="Q235" i="10"/>
  <c r="M235" i="10"/>
  <c r="X234" i="10"/>
  <c r="W234" i="10"/>
  <c r="Y234" i="10" s="1"/>
  <c r="U234" i="10"/>
  <c r="T234" i="10"/>
  <c r="V234" i="10" s="1"/>
  <c r="S234" i="10"/>
  <c r="R234" i="10"/>
  <c r="Q234" i="10"/>
  <c r="M234" i="10"/>
  <c r="Y233" i="10"/>
  <c r="X233" i="10"/>
  <c r="W233" i="10"/>
  <c r="U233" i="10"/>
  <c r="T233" i="10"/>
  <c r="S233" i="10"/>
  <c r="V233" i="10" s="1"/>
  <c r="R233" i="10"/>
  <c r="Q233" i="10"/>
  <c r="M233" i="10"/>
  <c r="X232" i="10"/>
  <c r="W232" i="10"/>
  <c r="Y232" i="10" s="1"/>
  <c r="U232" i="10"/>
  <c r="T232" i="10"/>
  <c r="V232" i="10" s="1"/>
  <c r="S232" i="10"/>
  <c r="R232" i="10"/>
  <c r="Q232" i="10"/>
  <c r="M232" i="10"/>
  <c r="Y231" i="10"/>
  <c r="X231" i="10"/>
  <c r="W231" i="10"/>
  <c r="U231" i="10"/>
  <c r="T231" i="10"/>
  <c r="S231" i="10"/>
  <c r="V231" i="10" s="1"/>
  <c r="R231" i="10"/>
  <c r="Q231" i="10"/>
  <c r="M231" i="10"/>
  <c r="X230" i="10"/>
  <c r="W230" i="10"/>
  <c r="Y230" i="10" s="1"/>
  <c r="U230" i="10"/>
  <c r="T230" i="10"/>
  <c r="V230" i="10" s="1"/>
  <c r="S230" i="10"/>
  <c r="R230" i="10"/>
  <c r="Q230" i="10"/>
  <c r="M230" i="10"/>
  <c r="Y229" i="10"/>
  <c r="X229" i="10"/>
  <c r="W229" i="10"/>
  <c r="U229" i="10"/>
  <c r="T229" i="10"/>
  <c r="S229" i="10"/>
  <c r="V229" i="10" s="1"/>
  <c r="R229" i="10"/>
  <c r="Q229" i="10"/>
  <c r="M229" i="10"/>
  <c r="X228" i="10"/>
  <c r="W228" i="10"/>
  <c r="Y228" i="10" s="1"/>
  <c r="U228" i="10"/>
  <c r="T228" i="10"/>
  <c r="V228" i="10" s="1"/>
  <c r="S228" i="10"/>
  <c r="R228" i="10"/>
  <c r="Q228" i="10"/>
  <c r="M228" i="10"/>
  <c r="Y227" i="10"/>
  <c r="X227" i="10"/>
  <c r="W227" i="10"/>
  <c r="U227" i="10"/>
  <c r="T227" i="10"/>
  <c r="S227" i="10"/>
  <c r="V227" i="10" s="1"/>
  <c r="R227" i="10"/>
  <c r="Q227" i="10"/>
  <c r="M227" i="10"/>
  <c r="X226" i="10"/>
  <c r="W226" i="10"/>
  <c r="Y226" i="10" s="1"/>
  <c r="U226" i="10"/>
  <c r="T226" i="10"/>
  <c r="V226" i="10" s="1"/>
  <c r="S226" i="10"/>
  <c r="R226" i="10"/>
  <c r="Q226" i="10"/>
  <c r="M226" i="10"/>
  <c r="Y225" i="10"/>
  <c r="X225" i="10"/>
  <c r="W225" i="10"/>
  <c r="U225" i="10"/>
  <c r="T225" i="10"/>
  <c r="S225" i="10"/>
  <c r="V225" i="10" s="1"/>
  <c r="R225" i="10"/>
  <c r="Q225" i="10"/>
  <c r="M225" i="10"/>
  <c r="X224" i="10"/>
  <c r="W224" i="10"/>
  <c r="Y224" i="10" s="1"/>
  <c r="U224" i="10"/>
  <c r="T224" i="10"/>
  <c r="V224" i="10" s="1"/>
  <c r="S224" i="10"/>
  <c r="R224" i="10"/>
  <c r="Q224" i="10"/>
  <c r="M224" i="10"/>
  <c r="Y223" i="10"/>
  <c r="X223" i="10"/>
  <c r="W223" i="10"/>
  <c r="U223" i="10"/>
  <c r="T223" i="10"/>
  <c r="S223" i="10"/>
  <c r="V223" i="10" s="1"/>
  <c r="R223" i="10"/>
  <c r="Q223" i="10"/>
  <c r="M223" i="10"/>
  <c r="X222" i="10"/>
  <c r="W222" i="10"/>
  <c r="Y222" i="10" s="1"/>
  <c r="U222" i="10"/>
  <c r="T222" i="10"/>
  <c r="V222" i="10" s="1"/>
  <c r="S222" i="10"/>
  <c r="R222" i="10"/>
  <c r="Q222" i="10"/>
  <c r="M222" i="10"/>
  <c r="Y221" i="10"/>
  <c r="X221" i="10"/>
  <c r="W221" i="10"/>
  <c r="U221" i="10"/>
  <c r="T221" i="10"/>
  <c r="S221" i="10"/>
  <c r="V221" i="10" s="1"/>
  <c r="R221" i="10"/>
  <c r="Q221" i="10"/>
  <c r="M221" i="10"/>
  <c r="X220" i="10"/>
  <c r="W220" i="10"/>
  <c r="Y220" i="10" s="1"/>
  <c r="U220" i="10"/>
  <c r="T220" i="10"/>
  <c r="V220" i="10" s="1"/>
  <c r="S220" i="10"/>
  <c r="R220" i="10"/>
  <c r="Q220" i="10"/>
  <c r="M220" i="10"/>
  <c r="Y219" i="10"/>
  <c r="X219" i="10"/>
  <c r="W219" i="10"/>
  <c r="U219" i="10"/>
  <c r="T219" i="10"/>
  <c r="S219" i="10"/>
  <c r="V219" i="10" s="1"/>
  <c r="R219" i="10"/>
  <c r="Q219" i="10"/>
  <c r="M219" i="10"/>
  <c r="X218" i="10"/>
  <c r="W218" i="10"/>
  <c r="Y218" i="10" s="1"/>
  <c r="U218" i="10"/>
  <c r="T218" i="10"/>
  <c r="V218" i="10" s="1"/>
  <c r="S218" i="10"/>
  <c r="R218" i="10"/>
  <c r="Q218" i="10"/>
  <c r="M218" i="10"/>
  <c r="Y217" i="10"/>
  <c r="X217" i="10"/>
  <c r="W217" i="10"/>
  <c r="U217" i="10"/>
  <c r="T217" i="10"/>
  <c r="S217" i="10"/>
  <c r="V217" i="10" s="1"/>
  <c r="R217" i="10"/>
  <c r="Q217" i="10"/>
  <c r="M217" i="10"/>
  <c r="X216" i="10"/>
  <c r="W216" i="10"/>
  <c r="Y216" i="10" s="1"/>
  <c r="U216" i="10"/>
  <c r="T216" i="10"/>
  <c r="V216" i="10" s="1"/>
  <c r="S216" i="10"/>
  <c r="R216" i="10"/>
  <c r="Q216" i="10"/>
  <c r="M216" i="10"/>
  <c r="Y215" i="10"/>
  <c r="X215" i="10"/>
  <c r="W215" i="10"/>
  <c r="U215" i="10"/>
  <c r="T215" i="10"/>
  <c r="S215" i="10"/>
  <c r="V215" i="10" s="1"/>
  <c r="R215" i="10"/>
  <c r="Q215" i="10"/>
  <c r="M215" i="10"/>
  <c r="X214" i="10"/>
  <c r="W214" i="10"/>
  <c r="Y214" i="10" s="1"/>
  <c r="U214" i="10"/>
  <c r="T214" i="10"/>
  <c r="V214" i="10" s="1"/>
  <c r="S214" i="10"/>
  <c r="R214" i="10"/>
  <c r="Q214" i="10"/>
  <c r="M214" i="10"/>
  <c r="Y213" i="10"/>
  <c r="X213" i="10"/>
  <c r="W213" i="10"/>
  <c r="U213" i="10"/>
  <c r="T213" i="10"/>
  <c r="Q213" i="10"/>
  <c r="O213" i="10"/>
  <c r="N213" i="10"/>
  <c r="S213" i="10" s="1"/>
  <c r="V213" i="10" s="1"/>
  <c r="M213" i="10"/>
  <c r="Y212" i="10"/>
  <c r="X212" i="10"/>
  <c r="W212" i="10"/>
  <c r="U212" i="10"/>
  <c r="T212" i="10"/>
  <c r="V212" i="10" s="1"/>
  <c r="S212" i="10"/>
  <c r="R212" i="10"/>
  <c r="Q212" i="10"/>
  <c r="M212" i="10"/>
  <c r="X211" i="10"/>
  <c r="W211" i="10"/>
  <c r="Y211" i="10" s="1"/>
  <c r="U211" i="10"/>
  <c r="T211" i="10"/>
  <c r="V211" i="10" s="1"/>
  <c r="S211" i="10"/>
  <c r="R211" i="10"/>
  <c r="Q211" i="10"/>
  <c r="M211" i="10"/>
  <c r="Y210" i="10"/>
  <c r="X210" i="10"/>
  <c r="W210" i="10"/>
  <c r="U210" i="10"/>
  <c r="T210" i="10"/>
  <c r="V210" i="10" s="1"/>
  <c r="S210" i="10"/>
  <c r="R210" i="10"/>
  <c r="Q210" i="10"/>
  <c r="M210" i="10"/>
  <c r="X209" i="10"/>
  <c r="W209" i="10"/>
  <c r="Y209" i="10" s="1"/>
  <c r="U209" i="10"/>
  <c r="T209" i="10"/>
  <c r="V209" i="10" s="1"/>
  <c r="S209" i="10"/>
  <c r="R209" i="10"/>
  <c r="Q209" i="10"/>
  <c r="M209" i="10"/>
  <c r="Y208" i="10"/>
  <c r="X208" i="10"/>
  <c r="W208" i="10"/>
  <c r="U208" i="10"/>
  <c r="T208" i="10"/>
  <c r="V208" i="10" s="1"/>
  <c r="S208" i="10"/>
  <c r="R208" i="10"/>
  <c r="Q208" i="10"/>
  <c r="M208" i="10"/>
  <c r="X207" i="10"/>
  <c r="W207" i="10"/>
  <c r="Y207" i="10" s="1"/>
  <c r="U207" i="10"/>
  <c r="T207" i="10"/>
  <c r="V207" i="10" s="1"/>
  <c r="S207" i="10"/>
  <c r="R207" i="10"/>
  <c r="Q207" i="10"/>
  <c r="M207" i="10"/>
  <c r="Y206" i="10"/>
  <c r="X206" i="10"/>
  <c r="W206" i="10"/>
  <c r="U206" i="10"/>
  <c r="T206" i="10"/>
  <c r="V206" i="10" s="1"/>
  <c r="S206" i="10"/>
  <c r="R206" i="10"/>
  <c r="Q206" i="10"/>
  <c r="M206" i="10"/>
  <c r="X205" i="10"/>
  <c r="W205" i="10"/>
  <c r="Y205" i="10" s="1"/>
  <c r="U205" i="10"/>
  <c r="T205" i="10"/>
  <c r="V205" i="10" s="1"/>
  <c r="S205" i="10"/>
  <c r="R205" i="10"/>
  <c r="Q205" i="10"/>
  <c r="M205" i="10"/>
  <c r="Y204" i="10"/>
  <c r="X204" i="10"/>
  <c r="W204" i="10"/>
  <c r="U204" i="10"/>
  <c r="T204" i="10"/>
  <c r="V204" i="10" s="1"/>
  <c r="S204" i="10"/>
  <c r="R204" i="10"/>
  <c r="Q204" i="10"/>
  <c r="M204" i="10"/>
  <c r="X203" i="10"/>
  <c r="W203" i="10"/>
  <c r="Y203" i="10" s="1"/>
  <c r="U203" i="10"/>
  <c r="T203" i="10"/>
  <c r="V203" i="10" s="1"/>
  <c r="S203" i="10"/>
  <c r="R203" i="10"/>
  <c r="Q203" i="10"/>
  <c r="M203" i="10"/>
  <c r="Y202" i="10"/>
  <c r="X202" i="10"/>
  <c r="W202" i="10"/>
  <c r="U202" i="10"/>
  <c r="T202" i="10"/>
  <c r="V202" i="10" s="1"/>
  <c r="S202" i="10"/>
  <c r="R202" i="10"/>
  <c r="Q202" i="10"/>
  <c r="M202" i="10"/>
  <c r="X201" i="10"/>
  <c r="W201" i="10"/>
  <c r="Y201" i="10" s="1"/>
  <c r="U201" i="10"/>
  <c r="T201" i="10"/>
  <c r="V201" i="10" s="1"/>
  <c r="S201" i="10"/>
  <c r="R201" i="10"/>
  <c r="Q201" i="10"/>
  <c r="M201" i="10"/>
  <c r="Y200" i="10"/>
  <c r="X200" i="10"/>
  <c r="W200" i="10"/>
  <c r="U200" i="10"/>
  <c r="T200" i="10"/>
  <c r="S200" i="10"/>
  <c r="V200" i="10" s="1"/>
  <c r="R200" i="10"/>
  <c r="Q200" i="10"/>
  <c r="M200" i="10"/>
  <c r="X199" i="10"/>
  <c r="W199" i="10"/>
  <c r="Y199" i="10" s="1"/>
  <c r="U199" i="10"/>
  <c r="T199" i="10"/>
  <c r="V199" i="10" s="1"/>
  <c r="S199" i="10"/>
  <c r="R199" i="10"/>
  <c r="Q199" i="10"/>
  <c r="M199" i="10"/>
  <c r="Y198" i="10"/>
  <c r="X198" i="10"/>
  <c r="W198" i="10"/>
  <c r="U198" i="10"/>
  <c r="T198" i="10"/>
  <c r="S198" i="10"/>
  <c r="V198" i="10" s="1"/>
  <c r="R198" i="10"/>
  <c r="Q198" i="10"/>
  <c r="M198" i="10"/>
  <c r="X197" i="10"/>
  <c r="W197" i="10"/>
  <c r="Y197" i="10" s="1"/>
  <c r="U197" i="10"/>
  <c r="T197" i="10"/>
  <c r="V197" i="10" s="1"/>
  <c r="S197" i="10"/>
  <c r="R197" i="10"/>
  <c r="Q197" i="10"/>
  <c r="M197" i="10"/>
  <c r="Y196" i="10"/>
  <c r="X196" i="10"/>
  <c r="W196" i="10"/>
  <c r="U196" i="10"/>
  <c r="T196" i="10"/>
  <c r="V196" i="10" s="1"/>
  <c r="S196" i="10"/>
  <c r="R196" i="10"/>
  <c r="Q196" i="10"/>
  <c r="M196" i="10"/>
  <c r="X195" i="10"/>
  <c r="W195" i="10"/>
  <c r="Y195" i="10" s="1"/>
  <c r="U195" i="10"/>
  <c r="T195" i="10"/>
  <c r="V195" i="10" s="1"/>
  <c r="S195" i="10"/>
  <c r="R195" i="10"/>
  <c r="Q195" i="10"/>
  <c r="M195" i="10"/>
  <c r="Y194" i="10"/>
  <c r="X194" i="10"/>
  <c r="W194" i="10"/>
  <c r="U194" i="10"/>
  <c r="T194" i="10"/>
  <c r="V194" i="10" s="1"/>
  <c r="S194" i="10"/>
  <c r="R194" i="10"/>
  <c r="Q194" i="10"/>
  <c r="M194" i="10"/>
  <c r="X193" i="10"/>
  <c r="W193" i="10"/>
  <c r="Y193" i="10" s="1"/>
  <c r="U193" i="10"/>
  <c r="T193" i="10"/>
  <c r="V193" i="10" s="1"/>
  <c r="S193" i="10"/>
  <c r="R193" i="10"/>
  <c r="Q193" i="10"/>
  <c r="M193" i="10"/>
  <c r="Y192" i="10"/>
  <c r="X192" i="10"/>
  <c r="W192" i="10"/>
  <c r="U192" i="10"/>
  <c r="T192" i="10"/>
  <c r="V192" i="10" s="1"/>
  <c r="S192" i="10"/>
  <c r="R192" i="10"/>
  <c r="Q192" i="10"/>
  <c r="M192" i="10"/>
  <c r="X191" i="10"/>
  <c r="W191" i="10"/>
  <c r="Y191" i="10" s="1"/>
  <c r="U191" i="10"/>
  <c r="T191" i="10"/>
  <c r="V191" i="10" s="1"/>
  <c r="S191" i="10"/>
  <c r="R191" i="10"/>
  <c r="Q191" i="10"/>
  <c r="M191" i="10"/>
  <c r="Y190" i="10"/>
  <c r="X190" i="10"/>
  <c r="W190" i="10"/>
  <c r="U190" i="10"/>
  <c r="T190" i="10"/>
  <c r="V190" i="10" s="1"/>
  <c r="S190" i="10"/>
  <c r="R190" i="10"/>
  <c r="Q190" i="10"/>
  <c r="M190" i="10"/>
  <c r="X189" i="10"/>
  <c r="W189" i="10"/>
  <c r="Y189" i="10" s="1"/>
  <c r="U189" i="10"/>
  <c r="T189" i="10"/>
  <c r="V189" i="10" s="1"/>
  <c r="S189" i="10"/>
  <c r="R189" i="10"/>
  <c r="Q189" i="10"/>
  <c r="M189" i="10"/>
  <c r="Y188" i="10"/>
  <c r="X188" i="10"/>
  <c r="W188" i="10"/>
  <c r="U188" i="10"/>
  <c r="T188" i="10"/>
  <c r="S188" i="10"/>
  <c r="V188" i="10" s="1"/>
  <c r="R188" i="10"/>
  <c r="Q188" i="10"/>
  <c r="M188" i="10"/>
  <c r="X187" i="10"/>
  <c r="W187" i="10"/>
  <c r="Y187" i="10" s="1"/>
  <c r="U187" i="10"/>
  <c r="T187" i="10"/>
  <c r="V187" i="10" s="1"/>
  <c r="S187" i="10"/>
  <c r="R187" i="10"/>
  <c r="Q187" i="10"/>
  <c r="M187" i="10"/>
  <c r="Y186" i="10"/>
  <c r="X186" i="10"/>
  <c r="W186" i="10"/>
  <c r="U186" i="10"/>
  <c r="T186" i="10"/>
  <c r="S186" i="10"/>
  <c r="V186" i="10" s="1"/>
  <c r="R186" i="10"/>
  <c r="Q186" i="10"/>
  <c r="M186" i="10"/>
  <c r="X185" i="10"/>
  <c r="W185" i="10"/>
  <c r="Y185" i="10" s="1"/>
  <c r="U185" i="10"/>
  <c r="T185" i="10"/>
  <c r="V185" i="10" s="1"/>
  <c r="S185" i="10"/>
  <c r="R185" i="10"/>
  <c r="Q185" i="10"/>
  <c r="M185" i="10"/>
  <c r="Y184" i="10"/>
  <c r="X184" i="10"/>
  <c r="W184" i="10"/>
  <c r="U184" i="10"/>
  <c r="T184" i="10"/>
  <c r="S184" i="10"/>
  <c r="V184" i="10" s="1"/>
  <c r="R184" i="10"/>
  <c r="Q184" i="10"/>
  <c r="M184" i="10"/>
  <c r="X183" i="10"/>
  <c r="W183" i="10"/>
  <c r="Y183" i="10" s="1"/>
  <c r="U183" i="10"/>
  <c r="T183" i="10"/>
  <c r="V183" i="10" s="1"/>
  <c r="S183" i="10"/>
  <c r="R183" i="10"/>
  <c r="Q183" i="10"/>
  <c r="M183" i="10"/>
  <c r="Y182" i="10"/>
  <c r="X182" i="10"/>
  <c r="W182" i="10"/>
  <c r="U182" i="10"/>
  <c r="T182" i="10"/>
  <c r="Q182" i="10"/>
  <c r="O182" i="10"/>
  <c r="N182" i="10"/>
  <c r="S182" i="10" s="1"/>
  <c r="V182" i="10" s="1"/>
  <c r="M182" i="10"/>
  <c r="Y181" i="10"/>
  <c r="X181" i="10"/>
  <c r="W181" i="10"/>
  <c r="U181" i="10"/>
  <c r="T181" i="10"/>
  <c r="V181" i="10" s="1"/>
  <c r="S181" i="10"/>
  <c r="R181" i="10"/>
  <c r="Q181" i="10"/>
  <c r="M181" i="10"/>
  <c r="X180" i="10"/>
  <c r="W180" i="10"/>
  <c r="Y180" i="10" s="1"/>
  <c r="U180" i="10"/>
  <c r="T180" i="10"/>
  <c r="S180" i="10"/>
  <c r="V180" i="10" s="1"/>
  <c r="R180" i="10"/>
  <c r="Q180" i="10"/>
  <c r="M180" i="10"/>
  <c r="Y179" i="10"/>
  <c r="X179" i="10"/>
  <c r="W179" i="10"/>
  <c r="U179" i="10"/>
  <c r="T179" i="10"/>
  <c r="V179" i="10" s="1"/>
  <c r="S179" i="10"/>
  <c r="R179" i="10"/>
  <c r="Q179" i="10"/>
  <c r="M179" i="10"/>
  <c r="X178" i="10"/>
  <c r="W178" i="10"/>
  <c r="Y178" i="10" s="1"/>
  <c r="U178" i="10"/>
  <c r="T178" i="10"/>
  <c r="S178" i="10"/>
  <c r="V178" i="10" s="1"/>
  <c r="R178" i="10"/>
  <c r="Q178" i="10"/>
  <c r="M178" i="10"/>
  <c r="Y177" i="10"/>
  <c r="X177" i="10"/>
  <c r="W177" i="10"/>
  <c r="U177" i="10"/>
  <c r="T177" i="10"/>
  <c r="V177" i="10" s="1"/>
  <c r="S177" i="10"/>
  <c r="R177" i="10"/>
  <c r="Q177" i="10"/>
  <c r="M177" i="10"/>
  <c r="X176" i="10"/>
  <c r="W176" i="10"/>
  <c r="Y176" i="10" s="1"/>
  <c r="U176" i="10"/>
  <c r="T176" i="10"/>
  <c r="S176" i="10"/>
  <c r="V176" i="10" s="1"/>
  <c r="R176" i="10"/>
  <c r="Q176" i="10"/>
  <c r="M176" i="10"/>
  <c r="Y175" i="10"/>
  <c r="X175" i="10"/>
  <c r="W175" i="10"/>
  <c r="U175" i="10"/>
  <c r="T175" i="10"/>
  <c r="V175" i="10" s="1"/>
  <c r="S175" i="10"/>
  <c r="R175" i="10"/>
  <c r="Q175" i="10"/>
  <c r="M175" i="10"/>
  <c r="X174" i="10"/>
  <c r="W174" i="10"/>
  <c r="Y174" i="10" s="1"/>
  <c r="U174" i="10"/>
  <c r="T174" i="10"/>
  <c r="S174" i="10"/>
  <c r="V174" i="10" s="1"/>
  <c r="R174" i="10"/>
  <c r="Q174" i="10"/>
  <c r="M174" i="10"/>
  <c r="Y173" i="10"/>
  <c r="X173" i="10"/>
  <c r="W173" i="10"/>
  <c r="U173" i="10"/>
  <c r="T173" i="10"/>
  <c r="V173" i="10" s="1"/>
  <c r="S173" i="10"/>
  <c r="R173" i="10"/>
  <c r="Q173" i="10"/>
  <c r="M173" i="10"/>
  <c r="X172" i="10"/>
  <c r="W172" i="10"/>
  <c r="Y172" i="10" s="1"/>
  <c r="U172" i="10"/>
  <c r="T172" i="10"/>
  <c r="S172" i="10"/>
  <c r="V172" i="10" s="1"/>
  <c r="R172" i="10"/>
  <c r="Q172" i="10"/>
  <c r="M172" i="10"/>
  <c r="Y171" i="10"/>
  <c r="X171" i="10"/>
  <c r="W171" i="10"/>
  <c r="U171" i="10"/>
  <c r="T171" i="10"/>
  <c r="V171" i="10" s="1"/>
  <c r="S171" i="10"/>
  <c r="R171" i="10"/>
  <c r="Q171" i="10"/>
  <c r="M171" i="10"/>
  <c r="X170" i="10"/>
  <c r="W170" i="10"/>
  <c r="Y170" i="10" s="1"/>
  <c r="U170" i="10"/>
  <c r="T170" i="10"/>
  <c r="S170" i="10"/>
  <c r="V170" i="10" s="1"/>
  <c r="R170" i="10"/>
  <c r="Q170" i="10"/>
  <c r="M170" i="10"/>
  <c r="Y169" i="10"/>
  <c r="X169" i="10"/>
  <c r="W169" i="10"/>
  <c r="U169" i="10"/>
  <c r="T169" i="10"/>
  <c r="V169" i="10" s="1"/>
  <c r="S169" i="10"/>
  <c r="R169" i="10"/>
  <c r="Q169" i="10"/>
  <c r="M169" i="10"/>
  <c r="X168" i="10"/>
  <c r="W168" i="10"/>
  <c r="Y168" i="10" s="1"/>
  <c r="U168" i="10"/>
  <c r="T168" i="10"/>
  <c r="S168" i="10"/>
  <c r="V168" i="10" s="1"/>
  <c r="R168" i="10"/>
  <c r="Q168" i="10"/>
  <c r="M168" i="10"/>
  <c r="Y167" i="10"/>
  <c r="X167" i="10"/>
  <c r="W167" i="10"/>
  <c r="U167" i="10"/>
  <c r="T167" i="10"/>
  <c r="V167" i="10" s="1"/>
  <c r="S167" i="10"/>
  <c r="R167" i="10"/>
  <c r="Q167" i="10"/>
  <c r="M167" i="10"/>
  <c r="X166" i="10"/>
  <c r="W166" i="10"/>
  <c r="Y166" i="10" s="1"/>
  <c r="U166" i="10"/>
  <c r="T166" i="10"/>
  <c r="S166" i="10"/>
  <c r="V166" i="10" s="1"/>
  <c r="R166" i="10"/>
  <c r="Q166" i="10"/>
  <c r="M166" i="10"/>
  <c r="Y165" i="10"/>
  <c r="X165" i="10"/>
  <c r="W165" i="10"/>
  <c r="U165" i="10"/>
  <c r="T165" i="10"/>
  <c r="V165" i="10" s="1"/>
  <c r="S165" i="10"/>
  <c r="R165" i="10"/>
  <c r="Q165" i="10"/>
  <c r="M165" i="10"/>
  <c r="X164" i="10"/>
  <c r="W164" i="10"/>
  <c r="Y164" i="10" s="1"/>
  <c r="U164" i="10"/>
  <c r="T164" i="10"/>
  <c r="S164" i="10"/>
  <c r="V164" i="10" s="1"/>
  <c r="R164" i="10"/>
  <c r="Q164" i="10"/>
  <c r="M164" i="10"/>
  <c r="Y163" i="10"/>
  <c r="X163" i="10"/>
  <c r="W163" i="10"/>
  <c r="U163" i="10"/>
  <c r="T163" i="10"/>
  <c r="V163" i="10" s="1"/>
  <c r="S163" i="10"/>
  <c r="R163" i="10"/>
  <c r="Q163" i="10"/>
  <c r="M163" i="10"/>
  <c r="X162" i="10"/>
  <c r="W162" i="10"/>
  <c r="Y162" i="10" s="1"/>
  <c r="U162" i="10"/>
  <c r="T162" i="10"/>
  <c r="S162" i="10"/>
  <c r="V162" i="10" s="1"/>
  <c r="R162" i="10"/>
  <c r="Q162" i="10"/>
  <c r="M162" i="10"/>
  <c r="Y161" i="10"/>
  <c r="X161" i="10"/>
  <c r="W161" i="10"/>
  <c r="U161" i="10"/>
  <c r="T161" i="10"/>
  <c r="V161" i="10" s="1"/>
  <c r="S161" i="10"/>
  <c r="R161" i="10"/>
  <c r="Q161" i="10"/>
  <c r="M161" i="10"/>
  <c r="X160" i="10"/>
  <c r="W160" i="10"/>
  <c r="Y160" i="10" s="1"/>
  <c r="U160" i="10"/>
  <c r="T160" i="10"/>
  <c r="S160" i="10"/>
  <c r="V160" i="10" s="1"/>
  <c r="R160" i="10"/>
  <c r="Q160" i="10"/>
  <c r="M160" i="10"/>
  <c r="Y159" i="10"/>
  <c r="X159" i="10"/>
  <c r="W159" i="10"/>
  <c r="U159" i="10"/>
  <c r="T159" i="10"/>
  <c r="V159" i="10" s="1"/>
  <c r="S159" i="10"/>
  <c r="R159" i="10"/>
  <c r="Q159" i="10"/>
  <c r="M159" i="10"/>
  <c r="X158" i="10"/>
  <c r="W158" i="10"/>
  <c r="Y158" i="10" s="1"/>
  <c r="U158" i="10"/>
  <c r="T158" i="10"/>
  <c r="S158" i="10"/>
  <c r="V158" i="10" s="1"/>
  <c r="R158" i="10"/>
  <c r="Q158" i="10"/>
  <c r="M158" i="10"/>
  <c r="Y157" i="10"/>
  <c r="X157" i="10"/>
  <c r="W157" i="10"/>
  <c r="U157" i="10"/>
  <c r="T157" i="10"/>
  <c r="V157" i="10" s="1"/>
  <c r="S157" i="10"/>
  <c r="R157" i="10"/>
  <c r="Q157" i="10"/>
  <c r="M157" i="10"/>
  <c r="X156" i="10"/>
  <c r="W156" i="10"/>
  <c r="Y156" i="10" s="1"/>
  <c r="U156" i="10"/>
  <c r="T156" i="10"/>
  <c r="S156" i="10"/>
  <c r="V156" i="10" s="1"/>
  <c r="R156" i="10"/>
  <c r="Q156" i="10"/>
  <c r="M156" i="10"/>
  <c r="Y155" i="10"/>
  <c r="X155" i="10"/>
  <c r="W155" i="10"/>
  <c r="U155" i="10"/>
  <c r="T155" i="10"/>
  <c r="V155" i="10" s="1"/>
  <c r="S155" i="10"/>
  <c r="R155" i="10"/>
  <c r="Q155" i="10"/>
  <c r="M155" i="10"/>
  <c r="X154" i="10"/>
  <c r="W154" i="10"/>
  <c r="Y154" i="10" s="1"/>
  <c r="U154" i="10"/>
  <c r="T154" i="10"/>
  <c r="S154" i="10"/>
  <c r="V154" i="10" s="1"/>
  <c r="R154" i="10"/>
  <c r="Q154" i="10"/>
  <c r="M154" i="10"/>
  <c r="Y153" i="10"/>
  <c r="X153" i="10"/>
  <c r="W153" i="10"/>
  <c r="U153" i="10"/>
  <c r="T153" i="10"/>
  <c r="V153" i="10" s="1"/>
  <c r="S153" i="10"/>
  <c r="R153" i="10"/>
  <c r="Q153" i="10"/>
  <c r="M153" i="10"/>
  <c r="X152" i="10"/>
  <c r="W152" i="10"/>
  <c r="Y152" i="10" s="1"/>
  <c r="U152" i="10"/>
  <c r="T152" i="10"/>
  <c r="S152" i="10"/>
  <c r="V152" i="10" s="1"/>
  <c r="R152" i="10"/>
  <c r="Q152" i="10"/>
  <c r="M152" i="10"/>
  <c r="Y151" i="10"/>
  <c r="X151" i="10"/>
  <c r="W151" i="10"/>
  <c r="U151" i="10"/>
  <c r="T151" i="10"/>
  <c r="V151" i="10" s="1"/>
  <c r="S151" i="10"/>
  <c r="R151" i="10"/>
  <c r="Q151" i="10"/>
  <c r="M151" i="10"/>
  <c r="W150" i="10"/>
  <c r="S150" i="10"/>
  <c r="Q150" i="10"/>
  <c r="O150" i="10"/>
  <c r="N150" i="10"/>
  <c r="R150" i="10" s="1"/>
  <c r="M150" i="10"/>
  <c r="X149" i="10"/>
  <c r="W149" i="10"/>
  <c r="Y149" i="10" s="1"/>
  <c r="U149" i="10"/>
  <c r="T149" i="10"/>
  <c r="V149" i="10" s="1"/>
  <c r="S149" i="10"/>
  <c r="R149" i="10"/>
  <c r="Q149" i="10"/>
  <c r="M149" i="10"/>
  <c r="Y148" i="10"/>
  <c r="X148" i="10"/>
  <c r="W148" i="10"/>
  <c r="U148" i="10"/>
  <c r="T148" i="10"/>
  <c r="S148" i="10"/>
  <c r="V148" i="10" s="1"/>
  <c r="R148" i="10"/>
  <c r="Q148" i="10"/>
  <c r="M148" i="10"/>
  <c r="X147" i="10"/>
  <c r="W147" i="10"/>
  <c r="Y147" i="10" s="1"/>
  <c r="U147" i="10"/>
  <c r="T147" i="10"/>
  <c r="V147" i="10" s="1"/>
  <c r="S147" i="10"/>
  <c r="R147" i="10"/>
  <c r="Q147" i="10"/>
  <c r="M147" i="10"/>
  <c r="Y146" i="10"/>
  <c r="X146" i="10"/>
  <c r="W146" i="10"/>
  <c r="U146" i="10"/>
  <c r="T146" i="10"/>
  <c r="S146" i="10"/>
  <c r="V146" i="10" s="1"/>
  <c r="R146" i="10"/>
  <c r="Q146" i="10"/>
  <c r="M146" i="10"/>
  <c r="X145" i="10"/>
  <c r="W145" i="10"/>
  <c r="Y145" i="10" s="1"/>
  <c r="U145" i="10"/>
  <c r="T145" i="10"/>
  <c r="S145" i="10"/>
  <c r="R145" i="10"/>
  <c r="Q145" i="10"/>
  <c r="M145" i="10"/>
  <c r="Y144" i="10"/>
  <c r="X144" i="10"/>
  <c r="W144" i="10"/>
  <c r="U144" i="10"/>
  <c r="T144" i="10"/>
  <c r="S144" i="10"/>
  <c r="V144" i="10" s="1"/>
  <c r="R144" i="10"/>
  <c r="Q144" i="10"/>
  <c r="M144" i="10"/>
  <c r="X143" i="10"/>
  <c r="W143" i="10"/>
  <c r="Y143" i="10" s="1"/>
  <c r="U143" i="10"/>
  <c r="T143" i="10"/>
  <c r="V143" i="10" s="1"/>
  <c r="S143" i="10"/>
  <c r="R143" i="10"/>
  <c r="Q143" i="10"/>
  <c r="M143" i="10"/>
  <c r="X142" i="10"/>
  <c r="W142" i="10"/>
  <c r="Y142" i="10" s="1"/>
  <c r="U142" i="10"/>
  <c r="T142" i="10"/>
  <c r="S142" i="10"/>
  <c r="V142" i="10" s="1"/>
  <c r="R142" i="10"/>
  <c r="Q142" i="10"/>
  <c r="M142" i="10"/>
  <c r="X141" i="10"/>
  <c r="W141" i="10"/>
  <c r="Y141" i="10" s="1"/>
  <c r="U141" i="10"/>
  <c r="T141" i="10"/>
  <c r="S141" i="10"/>
  <c r="R141" i="10"/>
  <c r="Q141" i="10"/>
  <c r="M141" i="10"/>
  <c r="Y140" i="10"/>
  <c r="X140" i="10"/>
  <c r="W140" i="10"/>
  <c r="U140" i="10"/>
  <c r="T140" i="10"/>
  <c r="S140" i="10"/>
  <c r="V140" i="10" s="1"/>
  <c r="R140" i="10"/>
  <c r="Q140" i="10"/>
  <c r="M140" i="10"/>
  <c r="Y139" i="10"/>
  <c r="X139" i="10"/>
  <c r="W139" i="10"/>
  <c r="U139" i="10"/>
  <c r="T139" i="10"/>
  <c r="V139" i="10" s="1"/>
  <c r="S139" i="10"/>
  <c r="R139" i="10"/>
  <c r="Q139" i="10"/>
  <c r="M139" i="10"/>
  <c r="X138" i="10"/>
  <c r="W138" i="10"/>
  <c r="Y138" i="10" s="1"/>
  <c r="U138" i="10"/>
  <c r="T138" i="10"/>
  <c r="S138" i="10"/>
  <c r="V138" i="10" s="1"/>
  <c r="R138" i="10"/>
  <c r="Q138" i="10"/>
  <c r="M138" i="10"/>
  <c r="X137" i="10"/>
  <c r="W137" i="10"/>
  <c r="Y137" i="10" s="1"/>
  <c r="U137" i="10"/>
  <c r="T137" i="10"/>
  <c r="V137" i="10" s="1"/>
  <c r="S137" i="10"/>
  <c r="R137" i="10"/>
  <c r="Q137" i="10"/>
  <c r="M137" i="10"/>
  <c r="Y136" i="10"/>
  <c r="X136" i="10"/>
  <c r="W136" i="10"/>
  <c r="U136" i="10"/>
  <c r="T136" i="10"/>
  <c r="S136" i="10"/>
  <c r="V136" i="10" s="1"/>
  <c r="R136" i="10"/>
  <c r="Q136" i="10"/>
  <c r="M136" i="10"/>
  <c r="Y135" i="10"/>
  <c r="X135" i="10"/>
  <c r="W135" i="10"/>
  <c r="U135" i="10"/>
  <c r="T135" i="10"/>
  <c r="V135" i="10" s="1"/>
  <c r="S135" i="10"/>
  <c r="R135" i="10"/>
  <c r="Q135" i="10"/>
  <c r="M135" i="10"/>
  <c r="X134" i="10"/>
  <c r="W134" i="10"/>
  <c r="Y134" i="10" s="1"/>
  <c r="U134" i="10"/>
  <c r="T134" i="10"/>
  <c r="S134" i="10"/>
  <c r="V134" i="10" s="1"/>
  <c r="R134" i="10"/>
  <c r="Q134" i="10"/>
  <c r="M134" i="10"/>
  <c r="X133" i="10"/>
  <c r="W133" i="10"/>
  <c r="Y133" i="10" s="1"/>
  <c r="U133" i="10"/>
  <c r="T133" i="10"/>
  <c r="V133" i="10" s="1"/>
  <c r="S133" i="10"/>
  <c r="R133" i="10"/>
  <c r="Q133" i="10"/>
  <c r="M133" i="10"/>
  <c r="Y132" i="10"/>
  <c r="X132" i="10"/>
  <c r="W132" i="10"/>
  <c r="U132" i="10"/>
  <c r="T132" i="10"/>
  <c r="S132" i="10"/>
  <c r="R132" i="10"/>
  <c r="Q132" i="10"/>
  <c r="M132" i="10"/>
  <c r="X131" i="10"/>
  <c r="W131" i="10"/>
  <c r="Y131" i="10" s="1"/>
  <c r="U131" i="10"/>
  <c r="T131" i="10"/>
  <c r="S131" i="10"/>
  <c r="V131" i="10" s="1"/>
  <c r="R131" i="10"/>
  <c r="Q131" i="10"/>
  <c r="M131" i="10"/>
  <c r="X130" i="10"/>
  <c r="W130" i="10"/>
  <c r="Y130" i="10" s="1"/>
  <c r="T130" i="10"/>
  <c r="V130" i="10" s="1"/>
  <c r="S130" i="10"/>
  <c r="R130" i="10"/>
  <c r="Q130" i="10"/>
  <c r="M130" i="10"/>
  <c r="Y129" i="10"/>
  <c r="X129" i="10"/>
  <c r="W129" i="10"/>
  <c r="V129" i="10"/>
  <c r="U129" i="10"/>
  <c r="T129" i="10"/>
  <c r="S129" i="10"/>
  <c r="R129" i="10"/>
  <c r="Q129" i="10"/>
  <c r="M129" i="10"/>
  <c r="X128" i="10"/>
  <c r="U128" i="10" s="1"/>
  <c r="W128" i="10"/>
  <c r="T128" i="10"/>
  <c r="S128" i="10"/>
  <c r="R128" i="10"/>
  <c r="Q128" i="10"/>
  <c r="M128" i="10"/>
  <c r="Y127" i="10"/>
  <c r="X127" i="10"/>
  <c r="W127" i="10"/>
  <c r="U127" i="10"/>
  <c r="T127" i="10"/>
  <c r="S127" i="10"/>
  <c r="V127" i="10" s="1"/>
  <c r="R127" i="10"/>
  <c r="Q127" i="10"/>
  <c r="M127" i="10"/>
  <c r="X126" i="10"/>
  <c r="W126" i="10"/>
  <c r="Y126" i="10" s="1"/>
  <c r="T126" i="10"/>
  <c r="V126" i="10" s="1"/>
  <c r="S126" i="10"/>
  <c r="R126" i="10"/>
  <c r="Q126" i="10"/>
  <c r="M126" i="10"/>
  <c r="X125" i="10"/>
  <c r="W125" i="10"/>
  <c r="Y125" i="10" s="1"/>
  <c r="V125" i="10"/>
  <c r="U125" i="10"/>
  <c r="T125" i="10"/>
  <c r="S125" i="10"/>
  <c r="R125" i="10"/>
  <c r="Q125" i="10"/>
  <c r="M125" i="10"/>
  <c r="X124" i="10"/>
  <c r="Y124" i="10" s="1"/>
  <c r="W124" i="10"/>
  <c r="U124" i="10"/>
  <c r="T124" i="10"/>
  <c r="S124" i="10"/>
  <c r="R124" i="10"/>
  <c r="Q124" i="10"/>
  <c r="M124" i="10"/>
  <c r="X123" i="10"/>
  <c r="W123" i="10"/>
  <c r="Y123" i="10" s="1"/>
  <c r="U123" i="10"/>
  <c r="T123" i="10"/>
  <c r="S123" i="10"/>
  <c r="V123" i="10" s="1"/>
  <c r="R123" i="10"/>
  <c r="Q123" i="10"/>
  <c r="M123" i="10"/>
  <c r="X122" i="10"/>
  <c r="W122" i="10"/>
  <c r="Y122" i="10" s="1"/>
  <c r="T122" i="10"/>
  <c r="V122" i="10" s="1"/>
  <c r="S122" i="10"/>
  <c r="R122" i="10"/>
  <c r="Q122" i="10"/>
  <c r="M122" i="10"/>
  <c r="Y121" i="10"/>
  <c r="X121" i="10"/>
  <c r="W121" i="10"/>
  <c r="V121" i="10"/>
  <c r="U121" i="10"/>
  <c r="T121" i="10"/>
  <c r="S121" i="10"/>
  <c r="R121" i="10"/>
  <c r="Q121" i="10"/>
  <c r="M121" i="10"/>
  <c r="X120" i="10"/>
  <c r="X150" i="10" s="1"/>
  <c r="Y150" i="10" s="1"/>
  <c r="W120" i="10"/>
  <c r="T120" i="10"/>
  <c r="S120" i="10"/>
  <c r="R120" i="10"/>
  <c r="Q120" i="10"/>
  <c r="M120" i="10"/>
  <c r="W119" i="10"/>
  <c r="Q119" i="10"/>
  <c r="O119" i="10"/>
  <c r="N119" i="10"/>
  <c r="S119" i="10" s="1"/>
  <c r="M119" i="10"/>
  <c r="X118" i="10"/>
  <c r="W118" i="10"/>
  <c r="Y118" i="10" s="1"/>
  <c r="U118" i="10"/>
  <c r="T118" i="10"/>
  <c r="S118" i="10"/>
  <c r="V118" i="10" s="1"/>
  <c r="R118" i="10"/>
  <c r="Q118" i="10"/>
  <c r="M118" i="10"/>
  <c r="Y117" i="10"/>
  <c r="X117" i="10"/>
  <c r="W117" i="10"/>
  <c r="T117" i="10"/>
  <c r="V117" i="10" s="1"/>
  <c r="S117" i="10"/>
  <c r="R117" i="10"/>
  <c r="Q117" i="10"/>
  <c r="M117" i="10"/>
  <c r="Y116" i="10"/>
  <c r="X116" i="10"/>
  <c r="W116" i="10"/>
  <c r="V116" i="10"/>
  <c r="U116" i="10"/>
  <c r="T116" i="10"/>
  <c r="S116" i="10"/>
  <c r="R116" i="10"/>
  <c r="Q116" i="10"/>
  <c r="M116" i="10"/>
  <c r="X115" i="10"/>
  <c r="U115" i="10" s="1"/>
  <c r="W115" i="10"/>
  <c r="T115" i="10"/>
  <c r="S115" i="10"/>
  <c r="R115" i="10"/>
  <c r="Q115" i="10"/>
  <c r="M115" i="10"/>
  <c r="Y114" i="10"/>
  <c r="X114" i="10"/>
  <c r="W114" i="10"/>
  <c r="U114" i="10"/>
  <c r="T114" i="10"/>
  <c r="S114" i="10"/>
  <c r="V114" i="10" s="1"/>
  <c r="R114" i="10"/>
  <c r="Q114" i="10"/>
  <c r="M114" i="10"/>
  <c r="X113" i="10"/>
  <c r="W113" i="10"/>
  <c r="Y113" i="10" s="1"/>
  <c r="T113" i="10"/>
  <c r="V113" i="10" s="1"/>
  <c r="S113" i="10"/>
  <c r="R113" i="10"/>
  <c r="Q113" i="10"/>
  <c r="M113" i="10"/>
  <c r="X112" i="10"/>
  <c r="W112" i="10"/>
  <c r="Y112" i="10" s="1"/>
  <c r="V112" i="10"/>
  <c r="U112" i="10"/>
  <c r="T112" i="10"/>
  <c r="S112" i="10"/>
  <c r="R112" i="10"/>
  <c r="Q112" i="10"/>
  <c r="M112" i="10"/>
  <c r="X111" i="10"/>
  <c r="Y111" i="10" s="1"/>
  <c r="W111" i="10"/>
  <c r="U111" i="10"/>
  <c r="T111" i="10"/>
  <c r="S111" i="10"/>
  <c r="R111" i="10"/>
  <c r="Q111" i="10"/>
  <c r="M111" i="10"/>
  <c r="X110" i="10"/>
  <c r="W110" i="10"/>
  <c r="Y110" i="10" s="1"/>
  <c r="U110" i="10"/>
  <c r="T110" i="10"/>
  <c r="S110" i="10"/>
  <c r="V110" i="10" s="1"/>
  <c r="R110" i="10"/>
  <c r="Q110" i="10"/>
  <c r="M110" i="10"/>
  <c r="Y109" i="10"/>
  <c r="X109" i="10"/>
  <c r="W109" i="10"/>
  <c r="T109" i="10"/>
  <c r="V109" i="10" s="1"/>
  <c r="S109" i="10"/>
  <c r="R109" i="10"/>
  <c r="Q109" i="10"/>
  <c r="M109" i="10"/>
  <c r="Y108" i="10"/>
  <c r="X108" i="10"/>
  <c r="W108" i="10"/>
  <c r="V108" i="10"/>
  <c r="U108" i="10"/>
  <c r="T108" i="10"/>
  <c r="S108" i="10"/>
  <c r="R108" i="10"/>
  <c r="Q108" i="10"/>
  <c r="M108" i="10"/>
  <c r="X107" i="10"/>
  <c r="U107" i="10" s="1"/>
  <c r="W107" i="10"/>
  <c r="T107" i="10"/>
  <c r="S107" i="10"/>
  <c r="R107" i="10"/>
  <c r="Q107" i="10"/>
  <c r="M107" i="10"/>
  <c r="Y106" i="10"/>
  <c r="X106" i="10"/>
  <c r="W106" i="10"/>
  <c r="U106" i="10"/>
  <c r="T106" i="10"/>
  <c r="S106" i="10"/>
  <c r="V106" i="10" s="1"/>
  <c r="R106" i="10"/>
  <c r="Q106" i="10"/>
  <c r="M106" i="10"/>
  <c r="X105" i="10"/>
  <c r="W105" i="10"/>
  <c r="Y105" i="10" s="1"/>
  <c r="T105" i="10"/>
  <c r="V105" i="10" s="1"/>
  <c r="S105" i="10"/>
  <c r="R105" i="10"/>
  <c r="Q105" i="10"/>
  <c r="M105" i="10"/>
  <c r="X104" i="10"/>
  <c r="W104" i="10"/>
  <c r="Y104" i="10" s="1"/>
  <c r="V104" i="10"/>
  <c r="U104" i="10"/>
  <c r="T104" i="10"/>
  <c r="S104" i="10"/>
  <c r="R104" i="10"/>
  <c r="Q104" i="10"/>
  <c r="M104" i="10"/>
  <c r="X103" i="10"/>
  <c r="Y103" i="10" s="1"/>
  <c r="W103" i="10"/>
  <c r="U103" i="10"/>
  <c r="T103" i="10"/>
  <c r="S103" i="10"/>
  <c r="R103" i="10"/>
  <c r="Q103" i="10"/>
  <c r="M103" i="10"/>
  <c r="X102" i="10"/>
  <c r="W102" i="10"/>
  <c r="Y102" i="10" s="1"/>
  <c r="U102" i="10"/>
  <c r="T102" i="10"/>
  <c r="S102" i="10"/>
  <c r="V102" i="10" s="1"/>
  <c r="R102" i="10"/>
  <c r="Q102" i="10"/>
  <c r="M102" i="10"/>
  <c r="Y101" i="10"/>
  <c r="X101" i="10"/>
  <c r="W101" i="10"/>
  <c r="T101" i="10"/>
  <c r="V101" i="10" s="1"/>
  <c r="S101" i="10"/>
  <c r="R101" i="10"/>
  <c r="Q101" i="10"/>
  <c r="M101" i="10"/>
  <c r="Y100" i="10"/>
  <c r="X100" i="10"/>
  <c r="W100" i="10"/>
  <c r="V100" i="10"/>
  <c r="U100" i="10"/>
  <c r="T100" i="10"/>
  <c r="S100" i="10"/>
  <c r="R100" i="10"/>
  <c r="Q100" i="10"/>
  <c r="M100" i="10"/>
  <c r="X99" i="10"/>
  <c r="U99" i="10" s="1"/>
  <c r="W99" i="10"/>
  <c r="T99" i="10"/>
  <c r="S99" i="10"/>
  <c r="R99" i="10"/>
  <c r="Q99" i="10"/>
  <c r="M99" i="10"/>
  <c r="Y98" i="10"/>
  <c r="X98" i="10"/>
  <c r="W98" i="10"/>
  <c r="U98" i="10"/>
  <c r="T98" i="10"/>
  <c r="S98" i="10"/>
  <c r="V98" i="10" s="1"/>
  <c r="R98" i="10"/>
  <c r="Q98" i="10"/>
  <c r="M98" i="10"/>
  <c r="X97" i="10"/>
  <c r="W97" i="10"/>
  <c r="Y97" i="10" s="1"/>
  <c r="T97" i="10"/>
  <c r="V97" i="10" s="1"/>
  <c r="S97" i="10"/>
  <c r="R97" i="10"/>
  <c r="Q97" i="10"/>
  <c r="M97" i="10"/>
  <c r="X96" i="10"/>
  <c r="W96" i="10"/>
  <c r="Y96" i="10" s="1"/>
  <c r="V96" i="10"/>
  <c r="U96" i="10"/>
  <c r="T96" i="10"/>
  <c r="S96" i="10"/>
  <c r="R96" i="10"/>
  <c r="Q96" i="10"/>
  <c r="M96" i="10"/>
  <c r="X95" i="10"/>
  <c r="Y95" i="10" s="1"/>
  <c r="W95" i="10"/>
  <c r="U95" i="10"/>
  <c r="T95" i="10"/>
  <c r="S95" i="10"/>
  <c r="R95" i="10"/>
  <c r="Q95" i="10"/>
  <c r="M95" i="10"/>
  <c r="X94" i="10"/>
  <c r="W94" i="10"/>
  <c r="Y94" i="10" s="1"/>
  <c r="U94" i="10"/>
  <c r="T94" i="10"/>
  <c r="S94" i="10"/>
  <c r="V94" i="10" s="1"/>
  <c r="R94" i="10"/>
  <c r="Q94" i="10"/>
  <c r="M94" i="10"/>
  <c r="Y93" i="10"/>
  <c r="X93" i="10"/>
  <c r="W93" i="10"/>
  <c r="T93" i="10"/>
  <c r="V93" i="10" s="1"/>
  <c r="S93" i="10"/>
  <c r="R93" i="10"/>
  <c r="Q93" i="10"/>
  <c r="M93" i="10"/>
  <c r="Y92" i="10"/>
  <c r="X92" i="10"/>
  <c r="W92" i="10"/>
  <c r="V92" i="10"/>
  <c r="U92" i="10"/>
  <c r="T92" i="10"/>
  <c r="S92" i="10"/>
  <c r="R92" i="10"/>
  <c r="Q92" i="10"/>
  <c r="M92" i="10"/>
  <c r="X91" i="10"/>
  <c r="U91" i="10" s="1"/>
  <c r="W91" i="10"/>
  <c r="T91" i="10"/>
  <c r="S91" i="10"/>
  <c r="R91" i="10"/>
  <c r="Q91" i="10"/>
  <c r="M91" i="10"/>
  <c r="Y90" i="10"/>
  <c r="X90" i="10"/>
  <c r="W90" i="10"/>
  <c r="U90" i="10"/>
  <c r="T90" i="10"/>
  <c r="S90" i="10"/>
  <c r="V90" i="10" s="1"/>
  <c r="R90" i="10"/>
  <c r="Q90" i="10"/>
  <c r="M90" i="10"/>
  <c r="X89" i="10"/>
  <c r="W89" i="10"/>
  <c r="Y89" i="10" s="1"/>
  <c r="T89" i="10"/>
  <c r="V89" i="10" s="1"/>
  <c r="S89" i="10"/>
  <c r="R89" i="10"/>
  <c r="Q89" i="10"/>
  <c r="M89" i="10"/>
  <c r="X88" i="10"/>
  <c r="X119" i="10" s="1"/>
  <c r="Y119" i="10" s="1"/>
  <c r="W88" i="10"/>
  <c r="Y88" i="10" s="1"/>
  <c r="V88" i="10"/>
  <c r="U88" i="10"/>
  <c r="T88" i="10"/>
  <c r="T119" i="10" s="1"/>
  <c r="V119" i="10" s="1"/>
  <c r="S88" i="10"/>
  <c r="R88" i="10"/>
  <c r="Q88" i="10"/>
  <c r="M88" i="10"/>
  <c r="X87" i="10"/>
  <c r="Y87" i="10" s="1"/>
  <c r="S87" i="10"/>
  <c r="Q87" i="10"/>
  <c r="O87" i="10"/>
  <c r="W87" i="10" s="1"/>
  <c r="N87" i="10"/>
  <c r="M87" i="10"/>
  <c r="X86" i="10"/>
  <c r="U86" i="10" s="1"/>
  <c r="W86" i="10"/>
  <c r="T86" i="10"/>
  <c r="S86" i="10"/>
  <c r="R86" i="10"/>
  <c r="Q86" i="10"/>
  <c r="M86" i="10"/>
  <c r="Y85" i="10"/>
  <c r="X85" i="10"/>
  <c r="W85" i="10"/>
  <c r="U85" i="10"/>
  <c r="T85" i="10"/>
  <c r="S85" i="10"/>
  <c r="V85" i="10" s="1"/>
  <c r="R85" i="10"/>
  <c r="Q85" i="10"/>
  <c r="M85" i="10"/>
  <c r="X84" i="10"/>
  <c r="W84" i="10"/>
  <c r="Y84" i="10" s="1"/>
  <c r="T84" i="10"/>
  <c r="V84" i="10" s="1"/>
  <c r="S84" i="10"/>
  <c r="R84" i="10"/>
  <c r="Q84" i="10"/>
  <c r="M84" i="10"/>
  <c r="X83" i="10"/>
  <c r="Y83" i="10" s="1"/>
  <c r="W83" i="10"/>
  <c r="T83" i="10"/>
  <c r="V83" i="10" s="1"/>
  <c r="S83" i="10"/>
  <c r="R83" i="10"/>
  <c r="Q83" i="10"/>
  <c r="M83" i="10"/>
  <c r="X82" i="10"/>
  <c r="Y82" i="10" s="1"/>
  <c r="W82" i="10"/>
  <c r="V82" i="10"/>
  <c r="T82" i="10"/>
  <c r="U82" i="10" s="1"/>
  <c r="S82" i="10"/>
  <c r="R82" i="10"/>
  <c r="Q82" i="10"/>
  <c r="M82" i="10"/>
  <c r="X81" i="10"/>
  <c r="Y81" i="10" s="1"/>
  <c r="W81" i="10"/>
  <c r="T81" i="10"/>
  <c r="V81" i="10" s="1"/>
  <c r="S81" i="10"/>
  <c r="R81" i="10"/>
  <c r="Q81" i="10"/>
  <c r="M81" i="10"/>
  <c r="X80" i="10"/>
  <c r="Y80" i="10" s="1"/>
  <c r="W80" i="10"/>
  <c r="V80" i="10"/>
  <c r="T80" i="10"/>
  <c r="U80" i="10" s="1"/>
  <c r="S80" i="10"/>
  <c r="R80" i="10"/>
  <c r="Q80" i="10"/>
  <c r="M80" i="10"/>
  <c r="X79" i="10"/>
  <c r="Y79" i="10" s="1"/>
  <c r="W79" i="10"/>
  <c r="T79" i="10"/>
  <c r="V79" i="10" s="1"/>
  <c r="S79" i="10"/>
  <c r="R79" i="10"/>
  <c r="Q79" i="10"/>
  <c r="M79" i="10"/>
  <c r="X78" i="10"/>
  <c r="Y78" i="10" s="1"/>
  <c r="W78" i="10"/>
  <c r="V78" i="10"/>
  <c r="T78" i="10"/>
  <c r="U78" i="10" s="1"/>
  <c r="S78" i="10"/>
  <c r="R78" i="10"/>
  <c r="Q78" i="10"/>
  <c r="M78" i="10"/>
  <c r="X77" i="10"/>
  <c r="Y77" i="10" s="1"/>
  <c r="W77" i="10"/>
  <c r="T77" i="10"/>
  <c r="V77" i="10" s="1"/>
  <c r="S77" i="10"/>
  <c r="R77" i="10"/>
  <c r="Q77" i="10"/>
  <c r="M77" i="10"/>
  <c r="X76" i="10"/>
  <c r="Y76" i="10" s="1"/>
  <c r="W76" i="10"/>
  <c r="V76" i="10"/>
  <c r="T76" i="10"/>
  <c r="U76" i="10" s="1"/>
  <c r="S76" i="10"/>
  <c r="R76" i="10"/>
  <c r="Q76" i="10"/>
  <c r="M76" i="10"/>
  <c r="X75" i="10"/>
  <c r="Y75" i="10" s="1"/>
  <c r="W75" i="10"/>
  <c r="T75" i="10"/>
  <c r="V75" i="10" s="1"/>
  <c r="S75" i="10"/>
  <c r="R75" i="10"/>
  <c r="Q75" i="10"/>
  <c r="M75" i="10"/>
  <c r="X74" i="10"/>
  <c r="Y74" i="10" s="1"/>
  <c r="W74" i="10"/>
  <c r="V74" i="10"/>
  <c r="T74" i="10"/>
  <c r="U74" i="10" s="1"/>
  <c r="S74" i="10"/>
  <c r="R74" i="10"/>
  <c r="Q74" i="10"/>
  <c r="M74" i="10"/>
  <c r="X73" i="10"/>
  <c r="Y73" i="10" s="1"/>
  <c r="W73" i="10"/>
  <c r="T73" i="10"/>
  <c r="V73" i="10" s="1"/>
  <c r="S73" i="10"/>
  <c r="R73" i="10"/>
  <c r="Q73" i="10"/>
  <c r="M73" i="10"/>
  <c r="X72" i="10"/>
  <c r="Y72" i="10" s="1"/>
  <c r="W72" i="10"/>
  <c r="V72" i="10"/>
  <c r="T72" i="10"/>
  <c r="U72" i="10" s="1"/>
  <c r="S72" i="10"/>
  <c r="R72" i="10"/>
  <c r="Q72" i="10"/>
  <c r="M72" i="10"/>
  <c r="X71" i="10"/>
  <c r="Y71" i="10" s="1"/>
  <c r="W71" i="10"/>
  <c r="T71" i="10"/>
  <c r="V71" i="10" s="1"/>
  <c r="S71" i="10"/>
  <c r="R71" i="10"/>
  <c r="Q71" i="10"/>
  <c r="M71" i="10"/>
  <c r="X70" i="10"/>
  <c r="Y70" i="10" s="1"/>
  <c r="W70" i="10"/>
  <c r="V70" i="10"/>
  <c r="T70" i="10"/>
  <c r="U70" i="10" s="1"/>
  <c r="S70" i="10"/>
  <c r="R70" i="10"/>
  <c r="Q70" i="10"/>
  <c r="M70" i="10"/>
  <c r="X69" i="10"/>
  <c r="Y69" i="10" s="1"/>
  <c r="W69" i="10"/>
  <c r="T69" i="10"/>
  <c r="V69" i="10" s="1"/>
  <c r="S69" i="10"/>
  <c r="R69" i="10"/>
  <c r="Q69" i="10"/>
  <c r="M69" i="10"/>
  <c r="X68" i="10"/>
  <c r="Y68" i="10" s="1"/>
  <c r="W68" i="10"/>
  <c r="V68" i="10"/>
  <c r="T68" i="10"/>
  <c r="U68" i="10" s="1"/>
  <c r="S68" i="10"/>
  <c r="R68" i="10"/>
  <c r="Q68" i="10"/>
  <c r="M68" i="10"/>
  <c r="X67" i="10"/>
  <c r="Y67" i="10" s="1"/>
  <c r="W67" i="10"/>
  <c r="T67" i="10"/>
  <c r="V67" i="10" s="1"/>
  <c r="S67" i="10"/>
  <c r="R67" i="10"/>
  <c r="Q67" i="10"/>
  <c r="M67" i="10"/>
  <c r="X66" i="10"/>
  <c r="Y66" i="10" s="1"/>
  <c r="W66" i="10"/>
  <c r="V66" i="10"/>
  <c r="T66" i="10"/>
  <c r="U66" i="10" s="1"/>
  <c r="S66" i="10"/>
  <c r="R66" i="10"/>
  <c r="Q66" i="10"/>
  <c r="M66" i="10"/>
  <c r="X65" i="10"/>
  <c r="Y65" i="10" s="1"/>
  <c r="W65" i="10"/>
  <c r="T65" i="10"/>
  <c r="V65" i="10" s="1"/>
  <c r="S65" i="10"/>
  <c r="R65" i="10"/>
  <c r="Q65" i="10"/>
  <c r="M65" i="10"/>
  <c r="X64" i="10"/>
  <c r="Y64" i="10" s="1"/>
  <c r="W64" i="10"/>
  <c r="V64" i="10"/>
  <c r="T64" i="10"/>
  <c r="U64" i="10" s="1"/>
  <c r="S64" i="10"/>
  <c r="R64" i="10"/>
  <c r="Q64" i="10"/>
  <c r="M64" i="10"/>
  <c r="X63" i="10"/>
  <c r="Y63" i="10" s="1"/>
  <c r="W63" i="10"/>
  <c r="T63" i="10"/>
  <c r="V63" i="10" s="1"/>
  <c r="S63" i="10"/>
  <c r="R63" i="10"/>
  <c r="Q63" i="10"/>
  <c r="M63" i="10"/>
  <c r="X62" i="10"/>
  <c r="Y62" i="10" s="1"/>
  <c r="W62" i="10"/>
  <c r="V62" i="10"/>
  <c r="T62" i="10"/>
  <c r="U62" i="10" s="1"/>
  <c r="S62" i="10"/>
  <c r="R62" i="10"/>
  <c r="Q62" i="10"/>
  <c r="M62" i="10"/>
  <c r="X61" i="10"/>
  <c r="Y61" i="10" s="1"/>
  <c r="W61" i="10"/>
  <c r="T61" i="10"/>
  <c r="V61" i="10" s="1"/>
  <c r="S61" i="10"/>
  <c r="R61" i="10"/>
  <c r="Q61" i="10"/>
  <c r="M61" i="10"/>
  <c r="X60" i="10"/>
  <c r="Y60" i="10" s="1"/>
  <c r="W60" i="10"/>
  <c r="V60" i="10"/>
  <c r="T60" i="10"/>
  <c r="U60" i="10" s="1"/>
  <c r="S60" i="10"/>
  <c r="R60" i="10"/>
  <c r="Q60" i="10"/>
  <c r="M60" i="10"/>
  <c r="X59" i="10"/>
  <c r="Y59" i="10" s="1"/>
  <c r="W59" i="10"/>
  <c r="T59" i="10"/>
  <c r="T87" i="10" s="1"/>
  <c r="S59" i="10"/>
  <c r="R59" i="10"/>
  <c r="Q59" i="10"/>
  <c r="M59" i="10"/>
  <c r="R58" i="10"/>
  <c r="Q58" i="10"/>
  <c r="O58" i="10"/>
  <c r="O403" i="10" s="1"/>
  <c r="W403" i="10" s="1"/>
  <c r="Y403" i="10" s="1"/>
  <c r="N58" i="10"/>
  <c r="N403" i="10" s="1"/>
  <c r="M58" i="10"/>
  <c r="X57" i="10"/>
  <c r="Y57" i="10" s="1"/>
  <c r="W57" i="10"/>
  <c r="T57" i="10"/>
  <c r="V57" i="10" s="1"/>
  <c r="S57" i="10"/>
  <c r="R57" i="10"/>
  <c r="P57" i="10"/>
  <c r="Q57" i="10" s="1"/>
  <c r="M57" i="10"/>
  <c r="X56" i="10"/>
  <c r="W56" i="10"/>
  <c r="Y56" i="10" s="1"/>
  <c r="U56" i="10"/>
  <c r="T56" i="10"/>
  <c r="V56" i="10" s="1"/>
  <c r="S56" i="10"/>
  <c r="R56" i="10"/>
  <c r="Q56" i="10"/>
  <c r="P56" i="10"/>
  <c r="M56" i="10"/>
  <c r="X55" i="10"/>
  <c r="Y55" i="10" s="1"/>
  <c r="W55" i="10"/>
  <c r="V55" i="10"/>
  <c r="T55" i="10"/>
  <c r="U55" i="10" s="1"/>
  <c r="S55" i="10"/>
  <c r="R55" i="10"/>
  <c r="P55" i="10"/>
  <c r="Q55" i="10" s="1"/>
  <c r="M55" i="10"/>
  <c r="Y54" i="10"/>
  <c r="X54" i="10"/>
  <c r="W54" i="10"/>
  <c r="U54" i="10"/>
  <c r="T54" i="10"/>
  <c r="S54" i="10"/>
  <c r="V54" i="10" s="1"/>
  <c r="R54" i="10"/>
  <c r="Q54" i="10"/>
  <c r="P54" i="10"/>
  <c r="M54" i="10"/>
  <c r="X53" i="10"/>
  <c r="Y53" i="10" s="1"/>
  <c r="W53" i="10"/>
  <c r="T53" i="10"/>
  <c r="V53" i="10" s="1"/>
  <c r="S53" i="10"/>
  <c r="R53" i="10"/>
  <c r="P53" i="10"/>
  <c r="Q53" i="10" s="1"/>
  <c r="M53" i="10"/>
  <c r="X52" i="10"/>
  <c r="W52" i="10"/>
  <c r="Y52" i="10" s="1"/>
  <c r="U52" i="10"/>
  <c r="T52" i="10"/>
  <c r="V52" i="10" s="1"/>
  <c r="S52" i="10"/>
  <c r="R52" i="10"/>
  <c r="Q52" i="10"/>
  <c r="P52" i="10"/>
  <c r="M52" i="10"/>
  <c r="X51" i="10"/>
  <c r="Y51" i="10" s="1"/>
  <c r="W51" i="10"/>
  <c r="V51" i="10"/>
  <c r="T51" i="10"/>
  <c r="U51" i="10" s="1"/>
  <c r="S51" i="10"/>
  <c r="R51" i="10"/>
  <c r="P51" i="10"/>
  <c r="Q51" i="10" s="1"/>
  <c r="M51" i="10"/>
  <c r="Y50" i="10"/>
  <c r="X50" i="10"/>
  <c r="W50" i="10"/>
  <c r="U50" i="10"/>
  <c r="T50" i="10"/>
  <c r="S50" i="10"/>
  <c r="V50" i="10" s="1"/>
  <c r="R50" i="10"/>
  <c r="Q50" i="10"/>
  <c r="P50" i="10"/>
  <c r="M50" i="10"/>
  <c r="X49" i="10"/>
  <c r="Y49" i="10" s="1"/>
  <c r="W49" i="10"/>
  <c r="T49" i="10"/>
  <c r="V49" i="10" s="1"/>
  <c r="S49" i="10"/>
  <c r="R49" i="10"/>
  <c r="P49" i="10"/>
  <c r="Q49" i="10" s="1"/>
  <c r="M49" i="10"/>
  <c r="X48" i="10"/>
  <c r="W48" i="10"/>
  <c r="Y48" i="10" s="1"/>
  <c r="U48" i="10"/>
  <c r="T48" i="10"/>
  <c r="V48" i="10" s="1"/>
  <c r="S48" i="10"/>
  <c r="R48" i="10"/>
  <c r="Q48" i="10"/>
  <c r="P48" i="10"/>
  <c r="M48" i="10"/>
  <c r="X47" i="10"/>
  <c r="Y47" i="10" s="1"/>
  <c r="W47" i="10"/>
  <c r="V47" i="10"/>
  <c r="T47" i="10"/>
  <c r="U47" i="10" s="1"/>
  <c r="S47" i="10"/>
  <c r="R47" i="10"/>
  <c r="P47" i="10"/>
  <c r="Q47" i="10" s="1"/>
  <c r="M47" i="10"/>
  <c r="Y46" i="10"/>
  <c r="X46" i="10"/>
  <c r="W46" i="10"/>
  <c r="U46" i="10"/>
  <c r="T46" i="10"/>
  <c r="S46" i="10"/>
  <c r="V46" i="10" s="1"/>
  <c r="R46" i="10"/>
  <c r="Q46" i="10"/>
  <c r="P46" i="10"/>
  <c r="M46" i="10"/>
  <c r="X45" i="10"/>
  <c r="Y45" i="10" s="1"/>
  <c r="W45" i="10"/>
  <c r="T45" i="10"/>
  <c r="V45" i="10" s="1"/>
  <c r="S45" i="10"/>
  <c r="R45" i="10"/>
  <c r="P45" i="10"/>
  <c r="Q45" i="10" s="1"/>
  <c r="M45" i="10"/>
  <c r="X44" i="10"/>
  <c r="W44" i="10"/>
  <c r="Y44" i="10" s="1"/>
  <c r="U44" i="10"/>
  <c r="T44" i="10"/>
  <c r="V44" i="10" s="1"/>
  <c r="S44" i="10"/>
  <c r="R44" i="10"/>
  <c r="Q44" i="10"/>
  <c r="P44" i="10"/>
  <c r="M44" i="10"/>
  <c r="X43" i="10"/>
  <c r="Y43" i="10" s="1"/>
  <c r="W43" i="10"/>
  <c r="V43" i="10"/>
  <c r="T43" i="10"/>
  <c r="U43" i="10" s="1"/>
  <c r="S43" i="10"/>
  <c r="R43" i="10"/>
  <c r="P43" i="10"/>
  <c r="Q43" i="10" s="1"/>
  <c r="M43" i="10"/>
  <c r="Y42" i="10"/>
  <c r="X42" i="10"/>
  <c r="W42" i="10"/>
  <c r="U42" i="10"/>
  <c r="T42" i="10"/>
  <c r="S42" i="10"/>
  <c r="V42" i="10" s="1"/>
  <c r="R42" i="10"/>
  <c r="Q42" i="10"/>
  <c r="P42" i="10"/>
  <c r="M42" i="10"/>
  <c r="X41" i="10"/>
  <c r="Y41" i="10" s="1"/>
  <c r="W41" i="10"/>
  <c r="T41" i="10"/>
  <c r="V41" i="10" s="1"/>
  <c r="S41" i="10"/>
  <c r="R41" i="10"/>
  <c r="P41" i="10"/>
  <c r="Q41" i="10" s="1"/>
  <c r="M41" i="10"/>
  <c r="X40" i="10"/>
  <c r="W40" i="10"/>
  <c r="Y40" i="10" s="1"/>
  <c r="U40" i="10"/>
  <c r="T40" i="10"/>
  <c r="V40" i="10" s="1"/>
  <c r="S40" i="10"/>
  <c r="R40" i="10"/>
  <c r="Q40" i="10"/>
  <c r="P40" i="10"/>
  <c r="M40" i="10"/>
  <c r="X39" i="10"/>
  <c r="Y39" i="10" s="1"/>
  <c r="W39" i="10"/>
  <c r="V39" i="10"/>
  <c r="T39" i="10"/>
  <c r="U39" i="10" s="1"/>
  <c r="S39" i="10"/>
  <c r="R39" i="10"/>
  <c r="P39" i="10"/>
  <c r="Q39" i="10" s="1"/>
  <c r="M39" i="10"/>
  <c r="Y38" i="10"/>
  <c r="X38" i="10"/>
  <c r="W38" i="10"/>
  <c r="U38" i="10"/>
  <c r="T38" i="10"/>
  <c r="S38" i="10"/>
  <c r="V38" i="10" s="1"/>
  <c r="R38" i="10"/>
  <c r="Q38" i="10"/>
  <c r="P38" i="10"/>
  <c r="M38" i="10"/>
  <c r="X37" i="10"/>
  <c r="Y37" i="10" s="1"/>
  <c r="W37" i="10"/>
  <c r="T37" i="10"/>
  <c r="V37" i="10" s="1"/>
  <c r="S37" i="10"/>
  <c r="R37" i="10"/>
  <c r="P37" i="10"/>
  <c r="Q37" i="10" s="1"/>
  <c r="M37" i="10"/>
  <c r="X36" i="10"/>
  <c r="W36" i="10"/>
  <c r="Y36" i="10" s="1"/>
  <c r="U36" i="10"/>
  <c r="T36" i="10"/>
  <c r="V36" i="10" s="1"/>
  <c r="S36" i="10"/>
  <c r="R36" i="10"/>
  <c r="Q36" i="10"/>
  <c r="P36" i="10"/>
  <c r="M36" i="10"/>
  <c r="X35" i="10"/>
  <c r="Y35" i="10" s="1"/>
  <c r="W35" i="10"/>
  <c r="V35" i="10"/>
  <c r="T35" i="10"/>
  <c r="U35" i="10" s="1"/>
  <c r="S35" i="10"/>
  <c r="R35" i="10"/>
  <c r="P35" i="10"/>
  <c r="Q35" i="10" s="1"/>
  <c r="M35" i="10"/>
  <c r="Y34" i="10"/>
  <c r="X34" i="10"/>
  <c r="W34" i="10"/>
  <c r="U34" i="10"/>
  <c r="T34" i="10"/>
  <c r="S34" i="10"/>
  <c r="V34" i="10" s="1"/>
  <c r="R34" i="10"/>
  <c r="Q34" i="10"/>
  <c r="P34" i="10"/>
  <c r="M34" i="10"/>
  <c r="X33" i="10"/>
  <c r="Y33" i="10" s="1"/>
  <c r="W33" i="10"/>
  <c r="T33" i="10"/>
  <c r="V33" i="10" s="1"/>
  <c r="S33" i="10"/>
  <c r="R33" i="10"/>
  <c r="P33" i="10"/>
  <c r="Q33" i="10" s="1"/>
  <c r="M33" i="10"/>
  <c r="X32" i="10"/>
  <c r="W32" i="10"/>
  <c r="Y32" i="10" s="1"/>
  <c r="U32" i="10"/>
  <c r="T32" i="10"/>
  <c r="V32" i="10" s="1"/>
  <c r="S32" i="10"/>
  <c r="R32" i="10"/>
  <c r="Q32" i="10"/>
  <c r="P32" i="10"/>
  <c r="M32" i="10"/>
  <c r="X31" i="10"/>
  <c r="Y31" i="10" s="1"/>
  <c r="W31" i="10"/>
  <c r="V31" i="10"/>
  <c r="T31" i="10"/>
  <c r="U31" i="10" s="1"/>
  <c r="S31" i="10"/>
  <c r="R31" i="10"/>
  <c r="P31" i="10"/>
  <c r="Q31" i="10" s="1"/>
  <c r="M31" i="10"/>
  <c r="Y30" i="10"/>
  <c r="X30" i="10"/>
  <c r="W30" i="10"/>
  <c r="U30" i="10"/>
  <c r="T30" i="10"/>
  <c r="S30" i="10"/>
  <c r="V30" i="10" s="1"/>
  <c r="R30" i="10"/>
  <c r="Q30" i="10"/>
  <c r="P30" i="10"/>
  <c r="M30" i="10"/>
  <c r="X29" i="10"/>
  <c r="Y29" i="10" s="1"/>
  <c r="W29" i="10"/>
  <c r="T29" i="10"/>
  <c r="V29" i="10" s="1"/>
  <c r="S29" i="10"/>
  <c r="R29" i="10"/>
  <c r="P29" i="10"/>
  <c r="Q29" i="10" s="1"/>
  <c r="M29" i="10"/>
  <c r="X28" i="10"/>
  <c r="W28" i="10"/>
  <c r="Y28" i="10" s="1"/>
  <c r="U28" i="10"/>
  <c r="T28" i="10"/>
  <c r="V28" i="10" s="1"/>
  <c r="S28" i="10"/>
  <c r="R28" i="10"/>
  <c r="Q28" i="10"/>
  <c r="P28" i="10"/>
  <c r="M28" i="10"/>
  <c r="X27" i="10"/>
  <c r="X58" i="10" s="1"/>
  <c r="W27" i="10"/>
  <c r="V27" i="10"/>
  <c r="T27" i="10"/>
  <c r="T58" i="10" s="1"/>
  <c r="S27" i="10"/>
  <c r="R27" i="10"/>
  <c r="P27" i="10"/>
  <c r="Q27" i="10" s="1"/>
  <c r="M27" i="10"/>
  <c r="Y1212" i="8"/>
  <c r="V1212" i="8" s="1"/>
  <c r="Y1211" i="8"/>
  <c r="V1211" i="8" s="1"/>
  <c r="Y1210" i="8"/>
  <c r="V1210" i="8" s="1"/>
  <c r="Y1209" i="8"/>
  <c r="V1209" i="8" s="1"/>
  <c r="Y1208" i="8"/>
  <c r="V1208" i="8" s="1"/>
  <c r="Y1207" i="8"/>
  <c r="V1207" i="8" s="1"/>
  <c r="Y1206" i="8"/>
  <c r="V1206" i="8" s="1"/>
  <c r="Y1205" i="8"/>
  <c r="V1205" i="8" s="1"/>
  <c r="Y1204" i="8"/>
  <c r="V1204" i="8" s="1"/>
  <c r="Y1203" i="8"/>
  <c r="V1203" i="8" s="1"/>
  <c r="Y1202" i="8"/>
  <c r="V1202" i="8" s="1"/>
  <c r="Y1201" i="8"/>
  <c r="V1201" i="8" s="1"/>
  <c r="Y1200" i="8"/>
  <c r="V1200" i="8" s="1"/>
  <c r="Y1199" i="8"/>
  <c r="V1199" i="8" s="1"/>
  <c r="Y1198" i="8"/>
  <c r="V1198" i="8" s="1"/>
  <c r="Y1197" i="8"/>
  <c r="V1197" i="8" s="1"/>
  <c r="Y1196" i="8"/>
  <c r="V1196" i="8" s="1"/>
  <c r="Y1195" i="8"/>
  <c r="V1195" i="8" s="1"/>
  <c r="Y1194" i="8"/>
  <c r="V1194" i="8" s="1"/>
  <c r="Y1193" i="8"/>
  <c r="V1193" i="8" s="1"/>
  <c r="Y1192" i="8"/>
  <c r="V1192" i="8" s="1"/>
  <c r="Y1191" i="8"/>
  <c r="V1191" i="8" s="1"/>
  <c r="Y1190" i="8"/>
  <c r="V1190" i="8" s="1"/>
  <c r="Y1189" i="8"/>
  <c r="V1189" i="8" s="1"/>
  <c r="Y1188" i="8"/>
  <c r="V1188" i="8" s="1"/>
  <c r="Y1187" i="8"/>
  <c r="V1187" i="8" s="1"/>
  <c r="Y1186" i="8"/>
  <c r="V1186" i="8" s="1"/>
  <c r="Y1185" i="8"/>
  <c r="V1185" i="8" s="1"/>
  <c r="Y1184" i="8"/>
  <c r="V1184" i="8" s="1"/>
  <c r="Y1183" i="8"/>
  <c r="V1183" i="8" s="1"/>
  <c r="Y1182" i="8"/>
  <c r="V1182" i="8" s="1"/>
  <c r="Y1181" i="8"/>
  <c r="V1181" i="8" s="1"/>
  <c r="Y1180" i="8"/>
  <c r="V1180" i="8" s="1"/>
  <c r="Y1179" i="8"/>
  <c r="V1179" i="8" s="1"/>
  <c r="Y1178" i="8"/>
  <c r="V1178" i="8" s="1"/>
  <c r="Y1177" i="8"/>
  <c r="V1177" i="8" s="1"/>
  <c r="Y1176" i="8"/>
  <c r="V1176" i="8" s="1"/>
  <c r="Y1175" i="8"/>
  <c r="V1175" i="8" s="1"/>
  <c r="Y1174" i="8"/>
  <c r="V1174" i="8" s="1"/>
  <c r="Y1173" i="8"/>
  <c r="V1173" i="8" s="1"/>
  <c r="Y1172" i="8"/>
  <c r="V1172" i="8" s="1"/>
  <c r="Y1171" i="8"/>
  <c r="V1171" i="8" s="1"/>
  <c r="Y1170" i="8"/>
  <c r="V1170" i="8" s="1"/>
  <c r="Y1169" i="8"/>
  <c r="V1169" i="8" s="1"/>
  <c r="Y1168" i="8"/>
  <c r="V1168" i="8" s="1"/>
  <c r="Y1167" i="8"/>
  <c r="V1167" i="8" s="1"/>
  <c r="Y1166" i="8"/>
  <c r="V1166" i="8" s="1"/>
  <c r="Y1165" i="8"/>
  <c r="V1165" i="8" s="1"/>
  <c r="Y1164" i="8"/>
  <c r="V1164" i="8" s="1"/>
  <c r="Y1163" i="8"/>
  <c r="V1163" i="8" s="1"/>
  <c r="Y1162" i="8"/>
  <c r="V1162" i="8" s="1"/>
  <c r="Y1161" i="8"/>
  <c r="V1161" i="8" s="1"/>
  <c r="Y1160" i="8"/>
  <c r="V1160" i="8" s="1"/>
  <c r="Y1159" i="8"/>
  <c r="V1159" i="8" s="1"/>
  <c r="Y1158" i="8"/>
  <c r="V1158" i="8" s="1"/>
  <c r="Y1157" i="8"/>
  <c r="V1157" i="8" s="1"/>
  <c r="Y1156" i="8"/>
  <c r="V1156" i="8" s="1"/>
  <c r="Y1155" i="8"/>
  <c r="V1155" i="8" s="1"/>
  <c r="Y1154" i="8"/>
  <c r="V1154" i="8" s="1"/>
  <c r="Y1153" i="8"/>
  <c r="V1153" i="8" s="1"/>
  <c r="Y1152" i="8"/>
  <c r="V1152" i="8" s="1"/>
  <c r="Y1151" i="8"/>
  <c r="V1151" i="8" s="1"/>
  <c r="Y1150" i="8"/>
  <c r="V1150" i="8" s="1"/>
  <c r="Y1149" i="8"/>
  <c r="V1149" i="8" s="1"/>
  <c r="Y1148" i="8"/>
  <c r="V1148" i="8" s="1"/>
  <c r="Y1147" i="8"/>
  <c r="V1147" i="8" s="1"/>
  <c r="Y1146" i="8"/>
  <c r="V1146" i="8" s="1"/>
  <c r="Y1145" i="8"/>
  <c r="V1145" i="8" s="1"/>
  <c r="Y1144" i="8"/>
  <c r="V1144" i="8" s="1"/>
  <c r="Y1143" i="8"/>
  <c r="V1143" i="8" s="1"/>
  <c r="Y1142" i="8"/>
  <c r="V1142" i="8" s="1"/>
  <c r="Y1141" i="8"/>
  <c r="V1141" i="8" s="1"/>
  <c r="Y1140" i="8"/>
  <c r="V1140" i="8" s="1"/>
  <c r="Y1139" i="8"/>
  <c r="V1139" i="8" s="1"/>
  <c r="Y1138" i="8"/>
  <c r="V1138" i="8" s="1"/>
  <c r="Y1137" i="8"/>
  <c r="V1137" i="8" s="1"/>
  <c r="Y1136" i="8"/>
  <c r="V1136" i="8" s="1"/>
  <c r="Y1135" i="8"/>
  <c r="V1135" i="8" s="1"/>
  <c r="Y1134" i="8"/>
  <c r="V1134" i="8" s="1"/>
  <c r="Y1133" i="8"/>
  <c r="V1133" i="8" s="1"/>
  <c r="Y1132" i="8"/>
  <c r="V1132" i="8" s="1"/>
  <c r="Y1131" i="8"/>
  <c r="V1131" i="8" s="1"/>
  <c r="Y1130" i="8"/>
  <c r="V1130" i="8" s="1"/>
  <c r="Y1129" i="8"/>
  <c r="V1129" i="8" s="1"/>
  <c r="Y1128" i="8"/>
  <c r="V1128" i="8" s="1"/>
  <c r="Y1127" i="8"/>
  <c r="V1127" i="8" s="1"/>
  <c r="Y1126" i="8"/>
  <c r="V1126" i="8" s="1"/>
  <c r="Y1125" i="8"/>
  <c r="V1125" i="8" s="1"/>
  <c r="Y1124" i="8"/>
  <c r="V1124" i="8" s="1"/>
  <c r="Y1123" i="8"/>
  <c r="V1123" i="8" s="1"/>
  <c r="Y1122" i="8"/>
  <c r="V1122" i="8" s="1"/>
  <c r="Y1121" i="8"/>
  <c r="V1121" i="8" s="1"/>
  <c r="Y1120" i="8"/>
  <c r="V1120" i="8" s="1"/>
  <c r="Y1119" i="8"/>
  <c r="V1119" i="8" s="1"/>
  <c r="Y1118" i="8"/>
  <c r="V1118" i="8" s="1"/>
  <c r="Y1117" i="8"/>
  <c r="V1117" i="8" s="1"/>
  <c r="Y1116" i="8"/>
  <c r="V1116" i="8" s="1"/>
  <c r="Y1115" i="8"/>
  <c r="V1115" i="8" s="1"/>
  <c r="Y1114" i="8"/>
  <c r="V1114" i="8" s="1"/>
  <c r="Y1113" i="8"/>
  <c r="V1113" i="8" s="1"/>
  <c r="Y1112" i="8"/>
  <c r="V1112" i="8" s="1"/>
  <c r="Y1111" i="8"/>
  <c r="V1111" i="8" s="1"/>
  <c r="Y1110" i="8"/>
  <c r="V1110" i="8" s="1"/>
  <c r="Y1109" i="8"/>
  <c r="V1109" i="8" s="1"/>
  <c r="Y1108" i="8"/>
  <c r="V1108" i="8" s="1"/>
  <c r="Y1107" i="8"/>
  <c r="V1107" i="8" s="1"/>
  <c r="Y1106" i="8"/>
  <c r="V1106" i="8" s="1"/>
  <c r="Y1105" i="8"/>
  <c r="V1105" i="8" s="1"/>
  <c r="Y1104" i="8"/>
  <c r="V1104" i="8" s="1"/>
  <c r="Y1103" i="8"/>
  <c r="V1103" i="8" s="1"/>
  <c r="Y1102" i="8"/>
  <c r="V1102" i="8" s="1"/>
  <c r="Y1101" i="8"/>
  <c r="V1101" i="8" s="1"/>
  <c r="Y1100" i="8"/>
  <c r="V1100" i="8" s="1"/>
  <c r="Y1099" i="8"/>
  <c r="V1099" i="8" s="1"/>
  <c r="Y1098" i="8"/>
  <c r="V1098" i="8" s="1"/>
  <c r="Y1097" i="8"/>
  <c r="V1097" i="8" s="1"/>
  <c r="Y1096" i="8"/>
  <c r="V1096" i="8" s="1"/>
  <c r="Y1095" i="8"/>
  <c r="V1095" i="8" s="1"/>
  <c r="Y1094" i="8"/>
  <c r="V1094" i="8" s="1"/>
  <c r="Y1093" i="8"/>
  <c r="V1093" i="8" s="1"/>
  <c r="Y1092" i="8"/>
  <c r="V1092" i="8" s="1"/>
  <c r="Y1091" i="8"/>
  <c r="V1091" i="8" s="1"/>
  <c r="Y1090" i="8"/>
  <c r="V1090" i="8" s="1"/>
  <c r="Y1089" i="8"/>
  <c r="V1089" i="8" s="1"/>
  <c r="Y1088" i="8"/>
  <c r="V1088" i="8" s="1"/>
  <c r="Y1087" i="8"/>
  <c r="V1087" i="8" s="1"/>
  <c r="Y1086" i="8"/>
  <c r="V1086" i="8" s="1"/>
  <c r="Y1085" i="8"/>
  <c r="V1085" i="8" s="1"/>
  <c r="Y1084" i="8"/>
  <c r="V1084" i="8" s="1"/>
  <c r="Y1083" i="8"/>
  <c r="V1083" i="8" s="1"/>
  <c r="Y1082" i="8"/>
  <c r="V1082" i="8" s="1"/>
  <c r="Y1081" i="8"/>
  <c r="V1081" i="8" s="1"/>
  <c r="Y1080" i="8"/>
  <c r="V1080" i="8" s="1"/>
  <c r="Y1079" i="8"/>
  <c r="V1079" i="8" s="1"/>
  <c r="Y1078" i="8"/>
  <c r="V1078" i="8" s="1"/>
  <c r="Y1077" i="8"/>
  <c r="V1077" i="8" s="1"/>
  <c r="Y1076" i="8"/>
  <c r="V1076" i="8" s="1"/>
  <c r="Y1075" i="8"/>
  <c r="V1075" i="8" s="1"/>
  <c r="Y1074" i="8"/>
  <c r="V1074" i="8" s="1"/>
  <c r="Y1073" i="8"/>
  <c r="V1073" i="8" s="1"/>
  <c r="Y1072" i="8"/>
  <c r="V1072" i="8" s="1"/>
  <c r="Y1071" i="8"/>
  <c r="V1071" i="8" s="1"/>
  <c r="Y1070" i="8"/>
  <c r="V1070" i="8" s="1"/>
  <c r="Y1069" i="8"/>
  <c r="V1069" i="8" s="1"/>
  <c r="Y1068" i="8"/>
  <c r="V1068" i="8" s="1"/>
  <c r="Y1067" i="8"/>
  <c r="V1067" i="8" s="1"/>
  <c r="Y1066" i="8"/>
  <c r="V1066" i="8" s="1"/>
  <c r="Y1065" i="8"/>
  <c r="V1065" i="8" s="1"/>
  <c r="Y1064" i="8"/>
  <c r="V1064" i="8" s="1"/>
  <c r="Y1063" i="8"/>
  <c r="V1063" i="8" s="1"/>
  <c r="Y1062" i="8"/>
  <c r="V1062" i="8" s="1"/>
  <c r="Y1061" i="8"/>
  <c r="V1061" i="8" s="1"/>
  <c r="Y1060" i="8"/>
  <c r="V1060" i="8" s="1"/>
  <c r="Y1059" i="8"/>
  <c r="V1059" i="8" s="1"/>
  <c r="Y1058" i="8"/>
  <c r="V1058" i="8" s="1"/>
  <c r="Y1057" i="8"/>
  <c r="V1057" i="8" s="1"/>
  <c r="Y1056" i="8"/>
  <c r="V1056" i="8" s="1"/>
  <c r="Y1055" i="8"/>
  <c r="V1055" i="8" s="1"/>
  <c r="Y1054" i="8"/>
  <c r="V1054" i="8" s="1"/>
  <c r="Y1053" i="8"/>
  <c r="V1053" i="8" s="1"/>
  <c r="Y1052" i="8"/>
  <c r="V1052" i="8" s="1"/>
  <c r="Y1051" i="8"/>
  <c r="V1051" i="8" s="1"/>
  <c r="Y1050" i="8"/>
  <c r="V1050" i="8" s="1"/>
  <c r="Y1049" i="8"/>
  <c r="V1049" i="8" s="1"/>
  <c r="Y1048" i="8"/>
  <c r="V1048" i="8" s="1"/>
  <c r="Y1047" i="8"/>
  <c r="V1047" i="8" s="1"/>
  <c r="Y1046" i="8"/>
  <c r="V1046" i="8" s="1"/>
  <c r="Y1045" i="8"/>
  <c r="V1045" i="8" s="1"/>
  <c r="Y1044" i="8"/>
  <c r="V1044" i="8" s="1"/>
  <c r="Y1043" i="8"/>
  <c r="V1043" i="8" s="1"/>
  <c r="Y1042" i="8"/>
  <c r="V1042" i="8" s="1"/>
  <c r="Y1041" i="8"/>
  <c r="V1041" i="8" s="1"/>
  <c r="Y1040" i="8"/>
  <c r="V1040" i="8" s="1"/>
  <c r="Y1039" i="8"/>
  <c r="V1039" i="8" s="1"/>
  <c r="Y1038" i="8"/>
  <c r="V1038" i="8" s="1"/>
  <c r="Y1037" i="8"/>
  <c r="V1037" i="8" s="1"/>
  <c r="Y1036" i="8"/>
  <c r="V1036" i="8" s="1"/>
  <c r="Y1035" i="8"/>
  <c r="V1035" i="8" s="1"/>
  <c r="Y1034" i="8"/>
  <c r="V1034" i="8" s="1"/>
  <c r="Y1033" i="8"/>
  <c r="V1033" i="8" s="1"/>
  <c r="Y1032" i="8"/>
  <c r="V1032" i="8" s="1"/>
  <c r="Y1031" i="8"/>
  <c r="V1031" i="8" s="1"/>
  <c r="Y1030" i="8"/>
  <c r="V1030" i="8" s="1"/>
  <c r="Y1029" i="8"/>
  <c r="V1029" i="8" s="1"/>
  <c r="Y1028" i="8"/>
  <c r="V1028" i="8" s="1"/>
  <c r="Y1027" i="8"/>
  <c r="V1027" i="8" s="1"/>
  <c r="Y1026" i="8"/>
  <c r="V1026" i="8" s="1"/>
  <c r="Y1025" i="8"/>
  <c r="V1025" i="8" s="1"/>
  <c r="Y1024" i="8"/>
  <c r="V1024" i="8" s="1"/>
  <c r="Y1023" i="8"/>
  <c r="V1023" i="8" s="1"/>
  <c r="Y1022" i="8"/>
  <c r="V1022" i="8" s="1"/>
  <c r="Y1021" i="8"/>
  <c r="V1021" i="8" s="1"/>
  <c r="Y1020" i="8"/>
  <c r="V1020" i="8" s="1"/>
  <c r="Y1019" i="8"/>
  <c r="V1019" i="8" s="1"/>
  <c r="Y1018" i="8"/>
  <c r="V1018" i="8" s="1"/>
  <c r="Y1017" i="8"/>
  <c r="V1017" i="8" s="1"/>
  <c r="Y1016" i="8"/>
  <c r="V1016" i="8" s="1"/>
  <c r="Y1015" i="8"/>
  <c r="V1015" i="8" s="1"/>
  <c r="Y1014" i="8"/>
  <c r="V1014" i="8" s="1"/>
  <c r="Y1013" i="8"/>
  <c r="V1013" i="8" s="1"/>
  <c r="Y1012" i="8"/>
  <c r="V1012" i="8" s="1"/>
  <c r="Y1011" i="8"/>
  <c r="V1011" i="8" s="1"/>
  <c r="Y1010" i="8"/>
  <c r="V1010" i="8" s="1"/>
  <c r="Y1009" i="8"/>
  <c r="V1009" i="8" s="1"/>
  <c r="Y1008" i="8"/>
  <c r="V1008" i="8" s="1"/>
  <c r="Y1007" i="8"/>
  <c r="V1007" i="8" s="1"/>
  <c r="Y1006" i="8"/>
  <c r="V1006" i="8" s="1"/>
  <c r="Y1005" i="8"/>
  <c r="V1005" i="8" s="1"/>
  <c r="Y1004" i="8"/>
  <c r="V1004" i="8" s="1"/>
  <c r="Y1003" i="8"/>
  <c r="V1003" i="8" s="1"/>
  <c r="Y1002" i="8"/>
  <c r="V1002" i="8" s="1"/>
  <c r="Y1001" i="8"/>
  <c r="V1001" i="8" s="1"/>
  <c r="Y1000" i="8"/>
  <c r="V1000" i="8" s="1"/>
  <c r="Y999" i="8"/>
  <c r="V999" i="8" s="1"/>
  <c r="Y998" i="8"/>
  <c r="V998" i="8" s="1"/>
  <c r="Y997" i="8"/>
  <c r="V997" i="8" s="1"/>
  <c r="Y996" i="8"/>
  <c r="V996" i="8" s="1"/>
  <c r="Y995" i="8"/>
  <c r="V995" i="8" s="1"/>
  <c r="Y994" i="8"/>
  <c r="V994" i="8" s="1"/>
  <c r="Y993" i="8"/>
  <c r="V993" i="8" s="1"/>
  <c r="Y992" i="8"/>
  <c r="V992" i="8" s="1"/>
  <c r="Y991" i="8"/>
  <c r="V991" i="8" s="1"/>
  <c r="Y990" i="8"/>
  <c r="V990" i="8" s="1"/>
  <c r="Y989" i="8"/>
  <c r="V989" i="8" s="1"/>
  <c r="Y988" i="8"/>
  <c r="V988" i="8" s="1"/>
  <c r="Y987" i="8"/>
  <c r="V987" i="8" s="1"/>
  <c r="Y986" i="8"/>
  <c r="V986" i="8" s="1"/>
  <c r="Y985" i="8"/>
  <c r="V985" i="8" s="1"/>
  <c r="Y984" i="8"/>
  <c r="V984" i="8" s="1"/>
  <c r="Y983" i="8"/>
  <c r="V983" i="8" s="1"/>
  <c r="Y982" i="8"/>
  <c r="V982" i="8" s="1"/>
  <c r="Y981" i="8"/>
  <c r="V981" i="8" s="1"/>
  <c r="Y980" i="8"/>
  <c r="V980" i="8" s="1"/>
  <c r="Y979" i="8"/>
  <c r="V979" i="8" s="1"/>
  <c r="Y978" i="8"/>
  <c r="V978" i="8" s="1"/>
  <c r="Y977" i="8"/>
  <c r="V977" i="8" s="1"/>
  <c r="Y976" i="8"/>
  <c r="V976" i="8" s="1"/>
  <c r="Y975" i="8"/>
  <c r="V975" i="8" s="1"/>
  <c r="Y974" i="8"/>
  <c r="V974" i="8" s="1"/>
  <c r="Y973" i="8"/>
  <c r="V973" i="8" s="1"/>
  <c r="Y972" i="8"/>
  <c r="V972" i="8" s="1"/>
  <c r="Y971" i="8"/>
  <c r="V971" i="8" s="1"/>
  <c r="Y970" i="8"/>
  <c r="V970" i="8" s="1"/>
  <c r="Y969" i="8"/>
  <c r="V969" i="8" s="1"/>
  <c r="Y968" i="8"/>
  <c r="V968" i="8" s="1"/>
  <c r="Y967" i="8"/>
  <c r="V967" i="8" s="1"/>
  <c r="Y966" i="8"/>
  <c r="V966" i="8" s="1"/>
  <c r="Y965" i="8"/>
  <c r="V965" i="8" s="1"/>
  <c r="Y964" i="8"/>
  <c r="V964" i="8" s="1"/>
  <c r="Y963" i="8"/>
  <c r="V963" i="8" s="1"/>
  <c r="Y962" i="8"/>
  <c r="V962" i="8" s="1"/>
  <c r="Y961" i="8"/>
  <c r="V961" i="8" s="1"/>
  <c r="Y960" i="8"/>
  <c r="V960" i="8" s="1"/>
  <c r="Y959" i="8"/>
  <c r="V959" i="8" s="1"/>
  <c r="Y958" i="8"/>
  <c r="V958" i="8" s="1"/>
  <c r="Y957" i="8"/>
  <c r="V957" i="8" s="1"/>
  <c r="Y956" i="8"/>
  <c r="V956" i="8" s="1"/>
  <c r="Y955" i="8"/>
  <c r="V955" i="8" s="1"/>
  <c r="Y954" i="8"/>
  <c r="V954" i="8" s="1"/>
  <c r="Y953" i="8"/>
  <c r="V953" i="8" s="1"/>
  <c r="Y952" i="8"/>
  <c r="V952" i="8" s="1"/>
  <c r="Y951" i="8"/>
  <c r="V951" i="8" s="1"/>
  <c r="Y950" i="8"/>
  <c r="V950" i="8" s="1"/>
  <c r="Y949" i="8"/>
  <c r="V949" i="8" s="1"/>
  <c r="Y948" i="8"/>
  <c r="V948" i="8" s="1"/>
  <c r="Y947" i="8"/>
  <c r="V947" i="8" s="1"/>
  <c r="Y946" i="8"/>
  <c r="V946" i="8" s="1"/>
  <c r="Y945" i="8"/>
  <c r="V945" i="8" s="1"/>
  <c r="Y944" i="8"/>
  <c r="V944" i="8" s="1"/>
  <c r="Y943" i="8"/>
  <c r="V943" i="8" s="1"/>
  <c r="Y942" i="8"/>
  <c r="V942" i="8" s="1"/>
  <c r="Y941" i="8"/>
  <c r="V941" i="8" s="1"/>
  <c r="Y940" i="8"/>
  <c r="V940" i="8" s="1"/>
  <c r="Y939" i="8"/>
  <c r="V939" i="8" s="1"/>
  <c r="Y938" i="8"/>
  <c r="V938" i="8" s="1"/>
  <c r="Y937" i="8"/>
  <c r="V937" i="8" s="1"/>
  <c r="Y936" i="8"/>
  <c r="V936" i="8" s="1"/>
  <c r="Y935" i="8"/>
  <c r="V935" i="8" s="1"/>
  <c r="Y934" i="8"/>
  <c r="V934" i="8" s="1"/>
  <c r="Y933" i="8"/>
  <c r="V933" i="8" s="1"/>
  <c r="Y932" i="8"/>
  <c r="V932" i="8" s="1"/>
  <c r="Y931" i="8"/>
  <c r="V931" i="8" s="1"/>
  <c r="Y930" i="8"/>
  <c r="V930" i="8" s="1"/>
  <c r="Y929" i="8"/>
  <c r="V929" i="8" s="1"/>
  <c r="Y928" i="8"/>
  <c r="V928" i="8" s="1"/>
  <c r="Y927" i="8"/>
  <c r="V927" i="8" s="1"/>
  <c r="Y926" i="8"/>
  <c r="V926" i="8" s="1"/>
  <c r="Y925" i="8"/>
  <c r="V925" i="8" s="1"/>
  <c r="Y924" i="8"/>
  <c r="V924" i="8" s="1"/>
  <c r="Y923" i="8"/>
  <c r="V923" i="8" s="1"/>
  <c r="Y922" i="8"/>
  <c r="V922" i="8" s="1"/>
  <c r="Y921" i="8"/>
  <c r="V921" i="8" s="1"/>
  <c r="Y920" i="8"/>
  <c r="V920" i="8" s="1"/>
  <c r="Y919" i="8"/>
  <c r="V919" i="8" s="1"/>
  <c r="Y918" i="8"/>
  <c r="V918" i="8" s="1"/>
  <c r="Y917" i="8"/>
  <c r="V917" i="8" s="1"/>
  <c r="Y916" i="8"/>
  <c r="V916" i="8" s="1"/>
  <c r="Y915" i="8"/>
  <c r="V915" i="8" s="1"/>
  <c r="Y914" i="8"/>
  <c r="V914" i="8" s="1"/>
  <c r="Y913" i="8"/>
  <c r="V913" i="8" s="1"/>
  <c r="Y912" i="8"/>
  <c r="V912" i="8" s="1"/>
  <c r="Y911" i="8"/>
  <c r="V911" i="8" s="1"/>
  <c r="Y910" i="8"/>
  <c r="V910" i="8" s="1"/>
  <c r="Y909" i="8"/>
  <c r="V909" i="8" s="1"/>
  <c r="Y908" i="8"/>
  <c r="V908" i="8" s="1"/>
  <c r="Y907" i="8"/>
  <c r="V907" i="8" s="1"/>
  <c r="Y906" i="8"/>
  <c r="V906" i="8" s="1"/>
  <c r="Y905" i="8"/>
  <c r="V905" i="8" s="1"/>
  <c r="Y904" i="8"/>
  <c r="V904" i="8" s="1"/>
  <c r="Y903" i="8"/>
  <c r="V903" i="8" s="1"/>
  <c r="Y902" i="8"/>
  <c r="V902" i="8" s="1"/>
  <c r="Y901" i="8"/>
  <c r="V901" i="8" s="1"/>
  <c r="Y900" i="8"/>
  <c r="V900" i="8" s="1"/>
  <c r="Y899" i="8"/>
  <c r="V899" i="8" s="1"/>
  <c r="Y898" i="8"/>
  <c r="V898" i="8" s="1"/>
  <c r="Y897" i="8"/>
  <c r="V897" i="8" s="1"/>
  <c r="Y896" i="8"/>
  <c r="V896" i="8" s="1"/>
  <c r="Y895" i="8"/>
  <c r="V895" i="8" s="1"/>
  <c r="Y894" i="8"/>
  <c r="V894" i="8" s="1"/>
  <c r="Y893" i="8"/>
  <c r="V893" i="8" s="1"/>
  <c r="Y892" i="8"/>
  <c r="V892" i="8" s="1"/>
  <c r="Y891" i="8"/>
  <c r="V891" i="8" s="1"/>
  <c r="Y890" i="8"/>
  <c r="V890" i="8" s="1"/>
  <c r="Y889" i="8"/>
  <c r="V889" i="8" s="1"/>
  <c r="Y888" i="8"/>
  <c r="V888" i="8" s="1"/>
  <c r="Y887" i="8"/>
  <c r="V887" i="8" s="1"/>
  <c r="Y886" i="8"/>
  <c r="V886" i="8" s="1"/>
  <c r="Y885" i="8"/>
  <c r="V885" i="8" s="1"/>
  <c r="Y884" i="8"/>
  <c r="V884" i="8" s="1"/>
  <c r="Y883" i="8"/>
  <c r="V883" i="8" s="1"/>
  <c r="Y882" i="8"/>
  <c r="V882" i="8" s="1"/>
  <c r="Y881" i="8"/>
  <c r="V881" i="8" s="1"/>
  <c r="Y880" i="8"/>
  <c r="V880" i="8" s="1"/>
  <c r="Y879" i="8"/>
  <c r="V879" i="8" s="1"/>
  <c r="Y878" i="8"/>
  <c r="V878" i="8" s="1"/>
  <c r="Y877" i="8"/>
  <c r="V877" i="8" s="1"/>
  <c r="Y876" i="8"/>
  <c r="V876" i="8" s="1"/>
  <c r="Y875" i="8"/>
  <c r="V875" i="8" s="1"/>
  <c r="Y874" i="8"/>
  <c r="V874" i="8" s="1"/>
  <c r="Y873" i="8"/>
  <c r="V873" i="8" s="1"/>
  <c r="Y872" i="8"/>
  <c r="V872" i="8" s="1"/>
  <c r="Y871" i="8"/>
  <c r="V871" i="8" s="1"/>
  <c r="Y870" i="8"/>
  <c r="V870" i="8" s="1"/>
  <c r="Y869" i="8"/>
  <c r="V869" i="8" s="1"/>
  <c r="Y868" i="8"/>
  <c r="V868" i="8" s="1"/>
  <c r="Y867" i="8"/>
  <c r="V867" i="8" s="1"/>
  <c r="Y866" i="8"/>
  <c r="V866" i="8" s="1"/>
  <c r="Y865" i="8"/>
  <c r="V865" i="8" s="1"/>
  <c r="Y864" i="8"/>
  <c r="V864" i="8" s="1"/>
  <c r="Y863" i="8"/>
  <c r="V863" i="8" s="1"/>
  <c r="Y862" i="8"/>
  <c r="V862" i="8" s="1"/>
  <c r="Y861" i="8"/>
  <c r="V861" i="8" s="1"/>
  <c r="Y860" i="8"/>
  <c r="V860" i="8" s="1"/>
  <c r="Y859" i="8"/>
  <c r="V859" i="8" s="1"/>
  <c r="Y858" i="8"/>
  <c r="V858" i="8" s="1"/>
  <c r="Y857" i="8"/>
  <c r="V857" i="8" s="1"/>
  <c r="Y856" i="8"/>
  <c r="V856" i="8" s="1"/>
  <c r="Y855" i="8"/>
  <c r="V855" i="8" s="1"/>
  <c r="Y854" i="8"/>
  <c r="V854" i="8" s="1"/>
  <c r="Y853" i="8"/>
  <c r="V853" i="8" s="1"/>
  <c r="Y852" i="8"/>
  <c r="V852" i="8" s="1"/>
  <c r="Y851" i="8"/>
  <c r="V851" i="8" s="1"/>
  <c r="Y850" i="8"/>
  <c r="V850" i="8" s="1"/>
  <c r="Y849" i="8"/>
  <c r="V849" i="8" s="1"/>
  <c r="Y848" i="8"/>
  <c r="V848" i="8" s="1"/>
  <c r="Y847" i="8"/>
  <c r="V847" i="8" s="1"/>
  <c r="Y846" i="8"/>
  <c r="V846" i="8" s="1"/>
  <c r="Y845" i="8"/>
  <c r="V845" i="8" s="1"/>
  <c r="Y844" i="8"/>
  <c r="V844" i="8" s="1"/>
  <c r="Y843" i="8"/>
  <c r="V843" i="8" s="1"/>
  <c r="Y842" i="8"/>
  <c r="V842" i="8" s="1"/>
  <c r="Y841" i="8"/>
  <c r="V841" i="8" s="1"/>
  <c r="Y840" i="8"/>
  <c r="V840" i="8" s="1"/>
  <c r="Y839" i="8"/>
  <c r="V839" i="8" s="1"/>
  <c r="Y838" i="8"/>
  <c r="V838" i="8" s="1"/>
  <c r="Y837" i="8"/>
  <c r="V837" i="8" s="1"/>
  <c r="Y836" i="8"/>
  <c r="V836" i="8" s="1"/>
  <c r="Y835" i="8"/>
  <c r="V835" i="8" s="1"/>
  <c r="Y834" i="8"/>
  <c r="V834" i="8" s="1"/>
  <c r="Y833" i="8"/>
  <c r="V833" i="8" s="1"/>
  <c r="Y832" i="8"/>
  <c r="V832" i="8" s="1"/>
  <c r="Y831" i="8"/>
  <c r="V831" i="8" s="1"/>
  <c r="Y830" i="8"/>
  <c r="V830" i="8" s="1"/>
  <c r="Y829" i="8"/>
  <c r="V829" i="8" s="1"/>
  <c r="Y828" i="8"/>
  <c r="V828" i="8" s="1"/>
  <c r="Y827" i="8"/>
  <c r="V827" i="8" s="1"/>
  <c r="Y826" i="8"/>
  <c r="V826" i="8" s="1"/>
  <c r="Y825" i="8"/>
  <c r="V825" i="8" s="1"/>
  <c r="Y824" i="8"/>
  <c r="V824" i="8" s="1"/>
  <c r="Y823" i="8"/>
  <c r="V823" i="8" s="1"/>
  <c r="Y822" i="8"/>
  <c r="V822" i="8" s="1"/>
  <c r="Y821" i="8"/>
  <c r="V821" i="8" s="1"/>
  <c r="Y820" i="8"/>
  <c r="V820" i="8" s="1"/>
  <c r="Y819" i="8"/>
  <c r="V819" i="8" s="1"/>
  <c r="Y818" i="8"/>
  <c r="V818" i="8" s="1"/>
  <c r="Y817" i="8"/>
  <c r="V817" i="8" s="1"/>
  <c r="Y816" i="8"/>
  <c r="V816" i="8" s="1"/>
  <c r="Y815" i="8"/>
  <c r="V815" i="8" s="1"/>
  <c r="Y814" i="8"/>
  <c r="V814" i="8" s="1"/>
  <c r="Y813" i="8"/>
  <c r="V813" i="8" s="1"/>
  <c r="Y812" i="8"/>
  <c r="V812" i="8" s="1"/>
  <c r="Y811" i="8"/>
  <c r="V811" i="8" s="1"/>
  <c r="Y810" i="8"/>
  <c r="V810" i="8" s="1"/>
  <c r="Y809" i="8"/>
  <c r="V809" i="8" s="1"/>
  <c r="Y808" i="8"/>
  <c r="V808" i="8" s="1"/>
  <c r="Y807" i="8"/>
  <c r="V807" i="8" s="1"/>
  <c r="Y806" i="8"/>
  <c r="V806" i="8" s="1"/>
  <c r="Y805" i="8"/>
  <c r="V805" i="8" s="1"/>
  <c r="Y804" i="8"/>
  <c r="V804" i="8" s="1"/>
  <c r="Y803" i="8"/>
  <c r="V803" i="8" s="1"/>
  <c r="Y802" i="8"/>
  <c r="V802" i="8" s="1"/>
  <c r="Y801" i="8"/>
  <c r="V801" i="8" s="1"/>
  <c r="Y800" i="8"/>
  <c r="V800" i="8" s="1"/>
  <c r="Y799" i="8"/>
  <c r="V799" i="8" s="1"/>
  <c r="Y798" i="8"/>
  <c r="V798" i="8" s="1"/>
  <c r="Y797" i="8"/>
  <c r="V797" i="8" s="1"/>
  <c r="Y796" i="8"/>
  <c r="V796" i="8" s="1"/>
  <c r="Y795" i="8"/>
  <c r="V795" i="8" s="1"/>
  <c r="Y794" i="8"/>
  <c r="V794" i="8" s="1"/>
  <c r="Y793" i="8"/>
  <c r="V793" i="8" s="1"/>
  <c r="Y792" i="8"/>
  <c r="V792" i="8" s="1"/>
  <c r="Y791" i="8"/>
  <c r="V791" i="8" s="1"/>
  <c r="Y790" i="8"/>
  <c r="V790" i="8" s="1"/>
  <c r="Y789" i="8"/>
  <c r="V789" i="8" s="1"/>
  <c r="Y788" i="8"/>
  <c r="V788" i="8" s="1"/>
  <c r="Y787" i="8"/>
  <c r="V787" i="8" s="1"/>
  <c r="Y786" i="8"/>
  <c r="V786" i="8" s="1"/>
  <c r="Y785" i="8"/>
  <c r="V785" i="8" s="1"/>
  <c r="Y784" i="8"/>
  <c r="V784" i="8" s="1"/>
  <c r="Y783" i="8"/>
  <c r="V783" i="8" s="1"/>
  <c r="Y782" i="8"/>
  <c r="V782" i="8" s="1"/>
  <c r="Y781" i="8"/>
  <c r="V781" i="8" s="1"/>
  <c r="Y780" i="8"/>
  <c r="V780" i="8" s="1"/>
  <c r="Y779" i="8"/>
  <c r="V779" i="8" s="1"/>
  <c r="Y778" i="8"/>
  <c r="V778" i="8" s="1"/>
  <c r="Y777" i="8"/>
  <c r="V777" i="8" s="1"/>
  <c r="Y776" i="8"/>
  <c r="V776" i="8" s="1"/>
  <c r="Y775" i="8"/>
  <c r="V775" i="8" s="1"/>
  <c r="Y774" i="8"/>
  <c r="V774" i="8" s="1"/>
  <c r="Y773" i="8"/>
  <c r="V773" i="8" s="1"/>
  <c r="Y772" i="8"/>
  <c r="V772" i="8" s="1"/>
  <c r="Y771" i="8"/>
  <c r="V771" i="8" s="1"/>
  <c r="Y770" i="8"/>
  <c r="V770" i="8" s="1"/>
  <c r="Y769" i="8"/>
  <c r="V769" i="8" s="1"/>
  <c r="Y768" i="8"/>
  <c r="V768" i="8" s="1"/>
  <c r="Y767" i="8"/>
  <c r="V767" i="8" s="1"/>
  <c r="Y766" i="8"/>
  <c r="V766" i="8" s="1"/>
  <c r="Y765" i="8"/>
  <c r="V765" i="8" s="1"/>
  <c r="Y764" i="8"/>
  <c r="V764" i="8" s="1"/>
  <c r="Y763" i="8"/>
  <c r="V763" i="8" s="1"/>
  <c r="Y762" i="8"/>
  <c r="V762" i="8" s="1"/>
  <c r="Y761" i="8"/>
  <c r="V761" i="8" s="1"/>
  <c r="Y760" i="8"/>
  <c r="V760" i="8" s="1"/>
  <c r="Y759" i="8"/>
  <c r="V759" i="8" s="1"/>
  <c r="Y758" i="8"/>
  <c r="V758" i="8" s="1"/>
  <c r="Y757" i="8"/>
  <c r="V757" i="8" s="1"/>
  <c r="Y756" i="8"/>
  <c r="V756" i="8" s="1"/>
  <c r="Y755" i="8"/>
  <c r="V755" i="8" s="1"/>
  <c r="Y754" i="8"/>
  <c r="V754" i="8" s="1"/>
  <c r="Y753" i="8"/>
  <c r="V753" i="8" s="1"/>
  <c r="Y752" i="8"/>
  <c r="V752" i="8" s="1"/>
  <c r="Y751" i="8"/>
  <c r="V751" i="8" s="1"/>
  <c r="Y750" i="8"/>
  <c r="V750" i="8" s="1"/>
  <c r="Y749" i="8"/>
  <c r="V749" i="8" s="1"/>
  <c r="Y748" i="8"/>
  <c r="V748" i="8" s="1"/>
  <c r="Y747" i="8"/>
  <c r="V747" i="8" s="1"/>
  <c r="Y746" i="8"/>
  <c r="V746" i="8" s="1"/>
  <c r="Y745" i="8"/>
  <c r="V745" i="8" s="1"/>
  <c r="Y744" i="8"/>
  <c r="V744" i="8" s="1"/>
  <c r="Y743" i="8"/>
  <c r="V743" i="8" s="1"/>
  <c r="Y742" i="8"/>
  <c r="V742" i="8" s="1"/>
  <c r="Y741" i="8"/>
  <c r="V741" i="8" s="1"/>
  <c r="Y740" i="8"/>
  <c r="V740" i="8" s="1"/>
  <c r="Y739" i="8"/>
  <c r="V739" i="8" s="1"/>
  <c r="Y738" i="8"/>
  <c r="V738" i="8" s="1"/>
  <c r="Y737" i="8"/>
  <c r="V737" i="8" s="1"/>
  <c r="Y736" i="8"/>
  <c r="V736" i="8" s="1"/>
  <c r="Y735" i="8"/>
  <c r="V735" i="8" s="1"/>
  <c r="Y734" i="8"/>
  <c r="V734" i="8" s="1"/>
  <c r="Y733" i="8"/>
  <c r="V733" i="8" s="1"/>
  <c r="Y732" i="8"/>
  <c r="V732" i="8" s="1"/>
  <c r="Y731" i="8"/>
  <c r="V731" i="8" s="1"/>
  <c r="Y730" i="8"/>
  <c r="V730" i="8" s="1"/>
  <c r="Y729" i="8"/>
  <c r="V729" i="8" s="1"/>
  <c r="Y728" i="8"/>
  <c r="V728" i="8" s="1"/>
  <c r="Y727" i="8"/>
  <c r="V727" i="8" s="1"/>
  <c r="Y726" i="8"/>
  <c r="V726" i="8" s="1"/>
  <c r="Y725" i="8"/>
  <c r="V725" i="8" s="1"/>
  <c r="Y724" i="8"/>
  <c r="V724" i="8" s="1"/>
  <c r="Y723" i="8"/>
  <c r="V723" i="8" s="1"/>
  <c r="Y722" i="8"/>
  <c r="V722" i="8" s="1"/>
  <c r="Y721" i="8"/>
  <c r="V721" i="8" s="1"/>
  <c r="Y720" i="8"/>
  <c r="V720" i="8" s="1"/>
  <c r="Y719" i="8"/>
  <c r="V719" i="8" s="1"/>
  <c r="Y718" i="8"/>
  <c r="V718" i="8" s="1"/>
  <c r="Y717" i="8"/>
  <c r="V717" i="8" s="1"/>
  <c r="Y716" i="8"/>
  <c r="V716" i="8" s="1"/>
  <c r="Y715" i="8"/>
  <c r="V715" i="8" s="1"/>
  <c r="Y714" i="8"/>
  <c r="V714" i="8" s="1"/>
  <c r="Y713" i="8"/>
  <c r="V713" i="8" s="1"/>
  <c r="Y712" i="8"/>
  <c r="V712" i="8" s="1"/>
  <c r="Y711" i="8"/>
  <c r="V711" i="8" s="1"/>
  <c r="Y710" i="8"/>
  <c r="V710" i="8" s="1"/>
  <c r="Y709" i="8"/>
  <c r="V709" i="8" s="1"/>
  <c r="Y708" i="8"/>
  <c r="V708" i="8" s="1"/>
  <c r="Y707" i="8"/>
  <c r="V707" i="8" s="1"/>
  <c r="Y706" i="8"/>
  <c r="V706" i="8" s="1"/>
  <c r="Y705" i="8"/>
  <c r="V705" i="8" s="1"/>
  <c r="Y704" i="8"/>
  <c r="V704" i="8" s="1"/>
  <c r="Y703" i="8"/>
  <c r="V703" i="8" s="1"/>
  <c r="Y702" i="8"/>
  <c r="V702" i="8" s="1"/>
  <c r="Y701" i="8"/>
  <c r="V701" i="8" s="1"/>
  <c r="Y700" i="8"/>
  <c r="V700" i="8" s="1"/>
  <c r="Y699" i="8"/>
  <c r="V699" i="8" s="1"/>
  <c r="Y698" i="8"/>
  <c r="V698" i="8" s="1"/>
  <c r="Y697" i="8"/>
  <c r="V697" i="8" s="1"/>
  <c r="Y696" i="8"/>
  <c r="V696" i="8" s="1"/>
  <c r="Y695" i="8"/>
  <c r="V695" i="8" s="1"/>
  <c r="Y694" i="8"/>
  <c r="V694" i="8" s="1"/>
  <c r="Y693" i="8"/>
  <c r="V693" i="8" s="1"/>
  <c r="Y692" i="8"/>
  <c r="V692" i="8" s="1"/>
  <c r="Y691" i="8"/>
  <c r="V691" i="8" s="1"/>
  <c r="Y690" i="8"/>
  <c r="V690" i="8" s="1"/>
  <c r="Y689" i="8"/>
  <c r="V689" i="8" s="1"/>
  <c r="Y688" i="8"/>
  <c r="V688" i="8" s="1"/>
  <c r="Y687" i="8"/>
  <c r="V687" i="8"/>
  <c r="Y686" i="8"/>
  <c r="V686" i="8" s="1"/>
  <c r="Y685" i="8"/>
  <c r="V685" i="8"/>
  <c r="Y684" i="8"/>
  <c r="V684" i="8" s="1"/>
  <c r="Y683" i="8"/>
  <c r="V683" i="8"/>
  <c r="Y682" i="8"/>
  <c r="V682" i="8" s="1"/>
  <c r="Y681" i="8"/>
  <c r="V681" i="8"/>
  <c r="Y680" i="8"/>
  <c r="V680" i="8" s="1"/>
  <c r="Y679" i="8"/>
  <c r="V679" i="8"/>
  <c r="Y678" i="8"/>
  <c r="V678" i="8" s="1"/>
  <c r="Y677" i="8"/>
  <c r="V677" i="8"/>
  <c r="Y676" i="8"/>
  <c r="V676" i="8" s="1"/>
  <c r="Y675" i="8"/>
  <c r="V675" i="8"/>
  <c r="Y674" i="8"/>
  <c r="V674" i="8" s="1"/>
  <c r="Y673" i="8"/>
  <c r="V673" i="8"/>
  <c r="Y672" i="8"/>
  <c r="V672" i="8" s="1"/>
  <c r="Y671" i="8"/>
  <c r="V671" i="8"/>
  <c r="Y670" i="8"/>
  <c r="V670" i="8" s="1"/>
  <c r="Y669" i="8"/>
  <c r="V669" i="8"/>
  <c r="Y668" i="8"/>
  <c r="V668" i="8" s="1"/>
  <c r="Y667" i="8"/>
  <c r="V667" i="8"/>
  <c r="Y666" i="8"/>
  <c r="V666" i="8" s="1"/>
  <c r="Y665" i="8"/>
  <c r="V665" i="8"/>
  <c r="Y664" i="8"/>
  <c r="V664" i="8" s="1"/>
  <c r="Y663" i="8"/>
  <c r="V663" i="8"/>
  <c r="Y662" i="8"/>
  <c r="V662" i="8" s="1"/>
  <c r="Y661" i="8"/>
  <c r="V661" i="8"/>
  <c r="Y660" i="8"/>
  <c r="V660" i="8" s="1"/>
  <c r="Y659" i="8"/>
  <c r="V659" i="8"/>
  <c r="Y658" i="8"/>
  <c r="V658" i="8" s="1"/>
  <c r="Y657" i="8"/>
  <c r="V657" i="8"/>
  <c r="Y656" i="8"/>
  <c r="V656" i="8" s="1"/>
  <c r="Y655" i="8"/>
  <c r="V655" i="8"/>
  <c r="Y654" i="8"/>
  <c r="V654" i="8" s="1"/>
  <c r="Y653" i="8"/>
  <c r="V653" i="8"/>
  <c r="Y652" i="8"/>
  <c r="V652" i="8" s="1"/>
  <c r="Y651" i="8"/>
  <c r="V651" i="8"/>
  <c r="Y650" i="8"/>
  <c r="V650" i="8" s="1"/>
  <c r="Y649" i="8"/>
  <c r="V649" i="8"/>
  <c r="Y648" i="8"/>
  <c r="V648" i="8" s="1"/>
  <c r="Y647" i="8"/>
  <c r="V647" i="8"/>
  <c r="Y646" i="8"/>
  <c r="V646" i="8" s="1"/>
  <c r="Y645" i="8"/>
  <c r="V645" i="8"/>
  <c r="Y644" i="8"/>
  <c r="V644" i="8" s="1"/>
  <c r="Y643" i="8"/>
  <c r="V643" i="8"/>
  <c r="Y642" i="8"/>
  <c r="V642" i="8" s="1"/>
  <c r="Y641" i="8"/>
  <c r="V641" i="8"/>
  <c r="Y640" i="8"/>
  <c r="V640" i="8" s="1"/>
  <c r="Y639" i="8"/>
  <c r="V639" i="8"/>
  <c r="Y638" i="8"/>
  <c r="V638" i="8" s="1"/>
  <c r="Y637" i="8"/>
  <c r="V637" i="8"/>
  <c r="Y636" i="8"/>
  <c r="V636" i="8" s="1"/>
  <c r="Y635" i="8"/>
  <c r="V635" i="8"/>
  <c r="Y634" i="8"/>
  <c r="V634" i="8" s="1"/>
  <c r="Y633" i="8"/>
  <c r="V633" i="8"/>
  <c r="Y632" i="8"/>
  <c r="V632" i="8" s="1"/>
  <c r="Y631" i="8"/>
  <c r="V631" i="8"/>
  <c r="Y630" i="8"/>
  <c r="V630" i="8" s="1"/>
  <c r="Y629" i="8"/>
  <c r="V629" i="8"/>
  <c r="Y628" i="8"/>
  <c r="V628" i="8" s="1"/>
  <c r="Y627" i="8"/>
  <c r="V627" i="8"/>
  <c r="Y626" i="8"/>
  <c r="V626" i="8" s="1"/>
  <c r="Y625" i="8"/>
  <c r="V625" i="8"/>
  <c r="Y624" i="8"/>
  <c r="V624" i="8" s="1"/>
  <c r="Y623" i="8"/>
  <c r="V623" i="8"/>
  <c r="Y622" i="8"/>
  <c r="V622" i="8" s="1"/>
  <c r="Y621" i="8"/>
  <c r="V621" i="8"/>
  <c r="Y620" i="8"/>
  <c r="V620" i="8" s="1"/>
  <c r="Y619" i="8"/>
  <c r="V619" i="8"/>
  <c r="Y618" i="8"/>
  <c r="V618" i="8" s="1"/>
  <c r="Y617" i="8"/>
  <c r="V617" i="8"/>
  <c r="Y616" i="8"/>
  <c r="V616" i="8" s="1"/>
  <c r="Y615" i="8"/>
  <c r="V615" i="8"/>
  <c r="Y614" i="8"/>
  <c r="V614" i="8" s="1"/>
  <c r="Y613" i="8"/>
  <c r="V613" i="8"/>
  <c r="Y612" i="8"/>
  <c r="V612" i="8" s="1"/>
  <c r="Y611" i="8"/>
  <c r="V611" i="8"/>
  <c r="Y610" i="8"/>
  <c r="V610" i="8" s="1"/>
  <c r="Y609" i="8"/>
  <c r="V609" i="8"/>
  <c r="Y608" i="8"/>
  <c r="V608" i="8" s="1"/>
  <c r="Y607" i="8"/>
  <c r="V607" i="8"/>
  <c r="Y606" i="8"/>
  <c r="V606" i="8" s="1"/>
  <c r="Y605" i="8"/>
  <c r="V605" i="8"/>
  <c r="Y604" i="8"/>
  <c r="V604" i="8" s="1"/>
  <c r="Y603" i="8"/>
  <c r="V603" i="8"/>
  <c r="Y602" i="8"/>
  <c r="V602" i="8" s="1"/>
  <c r="Y601" i="8"/>
  <c r="V601" i="8"/>
  <c r="Y600" i="8"/>
  <c r="V600" i="8" s="1"/>
  <c r="Y599" i="8"/>
  <c r="V599" i="8"/>
  <c r="Y598" i="8"/>
  <c r="V598" i="8" s="1"/>
  <c r="Y597" i="8"/>
  <c r="V597" i="8"/>
  <c r="Y596" i="8"/>
  <c r="V596" i="8" s="1"/>
  <c r="Y595" i="8"/>
  <c r="V595" i="8"/>
  <c r="Y594" i="8"/>
  <c r="V594" i="8" s="1"/>
  <c r="Y593" i="8"/>
  <c r="V593" i="8"/>
  <c r="Y592" i="8"/>
  <c r="V592" i="8" s="1"/>
  <c r="Y591" i="8"/>
  <c r="V591" i="8"/>
  <c r="Y590" i="8"/>
  <c r="V590" i="8" s="1"/>
  <c r="Y589" i="8"/>
  <c r="V589" i="8"/>
  <c r="Y588" i="8"/>
  <c r="V588" i="8" s="1"/>
  <c r="Y587" i="8"/>
  <c r="V587" i="8"/>
  <c r="Y586" i="8"/>
  <c r="V586" i="8" s="1"/>
  <c r="Y585" i="8"/>
  <c r="V585" i="8"/>
  <c r="Y584" i="8"/>
  <c r="V584" i="8" s="1"/>
  <c r="Y583" i="8"/>
  <c r="V583" i="8"/>
  <c r="Y582" i="8"/>
  <c r="V582" i="8" s="1"/>
  <c r="Y581" i="8"/>
  <c r="V581" i="8"/>
  <c r="Y580" i="8"/>
  <c r="V580" i="8" s="1"/>
  <c r="Y579" i="8"/>
  <c r="V579" i="8"/>
  <c r="Y578" i="8"/>
  <c r="V578" i="8" s="1"/>
  <c r="Y577" i="8"/>
  <c r="V577" i="8"/>
  <c r="Y576" i="8"/>
  <c r="V576" i="8" s="1"/>
  <c r="Y575" i="8"/>
  <c r="V575" i="8"/>
  <c r="Y574" i="8"/>
  <c r="V574" i="8" s="1"/>
  <c r="Y573" i="8"/>
  <c r="V573" i="8"/>
  <c r="Y572" i="8"/>
  <c r="V572" i="8" s="1"/>
  <c r="Y571" i="8"/>
  <c r="V571" i="8"/>
  <c r="Y570" i="8"/>
  <c r="V570" i="8" s="1"/>
  <c r="Y569" i="8"/>
  <c r="V569" i="8"/>
  <c r="Y568" i="8"/>
  <c r="V568" i="8" s="1"/>
  <c r="Y567" i="8"/>
  <c r="V567" i="8"/>
  <c r="Y566" i="8"/>
  <c r="V566" i="8" s="1"/>
  <c r="Y565" i="8"/>
  <c r="V565" i="8"/>
  <c r="Y564" i="8"/>
  <c r="V564" i="8" s="1"/>
  <c r="Y563" i="8"/>
  <c r="V563" i="8"/>
  <c r="Y562" i="8"/>
  <c r="V562" i="8" s="1"/>
  <c r="Y561" i="8"/>
  <c r="V561" i="8"/>
  <c r="Y560" i="8"/>
  <c r="V560" i="8" s="1"/>
  <c r="Y559" i="8"/>
  <c r="V559" i="8"/>
  <c r="Y558" i="8"/>
  <c r="V558" i="8" s="1"/>
  <c r="Y557" i="8"/>
  <c r="V557" i="8"/>
  <c r="Y556" i="8"/>
  <c r="V556" i="8" s="1"/>
  <c r="Y555" i="8"/>
  <c r="V555" i="8"/>
  <c r="Y554" i="8"/>
  <c r="V554" i="8" s="1"/>
  <c r="Y553" i="8"/>
  <c r="V553" i="8"/>
  <c r="Y552" i="8"/>
  <c r="V552" i="8" s="1"/>
  <c r="Y551" i="8"/>
  <c r="V551" i="8"/>
  <c r="Y550" i="8"/>
  <c r="V550" i="8" s="1"/>
  <c r="Y549" i="8"/>
  <c r="V549" i="8"/>
  <c r="Y548" i="8"/>
  <c r="V548" i="8" s="1"/>
  <c r="Y547" i="8"/>
  <c r="V547" i="8"/>
  <c r="Y546" i="8"/>
  <c r="V546" i="8" s="1"/>
  <c r="Y545" i="8"/>
  <c r="V545" i="8"/>
  <c r="Y544" i="8"/>
  <c r="V544" i="8" s="1"/>
  <c r="Y543" i="8"/>
  <c r="V543" i="8"/>
  <c r="Y542" i="8"/>
  <c r="V542" i="8" s="1"/>
  <c r="Y541" i="8"/>
  <c r="V541" i="8"/>
  <c r="Y540" i="8"/>
  <c r="V540" i="8" s="1"/>
  <c r="Y539" i="8"/>
  <c r="V539" i="8"/>
  <c r="Y538" i="8"/>
  <c r="V538" i="8" s="1"/>
  <c r="Y537" i="8"/>
  <c r="V537" i="8"/>
  <c r="Y536" i="8"/>
  <c r="V536" i="8" s="1"/>
  <c r="Y535" i="8"/>
  <c r="V535" i="8"/>
  <c r="Y534" i="8"/>
  <c r="V534" i="8" s="1"/>
  <c r="Y533" i="8"/>
  <c r="V533" i="8"/>
  <c r="Y532" i="8"/>
  <c r="V532" i="8" s="1"/>
  <c r="Y531" i="8"/>
  <c r="V531" i="8"/>
  <c r="Y530" i="8"/>
  <c r="V530" i="8" s="1"/>
  <c r="Y529" i="8"/>
  <c r="V529" i="8"/>
  <c r="Y528" i="8"/>
  <c r="V528" i="8" s="1"/>
  <c r="Y527" i="8"/>
  <c r="V527" i="8"/>
  <c r="Y526" i="8"/>
  <c r="V526" i="8" s="1"/>
  <c r="Y525" i="8"/>
  <c r="V525" i="8"/>
  <c r="Y524" i="8"/>
  <c r="V524" i="8" s="1"/>
  <c r="Y523" i="8"/>
  <c r="V523" i="8"/>
  <c r="Y522" i="8"/>
  <c r="V522" i="8" s="1"/>
  <c r="Y521" i="8"/>
  <c r="V521" i="8"/>
  <c r="Y520" i="8"/>
  <c r="V520" i="8" s="1"/>
  <c r="Y519" i="8"/>
  <c r="V519" i="8"/>
  <c r="Y518" i="8"/>
  <c r="V518" i="8" s="1"/>
  <c r="Y517" i="8"/>
  <c r="V517" i="8"/>
  <c r="Y516" i="8"/>
  <c r="V516" i="8" s="1"/>
  <c r="Y515" i="8"/>
  <c r="V515" i="8"/>
  <c r="Y514" i="8"/>
  <c r="V514" i="8" s="1"/>
  <c r="Y513" i="8"/>
  <c r="V513" i="8"/>
  <c r="Y512" i="8"/>
  <c r="V512" i="8" s="1"/>
  <c r="Y511" i="8"/>
  <c r="V511" i="8"/>
  <c r="Y510" i="8"/>
  <c r="V510" i="8" s="1"/>
  <c r="Y509" i="8"/>
  <c r="V509" i="8"/>
  <c r="Y508" i="8"/>
  <c r="V508" i="8" s="1"/>
  <c r="Y507" i="8"/>
  <c r="V507" i="8"/>
  <c r="Y506" i="8"/>
  <c r="V506" i="8" s="1"/>
  <c r="Y505" i="8"/>
  <c r="V505" i="8"/>
  <c r="Y504" i="8"/>
  <c r="V504" i="8" s="1"/>
  <c r="Y503" i="8"/>
  <c r="V503" i="8"/>
  <c r="Y502" i="8"/>
  <c r="V502" i="8" s="1"/>
  <c r="Y501" i="8"/>
  <c r="V501" i="8"/>
  <c r="Y500" i="8"/>
  <c r="V500" i="8" s="1"/>
  <c r="Y499" i="8"/>
  <c r="V499" i="8"/>
  <c r="Y498" i="8"/>
  <c r="V498" i="8" s="1"/>
  <c r="Y497" i="8"/>
  <c r="V497" i="8"/>
  <c r="Y496" i="8"/>
  <c r="V496" i="8" s="1"/>
  <c r="Y495" i="8"/>
  <c r="V495" i="8"/>
  <c r="Y494" i="8"/>
  <c r="V494" i="8" s="1"/>
  <c r="Y493" i="8"/>
  <c r="V493" i="8"/>
  <c r="Y492" i="8"/>
  <c r="V492" i="8" s="1"/>
  <c r="Y491" i="8"/>
  <c r="V491" i="8"/>
  <c r="Y490" i="8"/>
  <c r="V490" i="8" s="1"/>
  <c r="Y489" i="8"/>
  <c r="V489" i="8"/>
  <c r="Y488" i="8"/>
  <c r="V488" i="8" s="1"/>
  <c r="Y487" i="8"/>
  <c r="V487" i="8"/>
  <c r="Y486" i="8"/>
  <c r="V486" i="8" s="1"/>
  <c r="Y485" i="8"/>
  <c r="V485" i="8"/>
  <c r="Y484" i="8"/>
  <c r="V484" i="8" s="1"/>
  <c r="Y483" i="8"/>
  <c r="V483" i="8"/>
  <c r="Y482" i="8"/>
  <c r="V482" i="8" s="1"/>
  <c r="Y481" i="8"/>
  <c r="V481" i="8"/>
  <c r="Y480" i="8"/>
  <c r="V480" i="8" s="1"/>
  <c r="Y479" i="8"/>
  <c r="V479" i="8"/>
  <c r="Y478" i="8"/>
  <c r="V478" i="8" s="1"/>
  <c r="Y477" i="8"/>
  <c r="V477" i="8"/>
  <c r="Y476" i="8"/>
  <c r="V476" i="8" s="1"/>
  <c r="Y475" i="8"/>
  <c r="V475" i="8"/>
  <c r="Y474" i="8"/>
  <c r="V474" i="8" s="1"/>
  <c r="Y473" i="8"/>
  <c r="V473" i="8"/>
  <c r="Y472" i="8"/>
  <c r="V472" i="8" s="1"/>
  <c r="Y471" i="8"/>
  <c r="V471" i="8"/>
  <c r="Y470" i="8"/>
  <c r="V470" i="8" s="1"/>
  <c r="Y469" i="8"/>
  <c r="V469" i="8"/>
  <c r="Y468" i="8"/>
  <c r="V468" i="8" s="1"/>
  <c r="Y467" i="8"/>
  <c r="V467" i="8"/>
  <c r="Y466" i="8"/>
  <c r="V466" i="8" s="1"/>
  <c r="Y465" i="8"/>
  <c r="V465" i="8"/>
  <c r="Y464" i="8"/>
  <c r="V464" i="8" s="1"/>
  <c r="Y463" i="8"/>
  <c r="V463" i="8"/>
  <c r="Y462" i="8"/>
  <c r="V462" i="8" s="1"/>
  <c r="Y461" i="8"/>
  <c r="V461" i="8"/>
  <c r="Y460" i="8"/>
  <c r="V460" i="8" s="1"/>
  <c r="Y459" i="8"/>
  <c r="V459" i="8"/>
  <c r="Y458" i="8"/>
  <c r="V458" i="8" s="1"/>
  <c r="Y457" i="8"/>
  <c r="V457" i="8"/>
  <c r="Y456" i="8"/>
  <c r="V456" i="8" s="1"/>
  <c r="Y455" i="8"/>
  <c r="V455" i="8"/>
  <c r="Y454" i="8"/>
  <c r="V454" i="8" s="1"/>
  <c r="Y453" i="8"/>
  <c r="V453" i="8"/>
  <c r="Y452" i="8"/>
  <c r="V452" i="8" s="1"/>
  <c r="Y451" i="8"/>
  <c r="V451" i="8"/>
  <c r="Y450" i="8"/>
  <c r="V450" i="8" s="1"/>
  <c r="Y449" i="8"/>
  <c r="V449" i="8"/>
  <c r="Y448" i="8"/>
  <c r="V448" i="8" s="1"/>
  <c r="Y447" i="8"/>
  <c r="V447" i="8"/>
  <c r="Y446" i="8"/>
  <c r="V446" i="8" s="1"/>
  <c r="Y445" i="8"/>
  <c r="V445" i="8"/>
  <c r="Y444" i="8"/>
  <c r="V444" i="8" s="1"/>
  <c r="Y443" i="8"/>
  <c r="V443" i="8"/>
  <c r="Y442" i="8"/>
  <c r="V442" i="8" s="1"/>
  <c r="Y441" i="8"/>
  <c r="V441" i="8"/>
  <c r="Y440" i="8"/>
  <c r="V440" i="8" s="1"/>
  <c r="Y439" i="8"/>
  <c r="V439" i="8"/>
  <c r="Y438" i="8"/>
  <c r="V438" i="8" s="1"/>
  <c r="Y437" i="8"/>
  <c r="V437" i="8"/>
  <c r="Y436" i="8"/>
  <c r="V436" i="8" s="1"/>
  <c r="Y435" i="8"/>
  <c r="V435" i="8"/>
  <c r="Y434" i="8"/>
  <c r="V434" i="8" s="1"/>
  <c r="Y433" i="8"/>
  <c r="V433" i="8"/>
  <c r="Y432" i="8"/>
  <c r="V432" i="8" s="1"/>
  <c r="Y431" i="8"/>
  <c r="V431" i="8"/>
  <c r="Y430" i="8"/>
  <c r="V430" i="8" s="1"/>
  <c r="Y429" i="8"/>
  <c r="V429" i="8"/>
  <c r="Y428" i="8"/>
  <c r="V428" i="8" s="1"/>
  <c r="Y427" i="8"/>
  <c r="V427" i="8"/>
  <c r="Y426" i="8"/>
  <c r="V426" i="8" s="1"/>
  <c r="Y425" i="8"/>
  <c r="V425" i="8"/>
  <c r="Y424" i="8"/>
  <c r="V424" i="8" s="1"/>
  <c r="Y423" i="8"/>
  <c r="V423" i="8"/>
  <c r="Y422" i="8"/>
  <c r="V422" i="8" s="1"/>
  <c r="Y421" i="8"/>
  <c r="V421" i="8"/>
  <c r="Y420" i="8"/>
  <c r="V420" i="8" s="1"/>
  <c r="Y419" i="8"/>
  <c r="V419" i="8"/>
  <c r="Y418" i="8"/>
  <c r="V418" i="8" s="1"/>
  <c r="Y417" i="8"/>
  <c r="V417" i="8"/>
  <c r="Y416" i="8"/>
  <c r="V416" i="8" s="1"/>
  <c r="Y415" i="8"/>
  <c r="V415" i="8"/>
  <c r="Y414" i="8"/>
  <c r="V414" i="8" s="1"/>
  <c r="Y413" i="8"/>
  <c r="V413" i="8"/>
  <c r="Y412" i="8"/>
  <c r="V412" i="8" s="1"/>
  <c r="Y411" i="8"/>
  <c r="V411" i="8"/>
  <c r="Y410" i="8"/>
  <c r="V410" i="8" s="1"/>
  <c r="Y409" i="8"/>
  <c r="V409" i="8"/>
  <c r="Y408" i="8"/>
  <c r="V408" i="8" s="1"/>
  <c r="Y407" i="8"/>
  <c r="V407" i="8"/>
  <c r="Y406" i="8"/>
  <c r="V406" i="8" s="1"/>
  <c r="Y405" i="8"/>
  <c r="V405" i="8"/>
  <c r="Y404" i="8"/>
  <c r="V404" i="8" s="1"/>
  <c r="Y403" i="8"/>
  <c r="V403" i="8"/>
  <c r="Y402" i="8"/>
  <c r="V402" i="8" s="1"/>
  <c r="Y401" i="8"/>
  <c r="V401" i="8"/>
  <c r="Y400" i="8"/>
  <c r="V400" i="8" s="1"/>
  <c r="Y399" i="8"/>
  <c r="V399" i="8"/>
  <c r="Y398" i="8"/>
  <c r="V398" i="8" s="1"/>
  <c r="Y397" i="8"/>
  <c r="V397" i="8"/>
  <c r="Y396" i="8"/>
  <c r="V396" i="8" s="1"/>
  <c r="Y395" i="8"/>
  <c r="V395" i="8"/>
  <c r="Y394" i="8"/>
  <c r="V394" i="8" s="1"/>
  <c r="Y393" i="8"/>
  <c r="V393" i="8"/>
  <c r="Y392" i="8"/>
  <c r="V392" i="8" s="1"/>
  <c r="Y391" i="8"/>
  <c r="V391" i="8"/>
  <c r="Y390" i="8"/>
  <c r="V390" i="8" s="1"/>
  <c r="Y389" i="8"/>
  <c r="V389" i="8"/>
  <c r="Y388" i="8"/>
  <c r="V388" i="8" s="1"/>
  <c r="Y387" i="8"/>
  <c r="V387" i="8"/>
  <c r="Y386" i="8"/>
  <c r="V386" i="8" s="1"/>
  <c r="Y385" i="8"/>
  <c r="V385" i="8"/>
  <c r="Y384" i="8"/>
  <c r="V384" i="8" s="1"/>
  <c r="Y383" i="8"/>
  <c r="V383" i="8"/>
  <c r="Y382" i="8"/>
  <c r="V382" i="8" s="1"/>
  <c r="Y381" i="8"/>
  <c r="V381" i="8"/>
  <c r="Y380" i="8"/>
  <c r="V380" i="8" s="1"/>
  <c r="Y379" i="8"/>
  <c r="V379" i="8"/>
  <c r="Y378" i="8"/>
  <c r="V378" i="8" s="1"/>
  <c r="Y377" i="8"/>
  <c r="V377" i="8"/>
  <c r="Y376" i="8"/>
  <c r="V376" i="8" s="1"/>
  <c r="Y375" i="8"/>
  <c r="V375" i="8"/>
  <c r="Y374" i="8"/>
  <c r="V374" i="8" s="1"/>
  <c r="Y373" i="8"/>
  <c r="V373" i="8"/>
  <c r="Y372" i="8"/>
  <c r="V372" i="8" s="1"/>
  <c r="Y371" i="8"/>
  <c r="V371" i="8"/>
  <c r="Y370" i="8"/>
  <c r="V370" i="8" s="1"/>
  <c r="Y369" i="8"/>
  <c r="V369" i="8"/>
  <c r="Y368" i="8"/>
  <c r="V368" i="8" s="1"/>
  <c r="Y367" i="8"/>
  <c r="V367" i="8"/>
  <c r="Y366" i="8"/>
  <c r="V366" i="8" s="1"/>
  <c r="Y365" i="8"/>
  <c r="V365" i="8"/>
  <c r="Y364" i="8"/>
  <c r="V364" i="8" s="1"/>
  <c r="Y363" i="8"/>
  <c r="V363" i="8"/>
  <c r="Y362" i="8"/>
  <c r="V362" i="8" s="1"/>
  <c r="Y361" i="8"/>
  <c r="V361" i="8"/>
  <c r="Y360" i="8"/>
  <c r="V360" i="8" s="1"/>
  <c r="Y359" i="8"/>
  <c r="V359" i="8"/>
  <c r="Y358" i="8"/>
  <c r="V358" i="8" s="1"/>
  <c r="Y357" i="8"/>
  <c r="V357" i="8"/>
  <c r="Y356" i="8"/>
  <c r="V356" i="8" s="1"/>
  <c r="Y355" i="8"/>
  <c r="V355" i="8"/>
  <c r="Y354" i="8"/>
  <c r="V354" i="8" s="1"/>
  <c r="Y353" i="8"/>
  <c r="V353" i="8"/>
  <c r="Y352" i="8"/>
  <c r="V352" i="8" s="1"/>
  <c r="Y351" i="8"/>
  <c r="V351" i="8"/>
  <c r="Y350" i="8"/>
  <c r="V350" i="8" s="1"/>
  <c r="Y349" i="8"/>
  <c r="V349" i="8"/>
  <c r="Y348" i="8"/>
  <c r="V348" i="8" s="1"/>
  <c r="Y347" i="8"/>
  <c r="V347" i="8"/>
  <c r="Y346" i="8"/>
  <c r="V346" i="8" s="1"/>
  <c r="Y345" i="8"/>
  <c r="V345" i="8"/>
  <c r="Y344" i="8"/>
  <c r="V344" i="8" s="1"/>
  <c r="Y343" i="8"/>
  <c r="V343" i="8"/>
  <c r="Y342" i="8"/>
  <c r="V342" i="8" s="1"/>
  <c r="Y341" i="8"/>
  <c r="V341" i="8"/>
  <c r="Y340" i="8"/>
  <c r="V340" i="8" s="1"/>
  <c r="Y339" i="8"/>
  <c r="V339" i="8"/>
  <c r="Y338" i="8"/>
  <c r="V338" i="8" s="1"/>
  <c r="Y337" i="8"/>
  <c r="V337" i="8"/>
  <c r="Y336" i="8"/>
  <c r="V336" i="8" s="1"/>
  <c r="Y335" i="8"/>
  <c r="V335" i="8"/>
  <c r="Y334" i="8"/>
  <c r="V334" i="8" s="1"/>
  <c r="Y333" i="8"/>
  <c r="V333" i="8"/>
  <c r="Y332" i="8"/>
  <c r="V332" i="8" s="1"/>
  <c r="Y331" i="8"/>
  <c r="V331" i="8"/>
  <c r="Y330" i="8"/>
  <c r="V330" i="8" s="1"/>
  <c r="Y329" i="8"/>
  <c r="V329" i="8"/>
  <c r="Y328" i="8"/>
  <c r="V328" i="8" s="1"/>
  <c r="Y327" i="8"/>
  <c r="V327" i="8"/>
  <c r="Y326" i="8"/>
  <c r="V326" i="8" s="1"/>
  <c r="Y325" i="8"/>
  <c r="V325" i="8"/>
  <c r="Y324" i="8"/>
  <c r="V324" i="8" s="1"/>
  <c r="Y323" i="8"/>
  <c r="V323" i="8"/>
  <c r="Y322" i="8"/>
  <c r="V322" i="8" s="1"/>
  <c r="Y321" i="8"/>
  <c r="V321" i="8"/>
  <c r="Y320" i="8"/>
  <c r="V320" i="8" s="1"/>
  <c r="Y319" i="8"/>
  <c r="V319" i="8"/>
  <c r="Y318" i="8"/>
  <c r="V318" i="8" s="1"/>
  <c r="Y317" i="8"/>
  <c r="V317" i="8"/>
  <c r="Y316" i="8"/>
  <c r="V316" i="8" s="1"/>
  <c r="Y315" i="8"/>
  <c r="V315" i="8"/>
  <c r="Y314" i="8"/>
  <c r="V314" i="8" s="1"/>
  <c r="Y313" i="8"/>
  <c r="V313" i="8"/>
  <c r="Y312" i="8"/>
  <c r="V312" i="8" s="1"/>
  <c r="Y311" i="8"/>
  <c r="V311" i="8"/>
  <c r="Y310" i="8"/>
  <c r="V310" i="8" s="1"/>
  <c r="Y309" i="8"/>
  <c r="V309" i="8"/>
  <c r="Y308" i="8"/>
  <c r="V308" i="8" s="1"/>
  <c r="Y307" i="8"/>
  <c r="V307" i="8"/>
  <c r="Y306" i="8"/>
  <c r="V306" i="8" s="1"/>
  <c r="Y305" i="8"/>
  <c r="V305" i="8"/>
  <c r="Y304" i="8"/>
  <c r="V304" i="8" s="1"/>
  <c r="Y303" i="8"/>
  <c r="V303" i="8"/>
  <c r="Y302" i="8"/>
  <c r="V302" i="8" s="1"/>
  <c r="Y301" i="8"/>
  <c r="V301" i="8"/>
  <c r="Y300" i="8"/>
  <c r="V300" i="8" s="1"/>
  <c r="Y299" i="8"/>
  <c r="V299" i="8"/>
  <c r="Y298" i="8"/>
  <c r="V298" i="8" s="1"/>
  <c r="Y297" i="8"/>
  <c r="V297" i="8"/>
  <c r="Y296" i="8"/>
  <c r="V296" i="8" s="1"/>
  <c r="Y295" i="8"/>
  <c r="V295" i="8"/>
  <c r="Y294" i="8"/>
  <c r="V294" i="8" s="1"/>
  <c r="Y293" i="8"/>
  <c r="V293" i="8"/>
  <c r="Y292" i="8"/>
  <c r="V292" i="8" s="1"/>
  <c r="Y291" i="8"/>
  <c r="V291" i="8"/>
  <c r="Y290" i="8"/>
  <c r="V290" i="8" s="1"/>
  <c r="Y289" i="8"/>
  <c r="V289" i="8"/>
  <c r="Y288" i="8"/>
  <c r="V288" i="8" s="1"/>
  <c r="Y287" i="8"/>
  <c r="V287" i="8"/>
  <c r="Y286" i="8"/>
  <c r="V286" i="8" s="1"/>
  <c r="Y285" i="8"/>
  <c r="V285" i="8"/>
  <c r="Y284" i="8"/>
  <c r="V284" i="8" s="1"/>
  <c r="Y283" i="8"/>
  <c r="V283" i="8"/>
  <c r="Y282" i="8"/>
  <c r="V282" i="8" s="1"/>
  <c r="Y281" i="8"/>
  <c r="V281" i="8"/>
  <c r="Y280" i="8"/>
  <c r="V280" i="8" s="1"/>
  <c r="Y279" i="8"/>
  <c r="V279" i="8"/>
  <c r="Y278" i="8"/>
  <c r="V278" i="8" s="1"/>
  <c r="Y277" i="8"/>
  <c r="V277" i="8"/>
  <c r="Y276" i="8"/>
  <c r="V276" i="8" s="1"/>
  <c r="Y275" i="8"/>
  <c r="V275" i="8"/>
  <c r="Y274" i="8"/>
  <c r="V274" i="8" s="1"/>
  <c r="Y273" i="8"/>
  <c r="V273" i="8"/>
  <c r="Y272" i="8"/>
  <c r="V272" i="8" s="1"/>
  <c r="Y271" i="8"/>
  <c r="V271" i="8"/>
  <c r="Y270" i="8"/>
  <c r="V270" i="8" s="1"/>
  <c r="Y269" i="8"/>
  <c r="V269" i="8"/>
  <c r="Y268" i="8"/>
  <c r="V268" i="8" s="1"/>
  <c r="Y267" i="8"/>
  <c r="V267" i="8"/>
  <c r="Y266" i="8"/>
  <c r="V266" i="8" s="1"/>
  <c r="Y265" i="8"/>
  <c r="V265" i="8"/>
  <c r="Y264" i="8"/>
  <c r="V264" i="8" s="1"/>
  <c r="Y263" i="8"/>
  <c r="V263" i="8"/>
  <c r="Y262" i="8"/>
  <c r="V262" i="8" s="1"/>
  <c r="Y261" i="8"/>
  <c r="V261" i="8"/>
  <c r="Y260" i="8"/>
  <c r="V260" i="8" s="1"/>
  <c r="Y259" i="8"/>
  <c r="V259" i="8"/>
  <c r="Y258" i="8"/>
  <c r="V258" i="8" s="1"/>
  <c r="Y257" i="8"/>
  <c r="V257" i="8"/>
  <c r="Y256" i="8"/>
  <c r="V256" i="8" s="1"/>
  <c r="Y255" i="8"/>
  <c r="V255" i="8"/>
  <c r="Y254" i="8"/>
  <c r="V254" i="8" s="1"/>
  <c r="Y253" i="8"/>
  <c r="V253" i="8"/>
  <c r="Y252" i="8"/>
  <c r="V252" i="8" s="1"/>
  <c r="Y251" i="8"/>
  <c r="V251" i="8"/>
  <c r="Y250" i="8"/>
  <c r="V250" i="8" s="1"/>
  <c r="Y249" i="8"/>
  <c r="V249" i="8"/>
  <c r="Y248" i="8"/>
  <c r="V248" i="8" s="1"/>
  <c r="Y247" i="8"/>
  <c r="V247" i="8"/>
  <c r="Y246" i="8"/>
  <c r="V246" i="8" s="1"/>
  <c r="Y245" i="8"/>
  <c r="V245" i="8"/>
  <c r="Y244" i="8"/>
  <c r="V244" i="8" s="1"/>
  <c r="Y243" i="8"/>
  <c r="V243" i="8"/>
  <c r="Y242" i="8"/>
  <c r="V242" i="8" s="1"/>
  <c r="Y241" i="8"/>
  <c r="V241" i="8"/>
  <c r="Y240" i="8"/>
  <c r="V240" i="8" s="1"/>
  <c r="Y239" i="8"/>
  <c r="V239" i="8"/>
  <c r="Y238" i="8"/>
  <c r="V238" i="8" s="1"/>
  <c r="Y237" i="8"/>
  <c r="V237" i="8"/>
  <c r="Y236" i="8"/>
  <c r="V236" i="8" s="1"/>
  <c r="Y235" i="8"/>
  <c r="V235" i="8"/>
  <c r="Y234" i="8"/>
  <c r="V234" i="8" s="1"/>
  <c r="Y233" i="8"/>
  <c r="V233" i="8"/>
  <c r="Y232" i="8"/>
  <c r="V232" i="8" s="1"/>
  <c r="Y231" i="8"/>
  <c r="V231" i="8"/>
  <c r="Y230" i="8"/>
  <c r="V230" i="8" s="1"/>
  <c r="Y229" i="8"/>
  <c r="V229" i="8"/>
  <c r="Y228" i="8"/>
  <c r="V228" i="8" s="1"/>
  <c r="Y227" i="8"/>
  <c r="V227" i="8"/>
  <c r="Y226" i="8"/>
  <c r="V226" i="8" s="1"/>
  <c r="Y225" i="8"/>
  <c r="V225" i="8"/>
  <c r="Y224" i="8"/>
  <c r="V224" i="8" s="1"/>
  <c r="Y223" i="8"/>
  <c r="V223" i="8"/>
  <c r="Y222" i="8"/>
  <c r="V222" i="8" s="1"/>
  <c r="Y221" i="8"/>
  <c r="V221" i="8"/>
  <c r="Y220" i="8"/>
  <c r="V220" i="8" s="1"/>
  <c r="Y219" i="8"/>
  <c r="V219" i="8"/>
  <c r="Y218" i="8"/>
  <c r="V218" i="8" s="1"/>
  <c r="Y217" i="8"/>
  <c r="V217" i="8"/>
  <c r="Y216" i="8"/>
  <c r="V216" i="8" s="1"/>
  <c r="Y215" i="8"/>
  <c r="V215" i="8"/>
  <c r="Y214" i="8"/>
  <c r="V214" i="8" s="1"/>
  <c r="P213" i="8"/>
  <c r="O213" i="8"/>
  <c r="Q213" i="8" s="1"/>
  <c r="N213" i="8"/>
  <c r="Y212" i="8"/>
  <c r="Z212" i="8" s="1"/>
  <c r="X212" i="8"/>
  <c r="U212" i="8"/>
  <c r="V212" i="8" s="1"/>
  <c r="T212" i="8"/>
  <c r="W212" i="8" s="1"/>
  <c r="Z211" i="8"/>
  <c r="Y211" i="8"/>
  <c r="X211" i="8"/>
  <c r="W211" i="8"/>
  <c r="V211" i="8"/>
  <c r="U211" i="8"/>
  <c r="T211" i="8"/>
  <c r="Y210" i="8"/>
  <c r="Z210" i="8" s="1"/>
  <c r="X210" i="8"/>
  <c r="U210" i="8"/>
  <c r="V210" i="8" s="1"/>
  <c r="T210" i="8"/>
  <c r="Y209" i="8"/>
  <c r="Z209" i="8" s="1"/>
  <c r="X209" i="8"/>
  <c r="U209" i="8"/>
  <c r="W209" i="8" s="1"/>
  <c r="T209" i="8"/>
  <c r="Y208" i="8"/>
  <c r="Z208" i="8" s="1"/>
  <c r="X208" i="8"/>
  <c r="W208" i="8"/>
  <c r="U208" i="8"/>
  <c r="V208" i="8" s="1"/>
  <c r="T208" i="8"/>
  <c r="Z207" i="8"/>
  <c r="Y207" i="8"/>
  <c r="X207" i="8"/>
  <c r="W207" i="8"/>
  <c r="V207" i="8"/>
  <c r="U207" i="8"/>
  <c r="T207" i="8"/>
  <c r="Y206" i="8"/>
  <c r="Z206" i="8" s="1"/>
  <c r="X206" i="8"/>
  <c r="U206" i="8"/>
  <c r="V206" i="8" s="1"/>
  <c r="T206" i="8"/>
  <c r="Y205" i="8"/>
  <c r="Z205" i="8" s="1"/>
  <c r="X205" i="8"/>
  <c r="U205" i="8"/>
  <c r="W205" i="8" s="1"/>
  <c r="T205" i="8"/>
  <c r="Y204" i="8"/>
  <c r="Z204" i="8" s="1"/>
  <c r="X204" i="8"/>
  <c r="W204" i="8"/>
  <c r="U204" i="8"/>
  <c r="V204" i="8" s="1"/>
  <c r="T204" i="8"/>
  <c r="Z203" i="8"/>
  <c r="Y203" i="8"/>
  <c r="X203" i="8"/>
  <c r="W203" i="8"/>
  <c r="V203" i="8"/>
  <c r="U203" i="8"/>
  <c r="T203" i="8"/>
  <c r="Y202" i="8"/>
  <c r="Z202" i="8" s="1"/>
  <c r="X202" i="8"/>
  <c r="U202" i="8"/>
  <c r="V202" i="8" s="1"/>
  <c r="T202" i="8"/>
  <c r="Y201" i="8"/>
  <c r="Z201" i="8" s="1"/>
  <c r="X201" i="8"/>
  <c r="U201" i="8"/>
  <c r="W201" i="8" s="1"/>
  <c r="T201" i="8"/>
  <c r="Y200" i="8"/>
  <c r="Z200" i="8" s="1"/>
  <c r="X200" i="8"/>
  <c r="W200" i="8"/>
  <c r="U200" i="8"/>
  <c r="V200" i="8" s="1"/>
  <c r="T200" i="8"/>
  <c r="Z199" i="8"/>
  <c r="Y199" i="8"/>
  <c r="X199" i="8"/>
  <c r="W199" i="8"/>
  <c r="V199" i="8"/>
  <c r="U199" i="8"/>
  <c r="T199" i="8"/>
  <c r="Y198" i="8"/>
  <c r="Z198" i="8" s="1"/>
  <c r="X198" i="8"/>
  <c r="U198" i="8"/>
  <c r="V198" i="8" s="1"/>
  <c r="T198" i="8"/>
  <c r="Y197" i="8"/>
  <c r="Z197" i="8" s="1"/>
  <c r="X197" i="8"/>
  <c r="U197" i="8"/>
  <c r="W197" i="8" s="1"/>
  <c r="T197" i="8"/>
  <c r="Y196" i="8"/>
  <c r="X196" i="8"/>
  <c r="Z196" i="8" s="1"/>
  <c r="W196" i="8"/>
  <c r="V196" i="8"/>
  <c r="U196" i="8"/>
  <c r="T196" i="8"/>
  <c r="Z195" i="8"/>
  <c r="Y195" i="8"/>
  <c r="X195" i="8"/>
  <c r="W195" i="8"/>
  <c r="V195" i="8"/>
  <c r="U195" i="8"/>
  <c r="T195" i="8"/>
  <c r="Y194" i="8"/>
  <c r="Z194" i="8" s="1"/>
  <c r="X194" i="8"/>
  <c r="U194" i="8"/>
  <c r="V194" i="8" s="1"/>
  <c r="T194" i="8"/>
  <c r="Y193" i="8"/>
  <c r="Z193" i="8" s="1"/>
  <c r="X193" i="8"/>
  <c r="U193" i="8"/>
  <c r="W193" i="8" s="1"/>
  <c r="T193" i="8"/>
  <c r="Y192" i="8"/>
  <c r="X192" i="8"/>
  <c r="Z192" i="8" s="1"/>
  <c r="W192" i="8"/>
  <c r="V192" i="8"/>
  <c r="U192" i="8"/>
  <c r="T192" i="8"/>
  <c r="Z191" i="8"/>
  <c r="Y191" i="8"/>
  <c r="X191" i="8"/>
  <c r="W191" i="8"/>
  <c r="V191" i="8"/>
  <c r="U191" i="8"/>
  <c r="T191" i="8"/>
  <c r="Y190" i="8"/>
  <c r="Z190" i="8" s="1"/>
  <c r="X190" i="8"/>
  <c r="U190" i="8"/>
  <c r="V190" i="8" s="1"/>
  <c r="T190" i="8"/>
  <c r="Y189" i="8"/>
  <c r="Z189" i="8" s="1"/>
  <c r="X189" i="8"/>
  <c r="U189" i="8"/>
  <c r="W189" i="8" s="1"/>
  <c r="T189" i="8"/>
  <c r="Y188" i="8"/>
  <c r="X188" i="8"/>
  <c r="Z188" i="8" s="1"/>
  <c r="W188" i="8"/>
  <c r="V188" i="8"/>
  <c r="U188" i="8"/>
  <c r="T188" i="8"/>
  <c r="Z187" i="8"/>
  <c r="Y187" i="8"/>
  <c r="X187" i="8"/>
  <c r="W187" i="8"/>
  <c r="V187" i="8"/>
  <c r="U187" i="8"/>
  <c r="T187" i="8"/>
  <c r="Y186" i="8"/>
  <c r="Z186" i="8" s="1"/>
  <c r="X186" i="8"/>
  <c r="U186" i="8"/>
  <c r="V186" i="8" s="1"/>
  <c r="T186" i="8"/>
  <c r="Y185" i="8"/>
  <c r="Z185" i="8" s="1"/>
  <c r="X185" i="8"/>
  <c r="U185" i="8"/>
  <c r="W185" i="8" s="1"/>
  <c r="T185" i="8"/>
  <c r="Y184" i="8"/>
  <c r="X184" i="8"/>
  <c r="Z184" i="8" s="1"/>
  <c r="W184" i="8"/>
  <c r="V184" i="8"/>
  <c r="U184" i="8"/>
  <c r="T184" i="8"/>
  <c r="Z183" i="8"/>
  <c r="Z213" i="8" s="1"/>
  <c r="Y183" i="8"/>
  <c r="Y213" i="8" s="1"/>
  <c r="X183" i="8"/>
  <c r="X213" i="8" s="1"/>
  <c r="W183" i="8"/>
  <c r="V183" i="8"/>
  <c r="U183" i="8"/>
  <c r="U213" i="8" s="1"/>
  <c r="V213" i="8" s="1"/>
  <c r="T183" i="8"/>
  <c r="T213" i="8" s="1"/>
  <c r="P182" i="8"/>
  <c r="O182" i="8"/>
  <c r="Q182" i="8" s="1"/>
  <c r="N182" i="8"/>
  <c r="Y181" i="8"/>
  <c r="Z181" i="8" s="1"/>
  <c r="X181" i="8"/>
  <c r="U181" i="8"/>
  <c r="W181" i="8" s="1"/>
  <c r="T181" i="8"/>
  <c r="Y180" i="8"/>
  <c r="X180" i="8"/>
  <c r="Z180" i="8" s="1"/>
  <c r="T180" i="8"/>
  <c r="C180" i="8"/>
  <c r="U180" i="8" s="1"/>
  <c r="Y179" i="8"/>
  <c r="X179" i="8"/>
  <c r="Z179" i="8" s="1"/>
  <c r="W179" i="8"/>
  <c r="V179" i="8"/>
  <c r="U179" i="8"/>
  <c r="T179" i="8"/>
  <c r="Z178" i="8"/>
  <c r="Y178" i="8"/>
  <c r="X178" i="8"/>
  <c r="W178" i="8"/>
  <c r="V178" i="8"/>
  <c r="U178" i="8"/>
  <c r="T178" i="8"/>
  <c r="Y177" i="8"/>
  <c r="Z177" i="8" s="1"/>
  <c r="X177" i="8"/>
  <c r="U177" i="8"/>
  <c r="V177" i="8" s="1"/>
  <c r="T177" i="8"/>
  <c r="Y176" i="8"/>
  <c r="Z176" i="8" s="1"/>
  <c r="X176" i="8"/>
  <c r="U176" i="8"/>
  <c r="W176" i="8" s="1"/>
  <c r="T176" i="8"/>
  <c r="Y175" i="8"/>
  <c r="X175" i="8"/>
  <c r="Z175" i="8" s="1"/>
  <c r="W175" i="8"/>
  <c r="V175" i="8"/>
  <c r="U175" i="8"/>
  <c r="T175" i="8"/>
  <c r="Z174" i="8"/>
  <c r="Y174" i="8"/>
  <c r="X174" i="8"/>
  <c r="W174" i="8"/>
  <c r="V174" i="8"/>
  <c r="U174" i="8"/>
  <c r="T174" i="8"/>
  <c r="Y173" i="8"/>
  <c r="Z173" i="8" s="1"/>
  <c r="X173" i="8"/>
  <c r="U173" i="8"/>
  <c r="V173" i="8" s="1"/>
  <c r="T173" i="8"/>
  <c r="Y172" i="8"/>
  <c r="Z172" i="8" s="1"/>
  <c r="X172" i="8"/>
  <c r="U172" i="8"/>
  <c r="W172" i="8" s="1"/>
  <c r="T172" i="8"/>
  <c r="C172" i="8"/>
  <c r="Y171" i="8"/>
  <c r="Z171" i="8" s="1"/>
  <c r="X171" i="8"/>
  <c r="U171" i="8"/>
  <c r="W171" i="8" s="1"/>
  <c r="T171" i="8"/>
  <c r="Y170" i="8"/>
  <c r="X170" i="8"/>
  <c r="Z170" i="8" s="1"/>
  <c r="W170" i="8"/>
  <c r="V170" i="8"/>
  <c r="U170" i="8"/>
  <c r="T170" i="8"/>
  <c r="Z169" i="8"/>
  <c r="Y169" i="8"/>
  <c r="X169" i="8"/>
  <c r="W169" i="8"/>
  <c r="V169" i="8"/>
  <c r="U169" i="8"/>
  <c r="T169" i="8"/>
  <c r="Y168" i="8"/>
  <c r="Z168" i="8" s="1"/>
  <c r="X168" i="8"/>
  <c r="U168" i="8"/>
  <c r="V168" i="8" s="1"/>
  <c r="T168" i="8"/>
  <c r="Y167" i="8"/>
  <c r="Z167" i="8" s="1"/>
  <c r="X167" i="8"/>
  <c r="U167" i="8"/>
  <c r="W167" i="8" s="1"/>
  <c r="T167" i="8"/>
  <c r="Y166" i="8"/>
  <c r="X166" i="8"/>
  <c r="Z166" i="8" s="1"/>
  <c r="W166" i="8"/>
  <c r="V166" i="8"/>
  <c r="U166" i="8"/>
  <c r="T166" i="8"/>
  <c r="Z165" i="8"/>
  <c r="Y165" i="8"/>
  <c r="X165" i="8"/>
  <c r="W165" i="8"/>
  <c r="V165" i="8"/>
  <c r="U165" i="8"/>
  <c r="T165" i="8"/>
  <c r="Y164" i="8"/>
  <c r="Z164" i="8" s="1"/>
  <c r="X164" i="8"/>
  <c r="U164" i="8"/>
  <c r="V164" i="8" s="1"/>
  <c r="T164" i="8"/>
  <c r="Y163" i="8"/>
  <c r="Z163" i="8" s="1"/>
  <c r="X163" i="8"/>
  <c r="U163" i="8"/>
  <c r="W163" i="8" s="1"/>
  <c r="T163" i="8"/>
  <c r="Y162" i="8"/>
  <c r="X162" i="8"/>
  <c r="Z162" i="8" s="1"/>
  <c r="W162" i="8"/>
  <c r="V162" i="8"/>
  <c r="U162" i="8"/>
  <c r="T162" i="8"/>
  <c r="Z161" i="8"/>
  <c r="Y161" i="8"/>
  <c r="X161" i="8"/>
  <c r="W161" i="8"/>
  <c r="V161" i="8"/>
  <c r="U161" i="8"/>
  <c r="T161" i="8"/>
  <c r="Y160" i="8"/>
  <c r="Z160" i="8" s="1"/>
  <c r="X160" i="8"/>
  <c r="U160" i="8"/>
  <c r="V160" i="8" s="1"/>
  <c r="T160" i="8"/>
  <c r="Y159" i="8"/>
  <c r="Z159" i="8" s="1"/>
  <c r="X159" i="8"/>
  <c r="U159" i="8"/>
  <c r="W159" i="8" s="1"/>
  <c r="T159" i="8"/>
  <c r="Y158" i="8"/>
  <c r="X158" i="8"/>
  <c r="Z158" i="8" s="1"/>
  <c r="W158" i="8"/>
  <c r="V158" i="8"/>
  <c r="U158" i="8"/>
  <c r="T158" i="8"/>
  <c r="Z157" i="8"/>
  <c r="Y157" i="8"/>
  <c r="X157" i="8"/>
  <c r="W157" i="8"/>
  <c r="V157" i="8"/>
  <c r="U157" i="8"/>
  <c r="T157" i="8"/>
  <c r="Y156" i="8"/>
  <c r="Z156" i="8" s="1"/>
  <c r="X156" i="8"/>
  <c r="U156" i="8"/>
  <c r="V156" i="8" s="1"/>
  <c r="T156" i="8"/>
  <c r="Y155" i="8"/>
  <c r="Z155" i="8" s="1"/>
  <c r="X155" i="8"/>
  <c r="U155" i="8"/>
  <c r="W155" i="8" s="1"/>
  <c r="T155" i="8"/>
  <c r="Y154" i="8"/>
  <c r="X154" i="8"/>
  <c r="Z154" i="8" s="1"/>
  <c r="W154" i="8"/>
  <c r="V154" i="8"/>
  <c r="U154" i="8"/>
  <c r="T154" i="8"/>
  <c r="Z153" i="8"/>
  <c r="Y153" i="8"/>
  <c r="X153" i="8"/>
  <c r="W153" i="8"/>
  <c r="V153" i="8"/>
  <c r="U153" i="8"/>
  <c r="T153" i="8"/>
  <c r="Y152" i="8"/>
  <c r="Z152" i="8" s="1"/>
  <c r="X152" i="8"/>
  <c r="U152" i="8"/>
  <c r="V152" i="8" s="1"/>
  <c r="T152" i="8"/>
  <c r="Y151" i="8"/>
  <c r="Y182" i="8" s="1"/>
  <c r="X151" i="8"/>
  <c r="X182" i="8" s="1"/>
  <c r="U151" i="8"/>
  <c r="U182" i="8" s="1"/>
  <c r="V182" i="8" s="1"/>
  <c r="T151" i="8"/>
  <c r="T182" i="8" s="1"/>
  <c r="Q150" i="8"/>
  <c r="P150" i="8"/>
  <c r="O150" i="8"/>
  <c r="N150" i="8"/>
  <c r="Z149" i="8"/>
  <c r="Y149" i="8"/>
  <c r="X149" i="8"/>
  <c r="W149" i="8"/>
  <c r="V149" i="8"/>
  <c r="U149" i="8"/>
  <c r="T149" i="8"/>
  <c r="Y148" i="8"/>
  <c r="Z148" i="8" s="1"/>
  <c r="X148" i="8"/>
  <c r="U148" i="8"/>
  <c r="V148" i="8" s="1"/>
  <c r="T148" i="8"/>
  <c r="Y147" i="8"/>
  <c r="Z147" i="8" s="1"/>
  <c r="X147" i="8"/>
  <c r="U147" i="8"/>
  <c r="W147" i="8" s="1"/>
  <c r="T147" i="8"/>
  <c r="Y146" i="8"/>
  <c r="X146" i="8"/>
  <c r="Z146" i="8" s="1"/>
  <c r="W146" i="8"/>
  <c r="V146" i="8"/>
  <c r="U146" i="8"/>
  <c r="T146" i="8"/>
  <c r="Z145" i="8"/>
  <c r="Y145" i="8"/>
  <c r="X145" i="8"/>
  <c r="W145" i="8"/>
  <c r="V145" i="8"/>
  <c r="U145" i="8"/>
  <c r="T145" i="8"/>
  <c r="Y144" i="8"/>
  <c r="Z144" i="8" s="1"/>
  <c r="X144" i="8"/>
  <c r="U144" i="8"/>
  <c r="V144" i="8" s="1"/>
  <c r="T144" i="8"/>
  <c r="Y143" i="8"/>
  <c r="Z143" i="8" s="1"/>
  <c r="X143" i="8"/>
  <c r="U143" i="8"/>
  <c r="W143" i="8" s="1"/>
  <c r="T143" i="8"/>
  <c r="Y142" i="8"/>
  <c r="X142" i="8"/>
  <c r="Z142" i="8" s="1"/>
  <c r="W142" i="8"/>
  <c r="V142" i="8"/>
  <c r="U142" i="8"/>
  <c r="T142" i="8"/>
  <c r="Z141" i="8"/>
  <c r="Y141" i="8"/>
  <c r="X141" i="8"/>
  <c r="W141" i="8"/>
  <c r="V141" i="8"/>
  <c r="U141" i="8"/>
  <c r="T141" i="8"/>
  <c r="Y140" i="8"/>
  <c r="Z140" i="8" s="1"/>
  <c r="X140" i="8"/>
  <c r="U140" i="8"/>
  <c r="V140" i="8" s="1"/>
  <c r="T140" i="8"/>
  <c r="Y139" i="8"/>
  <c r="Z139" i="8" s="1"/>
  <c r="X139" i="8"/>
  <c r="U139" i="8"/>
  <c r="W139" i="8" s="1"/>
  <c r="T139" i="8"/>
  <c r="Y138" i="8"/>
  <c r="X138" i="8"/>
  <c r="Z138" i="8" s="1"/>
  <c r="W138" i="8"/>
  <c r="V138" i="8"/>
  <c r="U138" i="8"/>
  <c r="T138" i="8"/>
  <c r="Z137" i="8"/>
  <c r="Y137" i="8"/>
  <c r="X137" i="8"/>
  <c r="W137" i="8"/>
  <c r="V137" i="8"/>
  <c r="U137" i="8"/>
  <c r="T137" i="8"/>
  <c r="Y136" i="8"/>
  <c r="Z136" i="8" s="1"/>
  <c r="X136" i="8"/>
  <c r="U136" i="8"/>
  <c r="V136" i="8" s="1"/>
  <c r="T136" i="8"/>
  <c r="Y135" i="8"/>
  <c r="Z135" i="8" s="1"/>
  <c r="X135" i="8"/>
  <c r="U135" i="8"/>
  <c r="W135" i="8" s="1"/>
  <c r="T135" i="8"/>
  <c r="Y134" i="8"/>
  <c r="X134" i="8"/>
  <c r="Z134" i="8" s="1"/>
  <c r="W134" i="8"/>
  <c r="V134" i="8"/>
  <c r="U134" i="8"/>
  <c r="T134" i="8"/>
  <c r="Z133" i="8"/>
  <c r="Y133" i="8"/>
  <c r="X133" i="8"/>
  <c r="W133" i="8"/>
  <c r="V133" i="8"/>
  <c r="U133" i="8"/>
  <c r="T133" i="8"/>
  <c r="Y132" i="8"/>
  <c r="Z132" i="8" s="1"/>
  <c r="X132" i="8"/>
  <c r="U132" i="8"/>
  <c r="V132" i="8" s="1"/>
  <c r="T132" i="8"/>
  <c r="C132" i="8"/>
  <c r="Y131" i="8"/>
  <c r="Z131" i="8" s="1"/>
  <c r="X131" i="8"/>
  <c r="U131" i="8"/>
  <c r="V131" i="8" s="1"/>
  <c r="T131" i="8"/>
  <c r="Y130" i="8"/>
  <c r="Z130" i="8" s="1"/>
  <c r="X130" i="8"/>
  <c r="U130" i="8"/>
  <c r="W130" i="8" s="1"/>
  <c r="T130" i="8"/>
  <c r="Y129" i="8"/>
  <c r="X129" i="8"/>
  <c r="Z129" i="8" s="1"/>
  <c r="W129" i="8"/>
  <c r="V129" i="8"/>
  <c r="U129" i="8"/>
  <c r="T129" i="8"/>
  <c r="Z128" i="8"/>
  <c r="Y128" i="8"/>
  <c r="X128" i="8"/>
  <c r="T128" i="8"/>
  <c r="Y127" i="8"/>
  <c r="Z127" i="8" s="1"/>
  <c r="X127" i="8"/>
  <c r="U127" i="8"/>
  <c r="V127" i="8" s="1"/>
  <c r="T127" i="8"/>
  <c r="Y126" i="8"/>
  <c r="Z126" i="8" s="1"/>
  <c r="X126" i="8"/>
  <c r="U126" i="8"/>
  <c r="W126" i="8" s="1"/>
  <c r="T126" i="8"/>
  <c r="Y125" i="8"/>
  <c r="X125" i="8"/>
  <c r="Z125" i="8" s="1"/>
  <c r="W125" i="8"/>
  <c r="V125" i="8"/>
  <c r="U125" i="8"/>
  <c r="T125" i="8"/>
  <c r="C125" i="8"/>
  <c r="U128" i="8" s="1"/>
  <c r="Y124" i="8"/>
  <c r="X124" i="8"/>
  <c r="Z124" i="8" s="1"/>
  <c r="W124" i="8"/>
  <c r="V124" i="8"/>
  <c r="U124" i="8"/>
  <c r="T124" i="8"/>
  <c r="Z123" i="8"/>
  <c r="Y123" i="8"/>
  <c r="X123" i="8"/>
  <c r="W123" i="8"/>
  <c r="V123" i="8"/>
  <c r="U123" i="8"/>
  <c r="T123" i="8"/>
  <c r="Y122" i="8"/>
  <c r="Z122" i="8" s="1"/>
  <c r="X122" i="8"/>
  <c r="U122" i="8"/>
  <c r="V122" i="8" s="1"/>
  <c r="T122" i="8"/>
  <c r="Y121" i="8"/>
  <c r="Z121" i="8" s="1"/>
  <c r="X121" i="8"/>
  <c r="U121" i="8"/>
  <c r="W121" i="8" s="1"/>
  <c r="T121" i="8"/>
  <c r="Y120" i="8"/>
  <c r="Y150" i="8" s="1"/>
  <c r="X120" i="8"/>
  <c r="X150" i="8" s="1"/>
  <c r="W120" i="8"/>
  <c r="V120" i="8"/>
  <c r="U120" i="8"/>
  <c r="U150" i="8" s="1"/>
  <c r="V150" i="8" s="1"/>
  <c r="T120" i="8"/>
  <c r="T150" i="8" s="1"/>
  <c r="P119" i="8"/>
  <c r="Q119" i="8" s="1"/>
  <c r="O119" i="8"/>
  <c r="N119" i="8"/>
  <c r="Y118" i="8"/>
  <c r="Z118" i="8" s="1"/>
  <c r="X118" i="8"/>
  <c r="U118" i="8"/>
  <c r="V118" i="8" s="1"/>
  <c r="T118" i="8"/>
  <c r="Y117" i="8"/>
  <c r="Z117" i="8" s="1"/>
  <c r="X117" i="8"/>
  <c r="U117" i="8"/>
  <c r="W117" i="8" s="1"/>
  <c r="T117" i="8"/>
  <c r="Y116" i="8"/>
  <c r="X116" i="8"/>
  <c r="Z116" i="8" s="1"/>
  <c r="W116" i="8"/>
  <c r="V116" i="8"/>
  <c r="U116" i="8"/>
  <c r="T116" i="8"/>
  <c r="Z115" i="8"/>
  <c r="Y115" i="8"/>
  <c r="X115" i="8"/>
  <c r="W115" i="8"/>
  <c r="V115" i="8"/>
  <c r="U115" i="8"/>
  <c r="T115" i="8"/>
  <c r="Y114" i="8"/>
  <c r="Z114" i="8" s="1"/>
  <c r="X114" i="8"/>
  <c r="U114" i="8"/>
  <c r="V114" i="8" s="1"/>
  <c r="T114" i="8"/>
  <c r="Y113" i="8"/>
  <c r="Z113" i="8" s="1"/>
  <c r="X113" i="8"/>
  <c r="U113" i="8"/>
  <c r="W113" i="8" s="1"/>
  <c r="T113" i="8"/>
  <c r="Y112" i="8"/>
  <c r="X112" i="8"/>
  <c r="Z112" i="8" s="1"/>
  <c r="W112" i="8"/>
  <c r="V112" i="8"/>
  <c r="U112" i="8"/>
  <c r="T112" i="8"/>
  <c r="Z111" i="8"/>
  <c r="Y111" i="8"/>
  <c r="X111" i="8"/>
  <c r="W111" i="8"/>
  <c r="V111" i="8"/>
  <c r="U111" i="8"/>
  <c r="T111" i="8"/>
  <c r="Y110" i="8"/>
  <c r="Z110" i="8" s="1"/>
  <c r="X110" i="8"/>
  <c r="U110" i="8"/>
  <c r="V110" i="8" s="1"/>
  <c r="T110" i="8"/>
  <c r="Y109" i="8"/>
  <c r="Z109" i="8" s="1"/>
  <c r="X109" i="8"/>
  <c r="U109" i="8"/>
  <c r="W109" i="8" s="1"/>
  <c r="T109" i="8"/>
  <c r="Y108" i="8"/>
  <c r="X108" i="8"/>
  <c r="Z108" i="8" s="1"/>
  <c r="W108" i="8"/>
  <c r="V108" i="8"/>
  <c r="U108" i="8"/>
  <c r="T108" i="8"/>
  <c r="Z107" i="8"/>
  <c r="Y107" i="8"/>
  <c r="X107" i="8"/>
  <c r="W107" i="8"/>
  <c r="V107" i="8"/>
  <c r="U107" i="8"/>
  <c r="T107" i="8"/>
  <c r="Y106" i="8"/>
  <c r="Z106" i="8" s="1"/>
  <c r="X106" i="8"/>
  <c r="U106" i="8"/>
  <c r="T106" i="8"/>
  <c r="Y105" i="8"/>
  <c r="Z105" i="8" s="1"/>
  <c r="X105" i="8"/>
  <c r="U105" i="8"/>
  <c r="T105" i="8"/>
  <c r="Y104" i="8"/>
  <c r="X104" i="8"/>
  <c r="Z104" i="8" s="1"/>
  <c r="W104" i="8"/>
  <c r="V104" i="8"/>
  <c r="U104" i="8"/>
  <c r="T104" i="8"/>
  <c r="Z103" i="8"/>
  <c r="Y103" i="8"/>
  <c r="X103" i="8"/>
  <c r="W103" i="8"/>
  <c r="V103" i="8"/>
  <c r="U103" i="8"/>
  <c r="T103" i="8"/>
  <c r="Y102" i="8"/>
  <c r="Z102" i="8" s="1"/>
  <c r="X102" i="8"/>
  <c r="U102" i="8"/>
  <c r="T102" i="8"/>
  <c r="Y101" i="8"/>
  <c r="X101" i="8"/>
  <c r="U101" i="8"/>
  <c r="T101" i="8"/>
  <c r="Y100" i="8"/>
  <c r="X100" i="8"/>
  <c r="Z100" i="8" s="1"/>
  <c r="W100" i="8"/>
  <c r="V100" i="8"/>
  <c r="U100" i="8"/>
  <c r="T100" i="8"/>
  <c r="Z99" i="8"/>
  <c r="Y99" i="8"/>
  <c r="X99" i="8"/>
  <c r="W99" i="8"/>
  <c r="V99" i="8"/>
  <c r="U99" i="8"/>
  <c r="T99" i="8"/>
  <c r="Y98" i="8"/>
  <c r="Z98" i="8" s="1"/>
  <c r="X98" i="8"/>
  <c r="U98" i="8"/>
  <c r="T98" i="8"/>
  <c r="Y97" i="8"/>
  <c r="X97" i="8"/>
  <c r="U97" i="8"/>
  <c r="W97" i="8" s="1"/>
  <c r="T97" i="8"/>
  <c r="Y96" i="8"/>
  <c r="X96" i="8"/>
  <c r="Z96" i="8" s="1"/>
  <c r="W96" i="8"/>
  <c r="V96" i="8"/>
  <c r="U96" i="8"/>
  <c r="T96" i="8"/>
  <c r="Z95" i="8"/>
  <c r="Y95" i="8"/>
  <c r="X95" i="8"/>
  <c r="W95" i="8"/>
  <c r="V95" i="8"/>
  <c r="U95" i="8"/>
  <c r="T95" i="8"/>
  <c r="G95" i="8"/>
  <c r="Z94" i="8"/>
  <c r="Y94" i="8"/>
  <c r="X94" i="8"/>
  <c r="W94" i="8"/>
  <c r="V94" i="8"/>
  <c r="U94" i="8"/>
  <c r="T94" i="8"/>
  <c r="Y93" i="8"/>
  <c r="Z93" i="8" s="1"/>
  <c r="X93" i="8"/>
  <c r="U93" i="8"/>
  <c r="T93" i="8"/>
  <c r="Y92" i="8"/>
  <c r="X92" i="8"/>
  <c r="U92" i="8"/>
  <c r="T92" i="8"/>
  <c r="Y91" i="8"/>
  <c r="X91" i="8"/>
  <c r="Z91" i="8" s="1"/>
  <c r="W91" i="8"/>
  <c r="V91" i="8"/>
  <c r="U91" i="8"/>
  <c r="T91" i="8"/>
  <c r="Z90" i="8"/>
  <c r="Y90" i="8"/>
  <c r="X90" i="8"/>
  <c r="W90" i="8"/>
  <c r="V90" i="8"/>
  <c r="U90" i="8"/>
  <c r="T90" i="8"/>
  <c r="Y89" i="8"/>
  <c r="Z89" i="8" s="1"/>
  <c r="X89" i="8"/>
  <c r="U89" i="8"/>
  <c r="T89" i="8"/>
  <c r="Y88" i="8"/>
  <c r="Y119" i="8" s="1"/>
  <c r="X88" i="8"/>
  <c r="U88" i="8"/>
  <c r="T88" i="8"/>
  <c r="X87" i="8"/>
  <c r="T87" i="8"/>
  <c r="Q87" i="8"/>
  <c r="P87" i="8"/>
  <c r="O87" i="8"/>
  <c r="N87" i="8"/>
  <c r="Z86" i="8"/>
  <c r="Y86" i="8"/>
  <c r="X86" i="8"/>
  <c r="W86" i="8"/>
  <c r="V86" i="8"/>
  <c r="U86" i="8"/>
  <c r="T86" i="8"/>
  <c r="Y85" i="8"/>
  <c r="Z85" i="8" s="1"/>
  <c r="X85" i="8"/>
  <c r="U85" i="8"/>
  <c r="T85" i="8"/>
  <c r="Y84" i="8"/>
  <c r="X84" i="8"/>
  <c r="U84" i="8"/>
  <c r="W84" i="8" s="1"/>
  <c r="T84" i="8"/>
  <c r="Y83" i="8"/>
  <c r="X83" i="8"/>
  <c r="Z83" i="8" s="1"/>
  <c r="W83" i="8"/>
  <c r="V83" i="8"/>
  <c r="U83" i="8"/>
  <c r="T83" i="8"/>
  <c r="Z82" i="8"/>
  <c r="Y82" i="8"/>
  <c r="X82" i="8"/>
  <c r="W82" i="8"/>
  <c r="V82" i="8"/>
  <c r="U82" i="8"/>
  <c r="T82" i="8"/>
  <c r="Y81" i="8"/>
  <c r="Z81" i="8" s="1"/>
  <c r="X81" i="8"/>
  <c r="U81" i="8"/>
  <c r="T81" i="8"/>
  <c r="Y80" i="8"/>
  <c r="X80" i="8"/>
  <c r="U80" i="8"/>
  <c r="W80" i="8" s="1"/>
  <c r="T80" i="8"/>
  <c r="Y79" i="8"/>
  <c r="X79" i="8"/>
  <c r="Z79" i="8" s="1"/>
  <c r="W79" i="8"/>
  <c r="V79" i="8"/>
  <c r="U79" i="8"/>
  <c r="T79" i="8"/>
  <c r="Z78" i="8"/>
  <c r="Y78" i="8"/>
  <c r="X78" i="8"/>
  <c r="W78" i="8"/>
  <c r="V78" i="8"/>
  <c r="U78" i="8"/>
  <c r="T78" i="8"/>
  <c r="Y77" i="8"/>
  <c r="Z77" i="8" s="1"/>
  <c r="X77" i="8"/>
  <c r="U77" i="8"/>
  <c r="T77" i="8"/>
  <c r="Y76" i="8"/>
  <c r="Z76" i="8" s="1"/>
  <c r="X76" i="8"/>
  <c r="U76" i="8"/>
  <c r="T76" i="8"/>
  <c r="Y75" i="8"/>
  <c r="X75" i="8"/>
  <c r="Z75" i="8" s="1"/>
  <c r="W75" i="8"/>
  <c r="V75" i="8"/>
  <c r="U75" i="8"/>
  <c r="T75" i="8"/>
  <c r="Z74" i="8"/>
  <c r="Y74" i="8"/>
  <c r="X74" i="8"/>
  <c r="W74" i="8"/>
  <c r="V74" i="8"/>
  <c r="U74" i="8"/>
  <c r="T74" i="8"/>
  <c r="Y73" i="8"/>
  <c r="Z73" i="8" s="1"/>
  <c r="X73" i="8"/>
  <c r="U73" i="8"/>
  <c r="T73" i="8"/>
  <c r="Y72" i="8"/>
  <c r="Z72" i="8" s="1"/>
  <c r="X72" i="8"/>
  <c r="U72" i="8"/>
  <c r="T72" i="8"/>
  <c r="Y71" i="8"/>
  <c r="X71" i="8"/>
  <c r="Z71" i="8" s="1"/>
  <c r="W71" i="8"/>
  <c r="V71" i="8"/>
  <c r="U71" i="8"/>
  <c r="T71" i="8"/>
  <c r="Z70" i="8"/>
  <c r="Y70" i="8"/>
  <c r="X70" i="8"/>
  <c r="W70" i="8"/>
  <c r="V70" i="8"/>
  <c r="U70" i="8"/>
  <c r="T70" i="8"/>
  <c r="Y69" i="8"/>
  <c r="Z69" i="8" s="1"/>
  <c r="X69" i="8"/>
  <c r="U69" i="8"/>
  <c r="W69" i="8" s="1"/>
  <c r="T69" i="8"/>
  <c r="Y68" i="8"/>
  <c r="Z68" i="8" s="1"/>
  <c r="X68" i="8"/>
  <c r="U68" i="8"/>
  <c r="T68" i="8"/>
  <c r="Z67" i="8"/>
  <c r="Y67" i="8"/>
  <c r="X67" i="8"/>
  <c r="W67" i="8"/>
  <c r="V67" i="8"/>
  <c r="U67" i="8"/>
  <c r="T67" i="8"/>
  <c r="Y66" i="8"/>
  <c r="Z66" i="8" s="1"/>
  <c r="X66" i="8"/>
  <c r="U66" i="8"/>
  <c r="W66" i="8" s="1"/>
  <c r="T66" i="8"/>
  <c r="Y65" i="8"/>
  <c r="Z65" i="8" s="1"/>
  <c r="X65" i="8"/>
  <c r="U65" i="8"/>
  <c r="V65" i="8" s="1"/>
  <c r="T65" i="8"/>
  <c r="Y64" i="8"/>
  <c r="Z64" i="8" s="1"/>
  <c r="X64" i="8"/>
  <c r="U64" i="8"/>
  <c r="T64" i="8"/>
  <c r="Y63" i="8"/>
  <c r="X63" i="8"/>
  <c r="Z63" i="8" s="1"/>
  <c r="W63" i="8"/>
  <c r="V63" i="8"/>
  <c r="U63" i="8"/>
  <c r="T63" i="8"/>
  <c r="Z62" i="8"/>
  <c r="Y62" i="8"/>
  <c r="X62" i="8"/>
  <c r="W62" i="8"/>
  <c r="V62" i="8"/>
  <c r="U62" i="8"/>
  <c r="T62" i="8"/>
  <c r="Y61" i="8"/>
  <c r="Z61" i="8" s="1"/>
  <c r="X61" i="8"/>
  <c r="U61" i="8"/>
  <c r="T61" i="8"/>
  <c r="Y60" i="8"/>
  <c r="X60" i="8"/>
  <c r="U60" i="8"/>
  <c r="V60" i="8" s="1"/>
  <c r="T60" i="8"/>
  <c r="Y59" i="8"/>
  <c r="X59" i="8"/>
  <c r="Z59" i="8" s="1"/>
  <c r="V59" i="8"/>
  <c r="U59" i="8"/>
  <c r="T59" i="8"/>
  <c r="W59" i="8" s="1"/>
  <c r="P58" i="8"/>
  <c r="X58" i="8" s="1"/>
  <c r="O58" i="8"/>
  <c r="T58" i="8" s="1"/>
  <c r="N58" i="8"/>
  <c r="Y57" i="8"/>
  <c r="Z57" i="8" s="1"/>
  <c r="X57" i="8"/>
  <c r="U57" i="8"/>
  <c r="V57" i="8" s="1"/>
  <c r="T57" i="8"/>
  <c r="Y56" i="8"/>
  <c r="Z56" i="8" s="1"/>
  <c r="X56" i="8"/>
  <c r="U56" i="8"/>
  <c r="T56" i="8"/>
  <c r="Y55" i="8"/>
  <c r="X55" i="8"/>
  <c r="Z55" i="8" s="1"/>
  <c r="W55" i="8"/>
  <c r="V55" i="8"/>
  <c r="U55" i="8"/>
  <c r="T55" i="8"/>
  <c r="Z54" i="8"/>
  <c r="Y54" i="8"/>
  <c r="X54" i="8"/>
  <c r="W54" i="8"/>
  <c r="V54" i="8"/>
  <c r="U54" i="8"/>
  <c r="T54" i="8"/>
  <c r="Y53" i="8"/>
  <c r="Z53" i="8" s="1"/>
  <c r="X53" i="8"/>
  <c r="U53" i="8"/>
  <c r="T53" i="8"/>
  <c r="Y52" i="8"/>
  <c r="Z52" i="8" s="1"/>
  <c r="X52" i="8"/>
  <c r="U52" i="8"/>
  <c r="V52" i="8" s="1"/>
  <c r="T52" i="8"/>
  <c r="Y51" i="8"/>
  <c r="X51" i="8"/>
  <c r="Z51" i="8" s="1"/>
  <c r="V51" i="8"/>
  <c r="U51" i="8"/>
  <c r="T51" i="8"/>
  <c r="W51" i="8" s="1"/>
  <c r="Z50" i="8"/>
  <c r="Y50" i="8"/>
  <c r="X50" i="8"/>
  <c r="W50" i="8"/>
  <c r="V50" i="8"/>
  <c r="U50" i="8"/>
  <c r="T50" i="8"/>
  <c r="Z49" i="8"/>
  <c r="Y49" i="8"/>
  <c r="X49" i="8"/>
  <c r="U49" i="8"/>
  <c r="W49" i="8" s="1"/>
  <c r="T49" i="8"/>
  <c r="Y48" i="8"/>
  <c r="X48" i="8"/>
  <c r="W48" i="8"/>
  <c r="U48" i="8"/>
  <c r="V48" i="8" s="1"/>
  <c r="T48" i="8"/>
  <c r="Z47" i="8"/>
  <c r="Y47" i="8"/>
  <c r="X47" i="8"/>
  <c r="V47" i="8"/>
  <c r="U47" i="8"/>
  <c r="T47" i="8"/>
  <c r="W47" i="8" s="1"/>
  <c r="Y46" i="8"/>
  <c r="Z46" i="8" s="1"/>
  <c r="X46" i="8"/>
  <c r="U46" i="8"/>
  <c r="V46" i="8" s="1"/>
  <c r="T46" i="8"/>
  <c r="Y45" i="8"/>
  <c r="X45" i="8"/>
  <c r="Z45" i="8" s="1"/>
  <c r="W45" i="8"/>
  <c r="V45" i="8"/>
  <c r="U45" i="8"/>
  <c r="T45" i="8"/>
  <c r="Z44" i="8"/>
  <c r="Y44" i="8"/>
  <c r="X44" i="8"/>
  <c r="W44" i="8"/>
  <c r="V44" i="8"/>
  <c r="U44" i="8"/>
  <c r="T44" i="8"/>
  <c r="Y43" i="8"/>
  <c r="Z43" i="8" s="1"/>
  <c r="X43" i="8"/>
  <c r="U43" i="8"/>
  <c r="W43" i="8" s="1"/>
  <c r="T43" i="8"/>
  <c r="Y42" i="8"/>
  <c r="Z42" i="8" s="1"/>
  <c r="X42" i="8"/>
  <c r="U42" i="8"/>
  <c r="V42" i="8" s="1"/>
  <c r="T42" i="8"/>
  <c r="Y41" i="8"/>
  <c r="X41" i="8"/>
  <c r="Z41" i="8" s="1"/>
  <c r="W41" i="8"/>
  <c r="V41" i="8"/>
  <c r="U41" i="8"/>
  <c r="T41" i="8"/>
  <c r="Z40" i="8"/>
  <c r="Y40" i="8"/>
  <c r="X40" i="8"/>
  <c r="W40" i="8"/>
  <c r="V40" i="8"/>
  <c r="U40" i="8"/>
  <c r="T40" i="8"/>
  <c r="Y39" i="8"/>
  <c r="Z39" i="8" s="1"/>
  <c r="X39" i="8"/>
  <c r="U39" i="8"/>
  <c r="W39" i="8" s="1"/>
  <c r="T39" i="8"/>
  <c r="Y38" i="8"/>
  <c r="Z38" i="8" s="1"/>
  <c r="X38" i="8"/>
  <c r="U38" i="8"/>
  <c r="V38" i="8" s="1"/>
  <c r="T38" i="8"/>
  <c r="Y37" i="8"/>
  <c r="X37" i="8"/>
  <c r="Z37" i="8" s="1"/>
  <c r="W37" i="8"/>
  <c r="V37" i="8"/>
  <c r="U37" i="8"/>
  <c r="T37" i="8"/>
  <c r="Z36" i="8"/>
  <c r="Y36" i="8"/>
  <c r="X36" i="8"/>
  <c r="W36" i="8"/>
  <c r="V36" i="8"/>
  <c r="U36" i="8"/>
  <c r="T36" i="8"/>
  <c r="Y35" i="8"/>
  <c r="Z35" i="8" s="1"/>
  <c r="X35" i="8"/>
  <c r="U35" i="8"/>
  <c r="W35" i="8" s="1"/>
  <c r="T35" i="8"/>
  <c r="Y34" i="8"/>
  <c r="Z34" i="8" s="1"/>
  <c r="X34" i="8"/>
  <c r="U34" i="8"/>
  <c r="V34" i="8" s="1"/>
  <c r="T34" i="8"/>
  <c r="Y33" i="8"/>
  <c r="X33" i="8"/>
  <c r="Z33" i="8" s="1"/>
  <c r="W33" i="8"/>
  <c r="V33" i="8"/>
  <c r="U33" i="8"/>
  <c r="T33" i="8"/>
  <c r="Z32" i="8"/>
  <c r="Y32" i="8"/>
  <c r="X32" i="8"/>
  <c r="W32" i="8"/>
  <c r="V32" i="8"/>
  <c r="U32" i="8"/>
  <c r="T32" i="8"/>
  <c r="Y31" i="8"/>
  <c r="Z31" i="8" s="1"/>
  <c r="X31" i="8"/>
  <c r="U31" i="8"/>
  <c r="W31" i="8" s="1"/>
  <c r="T31" i="8"/>
  <c r="Y30" i="8"/>
  <c r="Z30" i="8" s="1"/>
  <c r="X30" i="8"/>
  <c r="U30" i="8"/>
  <c r="V30" i="8" s="1"/>
  <c r="T30" i="8"/>
  <c r="C30" i="8"/>
  <c r="Y29" i="8"/>
  <c r="Z29" i="8" s="1"/>
  <c r="X29" i="8"/>
  <c r="U29" i="8"/>
  <c r="V29" i="8" s="1"/>
  <c r="T29" i="8"/>
  <c r="Y28" i="8"/>
  <c r="Z28" i="8" s="1"/>
  <c r="X28" i="8"/>
  <c r="W28" i="8"/>
  <c r="U28" i="8"/>
  <c r="V28" i="8" s="1"/>
  <c r="T28" i="8"/>
  <c r="Z27" i="8"/>
  <c r="Y27" i="8"/>
  <c r="Y58" i="8" s="1"/>
  <c r="X27" i="8"/>
  <c r="W27" i="8"/>
  <c r="V27" i="8"/>
  <c r="U27" i="8"/>
  <c r="U58" i="8" s="1"/>
  <c r="V58" i="8" s="1"/>
  <c r="T27" i="8"/>
  <c r="C2" i="8"/>
  <c r="W431" i="7"/>
  <c r="V431" i="7"/>
  <c r="W430" i="7"/>
  <c r="V430" i="7"/>
  <c r="W429" i="7"/>
  <c r="V429" i="7"/>
  <c r="W428" i="7"/>
  <c r="V428" i="7"/>
  <c r="W427" i="7"/>
  <c r="V427" i="7"/>
  <c r="W426" i="7"/>
  <c r="V426" i="7"/>
  <c r="W425" i="7"/>
  <c r="V425" i="7"/>
  <c r="W424" i="7"/>
  <c r="V424" i="7"/>
  <c r="W423" i="7"/>
  <c r="V423" i="7"/>
  <c r="W422" i="7"/>
  <c r="V422" i="7"/>
  <c r="W421" i="7"/>
  <c r="V421" i="7"/>
  <c r="W420" i="7"/>
  <c r="V420" i="7"/>
  <c r="W419" i="7"/>
  <c r="V419" i="7"/>
  <c r="W418" i="7"/>
  <c r="V418" i="7"/>
  <c r="S418" i="7"/>
  <c r="R418" i="7"/>
  <c r="O418" i="7"/>
  <c r="N418" i="7"/>
  <c r="M418" i="7"/>
  <c r="X417" i="7"/>
  <c r="W417" i="7"/>
  <c r="V417" i="7"/>
  <c r="T417" i="7"/>
  <c r="U417" i="7" s="1"/>
  <c r="R417" i="7"/>
  <c r="Q417" i="7"/>
  <c r="L417" i="7"/>
  <c r="X416" i="7"/>
  <c r="W416" i="7"/>
  <c r="V416" i="7"/>
  <c r="T416" i="7"/>
  <c r="U416" i="7" s="1"/>
  <c r="R416" i="7"/>
  <c r="Q416" i="7"/>
  <c r="L416" i="7"/>
  <c r="X415" i="7"/>
  <c r="W415" i="7"/>
  <c r="V415" i="7"/>
  <c r="T415" i="7"/>
  <c r="U415" i="7" s="1"/>
  <c r="R415" i="7"/>
  <c r="Q415" i="7"/>
  <c r="L415" i="7"/>
  <c r="X414" i="7"/>
  <c r="W414" i="7"/>
  <c r="V414" i="7"/>
  <c r="T414" i="7"/>
  <c r="U414" i="7" s="1"/>
  <c r="R414" i="7"/>
  <c r="Q414" i="7"/>
  <c r="L414" i="7"/>
  <c r="X413" i="7"/>
  <c r="W413" i="7"/>
  <c r="V413" i="7"/>
  <c r="T413" i="7"/>
  <c r="U413" i="7" s="1"/>
  <c r="R413" i="7"/>
  <c r="Q413" i="7"/>
  <c r="L413" i="7"/>
  <c r="X412" i="7"/>
  <c r="W412" i="7"/>
  <c r="V412" i="7"/>
  <c r="T412" i="7"/>
  <c r="U412" i="7" s="1"/>
  <c r="R412" i="7"/>
  <c r="Q412" i="7"/>
  <c r="L412" i="7"/>
  <c r="X411" i="7"/>
  <c r="W411" i="7"/>
  <c r="V411" i="7"/>
  <c r="T411" i="7"/>
  <c r="U411" i="7" s="1"/>
  <c r="R411" i="7"/>
  <c r="Q411" i="7"/>
  <c r="L411" i="7"/>
  <c r="X410" i="7"/>
  <c r="W410" i="7"/>
  <c r="V410" i="7"/>
  <c r="T410" i="7"/>
  <c r="U410" i="7" s="1"/>
  <c r="R410" i="7"/>
  <c r="Q410" i="7"/>
  <c r="L410" i="7"/>
  <c r="X409" i="7"/>
  <c r="W409" i="7"/>
  <c r="V409" i="7"/>
  <c r="T409" i="7"/>
  <c r="U409" i="7" s="1"/>
  <c r="R409" i="7"/>
  <c r="Q409" i="7"/>
  <c r="L409" i="7"/>
  <c r="X408" i="7"/>
  <c r="W408" i="7"/>
  <c r="V408" i="7"/>
  <c r="T408" i="7"/>
  <c r="U408" i="7" s="1"/>
  <c r="R408" i="7"/>
  <c r="Q408" i="7"/>
  <c r="L408" i="7"/>
  <c r="X407" i="7"/>
  <c r="W407" i="7"/>
  <c r="V407" i="7"/>
  <c r="T407" i="7"/>
  <c r="U407" i="7" s="1"/>
  <c r="R407" i="7"/>
  <c r="Q407" i="7"/>
  <c r="L407" i="7"/>
  <c r="X406" i="7"/>
  <c r="W406" i="7"/>
  <c r="V406" i="7"/>
  <c r="T406" i="7"/>
  <c r="U406" i="7" s="1"/>
  <c r="R406" i="7"/>
  <c r="Q406" i="7"/>
  <c r="L406" i="7"/>
  <c r="X405" i="7"/>
  <c r="W405" i="7"/>
  <c r="V405" i="7"/>
  <c r="T405" i="7"/>
  <c r="U405" i="7" s="1"/>
  <c r="R405" i="7"/>
  <c r="Q405" i="7"/>
  <c r="L405" i="7"/>
  <c r="X404" i="7"/>
  <c r="W404" i="7"/>
  <c r="V404" i="7"/>
  <c r="T404" i="7"/>
  <c r="U404" i="7" s="1"/>
  <c r="R404" i="7"/>
  <c r="Q404" i="7"/>
  <c r="L404" i="7"/>
  <c r="X403" i="7"/>
  <c r="W403" i="7"/>
  <c r="V403" i="7"/>
  <c r="T403" i="7"/>
  <c r="U403" i="7" s="1"/>
  <c r="R403" i="7"/>
  <c r="Q403" i="7"/>
  <c r="L403" i="7"/>
  <c r="X402" i="7"/>
  <c r="W402" i="7"/>
  <c r="V402" i="7"/>
  <c r="T402" i="7"/>
  <c r="U402" i="7" s="1"/>
  <c r="R402" i="7"/>
  <c r="Q402" i="7"/>
  <c r="L402" i="7"/>
  <c r="X401" i="7"/>
  <c r="W401" i="7"/>
  <c r="V401" i="7"/>
  <c r="T401" i="7"/>
  <c r="U401" i="7" s="1"/>
  <c r="R401" i="7"/>
  <c r="Q401" i="7"/>
  <c r="L401" i="7"/>
  <c r="X400" i="7"/>
  <c r="W400" i="7"/>
  <c r="V400" i="7"/>
  <c r="T400" i="7"/>
  <c r="U400" i="7" s="1"/>
  <c r="R400" i="7"/>
  <c r="Q400" i="7"/>
  <c r="L400" i="7"/>
  <c r="X399" i="7"/>
  <c r="W399" i="7"/>
  <c r="V399" i="7"/>
  <c r="T399" i="7"/>
  <c r="U399" i="7" s="1"/>
  <c r="R399" i="7"/>
  <c r="Q399" i="7"/>
  <c r="L399" i="7"/>
  <c r="X398" i="7"/>
  <c r="W398" i="7"/>
  <c r="V398" i="7"/>
  <c r="T398" i="7"/>
  <c r="U398" i="7" s="1"/>
  <c r="R398" i="7"/>
  <c r="Q398" i="7"/>
  <c r="L398" i="7"/>
  <c r="X397" i="7"/>
  <c r="W397" i="7"/>
  <c r="V397" i="7"/>
  <c r="T397" i="7"/>
  <c r="U397" i="7" s="1"/>
  <c r="R397" i="7"/>
  <c r="Q397" i="7"/>
  <c r="L397" i="7"/>
  <c r="X396" i="7"/>
  <c r="W396" i="7"/>
  <c r="V396" i="7"/>
  <c r="T396" i="7"/>
  <c r="U396" i="7" s="1"/>
  <c r="R396" i="7"/>
  <c r="Q396" i="7"/>
  <c r="L396" i="7"/>
  <c r="X395" i="7"/>
  <c r="W395" i="7"/>
  <c r="V395" i="7"/>
  <c r="T395" i="7"/>
  <c r="U395" i="7" s="1"/>
  <c r="R395" i="7"/>
  <c r="Q395" i="7"/>
  <c r="L395" i="7"/>
  <c r="X394" i="7"/>
  <c r="W394" i="7"/>
  <c r="V394" i="7"/>
  <c r="T394" i="7"/>
  <c r="U394" i="7" s="1"/>
  <c r="R394" i="7"/>
  <c r="Q394" i="7"/>
  <c r="L394" i="7"/>
  <c r="X393" i="7"/>
  <c r="W393" i="7"/>
  <c r="V393" i="7"/>
  <c r="T393" i="7"/>
  <c r="U393" i="7" s="1"/>
  <c r="R393" i="7"/>
  <c r="Q393" i="7"/>
  <c r="L393" i="7"/>
  <c r="X392" i="7"/>
  <c r="W392" i="7"/>
  <c r="V392" i="7"/>
  <c r="T392" i="7"/>
  <c r="U392" i="7" s="1"/>
  <c r="R392" i="7"/>
  <c r="Q392" i="7"/>
  <c r="L392" i="7"/>
  <c r="X391" i="7"/>
  <c r="W391" i="7"/>
  <c r="V391" i="7"/>
  <c r="T391" i="7"/>
  <c r="U391" i="7" s="1"/>
  <c r="R391" i="7"/>
  <c r="Q391" i="7"/>
  <c r="L391" i="7"/>
  <c r="X390" i="7"/>
  <c r="W390" i="7"/>
  <c r="V390" i="7"/>
  <c r="T390" i="7"/>
  <c r="U390" i="7" s="1"/>
  <c r="R390" i="7"/>
  <c r="Q390" i="7"/>
  <c r="L390" i="7"/>
  <c r="X389" i="7"/>
  <c r="X418" i="7" s="1"/>
  <c r="W389" i="7"/>
  <c r="V389" i="7"/>
  <c r="T389" i="7"/>
  <c r="T418" i="7" s="1"/>
  <c r="R389" i="7"/>
  <c r="Q389" i="7"/>
  <c r="L389" i="7"/>
  <c r="S388" i="7"/>
  <c r="O388" i="7"/>
  <c r="N388" i="7"/>
  <c r="M388" i="7"/>
  <c r="W387" i="7"/>
  <c r="X387" i="7" s="1"/>
  <c r="V387" i="7"/>
  <c r="T387" i="7" s="1"/>
  <c r="R387" i="7"/>
  <c r="Q387" i="7"/>
  <c r="L387" i="7"/>
  <c r="W386" i="7"/>
  <c r="X386" i="7" s="1"/>
  <c r="V386" i="7"/>
  <c r="T386" i="7" s="1"/>
  <c r="R386" i="7"/>
  <c r="U386" i="7" s="1"/>
  <c r="Q386" i="7"/>
  <c r="L386" i="7"/>
  <c r="W385" i="7"/>
  <c r="X385" i="7" s="1"/>
  <c r="V385" i="7"/>
  <c r="T385" i="7" s="1"/>
  <c r="R385" i="7"/>
  <c r="Q385" i="7"/>
  <c r="L385" i="7"/>
  <c r="W384" i="7"/>
  <c r="X384" i="7" s="1"/>
  <c r="V384" i="7"/>
  <c r="T384" i="7" s="1"/>
  <c r="R384" i="7"/>
  <c r="Q384" i="7"/>
  <c r="L384" i="7"/>
  <c r="W383" i="7"/>
  <c r="X383" i="7" s="1"/>
  <c r="V383" i="7"/>
  <c r="T383" i="7" s="1"/>
  <c r="R383" i="7"/>
  <c r="Q383" i="7"/>
  <c r="L383" i="7"/>
  <c r="W382" i="7"/>
  <c r="X382" i="7" s="1"/>
  <c r="V382" i="7"/>
  <c r="T382" i="7" s="1"/>
  <c r="R382" i="7"/>
  <c r="U382" i="7" s="1"/>
  <c r="Q382" i="7"/>
  <c r="L382" i="7"/>
  <c r="W381" i="7"/>
  <c r="X381" i="7" s="1"/>
  <c r="V381" i="7"/>
  <c r="T381" i="7" s="1"/>
  <c r="R381" i="7"/>
  <c r="Q381" i="7"/>
  <c r="L381" i="7"/>
  <c r="W380" i="7"/>
  <c r="X380" i="7" s="1"/>
  <c r="V380" i="7"/>
  <c r="T380" i="7" s="1"/>
  <c r="R380" i="7"/>
  <c r="Q380" i="7"/>
  <c r="L380" i="7"/>
  <c r="W379" i="7"/>
  <c r="X379" i="7" s="1"/>
  <c r="V379" i="7"/>
  <c r="T379" i="7" s="1"/>
  <c r="R379" i="7"/>
  <c r="Q379" i="7"/>
  <c r="L379" i="7"/>
  <c r="W378" i="7"/>
  <c r="X378" i="7" s="1"/>
  <c r="V378" i="7"/>
  <c r="T378" i="7" s="1"/>
  <c r="R378" i="7"/>
  <c r="U378" i="7" s="1"/>
  <c r="Q378" i="7"/>
  <c r="L378" i="7"/>
  <c r="W377" i="7"/>
  <c r="X377" i="7" s="1"/>
  <c r="V377" i="7"/>
  <c r="T377" i="7" s="1"/>
  <c r="R377" i="7"/>
  <c r="Q377" i="7"/>
  <c r="L377" i="7"/>
  <c r="W376" i="7"/>
  <c r="X376" i="7" s="1"/>
  <c r="V376" i="7"/>
  <c r="T376" i="7" s="1"/>
  <c r="R376" i="7"/>
  <c r="Q376" i="7"/>
  <c r="L376" i="7"/>
  <c r="W375" i="7"/>
  <c r="X375" i="7" s="1"/>
  <c r="V375" i="7"/>
  <c r="T375" i="7" s="1"/>
  <c r="R375" i="7"/>
  <c r="Q375" i="7"/>
  <c r="L375" i="7"/>
  <c r="W374" i="7"/>
  <c r="X374" i="7" s="1"/>
  <c r="V374" i="7"/>
  <c r="T374" i="7" s="1"/>
  <c r="R374" i="7"/>
  <c r="U374" i="7" s="1"/>
  <c r="Q374" i="7"/>
  <c r="L374" i="7"/>
  <c r="W373" i="7"/>
  <c r="X373" i="7" s="1"/>
  <c r="V373" i="7"/>
  <c r="T373" i="7" s="1"/>
  <c r="R373" i="7"/>
  <c r="Q373" i="7"/>
  <c r="L373" i="7"/>
  <c r="W372" i="7"/>
  <c r="X372" i="7" s="1"/>
  <c r="V372" i="7"/>
  <c r="T372" i="7" s="1"/>
  <c r="R372" i="7"/>
  <c r="Q372" i="7"/>
  <c r="L372" i="7"/>
  <c r="W371" i="7"/>
  <c r="X371" i="7" s="1"/>
  <c r="V371" i="7"/>
  <c r="T371" i="7" s="1"/>
  <c r="R371" i="7"/>
  <c r="Q371" i="7"/>
  <c r="L371" i="7"/>
  <c r="W370" i="7"/>
  <c r="V370" i="7"/>
  <c r="T370" i="7" s="1"/>
  <c r="R370" i="7"/>
  <c r="U370" i="7" s="1"/>
  <c r="Q370" i="7"/>
  <c r="L370" i="7"/>
  <c r="W369" i="7"/>
  <c r="V369" i="7"/>
  <c r="T369" i="7" s="1"/>
  <c r="R369" i="7"/>
  <c r="Q369" i="7"/>
  <c r="L369" i="7"/>
  <c r="W368" i="7"/>
  <c r="X368" i="7" s="1"/>
  <c r="V368" i="7"/>
  <c r="T368" i="7" s="1"/>
  <c r="R368" i="7"/>
  <c r="Q368" i="7"/>
  <c r="L368" i="7"/>
  <c r="W367" i="7"/>
  <c r="X367" i="7" s="1"/>
  <c r="V367" i="7"/>
  <c r="T367" i="7" s="1"/>
  <c r="R367" i="7"/>
  <c r="Q367" i="7"/>
  <c r="L367" i="7"/>
  <c r="W366" i="7"/>
  <c r="X366" i="7" s="1"/>
  <c r="V366" i="7"/>
  <c r="T366" i="7" s="1"/>
  <c r="R366" i="7"/>
  <c r="U366" i="7" s="1"/>
  <c r="Q366" i="7"/>
  <c r="L366" i="7"/>
  <c r="W365" i="7"/>
  <c r="V365" i="7"/>
  <c r="T365" i="7" s="1"/>
  <c r="R365" i="7"/>
  <c r="Q365" i="7"/>
  <c r="L365" i="7"/>
  <c r="W364" i="7"/>
  <c r="X364" i="7" s="1"/>
  <c r="V364" i="7"/>
  <c r="T364" i="7" s="1"/>
  <c r="R364" i="7"/>
  <c r="Q364" i="7"/>
  <c r="L364" i="7"/>
  <c r="W363" i="7"/>
  <c r="X363" i="7" s="1"/>
  <c r="V363" i="7"/>
  <c r="T363" i="7" s="1"/>
  <c r="R363" i="7"/>
  <c r="Q363" i="7"/>
  <c r="L363" i="7"/>
  <c r="W362" i="7"/>
  <c r="X362" i="7" s="1"/>
  <c r="V362" i="7"/>
  <c r="T362" i="7" s="1"/>
  <c r="R362" i="7"/>
  <c r="U362" i="7" s="1"/>
  <c r="Q362" i="7"/>
  <c r="L362" i="7"/>
  <c r="W361" i="7"/>
  <c r="V361" i="7"/>
  <c r="T361" i="7" s="1"/>
  <c r="R361" i="7"/>
  <c r="Q361" i="7"/>
  <c r="L361" i="7"/>
  <c r="W360" i="7"/>
  <c r="X360" i="7" s="1"/>
  <c r="V360" i="7"/>
  <c r="T360" i="7" s="1"/>
  <c r="R360" i="7"/>
  <c r="Q360" i="7"/>
  <c r="L360" i="7"/>
  <c r="W359" i="7"/>
  <c r="X359" i="7" s="1"/>
  <c r="V359" i="7"/>
  <c r="T359" i="7" s="1"/>
  <c r="R359" i="7"/>
  <c r="Q359" i="7"/>
  <c r="L359" i="7"/>
  <c r="W358" i="7"/>
  <c r="X358" i="7" s="1"/>
  <c r="V358" i="7"/>
  <c r="T358" i="7" s="1"/>
  <c r="R358" i="7"/>
  <c r="U358" i="7" s="1"/>
  <c r="Q358" i="7"/>
  <c r="L358" i="7"/>
  <c r="W357" i="7"/>
  <c r="V357" i="7"/>
  <c r="T357" i="7" s="1"/>
  <c r="R357" i="7"/>
  <c r="Q357" i="7"/>
  <c r="L357" i="7"/>
  <c r="W356" i="7"/>
  <c r="X356" i="7" s="1"/>
  <c r="V356" i="7"/>
  <c r="T356" i="7" s="1"/>
  <c r="R356" i="7"/>
  <c r="Q356" i="7"/>
  <c r="L356" i="7"/>
  <c r="W355" i="7"/>
  <c r="X355" i="7" s="1"/>
  <c r="V355" i="7"/>
  <c r="T355" i="7" s="1"/>
  <c r="R355" i="7"/>
  <c r="Q355" i="7"/>
  <c r="L355" i="7"/>
  <c r="W354" i="7"/>
  <c r="X354" i="7" s="1"/>
  <c r="V354" i="7"/>
  <c r="T354" i="7" s="1"/>
  <c r="R354" i="7"/>
  <c r="U354" i="7" s="1"/>
  <c r="Q354" i="7"/>
  <c r="L354" i="7"/>
  <c r="W353" i="7"/>
  <c r="V353" i="7"/>
  <c r="T353" i="7" s="1"/>
  <c r="R353" i="7"/>
  <c r="Q353" i="7"/>
  <c r="L353" i="7"/>
  <c r="W352" i="7"/>
  <c r="X352" i="7" s="1"/>
  <c r="V352" i="7"/>
  <c r="T352" i="7" s="1"/>
  <c r="R352" i="7"/>
  <c r="Q352" i="7"/>
  <c r="L352" i="7"/>
  <c r="W351" i="7"/>
  <c r="X351" i="7" s="1"/>
  <c r="V351" i="7"/>
  <c r="T351" i="7" s="1"/>
  <c r="R351" i="7"/>
  <c r="Q351" i="7"/>
  <c r="L351" i="7"/>
  <c r="W350" i="7"/>
  <c r="X350" i="7" s="1"/>
  <c r="V350" i="7"/>
  <c r="T350" i="7" s="1"/>
  <c r="R350" i="7"/>
  <c r="U350" i="7" s="1"/>
  <c r="Q350" i="7"/>
  <c r="L350" i="7"/>
  <c r="W349" i="7"/>
  <c r="V349" i="7"/>
  <c r="T349" i="7" s="1"/>
  <c r="R349" i="7"/>
  <c r="Q349" i="7"/>
  <c r="L349" i="7"/>
  <c r="W348" i="7"/>
  <c r="X348" i="7" s="1"/>
  <c r="V348" i="7"/>
  <c r="T348" i="7" s="1"/>
  <c r="R348" i="7"/>
  <c r="Q348" i="7"/>
  <c r="L348" i="7"/>
  <c r="W347" i="7"/>
  <c r="X347" i="7" s="1"/>
  <c r="V347" i="7"/>
  <c r="R347" i="7"/>
  <c r="R388" i="7" s="1"/>
  <c r="Q347" i="7"/>
  <c r="L347" i="7"/>
  <c r="W346" i="7"/>
  <c r="V346" i="7"/>
  <c r="S346" i="7"/>
  <c r="R346" i="7"/>
  <c r="O346" i="7"/>
  <c r="N346" i="7"/>
  <c r="M346" i="7"/>
  <c r="W345" i="7"/>
  <c r="V345" i="7"/>
  <c r="X345" i="7" s="1"/>
  <c r="R345" i="7"/>
  <c r="Q345" i="7"/>
  <c r="L345" i="7"/>
  <c r="W344" i="7"/>
  <c r="V344" i="7"/>
  <c r="X344" i="7" s="1"/>
  <c r="R344" i="7"/>
  <c r="Q344" i="7"/>
  <c r="L344" i="7"/>
  <c r="W343" i="7"/>
  <c r="V343" i="7"/>
  <c r="X343" i="7" s="1"/>
  <c r="R343" i="7"/>
  <c r="Q343" i="7"/>
  <c r="L343" i="7"/>
  <c r="W342" i="7"/>
  <c r="V342" i="7"/>
  <c r="X342" i="7" s="1"/>
  <c r="R342" i="7"/>
  <c r="Q342" i="7"/>
  <c r="L342" i="7"/>
  <c r="W341" i="7"/>
  <c r="V341" i="7"/>
  <c r="X341" i="7" s="1"/>
  <c r="R341" i="7"/>
  <c r="Q341" i="7"/>
  <c r="L341" i="7"/>
  <c r="W340" i="7"/>
  <c r="V340" i="7"/>
  <c r="X340" i="7" s="1"/>
  <c r="R340" i="7"/>
  <c r="Q340" i="7"/>
  <c r="L340" i="7"/>
  <c r="W339" i="7"/>
  <c r="V339" i="7"/>
  <c r="X339" i="7" s="1"/>
  <c r="R339" i="7"/>
  <c r="Q339" i="7"/>
  <c r="L339" i="7"/>
  <c r="W338" i="7"/>
  <c r="V338" i="7"/>
  <c r="X338" i="7" s="1"/>
  <c r="R338" i="7"/>
  <c r="Q338" i="7"/>
  <c r="L338" i="7"/>
  <c r="W337" i="7"/>
  <c r="V337" i="7"/>
  <c r="X337" i="7" s="1"/>
  <c r="R337" i="7"/>
  <c r="Q337" i="7"/>
  <c r="L337" i="7"/>
  <c r="W336" i="7"/>
  <c r="X336" i="7" s="1"/>
  <c r="V336" i="7"/>
  <c r="T336" i="7" s="1"/>
  <c r="U336" i="7" s="1"/>
  <c r="R336" i="7"/>
  <c r="Q336" i="7"/>
  <c r="L336" i="7"/>
  <c r="W335" i="7"/>
  <c r="X335" i="7" s="1"/>
  <c r="V335" i="7"/>
  <c r="T335" i="7" s="1"/>
  <c r="U335" i="7"/>
  <c r="R335" i="7"/>
  <c r="Q335" i="7"/>
  <c r="L335" i="7"/>
  <c r="W334" i="7"/>
  <c r="X334" i="7" s="1"/>
  <c r="V334" i="7"/>
  <c r="T334" i="7" s="1"/>
  <c r="U334" i="7" s="1"/>
  <c r="R334" i="7"/>
  <c r="Q334" i="7"/>
  <c r="L334" i="7"/>
  <c r="W333" i="7"/>
  <c r="X333" i="7" s="1"/>
  <c r="V333" i="7"/>
  <c r="T333" i="7" s="1"/>
  <c r="U333" i="7"/>
  <c r="R333" i="7"/>
  <c r="Q333" i="7"/>
  <c r="L333" i="7"/>
  <c r="W332" i="7"/>
  <c r="X332" i="7" s="1"/>
  <c r="V332" i="7"/>
  <c r="T332" i="7" s="1"/>
  <c r="U332" i="7" s="1"/>
  <c r="R332" i="7"/>
  <c r="Q332" i="7"/>
  <c r="L332" i="7"/>
  <c r="W331" i="7"/>
  <c r="X331" i="7" s="1"/>
  <c r="V331" i="7"/>
  <c r="T331" i="7" s="1"/>
  <c r="U331" i="7"/>
  <c r="R331" i="7"/>
  <c r="Q331" i="7"/>
  <c r="L331" i="7"/>
  <c r="W330" i="7"/>
  <c r="X330" i="7" s="1"/>
  <c r="V330" i="7"/>
  <c r="T330" i="7" s="1"/>
  <c r="U330" i="7" s="1"/>
  <c r="R330" i="7"/>
  <c r="Q330" i="7"/>
  <c r="L330" i="7"/>
  <c r="W329" i="7"/>
  <c r="X329" i="7" s="1"/>
  <c r="V329" i="7"/>
  <c r="T329" i="7" s="1"/>
  <c r="U329" i="7"/>
  <c r="R329" i="7"/>
  <c r="Q329" i="7"/>
  <c r="L329" i="7"/>
  <c r="W328" i="7"/>
  <c r="X328" i="7" s="1"/>
  <c r="V328" i="7"/>
  <c r="T328" i="7" s="1"/>
  <c r="U328" i="7" s="1"/>
  <c r="R328" i="7"/>
  <c r="Q328" i="7"/>
  <c r="L328" i="7"/>
  <c r="W327" i="7"/>
  <c r="X327" i="7" s="1"/>
  <c r="V327" i="7"/>
  <c r="T327" i="7" s="1"/>
  <c r="U327" i="7"/>
  <c r="R327" i="7"/>
  <c r="Q327" i="7"/>
  <c r="L327" i="7"/>
  <c r="W326" i="7"/>
  <c r="X326" i="7" s="1"/>
  <c r="V326" i="7"/>
  <c r="T326" i="7" s="1"/>
  <c r="U326" i="7" s="1"/>
  <c r="R326" i="7"/>
  <c r="Q326" i="7"/>
  <c r="L326" i="7"/>
  <c r="W325" i="7"/>
  <c r="X325" i="7" s="1"/>
  <c r="V325" i="7"/>
  <c r="T325" i="7" s="1"/>
  <c r="U325" i="7"/>
  <c r="R325" i="7"/>
  <c r="Q325" i="7"/>
  <c r="L325" i="7"/>
  <c r="W324" i="7"/>
  <c r="X324" i="7" s="1"/>
  <c r="V324" i="7"/>
  <c r="T324" i="7" s="1"/>
  <c r="U324" i="7" s="1"/>
  <c r="R324" i="7"/>
  <c r="Q324" i="7"/>
  <c r="L324" i="7"/>
  <c r="W323" i="7"/>
  <c r="X323" i="7" s="1"/>
  <c r="V323" i="7"/>
  <c r="T323" i="7" s="1"/>
  <c r="U323" i="7"/>
  <c r="R323" i="7"/>
  <c r="Q323" i="7"/>
  <c r="L323" i="7"/>
  <c r="W322" i="7"/>
  <c r="X322" i="7" s="1"/>
  <c r="V322" i="7"/>
  <c r="T322" i="7" s="1"/>
  <c r="U322" i="7" s="1"/>
  <c r="R322" i="7"/>
  <c r="Q322" i="7"/>
  <c r="L322" i="7"/>
  <c r="W321" i="7"/>
  <c r="X321" i="7" s="1"/>
  <c r="V321" i="7"/>
  <c r="T321" i="7" s="1"/>
  <c r="U321" i="7"/>
  <c r="R321" i="7"/>
  <c r="Q321" i="7"/>
  <c r="L321" i="7"/>
  <c r="W320" i="7"/>
  <c r="X320" i="7" s="1"/>
  <c r="V320" i="7"/>
  <c r="T320" i="7" s="1"/>
  <c r="U320" i="7" s="1"/>
  <c r="R320" i="7"/>
  <c r="Q320" i="7"/>
  <c r="L320" i="7"/>
  <c r="W319" i="7"/>
  <c r="X319" i="7" s="1"/>
  <c r="V319" i="7"/>
  <c r="T319" i="7" s="1"/>
  <c r="U319" i="7"/>
  <c r="R319" i="7"/>
  <c r="Q319" i="7"/>
  <c r="L319" i="7"/>
  <c r="W318" i="7"/>
  <c r="X318" i="7" s="1"/>
  <c r="V318" i="7"/>
  <c r="T318" i="7" s="1"/>
  <c r="U318" i="7" s="1"/>
  <c r="R318" i="7"/>
  <c r="Q318" i="7"/>
  <c r="L318" i="7"/>
  <c r="W317" i="7"/>
  <c r="X317" i="7" s="1"/>
  <c r="V317" i="7"/>
  <c r="T317" i="7" s="1"/>
  <c r="U317" i="7"/>
  <c r="R317" i="7"/>
  <c r="Q317" i="7"/>
  <c r="L317" i="7"/>
  <c r="W316" i="7"/>
  <c r="X316" i="7" s="1"/>
  <c r="V316" i="7"/>
  <c r="T316" i="7" s="1"/>
  <c r="U316" i="7" s="1"/>
  <c r="R316" i="7"/>
  <c r="Q316" i="7"/>
  <c r="L316" i="7"/>
  <c r="W315" i="7"/>
  <c r="X315" i="7" s="1"/>
  <c r="X346" i="7" s="1"/>
  <c r="V315" i="7"/>
  <c r="T315" i="7" s="1"/>
  <c r="U315" i="7"/>
  <c r="R315" i="7"/>
  <c r="Q315" i="7"/>
  <c r="Q346" i="7" s="1"/>
  <c r="L315" i="7"/>
  <c r="V314" i="7"/>
  <c r="S314" i="7"/>
  <c r="O314" i="7"/>
  <c r="N314" i="7"/>
  <c r="M314" i="7"/>
  <c r="W313" i="7"/>
  <c r="X313" i="7" s="1"/>
  <c r="V313" i="7"/>
  <c r="T313" i="7"/>
  <c r="R313" i="7"/>
  <c r="U313" i="7" s="1"/>
  <c r="Q313" i="7"/>
  <c r="L313" i="7"/>
  <c r="W312" i="7"/>
  <c r="X312" i="7" s="1"/>
  <c r="V312" i="7"/>
  <c r="T312" i="7"/>
  <c r="R312" i="7"/>
  <c r="U312" i="7" s="1"/>
  <c r="Q312" i="7"/>
  <c r="L312" i="7"/>
  <c r="W311" i="7"/>
  <c r="X311" i="7" s="1"/>
  <c r="V311" i="7"/>
  <c r="T311" i="7"/>
  <c r="R311" i="7"/>
  <c r="U311" i="7" s="1"/>
  <c r="Q311" i="7"/>
  <c r="L311" i="7"/>
  <c r="W310" i="7"/>
  <c r="X310" i="7" s="1"/>
  <c r="V310" i="7"/>
  <c r="T310" i="7"/>
  <c r="R310" i="7"/>
  <c r="U310" i="7" s="1"/>
  <c r="Q310" i="7"/>
  <c r="L310" i="7"/>
  <c r="W309" i="7"/>
  <c r="X309" i="7" s="1"/>
  <c r="V309" i="7"/>
  <c r="T309" i="7"/>
  <c r="R309" i="7"/>
  <c r="U309" i="7" s="1"/>
  <c r="Q309" i="7"/>
  <c r="L309" i="7"/>
  <c r="W308" i="7"/>
  <c r="X308" i="7" s="1"/>
  <c r="V308" i="7"/>
  <c r="T308" i="7"/>
  <c r="R308" i="7"/>
  <c r="U308" i="7" s="1"/>
  <c r="Q308" i="7"/>
  <c r="L308" i="7"/>
  <c r="W307" i="7"/>
  <c r="X307" i="7" s="1"/>
  <c r="V307" i="7"/>
  <c r="T307" i="7"/>
  <c r="R307" i="7"/>
  <c r="U307" i="7" s="1"/>
  <c r="Q307" i="7"/>
  <c r="L307" i="7"/>
  <c r="W306" i="7"/>
  <c r="X306" i="7" s="1"/>
  <c r="V306" i="7"/>
  <c r="T306" i="7"/>
  <c r="R306" i="7"/>
  <c r="U306" i="7" s="1"/>
  <c r="Q306" i="7"/>
  <c r="L306" i="7"/>
  <c r="W305" i="7"/>
  <c r="X305" i="7" s="1"/>
  <c r="V305" i="7"/>
  <c r="T305" i="7"/>
  <c r="R305" i="7"/>
  <c r="U305" i="7" s="1"/>
  <c r="Q305" i="7"/>
  <c r="L305" i="7"/>
  <c r="W304" i="7"/>
  <c r="X304" i="7" s="1"/>
  <c r="V304" i="7"/>
  <c r="T304" i="7"/>
  <c r="R304" i="7"/>
  <c r="Q304" i="7"/>
  <c r="L304" i="7"/>
  <c r="X303" i="7"/>
  <c r="W303" i="7"/>
  <c r="V303" i="7"/>
  <c r="T303" i="7"/>
  <c r="R303" i="7"/>
  <c r="U303" i="7" s="1"/>
  <c r="Q303" i="7"/>
  <c r="L303" i="7"/>
  <c r="W302" i="7"/>
  <c r="X302" i="7" s="1"/>
  <c r="V302" i="7"/>
  <c r="T302" i="7"/>
  <c r="R302" i="7"/>
  <c r="U302" i="7" s="1"/>
  <c r="Q302" i="7"/>
  <c r="L302" i="7"/>
  <c r="W301" i="7"/>
  <c r="X301" i="7" s="1"/>
  <c r="V301" i="7"/>
  <c r="T301" i="7"/>
  <c r="R301" i="7"/>
  <c r="Q301" i="7"/>
  <c r="L301" i="7"/>
  <c r="X300" i="7"/>
  <c r="W300" i="7"/>
  <c r="V300" i="7"/>
  <c r="T300" i="7"/>
  <c r="R300" i="7"/>
  <c r="Q300" i="7"/>
  <c r="L300" i="7"/>
  <c r="X299" i="7"/>
  <c r="W299" i="7"/>
  <c r="V299" i="7"/>
  <c r="T299" i="7"/>
  <c r="R299" i="7"/>
  <c r="U299" i="7" s="1"/>
  <c r="Q299" i="7"/>
  <c r="L299" i="7"/>
  <c r="W298" i="7"/>
  <c r="X298" i="7" s="1"/>
  <c r="V298" i="7"/>
  <c r="T298" i="7"/>
  <c r="R298" i="7"/>
  <c r="U298" i="7" s="1"/>
  <c r="Q298" i="7"/>
  <c r="L298" i="7"/>
  <c r="W297" i="7"/>
  <c r="X297" i="7" s="1"/>
  <c r="V297" i="7"/>
  <c r="T297" i="7"/>
  <c r="R297" i="7"/>
  <c r="Q297" i="7"/>
  <c r="L297" i="7"/>
  <c r="W296" i="7"/>
  <c r="X296" i="7" s="1"/>
  <c r="V296" i="7"/>
  <c r="T296" i="7"/>
  <c r="R296" i="7"/>
  <c r="Q296" i="7"/>
  <c r="L296" i="7"/>
  <c r="X295" i="7"/>
  <c r="W295" i="7"/>
  <c r="V295" i="7"/>
  <c r="T295" i="7"/>
  <c r="R295" i="7"/>
  <c r="U295" i="7" s="1"/>
  <c r="Q295" i="7"/>
  <c r="L295" i="7"/>
  <c r="W294" i="7"/>
  <c r="X294" i="7" s="1"/>
  <c r="V294" i="7"/>
  <c r="T294" i="7"/>
  <c r="R294" i="7"/>
  <c r="U294" i="7" s="1"/>
  <c r="Q294" i="7"/>
  <c r="L294" i="7"/>
  <c r="W293" i="7"/>
  <c r="X293" i="7" s="1"/>
  <c r="V293" i="7"/>
  <c r="T293" i="7"/>
  <c r="R293" i="7"/>
  <c r="Q293" i="7"/>
  <c r="L293" i="7"/>
  <c r="W292" i="7"/>
  <c r="X292" i="7" s="1"/>
  <c r="V292" i="7"/>
  <c r="T292" i="7"/>
  <c r="R292" i="7"/>
  <c r="Q292" i="7"/>
  <c r="L292" i="7"/>
  <c r="X291" i="7"/>
  <c r="W291" i="7"/>
  <c r="V291" i="7"/>
  <c r="T291" i="7"/>
  <c r="R291" i="7"/>
  <c r="U291" i="7" s="1"/>
  <c r="Q291" i="7"/>
  <c r="L291" i="7"/>
  <c r="W290" i="7"/>
  <c r="X290" i="7" s="1"/>
  <c r="V290" i="7"/>
  <c r="T290" i="7"/>
  <c r="R290" i="7"/>
  <c r="U290" i="7" s="1"/>
  <c r="Q290" i="7"/>
  <c r="L290" i="7"/>
  <c r="W289" i="7"/>
  <c r="X289" i="7" s="1"/>
  <c r="V289" i="7"/>
  <c r="T289" i="7"/>
  <c r="R289" i="7"/>
  <c r="Q289" i="7"/>
  <c r="L289" i="7"/>
  <c r="W288" i="7"/>
  <c r="X288" i="7" s="1"/>
  <c r="V288" i="7"/>
  <c r="T288" i="7"/>
  <c r="R288" i="7"/>
  <c r="Q288" i="7"/>
  <c r="L288" i="7"/>
  <c r="X287" i="7"/>
  <c r="W287" i="7"/>
  <c r="V287" i="7"/>
  <c r="T287" i="7"/>
  <c r="R287" i="7"/>
  <c r="U287" i="7" s="1"/>
  <c r="Q287" i="7"/>
  <c r="L287" i="7"/>
  <c r="W286" i="7"/>
  <c r="X286" i="7" s="1"/>
  <c r="V286" i="7"/>
  <c r="T286" i="7"/>
  <c r="R286" i="7"/>
  <c r="U286" i="7" s="1"/>
  <c r="Q286" i="7"/>
  <c r="L286" i="7"/>
  <c r="W285" i="7"/>
  <c r="X285" i="7" s="1"/>
  <c r="V285" i="7"/>
  <c r="T285" i="7"/>
  <c r="R285" i="7"/>
  <c r="U285" i="7" s="1"/>
  <c r="Q285" i="7"/>
  <c r="L285" i="7"/>
  <c r="W284" i="7"/>
  <c r="X284" i="7" s="1"/>
  <c r="V284" i="7"/>
  <c r="T284" i="7"/>
  <c r="R284" i="7"/>
  <c r="Q284" i="7"/>
  <c r="L284" i="7"/>
  <c r="X283" i="7"/>
  <c r="W283" i="7"/>
  <c r="V283" i="7"/>
  <c r="T283" i="7"/>
  <c r="R283" i="7"/>
  <c r="U283" i="7" s="1"/>
  <c r="Q283" i="7"/>
  <c r="L283" i="7"/>
  <c r="W282" i="7"/>
  <c r="X282" i="7" s="1"/>
  <c r="V282" i="7"/>
  <c r="T282" i="7"/>
  <c r="R282" i="7"/>
  <c r="U282" i="7" s="1"/>
  <c r="Q282" i="7"/>
  <c r="L282" i="7"/>
  <c r="W281" i="7"/>
  <c r="X281" i="7" s="1"/>
  <c r="V281" i="7"/>
  <c r="T281" i="7"/>
  <c r="R281" i="7"/>
  <c r="U281" i="7" s="1"/>
  <c r="Q281" i="7"/>
  <c r="L281" i="7"/>
  <c r="W280" i="7"/>
  <c r="X280" i="7" s="1"/>
  <c r="V280" i="7"/>
  <c r="T280" i="7"/>
  <c r="R280" i="7"/>
  <c r="Q280" i="7"/>
  <c r="L280" i="7"/>
  <c r="X279" i="7"/>
  <c r="W279" i="7"/>
  <c r="V279" i="7"/>
  <c r="T279" i="7"/>
  <c r="R279" i="7"/>
  <c r="U279" i="7" s="1"/>
  <c r="Q279" i="7"/>
  <c r="L279" i="7"/>
  <c r="W278" i="7"/>
  <c r="W314" i="7" s="1"/>
  <c r="V278" i="7"/>
  <c r="T278" i="7"/>
  <c r="R278" i="7"/>
  <c r="Q278" i="7"/>
  <c r="L278" i="7"/>
  <c r="W277" i="7"/>
  <c r="S277" i="7"/>
  <c r="O277" i="7"/>
  <c r="N277" i="7"/>
  <c r="M277" i="7"/>
  <c r="W276" i="7"/>
  <c r="V276" i="7"/>
  <c r="T276" i="7" s="1"/>
  <c r="U276" i="7"/>
  <c r="R276" i="7"/>
  <c r="Q276" i="7"/>
  <c r="L276" i="7"/>
  <c r="W275" i="7"/>
  <c r="V275" i="7"/>
  <c r="T275" i="7" s="1"/>
  <c r="U275" i="7" s="1"/>
  <c r="R275" i="7"/>
  <c r="Q275" i="7"/>
  <c r="L275" i="7"/>
  <c r="W274" i="7"/>
  <c r="V274" i="7"/>
  <c r="T274" i="7" s="1"/>
  <c r="U274" i="7"/>
  <c r="R274" i="7"/>
  <c r="Q274" i="7"/>
  <c r="L274" i="7"/>
  <c r="W273" i="7"/>
  <c r="V273" i="7"/>
  <c r="T273" i="7" s="1"/>
  <c r="U273" i="7" s="1"/>
  <c r="R273" i="7"/>
  <c r="Q273" i="7"/>
  <c r="L273" i="7"/>
  <c r="W272" i="7"/>
  <c r="V272" i="7"/>
  <c r="T272" i="7" s="1"/>
  <c r="U272" i="7"/>
  <c r="R272" i="7"/>
  <c r="Q272" i="7"/>
  <c r="L272" i="7"/>
  <c r="W271" i="7"/>
  <c r="V271" i="7"/>
  <c r="T271" i="7" s="1"/>
  <c r="U271" i="7" s="1"/>
  <c r="R271" i="7"/>
  <c r="Q271" i="7"/>
  <c r="L271" i="7"/>
  <c r="W270" i="7"/>
  <c r="V270" i="7"/>
  <c r="T270" i="7" s="1"/>
  <c r="U270" i="7"/>
  <c r="R270" i="7"/>
  <c r="Q270" i="7"/>
  <c r="L270" i="7"/>
  <c r="W269" i="7"/>
  <c r="V269" i="7"/>
  <c r="T269" i="7" s="1"/>
  <c r="U269" i="7" s="1"/>
  <c r="R269" i="7"/>
  <c r="Q269" i="7"/>
  <c r="L269" i="7"/>
  <c r="W268" i="7"/>
  <c r="V268" i="7"/>
  <c r="T268" i="7" s="1"/>
  <c r="U268" i="7"/>
  <c r="R268" i="7"/>
  <c r="Q268" i="7"/>
  <c r="L268" i="7"/>
  <c r="W267" i="7"/>
  <c r="V267" i="7"/>
  <c r="T267" i="7" s="1"/>
  <c r="U267" i="7" s="1"/>
  <c r="R267" i="7"/>
  <c r="Q267" i="7"/>
  <c r="L267" i="7"/>
  <c r="W266" i="7"/>
  <c r="V266" i="7"/>
  <c r="T266" i="7" s="1"/>
  <c r="U266" i="7"/>
  <c r="R266" i="7"/>
  <c r="Q266" i="7"/>
  <c r="L266" i="7"/>
  <c r="W265" i="7"/>
  <c r="V265" i="7"/>
  <c r="T265" i="7" s="1"/>
  <c r="U265" i="7" s="1"/>
  <c r="R265" i="7"/>
  <c r="Q265" i="7"/>
  <c r="L265" i="7"/>
  <c r="W264" i="7"/>
  <c r="V264" i="7"/>
  <c r="T264" i="7" s="1"/>
  <c r="U264" i="7"/>
  <c r="R264" i="7"/>
  <c r="Q264" i="7"/>
  <c r="L264" i="7"/>
  <c r="W263" i="7"/>
  <c r="V263" i="7"/>
  <c r="T263" i="7" s="1"/>
  <c r="U263" i="7" s="1"/>
  <c r="R263" i="7"/>
  <c r="Q263" i="7"/>
  <c r="L263" i="7"/>
  <c r="W262" i="7"/>
  <c r="V262" i="7"/>
  <c r="R262" i="7"/>
  <c r="Q262" i="7"/>
  <c r="L262" i="7"/>
  <c r="W261" i="7"/>
  <c r="V261" i="7"/>
  <c r="R261" i="7"/>
  <c r="Q261" i="7"/>
  <c r="L261" i="7"/>
  <c r="W260" i="7"/>
  <c r="V260" i="7"/>
  <c r="R260" i="7"/>
  <c r="Q260" i="7"/>
  <c r="L260" i="7"/>
  <c r="W259" i="7"/>
  <c r="V259" i="7"/>
  <c r="R259" i="7"/>
  <c r="Q259" i="7"/>
  <c r="L259" i="7"/>
  <c r="W258" i="7"/>
  <c r="V258" i="7"/>
  <c r="R258" i="7"/>
  <c r="Q258" i="7"/>
  <c r="L258" i="7"/>
  <c r="W257" i="7"/>
  <c r="V257" i="7"/>
  <c r="R257" i="7"/>
  <c r="Q257" i="7"/>
  <c r="L257" i="7"/>
  <c r="W256" i="7"/>
  <c r="V256" i="7"/>
  <c r="R256" i="7"/>
  <c r="Q256" i="7"/>
  <c r="L256" i="7"/>
  <c r="W255" i="7"/>
  <c r="V255" i="7"/>
  <c r="R255" i="7"/>
  <c r="Q255" i="7"/>
  <c r="L255" i="7"/>
  <c r="W254" i="7"/>
  <c r="V254" i="7"/>
  <c r="R254" i="7"/>
  <c r="Q254" i="7"/>
  <c r="L254" i="7"/>
  <c r="W253" i="7"/>
  <c r="V253" i="7"/>
  <c r="R253" i="7"/>
  <c r="Q253" i="7"/>
  <c r="L253" i="7"/>
  <c r="W252" i="7"/>
  <c r="V252" i="7"/>
  <c r="R252" i="7"/>
  <c r="Q252" i="7"/>
  <c r="L252" i="7"/>
  <c r="W251" i="7"/>
  <c r="V251" i="7"/>
  <c r="R251" i="7"/>
  <c r="Q251" i="7"/>
  <c r="L251" i="7"/>
  <c r="W250" i="7"/>
  <c r="V250" i="7"/>
  <c r="R250" i="7"/>
  <c r="Q250" i="7"/>
  <c r="L250" i="7"/>
  <c r="W249" i="7"/>
  <c r="V249" i="7"/>
  <c r="R249" i="7"/>
  <c r="Q249" i="7"/>
  <c r="L249" i="7"/>
  <c r="W248" i="7"/>
  <c r="V248" i="7"/>
  <c r="R248" i="7"/>
  <c r="Q248" i="7"/>
  <c r="L248" i="7"/>
  <c r="W247" i="7"/>
  <c r="V247" i="7"/>
  <c r="R247" i="7"/>
  <c r="Q247" i="7"/>
  <c r="L247" i="7"/>
  <c r="W246" i="7"/>
  <c r="V246" i="7"/>
  <c r="R246" i="7"/>
  <c r="Q246" i="7"/>
  <c r="L246" i="7"/>
  <c r="W245" i="7"/>
  <c r="V245" i="7"/>
  <c r="R245" i="7"/>
  <c r="R277" i="7" s="1"/>
  <c r="Q245" i="7"/>
  <c r="L245" i="7"/>
  <c r="S244" i="7"/>
  <c r="O244" i="7"/>
  <c r="N244" i="7"/>
  <c r="M244" i="7"/>
  <c r="X243" i="7"/>
  <c r="W243" i="7"/>
  <c r="V243" i="7"/>
  <c r="T243" i="7"/>
  <c r="R243" i="7"/>
  <c r="U243" i="7" s="1"/>
  <c r="Q243" i="7"/>
  <c r="L243" i="7"/>
  <c r="W242" i="7"/>
  <c r="X242" i="7" s="1"/>
  <c r="V242" i="7"/>
  <c r="T242" i="7"/>
  <c r="R242" i="7"/>
  <c r="U242" i="7" s="1"/>
  <c r="Q242" i="7"/>
  <c r="L242" i="7"/>
  <c r="W241" i="7"/>
  <c r="X241" i="7" s="1"/>
  <c r="V241" i="7"/>
  <c r="T241" i="7"/>
  <c r="R241" i="7"/>
  <c r="U241" i="7" s="1"/>
  <c r="Q241" i="7"/>
  <c r="L241" i="7"/>
  <c r="W240" i="7"/>
  <c r="X240" i="7" s="1"/>
  <c r="V240" i="7"/>
  <c r="T240" i="7"/>
  <c r="R240" i="7"/>
  <c r="Q240" i="7"/>
  <c r="L240" i="7"/>
  <c r="X239" i="7"/>
  <c r="W239" i="7"/>
  <c r="V239" i="7"/>
  <c r="T239" i="7"/>
  <c r="U239" i="7" s="1"/>
  <c r="R239" i="7"/>
  <c r="Q239" i="7"/>
  <c r="L239" i="7"/>
  <c r="X238" i="7"/>
  <c r="W238" i="7"/>
  <c r="V238" i="7"/>
  <c r="T238" i="7"/>
  <c r="U238" i="7" s="1"/>
  <c r="R238" i="7"/>
  <c r="Q238" i="7"/>
  <c r="L238" i="7"/>
  <c r="X237" i="7"/>
  <c r="W237" i="7"/>
  <c r="V237" i="7"/>
  <c r="T237" i="7"/>
  <c r="U237" i="7" s="1"/>
  <c r="R237" i="7"/>
  <c r="Q237" i="7"/>
  <c r="L237" i="7"/>
  <c r="X236" i="7"/>
  <c r="W236" i="7"/>
  <c r="V236" i="7"/>
  <c r="T236" i="7"/>
  <c r="U236" i="7" s="1"/>
  <c r="R236" i="7"/>
  <c r="Q236" i="7"/>
  <c r="L236" i="7"/>
  <c r="X235" i="7"/>
  <c r="W235" i="7"/>
  <c r="V235" i="7"/>
  <c r="T235" i="7"/>
  <c r="U235" i="7" s="1"/>
  <c r="R235" i="7"/>
  <c r="Q235" i="7"/>
  <c r="L235" i="7"/>
  <c r="X234" i="7"/>
  <c r="W234" i="7"/>
  <c r="V234" i="7"/>
  <c r="T234" i="7"/>
  <c r="U234" i="7" s="1"/>
  <c r="R234" i="7"/>
  <c r="Q234" i="7"/>
  <c r="L234" i="7"/>
  <c r="X233" i="7"/>
  <c r="W233" i="7"/>
  <c r="V233" i="7"/>
  <c r="T233" i="7"/>
  <c r="U233" i="7" s="1"/>
  <c r="R233" i="7"/>
  <c r="Q233" i="7"/>
  <c r="L233" i="7"/>
  <c r="X232" i="7"/>
  <c r="W232" i="7"/>
  <c r="V232" i="7"/>
  <c r="T232" i="7"/>
  <c r="U232" i="7" s="1"/>
  <c r="R232" i="7"/>
  <c r="Q232" i="7"/>
  <c r="L232" i="7"/>
  <c r="X231" i="7"/>
  <c r="W231" i="7"/>
  <c r="V231" i="7"/>
  <c r="T231" i="7"/>
  <c r="U231" i="7" s="1"/>
  <c r="R231" i="7"/>
  <c r="Q231" i="7"/>
  <c r="L231" i="7"/>
  <c r="X230" i="7"/>
  <c r="W230" i="7"/>
  <c r="V230" i="7"/>
  <c r="T230" i="7"/>
  <c r="U230" i="7" s="1"/>
  <c r="R230" i="7"/>
  <c r="Q230" i="7"/>
  <c r="L230" i="7"/>
  <c r="X229" i="7"/>
  <c r="W229" i="7"/>
  <c r="V229" i="7"/>
  <c r="T229" i="7"/>
  <c r="U229" i="7" s="1"/>
  <c r="R229" i="7"/>
  <c r="Q229" i="7"/>
  <c r="L229" i="7"/>
  <c r="X228" i="7"/>
  <c r="W228" i="7"/>
  <c r="V228" i="7"/>
  <c r="T228" i="7"/>
  <c r="U228" i="7" s="1"/>
  <c r="R228" i="7"/>
  <c r="Q228" i="7"/>
  <c r="L228" i="7"/>
  <c r="X227" i="7"/>
  <c r="W227" i="7"/>
  <c r="V227" i="7"/>
  <c r="T227" i="7"/>
  <c r="U227" i="7" s="1"/>
  <c r="R227" i="7"/>
  <c r="Q227" i="7"/>
  <c r="L227" i="7"/>
  <c r="X226" i="7"/>
  <c r="W226" i="7"/>
  <c r="V226" i="7"/>
  <c r="T226" i="7"/>
  <c r="U226" i="7" s="1"/>
  <c r="R226" i="7"/>
  <c r="Q226" i="7"/>
  <c r="L226" i="7"/>
  <c r="X225" i="7"/>
  <c r="W225" i="7"/>
  <c r="V225" i="7"/>
  <c r="T225" i="7"/>
  <c r="U225" i="7" s="1"/>
  <c r="R225" i="7"/>
  <c r="Q225" i="7"/>
  <c r="L225" i="7"/>
  <c r="X224" i="7"/>
  <c r="W224" i="7"/>
  <c r="V224" i="7"/>
  <c r="T224" i="7"/>
  <c r="U224" i="7" s="1"/>
  <c r="R224" i="7"/>
  <c r="Q224" i="7"/>
  <c r="L224" i="7"/>
  <c r="X223" i="7"/>
  <c r="W223" i="7"/>
  <c r="V223" i="7"/>
  <c r="T223" i="7"/>
  <c r="U223" i="7" s="1"/>
  <c r="R223" i="7"/>
  <c r="Q223" i="7"/>
  <c r="L223" i="7"/>
  <c r="X222" i="7"/>
  <c r="W222" i="7"/>
  <c r="V222" i="7"/>
  <c r="T222" i="7"/>
  <c r="U222" i="7" s="1"/>
  <c r="R222" i="7"/>
  <c r="Q222" i="7"/>
  <c r="L222" i="7"/>
  <c r="X221" i="7"/>
  <c r="W221" i="7"/>
  <c r="V221" i="7"/>
  <c r="T221" i="7"/>
  <c r="U221" i="7" s="1"/>
  <c r="R221" i="7"/>
  <c r="Q221" i="7"/>
  <c r="L221" i="7"/>
  <c r="X220" i="7"/>
  <c r="W220" i="7"/>
  <c r="V220" i="7"/>
  <c r="T220" i="7"/>
  <c r="U220" i="7" s="1"/>
  <c r="R220" i="7"/>
  <c r="Q220" i="7"/>
  <c r="L220" i="7"/>
  <c r="X219" i="7"/>
  <c r="W219" i="7"/>
  <c r="V219" i="7"/>
  <c r="T219" i="7"/>
  <c r="U219" i="7" s="1"/>
  <c r="R219" i="7"/>
  <c r="Q219" i="7"/>
  <c r="L219" i="7"/>
  <c r="X218" i="7"/>
  <c r="W218" i="7"/>
  <c r="V218" i="7"/>
  <c r="T218" i="7"/>
  <c r="U218" i="7" s="1"/>
  <c r="R218" i="7"/>
  <c r="Q218" i="7"/>
  <c r="L218" i="7"/>
  <c r="X217" i="7"/>
  <c r="W217" i="7"/>
  <c r="V217" i="7"/>
  <c r="T217" i="7"/>
  <c r="U217" i="7" s="1"/>
  <c r="R217" i="7"/>
  <c r="Q217" i="7"/>
  <c r="L217" i="7"/>
  <c r="X216" i="7"/>
  <c r="W216" i="7"/>
  <c r="V216" i="7"/>
  <c r="T216" i="7"/>
  <c r="U216" i="7" s="1"/>
  <c r="R216" i="7"/>
  <c r="Q216" i="7"/>
  <c r="L216" i="7"/>
  <c r="X215" i="7"/>
  <c r="W215" i="7"/>
  <c r="V215" i="7"/>
  <c r="T215" i="7"/>
  <c r="U215" i="7" s="1"/>
  <c r="R215" i="7"/>
  <c r="Q215" i="7"/>
  <c r="L215" i="7"/>
  <c r="X214" i="7"/>
  <c r="W214" i="7"/>
  <c r="V214" i="7"/>
  <c r="T214" i="7"/>
  <c r="U214" i="7" s="1"/>
  <c r="R214" i="7"/>
  <c r="Q214" i="7"/>
  <c r="L214" i="7"/>
  <c r="X213" i="7"/>
  <c r="W213" i="7"/>
  <c r="W244" i="7" s="1"/>
  <c r="V213" i="7"/>
  <c r="V244" i="7" s="1"/>
  <c r="T213" i="7"/>
  <c r="T244" i="7" s="1"/>
  <c r="R213" i="7"/>
  <c r="R244" i="7" s="1"/>
  <c r="Q213" i="7"/>
  <c r="L213" i="7"/>
  <c r="S212" i="7"/>
  <c r="O212" i="7"/>
  <c r="N212" i="7"/>
  <c r="M212" i="7"/>
  <c r="L212" i="7"/>
  <c r="W211" i="7"/>
  <c r="X211" i="7" s="1"/>
  <c r="V211" i="7"/>
  <c r="T211" i="7"/>
  <c r="R211" i="7"/>
  <c r="U211" i="7" s="1"/>
  <c r="Q211" i="7"/>
  <c r="L211" i="7"/>
  <c r="W210" i="7"/>
  <c r="X210" i="7" s="1"/>
  <c r="V210" i="7"/>
  <c r="T210" i="7"/>
  <c r="R210" i="7"/>
  <c r="U210" i="7" s="1"/>
  <c r="Q210" i="7"/>
  <c r="L210" i="7"/>
  <c r="W209" i="7"/>
  <c r="X209" i="7" s="1"/>
  <c r="V209" i="7"/>
  <c r="T209" i="7"/>
  <c r="R209" i="7"/>
  <c r="U209" i="7" s="1"/>
  <c r="Q209" i="7"/>
  <c r="L209" i="7"/>
  <c r="W208" i="7"/>
  <c r="X208" i="7" s="1"/>
  <c r="V208" i="7"/>
  <c r="T208" i="7"/>
  <c r="R208" i="7"/>
  <c r="U208" i="7" s="1"/>
  <c r="Q208" i="7"/>
  <c r="L208" i="7"/>
  <c r="W207" i="7"/>
  <c r="X207" i="7" s="1"/>
  <c r="V207" i="7"/>
  <c r="T207" i="7"/>
  <c r="R207" i="7"/>
  <c r="U207" i="7" s="1"/>
  <c r="Q207" i="7"/>
  <c r="L207" i="7"/>
  <c r="W206" i="7"/>
  <c r="X206" i="7" s="1"/>
  <c r="V206" i="7"/>
  <c r="T206" i="7"/>
  <c r="R206" i="7"/>
  <c r="U206" i="7" s="1"/>
  <c r="Q206" i="7"/>
  <c r="L206" i="7"/>
  <c r="W205" i="7"/>
  <c r="X205" i="7" s="1"/>
  <c r="V205" i="7"/>
  <c r="T205" i="7"/>
  <c r="R205" i="7"/>
  <c r="U205" i="7" s="1"/>
  <c r="Q205" i="7"/>
  <c r="L205" i="7"/>
  <c r="W204" i="7"/>
  <c r="X204" i="7" s="1"/>
  <c r="V204" i="7"/>
  <c r="T204" i="7"/>
  <c r="R204" i="7"/>
  <c r="U204" i="7" s="1"/>
  <c r="Q204" i="7"/>
  <c r="L204" i="7"/>
  <c r="W203" i="7"/>
  <c r="X203" i="7" s="1"/>
  <c r="V203" i="7"/>
  <c r="T203" i="7"/>
  <c r="R203" i="7"/>
  <c r="U203" i="7" s="1"/>
  <c r="Q203" i="7"/>
  <c r="L203" i="7"/>
  <c r="W202" i="7"/>
  <c r="X202" i="7" s="1"/>
  <c r="V202" i="7"/>
  <c r="T202" i="7"/>
  <c r="R202" i="7"/>
  <c r="U202" i="7" s="1"/>
  <c r="Q202" i="7"/>
  <c r="L202" i="7"/>
  <c r="W201" i="7"/>
  <c r="X201" i="7" s="1"/>
  <c r="V201" i="7"/>
  <c r="T201" i="7"/>
  <c r="R201" i="7"/>
  <c r="U201" i="7" s="1"/>
  <c r="Q201" i="7"/>
  <c r="L201" i="7"/>
  <c r="W200" i="7"/>
  <c r="X200" i="7" s="1"/>
  <c r="V200" i="7"/>
  <c r="T200" i="7"/>
  <c r="R200" i="7"/>
  <c r="U200" i="7" s="1"/>
  <c r="Q200" i="7"/>
  <c r="L200" i="7"/>
  <c r="W199" i="7"/>
  <c r="X199" i="7" s="1"/>
  <c r="V199" i="7"/>
  <c r="T199" i="7"/>
  <c r="R199" i="7"/>
  <c r="U199" i="7" s="1"/>
  <c r="Q199" i="7"/>
  <c r="L199" i="7"/>
  <c r="W198" i="7"/>
  <c r="X198" i="7" s="1"/>
  <c r="V198" i="7"/>
  <c r="T198" i="7"/>
  <c r="R198" i="7"/>
  <c r="U198" i="7" s="1"/>
  <c r="Q198" i="7"/>
  <c r="L198" i="7"/>
  <c r="W197" i="7"/>
  <c r="X197" i="7" s="1"/>
  <c r="V197" i="7"/>
  <c r="T197" i="7"/>
  <c r="R197" i="7"/>
  <c r="U197" i="7" s="1"/>
  <c r="Q197" i="7"/>
  <c r="L197" i="7"/>
  <c r="W196" i="7"/>
  <c r="X196" i="7" s="1"/>
  <c r="V196" i="7"/>
  <c r="T196" i="7"/>
  <c r="R196" i="7"/>
  <c r="U196" i="7" s="1"/>
  <c r="Q196" i="7"/>
  <c r="L196" i="7"/>
  <c r="W195" i="7"/>
  <c r="X195" i="7" s="1"/>
  <c r="V195" i="7"/>
  <c r="T195" i="7"/>
  <c r="R195" i="7"/>
  <c r="U195" i="7" s="1"/>
  <c r="Q195" i="7"/>
  <c r="L195" i="7"/>
  <c r="W194" i="7"/>
  <c r="X194" i="7" s="1"/>
  <c r="V194" i="7"/>
  <c r="T194" i="7"/>
  <c r="R194" i="7"/>
  <c r="U194" i="7" s="1"/>
  <c r="Q194" i="7"/>
  <c r="L194" i="7"/>
  <c r="W193" i="7"/>
  <c r="X193" i="7" s="1"/>
  <c r="V193" i="7"/>
  <c r="T193" i="7"/>
  <c r="R193" i="7"/>
  <c r="U193" i="7" s="1"/>
  <c r="Q193" i="7"/>
  <c r="L193" i="7"/>
  <c r="W192" i="7"/>
  <c r="X192" i="7" s="1"/>
  <c r="V192" i="7"/>
  <c r="T192" i="7"/>
  <c r="R192" i="7"/>
  <c r="U192" i="7" s="1"/>
  <c r="Q192" i="7"/>
  <c r="L192" i="7"/>
  <c r="W191" i="7"/>
  <c r="X191" i="7" s="1"/>
  <c r="V191" i="7"/>
  <c r="T191" i="7"/>
  <c r="R191" i="7"/>
  <c r="U191" i="7" s="1"/>
  <c r="Q191" i="7"/>
  <c r="L191" i="7"/>
  <c r="W190" i="7"/>
  <c r="X190" i="7" s="1"/>
  <c r="V190" i="7"/>
  <c r="T190" i="7"/>
  <c r="R190" i="7"/>
  <c r="U190" i="7" s="1"/>
  <c r="Q190" i="7"/>
  <c r="L190" i="7"/>
  <c r="W189" i="7"/>
  <c r="X189" i="7" s="1"/>
  <c r="V189" i="7"/>
  <c r="T189" i="7"/>
  <c r="R189" i="7"/>
  <c r="U189" i="7" s="1"/>
  <c r="Q189" i="7"/>
  <c r="L189" i="7"/>
  <c r="W188" i="7"/>
  <c r="X188" i="7" s="1"/>
  <c r="V188" i="7"/>
  <c r="T188" i="7"/>
  <c r="R188" i="7"/>
  <c r="U188" i="7" s="1"/>
  <c r="Q188" i="7"/>
  <c r="L188" i="7"/>
  <c r="W187" i="7"/>
  <c r="X187" i="7" s="1"/>
  <c r="V187" i="7"/>
  <c r="T187" i="7"/>
  <c r="R187" i="7"/>
  <c r="U187" i="7" s="1"/>
  <c r="Q187" i="7"/>
  <c r="L187" i="7"/>
  <c r="W186" i="7"/>
  <c r="X186" i="7" s="1"/>
  <c r="V186" i="7"/>
  <c r="T186" i="7"/>
  <c r="R186" i="7"/>
  <c r="U186" i="7" s="1"/>
  <c r="Q186" i="7"/>
  <c r="L186" i="7"/>
  <c r="W185" i="7"/>
  <c r="X185" i="7" s="1"/>
  <c r="V185" i="7"/>
  <c r="T185" i="7"/>
  <c r="R185" i="7"/>
  <c r="U185" i="7" s="1"/>
  <c r="Q185" i="7"/>
  <c r="L185" i="7"/>
  <c r="W184" i="7"/>
  <c r="X184" i="7" s="1"/>
  <c r="V184" i="7"/>
  <c r="T184" i="7"/>
  <c r="R184" i="7"/>
  <c r="U184" i="7" s="1"/>
  <c r="Q184" i="7"/>
  <c r="L184" i="7"/>
  <c r="W183" i="7"/>
  <c r="X183" i="7" s="1"/>
  <c r="V183" i="7"/>
  <c r="T183" i="7"/>
  <c r="R183" i="7"/>
  <c r="U183" i="7" s="1"/>
  <c r="Q183" i="7"/>
  <c r="L183" i="7"/>
  <c r="W182" i="7"/>
  <c r="X182" i="7" s="1"/>
  <c r="X212" i="7" s="1"/>
  <c r="V182" i="7"/>
  <c r="V212" i="7" s="1"/>
  <c r="T182" i="7"/>
  <c r="T212" i="7" s="1"/>
  <c r="R182" i="7"/>
  <c r="R212" i="7" s="1"/>
  <c r="Q182" i="7"/>
  <c r="L182" i="7"/>
  <c r="W181" i="7"/>
  <c r="S181" i="7"/>
  <c r="O181" i="7"/>
  <c r="N181" i="7"/>
  <c r="M181" i="7"/>
  <c r="W180" i="7"/>
  <c r="X180" i="7" s="1"/>
  <c r="V180" i="7"/>
  <c r="T180" i="7" s="1"/>
  <c r="U180" i="7" s="1"/>
  <c r="R180" i="7"/>
  <c r="Q180" i="7"/>
  <c r="L180" i="7"/>
  <c r="W179" i="7"/>
  <c r="X179" i="7" s="1"/>
  <c r="V179" i="7"/>
  <c r="T179" i="7" s="1"/>
  <c r="U179" i="7" s="1"/>
  <c r="R179" i="7"/>
  <c r="Q179" i="7"/>
  <c r="L179" i="7"/>
  <c r="W178" i="7"/>
  <c r="X178" i="7" s="1"/>
  <c r="V178" i="7"/>
  <c r="T178" i="7" s="1"/>
  <c r="U178" i="7" s="1"/>
  <c r="R178" i="7"/>
  <c r="Q178" i="7"/>
  <c r="L178" i="7"/>
  <c r="W177" i="7"/>
  <c r="X177" i="7" s="1"/>
  <c r="V177" i="7"/>
  <c r="T177" i="7" s="1"/>
  <c r="U177" i="7" s="1"/>
  <c r="R177" i="7"/>
  <c r="Q177" i="7"/>
  <c r="L177" i="7"/>
  <c r="W176" i="7"/>
  <c r="X176" i="7" s="1"/>
  <c r="V176" i="7"/>
  <c r="T176" i="7" s="1"/>
  <c r="U176" i="7" s="1"/>
  <c r="R176" i="7"/>
  <c r="Q176" i="7"/>
  <c r="L176" i="7"/>
  <c r="W175" i="7"/>
  <c r="X175" i="7" s="1"/>
  <c r="V175" i="7"/>
  <c r="T175" i="7" s="1"/>
  <c r="U175" i="7" s="1"/>
  <c r="R175" i="7"/>
  <c r="Q175" i="7"/>
  <c r="L175" i="7"/>
  <c r="W174" i="7"/>
  <c r="X174" i="7" s="1"/>
  <c r="V174" i="7"/>
  <c r="T174" i="7" s="1"/>
  <c r="U174" i="7" s="1"/>
  <c r="R174" i="7"/>
  <c r="Q174" i="7"/>
  <c r="L174" i="7"/>
  <c r="W173" i="7"/>
  <c r="X173" i="7" s="1"/>
  <c r="V173" i="7"/>
  <c r="T173" i="7" s="1"/>
  <c r="U173" i="7" s="1"/>
  <c r="R173" i="7"/>
  <c r="Q173" i="7"/>
  <c r="L173" i="7"/>
  <c r="W172" i="7"/>
  <c r="X172" i="7" s="1"/>
  <c r="V172" i="7"/>
  <c r="T172" i="7" s="1"/>
  <c r="U172" i="7" s="1"/>
  <c r="R172" i="7"/>
  <c r="Q172" i="7"/>
  <c r="L172" i="7"/>
  <c r="W171" i="7"/>
  <c r="X171" i="7" s="1"/>
  <c r="V171" i="7"/>
  <c r="T171" i="7" s="1"/>
  <c r="U171" i="7" s="1"/>
  <c r="R171" i="7"/>
  <c r="Q171" i="7"/>
  <c r="L171" i="7"/>
  <c r="W170" i="7"/>
  <c r="X170" i="7" s="1"/>
  <c r="V170" i="7"/>
  <c r="T170" i="7" s="1"/>
  <c r="U170" i="7" s="1"/>
  <c r="R170" i="7"/>
  <c r="Q170" i="7"/>
  <c r="L170" i="7"/>
  <c r="W169" i="7"/>
  <c r="X169" i="7" s="1"/>
  <c r="V169" i="7"/>
  <c r="T169" i="7" s="1"/>
  <c r="U169" i="7" s="1"/>
  <c r="R169" i="7"/>
  <c r="Q169" i="7"/>
  <c r="L169" i="7"/>
  <c r="W168" i="7"/>
  <c r="X168" i="7" s="1"/>
  <c r="V168" i="7"/>
  <c r="T168" i="7" s="1"/>
  <c r="U168" i="7" s="1"/>
  <c r="R168" i="7"/>
  <c r="Q168" i="7"/>
  <c r="L168" i="7"/>
  <c r="W167" i="7"/>
  <c r="X167" i="7" s="1"/>
  <c r="V167" i="7"/>
  <c r="T167" i="7" s="1"/>
  <c r="U167" i="7" s="1"/>
  <c r="R167" i="7"/>
  <c r="Q167" i="7"/>
  <c r="L167" i="7"/>
  <c r="W166" i="7"/>
  <c r="X166" i="7" s="1"/>
  <c r="V166" i="7"/>
  <c r="T166" i="7" s="1"/>
  <c r="U166" i="7" s="1"/>
  <c r="R166" i="7"/>
  <c r="Q166" i="7"/>
  <c r="L166" i="7"/>
  <c r="W165" i="7"/>
  <c r="X165" i="7" s="1"/>
  <c r="V165" i="7"/>
  <c r="T165" i="7" s="1"/>
  <c r="U165" i="7" s="1"/>
  <c r="R165" i="7"/>
  <c r="Q165" i="7"/>
  <c r="L165" i="7"/>
  <c r="W164" i="7"/>
  <c r="V164" i="7"/>
  <c r="X164" i="7" s="1"/>
  <c r="R164" i="7"/>
  <c r="Q164" i="7"/>
  <c r="L164" i="7"/>
  <c r="W163" i="7"/>
  <c r="V163" i="7"/>
  <c r="X163" i="7" s="1"/>
  <c r="R163" i="7"/>
  <c r="Q163" i="7"/>
  <c r="L163" i="7"/>
  <c r="W162" i="7"/>
  <c r="V162" i="7"/>
  <c r="X162" i="7" s="1"/>
  <c r="R162" i="7"/>
  <c r="Q162" i="7"/>
  <c r="L162" i="7"/>
  <c r="W161" i="7"/>
  <c r="V161" i="7"/>
  <c r="X161" i="7" s="1"/>
  <c r="R161" i="7"/>
  <c r="Q161" i="7"/>
  <c r="L161" i="7"/>
  <c r="W160" i="7"/>
  <c r="V160" i="7"/>
  <c r="X160" i="7" s="1"/>
  <c r="R160" i="7"/>
  <c r="Q160" i="7"/>
  <c r="L160" i="7"/>
  <c r="W159" i="7"/>
  <c r="V159" i="7"/>
  <c r="X159" i="7" s="1"/>
  <c r="R159" i="7"/>
  <c r="Q159" i="7"/>
  <c r="L159" i="7"/>
  <c r="W158" i="7"/>
  <c r="V158" i="7"/>
  <c r="X158" i="7" s="1"/>
  <c r="R158" i="7"/>
  <c r="Q158" i="7"/>
  <c r="L158" i="7"/>
  <c r="W157" i="7"/>
  <c r="V157" i="7"/>
  <c r="X157" i="7" s="1"/>
  <c r="R157" i="7"/>
  <c r="Q157" i="7"/>
  <c r="L157" i="7"/>
  <c r="W156" i="7"/>
  <c r="V156" i="7"/>
  <c r="X156" i="7" s="1"/>
  <c r="R156" i="7"/>
  <c r="Q156" i="7"/>
  <c r="L156" i="7"/>
  <c r="W155" i="7"/>
  <c r="V155" i="7"/>
  <c r="X155" i="7" s="1"/>
  <c r="R155" i="7"/>
  <c r="Q155" i="7"/>
  <c r="L155" i="7"/>
  <c r="W154" i="7"/>
  <c r="V154" i="7"/>
  <c r="X154" i="7" s="1"/>
  <c r="R154" i="7"/>
  <c r="Q154" i="7"/>
  <c r="L154" i="7"/>
  <c r="W153" i="7"/>
  <c r="V153" i="7"/>
  <c r="X153" i="7" s="1"/>
  <c r="R153" i="7"/>
  <c r="Q153" i="7"/>
  <c r="L153" i="7"/>
  <c r="W152" i="7"/>
  <c r="V152" i="7"/>
  <c r="X152" i="7" s="1"/>
  <c r="R152" i="7"/>
  <c r="Q152" i="7"/>
  <c r="L152" i="7"/>
  <c r="W151" i="7"/>
  <c r="V151" i="7"/>
  <c r="X151" i="7" s="1"/>
  <c r="R151" i="7"/>
  <c r="Q151" i="7"/>
  <c r="L151" i="7"/>
  <c r="W150" i="7"/>
  <c r="V150" i="7"/>
  <c r="V181" i="7" s="1"/>
  <c r="R150" i="7"/>
  <c r="R181" i="7" s="1"/>
  <c r="Q150" i="7"/>
  <c r="L150" i="7"/>
  <c r="O149" i="7"/>
  <c r="N149" i="7"/>
  <c r="M149" i="7"/>
  <c r="W148" i="7"/>
  <c r="X148" i="7" s="1"/>
  <c r="V148" i="7"/>
  <c r="S148" i="7"/>
  <c r="T148" i="7" s="1"/>
  <c r="R148" i="7"/>
  <c r="U148" i="7" s="1"/>
  <c r="Q148" i="7"/>
  <c r="L148" i="7"/>
  <c r="X147" i="7"/>
  <c r="W147" i="7"/>
  <c r="V147" i="7"/>
  <c r="T147" i="7"/>
  <c r="U147" i="7" s="1"/>
  <c r="S147" i="7"/>
  <c r="R147" i="7"/>
  <c r="Q147" i="7"/>
  <c r="L147" i="7"/>
  <c r="W146" i="7"/>
  <c r="X146" i="7" s="1"/>
  <c r="V146" i="7"/>
  <c r="S146" i="7"/>
  <c r="T146" i="7" s="1"/>
  <c r="U146" i="7" s="1"/>
  <c r="R146" i="7"/>
  <c r="Q146" i="7"/>
  <c r="L146" i="7"/>
  <c r="W145" i="7"/>
  <c r="X145" i="7" s="1"/>
  <c r="V145" i="7"/>
  <c r="S145" i="7"/>
  <c r="T145" i="7" s="1"/>
  <c r="R145" i="7"/>
  <c r="U145" i="7" s="1"/>
  <c r="Q145" i="7"/>
  <c r="L145" i="7"/>
  <c r="W144" i="7"/>
  <c r="X144" i="7" s="1"/>
  <c r="V144" i="7"/>
  <c r="S144" i="7"/>
  <c r="T144" i="7" s="1"/>
  <c r="R144" i="7"/>
  <c r="U144" i="7" s="1"/>
  <c r="Q144" i="7"/>
  <c r="L144" i="7"/>
  <c r="X143" i="7"/>
  <c r="W143" i="7"/>
  <c r="V143" i="7"/>
  <c r="T143" i="7"/>
  <c r="U143" i="7" s="1"/>
  <c r="S143" i="7"/>
  <c r="R143" i="7"/>
  <c r="Q143" i="7"/>
  <c r="L143" i="7"/>
  <c r="W142" i="7"/>
  <c r="X142" i="7" s="1"/>
  <c r="V142" i="7"/>
  <c r="S142" i="7"/>
  <c r="T142" i="7" s="1"/>
  <c r="U142" i="7" s="1"/>
  <c r="R142" i="7"/>
  <c r="Q142" i="7"/>
  <c r="L142" i="7"/>
  <c r="W141" i="7"/>
  <c r="X141" i="7" s="1"/>
  <c r="V141" i="7"/>
  <c r="S141" i="7"/>
  <c r="T141" i="7" s="1"/>
  <c r="R141" i="7"/>
  <c r="U141" i="7" s="1"/>
  <c r="Q141" i="7"/>
  <c r="L141" i="7"/>
  <c r="W140" i="7"/>
  <c r="X140" i="7" s="1"/>
  <c r="V140" i="7"/>
  <c r="S140" i="7"/>
  <c r="T140" i="7" s="1"/>
  <c r="R140" i="7"/>
  <c r="U140" i="7" s="1"/>
  <c r="Q140" i="7"/>
  <c r="L140" i="7"/>
  <c r="X139" i="7"/>
  <c r="W139" i="7"/>
  <c r="V139" i="7"/>
  <c r="T139" i="7"/>
  <c r="U139" i="7" s="1"/>
  <c r="S139" i="7"/>
  <c r="R139" i="7"/>
  <c r="Q139" i="7"/>
  <c r="L139" i="7"/>
  <c r="W138" i="7"/>
  <c r="X138" i="7" s="1"/>
  <c r="V138" i="7"/>
  <c r="S138" i="7"/>
  <c r="T138" i="7" s="1"/>
  <c r="U138" i="7" s="1"/>
  <c r="R138" i="7"/>
  <c r="Q138" i="7"/>
  <c r="L138" i="7"/>
  <c r="W137" i="7"/>
  <c r="X137" i="7" s="1"/>
  <c r="V137" i="7"/>
  <c r="S137" i="7"/>
  <c r="T137" i="7" s="1"/>
  <c r="R137" i="7"/>
  <c r="U137" i="7" s="1"/>
  <c r="Q137" i="7"/>
  <c r="L137" i="7"/>
  <c r="W136" i="7"/>
  <c r="X136" i="7" s="1"/>
  <c r="V136" i="7"/>
  <c r="S136" i="7"/>
  <c r="T136" i="7" s="1"/>
  <c r="R136" i="7"/>
  <c r="U136" i="7" s="1"/>
  <c r="Q136" i="7"/>
  <c r="L136" i="7"/>
  <c r="X135" i="7"/>
  <c r="W135" i="7"/>
  <c r="V135" i="7"/>
  <c r="T135" i="7"/>
  <c r="U135" i="7" s="1"/>
  <c r="S135" i="7"/>
  <c r="R135" i="7"/>
  <c r="Q135" i="7"/>
  <c r="L135" i="7"/>
  <c r="W134" i="7"/>
  <c r="X134" i="7" s="1"/>
  <c r="V134" i="7"/>
  <c r="T134" i="7" s="1"/>
  <c r="U134" i="7" s="1"/>
  <c r="R134" i="7"/>
  <c r="Q134" i="7"/>
  <c r="L134" i="7"/>
  <c r="W133" i="7"/>
  <c r="X133" i="7" s="1"/>
  <c r="V133" i="7"/>
  <c r="S133" i="7"/>
  <c r="T133" i="7" s="1"/>
  <c r="U133" i="7" s="1"/>
  <c r="R133" i="7"/>
  <c r="Q133" i="7"/>
  <c r="L133" i="7"/>
  <c r="W132" i="7"/>
  <c r="X132" i="7" s="1"/>
  <c r="V132" i="7"/>
  <c r="S132" i="7"/>
  <c r="T132" i="7" s="1"/>
  <c r="R132" i="7"/>
  <c r="Q132" i="7"/>
  <c r="L132" i="7"/>
  <c r="W131" i="7"/>
  <c r="X131" i="7" s="1"/>
  <c r="V131" i="7"/>
  <c r="S131" i="7"/>
  <c r="T131" i="7" s="1"/>
  <c r="R131" i="7"/>
  <c r="Q131" i="7"/>
  <c r="L131" i="7"/>
  <c r="X130" i="7"/>
  <c r="W130" i="7"/>
  <c r="V130" i="7"/>
  <c r="T130" i="7"/>
  <c r="U130" i="7" s="1"/>
  <c r="S130" i="7"/>
  <c r="R130" i="7"/>
  <c r="Q130" i="7"/>
  <c r="L130" i="7"/>
  <c r="W129" i="7"/>
  <c r="X129" i="7" s="1"/>
  <c r="V129" i="7"/>
  <c r="S129" i="7"/>
  <c r="T129" i="7" s="1"/>
  <c r="U129" i="7" s="1"/>
  <c r="R129" i="7"/>
  <c r="Q129" i="7"/>
  <c r="L129" i="7"/>
  <c r="W128" i="7"/>
  <c r="X128" i="7" s="1"/>
  <c r="V128" i="7"/>
  <c r="S128" i="7"/>
  <c r="T128" i="7" s="1"/>
  <c r="R128" i="7"/>
  <c r="Q128" i="7"/>
  <c r="L128" i="7"/>
  <c r="W127" i="7"/>
  <c r="X127" i="7" s="1"/>
  <c r="V127" i="7"/>
  <c r="S127" i="7"/>
  <c r="T127" i="7" s="1"/>
  <c r="U127" i="7" s="1"/>
  <c r="R127" i="7"/>
  <c r="Q127" i="7"/>
  <c r="L127" i="7"/>
  <c r="X126" i="7"/>
  <c r="W126" i="7"/>
  <c r="V126" i="7"/>
  <c r="T126" i="7"/>
  <c r="U126" i="7" s="1"/>
  <c r="S126" i="7"/>
  <c r="R126" i="7"/>
  <c r="Q126" i="7"/>
  <c r="L126" i="7"/>
  <c r="W125" i="7"/>
  <c r="X125" i="7" s="1"/>
  <c r="V125" i="7"/>
  <c r="S125" i="7"/>
  <c r="T125" i="7" s="1"/>
  <c r="U125" i="7" s="1"/>
  <c r="R125" i="7"/>
  <c r="Q125" i="7"/>
  <c r="L125" i="7"/>
  <c r="W124" i="7"/>
  <c r="X124" i="7" s="1"/>
  <c r="V124" i="7"/>
  <c r="S124" i="7"/>
  <c r="T124" i="7" s="1"/>
  <c r="R124" i="7"/>
  <c r="Q124" i="7"/>
  <c r="L124" i="7"/>
  <c r="W123" i="7"/>
  <c r="X123" i="7" s="1"/>
  <c r="V123" i="7"/>
  <c r="S123" i="7"/>
  <c r="T123" i="7" s="1"/>
  <c r="R123" i="7"/>
  <c r="Q123" i="7"/>
  <c r="L123" i="7"/>
  <c r="X122" i="7"/>
  <c r="W122" i="7"/>
  <c r="V122" i="7"/>
  <c r="T122" i="7"/>
  <c r="U122" i="7" s="1"/>
  <c r="S122" i="7"/>
  <c r="R122" i="7"/>
  <c r="Q122" i="7"/>
  <c r="L122" i="7"/>
  <c r="W121" i="7"/>
  <c r="X121" i="7" s="1"/>
  <c r="V121" i="7"/>
  <c r="S121" i="7"/>
  <c r="T121" i="7" s="1"/>
  <c r="U121" i="7" s="1"/>
  <c r="R121" i="7"/>
  <c r="Q121" i="7"/>
  <c r="L121" i="7"/>
  <c r="W120" i="7"/>
  <c r="X120" i="7" s="1"/>
  <c r="V120" i="7"/>
  <c r="S120" i="7"/>
  <c r="T120" i="7" s="1"/>
  <c r="R120" i="7"/>
  <c r="Q120" i="7"/>
  <c r="L120" i="7"/>
  <c r="W119" i="7"/>
  <c r="W149" i="7" s="1"/>
  <c r="V119" i="7"/>
  <c r="V149" i="7" s="1"/>
  <c r="S119" i="7"/>
  <c r="S149" i="7" s="1"/>
  <c r="R119" i="7"/>
  <c r="Q119" i="7"/>
  <c r="L119" i="7"/>
  <c r="O118" i="7"/>
  <c r="N118" i="7"/>
  <c r="M118" i="7"/>
  <c r="W117" i="7"/>
  <c r="X117" i="7" s="1"/>
  <c r="V117" i="7"/>
  <c r="S117" i="7"/>
  <c r="T117" i="7" s="1"/>
  <c r="R117" i="7"/>
  <c r="U117" i="7" s="1"/>
  <c r="Q117" i="7"/>
  <c r="L117" i="7"/>
  <c r="W116" i="7"/>
  <c r="X116" i="7" s="1"/>
  <c r="V116" i="7"/>
  <c r="S116" i="7"/>
  <c r="T116" i="7" s="1"/>
  <c r="R116" i="7"/>
  <c r="U116" i="7" s="1"/>
  <c r="Q116" i="7"/>
  <c r="L116" i="7"/>
  <c r="X115" i="7"/>
  <c r="W115" i="7"/>
  <c r="V115" i="7"/>
  <c r="T115" i="7"/>
  <c r="U115" i="7" s="1"/>
  <c r="S115" i="7"/>
  <c r="R115" i="7"/>
  <c r="Q115" i="7"/>
  <c r="L115" i="7"/>
  <c r="W114" i="7"/>
  <c r="V114" i="7"/>
  <c r="X114" i="7" s="1"/>
  <c r="S114" i="7"/>
  <c r="R114" i="7"/>
  <c r="Q114" i="7"/>
  <c r="L114" i="7"/>
  <c r="W113" i="7"/>
  <c r="X113" i="7" s="1"/>
  <c r="V113" i="7"/>
  <c r="S113" i="7"/>
  <c r="T113" i="7" s="1"/>
  <c r="R113" i="7"/>
  <c r="U113" i="7" s="1"/>
  <c r="Q113" i="7"/>
  <c r="L113" i="7"/>
  <c r="W112" i="7"/>
  <c r="X112" i="7" s="1"/>
  <c r="V112" i="7"/>
  <c r="S112" i="7"/>
  <c r="T112" i="7" s="1"/>
  <c r="R112" i="7"/>
  <c r="U112" i="7" s="1"/>
  <c r="Q112" i="7"/>
  <c r="L112" i="7"/>
  <c r="X111" i="7"/>
  <c r="W111" i="7"/>
  <c r="V111" i="7"/>
  <c r="T111" i="7"/>
  <c r="U111" i="7" s="1"/>
  <c r="S111" i="7"/>
  <c r="R111" i="7"/>
  <c r="Q111" i="7"/>
  <c r="L111" i="7"/>
  <c r="W110" i="7"/>
  <c r="V110" i="7"/>
  <c r="X110" i="7" s="1"/>
  <c r="S110" i="7"/>
  <c r="R110" i="7"/>
  <c r="Q110" i="7"/>
  <c r="L110" i="7"/>
  <c r="W109" i="7"/>
  <c r="X109" i="7" s="1"/>
  <c r="V109" i="7"/>
  <c r="S109" i="7"/>
  <c r="T109" i="7" s="1"/>
  <c r="R109" i="7"/>
  <c r="U109" i="7" s="1"/>
  <c r="Q109" i="7"/>
  <c r="L109" i="7"/>
  <c r="W108" i="7"/>
  <c r="X108" i="7" s="1"/>
  <c r="V108" i="7"/>
  <c r="S108" i="7"/>
  <c r="T108" i="7" s="1"/>
  <c r="R108" i="7"/>
  <c r="U108" i="7" s="1"/>
  <c r="Q108" i="7"/>
  <c r="L108" i="7"/>
  <c r="X107" i="7"/>
  <c r="W107" i="7"/>
  <c r="V107" i="7"/>
  <c r="T107" i="7"/>
  <c r="U107" i="7" s="1"/>
  <c r="S107" i="7"/>
  <c r="R107" i="7"/>
  <c r="Q107" i="7"/>
  <c r="L107" i="7"/>
  <c r="W106" i="7"/>
  <c r="V106" i="7"/>
  <c r="X106" i="7" s="1"/>
  <c r="S106" i="7"/>
  <c r="R106" i="7"/>
  <c r="Q106" i="7"/>
  <c r="L106" i="7"/>
  <c r="W105" i="7"/>
  <c r="X105" i="7" s="1"/>
  <c r="V105" i="7"/>
  <c r="S105" i="7"/>
  <c r="T105" i="7" s="1"/>
  <c r="R105" i="7"/>
  <c r="U105" i="7" s="1"/>
  <c r="Q105" i="7"/>
  <c r="L105" i="7"/>
  <c r="W104" i="7"/>
  <c r="X104" i="7" s="1"/>
  <c r="V104" i="7"/>
  <c r="S104" i="7"/>
  <c r="T104" i="7" s="1"/>
  <c r="R104" i="7"/>
  <c r="U104" i="7" s="1"/>
  <c r="Q104" i="7"/>
  <c r="L104" i="7"/>
  <c r="X103" i="7"/>
  <c r="W103" i="7"/>
  <c r="V103" i="7"/>
  <c r="T103" i="7"/>
  <c r="U103" i="7" s="1"/>
  <c r="S103" i="7"/>
  <c r="R103" i="7"/>
  <c r="Q103" i="7"/>
  <c r="L103" i="7"/>
  <c r="W102" i="7"/>
  <c r="V102" i="7"/>
  <c r="X102" i="7" s="1"/>
  <c r="S102" i="7"/>
  <c r="R102" i="7"/>
  <c r="Q102" i="7"/>
  <c r="L102" i="7"/>
  <c r="W101" i="7"/>
  <c r="X101" i="7" s="1"/>
  <c r="V101" i="7"/>
  <c r="S101" i="7"/>
  <c r="T101" i="7" s="1"/>
  <c r="R101" i="7"/>
  <c r="U101" i="7" s="1"/>
  <c r="Q101" i="7"/>
  <c r="L101" i="7"/>
  <c r="W100" i="7"/>
  <c r="X100" i="7" s="1"/>
  <c r="V100" i="7"/>
  <c r="S100" i="7"/>
  <c r="T100" i="7" s="1"/>
  <c r="R100" i="7"/>
  <c r="U100" i="7" s="1"/>
  <c r="Q100" i="7"/>
  <c r="L100" i="7"/>
  <c r="X99" i="7"/>
  <c r="W99" i="7"/>
  <c r="V99" i="7"/>
  <c r="T99" i="7"/>
  <c r="U99" i="7" s="1"/>
  <c r="S99" i="7"/>
  <c r="R99" i="7"/>
  <c r="Q99" i="7"/>
  <c r="L99" i="7"/>
  <c r="W98" i="7"/>
  <c r="V98" i="7"/>
  <c r="X98" i="7" s="1"/>
  <c r="S98" i="7"/>
  <c r="R98" i="7"/>
  <c r="Q98" i="7"/>
  <c r="L98" i="7"/>
  <c r="W97" i="7"/>
  <c r="X97" i="7" s="1"/>
  <c r="V97" i="7"/>
  <c r="S97" i="7"/>
  <c r="T97" i="7" s="1"/>
  <c r="R97" i="7"/>
  <c r="U97" i="7" s="1"/>
  <c r="Q97" i="7"/>
  <c r="L97" i="7"/>
  <c r="W96" i="7"/>
  <c r="X96" i="7" s="1"/>
  <c r="V96" i="7"/>
  <c r="S96" i="7"/>
  <c r="T96" i="7" s="1"/>
  <c r="R96" i="7"/>
  <c r="U96" i="7" s="1"/>
  <c r="Q96" i="7"/>
  <c r="L96" i="7"/>
  <c r="X95" i="7"/>
  <c r="W95" i="7"/>
  <c r="V95" i="7"/>
  <c r="T95" i="7"/>
  <c r="U95" i="7" s="1"/>
  <c r="S95" i="7"/>
  <c r="R95" i="7"/>
  <c r="Q95" i="7"/>
  <c r="L95" i="7"/>
  <c r="W94" i="7"/>
  <c r="V94" i="7"/>
  <c r="X94" i="7" s="1"/>
  <c r="S94" i="7"/>
  <c r="R94" i="7"/>
  <c r="Q94" i="7"/>
  <c r="L94" i="7"/>
  <c r="W93" i="7"/>
  <c r="X93" i="7" s="1"/>
  <c r="V93" i="7"/>
  <c r="S93" i="7"/>
  <c r="T93" i="7" s="1"/>
  <c r="R93" i="7"/>
  <c r="U93" i="7" s="1"/>
  <c r="Q93" i="7"/>
  <c r="L93" i="7"/>
  <c r="W92" i="7"/>
  <c r="X92" i="7" s="1"/>
  <c r="V92" i="7"/>
  <c r="S92" i="7"/>
  <c r="T92" i="7" s="1"/>
  <c r="R92" i="7"/>
  <c r="U92" i="7" s="1"/>
  <c r="Q92" i="7"/>
  <c r="L92" i="7"/>
  <c r="X91" i="7"/>
  <c r="W91" i="7"/>
  <c r="V91" i="7"/>
  <c r="T91" i="7"/>
  <c r="U91" i="7" s="1"/>
  <c r="S91" i="7"/>
  <c r="R91" i="7"/>
  <c r="Q91" i="7"/>
  <c r="L91" i="7"/>
  <c r="W90" i="7"/>
  <c r="V90" i="7"/>
  <c r="X90" i="7" s="1"/>
  <c r="S90" i="7"/>
  <c r="R90" i="7"/>
  <c r="Q90" i="7"/>
  <c r="L90" i="7"/>
  <c r="W89" i="7"/>
  <c r="X89" i="7" s="1"/>
  <c r="V89" i="7"/>
  <c r="S89" i="7"/>
  <c r="T89" i="7" s="1"/>
  <c r="R89" i="7"/>
  <c r="U89" i="7" s="1"/>
  <c r="Q89" i="7"/>
  <c r="L89" i="7"/>
  <c r="W88" i="7"/>
  <c r="X88" i="7" s="1"/>
  <c r="V88" i="7"/>
  <c r="V118" i="7" s="1"/>
  <c r="S88" i="7"/>
  <c r="T88" i="7" s="1"/>
  <c r="R88" i="7"/>
  <c r="R118" i="7" s="1"/>
  <c r="Q88" i="7"/>
  <c r="L88" i="7"/>
  <c r="O87" i="7"/>
  <c r="N87" i="7"/>
  <c r="M87" i="7"/>
  <c r="W86" i="7"/>
  <c r="X86" i="7" s="1"/>
  <c r="V86" i="7"/>
  <c r="S86" i="7"/>
  <c r="T86" i="7" s="1"/>
  <c r="R86" i="7"/>
  <c r="Q86" i="7"/>
  <c r="L86" i="7"/>
  <c r="X85" i="7"/>
  <c r="W85" i="7"/>
  <c r="V85" i="7"/>
  <c r="T85" i="7"/>
  <c r="S85" i="7"/>
  <c r="R85" i="7"/>
  <c r="U85" i="7" s="1"/>
  <c r="Q85" i="7"/>
  <c r="L85" i="7"/>
  <c r="X84" i="7"/>
  <c r="W84" i="7"/>
  <c r="V84" i="7"/>
  <c r="U84" i="7"/>
  <c r="T84" i="7"/>
  <c r="S84" i="7"/>
  <c r="R84" i="7"/>
  <c r="Q84" i="7"/>
  <c r="L84" i="7"/>
  <c r="W83" i="7"/>
  <c r="V83" i="7"/>
  <c r="X83" i="7" s="1"/>
  <c r="S83" i="7"/>
  <c r="R83" i="7"/>
  <c r="Q83" i="7"/>
  <c r="L83" i="7"/>
  <c r="W82" i="7"/>
  <c r="X82" i="7" s="1"/>
  <c r="V82" i="7"/>
  <c r="S82" i="7"/>
  <c r="T82" i="7" s="1"/>
  <c r="R82" i="7"/>
  <c r="U82" i="7" s="1"/>
  <c r="Q82" i="7"/>
  <c r="L82" i="7"/>
  <c r="X81" i="7"/>
  <c r="W81" i="7"/>
  <c r="V81" i="7"/>
  <c r="T81" i="7"/>
  <c r="S81" i="7"/>
  <c r="R81" i="7"/>
  <c r="U81" i="7" s="1"/>
  <c r="Q81" i="7"/>
  <c r="L81" i="7"/>
  <c r="X80" i="7"/>
  <c r="W80" i="7"/>
  <c r="V80" i="7"/>
  <c r="U80" i="7"/>
  <c r="T80" i="7"/>
  <c r="S80" i="7"/>
  <c r="R80" i="7"/>
  <c r="Q80" i="7"/>
  <c r="L80" i="7"/>
  <c r="W79" i="7"/>
  <c r="V79" i="7"/>
  <c r="X79" i="7" s="1"/>
  <c r="S79" i="7"/>
  <c r="R79" i="7"/>
  <c r="Q79" i="7"/>
  <c r="L79" i="7"/>
  <c r="W78" i="7"/>
  <c r="X78" i="7" s="1"/>
  <c r="V78" i="7"/>
  <c r="S78" i="7"/>
  <c r="T78" i="7" s="1"/>
  <c r="R78" i="7"/>
  <c r="Q78" i="7"/>
  <c r="L78" i="7"/>
  <c r="X77" i="7"/>
  <c r="W77" i="7"/>
  <c r="V77" i="7"/>
  <c r="T77" i="7"/>
  <c r="S77" i="7"/>
  <c r="R77" i="7"/>
  <c r="U77" i="7" s="1"/>
  <c r="Q77" i="7"/>
  <c r="L77" i="7"/>
  <c r="X76" i="7"/>
  <c r="W76" i="7"/>
  <c r="V76" i="7"/>
  <c r="U76" i="7"/>
  <c r="T76" i="7"/>
  <c r="S76" i="7"/>
  <c r="R76" i="7"/>
  <c r="Q76" i="7"/>
  <c r="L76" i="7"/>
  <c r="W75" i="7"/>
  <c r="V75" i="7"/>
  <c r="X75" i="7" s="1"/>
  <c r="S75" i="7"/>
  <c r="R75" i="7"/>
  <c r="Q75" i="7"/>
  <c r="L75" i="7"/>
  <c r="W74" i="7"/>
  <c r="X74" i="7" s="1"/>
  <c r="V74" i="7"/>
  <c r="S74" i="7"/>
  <c r="T74" i="7" s="1"/>
  <c r="R74" i="7"/>
  <c r="U74" i="7" s="1"/>
  <c r="Q74" i="7"/>
  <c r="L74" i="7"/>
  <c r="X73" i="7"/>
  <c r="W73" i="7"/>
  <c r="V73" i="7"/>
  <c r="T73" i="7"/>
  <c r="S73" i="7"/>
  <c r="R73" i="7"/>
  <c r="U73" i="7" s="1"/>
  <c r="Q73" i="7"/>
  <c r="L73" i="7"/>
  <c r="X72" i="7"/>
  <c r="W72" i="7"/>
  <c r="V72" i="7"/>
  <c r="U72" i="7"/>
  <c r="T72" i="7"/>
  <c r="S72" i="7"/>
  <c r="R72" i="7"/>
  <c r="Q72" i="7"/>
  <c r="L72" i="7"/>
  <c r="W71" i="7"/>
  <c r="V71" i="7"/>
  <c r="X71" i="7" s="1"/>
  <c r="S71" i="7"/>
  <c r="R71" i="7"/>
  <c r="Q71" i="7"/>
  <c r="L71" i="7"/>
  <c r="W70" i="7"/>
  <c r="X70" i="7" s="1"/>
  <c r="V70" i="7"/>
  <c r="S70" i="7"/>
  <c r="T70" i="7" s="1"/>
  <c r="R70" i="7"/>
  <c r="Q70" i="7"/>
  <c r="L70" i="7"/>
  <c r="X69" i="7"/>
  <c r="W69" i="7"/>
  <c r="V69" i="7"/>
  <c r="T69" i="7"/>
  <c r="S69" i="7"/>
  <c r="R69" i="7"/>
  <c r="U69" i="7" s="1"/>
  <c r="Q69" i="7"/>
  <c r="L69" i="7"/>
  <c r="X68" i="7"/>
  <c r="W68" i="7"/>
  <c r="V68" i="7"/>
  <c r="U68" i="7"/>
  <c r="T68" i="7"/>
  <c r="S68" i="7"/>
  <c r="R68" i="7"/>
  <c r="Q68" i="7"/>
  <c r="L68" i="7"/>
  <c r="W67" i="7"/>
  <c r="V67" i="7"/>
  <c r="X67" i="7" s="1"/>
  <c r="S67" i="7"/>
  <c r="R67" i="7"/>
  <c r="Q67" i="7"/>
  <c r="L67" i="7"/>
  <c r="W66" i="7"/>
  <c r="X66" i="7" s="1"/>
  <c r="V66" i="7"/>
  <c r="S66" i="7"/>
  <c r="T66" i="7" s="1"/>
  <c r="R66" i="7"/>
  <c r="U66" i="7" s="1"/>
  <c r="Q66" i="7"/>
  <c r="L66" i="7"/>
  <c r="X65" i="7"/>
  <c r="W65" i="7"/>
  <c r="V65" i="7"/>
  <c r="T65" i="7"/>
  <c r="S65" i="7"/>
  <c r="R65" i="7"/>
  <c r="U65" i="7" s="1"/>
  <c r="Q65" i="7"/>
  <c r="L65" i="7"/>
  <c r="X64" i="7"/>
  <c r="W64" i="7"/>
  <c r="V64" i="7"/>
  <c r="U64" i="7"/>
  <c r="T64" i="7"/>
  <c r="S64" i="7"/>
  <c r="R64" i="7"/>
  <c r="Q64" i="7"/>
  <c r="L64" i="7"/>
  <c r="W63" i="7"/>
  <c r="V63" i="7"/>
  <c r="X63" i="7" s="1"/>
  <c r="S63" i="7"/>
  <c r="R63" i="7"/>
  <c r="Q63" i="7"/>
  <c r="L63" i="7"/>
  <c r="W62" i="7"/>
  <c r="X62" i="7" s="1"/>
  <c r="V62" i="7"/>
  <c r="S62" i="7"/>
  <c r="T62" i="7" s="1"/>
  <c r="R62" i="7"/>
  <c r="Q62" i="7"/>
  <c r="L62" i="7"/>
  <c r="X61" i="7"/>
  <c r="W61" i="7"/>
  <c r="V61" i="7"/>
  <c r="T61" i="7"/>
  <c r="S61" i="7"/>
  <c r="R61" i="7"/>
  <c r="U61" i="7" s="1"/>
  <c r="Q61" i="7"/>
  <c r="L61" i="7"/>
  <c r="X60" i="7"/>
  <c r="W60" i="7"/>
  <c r="V60" i="7"/>
  <c r="U60" i="7"/>
  <c r="T60" i="7"/>
  <c r="S60" i="7"/>
  <c r="R60" i="7"/>
  <c r="Q60" i="7"/>
  <c r="L60" i="7"/>
  <c r="W59" i="7"/>
  <c r="W87" i="7" s="1"/>
  <c r="V59" i="7"/>
  <c r="V87" i="7" s="1"/>
  <c r="S59" i="7"/>
  <c r="S87" i="7" s="1"/>
  <c r="R59" i="7"/>
  <c r="R87" i="7" s="1"/>
  <c r="Q59" i="7"/>
  <c r="L59" i="7"/>
  <c r="V58" i="7"/>
  <c r="O58" i="7"/>
  <c r="N58" i="7"/>
  <c r="M58" i="7"/>
  <c r="L58" i="7"/>
  <c r="W57" i="7"/>
  <c r="V57" i="7"/>
  <c r="X57" i="7" s="1"/>
  <c r="S57" i="7"/>
  <c r="R57" i="7"/>
  <c r="Q57" i="7"/>
  <c r="L57" i="7"/>
  <c r="W56" i="7"/>
  <c r="X56" i="7" s="1"/>
  <c r="V56" i="7"/>
  <c r="S56" i="7"/>
  <c r="T56" i="7" s="1"/>
  <c r="U56" i="7" s="1"/>
  <c r="R56" i="7"/>
  <c r="Q56" i="7"/>
  <c r="L56" i="7"/>
  <c r="X55" i="7"/>
  <c r="W55" i="7"/>
  <c r="V55" i="7"/>
  <c r="T55" i="7"/>
  <c r="S55" i="7"/>
  <c r="R55" i="7"/>
  <c r="U55" i="7" s="1"/>
  <c r="Q55" i="7"/>
  <c r="L55" i="7"/>
  <c r="W54" i="7"/>
  <c r="X54" i="7" s="1"/>
  <c r="V54" i="7"/>
  <c r="S54" i="7"/>
  <c r="T54" i="7" s="1"/>
  <c r="U54" i="7" s="1"/>
  <c r="R54" i="7"/>
  <c r="Q54" i="7"/>
  <c r="L54" i="7"/>
  <c r="W53" i="7"/>
  <c r="V53" i="7"/>
  <c r="X53" i="7" s="1"/>
  <c r="S53" i="7"/>
  <c r="R53" i="7"/>
  <c r="Q53" i="7"/>
  <c r="L53" i="7"/>
  <c r="W52" i="7"/>
  <c r="X52" i="7" s="1"/>
  <c r="V52" i="7"/>
  <c r="S52" i="7"/>
  <c r="T52" i="7" s="1"/>
  <c r="U52" i="7" s="1"/>
  <c r="R52" i="7"/>
  <c r="Q52" i="7"/>
  <c r="L52" i="7"/>
  <c r="X51" i="7"/>
  <c r="W51" i="7"/>
  <c r="V51" i="7"/>
  <c r="T51" i="7"/>
  <c r="S51" i="7"/>
  <c r="R51" i="7"/>
  <c r="U51" i="7" s="1"/>
  <c r="Q51" i="7"/>
  <c r="L51" i="7"/>
  <c r="W50" i="7"/>
  <c r="X50" i="7" s="1"/>
  <c r="V50" i="7"/>
  <c r="S50" i="7"/>
  <c r="T50" i="7" s="1"/>
  <c r="U50" i="7" s="1"/>
  <c r="R50" i="7"/>
  <c r="Q50" i="7"/>
  <c r="L50" i="7"/>
  <c r="W49" i="7"/>
  <c r="V49" i="7"/>
  <c r="X49" i="7" s="1"/>
  <c r="S49" i="7"/>
  <c r="R49" i="7"/>
  <c r="Q49" i="7"/>
  <c r="L49" i="7"/>
  <c r="W48" i="7"/>
  <c r="X48" i="7" s="1"/>
  <c r="V48" i="7"/>
  <c r="S48" i="7"/>
  <c r="T48" i="7" s="1"/>
  <c r="U48" i="7" s="1"/>
  <c r="R48" i="7"/>
  <c r="Q48" i="7"/>
  <c r="L48" i="7"/>
  <c r="X47" i="7"/>
  <c r="W47" i="7"/>
  <c r="V47" i="7"/>
  <c r="T47" i="7"/>
  <c r="S47" i="7"/>
  <c r="R47" i="7"/>
  <c r="U47" i="7" s="1"/>
  <c r="Q47" i="7"/>
  <c r="L47" i="7"/>
  <c r="W46" i="7"/>
  <c r="X46" i="7" s="1"/>
  <c r="V46" i="7"/>
  <c r="S46" i="7"/>
  <c r="T46" i="7" s="1"/>
  <c r="U46" i="7" s="1"/>
  <c r="R46" i="7"/>
  <c r="Q46" i="7"/>
  <c r="L46" i="7"/>
  <c r="W45" i="7"/>
  <c r="V45" i="7"/>
  <c r="X45" i="7" s="1"/>
  <c r="S45" i="7"/>
  <c r="R45" i="7"/>
  <c r="Q45" i="7"/>
  <c r="L45" i="7"/>
  <c r="W44" i="7"/>
  <c r="X44" i="7" s="1"/>
  <c r="V44" i="7"/>
  <c r="S44" i="7"/>
  <c r="T44" i="7" s="1"/>
  <c r="U44" i="7" s="1"/>
  <c r="R44" i="7"/>
  <c r="Q44" i="7"/>
  <c r="L44" i="7"/>
  <c r="X43" i="7"/>
  <c r="W43" i="7"/>
  <c r="V43" i="7"/>
  <c r="T43" i="7"/>
  <c r="S43" i="7"/>
  <c r="R43" i="7"/>
  <c r="U43" i="7" s="1"/>
  <c r="Q43" i="7"/>
  <c r="L43" i="7"/>
  <c r="W42" i="7"/>
  <c r="X42" i="7" s="1"/>
  <c r="V42" i="7"/>
  <c r="S42" i="7"/>
  <c r="T42" i="7" s="1"/>
  <c r="U42" i="7" s="1"/>
  <c r="R42" i="7"/>
  <c r="Q42" i="7"/>
  <c r="L42" i="7"/>
  <c r="W41" i="7"/>
  <c r="V41" i="7"/>
  <c r="X41" i="7" s="1"/>
  <c r="S41" i="7"/>
  <c r="R41" i="7"/>
  <c r="Q41" i="7"/>
  <c r="L41" i="7"/>
  <c r="W40" i="7"/>
  <c r="X40" i="7" s="1"/>
  <c r="V40" i="7"/>
  <c r="S40" i="7"/>
  <c r="T40" i="7" s="1"/>
  <c r="U40" i="7" s="1"/>
  <c r="R40" i="7"/>
  <c r="Q40" i="7"/>
  <c r="L40" i="7"/>
  <c r="X39" i="7"/>
  <c r="W39" i="7"/>
  <c r="V39" i="7"/>
  <c r="T39" i="7"/>
  <c r="S39" i="7"/>
  <c r="R39" i="7"/>
  <c r="U39" i="7" s="1"/>
  <c r="Q39" i="7"/>
  <c r="L39" i="7"/>
  <c r="W38" i="7"/>
  <c r="X38" i="7" s="1"/>
  <c r="V38" i="7"/>
  <c r="S38" i="7"/>
  <c r="T38" i="7" s="1"/>
  <c r="U38" i="7" s="1"/>
  <c r="R38" i="7"/>
  <c r="Q38" i="7"/>
  <c r="L38" i="7"/>
  <c r="W37" i="7"/>
  <c r="V37" i="7"/>
  <c r="X37" i="7" s="1"/>
  <c r="S37" i="7"/>
  <c r="R37" i="7"/>
  <c r="Q37" i="7"/>
  <c r="L37" i="7"/>
  <c r="W36" i="7"/>
  <c r="X36" i="7" s="1"/>
  <c r="V36" i="7"/>
  <c r="S36" i="7"/>
  <c r="T36" i="7" s="1"/>
  <c r="U36" i="7" s="1"/>
  <c r="R36" i="7"/>
  <c r="Q36" i="7"/>
  <c r="L36" i="7"/>
  <c r="X35" i="7"/>
  <c r="W35" i="7"/>
  <c r="V35" i="7"/>
  <c r="T35" i="7"/>
  <c r="S35" i="7"/>
  <c r="R35" i="7"/>
  <c r="U35" i="7" s="1"/>
  <c r="Q35" i="7"/>
  <c r="L35" i="7"/>
  <c r="W34" i="7"/>
  <c r="X34" i="7" s="1"/>
  <c r="V34" i="7"/>
  <c r="S34" i="7"/>
  <c r="T34" i="7" s="1"/>
  <c r="U34" i="7" s="1"/>
  <c r="R34" i="7"/>
  <c r="Q34" i="7"/>
  <c r="L34" i="7"/>
  <c r="W33" i="7"/>
  <c r="V33" i="7"/>
  <c r="X33" i="7" s="1"/>
  <c r="S33" i="7"/>
  <c r="R33" i="7"/>
  <c r="Q33" i="7"/>
  <c r="L33" i="7"/>
  <c r="W32" i="7"/>
  <c r="X32" i="7" s="1"/>
  <c r="V32" i="7"/>
  <c r="S32" i="7"/>
  <c r="T32" i="7" s="1"/>
  <c r="U32" i="7" s="1"/>
  <c r="R32" i="7"/>
  <c r="Q32" i="7"/>
  <c r="L32" i="7"/>
  <c r="X31" i="7"/>
  <c r="W31" i="7"/>
  <c r="V31" i="7"/>
  <c r="T31" i="7"/>
  <c r="S31" i="7"/>
  <c r="R31" i="7"/>
  <c r="U31" i="7" s="1"/>
  <c r="Q31" i="7"/>
  <c r="L31" i="7"/>
  <c r="W30" i="7"/>
  <c r="X30" i="7" s="1"/>
  <c r="V30" i="7"/>
  <c r="S30" i="7"/>
  <c r="T30" i="7" s="1"/>
  <c r="U30" i="7" s="1"/>
  <c r="R30" i="7"/>
  <c r="Q30" i="7"/>
  <c r="L30" i="7"/>
  <c r="X29" i="7"/>
  <c r="V29" i="7"/>
  <c r="U29" i="7"/>
  <c r="T29" i="7"/>
  <c r="R29" i="7"/>
  <c r="Q29" i="7"/>
  <c r="L29" i="7"/>
  <c r="W28" i="7"/>
  <c r="X28" i="7" s="1"/>
  <c r="V28" i="7"/>
  <c r="S28" i="7"/>
  <c r="T28" i="7" s="1"/>
  <c r="U28" i="7" s="1"/>
  <c r="R28" i="7"/>
  <c r="Q28" i="7"/>
  <c r="L28" i="7"/>
  <c r="W27" i="7"/>
  <c r="V27" i="7"/>
  <c r="X27" i="7" s="1"/>
  <c r="S27" i="7"/>
  <c r="R27" i="7"/>
  <c r="R58" i="7" s="1"/>
  <c r="Q27" i="7"/>
  <c r="L27" i="7"/>
  <c r="S212" i="6"/>
  <c r="P212" i="6"/>
  <c r="O212" i="6"/>
  <c r="N212" i="6"/>
  <c r="M212" i="6"/>
  <c r="Z211" i="6"/>
  <c r="Y211" i="6"/>
  <c r="X211" i="6"/>
  <c r="V211" i="6"/>
  <c r="U211" i="6"/>
  <c r="T211" i="6"/>
  <c r="W211" i="6" s="1"/>
  <c r="S211" i="6"/>
  <c r="M211" i="6"/>
  <c r="Y210" i="6"/>
  <c r="Z210" i="6" s="1"/>
  <c r="X210" i="6"/>
  <c r="W210" i="6"/>
  <c r="U210" i="6"/>
  <c r="V210" i="6" s="1"/>
  <c r="T210" i="6"/>
  <c r="S210" i="6"/>
  <c r="M210" i="6"/>
  <c r="Y209" i="6"/>
  <c r="X209" i="6"/>
  <c r="Z209" i="6" s="1"/>
  <c r="V209" i="6"/>
  <c r="U209" i="6"/>
  <c r="T209" i="6"/>
  <c r="W209" i="6" s="1"/>
  <c r="S209" i="6"/>
  <c r="M209" i="6"/>
  <c r="Y208" i="6"/>
  <c r="Z208" i="6" s="1"/>
  <c r="X208" i="6"/>
  <c r="U208" i="6"/>
  <c r="V208" i="6" s="1"/>
  <c r="T208" i="6"/>
  <c r="S208" i="6"/>
  <c r="M208" i="6"/>
  <c r="Z207" i="6"/>
  <c r="Y207" i="6"/>
  <c r="X207" i="6"/>
  <c r="V207" i="6"/>
  <c r="U207" i="6"/>
  <c r="T207" i="6"/>
  <c r="W207" i="6" s="1"/>
  <c r="S207" i="6"/>
  <c r="M207" i="6"/>
  <c r="Y206" i="6"/>
  <c r="Z206" i="6" s="1"/>
  <c r="X206" i="6"/>
  <c r="W206" i="6"/>
  <c r="U206" i="6"/>
  <c r="V206" i="6" s="1"/>
  <c r="T206" i="6"/>
  <c r="S206" i="6"/>
  <c r="M206" i="6"/>
  <c r="Y205" i="6"/>
  <c r="X205" i="6"/>
  <c r="Z205" i="6" s="1"/>
  <c r="V205" i="6"/>
  <c r="U205" i="6"/>
  <c r="T205" i="6"/>
  <c r="W205" i="6" s="1"/>
  <c r="S205" i="6"/>
  <c r="M205" i="6"/>
  <c r="Y204" i="6"/>
  <c r="Z204" i="6" s="1"/>
  <c r="X204" i="6"/>
  <c r="U204" i="6"/>
  <c r="V204" i="6" s="1"/>
  <c r="T204" i="6"/>
  <c r="S204" i="6"/>
  <c r="M204" i="6"/>
  <c r="Z203" i="6"/>
  <c r="Y203" i="6"/>
  <c r="X203" i="6"/>
  <c r="V203" i="6"/>
  <c r="U203" i="6"/>
  <c r="T203" i="6"/>
  <c r="W203" i="6" s="1"/>
  <c r="S203" i="6"/>
  <c r="M203" i="6"/>
  <c r="Y202" i="6"/>
  <c r="Z202" i="6" s="1"/>
  <c r="X202" i="6"/>
  <c r="W202" i="6"/>
  <c r="U202" i="6"/>
  <c r="V202" i="6" s="1"/>
  <c r="T202" i="6"/>
  <c r="S202" i="6"/>
  <c r="M202" i="6"/>
  <c r="Y201" i="6"/>
  <c r="X201" i="6"/>
  <c r="Z201" i="6" s="1"/>
  <c r="V201" i="6"/>
  <c r="U201" i="6"/>
  <c r="T201" i="6"/>
  <c r="W201" i="6" s="1"/>
  <c r="S201" i="6"/>
  <c r="M201" i="6"/>
  <c r="Y200" i="6"/>
  <c r="Z200" i="6" s="1"/>
  <c r="X200" i="6"/>
  <c r="U200" i="6"/>
  <c r="V200" i="6" s="1"/>
  <c r="T200" i="6"/>
  <c r="S200" i="6"/>
  <c r="M200" i="6"/>
  <c r="Z199" i="6"/>
  <c r="Y199" i="6"/>
  <c r="X199" i="6"/>
  <c r="V199" i="6"/>
  <c r="U199" i="6"/>
  <c r="T199" i="6"/>
  <c r="W199" i="6" s="1"/>
  <c r="S199" i="6"/>
  <c r="M199" i="6"/>
  <c r="Y198" i="6"/>
  <c r="Z198" i="6" s="1"/>
  <c r="X198" i="6"/>
  <c r="W198" i="6"/>
  <c r="U198" i="6"/>
  <c r="V198" i="6" s="1"/>
  <c r="T198" i="6"/>
  <c r="S198" i="6"/>
  <c r="M198" i="6"/>
  <c r="Y197" i="6"/>
  <c r="X197" i="6"/>
  <c r="Z197" i="6" s="1"/>
  <c r="V197" i="6"/>
  <c r="U197" i="6"/>
  <c r="T197" i="6"/>
  <c r="W197" i="6" s="1"/>
  <c r="S197" i="6"/>
  <c r="M197" i="6"/>
  <c r="Y196" i="6"/>
  <c r="Z196" i="6" s="1"/>
  <c r="X196" i="6"/>
  <c r="U196" i="6"/>
  <c r="V196" i="6" s="1"/>
  <c r="T196" i="6"/>
  <c r="S196" i="6"/>
  <c r="M196" i="6"/>
  <c r="Z195" i="6"/>
  <c r="Y195" i="6"/>
  <c r="X195" i="6"/>
  <c r="V195" i="6"/>
  <c r="U195" i="6"/>
  <c r="T195" i="6"/>
  <c r="W195" i="6" s="1"/>
  <c r="S195" i="6"/>
  <c r="M195" i="6"/>
  <c r="Y194" i="6"/>
  <c r="Z194" i="6" s="1"/>
  <c r="X194" i="6"/>
  <c r="W194" i="6"/>
  <c r="U194" i="6"/>
  <c r="V194" i="6" s="1"/>
  <c r="T194" i="6"/>
  <c r="S194" i="6"/>
  <c r="M194" i="6"/>
  <c r="Y193" i="6"/>
  <c r="X193" i="6"/>
  <c r="Z193" i="6" s="1"/>
  <c r="V193" i="6"/>
  <c r="U193" i="6"/>
  <c r="T193" i="6"/>
  <c r="W193" i="6" s="1"/>
  <c r="S193" i="6"/>
  <c r="M193" i="6"/>
  <c r="Y192" i="6"/>
  <c r="Z192" i="6" s="1"/>
  <c r="X192" i="6"/>
  <c r="U192" i="6"/>
  <c r="V192" i="6" s="1"/>
  <c r="T192" i="6"/>
  <c r="S192" i="6"/>
  <c r="M192" i="6"/>
  <c r="Z191" i="6"/>
  <c r="Y191" i="6"/>
  <c r="X191" i="6"/>
  <c r="V191" i="6"/>
  <c r="U191" i="6"/>
  <c r="T191" i="6"/>
  <c r="W191" i="6" s="1"/>
  <c r="S191" i="6"/>
  <c r="M191" i="6"/>
  <c r="Y190" i="6"/>
  <c r="Z190" i="6" s="1"/>
  <c r="X190" i="6"/>
  <c r="W190" i="6"/>
  <c r="U190" i="6"/>
  <c r="V190" i="6" s="1"/>
  <c r="T190" i="6"/>
  <c r="S190" i="6"/>
  <c r="M190" i="6"/>
  <c r="Y189" i="6"/>
  <c r="X189" i="6"/>
  <c r="Z189" i="6" s="1"/>
  <c r="V189" i="6"/>
  <c r="U189" i="6"/>
  <c r="T189" i="6"/>
  <c r="W189" i="6" s="1"/>
  <c r="S189" i="6"/>
  <c r="M189" i="6"/>
  <c r="Y188" i="6"/>
  <c r="Z188" i="6" s="1"/>
  <c r="X188" i="6"/>
  <c r="U188" i="6"/>
  <c r="V188" i="6" s="1"/>
  <c r="T188" i="6"/>
  <c r="S188" i="6"/>
  <c r="M188" i="6"/>
  <c r="Z187" i="6"/>
  <c r="Y187" i="6"/>
  <c r="X187" i="6"/>
  <c r="V187" i="6"/>
  <c r="U187" i="6"/>
  <c r="T187" i="6"/>
  <c r="W187" i="6" s="1"/>
  <c r="S187" i="6"/>
  <c r="M187" i="6"/>
  <c r="Y186" i="6"/>
  <c r="Z186" i="6" s="1"/>
  <c r="X186" i="6"/>
  <c r="W186" i="6"/>
  <c r="U186" i="6"/>
  <c r="V186" i="6" s="1"/>
  <c r="T186" i="6"/>
  <c r="S186" i="6"/>
  <c r="M186" i="6"/>
  <c r="Y185" i="6"/>
  <c r="X185" i="6"/>
  <c r="Z185" i="6" s="1"/>
  <c r="V185" i="6"/>
  <c r="U185" i="6"/>
  <c r="T185" i="6"/>
  <c r="W185" i="6" s="1"/>
  <c r="S185" i="6"/>
  <c r="M185" i="6"/>
  <c r="Y184" i="6"/>
  <c r="Z184" i="6" s="1"/>
  <c r="X184" i="6"/>
  <c r="U184" i="6"/>
  <c r="V184" i="6" s="1"/>
  <c r="T184" i="6"/>
  <c r="S184" i="6"/>
  <c r="M184" i="6"/>
  <c r="Z183" i="6"/>
  <c r="Y183" i="6"/>
  <c r="X183" i="6"/>
  <c r="V183" i="6"/>
  <c r="U183" i="6"/>
  <c r="T183" i="6"/>
  <c r="W183" i="6" s="1"/>
  <c r="S183" i="6"/>
  <c r="M183" i="6"/>
  <c r="Y182" i="6"/>
  <c r="Y212" i="6" s="1"/>
  <c r="X182" i="6"/>
  <c r="X212" i="6" s="1"/>
  <c r="W182" i="6"/>
  <c r="U182" i="6"/>
  <c r="U212" i="6" s="1"/>
  <c r="T182" i="6"/>
  <c r="T212" i="6" s="1"/>
  <c r="S182" i="6"/>
  <c r="M182" i="6"/>
  <c r="S181" i="6"/>
  <c r="P181" i="6"/>
  <c r="O181" i="6"/>
  <c r="Q181" i="6" s="1"/>
  <c r="N181" i="6"/>
  <c r="Y180" i="6"/>
  <c r="X180" i="6"/>
  <c r="Z180" i="6" s="1"/>
  <c r="V180" i="6"/>
  <c r="U180" i="6"/>
  <c r="T180" i="6"/>
  <c r="W180" i="6" s="1"/>
  <c r="S180" i="6"/>
  <c r="M180" i="6"/>
  <c r="Y179" i="6"/>
  <c r="Z179" i="6" s="1"/>
  <c r="X179" i="6"/>
  <c r="U179" i="6"/>
  <c r="V179" i="6" s="1"/>
  <c r="T179" i="6"/>
  <c r="S179" i="6"/>
  <c r="M179" i="6"/>
  <c r="Z178" i="6"/>
  <c r="Y178" i="6"/>
  <c r="X178" i="6"/>
  <c r="V178" i="6"/>
  <c r="U178" i="6"/>
  <c r="T178" i="6"/>
  <c r="W178" i="6" s="1"/>
  <c r="S178" i="6"/>
  <c r="M178" i="6"/>
  <c r="Y177" i="6"/>
  <c r="Z177" i="6" s="1"/>
  <c r="X177" i="6"/>
  <c r="W177" i="6"/>
  <c r="U177" i="6"/>
  <c r="V177" i="6" s="1"/>
  <c r="T177" i="6"/>
  <c r="S177" i="6"/>
  <c r="M177" i="6"/>
  <c r="Y176" i="6"/>
  <c r="X176" i="6"/>
  <c r="Z176" i="6" s="1"/>
  <c r="V176" i="6"/>
  <c r="U176" i="6"/>
  <c r="T176" i="6"/>
  <c r="W176" i="6" s="1"/>
  <c r="S176" i="6"/>
  <c r="M176" i="6"/>
  <c r="Y175" i="6"/>
  <c r="Z175" i="6" s="1"/>
  <c r="X175" i="6"/>
  <c r="U175" i="6"/>
  <c r="V175" i="6" s="1"/>
  <c r="T175" i="6"/>
  <c r="S175" i="6"/>
  <c r="M175" i="6"/>
  <c r="Z174" i="6"/>
  <c r="Y174" i="6"/>
  <c r="X174" i="6"/>
  <c r="V174" i="6"/>
  <c r="U174" i="6"/>
  <c r="T174" i="6"/>
  <c r="W174" i="6" s="1"/>
  <c r="S174" i="6"/>
  <c r="M174" i="6"/>
  <c r="Y173" i="6"/>
  <c r="Z173" i="6" s="1"/>
  <c r="X173" i="6"/>
  <c r="W173" i="6"/>
  <c r="U173" i="6"/>
  <c r="V173" i="6" s="1"/>
  <c r="T173" i="6"/>
  <c r="S173" i="6"/>
  <c r="M173" i="6"/>
  <c r="Y172" i="6"/>
  <c r="X172" i="6"/>
  <c r="Z172" i="6" s="1"/>
  <c r="V172" i="6"/>
  <c r="T172" i="6"/>
  <c r="W172" i="6" s="1"/>
  <c r="S172" i="6"/>
  <c r="M172" i="6"/>
  <c r="Y171" i="6"/>
  <c r="X171" i="6"/>
  <c r="Z171" i="6" s="1"/>
  <c r="V171" i="6"/>
  <c r="U171" i="6"/>
  <c r="T171" i="6"/>
  <c r="W171" i="6" s="1"/>
  <c r="S171" i="6"/>
  <c r="M171" i="6"/>
  <c r="Y170" i="6"/>
  <c r="Z170" i="6" s="1"/>
  <c r="X170" i="6"/>
  <c r="U170" i="6"/>
  <c r="V170" i="6" s="1"/>
  <c r="T170" i="6"/>
  <c r="S170" i="6"/>
  <c r="M170" i="6"/>
  <c r="Z169" i="6"/>
  <c r="Y169" i="6"/>
  <c r="X169" i="6"/>
  <c r="V169" i="6"/>
  <c r="U169" i="6"/>
  <c r="T169" i="6"/>
  <c r="W169" i="6" s="1"/>
  <c r="S169" i="6"/>
  <c r="M169" i="6"/>
  <c r="Y168" i="6"/>
  <c r="Z168" i="6" s="1"/>
  <c r="X168" i="6"/>
  <c r="W168" i="6"/>
  <c r="U168" i="6"/>
  <c r="V168" i="6" s="1"/>
  <c r="T168" i="6"/>
  <c r="S168" i="6"/>
  <c r="M168" i="6"/>
  <c r="Y167" i="6"/>
  <c r="X167" i="6"/>
  <c r="Z167" i="6" s="1"/>
  <c r="V167" i="6"/>
  <c r="U167" i="6"/>
  <c r="T167" i="6"/>
  <c r="W167" i="6" s="1"/>
  <c r="S167" i="6"/>
  <c r="M167" i="6"/>
  <c r="Y166" i="6"/>
  <c r="Z166" i="6" s="1"/>
  <c r="X166" i="6"/>
  <c r="U166" i="6"/>
  <c r="V166" i="6" s="1"/>
  <c r="T166" i="6"/>
  <c r="S166" i="6"/>
  <c r="M166" i="6"/>
  <c r="Z165" i="6"/>
  <c r="Y165" i="6"/>
  <c r="X165" i="6"/>
  <c r="V165" i="6"/>
  <c r="U165" i="6"/>
  <c r="T165" i="6"/>
  <c r="W165" i="6" s="1"/>
  <c r="S165" i="6"/>
  <c r="M165" i="6"/>
  <c r="Y164" i="6"/>
  <c r="Z164" i="6" s="1"/>
  <c r="X164" i="6"/>
  <c r="W164" i="6"/>
  <c r="U164" i="6"/>
  <c r="V164" i="6" s="1"/>
  <c r="T164" i="6"/>
  <c r="S164" i="6"/>
  <c r="M164" i="6"/>
  <c r="Y163" i="6"/>
  <c r="X163" i="6"/>
  <c r="Z163" i="6" s="1"/>
  <c r="V163" i="6"/>
  <c r="U163" i="6"/>
  <c r="T163" i="6"/>
  <c r="W163" i="6" s="1"/>
  <c r="S163" i="6"/>
  <c r="M163" i="6"/>
  <c r="Y162" i="6"/>
  <c r="Z162" i="6" s="1"/>
  <c r="X162" i="6"/>
  <c r="U162" i="6"/>
  <c r="V162" i="6" s="1"/>
  <c r="T162" i="6"/>
  <c r="S162" i="6"/>
  <c r="M162" i="6"/>
  <c r="Z161" i="6"/>
  <c r="Y161" i="6"/>
  <c r="X161" i="6"/>
  <c r="V161" i="6"/>
  <c r="U161" i="6"/>
  <c r="T161" i="6"/>
  <c r="W161" i="6" s="1"/>
  <c r="S161" i="6"/>
  <c r="M161" i="6"/>
  <c r="Y160" i="6"/>
  <c r="Z160" i="6" s="1"/>
  <c r="X160" i="6"/>
  <c r="W160" i="6"/>
  <c r="U160" i="6"/>
  <c r="V160" i="6" s="1"/>
  <c r="T160" i="6"/>
  <c r="S160" i="6"/>
  <c r="M160" i="6"/>
  <c r="Y159" i="6"/>
  <c r="X159" i="6"/>
  <c r="Z159" i="6" s="1"/>
  <c r="V159" i="6"/>
  <c r="U159" i="6"/>
  <c r="T159" i="6"/>
  <c r="W159" i="6" s="1"/>
  <c r="S159" i="6"/>
  <c r="M159" i="6"/>
  <c r="Y158" i="6"/>
  <c r="Z158" i="6" s="1"/>
  <c r="X158" i="6"/>
  <c r="U158" i="6"/>
  <c r="V158" i="6" s="1"/>
  <c r="T158" i="6"/>
  <c r="S158" i="6"/>
  <c r="M158" i="6"/>
  <c r="Z157" i="6"/>
  <c r="Y157" i="6"/>
  <c r="X157" i="6"/>
  <c r="V157" i="6"/>
  <c r="U157" i="6"/>
  <c r="T157" i="6"/>
  <c r="W157" i="6" s="1"/>
  <c r="S157" i="6"/>
  <c r="M157" i="6"/>
  <c r="Y156" i="6"/>
  <c r="Z156" i="6" s="1"/>
  <c r="X156" i="6"/>
  <c r="W156" i="6"/>
  <c r="U156" i="6"/>
  <c r="V156" i="6" s="1"/>
  <c r="T156" i="6"/>
  <c r="S156" i="6"/>
  <c r="M156" i="6"/>
  <c r="Y155" i="6"/>
  <c r="X155" i="6"/>
  <c r="Z155" i="6" s="1"/>
  <c r="V155" i="6"/>
  <c r="U155" i="6"/>
  <c r="T155" i="6"/>
  <c r="W155" i="6" s="1"/>
  <c r="S155" i="6"/>
  <c r="M155" i="6"/>
  <c r="Y154" i="6"/>
  <c r="Z154" i="6" s="1"/>
  <c r="X154" i="6"/>
  <c r="U154" i="6"/>
  <c r="V154" i="6" s="1"/>
  <c r="T154" i="6"/>
  <c r="S154" i="6"/>
  <c r="M154" i="6"/>
  <c r="Z153" i="6"/>
  <c r="Y153" i="6"/>
  <c r="X153" i="6"/>
  <c r="V153" i="6"/>
  <c r="U153" i="6"/>
  <c r="T153" i="6"/>
  <c r="W153" i="6" s="1"/>
  <c r="S153" i="6"/>
  <c r="M153" i="6"/>
  <c r="Y152" i="6"/>
  <c r="Z152" i="6" s="1"/>
  <c r="X152" i="6"/>
  <c r="W152" i="6"/>
  <c r="U152" i="6"/>
  <c r="V152" i="6" s="1"/>
  <c r="T152" i="6"/>
  <c r="S152" i="6"/>
  <c r="M152" i="6"/>
  <c r="Y151" i="6"/>
  <c r="X151" i="6"/>
  <c r="X181" i="6" s="1"/>
  <c r="V151" i="6"/>
  <c r="U151" i="6"/>
  <c r="T151" i="6"/>
  <c r="T181" i="6" s="1"/>
  <c r="S151" i="6"/>
  <c r="M151" i="6"/>
  <c r="Y150" i="6"/>
  <c r="Y181" i="6" s="1"/>
  <c r="X150" i="6"/>
  <c r="U150" i="6"/>
  <c r="U181" i="6" s="1"/>
  <c r="T150" i="6"/>
  <c r="S150" i="6"/>
  <c r="M150" i="6"/>
  <c r="S149" i="6"/>
  <c r="Q149" i="6"/>
  <c r="P149" i="6"/>
  <c r="O149" i="6"/>
  <c r="N149" i="6"/>
  <c r="M149" i="6"/>
  <c r="Y148" i="6"/>
  <c r="Z148" i="6" s="1"/>
  <c r="X148" i="6"/>
  <c r="W148" i="6"/>
  <c r="U148" i="6"/>
  <c r="V148" i="6" s="1"/>
  <c r="T148" i="6"/>
  <c r="S148" i="6"/>
  <c r="M148" i="6"/>
  <c r="Y147" i="6"/>
  <c r="X147" i="6"/>
  <c r="Z147" i="6" s="1"/>
  <c r="V147" i="6"/>
  <c r="U147" i="6"/>
  <c r="T147" i="6"/>
  <c r="W147" i="6" s="1"/>
  <c r="S147" i="6"/>
  <c r="M147" i="6"/>
  <c r="Y146" i="6"/>
  <c r="Z146" i="6" s="1"/>
  <c r="X146" i="6"/>
  <c r="U146" i="6"/>
  <c r="V146" i="6" s="1"/>
  <c r="T146" i="6"/>
  <c r="S146" i="6"/>
  <c r="M146" i="6"/>
  <c r="Z145" i="6"/>
  <c r="Y145" i="6"/>
  <c r="X145" i="6"/>
  <c r="V145" i="6"/>
  <c r="U145" i="6"/>
  <c r="T145" i="6"/>
  <c r="W145" i="6" s="1"/>
  <c r="S145" i="6"/>
  <c r="M145" i="6"/>
  <c r="Y144" i="6"/>
  <c r="Z144" i="6" s="1"/>
  <c r="X144" i="6"/>
  <c r="W144" i="6"/>
  <c r="U144" i="6"/>
  <c r="V144" i="6" s="1"/>
  <c r="T144" i="6"/>
  <c r="S144" i="6"/>
  <c r="M144" i="6"/>
  <c r="Y143" i="6"/>
  <c r="X143" i="6"/>
  <c r="Z143" i="6" s="1"/>
  <c r="V143" i="6"/>
  <c r="U143" i="6"/>
  <c r="T143" i="6"/>
  <c r="W143" i="6" s="1"/>
  <c r="S143" i="6"/>
  <c r="M143" i="6"/>
  <c r="Y142" i="6"/>
  <c r="Z142" i="6" s="1"/>
  <c r="X142" i="6"/>
  <c r="U142" i="6"/>
  <c r="V142" i="6" s="1"/>
  <c r="T142" i="6"/>
  <c r="S142" i="6"/>
  <c r="M142" i="6"/>
  <c r="Z141" i="6"/>
  <c r="Y141" i="6"/>
  <c r="X141" i="6"/>
  <c r="V141" i="6"/>
  <c r="U141" i="6"/>
  <c r="T141" i="6"/>
  <c r="W141" i="6" s="1"/>
  <c r="S141" i="6"/>
  <c r="M141" i="6"/>
  <c r="Y140" i="6"/>
  <c r="Z140" i="6" s="1"/>
  <c r="X140" i="6"/>
  <c r="W140" i="6"/>
  <c r="U140" i="6"/>
  <c r="V140" i="6" s="1"/>
  <c r="T140" i="6"/>
  <c r="S140" i="6"/>
  <c r="M140" i="6"/>
  <c r="Y139" i="6"/>
  <c r="X139" i="6"/>
  <c r="Z139" i="6" s="1"/>
  <c r="V139" i="6"/>
  <c r="U139" i="6"/>
  <c r="T139" i="6"/>
  <c r="W139" i="6" s="1"/>
  <c r="S139" i="6"/>
  <c r="M139" i="6"/>
  <c r="Y138" i="6"/>
  <c r="Z138" i="6" s="1"/>
  <c r="X138" i="6"/>
  <c r="U138" i="6"/>
  <c r="V138" i="6" s="1"/>
  <c r="T138" i="6"/>
  <c r="S138" i="6"/>
  <c r="M138" i="6"/>
  <c r="Z137" i="6"/>
  <c r="Y137" i="6"/>
  <c r="X137" i="6"/>
  <c r="V137" i="6"/>
  <c r="U137" i="6"/>
  <c r="T137" i="6"/>
  <c r="W137" i="6" s="1"/>
  <c r="S137" i="6"/>
  <c r="M137" i="6"/>
  <c r="Y136" i="6"/>
  <c r="Z136" i="6" s="1"/>
  <c r="X136" i="6"/>
  <c r="W136" i="6"/>
  <c r="U136" i="6"/>
  <c r="V136" i="6" s="1"/>
  <c r="T136" i="6"/>
  <c r="S136" i="6"/>
  <c r="M136" i="6"/>
  <c r="Y135" i="6"/>
  <c r="X135" i="6"/>
  <c r="Z135" i="6" s="1"/>
  <c r="V135" i="6"/>
  <c r="U135" i="6"/>
  <c r="T135" i="6"/>
  <c r="W135" i="6" s="1"/>
  <c r="S135" i="6"/>
  <c r="M135" i="6"/>
  <c r="Y134" i="6"/>
  <c r="Z134" i="6" s="1"/>
  <c r="X134" i="6"/>
  <c r="U134" i="6"/>
  <c r="V134" i="6" s="1"/>
  <c r="T134" i="6"/>
  <c r="S134" i="6"/>
  <c r="M134" i="6"/>
  <c r="Z133" i="6"/>
  <c r="Y133" i="6"/>
  <c r="X133" i="6"/>
  <c r="V133" i="6"/>
  <c r="U133" i="6"/>
  <c r="T133" i="6"/>
  <c r="W133" i="6" s="1"/>
  <c r="S133" i="6"/>
  <c r="M133" i="6"/>
  <c r="Y132" i="6"/>
  <c r="Z132" i="6" s="1"/>
  <c r="X132" i="6"/>
  <c r="W132" i="6"/>
  <c r="U132" i="6"/>
  <c r="V132" i="6" s="1"/>
  <c r="T132" i="6"/>
  <c r="S132" i="6"/>
  <c r="M132" i="6"/>
  <c r="Y131" i="6"/>
  <c r="X131" i="6"/>
  <c r="Z131" i="6" s="1"/>
  <c r="V131" i="6"/>
  <c r="U131" i="6"/>
  <c r="T131" i="6"/>
  <c r="W131" i="6" s="1"/>
  <c r="S131" i="6"/>
  <c r="M131" i="6"/>
  <c r="Y130" i="6"/>
  <c r="Z130" i="6" s="1"/>
  <c r="X130" i="6"/>
  <c r="U130" i="6"/>
  <c r="V130" i="6" s="1"/>
  <c r="T130" i="6"/>
  <c r="S130" i="6"/>
  <c r="M130" i="6"/>
  <c r="Z129" i="6"/>
  <c r="Y129" i="6"/>
  <c r="X129" i="6"/>
  <c r="V129" i="6"/>
  <c r="U129" i="6"/>
  <c r="T129" i="6"/>
  <c r="W129" i="6" s="1"/>
  <c r="S129" i="6"/>
  <c r="M129" i="6"/>
  <c r="Y128" i="6"/>
  <c r="Z128" i="6" s="1"/>
  <c r="X128" i="6"/>
  <c r="W128" i="6"/>
  <c r="U128" i="6"/>
  <c r="V128" i="6" s="1"/>
  <c r="T128" i="6"/>
  <c r="S128" i="6"/>
  <c r="M128" i="6"/>
  <c r="Y127" i="6"/>
  <c r="X127" i="6"/>
  <c r="Z127" i="6" s="1"/>
  <c r="V127" i="6"/>
  <c r="U127" i="6"/>
  <c r="T127" i="6"/>
  <c r="W127" i="6" s="1"/>
  <c r="S127" i="6"/>
  <c r="M127" i="6"/>
  <c r="Y126" i="6"/>
  <c r="Z126" i="6" s="1"/>
  <c r="X126" i="6"/>
  <c r="U126" i="6"/>
  <c r="V126" i="6" s="1"/>
  <c r="T126" i="6"/>
  <c r="S126" i="6"/>
  <c r="M126" i="6"/>
  <c r="Z125" i="6"/>
  <c r="Y125" i="6"/>
  <c r="X125" i="6"/>
  <c r="V125" i="6"/>
  <c r="U125" i="6"/>
  <c r="T125" i="6"/>
  <c r="W125" i="6" s="1"/>
  <c r="S125" i="6"/>
  <c r="M125" i="6"/>
  <c r="Y124" i="6"/>
  <c r="Z124" i="6" s="1"/>
  <c r="X124" i="6"/>
  <c r="W124" i="6"/>
  <c r="U124" i="6"/>
  <c r="V124" i="6" s="1"/>
  <c r="T124" i="6"/>
  <c r="S124" i="6"/>
  <c r="M124" i="6"/>
  <c r="Y123" i="6"/>
  <c r="X123" i="6"/>
  <c r="Z123" i="6" s="1"/>
  <c r="V123" i="6"/>
  <c r="U123" i="6"/>
  <c r="T123" i="6"/>
  <c r="W123" i="6" s="1"/>
  <c r="S123" i="6"/>
  <c r="M123" i="6"/>
  <c r="Y122" i="6"/>
  <c r="Z122" i="6" s="1"/>
  <c r="X122" i="6"/>
  <c r="U122" i="6"/>
  <c r="V122" i="6" s="1"/>
  <c r="T122" i="6"/>
  <c r="S122" i="6"/>
  <c r="M122" i="6"/>
  <c r="Z121" i="6"/>
  <c r="Y121" i="6"/>
  <c r="X121" i="6"/>
  <c r="V121" i="6"/>
  <c r="U121" i="6"/>
  <c r="T121" i="6"/>
  <c r="W121" i="6" s="1"/>
  <c r="S121" i="6"/>
  <c r="M121" i="6"/>
  <c r="Y120" i="6"/>
  <c r="Z120" i="6" s="1"/>
  <c r="X120" i="6"/>
  <c r="W120" i="6"/>
  <c r="U120" i="6"/>
  <c r="V120" i="6" s="1"/>
  <c r="T120" i="6"/>
  <c r="S120" i="6"/>
  <c r="M120" i="6"/>
  <c r="Y119" i="6"/>
  <c r="X119" i="6"/>
  <c r="X149" i="6" s="1"/>
  <c r="V119" i="6"/>
  <c r="U119" i="6"/>
  <c r="U149" i="6" s="1"/>
  <c r="T119" i="6"/>
  <c r="W119" i="6" s="1"/>
  <c r="S119" i="6"/>
  <c r="M119" i="6"/>
  <c r="S118" i="6"/>
  <c r="P118" i="6"/>
  <c r="Q118" i="6" s="1"/>
  <c r="O118" i="6"/>
  <c r="N118" i="6"/>
  <c r="M118" i="6"/>
  <c r="Z117" i="6"/>
  <c r="Y117" i="6"/>
  <c r="X117" i="6"/>
  <c r="V117" i="6"/>
  <c r="U117" i="6"/>
  <c r="T117" i="6"/>
  <c r="W117" i="6" s="1"/>
  <c r="S117" i="6"/>
  <c r="M117" i="6"/>
  <c r="Y116" i="6"/>
  <c r="Z116" i="6" s="1"/>
  <c r="X116" i="6"/>
  <c r="W116" i="6"/>
  <c r="U116" i="6"/>
  <c r="V116" i="6" s="1"/>
  <c r="T116" i="6"/>
  <c r="S116" i="6"/>
  <c r="M116" i="6"/>
  <c r="Y115" i="6"/>
  <c r="X115" i="6"/>
  <c r="Z115" i="6" s="1"/>
  <c r="V115" i="6"/>
  <c r="U115" i="6"/>
  <c r="W115" i="6" s="1"/>
  <c r="T115" i="6"/>
  <c r="S115" i="6"/>
  <c r="M115" i="6"/>
  <c r="Y114" i="6"/>
  <c r="Z114" i="6" s="1"/>
  <c r="X114" i="6"/>
  <c r="U114" i="6"/>
  <c r="V114" i="6" s="1"/>
  <c r="T114" i="6"/>
  <c r="S114" i="6"/>
  <c r="M114" i="6"/>
  <c r="Z113" i="6"/>
  <c r="Y113" i="6"/>
  <c r="X113" i="6"/>
  <c r="V113" i="6"/>
  <c r="U113" i="6"/>
  <c r="T113" i="6"/>
  <c r="W113" i="6" s="1"/>
  <c r="S113" i="6"/>
  <c r="M113" i="6"/>
  <c r="Y112" i="6"/>
  <c r="Z112" i="6" s="1"/>
  <c r="X112" i="6"/>
  <c r="W112" i="6"/>
  <c r="U112" i="6"/>
  <c r="V112" i="6" s="1"/>
  <c r="T112" i="6"/>
  <c r="S112" i="6"/>
  <c r="M112" i="6"/>
  <c r="Y111" i="6"/>
  <c r="X111" i="6"/>
  <c r="Z111" i="6" s="1"/>
  <c r="V111" i="6"/>
  <c r="U111" i="6"/>
  <c r="W111" i="6" s="1"/>
  <c r="T111" i="6"/>
  <c r="S111" i="6"/>
  <c r="M111" i="6"/>
  <c r="Y110" i="6"/>
  <c r="Z110" i="6" s="1"/>
  <c r="X110" i="6"/>
  <c r="U110" i="6"/>
  <c r="V110" i="6" s="1"/>
  <c r="T110" i="6"/>
  <c r="S110" i="6"/>
  <c r="M110" i="6"/>
  <c r="Z109" i="6"/>
  <c r="Y109" i="6"/>
  <c r="X109" i="6"/>
  <c r="V109" i="6"/>
  <c r="U109" i="6"/>
  <c r="T109" i="6"/>
  <c r="W109" i="6" s="1"/>
  <c r="S109" i="6"/>
  <c r="M109" i="6"/>
  <c r="Y108" i="6"/>
  <c r="Z108" i="6" s="1"/>
  <c r="X108" i="6"/>
  <c r="W108" i="6"/>
  <c r="U108" i="6"/>
  <c r="V108" i="6" s="1"/>
  <c r="T108" i="6"/>
  <c r="S108" i="6"/>
  <c r="M108" i="6"/>
  <c r="Y107" i="6"/>
  <c r="X107" i="6"/>
  <c r="Z107" i="6" s="1"/>
  <c r="V107" i="6"/>
  <c r="U107" i="6"/>
  <c r="W107" i="6" s="1"/>
  <c r="T107" i="6"/>
  <c r="S107" i="6"/>
  <c r="M107" i="6"/>
  <c r="Y106" i="6"/>
  <c r="Z106" i="6" s="1"/>
  <c r="X106" i="6"/>
  <c r="U106" i="6"/>
  <c r="V106" i="6" s="1"/>
  <c r="T106" i="6"/>
  <c r="S106" i="6"/>
  <c r="M106" i="6"/>
  <c r="Z105" i="6"/>
  <c r="Y105" i="6"/>
  <c r="X105" i="6"/>
  <c r="V105" i="6"/>
  <c r="U105" i="6"/>
  <c r="T105" i="6"/>
  <c r="W105" i="6" s="1"/>
  <c r="S105" i="6"/>
  <c r="M105" i="6"/>
  <c r="Y104" i="6"/>
  <c r="Z104" i="6" s="1"/>
  <c r="X104" i="6"/>
  <c r="W104" i="6"/>
  <c r="U104" i="6"/>
  <c r="V104" i="6" s="1"/>
  <c r="T104" i="6"/>
  <c r="S104" i="6"/>
  <c r="M104" i="6"/>
  <c r="Y103" i="6"/>
  <c r="X103" i="6"/>
  <c r="Z103" i="6" s="1"/>
  <c r="V103" i="6"/>
  <c r="U103" i="6"/>
  <c r="W103" i="6" s="1"/>
  <c r="T103" i="6"/>
  <c r="S103" i="6"/>
  <c r="M103" i="6"/>
  <c r="Y102" i="6"/>
  <c r="Z102" i="6" s="1"/>
  <c r="X102" i="6"/>
  <c r="U102" i="6"/>
  <c r="V102" i="6" s="1"/>
  <c r="T102" i="6"/>
  <c r="S102" i="6"/>
  <c r="M102" i="6"/>
  <c r="Z101" i="6"/>
  <c r="Y101" i="6"/>
  <c r="X101" i="6"/>
  <c r="V101" i="6"/>
  <c r="U101" i="6"/>
  <c r="T101" i="6"/>
  <c r="W101" i="6" s="1"/>
  <c r="S101" i="6"/>
  <c r="M101" i="6"/>
  <c r="Y100" i="6"/>
  <c r="Z100" i="6" s="1"/>
  <c r="X100" i="6"/>
  <c r="W100" i="6"/>
  <c r="U100" i="6"/>
  <c r="V100" i="6" s="1"/>
  <c r="T100" i="6"/>
  <c r="S100" i="6"/>
  <c r="M100" i="6"/>
  <c r="Y99" i="6"/>
  <c r="X99" i="6"/>
  <c r="Z99" i="6" s="1"/>
  <c r="V99" i="6"/>
  <c r="U99" i="6"/>
  <c r="W99" i="6" s="1"/>
  <c r="T99" i="6"/>
  <c r="S99" i="6"/>
  <c r="M99" i="6"/>
  <c r="Y98" i="6"/>
  <c r="Z98" i="6" s="1"/>
  <c r="X98" i="6"/>
  <c r="U98" i="6"/>
  <c r="V98" i="6" s="1"/>
  <c r="T98" i="6"/>
  <c r="S98" i="6"/>
  <c r="M98" i="6"/>
  <c r="Z97" i="6"/>
  <c r="Y97" i="6"/>
  <c r="X97" i="6"/>
  <c r="V97" i="6"/>
  <c r="U97" i="6"/>
  <c r="T97" i="6"/>
  <c r="W97" i="6" s="1"/>
  <c r="S97" i="6"/>
  <c r="M97" i="6"/>
  <c r="Y96" i="6"/>
  <c r="Z96" i="6" s="1"/>
  <c r="X96" i="6"/>
  <c r="W96" i="6"/>
  <c r="U96" i="6"/>
  <c r="V96" i="6" s="1"/>
  <c r="T96" i="6"/>
  <c r="S96" i="6"/>
  <c r="M96" i="6"/>
  <c r="Y95" i="6"/>
  <c r="X95" i="6"/>
  <c r="Z95" i="6" s="1"/>
  <c r="V95" i="6"/>
  <c r="U95" i="6"/>
  <c r="W95" i="6" s="1"/>
  <c r="T95" i="6"/>
  <c r="S95" i="6"/>
  <c r="M95" i="6"/>
  <c r="Y94" i="6"/>
  <c r="Z94" i="6" s="1"/>
  <c r="X94" i="6"/>
  <c r="U94" i="6"/>
  <c r="V94" i="6" s="1"/>
  <c r="T94" i="6"/>
  <c r="S94" i="6"/>
  <c r="M94" i="6"/>
  <c r="Z93" i="6"/>
  <c r="Y93" i="6"/>
  <c r="X93" i="6"/>
  <c r="V93" i="6"/>
  <c r="U93" i="6"/>
  <c r="T93" i="6"/>
  <c r="W93" i="6" s="1"/>
  <c r="S93" i="6"/>
  <c r="M93" i="6"/>
  <c r="Y92" i="6"/>
  <c r="Z92" i="6" s="1"/>
  <c r="X92" i="6"/>
  <c r="W92" i="6"/>
  <c r="U92" i="6"/>
  <c r="V92" i="6" s="1"/>
  <c r="T92" i="6"/>
  <c r="S92" i="6"/>
  <c r="M92" i="6"/>
  <c r="Y91" i="6"/>
  <c r="X91" i="6"/>
  <c r="Z91" i="6" s="1"/>
  <c r="V91" i="6"/>
  <c r="U91" i="6"/>
  <c r="W91" i="6" s="1"/>
  <c r="T91" i="6"/>
  <c r="S91" i="6"/>
  <c r="M91" i="6"/>
  <c r="Y90" i="6"/>
  <c r="Z90" i="6" s="1"/>
  <c r="X90" i="6"/>
  <c r="U90" i="6"/>
  <c r="V90" i="6" s="1"/>
  <c r="T90" i="6"/>
  <c r="S90" i="6"/>
  <c r="M90" i="6"/>
  <c r="Z89" i="6"/>
  <c r="Y89" i="6"/>
  <c r="X89" i="6"/>
  <c r="V89" i="6"/>
  <c r="U89" i="6"/>
  <c r="T89" i="6"/>
  <c r="W89" i="6" s="1"/>
  <c r="S89" i="6"/>
  <c r="M89" i="6"/>
  <c r="Y88" i="6"/>
  <c r="Y118" i="6" s="1"/>
  <c r="Y149" i="6" s="1"/>
  <c r="X88" i="6"/>
  <c r="W88" i="6"/>
  <c r="U88" i="6"/>
  <c r="U118" i="6" s="1"/>
  <c r="T88" i="6"/>
  <c r="S88" i="6"/>
  <c r="M88" i="6"/>
  <c r="Y87" i="6"/>
  <c r="X87" i="6"/>
  <c r="X118" i="6" s="1"/>
  <c r="V87" i="6"/>
  <c r="U87" i="6"/>
  <c r="W87" i="6" s="1"/>
  <c r="T87" i="6"/>
  <c r="T118" i="6" s="1"/>
  <c r="S87" i="6"/>
  <c r="M87" i="6"/>
  <c r="S86" i="6"/>
  <c r="P86" i="6"/>
  <c r="Q86" i="6" s="1"/>
  <c r="O86" i="6"/>
  <c r="N86" i="6"/>
  <c r="M86" i="6"/>
  <c r="Z85" i="6"/>
  <c r="Y85" i="6"/>
  <c r="X85" i="6"/>
  <c r="V85" i="6"/>
  <c r="U85" i="6"/>
  <c r="T85" i="6"/>
  <c r="W85" i="6" s="1"/>
  <c r="S85" i="6"/>
  <c r="M85" i="6"/>
  <c r="Y84" i="6"/>
  <c r="Z84" i="6" s="1"/>
  <c r="X84" i="6"/>
  <c r="W84" i="6"/>
  <c r="U84" i="6"/>
  <c r="V84" i="6" s="1"/>
  <c r="T84" i="6"/>
  <c r="S84" i="6"/>
  <c r="M84" i="6"/>
  <c r="Y83" i="6"/>
  <c r="X83" i="6"/>
  <c r="Z83" i="6" s="1"/>
  <c r="V83" i="6"/>
  <c r="U83" i="6"/>
  <c r="T83" i="6"/>
  <c r="W83" i="6" s="1"/>
  <c r="S83" i="6"/>
  <c r="M83" i="6"/>
  <c r="Y82" i="6"/>
  <c r="Z82" i="6" s="1"/>
  <c r="X82" i="6"/>
  <c r="U82" i="6"/>
  <c r="V82" i="6" s="1"/>
  <c r="T82" i="6"/>
  <c r="S82" i="6"/>
  <c r="M82" i="6"/>
  <c r="Z81" i="6"/>
  <c r="Y81" i="6"/>
  <c r="X81" i="6"/>
  <c r="V81" i="6"/>
  <c r="U81" i="6"/>
  <c r="T81" i="6"/>
  <c r="W81" i="6" s="1"/>
  <c r="S81" i="6"/>
  <c r="M81" i="6"/>
  <c r="Y80" i="6"/>
  <c r="Z80" i="6" s="1"/>
  <c r="X80" i="6"/>
  <c r="W80" i="6"/>
  <c r="U80" i="6"/>
  <c r="V80" i="6" s="1"/>
  <c r="T80" i="6"/>
  <c r="S80" i="6"/>
  <c r="M80" i="6"/>
  <c r="Y79" i="6"/>
  <c r="X79" i="6"/>
  <c r="Z79" i="6" s="1"/>
  <c r="V79" i="6"/>
  <c r="U79" i="6"/>
  <c r="T79" i="6"/>
  <c r="W79" i="6" s="1"/>
  <c r="S79" i="6"/>
  <c r="M79" i="6"/>
  <c r="Y78" i="6"/>
  <c r="Z78" i="6" s="1"/>
  <c r="X78" i="6"/>
  <c r="U78" i="6"/>
  <c r="V78" i="6" s="1"/>
  <c r="T78" i="6"/>
  <c r="S78" i="6"/>
  <c r="M78" i="6"/>
  <c r="Z77" i="6"/>
  <c r="Y77" i="6"/>
  <c r="X77" i="6"/>
  <c r="V77" i="6"/>
  <c r="U77" i="6"/>
  <c r="T77" i="6"/>
  <c r="W77" i="6" s="1"/>
  <c r="S77" i="6"/>
  <c r="M77" i="6"/>
  <c r="Y76" i="6"/>
  <c r="Z76" i="6" s="1"/>
  <c r="X76" i="6"/>
  <c r="W76" i="6"/>
  <c r="U76" i="6"/>
  <c r="V76" i="6" s="1"/>
  <c r="T76" i="6"/>
  <c r="S76" i="6"/>
  <c r="M76" i="6"/>
  <c r="Y75" i="6"/>
  <c r="X75" i="6"/>
  <c r="Z75" i="6" s="1"/>
  <c r="V75" i="6"/>
  <c r="U75" i="6"/>
  <c r="T75" i="6"/>
  <c r="W75" i="6" s="1"/>
  <c r="S75" i="6"/>
  <c r="M75" i="6"/>
  <c r="Y74" i="6"/>
  <c r="Z74" i="6" s="1"/>
  <c r="X74" i="6"/>
  <c r="U74" i="6"/>
  <c r="V74" i="6" s="1"/>
  <c r="T74" i="6"/>
  <c r="S74" i="6"/>
  <c r="M74" i="6"/>
  <c r="Z73" i="6"/>
  <c r="Y73" i="6"/>
  <c r="X73" i="6"/>
  <c r="V73" i="6"/>
  <c r="U73" i="6"/>
  <c r="T73" i="6"/>
  <c r="W73" i="6" s="1"/>
  <c r="S73" i="6"/>
  <c r="M73" i="6"/>
  <c r="Y72" i="6"/>
  <c r="Z72" i="6" s="1"/>
  <c r="X72" i="6"/>
  <c r="W72" i="6"/>
  <c r="U72" i="6"/>
  <c r="V72" i="6" s="1"/>
  <c r="T72" i="6"/>
  <c r="S72" i="6"/>
  <c r="M72" i="6"/>
  <c r="Y71" i="6"/>
  <c r="X71" i="6"/>
  <c r="Z71" i="6" s="1"/>
  <c r="V71" i="6"/>
  <c r="U71" i="6"/>
  <c r="T71" i="6"/>
  <c r="W71" i="6" s="1"/>
  <c r="S71" i="6"/>
  <c r="M71" i="6"/>
  <c r="Y70" i="6"/>
  <c r="Z70" i="6" s="1"/>
  <c r="X70" i="6"/>
  <c r="U70" i="6"/>
  <c r="V70" i="6" s="1"/>
  <c r="T70" i="6"/>
  <c r="S70" i="6"/>
  <c r="M70" i="6"/>
  <c r="Z69" i="6"/>
  <c r="Y69" i="6"/>
  <c r="X69" i="6"/>
  <c r="V69" i="6"/>
  <c r="U69" i="6"/>
  <c r="T69" i="6"/>
  <c r="W69" i="6" s="1"/>
  <c r="S69" i="6"/>
  <c r="M69" i="6"/>
  <c r="Y68" i="6"/>
  <c r="Z68" i="6" s="1"/>
  <c r="X68" i="6"/>
  <c r="W68" i="6"/>
  <c r="U68" i="6"/>
  <c r="V68" i="6" s="1"/>
  <c r="T68" i="6"/>
  <c r="S68" i="6"/>
  <c r="M68" i="6"/>
  <c r="Y67" i="6"/>
  <c r="X67" i="6"/>
  <c r="Z67" i="6" s="1"/>
  <c r="V67" i="6"/>
  <c r="U67" i="6"/>
  <c r="T67" i="6"/>
  <c r="W67" i="6" s="1"/>
  <c r="S67" i="6"/>
  <c r="M67" i="6"/>
  <c r="Y66" i="6"/>
  <c r="Z66" i="6" s="1"/>
  <c r="X66" i="6"/>
  <c r="U66" i="6"/>
  <c r="V66" i="6" s="1"/>
  <c r="T66" i="6"/>
  <c r="S66" i="6"/>
  <c r="M66" i="6"/>
  <c r="Z65" i="6"/>
  <c r="Y65" i="6"/>
  <c r="X65" i="6"/>
  <c r="V65" i="6"/>
  <c r="U65" i="6"/>
  <c r="T65" i="6"/>
  <c r="W65" i="6" s="1"/>
  <c r="S65" i="6"/>
  <c r="M65" i="6"/>
  <c r="Y64" i="6"/>
  <c r="Z64" i="6" s="1"/>
  <c r="X64" i="6"/>
  <c r="W64" i="6"/>
  <c r="U64" i="6"/>
  <c r="V64" i="6" s="1"/>
  <c r="T64" i="6"/>
  <c r="S64" i="6"/>
  <c r="M64" i="6"/>
  <c r="Y63" i="6"/>
  <c r="X63" i="6"/>
  <c r="Z63" i="6" s="1"/>
  <c r="V63" i="6"/>
  <c r="U63" i="6"/>
  <c r="T63" i="6"/>
  <c r="W63" i="6" s="1"/>
  <c r="S63" i="6"/>
  <c r="M63" i="6"/>
  <c r="Y62" i="6"/>
  <c r="Z62" i="6" s="1"/>
  <c r="X62" i="6"/>
  <c r="U62" i="6"/>
  <c r="V62" i="6" s="1"/>
  <c r="T62" i="6"/>
  <c r="S62" i="6"/>
  <c r="M62" i="6"/>
  <c r="Z61" i="6"/>
  <c r="Y61" i="6"/>
  <c r="X61" i="6"/>
  <c r="V61" i="6"/>
  <c r="U61" i="6"/>
  <c r="T61" i="6"/>
  <c r="W61" i="6" s="1"/>
  <c r="S61" i="6"/>
  <c r="M61" i="6"/>
  <c r="Y60" i="6"/>
  <c r="Z60" i="6" s="1"/>
  <c r="X60" i="6"/>
  <c r="W60" i="6"/>
  <c r="U60" i="6"/>
  <c r="V60" i="6" s="1"/>
  <c r="T60" i="6"/>
  <c r="S60" i="6"/>
  <c r="M60" i="6"/>
  <c r="Y59" i="6"/>
  <c r="X59" i="6"/>
  <c r="Z59" i="6" s="1"/>
  <c r="V59" i="6"/>
  <c r="U59" i="6"/>
  <c r="T59" i="6"/>
  <c r="W59" i="6" s="1"/>
  <c r="S59" i="6"/>
  <c r="M59" i="6"/>
  <c r="Y58" i="6"/>
  <c r="Z58" i="6" s="1"/>
  <c r="X58" i="6"/>
  <c r="X86" i="6" s="1"/>
  <c r="U58" i="6"/>
  <c r="V58" i="6" s="1"/>
  <c r="V86" i="6" s="1"/>
  <c r="T58" i="6"/>
  <c r="T86" i="6" s="1"/>
  <c r="S58" i="6"/>
  <c r="M58" i="6"/>
  <c r="P57" i="6"/>
  <c r="Q57" i="6" s="1"/>
  <c r="O57" i="6"/>
  <c r="N57" i="6"/>
  <c r="Y56" i="6"/>
  <c r="Z56" i="6" s="1"/>
  <c r="X56" i="6"/>
  <c r="U56" i="6"/>
  <c r="V56" i="6" s="1"/>
  <c r="T56" i="6"/>
  <c r="S56" i="6"/>
  <c r="Q56" i="6"/>
  <c r="M56" i="6"/>
  <c r="Y55" i="6"/>
  <c r="Z55" i="6" s="1"/>
  <c r="X55" i="6"/>
  <c r="W55" i="6"/>
  <c r="U55" i="6"/>
  <c r="V55" i="6" s="1"/>
  <c r="T55" i="6"/>
  <c r="S55" i="6"/>
  <c r="Q55" i="6"/>
  <c r="M55" i="6"/>
  <c r="Y54" i="6"/>
  <c r="Z54" i="6" s="1"/>
  <c r="X54" i="6"/>
  <c r="U54" i="6"/>
  <c r="V54" i="6" s="1"/>
  <c r="T54" i="6"/>
  <c r="S54" i="6"/>
  <c r="Q54" i="6"/>
  <c r="M54" i="6"/>
  <c r="Y53" i="6"/>
  <c r="Z53" i="6" s="1"/>
  <c r="X53" i="6"/>
  <c r="W53" i="6"/>
  <c r="U53" i="6"/>
  <c r="V53" i="6" s="1"/>
  <c r="T53" i="6"/>
  <c r="S53" i="6"/>
  <c r="Q53" i="6"/>
  <c r="M53" i="6"/>
  <c r="Y52" i="6"/>
  <c r="Z52" i="6" s="1"/>
  <c r="X52" i="6"/>
  <c r="U52" i="6"/>
  <c r="V52" i="6" s="1"/>
  <c r="T52" i="6"/>
  <c r="S52" i="6"/>
  <c r="Q52" i="6"/>
  <c r="M52" i="6"/>
  <c r="Y51" i="6"/>
  <c r="Z51" i="6" s="1"/>
  <c r="X51" i="6"/>
  <c r="W51" i="6"/>
  <c r="U51" i="6"/>
  <c r="V51" i="6" s="1"/>
  <c r="T51" i="6"/>
  <c r="S51" i="6"/>
  <c r="Q51" i="6"/>
  <c r="M51" i="6"/>
  <c r="Y50" i="6"/>
  <c r="Z50" i="6" s="1"/>
  <c r="X50" i="6"/>
  <c r="U50" i="6"/>
  <c r="V50" i="6" s="1"/>
  <c r="T50" i="6"/>
  <c r="S50" i="6"/>
  <c r="Q50" i="6"/>
  <c r="M50" i="6"/>
  <c r="Y49" i="6"/>
  <c r="Z49" i="6" s="1"/>
  <c r="X49" i="6"/>
  <c r="W49" i="6"/>
  <c r="U49" i="6"/>
  <c r="V49" i="6" s="1"/>
  <c r="T49" i="6"/>
  <c r="S49" i="6"/>
  <c r="Q49" i="6"/>
  <c r="M49" i="6"/>
  <c r="Y48" i="6"/>
  <c r="Z48" i="6" s="1"/>
  <c r="X48" i="6"/>
  <c r="U48" i="6"/>
  <c r="V48" i="6" s="1"/>
  <c r="T48" i="6"/>
  <c r="S48" i="6"/>
  <c r="Q48" i="6"/>
  <c r="M48" i="6"/>
  <c r="Y47" i="6"/>
  <c r="Z47" i="6" s="1"/>
  <c r="X47" i="6"/>
  <c r="W47" i="6"/>
  <c r="U47" i="6"/>
  <c r="V47" i="6" s="1"/>
  <c r="T47" i="6"/>
  <c r="S47" i="6"/>
  <c r="Q47" i="6"/>
  <c r="M47" i="6"/>
  <c r="Y46" i="6"/>
  <c r="Z46" i="6" s="1"/>
  <c r="X46" i="6"/>
  <c r="U46" i="6"/>
  <c r="V46" i="6" s="1"/>
  <c r="T46" i="6"/>
  <c r="S46" i="6"/>
  <c r="Q46" i="6"/>
  <c r="M46" i="6"/>
  <c r="Y45" i="6"/>
  <c r="Z45" i="6" s="1"/>
  <c r="X45" i="6"/>
  <c r="W45" i="6"/>
  <c r="U45" i="6"/>
  <c r="V45" i="6" s="1"/>
  <c r="T45" i="6"/>
  <c r="S45" i="6"/>
  <c r="Q45" i="6"/>
  <c r="M45" i="6"/>
  <c r="Y44" i="6"/>
  <c r="Z44" i="6" s="1"/>
  <c r="X44" i="6"/>
  <c r="U44" i="6"/>
  <c r="V44" i="6" s="1"/>
  <c r="T44" i="6"/>
  <c r="S44" i="6"/>
  <c r="Q44" i="6"/>
  <c r="M44" i="6"/>
  <c r="Y43" i="6"/>
  <c r="Z43" i="6" s="1"/>
  <c r="X43" i="6"/>
  <c r="W43" i="6"/>
  <c r="U43" i="6"/>
  <c r="V43" i="6" s="1"/>
  <c r="T43" i="6"/>
  <c r="S43" i="6"/>
  <c r="Q43" i="6"/>
  <c r="M43" i="6"/>
  <c r="Y42" i="6"/>
  <c r="Z42" i="6" s="1"/>
  <c r="X42" i="6"/>
  <c r="U42" i="6"/>
  <c r="V42" i="6" s="1"/>
  <c r="T42" i="6"/>
  <c r="S42" i="6"/>
  <c r="Q42" i="6"/>
  <c r="M42" i="6"/>
  <c r="Y41" i="6"/>
  <c r="Z41" i="6" s="1"/>
  <c r="X41" i="6"/>
  <c r="W41" i="6"/>
  <c r="U41" i="6"/>
  <c r="V41" i="6" s="1"/>
  <c r="T41" i="6"/>
  <c r="S41" i="6"/>
  <c r="Q41" i="6"/>
  <c r="M41" i="6"/>
  <c r="Y40" i="6"/>
  <c r="Z40" i="6" s="1"/>
  <c r="X40" i="6"/>
  <c r="U40" i="6"/>
  <c r="V40" i="6" s="1"/>
  <c r="T40" i="6"/>
  <c r="S40" i="6"/>
  <c r="Q40" i="6"/>
  <c r="M40" i="6"/>
  <c r="Y39" i="6"/>
  <c r="Z39" i="6" s="1"/>
  <c r="X39" i="6"/>
  <c r="W39" i="6"/>
  <c r="U39" i="6"/>
  <c r="V39" i="6" s="1"/>
  <c r="T39" i="6"/>
  <c r="S39" i="6"/>
  <c r="Q39" i="6"/>
  <c r="M39" i="6"/>
  <c r="Y38" i="6"/>
  <c r="Z38" i="6" s="1"/>
  <c r="X38" i="6"/>
  <c r="U38" i="6"/>
  <c r="V38" i="6" s="1"/>
  <c r="T38" i="6"/>
  <c r="S38" i="6"/>
  <c r="Q38" i="6"/>
  <c r="M38" i="6"/>
  <c r="Y37" i="6"/>
  <c r="Z37" i="6" s="1"/>
  <c r="X37" i="6"/>
  <c r="W37" i="6"/>
  <c r="U37" i="6"/>
  <c r="V37" i="6" s="1"/>
  <c r="T37" i="6"/>
  <c r="S37" i="6"/>
  <c r="Q37" i="6"/>
  <c r="M37" i="6"/>
  <c r="Y36" i="6"/>
  <c r="Z36" i="6" s="1"/>
  <c r="X36" i="6"/>
  <c r="U36" i="6"/>
  <c r="V36" i="6" s="1"/>
  <c r="T36" i="6"/>
  <c r="S36" i="6"/>
  <c r="Q36" i="6"/>
  <c r="M36" i="6"/>
  <c r="Y35" i="6"/>
  <c r="Z35" i="6" s="1"/>
  <c r="X35" i="6"/>
  <c r="W35" i="6"/>
  <c r="U35" i="6"/>
  <c r="V35" i="6" s="1"/>
  <c r="T35" i="6"/>
  <c r="S35" i="6"/>
  <c r="Q35" i="6"/>
  <c r="M35" i="6"/>
  <c r="Y34" i="6"/>
  <c r="Z34" i="6" s="1"/>
  <c r="X34" i="6"/>
  <c r="U34" i="6"/>
  <c r="V34" i="6" s="1"/>
  <c r="T34" i="6"/>
  <c r="S34" i="6"/>
  <c r="Q34" i="6"/>
  <c r="M34" i="6"/>
  <c r="Y33" i="6"/>
  <c r="Z33" i="6" s="1"/>
  <c r="X33" i="6"/>
  <c r="W33" i="6"/>
  <c r="U33" i="6"/>
  <c r="V33" i="6" s="1"/>
  <c r="T33" i="6"/>
  <c r="S33" i="6"/>
  <c r="Q33" i="6"/>
  <c r="M33" i="6"/>
  <c r="Y32" i="6"/>
  <c r="Z32" i="6" s="1"/>
  <c r="X32" i="6"/>
  <c r="U32" i="6"/>
  <c r="V32" i="6" s="1"/>
  <c r="T32" i="6"/>
  <c r="S32" i="6"/>
  <c r="Q32" i="6"/>
  <c r="M32" i="6"/>
  <c r="Y31" i="6"/>
  <c r="Z31" i="6" s="1"/>
  <c r="X31" i="6"/>
  <c r="W31" i="6"/>
  <c r="U31" i="6"/>
  <c r="V31" i="6" s="1"/>
  <c r="T31" i="6"/>
  <c r="S31" i="6"/>
  <c r="Q31" i="6"/>
  <c r="M31" i="6"/>
  <c r="Y30" i="6"/>
  <c r="Z30" i="6" s="1"/>
  <c r="X30" i="6"/>
  <c r="U30" i="6"/>
  <c r="V30" i="6" s="1"/>
  <c r="T30" i="6"/>
  <c r="S30" i="6"/>
  <c r="Q30" i="6"/>
  <c r="M30" i="6"/>
  <c r="Y29" i="6"/>
  <c r="Z29" i="6" s="1"/>
  <c r="X29" i="6"/>
  <c r="W29" i="6"/>
  <c r="U29" i="6"/>
  <c r="V29" i="6" s="1"/>
  <c r="T29" i="6"/>
  <c r="S29" i="6"/>
  <c r="Q29" i="6"/>
  <c r="M29" i="6"/>
  <c r="Y28" i="6"/>
  <c r="Z28" i="6" s="1"/>
  <c r="X28" i="6"/>
  <c r="U28" i="6"/>
  <c r="V28" i="6" s="1"/>
  <c r="T28" i="6"/>
  <c r="S28" i="6"/>
  <c r="R28" i="6"/>
  <c r="Q28" i="6"/>
  <c r="M28" i="6"/>
  <c r="Y27" i="6"/>
  <c r="Y57" i="6" s="1"/>
  <c r="X27" i="6"/>
  <c r="Z27" i="6" s="1"/>
  <c r="V27" i="6"/>
  <c r="U27" i="6"/>
  <c r="U57" i="6" s="1"/>
  <c r="T27" i="6"/>
  <c r="T57" i="6" s="1"/>
  <c r="R27" i="6"/>
  <c r="S27" i="6" s="1"/>
  <c r="Q27" i="6"/>
  <c r="M27" i="6"/>
  <c r="G190" i="5"/>
  <c r="R184" i="5"/>
  <c r="O184" i="5"/>
  <c r="N184" i="5"/>
  <c r="P184" i="5" s="1"/>
  <c r="M184" i="5"/>
  <c r="Y183" i="5"/>
  <c r="U183" i="5"/>
  <c r="T183" i="5"/>
  <c r="S183" i="5"/>
  <c r="V183" i="5" s="1"/>
  <c r="P183" i="5"/>
  <c r="L183" i="5"/>
  <c r="X182" i="5"/>
  <c r="Y182" i="5" s="1"/>
  <c r="W182" i="5"/>
  <c r="V182" i="5"/>
  <c r="T182" i="5"/>
  <c r="U182" i="5" s="1"/>
  <c r="S182" i="5"/>
  <c r="P182" i="5"/>
  <c r="L182" i="5"/>
  <c r="X181" i="5"/>
  <c r="W181" i="5"/>
  <c r="Y181" i="5" s="1"/>
  <c r="U181" i="5"/>
  <c r="T181" i="5"/>
  <c r="V181" i="5" s="1"/>
  <c r="S181" i="5"/>
  <c r="R181" i="5"/>
  <c r="P181" i="5"/>
  <c r="L181" i="5"/>
  <c r="Y179" i="5"/>
  <c r="X179" i="5"/>
  <c r="W179" i="5"/>
  <c r="U179" i="5"/>
  <c r="T179" i="5"/>
  <c r="S179" i="5"/>
  <c r="V179" i="5" s="1"/>
  <c r="R179" i="5"/>
  <c r="P179" i="5"/>
  <c r="L179" i="5"/>
  <c r="X178" i="5"/>
  <c r="W178" i="5"/>
  <c r="Y178" i="5" s="1"/>
  <c r="U178" i="5"/>
  <c r="T178" i="5"/>
  <c r="S178" i="5"/>
  <c r="R178" i="5"/>
  <c r="P178" i="5"/>
  <c r="L178" i="5"/>
  <c r="Y177" i="5"/>
  <c r="X177" i="5"/>
  <c r="W177" i="5"/>
  <c r="U177" i="5"/>
  <c r="T177" i="5"/>
  <c r="S177" i="5"/>
  <c r="V177" i="5" s="1"/>
  <c r="R177" i="5"/>
  <c r="P177" i="5"/>
  <c r="L177" i="5"/>
  <c r="X176" i="5"/>
  <c r="W176" i="5"/>
  <c r="Y176" i="5" s="1"/>
  <c r="U176" i="5"/>
  <c r="T176" i="5"/>
  <c r="V176" i="5" s="1"/>
  <c r="S176" i="5"/>
  <c r="R176" i="5"/>
  <c r="P176" i="5"/>
  <c r="L176" i="5"/>
  <c r="X175" i="5"/>
  <c r="W175" i="5"/>
  <c r="Y175" i="5" s="1"/>
  <c r="U175" i="5"/>
  <c r="T175" i="5"/>
  <c r="S175" i="5"/>
  <c r="V175" i="5" s="1"/>
  <c r="R175" i="5"/>
  <c r="P175" i="5"/>
  <c r="L175" i="5"/>
  <c r="X174" i="5"/>
  <c r="W174" i="5"/>
  <c r="Y174" i="5" s="1"/>
  <c r="U174" i="5"/>
  <c r="T174" i="5"/>
  <c r="V174" i="5" s="1"/>
  <c r="S174" i="5"/>
  <c r="R174" i="5"/>
  <c r="P174" i="5"/>
  <c r="L174" i="5"/>
  <c r="Y173" i="5"/>
  <c r="X173" i="5"/>
  <c r="W173" i="5"/>
  <c r="U173" i="5"/>
  <c r="T173" i="5"/>
  <c r="S173" i="5"/>
  <c r="V173" i="5" s="1"/>
  <c r="R173" i="5"/>
  <c r="P173" i="5"/>
  <c r="L173" i="5"/>
  <c r="Y172" i="5"/>
  <c r="X172" i="5"/>
  <c r="W172" i="5"/>
  <c r="U172" i="5"/>
  <c r="T172" i="5"/>
  <c r="V172" i="5" s="1"/>
  <c r="S172" i="5"/>
  <c r="R172" i="5"/>
  <c r="P172" i="5"/>
  <c r="L172" i="5"/>
  <c r="X171" i="5"/>
  <c r="W171" i="5"/>
  <c r="Y171" i="5" s="1"/>
  <c r="U171" i="5"/>
  <c r="T171" i="5"/>
  <c r="S171" i="5"/>
  <c r="V171" i="5" s="1"/>
  <c r="R171" i="5"/>
  <c r="P171" i="5"/>
  <c r="L171" i="5"/>
  <c r="X170" i="5"/>
  <c r="W170" i="5"/>
  <c r="Y170" i="5" s="1"/>
  <c r="U170" i="5"/>
  <c r="T170" i="5"/>
  <c r="V170" i="5" s="1"/>
  <c r="S170" i="5"/>
  <c r="R170" i="5"/>
  <c r="P170" i="5"/>
  <c r="L170" i="5"/>
  <c r="Y169" i="5"/>
  <c r="X169" i="5"/>
  <c r="W169" i="5"/>
  <c r="U169" i="5"/>
  <c r="T169" i="5"/>
  <c r="S169" i="5"/>
  <c r="V169" i="5" s="1"/>
  <c r="R169" i="5"/>
  <c r="P169" i="5"/>
  <c r="L169" i="5"/>
  <c r="Y168" i="5"/>
  <c r="X168" i="5"/>
  <c r="W168" i="5"/>
  <c r="U168" i="5"/>
  <c r="T168" i="5"/>
  <c r="V168" i="5" s="1"/>
  <c r="S168" i="5"/>
  <c r="R168" i="5"/>
  <c r="P168" i="5"/>
  <c r="L168" i="5"/>
  <c r="X167" i="5"/>
  <c r="W167" i="5"/>
  <c r="Y167" i="5" s="1"/>
  <c r="U167" i="5"/>
  <c r="T167" i="5"/>
  <c r="S167" i="5"/>
  <c r="V167" i="5" s="1"/>
  <c r="R167" i="5"/>
  <c r="P167" i="5"/>
  <c r="L167" i="5"/>
  <c r="X166" i="5"/>
  <c r="W166" i="5"/>
  <c r="Y166" i="5" s="1"/>
  <c r="U166" i="5"/>
  <c r="T166" i="5"/>
  <c r="V166" i="5" s="1"/>
  <c r="S166" i="5"/>
  <c r="R166" i="5"/>
  <c r="P166" i="5"/>
  <c r="L166" i="5"/>
  <c r="X165" i="5"/>
  <c r="W165" i="5"/>
  <c r="Y165" i="5" s="1"/>
  <c r="U165" i="5"/>
  <c r="T165" i="5"/>
  <c r="S165" i="5"/>
  <c r="V165" i="5" s="1"/>
  <c r="R165" i="5"/>
  <c r="P165" i="5"/>
  <c r="L165" i="5"/>
  <c r="X164" i="5"/>
  <c r="W164" i="5"/>
  <c r="Y164" i="5" s="1"/>
  <c r="U164" i="5"/>
  <c r="T164" i="5"/>
  <c r="V164" i="5" s="1"/>
  <c r="S164" i="5"/>
  <c r="R164" i="5"/>
  <c r="P164" i="5"/>
  <c r="L164" i="5"/>
  <c r="Y163" i="5"/>
  <c r="X163" i="5"/>
  <c r="W163" i="5"/>
  <c r="U163" i="5"/>
  <c r="T163" i="5"/>
  <c r="S163" i="5"/>
  <c r="V163" i="5" s="1"/>
  <c r="R163" i="5"/>
  <c r="P163" i="5"/>
  <c r="L163" i="5"/>
  <c r="Y162" i="5"/>
  <c r="X162" i="5"/>
  <c r="W162" i="5"/>
  <c r="U162" i="5"/>
  <c r="T162" i="5"/>
  <c r="V162" i="5" s="1"/>
  <c r="S162" i="5"/>
  <c r="R162" i="5"/>
  <c r="P162" i="5"/>
  <c r="L162" i="5"/>
  <c r="X161" i="5"/>
  <c r="W161" i="5"/>
  <c r="Y161" i="5" s="1"/>
  <c r="U161" i="5"/>
  <c r="T161" i="5"/>
  <c r="S161" i="5"/>
  <c r="V161" i="5" s="1"/>
  <c r="R161" i="5"/>
  <c r="P161" i="5"/>
  <c r="L161" i="5"/>
  <c r="X160" i="5"/>
  <c r="W160" i="5"/>
  <c r="Y160" i="5" s="1"/>
  <c r="U160" i="5"/>
  <c r="T160" i="5"/>
  <c r="V160" i="5" s="1"/>
  <c r="S160" i="5"/>
  <c r="R160" i="5"/>
  <c r="P160" i="5"/>
  <c r="L160" i="5"/>
  <c r="Y159" i="5"/>
  <c r="X159" i="5"/>
  <c r="W159" i="5"/>
  <c r="U159" i="5"/>
  <c r="T159" i="5"/>
  <c r="S159" i="5"/>
  <c r="V159" i="5" s="1"/>
  <c r="R159" i="5"/>
  <c r="P159" i="5"/>
  <c r="L159" i="5"/>
  <c r="Y158" i="5"/>
  <c r="X158" i="5"/>
  <c r="W158" i="5"/>
  <c r="U158" i="5"/>
  <c r="T158" i="5"/>
  <c r="V158" i="5" s="1"/>
  <c r="S158" i="5"/>
  <c r="R158" i="5"/>
  <c r="P158" i="5"/>
  <c r="L158" i="5"/>
  <c r="X157" i="5"/>
  <c r="W157" i="5"/>
  <c r="Y157" i="5" s="1"/>
  <c r="U157" i="5"/>
  <c r="T157" i="5"/>
  <c r="S157" i="5"/>
  <c r="V157" i="5" s="1"/>
  <c r="R157" i="5"/>
  <c r="P157" i="5"/>
  <c r="L157" i="5"/>
  <c r="X156" i="5"/>
  <c r="W156" i="5"/>
  <c r="Y156" i="5" s="1"/>
  <c r="U156" i="5"/>
  <c r="T156" i="5"/>
  <c r="V156" i="5" s="1"/>
  <c r="S156" i="5"/>
  <c r="R156" i="5"/>
  <c r="P156" i="5"/>
  <c r="L156" i="5"/>
  <c r="Y155" i="5"/>
  <c r="X155" i="5"/>
  <c r="W155" i="5"/>
  <c r="U155" i="5"/>
  <c r="T155" i="5"/>
  <c r="S155" i="5"/>
  <c r="V155" i="5" s="1"/>
  <c r="R155" i="5"/>
  <c r="P155" i="5"/>
  <c r="L155" i="5"/>
  <c r="Y154" i="5"/>
  <c r="X154" i="5"/>
  <c r="X184" i="5" s="1"/>
  <c r="W154" i="5"/>
  <c r="U154" i="5"/>
  <c r="T154" i="5"/>
  <c r="T184" i="5" s="1"/>
  <c r="S154" i="5"/>
  <c r="R154" i="5"/>
  <c r="P154" i="5"/>
  <c r="L154" i="5"/>
  <c r="X153" i="5"/>
  <c r="W153" i="5"/>
  <c r="Y153" i="5" s="1"/>
  <c r="U153" i="5"/>
  <c r="T153" i="5"/>
  <c r="S153" i="5"/>
  <c r="R153" i="5"/>
  <c r="P153" i="5"/>
  <c r="L153" i="5"/>
  <c r="O152" i="5"/>
  <c r="N152" i="5"/>
  <c r="Y151" i="5"/>
  <c r="X151" i="5"/>
  <c r="V151" i="5"/>
  <c r="T151" i="5"/>
  <c r="U151" i="5" s="1"/>
  <c r="S151" i="5"/>
  <c r="R151" i="5"/>
  <c r="M151" i="5"/>
  <c r="L151" i="5"/>
  <c r="X150" i="5"/>
  <c r="Y150" i="5" s="1"/>
  <c r="W150" i="5"/>
  <c r="T150" i="5"/>
  <c r="S150" i="5"/>
  <c r="V150" i="5" s="1"/>
  <c r="R150" i="5"/>
  <c r="P150" i="5"/>
  <c r="L150" i="5"/>
  <c r="Y149" i="5"/>
  <c r="X149" i="5"/>
  <c r="W149" i="5"/>
  <c r="V149" i="5"/>
  <c r="U149" i="5"/>
  <c r="T149" i="5"/>
  <c r="S149" i="5"/>
  <c r="R149" i="5"/>
  <c r="P149" i="5"/>
  <c r="L149" i="5"/>
  <c r="X147" i="5"/>
  <c r="Y147" i="5" s="1"/>
  <c r="W147" i="5"/>
  <c r="V147" i="5"/>
  <c r="T147" i="5"/>
  <c r="S147" i="5"/>
  <c r="R147" i="5"/>
  <c r="P147" i="5"/>
  <c r="L147" i="5"/>
  <c r="Y146" i="5"/>
  <c r="X146" i="5"/>
  <c r="W146" i="5"/>
  <c r="U146" i="5"/>
  <c r="T146" i="5"/>
  <c r="V146" i="5" s="1"/>
  <c r="S146" i="5"/>
  <c r="R146" i="5"/>
  <c r="P146" i="5"/>
  <c r="L146" i="5"/>
  <c r="X145" i="5"/>
  <c r="Y145" i="5" s="1"/>
  <c r="W145" i="5"/>
  <c r="T145" i="5"/>
  <c r="S145" i="5"/>
  <c r="V145" i="5" s="1"/>
  <c r="R145" i="5"/>
  <c r="P145" i="5"/>
  <c r="L145" i="5"/>
  <c r="Y144" i="5"/>
  <c r="X144" i="5"/>
  <c r="W144" i="5"/>
  <c r="V144" i="5"/>
  <c r="U144" i="5"/>
  <c r="T144" i="5"/>
  <c r="S144" i="5"/>
  <c r="R144" i="5"/>
  <c r="P144" i="5"/>
  <c r="L144" i="5"/>
  <c r="X143" i="5"/>
  <c r="Y143" i="5" s="1"/>
  <c r="W143" i="5"/>
  <c r="V143" i="5"/>
  <c r="T143" i="5"/>
  <c r="S143" i="5"/>
  <c r="R143" i="5"/>
  <c r="P143" i="5"/>
  <c r="L143" i="5"/>
  <c r="Y142" i="5"/>
  <c r="X142" i="5"/>
  <c r="W142" i="5"/>
  <c r="U142" i="5"/>
  <c r="T142" i="5"/>
  <c r="V142" i="5" s="1"/>
  <c r="S142" i="5"/>
  <c r="R142" i="5"/>
  <c r="P142" i="5"/>
  <c r="L142" i="5"/>
  <c r="X141" i="5"/>
  <c r="Y141" i="5" s="1"/>
  <c r="W141" i="5"/>
  <c r="T141" i="5"/>
  <c r="S141" i="5"/>
  <c r="V141" i="5" s="1"/>
  <c r="R141" i="5"/>
  <c r="P141" i="5"/>
  <c r="L141" i="5"/>
  <c r="Y140" i="5"/>
  <c r="X140" i="5"/>
  <c r="W140" i="5"/>
  <c r="V140" i="5"/>
  <c r="U140" i="5"/>
  <c r="T140" i="5"/>
  <c r="S140" i="5"/>
  <c r="R140" i="5"/>
  <c r="P140" i="5"/>
  <c r="L140" i="5"/>
  <c r="X139" i="5"/>
  <c r="Y139" i="5" s="1"/>
  <c r="W139" i="5"/>
  <c r="V139" i="5"/>
  <c r="T139" i="5"/>
  <c r="S139" i="5"/>
  <c r="R139" i="5"/>
  <c r="P139" i="5"/>
  <c r="L139" i="5"/>
  <c r="Y138" i="5"/>
  <c r="X138" i="5"/>
  <c r="W138" i="5"/>
  <c r="U138" i="5"/>
  <c r="T138" i="5"/>
  <c r="V138" i="5" s="1"/>
  <c r="S138" i="5"/>
  <c r="R138" i="5"/>
  <c r="P138" i="5"/>
  <c r="L138" i="5"/>
  <c r="X137" i="5"/>
  <c r="Y137" i="5" s="1"/>
  <c r="W137" i="5"/>
  <c r="T137" i="5"/>
  <c r="S137" i="5"/>
  <c r="V137" i="5" s="1"/>
  <c r="R137" i="5"/>
  <c r="P137" i="5"/>
  <c r="L137" i="5"/>
  <c r="Y136" i="5"/>
  <c r="X136" i="5"/>
  <c r="W136" i="5"/>
  <c r="V136" i="5"/>
  <c r="U136" i="5"/>
  <c r="T136" i="5"/>
  <c r="S136" i="5"/>
  <c r="R136" i="5"/>
  <c r="P136" i="5"/>
  <c r="L136" i="5"/>
  <c r="X135" i="5"/>
  <c r="Y135" i="5" s="1"/>
  <c r="W135" i="5"/>
  <c r="V135" i="5"/>
  <c r="T135" i="5"/>
  <c r="S135" i="5"/>
  <c r="R135" i="5"/>
  <c r="P135" i="5"/>
  <c r="L135" i="5"/>
  <c r="Y134" i="5"/>
  <c r="X134" i="5"/>
  <c r="W134" i="5"/>
  <c r="U134" i="5"/>
  <c r="T134" i="5"/>
  <c r="V134" i="5" s="1"/>
  <c r="S134" i="5"/>
  <c r="R134" i="5"/>
  <c r="P134" i="5"/>
  <c r="L134" i="5"/>
  <c r="X133" i="5"/>
  <c r="Y133" i="5" s="1"/>
  <c r="W133" i="5"/>
  <c r="T133" i="5"/>
  <c r="S133" i="5"/>
  <c r="V133" i="5" s="1"/>
  <c r="R133" i="5"/>
  <c r="P133" i="5"/>
  <c r="L133" i="5"/>
  <c r="Y132" i="5"/>
  <c r="X132" i="5"/>
  <c r="W132" i="5"/>
  <c r="V132" i="5"/>
  <c r="U132" i="5"/>
  <c r="T132" i="5"/>
  <c r="S132" i="5"/>
  <c r="R132" i="5"/>
  <c r="P132" i="5"/>
  <c r="L132" i="5"/>
  <c r="X131" i="5"/>
  <c r="Y131" i="5" s="1"/>
  <c r="W131" i="5"/>
  <c r="V131" i="5"/>
  <c r="T131" i="5"/>
  <c r="S131" i="5"/>
  <c r="R131" i="5"/>
  <c r="P131" i="5"/>
  <c r="L131" i="5"/>
  <c r="Y130" i="5"/>
  <c r="X130" i="5"/>
  <c r="W130" i="5"/>
  <c r="U130" i="5"/>
  <c r="T130" i="5"/>
  <c r="V130" i="5" s="1"/>
  <c r="S130" i="5"/>
  <c r="R130" i="5"/>
  <c r="P130" i="5"/>
  <c r="L130" i="5"/>
  <c r="X129" i="5"/>
  <c r="Y129" i="5" s="1"/>
  <c r="W129" i="5"/>
  <c r="T129" i="5"/>
  <c r="S129" i="5"/>
  <c r="V129" i="5" s="1"/>
  <c r="R129" i="5"/>
  <c r="P129" i="5"/>
  <c r="L129" i="5"/>
  <c r="Y128" i="5"/>
  <c r="X128" i="5"/>
  <c r="W128" i="5"/>
  <c r="V128" i="5"/>
  <c r="U128" i="5"/>
  <c r="T128" i="5"/>
  <c r="S128" i="5"/>
  <c r="R128" i="5"/>
  <c r="P128" i="5"/>
  <c r="L128" i="5"/>
  <c r="X127" i="5"/>
  <c r="Y127" i="5" s="1"/>
  <c r="W127" i="5"/>
  <c r="V127" i="5"/>
  <c r="T127" i="5"/>
  <c r="S127" i="5"/>
  <c r="R127" i="5"/>
  <c r="P127" i="5"/>
  <c r="L127" i="5"/>
  <c r="Y126" i="5"/>
  <c r="X126" i="5"/>
  <c r="W126" i="5"/>
  <c r="U126" i="5"/>
  <c r="T126" i="5"/>
  <c r="V126" i="5" s="1"/>
  <c r="S126" i="5"/>
  <c r="R126" i="5"/>
  <c r="P126" i="5"/>
  <c r="L126" i="5"/>
  <c r="X125" i="5"/>
  <c r="Y125" i="5" s="1"/>
  <c r="W125" i="5"/>
  <c r="T125" i="5"/>
  <c r="S125" i="5"/>
  <c r="V125" i="5" s="1"/>
  <c r="R125" i="5"/>
  <c r="P125" i="5"/>
  <c r="L125" i="5"/>
  <c r="Y124" i="5"/>
  <c r="X124" i="5"/>
  <c r="W124" i="5"/>
  <c r="V124" i="5"/>
  <c r="U124" i="5"/>
  <c r="T124" i="5"/>
  <c r="S124" i="5"/>
  <c r="R124" i="5"/>
  <c r="P124" i="5"/>
  <c r="L124" i="5"/>
  <c r="X123" i="5"/>
  <c r="Y123" i="5" s="1"/>
  <c r="W123" i="5"/>
  <c r="V123" i="5"/>
  <c r="T123" i="5"/>
  <c r="S123" i="5"/>
  <c r="R123" i="5"/>
  <c r="P123" i="5"/>
  <c r="L123" i="5"/>
  <c r="Y122" i="5"/>
  <c r="X122" i="5"/>
  <c r="W122" i="5"/>
  <c r="U122" i="5"/>
  <c r="T122" i="5"/>
  <c r="V122" i="5" s="1"/>
  <c r="S122" i="5"/>
  <c r="R122" i="5"/>
  <c r="P122" i="5"/>
  <c r="L122" i="5"/>
  <c r="X121" i="5"/>
  <c r="W121" i="5"/>
  <c r="W152" i="5" s="1"/>
  <c r="T121" i="5"/>
  <c r="S121" i="5"/>
  <c r="V121" i="5" s="1"/>
  <c r="V152" i="5" s="1"/>
  <c r="R121" i="5"/>
  <c r="P121" i="5"/>
  <c r="L121" i="5"/>
  <c r="O120" i="5"/>
  <c r="N120" i="5"/>
  <c r="P120" i="5" s="1"/>
  <c r="M120" i="5"/>
  <c r="X119" i="5"/>
  <c r="Y119" i="5" s="1"/>
  <c r="W119" i="5"/>
  <c r="U119" i="5"/>
  <c r="T119" i="5"/>
  <c r="S119" i="5"/>
  <c r="R119" i="5"/>
  <c r="P119" i="5"/>
  <c r="L119" i="5"/>
  <c r="X118" i="5"/>
  <c r="W118" i="5"/>
  <c r="Y118" i="5" s="1"/>
  <c r="U118" i="5"/>
  <c r="T118" i="5"/>
  <c r="S118" i="5"/>
  <c r="V118" i="5" s="1"/>
  <c r="R118" i="5"/>
  <c r="P118" i="5"/>
  <c r="L118" i="5"/>
  <c r="X116" i="5"/>
  <c r="W116" i="5"/>
  <c r="Y116" i="5" s="1"/>
  <c r="T116" i="5"/>
  <c r="V116" i="5" s="1"/>
  <c r="S116" i="5"/>
  <c r="R116" i="5"/>
  <c r="P116" i="5"/>
  <c r="L116" i="5"/>
  <c r="X115" i="5"/>
  <c r="W115" i="5"/>
  <c r="Y115" i="5" s="1"/>
  <c r="V115" i="5"/>
  <c r="U115" i="5"/>
  <c r="T115" i="5"/>
  <c r="S115" i="5"/>
  <c r="R115" i="5"/>
  <c r="P115" i="5"/>
  <c r="L115" i="5"/>
  <c r="X114" i="5"/>
  <c r="U114" i="5" s="1"/>
  <c r="W114" i="5"/>
  <c r="T114" i="5"/>
  <c r="S114" i="5"/>
  <c r="R114" i="5"/>
  <c r="P114" i="5"/>
  <c r="L114" i="5"/>
  <c r="Y113" i="5"/>
  <c r="X113" i="5"/>
  <c r="W113" i="5"/>
  <c r="U113" i="5"/>
  <c r="T113" i="5"/>
  <c r="S113" i="5"/>
  <c r="V113" i="5" s="1"/>
  <c r="R113" i="5"/>
  <c r="P113" i="5"/>
  <c r="L113" i="5"/>
  <c r="X112" i="5"/>
  <c r="W112" i="5"/>
  <c r="Y112" i="5" s="1"/>
  <c r="T112" i="5"/>
  <c r="V112" i="5" s="1"/>
  <c r="S112" i="5"/>
  <c r="R112" i="5"/>
  <c r="P112" i="5"/>
  <c r="L112" i="5"/>
  <c r="Y111" i="5"/>
  <c r="X111" i="5"/>
  <c r="W111" i="5"/>
  <c r="V111" i="5"/>
  <c r="U111" i="5"/>
  <c r="T111" i="5"/>
  <c r="S111" i="5"/>
  <c r="R111" i="5"/>
  <c r="P111" i="5"/>
  <c r="L111" i="5"/>
  <c r="X110" i="5"/>
  <c r="U110" i="5" s="1"/>
  <c r="W110" i="5"/>
  <c r="T110" i="5"/>
  <c r="S110" i="5"/>
  <c r="R110" i="5"/>
  <c r="P110" i="5"/>
  <c r="L110" i="5"/>
  <c r="X109" i="5"/>
  <c r="W109" i="5"/>
  <c r="Y109" i="5" s="1"/>
  <c r="U109" i="5"/>
  <c r="T109" i="5"/>
  <c r="S109" i="5"/>
  <c r="V109" i="5" s="1"/>
  <c r="R109" i="5"/>
  <c r="P109" i="5"/>
  <c r="L109" i="5"/>
  <c r="X108" i="5"/>
  <c r="W108" i="5"/>
  <c r="Y108" i="5" s="1"/>
  <c r="T108" i="5"/>
  <c r="V108" i="5" s="1"/>
  <c r="S108" i="5"/>
  <c r="R108" i="5"/>
  <c r="P108" i="5"/>
  <c r="L108" i="5"/>
  <c r="X107" i="5"/>
  <c r="W107" i="5"/>
  <c r="Y107" i="5" s="1"/>
  <c r="V107" i="5"/>
  <c r="U107" i="5"/>
  <c r="T107" i="5"/>
  <c r="S107" i="5"/>
  <c r="R107" i="5"/>
  <c r="P107" i="5"/>
  <c r="L107" i="5"/>
  <c r="X106" i="5"/>
  <c r="U106" i="5" s="1"/>
  <c r="W106" i="5"/>
  <c r="T106" i="5"/>
  <c r="S106" i="5"/>
  <c r="R106" i="5"/>
  <c r="P106" i="5"/>
  <c r="L106" i="5"/>
  <c r="Y105" i="5"/>
  <c r="X105" i="5"/>
  <c r="W105" i="5"/>
  <c r="U105" i="5"/>
  <c r="T105" i="5"/>
  <c r="S105" i="5"/>
  <c r="V105" i="5" s="1"/>
  <c r="R105" i="5"/>
  <c r="P105" i="5"/>
  <c r="L105" i="5"/>
  <c r="X104" i="5"/>
  <c r="W104" i="5"/>
  <c r="Y104" i="5" s="1"/>
  <c r="T104" i="5"/>
  <c r="V104" i="5" s="1"/>
  <c r="S104" i="5"/>
  <c r="R104" i="5"/>
  <c r="P104" i="5"/>
  <c r="L104" i="5"/>
  <c r="Y103" i="5"/>
  <c r="X103" i="5"/>
  <c r="W103" i="5"/>
  <c r="V103" i="5"/>
  <c r="U103" i="5"/>
  <c r="T103" i="5"/>
  <c r="S103" i="5"/>
  <c r="R103" i="5"/>
  <c r="P103" i="5"/>
  <c r="L103" i="5"/>
  <c r="X102" i="5"/>
  <c r="Y102" i="5" s="1"/>
  <c r="W102" i="5"/>
  <c r="U102" i="5"/>
  <c r="T102" i="5"/>
  <c r="S102" i="5"/>
  <c r="R102" i="5"/>
  <c r="P102" i="5"/>
  <c r="L102" i="5"/>
  <c r="X101" i="5"/>
  <c r="W101" i="5"/>
  <c r="Y101" i="5" s="1"/>
  <c r="U101" i="5"/>
  <c r="T101" i="5"/>
  <c r="S101" i="5"/>
  <c r="V101" i="5" s="1"/>
  <c r="R101" i="5"/>
  <c r="P101" i="5"/>
  <c r="L101" i="5"/>
  <c r="X100" i="5"/>
  <c r="W100" i="5"/>
  <c r="Y100" i="5" s="1"/>
  <c r="T100" i="5"/>
  <c r="V100" i="5" s="1"/>
  <c r="S100" i="5"/>
  <c r="R100" i="5"/>
  <c r="P100" i="5"/>
  <c r="L100" i="5"/>
  <c r="X99" i="5"/>
  <c r="W99" i="5"/>
  <c r="Y99" i="5" s="1"/>
  <c r="V99" i="5"/>
  <c r="U99" i="5"/>
  <c r="T99" i="5"/>
  <c r="S99" i="5"/>
  <c r="R99" i="5"/>
  <c r="P99" i="5"/>
  <c r="L99" i="5"/>
  <c r="X98" i="5"/>
  <c r="U98" i="5" s="1"/>
  <c r="W98" i="5"/>
  <c r="T98" i="5"/>
  <c r="S98" i="5"/>
  <c r="R98" i="5"/>
  <c r="P98" i="5"/>
  <c r="L98" i="5"/>
  <c r="Y97" i="5"/>
  <c r="X97" i="5"/>
  <c r="W97" i="5"/>
  <c r="U97" i="5"/>
  <c r="T97" i="5"/>
  <c r="S97" i="5"/>
  <c r="V97" i="5" s="1"/>
  <c r="R97" i="5"/>
  <c r="P97" i="5"/>
  <c r="L97" i="5"/>
  <c r="X96" i="5"/>
  <c r="W96" i="5"/>
  <c r="Y96" i="5" s="1"/>
  <c r="T96" i="5"/>
  <c r="V96" i="5" s="1"/>
  <c r="S96" i="5"/>
  <c r="R96" i="5"/>
  <c r="P96" i="5"/>
  <c r="L96" i="5"/>
  <c r="Y95" i="5"/>
  <c r="X95" i="5"/>
  <c r="W95" i="5"/>
  <c r="V95" i="5"/>
  <c r="U95" i="5"/>
  <c r="T95" i="5"/>
  <c r="S95" i="5"/>
  <c r="R95" i="5"/>
  <c r="P95" i="5"/>
  <c r="L95" i="5"/>
  <c r="X94" i="5"/>
  <c r="Y94" i="5" s="1"/>
  <c r="W94" i="5"/>
  <c r="U94" i="5"/>
  <c r="T94" i="5"/>
  <c r="S94" i="5"/>
  <c r="R94" i="5"/>
  <c r="P94" i="5"/>
  <c r="L94" i="5"/>
  <c r="X93" i="5"/>
  <c r="W93" i="5"/>
  <c r="Y93" i="5" s="1"/>
  <c r="U93" i="5"/>
  <c r="T93" i="5"/>
  <c r="S93" i="5"/>
  <c r="V93" i="5" s="1"/>
  <c r="R93" i="5"/>
  <c r="P93" i="5"/>
  <c r="L93" i="5"/>
  <c r="X92" i="5"/>
  <c r="W92" i="5"/>
  <c r="Y92" i="5" s="1"/>
  <c r="T92" i="5"/>
  <c r="V92" i="5" s="1"/>
  <c r="S92" i="5"/>
  <c r="R92" i="5"/>
  <c r="P92" i="5"/>
  <c r="L92" i="5"/>
  <c r="X91" i="5"/>
  <c r="W91" i="5"/>
  <c r="Y91" i="5" s="1"/>
  <c r="V91" i="5"/>
  <c r="U91" i="5"/>
  <c r="T91" i="5"/>
  <c r="S91" i="5"/>
  <c r="R91" i="5"/>
  <c r="P91" i="5"/>
  <c r="L91" i="5"/>
  <c r="X90" i="5"/>
  <c r="U90" i="5" s="1"/>
  <c r="W90" i="5"/>
  <c r="T90" i="5"/>
  <c r="S90" i="5"/>
  <c r="R90" i="5"/>
  <c r="P90" i="5"/>
  <c r="L90" i="5"/>
  <c r="Y89" i="5"/>
  <c r="X89" i="5"/>
  <c r="W89" i="5"/>
  <c r="U89" i="5"/>
  <c r="T89" i="5"/>
  <c r="S89" i="5"/>
  <c r="V89" i="5" s="1"/>
  <c r="R89" i="5"/>
  <c r="P89" i="5"/>
  <c r="L89" i="5"/>
  <c r="X88" i="5"/>
  <c r="X120" i="5" s="1"/>
  <c r="W88" i="5"/>
  <c r="W120" i="5" s="1"/>
  <c r="T88" i="5"/>
  <c r="V88" i="5" s="1"/>
  <c r="S88" i="5"/>
  <c r="R88" i="5"/>
  <c r="P88" i="5"/>
  <c r="L88" i="5"/>
  <c r="W87" i="5"/>
  <c r="U87" i="5" s="1"/>
  <c r="R87" i="5"/>
  <c r="O87" i="5"/>
  <c r="N87" i="5"/>
  <c r="M87" i="5"/>
  <c r="L87" i="5"/>
  <c r="X86" i="5"/>
  <c r="Y86" i="5" s="1"/>
  <c r="W86" i="5"/>
  <c r="V86" i="5"/>
  <c r="T86" i="5"/>
  <c r="S86" i="5"/>
  <c r="R86" i="5"/>
  <c r="P86" i="5"/>
  <c r="L86" i="5"/>
  <c r="Y85" i="5"/>
  <c r="X85" i="5"/>
  <c r="W85" i="5"/>
  <c r="V85" i="5"/>
  <c r="U85" i="5"/>
  <c r="T85" i="5"/>
  <c r="S85" i="5"/>
  <c r="R85" i="5"/>
  <c r="P85" i="5"/>
  <c r="L85" i="5"/>
  <c r="X84" i="5"/>
  <c r="Y84" i="5" s="1"/>
  <c r="W84" i="5"/>
  <c r="T84" i="5"/>
  <c r="S84" i="5"/>
  <c r="V84" i="5" s="1"/>
  <c r="R84" i="5"/>
  <c r="P84" i="5"/>
  <c r="L84" i="5"/>
  <c r="Y83" i="5"/>
  <c r="X83" i="5"/>
  <c r="W83" i="5"/>
  <c r="U83" i="5"/>
  <c r="T83" i="5"/>
  <c r="V83" i="5" s="1"/>
  <c r="S83" i="5"/>
  <c r="R83" i="5"/>
  <c r="P83" i="5"/>
  <c r="L83" i="5"/>
  <c r="X82" i="5"/>
  <c r="Y82" i="5" s="1"/>
  <c r="W82" i="5"/>
  <c r="V82" i="5"/>
  <c r="T82" i="5"/>
  <c r="S82" i="5"/>
  <c r="R82" i="5"/>
  <c r="P82" i="5"/>
  <c r="L82" i="5"/>
  <c r="Y81" i="5"/>
  <c r="X81" i="5"/>
  <c r="W81" i="5"/>
  <c r="V81" i="5"/>
  <c r="U81" i="5"/>
  <c r="T81" i="5"/>
  <c r="S81" i="5"/>
  <c r="R81" i="5"/>
  <c r="P81" i="5"/>
  <c r="L81" i="5"/>
  <c r="X80" i="5"/>
  <c r="Y80" i="5" s="1"/>
  <c r="W80" i="5"/>
  <c r="T80" i="5"/>
  <c r="S80" i="5"/>
  <c r="V80" i="5" s="1"/>
  <c r="R80" i="5"/>
  <c r="P80" i="5"/>
  <c r="L80" i="5"/>
  <c r="Y79" i="5"/>
  <c r="X79" i="5"/>
  <c r="W79" i="5"/>
  <c r="U79" i="5"/>
  <c r="T79" i="5"/>
  <c r="V79" i="5" s="1"/>
  <c r="S79" i="5"/>
  <c r="R79" i="5"/>
  <c r="P79" i="5"/>
  <c r="L79" i="5"/>
  <c r="X78" i="5"/>
  <c r="Y78" i="5" s="1"/>
  <c r="W78" i="5"/>
  <c r="V78" i="5"/>
  <c r="T78" i="5"/>
  <c r="S78" i="5"/>
  <c r="R78" i="5"/>
  <c r="P78" i="5"/>
  <c r="L78" i="5"/>
  <c r="Y77" i="5"/>
  <c r="X77" i="5"/>
  <c r="W77" i="5"/>
  <c r="V77" i="5"/>
  <c r="U77" i="5"/>
  <c r="T77" i="5"/>
  <c r="S77" i="5"/>
  <c r="R77" i="5"/>
  <c r="P77" i="5"/>
  <c r="L77" i="5"/>
  <c r="X76" i="5"/>
  <c r="Y76" i="5" s="1"/>
  <c r="W76" i="5"/>
  <c r="T76" i="5"/>
  <c r="S76" i="5"/>
  <c r="V76" i="5" s="1"/>
  <c r="R76" i="5"/>
  <c r="P76" i="5"/>
  <c r="L76" i="5"/>
  <c r="Y75" i="5"/>
  <c r="X75" i="5"/>
  <c r="W75" i="5"/>
  <c r="U75" i="5"/>
  <c r="T75" i="5"/>
  <c r="V75" i="5" s="1"/>
  <c r="S75" i="5"/>
  <c r="R75" i="5"/>
  <c r="P75" i="5"/>
  <c r="L75" i="5"/>
  <c r="X74" i="5"/>
  <c r="Y74" i="5" s="1"/>
  <c r="W74" i="5"/>
  <c r="V74" i="5"/>
  <c r="T74" i="5"/>
  <c r="S74" i="5"/>
  <c r="R74" i="5"/>
  <c r="P74" i="5"/>
  <c r="L74" i="5"/>
  <c r="Y73" i="5"/>
  <c r="X73" i="5"/>
  <c r="W73" i="5"/>
  <c r="V73" i="5"/>
  <c r="U73" i="5"/>
  <c r="T73" i="5"/>
  <c r="S73" i="5"/>
  <c r="R73" i="5"/>
  <c r="P73" i="5"/>
  <c r="L73" i="5"/>
  <c r="X72" i="5"/>
  <c r="Y72" i="5" s="1"/>
  <c r="W72" i="5"/>
  <c r="T72" i="5"/>
  <c r="S72" i="5"/>
  <c r="V72" i="5" s="1"/>
  <c r="R72" i="5"/>
  <c r="P72" i="5"/>
  <c r="L72" i="5"/>
  <c r="Y71" i="5"/>
  <c r="X71" i="5"/>
  <c r="W71" i="5"/>
  <c r="U71" i="5"/>
  <c r="T71" i="5"/>
  <c r="V71" i="5" s="1"/>
  <c r="S71" i="5"/>
  <c r="R71" i="5"/>
  <c r="P71" i="5"/>
  <c r="L71" i="5"/>
  <c r="X70" i="5"/>
  <c r="Y70" i="5" s="1"/>
  <c r="W70" i="5"/>
  <c r="V70" i="5"/>
  <c r="T70" i="5"/>
  <c r="S70" i="5"/>
  <c r="R70" i="5"/>
  <c r="P70" i="5"/>
  <c r="L70" i="5"/>
  <c r="Y69" i="5"/>
  <c r="X69" i="5"/>
  <c r="W69" i="5"/>
  <c r="V69" i="5"/>
  <c r="U69" i="5"/>
  <c r="T69" i="5"/>
  <c r="S69" i="5"/>
  <c r="R69" i="5"/>
  <c r="P69" i="5"/>
  <c r="L69" i="5"/>
  <c r="X68" i="5"/>
  <c r="Y68" i="5" s="1"/>
  <c r="W68" i="5"/>
  <c r="T68" i="5"/>
  <c r="S68" i="5"/>
  <c r="V68" i="5" s="1"/>
  <c r="R68" i="5"/>
  <c r="P68" i="5"/>
  <c r="L68" i="5"/>
  <c r="Y67" i="5"/>
  <c r="X67" i="5"/>
  <c r="W67" i="5"/>
  <c r="U67" i="5"/>
  <c r="T67" i="5"/>
  <c r="V67" i="5" s="1"/>
  <c r="S67" i="5"/>
  <c r="R67" i="5"/>
  <c r="P67" i="5"/>
  <c r="L67" i="5"/>
  <c r="X66" i="5"/>
  <c r="Y66" i="5" s="1"/>
  <c r="W66" i="5"/>
  <c r="V66" i="5"/>
  <c r="T66" i="5"/>
  <c r="S66" i="5"/>
  <c r="R66" i="5"/>
  <c r="P66" i="5"/>
  <c r="L66" i="5"/>
  <c r="Y65" i="5"/>
  <c r="X65" i="5"/>
  <c r="W65" i="5"/>
  <c r="V65" i="5"/>
  <c r="U65" i="5"/>
  <c r="T65" i="5"/>
  <c r="S65" i="5"/>
  <c r="R65" i="5"/>
  <c r="P65" i="5"/>
  <c r="L65" i="5"/>
  <c r="X64" i="5"/>
  <c r="Y64" i="5" s="1"/>
  <c r="W64" i="5"/>
  <c r="T64" i="5"/>
  <c r="S64" i="5"/>
  <c r="V64" i="5" s="1"/>
  <c r="R64" i="5"/>
  <c r="P64" i="5"/>
  <c r="L64" i="5"/>
  <c r="Y63" i="5"/>
  <c r="X63" i="5"/>
  <c r="W63" i="5"/>
  <c r="U63" i="5"/>
  <c r="T63" i="5"/>
  <c r="V63" i="5" s="1"/>
  <c r="S63" i="5"/>
  <c r="R63" i="5"/>
  <c r="P63" i="5"/>
  <c r="L63" i="5"/>
  <c r="X62" i="5"/>
  <c r="Y62" i="5" s="1"/>
  <c r="W62" i="5"/>
  <c r="V62" i="5"/>
  <c r="T62" i="5"/>
  <c r="S62" i="5"/>
  <c r="R62" i="5"/>
  <c r="P62" i="5"/>
  <c r="L62" i="5"/>
  <c r="Y61" i="5"/>
  <c r="X61" i="5"/>
  <c r="W61" i="5"/>
  <c r="V61" i="5"/>
  <c r="U61" i="5"/>
  <c r="T61" i="5"/>
  <c r="S61" i="5"/>
  <c r="R61" i="5"/>
  <c r="P61" i="5"/>
  <c r="L61" i="5"/>
  <c r="X60" i="5"/>
  <c r="Y60" i="5" s="1"/>
  <c r="W60" i="5"/>
  <c r="T60" i="5"/>
  <c r="S60" i="5"/>
  <c r="V60" i="5" s="1"/>
  <c r="R60" i="5"/>
  <c r="P60" i="5"/>
  <c r="L60" i="5"/>
  <c r="Y59" i="5"/>
  <c r="Y87" i="5" s="1"/>
  <c r="X59" i="5"/>
  <c r="W59" i="5"/>
  <c r="U59" i="5"/>
  <c r="T59" i="5"/>
  <c r="T87" i="5" s="1"/>
  <c r="S59" i="5"/>
  <c r="R59" i="5"/>
  <c r="P59" i="5"/>
  <c r="P87" i="5" s="1"/>
  <c r="L59" i="5"/>
  <c r="O58" i="5"/>
  <c r="N58" i="5"/>
  <c r="S58" i="5" s="1"/>
  <c r="M58" i="5"/>
  <c r="L58" i="5"/>
  <c r="Y57" i="5"/>
  <c r="X57" i="5"/>
  <c r="W57" i="5"/>
  <c r="T57" i="5"/>
  <c r="V57" i="5" s="1"/>
  <c r="S57" i="5"/>
  <c r="R57" i="5"/>
  <c r="P57" i="5"/>
  <c r="L57" i="5"/>
  <c r="Y56" i="5"/>
  <c r="X56" i="5"/>
  <c r="W56" i="5"/>
  <c r="V56" i="5"/>
  <c r="U56" i="5"/>
  <c r="T56" i="5"/>
  <c r="S56" i="5"/>
  <c r="R56" i="5"/>
  <c r="P56" i="5"/>
  <c r="L56" i="5"/>
  <c r="X55" i="5"/>
  <c r="U55" i="5" s="1"/>
  <c r="W55" i="5"/>
  <c r="T55" i="5"/>
  <c r="S55" i="5"/>
  <c r="R55" i="5"/>
  <c r="P55" i="5"/>
  <c r="L55" i="5"/>
  <c r="Y54" i="5"/>
  <c r="X54" i="5"/>
  <c r="W54" i="5"/>
  <c r="U54" i="5"/>
  <c r="T54" i="5"/>
  <c r="S54" i="5"/>
  <c r="V54" i="5" s="1"/>
  <c r="R54" i="5"/>
  <c r="P54" i="5"/>
  <c r="L54" i="5"/>
  <c r="X53" i="5"/>
  <c r="W53" i="5"/>
  <c r="Y53" i="5" s="1"/>
  <c r="T53" i="5"/>
  <c r="V53" i="5" s="1"/>
  <c r="S53" i="5"/>
  <c r="R53" i="5"/>
  <c r="P53" i="5"/>
  <c r="L53" i="5"/>
  <c r="X52" i="5"/>
  <c r="W52" i="5"/>
  <c r="Y52" i="5" s="1"/>
  <c r="V52" i="5"/>
  <c r="U52" i="5"/>
  <c r="T52" i="5"/>
  <c r="Z58" i="5" s="1"/>
  <c r="S52" i="5"/>
  <c r="R52" i="5"/>
  <c r="P52" i="5"/>
  <c r="L52" i="5"/>
  <c r="X51" i="5"/>
  <c r="Y51" i="5" s="1"/>
  <c r="W51" i="5"/>
  <c r="U51" i="5"/>
  <c r="T51" i="5"/>
  <c r="S51" i="5"/>
  <c r="R51" i="5"/>
  <c r="P51" i="5"/>
  <c r="L51" i="5"/>
  <c r="X50" i="5"/>
  <c r="W50" i="5"/>
  <c r="Y50" i="5" s="1"/>
  <c r="U50" i="5"/>
  <c r="T50" i="5"/>
  <c r="S50" i="5"/>
  <c r="V50" i="5" s="1"/>
  <c r="R50" i="5"/>
  <c r="P50" i="5"/>
  <c r="L50" i="5"/>
  <c r="Y49" i="5"/>
  <c r="X49" i="5"/>
  <c r="W49" i="5"/>
  <c r="T49" i="5"/>
  <c r="V49" i="5" s="1"/>
  <c r="S49" i="5"/>
  <c r="R49" i="5"/>
  <c r="P49" i="5"/>
  <c r="L49" i="5"/>
  <c r="Y48" i="5"/>
  <c r="X48" i="5"/>
  <c r="W48" i="5"/>
  <c r="V48" i="5"/>
  <c r="U48" i="5"/>
  <c r="T48" i="5"/>
  <c r="S48" i="5"/>
  <c r="R48" i="5"/>
  <c r="P48" i="5"/>
  <c r="L48" i="5"/>
  <c r="X47" i="5"/>
  <c r="U47" i="5" s="1"/>
  <c r="W47" i="5"/>
  <c r="T47" i="5"/>
  <c r="S47" i="5"/>
  <c r="R47" i="5"/>
  <c r="P47" i="5"/>
  <c r="L47" i="5"/>
  <c r="Y46" i="5"/>
  <c r="X46" i="5"/>
  <c r="W46" i="5"/>
  <c r="U46" i="5"/>
  <c r="T46" i="5"/>
  <c r="S46" i="5"/>
  <c r="V46" i="5" s="1"/>
  <c r="R46" i="5"/>
  <c r="P46" i="5"/>
  <c r="L46" i="5"/>
  <c r="X45" i="5"/>
  <c r="W45" i="5"/>
  <c r="Y45" i="5" s="1"/>
  <c r="T45" i="5"/>
  <c r="V45" i="5" s="1"/>
  <c r="S45" i="5"/>
  <c r="R45" i="5"/>
  <c r="P45" i="5"/>
  <c r="L45" i="5"/>
  <c r="X44" i="5"/>
  <c r="W44" i="5"/>
  <c r="Y44" i="5" s="1"/>
  <c r="V44" i="5"/>
  <c r="U44" i="5"/>
  <c r="T44" i="5"/>
  <c r="S44" i="5"/>
  <c r="R44" i="5"/>
  <c r="P44" i="5"/>
  <c r="L44" i="5"/>
  <c r="X43" i="5"/>
  <c r="Y43" i="5" s="1"/>
  <c r="W43" i="5"/>
  <c r="U43" i="5"/>
  <c r="T43" i="5"/>
  <c r="S43" i="5"/>
  <c r="R43" i="5"/>
  <c r="P43" i="5"/>
  <c r="L43" i="5"/>
  <c r="X42" i="5"/>
  <c r="W42" i="5"/>
  <c r="Y42" i="5" s="1"/>
  <c r="U42" i="5"/>
  <c r="T42" i="5"/>
  <c r="S42" i="5"/>
  <c r="V42" i="5" s="1"/>
  <c r="R42" i="5"/>
  <c r="P42" i="5"/>
  <c r="L42" i="5"/>
  <c r="Y41" i="5"/>
  <c r="X41" i="5"/>
  <c r="W41" i="5"/>
  <c r="T41" i="5"/>
  <c r="V41" i="5" s="1"/>
  <c r="S41" i="5"/>
  <c r="R41" i="5"/>
  <c r="P41" i="5"/>
  <c r="L41" i="5"/>
  <c r="Y40" i="5"/>
  <c r="X40" i="5"/>
  <c r="W40" i="5"/>
  <c r="V40" i="5"/>
  <c r="U40" i="5"/>
  <c r="T40" i="5"/>
  <c r="S40" i="5"/>
  <c r="R40" i="5"/>
  <c r="P40" i="5"/>
  <c r="L40" i="5"/>
  <c r="X39" i="5"/>
  <c r="U39" i="5" s="1"/>
  <c r="W39" i="5"/>
  <c r="T39" i="5"/>
  <c r="S39" i="5"/>
  <c r="R39" i="5"/>
  <c r="P39" i="5"/>
  <c r="L39" i="5"/>
  <c r="Y38" i="5"/>
  <c r="X38" i="5"/>
  <c r="W38" i="5"/>
  <c r="U38" i="5"/>
  <c r="T38" i="5"/>
  <c r="S38" i="5"/>
  <c r="V38" i="5" s="1"/>
  <c r="R38" i="5"/>
  <c r="P38" i="5"/>
  <c r="L38" i="5"/>
  <c r="X37" i="5"/>
  <c r="W37" i="5"/>
  <c r="Y37" i="5" s="1"/>
  <c r="T37" i="5"/>
  <c r="V37" i="5" s="1"/>
  <c r="S37" i="5"/>
  <c r="R37" i="5"/>
  <c r="P37" i="5"/>
  <c r="L37" i="5"/>
  <c r="X36" i="5"/>
  <c r="W36" i="5"/>
  <c r="Y36" i="5" s="1"/>
  <c r="V36" i="5"/>
  <c r="U36" i="5"/>
  <c r="T36" i="5"/>
  <c r="S36" i="5"/>
  <c r="R36" i="5"/>
  <c r="P36" i="5"/>
  <c r="L36" i="5"/>
  <c r="X35" i="5"/>
  <c r="Y35" i="5" s="1"/>
  <c r="W35" i="5"/>
  <c r="U35" i="5"/>
  <c r="T35" i="5"/>
  <c r="S35" i="5"/>
  <c r="R35" i="5"/>
  <c r="P35" i="5"/>
  <c r="L35" i="5"/>
  <c r="X34" i="5"/>
  <c r="W34" i="5"/>
  <c r="Y34" i="5" s="1"/>
  <c r="U34" i="5"/>
  <c r="T34" i="5"/>
  <c r="S34" i="5"/>
  <c r="V34" i="5" s="1"/>
  <c r="R34" i="5"/>
  <c r="P34" i="5"/>
  <c r="L34" i="5"/>
  <c r="Y33" i="5"/>
  <c r="X33" i="5"/>
  <c r="W33" i="5"/>
  <c r="T33" i="5"/>
  <c r="V33" i="5" s="1"/>
  <c r="S33" i="5"/>
  <c r="R33" i="5"/>
  <c r="P33" i="5"/>
  <c r="L33" i="5"/>
  <c r="Y32" i="5"/>
  <c r="X32" i="5"/>
  <c r="W32" i="5"/>
  <c r="V32" i="5"/>
  <c r="U32" i="5"/>
  <c r="T32" i="5"/>
  <c r="S32" i="5"/>
  <c r="R32" i="5"/>
  <c r="P32" i="5"/>
  <c r="L32" i="5"/>
  <c r="X31" i="5"/>
  <c r="U31" i="5" s="1"/>
  <c r="W31" i="5"/>
  <c r="T31" i="5"/>
  <c r="S31" i="5"/>
  <c r="R31" i="5"/>
  <c r="P31" i="5"/>
  <c r="L31" i="5"/>
  <c r="Y30" i="5"/>
  <c r="X30" i="5"/>
  <c r="W30" i="5"/>
  <c r="U30" i="5"/>
  <c r="T30" i="5"/>
  <c r="S30" i="5"/>
  <c r="V30" i="5" s="1"/>
  <c r="R30" i="5"/>
  <c r="P30" i="5"/>
  <c r="L30" i="5"/>
  <c r="X29" i="5"/>
  <c r="W29" i="5"/>
  <c r="Y29" i="5" s="1"/>
  <c r="T29" i="5"/>
  <c r="V29" i="5" s="1"/>
  <c r="S29" i="5"/>
  <c r="R29" i="5"/>
  <c r="P29" i="5"/>
  <c r="L29" i="5"/>
  <c r="X28" i="5"/>
  <c r="W28" i="5"/>
  <c r="Y28" i="5" s="1"/>
  <c r="V28" i="5"/>
  <c r="U28" i="5"/>
  <c r="T28" i="5"/>
  <c r="S28" i="5"/>
  <c r="R28" i="5"/>
  <c r="P28" i="5"/>
  <c r="L28" i="5"/>
  <c r="X27" i="5"/>
  <c r="X58" i="5" s="1"/>
  <c r="W27" i="5"/>
  <c r="U27" i="5"/>
  <c r="T27" i="5"/>
  <c r="S27" i="5"/>
  <c r="R27" i="5"/>
  <c r="P27" i="5"/>
  <c r="P58" i="5" s="1"/>
  <c r="L27" i="5"/>
  <c r="X213" i="4"/>
  <c r="T213" i="4"/>
  <c r="P213" i="4"/>
  <c r="Q213" i="4" s="1"/>
  <c r="O213" i="4"/>
  <c r="N213" i="4"/>
  <c r="Y212" i="4"/>
  <c r="Z212" i="4" s="1"/>
  <c r="X212" i="4"/>
  <c r="U212" i="4"/>
  <c r="W212" i="4" s="1"/>
  <c r="T212" i="4"/>
  <c r="Q212" i="4"/>
  <c r="Y211" i="4"/>
  <c r="Z211" i="4" s="1"/>
  <c r="X211" i="4"/>
  <c r="U211" i="4"/>
  <c r="W211" i="4" s="1"/>
  <c r="T211" i="4"/>
  <c r="Q211" i="4"/>
  <c r="Y210" i="4"/>
  <c r="Z210" i="4" s="1"/>
  <c r="X210" i="4"/>
  <c r="U210" i="4"/>
  <c r="W210" i="4" s="1"/>
  <c r="T210" i="4"/>
  <c r="Q210" i="4"/>
  <c r="Y209" i="4"/>
  <c r="Z209" i="4" s="1"/>
  <c r="X209" i="4"/>
  <c r="U209" i="4"/>
  <c r="W209" i="4" s="1"/>
  <c r="T209" i="4"/>
  <c r="Q209" i="4"/>
  <c r="Y208" i="4"/>
  <c r="Z208" i="4" s="1"/>
  <c r="X208" i="4"/>
  <c r="U208" i="4"/>
  <c r="W208" i="4" s="1"/>
  <c r="T208" i="4"/>
  <c r="Q208" i="4"/>
  <c r="Y207" i="4"/>
  <c r="Z207" i="4" s="1"/>
  <c r="X207" i="4"/>
  <c r="U207" i="4"/>
  <c r="W207" i="4" s="1"/>
  <c r="T207" i="4"/>
  <c r="Q207" i="4"/>
  <c r="Y206" i="4"/>
  <c r="Z206" i="4" s="1"/>
  <c r="X206" i="4"/>
  <c r="U206" i="4"/>
  <c r="W206" i="4" s="1"/>
  <c r="T206" i="4"/>
  <c r="Q206" i="4"/>
  <c r="Y205" i="4"/>
  <c r="Z205" i="4" s="1"/>
  <c r="X205" i="4"/>
  <c r="U205" i="4"/>
  <c r="W205" i="4" s="1"/>
  <c r="T205" i="4"/>
  <c r="Q205" i="4"/>
  <c r="Y204" i="4"/>
  <c r="Z204" i="4" s="1"/>
  <c r="X204" i="4"/>
  <c r="U204" i="4"/>
  <c r="W204" i="4" s="1"/>
  <c r="T204" i="4"/>
  <c r="Q204" i="4"/>
  <c r="Y203" i="4"/>
  <c r="Z203" i="4" s="1"/>
  <c r="X203" i="4"/>
  <c r="U203" i="4"/>
  <c r="W203" i="4" s="1"/>
  <c r="T203" i="4"/>
  <c r="Q203" i="4"/>
  <c r="Y202" i="4"/>
  <c r="Z202" i="4" s="1"/>
  <c r="X202" i="4"/>
  <c r="U202" i="4"/>
  <c r="W202" i="4" s="1"/>
  <c r="T202" i="4"/>
  <c r="Q202" i="4"/>
  <c r="Y201" i="4"/>
  <c r="Z201" i="4" s="1"/>
  <c r="X201" i="4"/>
  <c r="U201" i="4"/>
  <c r="W201" i="4" s="1"/>
  <c r="T201" i="4"/>
  <c r="Q201" i="4"/>
  <c r="Y200" i="4"/>
  <c r="Z200" i="4" s="1"/>
  <c r="X200" i="4"/>
  <c r="U200" i="4"/>
  <c r="W200" i="4" s="1"/>
  <c r="T200" i="4"/>
  <c r="Q200" i="4"/>
  <c r="Y199" i="4"/>
  <c r="Z199" i="4" s="1"/>
  <c r="X199" i="4"/>
  <c r="U199" i="4"/>
  <c r="W199" i="4" s="1"/>
  <c r="T199" i="4"/>
  <c r="Q199" i="4"/>
  <c r="Y198" i="4"/>
  <c r="Z198" i="4" s="1"/>
  <c r="X198" i="4"/>
  <c r="U198" i="4"/>
  <c r="W198" i="4" s="1"/>
  <c r="T198" i="4"/>
  <c r="Q198" i="4"/>
  <c r="Y197" i="4"/>
  <c r="Z197" i="4" s="1"/>
  <c r="X197" i="4"/>
  <c r="U197" i="4"/>
  <c r="W197" i="4" s="1"/>
  <c r="T197" i="4"/>
  <c r="Q197" i="4"/>
  <c r="Y196" i="4"/>
  <c r="Z196" i="4" s="1"/>
  <c r="X196" i="4"/>
  <c r="U196" i="4"/>
  <c r="W196" i="4" s="1"/>
  <c r="T196" i="4"/>
  <c r="Q196" i="4"/>
  <c r="Y195" i="4"/>
  <c r="Z195" i="4" s="1"/>
  <c r="X195" i="4"/>
  <c r="U195" i="4"/>
  <c r="W195" i="4" s="1"/>
  <c r="T195" i="4"/>
  <c r="Q195" i="4"/>
  <c r="Y194" i="4"/>
  <c r="Z194" i="4" s="1"/>
  <c r="X194" i="4"/>
  <c r="U194" i="4"/>
  <c r="W194" i="4" s="1"/>
  <c r="T194" i="4"/>
  <c r="Q194" i="4"/>
  <c r="Y193" i="4"/>
  <c r="Z193" i="4" s="1"/>
  <c r="X193" i="4"/>
  <c r="U193" i="4"/>
  <c r="W193" i="4" s="1"/>
  <c r="T193" i="4"/>
  <c r="Q193" i="4"/>
  <c r="Y192" i="4"/>
  <c r="Z192" i="4" s="1"/>
  <c r="X192" i="4"/>
  <c r="U192" i="4"/>
  <c r="W192" i="4" s="1"/>
  <c r="T192" i="4"/>
  <c r="Q192" i="4"/>
  <c r="Y191" i="4"/>
  <c r="Z191" i="4" s="1"/>
  <c r="X191" i="4"/>
  <c r="U191" i="4"/>
  <c r="W191" i="4" s="1"/>
  <c r="T191" i="4"/>
  <c r="Q191" i="4"/>
  <c r="Y190" i="4"/>
  <c r="Z190" i="4" s="1"/>
  <c r="X190" i="4"/>
  <c r="U190" i="4"/>
  <c r="W190" i="4" s="1"/>
  <c r="T190" i="4"/>
  <c r="Q190" i="4"/>
  <c r="Y189" i="4"/>
  <c r="Z189" i="4" s="1"/>
  <c r="X189" i="4"/>
  <c r="U189" i="4"/>
  <c r="W189" i="4" s="1"/>
  <c r="T189" i="4"/>
  <c r="Q189" i="4"/>
  <c r="Y188" i="4"/>
  <c r="Z188" i="4" s="1"/>
  <c r="X188" i="4"/>
  <c r="U188" i="4"/>
  <c r="W188" i="4" s="1"/>
  <c r="T188" i="4"/>
  <c r="Q188" i="4"/>
  <c r="Y187" i="4"/>
  <c r="Z187" i="4" s="1"/>
  <c r="X187" i="4"/>
  <c r="U187" i="4"/>
  <c r="W187" i="4" s="1"/>
  <c r="T187" i="4"/>
  <c r="Q187" i="4"/>
  <c r="Y186" i="4"/>
  <c r="Z186" i="4" s="1"/>
  <c r="X186" i="4"/>
  <c r="U186" i="4"/>
  <c r="W186" i="4" s="1"/>
  <c r="T186" i="4"/>
  <c r="Q186" i="4"/>
  <c r="Y185" i="4"/>
  <c r="Z185" i="4" s="1"/>
  <c r="X185" i="4"/>
  <c r="U185" i="4"/>
  <c r="W185" i="4" s="1"/>
  <c r="T185" i="4"/>
  <c r="Q185" i="4"/>
  <c r="Y184" i="4"/>
  <c r="Z184" i="4" s="1"/>
  <c r="X184" i="4"/>
  <c r="U184" i="4"/>
  <c r="W184" i="4" s="1"/>
  <c r="T184" i="4"/>
  <c r="Q184" i="4"/>
  <c r="Y183" i="4"/>
  <c r="Y213" i="4" s="1"/>
  <c r="X183" i="4"/>
  <c r="U183" i="4"/>
  <c r="U213" i="4" s="1"/>
  <c r="V213" i="4" s="1"/>
  <c r="T183" i="4"/>
  <c r="Q183" i="4"/>
  <c r="Q182" i="4"/>
  <c r="P182" i="4"/>
  <c r="O182" i="4"/>
  <c r="N182" i="4"/>
  <c r="Z181" i="4"/>
  <c r="Y181" i="4"/>
  <c r="X181" i="4"/>
  <c r="U181" i="4"/>
  <c r="W181" i="4" s="1"/>
  <c r="T181" i="4"/>
  <c r="Q181" i="4"/>
  <c r="Y180" i="4"/>
  <c r="V180" i="4" s="1"/>
  <c r="X180" i="4"/>
  <c r="U180" i="4"/>
  <c r="T180" i="4"/>
  <c r="Q180" i="4"/>
  <c r="Y179" i="4"/>
  <c r="X179" i="4"/>
  <c r="Z179" i="4" s="1"/>
  <c r="U179" i="4"/>
  <c r="W179" i="4" s="1"/>
  <c r="T179" i="4"/>
  <c r="Q179" i="4"/>
  <c r="Y178" i="4"/>
  <c r="Z178" i="4" s="1"/>
  <c r="X178" i="4"/>
  <c r="V178" i="4"/>
  <c r="U178" i="4"/>
  <c r="T178" i="4"/>
  <c r="Q178" i="4"/>
  <c r="Z177" i="4"/>
  <c r="Y177" i="4"/>
  <c r="X177" i="4"/>
  <c r="U177" i="4"/>
  <c r="W177" i="4" s="1"/>
  <c r="T177" i="4"/>
  <c r="Q177" i="4"/>
  <c r="Y176" i="4"/>
  <c r="V176" i="4" s="1"/>
  <c r="X176" i="4"/>
  <c r="U176" i="4"/>
  <c r="T176" i="4"/>
  <c r="Q176" i="4"/>
  <c r="Y175" i="4"/>
  <c r="X175" i="4"/>
  <c r="Z175" i="4" s="1"/>
  <c r="U175" i="4"/>
  <c r="W175" i="4" s="1"/>
  <c r="T175" i="4"/>
  <c r="Q175" i="4"/>
  <c r="Y174" i="4"/>
  <c r="Z174" i="4" s="1"/>
  <c r="X174" i="4"/>
  <c r="V174" i="4"/>
  <c r="U174" i="4"/>
  <c r="T174" i="4"/>
  <c r="Q174" i="4"/>
  <c r="Z173" i="4"/>
  <c r="Y173" i="4"/>
  <c r="X173" i="4"/>
  <c r="U173" i="4"/>
  <c r="W173" i="4" s="1"/>
  <c r="T173" i="4"/>
  <c r="Q173" i="4"/>
  <c r="Y172" i="4"/>
  <c r="V172" i="4" s="1"/>
  <c r="X172" i="4"/>
  <c r="U172" i="4"/>
  <c r="T172" i="4"/>
  <c r="Q172" i="4"/>
  <c r="Y171" i="4"/>
  <c r="X171" i="4"/>
  <c r="Z171" i="4" s="1"/>
  <c r="U171" i="4"/>
  <c r="W171" i="4" s="1"/>
  <c r="T171" i="4"/>
  <c r="Q171" i="4"/>
  <c r="Y170" i="4"/>
  <c r="Z170" i="4" s="1"/>
  <c r="X170" i="4"/>
  <c r="V170" i="4"/>
  <c r="U170" i="4"/>
  <c r="T170" i="4"/>
  <c r="Q170" i="4"/>
  <c r="Z169" i="4"/>
  <c r="Y169" i="4"/>
  <c r="X169" i="4"/>
  <c r="U169" i="4"/>
  <c r="W169" i="4" s="1"/>
  <c r="T169" i="4"/>
  <c r="Q169" i="4"/>
  <c r="Y168" i="4"/>
  <c r="V168" i="4" s="1"/>
  <c r="X168" i="4"/>
  <c r="U168" i="4"/>
  <c r="T168" i="4"/>
  <c r="Q168" i="4"/>
  <c r="Y167" i="4"/>
  <c r="X167" i="4"/>
  <c r="Z167" i="4" s="1"/>
  <c r="U167" i="4"/>
  <c r="W167" i="4" s="1"/>
  <c r="T167" i="4"/>
  <c r="Q167" i="4"/>
  <c r="Y166" i="4"/>
  <c r="Z166" i="4" s="1"/>
  <c r="X166" i="4"/>
  <c r="V166" i="4"/>
  <c r="U166" i="4"/>
  <c r="T166" i="4"/>
  <c r="Q166" i="4"/>
  <c r="Z165" i="4"/>
  <c r="Y165" i="4"/>
  <c r="X165" i="4"/>
  <c r="U165" i="4"/>
  <c r="W165" i="4" s="1"/>
  <c r="T165" i="4"/>
  <c r="Q165" i="4"/>
  <c r="Y164" i="4"/>
  <c r="V164" i="4" s="1"/>
  <c r="X164" i="4"/>
  <c r="U164" i="4"/>
  <c r="T164" i="4"/>
  <c r="Q164" i="4"/>
  <c r="Y163" i="4"/>
  <c r="X163" i="4"/>
  <c r="Z163" i="4" s="1"/>
  <c r="U163" i="4"/>
  <c r="W163" i="4" s="1"/>
  <c r="T163" i="4"/>
  <c r="Q163" i="4"/>
  <c r="Y162" i="4"/>
  <c r="Z162" i="4" s="1"/>
  <c r="X162" i="4"/>
  <c r="V162" i="4"/>
  <c r="U162" i="4"/>
  <c r="T162" i="4"/>
  <c r="Q162" i="4"/>
  <c r="Z161" i="4"/>
  <c r="Y161" i="4"/>
  <c r="X161" i="4"/>
  <c r="U161" i="4"/>
  <c r="W161" i="4" s="1"/>
  <c r="T161" i="4"/>
  <c r="Q161" i="4"/>
  <c r="Y160" i="4"/>
  <c r="V160" i="4" s="1"/>
  <c r="X160" i="4"/>
  <c r="U160" i="4"/>
  <c r="T160" i="4"/>
  <c r="Q160" i="4"/>
  <c r="Y159" i="4"/>
  <c r="X159" i="4"/>
  <c r="Z159" i="4" s="1"/>
  <c r="U159" i="4"/>
  <c r="W159" i="4" s="1"/>
  <c r="T159" i="4"/>
  <c r="Q159" i="4"/>
  <c r="Y158" i="4"/>
  <c r="Z158" i="4" s="1"/>
  <c r="X158" i="4"/>
  <c r="V158" i="4"/>
  <c r="U158" i="4"/>
  <c r="T158" i="4"/>
  <c r="Q158" i="4"/>
  <c r="Z157" i="4"/>
  <c r="Y157" i="4"/>
  <c r="X157" i="4"/>
  <c r="U157" i="4"/>
  <c r="W157" i="4" s="1"/>
  <c r="T157" i="4"/>
  <c r="Q157" i="4"/>
  <c r="Y156" i="4"/>
  <c r="V156" i="4" s="1"/>
  <c r="X156" i="4"/>
  <c r="U156" i="4"/>
  <c r="T156" i="4"/>
  <c r="Q156" i="4"/>
  <c r="Y155" i="4"/>
  <c r="X155" i="4"/>
  <c r="Z155" i="4" s="1"/>
  <c r="U155" i="4"/>
  <c r="W155" i="4" s="1"/>
  <c r="T155" i="4"/>
  <c r="Q155" i="4"/>
  <c r="Y154" i="4"/>
  <c r="Z154" i="4" s="1"/>
  <c r="X154" i="4"/>
  <c r="V154" i="4"/>
  <c r="U154" i="4"/>
  <c r="T154" i="4"/>
  <c r="Q154" i="4"/>
  <c r="Z153" i="4"/>
  <c r="Y153" i="4"/>
  <c r="X153" i="4"/>
  <c r="U153" i="4"/>
  <c r="W153" i="4" s="1"/>
  <c r="T153" i="4"/>
  <c r="Q153" i="4"/>
  <c r="Y152" i="4"/>
  <c r="V152" i="4" s="1"/>
  <c r="X152" i="4"/>
  <c r="U152" i="4"/>
  <c r="T152" i="4"/>
  <c r="Q152" i="4"/>
  <c r="Y151" i="4"/>
  <c r="X151" i="4"/>
  <c r="X182" i="4" s="1"/>
  <c r="U151" i="4"/>
  <c r="W151" i="4" s="1"/>
  <c r="T151" i="4"/>
  <c r="Q151" i="4"/>
  <c r="P150" i="4"/>
  <c r="O150" i="4"/>
  <c r="Q150" i="4" s="1"/>
  <c r="N150" i="4"/>
  <c r="Y149" i="4"/>
  <c r="Z149" i="4" s="1"/>
  <c r="X149" i="4"/>
  <c r="W149" i="4"/>
  <c r="U149" i="4"/>
  <c r="T149" i="4"/>
  <c r="Q149" i="4"/>
  <c r="Y148" i="4"/>
  <c r="Z148" i="4" s="1"/>
  <c r="X148" i="4"/>
  <c r="U148" i="4"/>
  <c r="T148" i="4"/>
  <c r="W148" i="4" s="1"/>
  <c r="Q148" i="4"/>
  <c r="Y147" i="4"/>
  <c r="Z147" i="4" s="1"/>
  <c r="X147" i="4"/>
  <c r="W147" i="4"/>
  <c r="U147" i="4"/>
  <c r="T147" i="4"/>
  <c r="Q147" i="4"/>
  <c r="Y146" i="4"/>
  <c r="Z146" i="4" s="1"/>
  <c r="X146" i="4"/>
  <c r="U146" i="4"/>
  <c r="T146" i="4"/>
  <c r="W146" i="4" s="1"/>
  <c r="Q146" i="4"/>
  <c r="Y145" i="4"/>
  <c r="Z145" i="4" s="1"/>
  <c r="X145" i="4"/>
  <c r="W145" i="4"/>
  <c r="U145" i="4"/>
  <c r="T145" i="4"/>
  <c r="Q145" i="4"/>
  <c r="Y144" i="4"/>
  <c r="Z144" i="4" s="1"/>
  <c r="X144" i="4"/>
  <c r="U144" i="4"/>
  <c r="T144" i="4"/>
  <c r="W144" i="4" s="1"/>
  <c r="Q144" i="4"/>
  <c r="Y143" i="4"/>
  <c r="Z143" i="4" s="1"/>
  <c r="X143" i="4"/>
  <c r="W143" i="4"/>
  <c r="U143" i="4"/>
  <c r="T143" i="4"/>
  <c r="Q143" i="4"/>
  <c r="Y142" i="4"/>
  <c r="Z142" i="4" s="1"/>
  <c r="X142" i="4"/>
  <c r="U142" i="4"/>
  <c r="T142" i="4"/>
  <c r="W142" i="4" s="1"/>
  <c r="Q142" i="4"/>
  <c r="Y141" i="4"/>
  <c r="Z141" i="4" s="1"/>
  <c r="X141" i="4"/>
  <c r="W141" i="4"/>
  <c r="U141" i="4"/>
  <c r="T141" i="4"/>
  <c r="Q141" i="4"/>
  <c r="Y140" i="4"/>
  <c r="Z140" i="4" s="1"/>
  <c r="X140" i="4"/>
  <c r="U140" i="4"/>
  <c r="T140" i="4"/>
  <c r="W140" i="4" s="1"/>
  <c r="Q140" i="4"/>
  <c r="Y139" i="4"/>
  <c r="Z139" i="4" s="1"/>
  <c r="X139" i="4"/>
  <c r="W139" i="4"/>
  <c r="U139" i="4"/>
  <c r="T139" i="4"/>
  <c r="Q139" i="4"/>
  <c r="Y138" i="4"/>
  <c r="Z138" i="4" s="1"/>
  <c r="X138" i="4"/>
  <c r="U138" i="4"/>
  <c r="T138" i="4"/>
  <c r="W138" i="4" s="1"/>
  <c r="Q138" i="4"/>
  <c r="Y137" i="4"/>
  <c r="Z137" i="4" s="1"/>
  <c r="X137" i="4"/>
  <c r="W137" i="4"/>
  <c r="U137" i="4"/>
  <c r="T137" i="4"/>
  <c r="Q137" i="4"/>
  <c r="Y136" i="4"/>
  <c r="Z136" i="4" s="1"/>
  <c r="X136" i="4"/>
  <c r="U136" i="4"/>
  <c r="T136" i="4"/>
  <c r="W136" i="4" s="1"/>
  <c r="Q136" i="4"/>
  <c r="Y135" i="4"/>
  <c r="Z135" i="4" s="1"/>
  <c r="X135" i="4"/>
  <c r="W135" i="4"/>
  <c r="U135" i="4"/>
  <c r="T135" i="4"/>
  <c r="Q135" i="4"/>
  <c r="Y134" i="4"/>
  <c r="Z134" i="4" s="1"/>
  <c r="X134" i="4"/>
  <c r="U134" i="4"/>
  <c r="T134" i="4"/>
  <c r="W134" i="4" s="1"/>
  <c r="Q134" i="4"/>
  <c r="Y133" i="4"/>
  <c r="Z133" i="4" s="1"/>
  <c r="X133" i="4"/>
  <c r="W133" i="4"/>
  <c r="U133" i="4"/>
  <c r="T133" i="4"/>
  <c r="Q133" i="4"/>
  <c r="Y132" i="4"/>
  <c r="Z132" i="4" s="1"/>
  <c r="X132" i="4"/>
  <c r="U132" i="4"/>
  <c r="T132" i="4"/>
  <c r="W132" i="4" s="1"/>
  <c r="Q132" i="4"/>
  <c r="Y131" i="4"/>
  <c r="Z131" i="4" s="1"/>
  <c r="X131" i="4"/>
  <c r="W131" i="4"/>
  <c r="U131" i="4"/>
  <c r="T131" i="4"/>
  <c r="Q131" i="4"/>
  <c r="Y130" i="4"/>
  <c r="Z130" i="4" s="1"/>
  <c r="X130" i="4"/>
  <c r="U130" i="4"/>
  <c r="T130" i="4"/>
  <c r="W130" i="4" s="1"/>
  <c r="Q130" i="4"/>
  <c r="Y129" i="4"/>
  <c r="Z129" i="4" s="1"/>
  <c r="X129" i="4"/>
  <c r="W129" i="4"/>
  <c r="U129" i="4"/>
  <c r="T129" i="4"/>
  <c r="Q129" i="4"/>
  <c r="Y128" i="4"/>
  <c r="Z128" i="4" s="1"/>
  <c r="X128" i="4"/>
  <c r="U128" i="4"/>
  <c r="T128" i="4"/>
  <c r="W128" i="4" s="1"/>
  <c r="Q128" i="4"/>
  <c r="Y127" i="4"/>
  <c r="Z127" i="4" s="1"/>
  <c r="X127" i="4"/>
  <c r="W127" i="4"/>
  <c r="U127" i="4"/>
  <c r="T127" i="4"/>
  <c r="Q127" i="4"/>
  <c r="Y126" i="4"/>
  <c r="Z126" i="4" s="1"/>
  <c r="X126" i="4"/>
  <c r="U126" i="4"/>
  <c r="T126" i="4"/>
  <c r="W126" i="4" s="1"/>
  <c r="Q126" i="4"/>
  <c r="Y125" i="4"/>
  <c r="Z125" i="4" s="1"/>
  <c r="X125" i="4"/>
  <c r="W125" i="4"/>
  <c r="U125" i="4"/>
  <c r="T125" i="4"/>
  <c r="Q125" i="4"/>
  <c r="Y124" i="4"/>
  <c r="Z124" i="4" s="1"/>
  <c r="X124" i="4"/>
  <c r="U124" i="4"/>
  <c r="T124" i="4"/>
  <c r="W124" i="4" s="1"/>
  <c r="Q124" i="4"/>
  <c r="Y123" i="4"/>
  <c r="Z123" i="4" s="1"/>
  <c r="X123" i="4"/>
  <c r="W123" i="4"/>
  <c r="U123" i="4"/>
  <c r="T123" i="4"/>
  <c r="Q123" i="4"/>
  <c r="Y122" i="4"/>
  <c r="Z122" i="4" s="1"/>
  <c r="X122" i="4"/>
  <c r="U122" i="4"/>
  <c r="T122" i="4"/>
  <c r="W122" i="4" s="1"/>
  <c r="Q122" i="4"/>
  <c r="Y121" i="4"/>
  <c r="Z121" i="4" s="1"/>
  <c r="X121" i="4"/>
  <c r="W121" i="4"/>
  <c r="U121" i="4"/>
  <c r="T121" i="4"/>
  <c r="Q121" i="4"/>
  <c r="Y120" i="4"/>
  <c r="Z120" i="4" s="1"/>
  <c r="Z150" i="4" s="1"/>
  <c r="X120" i="4"/>
  <c r="X150" i="4" s="1"/>
  <c r="U120" i="4"/>
  <c r="U150" i="4" s="1"/>
  <c r="T120" i="4"/>
  <c r="T150" i="4" s="1"/>
  <c r="Q120" i="4"/>
  <c r="Y119" i="4"/>
  <c r="U119" i="4"/>
  <c r="T119" i="4"/>
  <c r="P119" i="4"/>
  <c r="O119" i="4"/>
  <c r="Q119" i="4" s="1"/>
  <c r="N119" i="4"/>
  <c r="Y118" i="4"/>
  <c r="X118" i="4"/>
  <c r="Z118" i="4" s="1"/>
  <c r="W118" i="4"/>
  <c r="V118" i="4"/>
  <c r="U118" i="4"/>
  <c r="T118" i="4"/>
  <c r="Q118" i="4"/>
  <c r="Y117" i="4"/>
  <c r="X117" i="4"/>
  <c r="Z117" i="4" s="1"/>
  <c r="W117" i="4"/>
  <c r="V117" i="4"/>
  <c r="U117" i="4"/>
  <c r="T117" i="4"/>
  <c r="Q117" i="4"/>
  <c r="Y116" i="4"/>
  <c r="X116" i="4"/>
  <c r="Z116" i="4" s="1"/>
  <c r="W116" i="4"/>
  <c r="V116" i="4"/>
  <c r="U116" i="4"/>
  <c r="T116" i="4"/>
  <c r="Q116" i="4"/>
  <c r="Y115" i="4"/>
  <c r="X115" i="4"/>
  <c r="Z115" i="4" s="1"/>
  <c r="W115" i="4"/>
  <c r="V115" i="4"/>
  <c r="U115" i="4"/>
  <c r="T115" i="4"/>
  <c r="Q115" i="4"/>
  <c r="Y114" i="4"/>
  <c r="X114" i="4"/>
  <c r="Z114" i="4" s="1"/>
  <c r="W114" i="4"/>
  <c r="V114" i="4"/>
  <c r="U114" i="4"/>
  <c r="T114" i="4"/>
  <c r="Q114" i="4"/>
  <c r="Y113" i="4"/>
  <c r="X113" i="4"/>
  <c r="Z113" i="4" s="1"/>
  <c r="W113" i="4"/>
  <c r="V113" i="4"/>
  <c r="U113" i="4"/>
  <c r="T113" i="4"/>
  <c r="Q113" i="4"/>
  <c r="Y112" i="4"/>
  <c r="X112" i="4"/>
  <c r="Z112" i="4" s="1"/>
  <c r="W112" i="4"/>
  <c r="V112" i="4"/>
  <c r="U112" i="4"/>
  <c r="T112" i="4"/>
  <c r="Q112" i="4"/>
  <c r="Y111" i="4"/>
  <c r="X111" i="4"/>
  <c r="Z111" i="4" s="1"/>
  <c r="W111" i="4"/>
  <c r="V111" i="4"/>
  <c r="U111" i="4"/>
  <c r="T111" i="4"/>
  <c r="Q111" i="4"/>
  <c r="Y110" i="4"/>
  <c r="X110" i="4"/>
  <c r="Z110" i="4" s="1"/>
  <c r="W110" i="4"/>
  <c r="V110" i="4"/>
  <c r="U110" i="4"/>
  <c r="T110" i="4"/>
  <c r="Q110" i="4"/>
  <c r="Y109" i="4"/>
  <c r="X109" i="4"/>
  <c r="Z109" i="4" s="1"/>
  <c r="W109" i="4"/>
  <c r="V109" i="4"/>
  <c r="U109" i="4"/>
  <c r="T109" i="4"/>
  <c r="Q109" i="4"/>
  <c r="Y108" i="4"/>
  <c r="X108" i="4"/>
  <c r="Z108" i="4" s="1"/>
  <c r="W108" i="4"/>
  <c r="V108" i="4"/>
  <c r="U108" i="4"/>
  <c r="T108" i="4"/>
  <c r="Q108" i="4"/>
  <c r="Y107" i="4"/>
  <c r="X107" i="4"/>
  <c r="Z107" i="4" s="1"/>
  <c r="W107" i="4"/>
  <c r="V107" i="4"/>
  <c r="U107" i="4"/>
  <c r="T107" i="4"/>
  <c r="Q107" i="4"/>
  <c r="Y106" i="4"/>
  <c r="X106" i="4"/>
  <c r="Z106" i="4" s="1"/>
  <c r="W106" i="4"/>
  <c r="V106" i="4"/>
  <c r="U106" i="4"/>
  <c r="T106" i="4"/>
  <c r="Q106" i="4"/>
  <c r="Y105" i="4"/>
  <c r="X105" i="4"/>
  <c r="Z105" i="4" s="1"/>
  <c r="W105" i="4"/>
  <c r="V105" i="4"/>
  <c r="U105" i="4"/>
  <c r="T105" i="4"/>
  <c r="Q105" i="4"/>
  <c r="Y104" i="4"/>
  <c r="X104" i="4"/>
  <c r="Z104" i="4" s="1"/>
  <c r="W104" i="4"/>
  <c r="V104" i="4"/>
  <c r="U104" i="4"/>
  <c r="T104" i="4"/>
  <c r="Q104" i="4"/>
  <c r="Y103" i="4"/>
  <c r="X103" i="4"/>
  <c r="Z103" i="4" s="1"/>
  <c r="W103" i="4"/>
  <c r="V103" i="4"/>
  <c r="U103" i="4"/>
  <c r="T103" i="4"/>
  <c r="Q103" i="4"/>
  <c r="Y102" i="4"/>
  <c r="X102" i="4"/>
  <c r="Z102" i="4" s="1"/>
  <c r="W102" i="4"/>
  <c r="V102" i="4"/>
  <c r="U102" i="4"/>
  <c r="T102" i="4"/>
  <c r="Q102" i="4"/>
  <c r="Y101" i="4"/>
  <c r="X101" i="4"/>
  <c r="Z101" i="4" s="1"/>
  <c r="W101" i="4"/>
  <c r="V101" i="4"/>
  <c r="U101" i="4"/>
  <c r="T101" i="4"/>
  <c r="Q101" i="4"/>
  <c r="Y100" i="4"/>
  <c r="X100" i="4"/>
  <c r="Z100" i="4" s="1"/>
  <c r="W100" i="4"/>
  <c r="V100" i="4"/>
  <c r="U100" i="4"/>
  <c r="T100" i="4"/>
  <c r="Q100" i="4"/>
  <c r="Y99" i="4"/>
  <c r="X99" i="4"/>
  <c r="Z99" i="4" s="1"/>
  <c r="W99" i="4"/>
  <c r="V99" i="4"/>
  <c r="U99" i="4"/>
  <c r="T99" i="4"/>
  <c r="Q99" i="4"/>
  <c r="Y98" i="4"/>
  <c r="X98" i="4"/>
  <c r="Z98" i="4" s="1"/>
  <c r="W98" i="4"/>
  <c r="V98" i="4"/>
  <c r="U98" i="4"/>
  <c r="T98" i="4"/>
  <c r="Q98" i="4"/>
  <c r="Z97" i="4"/>
  <c r="Y97" i="4"/>
  <c r="X97" i="4"/>
  <c r="W97" i="4"/>
  <c r="V97" i="4"/>
  <c r="U97" i="4"/>
  <c r="T97" i="4"/>
  <c r="Q97" i="4"/>
  <c r="Z96" i="4"/>
  <c r="Y96" i="4"/>
  <c r="X96" i="4"/>
  <c r="W96" i="4"/>
  <c r="V96" i="4"/>
  <c r="U96" i="4"/>
  <c r="T96" i="4"/>
  <c r="Q96" i="4"/>
  <c r="Z95" i="4"/>
  <c r="Y95" i="4"/>
  <c r="X95" i="4"/>
  <c r="W95" i="4"/>
  <c r="V95" i="4"/>
  <c r="U95" i="4"/>
  <c r="T95" i="4"/>
  <c r="Q95" i="4"/>
  <c r="Z94" i="4"/>
  <c r="Y94" i="4"/>
  <c r="X94" i="4"/>
  <c r="W94" i="4"/>
  <c r="V94" i="4"/>
  <c r="U94" i="4"/>
  <c r="T94" i="4"/>
  <c r="Q94" i="4"/>
  <c r="Z93" i="4"/>
  <c r="Y93" i="4"/>
  <c r="X93" i="4"/>
  <c r="W93" i="4"/>
  <c r="V93" i="4"/>
  <c r="U93" i="4"/>
  <c r="T93" i="4"/>
  <c r="Q93" i="4"/>
  <c r="Z92" i="4"/>
  <c r="Y92" i="4"/>
  <c r="X92" i="4"/>
  <c r="W92" i="4"/>
  <c r="V92" i="4"/>
  <c r="U92" i="4"/>
  <c r="T92" i="4"/>
  <c r="Q92" i="4"/>
  <c r="Z91" i="4"/>
  <c r="Y91" i="4"/>
  <c r="X91" i="4"/>
  <c r="W91" i="4"/>
  <c r="V91" i="4"/>
  <c r="U91" i="4"/>
  <c r="T91" i="4"/>
  <c r="Q91" i="4"/>
  <c r="Z90" i="4"/>
  <c r="Y90" i="4"/>
  <c r="X90" i="4"/>
  <c r="W90" i="4"/>
  <c r="V90" i="4"/>
  <c r="U90" i="4"/>
  <c r="T90" i="4"/>
  <c r="Q90" i="4"/>
  <c r="Z89" i="4"/>
  <c r="Y89" i="4"/>
  <c r="X89" i="4"/>
  <c r="W89" i="4"/>
  <c r="V89" i="4"/>
  <c r="U89" i="4"/>
  <c r="T89" i="4"/>
  <c r="Q89" i="4"/>
  <c r="Z88" i="4"/>
  <c r="Y88" i="4"/>
  <c r="X88" i="4"/>
  <c r="X119" i="4" s="1"/>
  <c r="W88" i="4"/>
  <c r="W119" i="4" s="1"/>
  <c r="V88" i="4"/>
  <c r="U88" i="4"/>
  <c r="T88" i="4"/>
  <c r="Q88" i="4"/>
  <c r="X87" i="4"/>
  <c r="V87" i="4"/>
  <c r="T87" i="4"/>
  <c r="Q87" i="4"/>
  <c r="P87" i="4"/>
  <c r="O87" i="4"/>
  <c r="N87" i="4"/>
  <c r="Z86" i="4"/>
  <c r="Y86" i="4"/>
  <c r="X86" i="4"/>
  <c r="W86" i="4"/>
  <c r="V86" i="4"/>
  <c r="U86" i="4"/>
  <c r="T86" i="4"/>
  <c r="Q86" i="4"/>
  <c r="Z85" i="4"/>
  <c r="Y85" i="4"/>
  <c r="X85" i="4"/>
  <c r="W85" i="4"/>
  <c r="V85" i="4"/>
  <c r="U85" i="4"/>
  <c r="T85" i="4"/>
  <c r="Q85" i="4"/>
  <c r="Z84" i="4"/>
  <c r="Y84" i="4"/>
  <c r="X84" i="4"/>
  <c r="W84" i="4"/>
  <c r="V84" i="4"/>
  <c r="U84" i="4"/>
  <c r="T84" i="4"/>
  <c r="Q84" i="4"/>
  <c r="Z83" i="4"/>
  <c r="Y83" i="4"/>
  <c r="X83" i="4"/>
  <c r="W83" i="4"/>
  <c r="V83" i="4"/>
  <c r="U83" i="4"/>
  <c r="T83" i="4"/>
  <c r="Q83" i="4"/>
  <c r="Z82" i="4"/>
  <c r="Y82" i="4"/>
  <c r="X82" i="4"/>
  <c r="W82" i="4"/>
  <c r="V82" i="4"/>
  <c r="U82" i="4"/>
  <c r="T82" i="4"/>
  <c r="Q82" i="4"/>
  <c r="Z81" i="4"/>
  <c r="Y81" i="4"/>
  <c r="X81" i="4"/>
  <c r="W81" i="4"/>
  <c r="V81" i="4"/>
  <c r="U81" i="4"/>
  <c r="T81" i="4"/>
  <c r="Q81" i="4"/>
  <c r="Z80" i="4"/>
  <c r="Y80" i="4"/>
  <c r="X80" i="4"/>
  <c r="W80" i="4"/>
  <c r="V80" i="4"/>
  <c r="U80" i="4"/>
  <c r="T80" i="4"/>
  <c r="Q80" i="4"/>
  <c r="Z79" i="4"/>
  <c r="Y79" i="4"/>
  <c r="X79" i="4"/>
  <c r="W79" i="4"/>
  <c r="V79" i="4"/>
  <c r="U79" i="4"/>
  <c r="T79" i="4"/>
  <c r="Q79" i="4"/>
  <c r="Z78" i="4"/>
  <c r="Y78" i="4"/>
  <c r="X78" i="4"/>
  <c r="W78" i="4"/>
  <c r="V78" i="4"/>
  <c r="U78" i="4"/>
  <c r="T78" i="4"/>
  <c r="Q78" i="4"/>
  <c r="Z77" i="4"/>
  <c r="Y77" i="4"/>
  <c r="X77" i="4"/>
  <c r="W77" i="4"/>
  <c r="V77" i="4"/>
  <c r="U77" i="4"/>
  <c r="T77" i="4"/>
  <c r="Q77" i="4"/>
  <c r="Z76" i="4"/>
  <c r="Y76" i="4"/>
  <c r="X76" i="4"/>
  <c r="W76" i="4"/>
  <c r="V76" i="4"/>
  <c r="U76" i="4"/>
  <c r="T76" i="4"/>
  <c r="Q76" i="4"/>
  <c r="Z75" i="4"/>
  <c r="Y75" i="4"/>
  <c r="X75" i="4"/>
  <c r="W75" i="4"/>
  <c r="V75" i="4"/>
  <c r="U75" i="4"/>
  <c r="T75" i="4"/>
  <c r="Q75" i="4"/>
  <c r="Z74" i="4"/>
  <c r="Y74" i="4"/>
  <c r="X74" i="4"/>
  <c r="W74" i="4"/>
  <c r="V74" i="4"/>
  <c r="U74" i="4"/>
  <c r="T74" i="4"/>
  <c r="Q74" i="4"/>
  <c r="Z73" i="4"/>
  <c r="Y73" i="4"/>
  <c r="X73" i="4"/>
  <c r="W73" i="4"/>
  <c r="V73" i="4"/>
  <c r="U73" i="4"/>
  <c r="T73" i="4"/>
  <c r="Q73" i="4"/>
  <c r="Z72" i="4"/>
  <c r="Y72" i="4"/>
  <c r="X72" i="4"/>
  <c r="W72" i="4"/>
  <c r="V72" i="4"/>
  <c r="U72" i="4"/>
  <c r="T72" i="4"/>
  <c r="Q72" i="4"/>
  <c r="Z71" i="4"/>
  <c r="Y71" i="4"/>
  <c r="X71" i="4"/>
  <c r="W71" i="4"/>
  <c r="V71" i="4"/>
  <c r="U71" i="4"/>
  <c r="T71" i="4"/>
  <c r="Q71" i="4"/>
  <c r="Z70" i="4"/>
  <c r="Y70" i="4"/>
  <c r="X70" i="4"/>
  <c r="W70" i="4"/>
  <c r="V70" i="4"/>
  <c r="U70" i="4"/>
  <c r="T70" i="4"/>
  <c r="Q70" i="4"/>
  <c r="Z69" i="4"/>
  <c r="Y69" i="4"/>
  <c r="X69" i="4"/>
  <c r="W69" i="4"/>
  <c r="V69" i="4"/>
  <c r="U69" i="4"/>
  <c r="T69" i="4"/>
  <c r="Q69" i="4"/>
  <c r="Z68" i="4"/>
  <c r="Y68" i="4"/>
  <c r="X68" i="4"/>
  <c r="W68" i="4"/>
  <c r="V68" i="4"/>
  <c r="U68" i="4"/>
  <c r="T68" i="4"/>
  <c r="Q68" i="4"/>
  <c r="Z67" i="4"/>
  <c r="Y67" i="4"/>
  <c r="X67" i="4"/>
  <c r="W67" i="4"/>
  <c r="V67" i="4"/>
  <c r="U67" i="4"/>
  <c r="T67" i="4"/>
  <c r="Q67" i="4"/>
  <c r="Z66" i="4"/>
  <c r="Y66" i="4"/>
  <c r="X66" i="4"/>
  <c r="W66" i="4"/>
  <c r="V66" i="4"/>
  <c r="U66" i="4"/>
  <c r="T66" i="4"/>
  <c r="Q66" i="4"/>
  <c r="Z65" i="4"/>
  <c r="Y65" i="4"/>
  <c r="X65" i="4"/>
  <c r="W65" i="4"/>
  <c r="V65" i="4"/>
  <c r="U65" i="4"/>
  <c r="T65" i="4"/>
  <c r="Q65" i="4"/>
  <c r="Z64" i="4"/>
  <c r="Y64" i="4"/>
  <c r="X64" i="4"/>
  <c r="W64" i="4"/>
  <c r="V64" i="4"/>
  <c r="U64" i="4"/>
  <c r="T64" i="4"/>
  <c r="Q64" i="4"/>
  <c r="Z63" i="4"/>
  <c r="Y63" i="4"/>
  <c r="X63" i="4"/>
  <c r="W63" i="4"/>
  <c r="V63" i="4"/>
  <c r="U63" i="4"/>
  <c r="T63" i="4"/>
  <c r="Q63" i="4"/>
  <c r="Z62" i="4"/>
  <c r="Y62" i="4"/>
  <c r="X62" i="4"/>
  <c r="W62" i="4"/>
  <c r="V62" i="4"/>
  <c r="U62" i="4"/>
  <c r="T62" i="4"/>
  <c r="Q62" i="4"/>
  <c r="Z61" i="4"/>
  <c r="Y61" i="4"/>
  <c r="X61" i="4"/>
  <c r="W61" i="4"/>
  <c r="V61" i="4"/>
  <c r="U61" i="4"/>
  <c r="T61" i="4"/>
  <c r="Q61" i="4"/>
  <c r="Z60" i="4"/>
  <c r="Y60" i="4"/>
  <c r="X60" i="4"/>
  <c r="W60" i="4"/>
  <c r="V60" i="4"/>
  <c r="U60" i="4"/>
  <c r="T60" i="4"/>
  <c r="Q60" i="4"/>
  <c r="Z59" i="4"/>
  <c r="Z87" i="4" s="1"/>
  <c r="Y59" i="4"/>
  <c r="Y87" i="4" s="1"/>
  <c r="X59" i="4"/>
  <c r="W59" i="4"/>
  <c r="W87" i="4" s="1"/>
  <c r="V59" i="4"/>
  <c r="U59" i="4"/>
  <c r="U87" i="4" s="1"/>
  <c r="T59" i="4"/>
  <c r="Q59" i="4"/>
  <c r="X58" i="4"/>
  <c r="V58" i="4"/>
  <c r="T58" i="4"/>
  <c r="Q58" i="4"/>
  <c r="P58" i="4"/>
  <c r="O58" i="4"/>
  <c r="N58" i="4"/>
  <c r="Z57" i="4"/>
  <c r="Y57" i="4"/>
  <c r="X57" i="4"/>
  <c r="W57" i="4"/>
  <c r="V57" i="4"/>
  <c r="U57" i="4"/>
  <c r="T57" i="4"/>
  <c r="Q57" i="4"/>
  <c r="Z56" i="4"/>
  <c r="Y56" i="4"/>
  <c r="X56" i="4"/>
  <c r="W56" i="4"/>
  <c r="V56" i="4"/>
  <c r="U56" i="4"/>
  <c r="T56" i="4"/>
  <c r="Q56" i="4"/>
  <c r="Z55" i="4"/>
  <c r="Y55" i="4"/>
  <c r="X55" i="4"/>
  <c r="W55" i="4"/>
  <c r="V55" i="4"/>
  <c r="U55" i="4"/>
  <c r="T55" i="4"/>
  <c r="Q55" i="4"/>
  <c r="Z54" i="4"/>
  <c r="Y54" i="4"/>
  <c r="X54" i="4"/>
  <c r="W54" i="4"/>
  <c r="V54" i="4"/>
  <c r="U54" i="4"/>
  <c r="T54" i="4"/>
  <c r="Q54" i="4"/>
  <c r="Z53" i="4"/>
  <c r="Y53" i="4"/>
  <c r="X53" i="4"/>
  <c r="W53" i="4"/>
  <c r="V53" i="4"/>
  <c r="U53" i="4"/>
  <c r="T53" i="4"/>
  <c r="Q53" i="4"/>
  <c r="Z52" i="4"/>
  <c r="Y52" i="4"/>
  <c r="X52" i="4"/>
  <c r="W52" i="4"/>
  <c r="V52" i="4"/>
  <c r="U52" i="4"/>
  <c r="T52" i="4"/>
  <c r="Q52" i="4"/>
  <c r="Z51" i="4"/>
  <c r="Y51" i="4"/>
  <c r="X51" i="4"/>
  <c r="W51" i="4"/>
  <c r="V51" i="4"/>
  <c r="U51" i="4"/>
  <c r="T51" i="4"/>
  <c r="Q51" i="4"/>
  <c r="Z50" i="4"/>
  <c r="Y50" i="4"/>
  <c r="X50" i="4"/>
  <c r="W50" i="4"/>
  <c r="V50" i="4"/>
  <c r="U50" i="4"/>
  <c r="T50" i="4"/>
  <c r="Q50" i="4"/>
  <c r="Z49" i="4"/>
  <c r="Y49" i="4"/>
  <c r="X49" i="4"/>
  <c r="W49" i="4"/>
  <c r="V49" i="4"/>
  <c r="U49" i="4"/>
  <c r="T49" i="4"/>
  <c r="Q49" i="4"/>
  <c r="Z48" i="4"/>
  <c r="Y48" i="4"/>
  <c r="X48" i="4"/>
  <c r="W48" i="4"/>
  <c r="V48" i="4"/>
  <c r="U48" i="4"/>
  <c r="T48" i="4"/>
  <c r="Q48" i="4"/>
  <c r="Z47" i="4"/>
  <c r="Y47" i="4"/>
  <c r="X47" i="4"/>
  <c r="W47" i="4"/>
  <c r="V47" i="4"/>
  <c r="U47" i="4"/>
  <c r="T47" i="4"/>
  <c r="Q47" i="4"/>
  <c r="Z46" i="4"/>
  <c r="Y46" i="4"/>
  <c r="X46" i="4"/>
  <c r="W46" i="4"/>
  <c r="V46" i="4"/>
  <c r="U46" i="4"/>
  <c r="T46" i="4"/>
  <c r="Q46" i="4"/>
  <c r="Z45" i="4"/>
  <c r="Y45" i="4"/>
  <c r="X45" i="4"/>
  <c r="W45" i="4"/>
  <c r="V45" i="4"/>
  <c r="U45" i="4"/>
  <c r="T45" i="4"/>
  <c r="Q45" i="4"/>
  <c r="Z44" i="4"/>
  <c r="Y44" i="4"/>
  <c r="X44" i="4"/>
  <c r="W44" i="4"/>
  <c r="V44" i="4"/>
  <c r="U44" i="4"/>
  <c r="T44" i="4"/>
  <c r="Q44" i="4"/>
  <c r="Z43" i="4"/>
  <c r="Y43" i="4"/>
  <c r="X43" i="4"/>
  <c r="W43" i="4"/>
  <c r="V43" i="4"/>
  <c r="U43" i="4"/>
  <c r="T43" i="4"/>
  <c r="Q43" i="4"/>
  <c r="Z42" i="4"/>
  <c r="Y42" i="4"/>
  <c r="X42" i="4"/>
  <c r="W42" i="4"/>
  <c r="V42" i="4"/>
  <c r="U42" i="4"/>
  <c r="T42" i="4"/>
  <c r="Q42" i="4"/>
  <c r="Z41" i="4"/>
  <c r="Y41" i="4"/>
  <c r="X41" i="4"/>
  <c r="W41" i="4"/>
  <c r="V41" i="4"/>
  <c r="U41" i="4"/>
  <c r="T41" i="4"/>
  <c r="Q41" i="4"/>
  <c r="Z40" i="4"/>
  <c r="Y40" i="4"/>
  <c r="X40" i="4"/>
  <c r="W40" i="4"/>
  <c r="V40" i="4"/>
  <c r="U40" i="4"/>
  <c r="T40" i="4"/>
  <c r="Q40" i="4"/>
  <c r="Z39" i="4"/>
  <c r="Y39" i="4"/>
  <c r="X39" i="4"/>
  <c r="W39" i="4"/>
  <c r="V39" i="4"/>
  <c r="U39" i="4"/>
  <c r="T39" i="4"/>
  <c r="Q39" i="4"/>
  <c r="Z38" i="4"/>
  <c r="Y38" i="4"/>
  <c r="X38" i="4"/>
  <c r="W38" i="4"/>
  <c r="V38" i="4"/>
  <c r="U38" i="4"/>
  <c r="T38" i="4"/>
  <c r="Q38" i="4"/>
  <c r="Z37" i="4"/>
  <c r="Y37" i="4"/>
  <c r="X37" i="4"/>
  <c r="W37" i="4"/>
  <c r="V37" i="4"/>
  <c r="U37" i="4"/>
  <c r="T37" i="4"/>
  <c r="Q37" i="4"/>
  <c r="Z36" i="4"/>
  <c r="Y36" i="4"/>
  <c r="X36" i="4"/>
  <c r="W36" i="4"/>
  <c r="V36" i="4"/>
  <c r="U36" i="4"/>
  <c r="T36" i="4"/>
  <c r="Q36" i="4"/>
  <c r="Z35" i="4"/>
  <c r="Y35" i="4"/>
  <c r="X35" i="4"/>
  <c r="W35" i="4"/>
  <c r="V35" i="4"/>
  <c r="U35" i="4"/>
  <c r="T35" i="4"/>
  <c r="Q35" i="4"/>
  <c r="Z34" i="4"/>
  <c r="Y34" i="4"/>
  <c r="X34" i="4"/>
  <c r="W34" i="4"/>
  <c r="V34" i="4"/>
  <c r="U34" i="4"/>
  <c r="T34" i="4"/>
  <c r="Q34" i="4"/>
  <c r="Z33" i="4"/>
  <c r="Y33" i="4"/>
  <c r="X33" i="4"/>
  <c r="W33" i="4"/>
  <c r="V33" i="4"/>
  <c r="U33" i="4"/>
  <c r="T33" i="4"/>
  <c r="Q33" i="4"/>
  <c r="Z32" i="4"/>
  <c r="Y32" i="4"/>
  <c r="X32" i="4"/>
  <c r="W32" i="4"/>
  <c r="V32" i="4"/>
  <c r="U32" i="4"/>
  <c r="T32" i="4"/>
  <c r="Q32" i="4"/>
  <c r="Z31" i="4"/>
  <c r="Y31" i="4"/>
  <c r="X31" i="4"/>
  <c r="W31" i="4"/>
  <c r="V31" i="4"/>
  <c r="U31" i="4"/>
  <c r="T31" i="4"/>
  <c r="Q31" i="4"/>
  <c r="Z30" i="4"/>
  <c r="Y30" i="4"/>
  <c r="X30" i="4"/>
  <c r="W30" i="4"/>
  <c r="V30" i="4"/>
  <c r="U30" i="4"/>
  <c r="T30" i="4"/>
  <c r="Q30" i="4"/>
  <c r="Z29" i="4"/>
  <c r="Y29" i="4"/>
  <c r="X29" i="4"/>
  <c r="W29" i="4"/>
  <c r="V29" i="4"/>
  <c r="U29" i="4"/>
  <c r="T29" i="4"/>
  <c r="Q29" i="4"/>
  <c r="Z28" i="4"/>
  <c r="Y28" i="4"/>
  <c r="X28" i="4"/>
  <c r="W28" i="4"/>
  <c r="V28" i="4"/>
  <c r="U28" i="4"/>
  <c r="T28" i="4"/>
  <c r="Q28" i="4"/>
  <c r="Z27" i="4"/>
  <c r="Z58" i="4" s="1"/>
  <c r="AB58" i="4" s="1"/>
  <c r="Y27" i="4"/>
  <c r="Y58" i="4" s="1"/>
  <c r="X27" i="4"/>
  <c r="W27" i="4"/>
  <c r="W58" i="4" s="1"/>
  <c r="V27" i="4"/>
  <c r="U27" i="4"/>
  <c r="U58" i="4" s="1"/>
  <c r="T27" i="4"/>
  <c r="Q27" i="4"/>
  <c r="H34" i="2"/>
  <c r="G34" i="2"/>
  <c r="F34" i="2"/>
  <c r="G26" i="2"/>
  <c r="F26" i="2"/>
  <c r="H26" i="2" s="1"/>
  <c r="G18" i="2"/>
  <c r="F18" i="2"/>
  <c r="H10" i="2"/>
  <c r="G10" i="2"/>
  <c r="F10" i="2"/>
  <c r="K7512" i="1"/>
  <c r="L7512" i="1" s="1"/>
  <c r="A6966" i="1"/>
  <c r="A6967" i="1" s="1"/>
  <c r="E6965" i="1"/>
  <c r="A6965" i="1"/>
  <c r="H6965" i="1" s="1"/>
  <c r="G6897" i="1"/>
  <c r="F6967" i="1" l="1"/>
  <c r="D6967" i="1"/>
  <c r="G6967" i="1"/>
  <c r="A6968" i="1"/>
  <c r="E6967" i="1"/>
  <c r="H6967" i="1"/>
  <c r="C6967" i="1"/>
  <c r="F6966" i="1"/>
  <c r="F6965" i="1"/>
  <c r="G6966" i="1"/>
  <c r="C6965" i="1"/>
  <c r="G6965" i="1"/>
  <c r="D6966" i="1"/>
  <c r="H6966" i="1"/>
  <c r="C6966" i="1"/>
  <c r="D6965" i="1"/>
  <c r="E6966" i="1"/>
  <c r="Y184" i="5"/>
  <c r="H18" i="2"/>
  <c r="V119" i="4"/>
  <c r="V121" i="4"/>
  <c r="V123" i="4"/>
  <c r="V125" i="4"/>
  <c r="V127" i="4"/>
  <c r="V129" i="4"/>
  <c r="V131" i="4"/>
  <c r="V133" i="4"/>
  <c r="V135" i="4"/>
  <c r="V137" i="4"/>
  <c r="V139" i="4"/>
  <c r="V141" i="4"/>
  <c r="V143" i="4"/>
  <c r="V145" i="4"/>
  <c r="V147" i="4"/>
  <c r="V149" i="4"/>
  <c r="V151" i="4"/>
  <c r="W154" i="4"/>
  <c r="V155" i="4"/>
  <c r="W158" i="4"/>
  <c r="V159" i="4"/>
  <c r="W162" i="4"/>
  <c r="V163" i="4"/>
  <c r="W166" i="4"/>
  <c r="V167" i="4"/>
  <c r="W170" i="4"/>
  <c r="V171" i="4"/>
  <c r="W174" i="4"/>
  <c r="V175" i="4"/>
  <c r="W178" i="4"/>
  <c r="V179" i="4"/>
  <c r="V27" i="5"/>
  <c r="Y27" i="5"/>
  <c r="U29" i="5"/>
  <c r="V35" i="5"/>
  <c r="U37" i="5"/>
  <c r="V43" i="5"/>
  <c r="U45" i="5"/>
  <c r="V51" i="5"/>
  <c r="U53" i="5"/>
  <c r="X87" i="5"/>
  <c r="U62" i="5"/>
  <c r="U66" i="5"/>
  <c r="U70" i="5"/>
  <c r="U74" i="5"/>
  <c r="U78" i="5"/>
  <c r="U82" i="5"/>
  <c r="U86" i="5"/>
  <c r="U88" i="5"/>
  <c r="V94" i="5"/>
  <c r="U96" i="5"/>
  <c r="V102" i="5"/>
  <c r="U104" i="5"/>
  <c r="V110" i="5"/>
  <c r="Y110" i="5"/>
  <c r="U112" i="5"/>
  <c r="V119" i="5"/>
  <c r="U123" i="5"/>
  <c r="U127" i="5"/>
  <c r="U131" i="5"/>
  <c r="U135" i="5"/>
  <c r="U139" i="5"/>
  <c r="U143" i="5"/>
  <c r="U147" i="5"/>
  <c r="S152" i="5"/>
  <c r="V178" i="5"/>
  <c r="Q212" i="6"/>
  <c r="V149" i="6"/>
  <c r="U70" i="7"/>
  <c r="U86" i="7"/>
  <c r="X118" i="7"/>
  <c r="U120" i="7"/>
  <c r="U123" i="7"/>
  <c r="U128" i="7"/>
  <c r="U131" i="7"/>
  <c r="Y182" i="4"/>
  <c r="W58" i="5"/>
  <c r="T120" i="5"/>
  <c r="U120" i="5" s="1"/>
  <c r="X152" i="5"/>
  <c r="Y121" i="5"/>
  <c r="Y152" i="5" s="1"/>
  <c r="Z86" i="6"/>
  <c r="Z119" i="4"/>
  <c r="V120" i="4"/>
  <c r="V122" i="4"/>
  <c r="V124" i="4"/>
  <c r="V126" i="4"/>
  <c r="V128" i="4"/>
  <c r="V130" i="4"/>
  <c r="V132" i="4"/>
  <c r="V134" i="4"/>
  <c r="V136" i="4"/>
  <c r="V138" i="4"/>
  <c r="V140" i="4"/>
  <c r="V142" i="4"/>
  <c r="V144" i="4"/>
  <c r="V146" i="4"/>
  <c r="V148" i="4"/>
  <c r="T182" i="4"/>
  <c r="W152" i="4"/>
  <c r="W182" i="4" s="1"/>
  <c r="Z152" i="4"/>
  <c r="V153" i="4"/>
  <c r="W156" i="4"/>
  <c r="Z156" i="4"/>
  <c r="V157" i="4"/>
  <c r="W160" i="4"/>
  <c r="Z160" i="4"/>
  <c r="V161" i="4"/>
  <c r="W164" i="4"/>
  <c r="Z164" i="4"/>
  <c r="V165" i="4"/>
  <c r="W168" i="4"/>
  <c r="Z168" i="4"/>
  <c r="V169" i="4"/>
  <c r="W172" i="4"/>
  <c r="Z172" i="4"/>
  <c r="V173" i="4"/>
  <c r="W176" i="4"/>
  <c r="Z176" i="4"/>
  <c r="V177" i="4"/>
  <c r="W180" i="4"/>
  <c r="Z180" i="4"/>
  <c r="V181" i="4"/>
  <c r="U182" i="4"/>
  <c r="V182" i="4" s="1"/>
  <c r="V183" i="4"/>
  <c r="Z183" i="4"/>
  <c r="Z213" i="4" s="1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31" i="5"/>
  <c r="Y31" i="5"/>
  <c r="U33" i="5"/>
  <c r="V39" i="5"/>
  <c r="Y39" i="5"/>
  <c r="U41" i="5"/>
  <c r="V47" i="5"/>
  <c r="Y47" i="5"/>
  <c r="U49" i="5"/>
  <c r="V55" i="5"/>
  <c r="Y55" i="5"/>
  <c r="U57" i="5"/>
  <c r="V59" i="5"/>
  <c r="V87" i="5" s="1"/>
  <c r="U60" i="5"/>
  <c r="U64" i="5"/>
  <c r="U68" i="5"/>
  <c r="U72" i="5"/>
  <c r="U76" i="5"/>
  <c r="U80" i="5"/>
  <c r="U84" i="5"/>
  <c r="S87" i="5"/>
  <c r="S120" i="5"/>
  <c r="V90" i="5"/>
  <c r="V120" i="5" s="1"/>
  <c r="Y90" i="5"/>
  <c r="U92" i="5"/>
  <c r="V98" i="5"/>
  <c r="Y98" i="5"/>
  <c r="U100" i="5"/>
  <c r="V106" i="5"/>
  <c r="Y106" i="5"/>
  <c r="U108" i="5"/>
  <c r="V114" i="5"/>
  <c r="Y114" i="5"/>
  <c r="U116" i="5"/>
  <c r="T152" i="5"/>
  <c r="U152" i="5" s="1"/>
  <c r="U121" i="5"/>
  <c r="U125" i="5"/>
  <c r="U129" i="5"/>
  <c r="U133" i="5"/>
  <c r="U137" i="5"/>
  <c r="U141" i="5"/>
  <c r="U145" i="5"/>
  <c r="U150" i="5"/>
  <c r="P152" i="5"/>
  <c r="W184" i="5"/>
  <c r="U45" i="7"/>
  <c r="U62" i="7"/>
  <c r="U78" i="7"/>
  <c r="U124" i="7"/>
  <c r="U132" i="7"/>
  <c r="W120" i="4"/>
  <c r="W150" i="4" s="1"/>
  <c r="Y150" i="4"/>
  <c r="V150" i="4" s="1"/>
  <c r="Z151" i="4"/>
  <c r="W183" i="4"/>
  <c r="W213" i="4" s="1"/>
  <c r="T58" i="5"/>
  <c r="U58" i="5" s="1"/>
  <c r="Y88" i="5"/>
  <c r="V153" i="5"/>
  <c r="S184" i="5"/>
  <c r="U184" i="5" s="1"/>
  <c r="W57" i="6"/>
  <c r="V57" i="6"/>
  <c r="U75" i="7"/>
  <c r="W28" i="6"/>
  <c r="W30" i="6"/>
  <c r="W32" i="6"/>
  <c r="W34" i="6"/>
  <c r="W36" i="6"/>
  <c r="W38" i="6"/>
  <c r="W40" i="6"/>
  <c r="W42" i="6"/>
  <c r="W44" i="6"/>
  <c r="W46" i="6"/>
  <c r="W48" i="6"/>
  <c r="W50" i="6"/>
  <c r="W52" i="6"/>
  <c r="W54" i="6"/>
  <c r="W56" i="6"/>
  <c r="X57" i="6"/>
  <c r="Z57" i="6" s="1"/>
  <c r="W58" i="6"/>
  <c r="W62" i="6"/>
  <c r="W66" i="6"/>
  <c r="W70" i="6"/>
  <c r="W74" i="6"/>
  <c r="W78" i="6"/>
  <c r="W82" i="6"/>
  <c r="Z87" i="6"/>
  <c r="Z118" i="6" s="1"/>
  <c r="W90" i="6"/>
  <c r="W118" i="6" s="1"/>
  <c r="W94" i="6"/>
  <c r="W98" i="6"/>
  <c r="W102" i="6"/>
  <c r="W106" i="6"/>
  <c r="W110" i="6"/>
  <c r="W114" i="6"/>
  <c r="Z119" i="6"/>
  <c r="Z149" i="6" s="1"/>
  <c r="W122" i="6"/>
  <c r="W149" i="6" s="1"/>
  <c r="W126" i="6"/>
  <c r="W130" i="6"/>
  <c r="W134" i="6"/>
  <c r="W138" i="6"/>
  <c r="W142" i="6"/>
  <c r="W146" i="6"/>
  <c r="T149" i="6"/>
  <c r="W150" i="6"/>
  <c r="Z151" i="6"/>
  <c r="W154" i="6"/>
  <c r="W158" i="6"/>
  <c r="W162" i="6"/>
  <c r="W166" i="6"/>
  <c r="W170" i="6"/>
  <c r="W175" i="6"/>
  <c r="W179" i="6"/>
  <c r="W184" i="6"/>
  <c r="W212" i="6" s="1"/>
  <c r="W188" i="6"/>
  <c r="W192" i="6"/>
  <c r="W196" i="6"/>
  <c r="W200" i="6"/>
  <c r="W204" i="6"/>
  <c r="W208" i="6"/>
  <c r="T27" i="7"/>
  <c r="T33" i="7"/>
  <c r="U33" i="7" s="1"/>
  <c r="T37" i="7"/>
  <c r="U37" i="7" s="1"/>
  <c r="T41" i="7"/>
  <c r="U41" i="7" s="1"/>
  <c r="T45" i="7"/>
  <c r="T49" i="7"/>
  <c r="U49" i="7" s="1"/>
  <c r="T53" i="7"/>
  <c r="U53" i="7" s="1"/>
  <c r="T57" i="7"/>
  <c r="U57" i="7" s="1"/>
  <c r="T59" i="7"/>
  <c r="X59" i="7"/>
  <c r="X87" i="7" s="1"/>
  <c r="T63" i="7"/>
  <c r="U63" i="7" s="1"/>
  <c r="T67" i="7"/>
  <c r="U67" i="7" s="1"/>
  <c r="T71" i="7"/>
  <c r="U71" i="7" s="1"/>
  <c r="T75" i="7"/>
  <c r="T79" i="7"/>
  <c r="U79" i="7" s="1"/>
  <c r="T83" i="7"/>
  <c r="U83" i="7" s="1"/>
  <c r="T90" i="7"/>
  <c r="U90" i="7" s="1"/>
  <c r="T94" i="7"/>
  <c r="U94" i="7" s="1"/>
  <c r="T98" i="7"/>
  <c r="U98" i="7" s="1"/>
  <c r="T102" i="7"/>
  <c r="U102" i="7" s="1"/>
  <c r="T106" i="7"/>
  <c r="U106" i="7" s="1"/>
  <c r="T110" i="7"/>
  <c r="U110" i="7" s="1"/>
  <c r="T114" i="7"/>
  <c r="U114" i="7" s="1"/>
  <c r="S118" i="7"/>
  <c r="U118" i="7" s="1"/>
  <c r="W118" i="7"/>
  <c r="T150" i="7"/>
  <c r="X150" i="7"/>
  <c r="X181" i="7" s="1"/>
  <c r="T151" i="7"/>
  <c r="U151" i="7" s="1"/>
  <c r="T152" i="7"/>
  <c r="U152" i="7" s="1"/>
  <c r="T153" i="7"/>
  <c r="U153" i="7" s="1"/>
  <c r="T154" i="7"/>
  <c r="U154" i="7" s="1"/>
  <c r="T155" i="7"/>
  <c r="U155" i="7" s="1"/>
  <c r="T156" i="7"/>
  <c r="U156" i="7" s="1"/>
  <c r="T157" i="7"/>
  <c r="U157" i="7" s="1"/>
  <c r="T158" i="7"/>
  <c r="U158" i="7" s="1"/>
  <c r="T159" i="7"/>
  <c r="U159" i="7" s="1"/>
  <c r="T160" i="7"/>
  <c r="U160" i="7" s="1"/>
  <c r="T161" i="7"/>
  <c r="U161" i="7" s="1"/>
  <c r="T162" i="7"/>
  <c r="U162" i="7" s="1"/>
  <c r="T163" i="7"/>
  <c r="U163" i="7" s="1"/>
  <c r="T164" i="7"/>
  <c r="U164" i="7" s="1"/>
  <c r="W212" i="7"/>
  <c r="U240" i="7"/>
  <c r="X264" i="7"/>
  <c r="X266" i="7"/>
  <c r="X268" i="7"/>
  <c r="X270" i="7"/>
  <c r="X272" i="7"/>
  <c r="X274" i="7"/>
  <c r="X276" i="7"/>
  <c r="U280" i="7"/>
  <c r="U284" i="7"/>
  <c r="U288" i="7"/>
  <c r="U292" i="7"/>
  <c r="U296" i="7"/>
  <c r="U300" i="7"/>
  <c r="U304" i="7"/>
  <c r="V388" i="7"/>
  <c r="T347" i="7"/>
  <c r="T388" i="7" s="1"/>
  <c r="U348" i="7"/>
  <c r="U352" i="7"/>
  <c r="U356" i="7"/>
  <c r="U360" i="7"/>
  <c r="U364" i="7"/>
  <c r="U368" i="7"/>
  <c r="X370" i="7"/>
  <c r="U372" i="7"/>
  <c r="U376" i="7"/>
  <c r="U380" i="7"/>
  <c r="U384" i="7"/>
  <c r="U418" i="7"/>
  <c r="V154" i="5"/>
  <c r="W27" i="6"/>
  <c r="V88" i="6"/>
  <c r="V118" i="6" s="1"/>
  <c r="Z88" i="6"/>
  <c r="W151" i="6"/>
  <c r="V182" i="6"/>
  <c r="V212" i="6" s="1"/>
  <c r="Z182" i="6"/>
  <c r="Z212" i="6" s="1"/>
  <c r="U27" i="7"/>
  <c r="U59" i="7"/>
  <c r="X244" i="7"/>
  <c r="V277" i="7"/>
  <c r="X245" i="7"/>
  <c r="T245" i="7"/>
  <c r="X247" i="7"/>
  <c r="T247" i="7"/>
  <c r="U247" i="7" s="1"/>
  <c r="X249" i="7"/>
  <c r="T249" i="7"/>
  <c r="U249" i="7" s="1"/>
  <c r="X251" i="7"/>
  <c r="T251" i="7"/>
  <c r="U251" i="7" s="1"/>
  <c r="X253" i="7"/>
  <c r="T253" i="7"/>
  <c r="U253" i="7" s="1"/>
  <c r="X255" i="7"/>
  <c r="T255" i="7"/>
  <c r="U255" i="7" s="1"/>
  <c r="X257" i="7"/>
  <c r="T257" i="7"/>
  <c r="U257" i="7" s="1"/>
  <c r="X259" i="7"/>
  <c r="T259" i="7"/>
  <c r="U259" i="7" s="1"/>
  <c r="X261" i="7"/>
  <c r="T261" i="7"/>
  <c r="U261" i="7" s="1"/>
  <c r="X388" i="7"/>
  <c r="U349" i="7"/>
  <c r="U353" i="7"/>
  <c r="U357" i="7"/>
  <c r="U361" i="7"/>
  <c r="U365" i="7"/>
  <c r="U369" i="7"/>
  <c r="U373" i="7"/>
  <c r="U377" i="7"/>
  <c r="U381" i="7"/>
  <c r="U385" i="7"/>
  <c r="U86" i="6"/>
  <c r="Y86" i="6"/>
  <c r="S58" i="7"/>
  <c r="T58" i="7" s="1"/>
  <c r="W58" i="7"/>
  <c r="X58" i="7" s="1"/>
  <c r="T119" i="7"/>
  <c r="T149" i="7" s="1"/>
  <c r="X119" i="7"/>
  <c r="X149" i="7" s="1"/>
  <c r="R149" i="7"/>
  <c r="U213" i="7"/>
  <c r="U244" i="7" s="1"/>
  <c r="X263" i="7"/>
  <c r="X265" i="7"/>
  <c r="X267" i="7"/>
  <c r="X269" i="7"/>
  <c r="X271" i="7"/>
  <c r="X273" i="7"/>
  <c r="X275" i="7"/>
  <c r="U278" i="7"/>
  <c r="R314" i="7"/>
  <c r="U314" i="7" s="1"/>
  <c r="X278" i="7"/>
  <c r="X314" i="7" s="1"/>
  <c r="V150" i="6"/>
  <c r="V181" i="6" s="1"/>
  <c r="Z150" i="6"/>
  <c r="Z181" i="6" s="1"/>
  <c r="U88" i="7"/>
  <c r="U182" i="7"/>
  <c r="U212" i="7" s="1"/>
  <c r="X246" i="7"/>
  <c r="T246" i="7"/>
  <c r="U246" i="7" s="1"/>
  <c r="X248" i="7"/>
  <c r="T248" i="7"/>
  <c r="U248" i="7" s="1"/>
  <c r="X250" i="7"/>
  <c r="T250" i="7"/>
  <c r="U250" i="7" s="1"/>
  <c r="X252" i="7"/>
  <c r="T252" i="7"/>
  <c r="U252" i="7" s="1"/>
  <c r="X254" i="7"/>
  <c r="T254" i="7"/>
  <c r="U254" i="7" s="1"/>
  <c r="X256" i="7"/>
  <c r="T256" i="7"/>
  <c r="U256" i="7" s="1"/>
  <c r="X258" i="7"/>
  <c r="T258" i="7"/>
  <c r="U258" i="7" s="1"/>
  <c r="X260" i="7"/>
  <c r="T260" i="7"/>
  <c r="U260" i="7" s="1"/>
  <c r="X262" i="7"/>
  <c r="T262" i="7"/>
  <c r="U262" i="7" s="1"/>
  <c r="T314" i="7"/>
  <c r="U289" i="7"/>
  <c r="U293" i="7"/>
  <c r="U297" i="7"/>
  <c r="U301" i="7"/>
  <c r="U388" i="7"/>
  <c r="X349" i="7"/>
  <c r="U351" i="7"/>
  <c r="X353" i="7"/>
  <c r="U355" i="7"/>
  <c r="X357" i="7"/>
  <c r="U359" i="7"/>
  <c r="X361" i="7"/>
  <c r="U363" i="7"/>
  <c r="X365" i="7"/>
  <c r="U367" i="7"/>
  <c r="X369" i="7"/>
  <c r="U371" i="7"/>
  <c r="U375" i="7"/>
  <c r="U379" i="7"/>
  <c r="U383" i="7"/>
  <c r="U387" i="7"/>
  <c r="T337" i="7"/>
  <c r="U337" i="7" s="1"/>
  <c r="T338" i="7"/>
  <c r="U338" i="7" s="1"/>
  <c r="T339" i="7"/>
  <c r="U339" i="7" s="1"/>
  <c r="T340" i="7"/>
  <c r="U340" i="7" s="1"/>
  <c r="T341" i="7"/>
  <c r="U341" i="7" s="1"/>
  <c r="T342" i="7"/>
  <c r="U342" i="7" s="1"/>
  <c r="T343" i="7"/>
  <c r="U343" i="7" s="1"/>
  <c r="T344" i="7"/>
  <c r="U344" i="7" s="1"/>
  <c r="T345" i="7"/>
  <c r="U345" i="7" s="1"/>
  <c r="U347" i="7"/>
  <c r="W388" i="7"/>
  <c r="W29" i="8"/>
  <c r="W58" i="8" s="1"/>
  <c r="W30" i="8"/>
  <c r="W34" i="8"/>
  <c r="W38" i="8"/>
  <c r="W42" i="8"/>
  <c r="W46" i="8"/>
  <c r="Z60" i="8"/>
  <c r="V69" i="8"/>
  <c r="V81" i="8"/>
  <c r="W81" i="8"/>
  <c r="X119" i="8"/>
  <c r="W92" i="8"/>
  <c r="V93" i="8"/>
  <c r="W93" i="8"/>
  <c r="Z101" i="8"/>
  <c r="W180" i="8"/>
  <c r="V180" i="8"/>
  <c r="V85" i="8"/>
  <c r="W85" i="8"/>
  <c r="V98" i="8"/>
  <c r="W98" i="8"/>
  <c r="U389" i="7"/>
  <c r="V31" i="8"/>
  <c r="V35" i="8"/>
  <c r="V39" i="8"/>
  <c r="V43" i="8"/>
  <c r="V49" i="8"/>
  <c r="W52" i="8"/>
  <c r="W53" i="8"/>
  <c r="V56" i="8"/>
  <c r="U87" i="8"/>
  <c r="V87" i="8" s="1"/>
  <c r="Y87" i="8"/>
  <c r="Z87" i="8" s="1"/>
  <c r="W60" i="8"/>
  <c r="W87" i="8" s="1"/>
  <c r="W61" i="8"/>
  <c r="V64" i="8"/>
  <c r="V66" i="8"/>
  <c r="W72" i="8"/>
  <c r="V73" i="8"/>
  <c r="W73" i="8"/>
  <c r="Z80" i="8"/>
  <c r="T119" i="8"/>
  <c r="Z92" i="8"/>
  <c r="W101" i="8"/>
  <c r="V102" i="8"/>
  <c r="W102" i="8"/>
  <c r="Z48" i="8"/>
  <c r="Z58" i="8" s="1"/>
  <c r="V53" i="8"/>
  <c r="W56" i="8"/>
  <c r="W57" i="8"/>
  <c r="Q58" i="8"/>
  <c r="V61" i="8"/>
  <c r="W64" i="8"/>
  <c r="W65" i="8"/>
  <c r="W68" i="8"/>
  <c r="V68" i="8"/>
  <c r="W76" i="8"/>
  <c r="V77" i="8"/>
  <c r="W77" i="8"/>
  <c r="Z84" i="8"/>
  <c r="U119" i="8"/>
  <c r="V119" i="8" s="1"/>
  <c r="V89" i="8"/>
  <c r="W89" i="8"/>
  <c r="Z97" i="8"/>
  <c r="W105" i="8"/>
  <c r="V106" i="8"/>
  <c r="W106" i="8"/>
  <c r="W128" i="8"/>
  <c r="V128" i="8"/>
  <c r="V72" i="8"/>
  <c r="V76" i="8"/>
  <c r="V80" i="8"/>
  <c r="V84" i="8"/>
  <c r="V88" i="8"/>
  <c r="Z88" i="8"/>
  <c r="V92" i="8"/>
  <c r="V97" i="8"/>
  <c r="V101" i="8"/>
  <c r="V105" i="8"/>
  <c r="V109" i="8"/>
  <c r="W110" i="8"/>
  <c r="V113" i="8"/>
  <c r="W114" i="8"/>
  <c r="V117" i="8"/>
  <c r="W118" i="8"/>
  <c r="V121" i="8"/>
  <c r="W122" i="8"/>
  <c r="W150" i="8" s="1"/>
  <c r="V126" i="8"/>
  <c r="W127" i="8"/>
  <c r="V130" i="8"/>
  <c r="W131" i="8"/>
  <c r="W132" i="8"/>
  <c r="V135" i="8"/>
  <c r="W136" i="8"/>
  <c r="V139" i="8"/>
  <c r="W140" i="8"/>
  <c r="V143" i="8"/>
  <c r="W144" i="8"/>
  <c r="V147" i="8"/>
  <c r="W148" i="8"/>
  <c r="V151" i="8"/>
  <c r="Z151" i="8"/>
  <c r="Z182" i="8" s="1"/>
  <c r="W152" i="8"/>
  <c r="V155" i="8"/>
  <c r="W156" i="8"/>
  <c r="V159" i="8"/>
  <c r="W160" i="8"/>
  <c r="V163" i="8"/>
  <c r="W164" i="8"/>
  <c r="V167" i="8"/>
  <c r="W168" i="8"/>
  <c r="V171" i="8"/>
  <c r="V172" i="8"/>
  <c r="W173" i="8"/>
  <c r="V176" i="8"/>
  <c r="W177" i="8"/>
  <c r="V181" i="8"/>
  <c r="V185" i="8"/>
  <c r="W186" i="8"/>
  <c r="W213" i="8" s="1"/>
  <c r="V189" i="8"/>
  <c r="W190" i="8"/>
  <c r="V193" i="8"/>
  <c r="W194" i="8"/>
  <c r="V197" i="8"/>
  <c r="W198" i="8"/>
  <c r="V201" i="8"/>
  <c r="W202" i="8"/>
  <c r="V205" i="8"/>
  <c r="W206" i="8"/>
  <c r="V209" i="8"/>
  <c r="W210" i="8"/>
  <c r="Y58" i="10"/>
  <c r="V87" i="10"/>
  <c r="U87" i="10"/>
  <c r="W88" i="8"/>
  <c r="Z120" i="8"/>
  <c r="Z150" i="8" s="1"/>
  <c r="W151" i="8"/>
  <c r="W182" i="8" s="1"/>
  <c r="V58" i="10"/>
  <c r="U58" i="10"/>
  <c r="U27" i="10"/>
  <c r="Y27" i="10"/>
  <c r="R403" i="10"/>
  <c r="S403" i="10"/>
  <c r="S58" i="10"/>
  <c r="W58" i="10"/>
  <c r="U59" i="10"/>
  <c r="U61" i="10"/>
  <c r="U63" i="10"/>
  <c r="U65" i="10"/>
  <c r="U67" i="10"/>
  <c r="U69" i="10"/>
  <c r="U71" i="10"/>
  <c r="U73" i="10"/>
  <c r="U75" i="10"/>
  <c r="U77" i="10"/>
  <c r="U79" i="10"/>
  <c r="U81" i="10"/>
  <c r="U83" i="10"/>
  <c r="V86" i="10"/>
  <c r="Y86" i="10"/>
  <c r="V91" i="10"/>
  <c r="Y91" i="10"/>
  <c r="U93" i="10"/>
  <c r="V99" i="10"/>
  <c r="Y99" i="10"/>
  <c r="U101" i="10"/>
  <c r="V107" i="10"/>
  <c r="Y107" i="10"/>
  <c r="U109" i="10"/>
  <c r="V115" i="10"/>
  <c r="Y115" i="10"/>
  <c r="U117" i="10"/>
  <c r="U119" i="10"/>
  <c r="T150" i="10"/>
  <c r="V120" i="10"/>
  <c r="Y120" i="10"/>
  <c r="U122" i="10"/>
  <c r="V128" i="10"/>
  <c r="Y128" i="10"/>
  <c r="U130" i="10"/>
  <c r="V245" i="10"/>
  <c r="V59" i="10"/>
  <c r="U120" i="10"/>
  <c r="U29" i="10"/>
  <c r="U33" i="10"/>
  <c r="U37" i="10"/>
  <c r="U41" i="10"/>
  <c r="U45" i="10"/>
  <c r="U49" i="10"/>
  <c r="U53" i="10"/>
  <c r="U57" i="10"/>
  <c r="U84" i="10"/>
  <c r="R87" i="10"/>
  <c r="U89" i="10"/>
  <c r="V95" i="10"/>
  <c r="U97" i="10"/>
  <c r="V103" i="10"/>
  <c r="U105" i="10"/>
  <c r="V111" i="10"/>
  <c r="U113" i="10"/>
  <c r="R119" i="10"/>
  <c r="V124" i="10"/>
  <c r="U126" i="10"/>
  <c r="V132" i="10"/>
  <c r="V141" i="10"/>
  <c r="V145" i="10"/>
  <c r="R182" i="10"/>
  <c r="R213" i="10"/>
  <c r="R339" i="10"/>
  <c r="Y340" i="10"/>
  <c r="V342" i="10"/>
  <c r="U343" i="10"/>
  <c r="Y344" i="10"/>
  <c r="U347" i="10"/>
  <c r="Y350" i="10"/>
  <c r="U355" i="10"/>
  <c r="Y358" i="10"/>
  <c r="U363" i="10"/>
  <c r="Y366" i="10"/>
  <c r="U370" i="10"/>
  <c r="U372" i="10"/>
  <c r="Y374" i="10"/>
  <c r="Y375" i="10"/>
  <c r="U380" i="10"/>
  <c r="Y382" i="10"/>
  <c r="Y383" i="10"/>
  <c r="U388" i="10"/>
  <c r="Y390" i="10"/>
  <c r="Y391" i="10"/>
  <c r="U396" i="10"/>
  <c r="Y399" i="10"/>
  <c r="W146" i="11"/>
  <c r="W208" i="11"/>
  <c r="R370" i="10"/>
  <c r="W370" i="10"/>
  <c r="Y370" i="10" s="1"/>
  <c r="Z54" i="11"/>
  <c r="V54" i="11"/>
  <c r="W181" i="12"/>
  <c r="R245" i="10"/>
  <c r="R276" i="10"/>
  <c r="R307" i="10"/>
  <c r="U341" i="10"/>
  <c r="Y342" i="10"/>
  <c r="V344" i="10"/>
  <c r="U345" i="10"/>
  <c r="Y346" i="10"/>
  <c r="U351" i="10"/>
  <c r="Y354" i="10"/>
  <c r="U359" i="10"/>
  <c r="Y362" i="10"/>
  <c r="U367" i="10"/>
  <c r="Y371" i="10"/>
  <c r="U376" i="10"/>
  <c r="Y379" i="10"/>
  <c r="U384" i="10"/>
  <c r="Y387" i="10"/>
  <c r="U392" i="10"/>
  <c r="Y395" i="10"/>
  <c r="U400" i="10"/>
  <c r="R402" i="10"/>
  <c r="Z146" i="11"/>
  <c r="W178" i="11"/>
  <c r="U149" i="12"/>
  <c r="V149" i="12" s="1"/>
  <c r="Y149" i="12"/>
  <c r="W187" i="12"/>
  <c r="V187" i="12"/>
  <c r="W191" i="12"/>
  <c r="V191" i="12"/>
  <c r="W195" i="12"/>
  <c r="V195" i="12"/>
  <c r="W199" i="12"/>
  <c r="V199" i="12"/>
  <c r="W203" i="12"/>
  <c r="V203" i="12"/>
  <c r="W207" i="12"/>
  <c r="V207" i="12"/>
  <c r="W211" i="12"/>
  <c r="V211" i="12"/>
  <c r="Z119" i="13"/>
  <c r="V35" i="11"/>
  <c r="Z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W55" i="11"/>
  <c r="W83" i="11" s="1"/>
  <c r="V116" i="11"/>
  <c r="V120" i="11"/>
  <c r="V124" i="11"/>
  <c r="V128" i="11"/>
  <c r="V132" i="11"/>
  <c r="V136" i="11"/>
  <c r="V140" i="11"/>
  <c r="V144" i="11"/>
  <c r="T146" i="11"/>
  <c r="V148" i="11"/>
  <c r="V152" i="11"/>
  <c r="V156" i="11"/>
  <c r="V160" i="11"/>
  <c r="V164" i="11"/>
  <c r="V168" i="11"/>
  <c r="V172" i="11"/>
  <c r="V176" i="11"/>
  <c r="X178" i="11"/>
  <c r="Z179" i="11"/>
  <c r="Z208" i="11" s="1"/>
  <c r="V29" i="12"/>
  <c r="V33" i="12"/>
  <c r="V37" i="12"/>
  <c r="V41" i="12"/>
  <c r="V45" i="12"/>
  <c r="V49" i="12"/>
  <c r="V53" i="12"/>
  <c r="V57" i="12"/>
  <c r="W59" i="12"/>
  <c r="W87" i="12" s="1"/>
  <c r="V62" i="12"/>
  <c r="V66" i="12"/>
  <c r="V70" i="12"/>
  <c r="V74" i="12"/>
  <c r="V78" i="12"/>
  <c r="V82" i="12"/>
  <c r="V86" i="12"/>
  <c r="V90" i="12"/>
  <c r="V93" i="12"/>
  <c r="V97" i="12"/>
  <c r="V101" i="12"/>
  <c r="V105" i="12"/>
  <c r="V109" i="12"/>
  <c r="V113" i="12"/>
  <c r="V117" i="12"/>
  <c r="X119" i="12"/>
  <c r="V121" i="12"/>
  <c r="V125" i="12"/>
  <c r="V129" i="12"/>
  <c r="V133" i="12"/>
  <c r="V137" i="12"/>
  <c r="V141" i="12"/>
  <c r="V145" i="12"/>
  <c r="X181" i="12"/>
  <c r="V151" i="12"/>
  <c r="V153" i="12"/>
  <c r="V155" i="12"/>
  <c r="V159" i="12"/>
  <c r="V163" i="12"/>
  <c r="V167" i="12"/>
  <c r="V171" i="12"/>
  <c r="V175" i="12"/>
  <c r="V179" i="12"/>
  <c r="Z183" i="12"/>
  <c r="Z212" i="12" s="1"/>
  <c r="V185" i="12"/>
  <c r="V58" i="13"/>
  <c r="W119" i="13"/>
  <c r="W213" i="13"/>
  <c r="V213" i="13"/>
  <c r="W172" i="16"/>
  <c r="V172" i="16"/>
  <c r="W35" i="11"/>
  <c r="W54" i="11" s="1"/>
  <c r="V89" i="12"/>
  <c r="V92" i="12"/>
  <c r="V96" i="12"/>
  <c r="V100" i="12"/>
  <c r="V104" i="12"/>
  <c r="V108" i="12"/>
  <c r="V112" i="12"/>
  <c r="V116" i="12"/>
  <c r="V120" i="12"/>
  <c r="V124" i="12"/>
  <c r="V128" i="12"/>
  <c r="V132" i="12"/>
  <c r="V136" i="12"/>
  <c r="V140" i="12"/>
  <c r="V144" i="12"/>
  <c r="V148" i="12"/>
  <c r="T181" i="12"/>
  <c r="V158" i="12"/>
  <c r="V162" i="12"/>
  <c r="V166" i="12"/>
  <c r="V170" i="12"/>
  <c r="V174" i="12"/>
  <c r="V178" i="12"/>
  <c r="T212" i="12"/>
  <c r="X212" i="12"/>
  <c r="V183" i="12"/>
  <c r="W185" i="12"/>
  <c r="W212" i="12" s="1"/>
  <c r="V119" i="13"/>
  <c r="W150" i="13"/>
  <c r="W182" i="13"/>
  <c r="Z150" i="12"/>
  <c r="Z181" i="12" s="1"/>
  <c r="U212" i="12"/>
  <c r="V212" i="12" s="1"/>
  <c r="Y212" i="12"/>
  <c r="W29" i="13"/>
  <c r="W58" i="13" s="1"/>
  <c r="V29" i="13"/>
  <c r="W33" i="13"/>
  <c r="V33" i="13"/>
  <c r="W37" i="13"/>
  <c r="V37" i="13"/>
  <c r="W41" i="13"/>
  <c r="V41" i="13"/>
  <c r="W45" i="13"/>
  <c r="V45" i="13"/>
  <c r="W49" i="13"/>
  <c r="V49" i="13"/>
  <c r="W53" i="13"/>
  <c r="V53" i="13"/>
  <c r="W57" i="13"/>
  <c r="V57" i="13"/>
  <c r="W87" i="13"/>
  <c r="V150" i="13"/>
  <c r="U182" i="13"/>
  <c r="V182" i="13" s="1"/>
  <c r="Y119" i="14"/>
  <c r="X182" i="14"/>
  <c r="Z151" i="14"/>
  <c r="Z182" i="14" s="1"/>
  <c r="U182" i="14"/>
  <c r="V182" i="14" s="1"/>
  <c r="W30" i="15"/>
  <c r="W58" i="15" s="1"/>
  <c r="V30" i="15"/>
  <c r="W55" i="15"/>
  <c r="V55" i="15"/>
  <c r="W91" i="15"/>
  <c r="V91" i="15"/>
  <c r="W92" i="15"/>
  <c r="V92" i="15"/>
  <c r="W103" i="15"/>
  <c r="V103" i="15"/>
  <c r="W104" i="15"/>
  <c r="V104" i="15"/>
  <c r="W97" i="16"/>
  <c r="V97" i="16"/>
  <c r="V100" i="16"/>
  <c r="Z100" i="16"/>
  <c r="W113" i="16"/>
  <c r="V113" i="16"/>
  <c r="V116" i="16"/>
  <c r="Z116" i="16"/>
  <c r="W168" i="16"/>
  <c r="V168" i="16"/>
  <c r="W170" i="16"/>
  <c r="V170" i="16"/>
  <c r="W174" i="16"/>
  <c r="V174" i="16"/>
  <c r="Q58" i="13"/>
  <c r="V61" i="13"/>
  <c r="V65" i="13"/>
  <c r="V69" i="13"/>
  <c r="V73" i="13"/>
  <c r="V77" i="13"/>
  <c r="V81" i="13"/>
  <c r="V85" i="13"/>
  <c r="V89" i="13"/>
  <c r="V93" i="13"/>
  <c r="V97" i="13"/>
  <c r="V101" i="13"/>
  <c r="V105" i="13"/>
  <c r="V109" i="13"/>
  <c r="V113" i="13"/>
  <c r="V117" i="13"/>
  <c r="T119" i="13"/>
  <c r="X119" i="13"/>
  <c r="V121" i="13"/>
  <c r="V125" i="13"/>
  <c r="V129" i="13"/>
  <c r="V133" i="13"/>
  <c r="V137" i="13"/>
  <c r="V141" i="13"/>
  <c r="V145" i="13"/>
  <c r="V149" i="13"/>
  <c r="V29" i="14"/>
  <c r="V33" i="14"/>
  <c r="V37" i="14"/>
  <c r="V41" i="14"/>
  <c r="V45" i="14"/>
  <c r="V49" i="14"/>
  <c r="W52" i="14"/>
  <c r="W58" i="14" s="1"/>
  <c r="Z52" i="14"/>
  <c r="Z58" i="14" s="1"/>
  <c r="V55" i="14"/>
  <c r="V57" i="14"/>
  <c r="W59" i="14"/>
  <c r="W60" i="14"/>
  <c r="Z60" i="14"/>
  <c r="V63" i="14"/>
  <c r="V65" i="14"/>
  <c r="Z67" i="14"/>
  <c r="V72" i="14"/>
  <c r="W75" i="14"/>
  <c r="W76" i="14"/>
  <c r="Z76" i="14"/>
  <c r="V79" i="14"/>
  <c r="V81" i="14"/>
  <c r="Z83" i="14"/>
  <c r="V88" i="14"/>
  <c r="W91" i="14"/>
  <c r="W119" i="14" s="1"/>
  <c r="W92" i="14"/>
  <c r="Z92" i="14"/>
  <c r="V95" i="14"/>
  <c r="V97" i="14"/>
  <c r="Z99" i="14"/>
  <c r="V104" i="14"/>
  <c r="W107" i="14"/>
  <c r="W108" i="14"/>
  <c r="W111" i="14"/>
  <c r="V111" i="14"/>
  <c r="W115" i="14"/>
  <c r="V115" i="14"/>
  <c r="T150" i="14"/>
  <c r="Y150" i="14"/>
  <c r="V150" i="14" s="1"/>
  <c r="Q150" i="14"/>
  <c r="W31" i="15"/>
  <c r="V31" i="15"/>
  <c r="W35" i="15"/>
  <c r="V35" i="15"/>
  <c r="W46" i="15"/>
  <c r="V46" i="15"/>
  <c r="W50" i="15"/>
  <c r="V50" i="15"/>
  <c r="W56" i="15"/>
  <c r="V56" i="15"/>
  <c r="W67" i="15"/>
  <c r="V67" i="15"/>
  <c r="W68" i="15"/>
  <c r="V68" i="15"/>
  <c r="T87" i="15"/>
  <c r="Y119" i="15"/>
  <c r="V88" i="15"/>
  <c r="Z88" i="15"/>
  <c r="W110" i="15"/>
  <c r="V110" i="15"/>
  <c r="W111" i="15"/>
  <c r="V111" i="15"/>
  <c r="W202" i="15"/>
  <c r="T211" i="15"/>
  <c r="U87" i="13"/>
  <c r="Y87" i="13"/>
  <c r="Z87" i="13" s="1"/>
  <c r="Z120" i="13"/>
  <c r="Z150" i="13" s="1"/>
  <c r="T150" i="13"/>
  <c r="Z151" i="13"/>
  <c r="Z182" i="13" s="1"/>
  <c r="U58" i="14"/>
  <c r="V58" i="14" s="1"/>
  <c r="Y58" i="14"/>
  <c r="Y87" i="14"/>
  <c r="X119" i="14"/>
  <c r="T213" i="14"/>
  <c r="Y213" i="14"/>
  <c r="V213" i="14" s="1"/>
  <c r="Q213" i="14"/>
  <c r="X58" i="15"/>
  <c r="X87" i="15"/>
  <c r="Z59" i="15"/>
  <c r="T119" i="15"/>
  <c r="V27" i="13"/>
  <c r="Z27" i="13"/>
  <c r="Z58" i="13" s="1"/>
  <c r="Z183" i="13"/>
  <c r="Z213" i="13" s="1"/>
  <c r="V27" i="14"/>
  <c r="V56" i="14"/>
  <c r="Z87" i="14"/>
  <c r="V64" i="14"/>
  <c r="V80" i="14"/>
  <c r="U87" i="14"/>
  <c r="V87" i="14" s="1"/>
  <c r="T119" i="14"/>
  <c r="Z91" i="14"/>
  <c r="Z119" i="14" s="1"/>
  <c r="V96" i="14"/>
  <c r="W99" i="14"/>
  <c r="W100" i="14"/>
  <c r="Z107" i="14"/>
  <c r="U119" i="14"/>
  <c r="V119" i="14" s="1"/>
  <c r="W150" i="14"/>
  <c r="W182" i="14"/>
  <c r="T58" i="15"/>
  <c r="Z58" i="15"/>
  <c r="W41" i="15"/>
  <c r="V41" i="15"/>
  <c r="W61" i="15"/>
  <c r="W87" i="15" s="1"/>
  <c r="V61" i="15"/>
  <c r="W65" i="15"/>
  <c r="V65" i="15"/>
  <c r="W72" i="15"/>
  <c r="V72" i="15"/>
  <c r="W73" i="15"/>
  <c r="V73" i="15"/>
  <c r="V78" i="15"/>
  <c r="Z78" i="15"/>
  <c r="W116" i="15"/>
  <c r="V116" i="15"/>
  <c r="W117" i="15"/>
  <c r="V117" i="15"/>
  <c r="Y150" i="15"/>
  <c r="Z122" i="15"/>
  <c r="Z150" i="15" s="1"/>
  <c r="U150" i="15"/>
  <c r="V150" i="15" s="1"/>
  <c r="Z66" i="15"/>
  <c r="W77" i="15"/>
  <c r="V77" i="15"/>
  <c r="Z82" i="15"/>
  <c r="Z83" i="15"/>
  <c r="U119" i="15"/>
  <c r="V119" i="15" s="1"/>
  <c r="W88" i="15"/>
  <c r="Z115" i="15"/>
  <c r="W152" i="15"/>
  <c r="W156" i="15"/>
  <c r="W160" i="15"/>
  <c r="W164" i="15"/>
  <c r="W168" i="15"/>
  <c r="W172" i="15"/>
  <c r="W176" i="15"/>
  <c r="W180" i="15"/>
  <c r="U211" i="15"/>
  <c r="W183" i="15"/>
  <c r="Z184" i="15"/>
  <c r="Z211" i="15" s="1"/>
  <c r="Z188" i="15"/>
  <c r="V34" i="16"/>
  <c r="W34" i="16"/>
  <c r="W65" i="16"/>
  <c r="V65" i="16"/>
  <c r="W69" i="16"/>
  <c r="V69" i="16"/>
  <c r="W73" i="16"/>
  <c r="V73" i="16"/>
  <c r="W77" i="16"/>
  <c r="V77" i="16"/>
  <c r="W81" i="16"/>
  <c r="V81" i="16"/>
  <c r="W85" i="16"/>
  <c r="V85" i="16"/>
  <c r="U58" i="15"/>
  <c r="Y58" i="15"/>
  <c r="W96" i="15"/>
  <c r="V96" i="15"/>
  <c r="X119" i="15"/>
  <c r="X211" i="15"/>
  <c r="V59" i="16"/>
  <c r="Y87" i="16"/>
  <c r="Z59" i="16"/>
  <c r="Z120" i="14"/>
  <c r="Z150" i="14" s="1"/>
  <c r="Z183" i="14"/>
  <c r="Z213" i="14" s="1"/>
  <c r="W66" i="15"/>
  <c r="V66" i="15"/>
  <c r="Z76" i="15"/>
  <c r="Z77" i="15"/>
  <c r="W83" i="15"/>
  <c r="V83" i="15"/>
  <c r="V97" i="15"/>
  <c r="W115" i="15"/>
  <c r="V115" i="15"/>
  <c r="W154" i="15"/>
  <c r="W158" i="15"/>
  <c r="W182" i="15" s="1"/>
  <c r="W162" i="15"/>
  <c r="W166" i="15"/>
  <c r="W170" i="15"/>
  <c r="W174" i="15"/>
  <c r="W178" i="15"/>
  <c r="Y58" i="16"/>
  <c r="Z27" i="16"/>
  <c r="V27" i="16"/>
  <c r="Z35" i="16"/>
  <c r="V35" i="16"/>
  <c r="W40" i="16"/>
  <c r="V40" i="16"/>
  <c r="W44" i="16"/>
  <c r="V44" i="16"/>
  <c r="W48" i="16"/>
  <c r="V48" i="16"/>
  <c r="W52" i="16"/>
  <c r="V52" i="16"/>
  <c r="W56" i="16"/>
  <c r="V56" i="16"/>
  <c r="W29" i="16"/>
  <c r="V39" i="16"/>
  <c r="Z39" i="16"/>
  <c r="V43" i="16"/>
  <c r="Z43" i="16"/>
  <c r="V47" i="16"/>
  <c r="Z47" i="16"/>
  <c r="V51" i="16"/>
  <c r="Z51" i="16"/>
  <c r="V55" i="16"/>
  <c r="Z55" i="16"/>
  <c r="V64" i="16"/>
  <c r="Z64" i="16"/>
  <c r="V68" i="16"/>
  <c r="Z68" i="16"/>
  <c r="V72" i="16"/>
  <c r="Z72" i="16"/>
  <c r="V76" i="16"/>
  <c r="Z76" i="16"/>
  <c r="V80" i="16"/>
  <c r="Z80" i="16"/>
  <c r="V84" i="16"/>
  <c r="Z84" i="16"/>
  <c r="X119" i="16"/>
  <c r="Z88" i="16"/>
  <c r="W89" i="16"/>
  <c r="W91" i="16"/>
  <c r="W93" i="16"/>
  <c r="V93" i="16"/>
  <c r="V96" i="16"/>
  <c r="Z96" i="16"/>
  <c r="W109" i="16"/>
  <c r="V109" i="16"/>
  <c r="V112" i="16"/>
  <c r="Z112" i="16"/>
  <c r="W190" i="15"/>
  <c r="Q211" i="15"/>
  <c r="W27" i="16"/>
  <c r="V29" i="16"/>
  <c r="W32" i="16"/>
  <c r="T119" i="16"/>
  <c r="V92" i="16"/>
  <c r="Z92" i="16"/>
  <c r="W105" i="16"/>
  <c r="V105" i="16"/>
  <c r="V108" i="16"/>
  <c r="Z108" i="16"/>
  <c r="Y211" i="15"/>
  <c r="W87" i="16"/>
  <c r="W60" i="16"/>
  <c r="V60" i="16"/>
  <c r="W63" i="16"/>
  <c r="W101" i="16"/>
  <c r="V101" i="16"/>
  <c r="V104" i="16"/>
  <c r="Z104" i="16"/>
  <c r="W117" i="16"/>
  <c r="V117" i="16"/>
  <c r="U58" i="16"/>
  <c r="V58" i="16" s="1"/>
  <c r="U87" i="16"/>
  <c r="V87" i="16" s="1"/>
  <c r="U119" i="16"/>
  <c r="V119" i="16" s="1"/>
  <c r="Y119" i="16"/>
  <c r="W131" i="16"/>
  <c r="W132" i="16"/>
  <c r="V132" i="16"/>
  <c r="W135" i="16"/>
  <c r="V179" i="16"/>
  <c r="Z150" i="16"/>
  <c r="W123" i="16"/>
  <c r="W150" i="16" s="1"/>
  <c r="V123" i="16"/>
  <c r="W127" i="16"/>
  <c r="V127" i="16"/>
  <c r="W153" i="16"/>
  <c r="W182" i="16" s="1"/>
  <c r="V153" i="16"/>
  <c r="W169" i="16"/>
  <c r="V169" i="16"/>
  <c r="W171" i="16"/>
  <c r="V171" i="16"/>
  <c r="W173" i="16"/>
  <c r="V173" i="16"/>
  <c r="W200" i="16"/>
  <c r="W213" i="16" s="1"/>
  <c r="W201" i="16"/>
  <c r="V201" i="16"/>
  <c r="W204" i="16"/>
  <c r="W205" i="16"/>
  <c r="V205" i="16"/>
  <c r="W208" i="16"/>
  <c r="W209" i="16"/>
  <c r="V209" i="16"/>
  <c r="W212" i="16"/>
  <c r="W88" i="16"/>
  <c r="V95" i="16"/>
  <c r="V99" i="16"/>
  <c r="V103" i="16"/>
  <c r="V107" i="16"/>
  <c r="V111" i="16"/>
  <c r="V115" i="16"/>
  <c r="U150" i="16"/>
  <c r="W138" i="16"/>
  <c r="W139" i="16"/>
  <c r="V139" i="16"/>
  <c r="W144" i="16"/>
  <c r="W145" i="16"/>
  <c r="V145" i="16"/>
  <c r="U213" i="16"/>
  <c r="V213" i="16" s="1"/>
  <c r="Z213" i="16"/>
  <c r="V184" i="16"/>
  <c r="Y150" i="16"/>
  <c r="V122" i="16"/>
  <c r="V126" i="16"/>
  <c r="V131" i="16"/>
  <c r="V135" i="16"/>
  <c r="V138" i="16"/>
  <c r="V144" i="16"/>
  <c r="Z151" i="16"/>
  <c r="V152" i="16"/>
  <c r="Z175" i="16"/>
  <c r="Z176" i="16"/>
  <c r="Z177" i="16"/>
  <c r="Z178" i="16"/>
  <c r="U182" i="16"/>
  <c r="V182" i="16" s="1"/>
  <c r="V200" i="16"/>
  <c r="V204" i="16"/>
  <c r="V208" i="16"/>
  <c r="V212" i="16"/>
  <c r="Z182" i="16" l="1"/>
  <c r="V150" i="16"/>
  <c r="Z119" i="16"/>
  <c r="V211" i="15"/>
  <c r="Z87" i="15"/>
  <c r="V184" i="5"/>
  <c r="Z182" i="4"/>
  <c r="G6968" i="1"/>
  <c r="C6968" i="1"/>
  <c r="E6968" i="1"/>
  <c r="H6968" i="1"/>
  <c r="F6968" i="1"/>
  <c r="A6969" i="1"/>
  <c r="D6968" i="1"/>
  <c r="W87" i="14"/>
  <c r="T277" i="7"/>
  <c r="U245" i="7"/>
  <c r="U277" i="7" s="1"/>
  <c r="U87" i="7"/>
  <c r="T346" i="7"/>
  <c r="U346" i="7" s="1"/>
  <c r="T181" i="7"/>
  <c r="U150" i="7"/>
  <c r="U181" i="7" s="1"/>
  <c r="Y120" i="5"/>
  <c r="U119" i="7"/>
  <c r="U149" i="7" s="1"/>
  <c r="Y58" i="5"/>
  <c r="Z58" i="16"/>
  <c r="Z87" i="16"/>
  <c r="V58" i="15"/>
  <c r="W119" i="15"/>
  <c r="V87" i="13"/>
  <c r="Z119" i="15"/>
  <c r="W119" i="8"/>
  <c r="Z119" i="8"/>
  <c r="X277" i="7"/>
  <c r="T87" i="7"/>
  <c r="W181" i="6"/>
  <c r="W86" i="6"/>
  <c r="T118" i="7"/>
  <c r="V58" i="5"/>
  <c r="W119" i="16"/>
  <c r="W58" i="16"/>
  <c r="W211" i="15"/>
  <c r="V150" i="10"/>
  <c r="U150" i="10"/>
  <c r="U58" i="7"/>
  <c r="H6969" i="1" l="1"/>
  <c r="D6969" i="1"/>
  <c r="F6969" i="1"/>
  <c r="G6969" i="1"/>
  <c r="C6969" i="1"/>
  <c r="A6970" i="1"/>
  <c r="E6969" i="1"/>
  <c r="A6971" i="1" l="1"/>
  <c r="E6970" i="1"/>
  <c r="G6970" i="1"/>
  <c r="F6970" i="1"/>
  <c r="H6970" i="1"/>
  <c r="D6970" i="1"/>
  <c r="C6970" i="1"/>
  <c r="F6971" i="1" l="1"/>
  <c r="H6971" i="1"/>
  <c r="A6972" i="1"/>
  <c r="E6971" i="1"/>
  <c r="D6971" i="1"/>
  <c r="C6971" i="1"/>
  <c r="G6971" i="1"/>
  <c r="G6972" i="1" l="1"/>
  <c r="C6972" i="1"/>
  <c r="E6972" i="1"/>
  <c r="D6972" i="1"/>
  <c r="F6972" i="1"/>
  <c r="A6973" i="1"/>
  <c r="H6972" i="1"/>
  <c r="H6973" i="1" l="1"/>
  <c r="D6973" i="1"/>
  <c r="F6973" i="1"/>
  <c r="E6973" i="1"/>
  <c r="G6973" i="1"/>
  <c r="C6973" i="1"/>
  <c r="A6974" i="1"/>
  <c r="A6975" i="1" l="1"/>
  <c r="E6974" i="1"/>
  <c r="G6974" i="1"/>
  <c r="H6974" i="1"/>
  <c r="D6974" i="1"/>
  <c r="C6974" i="1"/>
  <c r="F6974" i="1"/>
  <c r="F6975" i="1" l="1"/>
  <c r="D6975" i="1"/>
  <c r="G6975" i="1"/>
  <c r="C6975" i="1"/>
  <c r="A6976" i="1"/>
  <c r="E6975" i="1"/>
  <c r="H6975" i="1"/>
  <c r="G6976" i="1" l="1"/>
  <c r="C6976" i="1"/>
  <c r="E6976" i="1"/>
  <c r="F6976" i="1"/>
  <c r="A6977" i="1"/>
  <c r="H6976" i="1"/>
  <c r="D6976" i="1"/>
  <c r="H6977" i="1" l="1"/>
  <c r="D6977" i="1"/>
  <c r="F6977" i="1"/>
  <c r="A6978" i="1"/>
  <c r="G6977" i="1"/>
  <c r="C6977" i="1"/>
  <c r="E6977" i="1"/>
  <c r="A6979" i="1" l="1"/>
  <c r="E6978" i="1"/>
  <c r="G6978" i="1"/>
  <c r="H6978" i="1"/>
  <c r="D6978" i="1"/>
  <c r="C6978" i="1"/>
  <c r="F6978" i="1"/>
  <c r="F6979" i="1" l="1"/>
  <c r="H6979" i="1"/>
  <c r="G6979" i="1"/>
  <c r="A6980" i="1"/>
  <c r="E6979" i="1"/>
  <c r="D6979" i="1"/>
  <c r="C6979" i="1"/>
  <c r="G6980" i="1" l="1"/>
  <c r="C6980" i="1"/>
  <c r="F6980" i="1"/>
  <c r="A6981" i="1"/>
  <c r="E6980" i="1"/>
  <c r="H6980" i="1"/>
  <c r="D6980" i="1"/>
  <c r="H6981" i="1" l="1"/>
  <c r="D6981" i="1"/>
  <c r="F6981" i="1"/>
  <c r="E6981" i="1"/>
  <c r="G6981" i="1"/>
  <c r="C6981" i="1"/>
  <c r="A6982" i="1"/>
  <c r="A6983" i="1" l="1"/>
  <c r="E6982" i="1"/>
  <c r="G6982" i="1"/>
  <c r="H6982" i="1"/>
  <c r="D6982" i="1"/>
  <c r="C6982" i="1"/>
  <c r="F6982" i="1"/>
  <c r="F6983" i="1" l="1"/>
  <c r="H6983" i="1"/>
  <c r="C6983" i="1"/>
  <c r="A6984" i="1"/>
  <c r="E6983" i="1"/>
  <c r="D6983" i="1"/>
  <c r="G6983" i="1"/>
  <c r="G6984" i="1" l="1"/>
  <c r="C6984" i="1"/>
  <c r="A6985" i="1"/>
  <c r="D6984" i="1"/>
  <c r="F6984" i="1"/>
  <c r="E6984" i="1"/>
  <c r="H6984" i="1"/>
  <c r="H6985" i="1" l="1"/>
  <c r="D6985" i="1"/>
  <c r="G6985" i="1"/>
  <c r="C6985" i="1"/>
  <c r="F6985" i="1"/>
  <c r="A6986" i="1"/>
  <c r="E6985" i="1"/>
  <c r="A6987" i="1" l="1"/>
  <c r="E6986" i="1"/>
  <c r="C6986" i="1"/>
  <c r="F6986" i="1"/>
  <c r="H6986" i="1"/>
  <c r="D6986" i="1"/>
  <c r="G6986" i="1"/>
  <c r="F6987" i="1" l="1"/>
  <c r="D6987" i="1"/>
  <c r="A6988" i="1"/>
  <c r="E6987" i="1"/>
  <c r="H6987" i="1"/>
  <c r="C6987" i="1"/>
  <c r="G6987" i="1"/>
  <c r="G6988" i="1" l="1"/>
  <c r="C6988" i="1"/>
  <c r="A6989" i="1"/>
  <c r="E6988" i="1"/>
  <c r="D6988" i="1"/>
  <c r="F6988" i="1"/>
  <c r="H6988" i="1"/>
  <c r="H6989" i="1" l="1"/>
  <c r="D6989" i="1"/>
  <c r="A6990" i="1"/>
  <c r="G6989" i="1"/>
  <c r="C6989" i="1"/>
  <c r="F6989" i="1"/>
  <c r="E6989" i="1"/>
  <c r="A6991" i="1" l="1"/>
  <c r="E6990" i="1"/>
  <c r="C6990" i="1"/>
  <c r="H6990" i="1"/>
  <c r="D6990" i="1"/>
  <c r="G6990" i="1"/>
  <c r="F6990" i="1"/>
  <c r="F6991" i="1" l="1"/>
  <c r="D6991" i="1"/>
  <c r="C6991" i="1"/>
  <c r="A6992" i="1"/>
  <c r="E6991" i="1"/>
  <c r="H6991" i="1"/>
  <c r="G6991" i="1"/>
  <c r="G6992" i="1" l="1"/>
  <c r="C6992" i="1"/>
  <c r="E6992" i="1"/>
  <c r="H6992" i="1"/>
  <c r="F6992" i="1"/>
  <c r="A6993" i="1"/>
  <c r="D6992" i="1"/>
  <c r="H6993" i="1" l="1"/>
  <c r="D6993" i="1"/>
  <c r="F6993" i="1"/>
  <c r="A6994" i="1"/>
  <c r="G6993" i="1"/>
  <c r="C6993" i="1"/>
  <c r="E6993" i="1"/>
  <c r="A6995" i="1" l="1"/>
  <c r="E6994" i="1"/>
  <c r="G6994" i="1"/>
  <c r="H6994" i="1"/>
  <c r="D6994" i="1"/>
  <c r="C6994" i="1"/>
  <c r="F6994" i="1"/>
  <c r="F6995" i="1" l="1"/>
  <c r="H6995" i="1"/>
  <c r="G6995" i="1"/>
  <c r="A6996" i="1"/>
  <c r="E6995" i="1"/>
  <c r="D6995" i="1"/>
  <c r="C6995" i="1"/>
  <c r="G6996" i="1" l="1"/>
  <c r="C6996" i="1"/>
  <c r="A6997" i="1"/>
  <c r="F6996" i="1"/>
  <c r="E6996" i="1"/>
  <c r="H6996" i="1"/>
  <c r="D6996" i="1"/>
  <c r="H6997" i="1" l="1"/>
  <c r="D6997" i="1"/>
  <c r="A6998" i="1"/>
  <c r="E6997" i="1"/>
  <c r="G6997" i="1"/>
  <c r="C6997" i="1"/>
  <c r="F6997" i="1"/>
  <c r="A6999" i="1" l="1"/>
  <c r="E6998" i="1"/>
  <c r="C6998" i="1"/>
  <c r="H6998" i="1"/>
  <c r="D6998" i="1"/>
  <c r="G6998" i="1"/>
  <c r="F6998" i="1"/>
  <c r="F6999" i="1" l="1"/>
  <c r="D6999" i="1"/>
  <c r="G6999" i="1"/>
  <c r="A7000" i="1"/>
  <c r="E6999" i="1"/>
  <c r="H6999" i="1"/>
  <c r="C6999" i="1"/>
  <c r="G7000" i="1" l="1"/>
  <c r="C7000" i="1"/>
  <c r="E7000" i="1"/>
  <c r="F7000" i="1"/>
  <c r="A7001" i="1"/>
  <c r="D7000" i="1"/>
  <c r="H7000" i="1"/>
  <c r="H7001" i="1" l="1"/>
  <c r="D7001" i="1"/>
  <c r="F7001" i="1"/>
  <c r="A7002" i="1"/>
  <c r="G7001" i="1"/>
  <c r="C7001" i="1"/>
  <c r="E7001" i="1"/>
  <c r="A7003" i="1" l="1"/>
  <c r="E7002" i="1"/>
  <c r="G7002" i="1"/>
  <c r="H7002" i="1"/>
  <c r="D7002" i="1"/>
  <c r="C7002" i="1"/>
  <c r="F7002" i="1"/>
  <c r="F7003" i="1" l="1"/>
  <c r="G7003" i="1"/>
  <c r="A7004" i="1"/>
  <c r="E7003" i="1"/>
  <c r="H7003" i="1"/>
  <c r="D7003" i="1"/>
  <c r="C7003" i="1"/>
  <c r="G7004" i="1" l="1"/>
  <c r="C7004" i="1"/>
  <c r="A7005" i="1"/>
  <c r="E7004" i="1"/>
  <c r="F7004" i="1"/>
  <c r="H7004" i="1"/>
  <c r="D7004" i="1"/>
  <c r="H7005" i="1" l="1"/>
  <c r="D7005" i="1"/>
  <c r="E7005" i="1"/>
  <c r="G7005" i="1"/>
  <c r="C7005" i="1"/>
  <c r="F7005" i="1"/>
  <c r="A7006" i="1"/>
  <c r="A7007" i="1" l="1"/>
  <c r="E7006" i="1"/>
  <c r="G7006" i="1"/>
  <c r="H7006" i="1"/>
  <c r="D7006" i="1"/>
  <c r="C7006" i="1"/>
  <c r="F7006" i="1"/>
  <c r="F7007" i="1" l="1"/>
  <c r="D7007" i="1"/>
  <c r="G7007" i="1"/>
  <c r="C7007" i="1"/>
  <c r="A7008" i="1"/>
  <c r="E7007" i="1"/>
  <c r="H7007" i="1"/>
  <c r="G7008" i="1" l="1"/>
  <c r="C7008" i="1"/>
  <c r="A7009" i="1"/>
  <c r="F7008" i="1"/>
  <c r="E7008" i="1"/>
  <c r="D7008" i="1"/>
  <c r="H7008" i="1"/>
  <c r="H7009" i="1" l="1"/>
  <c r="D7009" i="1"/>
  <c r="A7010" i="1"/>
  <c r="G7009" i="1"/>
  <c r="C7009" i="1"/>
  <c r="F7009" i="1"/>
  <c r="E7009" i="1"/>
  <c r="A7011" i="1" l="1"/>
  <c r="E7010" i="1"/>
  <c r="C7010" i="1"/>
  <c r="H7010" i="1"/>
  <c r="D7010" i="1"/>
  <c r="G7010" i="1"/>
  <c r="F7010" i="1"/>
  <c r="F7011" i="1" l="1"/>
  <c r="H7011" i="1"/>
  <c r="D7011" i="1"/>
  <c r="C7011" i="1"/>
  <c r="A7012" i="1"/>
  <c r="E7011" i="1"/>
  <c r="G7011" i="1"/>
  <c r="G7012" i="1" l="1"/>
  <c r="C7012" i="1"/>
  <c r="A7013" i="1"/>
  <c r="H7012" i="1"/>
  <c r="F7012" i="1"/>
  <c r="E7012" i="1"/>
  <c r="D7012" i="1"/>
  <c r="H7013" i="1" l="1"/>
  <c r="D7013" i="1"/>
  <c r="A7014" i="1"/>
  <c r="G7013" i="1"/>
  <c r="C7013" i="1"/>
  <c r="F7013" i="1"/>
  <c r="E7013" i="1"/>
  <c r="A7015" i="1" l="1"/>
  <c r="E7014" i="1"/>
  <c r="C7014" i="1"/>
  <c r="H7014" i="1"/>
  <c r="D7014" i="1"/>
  <c r="G7014" i="1"/>
  <c r="F7014" i="1"/>
  <c r="F7015" i="1" l="1"/>
  <c r="D7015" i="1"/>
  <c r="A7016" i="1"/>
  <c r="E7015" i="1"/>
  <c r="H7015" i="1"/>
  <c r="G7015" i="1"/>
  <c r="C7015" i="1"/>
  <c r="G7016" i="1" l="1"/>
  <c r="C7016" i="1"/>
  <c r="E7016" i="1"/>
  <c r="D7016" i="1"/>
  <c r="F7016" i="1"/>
  <c r="A7017" i="1"/>
  <c r="H7016" i="1"/>
  <c r="H7017" i="1" l="1"/>
  <c r="D7017" i="1"/>
  <c r="F7017" i="1"/>
  <c r="E7017" i="1"/>
  <c r="G7017" i="1"/>
  <c r="C7017" i="1"/>
  <c r="A7018" i="1"/>
  <c r="A7019" i="1" l="1"/>
  <c r="E7018" i="1"/>
  <c r="G7018" i="1"/>
  <c r="H7018" i="1"/>
  <c r="D7018" i="1"/>
  <c r="C7018" i="1"/>
  <c r="F7018" i="1"/>
  <c r="F7019" i="1" l="1"/>
  <c r="D7019" i="1"/>
  <c r="C7019" i="1"/>
  <c r="A7020" i="1"/>
  <c r="E7019" i="1"/>
  <c r="H7019" i="1"/>
  <c r="G7019" i="1"/>
  <c r="G7020" i="1" l="1"/>
  <c r="C7020" i="1"/>
  <c r="A7021" i="1"/>
  <c r="D7020" i="1"/>
  <c r="F7020" i="1"/>
  <c r="E7020" i="1"/>
  <c r="H7020" i="1"/>
  <c r="H7021" i="1" l="1"/>
  <c r="D7021" i="1"/>
  <c r="A7022" i="1"/>
  <c r="G7021" i="1"/>
  <c r="C7021" i="1"/>
  <c r="F7021" i="1"/>
  <c r="E7021" i="1"/>
  <c r="A7023" i="1" l="1"/>
  <c r="E7022" i="1"/>
  <c r="G7022" i="1"/>
  <c r="H7022" i="1"/>
  <c r="D7022" i="1"/>
  <c r="C7022" i="1"/>
  <c r="F7022" i="1"/>
  <c r="F7023" i="1" l="1"/>
  <c r="H7023" i="1"/>
  <c r="G7023" i="1"/>
  <c r="A7024" i="1"/>
  <c r="E7023" i="1"/>
  <c r="D7023" i="1"/>
  <c r="C7023" i="1"/>
  <c r="G7024" i="1" l="1"/>
  <c r="C7024" i="1"/>
  <c r="A7025" i="1"/>
  <c r="F7024" i="1"/>
  <c r="E7024" i="1"/>
  <c r="D7024" i="1"/>
  <c r="H7024" i="1"/>
  <c r="H7025" i="1" l="1"/>
  <c r="D7025" i="1"/>
  <c r="E7025" i="1"/>
  <c r="G7025" i="1"/>
  <c r="C7025" i="1"/>
  <c r="F7025" i="1"/>
  <c r="A7026" i="1"/>
  <c r="A7027" i="1" l="1"/>
  <c r="E7026" i="1"/>
  <c r="C7026" i="1"/>
  <c r="H7026" i="1"/>
  <c r="D7026" i="1"/>
  <c r="G7026" i="1"/>
  <c r="F7026" i="1"/>
  <c r="F7027" i="1" l="1"/>
  <c r="D7027" i="1"/>
  <c r="C7027" i="1"/>
  <c r="A7028" i="1"/>
  <c r="E7027" i="1"/>
  <c r="H7027" i="1"/>
  <c r="G7027" i="1"/>
  <c r="G7028" i="1" l="1"/>
  <c r="C7028" i="1"/>
  <c r="E7028" i="1"/>
  <c r="H7028" i="1"/>
  <c r="F7028" i="1"/>
  <c r="A7029" i="1"/>
  <c r="D7028" i="1"/>
  <c r="H7029" i="1" l="1"/>
  <c r="D7029" i="1"/>
  <c r="F7029" i="1"/>
  <c r="A7030" i="1"/>
  <c r="G7029" i="1"/>
  <c r="C7029" i="1"/>
  <c r="E7029" i="1"/>
  <c r="A7031" i="1" l="1"/>
  <c r="E7030" i="1"/>
  <c r="G7030" i="1"/>
  <c r="H7030" i="1"/>
  <c r="D7030" i="1"/>
  <c r="C7030" i="1"/>
  <c r="F7030" i="1"/>
  <c r="F7031" i="1" l="1"/>
  <c r="A7032" i="1"/>
  <c r="E7031" i="1"/>
  <c r="H7031" i="1"/>
  <c r="D7031" i="1"/>
  <c r="G7031" i="1"/>
  <c r="C7031" i="1"/>
  <c r="G7032" i="1" l="1"/>
  <c r="C7032" i="1"/>
  <c r="E7032" i="1"/>
  <c r="D7032" i="1"/>
  <c r="F7032" i="1"/>
  <c r="A7033" i="1"/>
  <c r="H7032" i="1"/>
  <c r="H7033" i="1" l="1"/>
  <c r="D7033" i="1"/>
  <c r="F7033" i="1"/>
  <c r="A7034" i="1"/>
  <c r="G7033" i="1"/>
  <c r="C7033" i="1"/>
  <c r="E7033" i="1"/>
  <c r="A7035" i="1" l="1"/>
  <c r="E7034" i="1"/>
  <c r="G7034" i="1"/>
  <c r="H7034" i="1"/>
  <c r="D7034" i="1"/>
  <c r="C7034" i="1"/>
  <c r="F7034" i="1"/>
  <c r="F7035" i="1" l="1"/>
  <c r="D7035" i="1"/>
  <c r="G7035" i="1"/>
  <c r="A7036" i="1"/>
  <c r="E7035" i="1"/>
  <c r="H7035" i="1"/>
  <c r="C7035" i="1"/>
  <c r="G7036" i="1" l="1"/>
  <c r="C7036" i="1"/>
  <c r="E7036" i="1"/>
  <c r="H7036" i="1"/>
  <c r="F7036" i="1"/>
  <c r="A7037" i="1"/>
  <c r="D7036" i="1"/>
  <c r="H7037" i="1" l="1"/>
  <c r="D7037" i="1"/>
  <c r="G7037" i="1"/>
  <c r="C7037" i="1"/>
  <c r="F7037" i="1"/>
  <c r="A7038" i="1"/>
  <c r="E7037" i="1"/>
  <c r="A7039" i="1" l="1"/>
  <c r="E7038" i="1"/>
  <c r="F7038" i="1"/>
  <c r="H7038" i="1"/>
  <c r="D7038" i="1"/>
  <c r="G7038" i="1"/>
  <c r="C7038" i="1"/>
  <c r="F7039" i="1" l="1"/>
  <c r="G7039" i="1"/>
  <c r="A7040" i="1"/>
  <c r="E7039" i="1"/>
  <c r="H7039" i="1"/>
  <c r="D7039" i="1"/>
  <c r="C7039" i="1"/>
  <c r="G7040" i="1" l="1"/>
  <c r="C7040" i="1"/>
  <c r="F7040" i="1"/>
  <c r="A7041" i="1"/>
  <c r="E7040" i="1"/>
  <c r="H7040" i="1"/>
  <c r="D7040" i="1"/>
  <c r="H7041" i="1" l="1"/>
  <c r="D7041" i="1"/>
  <c r="E7041" i="1"/>
  <c r="G7041" i="1"/>
  <c r="C7041" i="1"/>
  <c r="F7041" i="1"/>
  <c r="A7042" i="1"/>
  <c r="A7043" i="1" l="1"/>
  <c r="E7042" i="1"/>
  <c r="H7042" i="1"/>
  <c r="D7042" i="1"/>
  <c r="G7042" i="1"/>
  <c r="C7042" i="1"/>
  <c r="F7042" i="1"/>
  <c r="F7043" i="1" l="1"/>
  <c r="H7043" i="1"/>
  <c r="C7043" i="1"/>
  <c r="A7044" i="1"/>
  <c r="E7043" i="1"/>
  <c r="D7043" i="1"/>
  <c r="G7043" i="1"/>
  <c r="G7044" i="1" l="1"/>
  <c r="C7044" i="1"/>
  <c r="H7044" i="1"/>
  <c r="F7044" i="1"/>
  <c r="A7045" i="1"/>
  <c r="E7044" i="1"/>
  <c r="D7044" i="1"/>
  <c r="H7045" i="1" l="1"/>
  <c r="D7045" i="1"/>
  <c r="F7045" i="1"/>
  <c r="G7045" i="1"/>
  <c r="C7045" i="1"/>
  <c r="A7046" i="1"/>
  <c r="E7045" i="1"/>
  <c r="A7047" i="1" l="1"/>
  <c r="E7046" i="1"/>
  <c r="G7046" i="1"/>
  <c r="F7046" i="1"/>
  <c r="H7046" i="1"/>
  <c r="D7046" i="1"/>
  <c r="C7046" i="1"/>
  <c r="F7047" i="1" l="1"/>
  <c r="D7047" i="1"/>
  <c r="A7048" i="1"/>
  <c r="E7047" i="1"/>
  <c r="H7047" i="1"/>
  <c r="G7047" i="1"/>
  <c r="C7047" i="1"/>
  <c r="G7048" i="1" l="1"/>
  <c r="C7048" i="1"/>
  <c r="A7049" i="1"/>
  <c r="E7048" i="1"/>
  <c r="D7048" i="1"/>
  <c r="F7048" i="1"/>
  <c r="H7048" i="1"/>
  <c r="H7049" i="1" l="1"/>
  <c r="D7049" i="1"/>
  <c r="F7049" i="1"/>
  <c r="E7049" i="1"/>
  <c r="G7049" i="1"/>
  <c r="C7049" i="1"/>
  <c r="A7050" i="1"/>
  <c r="A7051" i="1" l="1"/>
  <c r="E7050" i="1"/>
  <c r="G7050" i="1"/>
  <c r="C7050" i="1"/>
  <c r="H7050" i="1"/>
  <c r="D7050" i="1"/>
  <c r="F7050" i="1"/>
  <c r="F7051" i="1" l="1"/>
  <c r="H7051" i="1"/>
  <c r="D7051" i="1"/>
  <c r="G7051" i="1"/>
  <c r="C7051" i="1"/>
  <c r="A7052" i="1"/>
  <c r="E7051" i="1"/>
  <c r="G7052" i="1" l="1"/>
  <c r="C7052" i="1"/>
  <c r="A7053" i="1"/>
  <c r="E7052" i="1"/>
  <c r="F7052" i="1"/>
  <c r="H7052" i="1"/>
  <c r="D7052" i="1"/>
  <c r="H7053" i="1" l="1"/>
  <c r="D7053" i="1"/>
  <c r="F7053" i="1"/>
  <c r="E7053" i="1"/>
  <c r="G7053" i="1"/>
  <c r="C7053" i="1"/>
  <c r="A7054" i="1"/>
  <c r="A7055" i="1" l="1"/>
  <c r="E7054" i="1"/>
  <c r="G7054" i="1"/>
  <c r="H7054" i="1"/>
  <c r="D7054" i="1"/>
  <c r="C7054" i="1"/>
  <c r="F7054" i="1"/>
  <c r="F7055" i="1" l="1"/>
  <c r="H7055" i="1"/>
  <c r="G7055" i="1"/>
  <c r="C7055" i="1"/>
  <c r="A7056" i="1"/>
  <c r="E7055" i="1"/>
  <c r="D7055" i="1"/>
  <c r="G7056" i="1" l="1"/>
  <c r="C7056" i="1"/>
  <c r="A7057" i="1"/>
  <c r="F7056" i="1"/>
  <c r="E7056" i="1"/>
  <c r="D7056" i="1"/>
  <c r="H7056" i="1"/>
  <c r="H7057" i="1" l="1"/>
  <c r="D7057" i="1"/>
  <c r="E7057" i="1"/>
  <c r="G7057" i="1"/>
  <c r="C7057" i="1"/>
  <c r="F7057" i="1"/>
  <c r="A7058" i="1"/>
  <c r="A7059" i="1" l="1"/>
  <c r="E7058" i="1"/>
  <c r="C7058" i="1"/>
  <c r="F7058" i="1"/>
  <c r="H7058" i="1"/>
  <c r="D7058" i="1"/>
  <c r="G7058" i="1"/>
  <c r="F7059" i="1" l="1"/>
  <c r="D7059" i="1"/>
  <c r="A7060" i="1"/>
  <c r="E7059" i="1"/>
  <c r="H7059" i="1"/>
  <c r="G7059" i="1"/>
  <c r="C7059" i="1"/>
  <c r="G7060" i="1" l="1"/>
  <c r="C7060" i="1"/>
  <c r="E7060" i="1"/>
  <c r="D7060" i="1"/>
  <c r="F7060" i="1"/>
  <c r="A7061" i="1"/>
  <c r="H7060" i="1"/>
  <c r="H7061" i="1" l="1"/>
  <c r="D7061" i="1"/>
  <c r="F7061" i="1"/>
  <c r="E7061" i="1"/>
  <c r="G7061" i="1"/>
  <c r="C7061" i="1"/>
  <c r="A7062" i="1"/>
  <c r="A7063" i="1" l="1"/>
  <c r="E7062" i="1"/>
  <c r="G7062" i="1"/>
  <c r="F7062" i="1"/>
  <c r="H7062" i="1"/>
  <c r="D7062" i="1"/>
  <c r="C7062" i="1"/>
  <c r="F7063" i="1" l="1"/>
  <c r="H7063" i="1"/>
  <c r="A7064" i="1"/>
  <c r="E7063" i="1"/>
  <c r="D7063" i="1"/>
  <c r="C7063" i="1"/>
  <c r="G7063" i="1"/>
  <c r="G7064" i="1" l="1"/>
  <c r="C7064" i="1"/>
  <c r="A7065" i="1"/>
  <c r="D7064" i="1"/>
  <c r="F7064" i="1"/>
  <c r="E7064" i="1"/>
  <c r="H7064" i="1"/>
  <c r="H7065" i="1" l="1"/>
  <c r="D7065" i="1"/>
  <c r="E7065" i="1"/>
  <c r="G7065" i="1"/>
  <c r="C7065" i="1"/>
  <c r="F7065" i="1"/>
  <c r="A7066" i="1"/>
  <c r="A7067" i="1" l="1"/>
  <c r="E7066" i="1"/>
  <c r="C7066" i="1"/>
  <c r="H7066" i="1"/>
  <c r="D7066" i="1"/>
  <c r="G7066" i="1"/>
  <c r="F7066" i="1"/>
  <c r="F7067" i="1" l="1"/>
  <c r="D7067" i="1"/>
  <c r="C7067" i="1"/>
  <c r="A7068" i="1"/>
  <c r="E7067" i="1"/>
  <c r="H7067" i="1"/>
  <c r="G7067" i="1"/>
  <c r="G7068" i="1" l="1"/>
  <c r="C7068" i="1"/>
  <c r="E7068" i="1"/>
  <c r="H7068" i="1"/>
  <c r="F7068" i="1"/>
  <c r="A7069" i="1"/>
  <c r="D7068" i="1"/>
  <c r="H7069" i="1" l="1"/>
  <c r="D7069" i="1"/>
  <c r="F7069" i="1"/>
  <c r="A7070" i="1"/>
  <c r="G7069" i="1"/>
  <c r="C7069" i="1"/>
  <c r="E7069" i="1"/>
  <c r="A7071" i="1" l="1"/>
  <c r="E7070" i="1"/>
  <c r="G7070" i="1"/>
  <c r="H7070" i="1"/>
  <c r="D7070" i="1"/>
  <c r="C7070" i="1"/>
  <c r="F7070" i="1"/>
  <c r="F7071" i="1" l="1"/>
  <c r="H7071" i="1"/>
  <c r="A7072" i="1"/>
  <c r="E7071" i="1"/>
  <c r="D7071" i="1"/>
  <c r="C7071" i="1"/>
  <c r="G7071" i="1"/>
  <c r="G7072" i="1" l="1"/>
  <c r="C7072" i="1"/>
  <c r="A7073" i="1"/>
  <c r="H7072" i="1"/>
  <c r="F7072" i="1"/>
  <c r="E7072" i="1"/>
  <c r="D7072" i="1"/>
  <c r="H7073" i="1" l="1"/>
  <c r="D7073" i="1"/>
  <c r="G7073" i="1"/>
  <c r="C7073" i="1"/>
  <c r="F7073" i="1"/>
  <c r="A7074" i="1"/>
  <c r="E7073" i="1"/>
  <c r="A7075" i="1" l="1"/>
  <c r="E7074" i="1"/>
  <c r="C7074" i="1"/>
  <c r="F7074" i="1"/>
  <c r="H7074" i="1"/>
  <c r="D7074" i="1"/>
  <c r="G7074" i="1"/>
  <c r="F7075" i="1" l="1"/>
  <c r="D7075" i="1"/>
  <c r="A7076" i="1"/>
  <c r="E7075" i="1"/>
  <c r="H7075" i="1"/>
  <c r="C7075" i="1"/>
  <c r="G7075" i="1"/>
  <c r="G7076" i="1" l="1"/>
  <c r="C7076" i="1"/>
  <c r="E7076" i="1"/>
  <c r="D7076" i="1"/>
  <c r="F7076" i="1"/>
  <c r="A7077" i="1"/>
  <c r="H7076" i="1"/>
  <c r="H7077" i="1" l="1"/>
  <c r="D7077" i="1"/>
  <c r="F7077" i="1"/>
  <c r="E7077" i="1"/>
  <c r="G7077" i="1"/>
  <c r="C7077" i="1"/>
  <c r="A7078" i="1"/>
  <c r="A7079" i="1" l="1"/>
  <c r="E7078" i="1"/>
  <c r="G7078" i="1"/>
  <c r="H7078" i="1"/>
  <c r="D7078" i="1"/>
  <c r="C7078" i="1"/>
  <c r="F7078" i="1"/>
  <c r="F7079" i="1" l="1"/>
  <c r="H7079" i="1"/>
  <c r="G7079" i="1"/>
  <c r="C7079" i="1"/>
  <c r="A7080" i="1"/>
  <c r="E7079" i="1"/>
  <c r="D7079" i="1"/>
  <c r="G7080" i="1" l="1"/>
  <c r="C7080" i="1"/>
  <c r="A7081" i="1"/>
  <c r="F7080" i="1"/>
  <c r="E7080" i="1"/>
  <c r="D7080" i="1"/>
  <c r="H7080" i="1"/>
  <c r="H7081" i="1" l="1"/>
  <c r="D7081" i="1"/>
  <c r="E7081" i="1"/>
  <c r="G7081" i="1"/>
  <c r="C7081" i="1"/>
  <c r="F7081" i="1"/>
  <c r="A7082" i="1"/>
  <c r="A7083" i="1" l="1"/>
  <c r="E7082" i="1"/>
  <c r="C7082" i="1"/>
  <c r="H7082" i="1"/>
  <c r="D7082" i="1"/>
  <c r="G7082" i="1"/>
  <c r="F7082" i="1"/>
  <c r="F7083" i="1" l="1"/>
  <c r="D7083" i="1"/>
  <c r="G7083" i="1"/>
  <c r="C7083" i="1"/>
  <c r="A7084" i="1"/>
  <c r="E7083" i="1"/>
  <c r="H7083" i="1"/>
  <c r="G7084" i="1" l="1"/>
  <c r="C7084" i="1"/>
  <c r="A7085" i="1"/>
  <c r="F7084" i="1"/>
  <c r="E7084" i="1"/>
  <c r="D7084" i="1"/>
  <c r="H7084" i="1"/>
  <c r="H7085" i="1" l="1"/>
  <c r="D7085" i="1"/>
  <c r="E7085" i="1"/>
  <c r="G7085" i="1"/>
  <c r="C7085" i="1"/>
  <c r="F7085" i="1"/>
  <c r="A7086" i="1"/>
  <c r="A7087" i="1" l="1"/>
  <c r="E7086" i="1"/>
  <c r="C7086" i="1"/>
  <c r="H7086" i="1"/>
  <c r="D7086" i="1"/>
  <c r="G7086" i="1"/>
  <c r="F7086" i="1"/>
  <c r="F7087" i="1" l="1"/>
  <c r="D7087" i="1"/>
  <c r="C7087" i="1"/>
  <c r="A7088" i="1"/>
  <c r="E7087" i="1"/>
  <c r="H7087" i="1"/>
  <c r="G7087" i="1"/>
  <c r="G7088" i="1" l="1"/>
  <c r="C7088" i="1"/>
  <c r="A7089" i="1"/>
  <c r="H7088" i="1"/>
  <c r="F7088" i="1"/>
  <c r="E7088" i="1"/>
  <c r="D7088" i="1"/>
  <c r="H7089" i="1" l="1"/>
  <c r="D7089" i="1"/>
  <c r="A7090" i="1"/>
  <c r="G7089" i="1"/>
  <c r="C7089" i="1"/>
  <c r="F7089" i="1"/>
  <c r="E7089" i="1"/>
  <c r="A7091" i="1" l="1"/>
  <c r="E7090" i="1"/>
  <c r="C7090" i="1"/>
  <c r="H7090" i="1"/>
  <c r="D7090" i="1"/>
  <c r="G7090" i="1"/>
  <c r="F7090" i="1"/>
  <c r="F7091" i="1" l="1"/>
  <c r="D7091" i="1"/>
  <c r="G7091" i="1"/>
  <c r="A7092" i="1"/>
  <c r="E7091" i="1"/>
  <c r="H7091" i="1"/>
  <c r="C7091" i="1"/>
  <c r="G7092" i="1" l="1"/>
  <c r="C7092" i="1"/>
  <c r="A7093" i="1"/>
  <c r="H7092" i="1"/>
  <c r="F7092" i="1"/>
  <c r="E7092" i="1"/>
  <c r="D7092" i="1"/>
  <c r="H7093" i="1" l="1"/>
  <c r="D7093" i="1"/>
  <c r="G7093" i="1"/>
  <c r="C7093" i="1"/>
  <c r="F7093" i="1"/>
  <c r="A7094" i="1"/>
  <c r="E7093" i="1"/>
  <c r="A7095" i="1" l="1"/>
  <c r="E7094" i="1"/>
  <c r="C7094" i="1"/>
  <c r="H7094" i="1"/>
  <c r="D7094" i="1"/>
  <c r="G7094" i="1"/>
  <c r="F7094" i="1"/>
  <c r="F7095" i="1" l="1"/>
  <c r="D7095" i="1"/>
  <c r="C7095" i="1"/>
  <c r="A7096" i="1"/>
  <c r="E7095" i="1"/>
  <c r="H7095" i="1"/>
  <c r="G7095" i="1"/>
  <c r="G7096" i="1" l="1"/>
  <c r="C7096" i="1"/>
  <c r="A7097" i="1"/>
  <c r="E7096" i="1"/>
  <c r="D7096" i="1"/>
  <c r="F7096" i="1"/>
  <c r="H7096" i="1"/>
  <c r="H7097" i="1" l="1"/>
  <c r="D7097" i="1"/>
  <c r="E7097" i="1"/>
  <c r="G7097" i="1"/>
  <c r="C7097" i="1"/>
  <c r="F7097" i="1"/>
  <c r="A7098" i="1"/>
  <c r="A7099" i="1" l="1"/>
  <c r="E7098" i="1"/>
  <c r="G7098" i="1"/>
  <c r="H7098" i="1"/>
  <c r="D7098" i="1"/>
  <c r="C7098" i="1"/>
  <c r="F7098" i="1"/>
  <c r="F7099" i="1" l="1"/>
  <c r="D7099" i="1"/>
  <c r="C7099" i="1"/>
  <c r="A7100" i="1"/>
  <c r="E7099" i="1"/>
  <c r="H7099" i="1"/>
  <c r="G7099" i="1"/>
  <c r="G7100" i="1" l="1"/>
  <c r="C7100" i="1"/>
  <c r="A7101" i="1"/>
  <c r="E7100" i="1"/>
  <c r="H7100" i="1"/>
  <c r="F7100" i="1"/>
  <c r="D7100" i="1"/>
  <c r="H7101" i="1" l="1"/>
  <c r="D7101" i="1"/>
  <c r="G7101" i="1"/>
  <c r="C7101" i="1"/>
  <c r="F7101" i="1"/>
  <c r="E7101" i="1"/>
  <c r="A7102" i="1"/>
  <c r="A7103" i="1" l="1"/>
  <c r="E7102" i="1"/>
  <c r="C7102" i="1"/>
  <c r="F7102" i="1"/>
  <c r="H7102" i="1"/>
  <c r="D7102" i="1"/>
  <c r="G7102" i="1"/>
  <c r="F7103" i="1" l="1"/>
  <c r="D7103" i="1"/>
  <c r="A7104" i="1"/>
  <c r="E7103" i="1"/>
  <c r="H7103" i="1"/>
  <c r="C7103" i="1"/>
  <c r="G7103" i="1"/>
  <c r="G7104" i="1" l="1"/>
  <c r="C7104" i="1"/>
  <c r="E7104" i="1"/>
  <c r="D7104" i="1"/>
  <c r="F7104" i="1"/>
  <c r="A7105" i="1"/>
  <c r="H7104" i="1"/>
  <c r="H7105" i="1" l="1"/>
  <c r="D7105" i="1"/>
  <c r="F7105" i="1"/>
  <c r="A7106" i="1"/>
  <c r="G7105" i="1"/>
  <c r="C7105" i="1"/>
  <c r="E7105" i="1"/>
  <c r="A7107" i="1" l="1"/>
  <c r="E7106" i="1"/>
  <c r="G7106" i="1"/>
  <c r="H7106" i="1"/>
  <c r="D7106" i="1"/>
  <c r="C7106" i="1"/>
  <c r="F7106" i="1"/>
  <c r="F7107" i="1" l="1"/>
  <c r="D7107" i="1"/>
  <c r="C7107" i="1"/>
  <c r="A7108" i="1"/>
  <c r="E7107" i="1"/>
  <c r="H7107" i="1"/>
  <c r="G7107" i="1"/>
  <c r="G7108" i="1" l="1"/>
  <c r="C7108" i="1"/>
  <c r="E7108" i="1"/>
  <c r="H7108" i="1"/>
  <c r="F7108" i="1"/>
  <c r="A7109" i="1"/>
  <c r="D7108" i="1"/>
  <c r="H7109" i="1" l="1"/>
  <c r="D7109" i="1"/>
  <c r="F7109" i="1"/>
  <c r="G7109" i="1"/>
  <c r="C7109" i="1"/>
  <c r="E7109" i="1"/>
  <c r="A7110" i="1"/>
  <c r="A7111" i="1" l="1"/>
  <c r="E7110" i="1"/>
  <c r="G7110" i="1"/>
  <c r="F7110" i="1"/>
  <c r="H7110" i="1"/>
  <c r="D7110" i="1"/>
  <c r="C7110" i="1"/>
  <c r="F7111" i="1" l="1"/>
  <c r="H7111" i="1"/>
  <c r="A7112" i="1"/>
  <c r="E7111" i="1"/>
  <c r="D7111" i="1"/>
  <c r="G7111" i="1"/>
  <c r="C7111" i="1"/>
  <c r="G7112" i="1" l="1"/>
  <c r="C7112" i="1"/>
  <c r="A7113" i="1"/>
  <c r="H7112" i="1"/>
  <c r="F7112" i="1"/>
  <c r="E7112" i="1"/>
  <c r="D7112" i="1"/>
  <c r="H7113" i="1" l="1"/>
  <c r="D7113" i="1"/>
  <c r="G7113" i="1"/>
  <c r="C7113" i="1"/>
  <c r="F7113" i="1"/>
  <c r="E7113" i="1"/>
  <c r="A7114" i="1"/>
  <c r="A7115" i="1" l="1"/>
  <c r="E7114" i="1"/>
  <c r="C7114" i="1"/>
  <c r="H7114" i="1"/>
  <c r="D7114" i="1"/>
  <c r="G7114" i="1"/>
  <c r="F7114" i="1"/>
  <c r="F7115" i="1" l="1"/>
  <c r="H7115" i="1"/>
  <c r="D7115" i="1"/>
  <c r="A7116" i="1"/>
  <c r="E7115" i="1"/>
  <c r="G7115" i="1"/>
  <c r="C7115" i="1"/>
  <c r="G7116" i="1" l="1"/>
  <c r="C7116" i="1"/>
  <c r="A7117" i="1"/>
  <c r="F7116" i="1"/>
  <c r="E7116" i="1"/>
  <c r="D7116" i="1"/>
  <c r="H7116" i="1"/>
  <c r="H7117" i="1" l="1"/>
  <c r="D7117" i="1"/>
  <c r="G7117" i="1"/>
  <c r="C7117" i="1"/>
  <c r="F7117" i="1"/>
  <c r="E7117" i="1"/>
  <c r="A7118" i="1"/>
  <c r="A7119" i="1" l="1"/>
  <c r="E7118" i="1"/>
  <c r="G7118" i="1"/>
  <c r="H7118" i="1"/>
  <c r="D7118" i="1"/>
  <c r="C7118" i="1"/>
  <c r="F7118" i="1"/>
  <c r="F7119" i="1" l="1"/>
  <c r="H7119" i="1"/>
  <c r="A7120" i="1"/>
  <c r="E7119" i="1"/>
  <c r="D7119" i="1"/>
  <c r="G7119" i="1"/>
  <c r="C7119" i="1"/>
  <c r="G7120" i="1" l="1"/>
  <c r="C7120" i="1"/>
  <c r="E7120" i="1"/>
  <c r="F7120" i="1"/>
  <c r="A7121" i="1"/>
  <c r="D7120" i="1"/>
  <c r="H7120" i="1"/>
  <c r="H7121" i="1" l="1"/>
  <c r="D7121" i="1"/>
  <c r="F7121" i="1"/>
  <c r="E7121" i="1"/>
  <c r="G7121" i="1"/>
  <c r="C7121" i="1"/>
  <c r="A7122" i="1"/>
  <c r="A7123" i="1" l="1"/>
  <c r="E7122" i="1"/>
  <c r="G7122" i="1"/>
  <c r="F7122" i="1"/>
  <c r="H7122" i="1"/>
  <c r="D7122" i="1"/>
  <c r="C7122" i="1"/>
  <c r="F7123" i="1" l="1"/>
  <c r="H7123" i="1"/>
  <c r="A7124" i="1"/>
  <c r="E7123" i="1"/>
  <c r="D7123" i="1"/>
  <c r="C7123" i="1"/>
  <c r="G7123" i="1"/>
  <c r="G7124" i="1" l="1"/>
  <c r="C7124" i="1"/>
  <c r="A7125" i="1"/>
  <c r="D7124" i="1"/>
  <c r="F7124" i="1"/>
  <c r="E7124" i="1"/>
  <c r="H7124" i="1"/>
  <c r="H7125" i="1" l="1"/>
  <c r="D7125" i="1"/>
  <c r="E7125" i="1"/>
  <c r="G7125" i="1"/>
  <c r="C7125" i="1"/>
  <c r="F7125" i="1"/>
  <c r="A7126" i="1"/>
  <c r="A7127" i="1" l="1"/>
  <c r="E7126" i="1"/>
  <c r="C7126" i="1"/>
  <c r="H7126" i="1"/>
  <c r="D7126" i="1"/>
  <c r="G7126" i="1"/>
  <c r="F7126" i="1"/>
  <c r="F7127" i="1" l="1"/>
  <c r="H7127" i="1"/>
  <c r="C7127" i="1"/>
  <c r="A7128" i="1"/>
  <c r="E7127" i="1"/>
  <c r="D7127" i="1"/>
  <c r="G7127" i="1"/>
  <c r="G7128" i="1" l="1"/>
  <c r="C7128" i="1"/>
  <c r="A7129" i="1"/>
  <c r="D7128" i="1"/>
  <c r="F7128" i="1"/>
  <c r="E7128" i="1"/>
  <c r="H7128" i="1"/>
  <c r="H7129" i="1" l="1"/>
  <c r="D7129" i="1"/>
  <c r="A7130" i="1"/>
  <c r="G7129" i="1"/>
  <c r="C7129" i="1"/>
  <c r="F7129" i="1"/>
  <c r="E7129" i="1"/>
  <c r="A7131" i="1" l="1"/>
  <c r="E7130" i="1"/>
  <c r="C7130" i="1"/>
  <c r="H7130" i="1"/>
  <c r="D7130" i="1"/>
  <c r="G7130" i="1"/>
  <c r="F7130" i="1"/>
  <c r="F7131" i="1" l="1"/>
  <c r="D7131" i="1"/>
  <c r="C7131" i="1"/>
  <c r="A7132" i="1"/>
  <c r="E7131" i="1"/>
  <c r="H7131" i="1"/>
  <c r="G7131" i="1"/>
  <c r="G7132" i="1" l="1"/>
  <c r="C7132" i="1"/>
  <c r="A7133" i="1"/>
  <c r="E7132" i="1"/>
  <c r="H7132" i="1"/>
  <c r="F7132" i="1"/>
  <c r="D7132" i="1"/>
  <c r="H7133" i="1" l="1"/>
  <c r="D7133" i="1"/>
  <c r="E7133" i="1"/>
  <c r="G7133" i="1"/>
  <c r="C7133" i="1"/>
  <c r="F7133" i="1"/>
  <c r="A7134" i="1"/>
  <c r="A7135" i="1" l="1"/>
  <c r="E7134" i="1"/>
  <c r="C7134" i="1"/>
  <c r="H7134" i="1"/>
  <c r="D7134" i="1"/>
  <c r="G7134" i="1"/>
  <c r="F7134" i="1"/>
  <c r="F7135" i="1" l="1"/>
  <c r="H7135" i="1"/>
  <c r="C7135" i="1"/>
  <c r="A7136" i="1"/>
  <c r="E7135" i="1"/>
  <c r="D7135" i="1"/>
  <c r="G7135" i="1"/>
  <c r="G7136" i="1" l="1"/>
  <c r="C7136" i="1"/>
  <c r="A7137" i="1"/>
  <c r="H7136" i="1"/>
  <c r="F7136" i="1"/>
  <c r="E7136" i="1"/>
  <c r="D7136" i="1"/>
  <c r="H7137" i="1" l="1"/>
  <c r="D7137" i="1"/>
  <c r="A7138" i="1"/>
  <c r="G7137" i="1"/>
  <c r="C7137" i="1"/>
  <c r="F7137" i="1"/>
  <c r="E7137" i="1"/>
  <c r="A7139" i="1" l="1"/>
  <c r="E7138" i="1"/>
  <c r="C7138" i="1"/>
  <c r="H7138" i="1"/>
  <c r="D7138" i="1"/>
  <c r="G7138" i="1"/>
  <c r="F7138" i="1"/>
  <c r="F7139" i="1" l="1"/>
  <c r="D7139" i="1"/>
  <c r="C7139" i="1"/>
  <c r="A7140" i="1"/>
  <c r="E7139" i="1"/>
  <c r="H7139" i="1"/>
  <c r="G7139" i="1"/>
  <c r="G7140" i="1" l="1"/>
  <c r="C7140" i="1"/>
  <c r="A7141" i="1"/>
  <c r="E7140" i="1"/>
  <c r="D7140" i="1"/>
  <c r="F7140" i="1"/>
  <c r="H7140" i="1"/>
  <c r="H7141" i="1" l="1"/>
  <c r="D7141" i="1"/>
  <c r="E7141" i="1"/>
  <c r="G7141" i="1"/>
  <c r="C7141" i="1"/>
  <c r="F7141" i="1"/>
  <c r="A7142" i="1"/>
  <c r="A7143" i="1" l="1"/>
  <c r="E7142" i="1"/>
  <c r="C7142" i="1"/>
  <c r="F7142" i="1"/>
  <c r="H7142" i="1"/>
  <c r="D7142" i="1"/>
  <c r="G7142" i="1"/>
  <c r="F7143" i="1" l="1"/>
  <c r="D7143" i="1"/>
  <c r="A7144" i="1"/>
  <c r="E7143" i="1"/>
  <c r="H7143" i="1"/>
  <c r="G7143" i="1"/>
  <c r="C7143" i="1"/>
  <c r="G7144" i="1" l="1"/>
  <c r="C7144" i="1"/>
  <c r="E7144" i="1"/>
  <c r="D7144" i="1"/>
  <c r="F7144" i="1"/>
  <c r="A7145" i="1"/>
  <c r="H7144" i="1"/>
  <c r="H7145" i="1" l="1"/>
  <c r="D7145" i="1"/>
  <c r="F7145" i="1"/>
  <c r="A7146" i="1"/>
  <c r="G7145" i="1"/>
  <c r="C7145" i="1"/>
  <c r="E7145" i="1"/>
  <c r="A7147" i="1" l="1"/>
  <c r="E7146" i="1"/>
  <c r="G7146" i="1"/>
  <c r="H7146" i="1"/>
  <c r="D7146" i="1"/>
  <c r="C7146" i="1"/>
  <c r="F7146" i="1"/>
  <c r="F7147" i="1" l="1"/>
  <c r="H7147" i="1"/>
  <c r="C7147" i="1"/>
  <c r="A7148" i="1"/>
  <c r="E7147" i="1"/>
  <c r="D7147" i="1"/>
  <c r="G7147" i="1"/>
  <c r="G7148" i="1" l="1"/>
  <c r="C7148" i="1"/>
  <c r="A7149" i="1"/>
  <c r="H7148" i="1"/>
  <c r="F7148" i="1"/>
  <c r="E7148" i="1"/>
  <c r="D7148" i="1"/>
  <c r="H7149" i="1" l="1"/>
  <c r="D7149" i="1"/>
  <c r="G7149" i="1"/>
  <c r="C7149" i="1"/>
  <c r="F7149" i="1"/>
  <c r="E7149" i="1"/>
  <c r="A7150" i="1"/>
  <c r="A7151" i="1" l="1"/>
  <c r="E7150" i="1"/>
  <c r="C7150" i="1"/>
  <c r="H7150" i="1"/>
  <c r="D7150" i="1"/>
  <c r="G7150" i="1"/>
  <c r="F7150" i="1"/>
  <c r="F7151" i="1" l="1"/>
  <c r="D7151" i="1"/>
  <c r="G7151" i="1"/>
  <c r="A7152" i="1"/>
  <c r="E7151" i="1"/>
  <c r="H7151" i="1"/>
  <c r="C7151" i="1"/>
  <c r="G7152" i="1" l="1"/>
  <c r="C7152" i="1"/>
  <c r="E7152" i="1"/>
  <c r="F7152" i="1"/>
  <c r="A7153" i="1"/>
  <c r="H7152" i="1"/>
  <c r="D7152" i="1"/>
  <c r="H7153" i="1" l="1"/>
  <c r="D7153" i="1"/>
  <c r="F7153" i="1"/>
  <c r="E7153" i="1"/>
  <c r="G7153" i="1"/>
  <c r="C7153" i="1"/>
  <c r="A7154" i="1"/>
  <c r="A7155" i="1" l="1"/>
  <c r="E7154" i="1"/>
  <c r="G7154" i="1"/>
  <c r="H7154" i="1"/>
  <c r="D7154" i="1"/>
  <c r="C7154" i="1"/>
  <c r="F7154" i="1"/>
  <c r="F7155" i="1" l="1"/>
  <c r="H7155" i="1"/>
  <c r="C7155" i="1"/>
  <c r="A7156" i="1"/>
  <c r="E7155" i="1"/>
  <c r="D7155" i="1"/>
  <c r="G7155" i="1"/>
  <c r="G7156" i="1" l="1"/>
  <c r="C7156" i="1"/>
  <c r="A7157" i="1"/>
  <c r="H7156" i="1"/>
  <c r="F7156" i="1"/>
  <c r="E7156" i="1"/>
  <c r="D7156" i="1"/>
  <c r="H7157" i="1" l="1"/>
  <c r="D7157" i="1"/>
  <c r="G7157" i="1"/>
  <c r="C7157" i="1"/>
  <c r="F7157" i="1"/>
  <c r="E7157" i="1"/>
  <c r="A7158" i="1"/>
  <c r="A7159" i="1" l="1"/>
  <c r="E7158" i="1"/>
  <c r="G7158" i="1"/>
  <c r="F7158" i="1"/>
  <c r="H7158" i="1"/>
  <c r="D7158" i="1"/>
  <c r="C7158" i="1"/>
  <c r="F7159" i="1" l="1"/>
  <c r="H7159" i="1"/>
  <c r="G7159" i="1"/>
  <c r="A7160" i="1"/>
  <c r="E7159" i="1"/>
  <c r="D7159" i="1"/>
  <c r="C7159" i="1"/>
  <c r="G7160" i="1" l="1"/>
  <c r="C7160" i="1"/>
  <c r="F7160" i="1"/>
  <c r="A7161" i="1"/>
  <c r="E7160" i="1"/>
  <c r="H7160" i="1"/>
  <c r="D7160" i="1"/>
  <c r="H7161" i="1" l="1"/>
  <c r="D7161" i="1"/>
  <c r="F7161" i="1"/>
  <c r="E7161" i="1"/>
  <c r="G7161" i="1"/>
  <c r="C7161" i="1"/>
  <c r="A7162" i="1"/>
  <c r="A7163" i="1" l="1"/>
  <c r="E7162" i="1"/>
  <c r="C7162" i="1"/>
  <c r="H7162" i="1"/>
  <c r="D7162" i="1"/>
  <c r="G7162" i="1"/>
  <c r="F7162" i="1"/>
  <c r="F7163" i="1" l="1"/>
  <c r="D7163" i="1"/>
  <c r="C7163" i="1"/>
  <c r="A7164" i="1"/>
  <c r="E7163" i="1"/>
  <c r="H7163" i="1"/>
  <c r="G7163" i="1"/>
  <c r="G7164" i="1" l="1"/>
  <c r="C7164" i="1"/>
  <c r="E7164" i="1"/>
  <c r="D7164" i="1"/>
  <c r="F7164" i="1"/>
  <c r="A7165" i="1"/>
  <c r="H7164" i="1"/>
  <c r="H7165" i="1" l="1"/>
  <c r="D7165" i="1"/>
  <c r="F7165" i="1"/>
  <c r="E7165" i="1"/>
  <c r="G7165" i="1"/>
  <c r="C7165" i="1"/>
  <c r="A7166" i="1"/>
  <c r="A7167" i="1" l="1"/>
  <c r="E7166" i="1"/>
  <c r="G7166" i="1"/>
  <c r="H7166" i="1"/>
  <c r="D7166" i="1"/>
  <c r="C7166" i="1"/>
  <c r="F7166" i="1"/>
  <c r="F7167" i="1" l="1"/>
  <c r="D7167" i="1"/>
  <c r="C7167" i="1"/>
  <c r="A7168" i="1"/>
  <c r="E7167" i="1"/>
  <c r="H7167" i="1"/>
  <c r="G7167" i="1"/>
  <c r="G7168" i="1" l="1"/>
  <c r="C7168" i="1"/>
  <c r="E7168" i="1"/>
  <c r="H7168" i="1"/>
  <c r="F7168" i="1"/>
  <c r="A7169" i="1"/>
  <c r="D7168" i="1"/>
  <c r="H7169" i="1" l="1"/>
  <c r="D7169" i="1"/>
  <c r="F7169" i="1"/>
  <c r="G7169" i="1"/>
  <c r="C7169" i="1"/>
  <c r="A7170" i="1"/>
  <c r="E7169" i="1"/>
  <c r="A7171" i="1" l="1"/>
  <c r="E7170" i="1"/>
  <c r="G7170" i="1"/>
  <c r="F7170" i="1"/>
  <c r="H7170" i="1"/>
  <c r="D7170" i="1"/>
  <c r="C7170" i="1"/>
  <c r="F7171" i="1" l="1"/>
  <c r="H7171" i="1"/>
  <c r="A7172" i="1"/>
  <c r="E7171" i="1"/>
  <c r="D7171" i="1"/>
  <c r="C7171" i="1"/>
  <c r="G7171" i="1"/>
  <c r="G7172" i="1" l="1"/>
  <c r="C7172" i="1"/>
  <c r="A7173" i="1"/>
  <c r="D7172" i="1"/>
  <c r="F7172" i="1"/>
  <c r="E7172" i="1"/>
  <c r="H7172" i="1"/>
  <c r="H7173" i="1" l="1"/>
  <c r="D7173" i="1"/>
  <c r="E7173" i="1"/>
  <c r="G7173" i="1"/>
  <c r="C7173" i="1"/>
  <c r="F7173" i="1"/>
  <c r="A7174" i="1"/>
  <c r="A7175" i="1" l="1"/>
  <c r="E7174" i="1"/>
  <c r="C7174" i="1"/>
  <c r="H7174" i="1"/>
  <c r="D7174" i="1"/>
  <c r="G7174" i="1"/>
  <c r="F7174" i="1"/>
  <c r="F7175" i="1" l="1"/>
  <c r="D7175" i="1"/>
  <c r="C7175" i="1"/>
  <c r="A7176" i="1"/>
  <c r="E7175" i="1"/>
  <c r="H7175" i="1"/>
  <c r="G7175" i="1"/>
  <c r="G7176" i="1" l="1"/>
  <c r="C7176" i="1"/>
  <c r="E7176" i="1"/>
  <c r="D7176" i="1"/>
  <c r="F7176" i="1"/>
  <c r="A7177" i="1"/>
  <c r="H7176" i="1"/>
  <c r="H7177" i="1" l="1"/>
  <c r="D7177" i="1"/>
  <c r="F7177" i="1"/>
  <c r="A7178" i="1"/>
  <c r="G7177" i="1"/>
  <c r="C7177" i="1"/>
  <c r="E7177" i="1"/>
  <c r="A7179" i="1" l="1"/>
  <c r="E7178" i="1"/>
  <c r="G7178" i="1"/>
  <c r="H7178" i="1"/>
  <c r="D7178" i="1"/>
  <c r="C7178" i="1"/>
  <c r="F7178" i="1"/>
  <c r="F7179" i="1" l="1"/>
  <c r="H7179" i="1"/>
  <c r="C7179" i="1"/>
  <c r="A7180" i="1"/>
  <c r="E7179" i="1"/>
  <c r="D7179" i="1"/>
  <c r="G7179" i="1"/>
  <c r="G7180" i="1" l="1"/>
  <c r="C7180" i="1"/>
  <c r="A7181" i="1"/>
  <c r="H7180" i="1"/>
  <c r="F7180" i="1"/>
  <c r="E7180" i="1"/>
  <c r="D7180" i="1"/>
  <c r="H7181" i="1" l="1"/>
  <c r="D7181" i="1"/>
  <c r="G7181" i="1"/>
  <c r="C7181" i="1"/>
  <c r="F7181" i="1"/>
  <c r="A7182" i="1"/>
  <c r="E7181" i="1"/>
  <c r="A7183" i="1" l="1"/>
  <c r="E7182" i="1"/>
  <c r="G7182" i="1"/>
  <c r="F7182" i="1"/>
  <c r="H7182" i="1"/>
  <c r="D7182" i="1"/>
  <c r="C7182" i="1"/>
  <c r="F7183" i="1" l="1"/>
  <c r="H7183" i="1"/>
  <c r="G7183" i="1"/>
  <c r="A7184" i="1"/>
  <c r="E7183" i="1"/>
  <c r="D7183" i="1"/>
  <c r="C7183" i="1"/>
  <c r="G7184" i="1" l="1"/>
  <c r="C7184" i="1"/>
  <c r="A7185" i="1"/>
  <c r="F7184" i="1"/>
  <c r="E7184" i="1"/>
  <c r="H7184" i="1"/>
  <c r="D7184" i="1"/>
  <c r="H7185" i="1" l="1"/>
  <c r="D7185" i="1"/>
  <c r="E7185" i="1"/>
  <c r="G7185" i="1"/>
  <c r="C7185" i="1"/>
  <c r="F7185" i="1"/>
  <c r="A7186" i="1"/>
  <c r="A7187" i="1" l="1"/>
  <c r="E7186" i="1"/>
  <c r="C7186" i="1"/>
  <c r="H7186" i="1"/>
  <c r="D7186" i="1"/>
  <c r="G7186" i="1"/>
  <c r="F7186" i="1"/>
  <c r="F7187" i="1" l="1"/>
  <c r="D7187" i="1"/>
  <c r="C7187" i="1"/>
  <c r="A7188" i="1"/>
  <c r="E7187" i="1"/>
  <c r="H7187" i="1"/>
  <c r="G7187" i="1"/>
  <c r="G7188" i="1" l="1"/>
  <c r="C7188" i="1"/>
  <c r="E7188" i="1"/>
  <c r="H7188" i="1"/>
  <c r="F7188" i="1"/>
  <c r="A7189" i="1"/>
  <c r="D7188" i="1"/>
  <c r="H7189" i="1" l="1"/>
  <c r="D7189" i="1"/>
  <c r="F7189" i="1"/>
  <c r="G7189" i="1"/>
  <c r="C7189" i="1"/>
  <c r="A7190" i="1"/>
  <c r="E7189" i="1"/>
  <c r="A7191" i="1" l="1"/>
  <c r="E7190" i="1"/>
  <c r="C7190" i="1"/>
  <c r="F7190" i="1"/>
  <c r="H7190" i="1"/>
  <c r="D7190" i="1"/>
  <c r="G7190" i="1"/>
  <c r="F7191" i="1" l="1"/>
  <c r="D7191" i="1"/>
  <c r="G7191" i="1"/>
  <c r="A7192" i="1"/>
  <c r="E7191" i="1"/>
  <c r="H7191" i="1"/>
  <c r="C7191" i="1"/>
  <c r="G7192" i="1" l="1"/>
  <c r="C7192" i="1"/>
  <c r="E7192" i="1"/>
  <c r="F7192" i="1"/>
  <c r="A7193" i="1"/>
  <c r="D7192" i="1"/>
  <c r="H7192" i="1"/>
  <c r="H7193" i="1" l="1"/>
  <c r="D7193" i="1"/>
  <c r="F7193" i="1"/>
  <c r="E7193" i="1"/>
  <c r="G7193" i="1"/>
  <c r="C7193" i="1"/>
  <c r="A7194" i="1"/>
  <c r="A7195" i="1" l="1"/>
  <c r="E7194" i="1"/>
  <c r="G7194" i="1"/>
  <c r="H7194" i="1"/>
  <c r="D7194" i="1"/>
  <c r="C7194" i="1"/>
  <c r="F7194" i="1"/>
  <c r="F7195" i="1" l="1"/>
  <c r="H7195" i="1"/>
  <c r="A7196" i="1"/>
  <c r="E7195" i="1"/>
  <c r="D7195" i="1"/>
  <c r="C7195" i="1"/>
  <c r="G7195" i="1"/>
  <c r="G7196" i="1" l="1"/>
  <c r="C7196" i="1"/>
  <c r="A7197" i="1"/>
  <c r="D7196" i="1"/>
  <c r="F7196" i="1"/>
  <c r="E7196" i="1"/>
  <c r="H7196" i="1"/>
  <c r="H7197" i="1" l="1"/>
  <c r="D7197" i="1"/>
  <c r="E7197" i="1"/>
  <c r="G7197" i="1"/>
  <c r="C7197" i="1"/>
  <c r="F7197" i="1"/>
  <c r="A7198" i="1"/>
  <c r="A7199" i="1" l="1"/>
  <c r="E7198" i="1"/>
  <c r="C7198" i="1"/>
  <c r="F7198" i="1"/>
  <c r="H7198" i="1"/>
  <c r="D7198" i="1"/>
  <c r="G7198" i="1"/>
  <c r="F7199" i="1" l="1"/>
  <c r="H7199" i="1"/>
  <c r="A7200" i="1"/>
  <c r="E7199" i="1"/>
  <c r="D7199" i="1"/>
  <c r="C7199" i="1"/>
  <c r="G7199" i="1"/>
  <c r="G7200" i="1" l="1"/>
  <c r="C7200" i="1"/>
  <c r="A7201" i="1"/>
  <c r="H7200" i="1"/>
  <c r="F7200" i="1"/>
  <c r="E7200" i="1"/>
  <c r="D7200" i="1"/>
  <c r="H7201" i="1" l="1"/>
  <c r="D7201" i="1"/>
  <c r="A7202" i="1"/>
  <c r="G7201" i="1"/>
  <c r="C7201" i="1"/>
  <c r="F7201" i="1"/>
  <c r="E7201" i="1"/>
  <c r="A7203" i="1" l="1"/>
  <c r="E7202" i="1"/>
  <c r="C7202" i="1"/>
  <c r="H7202" i="1"/>
  <c r="D7202" i="1"/>
  <c r="G7202" i="1"/>
  <c r="F7202" i="1"/>
  <c r="F7203" i="1" l="1"/>
  <c r="D7203" i="1"/>
  <c r="C7203" i="1"/>
  <c r="A7204" i="1"/>
  <c r="E7203" i="1"/>
  <c r="H7203" i="1"/>
  <c r="G7203" i="1"/>
  <c r="G7204" i="1" l="1"/>
  <c r="C7204" i="1"/>
  <c r="E7204" i="1"/>
  <c r="D7204" i="1"/>
  <c r="F7204" i="1"/>
  <c r="A7205" i="1"/>
  <c r="H7204" i="1"/>
  <c r="H7205" i="1" l="1"/>
  <c r="D7205" i="1"/>
  <c r="F7205" i="1"/>
  <c r="A7206" i="1"/>
  <c r="G7205" i="1"/>
  <c r="C7205" i="1"/>
  <c r="E7205" i="1"/>
  <c r="A7207" i="1" l="1"/>
  <c r="E7206" i="1"/>
  <c r="G7206" i="1"/>
  <c r="H7206" i="1"/>
  <c r="D7206" i="1"/>
  <c r="C7206" i="1"/>
  <c r="F7206" i="1"/>
  <c r="F7207" i="1" l="1"/>
  <c r="G7207" i="1"/>
  <c r="A7208" i="1"/>
  <c r="E7207" i="1"/>
  <c r="H7207" i="1"/>
  <c r="D7207" i="1"/>
  <c r="C7207" i="1"/>
  <c r="G7208" i="1" l="1"/>
  <c r="C7208" i="1"/>
  <c r="E7208" i="1"/>
  <c r="F7208" i="1"/>
  <c r="A7209" i="1"/>
  <c r="H7208" i="1"/>
  <c r="D7208" i="1"/>
  <c r="H7209" i="1" l="1"/>
  <c r="D7209" i="1"/>
  <c r="F7209" i="1"/>
  <c r="E7209" i="1"/>
  <c r="G7209" i="1"/>
  <c r="C7209" i="1"/>
  <c r="A7210" i="1"/>
  <c r="A7211" i="1" l="1"/>
  <c r="E7210" i="1"/>
  <c r="G7210" i="1"/>
  <c r="H7210" i="1"/>
  <c r="D7210" i="1"/>
  <c r="C7210" i="1"/>
  <c r="F7210" i="1"/>
  <c r="F7211" i="1" l="1"/>
  <c r="D7211" i="1"/>
  <c r="C7211" i="1"/>
  <c r="A7212" i="1"/>
  <c r="E7211" i="1"/>
  <c r="H7211" i="1"/>
  <c r="G7211" i="1"/>
  <c r="G7212" i="1" l="1"/>
  <c r="C7212" i="1"/>
  <c r="A7213" i="1"/>
  <c r="D7212" i="1"/>
  <c r="F7212" i="1"/>
  <c r="E7212" i="1"/>
  <c r="H7212" i="1"/>
  <c r="H7213" i="1" l="1"/>
  <c r="D7213" i="1"/>
  <c r="A7214" i="1"/>
  <c r="G7213" i="1"/>
  <c r="C7213" i="1"/>
  <c r="F7213" i="1"/>
  <c r="E7213" i="1"/>
  <c r="A7215" i="1" l="1"/>
  <c r="E7214" i="1"/>
  <c r="C7214" i="1"/>
  <c r="H7214" i="1"/>
  <c r="D7214" i="1"/>
  <c r="G7214" i="1"/>
  <c r="F7214" i="1"/>
  <c r="F7215" i="1" l="1"/>
  <c r="D7215" i="1"/>
  <c r="G7215" i="1"/>
  <c r="A7216" i="1"/>
  <c r="E7215" i="1"/>
  <c r="H7215" i="1"/>
  <c r="C7215" i="1"/>
  <c r="G7216" i="1" l="1"/>
  <c r="C7216" i="1"/>
  <c r="A7217" i="1"/>
  <c r="F7216" i="1"/>
  <c r="E7216" i="1"/>
  <c r="D7216" i="1"/>
  <c r="H7216" i="1"/>
  <c r="H7217" i="1" l="1"/>
  <c r="D7217" i="1"/>
  <c r="E7217" i="1"/>
  <c r="G7217" i="1"/>
  <c r="C7217" i="1"/>
  <c r="F7217" i="1"/>
  <c r="A7218" i="1"/>
  <c r="A7219" i="1" l="1"/>
  <c r="E7218" i="1"/>
  <c r="C7218" i="1"/>
  <c r="H7218" i="1"/>
  <c r="D7218" i="1"/>
  <c r="G7218" i="1"/>
  <c r="F7218" i="1"/>
  <c r="F7219" i="1" l="1"/>
  <c r="D7219" i="1"/>
  <c r="C7219" i="1"/>
  <c r="A7220" i="1"/>
  <c r="E7219" i="1"/>
  <c r="H7219" i="1"/>
  <c r="G7219" i="1"/>
  <c r="G7220" i="1" l="1"/>
  <c r="C7220" i="1"/>
  <c r="E7220" i="1"/>
  <c r="H7220" i="1"/>
  <c r="F7220" i="1"/>
  <c r="A7221" i="1"/>
  <c r="D7220" i="1"/>
  <c r="H7221" i="1" l="1"/>
  <c r="D7221" i="1"/>
  <c r="F7221" i="1"/>
  <c r="E7221" i="1"/>
  <c r="G7221" i="1"/>
  <c r="C7221" i="1"/>
  <c r="A7222" i="1"/>
  <c r="A7223" i="1" l="1"/>
  <c r="E7222" i="1"/>
  <c r="G7222" i="1"/>
  <c r="H7222" i="1"/>
  <c r="D7222" i="1"/>
  <c r="C7222" i="1"/>
  <c r="F7222" i="1"/>
  <c r="F7223" i="1" l="1"/>
  <c r="H7223" i="1"/>
  <c r="C7223" i="1"/>
  <c r="A7224" i="1"/>
  <c r="E7223" i="1"/>
  <c r="D7223" i="1"/>
  <c r="G7223" i="1"/>
  <c r="G7224" i="1" l="1"/>
  <c r="C7224" i="1"/>
  <c r="A7225" i="1"/>
  <c r="H7224" i="1"/>
  <c r="F7224" i="1"/>
  <c r="E7224" i="1"/>
  <c r="D7224" i="1"/>
  <c r="H7225" i="1" l="1"/>
  <c r="D7225" i="1"/>
  <c r="A7226" i="1"/>
  <c r="G7225" i="1"/>
  <c r="C7225" i="1"/>
  <c r="F7225" i="1"/>
  <c r="E7225" i="1"/>
  <c r="A7227" i="1" l="1"/>
  <c r="E7226" i="1"/>
  <c r="C7226" i="1"/>
  <c r="H7226" i="1"/>
  <c r="D7226" i="1"/>
  <c r="G7226" i="1"/>
  <c r="F7226" i="1"/>
  <c r="F7227" i="1" l="1"/>
  <c r="H7227" i="1"/>
  <c r="G7227" i="1"/>
  <c r="A7228" i="1"/>
  <c r="E7227" i="1"/>
  <c r="D7227" i="1"/>
  <c r="C7227" i="1"/>
  <c r="G7228" i="1" l="1"/>
  <c r="C7228" i="1"/>
  <c r="A7229" i="1"/>
  <c r="F7228" i="1"/>
  <c r="E7228" i="1"/>
  <c r="D7228" i="1"/>
  <c r="H7228" i="1"/>
  <c r="H7229" i="1" l="1"/>
  <c r="D7229" i="1"/>
  <c r="A7230" i="1"/>
  <c r="G7229" i="1"/>
  <c r="C7229" i="1"/>
  <c r="F7229" i="1"/>
  <c r="E7229" i="1"/>
  <c r="A7231" i="1" l="1"/>
  <c r="E7230" i="1"/>
  <c r="G7230" i="1"/>
  <c r="H7230" i="1"/>
  <c r="D7230" i="1"/>
  <c r="C7230" i="1"/>
  <c r="F7230" i="1"/>
  <c r="F7231" i="1" l="1"/>
  <c r="H7231" i="1"/>
  <c r="G7231" i="1"/>
  <c r="A7232" i="1"/>
  <c r="E7231" i="1"/>
  <c r="D7231" i="1"/>
  <c r="C7231" i="1"/>
  <c r="G7232" i="1" l="1"/>
  <c r="C7232" i="1"/>
  <c r="A7233" i="1"/>
  <c r="F7232" i="1"/>
  <c r="E7232" i="1"/>
  <c r="H7232" i="1"/>
  <c r="D7232" i="1"/>
  <c r="H7233" i="1" l="1"/>
  <c r="D7233" i="1"/>
  <c r="E7233" i="1"/>
  <c r="G7233" i="1"/>
  <c r="C7233" i="1"/>
  <c r="F7233" i="1"/>
  <c r="A7234" i="1"/>
  <c r="A7235" i="1" l="1"/>
  <c r="E7234" i="1"/>
  <c r="C7234" i="1"/>
  <c r="H7234" i="1"/>
  <c r="D7234" i="1"/>
  <c r="G7234" i="1"/>
  <c r="F7234" i="1"/>
  <c r="F7235" i="1" l="1"/>
  <c r="D7235" i="1"/>
  <c r="C7235" i="1"/>
  <c r="A7236" i="1"/>
  <c r="E7235" i="1"/>
  <c r="H7235" i="1"/>
  <c r="G7235" i="1"/>
  <c r="G7236" i="1" l="1"/>
  <c r="C7236" i="1"/>
  <c r="E7236" i="1"/>
  <c r="H7236" i="1"/>
  <c r="F7236" i="1"/>
  <c r="A7237" i="1"/>
  <c r="D7236" i="1"/>
  <c r="H7237" i="1" l="1"/>
  <c r="D7237" i="1"/>
  <c r="F7237" i="1"/>
  <c r="A7238" i="1"/>
  <c r="G7237" i="1"/>
  <c r="C7237" i="1"/>
  <c r="E7237" i="1"/>
  <c r="A7239" i="1" l="1"/>
  <c r="E7238" i="1"/>
  <c r="G7238" i="1"/>
  <c r="H7238" i="1"/>
  <c r="D7238" i="1"/>
  <c r="C7238" i="1"/>
  <c r="F7238" i="1"/>
  <c r="F7239" i="1" l="1"/>
  <c r="H7239" i="1"/>
  <c r="G7239" i="1"/>
  <c r="A7240" i="1"/>
  <c r="E7239" i="1"/>
  <c r="D7239" i="1"/>
  <c r="C7239" i="1"/>
  <c r="G7240" i="1" l="1"/>
  <c r="C7240" i="1"/>
  <c r="H7240" i="1"/>
  <c r="F7240" i="1"/>
  <c r="A7241" i="1"/>
  <c r="E7240" i="1"/>
  <c r="D7240" i="1"/>
  <c r="H7241" i="1" l="1"/>
  <c r="D7241" i="1"/>
  <c r="F7241" i="1"/>
  <c r="G7241" i="1"/>
  <c r="C7241" i="1"/>
  <c r="A7242" i="1"/>
  <c r="E7241" i="1"/>
  <c r="A7243" i="1" l="1"/>
  <c r="E7242" i="1"/>
  <c r="C7242" i="1"/>
  <c r="F7242" i="1"/>
  <c r="H7242" i="1"/>
  <c r="D7242" i="1"/>
  <c r="G7242" i="1"/>
  <c r="F7243" i="1" l="1"/>
  <c r="D7243" i="1"/>
  <c r="G7243" i="1"/>
  <c r="A7244" i="1"/>
  <c r="E7243" i="1"/>
  <c r="H7243" i="1"/>
  <c r="C7243" i="1"/>
  <c r="G7244" i="1" l="1"/>
  <c r="C7244" i="1"/>
  <c r="E7244" i="1"/>
  <c r="F7244" i="1"/>
  <c r="A7245" i="1"/>
  <c r="H7244" i="1"/>
  <c r="D7244" i="1"/>
  <c r="H7245" i="1" l="1"/>
  <c r="D7245" i="1"/>
  <c r="F7245" i="1"/>
  <c r="E7245" i="1"/>
  <c r="G7245" i="1"/>
  <c r="C7245" i="1"/>
  <c r="A7246" i="1"/>
  <c r="A7247" i="1" l="1"/>
  <c r="E7246" i="1"/>
  <c r="G7246" i="1"/>
  <c r="H7246" i="1"/>
  <c r="D7246" i="1"/>
  <c r="C7246" i="1"/>
  <c r="F7246" i="1"/>
  <c r="F7247" i="1" l="1"/>
  <c r="H7247" i="1"/>
  <c r="D7247" i="1"/>
  <c r="C7247" i="1"/>
  <c r="A7248" i="1"/>
  <c r="E7247" i="1"/>
  <c r="G7247" i="1"/>
  <c r="G7248" i="1" l="1"/>
  <c r="C7248" i="1"/>
  <c r="A7249" i="1"/>
  <c r="E7248" i="1"/>
  <c r="H7248" i="1"/>
  <c r="F7248" i="1"/>
  <c r="D7248" i="1"/>
  <c r="H7249" i="1" l="1"/>
  <c r="D7249" i="1"/>
  <c r="F7249" i="1"/>
  <c r="G7249" i="1"/>
  <c r="C7249" i="1"/>
  <c r="E7249" i="1"/>
  <c r="A7250" i="1"/>
  <c r="G7250" i="1" l="1"/>
  <c r="E7250" i="1"/>
  <c r="H7250" i="1"/>
  <c r="C7250" i="1"/>
  <c r="F7250" i="1"/>
  <c r="A7251" i="1"/>
  <c r="D7250" i="1"/>
  <c r="H7251" i="1" l="1"/>
  <c r="D7251" i="1"/>
  <c r="A7252" i="1"/>
  <c r="C7251" i="1"/>
  <c r="F7251" i="1"/>
  <c r="G7251" i="1"/>
  <c r="E7251" i="1"/>
  <c r="A7253" i="1" l="1"/>
  <c r="E7252" i="1"/>
  <c r="G7252" i="1"/>
  <c r="D7252" i="1"/>
  <c r="H7252" i="1"/>
  <c r="F7252" i="1"/>
  <c r="C7252" i="1"/>
  <c r="F7253" i="1" l="1"/>
  <c r="E7253" i="1"/>
  <c r="H7253" i="1"/>
  <c r="C7253" i="1"/>
  <c r="A7254" i="1"/>
  <c r="D7253" i="1"/>
  <c r="G7253" i="1"/>
  <c r="H7254" i="1" l="1"/>
  <c r="D7254" i="1"/>
  <c r="G7254" i="1"/>
  <c r="C7254" i="1"/>
  <c r="E7254" i="1"/>
  <c r="A7255" i="1"/>
  <c r="F7254" i="1"/>
  <c r="A7256" i="1" l="1"/>
  <c r="E7255" i="1"/>
  <c r="H7255" i="1"/>
  <c r="D7255" i="1"/>
  <c r="F7255" i="1"/>
  <c r="G7255" i="1"/>
  <c r="C7255" i="1"/>
  <c r="F7256" i="1" l="1"/>
  <c r="A7257" i="1"/>
  <c r="E7256" i="1"/>
  <c r="G7256" i="1"/>
  <c r="C7256" i="1"/>
  <c r="D7256" i="1"/>
  <c r="H7256" i="1"/>
  <c r="G7257" i="1" l="1"/>
  <c r="C7257" i="1"/>
  <c r="F7257" i="1"/>
  <c r="H7257" i="1"/>
  <c r="D7257" i="1"/>
  <c r="E7257" i="1"/>
  <c r="A7258" i="1"/>
  <c r="H7258" i="1" l="1"/>
  <c r="D7258" i="1"/>
  <c r="G7258" i="1"/>
  <c r="C7258" i="1"/>
  <c r="A7259" i="1"/>
  <c r="E7258" i="1"/>
  <c r="F7258" i="1"/>
  <c r="A7260" i="1" l="1"/>
  <c r="E7259" i="1"/>
  <c r="H7259" i="1"/>
  <c r="D7259" i="1"/>
  <c r="F7259" i="1"/>
  <c r="C7259" i="1"/>
  <c r="G7259" i="1"/>
  <c r="F7260" i="1" l="1"/>
  <c r="A7261" i="1"/>
  <c r="E7260" i="1"/>
  <c r="C7260" i="1"/>
  <c r="G7260" i="1"/>
  <c r="H7260" i="1"/>
  <c r="D7260" i="1"/>
  <c r="G7261" i="1" l="1"/>
  <c r="C7261" i="1"/>
  <c r="F7261" i="1"/>
  <c r="D7261" i="1"/>
  <c r="E7261" i="1"/>
  <c r="A7262" i="1"/>
  <c r="H7261" i="1"/>
  <c r="H7262" i="1" l="1"/>
  <c r="D7262" i="1"/>
  <c r="G7262" i="1"/>
  <c r="C7262" i="1"/>
  <c r="E7262" i="1"/>
  <c r="A7263" i="1"/>
  <c r="F7262" i="1"/>
  <c r="A7264" i="1" l="1"/>
  <c r="E7263" i="1"/>
  <c r="H7263" i="1"/>
  <c r="D7263" i="1"/>
  <c r="F7263" i="1"/>
  <c r="C7263" i="1"/>
  <c r="G7263" i="1"/>
  <c r="F7264" i="1" l="1"/>
  <c r="A7265" i="1"/>
  <c r="E7264" i="1"/>
  <c r="G7264" i="1"/>
  <c r="H7264" i="1"/>
  <c r="D7264" i="1"/>
  <c r="C7264" i="1"/>
  <c r="G7265" i="1" l="1"/>
  <c r="C7265" i="1"/>
  <c r="F7265" i="1"/>
  <c r="H7265" i="1"/>
  <c r="D7265" i="1"/>
  <c r="E7265" i="1"/>
  <c r="A7266" i="1"/>
  <c r="H7266" i="1" l="1"/>
  <c r="D7266" i="1"/>
  <c r="G7266" i="1"/>
  <c r="C7266" i="1"/>
  <c r="A7267" i="1"/>
  <c r="F7266" i="1"/>
  <c r="E7266" i="1"/>
  <c r="A7268" i="1" l="1"/>
  <c r="E7267" i="1"/>
  <c r="H7267" i="1"/>
  <c r="D7267" i="1"/>
  <c r="F7267" i="1"/>
  <c r="G7267" i="1"/>
  <c r="C7267" i="1"/>
  <c r="F7268" i="1" l="1"/>
  <c r="A7269" i="1"/>
  <c r="E7268" i="1"/>
  <c r="C7268" i="1"/>
  <c r="D7268" i="1"/>
  <c r="H7268" i="1"/>
  <c r="G7268" i="1"/>
  <c r="G7269" i="1" l="1"/>
  <c r="C7269" i="1"/>
  <c r="F7269" i="1"/>
  <c r="D7269" i="1"/>
  <c r="H7269" i="1"/>
  <c r="A7270" i="1"/>
  <c r="E7269" i="1"/>
  <c r="H7270" i="1" l="1"/>
  <c r="D7270" i="1"/>
  <c r="G7270" i="1"/>
  <c r="C7270" i="1"/>
  <c r="E7270" i="1"/>
  <c r="A7271" i="1"/>
  <c r="F7270" i="1"/>
  <c r="A7272" i="1" l="1"/>
  <c r="E7271" i="1"/>
  <c r="H7271" i="1"/>
  <c r="D7271" i="1"/>
  <c r="F7271" i="1"/>
  <c r="C7271" i="1"/>
  <c r="G7271" i="1"/>
  <c r="F7272" i="1" l="1"/>
  <c r="A7273" i="1"/>
  <c r="E7272" i="1"/>
  <c r="G7272" i="1"/>
  <c r="C7272" i="1"/>
  <c r="H7272" i="1"/>
  <c r="D7272" i="1"/>
  <c r="G7273" i="1" l="1"/>
  <c r="C7273" i="1"/>
  <c r="F7273" i="1"/>
  <c r="H7273" i="1"/>
  <c r="E7273" i="1"/>
  <c r="D7273" i="1"/>
  <c r="A7274" i="1"/>
  <c r="H7274" i="1" l="1"/>
  <c r="D7274" i="1"/>
  <c r="G7274" i="1"/>
  <c r="C7274" i="1"/>
  <c r="A7275" i="1"/>
  <c r="E7274" i="1"/>
  <c r="F7274" i="1"/>
  <c r="A7276" i="1" l="1"/>
  <c r="E7275" i="1"/>
  <c r="H7275" i="1"/>
  <c r="D7275" i="1"/>
  <c r="G7275" i="1"/>
  <c r="F7275" i="1"/>
  <c r="C7275" i="1"/>
  <c r="F7276" i="1" l="1"/>
  <c r="A7277" i="1"/>
  <c r="E7276" i="1"/>
  <c r="C7276" i="1"/>
  <c r="G7276" i="1"/>
  <c r="H7276" i="1"/>
  <c r="D7276" i="1"/>
  <c r="G7277" i="1" l="1"/>
  <c r="C7277" i="1"/>
  <c r="F7277" i="1"/>
  <c r="D7277" i="1"/>
  <c r="E7277" i="1"/>
  <c r="A7278" i="1"/>
  <c r="H7277" i="1"/>
  <c r="H7278" i="1" l="1"/>
  <c r="D7278" i="1"/>
  <c r="G7278" i="1"/>
  <c r="C7278" i="1"/>
  <c r="E7278" i="1"/>
  <c r="A7279" i="1"/>
  <c r="F7278" i="1"/>
  <c r="A7280" i="1" l="1"/>
  <c r="E7279" i="1"/>
  <c r="H7279" i="1"/>
  <c r="D7279" i="1"/>
  <c r="F7279" i="1"/>
  <c r="C7279" i="1"/>
  <c r="G7279" i="1"/>
  <c r="F7280" i="1" l="1"/>
  <c r="A7281" i="1"/>
  <c r="E7280" i="1"/>
  <c r="G7280" i="1"/>
  <c r="H7280" i="1"/>
  <c r="D7280" i="1"/>
  <c r="C7280" i="1"/>
  <c r="G7281" i="1" l="1"/>
  <c r="C7281" i="1"/>
  <c r="F7281" i="1"/>
  <c r="H7281" i="1"/>
  <c r="E7281" i="1"/>
  <c r="D7281" i="1"/>
  <c r="A7282" i="1"/>
  <c r="H7282" i="1" l="1"/>
  <c r="D7282" i="1"/>
  <c r="G7282" i="1"/>
  <c r="C7282" i="1"/>
  <c r="A7283" i="1"/>
  <c r="E7282" i="1"/>
  <c r="F7282" i="1"/>
  <c r="A7284" i="1" l="1"/>
  <c r="E7283" i="1"/>
  <c r="H7283" i="1"/>
  <c r="D7283" i="1"/>
  <c r="G7283" i="1"/>
  <c r="F7283" i="1"/>
  <c r="C7283" i="1"/>
  <c r="F7284" i="1" l="1"/>
  <c r="A7285" i="1"/>
  <c r="E7284" i="1"/>
  <c r="C7284" i="1"/>
  <c r="G7284" i="1"/>
  <c r="D7284" i="1"/>
  <c r="H7284" i="1"/>
  <c r="G7285" i="1" l="1"/>
  <c r="C7285" i="1"/>
  <c r="F7285" i="1"/>
  <c r="D7285" i="1"/>
  <c r="A7286" i="1"/>
  <c r="H7285" i="1"/>
  <c r="E7285" i="1"/>
  <c r="H7286" i="1" l="1"/>
  <c r="D7286" i="1"/>
  <c r="G7286" i="1"/>
  <c r="C7286" i="1"/>
  <c r="E7286" i="1"/>
  <c r="A7287" i="1"/>
  <c r="F7286" i="1"/>
  <c r="A7288" i="1" l="1"/>
  <c r="E7287" i="1"/>
  <c r="H7287" i="1"/>
  <c r="D7287" i="1"/>
  <c r="F7287" i="1"/>
  <c r="C7287" i="1"/>
  <c r="G7287" i="1"/>
  <c r="F7288" i="1" l="1"/>
  <c r="A7289" i="1"/>
  <c r="E7288" i="1"/>
  <c r="G7288" i="1"/>
  <c r="H7288" i="1"/>
  <c r="D7288" i="1"/>
  <c r="C7288" i="1"/>
  <c r="G7289" i="1" l="1"/>
  <c r="C7289" i="1"/>
  <c r="F7289" i="1"/>
  <c r="H7289" i="1"/>
  <c r="D7289" i="1"/>
  <c r="E7289" i="1"/>
  <c r="A7290" i="1"/>
  <c r="H7290" i="1" l="1"/>
  <c r="D7290" i="1"/>
  <c r="G7290" i="1"/>
  <c r="C7290" i="1"/>
  <c r="A7291" i="1"/>
  <c r="F7290" i="1"/>
  <c r="E7290" i="1"/>
  <c r="A7292" i="1" l="1"/>
  <c r="E7291" i="1"/>
  <c r="H7291" i="1"/>
  <c r="D7291" i="1"/>
  <c r="F7291" i="1"/>
  <c r="G7291" i="1"/>
  <c r="C7291" i="1"/>
  <c r="F7292" i="1" l="1"/>
  <c r="A7293" i="1"/>
  <c r="E7292" i="1"/>
  <c r="C7292" i="1"/>
  <c r="D7292" i="1"/>
  <c r="H7292" i="1"/>
  <c r="G7292" i="1"/>
  <c r="G7293" i="1" l="1"/>
  <c r="C7293" i="1"/>
  <c r="F7293" i="1"/>
  <c r="D7293" i="1"/>
  <c r="H7293" i="1"/>
  <c r="A7294" i="1"/>
  <c r="E7293" i="1"/>
  <c r="H7294" i="1" l="1"/>
  <c r="D7294" i="1"/>
  <c r="G7294" i="1"/>
  <c r="C7294" i="1"/>
  <c r="E7294" i="1"/>
  <c r="A7295" i="1"/>
  <c r="F7294" i="1"/>
  <c r="A7296" i="1" l="1"/>
  <c r="E7295" i="1"/>
  <c r="H7295" i="1"/>
  <c r="D7295" i="1"/>
  <c r="F7295" i="1"/>
  <c r="G7295" i="1"/>
  <c r="C7295" i="1"/>
  <c r="F7296" i="1" l="1"/>
  <c r="A7297" i="1"/>
  <c r="E7296" i="1"/>
  <c r="G7296" i="1"/>
  <c r="C7296" i="1"/>
  <c r="D7296" i="1"/>
  <c r="H7296" i="1"/>
  <c r="G7297" i="1" l="1"/>
  <c r="C7297" i="1"/>
  <c r="F7297" i="1"/>
  <c r="H7297" i="1"/>
  <c r="A7298" i="1"/>
  <c r="E7297" i="1"/>
  <c r="D7297" i="1"/>
  <c r="H7298" i="1" l="1"/>
  <c r="D7298" i="1"/>
  <c r="G7298" i="1"/>
  <c r="C7298" i="1"/>
  <c r="A7299" i="1"/>
  <c r="E7298" i="1"/>
  <c r="F7298" i="1"/>
  <c r="A7300" i="1" l="1"/>
  <c r="E7299" i="1"/>
  <c r="H7299" i="1"/>
  <c r="D7299" i="1"/>
  <c r="G7299" i="1"/>
  <c r="F7299" i="1"/>
  <c r="C7299" i="1"/>
  <c r="F7300" i="1" l="1"/>
  <c r="A7301" i="1"/>
  <c r="E7300" i="1"/>
  <c r="C7300" i="1"/>
  <c r="G7300" i="1"/>
  <c r="H7300" i="1"/>
  <c r="D7300" i="1"/>
  <c r="G7301" i="1" l="1"/>
  <c r="C7301" i="1"/>
  <c r="F7301" i="1"/>
  <c r="D7301" i="1"/>
  <c r="H7301" i="1"/>
  <c r="E7301" i="1"/>
  <c r="A7302" i="1"/>
  <c r="H7302" i="1" l="1"/>
  <c r="D7302" i="1"/>
  <c r="G7302" i="1"/>
  <c r="C7302" i="1"/>
  <c r="E7302" i="1"/>
  <c r="F7302" i="1"/>
  <c r="A7303" i="1"/>
  <c r="A7304" i="1" l="1"/>
  <c r="E7303" i="1"/>
  <c r="H7303" i="1"/>
  <c r="D7303" i="1"/>
  <c r="F7303" i="1"/>
  <c r="C7303" i="1"/>
  <c r="G7303" i="1"/>
  <c r="F7304" i="1" l="1"/>
  <c r="A7305" i="1"/>
  <c r="E7304" i="1"/>
  <c r="G7304" i="1"/>
  <c r="C7304" i="1"/>
  <c r="D7304" i="1"/>
  <c r="H7304" i="1"/>
  <c r="G7305" i="1" l="1"/>
  <c r="C7305" i="1"/>
  <c r="F7305" i="1"/>
  <c r="H7305" i="1"/>
  <c r="A7306" i="1"/>
  <c r="E7305" i="1"/>
  <c r="D7305" i="1"/>
  <c r="H7306" i="1" l="1"/>
  <c r="D7306" i="1"/>
  <c r="G7306" i="1"/>
  <c r="C7306" i="1"/>
  <c r="A7307" i="1"/>
  <c r="E7306" i="1"/>
  <c r="F7306" i="1"/>
  <c r="A7308" i="1" l="1"/>
  <c r="E7307" i="1"/>
  <c r="H7307" i="1"/>
  <c r="D7307" i="1"/>
  <c r="G7307" i="1"/>
  <c r="F7307" i="1"/>
  <c r="C7307" i="1"/>
  <c r="F7308" i="1" l="1"/>
  <c r="A7309" i="1"/>
  <c r="E7308" i="1"/>
  <c r="C7308" i="1"/>
  <c r="G7308" i="1"/>
  <c r="D7308" i="1"/>
  <c r="H7308" i="1"/>
  <c r="G7309" i="1" l="1"/>
  <c r="C7309" i="1"/>
  <c r="F7309" i="1"/>
  <c r="D7309" i="1"/>
  <c r="A7310" i="1"/>
  <c r="H7309" i="1"/>
  <c r="E7309" i="1"/>
  <c r="H7310" i="1" l="1"/>
  <c r="D7310" i="1"/>
  <c r="G7310" i="1"/>
  <c r="C7310" i="1"/>
  <c r="E7310" i="1"/>
  <c r="A7311" i="1"/>
  <c r="F7310" i="1"/>
  <c r="A7312" i="1" l="1"/>
  <c r="E7311" i="1"/>
  <c r="H7311" i="1"/>
  <c r="D7311" i="1"/>
  <c r="F7311" i="1"/>
  <c r="C7311" i="1"/>
  <c r="G7311" i="1"/>
  <c r="F7312" i="1" l="1"/>
  <c r="A7313" i="1"/>
  <c r="E7312" i="1"/>
  <c r="G7312" i="1"/>
  <c r="H7312" i="1"/>
  <c r="D7312" i="1"/>
  <c r="C7312" i="1"/>
  <c r="G7313" i="1" l="1"/>
  <c r="C7313" i="1"/>
  <c r="F7313" i="1"/>
  <c r="H7313" i="1"/>
  <c r="D7313" i="1"/>
  <c r="E7313" i="1"/>
  <c r="A7314" i="1"/>
  <c r="H7314" i="1" l="1"/>
  <c r="D7314" i="1"/>
  <c r="G7314" i="1"/>
  <c r="C7314" i="1"/>
  <c r="A7315" i="1"/>
  <c r="F7314" i="1"/>
  <c r="E7314" i="1"/>
  <c r="A7316" i="1" l="1"/>
  <c r="E7315" i="1"/>
  <c r="H7315" i="1"/>
  <c r="D7315" i="1"/>
  <c r="F7315" i="1"/>
  <c r="G7315" i="1"/>
  <c r="C7315" i="1"/>
  <c r="F7316" i="1" l="1"/>
  <c r="A7317" i="1"/>
  <c r="E7316" i="1"/>
  <c r="C7316" i="1"/>
  <c r="D7316" i="1"/>
  <c r="H7316" i="1"/>
  <c r="G7316" i="1"/>
  <c r="G7317" i="1" l="1"/>
  <c r="C7317" i="1"/>
  <c r="F7317" i="1"/>
  <c r="D7317" i="1"/>
  <c r="H7317" i="1"/>
  <c r="A7318" i="1"/>
  <c r="E7317" i="1"/>
  <c r="H7318" i="1" l="1"/>
  <c r="D7318" i="1"/>
  <c r="G7318" i="1"/>
  <c r="C7318" i="1"/>
  <c r="E7318" i="1"/>
  <c r="F7318" i="1"/>
  <c r="A7319" i="1"/>
  <c r="A7320" i="1" l="1"/>
  <c r="E7319" i="1"/>
  <c r="H7319" i="1"/>
  <c r="D7319" i="1"/>
  <c r="F7319" i="1"/>
  <c r="C7319" i="1"/>
  <c r="G7319" i="1"/>
  <c r="F7320" i="1" l="1"/>
  <c r="A7321" i="1"/>
  <c r="E7320" i="1"/>
  <c r="G7320" i="1"/>
  <c r="C7320" i="1"/>
  <c r="H7320" i="1"/>
  <c r="D7320" i="1"/>
  <c r="G7321" i="1" l="1"/>
  <c r="C7321" i="1"/>
  <c r="F7321" i="1"/>
  <c r="H7321" i="1"/>
  <c r="E7321" i="1"/>
  <c r="D7321" i="1"/>
  <c r="A7322" i="1"/>
  <c r="H7322" i="1" l="1"/>
  <c r="D7322" i="1"/>
  <c r="G7322" i="1"/>
  <c r="C7322" i="1"/>
  <c r="A7323" i="1"/>
  <c r="E7322" i="1"/>
  <c r="F7322" i="1"/>
  <c r="A7324" i="1" l="1"/>
  <c r="E7323" i="1"/>
  <c r="H7323" i="1"/>
  <c r="D7323" i="1"/>
  <c r="C7323" i="1"/>
  <c r="G7323" i="1"/>
  <c r="F7323" i="1"/>
  <c r="F7324" i="1" l="1"/>
  <c r="A7325" i="1"/>
  <c r="E7324" i="1"/>
  <c r="C7324" i="1"/>
  <c r="G7324" i="1"/>
  <c r="H7324" i="1"/>
  <c r="D7324" i="1"/>
  <c r="G7325" i="1" l="1"/>
  <c r="C7325" i="1"/>
  <c r="F7325" i="1"/>
  <c r="D7325" i="1"/>
  <c r="A7326" i="1"/>
  <c r="H7325" i="1"/>
  <c r="E7325" i="1"/>
  <c r="H7326" i="1" l="1"/>
  <c r="D7326" i="1"/>
  <c r="G7326" i="1"/>
  <c r="C7326" i="1"/>
  <c r="E7326" i="1"/>
  <c r="A7327" i="1"/>
  <c r="F7326" i="1"/>
  <c r="A7328" i="1" l="1"/>
  <c r="E7327" i="1"/>
  <c r="H7327" i="1"/>
  <c r="D7327" i="1"/>
  <c r="F7327" i="1"/>
  <c r="G7327" i="1"/>
  <c r="C7327" i="1"/>
  <c r="F7328" i="1" l="1"/>
  <c r="A7329" i="1"/>
  <c r="E7328" i="1"/>
  <c r="G7328" i="1"/>
  <c r="D7328" i="1"/>
  <c r="C7328" i="1"/>
  <c r="H7328" i="1"/>
  <c r="G7329" i="1" l="1"/>
  <c r="C7329" i="1"/>
  <c r="F7329" i="1"/>
  <c r="H7329" i="1"/>
  <c r="D7329" i="1"/>
  <c r="A7330" i="1"/>
  <c r="E7329" i="1"/>
  <c r="H7330" i="1" l="1"/>
  <c r="D7330" i="1"/>
  <c r="G7330" i="1"/>
  <c r="C7330" i="1"/>
  <c r="A7331" i="1"/>
  <c r="F7330" i="1"/>
  <c r="E7330" i="1"/>
  <c r="A7332" i="1" l="1"/>
  <c r="E7331" i="1"/>
  <c r="H7331" i="1"/>
  <c r="D7331" i="1"/>
  <c r="F7331" i="1"/>
  <c r="G7331" i="1"/>
  <c r="C7331" i="1"/>
  <c r="F7332" i="1" l="1"/>
  <c r="A7333" i="1"/>
  <c r="E7332" i="1"/>
  <c r="C7332" i="1"/>
  <c r="D7332" i="1"/>
  <c r="H7332" i="1"/>
  <c r="G7332" i="1"/>
  <c r="G7333" i="1" l="1"/>
  <c r="C7333" i="1"/>
  <c r="F7333" i="1"/>
  <c r="D7333" i="1"/>
  <c r="H7333" i="1"/>
  <c r="A7334" i="1"/>
  <c r="E7333" i="1"/>
  <c r="H7334" i="1" l="1"/>
  <c r="D7334" i="1"/>
  <c r="G7334" i="1"/>
  <c r="C7334" i="1"/>
  <c r="E7334" i="1"/>
  <c r="A7335" i="1"/>
  <c r="F7334" i="1"/>
  <c r="A7336" i="1" l="1"/>
  <c r="E7335" i="1"/>
  <c r="H7335" i="1"/>
  <c r="D7335" i="1"/>
  <c r="F7335" i="1"/>
  <c r="G7335" i="1"/>
  <c r="C7335" i="1"/>
  <c r="F7336" i="1" l="1"/>
  <c r="A7337" i="1"/>
  <c r="E7336" i="1"/>
  <c r="G7336" i="1"/>
  <c r="C7336" i="1"/>
  <c r="D7336" i="1"/>
  <c r="H7336" i="1"/>
  <c r="G7337" i="1" l="1"/>
  <c r="C7337" i="1"/>
  <c r="F7337" i="1"/>
  <c r="H7337" i="1"/>
  <c r="E7337" i="1"/>
  <c r="D7337" i="1"/>
  <c r="A7338" i="1"/>
  <c r="H7338" i="1" l="1"/>
  <c r="D7338" i="1"/>
  <c r="G7338" i="1"/>
  <c r="C7338" i="1"/>
  <c r="A7339" i="1"/>
  <c r="E7338" i="1"/>
  <c r="F7338" i="1"/>
  <c r="A7340" i="1" l="1"/>
  <c r="E7339" i="1"/>
  <c r="H7339" i="1"/>
  <c r="D7339" i="1"/>
  <c r="G7339" i="1"/>
  <c r="F7339" i="1"/>
  <c r="C7339" i="1"/>
  <c r="F7340" i="1" l="1"/>
  <c r="A7341" i="1"/>
  <c r="E7340" i="1"/>
  <c r="C7340" i="1"/>
  <c r="G7340" i="1"/>
  <c r="D7340" i="1"/>
  <c r="H7340" i="1"/>
  <c r="G7341" i="1" l="1"/>
  <c r="C7341" i="1"/>
  <c r="F7341" i="1"/>
  <c r="D7341" i="1"/>
  <c r="A7342" i="1"/>
  <c r="H7341" i="1"/>
  <c r="E7341" i="1"/>
  <c r="H7342" i="1" l="1"/>
  <c r="D7342" i="1"/>
  <c r="G7342" i="1"/>
  <c r="C7342" i="1"/>
  <c r="E7342" i="1"/>
  <c r="A7343" i="1"/>
  <c r="F7342" i="1"/>
  <c r="A7344" i="1" l="1"/>
  <c r="E7343" i="1"/>
  <c r="H7343" i="1"/>
  <c r="D7343" i="1"/>
  <c r="F7343" i="1"/>
  <c r="G7343" i="1"/>
  <c r="C7343" i="1"/>
  <c r="F7344" i="1" l="1"/>
  <c r="A7345" i="1"/>
  <c r="E7344" i="1"/>
  <c r="G7344" i="1"/>
  <c r="D7344" i="1"/>
  <c r="C7344" i="1"/>
  <c r="H7344" i="1"/>
  <c r="G7345" i="1" l="1"/>
  <c r="C7345" i="1"/>
  <c r="F7345" i="1"/>
  <c r="H7345" i="1"/>
  <c r="D7345" i="1"/>
  <c r="E7345" i="1"/>
  <c r="A7346" i="1"/>
  <c r="H7346" i="1" l="1"/>
  <c r="D7346" i="1"/>
  <c r="G7346" i="1"/>
  <c r="C7346" i="1"/>
  <c r="A7347" i="1"/>
  <c r="F7346" i="1"/>
  <c r="E7346" i="1"/>
  <c r="A7348" i="1" l="1"/>
  <c r="E7347" i="1"/>
  <c r="H7347" i="1"/>
  <c r="D7347" i="1"/>
  <c r="F7347" i="1"/>
  <c r="G7347" i="1"/>
  <c r="C7347" i="1"/>
  <c r="F7348" i="1" l="1"/>
  <c r="A7349" i="1"/>
  <c r="E7348" i="1"/>
  <c r="C7348" i="1"/>
  <c r="D7348" i="1"/>
  <c r="H7348" i="1"/>
  <c r="G7348" i="1"/>
  <c r="G7349" i="1" l="1"/>
  <c r="C7349" i="1"/>
  <c r="F7349" i="1"/>
  <c r="D7349" i="1"/>
  <c r="H7349" i="1"/>
  <c r="A7350" i="1"/>
  <c r="E7349" i="1"/>
  <c r="H7350" i="1" l="1"/>
  <c r="D7350" i="1"/>
  <c r="G7350" i="1"/>
  <c r="C7350" i="1"/>
  <c r="E7350" i="1"/>
  <c r="A7351" i="1"/>
  <c r="F7350" i="1"/>
  <c r="A7352" i="1" l="1"/>
  <c r="E7351" i="1"/>
  <c r="H7351" i="1"/>
  <c r="D7351" i="1"/>
  <c r="F7351" i="1"/>
  <c r="G7351" i="1"/>
  <c r="C7351" i="1"/>
  <c r="F7352" i="1" l="1"/>
  <c r="A7353" i="1"/>
  <c r="E7352" i="1"/>
  <c r="G7352" i="1"/>
  <c r="C7352" i="1"/>
  <c r="D7352" i="1"/>
  <c r="H7352" i="1"/>
  <c r="G7353" i="1" l="1"/>
  <c r="C7353" i="1"/>
  <c r="F7353" i="1"/>
  <c r="H7353" i="1"/>
  <c r="E7353" i="1"/>
  <c r="D7353" i="1"/>
  <c r="A7354" i="1"/>
  <c r="H7354" i="1" l="1"/>
  <c r="D7354" i="1"/>
  <c r="G7354" i="1"/>
  <c r="C7354" i="1"/>
  <c r="A7355" i="1"/>
  <c r="E7354" i="1"/>
  <c r="F7354" i="1"/>
  <c r="A7356" i="1" l="1"/>
  <c r="E7355" i="1"/>
  <c r="H7355" i="1"/>
  <c r="D7355" i="1"/>
  <c r="C7355" i="1"/>
  <c r="G7355" i="1"/>
  <c r="F7355" i="1"/>
  <c r="F7356" i="1" l="1"/>
  <c r="A7357" i="1"/>
  <c r="E7356" i="1"/>
  <c r="C7356" i="1"/>
  <c r="G7356" i="1"/>
  <c r="H7356" i="1"/>
  <c r="D7356" i="1"/>
  <c r="G7357" i="1" l="1"/>
  <c r="C7357" i="1"/>
  <c r="F7357" i="1"/>
  <c r="D7357" i="1"/>
  <c r="A7358" i="1"/>
  <c r="H7357" i="1"/>
  <c r="E7357" i="1"/>
  <c r="H7358" i="1" l="1"/>
  <c r="D7358" i="1"/>
  <c r="G7358" i="1"/>
  <c r="C7358" i="1"/>
  <c r="E7358" i="1"/>
  <c r="A7359" i="1"/>
  <c r="F7358" i="1"/>
  <c r="A7360" i="1" l="1"/>
  <c r="E7359" i="1"/>
  <c r="H7359" i="1"/>
  <c r="D7359" i="1"/>
  <c r="F7359" i="1"/>
  <c r="C7359" i="1"/>
  <c r="G7359" i="1"/>
  <c r="F7360" i="1" l="1"/>
  <c r="A7361" i="1"/>
  <c r="E7360" i="1"/>
  <c r="G7360" i="1"/>
  <c r="D7360" i="1"/>
  <c r="C7360" i="1"/>
  <c r="H7360" i="1"/>
  <c r="G7361" i="1" l="1"/>
  <c r="C7361" i="1"/>
  <c r="F7361" i="1"/>
  <c r="H7361" i="1"/>
  <c r="D7361" i="1"/>
  <c r="E7361" i="1"/>
  <c r="A7362" i="1"/>
  <c r="H7362" i="1" l="1"/>
  <c r="D7362" i="1"/>
  <c r="G7362" i="1"/>
  <c r="C7362" i="1"/>
  <c r="A7363" i="1"/>
  <c r="F7362" i="1"/>
  <c r="E7362" i="1"/>
  <c r="A7364" i="1" l="1"/>
  <c r="E7363" i="1"/>
  <c r="H7363" i="1"/>
  <c r="D7363" i="1"/>
  <c r="F7363" i="1"/>
  <c r="C7363" i="1"/>
  <c r="G7363" i="1"/>
  <c r="F7364" i="1" l="1"/>
  <c r="A7365" i="1"/>
  <c r="E7364" i="1"/>
  <c r="C7364" i="1"/>
  <c r="H7364" i="1"/>
  <c r="G7364" i="1"/>
  <c r="D7364" i="1"/>
  <c r="G7365" i="1" l="1"/>
  <c r="C7365" i="1"/>
  <c r="F7365" i="1"/>
  <c r="D7365" i="1"/>
  <c r="H7365" i="1"/>
  <c r="A7366" i="1"/>
  <c r="E7365" i="1"/>
  <c r="H7366" i="1" l="1"/>
  <c r="D7366" i="1"/>
  <c r="G7366" i="1"/>
  <c r="C7366" i="1"/>
  <c r="E7366" i="1"/>
  <c r="F7366" i="1"/>
  <c r="A7367" i="1"/>
  <c r="A7368" i="1" l="1"/>
  <c r="E7367" i="1"/>
  <c r="H7367" i="1"/>
  <c r="D7367" i="1"/>
  <c r="F7367" i="1"/>
  <c r="C7367" i="1"/>
  <c r="G7367" i="1"/>
  <c r="F7368" i="1" l="1"/>
  <c r="A7369" i="1"/>
  <c r="E7368" i="1"/>
  <c r="G7368" i="1"/>
  <c r="C7368" i="1"/>
  <c r="D7368" i="1"/>
  <c r="H7368" i="1"/>
  <c r="G7369" i="1" l="1"/>
  <c r="C7369" i="1"/>
  <c r="F7369" i="1"/>
  <c r="H7369" i="1"/>
  <c r="A7370" i="1"/>
  <c r="E7369" i="1"/>
  <c r="D7369" i="1"/>
  <c r="H7370" i="1" l="1"/>
  <c r="D7370" i="1"/>
  <c r="G7370" i="1"/>
  <c r="C7370" i="1"/>
  <c r="A7371" i="1"/>
  <c r="E7370" i="1"/>
  <c r="F7370" i="1"/>
  <c r="A7372" i="1" l="1"/>
  <c r="E7371" i="1"/>
  <c r="H7371" i="1"/>
  <c r="D7371" i="1"/>
  <c r="G7371" i="1"/>
  <c r="F7371" i="1"/>
  <c r="C7371" i="1"/>
  <c r="F7372" i="1" l="1"/>
  <c r="A7373" i="1"/>
  <c r="E7372" i="1"/>
  <c r="C7372" i="1"/>
  <c r="G7372" i="1"/>
  <c r="H7372" i="1"/>
  <c r="D7372" i="1"/>
  <c r="G7373" i="1" l="1"/>
  <c r="C7373" i="1"/>
  <c r="F7373" i="1"/>
  <c r="D7373" i="1"/>
  <c r="E7373" i="1"/>
  <c r="A7374" i="1"/>
  <c r="H7373" i="1"/>
  <c r="H7374" i="1" l="1"/>
  <c r="D7374" i="1"/>
  <c r="G7374" i="1"/>
  <c r="C7374" i="1"/>
  <c r="E7374" i="1"/>
  <c r="A7375" i="1"/>
  <c r="F7374" i="1"/>
  <c r="A7376" i="1" l="1"/>
  <c r="E7375" i="1"/>
  <c r="H7375" i="1"/>
  <c r="D7375" i="1"/>
  <c r="F7375" i="1"/>
  <c r="G7375" i="1"/>
  <c r="C7375" i="1"/>
  <c r="F7376" i="1" l="1"/>
  <c r="A7377" i="1"/>
  <c r="E7376" i="1"/>
  <c r="G7376" i="1"/>
  <c r="D7376" i="1"/>
  <c r="C7376" i="1"/>
  <c r="H7376" i="1"/>
  <c r="G7377" i="1" l="1"/>
  <c r="C7377" i="1"/>
  <c r="F7377" i="1"/>
  <c r="H7377" i="1"/>
  <c r="D7377" i="1"/>
  <c r="E7377" i="1"/>
  <c r="A7378" i="1"/>
  <c r="H7378" i="1" l="1"/>
  <c r="D7378" i="1"/>
  <c r="G7378" i="1"/>
  <c r="C7378" i="1"/>
  <c r="A7379" i="1"/>
  <c r="F7378" i="1"/>
  <c r="E7378" i="1"/>
  <c r="A7380" i="1" l="1"/>
  <c r="E7379" i="1"/>
  <c r="H7379" i="1"/>
  <c r="D7379" i="1"/>
  <c r="F7379" i="1"/>
  <c r="G7379" i="1"/>
  <c r="C7379" i="1"/>
  <c r="F7380" i="1" l="1"/>
  <c r="A7381" i="1"/>
  <c r="E7380" i="1"/>
  <c r="C7380" i="1"/>
  <c r="D7380" i="1"/>
  <c r="H7380" i="1"/>
  <c r="G7380" i="1"/>
  <c r="G7381" i="1" l="1"/>
  <c r="C7381" i="1"/>
  <c r="F7381" i="1"/>
  <c r="D7381" i="1"/>
  <c r="H7381" i="1"/>
  <c r="A7382" i="1"/>
  <c r="E7381" i="1"/>
  <c r="H7382" i="1" l="1"/>
  <c r="D7382" i="1"/>
  <c r="G7382" i="1"/>
  <c r="C7382" i="1"/>
  <c r="E7382" i="1"/>
  <c r="A7383" i="1"/>
  <c r="F7382" i="1"/>
  <c r="A7384" i="1" l="1"/>
  <c r="E7383" i="1"/>
  <c r="H7383" i="1"/>
  <c r="D7383" i="1"/>
  <c r="F7383" i="1"/>
  <c r="G7383" i="1"/>
  <c r="C7383" i="1"/>
  <c r="F7384" i="1" l="1"/>
  <c r="A7385" i="1"/>
  <c r="E7384" i="1"/>
  <c r="G7384" i="1"/>
  <c r="C7384" i="1"/>
  <c r="D7384" i="1"/>
  <c r="H7384" i="1"/>
  <c r="G7385" i="1" l="1"/>
  <c r="C7385" i="1"/>
  <c r="F7385" i="1"/>
  <c r="H7385" i="1"/>
  <c r="A7386" i="1"/>
  <c r="E7385" i="1"/>
  <c r="D7385" i="1"/>
  <c r="H7386" i="1" l="1"/>
  <c r="D7386" i="1"/>
  <c r="G7386" i="1"/>
  <c r="C7386" i="1"/>
  <c r="A7387" i="1"/>
  <c r="E7386" i="1"/>
  <c r="F7386" i="1"/>
  <c r="A7388" i="1" l="1"/>
  <c r="E7387" i="1"/>
  <c r="H7387" i="1"/>
  <c r="D7387" i="1"/>
  <c r="F7387" i="1"/>
  <c r="G7387" i="1"/>
  <c r="C7387" i="1"/>
  <c r="F7388" i="1" l="1"/>
  <c r="A7389" i="1"/>
  <c r="E7388" i="1"/>
  <c r="C7388" i="1"/>
  <c r="D7388" i="1"/>
  <c r="H7388" i="1"/>
  <c r="G7388" i="1"/>
  <c r="G7389" i="1" l="1"/>
  <c r="C7389" i="1"/>
  <c r="F7389" i="1"/>
  <c r="D7389" i="1"/>
  <c r="H7389" i="1"/>
  <c r="A7390" i="1"/>
  <c r="E7389" i="1"/>
  <c r="H7390" i="1" l="1"/>
  <c r="D7390" i="1"/>
  <c r="G7390" i="1"/>
  <c r="C7390" i="1"/>
  <c r="E7390" i="1"/>
  <c r="A7391" i="1"/>
  <c r="F7390" i="1"/>
  <c r="A7392" i="1" l="1"/>
  <c r="E7391" i="1"/>
  <c r="H7391" i="1"/>
  <c r="D7391" i="1"/>
  <c r="F7391" i="1"/>
  <c r="G7391" i="1"/>
  <c r="C7391" i="1"/>
  <c r="F7392" i="1" l="1"/>
  <c r="A7393" i="1"/>
  <c r="E7392" i="1"/>
  <c r="G7392" i="1"/>
  <c r="C7392" i="1"/>
  <c r="D7392" i="1"/>
  <c r="H7392" i="1"/>
  <c r="G7393" i="1" l="1"/>
  <c r="C7393" i="1"/>
  <c r="F7393" i="1"/>
  <c r="H7393" i="1"/>
  <c r="E7393" i="1"/>
  <c r="D7393" i="1"/>
  <c r="A7394" i="1"/>
  <c r="H7394" i="1" l="1"/>
  <c r="D7394" i="1"/>
  <c r="G7394" i="1"/>
  <c r="C7394" i="1"/>
  <c r="A7395" i="1"/>
  <c r="E7394" i="1"/>
  <c r="F7394" i="1"/>
  <c r="A7396" i="1" l="1"/>
  <c r="E7395" i="1"/>
  <c r="H7395" i="1"/>
  <c r="D7395" i="1"/>
  <c r="C7395" i="1"/>
  <c r="G7395" i="1"/>
  <c r="F7395" i="1"/>
  <c r="F7396" i="1" l="1"/>
  <c r="A7397" i="1"/>
  <c r="E7396" i="1"/>
  <c r="C7396" i="1"/>
  <c r="G7396" i="1"/>
  <c r="H7396" i="1"/>
  <c r="D7396" i="1"/>
  <c r="G7397" i="1" l="1"/>
  <c r="C7397" i="1"/>
  <c r="F7397" i="1"/>
  <c r="D7397" i="1"/>
  <c r="A7398" i="1"/>
  <c r="H7397" i="1"/>
  <c r="E7397" i="1"/>
  <c r="H7398" i="1" l="1"/>
  <c r="D7398" i="1"/>
  <c r="G7398" i="1"/>
  <c r="C7398" i="1"/>
  <c r="E7398" i="1"/>
  <c r="A7399" i="1"/>
  <c r="F7398" i="1"/>
  <c r="A7400" i="1" l="1"/>
  <c r="E7399" i="1"/>
  <c r="H7399" i="1"/>
  <c r="D7399" i="1"/>
  <c r="F7399" i="1"/>
  <c r="G7399" i="1"/>
  <c r="C7399" i="1"/>
  <c r="F7400" i="1" l="1"/>
  <c r="A7401" i="1"/>
  <c r="E7400" i="1"/>
  <c r="G7400" i="1"/>
  <c r="D7400" i="1"/>
  <c r="C7400" i="1"/>
  <c r="H7400" i="1"/>
  <c r="G7401" i="1" l="1"/>
  <c r="C7401" i="1"/>
  <c r="F7401" i="1"/>
  <c r="H7401" i="1"/>
  <c r="D7401" i="1"/>
  <c r="E7401" i="1"/>
  <c r="A7402" i="1"/>
  <c r="H7402" i="1" l="1"/>
  <c r="D7402" i="1"/>
  <c r="G7402" i="1"/>
  <c r="C7402" i="1"/>
  <c r="A7403" i="1"/>
  <c r="E7402" i="1"/>
  <c r="F7402" i="1"/>
  <c r="A7404" i="1" l="1"/>
  <c r="E7403" i="1"/>
  <c r="H7403" i="1"/>
  <c r="D7403" i="1"/>
  <c r="C7403" i="1"/>
  <c r="G7403" i="1"/>
  <c r="F7403" i="1"/>
  <c r="F7404" i="1" l="1"/>
  <c r="A7405" i="1"/>
  <c r="E7404" i="1"/>
  <c r="C7404" i="1"/>
  <c r="G7404" i="1"/>
  <c r="H7404" i="1"/>
  <c r="D7404" i="1"/>
  <c r="G7405" i="1" l="1"/>
  <c r="C7405" i="1"/>
  <c r="F7405" i="1"/>
  <c r="D7405" i="1"/>
  <c r="A7406" i="1"/>
  <c r="H7405" i="1"/>
  <c r="E7405" i="1"/>
  <c r="H7406" i="1" l="1"/>
  <c r="D7406" i="1"/>
  <c r="G7406" i="1"/>
  <c r="C7406" i="1"/>
  <c r="E7406" i="1"/>
  <c r="A7407" i="1"/>
  <c r="F7406" i="1"/>
  <c r="A7408" i="1" l="1"/>
  <c r="E7407" i="1"/>
  <c r="H7407" i="1"/>
  <c r="D7407" i="1"/>
  <c r="F7407" i="1"/>
  <c r="C7407" i="1"/>
  <c r="G7407" i="1"/>
  <c r="F7408" i="1" l="1"/>
  <c r="A7409" i="1"/>
  <c r="E7408" i="1"/>
  <c r="G7408" i="1"/>
  <c r="D7408" i="1"/>
  <c r="C7408" i="1"/>
  <c r="H7408" i="1"/>
  <c r="G7409" i="1" l="1"/>
  <c r="C7409" i="1"/>
  <c r="F7409" i="1"/>
  <c r="H7409" i="1"/>
  <c r="E7409" i="1"/>
  <c r="D7409" i="1"/>
  <c r="A7410" i="1"/>
  <c r="H7410" i="1" l="1"/>
  <c r="D7410" i="1"/>
  <c r="G7410" i="1"/>
  <c r="C7410" i="1"/>
  <c r="A7411" i="1"/>
  <c r="F7410" i="1"/>
  <c r="E7410" i="1"/>
  <c r="A7412" i="1" l="1"/>
  <c r="E7411" i="1"/>
  <c r="H7411" i="1"/>
  <c r="D7411" i="1"/>
  <c r="F7411" i="1"/>
  <c r="C7411" i="1"/>
  <c r="G7411" i="1"/>
  <c r="F7412" i="1" l="1"/>
  <c r="A7413" i="1"/>
  <c r="E7412" i="1"/>
  <c r="C7412" i="1"/>
  <c r="H7412" i="1"/>
  <c r="G7412" i="1"/>
  <c r="D7412" i="1"/>
  <c r="G7413" i="1" l="1"/>
  <c r="C7413" i="1"/>
  <c r="F7413" i="1"/>
  <c r="D7413" i="1"/>
  <c r="A7414" i="1"/>
  <c r="H7413" i="1"/>
  <c r="E7413" i="1"/>
  <c r="H7414" i="1" l="1"/>
  <c r="D7414" i="1"/>
  <c r="G7414" i="1"/>
  <c r="C7414" i="1"/>
  <c r="E7414" i="1"/>
  <c r="F7414" i="1"/>
  <c r="A7415" i="1"/>
  <c r="A7416" i="1" l="1"/>
  <c r="E7415" i="1"/>
  <c r="H7415" i="1"/>
  <c r="D7415" i="1"/>
  <c r="F7415" i="1"/>
  <c r="C7415" i="1"/>
  <c r="G7415" i="1"/>
  <c r="F7416" i="1" l="1"/>
  <c r="A7417" i="1"/>
  <c r="E7416" i="1"/>
  <c r="G7416" i="1"/>
  <c r="D7416" i="1"/>
  <c r="C7416" i="1"/>
  <c r="H7416" i="1"/>
  <c r="G7417" i="1" l="1"/>
  <c r="C7417" i="1"/>
  <c r="F7417" i="1"/>
  <c r="H7417" i="1"/>
  <c r="A7418" i="1"/>
  <c r="E7417" i="1"/>
  <c r="D7417" i="1"/>
  <c r="H7418" i="1" l="1"/>
  <c r="D7418" i="1"/>
  <c r="G7418" i="1"/>
  <c r="C7418" i="1"/>
  <c r="A7419" i="1"/>
  <c r="F7418" i="1"/>
  <c r="E7418" i="1"/>
  <c r="A7420" i="1" l="1"/>
  <c r="E7419" i="1"/>
  <c r="H7419" i="1"/>
  <c r="D7419" i="1"/>
  <c r="G7419" i="1"/>
  <c r="F7419" i="1"/>
  <c r="C7419" i="1"/>
  <c r="F7420" i="1" l="1"/>
  <c r="A7421" i="1"/>
  <c r="E7420" i="1"/>
  <c r="C7420" i="1"/>
  <c r="H7420" i="1"/>
  <c r="G7420" i="1"/>
  <c r="D7420" i="1"/>
  <c r="G7421" i="1" l="1"/>
  <c r="C7421" i="1"/>
  <c r="F7421" i="1"/>
  <c r="D7421" i="1"/>
  <c r="E7421" i="1"/>
  <c r="A7422" i="1"/>
  <c r="H7421" i="1"/>
  <c r="H7422" i="1" l="1"/>
  <c r="D7422" i="1"/>
  <c r="G7422" i="1"/>
  <c r="C7422" i="1"/>
  <c r="E7422" i="1"/>
  <c r="F7422" i="1"/>
  <c r="A7423" i="1"/>
  <c r="A7424" i="1" l="1"/>
  <c r="E7423" i="1"/>
  <c r="H7423" i="1"/>
  <c r="D7423" i="1"/>
  <c r="F7423" i="1"/>
  <c r="C7423" i="1"/>
  <c r="G7423" i="1"/>
  <c r="F7424" i="1" l="1"/>
  <c r="A7425" i="1"/>
  <c r="E7424" i="1"/>
  <c r="G7424" i="1"/>
  <c r="D7424" i="1"/>
  <c r="C7424" i="1"/>
  <c r="H7424" i="1"/>
  <c r="G7425" i="1" l="1"/>
  <c r="C7425" i="1"/>
  <c r="F7425" i="1"/>
  <c r="H7425" i="1"/>
  <c r="E7425" i="1"/>
  <c r="D7425" i="1"/>
  <c r="A7426" i="1"/>
  <c r="H7426" i="1" l="1"/>
  <c r="D7426" i="1"/>
  <c r="G7426" i="1"/>
  <c r="C7426" i="1"/>
  <c r="A7427" i="1"/>
  <c r="F7426" i="1"/>
  <c r="E7426" i="1"/>
  <c r="A7428" i="1" l="1"/>
  <c r="E7427" i="1"/>
  <c r="H7427" i="1"/>
  <c r="D7427" i="1"/>
  <c r="C7427" i="1"/>
  <c r="G7427" i="1"/>
  <c r="F7427" i="1"/>
  <c r="F7428" i="1" l="1"/>
  <c r="A7429" i="1"/>
  <c r="E7428" i="1"/>
  <c r="C7428" i="1"/>
  <c r="H7428" i="1"/>
  <c r="G7428" i="1"/>
  <c r="D7428" i="1"/>
  <c r="G7429" i="1" l="1"/>
  <c r="C7429" i="1"/>
  <c r="F7429" i="1"/>
  <c r="D7429" i="1"/>
  <c r="E7429" i="1"/>
  <c r="A7430" i="1"/>
  <c r="H7429" i="1"/>
  <c r="H7430" i="1" l="1"/>
  <c r="D7430" i="1"/>
  <c r="G7430" i="1"/>
  <c r="C7430" i="1"/>
  <c r="E7430" i="1"/>
  <c r="A7431" i="1"/>
  <c r="F7430" i="1"/>
  <c r="A7432" i="1" l="1"/>
  <c r="E7431" i="1"/>
  <c r="H7431" i="1"/>
  <c r="D7431" i="1"/>
  <c r="F7431" i="1"/>
  <c r="C7431" i="1"/>
  <c r="G7431" i="1"/>
  <c r="F7432" i="1" l="1"/>
  <c r="A7433" i="1"/>
  <c r="E7432" i="1"/>
  <c r="G7432" i="1"/>
  <c r="H7432" i="1"/>
  <c r="D7432" i="1"/>
  <c r="C7432" i="1"/>
  <c r="G7433" i="1" l="1"/>
  <c r="C7433" i="1"/>
  <c r="F7433" i="1"/>
  <c r="H7433" i="1"/>
  <c r="E7433" i="1"/>
  <c r="D7433" i="1"/>
  <c r="A7434" i="1"/>
  <c r="H7434" i="1" l="1"/>
  <c r="D7434" i="1"/>
  <c r="G7434" i="1"/>
  <c r="C7434" i="1"/>
  <c r="A7435" i="1"/>
  <c r="F7434" i="1"/>
  <c r="E7434" i="1"/>
  <c r="A7436" i="1" l="1"/>
  <c r="E7435" i="1"/>
  <c r="H7435" i="1"/>
  <c r="D7435" i="1"/>
  <c r="G7435" i="1"/>
  <c r="F7435" i="1"/>
  <c r="C7435" i="1"/>
  <c r="F7436" i="1" l="1"/>
  <c r="A7437" i="1"/>
  <c r="E7436" i="1"/>
  <c r="C7436" i="1"/>
  <c r="D7436" i="1"/>
  <c r="H7436" i="1"/>
  <c r="G7436" i="1"/>
  <c r="G7437" i="1" l="1"/>
  <c r="C7437" i="1"/>
  <c r="F7437" i="1"/>
  <c r="D7437" i="1"/>
  <c r="A7438" i="1"/>
  <c r="H7437" i="1"/>
  <c r="E7437" i="1"/>
  <c r="H7438" i="1" l="1"/>
  <c r="D7438" i="1"/>
  <c r="G7438" i="1"/>
  <c r="C7438" i="1"/>
  <c r="E7438" i="1"/>
  <c r="A7439" i="1"/>
  <c r="F7438" i="1"/>
  <c r="A7440" i="1" l="1"/>
  <c r="E7439" i="1"/>
  <c r="H7439" i="1"/>
  <c r="D7439" i="1"/>
  <c r="F7439" i="1"/>
  <c r="G7439" i="1"/>
  <c r="C7439" i="1"/>
  <c r="F7440" i="1" l="1"/>
  <c r="A7441" i="1"/>
  <c r="E7440" i="1"/>
  <c r="G7440" i="1"/>
  <c r="D7440" i="1"/>
  <c r="C7440" i="1"/>
  <c r="H7440" i="1"/>
  <c r="G7441" i="1" l="1"/>
  <c r="C7441" i="1"/>
  <c r="F7441" i="1"/>
  <c r="H7441" i="1"/>
  <c r="E7441" i="1"/>
  <c r="D7441" i="1"/>
  <c r="A7442" i="1"/>
  <c r="H7442" i="1" l="1"/>
  <c r="D7442" i="1"/>
  <c r="G7442" i="1"/>
  <c r="C7442" i="1"/>
  <c r="A7443" i="1"/>
  <c r="F7442" i="1"/>
  <c r="E7442" i="1"/>
  <c r="A7444" i="1" l="1"/>
  <c r="E7443" i="1"/>
  <c r="H7443" i="1"/>
  <c r="D7443" i="1"/>
  <c r="C7443" i="1"/>
  <c r="G7443" i="1"/>
  <c r="F7443" i="1"/>
  <c r="F7444" i="1" l="1"/>
  <c r="A7445" i="1"/>
  <c r="E7444" i="1"/>
  <c r="C7444" i="1"/>
  <c r="H7444" i="1"/>
  <c r="G7444" i="1"/>
  <c r="D7444" i="1"/>
  <c r="G7445" i="1" l="1"/>
  <c r="C7445" i="1"/>
  <c r="F7445" i="1"/>
  <c r="D7445" i="1"/>
  <c r="H7445" i="1"/>
  <c r="A7446" i="1"/>
  <c r="E7445" i="1"/>
  <c r="H7446" i="1" l="1"/>
  <c r="D7446" i="1"/>
  <c r="G7446" i="1"/>
  <c r="C7446" i="1"/>
  <c r="E7446" i="1"/>
  <c r="F7446" i="1"/>
  <c r="A7447" i="1"/>
  <c r="A7448" i="1" l="1"/>
  <c r="E7447" i="1"/>
  <c r="H7447" i="1"/>
  <c r="D7447" i="1"/>
  <c r="F7447" i="1"/>
  <c r="C7447" i="1"/>
  <c r="G7447" i="1"/>
  <c r="F7448" i="1" l="1"/>
  <c r="A7449" i="1"/>
  <c r="E7448" i="1"/>
  <c r="G7448" i="1"/>
  <c r="C7448" i="1"/>
  <c r="D7448" i="1"/>
  <c r="H7448" i="1"/>
  <c r="G7449" i="1" l="1"/>
  <c r="C7449" i="1"/>
  <c r="F7449" i="1"/>
  <c r="H7449" i="1"/>
  <c r="A7450" i="1"/>
  <c r="E7449" i="1"/>
  <c r="D7449" i="1"/>
  <c r="H7450" i="1" l="1"/>
  <c r="D7450" i="1"/>
  <c r="G7450" i="1"/>
  <c r="C7450" i="1"/>
  <c r="A7451" i="1"/>
  <c r="E7450" i="1"/>
  <c r="F7450" i="1"/>
  <c r="A7452" i="1" l="1"/>
  <c r="E7451" i="1"/>
  <c r="H7451" i="1"/>
  <c r="D7451" i="1"/>
  <c r="G7451" i="1"/>
  <c r="F7451" i="1"/>
  <c r="C7451" i="1"/>
  <c r="F7452" i="1" l="1"/>
  <c r="A7453" i="1"/>
  <c r="E7452" i="1"/>
  <c r="C7452" i="1"/>
  <c r="G7452" i="1"/>
  <c r="H7452" i="1"/>
  <c r="D7452" i="1"/>
  <c r="G7453" i="1" l="1"/>
  <c r="C7453" i="1"/>
  <c r="F7453" i="1"/>
  <c r="D7453" i="1"/>
  <c r="E7453" i="1"/>
  <c r="A7454" i="1"/>
  <c r="H7453" i="1"/>
  <c r="H7454" i="1" l="1"/>
  <c r="D7454" i="1"/>
  <c r="G7454" i="1"/>
  <c r="C7454" i="1"/>
  <c r="E7454" i="1"/>
  <c r="A7455" i="1"/>
  <c r="F7454" i="1"/>
  <c r="A7456" i="1" l="1"/>
  <c r="E7455" i="1"/>
  <c r="H7455" i="1"/>
  <c r="D7455" i="1"/>
  <c r="F7455" i="1"/>
  <c r="C7455" i="1"/>
  <c r="G7455" i="1"/>
  <c r="F7456" i="1" l="1"/>
  <c r="A7457" i="1"/>
  <c r="E7456" i="1"/>
  <c r="G7456" i="1"/>
  <c r="H7456" i="1"/>
  <c r="D7456" i="1"/>
  <c r="C7456" i="1"/>
  <c r="G7457" i="1" l="1"/>
  <c r="C7457" i="1"/>
  <c r="F7457" i="1"/>
  <c r="H7457" i="1"/>
  <c r="D7457" i="1"/>
  <c r="E7457" i="1"/>
  <c r="A7458" i="1"/>
  <c r="H7458" i="1" l="1"/>
  <c r="D7458" i="1"/>
  <c r="G7458" i="1"/>
  <c r="C7458" i="1"/>
  <c r="A7459" i="1"/>
  <c r="F7458" i="1"/>
  <c r="E7458" i="1"/>
  <c r="A7460" i="1" l="1"/>
  <c r="E7459" i="1"/>
  <c r="H7459" i="1"/>
  <c r="D7459" i="1"/>
  <c r="F7459" i="1"/>
  <c r="G7459" i="1"/>
  <c r="C7459" i="1"/>
  <c r="F7460" i="1" l="1"/>
  <c r="A7461" i="1"/>
  <c r="E7460" i="1"/>
  <c r="C7460" i="1"/>
  <c r="G7460" i="1"/>
  <c r="D7460" i="1"/>
  <c r="H7460" i="1"/>
  <c r="G7461" i="1" l="1"/>
  <c r="C7461" i="1"/>
  <c r="F7461" i="1"/>
  <c r="D7461" i="1"/>
  <c r="A7462" i="1"/>
  <c r="H7461" i="1"/>
  <c r="E7461" i="1"/>
  <c r="H7462" i="1" l="1"/>
  <c r="D7462" i="1"/>
  <c r="G7462" i="1"/>
  <c r="C7462" i="1"/>
  <c r="E7462" i="1"/>
  <c r="A7463" i="1"/>
  <c r="F7462" i="1"/>
  <c r="A7464" i="1" l="1"/>
  <c r="E7463" i="1"/>
  <c r="H7463" i="1"/>
  <c r="D7463" i="1"/>
  <c r="F7463" i="1"/>
  <c r="G7463" i="1"/>
  <c r="C7463" i="1"/>
  <c r="F7464" i="1" l="1"/>
  <c r="A7465" i="1"/>
  <c r="E7464" i="1"/>
  <c r="G7464" i="1"/>
  <c r="D7464" i="1"/>
  <c r="C7464" i="1"/>
  <c r="H7464" i="1"/>
  <c r="G7465" i="1" l="1"/>
  <c r="C7465" i="1"/>
  <c r="F7465" i="1"/>
  <c r="H7465" i="1"/>
  <c r="D7465" i="1"/>
  <c r="E7465" i="1"/>
  <c r="A7466" i="1"/>
  <c r="H7466" i="1" l="1"/>
  <c r="D7466" i="1"/>
  <c r="G7466" i="1"/>
  <c r="C7466" i="1"/>
  <c r="A7467" i="1"/>
  <c r="F7466" i="1"/>
  <c r="E7466" i="1"/>
  <c r="A7468" i="1" l="1"/>
  <c r="E7467" i="1"/>
  <c r="H7467" i="1"/>
  <c r="D7467" i="1"/>
  <c r="F7467" i="1"/>
  <c r="C7467" i="1"/>
  <c r="G7467" i="1"/>
  <c r="F7468" i="1" l="1"/>
  <c r="A7469" i="1"/>
  <c r="E7468" i="1"/>
  <c r="C7468" i="1"/>
  <c r="H7468" i="1"/>
  <c r="G7468" i="1"/>
  <c r="D7468" i="1"/>
  <c r="G7469" i="1" l="1"/>
  <c r="C7469" i="1"/>
  <c r="F7469" i="1"/>
  <c r="D7469" i="1"/>
  <c r="H7469" i="1"/>
  <c r="A7470" i="1"/>
  <c r="E7469" i="1"/>
  <c r="H7470" i="1" l="1"/>
  <c r="D7470" i="1"/>
  <c r="G7470" i="1"/>
  <c r="C7470" i="1"/>
  <c r="E7470" i="1"/>
  <c r="A7471" i="1"/>
  <c r="F7470" i="1"/>
  <c r="A7472" i="1" l="1"/>
  <c r="E7471" i="1"/>
  <c r="H7471" i="1"/>
  <c r="D7471" i="1"/>
  <c r="F7471" i="1"/>
  <c r="G7471" i="1"/>
  <c r="C7471" i="1"/>
  <c r="F7472" i="1" l="1"/>
  <c r="A7473" i="1"/>
  <c r="E7472" i="1"/>
  <c r="G7472" i="1"/>
  <c r="C7472" i="1"/>
  <c r="D7472" i="1"/>
  <c r="H7472" i="1"/>
  <c r="G7473" i="1" l="1"/>
  <c r="C7473" i="1"/>
  <c r="F7473" i="1"/>
  <c r="H7473" i="1"/>
  <c r="E7473" i="1"/>
  <c r="D7473" i="1"/>
  <c r="A7474" i="1"/>
  <c r="H7474" i="1" l="1"/>
  <c r="D7474" i="1"/>
  <c r="G7474" i="1"/>
  <c r="C7474" i="1"/>
  <c r="A7475" i="1"/>
  <c r="E7474" i="1"/>
  <c r="F7474" i="1"/>
  <c r="A7476" i="1" l="1"/>
  <c r="E7475" i="1"/>
  <c r="H7475" i="1"/>
  <c r="D7475" i="1"/>
  <c r="C7475" i="1"/>
  <c r="G7475" i="1"/>
  <c r="F7475" i="1"/>
  <c r="F7476" i="1" l="1"/>
  <c r="A7477" i="1"/>
  <c r="E7476" i="1"/>
  <c r="C7476" i="1"/>
  <c r="G7476" i="1"/>
  <c r="H7476" i="1"/>
  <c r="D7476" i="1"/>
  <c r="G7477" i="1" l="1"/>
  <c r="C7477" i="1"/>
  <c r="F7477" i="1"/>
  <c r="D7477" i="1"/>
  <c r="E7477" i="1"/>
  <c r="A7478" i="1"/>
  <c r="H7477" i="1"/>
  <c r="H7478" i="1" l="1"/>
  <c r="D7478" i="1"/>
  <c r="G7478" i="1"/>
  <c r="C7478" i="1"/>
  <c r="E7478" i="1"/>
  <c r="A7479" i="1"/>
  <c r="F7478" i="1"/>
  <c r="A7480" i="1" l="1"/>
  <c r="E7479" i="1"/>
  <c r="H7479" i="1"/>
  <c r="D7479" i="1"/>
  <c r="F7479" i="1"/>
  <c r="C7479" i="1"/>
  <c r="G7479" i="1"/>
  <c r="F7480" i="1" l="1"/>
  <c r="A7481" i="1"/>
  <c r="E7480" i="1"/>
  <c r="G7480" i="1"/>
  <c r="H7480" i="1"/>
  <c r="D7480" i="1"/>
  <c r="C7480" i="1"/>
  <c r="G7481" i="1" l="1"/>
  <c r="C7481" i="1"/>
  <c r="F7481" i="1"/>
  <c r="H7481" i="1"/>
  <c r="D7481" i="1"/>
  <c r="E7481" i="1"/>
  <c r="A7482" i="1"/>
  <c r="H7482" i="1" l="1"/>
  <c r="D7482" i="1"/>
  <c r="G7482" i="1"/>
  <c r="C7482" i="1"/>
  <c r="A7483" i="1"/>
  <c r="F7482" i="1"/>
  <c r="E7482" i="1"/>
  <c r="A7484" i="1" l="1"/>
  <c r="E7483" i="1"/>
  <c r="H7483" i="1"/>
  <c r="D7483" i="1"/>
  <c r="F7483" i="1"/>
  <c r="G7483" i="1"/>
  <c r="C7483" i="1"/>
  <c r="F7484" i="1" l="1"/>
  <c r="A7485" i="1"/>
  <c r="E7484" i="1"/>
  <c r="C7484" i="1"/>
  <c r="G7484" i="1"/>
  <c r="H7484" i="1"/>
  <c r="D7484" i="1"/>
  <c r="G7485" i="1" l="1"/>
  <c r="C7485" i="1"/>
  <c r="F7485" i="1"/>
  <c r="D7485" i="1"/>
  <c r="E7485" i="1"/>
  <c r="A7486" i="1"/>
  <c r="H7485" i="1"/>
  <c r="H7486" i="1" l="1"/>
  <c r="D7486" i="1"/>
  <c r="G7486" i="1"/>
  <c r="C7486" i="1"/>
  <c r="E7486" i="1"/>
  <c r="A7487" i="1"/>
  <c r="F7486" i="1"/>
  <c r="A7488" i="1" l="1"/>
  <c r="E7487" i="1"/>
  <c r="H7487" i="1"/>
  <c r="D7487" i="1"/>
  <c r="F7487" i="1"/>
  <c r="C7487" i="1"/>
  <c r="G7487" i="1"/>
  <c r="F7488" i="1" l="1"/>
  <c r="A7489" i="1"/>
  <c r="E7488" i="1"/>
  <c r="G7488" i="1"/>
  <c r="C7488" i="1"/>
  <c r="H7488" i="1"/>
  <c r="D7488" i="1"/>
  <c r="G7489" i="1" l="1"/>
  <c r="C7489" i="1"/>
  <c r="F7489" i="1"/>
  <c r="H7489" i="1"/>
  <c r="E7489" i="1"/>
  <c r="D7489" i="1"/>
  <c r="A7490" i="1"/>
  <c r="H7490" i="1" l="1"/>
  <c r="D7490" i="1"/>
  <c r="G7490" i="1"/>
  <c r="C7490" i="1"/>
  <c r="A7491" i="1"/>
  <c r="E7490" i="1"/>
  <c r="F7490" i="1"/>
  <c r="A7492" i="1" l="1"/>
  <c r="E7491" i="1"/>
  <c r="H7491" i="1"/>
  <c r="D7491" i="1"/>
  <c r="G7491" i="1"/>
  <c r="F7491" i="1"/>
  <c r="C7491" i="1"/>
  <c r="F7492" i="1" l="1"/>
  <c r="A7493" i="1"/>
  <c r="E7492" i="1"/>
  <c r="C7492" i="1"/>
  <c r="D7492" i="1"/>
  <c r="H7492" i="1"/>
  <c r="G7492" i="1"/>
  <c r="G7493" i="1" l="1"/>
  <c r="C7493" i="1"/>
  <c r="F7493" i="1"/>
  <c r="D7493" i="1"/>
  <c r="H7493" i="1"/>
  <c r="A7494" i="1"/>
  <c r="E7493" i="1"/>
  <c r="H7494" i="1" l="1"/>
  <c r="D7494" i="1"/>
  <c r="G7494" i="1"/>
  <c r="C7494" i="1"/>
  <c r="E7494" i="1"/>
  <c r="A7495" i="1"/>
  <c r="F7494" i="1"/>
  <c r="A7496" i="1" l="1"/>
  <c r="E7495" i="1"/>
  <c r="H7495" i="1"/>
  <c r="D7495" i="1"/>
  <c r="F7495" i="1"/>
  <c r="G7495" i="1"/>
  <c r="C7495" i="1"/>
  <c r="F7496" i="1" l="1"/>
  <c r="A7497" i="1"/>
  <c r="E7496" i="1"/>
  <c r="G7496" i="1"/>
  <c r="C7496" i="1"/>
  <c r="D7496" i="1"/>
  <c r="H7496" i="1"/>
  <c r="G7497" i="1" l="1"/>
  <c r="C7497" i="1"/>
  <c r="F7497" i="1"/>
  <c r="H7497" i="1"/>
  <c r="E7497" i="1"/>
  <c r="D7497" i="1"/>
  <c r="A7498" i="1"/>
  <c r="H7498" i="1" l="1"/>
  <c r="D7498" i="1"/>
  <c r="G7498" i="1"/>
  <c r="C7498" i="1"/>
  <c r="A7499" i="1"/>
  <c r="E7498" i="1"/>
  <c r="F7498" i="1"/>
  <c r="A7500" i="1" l="1"/>
  <c r="E7499" i="1"/>
  <c r="H7499" i="1"/>
  <c r="D7499" i="1"/>
  <c r="C7499" i="1"/>
  <c r="G7499" i="1"/>
  <c r="F7499" i="1"/>
  <c r="F7500" i="1" l="1"/>
  <c r="A7501" i="1"/>
  <c r="E7500" i="1"/>
  <c r="C7500" i="1"/>
  <c r="H7500" i="1"/>
  <c r="G7500" i="1"/>
  <c r="D7500" i="1"/>
  <c r="G7501" i="1" l="1"/>
  <c r="C7501" i="1"/>
  <c r="F7501" i="1"/>
  <c r="D7501" i="1"/>
  <c r="E7501" i="1"/>
  <c r="A7502" i="1"/>
  <c r="H7501" i="1"/>
  <c r="H7502" i="1" l="1"/>
  <c r="D7502" i="1"/>
  <c r="G7502" i="1"/>
  <c r="C7502" i="1"/>
  <c r="E7502" i="1"/>
  <c r="A7503" i="1"/>
  <c r="F7502" i="1"/>
  <c r="A7504" i="1" l="1"/>
  <c r="E7503" i="1"/>
  <c r="H7503" i="1"/>
  <c r="D7503" i="1"/>
  <c r="F7503" i="1"/>
  <c r="C7503" i="1"/>
  <c r="G7503" i="1"/>
  <c r="F7504" i="1" l="1"/>
  <c r="A7505" i="1"/>
  <c r="E7504" i="1"/>
  <c r="G7504" i="1"/>
  <c r="H7504" i="1"/>
  <c r="D7504" i="1"/>
  <c r="C7504" i="1"/>
  <c r="G7505" i="1" l="1"/>
  <c r="C7505" i="1"/>
  <c r="F7505" i="1"/>
  <c r="H7505" i="1"/>
  <c r="E7505" i="1"/>
  <c r="D7505" i="1"/>
  <c r="A7506" i="1"/>
  <c r="H7506" i="1" l="1"/>
  <c r="D7506" i="1"/>
  <c r="G7506" i="1"/>
  <c r="C7506" i="1"/>
  <c r="A7507" i="1"/>
  <c r="F7506" i="1"/>
  <c r="E7506" i="1"/>
  <c r="A7508" i="1" l="1"/>
  <c r="E7507" i="1"/>
  <c r="H7507" i="1"/>
  <c r="D7507" i="1"/>
  <c r="C7507" i="1"/>
  <c r="G7507" i="1"/>
  <c r="F7507" i="1"/>
  <c r="F7508" i="1" l="1"/>
  <c r="A7509" i="1"/>
  <c r="E7508" i="1"/>
  <c r="C7508" i="1"/>
  <c r="H7508" i="1"/>
  <c r="G7508" i="1"/>
  <c r="D7508" i="1"/>
  <c r="G7509" i="1" l="1"/>
  <c r="C7509" i="1"/>
  <c r="F7509" i="1"/>
  <c r="D7509" i="1"/>
  <c r="A7510" i="1"/>
  <c r="H7509" i="1"/>
  <c r="E7509" i="1"/>
  <c r="H7510" i="1" l="1"/>
  <c r="D7510" i="1"/>
  <c r="G7510" i="1"/>
  <c r="C7510" i="1"/>
  <c r="E7510" i="1"/>
  <c r="A7511" i="1"/>
  <c r="F7510" i="1"/>
  <c r="A7512" i="1" l="1"/>
  <c r="E7511" i="1"/>
  <c r="H7511" i="1"/>
  <c r="D7511" i="1"/>
  <c r="F7511" i="1"/>
  <c r="G7511" i="1"/>
  <c r="C7511" i="1"/>
  <c r="F7512" i="1" l="1"/>
  <c r="E7512" i="1"/>
  <c r="G7512" i="1"/>
  <c r="A7513" i="1"/>
  <c r="D7512" i="1"/>
  <c r="C7512" i="1"/>
  <c r="H7512" i="1"/>
  <c r="A7514" i="1" l="1"/>
  <c r="E7513" i="1"/>
  <c r="H7513" i="1"/>
  <c r="D7513" i="1"/>
  <c r="C7513" i="1"/>
  <c r="G7513" i="1"/>
  <c r="F7513" i="1"/>
  <c r="F7514" i="1" l="1"/>
  <c r="A7515" i="1"/>
  <c r="E7514" i="1"/>
  <c r="D7514" i="1"/>
  <c r="H7514" i="1"/>
  <c r="G7514" i="1"/>
  <c r="C7514" i="1"/>
  <c r="G7515" i="1" l="1"/>
  <c r="C7515" i="1"/>
  <c r="F7515" i="1"/>
  <c r="E7515" i="1"/>
  <c r="D7515" i="1"/>
  <c r="A7516" i="1"/>
  <c r="H7515" i="1"/>
  <c r="H7516" i="1" l="1"/>
  <c r="D7516" i="1"/>
  <c r="G7516" i="1"/>
  <c r="C7516" i="1"/>
  <c r="F7516" i="1"/>
  <c r="E7516" i="1"/>
  <c r="A7517" i="1"/>
  <c r="A7518" i="1" l="1"/>
  <c r="E7517" i="1"/>
  <c r="H7517" i="1"/>
  <c r="D7517" i="1"/>
  <c r="G7517" i="1"/>
  <c r="C7517" i="1"/>
  <c r="F7517" i="1"/>
  <c r="F7518" i="1" l="1"/>
  <c r="A7519" i="1"/>
  <c r="E7518" i="1"/>
  <c r="H7518" i="1"/>
  <c r="C7518" i="1"/>
  <c r="G7518" i="1"/>
  <c r="D7518" i="1"/>
  <c r="G7519" i="1" l="1"/>
  <c r="C7519" i="1"/>
  <c r="F7519" i="1"/>
  <c r="A7520" i="1"/>
  <c r="E7519" i="1"/>
  <c r="H7519" i="1"/>
  <c r="D7519" i="1"/>
  <c r="H7520" i="1" l="1"/>
  <c r="D7520" i="1"/>
  <c r="G7520" i="1"/>
  <c r="C7520" i="1"/>
  <c r="E7520" i="1"/>
  <c r="A7521" i="1"/>
  <c r="F7520" i="1"/>
  <c r="A7522" i="1" l="1"/>
  <c r="E7521" i="1"/>
  <c r="H7521" i="1"/>
  <c r="D7521" i="1"/>
  <c r="C7521" i="1"/>
  <c r="G7521" i="1"/>
  <c r="F7521" i="1"/>
  <c r="F7522" i="1" l="1"/>
  <c r="A7523" i="1"/>
  <c r="E7522" i="1"/>
  <c r="D7522" i="1"/>
  <c r="H7522" i="1"/>
  <c r="C7522" i="1"/>
  <c r="G7522" i="1"/>
  <c r="G7523" i="1" l="1"/>
  <c r="C7523" i="1"/>
  <c r="F7523" i="1"/>
  <c r="E7523" i="1"/>
  <c r="H7523" i="1"/>
  <c r="D7523" i="1"/>
  <c r="A7524" i="1"/>
  <c r="H7524" i="1" l="1"/>
  <c r="D7524" i="1"/>
  <c r="G7524" i="1"/>
  <c r="C7524" i="1"/>
  <c r="F7524" i="1"/>
  <c r="E7524" i="1"/>
  <c r="A7525" i="1"/>
  <c r="A7526" i="1" l="1"/>
  <c r="E7525" i="1"/>
  <c r="H7525" i="1"/>
  <c r="D7525" i="1"/>
  <c r="G7525" i="1"/>
  <c r="C7525" i="1"/>
  <c r="F7525" i="1"/>
  <c r="F7526" i="1" l="1"/>
  <c r="A7527" i="1"/>
  <c r="E7526" i="1"/>
  <c r="H7526" i="1"/>
  <c r="G7526" i="1"/>
  <c r="D7526" i="1"/>
  <c r="C7526" i="1"/>
  <c r="G7527" i="1" l="1"/>
  <c r="C7527" i="1"/>
  <c r="F7527" i="1"/>
  <c r="A7528" i="1"/>
  <c r="E7527" i="1"/>
  <c r="D7527" i="1"/>
  <c r="H7527" i="1"/>
  <c r="H7528" i="1" l="1"/>
  <c r="D7528" i="1"/>
  <c r="G7528" i="1"/>
  <c r="C7528" i="1"/>
  <c r="A7529" i="1"/>
  <c r="F7528" i="1"/>
  <c r="E7528" i="1"/>
  <c r="A7530" i="1" l="1"/>
  <c r="E7529" i="1"/>
  <c r="H7529" i="1"/>
  <c r="D7529" i="1"/>
  <c r="C7529" i="1"/>
  <c r="G7529" i="1"/>
  <c r="F7529" i="1"/>
  <c r="F7530" i="1" l="1"/>
  <c r="A7531" i="1"/>
  <c r="E7530" i="1"/>
  <c r="D7530" i="1"/>
  <c r="G7530" i="1"/>
  <c r="C7530" i="1"/>
  <c r="H7530" i="1"/>
  <c r="G7531" i="1" l="1"/>
  <c r="C7531" i="1"/>
  <c r="F7531" i="1"/>
  <c r="E7531" i="1"/>
  <c r="A7532" i="1"/>
  <c r="D7531" i="1"/>
  <c r="H7531" i="1"/>
  <c r="H7532" i="1" l="1"/>
  <c r="D7532" i="1"/>
  <c r="G7532" i="1"/>
  <c r="C7532" i="1"/>
  <c r="F7532" i="1"/>
  <c r="E7532" i="1"/>
  <c r="A7533" i="1"/>
  <c r="A7534" i="1" l="1"/>
  <c r="E7533" i="1"/>
  <c r="H7533" i="1"/>
  <c r="D7533" i="1"/>
  <c r="G7533" i="1"/>
  <c r="F7533" i="1"/>
  <c r="C7533" i="1"/>
  <c r="F7534" i="1" l="1"/>
  <c r="A7535" i="1"/>
  <c r="E7534" i="1"/>
  <c r="H7534" i="1"/>
  <c r="D7534" i="1"/>
  <c r="G7534" i="1"/>
  <c r="C7534" i="1"/>
  <c r="G7535" i="1" l="1"/>
  <c r="C7535" i="1"/>
  <c r="F7535" i="1"/>
  <c r="A7536" i="1"/>
  <c r="H7535" i="1"/>
  <c r="E7535" i="1"/>
  <c r="D7535" i="1"/>
  <c r="H7536" i="1" l="1"/>
  <c r="D7536" i="1"/>
  <c r="G7536" i="1"/>
  <c r="C7536" i="1"/>
  <c r="F7536" i="1"/>
  <c r="E7536" i="1"/>
  <c r="A7537" i="1"/>
  <c r="A7538" i="1" l="1"/>
  <c r="E7537" i="1"/>
  <c r="H7537" i="1"/>
  <c r="D7537" i="1"/>
  <c r="C7537" i="1"/>
  <c r="G7537" i="1"/>
  <c r="F7537" i="1"/>
  <c r="F7538" i="1" l="1"/>
  <c r="A7539" i="1"/>
  <c r="E7538" i="1"/>
  <c r="D7538" i="1"/>
  <c r="H7538" i="1"/>
  <c r="C7538" i="1"/>
  <c r="G7538" i="1"/>
  <c r="G7539" i="1" l="1"/>
  <c r="C7539" i="1"/>
  <c r="F7539" i="1"/>
  <c r="E7539" i="1"/>
  <c r="D7539" i="1"/>
  <c r="A7540" i="1"/>
  <c r="H7539" i="1"/>
  <c r="H7540" i="1" l="1"/>
  <c r="D7540" i="1"/>
  <c r="G7540" i="1"/>
  <c r="C7540" i="1"/>
  <c r="F7540" i="1"/>
  <c r="E7540" i="1"/>
  <c r="A7541" i="1"/>
  <c r="A7542" i="1" l="1"/>
  <c r="E7541" i="1"/>
  <c r="H7541" i="1"/>
  <c r="D7541" i="1"/>
  <c r="G7541" i="1"/>
  <c r="C7541" i="1"/>
  <c r="F7541" i="1"/>
  <c r="A7543" i="1" l="1"/>
  <c r="E7542" i="1"/>
  <c r="G7542" i="1"/>
  <c r="F7542" i="1"/>
  <c r="H7542" i="1"/>
  <c r="D7542" i="1"/>
  <c r="C7542" i="1"/>
  <c r="F7543" i="1" l="1"/>
  <c r="E7543" i="1"/>
  <c r="A7544" i="1"/>
  <c r="D7543" i="1"/>
  <c r="C7543" i="1"/>
  <c r="H7543" i="1"/>
  <c r="G7543" i="1"/>
  <c r="G7544" i="1" l="1"/>
  <c r="C7544" i="1"/>
  <c r="A7545" i="1"/>
  <c r="D7544" i="1"/>
  <c r="H7544" i="1"/>
  <c r="F7544" i="1"/>
  <c r="E7544" i="1"/>
  <c r="H7545" i="1" l="1"/>
  <c r="D7545" i="1"/>
  <c r="G7545" i="1"/>
  <c r="F7545" i="1"/>
  <c r="A7546" i="1"/>
  <c r="E7545" i="1"/>
  <c r="C7545" i="1"/>
  <c r="A7547" i="1" l="1"/>
  <c r="E7546" i="1"/>
  <c r="F7546" i="1"/>
  <c r="D7546" i="1"/>
  <c r="C7546" i="1"/>
  <c r="H7546" i="1"/>
  <c r="G7546" i="1"/>
  <c r="F7547" i="1" l="1"/>
  <c r="A7548" i="1"/>
  <c r="D7547" i="1"/>
  <c r="H7547" i="1"/>
  <c r="C7547" i="1"/>
  <c r="G7547" i="1"/>
  <c r="E7547" i="1"/>
  <c r="G7548" i="1" l="1"/>
  <c r="C7548" i="1"/>
  <c r="H7548" i="1"/>
  <c r="F7548" i="1"/>
  <c r="A7549" i="1"/>
  <c r="E7548" i="1"/>
  <c r="D7548" i="1"/>
  <c r="H7549" i="1" l="1"/>
  <c r="D7549" i="1"/>
  <c r="F7549" i="1"/>
  <c r="E7549" i="1"/>
  <c r="C7549" i="1"/>
  <c r="A7550" i="1"/>
  <c r="G7549" i="1"/>
  <c r="A7551" i="1" l="1"/>
  <c r="E7550" i="1"/>
  <c r="D7550" i="1"/>
  <c r="H7550" i="1"/>
  <c r="C7550" i="1"/>
  <c r="G7550" i="1"/>
  <c r="F7550" i="1"/>
  <c r="F7551" i="1" l="1"/>
  <c r="H7551" i="1"/>
  <c r="C7551" i="1"/>
  <c r="G7551" i="1"/>
  <c r="A7552" i="1"/>
  <c r="E7551" i="1"/>
  <c r="D7551" i="1"/>
  <c r="G7552" i="1" l="1"/>
  <c r="C7552" i="1"/>
  <c r="F7552" i="1"/>
  <c r="E7552" i="1"/>
  <c r="D7552" i="1"/>
  <c r="A7553" i="1"/>
  <c r="H7552" i="1"/>
  <c r="H7553" i="1" l="1"/>
  <c r="D7553" i="1"/>
  <c r="E7553" i="1"/>
  <c r="A7554" i="1"/>
  <c r="C7553" i="1"/>
  <c r="G7553" i="1"/>
  <c r="F7553" i="1"/>
  <c r="A7555" i="1" l="1"/>
  <c r="E7554" i="1"/>
  <c r="H7554" i="1"/>
  <c r="C7554" i="1"/>
  <c r="G7554" i="1"/>
  <c r="F7554" i="1"/>
  <c r="D7554" i="1"/>
  <c r="F7555" i="1" l="1"/>
  <c r="G7555" i="1"/>
  <c r="E7555" i="1"/>
  <c r="D7555" i="1"/>
  <c r="C7555" i="1"/>
  <c r="A7556" i="1"/>
  <c r="H7555" i="1"/>
  <c r="G7556" i="1" l="1"/>
  <c r="C7556" i="1"/>
  <c r="E7556" i="1"/>
  <c r="A7557" i="1"/>
  <c r="D7556" i="1"/>
  <c r="H7556" i="1"/>
  <c r="F7556" i="1"/>
  <c r="H7557" i="1" l="1"/>
  <c r="D7557" i="1"/>
  <c r="A7558" i="1"/>
  <c r="C7557" i="1"/>
  <c r="G7557" i="1"/>
  <c r="F7557" i="1"/>
  <c r="E7557" i="1"/>
  <c r="A7559" i="1" l="1"/>
  <c r="E7558" i="1"/>
  <c r="G7558" i="1"/>
  <c r="F7558" i="1"/>
  <c r="D7558" i="1"/>
  <c r="C7558" i="1"/>
  <c r="H7558" i="1"/>
  <c r="F7559" i="1" l="1"/>
  <c r="E7559" i="1"/>
  <c r="A7560" i="1"/>
  <c r="D7559" i="1"/>
  <c r="H7559" i="1"/>
  <c r="G7559" i="1"/>
  <c r="C7559" i="1"/>
  <c r="G7560" i="1" l="1"/>
  <c r="C7560" i="1"/>
  <c r="A7561" i="1"/>
  <c r="D7560" i="1"/>
  <c r="H7560" i="1"/>
  <c r="F7560" i="1"/>
  <c r="E7560" i="1"/>
  <c r="H7561" i="1" l="1"/>
  <c r="D7561" i="1"/>
  <c r="G7561" i="1"/>
  <c r="F7561" i="1"/>
  <c r="E7561" i="1"/>
  <c r="C7561" i="1"/>
  <c r="A7562" i="1"/>
  <c r="A7563" i="1" l="1"/>
  <c r="E7562" i="1"/>
  <c r="F7562" i="1"/>
  <c r="D7562" i="1"/>
  <c r="H7562" i="1"/>
  <c r="G7562" i="1"/>
  <c r="C7562" i="1"/>
  <c r="F7563" i="1" l="1"/>
  <c r="A7564" i="1"/>
  <c r="D7563" i="1"/>
  <c r="H7563" i="1"/>
  <c r="C7563" i="1"/>
  <c r="G7563" i="1"/>
  <c r="E7563" i="1"/>
  <c r="G7564" i="1" l="1"/>
  <c r="C7564" i="1"/>
  <c r="H7564" i="1"/>
  <c r="F7564" i="1"/>
  <c r="E7564" i="1"/>
  <c r="A7565" i="1"/>
  <c r="D7564" i="1"/>
  <c r="H7565" i="1" l="1"/>
  <c r="D7565" i="1"/>
  <c r="F7565" i="1"/>
  <c r="E7565" i="1"/>
  <c r="A7566" i="1"/>
  <c r="G7565" i="1"/>
  <c r="C7565" i="1"/>
  <c r="A7567" i="1" l="1"/>
  <c r="E7566" i="1"/>
  <c r="D7566" i="1"/>
  <c r="H7566" i="1"/>
  <c r="C7566" i="1"/>
  <c r="G7566" i="1"/>
  <c r="F7566" i="1"/>
  <c r="F7567" i="1" l="1"/>
  <c r="H7567" i="1"/>
  <c r="C7567" i="1"/>
  <c r="G7567" i="1"/>
  <c r="E7567" i="1"/>
  <c r="D7567" i="1"/>
  <c r="A7568" i="1"/>
  <c r="G7568" i="1" l="1"/>
  <c r="C7568" i="1"/>
  <c r="F7568" i="1"/>
  <c r="E7568" i="1"/>
  <c r="A7569" i="1"/>
  <c r="H7568" i="1"/>
  <c r="D7568" i="1"/>
  <c r="H7569" i="1" l="1"/>
  <c r="D7569" i="1"/>
  <c r="E7569" i="1"/>
  <c r="A7570" i="1"/>
  <c r="C7569" i="1"/>
  <c r="G7569" i="1"/>
  <c r="F7569" i="1"/>
  <c r="A7571" i="1" l="1"/>
  <c r="E7570" i="1"/>
  <c r="H7570" i="1"/>
  <c r="C7570" i="1"/>
  <c r="G7570" i="1"/>
  <c r="F7570" i="1"/>
  <c r="D7570" i="1"/>
  <c r="F7571" i="1" l="1"/>
  <c r="G7571" i="1"/>
  <c r="E7571" i="1"/>
  <c r="A7572" i="1"/>
  <c r="H7571" i="1"/>
  <c r="D7571" i="1"/>
  <c r="C7571" i="1"/>
  <c r="G7572" i="1" l="1"/>
  <c r="C7572" i="1"/>
  <c r="E7572" i="1"/>
  <c r="A7573" i="1"/>
  <c r="D7572" i="1"/>
  <c r="H7572" i="1"/>
  <c r="F7572" i="1"/>
  <c r="H7573" i="1" l="1"/>
  <c r="D7573" i="1"/>
  <c r="A7574" i="1"/>
  <c r="C7573" i="1"/>
  <c r="G7573" i="1"/>
  <c r="F7573" i="1"/>
  <c r="E7573" i="1"/>
  <c r="A7575" i="1" l="1"/>
  <c r="E7574" i="1"/>
  <c r="G7574" i="1"/>
  <c r="F7574" i="1"/>
  <c r="C7574" i="1"/>
  <c r="H7574" i="1"/>
  <c r="D7574" i="1"/>
  <c r="F7575" i="1" l="1"/>
  <c r="E7575" i="1"/>
  <c r="A7576" i="1"/>
  <c r="D7575" i="1"/>
  <c r="C7575" i="1"/>
  <c r="H7575" i="1"/>
  <c r="G7575" i="1"/>
  <c r="G7576" i="1" l="1"/>
  <c r="C7576" i="1"/>
  <c r="A7577" i="1"/>
  <c r="D7576" i="1"/>
  <c r="H7576" i="1"/>
  <c r="F7576" i="1"/>
  <c r="E7576" i="1"/>
  <c r="H7577" i="1" l="1"/>
  <c r="D7577" i="1"/>
  <c r="G7577" i="1"/>
  <c r="F7577" i="1"/>
  <c r="A7578" i="1"/>
  <c r="E7577" i="1"/>
  <c r="C7577" i="1"/>
  <c r="A7579" i="1" l="1"/>
  <c r="E7578" i="1"/>
  <c r="F7578" i="1"/>
  <c r="D7578" i="1"/>
  <c r="C7578" i="1"/>
  <c r="H7578" i="1"/>
  <c r="G7578" i="1"/>
  <c r="F7579" i="1" l="1"/>
  <c r="A7580" i="1"/>
  <c r="D7579" i="1"/>
  <c r="H7579" i="1"/>
  <c r="C7579" i="1"/>
  <c r="G7579" i="1"/>
  <c r="E7579" i="1"/>
  <c r="G7580" i="1" l="1"/>
  <c r="C7580" i="1"/>
  <c r="H7580" i="1"/>
  <c r="F7580" i="1"/>
  <c r="A7581" i="1"/>
  <c r="E7580" i="1"/>
  <c r="D7580" i="1"/>
  <c r="H7581" i="1" l="1"/>
  <c r="D7581" i="1"/>
  <c r="F7581" i="1"/>
  <c r="E7581" i="1"/>
  <c r="C7581" i="1"/>
  <c r="A7582" i="1"/>
  <c r="G7581" i="1"/>
  <c r="A7583" i="1" l="1"/>
  <c r="E7582" i="1"/>
  <c r="D7582" i="1"/>
  <c r="H7582" i="1"/>
  <c r="C7582" i="1"/>
  <c r="G7582" i="1"/>
  <c r="F7582" i="1"/>
  <c r="F7583" i="1" l="1"/>
  <c r="H7583" i="1"/>
  <c r="C7583" i="1"/>
  <c r="G7583" i="1"/>
  <c r="A7584" i="1"/>
  <c r="E7583" i="1"/>
  <c r="D7583" i="1"/>
  <c r="G7584" i="1" l="1"/>
  <c r="C7584" i="1"/>
  <c r="F7584" i="1"/>
  <c r="E7584" i="1"/>
  <c r="D7584" i="1"/>
  <c r="A7585" i="1"/>
  <c r="H7584" i="1"/>
  <c r="H7585" i="1" l="1"/>
  <c r="D7585" i="1"/>
  <c r="E7585" i="1"/>
  <c r="A7586" i="1"/>
  <c r="C7585" i="1"/>
  <c r="G7585" i="1"/>
  <c r="F7585" i="1"/>
  <c r="A7587" i="1" l="1"/>
  <c r="E7586" i="1"/>
  <c r="H7586" i="1"/>
  <c r="C7586" i="1"/>
  <c r="G7586" i="1"/>
  <c r="F7586" i="1"/>
  <c r="D7586" i="1"/>
  <c r="F7587" i="1" l="1"/>
  <c r="G7587" i="1"/>
  <c r="E7587" i="1"/>
  <c r="D7587" i="1"/>
  <c r="A7588" i="1"/>
  <c r="H7587" i="1"/>
  <c r="C7587" i="1"/>
  <c r="G7588" i="1" l="1"/>
  <c r="C7588" i="1"/>
  <c r="E7588" i="1"/>
  <c r="A7589" i="1"/>
  <c r="D7588" i="1"/>
  <c r="H7588" i="1"/>
  <c r="F7588" i="1"/>
  <c r="H7589" i="1" l="1"/>
  <c r="D7589" i="1"/>
  <c r="A7590" i="1"/>
  <c r="C7589" i="1"/>
  <c r="G7589" i="1"/>
  <c r="F7589" i="1"/>
  <c r="E7589" i="1"/>
  <c r="A7591" i="1" l="1"/>
  <c r="E7590" i="1"/>
  <c r="G7590" i="1"/>
  <c r="F7590" i="1"/>
  <c r="D7590" i="1"/>
  <c r="H7590" i="1"/>
  <c r="C7590" i="1"/>
  <c r="F7591" i="1" l="1"/>
  <c r="E7591" i="1"/>
  <c r="A7592" i="1"/>
  <c r="D7591" i="1"/>
  <c r="H7591" i="1"/>
  <c r="G7591" i="1"/>
  <c r="C7591" i="1"/>
  <c r="G7592" i="1" l="1"/>
  <c r="C7592" i="1"/>
  <c r="A7593" i="1"/>
  <c r="D7592" i="1"/>
  <c r="H7592" i="1"/>
  <c r="F7592" i="1"/>
  <c r="E7592" i="1"/>
  <c r="H7593" i="1" l="1"/>
  <c r="D7593" i="1"/>
  <c r="G7593" i="1"/>
  <c r="F7593" i="1"/>
  <c r="E7593" i="1"/>
  <c r="A7594" i="1"/>
  <c r="C7593" i="1"/>
  <c r="A7595" i="1" l="1"/>
  <c r="E7594" i="1"/>
  <c r="F7594" i="1"/>
  <c r="D7594" i="1"/>
  <c r="H7594" i="1"/>
  <c r="C7594" i="1"/>
  <c r="G7594" i="1"/>
  <c r="F7595" i="1" l="1"/>
  <c r="A7596" i="1"/>
  <c r="D7595" i="1"/>
  <c r="H7595" i="1"/>
  <c r="C7595" i="1"/>
  <c r="G7595" i="1"/>
  <c r="E7595" i="1"/>
  <c r="G7596" i="1" l="1"/>
  <c r="C7596" i="1"/>
  <c r="H7596" i="1"/>
  <c r="F7596" i="1"/>
  <c r="E7596" i="1"/>
  <c r="D7596" i="1"/>
  <c r="A7597" i="1"/>
  <c r="H7597" i="1" l="1"/>
  <c r="D7597" i="1"/>
  <c r="F7597" i="1"/>
  <c r="E7597" i="1"/>
  <c r="A7598" i="1"/>
  <c r="C7597" i="1"/>
  <c r="G7597" i="1"/>
  <c r="A7599" i="1" l="1"/>
  <c r="E7598" i="1"/>
  <c r="D7598" i="1"/>
  <c r="H7598" i="1"/>
  <c r="C7598" i="1"/>
  <c r="F7598" i="1"/>
  <c r="G7598" i="1"/>
  <c r="F7599" i="1" l="1"/>
  <c r="H7599" i="1"/>
  <c r="C7599" i="1"/>
  <c r="G7599" i="1"/>
  <c r="E7599" i="1"/>
  <c r="D7599" i="1"/>
  <c r="A7600" i="1"/>
  <c r="G7600" i="1" l="1"/>
  <c r="C7600" i="1"/>
  <c r="F7600" i="1"/>
  <c r="E7600" i="1"/>
  <c r="A7601" i="1"/>
  <c r="D7600" i="1"/>
  <c r="H7600" i="1"/>
  <c r="H7601" i="1" l="1"/>
  <c r="D7601" i="1"/>
  <c r="E7601" i="1"/>
  <c r="A7602" i="1"/>
  <c r="C7601" i="1"/>
  <c r="F7601" i="1"/>
  <c r="G7601" i="1"/>
  <c r="A7603" i="1" l="1"/>
  <c r="E7602" i="1"/>
  <c r="H7602" i="1"/>
  <c r="C7602" i="1"/>
  <c r="G7602" i="1"/>
  <c r="F7602" i="1"/>
  <c r="D7602" i="1"/>
  <c r="F7603" i="1" l="1"/>
  <c r="G7603" i="1"/>
  <c r="E7603" i="1"/>
  <c r="A7604" i="1"/>
  <c r="D7603" i="1"/>
  <c r="H7603" i="1"/>
  <c r="C7603" i="1"/>
  <c r="G7604" i="1" l="1"/>
  <c r="C7604" i="1"/>
  <c r="E7604" i="1"/>
  <c r="A7605" i="1"/>
  <c r="D7604" i="1"/>
  <c r="F7604" i="1"/>
  <c r="H7604" i="1"/>
  <c r="H7605" i="1" l="1"/>
  <c r="D7605" i="1"/>
  <c r="A7606" i="1"/>
  <c r="C7605" i="1"/>
  <c r="G7605" i="1"/>
  <c r="F7605" i="1"/>
  <c r="E7605" i="1"/>
  <c r="A7607" i="1" l="1"/>
  <c r="E7606" i="1"/>
  <c r="G7606" i="1"/>
  <c r="F7606" i="1"/>
  <c r="D7606" i="1"/>
  <c r="H7606" i="1"/>
  <c r="C7606" i="1"/>
  <c r="F7607" i="1" l="1"/>
  <c r="E7607" i="1"/>
  <c r="A7608" i="1"/>
  <c r="D7607" i="1"/>
  <c r="C7607" i="1"/>
  <c r="G7607" i="1"/>
  <c r="H7607" i="1"/>
  <c r="G7608" i="1" l="1"/>
  <c r="C7608" i="1"/>
  <c r="A7609" i="1"/>
  <c r="D7608" i="1"/>
  <c r="H7608" i="1"/>
  <c r="F7608" i="1"/>
  <c r="E7608" i="1"/>
  <c r="H7609" i="1" l="1"/>
  <c r="D7609" i="1"/>
  <c r="G7609" i="1"/>
  <c r="F7609" i="1"/>
  <c r="E7609" i="1"/>
  <c r="A7610" i="1"/>
  <c r="C7609" i="1"/>
  <c r="A7611" i="1" l="1"/>
  <c r="E7610" i="1"/>
  <c r="F7610" i="1"/>
  <c r="D7610" i="1"/>
  <c r="C7610" i="1"/>
  <c r="G7610" i="1"/>
  <c r="H7610" i="1"/>
  <c r="F7611" i="1" l="1"/>
  <c r="A7612" i="1"/>
  <c r="D7611" i="1"/>
  <c r="H7611" i="1"/>
  <c r="C7611" i="1"/>
  <c r="G7611" i="1"/>
  <c r="E7611" i="1"/>
  <c r="G7612" i="1" l="1"/>
  <c r="C7612" i="1"/>
  <c r="H7612" i="1"/>
  <c r="F7612" i="1"/>
  <c r="E7612" i="1"/>
  <c r="A7613" i="1"/>
  <c r="D7612" i="1"/>
  <c r="H7613" i="1" l="1"/>
  <c r="D7613" i="1"/>
  <c r="F7613" i="1"/>
  <c r="E7613" i="1"/>
  <c r="C7613" i="1"/>
  <c r="G7613" i="1"/>
  <c r="A7614" i="1"/>
  <c r="A7615" i="1" l="1"/>
  <c r="E7614" i="1"/>
  <c r="D7614" i="1"/>
  <c r="H7614" i="1"/>
  <c r="C7614" i="1"/>
  <c r="G7614" i="1"/>
  <c r="F7614" i="1"/>
  <c r="F7615" i="1" l="1"/>
  <c r="H7615" i="1"/>
  <c r="C7615" i="1"/>
  <c r="G7615" i="1"/>
  <c r="A7616" i="1"/>
  <c r="E7615" i="1"/>
  <c r="D7615" i="1"/>
  <c r="G7616" i="1" l="1"/>
  <c r="C7616" i="1"/>
  <c r="F7616" i="1"/>
  <c r="E7616" i="1"/>
  <c r="D7616" i="1"/>
  <c r="A7617" i="1"/>
  <c r="H7616" i="1"/>
  <c r="H7617" i="1" l="1"/>
  <c r="D7617" i="1"/>
  <c r="E7617" i="1"/>
  <c r="A7618" i="1"/>
  <c r="C7617" i="1"/>
  <c r="G7617" i="1"/>
  <c r="F7617" i="1"/>
  <c r="A7619" i="1" l="1"/>
  <c r="E7618" i="1"/>
  <c r="H7618" i="1"/>
  <c r="C7618" i="1"/>
  <c r="G7618" i="1"/>
  <c r="D7618" i="1"/>
  <c r="F7618" i="1"/>
  <c r="F7619" i="1" l="1"/>
  <c r="G7619" i="1"/>
  <c r="E7619" i="1"/>
  <c r="D7619" i="1"/>
  <c r="A7620" i="1"/>
  <c r="C7619" i="1"/>
  <c r="H7619" i="1"/>
  <c r="G7620" i="1" l="1"/>
  <c r="C7620" i="1"/>
  <c r="E7620" i="1"/>
  <c r="A7621" i="1"/>
  <c r="D7620" i="1"/>
  <c r="H7620" i="1"/>
  <c r="F7620" i="1"/>
  <c r="H7621" i="1" l="1"/>
  <c r="D7621" i="1"/>
  <c r="A7622" i="1"/>
  <c r="C7621" i="1"/>
  <c r="G7621" i="1"/>
  <c r="F7621" i="1"/>
  <c r="E7621" i="1"/>
  <c r="A7623" i="1" l="1"/>
  <c r="E7622" i="1"/>
  <c r="G7622" i="1"/>
  <c r="F7622" i="1"/>
  <c r="D7622" i="1"/>
  <c r="H7622" i="1"/>
  <c r="C7622" i="1"/>
  <c r="F7623" i="1" l="1"/>
  <c r="E7623" i="1"/>
  <c r="A7624" i="1"/>
  <c r="D7623" i="1"/>
  <c r="H7623" i="1"/>
  <c r="C7623" i="1"/>
  <c r="G7623" i="1"/>
  <c r="G7624" i="1" l="1"/>
  <c r="C7624" i="1"/>
  <c r="A7625" i="1"/>
  <c r="D7624" i="1"/>
  <c r="H7624" i="1"/>
  <c r="F7624" i="1"/>
  <c r="E7624" i="1"/>
  <c r="H7625" i="1" l="1"/>
  <c r="D7625" i="1"/>
  <c r="G7625" i="1"/>
  <c r="F7625" i="1"/>
  <c r="E7625" i="1"/>
  <c r="C7625" i="1"/>
  <c r="A7626" i="1"/>
  <c r="A7627" i="1" l="1"/>
  <c r="E7626" i="1"/>
  <c r="F7626" i="1"/>
  <c r="D7626" i="1"/>
  <c r="H7626" i="1"/>
  <c r="G7626" i="1"/>
  <c r="C7626" i="1"/>
  <c r="F7627" i="1" l="1"/>
  <c r="A7628" i="1"/>
  <c r="D7627" i="1"/>
  <c r="H7627" i="1"/>
  <c r="C7627" i="1"/>
  <c r="G7627" i="1"/>
  <c r="E7627" i="1"/>
  <c r="G7628" i="1" l="1"/>
  <c r="C7628" i="1"/>
  <c r="H7628" i="1"/>
  <c r="F7628" i="1"/>
  <c r="E7628" i="1"/>
  <c r="D7628" i="1"/>
  <c r="A7629" i="1"/>
  <c r="H7629" i="1" l="1"/>
  <c r="D7629" i="1"/>
  <c r="F7629" i="1"/>
  <c r="E7629" i="1"/>
  <c r="A7630" i="1"/>
  <c r="C7629" i="1"/>
  <c r="G7629" i="1"/>
  <c r="A7631" i="1" l="1"/>
  <c r="E7630" i="1"/>
  <c r="D7630" i="1"/>
  <c r="H7630" i="1"/>
  <c r="C7630" i="1"/>
  <c r="G7630" i="1"/>
  <c r="F7630" i="1"/>
  <c r="F7631" i="1" l="1"/>
  <c r="H7631" i="1"/>
  <c r="C7631" i="1"/>
  <c r="G7631" i="1"/>
  <c r="E7631" i="1"/>
  <c r="A7632" i="1"/>
  <c r="D7631" i="1"/>
  <c r="G7632" i="1" l="1"/>
  <c r="C7632" i="1"/>
  <c r="F7632" i="1"/>
  <c r="E7632" i="1"/>
  <c r="A7633" i="1"/>
  <c r="D7632" i="1"/>
  <c r="H7632" i="1"/>
  <c r="H7633" i="1" l="1"/>
  <c r="D7633" i="1"/>
  <c r="E7633" i="1"/>
  <c r="A7634" i="1"/>
  <c r="C7633" i="1"/>
  <c r="G7633" i="1"/>
  <c r="F7633" i="1"/>
  <c r="A7635" i="1" l="1"/>
  <c r="E7634" i="1"/>
  <c r="H7634" i="1"/>
  <c r="C7634" i="1"/>
  <c r="G7634" i="1"/>
  <c r="F7634" i="1"/>
  <c r="D7634" i="1"/>
  <c r="F7635" i="1" l="1"/>
  <c r="G7635" i="1"/>
  <c r="E7635" i="1"/>
  <c r="A7636" i="1"/>
  <c r="D7635" i="1"/>
  <c r="H7635" i="1"/>
  <c r="C7635" i="1"/>
  <c r="G7636" i="1" l="1"/>
  <c r="C7636" i="1"/>
  <c r="E7636" i="1"/>
  <c r="A7637" i="1"/>
  <c r="D7636" i="1"/>
  <c r="H7636" i="1"/>
  <c r="F7636" i="1"/>
  <c r="H7637" i="1" l="1"/>
  <c r="D7637" i="1"/>
  <c r="A7638" i="1"/>
  <c r="C7637" i="1"/>
  <c r="G7637" i="1"/>
  <c r="F7637" i="1"/>
  <c r="E7637" i="1"/>
  <c r="A7639" i="1" l="1"/>
  <c r="E7638" i="1"/>
  <c r="G7638" i="1"/>
  <c r="F7638" i="1"/>
  <c r="D7638" i="1"/>
  <c r="H7638" i="1"/>
  <c r="C7638" i="1"/>
  <c r="F7639" i="1" l="1"/>
  <c r="E7639" i="1"/>
  <c r="A7640" i="1"/>
  <c r="D7639" i="1"/>
  <c r="C7639" i="1"/>
  <c r="H7639" i="1"/>
  <c r="G7639" i="1"/>
  <c r="G7640" i="1" l="1"/>
  <c r="C7640" i="1"/>
  <c r="A7641" i="1"/>
  <c r="D7640" i="1"/>
  <c r="H7640" i="1"/>
  <c r="F7640" i="1"/>
  <c r="E7640" i="1"/>
  <c r="H7641" i="1" l="1"/>
  <c r="D7641" i="1"/>
  <c r="G7641" i="1"/>
  <c r="F7641" i="1"/>
  <c r="E7641" i="1"/>
  <c r="C7641" i="1"/>
  <c r="A7642" i="1"/>
  <c r="A7643" i="1" l="1"/>
  <c r="E7642" i="1"/>
  <c r="F7642" i="1"/>
  <c r="D7642" i="1"/>
  <c r="C7642" i="1"/>
  <c r="H7642" i="1"/>
  <c r="G7642" i="1"/>
  <c r="F7643" i="1" l="1"/>
  <c r="A7644" i="1"/>
  <c r="D7643" i="1"/>
  <c r="H7643" i="1"/>
  <c r="C7643" i="1"/>
  <c r="G7643" i="1"/>
  <c r="E7643" i="1"/>
  <c r="G7644" i="1" l="1"/>
  <c r="C7644" i="1"/>
  <c r="H7644" i="1"/>
  <c r="F7644" i="1"/>
  <c r="E7644" i="1"/>
  <c r="D7644" i="1"/>
  <c r="A7645" i="1"/>
  <c r="H7645" i="1" l="1"/>
  <c r="D7645" i="1"/>
  <c r="F7645" i="1"/>
  <c r="E7645" i="1"/>
  <c r="C7645" i="1"/>
  <c r="A7646" i="1"/>
  <c r="G7645" i="1"/>
  <c r="A7647" i="1" l="1"/>
  <c r="E7646" i="1"/>
  <c r="D7646" i="1"/>
  <c r="H7646" i="1"/>
  <c r="C7646" i="1"/>
  <c r="G7646" i="1"/>
  <c r="F7646" i="1"/>
  <c r="F7647" i="1" l="1"/>
  <c r="H7647" i="1"/>
  <c r="C7647" i="1"/>
  <c r="G7647" i="1"/>
  <c r="E7647" i="1"/>
  <c r="A7648" i="1"/>
  <c r="D7647" i="1"/>
  <c r="G7648" i="1" l="1"/>
  <c r="C7648" i="1"/>
  <c r="F7648" i="1"/>
  <c r="E7648" i="1"/>
  <c r="D7648" i="1"/>
  <c r="A7649" i="1"/>
  <c r="H7648" i="1"/>
  <c r="H7649" i="1" l="1"/>
  <c r="D7649" i="1"/>
  <c r="E7649" i="1"/>
  <c r="A7650" i="1"/>
  <c r="C7649" i="1"/>
  <c r="G7649" i="1"/>
  <c r="F7649" i="1"/>
  <c r="A7651" i="1" l="1"/>
  <c r="E7650" i="1"/>
  <c r="H7650" i="1"/>
  <c r="C7650" i="1"/>
  <c r="G7650" i="1"/>
  <c r="F7650" i="1"/>
  <c r="D7650" i="1"/>
  <c r="F7651" i="1" l="1"/>
  <c r="G7651" i="1"/>
  <c r="E7651" i="1"/>
  <c r="D7651" i="1"/>
  <c r="A7652" i="1"/>
  <c r="C7651" i="1"/>
  <c r="H7651" i="1"/>
  <c r="G7652" i="1" l="1"/>
  <c r="C7652" i="1"/>
  <c r="E7652" i="1"/>
  <c r="A7653" i="1"/>
  <c r="D7652" i="1"/>
  <c r="H7652" i="1"/>
  <c r="F7652" i="1"/>
  <c r="H7653" i="1" l="1"/>
  <c r="D7653" i="1"/>
  <c r="A7654" i="1"/>
  <c r="C7653" i="1"/>
  <c r="G7653" i="1"/>
  <c r="E7653" i="1"/>
  <c r="F7653" i="1"/>
  <c r="A7655" i="1" l="1"/>
  <c r="E7654" i="1"/>
  <c r="G7654" i="1"/>
  <c r="F7654" i="1"/>
  <c r="D7654" i="1"/>
  <c r="C7654" i="1"/>
  <c r="H7654" i="1"/>
  <c r="F7655" i="1" l="1"/>
  <c r="E7655" i="1"/>
  <c r="A7656" i="1"/>
  <c r="D7655" i="1"/>
  <c r="H7655" i="1"/>
  <c r="C7655" i="1"/>
  <c r="G7655" i="1"/>
  <c r="G7656" i="1" l="1"/>
  <c r="C7656" i="1"/>
  <c r="A7657" i="1"/>
  <c r="D7656" i="1"/>
  <c r="H7656" i="1"/>
  <c r="F7656" i="1"/>
  <c r="E7656" i="1"/>
  <c r="H7657" i="1" l="1"/>
  <c r="D7657" i="1"/>
  <c r="G7657" i="1"/>
  <c r="F7657" i="1"/>
  <c r="E7657" i="1"/>
  <c r="C7657" i="1"/>
  <c r="A7658" i="1"/>
  <c r="A7659" i="1" l="1"/>
  <c r="E7658" i="1"/>
  <c r="F7658" i="1"/>
  <c r="D7658" i="1"/>
  <c r="H7658" i="1"/>
  <c r="C7658" i="1"/>
  <c r="G7658" i="1"/>
  <c r="F7659" i="1" l="1"/>
  <c r="A7660" i="1"/>
  <c r="D7659" i="1"/>
  <c r="H7659" i="1"/>
  <c r="C7659" i="1"/>
  <c r="E7659" i="1"/>
  <c r="G7659" i="1"/>
  <c r="G7660" i="1" l="1"/>
  <c r="C7660" i="1"/>
  <c r="H7660" i="1"/>
  <c r="F7660" i="1"/>
  <c r="E7660" i="1"/>
  <c r="D7660" i="1"/>
  <c r="A7661" i="1"/>
  <c r="H7661" i="1" l="1"/>
  <c r="D7661" i="1"/>
  <c r="F7661" i="1"/>
  <c r="E7661" i="1"/>
  <c r="A7662" i="1"/>
  <c r="C7661" i="1"/>
  <c r="G7661" i="1"/>
  <c r="A7663" i="1" l="1"/>
  <c r="E7662" i="1"/>
  <c r="D7662" i="1"/>
  <c r="H7662" i="1"/>
  <c r="C7662" i="1"/>
  <c r="G7662" i="1"/>
  <c r="F7662" i="1"/>
  <c r="F7663" i="1" l="1"/>
  <c r="H7663" i="1"/>
  <c r="C7663" i="1"/>
  <c r="G7663" i="1"/>
  <c r="E7663" i="1"/>
  <c r="D7663" i="1"/>
  <c r="A7664" i="1"/>
  <c r="G7664" i="1" l="1"/>
  <c r="C7664" i="1"/>
  <c r="F7664" i="1"/>
  <c r="E7664" i="1"/>
  <c r="A7665" i="1"/>
  <c r="H7664" i="1"/>
  <c r="D7664" i="1"/>
  <c r="H7665" i="1" l="1"/>
  <c r="D7665" i="1"/>
  <c r="E7665" i="1"/>
  <c r="A7666" i="1"/>
  <c r="C7665" i="1"/>
  <c r="G7665" i="1"/>
  <c r="F7665" i="1"/>
  <c r="A7667" i="1" l="1"/>
  <c r="E7666" i="1"/>
  <c r="H7666" i="1"/>
  <c r="C7666" i="1"/>
  <c r="G7666" i="1"/>
  <c r="F7666" i="1"/>
  <c r="D7666" i="1"/>
  <c r="F7667" i="1" l="1"/>
  <c r="G7667" i="1"/>
  <c r="E7667" i="1"/>
  <c r="A7668" i="1"/>
  <c r="H7667" i="1"/>
  <c r="D7667" i="1"/>
  <c r="C7667" i="1"/>
  <c r="G7668" i="1" l="1"/>
  <c r="C7668" i="1"/>
  <c r="E7668" i="1"/>
  <c r="A7669" i="1"/>
  <c r="D7668" i="1"/>
  <c r="H7668" i="1"/>
  <c r="F7668" i="1"/>
  <c r="H7669" i="1" l="1"/>
  <c r="D7669" i="1"/>
  <c r="A7670" i="1"/>
  <c r="C7669" i="1"/>
  <c r="G7669" i="1"/>
  <c r="F7669" i="1"/>
  <c r="E7669" i="1"/>
  <c r="A7671" i="1" l="1"/>
  <c r="E7670" i="1"/>
  <c r="G7670" i="1"/>
  <c r="F7670" i="1"/>
  <c r="C7670" i="1"/>
  <c r="H7670" i="1"/>
  <c r="D7670" i="1"/>
  <c r="F7671" i="1" l="1"/>
  <c r="E7671" i="1"/>
  <c r="A7672" i="1"/>
  <c r="D7671" i="1"/>
  <c r="C7671" i="1"/>
  <c r="H7671" i="1"/>
  <c r="G7671" i="1"/>
  <c r="G7672" i="1" l="1"/>
  <c r="C7672" i="1"/>
  <c r="A7673" i="1"/>
  <c r="D7672" i="1"/>
  <c r="H7672" i="1"/>
  <c r="F7672" i="1"/>
  <c r="E7672" i="1"/>
  <c r="H7673" i="1" l="1"/>
  <c r="D7673" i="1"/>
  <c r="G7673" i="1"/>
  <c r="F7673" i="1"/>
  <c r="A7674" i="1"/>
  <c r="E7673" i="1"/>
  <c r="C7673" i="1"/>
  <c r="A7675" i="1" l="1"/>
  <c r="E7674" i="1"/>
  <c r="F7674" i="1"/>
  <c r="D7674" i="1"/>
  <c r="C7674" i="1"/>
  <c r="H7674" i="1"/>
  <c r="G7674" i="1"/>
  <c r="F7675" i="1" l="1"/>
  <c r="A7676" i="1"/>
  <c r="D7675" i="1"/>
  <c r="H7675" i="1"/>
  <c r="C7675" i="1"/>
  <c r="G7675" i="1"/>
  <c r="E7675" i="1"/>
  <c r="G7676" i="1" l="1"/>
  <c r="C7676" i="1"/>
  <c r="H7676" i="1"/>
  <c r="F7676" i="1"/>
  <c r="A7677" i="1"/>
  <c r="E7676" i="1"/>
  <c r="D7676" i="1"/>
  <c r="H7677" i="1" l="1"/>
  <c r="D7677" i="1"/>
  <c r="F7677" i="1"/>
  <c r="E7677" i="1"/>
  <c r="C7677" i="1"/>
  <c r="A7678" i="1"/>
  <c r="G7677" i="1"/>
  <c r="A7679" i="1" l="1"/>
  <c r="E7678" i="1"/>
  <c r="D7678" i="1"/>
  <c r="H7678" i="1"/>
  <c r="C7678" i="1"/>
  <c r="G7678" i="1"/>
  <c r="F7678" i="1"/>
  <c r="F7679" i="1" l="1"/>
  <c r="H7679" i="1"/>
  <c r="C7679" i="1"/>
  <c r="G7679" i="1"/>
  <c r="A7680" i="1"/>
  <c r="E7679" i="1"/>
  <c r="D7679" i="1"/>
  <c r="G7680" i="1" l="1"/>
  <c r="C7680" i="1"/>
  <c r="F7680" i="1"/>
  <c r="E7680" i="1"/>
  <c r="D7680" i="1"/>
  <c r="A7681" i="1"/>
  <c r="H7680" i="1"/>
  <c r="H7681" i="1" l="1"/>
  <c r="D7681" i="1"/>
  <c r="E7681" i="1"/>
  <c r="A7682" i="1"/>
  <c r="C7681" i="1"/>
  <c r="G7681" i="1"/>
  <c r="F7681" i="1"/>
  <c r="A7683" i="1" l="1"/>
  <c r="E7682" i="1"/>
  <c r="H7682" i="1"/>
  <c r="C7682" i="1"/>
  <c r="G7682" i="1"/>
  <c r="F7682" i="1"/>
  <c r="D7682" i="1"/>
  <c r="F7683" i="1" l="1"/>
  <c r="G7683" i="1"/>
  <c r="E7683" i="1"/>
  <c r="D7683" i="1"/>
  <c r="A7684" i="1"/>
  <c r="C7683" i="1"/>
  <c r="H7683" i="1"/>
  <c r="G7684" i="1" l="1"/>
  <c r="C7684" i="1"/>
  <c r="E7684" i="1"/>
  <c r="A7685" i="1"/>
  <c r="D7684" i="1"/>
  <c r="H7684" i="1"/>
  <c r="F7684" i="1"/>
  <c r="H7685" i="1" l="1"/>
  <c r="D7685" i="1"/>
  <c r="A7686" i="1"/>
  <c r="C7685" i="1"/>
  <c r="G7685" i="1"/>
  <c r="F7685" i="1"/>
  <c r="E7685" i="1"/>
  <c r="A7687" i="1" l="1"/>
  <c r="E7686" i="1"/>
  <c r="G7686" i="1"/>
  <c r="F7686" i="1"/>
  <c r="D7686" i="1"/>
  <c r="H7686" i="1"/>
  <c r="C7686" i="1"/>
  <c r="F7687" i="1" l="1"/>
  <c r="E7687" i="1"/>
  <c r="A7688" i="1"/>
  <c r="D7687" i="1"/>
  <c r="H7687" i="1"/>
  <c r="G7687" i="1"/>
  <c r="C7687" i="1"/>
  <c r="G7688" i="1" l="1"/>
  <c r="C7688" i="1"/>
  <c r="A7689" i="1"/>
  <c r="D7688" i="1"/>
  <c r="H7688" i="1"/>
  <c r="F7688" i="1"/>
  <c r="E7688" i="1"/>
  <c r="H7689" i="1" l="1"/>
  <c r="D7689" i="1"/>
  <c r="G7689" i="1"/>
  <c r="F7689" i="1"/>
  <c r="E7689" i="1"/>
  <c r="C7689" i="1"/>
  <c r="A7690" i="1"/>
  <c r="A7691" i="1" l="1"/>
  <c r="E7690" i="1"/>
  <c r="F7690" i="1"/>
  <c r="D7690" i="1"/>
  <c r="H7690" i="1"/>
  <c r="G7690" i="1"/>
  <c r="C7690" i="1"/>
  <c r="F7691" i="1" l="1"/>
  <c r="A7692" i="1"/>
  <c r="D7691" i="1"/>
  <c r="H7691" i="1"/>
  <c r="C7691" i="1"/>
  <c r="G7691" i="1"/>
  <c r="E7691" i="1"/>
  <c r="G7692" i="1" l="1"/>
  <c r="C7692" i="1"/>
  <c r="H7692" i="1"/>
  <c r="F7692" i="1"/>
  <c r="E7692" i="1"/>
  <c r="D7692" i="1"/>
  <c r="A7693" i="1"/>
  <c r="H7693" i="1" l="1"/>
  <c r="D7693" i="1"/>
  <c r="F7693" i="1"/>
  <c r="E7693" i="1"/>
  <c r="A7694" i="1"/>
  <c r="C7693" i="1"/>
  <c r="G7693" i="1"/>
  <c r="A7695" i="1" l="1"/>
  <c r="E7694" i="1"/>
  <c r="D7694" i="1"/>
  <c r="H7694" i="1"/>
  <c r="C7694" i="1"/>
  <c r="G7694" i="1"/>
  <c r="F7694" i="1"/>
  <c r="F7695" i="1" l="1"/>
  <c r="H7695" i="1"/>
  <c r="C7695" i="1"/>
  <c r="G7695" i="1"/>
  <c r="E7695" i="1"/>
  <c r="A7696" i="1"/>
  <c r="D7695" i="1"/>
  <c r="G7696" i="1" l="1"/>
  <c r="C7696" i="1"/>
  <c r="F7696" i="1"/>
  <c r="E7696" i="1"/>
  <c r="A7697" i="1"/>
  <c r="D7696" i="1"/>
  <c r="H7696" i="1"/>
  <c r="H7697" i="1" l="1"/>
  <c r="D7697" i="1"/>
  <c r="E7697" i="1"/>
  <c r="A7698" i="1"/>
  <c r="C7697" i="1"/>
  <c r="G7697" i="1"/>
  <c r="F7697" i="1"/>
  <c r="A7699" i="1" l="1"/>
  <c r="E7698" i="1"/>
  <c r="H7698" i="1"/>
  <c r="C7698" i="1"/>
  <c r="G7698" i="1"/>
  <c r="F7698" i="1"/>
  <c r="D7698" i="1"/>
  <c r="F7699" i="1" l="1"/>
  <c r="G7699" i="1"/>
  <c r="E7699" i="1"/>
  <c r="A7700" i="1"/>
  <c r="D7699" i="1"/>
  <c r="H7699" i="1"/>
  <c r="C7699" i="1"/>
  <c r="G7700" i="1" l="1"/>
  <c r="C7700" i="1"/>
  <c r="E7700" i="1"/>
  <c r="A7701" i="1"/>
  <c r="D7700" i="1"/>
  <c r="F7700" i="1"/>
  <c r="H7700" i="1"/>
  <c r="H7701" i="1" l="1"/>
  <c r="D7701" i="1"/>
  <c r="A7702" i="1"/>
  <c r="C7701" i="1"/>
  <c r="G7701" i="1"/>
  <c r="F7701" i="1"/>
  <c r="E7701" i="1"/>
  <c r="A7703" i="1" l="1"/>
  <c r="E7702" i="1"/>
  <c r="G7702" i="1"/>
  <c r="F7702" i="1"/>
  <c r="D7702" i="1"/>
  <c r="H7702" i="1"/>
  <c r="C7702" i="1"/>
  <c r="F7703" i="1" l="1"/>
  <c r="E7703" i="1"/>
  <c r="A7704" i="1"/>
  <c r="D7703" i="1"/>
  <c r="C7703" i="1"/>
  <c r="H7703" i="1"/>
  <c r="G7703" i="1"/>
  <c r="G7704" i="1" l="1"/>
  <c r="C7704" i="1"/>
  <c r="A7705" i="1"/>
  <c r="D7704" i="1"/>
  <c r="H7704" i="1"/>
  <c r="F7704" i="1"/>
  <c r="E7704" i="1"/>
  <c r="H7705" i="1" l="1"/>
  <c r="D7705" i="1"/>
  <c r="G7705" i="1"/>
  <c r="F7705" i="1"/>
  <c r="A7706" i="1"/>
  <c r="E7705" i="1"/>
  <c r="C7705" i="1"/>
  <c r="A7707" i="1" l="1"/>
  <c r="E7706" i="1"/>
  <c r="F7706" i="1"/>
  <c r="D7706" i="1"/>
  <c r="C7706" i="1"/>
  <c r="H7706" i="1"/>
  <c r="G7706" i="1"/>
  <c r="F7707" i="1" l="1"/>
  <c r="A7708" i="1"/>
  <c r="D7707" i="1"/>
  <c r="H7707" i="1"/>
  <c r="C7707" i="1"/>
  <c r="G7707" i="1"/>
  <c r="E7707" i="1"/>
  <c r="G7708" i="1" l="1"/>
  <c r="C7708" i="1"/>
  <c r="H7708" i="1"/>
  <c r="F7708" i="1"/>
  <c r="A7709" i="1"/>
  <c r="E7708" i="1"/>
  <c r="D7708" i="1"/>
  <c r="H7709" i="1" l="1"/>
  <c r="D7709" i="1"/>
  <c r="F7709" i="1"/>
  <c r="E7709" i="1"/>
  <c r="C7709" i="1"/>
  <c r="A7710" i="1"/>
  <c r="G7709" i="1"/>
  <c r="A7711" i="1" l="1"/>
  <c r="E7710" i="1"/>
  <c r="D7710" i="1"/>
  <c r="H7710" i="1"/>
  <c r="C7710" i="1"/>
  <c r="G7710" i="1"/>
  <c r="F7710" i="1"/>
  <c r="F7711" i="1" l="1"/>
  <c r="H7711" i="1"/>
  <c r="C7711" i="1"/>
  <c r="G7711" i="1"/>
  <c r="E7711" i="1"/>
  <c r="D7711" i="1"/>
  <c r="A7712" i="1"/>
  <c r="G7712" i="1" l="1"/>
  <c r="C7712" i="1"/>
  <c r="F7712" i="1"/>
  <c r="E7712" i="1"/>
  <c r="D7712" i="1"/>
  <c r="A7713" i="1"/>
  <c r="H7712" i="1"/>
  <c r="H7713" i="1" l="1"/>
  <c r="D7713" i="1"/>
  <c r="E7713" i="1"/>
  <c r="A7714" i="1"/>
  <c r="C7713" i="1"/>
  <c r="G7713" i="1"/>
  <c r="F7713" i="1"/>
  <c r="A7715" i="1" l="1"/>
  <c r="E7714" i="1"/>
  <c r="H7714" i="1"/>
  <c r="C7714" i="1"/>
  <c r="G7714" i="1"/>
  <c r="F7714" i="1"/>
  <c r="D7714" i="1"/>
  <c r="F7715" i="1" l="1"/>
  <c r="G7715" i="1"/>
  <c r="E7715" i="1"/>
  <c r="D7715" i="1"/>
  <c r="H7715" i="1"/>
  <c r="C7715" i="1"/>
  <c r="A7716" i="1"/>
  <c r="G7716" i="1" l="1"/>
  <c r="C7716" i="1"/>
  <c r="E7716" i="1"/>
  <c r="A7717" i="1"/>
  <c r="D7716" i="1"/>
  <c r="H7716" i="1"/>
  <c r="F7716" i="1"/>
  <c r="H7717" i="1" l="1"/>
  <c r="D7717" i="1"/>
  <c r="A7718" i="1"/>
  <c r="C7717" i="1"/>
  <c r="G7717" i="1"/>
  <c r="F7717" i="1"/>
  <c r="E7717" i="1"/>
  <c r="A7719" i="1" l="1"/>
  <c r="E7718" i="1"/>
  <c r="G7718" i="1"/>
  <c r="F7718" i="1"/>
  <c r="D7718" i="1"/>
  <c r="C7718" i="1"/>
  <c r="H7718" i="1"/>
  <c r="F7719" i="1" l="1"/>
  <c r="E7719" i="1"/>
  <c r="A7720" i="1"/>
  <c r="D7719" i="1"/>
  <c r="H7719" i="1"/>
  <c r="G7719" i="1"/>
  <c r="C7719" i="1"/>
  <c r="G7720" i="1" l="1"/>
  <c r="C7720" i="1"/>
  <c r="A7721" i="1"/>
  <c r="D7720" i="1"/>
  <c r="H7720" i="1"/>
  <c r="F7720" i="1"/>
  <c r="E7720" i="1"/>
  <c r="H7721" i="1" l="1"/>
  <c r="D7721" i="1"/>
  <c r="G7721" i="1"/>
  <c r="F7721" i="1"/>
  <c r="E7721" i="1"/>
  <c r="A7722" i="1"/>
  <c r="C7721" i="1"/>
  <c r="A7723" i="1" l="1"/>
  <c r="E7722" i="1"/>
  <c r="F7722" i="1"/>
  <c r="D7722" i="1"/>
  <c r="H7722" i="1"/>
  <c r="G7722" i="1"/>
  <c r="C7722" i="1"/>
  <c r="F7723" i="1" l="1"/>
  <c r="A7724" i="1"/>
  <c r="D7723" i="1"/>
  <c r="H7723" i="1"/>
  <c r="C7723" i="1"/>
  <c r="G7723" i="1"/>
  <c r="E7723" i="1"/>
  <c r="G7724" i="1" l="1"/>
  <c r="C7724" i="1"/>
  <c r="H7724" i="1"/>
  <c r="F7724" i="1"/>
  <c r="E7724" i="1"/>
  <c r="D7724" i="1"/>
  <c r="A7725" i="1"/>
  <c r="H7725" i="1" l="1"/>
  <c r="D7725" i="1"/>
  <c r="F7725" i="1"/>
  <c r="E7725" i="1"/>
  <c r="A7726" i="1"/>
  <c r="G7725" i="1"/>
  <c r="C7725" i="1"/>
  <c r="A7727" i="1" l="1"/>
  <c r="E7726" i="1"/>
  <c r="D7726" i="1"/>
  <c r="H7726" i="1"/>
  <c r="C7726" i="1"/>
  <c r="G7726" i="1"/>
  <c r="F7726" i="1"/>
  <c r="F7727" i="1" l="1"/>
  <c r="H7727" i="1"/>
  <c r="C7727" i="1"/>
  <c r="G7727" i="1"/>
  <c r="E7727" i="1"/>
  <c r="A7728" i="1"/>
  <c r="D7727" i="1"/>
  <c r="G7728" i="1" l="1"/>
  <c r="C7728" i="1"/>
  <c r="F7728" i="1"/>
  <c r="E7728" i="1"/>
  <c r="A7729" i="1"/>
  <c r="H7728" i="1"/>
  <c r="D7728" i="1"/>
  <c r="H7729" i="1" l="1"/>
  <c r="D7729" i="1"/>
  <c r="E7729" i="1"/>
  <c r="A7730" i="1"/>
  <c r="C7729" i="1"/>
  <c r="F7729" i="1"/>
  <c r="G7729" i="1"/>
  <c r="A7731" i="1" l="1"/>
  <c r="E7730" i="1"/>
  <c r="H7730" i="1"/>
  <c r="C7730" i="1"/>
  <c r="G7730" i="1"/>
  <c r="F7730" i="1"/>
  <c r="D7730" i="1"/>
  <c r="F7731" i="1" l="1"/>
  <c r="G7731" i="1"/>
  <c r="E7731" i="1"/>
  <c r="A7732" i="1"/>
  <c r="D7731" i="1"/>
  <c r="H7731" i="1"/>
  <c r="C7731" i="1"/>
  <c r="G7732" i="1" l="1"/>
  <c r="C7732" i="1"/>
  <c r="E7732" i="1"/>
  <c r="A7733" i="1"/>
  <c r="D7732" i="1"/>
  <c r="H7732" i="1"/>
  <c r="F7732" i="1"/>
  <c r="H7733" i="1" l="1"/>
  <c r="D7733" i="1"/>
  <c r="A7734" i="1"/>
  <c r="C7733" i="1"/>
  <c r="G7733" i="1"/>
  <c r="F7733" i="1"/>
  <c r="E7733" i="1"/>
  <c r="A7735" i="1" l="1"/>
  <c r="E7734" i="1"/>
  <c r="G7734" i="1"/>
  <c r="F7734" i="1"/>
  <c r="D7734" i="1"/>
  <c r="C7734" i="1"/>
  <c r="H7734" i="1"/>
  <c r="F7735" i="1" l="1"/>
  <c r="E7735" i="1"/>
  <c r="A7736" i="1"/>
  <c r="D7735" i="1"/>
  <c r="C7735" i="1"/>
  <c r="H7735" i="1"/>
  <c r="G7735" i="1"/>
  <c r="G7736" i="1" l="1"/>
  <c r="C7736" i="1"/>
  <c r="A7737" i="1"/>
  <c r="D7736" i="1"/>
  <c r="H7736" i="1"/>
  <c r="F7736" i="1"/>
  <c r="E7736" i="1"/>
  <c r="H7737" i="1" l="1"/>
  <c r="D7737" i="1"/>
  <c r="G7737" i="1"/>
  <c r="F7737" i="1"/>
  <c r="E7737" i="1"/>
  <c r="A7738" i="1"/>
  <c r="C7737" i="1"/>
  <c r="A7739" i="1" l="1"/>
  <c r="E7738" i="1"/>
  <c r="F7738" i="1"/>
  <c r="D7738" i="1"/>
  <c r="C7738" i="1"/>
  <c r="G7738" i="1"/>
  <c r="H7738" i="1"/>
  <c r="F7739" i="1" l="1"/>
  <c r="A7740" i="1"/>
  <c r="D7739" i="1"/>
  <c r="H7739" i="1"/>
  <c r="C7739" i="1"/>
  <c r="G7739" i="1"/>
  <c r="E7739" i="1"/>
  <c r="G7740" i="1" l="1"/>
  <c r="C7740" i="1"/>
  <c r="H7740" i="1"/>
  <c r="F7740" i="1"/>
  <c r="E7740" i="1"/>
  <c r="A7741" i="1"/>
  <c r="D7740" i="1"/>
  <c r="H7741" i="1" l="1"/>
  <c r="D7741" i="1"/>
  <c r="F7741" i="1"/>
  <c r="E7741" i="1"/>
  <c r="C7741" i="1"/>
  <c r="A7742" i="1"/>
  <c r="G7741" i="1"/>
  <c r="A7743" i="1" l="1"/>
  <c r="E7742" i="1"/>
  <c r="D7742" i="1"/>
  <c r="H7742" i="1"/>
  <c r="C7742" i="1"/>
  <c r="G7742" i="1"/>
  <c r="F7742" i="1"/>
  <c r="F7743" i="1" l="1"/>
  <c r="H7743" i="1"/>
  <c r="C7743" i="1"/>
  <c r="G7743" i="1"/>
  <c r="E7743" i="1"/>
  <c r="D7743" i="1"/>
  <c r="A7744" i="1"/>
  <c r="G7744" i="1" l="1"/>
  <c r="C7744" i="1"/>
  <c r="F7744" i="1"/>
  <c r="E7744" i="1"/>
  <c r="D7744" i="1"/>
  <c r="A7745" i="1"/>
  <c r="H7744" i="1"/>
  <c r="H7745" i="1" l="1"/>
  <c r="D7745" i="1"/>
  <c r="E7745" i="1"/>
  <c r="A7746" i="1"/>
  <c r="C7745" i="1"/>
  <c r="G7745" i="1"/>
  <c r="F7745" i="1"/>
  <c r="A7747" i="1" l="1"/>
  <c r="E7746" i="1"/>
  <c r="H7746" i="1"/>
  <c r="C7746" i="1"/>
  <c r="G7746" i="1"/>
  <c r="F7746" i="1"/>
  <c r="D7746" i="1"/>
  <c r="F7747" i="1" l="1"/>
  <c r="G7747" i="1"/>
  <c r="E7747" i="1"/>
  <c r="D7747" i="1"/>
  <c r="A7748" i="1"/>
  <c r="H7747" i="1"/>
  <c r="C7747" i="1"/>
  <c r="G7748" i="1" l="1"/>
  <c r="C7748" i="1"/>
  <c r="E7748" i="1"/>
  <c r="A7749" i="1"/>
  <c r="D7748" i="1"/>
  <c r="H7748" i="1"/>
  <c r="F7748" i="1"/>
  <c r="H7749" i="1" l="1"/>
  <c r="D7749" i="1"/>
  <c r="A7750" i="1"/>
  <c r="C7749" i="1"/>
  <c r="G7749" i="1"/>
  <c r="F7749" i="1"/>
  <c r="E7749" i="1"/>
  <c r="A7751" i="1" l="1"/>
  <c r="E7750" i="1"/>
  <c r="G7750" i="1"/>
  <c r="F7750" i="1"/>
  <c r="D7750" i="1"/>
  <c r="C7750" i="1"/>
  <c r="H7750" i="1"/>
  <c r="F7751" i="1" l="1"/>
  <c r="E7751" i="1"/>
  <c r="A7752" i="1"/>
  <c r="D7751" i="1"/>
  <c r="H7751" i="1"/>
  <c r="C7751" i="1"/>
  <c r="G7751" i="1"/>
  <c r="G7752" i="1" l="1"/>
  <c r="C7752" i="1"/>
  <c r="A7753" i="1"/>
  <c r="D7752" i="1"/>
  <c r="H7752" i="1"/>
  <c r="E7752" i="1"/>
  <c r="F7752" i="1"/>
  <c r="H7753" i="1" l="1"/>
  <c r="D7753" i="1"/>
  <c r="G7753" i="1"/>
  <c r="F7753" i="1"/>
  <c r="E7753" i="1"/>
  <c r="C7753" i="1"/>
  <c r="A7754" i="1"/>
  <c r="A7755" i="1" l="1"/>
  <c r="E7754" i="1"/>
  <c r="F7754" i="1"/>
  <c r="D7754" i="1"/>
  <c r="H7754" i="1"/>
  <c r="C7754" i="1"/>
  <c r="G7754" i="1"/>
  <c r="F7755" i="1" l="1"/>
  <c r="A7756" i="1"/>
  <c r="D7755" i="1"/>
  <c r="H7755" i="1"/>
  <c r="C7755" i="1"/>
  <c r="E7755" i="1"/>
  <c r="G7755" i="1"/>
  <c r="G7756" i="1" l="1"/>
  <c r="C7756" i="1"/>
  <c r="H7756" i="1"/>
  <c r="F7756" i="1"/>
  <c r="E7756" i="1"/>
  <c r="D7756" i="1"/>
  <c r="A7757" i="1"/>
  <c r="H7757" i="1" l="1"/>
  <c r="D7757" i="1"/>
  <c r="F7757" i="1"/>
  <c r="E7757" i="1"/>
  <c r="A7758" i="1"/>
  <c r="C7757" i="1"/>
  <c r="G7757" i="1"/>
  <c r="A7759" i="1" l="1"/>
  <c r="E7758" i="1"/>
  <c r="D7758" i="1"/>
  <c r="H7758" i="1"/>
  <c r="C7758" i="1"/>
  <c r="G7758" i="1"/>
  <c r="F7758" i="1"/>
  <c r="F7759" i="1" l="1"/>
  <c r="H7759" i="1"/>
  <c r="C7759" i="1"/>
  <c r="G7759" i="1"/>
  <c r="E7759" i="1"/>
  <c r="A7760" i="1"/>
  <c r="D7759" i="1"/>
  <c r="G7760" i="1" l="1"/>
  <c r="C7760" i="1"/>
  <c r="F7760" i="1"/>
  <c r="E7760" i="1"/>
  <c r="A7761" i="1"/>
  <c r="D7760" i="1"/>
  <c r="H7760" i="1"/>
  <c r="H7761" i="1" l="1"/>
  <c r="D7761" i="1"/>
  <c r="E7761" i="1"/>
  <c r="A7762" i="1"/>
  <c r="C7761" i="1"/>
  <c r="G7761" i="1"/>
  <c r="F7761" i="1"/>
  <c r="A7763" i="1" l="1"/>
  <c r="E7762" i="1"/>
  <c r="H7762" i="1"/>
  <c r="C7762" i="1"/>
  <c r="G7762" i="1"/>
  <c r="F7762" i="1"/>
  <c r="D7762" i="1"/>
  <c r="F7763" i="1" l="1"/>
  <c r="G7763" i="1"/>
  <c r="E7763" i="1"/>
  <c r="A7764" i="1"/>
  <c r="D7763" i="1"/>
  <c r="H7763" i="1"/>
  <c r="C7763" i="1"/>
  <c r="G7764" i="1" l="1"/>
  <c r="C7764" i="1"/>
  <c r="E7764" i="1"/>
  <c r="A7765" i="1"/>
  <c r="D7764" i="1"/>
  <c r="F7764" i="1"/>
  <c r="H7764" i="1"/>
  <c r="H7765" i="1" l="1"/>
  <c r="D7765" i="1"/>
  <c r="A7766" i="1"/>
  <c r="C7765" i="1"/>
  <c r="G7765" i="1"/>
  <c r="F7765" i="1"/>
  <c r="E7765" i="1"/>
  <c r="A7767" i="1" l="1"/>
  <c r="E7766" i="1"/>
  <c r="G7766" i="1"/>
  <c r="F7766" i="1"/>
  <c r="D7766" i="1"/>
  <c r="H7766" i="1"/>
  <c r="C7766" i="1"/>
  <c r="F7767" i="1" l="1"/>
  <c r="E7767" i="1"/>
  <c r="A7768" i="1"/>
  <c r="D7767" i="1"/>
  <c r="C7767" i="1"/>
  <c r="H7767" i="1"/>
  <c r="G7767" i="1"/>
  <c r="G7768" i="1" l="1"/>
  <c r="C7768" i="1"/>
  <c r="A7769" i="1"/>
  <c r="D7768" i="1"/>
  <c r="H7768" i="1"/>
  <c r="F7768" i="1"/>
  <c r="E7768" i="1"/>
  <c r="H7769" i="1" l="1"/>
  <c r="D7769" i="1"/>
  <c r="G7769" i="1"/>
  <c r="F7769" i="1"/>
  <c r="E7769" i="1"/>
  <c r="C7769" i="1"/>
  <c r="A7770" i="1"/>
  <c r="A7771" i="1" l="1"/>
  <c r="E7770" i="1"/>
  <c r="F7770" i="1"/>
  <c r="D7770" i="1"/>
  <c r="C7770" i="1"/>
  <c r="H7770" i="1"/>
  <c r="G7770" i="1"/>
  <c r="F7771" i="1" l="1"/>
  <c r="A7772" i="1"/>
  <c r="D7771" i="1"/>
  <c r="H7771" i="1"/>
  <c r="C7771" i="1"/>
  <c r="G7771" i="1"/>
  <c r="E7771" i="1"/>
  <c r="G7772" i="1" l="1"/>
  <c r="C7772" i="1"/>
  <c r="H7772" i="1"/>
  <c r="F7772" i="1"/>
  <c r="E7772" i="1"/>
  <c r="A7773" i="1"/>
  <c r="D7772" i="1"/>
  <c r="H7773" i="1" l="1"/>
  <c r="D7773" i="1"/>
  <c r="F7773" i="1"/>
  <c r="E7773" i="1"/>
  <c r="C7773" i="1"/>
  <c r="A7774" i="1"/>
  <c r="G7773" i="1"/>
  <c r="A7775" i="1" l="1"/>
  <c r="E7774" i="1"/>
  <c r="D7774" i="1"/>
  <c r="H7774" i="1"/>
  <c r="C7774" i="1"/>
  <c r="G7774" i="1"/>
  <c r="F7774" i="1"/>
  <c r="F7775" i="1" l="1"/>
  <c r="H7775" i="1"/>
  <c r="C7775" i="1"/>
  <c r="G7775" i="1"/>
  <c r="E7775" i="1"/>
  <c r="D7775" i="1"/>
  <c r="A7776" i="1"/>
  <c r="G7776" i="1" l="1"/>
  <c r="C7776" i="1"/>
  <c r="F7776" i="1"/>
  <c r="E7776" i="1"/>
  <c r="D7776" i="1"/>
  <c r="A7777" i="1"/>
  <c r="H7776" i="1"/>
  <c r="H7777" i="1" l="1"/>
  <c r="D7777" i="1"/>
  <c r="E7777" i="1"/>
  <c r="A7778" i="1"/>
  <c r="C7777" i="1"/>
  <c r="G7777" i="1"/>
  <c r="F7777" i="1"/>
  <c r="A7779" i="1" l="1"/>
  <c r="E7778" i="1"/>
  <c r="H7778" i="1"/>
  <c r="C7778" i="1"/>
  <c r="G7778" i="1"/>
  <c r="F7778" i="1"/>
  <c r="D7778" i="1"/>
  <c r="F7779" i="1" l="1"/>
  <c r="G7779" i="1"/>
  <c r="E7779" i="1"/>
  <c r="D7779" i="1"/>
  <c r="H7779" i="1"/>
  <c r="C7779" i="1"/>
  <c r="A7780" i="1"/>
  <c r="G7780" i="1" l="1"/>
  <c r="C7780" i="1"/>
  <c r="E7780" i="1"/>
  <c r="A7781" i="1"/>
  <c r="D7780" i="1"/>
  <c r="H7780" i="1"/>
  <c r="F7780" i="1"/>
  <c r="H7781" i="1" l="1"/>
  <c r="D7781" i="1"/>
  <c r="A7782" i="1"/>
  <c r="C7781" i="1"/>
  <c r="G7781" i="1"/>
  <c r="F7781" i="1"/>
  <c r="E7781" i="1"/>
  <c r="A7783" i="1" l="1"/>
  <c r="E7782" i="1"/>
  <c r="G7782" i="1"/>
  <c r="F7782" i="1"/>
  <c r="D7782" i="1"/>
  <c r="C7782" i="1"/>
  <c r="H7782" i="1"/>
  <c r="F7783" i="1" l="1"/>
  <c r="E7783" i="1"/>
  <c r="A7784" i="1"/>
  <c r="D7783" i="1"/>
  <c r="H7783" i="1"/>
  <c r="G7783" i="1"/>
  <c r="C7783" i="1"/>
  <c r="G7784" i="1" l="1"/>
  <c r="C7784" i="1"/>
  <c r="A7785" i="1"/>
  <c r="D7784" i="1"/>
  <c r="H7784" i="1"/>
  <c r="E7784" i="1"/>
  <c r="F7784" i="1"/>
  <c r="H7785" i="1" l="1"/>
  <c r="D7785" i="1"/>
  <c r="G7785" i="1"/>
  <c r="F7785" i="1"/>
  <c r="E7785" i="1"/>
  <c r="C7785" i="1"/>
  <c r="A7786" i="1"/>
  <c r="A7787" i="1" l="1"/>
  <c r="E7786" i="1"/>
  <c r="F7786" i="1"/>
  <c r="D7786" i="1"/>
  <c r="H7786" i="1"/>
  <c r="C7786" i="1"/>
  <c r="G7786" i="1"/>
  <c r="F7787" i="1" l="1"/>
  <c r="A7788" i="1"/>
  <c r="D7787" i="1"/>
  <c r="H7787" i="1"/>
  <c r="C7787" i="1"/>
  <c r="G7787" i="1"/>
  <c r="E7787" i="1"/>
  <c r="G7788" i="1" l="1"/>
  <c r="C7788" i="1"/>
  <c r="H7788" i="1"/>
  <c r="F7788" i="1"/>
  <c r="E7788" i="1"/>
  <c r="A7789" i="1"/>
  <c r="D7788" i="1"/>
  <c r="H7789" i="1" l="1"/>
  <c r="D7789" i="1"/>
  <c r="F7789" i="1"/>
  <c r="E7789" i="1"/>
  <c r="A7790" i="1"/>
  <c r="C7789" i="1"/>
  <c r="G7789" i="1"/>
  <c r="A7791" i="1" l="1"/>
  <c r="E7790" i="1"/>
  <c r="D7790" i="1"/>
  <c r="H7790" i="1"/>
  <c r="C7790" i="1"/>
  <c r="G7790" i="1"/>
  <c r="F7790" i="1"/>
  <c r="F7791" i="1" l="1"/>
  <c r="H7791" i="1"/>
  <c r="C7791" i="1"/>
  <c r="G7791" i="1"/>
  <c r="E7791" i="1"/>
  <c r="D7791" i="1"/>
  <c r="A7792" i="1"/>
  <c r="G7792" i="1" l="1"/>
  <c r="C7792" i="1"/>
  <c r="F7792" i="1"/>
  <c r="E7792" i="1"/>
  <c r="A7793" i="1"/>
  <c r="D7792" i="1"/>
  <c r="H7792" i="1"/>
  <c r="H7793" i="1" l="1"/>
  <c r="D7793" i="1"/>
  <c r="E7793" i="1"/>
  <c r="A7794" i="1"/>
  <c r="C7793" i="1"/>
  <c r="F7793" i="1"/>
  <c r="G7793" i="1"/>
  <c r="A7795" i="1" l="1"/>
  <c r="E7794" i="1"/>
  <c r="H7794" i="1"/>
  <c r="C7794" i="1"/>
  <c r="G7794" i="1"/>
  <c r="F7794" i="1"/>
  <c r="D7794" i="1"/>
  <c r="F7795" i="1" l="1"/>
  <c r="G7795" i="1"/>
  <c r="E7795" i="1"/>
  <c r="A7796" i="1"/>
  <c r="D7795" i="1"/>
  <c r="H7795" i="1"/>
  <c r="C7795" i="1"/>
  <c r="G7796" i="1" l="1"/>
  <c r="C7796" i="1"/>
  <c r="E7796" i="1"/>
  <c r="A7797" i="1"/>
  <c r="D7796" i="1"/>
  <c r="H7796" i="1"/>
  <c r="F7796" i="1"/>
  <c r="H7797" i="1" l="1"/>
  <c r="D7797" i="1"/>
  <c r="A7798" i="1"/>
  <c r="C7797" i="1"/>
  <c r="G7797" i="1"/>
  <c r="F7797" i="1"/>
  <c r="E7797" i="1"/>
  <c r="A7799" i="1" l="1"/>
  <c r="E7798" i="1"/>
  <c r="G7798" i="1"/>
  <c r="F7798" i="1"/>
  <c r="D7798" i="1"/>
  <c r="C7798" i="1"/>
  <c r="H7798" i="1"/>
  <c r="F7799" i="1" l="1"/>
  <c r="E7799" i="1"/>
  <c r="A7800" i="1"/>
  <c r="D7799" i="1"/>
  <c r="C7799" i="1"/>
  <c r="H7799" i="1"/>
  <c r="G7799" i="1"/>
  <c r="G7800" i="1" l="1"/>
  <c r="C7800" i="1"/>
  <c r="A7801" i="1"/>
  <c r="D7800" i="1"/>
  <c r="H7800" i="1"/>
  <c r="F7800" i="1"/>
  <c r="E7800" i="1"/>
  <c r="H7801" i="1" l="1"/>
  <c r="D7801" i="1"/>
  <c r="G7801" i="1"/>
  <c r="F7801" i="1"/>
  <c r="E7801" i="1"/>
  <c r="A7802" i="1"/>
  <c r="C7801" i="1"/>
  <c r="A7803" i="1" l="1"/>
  <c r="E7802" i="1"/>
  <c r="F7802" i="1"/>
  <c r="D7802" i="1"/>
  <c r="C7802" i="1"/>
  <c r="G7802" i="1"/>
  <c r="H7802" i="1"/>
  <c r="F7803" i="1" l="1"/>
  <c r="A7804" i="1"/>
  <c r="D7803" i="1"/>
  <c r="H7803" i="1"/>
  <c r="C7803" i="1"/>
  <c r="G7803" i="1"/>
  <c r="E7803" i="1"/>
  <c r="G7804" i="1" l="1"/>
  <c r="C7804" i="1"/>
  <c r="H7804" i="1"/>
  <c r="F7804" i="1"/>
  <c r="E7804" i="1"/>
  <c r="A7805" i="1"/>
  <c r="D7804" i="1"/>
  <c r="H7805" i="1" l="1"/>
  <c r="D7805" i="1"/>
  <c r="F7805" i="1"/>
  <c r="E7805" i="1"/>
  <c r="C7805" i="1"/>
  <c r="G7805" i="1"/>
  <c r="A7806" i="1"/>
  <c r="A7807" i="1" l="1"/>
  <c r="E7806" i="1"/>
  <c r="D7806" i="1"/>
  <c r="H7806" i="1"/>
  <c r="C7806" i="1"/>
  <c r="G7806" i="1"/>
  <c r="F7806" i="1"/>
  <c r="F7807" i="1" l="1"/>
  <c r="H7807" i="1"/>
  <c r="C7807" i="1"/>
  <c r="G7807" i="1"/>
  <c r="E7807" i="1"/>
  <c r="A7808" i="1"/>
  <c r="D7807" i="1"/>
  <c r="G7808" i="1" l="1"/>
  <c r="C7808" i="1"/>
  <c r="F7808" i="1"/>
  <c r="E7808" i="1"/>
  <c r="D7808" i="1"/>
  <c r="A7809" i="1"/>
  <c r="H7808" i="1"/>
  <c r="H7809" i="1" l="1"/>
  <c r="D7809" i="1"/>
  <c r="E7809" i="1"/>
  <c r="A7810" i="1"/>
  <c r="C7809" i="1"/>
  <c r="G7809" i="1"/>
  <c r="F7809" i="1"/>
  <c r="A7811" i="1" l="1"/>
  <c r="E7810" i="1"/>
  <c r="H7810" i="1"/>
  <c r="C7810" i="1"/>
  <c r="G7810" i="1"/>
  <c r="F7810" i="1"/>
  <c r="D7810" i="1"/>
  <c r="F7811" i="1" l="1"/>
  <c r="G7811" i="1"/>
  <c r="E7811" i="1"/>
  <c r="D7811" i="1"/>
  <c r="C7811" i="1"/>
  <c r="A7812" i="1"/>
  <c r="H7811" i="1"/>
  <c r="G7812" i="1" l="1"/>
  <c r="C7812" i="1"/>
  <c r="E7812" i="1"/>
  <c r="A7813" i="1"/>
  <c r="D7812" i="1"/>
  <c r="H7812" i="1"/>
  <c r="F7812" i="1"/>
  <c r="H7813" i="1" l="1"/>
  <c r="D7813" i="1"/>
  <c r="A7814" i="1"/>
  <c r="C7813" i="1"/>
  <c r="G7813" i="1"/>
  <c r="F7813" i="1"/>
  <c r="E7813" i="1"/>
  <c r="A7815" i="1" l="1"/>
  <c r="E7814" i="1"/>
  <c r="G7814" i="1"/>
  <c r="F7814" i="1"/>
  <c r="D7814" i="1"/>
  <c r="C7814" i="1"/>
  <c r="H7814" i="1"/>
  <c r="F7815" i="1" l="1"/>
  <c r="E7815" i="1"/>
  <c r="A7816" i="1"/>
  <c r="D7815" i="1"/>
  <c r="H7815" i="1"/>
  <c r="C7815" i="1"/>
  <c r="G7815" i="1"/>
  <c r="G7816" i="1" l="1"/>
  <c r="C7816" i="1"/>
  <c r="A7817" i="1"/>
  <c r="D7816" i="1"/>
  <c r="H7816" i="1"/>
  <c r="E7816" i="1"/>
  <c r="F7816" i="1"/>
  <c r="H7817" i="1" l="1"/>
  <c r="D7817" i="1"/>
  <c r="G7817" i="1"/>
  <c r="F7817" i="1"/>
  <c r="E7817" i="1"/>
  <c r="C7817" i="1"/>
  <c r="A7818" i="1"/>
  <c r="A7819" i="1" l="1"/>
  <c r="E7818" i="1"/>
  <c r="F7818" i="1"/>
  <c r="D7818" i="1"/>
  <c r="H7818" i="1"/>
  <c r="C7818" i="1"/>
  <c r="G7818" i="1"/>
  <c r="F7819" i="1" l="1"/>
  <c r="A7820" i="1"/>
  <c r="D7819" i="1"/>
  <c r="H7819" i="1"/>
  <c r="C7819" i="1"/>
  <c r="G7819" i="1"/>
  <c r="E7819" i="1"/>
  <c r="G7820" i="1" l="1"/>
  <c r="C7820" i="1"/>
  <c r="H7820" i="1"/>
  <c r="F7820" i="1"/>
  <c r="E7820" i="1"/>
  <c r="A7821" i="1"/>
  <c r="D7820" i="1"/>
  <c r="H7821" i="1" l="1"/>
  <c r="D7821" i="1"/>
  <c r="F7821" i="1"/>
  <c r="E7821" i="1"/>
  <c r="A7822" i="1"/>
  <c r="C7821" i="1"/>
  <c r="G7821" i="1"/>
  <c r="A7823" i="1" l="1"/>
  <c r="E7822" i="1"/>
  <c r="D7822" i="1"/>
  <c r="H7822" i="1"/>
  <c r="C7822" i="1"/>
  <c r="G7822" i="1"/>
  <c r="F7822" i="1"/>
  <c r="F7823" i="1" l="1"/>
  <c r="H7823" i="1"/>
  <c r="C7823" i="1"/>
  <c r="G7823" i="1"/>
  <c r="E7823" i="1"/>
  <c r="D7823" i="1"/>
  <c r="A7824" i="1"/>
  <c r="G7824" i="1" l="1"/>
  <c r="C7824" i="1"/>
  <c r="F7824" i="1"/>
  <c r="E7824" i="1"/>
  <c r="A7825" i="1"/>
  <c r="D7824" i="1"/>
  <c r="H7824" i="1"/>
  <c r="H7825" i="1" l="1"/>
  <c r="D7825" i="1"/>
  <c r="E7825" i="1"/>
  <c r="A7826" i="1"/>
  <c r="C7825" i="1"/>
  <c r="F7825" i="1"/>
  <c r="G7825" i="1"/>
  <c r="A7827" i="1" l="1"/>
  <c r="E7826" i="1"/>
  <c r="H7826" i="1"/>
  <c r="C7826" i="1"/>
  <c r="G7826" i="1"/>
  <c r="F7826" i="1"/>
  <c r="D7826" i="1"/>
  <c r="F7827" i="1" l="1"/>
  <c r="G7827" i="1"/>
  <c r="E7827" i="1"/>
  <c r="A7828" i="1"/>
  <c r="D7827" i="1"/>
  <c r="H7827" i="1"/>
  <c r="C7827" i="1"/>
  <c r="G7828" i="1" l="1"/>
  <c r="C7828" i="1"/>
  <c r="E7828" i="1"/>
  <c r="A7829" i="1"/>
  <c r="D7828" i="1"/>
  <c r="F7828" i="1"/>
  <c r="H7828" i="1"/>
  <c r="H7829" i="1" l="1"/>
  <c r="D7829" i="1"/>
  <c r="A7830" i="1"/>
  <c r="C7829" i="1"/>
  <c r="G7829" i="1"/>
  <c r="F7829" i="1"/>
  <c r="E7829" i="1"/>
  <c r="A7831" i="1" l="1"/>
  <c r="E7830" i="1"/>
  <c r="G7830" i="1"/>
  <c r="F7830" i="1"/>
  <c r="D7830" i="1"/>
  <c r="H7830" i="1"/>
  <c r="C7830" i="1"/>
  <c r="F7831" i="1" l="1"/>
  <c r="E7831" i="1"/>
  <c r="A7832" i="1"/>
  <c r="D7831" i="1"/>
  <c r="C7831" i="1"/>
  <c r="G7831" i="1"/>
  <c r="H7831" i="1"/>
  <c r="G7832" i="1" l="1"/>
  <c r="C7832" i="1"/>
  <c r="A7833" i="1"/>
  <c r="D7832" i="1"/>
  <c r="H7832" i="1"/>
  <c r="F7832" i="1"/>
  <c r="E7832" i="1"/>
  <c r="H7833" i="1" l="1"/>
  <c r="D7833" i="1"/>
  <c r="G7833" i="1"/>
  <c r="F7833" i="1"/>
  <c r="E7833" i="1"/>
  <c r="A7834" i="1"/>
  <c r="C7833" i="1"/>
  <c r="A7835" i="1" l="1"/>
  <c r="E7834" i="1"/>
  <c r="F7834" i="1"/>
  <c r="D7834" i="1"/>
  <c r="C7834" i="1"/>
  <c r="H7834" i="1"/>
  <c r="G7834" i="1"/>
  <c r="F7835" i="1" l="1"/>
  <c r="A7836" i="1"/>
  <c r="D7835" i="1"/>
  <c r="H7835" i="1"/>
  <c r="C7835" i="1"/>
  <c r="G7835" i="1"/>
  <c r="E7835" i="1"/>
  <c r="G7836" i="1" l="1"/>
  <c r="C7836" i="1"/>
  <c r="H7836" i="1"/>
  <c r="F7836" i="1"/>
  <c r="E7836" i="1"/>
  <c r="A7837" i="1"/>
  <c r="D7836" i="1"/>
  <c r="H7837" i="1" l="1"/>
  <c r="D7837" i="1"/>
  <c r="F7837" i="1"/>
  <c r="E7837" i="1"/>
  <c r="C7837" i="1"/>
  <c r="G7837" i="1"/>
  <c r="A7838" i="1"/>
  <c r="A7839" i="1" l="1"/>
  <c r="E7838" i="1"/>
  <c r="D7838" i="1"/>
  <c r="H7838" i="1"/>
  <c r="C7838" i="1"/>
  <c r="G7838" i="1"/>
  <c r="F7838" i="1"/>
  <c r="F7839" i="1" l="1"/>
  <c r="H7839" i="1"/>
  <c r="C7839" i="1"/>
  <c r="G7839" i="1"/>
  <c r="E7839" i="1"/>
  <c r="D7839" i="1"/>
  <c r="A7840" i="1"/>
  <c r="G7840" i="1" l="1"/>
  <c r="C7840" i="1"/>
  <c r="F7840" i="1"/>
  <c r="E7840" i="1"/>
  <c r="A7841" i="1"/>
  <c r="D7840" i="1"/>
  <c r="H7840" i="1"/>
  <c r="H7841" i="1" l="1"/>
  <c r="D7841" i="1"/>
  <c r="E7841" i="1"/>
  <c r="A7842" i="1"/>
  <c r="C7841" i="1"/>
  <c r="G7841" i="1"/>
  <c r="F7841" i="1"/>
  <c r="A7843" i="1" l="1"/>
  <c r="E7842" i="1"/>
  <c r="H7842" i="1"/>
  <c r="C7842" i="1"/>
  <c r="G7842" i="1"/>
  <c r="F7842" i="1"/>
  <c r="D7842" i="1"/>
  <c r="F7843" i="1" l="1"/>
  <c r="G7843" i="1"/>
  <c r="E7843" i="1"/>
  <c r="A7844" i="1"/>
  <c r="D7843" i="1"/>
  <c r="H7843" i="1"/>
  <c r="C7843" i="1"/>
  <c r="G7844" i="1" l="1"/>
  <c r="C7844" i="1"/>
  <c r="E7844" i="1"/>
  <c r="A7845" i="1"/>
  <c r="D7844" i="1"/>
  <c r="H7844" i="1"/>
  <c r="F7844" i="1"/>
  <c r="H7845" i="1" l="1"/>
  <c r="D7845" i="1"/>
  <c r="A7846" i="1"/>
  <c r="C7845" i="1"/>
  <c r="G7845" i="1"/>
  <c r="F7845" i="1"/>
  <c r="E7845" i="1"/>
  <c r="A7847" i="1" l="1"/>
  <c r="E7846" i="1"/>
  <c r="G7846" i="1"/>
  <c r="F7846" i="1"/>
  <c r="D7846" i="1"/>
  <c r="H7846" i="1"/>
  <c r="C7846" i="1"/>
  <c r="F7847" i="1" l="1"/>
  <c r="E7847" i="1"/>
  <c r="A7848" i="1"/>
  <c r="D7847" i="1"/>
  <c r="H7847" i="1"/>
  <c r="C7847" i="1"/>
  <c r="G7847" i="1"/>
  <c r="G7848" i="1" l="1"/>
  <c r="C7848" i="1"/>
  <c r="A7849" i="1"/>
  <c r="D7848" i="1"/>
  <c r="H7848" i="1"/>
  <c r="F7848" i="1"/>
  <c r="E7848" i="1"/>
  <c r="H7849" i="1" l="1"/>
  <c r="D7849" i="1"/>
  <c r="G7849" i="1"/>
  <c r="F7849" i="1"/>
  <c r="E7849" i="1"/>
  <c r="A7850" i="1"/>
  <c r="C7849" i="1"/>
  <c r="A7851" i="1" l="1"/>
  <c r="E7850" i="1"/>
  <c r="F7850" i="1"/>
  <c r="D7850" i="1"/>
  <c r="H7850" i="1"/>
  <c r="C7850" i="1"/>
  <c r="G7850" i="1"/>
  <c r="F7851" i="1" l="1"/>
  <c r="A7852" i="1"/>
  <c r="D7851" i="1"/>
  <c r="H7851" i="1"/>
  <c r="C7851" i="1"/>
  <c r="G7851" i="1"/>
  <c r="E7851" i="1"/>
  <c r="G7852" i="1" l="1"/>
  <c r="C7852" i="1"/>
  <c r="H7852" i="1"/>
  <c r="F7852" i="1"/>
  <c r="E7852" i="1"/>
  <c r="A7853" i="1"/>
  <c r="D7852" i="1"/>
  <c r="H7853" i="1" l="1"/>
  <c r="D7853" i="1"/>
  <c r="F7853" i="1"/>
  <c r="E7853" i="1"/>
  <c r="A7854" i="1"/>
  <c r="C7853" i="1"/>
  <c r="G7853" i="1"/>
  <c r="A7855" i="1" l="1"/>
  <c r="E7854" i="1"/>
  <c r="D7854" i="1"/>
  <c r="H7854" i="1"/>
  <c r="C7854" i="1"/>
  <c r="G7854" i="1"/>
  <c r="F7854" i="1"/>
  <c r="F7855" i="1" l="1"/>
  <c r="H7855" i="1"/>
  <c r="C7855" i="1"/>
  <c r="G7855" i="1"/>
  <c r="E7855" i="1"/>
  <c r="D7855" i="1"/>
  <c r="A7856" i="1"/>
  <c r="G7856" i="1" l="1"/>
  <c r="C7856" i="1"/>
  <c r="F7856" i="1"/>
  <c r="E7856" i="1"/>
  <c r="A7857" i="1"/>
  <c r="D7856" i="1"/>
  <c r="H7856" i="1"/>
  <c r="H7857" i="1" l="1"/>
  <c r="D7857" i="1"/>
  <c r="E7857" i="1"/>
  <c r="A7858" i="1"/>
  <c r="C7857" i="1"/>
  <c r="G7857" i="1"/>
  <c r="F7857" i="1"/>
  <c r="A7859" i="1" l="1"/>
  <c r="E7858" i="1"/>
  <c r="H7858" i="1"/>
  <c r="C7858" i="1"/>
  <c r="G7858" i="1"/>
  <c r="F7858" i="1"/>
  <c r="D7858" i="1"/>
  <c r="F7859" i="1" l="1"/>
  <c r="G7859" i="1"/>
  <c r="E7859" i="1"/>
  <c r="A7860" i="1"/>
  <c r="D7859" i="1"/>
  <c r="C7859" i="1"/>
  <c r="H7859" i="1"/>
  <c r="G7860" i="1" l="1"/>
  <c r="C7860" i="1"/>
  <c r="E7860" i="1"/>
  <c r="A7861" i="1"/>
  <c r="D7860" i="1"/>
  <c r="H7860" i="1"/>
  <c r="F7860" i="1"/>
  <c r="H7861" i="1" l="1"/>
  <c r="D7861" i="1"/>
  <c r="A7862" i="1"/>
  <c r="C7861" i="1"/>
  <c r="G7861" i="1"/>
  <c r="F7861" i="1"/>
  <c r="E7861" i="1"/>
  <c r="A7863" i="1" l="1"/>
  <c r="E7862" i="1"/>
  <c r="G7862" i="1"/>
  <c r="F7862" i="1"/>
  <c r="D7862" i="1"/>
  <c r="H7862" i="1"/>
  <c r="C7862" i="1"/>
  <c r="F7863" i="1" l="1"/>
  <c r="E7863" i="1"/>
  <c r="A7864" i="1"/>
  <c r="D7863" i="1"/>
  <c r="H7863" i="1"/>
  <c r="C7863" i="1"/>
  <c r="G7863" i="1"/>
  <c r="G7864" i="1" l="1"/>
  <c r="C7864" i="1"/>
  <c r="A7865" i="1"/>
  <c r="D7864" i="1"/>
  <c r="H7864" i="1"/>
  <c r="F7864" i="1"/>
  <c r="E7864" i="1"/>
  <c r="H7865" i="1" l="1"/>
  <c r="D7865" i="1"/>
  <c r="G7865" i="1"/>
  <c r="F7865" i="1"/>
  <c r="E7865" i="1"/>
  <c r="C7865" i="1"/>
  <c r="A7866" i="1"/>
  <c r="A7867" i="1" l="1"/>
  <c r="E7866" i="1"/>
  <c r="F7866" i="1"/>
  <c r="D7866" i="1"/>
  <c r="H7866" i="1"/>
  <c r="C7866" i="1"/>
  <c r="G7866" i="1"/>
  <c r="F7867" i="1" l="1"/>
  <c r="A7868" i="1"/>
  <c r="D7867" i="1"/>
  <c r="H7867" i="1"/>
  <c r="C7867" i="1"/>
  <c r="G7867" i="1"/>
  <c r="E7867" i="1"/>
  <c r="G7868" i="1" l="1"/>
  <c r="C7868" i="1"/>
  <c r="H7868" i="1"/>
  <c r="F7868" i="1"/>
  <c r="E7868" i="1"/>
  <c r="A7869" i="1"/>
  <c r="D7868" i="1"/>
  <c r="H7869" i="1" l="1"/>
  <c r="D7869" i="1"/>
  <c r="F7869" i="1"/>
  <c r="E7869" i="1"/>
  <c r="A7870" i="1"/>
  <c r="C7869" i="1"/>
  <c r="G7869" i="1"/>
  <c r="A7871" i="1" l="1"/>
  <c r="E7870" i="1"/>
  <c r="D7870" i="1"/>
  <c r="H7870" i="1"/>
  <c r="C7870" i="1"/>
  <c r="G7870" i="1"/>
  <c r="F7870" i="1"/>
  <c r="F7871" i="1" l="1"/>
  <c r="H7871" i="1"/>
  <c r="C7871" i="1"/>
  <c r="G7871" i="1"/>
  <c r="E7871" i="1"/>
  <c r="D7871" i="1"/>
  <c r="A7872" i="1"/>
  <c r="G7872" i="1" l="1"/>
  <c r="C7872" i="1"/>
  <c r="F7872" i="1"/>
  <c r="E7872" i="1"/>
  <c r="A7873" i="1"/>
  <c r="D7872" i="1"/>
  <c r="H7872" i="1"/>
  <c r="H7873" i="1" l="1"/>
  <c r="D7873" i="1"/>
  <c r="E7873" i="1"/>
  <c r="A7874" i="1"/>
  <c r="C7873" i="1"/>
  <c r="G7873" i="1"/>
  <c r="F7873" i="1"/>
  <c r="A7875" i="1" l="1"/>
  <c r="E7874" i="1"/>
  <c r="H7874" i="1"/>
  <c r="C7874" i="1"/>
  <c r="G7874" i="1"/>
  <c r="F7874" i="1"/>
  <c r="D7874" i="1"/>
  <c r="F7875" i="1" l="1"/>
  <c r="G7875" i="1"/>
  <c r="E7875" i="1"/>
  <c r="A7876" i="1"/>
  <c r="D7875" i="1"/>
  <c r="H7875" i="1"/>
  <c r="C7875" i="1"/>
  <c r="G7876" i="1" l="1"/>
  <c r="C7876" i="1"/>
  <c r="E7876" i="1"/>
  <c r="A7877" i="1"/>
  <c r="D7876" i="1"/>
  <c r="H7876" i="1"/>
  <c r="F7876" i="1"/>
  <c r="H7877" i="1" l="1"/>
  <c r="D7877" i="1"/>
  <c r="A7878" i="1"/>
  <c r="C7877" i="1"/>
  <c r="G7877" i="1"/>
  <c r="F7877" i="1"/>
  <c r="E7877" i="1"/>
  <c r="A7879" i="1" l="1"/>
  <c r="E7878" i="1"/>
  <c r="G7878" i="1"/>
  <c r="F7878" i="1"/>
  <c r="D7878" i="1"/>
  <c r="H7878" i="1"/>
  <c r="C7878" i="1"/>
  <c r="F7879" i="1" l="1"/>
  <c r="E7879" i="1"/>
  <c r="A7880" i="1"/>
  <c r="D7879" i="1"/>
  <c r="H7879" i="1"/>
  <c r="C7879" i="1"/>
  <c r="G7879" i="1"/>
  <c r="G7880" i="1" l="1"/>
  <c r="C7880" i="1"/>
  <c r="A7881" i="1"/>
  <c r="D7880" i="1"/>
  <c r="H7880" i="1"/>
  <c r="F7880" i="1"/>
  <c r="E7880" i="1"/>
  <c r="H7881" i="1" l="1"/>
  <c r="D7881" i="1"/>
  <c r="G7881" i="1"/>
  <c r="F7881" i="1"/>
  <c r="E7881" i="1"/>
  <c r="A7882" i="1"/>
  <c r="C7881" i="1"/>
  <c r="A7883" i="1" l="1"/>
  <c r="E7882" i="1"/>
  <c r="F7882" i="1"/>
  <c r="D7882" i="1"/>
  <c r="H7882" i="1"/>
  <c r="C7882" i="1"/>
  <c r="G7882" i="1"/>
  <c r="F7883" i="1" l="1"/>
  <c r="A7884" i="1"/>
  <c r="D7883" i="1"/>
  <c r="H7883" i="1"/>
  <c r="C7883" i="1"/>
  <c r="G7883" i="1"/>
  <c r="E7883" i="1"/>
  <c r="G7884" i="1" l="1"/>
  <c r="C7884" i="1"/>
  <c r="H7884" i="1"/>
  <c r="F7884" i="1"/>
  <c r="E7884" i="1"/>
  <c r="A7885" i="1"/>
  <c r="D7884" i="1"/>
  <c r="H7885" i="1" l="1"/>
  <c r="D7885" i="1"/>
  <c r="F7885" i="1"/>
  <c r="E7885" i="1"/>
  <c r="A7886" i="1"/>
  <c r="C7885" i="1"/>
  <c r="G7885" i="1"/>
  <c r="A7887" i="1" l="1"/>
  <c r="E7886" i="1"/>
  <c r="D7886" i="1"/>
  <c r="H7886" i="1"/>
  <c r="C7886" i="1"/>
  <c r="G7886" i="1"/>
  <c r="F7886" i="1"/>
  <c r="F7887" i="1" l="1"/>
  <c r="H7887" i="1"/>
  <c r="C7887" i="1"/>
  <c r="G7887" i="1"/>
  <c r="E7887" i="1"/>
  <c r="A7888" i="1"/>
  <c r="D7887" i="1"/>
  <c r="G7888" i="1" l="1"/>
  <c r="C7888" i="1"/>
  <c r="F7888" i="1"/>
  <c r="E7888" i="1"/>
  <c r="A7889" i="1"/>
  <c r="D7888" i="1"/>
  <c r="H7888" i="1"/>
  <c r="H7889" i="1" l="1"/>
  <c r="D7889" i="1"/>
  <c r="E7889" i="1"/>
  <c r="A7890" i="1"/>
  <c r="C7889" i="1"/>
  <c r="G7889" i="1"/>
  <c r="F7889" i="1"/>
  <c r="A7891" i="1" l="1"/>
  <c r="E7890" i="1"/>
  <c r="H7890" i="1"/>
  <c r="C7890" i="1"/>
  <c r="G7890" i="1"/>
  <c r="F7890" i="1"/>
  <c r="D7890" i="1"/>
  <c r="F7891" i="1" l="1"/>
  <c r="G7891" i="1"/>
  <c r="E7891" i="1"/>
  <c r="A7892" i="1"/>
  <c r="D7891" i="1"/>
  <c r="C7891" i="1"/>
  <c r="H7891" i="1"/>
  <c r="G7892" i="1" l="1"/>
  <c r="C7892" i="1"/>
  <c r="E7892" i="1"/>
  <c r="A7893" i="1"/>
  <c r="D7892" i="1"/>
  <c r="H7892" i="1"/>
  <c r="F7892" i="1"/>
  <c r="H7893" i="1" l="1"/>
  <c r="D7893" i="1"/>
  <c r="A7894" i="1"/>
  <c r="C7893" i="1"/>
  <c r="G7893" i="1"/>
  <c r="F7893" i="1"/>
  <c r="E7893" i="1"/>
  <c r="A7895" i="1" l="1"/>
  <c r="E7894" i="1"/>
  <c r="G7894" i="1"/>
  <c r="F7894" i="1"/>
  <c r="D7894" i="1"/>
  <c r="C7894" i="1"/>
  <c r="H7894" i="1"/>
  <c r="F7895" i="1" l="1"/>
  <c r="E7895" i="1"/>
  <c r="A7896" i="1"/>
  <c r="D7895" i="1"/>
  <c r="H7895" i="1"/>
  <c r="C7895" i="1"/>
  <c r="G7895" i="1"/>
  <c r="G7896" i="1" l="1"/>
  <c r="C7896" i="1"/>
  <c r="A7897" i="1"/>
  <c r="D7896" i="1"/>
  <c r="H7896" i="1"/>
  <c r="F7896" i="1"/>
  <c r="E7896" i="1"/>
  <c r="H7897" i="1" l="1"/>
  <c r="D7897" i="1"/>
  <c r="G7897" i="1"/>
  <c r="F7897" i="1"/>
  <c r="E7897" i="1"/>
  <c r="C7897" i="1"/>
  <c r="A7898" i="1"/>
  <c r="A7899" i="1" l="1"/>
  <c r="E7898" i="1"/>
  <c r="F7898" i="1"/>
  <c r="D7898" i="1"/>
  <c r="H7898" i="1"/>
  <c r="C7898" i="1"/>
  <c r="G7898" i="1"/>
  <c r="F7899" i="1" l="1"/>
  <c r="A7900" i="1"/>
  <c r="D7899" i="1"/>
  <c r="H7899" i="1"/>
  <c r="C7899" i="1"/>
  <c r="G7899" i="1"/>
  <c r="E7899" i="1"/>
  <c r="G7900" i="1" l="1"/>
  <c r="C7900" i="1"/>
  <c r="H7900" i="1"/>
  <c r="F7900" i="1"/>
  <c r="E7900" i="1"/>
  <c r="D7900" i="1"/>
  <c r="A7901" i="1"/>
  <c r="H7901" i="1" l="1"/>
  <c r="D7901" i="1"/>
  <c r="F7901" i="1"/>
  <c r="E7901" i="1"/>
  <c r="A7902" i="1"/>
  <c r="C7901" i="1"/>
  <c r="G7901" i="1"/>
  <c r="A7903" i="1" l="1"/>
  <c r="E7902" i="1"/>
  <c r="D7902" i="1"/>
  <c r="H7902" i="1"/>
  <c r="C7902" i="1"/>
  <c r="G7902" i="1"/>
  <c r="F7902" i="1"/>
  <c r="F7903" i="1" l="1"/>
  <c r="H7903" i="1"/>
  <c r="C7903" i="1"/>
  <c r="G7903" i="1"/>
  <c r="E7903" i="1"/>
  <c r="D7903" i="1"/>
  <c r="A7904" i="1"/>
  <c r="G7904" i="1" l="1"/>
  <c r="C7904" i="1"/>
  <c r="F7904" i="1"/>
  <c r="E7904" i="1"/>
  <c r="A7905" i="1"/>
  <c r="D7904" i="1"/>
  <c r="H7904" i="1"/>
  <c r="H7905" i="1" l="1"/>
  <c r="D7905" i="1"/>
  <c r="E7905" i="1"/>
  <c r="A7906" i="1"/>
  <c r="C7905" i="1"/>
  <c r="G7905" i="1"/>
  <c r="F7905" i="1"/>
  <c r="A7907" i="1" l="1"/>
  <c r="E7906" i="1"/>
  <c r="H7906" i="1"/>
  <c r="C7906" i="1"/>
  <c r="G7906" i="1"/>
  <c r="F7906" i="1"/>
  <c r="D7906" i="1"/>
  <c r="F7907" i="1" l="1"/>
  <c r="G7907" i="1"/>
  <c r="E7907" i="1"/>
  <c r="A7908" i="1"/>
  <c r="D7907" i="1"/>
  <c r="H7907" i="1"/>
  <c r="C7907" i="1"/>
  <c r="G7908" i="1" l="1"/>
  <c r="C7908" i="1"/>
  <c r="E7908" i="1"/>
  <c r="A7909" i="1"/>
  <c r="D7908" i="1"/>
  <c r="H7908" i="1"/>
  <c r="F7908" i="1"/>
  <c r="H7909" i="1" l="1"/>
  <c r="D7909" i="1"/>
  <c r="A7910" i="1"/>
  <c r="C7909" i="1"/>
  <c r="G7909" i="1"/>
  <c r="F7909" i="1"/>
  <c r="E7909" i="1"/>
  <c r="A7911" i="1" l="1"/>
  <c r="E7910" i="1"/>
  <c r="G7910" i="1"/>
  <c r="F7910" i="1"/>
  <c r="D7910" i="1"/>
  <c r="C7910" i="1"/>
  <c r="H7910" i="1"/>
  <c r="F7911" i="1" l="1"/>
  <c r="E7911" i="1"/>
  <c r="A7912" i="1"/>
  <c r="D7911" i="1"/>
  <c r="H7911" i="1"/>
  <c r="C7911" i="1"/>
  <c r="G7911" i="1"/>
  <c r="G7912" i="1" l="1"/>
  <c r="C7912" i="1"/>
  <c r="A7913" i="1"/>
  <c r="D7912" i="1"/>
  <c r="H7912" i="1"/>
  <c r="F7912" i="1"/>
  <c r="E7912" i="1"/>
  <c r="H7913" i="1" l="1"/>
  <c r="D7913" i="1"/>
  <c r="G7913" i="1"/>
  <c r="F7913" i="1"/>
  <c r="E7913" i="1"/>
  <c r="A7914" i="1"/>
  <c r="C7913" i="1"/>
  <c r="A7915" i="1" l="1"/>
  <c r="E7914" i="1"/>
  <c r="F7914" i="1"/>
  <c r="D7914" i="1"/>
  <c r="H7914" i="1"/>
  <c r="C7914" i="1"/>
  <c r="G7914" i="1"/>
  <c r="F7915" i="1" l="1"/>
  <c r="A7916" i="1"/>
  <c r="D7915" i="1"/>
  <c r="H7915" i="1"/>
  <c r="C7915" i="1"/>
  <c r="G7915" i="1"/>
  <c r="E7915" i="1"/>
  <c r="G7916" i="1" l="1"/>
  <c r="C7916" i="1"/>
  <c r="H7916" i="1"/>
  <c r="F7916" i="1"/>
  <c r="E7916" i="1"/>
  <c r="A7917" i="1"/>
  <c r="D7916" i="1"/>
  <c r="H7917" i="1" l="1"/>
  <c r="D7917" i="1"/>
  <c r="F7917" i="1"/>
  <c r="E7917" i="1"/>
  <c r="A7918" i="1"/>
  <c r="C7917" i="1"/>
  <c r="G7917" i="1"/>
  <c r="A7919" i="1" l="1"/>
  <c r="E7918" i="1"/>
  <c r="D7918" i="1"/>
  <c r="H7918" i="1"/>
  <c r="C7918" i="1"/>
  <c r="G7918" i="1"/>
  <c r="F7918" i="1"/>
  <c r="F7919" i="1" l="1"/>
  <c r="H7919" i="1"/>
  <c r="C7919" i="1"/>
  <c r="G7919" i="1"/>
  <c r="E7919" i="1"/>
  <c r="D7919" i="1"/>
  <c r="A7920" i="1"/>
  <c r="G7920" i="1" l="1"/>
  <c r="C7920" i="1"/>
  <c r="F7920" i="1"/>
  <c r="E7920" i="1"/>
  <c r="A7921" i="1"/>
  <c r="D7920" i="1"/>
  <c r="H7920" i="1"/>
  <c r="H7921" i="1" l="1"/>
  <c r="D7921" i="1"/>
  <c r="E7921" i="1"/>
  <c r="A7922" i="1"/>
  <c r="C7921" i="1"/>
  <c r="G7921" i="1"/>
  <c r="F7921" i="1"/>
  <c r="A7923" i="1" l="1"/>
  <c r="E7922" i="1"/>
  <c r="H7922" i="1"/>
  <c r="C7922" i="1"/>
  <c r="G7922" i="1"/>
  <c r="F7922" i="1"/>
  <c r="D7922" i="1"/>
  <c r="F7923" i="1" l="1"/>
  <c r="G7923" i="1"/>
  <c r="E7923" i="1"/>
  <c r="A7924" i="1"/>
  <c r="D7923" i="1"/>
  <c r="C7923" i="1"/>
  <c r="H7923" i="1"/>
  <c r="G7924" i="1" l="1"/>
  <c r="C7924" i="1"/>
  <c r="E7924" i="1"/>
  <c r="A7925" i="1"/>
  <c r="D7924" i="1"/>
  <c r="H7924" i="1"/>
  <c r="F7924" i="1"/>
  <c r="H7925" i="1" l="1"/>
  <c r="D7925" i="1"/>
  <c r="A7926" i="1"/>
  <c r="C7925" i="1"/>
  <c r="G7925" i="1"/>
  <c r="F7925" i="1"/>
  <c r="E7925" i="1"/>
  <c r="A7927" i="1" l="1"/>
  <c r="E7926" i="1"/>
  <c r="G7926" i="1"/>
  <c r="F7926" i="1"/>
  <c r="D7926" i="1"/>
  <c r="H7926" i="1"/>
  <c r="C7926" i="1"/>
  <c r="F7927" i="1" l="1"/>
  <c r="E7927" i="1"/>
  <c r="A7928" i="1"/>
  <c r="D7927" i="1"/>
  <c r="H7927" i="1"/>
  <c r="C7927" i="1"/>
  <c r="G7927" i="1"/>
  <c r="G7928" i="1" l="1"/>
  <c r="C7928" i="1"/>
  <c r="A7929" i="1"/>
  <c r="D7928" i="1"/>
  <c r="H7928" i="1"/>
  <c r="F7928" i="1"/>
  <c r="E7928" i="1"/>
  <c r="H7929" i="1" l="1"/>
  <c r="D7929" i="1"/>
  <c r="G7929" i="1"/>
  <c r="F7929" i="1"/>
  <c r="E7929" i="1"/>
  <c r="C7929" i="1"/>
  <c r="A7930" i="1"/>
  <c r="A7931" i="1" l="1"/>
  <c r="E7930" i="1"/>
  <c r="F7930" i="1"/>
  <c r="D7930" i="1"/>
  <c r="H7930" i="1"/>
  <c r="C7930" i="1"/>
  <c r="G7930" i="1"/>
  <c r="F7931" i="1" l="1"/>
  <c r="A7932" i="1"/>
  <c r="D7931" i="1"/>
  <c r="H7931" i="1"/>
  <c r="C7931" i="1"/>
  <c r="G7931" i="1"/>
  <c r="E7931" i="1"/>
  <c r="G7932" i="1" l="1"/>
  <c r="C7932" i="1"/>
  <c r="H7932" i="1"/>
  <c r="F7932" i="1"/>
  <c r="E7932" i="1"/>
  <c r="A7933" i="1"/>
  <c r="D7932" i="1"/>
  <c r="H7933" i="1" l="1"/>
  <c r="D7933" i="1"/>
  <c r="F7933" i="1"/>
  <c r="E7933" i="1"/>
  <c r="A7934" i="1"/>
  <c r="C7933" i="1"/>
  <c r="G7933" i="1"/>
  <c r="A7935" i="1" l="1"/>
  <c r="E7934" i="1"/>
  <c r="D7934" i="1"/>
  <c r="H7934" i="1"/>
  <c r="C7934" i="1"/>
  <c r="G7934" i="1"/>
  <c r="F7934" i="1"/>
  <c r="F7935" i="1" l="1"/>
  <c r="H7935" i="1"/>
  <c r="C7935" i="1"/>
  <c r="G7935" i="1"/>
  <c r="E7935" i="1"/>
  <c r="D7935" i="1"/>
  <c r="A7936" i="1"/>
  <c r="G7936" i="1" l="1"/>
  <c r="C7936" i="1"/>
  <c r="F7936" i="1"/>
  <c r="E7936" i="1"/>
  <c r="A7937" i="1"/>
  <c r="D7936" i="1"/>
  <c r="H7936" i="1"/>
  <c r="H7937" i="1" l="1"/>
  <c r="D7937" i="1"/>
  <c r="E7937" i="1"/>
  <c r="A7938" i="1"/>
  <c r="C7937" i="1"/>
  <c r="G7937" i="1"/>
  <c r="F7937" i="1"/>
  <c r="A7939" i="1" l="1"/>
  <c r="E7938" i="1"/>
  <c r="H7938" i="1"/>
  <c r="C7938" i="1"/>
  <c r="G7938" i="1"/>
  <c r="F7938" i="1"/>
  <c r="D7938" i="1"/>
  <c r="F7939" i="1" l="1"/>
  <c r="G7939" i="1"/>
  <c r="E7939" i="1"/>
  <c r="A7940" i="1"/>
  <c r="D7939" i="1"/>
  <c r="H7939" i="1"/>
  <c r="C7939" i="1"/>
  <c r="G7940" i="1" l="1"/>
  <c r="C7940" i="1"/>
  <c r="E7940" i="1"/>
  <c r="A7941" i="1"/>
  <c r="D7940" i="1"/>
  <c r="H7940" i="1"/>
  <c r="F7940" i="1"/>
  <c r="H7941" i="1" l="1"/>
  <c r="D7941" i="1"/>
  <c r="A7942" i="1"/>
  <c r="C7941" i="1"/>
  <c r="G7941" i="1"/>
  <c r="F7941" i="1"/>
  <c r="E7941" i="1"/>
  <c r="A7943" i="1" l="1"/>
  <c r="E7942" i="1"/>
  <c r="G7942" i="1"/>
  <c r="F7942" i="1"/>
  <c r="D7942" i="1"/>
  <c r="H7942" i="1"/>
  <c r="C7942" i="1"/>
  <c r="F7943" i="1" l="1"/>
  <c r="E7943" i="1"/>
  <c r="A7944" i="1"/>
  <c r="D7943" i="1"/>
  <c r="H7943" i="1"/>
  <c r="C7943" i="1"/>
  <c r="G7943" i="1"/>
  <c r="G7944" i="1" l="1"/>
  <c r="C7944" i="1"/>
  <c r="A7945" i="1"/>
  <c r="D7944" i="1"/>
  <c r="H7944" i="1"/>
  <c r="F7944" i="1"/>
  <c r="E7944" i="1"/>
  <c r="H7945" i="1" l="1"/>
  <c r="D7945" i="1"/>
  <c r="G7945" i="1"/>
  <c r="F7945" i="1"/>
  <c r="E7945" i="1"/>
  <c r="A7946" i="1"/>
  <c r="C7945" i="1"/>
  <c r="A7947" i="1" l="1"/>
  <c r="E7946" i="1"/>
  <c r="F7946" i="1"/>
  <c r="D7946" i="1"/>
  <c r="H7946" i="1"/>
  <c r="C7946" i="1"/>
  <c r="G7946" i="1"/>
  <c r="F7947" i="1" l="1"/>
  <c r="A7948" i="1"/>
  <c r="D7947" i="1"/>
  <c r="H7947" i="1"/>
  <c r="C7947" i="1"/>
  <c r="G7947" i="1"/>
  <c r="E7947" i="1"/>
  <c r="G7948" i="1" l="1"/>
  <c r="C7948" i="1"/>
  <c r="H7948" i="1"/>
  <c r="F7948" i="1"/>
  <c r="E7948" i="1"/>
  <c r="A7949" i="1"/>
  <c r="D7948" i="1"/>
  <c r="H7949" i="1" l="1"/>
  <c r="D7949" i="1"/>
  <c r="F7949" i="1"/>
  <c r="E7949" i="1"/>
  <c r="A7950" i="1"/>
  <c r="C7949" i="1"/>
  <c r="G7949" i="1"/>
  <c r="A7951" i="1" l="1"/>
  <c r="E7950" i="1"/>
  <c r="D7950" i="1"/>
  <c r="H7950" i="1"/>
  <c r="C7950" i="1"/>
  <c r="G7950" i="1"/>
  <c r="F7950" i="1"/>
  <c r="F7951" i="1" l="1"/>
  <c r="H7951" i="1"/>
  <c r="C7951" i="1"/>
  <c r="G7951" i="1"/>
  <c r="E7951" i="1"/>
  <c r="A7952" i="1"/>
  <c r="D7951" i="1"/>
  <c r="G7952" i="1" l="1"/>
  <c r="C7952" i="1"/>
  <c r="F7952" i="1"/>
  <c r="E7952" i="1"/>
  <c r="A7953" i="1"/>
  <c r="D7952" i="1"/>
  <c r="H7952" i="1"/>
  <c r="H7953" i="1" l="1"/>
  <c r="D7953" i="1"/>
  <c r="E7953" i="1"/>
  <c r="A7954" i="1"/>
  <c r="C7953" i="1"/>
  <c r="G7953" i="1"/>
  <c r="F7953" i="1"/>
  <c r="A7955" i="1" l="1"/>
  <c r="E7954" i="1"/>
  <c r="H7954" i="1"/>
  <c r="C7954" i="1"/>
  <c r="G7954" i="1"/>
  <c r="F7954" i="1"/>
  <c r="D7954" i="1"/>
  <c r="F7955" i="1" l="1"/>
  <c r="G7955" i="1"/>
  <c r="E7955" i="1"/>
  <c r="A7956" i="1"/>
  <c r="D7955" i="1"/>
  <c r="C7955" i="1"/>
  <c r="H7955" i="1"/>
  <c r="G7956" i="1" l="1"/>
  <c r="C7956" i="1"/>
  <c r="E7956" i="1"/>
  <c r="A7957" i="1"/>
  <c r="D7956" i="1"/>
  <c r="H7956" i="1"/>
  <c r="F7956" i="1"/>
  <c r="H7957" i="1" l="1"/>
  <c r="D7957" i="1"/>
  <c r="A7958" i="1"/>
  <c r="C7957" i="1"/>
  <c r="G7957" i="1"/>
  <c r="F7957" i="1"/>
  <c r="E7957" i="1"/>
  <c r="A7959" i="1" l="1"/>
  <c r="E7958" i="1"/>
  <c r="G7958" i="1"/>
  <c r="F7958" i="1"/>
  <c r="D7958" i="1"/>
  <c r="C7958" i="1"/>
  <c r="H7958" i="1"/>
  <c r="F7959" i="1" l="1"/>
  <c r="E7959" i="1"/>
  <c r="A7960" i="1"/>
  <c r="D7959" i="1"/>
  <c r="H7959" i="1"/>
  <c r="C7959" i="1"/>
  <c r="G7959" i="1"/>
  <c r="G7960" i="1" l="1"/>
  <c r="C7960" i="1"/>
  <c r="A7961" i="1"/>
  <c r="D7960" i="1"/>
  <c r="H7960" i="1"/>
  <c r="F7960" i="1"/>
  <c r="E7960" i="1"/>
  <c r="H7961" i="1" l="1"/>
  <c r="D7961" i="1"/>
  <c r="G7961" i="1"/>
  <c r="F7961" i="1"/>
  <c r="E7961" i="1"/>
  <c r="C7961" i="1"/>
  <c r="A7962" i="1"/>
  <c r="A7963" i="1" l="1"/>
  <c r="E7962" i="1"/>
  <c r="F7962" i="1"/>
  <c r="D7962" i="1"/>
  <c r="H7962" i="1"/>
  <c r="C7962" i="1"/>
  <c r="G7962" i="1"/>
  <c r="F7963" i="1" l="1"/>
  <c r="A7964" i="1"/>
  <c r="D7963" i="1"/>
  <c r="H7963" i="1"/>
  <c r="C7963" i="1"/>
  <c r="G7963" i="1"/>
  <c r="E7963" i="1"/>
  <c r="G7964" i="1" l="1"/>
  <c r="C7964" i="1"/>
  <c r="H7964" i="1"/>
  <c r="F7964" i="1"/>
  <c r="E7964" i="1"/>
  <c r="D7964" i="1"/>
  <c r="A7965" i="1"/>
  <c r="H7965" i="1" l="1"/>
  <c r="D7965" i="1"/>
  <c r="F7965" i="1"/>
  <c r="E7965" i="1"/>
  <c r="A7966" i="1"/>
  <c r="C7965" i="1"/>
  <c r="G7965" i="1"/>
  <c r="A7967" i="1" l="1"/>
  <c r="E7966" i="1"/>
  <c r="D7966" i="1"/>
  <c r="H7966" i="1"/>
  <c r="C7966" i="1"/>
  <c r="G7966" i="1"/>
  <c r="F7966" i="1"/>
  <c r="F7967" i="1" l="1"/>
  <c r="H7967" i="1"/>
  <c r="C7967" i="1"/>
  <c r="G7967" i="1"/>
  <c r="E7967" i="1"/>
  <c r="D7967" i="1"/>
  <c r="A7968" i="1"/>
  <c r="G7968" i="1" l="1"/>
  <c r="C7968" i="1"/>
  <c r="F7968" i="1"/>
  <c r="E7968" i="1"/>
  <c r="A7969" i="1"/>
  <c r="D7968" i="1"/>
  <c r="H7968" i="1"/>
  <c r="H7969" i="1" l="1"/>
  <c r="D7969" i="1"/>
  <c r="E7969" i="1"/>
  <c r="A7970" i="1"/>
  <c r="C7969" i="1"/>
  <c r="G7969" i="1"/>
  <c r="F7969" i="1"/>
  <c r="A7971" i="1" l="1"/>
  <c r="E7970" i="1"/>
  <c r="H7970" i="1"/>
  <c r="C7970" i="1"/>
  <c r="G7970" i="1"/>
  <c r="F7970" i="1"/>
  <c r="D7970" i="1"/>
  <c r="F7971" i="1" l="1"/>
  <c r="G7971" i="1"/>
  <c r="E7971" i="1"/>
  <c r="A7972" i="1"/>
  <c r="D7971" i="1"/>
  <c r="H7971" i="1"/>
  <c r="C7971" i="1"/>
  <c r="G7972" i="1" l="1"/>
  <c r="C7972" i="1"/>
  <c r="E7972" i="1"/>
  <c r="A7973" i="1"/>
  <c r="D7972" i="1"/>
  <c r="H7972" i="1"/>
  <c r="F7972" i="1"/>
  <c r="H7973" i="1" l="1"/>
  <c r="D7973" i="1"/>
  <c r="A7974" i="1"/>
  <c r="C7973" i="1"/>
  <c r="G7973" i="1"/>
  <c r="F7973" i="1"/>
  <c r="E7973" i="1"/>
  <c r="A7975" i="1" l="1"/>
  <c r="E7974" i="1"/>
  <c r="G7974" i="1"/>
  <c r="F7974" i="1"/>
  <c r="D7974" i="1"/>
  <c r="C7974" i="1"/>
  <c r="H7974" i="1"/>
  <c r="F7975" i="1" l="1"/>
  <c r="E7975" i="1"/>
  <c r="A7976" i="1"/>
  <c r="D7975" i="1"/>
  <c r="H7975" i="1"/>
  <c r="C7975" i="1"/>
  <c r="G7975" i="1"/>
  <c r="G7976" i="1" l="1"/>
  <c r="C7976" i="1"/>
  <c r="A7977" i="1"/>
  <c r="D7976" i="1"/>
  <c r="H7976" i="1"/>
  <c r="F7976" i="1"/>
  <c r="E7976" i="1"/>
  <c r="H7977" i="1" l="1"/>
  <c r="D7977" i="1"/>
  <c r="G7977" i="1"/>
  <c r="F7977" i="1"/>
  <c r="E7977" i="1"/>
  <c r="A7978" i="1"/>
  <c r="C7977" i="1"/>
  <c r="A7979" i="1" l="1"/>
  <c r="E7978" i="1"/>
  <c r="F7978" i="1"/>
  <c r="D7978" i="1"/>
  <c r="H7978" i="1"/>
  <c r="C7978" i="1"/>
  <c r="G7978" i="1"/>
  <c r="F7979" i="1" l="1"/>
  <c r="A7980" i="1"/>
  <c r="D7979" i="1"/>
  <c r="H7979" i="1"/>
  <c r="C7979" i="1"/>
  <c r="G7979" i="1"/>
  <c r="E7979" i="1"/>
  <c r="G7980" i="1" l="1"/>
  <c r="C7980" i="1"/>
  <c r="H7980" i="1"/>
  <c r="F7980" i="1"/>
  <c r="E7980" i="1"/>
  <c r="D7980" i="1"/>
  <c r="A7981" i="1"/>
  <c r="H7981" i="1" l="1"/>
  <c r="D7981" i="1"/>
  <c r="F7981" i="1"/>
  <c r="E7981" i="1"/>
  <c r="A7982" i="1"/>
  <c r="C7981" i="1"/>
  <c r="G7981" i="1"/>
  <c r="A7983" i="1" l="1"/>
  <c r="E7982" i="1"/>
  <c r="D7982" i="1"/>
  <c r="H7982" i="1"/>
  <c r="C7982" i="1"/>
  <c r="G7982" i="1"/>
  <c r="F7982" i="1"/>
  <c r="F7983" i="1" l="1"/>
  <c r="H7983" i="1"/>
  <c r="C7983" i="1"/>
  <c r="G7983" i="1"/>
  <c r="E7983" i="1"/>
  <c r="A7984" i="1"/>
  <c r="D7983" i="1"/>
  <c r="G7984" i="1" l="1"/>
  <c r="C7984" i="1"/>
  <c r="F7984" i="1"/>
  <c r="E7984" i="1"/>
  <c r="A7985" i="1"/>
  <c r="D7984" i="1"/>
  <c r="H7984" i="1"/>
  <c r="H7985" i="1" l="1"/>
  <c r="D7985" i="1"/>
  <c r="E7985" i="1"/>
  <c r="A7986" i="1"/>
  <c r="C7985" i="1"/>
  <c r="G7985" i="1"/>
  <c r="F7985" i="1"/>
  <c r="A7987" i="1" l="1"/>
  <c r="E7986" i="1"/>
  <c r="H7986" i="1"/>
  <c r="C7986" i="1"/>
  <c r="G7986" i="1"/>
  <c r="F7986" i="1"/>
  <c r="D7986" i="1"/>
  <c r="F7987" i="1" l="1"/>
  <c r="G7987" i="1"/>
  <c r="E7987" i="1"/>
  <c r="A7988" i="1"/>
  <c r="D7987" i="1"/>
  <c r="H7987" i="1"/>
  <c r="C7987" i="1"/>
  <c r="G7988" i="1" l="1"/>
  <c r="C7988" i="1"/>
  <c r="E7988" i="1"/>
  <c r="A7989" i="1"/>
  <c r="D7988" i="1"/>
  <c r="H7988" i="1"/>
  <c r="F7988" i="1"/>
  <c r="H7989" i="1" l="1"/>
  <c r="D7989" i="1"/>
  <c r="A7990" i="1"/>
  <c r="C7989" i="1"/>
  <c r="G7989" i="1"/>
  <c r="F7989" i="1"/>
  <c r="E7989" i="1"/>
  <c r="A7991" i="1" l="1"/>
  <c r="E7990" i="1"/>
  <c r="G7990" i="1"/>
  <c r="F7990" i="1"/>
  <c r="D7990" i="1"/>
  <c r="C7990" i="1"/>
  <c r="H7990" i="1"/>
  <c r="F7991" i="1" l="1"/>
  <c r="E7991" i="1"/>
  <c r="A7992" i="1"/>
  <c r="D7991" i="1"/>
  <c r="H7991" i="1"/>
  <c r="C7991" i="1"/>
  <c r="G7991" i="1"/>
  <c r="G7992" i="1" l="1"/>
  <c r="C7992" i="1"/>
  <c r="A7993" i="1"/>
  <c r="D7992" i="1"/>
  <c r="H7992" i="1"/>
  <c r="F7992" i="1"/>
  <c r="E7992" i="1"/>
  <c r="H7993" i="1" l="1"/>
  <c r="D7993" i="1"/>
  <c r="G7993" i="1"/>
  <c r="F7993" i="1"/>
  <c r="E7993" i="1"/>
  <c r="A7994" i="1"/>
  <c r="C7993" i="1"/>
  <c r="A7995" i="1" l="1"/>
  <c r="E7994" i="1"/>
  <c r="F7994" i="1"/>
  <c r="D7994" i="1"/>
  <c r="H7994" i="1"/>
  <c r="C7994" i="1"/>
  <c r="G7994" i="1"/>
  <c r="F7995" i="1" l="1"/>
  <c r="A7996" i="1"/>
  <c r="D7995" i="1"/>
  <c r="H7995" i="1"/>
  <c r="C7995" i="1"/>
  <c r="G7995" i="1"/>
  <c r="E7995" i="1"/>
  <c r="G7996" i="1" l="1"/>
  <c r="C7996" i="1"/>
  <c r="H7996" i="1"/>
  <c r="F7996" i="1"/>
  <c r="E7996" i="1"/>
  <c r="D7996" i="1"/>
  <c r="A7997" i="1"/>
  <c r="H7997" i="1" l="1"/>
  <c r="D7997" i="1"/>
  <c r="F7997" i="1"/>
  <c r="E7997" i="1"/>
  <c r="A7998" i="1"/>
  <c r="C7997" i="1"/>
  <c r="G7997" i="1"/>
  <c r="A7999" i="1" l="1"/>
  <c r="E7998" i="1"/>
  <c r="D7998" i="1"/>
  <c r="H7998" i="1"/>
  <c r="C7998" i="1"/>
  <c r="G7998" i="1"/>
  <c r="F7998" i="1"/>
  <c r="F7999" i="1" l="1"/>
  <c r="H7999" i="1"/>
  <c r="C7999" i="1"/>
  <c r="G7999" i="1"/>
  <c r="E7999" i="1"/>
  <c r="A8000" i="1"/>
  <c r="D7999" i="1"/>
  <c r="G8000" i="1" l="1"/>
  <c r="C8000" i="1"/>
  <c r="F8000" i="1"/>
  <c r="E8000" i="1"/>
  <c r="A8001" i="1"/>
  <c r="D8000" i="1"/>
  <c r="H8000" i="1"/>
  <c r="H8001" i="1" l="1"/>
  <c r="D8001" i="1"/>
  <c r="E8001" i="1"/>
  <c r="A8002" i="1"/>
  <c r="C8001" i="1"/>
  <c r="G8001" i="1"/>
  <c r="F8001" i="1"/>
  <c r="A8003" i="1" l="1"/>
  <c r="E8002" i="1"/>
  <c r="H8002" i="1"/>
  <c r="C8002" i="1"/>
  <c r="G8002" i="1"/>
  <c r="F8002" i="1"/>
  <c r="D8002" i="1"/>
  <c r="F8003" i="1" l="1"/>
  <c r="G8003" i="1"/>
  <c r="E8003" i="1"/>
  <c r="A8004" i="1"/>
  <c r="D8003" i="1"/>
  <c r="H8003" i="1"/>
  <c r="C8003" i="1"/>
  <c r="G8004" i="1" l="1"/>
  <c r="C8004" i="1"/>
  <c r="E8004" i="1"/>
  <c r="A8005" i="1"/>
  <c r="D8004" i="1"/>
  <c r="H8004" i="1"/>
  <c r="F8004" i="1"/>
  <c r="H8005" i="1" l="1"/>
  <c r="D8005" i="1"/>
  <c r="A8006" i="1"/>
  <c r="C8005" i="1"/>
  <c r="G8005" i="1"/>
  <c r="F8005" i="1"/>
  <c r="E8005" i="1"/>
  <c r="A8007" i="1" l="1"/>
  <c r="E8006" i="1"/>
  <c r="G8006" i="1"/>
  <c r="F8006" i="1"/>
  <c r="D8006" i="1"/>
  <c r="H8006" i="1"/>
  <c r="C8006" i="1"/>
  <c r="F8007" i="1" l="1"/>
  <c r="E8007" i="1"/>
  <c r="A8008" i="1"/>
  <c r="D8007" i="1"/>
  <c r="H8007" i="1"/>
  <c r="C8007" i="1"/>
  <c r="G8007" i="1"/>
  <c r="G8008" i="1" l="1"/>
  <c r="C8008" i="1"/>
  <c r="A8009" i="1"/>
  <c r="D8008" i="1"/>
  <c r="H8008" i="1"/>
  <c r="F8008" i="1"/>
  <c r="E8008" i="1"/>
  <c r="H8009" i="1" l="1"/>
  <c r="D8009" i="1"/>
  <c r="G8009" i="1"/>
  <c r="F8009" i="1"/>
  <c r="E8009" i="1"/>
  <c r="A8010" i="1"/>
  <c r="C8009" i="1"/>
  <c r="A8011" i="1" l="1"/>
  <c r="E8010" i="1"/>
  <c r="F8010" i="1"/>
  <c r="D8010" i="1"/>
  <c r="H8010" i="1"/>
  <c r="C8010" i="1"/>
  <c r="G8010" i="1"/>
  <c r="F8011" i="1" l="1"/>
  <c r="A8012" i="1"/>
  <c r="D8011" i="1"/>
  <c r="H8011" i="1"/>
  <c r="C8011" i="1"/>
  <c r="G8011" i="1"/>
  <c r="E8011" i="1"/>
  <c r="G8012" i="1" l="1"/>
  <c r="C8012" i="1"/>
  <c r="H8012" i="1"/>
  <c r="F8012" i="1"/>
  <c r="E8012" i="1"/>
  <c r="A8013" i="1"/>
  <c r="D8012" i="1"/>
  <c r="H8013" i="1" l="1"/>
  <c r="D8013" i="1"/>
  <c r="F8013" i="1"/>
  <c r="E8013" i="1"/>
  <c r="A8014" i="1"/>
  <c r="C8013" i="1"/>
  <c r="G8013" i="1"/>
  <c r="A8015" i="1" l="1"/>
  <c r="E8014" i="1"/>
  <c r="D8014" i="1"/>
  <c r="H8014" i="1"/>
  <c r="C8014" i="1"/>
  <c r="G8014" i="1"/>
  <c r="F8014" i="1"/>
  <c r="F8015" i="1" l="1"/>
  <c r="H8015" i="1"/>
  <c r="C8015" i="1"/>
  <c r="G8015" i="1"/>
  <c r="E8015" i="1"/>
  <c r="A8016" i="1"/>
  <c r="D8015" i="1"/>
  <c r="G8016" i="1" l="1"/>
  <c r="C8016" i="1"/>
  <c r="F8016" i="1"/>
  <c r="E8016" i="1"/>
  <c r="A8017" i="1"/>
  <c r="D8016" i="1"/>
  <c r="H8016" i="1"/>
  <c r="H8017" i="1" l="1"/>
  <c r="D8017" i="1"/>
  <c r="E8017" i="1"/>
  <c r="A8018" i="1"/>
  <c r="C8017" i="1"/>
  <c r="G8017" i="1"/>
  <c r="F8017" i="1"/>
  <c r="A8019" i="1" l="1"/>
  <c r="E8018" i="1"/>
  <c r="H8018" i="1"/>
  <c r="C8018" i="1"/>
  <c r="G8018" i="1"/>
  <c r="F8018" i="1"/>
  <c r="D8018" i="1"/>
  <c r="F8019" i="1" l="1"/>
  <c r="G8019" i="1"/>
  <c r="E8019" i="1"/>
  <c r="A8020" i="1"/>
  <c r="D8019" i="1"/>
  <c r="C8019" i="1"/>
  <c r="H8019" i="1"/>
  <c r="G8020" i="1" l="1"/>
  <c r="C8020" i="1"/>
  <c r="E8020" i="1"/>
  <c r="A8021" i="1"/>
  <c r="D8020" i="1"/>
  <c r="H8020" i="1"/>
  <c r="F8020" i="1"/>
  <c r="H8021" i="1" l="1"/>
  <c r="D8021" i="1"/>
  <c r="A8022" i="1"/>
  <c r="C8021" i="1"/>
  <c r="G8021" i="1"/>
  <c r="F8021" i="1"/>
  <c r="E8021" i="1"/>
  <c r="A8023" i="1" l="1"/>
  <c r="E8022" i="1"/>
  <c r="G8022" i="1"/>
  <c r="F8022" i="1"/>
  <c r="D8022" i="1"/>
  <c r="C8022" i="1"/>
  <c r="H8022" i="1"/>
  <c r="F8023" i="1" l="1"/>
  <c r="E8023" i="1"/>
  <c r="A8024" i="1"/>
  <c r="D8023" i="1"/>
  <c r="H8023" i="1"/>
  <c r="C8023" i="1"/>
  <c r="G8023" i="1"/>
  <c r="G8024" i="1" l="1"/>
  <c r="C8024" i="1"/>
  <c r="A8025" i="1"/>
  <c r="D8024" i="1"/>
  <c r="H8024" i="1"/>
  <c r="F8024" i="1"/>
  <c r="E8024" i="1"/>
  <c r="H8025" i="1" l="1"/>
  <c r="D8025" i="1"/>
  <c r="G8025" i="1"/>
  <c r="F8025" i="1"/>
  <c r="E8025" i="1"/>
  <c r="C8025" i="1"/>
  <c r="A8026" i="1"/>
  <c r="A8027" i="1" l="1"/>
  <c r="E8026" i="1"/>
  <c r="F8026" i="1"/>
  <c r="D8026" i="1"/>
  <c r="H8026" i="1"/>
  <c r="C8026" i="1"/>
  <c r="G8026" i="1"/>
  <c r="F8027" i="1" l="1"/>
  <c r="A8028" i="1"/>
  <c r="D8027" i="1"/>
  <c r="H8027" i="1"/>
  <c r="C8027" i="1"/>
  <c r="G8027" i="1"/>
  <c r="E8027" i="1"/>
  <c r="G8028" i="1" l="1"/>
  <c r="C8028" i="1"/>
  <c r="H8028" i="1"/>
  <c r="F8028" i="1"/>
  <c r="E8028" i="1"/>
  <c r="D8028" i="1"/>
  <c r="A8029" i="1"/>
  <c r="H8029" i="1" l="1"/>
  <c r="D8029" i="1"/>
  <c r="F8029" i="1"/>
  <c r="E8029" i="1"/>
  <c r="A8030" i="1"/>
  <c r="C8029" i="1"/>
  <c r="G8029" i="1"/>
  <c r="A8031" i="1" l="1"/>
  <c r="E8030" i="1"/>
  <c r="D8030" i="1"/>
  <c r="H8030" i="1"/>
  <c r="C8030" i="1"/>
  <c r="G8030" i="1"/>
  <c r="F8030" i="1"/>
  <c r="F8031" i="1" l="1"/>
  <c r="H8031" i="1"/>
  <c r="C8031" i="1"/>
  <c r="G8031" i="1"/>
  <c r="E8031" i="1"/>
  <c r="D8031" i="1"/>
  <c r="A8032" i="1"/>
  <c r="G8032" i="1" l="1"/>
  <c r="C8032" i="1"/>
  <c r="F8032" i="1"/>
  <c r="E8032" i="1"/>
  <c r="A8033" i="1"/>
  <c r="D8032" i="1"/>
  <c r="H8032" i="1"/>
  <c r="H8033" i="1" l="1"/>
  <c r="D8033" i="1"/>
  <c r="E8033" i="1"/>
  <c r="A8034" i="1"/>
  <c r="C8033" i="1"/>
  <c r="G8033" i="1"/>
  <c r="F8033" i="1"/>
  <c r="A8035" i="1" l="1"/>
  <c r="E8034" i="1"/>
  <c r="H8034" i="1"/>
  <c r="C8034" i="1"/>
  <c r="G8034" i="1"/>
  <c r="F8034" i="1"/>
  <c r="D8034" i="1"/>
  <c r="F8035" i="1" l="1"/>
  <c r="G8035" i="1"/>
  <c r="E8035" i="1"/>
  <c r="A8036" i="1"/>
  <c r="D8035" i="1"/>
  <c r="H8035" i="1"/>
  <c r="C8035" i="1"/>
  <c r="G8036" i="1" l="1"/>
  <c r="C8036" i="1"/>
  <c r="E8036" i="1"/>
  <c r="A8037" i="1"/>
  <c r="D8036" i="1"/>
  <c r="H8036" i="1"/>
  <c r="F8036" i="1"/>
  <c r="H8037" i="1" l="1"/>
  <c r="D8037" i="1"/>
  <c r="A8038" i="1"/>
  <c r="C8037" i="1"/>
  <c r="G8037" i="1"/>
  <c r="F8037" i="1"/>
  <c r="E8037" i="1"/>
  <c r="A8039" i="1" l="1"/>
  <c r="E8038" i="1"/>
  <c r="G8038" i="1"/>
  <c r="F8038" i="1"/>
  <c r="D8038" i="1"/>
  <c r="H8038" i="1"/>
  <c r="C8038" i="1"/>
  <c r="F8039" i="1" l="1"/>
  <c r="E8039" i="1"/>
  <c r="A8040" i="1"/>
  <c r="D8039" i="1"/>
  <c r="H8039" i="1"/>
  <c r="C8039" i="1"/>
  <c r="G8039" i="1"/>
  <c r="G8040" i="1" l="1"/>
  <c r="C8040" i="1"/>
  <c r="A8041" i="1"/>
  <c r="D8040" i="1"/>
  <c r="H8040" i="1"/>
  <c r="F8040" i="1"/>
  <c r="E8040" i="1"/>
  <c r="H8041" i="1" l="1"/>
  <c r="D8041" i="1"/>
  <c r="G8041" i="1"/>
  <c r="F8041" i="1"/>
  <c r="E8041" i="1"/>
  <c r="A8042" i="1"/>
  <c r="C8041" i="1"/>
  <c r="A8043" i="1" l="1"/>
  <c r="E8042" i="1"/>
  <c r="F8042" i="1"/>
  <c r="D8042" i="1"/>
  <c r="H8042" i="1"/>
  <c r="C8042" i="1"/>
  <c r="G8042" i="1"/>
  <c r="F8043" i="1" l="1"/>
  <c r="A8044" i="1"/>
  <c r="D8043" i="1"/>
  <c r="H8043" i="1"/>
  <c r="C8043" i="1"/>
  <c r="G8043" i="1"/>
  <c r="E8043" i="1"/>
  <c r="G8044" i="1" l="1"/>
  <c r="C8044" i="1"/>
  <c r="H8044" i="1"/>
  <c r="F8044" i="1"/>
  <c r="E8044" i="1"/>
  <c r="A8045" i="1"/>
  <c r="D8044" i="1"/>
  <c r="H8045" i="1" l="1"/>
  <c r="D8045" i="1"/>
  <c r="F8045" i="1"/>
  <c r="E8045" i="1"/>
  <c r="A8046" i="1"/>
  <c r="C8045" i="1"/>
  <c r="G8045" i="1"/>
  <c r="A8047" i="1" l="1"/>
  <c r="E8046" i="1"/>
  <c r="D8046" i="1"/>
  <c r="H8046" i="1"/>
  <c r="C8046" i="1"/>
  <c r="G8046" i="1"/>
  <c r="F8046" i="1"/>
  <c r="F8047" i="1" l="1"/>
  <c r="H8047" i="1"/>
  <c r="C8047" i="1"/>
  <c r="G8047" i="1"/>
  <c r="E8047" i="1"/>
  <c r="D8047" i="1"/>
  <c r="A8048" i="1"/>
  <c r="G8048" i="1" l="1"/>
  <c r="C8048" i="1"/>
  <c r="F8048" i="1"/>
  <c r="E8048" i="1"/>
  <c r="A8049" i="1"/>
  <c r="D8048" i="1"/>
  <c r="H8048" i="1"/>
  <c r="H8049" i="1" l="1"/>
  <c r="D8049" i="1"/>
  <c r="E8049" i="1"/>
  <c r="A8050" i="1"/>
  <c r="C8049" i="1"/>
  <c r="G8049" i="1"/>
  <c r="F8049" i="1"/>
  <c r="A8051" i="1" l="1"/>
  <c r="E8050" i="1"/>
  <c r="H8050" i="1"/>
  <c r="C8050" i="1"/>
  <c r="G8050" i="1"/>
  <c r="F8050" i="1"/>
  <c r="D8050" i="1"/>
  <c r="F8051" i="1" l="1"/>
  <c r="G8051" i="1"/>
  <c r="E8051" i="1"/>
  <c r="A8052" i="1"/>
  <c r="D8051" i="1"/>
  <c r="C8051" i="1"/>
  <c r="H8051" i="1"/>
  <c r="G8052" i="1" l="1"/>
  <c r="C8052" i="1"/>
  <c r="E8052" i="1"/>
  <c r="A8053" i="1"/>
  <c r="D8052" i="1"/>
  <c r="H8052" i="1"/>
  <c r="F8052" i="1"/>
  <c r="H8053" i="1" l="1"/>
  <c r="D8053" i="1"/>
  <c r="A8054" i="1"/>
  <c r="C8053" i="1"/>
  <c r="G8053" i="1"/>
  <c r="F8053" i="1"/>
  <c r="E8053" i="1"/>
  <c r="A8055" i="1" l="1"/>
  <c r="E8054" i="1"/>
  <c r="G8054" i="1"/>
  <c r="F8054" i="1"/>
  <c r="D8054" i="1"/>
  <c r="H8054" i="1"/>
  <c r="C8054" i="1"/>
  <c r="F8055" i="1" l="1"/>
  <c r="E8055" i="1"/>
  <c r="A8056" i="1"/>
  <c r="D8055" i="1"/>
  <c r="H8055" i="1"/>
  <c r="C8055" i="1"/>
  <c r="G8055" i="1"/>
  <c r="G8056" i="1" l="1"/>
  <c r="C8056" i="1"/>
  <c r="A8057" i="1"/>
  <c r="D8056" i="1"/>
  <c r="H8056" i="1"/>
  <c r="F8056" i="1"/>
  <c r="E8056" i="1"/>
  <c r="H8057" i="1" l="1"/>
  <c r="D8057" i="1"/>
  <c r="G8057" i="1"/>
  <c r="C8057" i="1"/>
  <c r="F8057" i="1"/>
  <c r="A8058" i="1"/>
  <c r="E8057" i="1"/>
  <c r="A8059" i="1" l="1"/>
  <c r="E8058" i="1"/>
  <c r="H8058" i="1"/>
  <c r="D8058" i="1"/>
  <c r="G8058" i="1"/>
  <c r="F8058" i="1"/>
  <c r="C8058" i="1"/>
  <c r="F8059" i="1" l="1"/>
  <c r="A8060" i="1"/>
  <c r="E8059" i="1"/>
  <c r="H8059" i="1"/>
  <c r="G8059" i="1"/>
  <c r="D8059" i="1"/>
  <c r="C8059" i="1"/>
  <c r="G8060" i="1" l="1"/>
  <c r="C8060" i="1"/>
  <c r="F8060" i="1"/>
  <c r="A8061" i="1"/>
  <c r="D8060" i="1"/>
  <c r="H8060" i="1"/>
  <c r="E8060" i="1"/>
  <c r="H8061" i="1" l="1"/>
  <c r="D8061" i="1"/>
  <c r="G8061" i="1"/>
  <c r="C8061" i="1"/>
  <c r="F8061" i="1"/>
  <c r="E8061" i="1"/>
  <c r="A8062" i="1"/>
  <c r="A8063" i="1" l="1"/>
  <c r="E8062" i="1"/>
  <c r="H8062" i="1"/>
  <c r="D8062" i="1"/>
  <c r="C8062" i="1"/>
  <c r="G8062" i="1"/>
  <c r="F8062" i="1"/>
  <c r="F8063" i="1" l="1"/>
  <c r="A8064" i="1"/>
  <c r="E8063" i="1"/>
  <c r="D8063" i="1"/>
  <c r="C8063" i="1"/>
  <c r="H8063" i="1"/>
  <c r="G8063" i="1"/>
  <c r="G8064" i="1" l="1"/>
  <c r="C8064" i="1"/>
  <c r="F8064" i="1"/>
  <c r="E8064" i="1"/>
  <c r="H8064" i="1"/>
  <c r="D8064" i="1"/>
  <c r="A8065" i="1"/>
  <c r="H8065" i="1" l="1"/>
  <c r="D8065" i="1"/>
  <c r="G8065" i="1"/>
  <c r="C8065" i="1"/>
  <c r="F8065" i="1"/>
  <c r="A8066" i="1"/>
  <c r="E8065" i="1"/>
  <c r="A8067" i="1" l="1"/>
  <c r="E8066" i="1"/>
  <c r="H8066" i="1"/>
  <c r="D8066" i="1"/>
  <c r="G8066" i="1"/>
  <c r="C8066" i="1"/>
  <c r="F8066" i="1"/>
  <c r="F8067" i="1" l="1"/>
  <c r="A8068" i="1"/>
  <c r="E8067" i="1"/>
  <c r="H8067" i="1"/>
  <c r="G8067" i="1"/>
  <c r="D8067" i="1"/>
  <c r="C8067" i="1"/>
  <c r="G8068" i="1" l="1"/>
  <c r="C8068" i="1"/>
  <c r="F8068" i="1"/>
  <c r="A8069" i="1"/>
  <c r="H8068" i="1"/>
  <c r="E8068" i="1"/>
  <c r="D8068" i="1"/>
  <c r="H8069" i="1" l="1"/>
  <c r="D8069" i="1"/>
  <c r="G8069" i="1"/>
  <c r="C8069" i="1"/>
  <c r="E8069" i="1"/>
  <c r="A8070" i="1"/>
  <c r="F8069" i="1"/>
  <c r="A8071" i="1" l="1"/>
  <c r="E8070" i="1"/>
  <c r="H8070" i="1"/>
  <c r="D8070" i="1"/>
  <c r="C8070" i="1"/>
  <c r="G8070" i="1"/>
  <c r="F8070" i="1"/>
  <c r="F8071" i="1" l="1"/>
  <c r="A8072" i="1"/>
  <c r="E8071" i="1"/>
  <c r="D8071" i="1"/>
  <c r="H8071" i="1"/>
  <c r="G8071" i="1"/>
  <c r="C8071" i="1"/>
  <c r="G8072" i="1" l="1"/>
  <c r="C8072" i="1"/>
  <c r="F8072" i="1"/>
  <c r="E8072" i="1"/>
  <c r="D8072" i="1"/>
  <c r="A8073" i="1"/>
  <c r="H8072" i="1"/>
  <c r="H8073" i="1" l="1"/>
  <c r="D8073" i="1"/>
  <c r="G8073" i="1"/>
  <c r="C8073" i="1"/>
  <c r="F8073" i="1"/>
  <c r="A8074" i="1"/>
  <c r="E8073" i="1"/>
  <c r="A8075" i="1" l="1"/>
  <c r="E8074" i="1"/>
  <c r="H8074" i="1"/>
  <c r="D8074" i="1"/>
  <c r="G8074" i="1"/>
  <c r="F8074" i="1"/>
  <c r="C8074" i="1"/>
  <c r="F8075" i="1" l="1"/>
  <c r="A8076" i="1"/>
  <c r="E8075" i="1"/>
  <c r="H8075" i="1"/>
  <c r="D8075" i="1"/>
  <c r="C8075" i="1"/>
  <c r="G8075" i="1"/>
  <c r="G8076" i="1" l="1"/>
  <c r="C8076" i="1"/>
  <c r="F8076" i="1"/>
  <c r="A8077" i="1"/>
  <c r="H8076" i="1"/>
  <c r="E8076" i="1"/>
  <c r="D8076" i="1"/>
  <c r="H8077" i="1" l="1"/>
  <c r="D8077" i="1"/>
  <c r="G8077" i="1"/>
  <c r="C8077" i="1"/>
  <c r="A8078" i="1"/>
  <c r="F8077" i="1"/>
  <c r="E8077" i="1"/>
  <c r="A8079" i="1" l="1"/>
  <c r="E8078" i="1"/>
  <c r="H8078" i="1"/>
  <c r="D8078" i="1"/>
  <c r="C8078" i="1"/>
  <c r="F8078" i="1"/>
  <c r="G8078" i="1"/>
  <c r="F8079" i="1" l="1"/>
  <c r="A8080" i="1"/>
  <c r="E8079" i="1"/>
  <c r="D8079" i="1"/>
  <c r="H8079" i="1"/>
  <c r="G8079" i="1"/>
  <c r="C8079" i="1"/>
  <c r="G8080" i="1" l="1"/>
  <c r="C8080" i="1"/>
  <c r="F8080" i="1"/>
  <c r="E8080" i="1"/>
  <c r="A8081" i="1"/>
  <c r="H8080" i="1"/>
  <c r="D8080" i="1"/>
  <c r="H8081" i="1" l="1"/>
  <c r="D8081" i="1"/>
  <c r="G8081" i="1"/>
  <c r="C8081" i="1"/>
  <c r="F8081" i="1"/>
  <c r="E8081" i="1"/>
  <c r="A8082" i="1"/>
  <c r="A8083" i="1" l="1"/>
  <c r="E8082" i="1"/>
  <c r="H8082" i="1"/>
  <c r="D8082" i="1"/>
  <c r="G8082" i="1"/>
  <c r="F8082" i="1"/>
  <c r="C8082" i="1"/>
  <c r="F8083" i="1" l="1"/>
  <c r="A8084" i="1"/>
  <c r="E8083" i="1"/>
  <c r="H8083" i="1"/>
  <c r="C8083" i="1"/>
  <c r="G8083" i="1"/>
  <c r="D8083" i="1"/>
  <c r="G8084" i="1" l="1"/>
  <c r="C8084" i="1"/>
  <c r="F8084" i="1"/>
  <c r="A8085" i="1"/>
  <c r="E8084" i="1"/>
  <c r="D8084" i="1"/>
  <c r="H8084" i="1"/>
  <c r="H8085" i="1" l="1"/>
  <c r="D8085" i="1"/>
  <c r="G8085" i="1"/>
  <c r="C8085" i="1"/>
  <c r="A8086" i="1"/>
  <c r="F8085" i="1"/>
  <c r="E8085" i="1"/>
  <c r="A8087" i="1" l="1"/>
  <c r="E8086" i="1"/>
  <c r="H8086" i="1"/>
  <c r="D8086" i="1"/>
  <c r="C8086" i="1"/>
  <c r="G8086" i="1"/>
  <c r="F8086" i="1"/>
  <c r="F8087" i="1" l="1"/>
  <c r="A8088" i="1"/>
  <c r="E8087" i="1"/>
  <c r="D8087" i="1"/>
  <c r="G8087" i="1"/>
  <c r="C8087" i="1"/>
  <c r="H8087" i="1"/>
  <c r="G8088" i="1" l="1"/>
  <c r="C8088" i="1"/>
  <c r="F8088" i="1"/>
  <c r="E8088" i="1"/>
  <c r="A8089" i="1"/>
  <c r="H8088" i="1"/>
  <c r="D8088" i="1"/>
  <c r="H8089" i="1" l="1"/>
  <c r="D8089" i="1"/>
  <c r="G8089" i="1"/>
  <c r="C8089" i="1"/>
  <c r="F8089" i="1"/>
  <c r="A8090" i="1"/>
  <c r="E8089" i="1"/>
  <c r="A8091" i="1" l="1"/>
  <c r="E8090" i="1"/>
  <c r="H8090" i="1"/>
  <c r="D8090" i="1"/>
  <c r="G8090" i="1"/>
  <c r="F8090" i="1"/>
  <c r="C8090" i="1"/>
  <c r="F8091" i="1" l="1"/>
  <c r="A8092" i="1"/>
  <c r="E8091" i="1"/>
  <c r="H8091" i="1"/>
  <c r="G8091" i="1"/>
  <c r="D8091" i="1"/>
  <c r="C8091" i="1"/>
  <c r="G8092" i="1" l="1"/>
  <c r="C8092" i="1"/>
  <c r="F8092" i="1"/>
  <c r="A8093" i="1"/>
  <c r="D8092" i="1"/>
  <c r="H8092" i="1"/>
  <c r="E8092" i="1"/>
  <c r="H8093" i="1" l="1"/>
  <c r="D8093" i="1"/>
  <c r="G8093" i="1"/>
  <c r="C8093" i="1"/>
  <c r="F8093" i="1"/>
  <c r="E8093" i="1"/>
  <c r="A8094" i="1"/>
  <c r="A8095" i="1" l="1"/>
  <c r="E8094" i="1"/>
  <c r="H8094" i="1"/>
  <c r="D8094" i="1"/>
  <c r="C8094" i="1"/>
  <c r="G8094" i="1"/>
  <c r="F8094" i="1"/>
  <c r="F8095" i="1" l="1"/>
  <c r="A8096" i="1"/>
  <c r="E8095" i="1"/>
  <c r="D8095" i="1"/>
  <c r="C8095" i="1"/>
  <c r="H8095" i="1"/>
  <c r="G8095" i="1"/>
  <c r="G8096" i="1" l="1"/>
  <c r="C8096" i="1"/>
  <c r="F8096" i="1"/>
  <c r="E8096" i="1"/>
  <c r="H8096" i="1"/>
  <c r="D8096" i="1"/>
  <c r="A8097" i="1"/>
  <c r="H8097" i="1" l="1"/>
  <c r="D8097" i="1"/>
  <c r="G8097" i="1"/>
  <c r="C8097" i="1"/>
  <c r="F8097" i="1"/>
  <c r="A8098" i="1"/>
  <c r="E8097" i="1"/>
  <c r="A8099" i="1" l="1"/>
  <c r="E8098" i="1"/>
  <c r="H8098" i="1"/>
  <c r="D8098" i="1"/>
  <c r="G8098" i="1"/>
  <c r="C8098" i="1"/>
  <c r="F8098" i="1"/>
  <c r="F8099" i="1" l="1"/>
  <c r="A8100" i="1"/>
  <c r="E8099" i="1"/>
  <c r="H8099" i="1"/>
  <c r="G8099" i="1"/>
  <c r="D8099" i="1"/>
  <c r="C8099" i="1"/>
  <c r="G8100" i="1" l="1"/>
  <c r="C8100" i="1"/>
  <c r="F8100" i="1"/>
  <c r="A8101" i="1"/>
  <c r="H8100" i="1"/>
  <c r="E8100" i="1"/>
  <c r="D8100" i="1"/>
  <c r="H8101" i="1" l="1"/>
  <c r="D8101" i="1"/>
  <c r="G8101" i="1"/>
  <c r="C8101" i="1"/>
  <c r="E8101" i="1"/>
  <c r="A8102" i="1"/>
  <c r="F8101" i="1"/>
  <c r="A8103" i="1" l="1"/>
  <c r="E8102" i="1"/>
  <c r="H8102" i="1"/>
  <c r="D8102" i="1"/>
  <c r="C8102" i="1"/>
  <c r="G8102" i="1"/>
  <c r="F8102" i="1"/>
  <c r="F8103" i="1" l="1"/>
  <c r="A8104" i="1"/>
  <c r="E8103" i="1"/>
  <c r="D8103" i="1"/>
  <c r="H8103" i="1"/>
  <c r="G8103" i="1"/>
  <c r="C8103" i="1"/>
  <c r="G8104" i="1" l="1"/>
  <c r="C8104" i="1"/>
  <c r="F8104" i="1"/>
  <c r="E8104" i="1"/>
  <c r="D8104" i="1"/>
  <c r="A8105" i="1"/>
  <c r="H8104" i="1"/>
  <c r="H8105" i="1" l="1"/>
  <c r="D8105" i="1"/>
  <c r="G8105" i="1"/>
  <c r="C8105" i="1"/>
  <c r="F8105" i="1"/>
  <c r="A8106" i="1"/>
  <c r="E8105" i="1"/>
  <c r="A8107" i="1" l="1"/>
  <c r="E8106" i="1"/>
  <c r="H8106" i="1"/>
  <c r="D8106" i="1"/>
  <c r="G8106" i="1"/>
  <c r="F8106" i="1"/>
  <c r="C8106" i="1"/>
  <c r="F8107" i="1" l="1"/>
  <c r="A8108" i="1"/>
  <c r="E8107" i="1"/>
  <c r="H8107" i="1"/>
  <c r="D8107" i="1"/>
  <c r="C8107" i="1"/>
  <c r="G8107" i="1"/>
  <c r="G8108" i="1" l="1"/>
  <c r="C8108" i="1"/>
  <c r="F8108" i="1"/>
  <c r="A8109" i="1"/>
  <c r="H8108" i="1"/>
  <c r="E8108" i="1"/>
  <c r="D8108" i="1"/>
  <c r="H8109" i="1" l="1"/>
  <c r="D8109" i="1"/>
  <c r="G8109" i="1"/>
  <c r="C8109" i="1"/>
  <c r="A8110" i="1"/>
  <c r="F8109" i="1"/>
  <c r="E8109" i="1"/>
  <c r="A8111" i="1" l="1"/>
  <c r="E8110" i="1"/>
  <c r="H8110" i="1"/>
  <c r="D8110" i="1"/>
  <c r="C8110" i="1"/>
  <c r="F8110" i="1"/>
  <c r="G8110" i="1"/>
  <c r="F8111" i="1" l="1"/>
  <c r="A8112" i="1"/>
  <c r="E8111" i="1"/>
  <c r="D8111" i="1"/>
  <c r="H8111" i="1"/>
  <c r="G8111" i="1"/>
  <c r="C8111" i="1"/>
  <c r="G8112" i="1" l="1"/>
  <c r="C8112" i="1"/>
  <c r="F8112" i="1"/>
  <c r="E8112" i="1"/>
  <c r="A8113" i="1"/>
  <c r="H8112" i="1"/>
  <c r="D8112" i="1"/>
  <c r="H8113" i="1" l="1"/>
  <c r="D8113" i="1"/>
  <c r="G8113" i="1"/>
  <c r="C8113" i="1"/>
  <c r="F8113" i="1"/>
  <c r="E8113" i="1"/>
  <c r="A8114" i="1"/>
  <c r="A8115" i="1" l="1"/>
  <c r="E8114" i="1"/>
  <c r="H8114" i="1"/>
  <c r="D8114" i="1"/>
  <c r="G8114" i="1"/>
  <c r="F8114" i="1"/>
  <c r="C8114" i="1"/>
  <c r="F8115" i="1" l="1"/>
  <c r="A8116" i="1"/>
  <c r="E8115" i="1"/>
  <c r="H8115" i="1"/>
  <c r="C8115" i="1"/>
  <c r="G8115" i="1"/>
  <c r="D8115" i="1"/>
  <c r="G8116" i="1" l="1"/>
  <c r="C8116" i="1"/>
  <c r="F8116" i="1"/>
  <c r="A8117" i="1"/>
  <c r="E8116" i="1"/>
  <c r="D8116" i="1"/>
  <c r="H8116" i="1"/>
  <c r="H8117" i="1" l="1"/>
  <c r="D8117" i="1"/>
  <c r="G8117" i="1"/>
  <c r="C8117" i="1"/>
  <c r="A8118" i="1"/>
  <c r="F8117" i="1"/>
  <c r="E8117" i="1"/>
  <c r="A8119" i="1" l="1"/>
  <c r="E8118" i="1"/>
  <c r="H8118" i="1"/>
  <c r="D8118" i="1"/>
  <c r="C8118" i="1"/>
  <c r="G8118" i="1"/>
  <c r="F8118" i="1"/>
  <c r="F8119" i="1" l="1"/>
  <c r="A8120" i="1"/>
  <c r="E8119" i="1"/>
  <c r="D8119" i="1"/>
  <c r="G8119" i="1"/>
  <c r="C8119" i="1"/>
  <c r="H8119" i="1"/>
  <c r="G8120" i="1" l="1"/>
  <c r="C8120" i="1"/>
  <c r="F8120" i="1"/>
  <c r="E8120" i="1"/>
  <c r="A8121" i="1"/>
  <c r="H8120" i="1"/>
  <c r="D8120" i="1"/>
  <c r="H8121" i="1" l="1"/>
  <c r="D8121" i="1"/>
  <c r="G8121" i="1"/>
  <c r="C8121" i="1"/>
  <c r="F8121" i="1"/>
  <c r="A8122" i="1"/>
  <c r="E8121" i="1"/>
  <c r="A8123" i="1" l="1"/>
  <c r="E8122" i="1"/>
  <c r="H8122" i="1"/>
  <c r="D8122" i="1"/>
  <c r="G8122" i="1"/>
  <c r="F8122" i="1"/>
  <c r="C8122" i="1"/>
  <c r="F8123" i="1" l="1"/>
  <c r="A8124" i="1"/>
  <c r="E8123" i="1"/>
  <c r="H8123" i="1"/>
  <c r="G8123" i="1"/>
  <c r="D8123" i="1"/>
  <c r="C8123" i="1"/>
  <c r="G8124" i="1" l="1"/>
  <c r="C8124" i="1"/>
  <c r="F8124" i="1"/>
  <c r="A8125" i="1"/>
  <c r="D8124" i="1"/>
  <c r="H8124" i="1"/>
  <c r="E8124" i="1"/>
  <c r="H8125" i="1" l="1"/>
  <c r="D8125" i="1"/>
  <c r="G8125" i="1"/>
  <c r="C8125" i="1"/>
  <c r="F8125" i="1"/>
  <c r="E8125" i="1"/>
  <c r="A8126" i="1"/>
  <c r="A8127" i="1" l="1"/>
  <c r="E8126" i="1"/>
  <c r="H8126" i="1"/>
  <c r="D8126" i="1"/>
  <c r="C8126" i="1"/>
  <c r="G8126" i="1"/>
  <c r="F8126" i="1"/>
  <c r="F8127" i="1" l="1"/>
  <c r="A8128" i="1"/>
  <c r="E8127" i="1"/>
  <c r="D8127" i="1"/>
  <c r="C8127" i="1"/>
  <c r="H8127" i="1"/>
  <c r="G8127" i="1"/>
  <c r="G8128" i="1" l="1"/>
  <c r="C8128" i="1"/>
  <c r="F8128" i="1"/>
  <c r="E8128" i="1"/>
  <c r="H8128" i="1"/>
  <c r="D8128" i="1"/>
  <c r="A8129" i="1"/>
  <c r="H8129" i="1" l="1"/>
  <c r="D8129" i="1"/>
  <c r="G8129" i="1"/>
  <c r="C8129" i="1"/>
  <c r="F8129" i="1"/>
  <c r="A8130" i="1"/>
  <c r="E8129" i="1"/>
  <c r="A8131" i="1" l="1"/>
  <c r="E8130" i="1"/>
  <c r="H8130" i="1"/>
  <c r="D8130" i="1"/>
  <c r="G8130" i="1"/>
  <c r="C8130" i="1"/>
  <c r="F8130" i="1"/>
  <c r="F8131" i="1" l="1"/>
  <c r="A8132" i="1"/>
  <c r="E8131" i="1"/>
  <c r="H8131" i="1"/>
  <c r="G8131" i="1"/>
  <c r="D8131" i="1"/>
  <c r="C8131" i="1"/>
  <c r="G8132" i="1" l="1"/>
  <c r="C8132" i="1"/>
  <c r="F8132" i="1"/>
  <c r="A8133" i="1"/>
  <c r="H8132" i="1"/>
  <c r="E8132" i="1"/>
  <c r="D8132" i="1"/>
  <c r="H8133" i="1" l="1"/>
  <c r="D8133" i="1"/>
  <c r="G8133" i="1"/>
  <c r="C8133" i="1"/>
  <c r="E8133" i="1"/>
  <c r="A8134" i="1"/>
  <c r="F8133" i="1"/>
  <c r="A8135" i="1" l="1"/>
  <c r="E8134" i="1"/>
  <c r="H8134" i="1"/>
  <c r="D8134" i="1"/>
  <c r="C8134" i="1"/>
  <c r="G8134" i="1"/>
  <c r="F8134" i="1"/>
  <c r="F8135" i="1" l="1"/>
  <c r="A8136" i="1"/>
  <c r="E8135" i="1"/>
  <c r="D8135" i="1"/>
  <c r="H8135" i="1"/>
  <c r="G8135" i="1"/>
  <c r="C8135" i="1"/>
  <c r="G8136" i="1" l="1"/>
  <c r="C8136" i="1"/>
  <c r="F8136" i="1"/>
  <c r="E8136" i="1"/>
  <c r="D8136" i="1"/>
  <c r="A8137" i="1"/>
  <c r="H8136" i="1"/>
  <c r="H8137" i="1" l="1"/>
  <c r="D8137" i="1"/>
  <c r="G8137" i="1"/>
  <c r="C8137" i="1"/>
  <c r="F8137" i="1"/>
  <c r="A8138" i="1"/>
  <c r="E8137" i="1"/>
  <c r="A8139" i="1" l="1"/>
  <c r="E8138" i="1"/>
  <c r="H8138" i="1"/>
  <c r="D8138" i="1"/>
  <c r="G8138" i="1"/>
  <c r="F8138" i="1"/>
  <c r="C8138" i="1"/>
  <c r="F8139" i="1" l="1"/>
  <c r="A8140" i="1"/>
  <c r="E8139" i="1"/>
  <c r="H8139" i="1"/>
  <c r="D8139" i="1"/>
  <c r="C8139" i="1"/>
  <c r="G8139" i="1"/>
  <c r="G8140" i="1" l="1"/>
  <c r="C8140" i="1"/>
  <c r="F8140" i="1"/>
  <c r="A8141" i="1"/>
  <c r="H8140" i="1"/>
  <c r="E8140" i="1"/>
  <c r="D8140" i="1"/>
  <c r="H8141" i="1" l="1"/>
  <c r="D8141" i="1"/>
  <c r="G8141" i="1"/>
  <c r="C8141" i="1"/>
  <c r="A8142" i="1"/>
  <c r="F8141" i="1"/>
  <c r="E8141" i="1"/>
  <c r="A8143" i="1" l="1"/>
  <c r="E8142" i="1"/>
  <c r="H8142" i="1"/>
  <c r="D8142" i="1"/>
  <c r="C8142" i="1"/>
  <c r="F8142" i="1"/>
  <c r="G8142" i="1"/>
  <c r="F8143" i="1" l="1"/>
  <c r="A8144" i="1"/>
  <c r="E8143" i="1"/>
  <c r="D8143" i="1"/>
  <c r="H8143" i="1"/>
  <c r="G8143" i="1"/>
  <c r="C8143" i="1"/>
  <c r="G8144" i="1" l="1"/>
  <c r="C8144" i="1"/>
  <c r="F8144" i="1"/>
  <c r="E8144" i="1"/>
  <c r="A8145" i="1"/>
  <c r="H8144" i="1"/>
  <c r="D8144" i="1"/>
  <c r="H8145" i="1" l="1"/>
  <c r="D8145" i="1"/>
  <c r="G8145" i="1"/>
  <c r="C8145" i="1"/>
  <c r="F8145" i="1"/>
  <c r="E8145" i="1"/>
  <c r="A8146" i="1"/>
  <c r="A8147" i="1" l="1"/>
  <c r="E8146" i="1"/>
  <c r="H8146" i="1"/>
  <c r="D8146" i="1"/>
  <c r="G8146" i="1"/>
  <c r="F8146" i="1"/>
  <c r="C8146" i="1"/>
  <c r="F8147" i="1" l="1"/>
  <c r="A8148" i="1"/>
  <c r="E8147" i="1"/>
  <c r="H8147" i="1"/>
  <c r="C8147" i="1"/>
  <c r="G8147" i="1"/>
  <c r="D8147" i="1"/>
  <c r="G8148" i="1" l="1"/>
  <c r="C8148" i="1"/>
  <c r="F8148" i="1"/>
  <c r="A8149" i="1"/>
  <c r="E8148" i="1"/>
  <c r="D8148" i="1"/>
  <c r="H8148" i="1"/>
  <c r="H8149" i="1" l="1"/>
  <c r="D8149" i="1"/>
  <c r="G8149" i="1"/>
  <c r="C8149" i="1"/>
  <c r="A8150" i="1"/>
  <c r="F8149" i="1"/>
  <c r="E8149" i="1"/>
  <c r="A8151" i="1" l="1"/>
  <c r="E8150" i="1"/>
  <c r="H8150" i="1"/>
  <c r="D8150" i="1"/>
  <c r="C8150" i="1"/>
  <c r="G8150" i="1"/>
  <c r="F8150" i="1"/>
  <c r="F8151" i="1" l="1"/>
  <c r="A8152" i="1"/>
  <c r="E8151" i="1"/>
  <c r="D8151" i="1"/>
  <c r="G8151" i="1"/>
  <c r="C8151" i="1"/>
  <c r="H8151" i="1"/>
  <c r="G8152" i="1" l="1"/>
  <c r="C8152" i="1"/>
  <c r="F8152" i="1"/>
  <c r="E8152" i="1"/>
  <c r="A8153" i="1"/>
  <c r="H8152" i="1"/>
  <c r="D8152" i="1"/>
  <c r="H8153" i="1" l="1"/>
  <c r="D8153" i="1"/>
  <c r="G8153" i="1"/>
  <c r="C8153" i="1"/>
  <c r="F8153" i="1"/>
  <c r="A8154" i="1"/>
  <c r="E8153" i="1"/>
  <c r="A8155" i="1" l="1"/>
  <c r="E8154" i="1"/>
  <c r="H8154" i="1"/>
  <c r="D8154" i="1"/>
  <c r="G8154" i="1"/>
  <c r="F8154" i="1"/>
  <c r="C8154" i="1"/>
  <c r="F8155" i="1" l="1"/>
  <c r="A8156" i="1"/>
  <c r="E8155" i="1"/>
  <c r="H8155" i="1"/>
  <c r="G8155" i="1"/>
  <c r="D8155" i="1"/>
  <c r="C8155" i="1"/>
  <c r="G8156" i="1" l="1"/>
  <c r="C8156" i="1"/>
  <c r="F8156" i="1"/>
  <c r="A8157" i="1"/>
  <c r="D8156" i="1"/>
  <c r="H8156" i="1"/>
  <c r="E8156" i="1"/>
  <c r="H8157" i="1" l="1"/>
  <c r="D8157" i="1"/>
  <c r="G8157" i="1"/>
  <c r="C8157" i="1"/>
  <c r="F8157" i="1"/>
  <c r="E8157" i="1"/>
  <c r="A8158" i="1"/>
  <c r="A8159" i="1" l="1"/>
  <c r="E8158" i="1"/>
  <c r="H8158" i="1"/>
  <c r="D8158" i="1"/>
  <c r="C8158" i="1"/>
  <c r="G8158" i="1"/>
  <c r="F8158" i="1"/>
  <c r="F8159" i="1" l="1"/>
  <c r="A8160" i="1"/>
  <c r="E8159" i="1"/>
  <c r="D8159" i="1"/>
  <c r="C8159" i="1"/>
  <c r="H8159" i="1"/>
  <c r="G8159" i="1"/>
  <c r="G8160" i="1" l="1"/>
  <c r="C8160" i="1"/>
  <c r="F8160" i="1"/>
  <c r="E8160" i="1"/>
  <c r="H8160" i="1"/>
  <c r="D8160" i="1"/>
  <c r="A8161" i="1"/>
  <c r="H8161" i="1" l="1"/>
  <c r="D8161" i="1"/>
  <c r="G8161" i="1"/>
  <c r="C8161" i="1"/>
  <c r="F8161" i="1"/>
  <c r="A8162" i="1"/>
  <c r="E8161" i="1"/>
  <c r="A8163" i="1" l="1"/>
  <c r="E8162" i="1"/>
  <c r="H8162" i="1"/>
  <c r="D8162" i="1"/>
  <c r="G8162" i="1"/>
  <c r="C8162" i="1"/>
  <c r="F8162" i="1"/>
  <c r="F8163" i="1" l="1"/>
  <c r="A8164" i="1"/>
  <c r="E8163" i="1"/>
  <c r="H8163" i="1"/>
  <c r="G8163" i="1"/>
  <c r="D8163" i="1"/>
  <c r="C8163" i="1"/>
  <c r="G8164" i="1" l="1"/>
  <c r="C8164" i="1"/>
  <c r="F8164" i="1"/>
  <c r="A8165" i="1"/>
  <c r="H8164" i="1"/>
  <c r="E8164" i="1"/>
  <c r="D8164" i="1"/>
  <c r="H8165" i="1" l="1"/>
  <c r="D8165" i="1"/>
  <c r="G8165" i="1"/>
  <c r="C8165" i="1"/>
  <c r="E8165" i="1"/>
  <c r="A8166" i="1"/>
  <c r="F8165" i="1"/>
  <c r="A8167" i="1" l="1"/>
  <c r="E8166" i="1"/>
  <c r="H8166" i="1"/>
  <c r="D8166" i="1"/>
  <c r="C8166" i="1"/>
  <c r="G8166" i="1"/>
  <c r="F8166" i="1"/>
  <c r="F8167" i="1" l="1"/>
  <c r="A8168" i="1"/>
  <c r="E8167" i="1"/>
  <c r="D8167" i="1"/>
  <c r="H8167" i="1"/>
  <c r="G8167" i="1"/>
  <c r="C8167" i="1"/>
  <c r="G8168" i="1" l="1"/>
  <c r="C8168" i="1"/>
  <c r="F8168" i="1"/>
  <c r="E8168" i="1"/>
  <c r="D8168" i="1"/>
  <c r="A8169" i="1"/>
  <c r="H8168" i="1"/>
  <c r="H8169" i="1" l="1"/>
  <c r="D8169" i="1"/>
  <c r="G8169" i="1"/>
  <c r="C8169" i="1"/>
  <c r="F8169" i="1"/>
  <c r="A8170" i="1"/>
  <c r="E8169" i="1"/>
  <c r="A8171" i="1" l="1"/>
  <c r="E8170" i="1"/>
  <c r="H8170" i="1"/>
  <c r="D8170" i="1"/>
  <c r="G8170" i="1"/>
  <c r="F8170" i="1"/>
  <c r="C8170" i="1"/>
  <c r="F8171" i="1" l="1"/>
  <c r="A8172" i="1"/>
  <c r="E8171" i="1"/>
  <c r="H8171" i="1"/>
  <c r="D8171" i="1"/>
  <c r="C8171" i="1"/>
  <c r="G8171" i="1"/>
  <c r="G8172" i="1" l="1"/>
  <c r="C8172" i="1"/>
  <c r="F8172" i="1"/>
  <c r="A8173" i="1"/>
  <c r="H8172" i="1"/>
  <c r="E8172" i="1"/>
  <c r="D8172" i="1"/>
  <c r="H8173" i="1" l="1"/>
  <c r="D8173" i="1"/>
  <c r="G8173" i="1"/>
  <c r="C8173" i="1"/>
  <c r="A8174" i="1"/>
  <c r="F8173" i="1"/>
  <c r="E8173" i="1"/>
  <c r="A8175" i="1" l="1"/>
  <c r="E8174" i="1"/>
  <c r="H8174" i="1"/>
  <c r="D8174" i="1"/>
  <c r="C8174" i="1"/>
  <c r="F8174" i="1"/>
  <c r="G8174" i="1"/>
  <c r="F8175" i="1" l="1"/>
  <c r="A8176" i="1"/>
  <c r="E8175" i="1"/>
  <c r="D8175" i="1"/>
  <c r="H8175" i="1"/>
  <c r="G8175" i="1"/>
  <c r="C8175" i="1"/>
  <c r="G8176" i="1" l="1"/>
  <c r="C8176" i="1"/>
  <c r="F8176" i="1"/>
  <c r="E8176" i="1"/>
  <c r="A8177" i="1"/>
  <c r="H8176" i="1"/>
  <c r="D8176" i="1"/>
  <c r="H8177" i="1" l="1"/>
  <c r="D8177" i="1"/>
  <c r="G8177" i="1"/>
  <c r="C8177" i="1"/>
  <c r="F8177" i="1"/>
  <c r="E8177" i="1"/>
  <c r="A8178" i="1"/>
  <c r="A8179" i="1" l="1"/>
  <c r="E8178" i="1"/>
  <c r="H8178" i="1"/>
  <c r="D8178" i="1"/>
  <c r="G8178" i="1"/>
  <c r="F8178" i="1"/>
  <c r="C8178" i="1"/>
  <c r="F8179" i="1" l="1"/>
  <c r="A8180" i="1"/>
  <c r="E8179" i="1"/>
  <c r="H8179" i="1"/>
  <c r="C8179" i="1"/>
  <c r="G8179" i="1"/>
  <c r="D8179" i="1"/>
  <c r="G8180" i="1" l="1"/>
  <c r="C8180" i="1"/>
  <c r="F8180" i="1"/>
  <c r="A8181" i="1"/>
  <c r="E8180" i="1"/>
  <c r="D8180" i="1"/>
  <c r="H8180" i="1"/>
  <c r="H8181" i="1" l="1"/>
  <c r="D8181" i="1"/>
  <c r="G8181" i="1"/>
  <c r="C8181" i="1"/>
  <c r="A8182" i="1"/>
  <c r="F8181" i="1"/>
  <c r="E8181" i="1"/>
  <c r="A8183" i="1" l="1"/>
  <c r="E8182" i="1"/>
  <c r="H8182" i="1"/>
  <c r="D8182" i="1"/>
  <c r="C8182" i="1"/>
  <c r="G8182" i="1"/>
  <c r="F8182" i="1"/>
  <c r="F8183" i="1" l="1"/>
  <c r="A8184" i="1"/>
  <c r="E8183" i="1"/>
  <c r="D8183" i="1"/>
  <c r="G8183" i="1"/>
  <c r="C8183" i="1"/>
  <c r="H8183" i="1"/>
  <c r="G8184" i="1" l="1"/>
  <c r="C8184" i="1"/>
  <c r="F8184" i="1"/>
  <c r="E8184" i="1"/>
  <c r="A8185" i="1"/>
  <c r="H8184" i="1"/>
  <c r="D8184" i="1"/>
  <c r="H8185" i="1" l="1"/>
  <c r="D8185" i="1"/>
  <c r="G8185" i="1"/>
  <c r="C8185" i="1"/>
  <c r="F8185" i="1"/>
  <c r="A8186" i="1"/>
  <c r="E8185" i="1"/>
  <c r="A8187" i="1" l="1"/>
  <c r="E8186" i="1"/>
  <c r="H8186" i="1"/>
  <c r="D8186" i="1"/>
  <c r="G8186" i="1"/>
  <c r="F8186" i="1"/>
  <c r="C8186" i="1"/>
  <c r="F8187" i="1" l="1"/>
  <c r="A8188" i="1"/>
  <c r="E8187" i="1"/>
  <c r="H8187" i="1"/>
  <c r="G8187" i="1"/>
  <c r="D8187" i="1"/>
  <c r="C8187" i="1"/>
  <c r="G8188" i="1" l="1"/>
  <c r="C8188" i="1"/>
  <c r="F8188" i="1"/>
  <c r="A8189" i="1"/>
  <c r="D8188" i="1"/>
  <c r="H8188" i="1"/>
  <c r="E8188" i="1"/>
  <c r="H8189" i="1" l="1"/>
  <c r="D8189" i="1"/>
  <c r="G8189" i="1"/>
  <c r="C8189" i="1"/>
  <c r="F8189" i="1"/>
  <c r="E8189" i="1"/>
  <c r="A8190" i="1"/>
  <c r="A8191" i="1" l="1"/>
  <c r="E8190" i="1"/>
  <c r="H8190" i="1"/>
  <c r="D8190" i="1"/>
  <c r="C8190" i="1"/>
  <c r="G8190" i="1"/>
  <c r="F8190" i="1"/>
  <c r="F8191" i="1" l="1"/>
  <c r="A8192" i="1"/>
  <c r="E8191" i="1"/>
  <c r="D8191" i="1"/>
  <c r="C8191" i="1"/>
  <c r="H8191" i="1"/>
  <c r="G8191" i="1"/>
  <c r="G8192" i="1" l="1"/>
  <c r="C8192" i="1"/>
  <c r="F8192" i="1"/>
  <c r="E8192" i="1"/>
  <c r="H8192" i="1"/>
  <c r="D8192" i="1"/>
  <c r="A8193" i="1"/>
  <c r="H8193" i="1" l="1"/>
  <c r="D8193" i="1"/>
  <c r="G8193" i="1"/>
  <c r="C8193" i="1"/>
  <c r="F8193" i="1"/>
  <c r="A8194" i="1"/>
  <c r="E8193" i="1"/>
  <c r="A8195" i="1" l="1"/>
  <c r="E8194" i="1"/>
  <c r="H8194" i="1"/>
  <c r="D8194" i="1"/>
  <c r="G8194" i="1"/>
  <c r="C8194" i="1"/>
  <c r="F8194" i="1"/>
  <c r="F8195" i="1" l="1"/>
  <c r="A8196" i="1"/>
  <c r="E8195" i="1"/>
  <c r="H8195" i="1"/>
  <c r="G8195" i="1"/>
  <c r="D8195" i="1"/>
  <c r="C8195" i="1"/>
  <c r="G8196" i="1" l="1"/>
  <c r="C8196" i="1"/>
  <c r="F8196" i="1"/>
  <c r="A8197" i="1"/>
  <c r="H8196" i="1"/>
  <c r="E8196" i="1"/>
  <c r="D8196" i="1"/>
  <c r="H8197" i="1" l="1"/>
  <c r="D8197" i="1"/>
  <c r="G8197" i="1"/>
  <c r="C8197" i="1"/>
  <c r="E8197" i="1"/>
  <c r="A8198" i="1"/>
  <c r="F8197" i="1"/>
  <c r="A8199" i="1" l="1"/>
  <c r="E8198" i="1"/>
  <c r="H8198" i="1"/>
  <c r="D8198" i="1"/>
  <c r="C8198" i="1"/>
  <c r="G8198" i="1"/>
  <c r="F8198" i="1"/>
  <c r="F8199" i="1" l="1"/>
  <c r="A8200" i="1"/>
  <c r="E8199" i="1"/>
  <c r="D8199" i="1"/>
  <c r="H8199" i="1"/>
  <c r="G8199" i="1"/>
  <c r="C8199" i="1"/>
  <c r="G8200" i="1" l="1"/>
  <c r="C8200" i="1"/>
  <c r="F8200" i="1"/>
  <c r="E8200" i="1"/>
  <c r="D8200" i="1"/>
  <c r="A8201" i="1"/>
  <c r="H8200" i="1"/>
  <c r="H8201" i="1" l="1"/>
  <c r="D8201" i="1"/>
  <c r="G8201" i="1"/>
  <c r="C8201" i="1"/>
  <c r="F8201" i="1"/>
  <c r="A8202" i="1"/>
  <c r="E8201" i="1"/>
  <c r="A8203" i="1" l="1"/>
  <c r="E8202" i="1"/>
  <c r="H8202" i="1"/>
  <c r="D8202" i="1"/>
  <c r="G8202" i="1"/>
  <c r="F8202" i="1"/>
  <c r="C8202" i="1"/>
  <c r="F8203" i="1" l="1"/>
  <c r="A8204" i="1"/>
  <c r="E8203" i="1"/>
  <c r="H8203" i="1"/>
  <c r="G8203" i="1"/>
  <c r="D8203" i="1"/>
  <c r="C8203" i="1"/>
  <c r="G8204" i="1" l="1"/>
  <c r="C8204" i="1"/>
  <c r="F8204" i="1"/>
  <c r="A8205" i="1"/>
  <c r="H8204" i="1"/>
  <c r="E8204" i="1"/>
  <c r="D8204" i="1"/>
  <c r="H8205" i="1" l="1"/>
  <c r="D8205" i="1"/>
  <c r="G8205" i="1"/>
  <c r="C8205" i="1"/>
  <c r="A8206" i="1"/>
  <c r="F8205" i="1"/>
  <c r="E8205" i="1"/>
  <c r="A8207" i="1" l="1"/>
  <c r="E8206" i="1"/>
  <c r="H8206" i="1"/>
  <c r="D8206" i="1"/>
  <c r="C8206" i="1"/>
  <c r="G8206" i="1"/>
  <c r="F8206" i="1"/>
  <c r="F8207" i="1" l="1"/>
  <c r="A8208" i="1"/>
  <c r="E8207" i="1"/>
  <c r="D8207" i="1"/>
  <c r="C8207" i="1"/>
  <c r="H8207" i="1"/>
  <c r="G8207" i="1"/>
  <c r="G8208" i="1" l="1"/>
  <c r="C8208" i="1"/>
  <c r="F8208" i="1"/>
  <c r="E8208" i="1"/>
  <c r="D8208" i="1"/>
  <c r="A8209" i="1"/>
  <c r="H8208" i="1"/>
  <c r="H8209" i="1" l="1"/>
  <c r="D8209" i="1"/>
  <c r="G8209" i="1"/>
  <c r="C8209" i="1"/>
  <c r="F8209" i="1"/>
  <c r="E8209" i="1"/>
  <c r="A8210" i="1"/>
  <c r="A8211" i="1" l="1"/>
  <c r="E8210" i="1"/>
  <c r="H8210" i="1"/>
  <c r="D8210" i="1"/>
  <c r="G8210" i="1"/>
  <c r="F8210" i="1"/>
  <c r="C8210" i="1"/>
  <c r="F8211" i="1" l="1"/>
  <c r="A8212" i="1"/>
  <c r="E8211" i="1"/>
  <c r="H8211" i="1"/>
  <c r="G8211" i="1"/>
  <c r="D8211" i="1"/>
  <c r="C8211" i="1"/>
  <c r="G8212" i="1" l="1"/>
  <c r="C8212" i="1"/>
  <c r="F8212" i="1"/>
  <c r="A8213" i="1"/>
  <c r="H8212" i="1"/>
  <c r="E8212" i="1"/>
  <c r="D8212" i="1"/>
  <c r="H8213" i="1" l="1"/>
  <c r="D8213" i="1"/>
  <c r="G8213" i="1"/>
  <c r="C8213" i="1"/>
  <c r="A8214" i="1"/>
  <c r="F8213" i="1"/>
  <c r="E8213" i="1"/>
  <c r="A8215" i="1" l="1"/>
  <c r="E8214" i="1"/>
  <c r="H8214" i="1"/>
  <c r="D8214" i="1"/>
  <c r="C8214" i="1"/>
  <c r="G8214" i="1"/>
  <c r="F8214" i="1"/>
  <c r="F8215" i="1" l="1"/>
  <c r="A8216" i="1"/>
  <c r="E8215" i="1"/>
  <c r="D8215" i="1"/>
  <c r="C8215" i="1"/>
  <c r="H8215" i="1"/>
  <c r="G8215" i="1"/>
  <c r="G8216" i="1" l="1"/>
  <c r="C8216" i="1"/>
  <c r="F8216" i="1"/>
  <c r="E8216" i="1"/>
  <c r="D8216" i="1"/>
  <c r="A8217" i="1"/>
  <c r="H8216" i="1"/>
  <c r="H8217" i="1" l="1"/>
  <c r="D8217" i="1"/>
  <c r="G8217" i="1"/>
  <c r="C8217" i="1"/>
  <c r="F8217" i="1"/>
  <c r="E8217" i="1"/>
  <c r="A8218" i="1"/>
  <c r="A8219" i="1" l="1"/>
  <c r="E8218" i="1"/>
  <c r="H8218" i="1"/>
  <c r="D8218" i="1"/>
  <c r="G8218" i="1"/>
  <c r="F8218" i="1"/>
  <c r="C8218" i="1"/>
  <c r="F8219" i="1" l="1"/>
  <c r="A8220" i="1"/>
  <c r="E8219" i="1"/>
  <c r="H8219" i="1"/>
  <c r="G8219" i="1"/>
  <c r="D8219" i="1"/>
  <c r="C8219" i="1"/>
  <c r="G8220" i="1" l="1"/>
  <c r="C8220" i="1"/>
  <c r="F8220" i="1"/>
  <c r="A8221" i="1"/>
  <c r="H8220" i="1"/>
  <c r="E8220" i="1"/>
  <c r="D8220" i="1"/>
  <c r="H8221" i="1" l="1"/>
  <c r="D8221" i="1"/>
  <c r="G8221" i="1"/>
  <c r="C8221" i="1"/>
  <c r="A8222" i="1"/>
  <c r="F8221" i="1"/>
  <c r="E8221" i="1"/>
  <c r="A8223" i="1" l="1"/>
  <c r="E8222" i="1"/>
  <c r="H8222" i="1"/>
  <c r="D8222" i="1"/>
  <c r="C8222" i="1"/>
  <c r="G8222" i="1"/>
  <c r="F8222" i="1"/>
  <c r="F8223" i="1" l="1"/>
  <c r="A8224" i="1"/>
  <c r="E8223" i="1"/>
  <c r="D8223" i="1"/>
  <c r="C8223" i="1"/>
  <c r="H8223" i="1"/>
  <c r="G8223" i="1"/>
  <c r="G8224" i="1" l="1"/>
  <c r="C8224" i="1"/>
  <c r="F8224" i="1"/>
  <c r="E8224" i="1"/>
  <c r="D8224" i="1"/>
  <c r="A8225" i="1"/>
  <c r="H8224" i="1"/>
  <c r="H8225" i="1" l="1"/>
  <c r="D8225" i="1"/>
  <c r="G8225" i="1"/>
  <c r="C8225" i="1"/>
  <c r="F8225" i="1"/>
  <c r="E8225" i="1"/>
  <c r="A8226" i="1"/>
  <c r="A8227" i="1" l="1"/>
  <c r="E8226" i="1"/>
  <c r="H8226" i="1"/>
  <c r="D8226" i="1"/>
  <c r="G8226" i="1"/>
  <c r="F8226" i="1"/>
  <c r="C8226" i="1"/>
  <c r="F8227" i="1" l="1"/>
  <c r="A8228" i="1"/>
  <c r="E8227" i="1"/>
  <c r="H8227" i="1"/>
  <c r="G8227" i="1"/>
  <c r="D8227" i="1"/>
  <c r="C8227" i="1"/>
  <c r="G8228" i="1" l="1"/>
  <c r="C8228" i="1"/>
  <c r="F8228" i="1"/>
  <c r="A8229" i="1"/>
  <c r="H8228" i="1"/>
  <c r="E8228" i="1"/>
  <c r="D8228" i="1"/>
  <c r="H8229" i="1" l="1"/>
  <c r="D8229" i="1"/>
  <c r="G8229" i="1"/>
  <c r="C8229" i="1"/>
  <c r="A8230" i="1"/>
  <c r="F8229" i="1"/>
  <c r="E8229" i="1"/>
  <c r="A8231" i="1" l="1"/>
  <c r="E8230" i="1"/>
  <c r="H8230" i="1"/>
  <c r="D8230" i="1"/>
  <c r="C8230" i="1"/>
  <c r="G8230" i="1"/>
  <c r="F8230" i="1"/>
  <c r="F8231" i="1" l="1"/>
  <c r="A8232" i="1"/>
  <c r="E8231" i="1"/>
  <c r="D8231" i="1"/>
  <c r="C8231" i="1"/>
  <c r="H8231" i="1"/>
  <c r="G8231" i="1"/>
  <c r="G8232" i="1" l="1"/>
  <c r="C8232" i="1"/>
  <c r="F8232" i="1"/>
  <c r="E8232" i="1"/>
  <c r="D8232" i="1"/>
  <c r="A8233" i="1"/>
  <c r="H8232" i="1"/>
  <c r="H8233" i="1" l="1"/>
  <c r="D8233" i="1"/>
  <c r="G8233" i="1"/>
  <c r="C8233" i="1"/>
  <c r="F8233" i="1"/>
  <c r="E8233" i="1"/>
  <c r="A8234" i="1"/>
  <c r="A8235" i="1" l="1"/>
  <c r="E8234" i="1"/>
  <c r="H8234" i="1"/>
  <c r="D8234" i="1"/>
  <c r="G8234" i="1"/>
  <c r="F8234" i="1"/>
  <c r="C8234" i="1"/>
  <c r="F8235" i="1" l="1"/>
  <c r="A8236" i="1"/>
  <c r="E8235" i="1"/>
  <c r="H8235" i="1"/>
  <c r="G8235" i="1"/>
  <c r="D8235" i="1"/>
  <c r="C8235" i="1"/>
  <c r="G8236" i="1" l="1"/>
  <c r="C8236" i="1"/>
  <c r="F8236" i="1"/>
  <c r="A8237" i="1"/>
  <c r="H8236" i="1"/>
  <c r="E8236" i="1"/>
  <c r="D8236" i="1"/>
  <c r="H8237" i="1" l="1"/>
  <c r="D8237" i="1"/>
  <c r="G8237" i="1"/>
  <c r="C8237" i="1"/>
  <c r="A8238" i="1"/>
  <c r="F8237" i="1"/>
  <c r="E8237" i="1"/>
  <c r="A8239" i="1" l="1"/>
  <c r="E8238" i="1"/>
  <c r="H8238" i="1"/>
  <c r="D8238" i="1"/>
  <c r="C8238" i="1"/>
  <c r="G8238" i="1"/>
  <c r="F8238" i="1"/>
  <c r="F8239" i="1" l="1"/>
  <c r="A8240" i="1"/>
  <c r="E8239" i="1"/>
  <c r="D8239" i="1"/>
  <c r="C8239" i="1"/>
  <c r="H8239" i="1"/>
  <c r="G8239" i="1"/>
  <c r="G8240" i="1" l="1"/>
  <c r="C8240" i="1"/>
  <c r="F8240" i="1"/>
  <c r="E8240" i="1"/>
  <c r="D8240" i="1"/>
  <c r="A8241" i="1"/>
  <c r="H8240" i="1"/>
  <c r="H8241" i="1" l="1"/>
  <c r="D8241" i="1"/>
  <c r="G8241" i="1"/>
  <c r="C8241" i="1"/>
  <c r="F8241" i="1"/>
  <c r="E8241" i="1"/>
  <c r="A8242" i="1"/>
  <c r="A8243" i="1" l="1"/>
  <c r="E8242" i="1"/>
  <c r="H8242" i="1"/>
  <c r="D8242" i="1"/>
  <c r="G8242" i="1"/>
  <c r="F8242" i="1"/>
  <c r="C8242" i="1"/>
  <c r="F8243" i="1" l="1"/>
  <c r="A8244" i="1"/>
  <c r="E8243" i="1"/>
  <c r="H8243" i="1"/>
  <c r="G8243" i="1"/>
  <c r="D8243" i="1"/>
  <c r="C8243" i="1"/>
  <c r="G8244" i="1" l="1"/>
  <c r="C8244" i="1"/>
  <c r="F8244" i="1"/>
  <c r="A8245" i="1"/>
  <c r="H8244" i="1"/>
  <c r="E8244" i="1"/>
  <c r="D8244" i="1"/>
  <c r="H8245" i="1" l="1"/>
  <c r="D8245" i="1"/>
  <c r="G8245" i="1"/>
  <c r="C8245" i="1"/>
  <c r="A8246" i="1"/>
  <c r="F8245" i="1"/>
  <c r="E8245" i="1"/>
  <c r="A8247" i="1" l="1"/>
  <c r="E8246" i="1"/>
  <c r="H8246" i="1"/>
  <c r="D8246" i="1"/>
  <c r="C8246" i="1"/>
  <c r="G8246" i="1"/>
  <c r="F8246" i="1"/>
  <c r="F8247" i="1" l="1"/>
  <c r="A8248" i="1"/>
  <c r="E8247" i="1"/>
  <c r="D8247" i="1"/>
  <c r="C8247" i="1"/>
  <c r="H8247" i="1"/>
  <c r="G8247" i="1"/>
  <c r="G8248" i="1" l="1"/>
  <c r="C8248" i="1"/>
  <c r="F8248" i="1"/>
  <c r="E8248" i="1"/>
  <c r="D8248" i="1"/>
  <c r="A8249" i="1"/>
  <c r="H8248" i="1"/>
  <c r="H8249" i="1" l="1"/>
  <c r="D8249" i="1"/>
  <c r="G8249" i="1"/>
  <c r="C8249" i="1"/>
  <c r="F8249" i="1"/>
  <c r="E8249" i="1"/>
  <c r="A8250" i="1"/>
  <c r="A8251" i="1" l="1"/>
  <c r="E8250" i="1"/>
  <c r="H8250" i="1"/>
  <c r="D8250" i="1"/>
  <c r="G8250" i="1"/>
  <c r="F8250" i="1"/>
  <c r="C8250" i="1"/>
  <c r="F8251" i="1" l="1"/>
  <c r="A8252" i="1"/>
  <c r="E8251" i="1"/>
  <c r="H8251" i="1"/>
  <c r="G8251" i="1"/>
  <c r="D8251" i="1"/>
  <c r="C8251" i="1"/>
  <c r="G8252" i="1" l="1"/>
  <c r="C8252" i="1"/>
  <c r="F8252" i="1"/>
  <c r="A8253" i="1"/>
  <c r="H8252" i="1"/>
  <c r="E8252" i="1"/>
  <c r="D8252" i="1"/>
  <c r="H8253" i="1" l="1"/>
  <c r="D8253" i="1"/>
  <c r="G8253" i="1"/>
  <c r="C8253" i="1"/>
  <c r="A8254" i="1"/>
  <c r="F8253" i="1"/>
  <c r="E8253" i="1"/>
  <c r="A8255" i="1" l="1"/>
  <c r="E8254" i="1"/>
  <c r="H8254" i="1"/>
  <c r="D8254" i="1"/>
  <c r="C8254" i="1"/>
  <c r="G8254" i="1"/>
  <c r="F8254" i="1"/>
  <c r="F8255" i="1" l="1"/>
  <c r="A8256" i="1"/>
  <c r="E8255" i="1"/>
  <c r="D8255" i="1"/>
  <c r="C8255" i="1"/>
  <c r="H8255" i="1"/>
  <c r="G8255" i="1"/>
  <c r="G8256" i="1" l="1"/>
  <c r="C8256" i="1"/>
  <c r="F8256" i="1"/>
  <c r="E8256" i="1"/>
  <c r="D8256" i="1"/>
  <c r="A8257" i="1"/>
  <c r="H8256" i="1"/>
  <c r="H8257" i="1" l="1"/>
  <c r="D8257" i="1"/>
  <c r="G8257" i="1"/>
  <c r="C8257" i="1"/>
  <c r="F8257" i="1"/>
  <c r="E8257" i="1"/>
  <c r="A8258" i="1"/>
  <c r="A8259" i="1" l="1"/>
  <c r="E8258" i="1"/>
  <c r="H8258" i="1"/>
  <c r="D8258" i="1"/>
  <c r="G8258" i="1"/>
  <c r="F8258" i="1"/>
  <c r="C8258" i="1"/>
  <c r="F8259" i="1" l="1"/>
  <c r="A8260" i="1"/>
  <c r="E8259" i="1"/>
  <c r="H8259" i="1"/>
  <c r="G8259" i="1"/>
  <c r="D8259" i="1"/>
  <c r="C8259" i="1"/>
  <c r="G8260" i="1" l="1"/>
  <c r="C8260" i="1"/>
  <c r="F8260" i="1"/>
  <c r="A8261" i="1"/>
  <c r="H8260" i="1"/>
  <c r="E8260" i="1"/>
  <c r="D8260" i="1"/>
  <c r="H8261" i="1" l="1"/>
  <c r="D8261" i="1"/>
  <c r="G8261" i="1"/>
  <c r="C8261" i="1"/>
  <c r="A8262" i="1"/>
  <c r="F8261" i="1"/>
  <c r="E8261" i="1"/>
  <c r="A8263" i="1" l="1"/>
  <c r="E8262" i="1"/>
  <c r="H8262" i="1"/>
  <c r="D8262" i="1"/>
  <c r="C8262" i="1"/>
  <c r="G8262" i="1"/>
  <c r="F8262" i="1"/>
  <c r="F8263" i="1" l="1"/>
  <c r="A8264" i="1"/>
  <c r="E8263" i="1"/>
  <c r="D8263" i="1"/>
  <c r="C8263" i="1"/>
  <c r="H8263" i="1"/>
  <c r="G8263" i="1"/>
  <c r="G8264" i="1" l="1"/>
  <c r="C8264" i="1"/>
  <c r="F8264" i="1"/>
  <c r="E8264" i="1"/>
  <c r="D8264" i="1"/>
  <c r="A8265" i="1"/>
  <c r="H8264" i="1"/>
  <c r="H8265" i="1" l="1"/>
  <c r="D8265" i="1"/>
  <c r="G8265" i="1"/>
  <c r="C8265" i="1"/>
  <c r="F8265" i="1"/>
  <c r="E8265" i="1"/>
  <c r="A8266" i="1"/>
  <c r="A8267" i="1" l="1"/>
  <c r="E8266" i="1"/>
  <c r="H8266" i="1"/>
  <c r="D8266" i="1"/>
  <c r="G8266" i="1"/>
  <c r="F8266" i="1"/>
  <c r="C8266" i="1"/>
  <c r="F8267" i="1" l="1"/>
  <c r="A8268" i="1"/>
  <c r="E8267" i="1"/>
  <c r="H8267" i="1"/>
  <c r="G8267" i="1"/>
  <c r="D8267" i="1"/>
  <c r="C8267" i="1"/>
  <c r="G8268" i="1" l="1"/>
  <c r="C8268" i="1"/>
  <c r="F8268" i="1"/>
  <c r="A8269" i="1"/>
  <c r="H8268" i="1"/>
  <c r="E8268" i="1"/>
  <c r="D8268" i="1"/>
  <c r="H8269" i="1" l="1"/>
  <c r="D8269" i="1"/>
  <c r="G8269" i="1"/>
  <c r="C8269" i="1"/>
  <c r="A8270" i="1"/>
  <c r="F8269" i="1"/>
  <c r="E8269" i="1"/>
  <c r="A8271" i="1" l="1"/>
  <c r="E8270" i="1"/>
  <c r="H8270" i="1"/>
  <c r="D8270" i="1"/>
  <c r="C8270" i="1"/>
  <c r="G8270" i="1"/>
  <c r="F8270" i="1"/>
  <c r="F8271" i="1" l="1"/>
  <c r="A8272" i="1"/>
  <c r="E8271" i="1"/>
  <c r="D8271" i="1"/>
  <c r="C8271" i="1"/>
  <c r="H8271" i="1"/>
  <c r="G8271" i="1"/>
  <c r="G8272" i="1" l="1"/>
  <c r="C8272" i="1"/>
  <c r="F8272" i="1"/>
  <c r="E8272" i="1"/>
  <c r="D8272" i="1"/>
  <c r="A8273" i="1"/>
  <c r="H8272" i="1"/>
  <c r="H8273" i="1" l="1"/>
  <c r="D8273" i="1"/>
  <c r="G8273" i="1"/>
  <c r="C8273" i="1"/>
  <c r="F8273" i="1"/>
  <c r="E8273" i="1"/>
  <c r="A8274" i="1"/>
  <c r="A8275" i="1" l="1"/>
  <c r="E8274" i="1"/>
  <c r="H8274" i="1"/>
  <c r="D8274" i="1"/>
  <c r="G8274" i="1"/>
  <c r="F8274" i="1"/>
  <c r="C8274" i="1"/>
  <c r="F8275" i="1" l="1"/>
  <c r="A8276" i="1"/>
  <c r="E8275" i="1"/>
  <c r="H8275" i="1"/>
  <c r="G8275" i="1"/>
  <c r="D8275" i="1"/>
  <c r="C8275" i="1"/>
  <c r="G8276" i="1" l="1"/>
  <c r="C8276" i="1"/>
  <c r="F8276" i="1"/>
  <c r="A8277" i="1"/>
  <c r="H8276" i="1"/>
  <c r="E8276" i="1"/>
  <c r="D8276" i="1"/>
  <c r="H8277" i="1" l="1"/>
  <c r="D8277" i="1"/>
  <c r="G8277" i="1"/>
  <c r="C8277" i="1"/>
  <c r="A8278" i="1"/>
  <c r="F8277" i="1"/>
  <c r="E8277" i="1"/>
  <c r="A8279" i="1" l="1"/>
  <c r="E8278" i="1"/>
  <c r="H8278" i="1"/>
  <c r="D8278" i="1"/>
  <c r="C8278" i="1"/>
  <c r="G8278" i="1"/>
  <c r="F8278" i="1"/>
  <c r="F8279" i="1" l="1"/>
  <c r="A8280" i="1"/>
  <c r="E8279" i="1"/>
  <c r="D8279" i="1"/>
  <c r="C8279" i="1"/>
  <c r="H8279" i="1"/>
  <c r="G8279" i="1"/>
  <c r="G8280" i="1" l="1"/>
  <c r="C8280" i="1"/>
  <c r="F8280" i="1"/>
  <c r="E8280" i="1"/>
  <c r="D8280" i="1"/>
  <c r="A8281" i="1"/>
  <c r="H8280" i="1"/>
  <c r="H8281" i="1" l="1"/>
  <c r="D8281" i="1"/>
  <c r="G8281" i="1"/>
  <c r="C8281" i="1"/>
  <c r="F8281" i="1"/>
  <c r="E8281" i="1"/>
  <c r="A8282" i="1"/>
  <c r="A8283" i="1" l="1"/>
  <c r="E8282" i="1"/>
  <c r="H8282" i="1"/>
  <c r="D8282" i="1"/>
  <c r="G8282" i="1"/>
  <c r="F8282" i="1"/>
  <c r="C8282" i="1"/>
  <c r="F8283" i="1" l="1"/>
  <c r="A8284" i="1"/>
  <c r="E8283" i="1"/>
  <c r="H8283" i="1"/>
  <c r="G8283" i="1"/>
  <c r="D8283" i="1"/>
  <c r="C8283" i="1"/>
  <c r="G8284" i="1" l="1"/>
  <c r="C8284" i="1"/>
  <c r="F8284" i="1"/>
  <c r="A8285" i="1"/>
  <c r="H8284" i="1"/>
  <c r="E8284" i="1"/>
  <c r="D8284" i="1"/>
  <c r="H8285" i="1" l="1"/>
  <c r="D8285" i="1"/>
  <c r="G8285" i="1"/>
  <c r="C8285" i="1"/>
  <c r="A8286" i="1"/>
  <c r="F8285" i="1"/>
  <c r="E8285" i="1"/>
  <c r="A8287" i="1" l="1"/>
  <c r="E8286" i="1"/>
  <c r="H8286" i="1"/>
  <c r="D8286" i="1"/>
  <c r="C8286" i="1"/>
  <c r="G8286" i="1"/>
  <c r="F8286" i="1"/>
  <c r="F8287" i="1" l="1"/>
  <c r="A8288" i="1"/>
  <c r="E8287" i="1"/>
  <c r="D8287" i="1"/>
  <c r="C8287" i="1"/>
  <c r="H8287" i="1"/>
  <c r="G8287" i="1"/>
  <c r="G8288" i="1" l="1"/>
  <c r="C8288" i="1"/>
  <c r="F8288" i="1"/>
  <c r="E8288" i="1"/>
  <c r="D8288" i="1"/>
  <c r="A8289" i="1"/>
  <c r="H8288" i="1"/>
  <c r="H8289" i="1" l="1"/>
  <c r="D8289" i="1"/>
  <c r="G8289" i="1"/>
  <c r="C8289" i="1"/>
  <c r="F8289" i="1"/>
  <c r="E8289" i="1"/>
  <c r="A8290" i="1"/>
  <c r="A8291" i="1" l="1"/>
  <c r="E8290" i="1"/>
  <c r="H8290" i="1"/>
  <c r="D8290" i="1"/>
  <c r="G8290" i="1"/>
  <c r="F8290" i="1"/>
  <c r="C8290" i="1"/>
  <c r="F8291" i="1" l="1"/>
  <c r="A8292" i="1"/>
  <c r="E8291" i="1"/>
  <c r="H8291" i="1"/>
  <c r="G8291" i="1"/>
  <c r="D8291" i="1"/>
  <c r="C8291" i="1"/>
  <c r="G8292" i="1" l="1"/>
  <c r="C8292" i="1"/>
  <c r="F8292" i="1"/>
  <c r="A8293" i="1"/>
  <c r="H8292" i="1"/>
  <c r="E8292" i="1"/>
  <c r="D8292" i="1"/>
  <c r="H8293" i="1" l="1"/>
  <c r="D8293" i="1"/>
  <c r="G8293" i="1"/>
  <c r="C8293" i="1"/>
  <c r="A8294" i="1"/>
  <c r="F8293" i="1"/>
  <c r="E8293" i="1"/>
  <c r="A8295" i="1" l="1"/>
  <c r="E8294" i="1"/>
  <c r="H8294" i="1"/>
  <c r="D8294" i="1"/>
  <c r="C8294" i="1"/>
  <c r="G8294" i="1"/>
  <c r="F8294" i="1"/>
  <c r="F8295" i="1" l="1"/>
  <c r="A8296" i="1"/>
  <c r="E8295" i="1"/>
  <c r="D8295" i="1"/>
  <c r="C8295" i="1"/>
  <c r="H8295" i="1"/>
  <c r="G8295" i="1"/>
  <c r="G8296" i="1" l="1"/>
  <c r="C8296" i="1"/>
  <c r="F8296" i="1"/>
  <c r="E8296" i="1"/>
  <c r="D8296" i="1"/>
  <c r="A8297" i="1"/>
  <c r="H8296" i="1"/>
  <c r="H8297" i="1" l="1"/>
  <c r="D8297" i="1"/>
  <c r="G8297" i="1"/>
  <c r="C8297" i="1"/>
  <c r="F8297" i="1"/>
  <c r="E8297" i="1"/>
  <c r="A8298" i="1"/>
  <c r="A8299" i="1" l="1"/>
  <c r="E8298" i="1"/>
  <c r="H8298" i="1"/>
  <c r="D8298" i="1"/>
  <c r="G8298" i="1"/>
  <c r="F8298" i="1"/>
  <c r="C8298" i="1"/>
  <c r="F8299" i="1" l="1"/>
  <c r="A8300" i="1"/>
  <c r="E8299" i="1"/>
  <c r="H8299" i="1"/>
  <c r="G8299" i="1"/>
  <c r="D8299" i="1"/>
  <c r="C8299" i="1"/>
  <c r="G8300" i="1" l="1"/>
  <c r="C8300" i="1"/>
  <c r="F8300" i="1"/>
  <c r="A8301" i="1"/>
  <c r="H8300" i="1"/>
  <c r="E8300" i="1"/>
  <c r="D8300" i="1"/>
  <c r="H8301" i="1" l="1"/>
  <c r="D8301" i="1"/>
  <c r="G8301" i="1"/>
  <c r="C8301" i="1"/>
  <c r="A8302" i="1"/>
  <c r="F8301" i="1"/>
  <c r="E8301" i="1"/>
  <c r="A8303" i="1" l="1"/>
  <c r="E8302" i="1"/>
  <c r="H8302" i="1"/>
  <c r="D8302" i="1"/>
  <c r="C8302" i="1"/>
  <c r="G8302" i="1"/>
  <c r="F8302" i="1"/>
  <c r="F8303" i="1" l="1"/>
  <c r="A8304" i="1"/>
  <c r="E8303" i="1"/>
  <c r="D8303" i="1"/>
  <c r="C8303" i="1"/>
  <c r="H8303" i="1"/>
  <c r="G8303" i="1"/>
  <c r="G8304" i="1" l="1"/>
  <c r="C8304" i="1"/>
  <c r="F8304" i="1"/>
  <c r="E8304" i="1"/>
  <c r="D8304" i="1"/>
  <c r="A8305" i="1"/>
  <c r="H8304" i="1"/>
  <c r="H8305" i="1" l="1"/>
  <c r="D8305" i="1"/>
  <c r="G8305" i="1"/>
  <c r="C8305" i="1"/>
  <c r="F8305" i="1"/>
  <c r="E8305" i="1"/>
  <c r="A8306" i="1"/>
  <c r="A8307" i="1" l="1"/>
  <c r="E8306" i="1"/>
  <c r="H8306" i="1"/>
  <c r="D8306" i="1"/>
  <c r="G8306" i="1"/>
  <c r="F8306" i="1"/>
  <c r="C8306" i="1"/>
  <c r="F8307" i="1" l="1"/>
  <c r="A8308" i="1"/>
  <c r="E8307" i="1"/>
  <c r="H8307" i="1"/>
  <c r="G8307" i="1"/>
  <c r="D8307" i="1"/>
  <c r="C8307" i="1"/>
  <c r="G8308" i="1" l="1"/>
  <c r="C8308" i="1"/>
  <c r="F8308" i="1"/>
  <c r="A8309" i="1"/>
  <c r="H8308" i="1"/>
  <c r="E8308" i="1"/>
  <c r="D8308" i="1"/>
  <c r="H8309" i="1" l="1"/>
  <c r="D8309" i="1"/>
  <c r="G8309" i="1"/>
  <c r="C8309" i="1"/>
  <c r="A8310" i="1"/>
  <c r="F8309" i="1"/>
  <c r="E8309" i="1"/>
  <c r="A8311" i="1" l="1"/>
  <c r="E8310" i="1"/>
  <c r="H8310" i="1"/>
  <c r="D8310" i="1"/>
  <c r="C8310" i="1"/>
  <c r="G8310" i="1"/>
  <c r="F8310" i="1"/>
  <c r="F8311" i="1" l="1"/>
  <c r="A8312" i="1"/>
  <c r="E8311" i="1"/>
  <c r="D8311" i="1"/>
  <c r="C8311" i="1"/>
  <c r="H8311" i="1"/>
  <c r="G8311" i="1"/>
  <c r="G8312" i="1" l="1"/>
  <c r="C8312" i="1"/>
  <c r="F8312" i="1"/>
  <c r="E8312" i="1"/>
  <c r="D8312" i="1"/>
  <c r="A8313" i="1"/>
  <c r="H8312" i="1"/>
  <c r="H8313" i="1" l="1"/>
  <c r="D8313" i="1"/>
  <c r="G8313" i="1"/>
  <c r="C8313" i="1"/>
  <c r="F8313" i="1"/>
  <c r="E8313" i="1"/>
  <c r="A8314" i="1"/>
  <c r="A8315" i="1" l="1"/>
  <c r="E8314" i="1"/>
  <c r="H8314" i="1"/>
  <c r="D8314" i="1"/>
  <c r="G8314" i="1"/>
  <c r="F8314" i="1"/>
  <c r="C8314" i="1"/>
  <c r="F8315" i="1" l="1"/>
  <c r="A8316" i="1"/>
  <c r="E8315" i="1"/>
  <c r="H8315" i="1"/>
  <c r="G8315" i="1"/>
  <c r="D8315" i="1"/>
  <c r="C8315" i="1"/>
  <c r="G8316" i="1" l="1"/>
  <c r="C8316" i="1"/>
  <c r="F8316" i="1"/>
  <c r="A8317" i="1"/>
  <c r="H8316" i="1"/>
  <c r="E8316" i="1"/>
  <c r="D8316" i="1"/>
  <c r="H8317" i="1" l="1"/>
  <c r="D8317" i="1"/>
  <c r="G8317" i="1"/>
  <c r="C8317" i="1"/>
  <c r="A8318" i="1"/>
  <c r="F8317" i="1"/>
  <c r="E8317" i="1"/>
  <c r="A8319" i="1" l="1"/>
  <c r="E8318" i="1"/>
  <c r="H8318" i="1"/>
  <c r="D8318" i="1"/>
  <c r="C8318" i="1"/>
  <c r="G8318" i="1"/>
  <c r="F8318" i="1"/>
  <c r="F8319" i="1" l="1"/>
  <c r="A8320" i="1"/>
  <c r="E8319" i="1"/>
  <c r="D8319" i="1"/>
  <c r="C8319" i="1"/>
  <c r="H8319" i="1"/>
  <c r="G8319" i="1"/>
  <c r="G8320" i="1" l="1"/>
  <c r="C8320" i="1"/>
  <c r="F8320" i="1"/>
  <c r="E8320" i="1"/>
  <c r="D8320" i="1"/>
  <c r="A8321" i="1"/>
  <c r="H8320" i="1"/>
  <c r="H8321" i="1" l="1"/>
  <c r="D8321" i="1"/>
  <c r="G8321" i="1"/>
  <c r="C8321" i="1"/>
  <c r="F8321" i="1"/>
  <c r="E8321" i="1"/>
  <c r="A8322" i="1"/>
  <c r="A8323" i="1" l="1"/>
  <c r="E8322" i="1"/>
  <c r="H8322" i="1"/>
  <c r="D8322" i="1"/>
  <c r="G8322" i="1"/>
  <c r="F8322" i="1"/>
  <c r="C8322" i="1"/>
  <c r="F8323" i="1" l="1"/>
  <c r="A8324" i="1"/>
  <c r="E8323" i="1"/>
  <c r="H8323" i="1"/>
  <c r="G8323" i="1"/>
  <c r="D8323" i="1"/>
  <c r="C8323" i="1"/>
  <c r="G8324" i="1" l="1"/>
  <c r="C8324" i="1"/>
  <c r="F8324" i="1"/>
  <c r="A8325" i="1"/>
  <c r="H8324" i="1"/>
  <c r="E8324" i="1"/>
  <c r="D8324" i="1"/>
  <c r="H8325" i="1" l="1"/>
  <c r="D8325" i="1"/>
  <c r="G8325" i="1"/>
  <c r="C8325" i="1"/>
  <c r="A8326" i="1"/>
  <c r="F8325" i="1"/>
  <c r="E8325" i="1"/>
  <c r="A8327" i="1" l="1"/>
  <c r="E8326" i="1"/>
  <c r="H8326" i="1"/>
  <c r="D8326" i="1"/>
  <c r="C8326" i="1"/>
  <c r="G8326" i="1"/>
  <c r="F8326" i="1"/>
  <c r="F8327" i="1" l="1"/>
  <c r="A8328" i="1"/>
  <c r="E8327" i="1"/>
  <c r="D8327" i="1"/>
  <c r="C8327" i="1"/>
  <c r="H8327" i="1"/>
  <c r="G8327" i="1"/>
  <c r="G8328" i="1" l="1"/>
  <c r="C8328" i="1"/>
  <c r="F8328" i="1"/>
  <c r="E8328" i="1"/>
  <c r="D8328" i="1"/>
  <c r="A8329" i="1"/>
  <c r="H8328" i="1"/>
  <c r="H8329" i="1" l="1"/>
  <c r="D8329" i="1"/>
  <c r="G8329" i="1"/>
  <c r="C8329" i="1"/>
  <c r="F8329" i="1"/>
  <c r="E8329" i="1"/>
  <c r="A8330" i="1"/>
  <c r="A8331" i="1" l="1"/>
  <c r="E8330" i="1"/>
  <c r="H8330" i="1"/>
  <c r="D8330" i="1"/>
  <c r="G8330" i="1"/>
  <c r="F8330" i="1"/>
  <c r="C8330" i="1"/>
  <c r="F8331" i="1" l="1"/>
  <c r="A8332" i="1"/>
  <c r="E8331" i="1"/>
  <c r="H8331" i="1"/>
  <c r="G8331" i="1"/>
  <c r="D8331" i="1"/>
  <c r="C8331" i="1"/>
  <c r="G8332" i="1" l="1"/>
  <c r="C8332" i="1"/>
  <c r="F8332" i="1"/>
  <c r="A8333" i="1"/>
  <c r="H8332" i="1"/>
  <c r="E8332" i="1"/>
  <c r="D8332" i="1"/>
  <c r="H8333" i="1" l="1"/>
  <c r="D8333" i="1"/>
  <c r="G8333" i="1"/>
  <c r="C8333" i="1"/>
  <c r="A8334" i="1"/>
  <c r="F8333" i="1"/>
  <c r="E8333" i="1"/>
  <c r="A8335" i="1" l="1"/>
  <c r="E8334" i="1"/>
  <c r="H8334" i="1"/>
  <c r="D8334" i="1"/>
  <c r="C8334" i="1"/>
  <c r="G8334" i="1"/>
  <c r="F8334" i="1"/>
  <c r="F8335" i="1" l="1"/>
  <c r="A8336" i="1"/>
  <c r="E8335" i="1"/>
  <c r="D8335" i="1"/>
  <c r="C8335" i="1"/>
  <c r="H8335" i="1"/>
  <c r="G8335" i="1"/>
  <c r="A8337" i="1" l="1"/>
  <c r="G8336" i="1"/>
  <c r="C8336" i="1"/>
  <c r="F8336" i="1"/>
  <c r="E8336" i="1"/>
  <c r="D8336" i="1"/>
  <c r="H8336" i="1"/>
  <c r="F8337" i="1" l="1"/>
  <c r="H8337" i="1"/>
  <c r="D8337" i="1"/>
  <c r="G8337" i="1"/>
  <c r="C8337" i="1"/>
  <c r="A8338" i="1"/>
  <c r="E8337" i="1"/>
  <c r="G8338" i="1" l="1"/>
  <c r="C8338" i="1"/>
  <c r="A8339" i="1"/>
  <c r="E8338" i="1"/>
  <c r="H8338" i="1"/>
  <c r="D8338" i="1"/>
  <c r="F8338" i="1"/>
  <c r="H8339" i="1" l="1"/>
  <c r="D8339" i="1"/>
  <c r="F8339" i="1"/>
  <c r="A8340" i="1"/>
  <c r="E8339" i="1"/>
  <c r="G8339" i="1"/>
  <c r="C8339" i="1"/>
  <c r="A8341" i="1" l="1"/>
  <c r="E8340" i="1"/>
  <c r="G8340" i="1"/>
  <c r="C8340" i="1"/>
  <c r="F8340" i="1"/>
  <c r="H8340" i="1"/>
  <c r="D8340" i="1"/>
  <c r="F8341" i="1" l="1"/>
  <c r="H8341" i="1"/>
  <c r="D8341" i="1"/>
  <c r="G8341" i="1"/>
  <c r="C8341" i="1"/>
  <c r="A8342" i="1"/>
  <c r="E8341" i="1"/>
  <c r="G8342" i="1" l="1"/>
  <c r="C8342" i="1"/>
  <c r="A8343" i="1"/>
  <c r="E8342" i="1"/>
  <c r="H8342" i="1"/>
  <c r="D8342" i="1"/>
  <c r="F8342" i="1"/>
  <c r="H8343" i="1" l="1"/>
  <c r="D8343" i="1"/>
  <c r="F8343" i="1"/>
  <c r="A8344" i="1"/>
  <c r="E8343" i="1"/>
  <c r="C8343" i="1"/>
  <c r="G8343" i="1"/>
  <c r="A8345" i="1" l="1"/>
  <c r="E8344" i="1"/>
  <c r="G8344" i="1"/>
  <c r="C8344" i="1"/>
  <c r="F8344" i="1"/>
  <c r="H8344" i="1"/>
  <c r="D8344" i="1"/>
  <c r="F8345" i="1" l="1"/>
  <c r="H8345" i="1"/>
  <c r="D8345" i="1"/>
  <c r="G8345" i="1"/>
  <c r="C8345" i="1"/>
  <c r="E8345" i="1"/>
  <c r="A8346" i="1"/>
  <c r="G8346" i="1" l="1"/>
  <c r="C8346" i="1"/>
  <c r="A8347" i="1"/>
  <c r="E8346" i="1"/>
  <c r="H8346" i="1"/>
  <c r="D8346" i="1"/>
  <c r="F8346" i="1"/>
  <c r="H8347" i="1" l="1"/>
  <c r="D8347" i="1"/>
  <c r="F8347" i="1"/>
  <c r="A8348" i="1"/>
  <c r="E8347" i="1"/>
  <c r="G8347" i="1"/>
  <c r="C8347" i="1"/>
  <c r="A8349" i="1" l="1"/>
  <c r="E8348" i="1"/>
  <c r="G8348" i="1"/>
  <c r="C8348" i="1"/>
  <c r="F8348" i="1"/>
  <c r="H8348" i="1"/>
  <c r="D8348" i="1"/>
  <c r="F8349" i="1" l="1"/>
  <c r="H8349" i="1"/>
  <c r="D8349" i="1"/>
  <c r="G8349" i="1"/>
  <c r="C8349" i="1"/>
  <c r="A8350" i="1"/>
  <c r="E8349" i="1"/>
  <c r="G8350" i="1" l="1"/>
  <c r="C8350" i="1"/>
  <c r="A8351" i="1"/>
  <c r="E8350" i="1"/>
  <c r="H8350" i="1"/>
  <c r="D8350" i="1"/>
  <c r="F8350" i="1"/>
  <c r="H8351" i="1" l="1"/>
  <c r="D8351" i="1"/>
  <c r="F8351" i="1"/>
  <c r="A8352" i="1"/>
  <c r="E8351" i="1"/>
  <c r="G8351" i="1"/>
  <c r="C8351" i="1"/>
  <c r="A8353" i="1" l="1"/>
  <c r="E8352" i="1"/>
  <c r="G8352" i="1"/>
  <c r="C8352" i="1"/>
  <c r="F8352" i="1"/>
  <c r="D8352" i="1"/>
  <c r="H8352" i="1"/>
  <c r="F8353" i="1" l="1"/>
  <c r="H8353" i="1"/>
  <c r="D8353" i="1"/>
  <c r="G8353" i="1"/>
  <c r="C8353" i="1"/>
  <c r="A8354" i="1"/>
  <c r="E8353" i="1"/>
  <c r="G8354" i="1" l="1"/>
  <c r="C8354" i="1"/>
  <c r="A8355" i="1"/>
  <c r="E8354" i="1"/>
  <c r="H8354" i="1"/>
  <c r="D8354" i="1"/>
  <c r="F8354" i="1"/>
  <c r="H8355" i="1" l="1"/>
  <c r="D8355" i="1"/>
  <c r="F8355" i="1"/>
  <c r="A8356" i="1"/>
  <c r="E8355" i="1"/>
  <c r="G8355" i="1"/>
  <c r="C8355" i="1"/>
  <c r="A8357" i="1" l="1"/>
  <c r="E8356" i="1"/>
  <c r="G8356" i="1"/>
  <c r="C8356" i="1"/>
  <c r="F8356" i="1"/>
  <c r="H8356" i="1"/>
  <c r="D8356" i="1"/>
  <c r="F8357" i="1" l="1"/>
  <c r="H8357" i="1"/>
  <c r="D8357" i="1"/>
  <c r="G8357" i="1"/>
  <c r="C8357" i="1"/>
  <c r="A8358" i="1"/>
  <c r="E8357" i="1"/>
  <c r="G8358" i="1" l="1"/>
  <c r="C8358" i="1"/>
  <c r="A8359" i="1"/>
  <c r="E8358" i="1"/>
  <c r="H8358" i="1"/>
  <c r="D8358" i="1"/>
  <c r="F8358" i="1"/>
  <c r="H8359" i="1" l="1"/>
  <c r="D8359" i="1"/>
  <c r="F8359" i="1"/>
  <c r="A8360" i="1"/>
  <c r="E8359" i="1"/>
  <c r="C8359" i="1"/>
  <c r="G8359" i="1"/>
  <c r="A8361" i="1" l="1"/>
  <c r="E8360" i="1"/>
  <c r="G8360" i="1"/>
  <c r="C8360" i="1"/>
  <c r="F8360" i="1"/>
  <c r="H8360" i="1"/>
  <c r="D8360" i="1"/>
  <c r="F8361" i="1" l="1"/>
  <c r="H8361" i="1"/>
  <c r="D8361" i="1"/>
  <c r="G8361" i="1"/>
  <c r="C8361" i="1"/>
  <c r="E8361" i="1"/>
  <c r="A8362" i="1"/>
  <c r="G8362" i="1" l="1"/>
  <c r="C8362" i="1"/>
  <c r="A8363" i="1"/>
  <c r="E8362" i="1"/>
  <c r="H8362" i="1"/>
  <c r="D8362" i="1"/>
  <c r="F8362" i="1"/>
  <c r="H8363" i="1" l="1"/>
  <c r="D8363" i="1"/>
  <c r="F8363" i="1"/>
  <c r="A8364" i="1"/>
  <c r="E8363" i="1"/>
  <c r="G8363" i="1"/>
  <c r="C8363" i="1"/>
  <c r="A8365" i="1" l="1"/>
  <c r="E8364" i="1"/>
  <c r="G8364" i="1"/>
  <c r="C8364" i="1"/>
  <c r="F8364" i="1"/>
  <c r="H8364" i="1"/>
  <c r="D8364" i="1"/>
  <c r="F8365" i="1" l="1"/>
  <c r="H8365" i="1"/>
  <c r="D8365" i="1"/>
  <c r="G8365" i="1"/>
  <c r="C8365" i="1"/>
  <c r="A8366" i="1"/>
  <c r="E8365" i="1"/>
  <c r="G8366" i="1" l="1"/>
  <c r="C8366" i="1"/>
  <c r="A8367" i="1"/>
  <c r="E8366" i="1"/>
  <c r="H8366" i="1"/>
  <c r="D8366" i="1"/>
  <c r="F8366" i="1"/>
  <c r="H8367" i="1" l="1"/>
  <c r="D8367" i="1"/>
  <c r="F8367" i="1"/>
  <c r="A8368" i="1"/>
  <c r="E8367" i="1"/>
  <c r="G8367" i="1"/>
  <c r="C8367" i="1"/>
  <c r="A8369" i="1" l="1"/>
  <c r="E8368" i="1"/>
  <c r="G8368" i="1"/>
  <c r="C8368" i="1"/>
  <c r="F8368" i="1"/>
  <c r="D8368" i="1"/>
  <c r="H8368" i="1"/>
  <c r="F8369" i="1" l="1"/>
  <c r="H8369" i="1"/>
  <c r="D8369" i="1"/>
  <c r="G8369" i="1"/>
  <c r="C8369" i="1"/>
  <c r="A8370" i="1"/>
  <c r="E8369" i="1"/>
  <c r="G8370" i="1" l="1"/>
  <c r="C8370" i="1"/>
  <c r="A8371" i="1"/>
  <c r="E8370" i="1"/>
  <c r="H8370" i="1"/>
  <c r="D8370" i="1"/>
  <c r="F8370" i="1"/>
  <c r="H8371" i="1" l="1"/>
  <c r="D8371" i="1"/>
  <c r="F8371" i="1"/>
  <c r="A8372" i="1"/>
  <c r="E8371" i="1"/>
  <c r="G8371" i="1"/>
  <c r="C8371" i="1"/>
  <c r="A8373" i="1" l="1"/>
  <c r="E8372" i="1"/>
  <c r="G8372" i="1"/>
  <c r="C8372" i="1"/>
  <c r="F8372" i="1"/>
  <c r="H8372" i="1"/>
  <c r="D8372" i="1"/>
  <c r="F8373" i="1" l="1"/>
  <c r="H8373" i="1"/>
  <c r="D8373" i="1"/>
  <c r="G8373" i="1"/>
  <c r="C8373" i="1"/>
  <c r="A8374" i="1"/>
  <c r="E8373" i="1"/>
  <c r="G8374" i="1" l="1"/>
  <c r="C8374" i="1"/>
  <c r="A8375" i="1"/>
  <c r="E8374" i="1"/>
  <c r="H8374" i="1"/>
  <c r="D8374" i="1"/>
  <c r="F8374" i="1"/>
  <c r="H8375" i="1" l="1"/>
  <c r="D8375" i="1"/>
  <c r="F8375" i="1"/>
  <c r="A8376" i="1"/>
  <c r="E8375" i="1"/>
  <c r="C8375" i="1"/>
  <c r="G8375" i="1"/>
  <c r="A8377" i="1" l="1"/>
  <c r="E8376" i="1"/>
  <c r="G8376" i="1"/>
  <c r="C8376" i="1"/>
  <c r="F8376" i="1"/>
  <c r="H8376" i="1"/>
  <c r="D8376" i="1"/>
  <c r="F8377" i="1" l="1"/>
  <c r="H8377" i="1"/>
  <c r="D8377" i="1"/>
  <c r="G8377" i="1"/>
  <c r="C8377" i="1"/>
  <c r="E8377" i="1"/>
  <c r="A8378" i="1"/>
  <c r="G8378" i="1" l="1"/>
  <c r="C8378" i="1"/>
  <c r="A8379" i="1"/>
  <c r="E8378" i="1"/>
  <c r="H8378" i="1"/>
  <c r="D8378" i="1"/>
  <c r="F8378" i="1"/>
  <c r="H8379" i="1" l="1"/>
  <c r="D8379" i="1"/>
  <c r="F8379" i="1"/>
  <c r="A8380" i="1"/>
  <c r="E8379" i="1"/>
  <c r="G8379" i="1"/>
  <c r="C8379" i="1"/>
  <c r="A8381" i="1" l="1"/>
  <c r="E8380" i="1"/>
  <c r="G8380" i="1"/>
  <c r="C8380" i="1"/>
  <c r="F8380" i="1"/>
  <c r="H8380" i="1"/>
  <c r="D8380" i="1"/>
  <c r="F8381" i="1" l="1"/>
  <c r="H8381" i="1"/>
  <c r="D8381" i="1"/>
  <c r="G8381" i="1"/>
  <c r="C8381" i="1"/>
  <c r="A8382" i="1"/>
  <c r="E8381" i="1"/>
  <c r="G8382" i="1" l="1"/>
  <c r="C8382" i="1"/>
  <c r="A8383" i="1"/>
  <c r="E8382" i="1"/>
  <c r="H8382" i="1"/>
  <c r="D8382" i="1"/>
  <c r="F8382" i="1"/>
  <c r="H8383" i="1" l="1"/>
  <c r="D8383" i="1"/>
  <c r="F8383" i="1"/>
  <c r="A8384" i="1"/>
  <c r="E8383" i="1"/>
  <c r="G8383" i="1"/>
  <c r="C8383" i="1"/>
  <c r="A8385" i="1" l="1"/>
  <c r="E8384" i="1"/>
  <c r="G8384" i="1"/>
  <c r="C8384" i="1"/>
  <c r="F8384" i="1"/>
  <c r="D8384" i="1"/>
  <c r="H8384" i="1"/>
  <c r="F8385" i="1" l="1"/>
  <c r="H8385" i="1"/>
  <c r="D8385" i="1"/>
  <c r="G8385" i="1"/>
  <c r="C8385" i="1"/>
  <c r="A8386" i="1"/>
  <c r="E8385" i="1"/>
  <c r="G8386" i="1" l="1"/>
  <c r="C8386" i="1"/>
  <c r="A8387" i="1"/>
  <c r="E8386" i="1"/>
  <c r="H8386" i="1"/>
  <c r="D8386" i="1"/>
  <c r="F8386" i="1"/>
  <c r="H8387" i="1" l="1"/>
  <c r="D8387" i="1"/>
  <c r="F8387" i="1"/>
  <c r="A8388" i="1"/>
  <c r="E8387" i="1"/>
  <c r="G8387" i="1"/>
  <c r="C8387" i="1"/>
  <c r="A8389" i="1" l="1"/>
  <c r="E8388" i="1"/>
  <c r="G8388" i="1"/>
  <c r="C8388" i="1"/>
  <c r="F8388" i="1"/>
  <c r="H8388" i="1"/>
  <c r="D8388" i="1"/>
  <c r="F8389" i="1" l="1"/>
  <c r="H8389" i="1"/>
  <c r="D8389" i="1"/>
  <c r="G8389" i="1"/>
  <c r="C8389" i="1"/>
  <c r="A8390" i="1"/>
  <c r="E8389" i="1"/>
  <c r="G8390" i="1" l="1"/>
  <c r="C8390" i="1"/>
  <c r="A8391" i="1"/>
  <c r="E8390" i="1"/>
  <c r="H8390" i="1"/>
  <c r="D8390" i="1"/>
  <c r="F8390" i="1"/>
  <c r="H8391" i="1" l="1"/>
  <c r="D8391" i="1"/>
  <c r="F8391" i="1"/>
  <c r="A8392" i="1"/>
  <c r="E8391" i="1"/>
  <c r="C8391" i="1"/>
  <c r="G8391" i="1"/>
  <c r="A8393" i="1" l="1"/>
  <c r="E8392" i="1"/>
  <c r="G8392" i="1"/>
  <c r="C8392" i="1"/>
  <c r="F8392" i="1"/>
  <c r="H8392" i="1"/>
  <c r="D8392" i="1"/>
  <c r="F8393" i="1" l="1"/>
  <c r="H8393" i="1"/>
  <c r="D8393" i="1"/>
  <c r="G8393" i="1"/>
  <c r="C8393" i="1"/>
  <c r="E8393" i="1"/>
  <c r="A8394" i="1"/>
  <c r="G8394" i="1" l="1"/>
  <c r="C8394" i="1"/>
  <c r="A8395" i="1"/>
  <c r="E8394" i="1"/>
  <c r="H8394" i="1"/>
  <c r="D8394" i="1"/>
  <c r="F8394" i="1"/>
  <c r="H8395" i="1" l="1"/>
  <c r="D8395" i="1"/>
  <c r="F8395" i="1"/>
  <c r="A8396" i="1"/>
  <c r="E8395" i="1"/>
  <c r="G8395" i="1"/>
  <c r="C8395" i="1"/>
  <c r="A8397" i="1" l="1"/>
  <c r="E8396" i="1"/>
  <c r="G8396" i="1"/>
  <c r="C8396" i="1"/>
  <c r="F8396" i="1"/>
  <c r="H8396" i="1"/>
  <c r="D8396" i="1"/>
  <c r="F8397" i="1" l="1"/>
  <c r="H8397" i="1"/>
  <c r="D8397" i="1"/>
  <c r="G8397" i="1"/>
  <c r="C8397" i="1"/>
  <c r="A8398" i="1"/>
  <c r="E8397" i="1"/>
  <c r="G8398" i="1" l="1"/>
  <c r="C8398" i="1"/>
  <c r="A8399" i="1"/>
  <c r="E8398" i="1"/>
  <c r="H8398" i="1"/>
  <c r="D8398" i="1"/>
  <c r="F8398" i="1"/>
  <c r="H8399" i="1" l="1"/>
  <c r="D8399" i="1"/>
  <c r="F8399" i="1"/>
  <c r="A8400" i="1"/>
  <c r="E8399" i="1"/>
  <c r="G8399" i="1"/>
  <c r="C8399" i="1"/>
  <c r="A8401" i="1" l="1"/>
  <c r="E8400" i="1"/>
  <c r="G8400" i="1"/>
  <c r="C8400" i="1"/>
  <c r="F8400" i="1"/>
  <c r="D8400" i="1"/>
  <c r="H8400" i="1"/>
  <c r="F8401" i="1" l="1"/>
  <c r="H8401" i="1"/>
  <c r="D8401" i="1"/>
  <c r="G8401" i="1"/>
  <c r="C8401" i="1"/>
  <c r="A8402" i="1"/>
  <c r="E8401" i="1"/>
  <c r="G8402" i="1" l="1"/>
  <c r="C8402" i="1"/>
  <c r="A8403" i="1"/>
  <c r="E8402" i="1"/>
  <c r="H8402" i="1"/>
  <c r="D8402" i="1"/>
  <c r="F8402" i="1"/>
  <c r="H8403" i="1" l="1"/>
  <c r="D8403" i="1"/>
  <c r="F8403" i="1"/>
  <c r="A8404" i="1"/>
  <c r="E8403" i="1"/>
  <c r="G8403" i="1"/>
  <c r="C8403" i="1"/>
  <c r="A8405" i="1" l="1"/>
  <c r="E8404" i="1"/>
  <c r="G8404" i="1"/>
  <c r="C8404" i="1"/>
  <c r="F8404" i="1"/>
  <c r="H8404" i="1"/>
  <c r="D8404" i="1"/>
  <c r="F8405" i="1" l="1"/>
  <c r="H8405" i="1"/>
  <c r="D8405" i="1"/>
  <c r="G8405" i="1"/>
  <c r="C8405" i="1"/>
  <c r="A8406" i="1"/>
  <c r="E8405" i="1"/>
  <c r="G8406" i="1" l="1"/>
  <c r="C8406" i="1"/>
  <c r="A8407" i="1"/>
  <c r="E8406" i="1"/>
  <c r="H8406" i="1"/>
  <c r="D8406" i="1"/>
  <c r="F8406" i="1"/>
  <c r="H8407" i="1" l="1"/>
  <c r="D8407" i="1"/>
  <c r="F8407" i="1"/>
  <c r="A8408" i="1"/>
  <c r="E8407" i="1"/>
  <c r="C8407" i="1"/>
  <c r="G8407" i="1"/>
  <c r="A8409" i="1" l="1"/>
  <c r="E8408" i="1"/>
  <c r="G8408" i="1"/>
  <c r="C8408" i="1"/>
  <c r="F8408" i="1"/>
  <c r="H8408" i="1"/>
  <c r="D8408" i="1"/>
  <c r="F8409" i="1" l="1"/>
  <c r="H8409" i="1"/>
  <c r="D8409" i="1"/>
  <c r="G8409" i="1"/>
  <c r="C8409" i="1"/>
  <c r="E8409" i="1"/>
  <c r="A8410" i="1"/>
  <c r="G8410" i="1" l="1"/>
  <c r="C8410" i="1"/>
  <c r="A8411" i="1"/>
  <c r="E8410" i="1"/>
  <c r="H8410" i="1"/>
  <c r="D8410" i="1"/>
  <c r="F8410" i="1"/>
  <c r="H8411" i="1" l="1"/>
  <c r="D8411" i="1"/>
  <c r="F8411" i="1"/>
  <c r="A8412" i="1"/>
  <c r="E8411" i="1"/>
  <c r="G8411" i="1"/>
  <c r="C8411" i="1"/>
  <c r="A8413" i="1" l="1"/>
  <c r="E8412" i="1"/>
  <c r="G8412" i="1"/>
  <c r="C8412" i="1"/>
  <c r="F8412" i="1"/>
  <c r="H8412" i="1"/>
  <c r="D8412" i="1"/>
  <c r="F8413" i="1" l="1"/>
  <c r="H8413" i="1"/>
  <c r="D8413" i="1"/>
  <c r="G8413" i="1"/>
  <c r="C8413" i="1"/>
  <c r="A8414" i="1"/>
  <c r="E8413" i="1"/>
  <c r="G8414" i="1" l="1"/>
  <c r="C8414" i="1"/>
  <c r="A8415" i="1"/>
  <c r="E8414" i="1"/>
  <c r="H8414" i="1"/>
  <c r="D8414" i="1"/>
  <c r="F8414" i="1"/>
  <c r="H8415" i="1" l="1"/>
  <c r="D8415" i="1"/>
  <c r="F8415" i="1"/>
  <c r="A8416" i="1"/>
  <c r="E8415" i="1"/>
  <c r="G8415" i="1"/>
  <c r="C8415" i="1"/>
  <c r="A8417" i="1" l="1"/>
  <c r="E8416" i="1"/>
  <c r="G8416" i="1"/>
  <c r="C8416" i="1"/>
  <c r="F8416" i="1"/>
  <c r="D8416" i="1"/>
  <c r="H8416" i="1"/>
  <c r="F8417" i="1" l="1"/>
  <c r="H8417" i="1"/>
  <c r="D8417" i="1"/>
  <c r="G8417" i="1"/>
  <c r="C8417" i="1"/>
  <c r="A8418" i="1"/>
  <c r="E8417" i="1"/>
  <c r="G8418" i="1" l="1"/>
  <c r="C8418" i="1"/>
  <c r="A8419" i="1"/>
  <c r="E8418" i="1"/>
  <c r="H8418" i="1"/>
  <c r="D8418" i="1"/>
  <c r="F8418" i="1"/>
  <c r="H8419" i="1" l="1"/>
  <c r="D8419" i="1"/>
  <c r="F8419" i="1"/>
  <c r="A8420" i="1"/>
  <c r="E8419" i="1"/>
  <c r="G8419" i="1"/>
  <c r="C8419" i="1"/>
  <c r="A8421" i="1" l="1"/>
  <c r="E8420" i="1"/>
  <c r="G8420" i="1"/>
  <c r="C8420" i="1"/>
  <c r="F8420" i="1"/>
  <c r="H8420" i="1"/>
  <c r="D8420" i="1"/>
  <c r="F8421" i="1" l="1"/>
  <c r="H8421" i="1"/>
  <c r="D8421" i="1"/>
  <c r="G8421" i="1"/>
  <c r="C8421" i="1"/>
  <c r="A8422" i="1"/>
  <c r="E8421" i="1"/>
  <c r="G8422" i="1" l="1"/>
  <c r="C8422" i="1"/>
  <c r="A8423" i="1"/>
  <c r="E8422" i="1"/>
  <c r="H8422" i="1"/>
  <c r="D8422" i="1"/>
  <c r="F8422" i="1"/>
  <c r="H8423" i="1" l="1"/>
  <c r="D8423" i="1"/>
  <c r="F8423" i="1"/>
  <c r="A8424" i="1"/>
  <c r="E8423" i="1"/>
  <c r="C8423" i="1"/>
  <c r="G8423" i="1"/>
  <c r="A8425" i="1" l="1"/>
  <c r="E8424" i="1"/>
  <c r="G8424" i="1"/>
  <c r="C8424" i="1"/>
  <c r="F8424" i="1"/>
  <c r="H8424" i="1"/>
  <c r="D8424" i="1"/>
  <c r="F8425" i="1" l="1"/>
  <c r="H8425" i="1"/>
  <c r="D8425" i="1"/>
  <c r="G8425" i="1"/>
  <c r="C8425" i="1"/>
  <c r="E8425" i="1"/>
  <c r="A8426" i="1"/>
  <c r="G8426" i="1" l="1"/>
  <c r="C8426" i="1"/>
  <c r="A8427" i="1"/>
  <c r="E8426" i="1"/>
  <c r="H8426" i="1"/>
  <c r="D8426" i="1"/>
  <c r="F8426" i="1"/>
  <c r="H8427" i="1" l="1"/>
  <c r="D8427" i="1"/>
  <c r="F8427" i="1"/>
  <c r="A8428" i="1"/>
  <c r="E8427" i="1"/>
  <c r="G8427" i="1"/>
  <c r="C8427" i="1"/>
  <c r="A8429" i="1" l="1"/>
  <c r="E8428" i="1"/>
  <c r="G8428" i="1"/>
  <c r="C8428" i="1"/>
  <c r="F8428" i="1"/>
  <c r="H8428" i="1"/>
  <c r="D8428" i="1"/>
  <c r="F8429" i="1" l="1"/>
  <c r="H8429" i="1"/>
  <c r="D8429" i="1"/>
  <c r="G8429" i="1"/>
  <c r="C8429" i="1"/>
  <c r="A8430" i="1"/>
  <c r="E8429" i="1"/>
  <c r="G8430" i="1" l="1"/>
  <c r="C8430" i="1"/>
  <c r="A8431" i="1"/>
  <c r="E8430" i="1"/>
  <c r="H8430" i="1"/>
  <c r="D8430" i="1"/>
  <c r="F8430" i="1"/>
  <c r="H8431" i="1" l="1"/>
  <c r="D8431" i="1"/>
  <c r="F8431" i="1"/>
  <c r="A8432" i="1"/>
  <c r="E8431" i="1"/>
  <c r="G8431" i="1"/>
  <c r="C8431" i="1"/>
  <c r="A8433" i="1" l="1"/>
  <c r="E8432" i="1"/>
  <c r="G8432" i="1"/>
  <c r="C8432" i="1"/>
  <c r="F8432" i="1"/>
  <c r="D8432" i="1"/>
  <c r="H8432" i="1"/>
  <c r="F8433" i="1" l="1"/>
  <c r="H8433" i="1"/>
  <c r="D8433" i="1"/>
  <c r="G8433" i="1"/>
  <c r="C8433" i="1"/>
  <c r="A8434" i="1"/>
  <c r="E8433" i="1"/>
  <c r="G8434" i="1" l="1"/>
  <c r="C8434" i="1"/>
  <c r="A8435" i="1"/>
  <c r="E8434" i="1"/>
  <c r="H8434" i="1"/>
  <c r="D8434" i="1"/>
  <c r="F8434" i="1"/>
  <c r="H8435" i="1" l="1"/>
  <c r="D8435" i="1"/>
  <c r="F8435" i="1"/>
  <c r="A8436" i="1"/>
  <c r="E8435" i="1"/>
  <c r="G8435" i="1"/>
  <c r="C8435" i="1"/>
  <c r="A8437" i="1" l="1"/>
  <c r="E8436" i="1"/>
  <c r="G8436" i="1"/>
  <c r="C8436" i="1"/>
  <c r="F8436" i="1"/>
  <c r="H8436" i="1"/>
  <c r="D8436" i="1"/>
  <c r="F8437" i="1" l="1"/>
  <c r="H8437" i="1"/>
  <c r="D8437" i="1"/>
  <c r="G8437" i="1"/>
  <c r="C8437" i="1"/>
  <c r="A8438" i="1"/>
  <c r="E8437" i="1"/>
  <c r="G8438" i="1" l="1"/>
  <c r="C8438" i="1"/>
  <c r="A8439" i="1"/>
  <c r="E8438" i="1"/>
  <c r="H8438" i="1"/>
  <c r="D8438" i="1"/>
  <c r="F8438" i="1"/>
  <c r="H8439" i="1" l="1"/>
  <c r="D8439" i="1"/>
  <c r="F8439" i="1"/>
  <c r="A8440" i="1"/>
  <c r="E8439" i="1"/>
  <c r="C8439" i="1"/>
  <c r="G8439" i="1"/>
  <c r="A8441" i="1" l="1"/>
  <c r="E8440" i="1"/>
  <c r="G8440" i="1"/>
  <c r="C8440" i="1"/>
  <c r="F8440" i="1"/>
  <c r="H8440" i="1"/>
  <c r="D8440" i="1"/>
  <c r="F8441" i="1" l="1"/>
  <c r="H8441" i="1"/>
  <c r="D8441" i="1"/>
  <c r="G8441" i="1"/>
  <c r="C8441" i="1"/>
  <c r="E8441" i="1"/>
  <c r="A8442" i="1"/>
  <c r="G8442" i="1" l="1"/>
  <c r="C8442" i="1"/>
  <c r="A8443" i="1"/>
  <c r="E8442" i="1"/>
  <c r="H8442" i="1"/>
  <c r="D8442" i="1"/>
  <c r="F8442" i="1"/>
  <c r="H8443" i="1" l="1"/>
  <c r="D8443" i="1"/>
  <c r="F8443" i="1"/>
  <c r="A8444" i="1"/>
  <c r="E8443" i="1"/>
  <c r="G8443" i="1"/>
  <c r="C8443" i="1"/>
  <c r="A8445" i="1" l="1"/>
  <c r="E8444" i="1"/>
  <c r="G8444" i="1"/>
  <c r="C8444" i="1"/>
  <c r="F8444" i="1"/>
  <c r="H8444" i="1"/>
  <c r="D8444" i="1"/>
  <c r="F8445" i="1" l="1"/>
  <c r="H8445" i="1"/>
  <c r="D8445" i="1"/>
  <c r="G8445" i="1"/>
  <c r="C8445" i="1"/>
  <c r="A8446" i="1"/>
  <c r="E8445" i="1"/>
  <c r="G8446" i="1" l="1"/>
  <c r="C8446" i="1"/>
  <c r="A8447" i="1"/>
  <c r="E8446" i="1"/>
  <c r="H8446" i="1"/>
  <c r="D8446" i="1"/>
  <c r="F8446" i="1"/>
  <c r="H8447" i="1" l="1"/>
  <c r="D8447" i="1"/>
  <c r="F8447" i="1"/>
  <c r="A8448" i="1"/>
  <c r="E8447" i="1"/>
  <c r="G8447" i="1"/>
  <c r="C8447" i="1"/>
  <c r="A8449" i="1" l="1"/>
  <c r="E8448" i="1"/>
  <c r="G8448" i="1"/>
  <c r="C8448" i="1"/>
  <c r="F8448" i="1"/>
  <c r="D8448" i="1"/>
  <c r="H8448" i="1"/>
  <c r="F8449" i="1" l="1"/>
  <c r="H8449" i="1"/>
  <c r="D8449" i="1"/>
  <c r="G8449" i="1"/>
  <c r="C8449" i="1"/>
  <c r="A8450" i="1"/>
  <c r="E8449" i="1"/>
  <c r="G8450" i="1" l="1"/>
  <c r="C8450" i="1"/>
  <c r="A8451" i="1"/>
  <c r="E8450" i="1"/>
  <c r="H8450" i="1"/>
  <c r="D8450" i="1"/>
  <c r="F8450" i="1"/>
  <c r="H8451" i="1" l="1"/>
  <c r="D8451" i="1"/>
  <c r="F8451" i="1"/>
  <c r="A8452" i="1"/>
  <c r="E8451" i="1"/>
  <c r="G8451" i="1"/>
  <c r="C8451" i="1"/>
  <c r="A8453" i="1" l="1"/>
  <c r="E8452" i="1"/>
  <c r="G8452" i="1"/>
  <c r="C8452" i="1"/>
  <c r="F8452" i="1"/>
  <c r="H8452" i="1"/>
  <c r="D8452" i="1"/>
  <c r="F8453" i="1" l="1"/>
  <c r="H8453" i="1"/>
  <c r="D8453" i="1"/>
  <c r="G8453" i="1"/>
  <c r="C8453" i="1"/>
  <c r="A8454" i="1"/>
  <c r="E8453" i="1"/>
  <c r="G8454" i="1" l="1"/>
  <c r="C8454" i="1"/>
  <c r="A8455" i="1"/>
  <c r="E8454" i="1"/>
  <c r="H8454" i="1"/>
  <c r="D8454" i="1"/>
  <c r="F8454" i="1"/>
  <c r="H8455" i="1" l="1"/>
  <c r="D8455" i="1"/>
  <c r="F8455" i="1"/>
  <c r="A8456" i="1"/>
  <c r="E8455" i="1"/>
  <c r="C8455" i="1"/>
  <c r="G8455" i="1"/>
  <c r="A8457" i="1" l="1"/>
  <c r="E8456" i="1"/>
  <c r="G8456" i="1"/>
  <c r="C8456" i="1"/>
  <c r="F8456" i="1"/>
  <c r="H8456" i="1"/>
  <c r="D8456" i="1"/>
  <c r="F8457" i="1" l="1"/>
  <c r="H8457" i="1"/>
  <c r="D8457" i="1"/>
  <c r="G8457" i="1"/>
  <c r="C8457" i="1"/>
  <c r="E8457" i="1"/>
  <c r="A8458" i="1"/>
  <c r="G8458" i="1" l="1"/>
  <c r="C8458" i="1"/>
  <c r="A8459" i="1"/>
  <c r="E8458" i="1"/>
  <c r="H8458" i="1"/>
  <c r="D8458" i="1"/>
  <c r="F8458" i="1"/>
  <c r="H8459" i="1" l="1"/>
  <c r="D8459" i="1"/>
  <c r="F8459" i="1"/>
  <c r="A8460" i="1"/>
  <c r="E8459" i="1"/>
  <c r="G8459" i="1"/>
  <c r="C8459" i="1"/>
  <c r="A8461" i="1" l="1"/>
  <c r="E8460" i="1"/>
  <c r="G8460" i="1"/>
  <c r="C8460" i="1"/>
  <c r="F8460" i="1"/>
  <c r="H8460" i="1"/>
  <c r="D8460" i="1"/>
  <c r="F8461" i="1" l="1"/>
  <c r="H8461" i="1"/>
  <c r="D8461" i="1"/>
  <c r="G8461" i="1"/>
  <c r="C8461" i="1"/>
  <c r="A8462" i="1"/>
  <c r="E8461" i="1"/>
  <c r="G8462" i="1" l="1"/>
  <c r="C8462" i="1"/>
  <c r="A8463" i="1"/>
  <c r="E8462" i="1"/>
  <c r="H8462" i="1"/>
  <c r="D8462" i="1"/>
  <c r="F8462" i="1"/>
  <c r="H8463" i="1" l="1"/>
  <c r="D8463" i="1"/>
  <c r="F8463" i="1"/>
  <c r="A8464" i="1"/>
  <c r="E8463" i="1"/>
  <c r="G8463" i="1"/>
  <c r="C8463" i="1"/>
  <c r="A8465" i="1" l="1"/>
  <c r="E8464" i="1"/>
  <c r="G8464" i="1"/>
  <c r="C8464" i="1"/>
  <c r="F8464" i="1"/>
  <c r="D8464" i="1"/>
  <c r="H8464" i="1"/>
  <c r="F8465" i="1" l="1"/>
  <c r="H8465" i="1"/>
  <c r="D8465" i="1"/>
  <c r="G8465" i="1"/>
  <c r="C8465" i="1"/>
  <c r="A8466" i="1"/>
  <c r="E8465" i="1"/>
  <c r="G8466" i="1" l="1"/>
  <c r="C8466" i="1"/>
  <c r="A8467" i="1"/>
  <c r="E8466" i="1"/>
  <c r="H8466" i="1"/>
  <c r="D8466" i="1"/>
  <c r="F8466" i="1"/>
  <c r="H8467" i="1" l="1"/>
  <c r="D8467" i="1"/>
  <c r="F8467" i="1"/>
  <c r="A8468" i="1"/>
  <c r="E8467" i="1"/>
  <c r="G8467" i="1"/>
  <c r="C8467" i="1"/>
  <c r="A8469" i="1" l="1"/>
  <c r="E8468" i="1"/>
  <c r="G8468" i="1"/>
  <c r="C8468" i="1"/>
  <c r="F8468" i="1"/>
  <c r="H8468" i="1"/>
  <c r="D8468" i="1"/>
  <c r="F8469" i="1" l="1"/>
  <c r="H8469" i="1"/>
  <c r="D8469" i="1"/>
  <c r="G8469" i="1"/>
  <c r="C8469" i="1"/>
  <c r="A8470" i="1"/>
  <c r="E8469" i="1"/>
  <c r="G8470" i="1" l="1"/>
  <c r="C8470" i="1"/>
  <c r="A8471" i="1"/>
  <c r="E8470" i="1"/>
  <c r="H8470" i="1"/>
  <c r="D8470" i="1"/>
  <c r="F8470" i="1"/>
  <c r="H8471" i="1" l="1"/>
  <c r="D8471" i="1"/>
  <c r="F8471" i="1"/>
  <c r="A8472" i="1"/>
  <c r="E8471" i="1"/>
  <c r="C8471" i="1"/>
  <c r="G8471" i="1"/>
  <c r="A8473" i="1" l="1"/>
  <c r="E8472" i="1"/>
  <c r="G8472" i="1"/>
  <c r="C8472" i="1"/>
  <c r="F8472" i="1"/>
  <c r="H8472" i="1"/>
  <c r="D8472" i="1"/>
  <c r="F8473" i="1" l="1"/>
  <c r="H8473" i="1"/>
  <c r="D8473" i="1"/>
  <c r="G8473" i="1"/>
  <c r="C8473" i="1"/>
  <c r="E8473" i="1"/>
  <c r="A8474" i="1"/>
  <c r="G8474" i="1" l="1"/>
  <c r="C8474" i="1"/>
  <c r="A8475" i="1"/>
  <c r="E8474" i="1"/>
  <c r="H8474" i="1"/>
  <c r="D8474" i="1"/>
  <c r="F8474" i="1"/>
  <c r="H8475" i="1" l="1"/>
  <c r="D8475" i="1"/>
  <c r="F8475" i="1"/>
  <c r="A8476" i="1"/>
  <c r="E8475" i="1"/>
  <c r="G8475" i="1"/>
  <c r="C8475" i="1"/>
  <c r="A8477" i="1" l="1"/>
  <c r="E8476" i="1"/>
  <c r="G8476" i="1"/>
  <c r="C8476" i="1"/>
  <c r="F8476" i="1"/>
  <c r="H8476" i="1"/>
  <c r="D8476" i="1"/>
  <c r="F8477" i="1" l="1"/>
  <c r="H8477" i="1"/>
  <c r="D8477" i="1"/>
  <c r="G8477" i="1"/>
  <c r="C8477" i="1"/>
  <c r="A8478" i="1"/>
  <c r="E8477" i="1"/>
  <c r="G8478" i="1" l="1"/>
  <c r="C8478" i="1"/>
  <c r="A8479" i="1"/>
  <c r="E8478" i="1"/>
  <c r="H8478" i="1"/>
  <c r="D8478" i="1"/>
  <c r="F8478" i="1"/>
  <c r="H8479" i="1" l="1"/>
  <c r="D8479" i="1"/>
  <c r="F8479" i="1"/>
  <c r="A8480" i="1"/>
  <c r="E8479" i="1"/>
  <c r="G8479" i="1"/>
  <c r="C8479" i="1"/>
  <c r="A8481" i="1" l="1"/>
  <c r="E8480" i="1"/>
  <c r="G8480" i="1"/>
  <c r="C8480" i="1"/>
  <c r="F8480" i="1"/>
  <c r="D8480" i="1"/>
  <c r="H8480" i="1"/>
  <c r="F8481" i="1" l="1"/>
  <c r="H8481" i="1"/>
  <c r="D8481" i="1"/>
  <c r="G8481" i="1"/>
  <c r="C8481" i="1"/>
  <c r="A8482" i="1"/>
  <c r="E8481" i="1"/>
  <c r="G8482" i="1" l="1"/>
  <c r="C8482" i="1"/>
  <c r="A8483" i="1"/>
  <c r="E8482" i="1"/>
  <c r="H8482" i="1"/>
  <c r="D8482" i="1"/>
  <c r="F8482" i="1"/>
  <c r="H8483" i="1" l="1"/>
  <c r="D8483" i="1"/>
  <c r="F8483" i="1"/>
  <c r="A8484" i="1"/>
  <c r="E8483" i="1"/>
  <c r="G8483" i="1"/>
  <c r="C8483" i="1"/>
  <c r="A8485" i="1" l="1"/>
  <c r="E8484" i="1"/>
  <c r="G8484" i="1"/>
  <c r="C8484" i="1"/>
  <c r="F8484" i="1"/>
  <c r="H8484" i="1"/>
  <c r="D8484" i="1"/>
  <c r="F8485" i="1" l="1"/>
  <c r="H8485" i="1"/>
  <c r="D8485" i="1"/>
  <c r="G8485" i="1"/>
  <c r="C8485" i="1"/>
  <c r="A8486" i="1"/>
  <c r="E8485" i="1"/>
  <c r="G8486" i="1" l="1"/>
  <c r="C8486" i="1"/>
  <c r="A8487" i="1"/>
  <c r="E8486" i="1"/>
  <c r="H8486" i="1"/>
  <c r="D8486" i="1"/>
  <c r="F8486" i="1"/>
  <c r="H8487" i="1" l="1"/>
  <c r="D8487" i="1"/>
  <c r="F8487" i="1"/>
  <c r="A8488" i="1"/>
  <c r="E8487" i="1"/>
  <c r="C8487" i="1"/>
  <c r="G8487" i="1"/>
  <c r="A8489" i="1" l="1"/>
  <c r="E8488" i="1"/>
  <c r="G8488" i="1"/>
  <c r="C8488" i="1"/>
  <c r="F8488" i="1"/>
  <c r="H8488" i="1"/>
  <c r="D8488" i="1"/>
  <c r="F8489" i="1" l="1"/>
  <c r="H8489" i="1"/>
  <c r="D8489" i="1"/>
  <c r="G8489" i="1"/>
  <c r="C8489" i="1"/>
  <c r="E8489" i="1"/>
  <c r="A8490" i="1"/>
  <c r="G8490" i="1" l="1"/>
  <c r="C8490" i="1"/>
  <c r="A8491" i="1"/>
  <c r="E8490" i="1"/>
  <c r="H8490" i="1"/>
  <c r="D8490" i="1"/>
  <c r="F8490" i="1"/>
  <c r="H8491" i="1" l="1"/>
  <c r="D8491" i="1"/>
  <c r="F8491" i="1"/>
  <c r="A8492" i="1"/>
  <c r="E8491" i="1"/>
  <c r="G8491" i="1"/>
  <c r="C8491" i="1"/>
  <c r="A8493" i="1" l="1"/>
  <c r="E8492" i="1"/>
  <c r="G8492" i="1"/>
  <c r="C8492" i="1"/>
  <c r="F8492" i="1"/>
  <c r="H8492" i="1"/>
  <c r="D8492" i="1"/>
  <c r="F8493" i="1" l="1"/>
  <c r="H8493" i="1"/>
  <c r="D8493" i="1"/>
  <c r="G8493" i="1"/>
  <c r="C8493" i="1"/>
  <c r="A8494" i="1"/>
  <c r="E8493" i="1"/>
  <c r="G8494" i="1" l="1"/>
  <c r="C8494" i="1"/>
  <c r="A8495" i="1"/>
  <c r="E8494" i="1"/>
  <c r="H8494" i="1"/>
  <c r="D8494" i="1"/>
  <c r="F8494" i="1"/>
  <c r="H8495" i="1" l="1"/>
  <c r="D8495" i="1"/>
  <c r="F8495" i="1"/>
  <c r="A8496" i="1"/>
  <c r="E8495" i="1"/>
  <c r="G8495" i="1"/>
  <c r="C8495" i="1"/>
  <c r="A8497" i="1" l="1"/>
  <c r="E8496" i="1"/>
  <c r="G8496" i="1"/>
  <c r="C8496" i="1"/>
  <c r="F8496" i="1"/>
  <c r="D8496" i="1"/>
  <c r="H8496" i="1"/>
  <c r="F8497" i="1" l="1"/>
  <c r="H8497" i="1"/>
  <c r="D8497" i="1"/>
  <c r="G8497" i="1"/>
  <c r="C8497" i="1"/>
  <c r="A8498" i="1"/>
  <c r="E8497" i="1"/>
  <c r="G8498" i="1" l="1"/>
  <c r="C8498" i="1"/>
  <c r="A8499" i="1"/>
  <c r="E8498" i="1"/>
  <c r="H8498" i="1"/>
  <c r="D8498" i="1"/>
  <c r="F8498" i="1"/>
  <c r="H8499" i="1" l="1"/>
  <c r="D8499" i="1"/>
  <c r="F8499" i="1"/>
  <c r="A8500" i="1"/>
  <c r="E8499" i="1"/>
  <c r="G8499" i="1"/>
  <c r="C8499" i="1"/>
  <c r="A8501" i="1" l="1"/>
  <c r="E8500" i="1"/>
  <c r="G8500" i="1"/>
  <c r="C8500" i="1"/>
  <c r="F8500" i="1"/>
  <c r="H8500" i="1"/>
  <c r="D8500" i="1"/>
  <c r="F8501" i="1" l="1"/>
  <c r="H8501" i="1"/>
  <c r="D8501" i="1"/>
  <c r="G8501" i="1"/>
  <c r="C8501" i="1"/>
  <c r="A8502" i="1"/>
  <c r="E8501" i="1"/>
  <c r="G8502" i="1" l="1"/>
  <c r="C8502" i="1"/>
  <c r="A8503" i="1"/>
  <c r="E8502" i="1"/>
  <c r="H8502" i="1"/>
  <c r="D8502" i="1"/>
  <c r="F8502" i="1"/>
  <c r="H8503" i="1" l="1"/>
  <c r="D8503" i="1"/>
  <c r="F8503" i="1"/>
  <c r="A8504" i="1"/>
  <c r="E8503" i="1"/>
  <c r="C8503" i="1"/>
  <c r="G8503" i="1"/>
  <c r="A8505" i="1" l="1"/>
  <c r="E8504" i="1"/>
  <c r="G8504" i="1"/>
  <c r="C8504" i="1"/>
  <c r="F8504" i="1"/>
  <c r="H8504" i="1"/>
  <c r="D8504" i="1"/>
  <c r="F8505" i="1" l="1"/>
  <c r="H8505" i="1"/>
  <c r="D8505" i="1"/>
  <c r="G8505" i="1"/>
  <c r="C8505" i="1"/>
  <c r="E8505" i="1"/>
  <c r="A8506" i="1"/>
  <c r="G8506" i="1" l="1"/>
  <c r="C8506" i="1"/>
  <c r="A8507" i="1"/>
  <c r="E8506" i="1"/>
  <c r="H8506" i="1"/>
  <c r="D8506" i="1"/>
  <c r="F8506" i="1"/>
  <c r="H8507" i="1" l="1"/>
  <c r="D8507" i="1"/>
  <c r="F8507" i="1"/>
  <c r="A8508" i="1"/>
  <c r="E8507" i="1"/>
  <c r="G8507" i="1"/>
  <c r="C8507" i="1"/>
  <c r="A8509" i="1" l="1"/>
  <c r="E8508" i="1"/>
  <c r="G8508" i="1"/>
  <c r="C8508" i="1"/>
  <c r="F8508" i="1"/>
  <c r="H8508" i="1"/>
  <c r="D8508" i="1"/>
  <c r="F8509" i="1" l="1"/>
  <c r="H8509" i="1"/>
  <c r="D8509" i="1"/>
  <c r="G8509" i="1"/>
  <c r="C8509" i="1"/>
  <c r="A8510" i="1"/>
  <c r="E8509" i="1"/>
  <c r="G8510" i="1" l="1"/>
  <c r="C8510" i="1"/>
  <c r="A8511" i="1"/>
  <c r="E8510" i="1"/>
  <c r="H8510" i="1"/>
  <c r="D8510" i="1"/>
  <c r="F8510" i="1"/>
  <c r="H8511" i="1" l="1"/>
  <c r="D8511" i="1"/>
  <c r="F8511" i="1"/>
  <c r="A8512" i="1"/>
  <c r="E8511" i="1"/>
  <c r="G8511" i="1"/>
  <c r="C8511" i="1"/>
  <c r="A8513" i="1" l="1"/>
  <c r="E8512" i="1"/>
  <c r="G8512" i="1"/>
  <c r="C8512" i="1"/>
  <c r="F8512" i="1"/>
  <c r="D8512" i="1"/>
  <c r="H8512" i="1"/>
  <c r="F8513" i="1" l="1"/>
  <c r="H8513" i="1"/>
  <c r="D8513" i="1"/>
  <c r="G8513" i="1"/>
  <c r="C8513" i="1"/>
  <c r="A8514" i="1"/>
  <c r="E8513" i="1"/>
  <c r="G8514" i="1" l="1"/>
  <c r="C8514" i="1"/>
  <c r="A8515" i="1"/>
  <c r="E8514" i="1"/>
  <c r="H8514" i="1"/>
  <c r="D8514" i="1"/>
  <c r="F8514" i="1"/>
  <c r="H8515" i="1" l="1"/>
  <c r="D8515" i="1"/>
  <c r="F8515" i="1"/>
  <c r="A8516" i="1"/>
  <c r="E8515" i="1"/>
  <c r="G8515" i="1"/>
  <c r="C8515" i="1"/>
  <c r="A8517" i="1" l="1"/>
  <c r="E8516" i="1"/>
  <c r="G8516" i="1"/>
  <c r="C8516" i="1"/>
  <c r="F8516" i="1"/>
  <c r="H8516" i="1"/>
  <c r="D8516" i="1"/>
  <c r="F8517" i="1" l="1"/>
  <c r="H8517" i="1"/>
  <c r="D8517" i="1"/>
  <c r="G8517" i="1"/>
  <c r="C8517" i="1"/>
  <c r="A8518" i="1"/>
  <c r="E8517" i="1"/>
  <c r="G8518" i="1" l="1"/>
  <c r="C8518" i="1"/>
  <c r="A8519" i="1"/>
  <c r="E8518" i="1"/>
  <c r="H8518" i="1"/>
  <c r="D8518" i="1"/>
  <c r="F8518" i="1"/>
  <c r="H8519" i="1" l="1"/>
  <c r="D8519" i="1"/>
  <c r="F8519" i="1"/>
  <c r="A8520" i="1"/>
  <c r="E8519" i="1"/>
  <c r="C8519" i="1"/>
  <c r="G8519" i="1"/>
  <c r="A8521" i="1" l="1"/>
  <c r="E8520" i="1"/>
  <c r="G8520" i="1"/>
  <c r="C8520" i="1"/>
  <c r="F8520" i="1"/>
  <c r="H8520" i="1"/>
  <c r="D8520" i="1"/>
  <c r="F8521" i="1" l="1"/>
  <c r="H8521" i="1"/>
  <c r="D8521" i="1"/>
  <c r="G8521" i="1"/>
  <c r="C8521" i="1"/>
  <c r="E8521" i="1"/>
  <c r="A8522" i="1"/>
  <c r="G8522" i="1" l="1"/>
  <c r="C8522" i="1"/>
  <c r="A8523" i="1"/>
  <c r="E8522" i="1"/>
  <c r="H8522" i="1"/>
  <c r="D8522" i="1"/>
  <c r="F8522" i="1"/>
  <c r="H8523" i="1" l="1"/>
  <c r="D8523" i="1"/>
  <c r="F8523" i="1"/>
  <c r="A8524" i="1"/>
  <c r="E8523" i="1"/>
  <c r="G8523" i="1"/>
  <c r="C8523" i="1"/>
  <c r="A8525" i="1" l="1"/>
  <c r="E8524" i="1"/>
  <c r="G8524" i="1"/>
  <c r="C8524" i="1"/>
  <c r="F8524" i="1"/>
  <c r="H8524" i="1"/>
  <c r="D8524" i="1"/>
  <c r="F8525" i="1" l="1"/>
  <c r="H8525" i="1"/>
  <c r="D8525" i="1"/>
  <c r="G8525" i="1"/>
  <c r="C8525" i="1"/>
  <c r="A8526" i="1"/>
  <c r="E8525" i="1"/>
  <c r="G8526" i="1" l="1"/>
  <c r="C8526" i="1"/>
  <c r="A8527" i="1"/>
  <c r="E8526" i="1"/>
  <c r="H8526" i="1"/>
  <c r="D8526" i="1"/>
  <c r="F8526" i="1"/>
  <c r="H8527" i="1" l="1"/>
  <c r="D8527" i="1"/>
  <c r="F8527" i="1"/>
  <c r="A8528" i="1"/>
  <c r="E8527" i="1"/>
  <c r="G8527" i="1"/>
  <c r="C8527" i="1"/>
  <c r="A8529" i="1" l="1"/>
  <c r="E8528" i="1"/>
  <c r="G8528" i="1"/>
  <c r="C8528" i="1"/>
  <c r="F8528" i="1"/>
  <c r="D8528" i="1"/>
  <c r="H8528" i="1"/>
  <c r="F8529" i="1" l="1"/>
  <c r="H8529" i="1"/>
  <c r="D8529" i="1"/>
  <c r="G8529" i="1"/>
  <c r="C8529" i="1"/>
  <c r="A8530" i="1"/>
  <c r="E8529" i="1"/>
  <c r="G8530" i="1" l="1"/>
  <c r="C8530" i="1"/>
  <c r="A8531" i="1"/>
  <c r="E8530" i="1"/>
  <c r="H8530" i="1"/>
  <c r="D8530" i="1"/>
  <c r="F8530" i="1"/>
  <c r="H8531" i="1" l="1"/>
  <c r="D8531" i="1"/>
  <c r="F8531" i="1"/>
  <c r="A8532" i="1"/>
  <c r="E8531" i="1"/>
  <c r="G8531" i="1"/>
  <c r="C8531" i="1"/>
  <c r="A8533" i="1" l="1"/>
  <c r="E8532" i="1"/>
  <c r="G8532" i="1"/>
  <c r="C8532" i="1"/>
  <c r="F8532" i="1"/>
  <c r="H8532" i="1"/>
  <c r="D8532" i="1"/>
  <c r="F8533" i="1" l="1"/>
  <c r="H8533" i="1"/>
  <c r="D8533" i="1"/>
  <c r="G8533" i="1"/>
  <c r="C8533" i="1"/>
  <c r="A8534" i="1"/>
  <c r="E8533" i="1"/>
  <c r="G8534" i="1" l="1"/>
  <c r="C8534" i="1"/>
  <c r="A8535" i="1"/>
  <c r="E8534" i="1"/>
  <c r="H8534" i="1"/>
  <c r="D8534" i="1"/>
  <c r="F8534" i="1"/>
  <c r="H8535" i="1" l="1"/>
  <c r="D8535" i="1"/>
  <c r="F8535" i="1"/>
  <c r="A8536" i="1"/>
  <c r="E8535" i="1"/>
  <c r="C8535" i="1"/>
  <c r="G8535" i="1"/>
  <c r="A8537" i="1" l="1"/>
  <c r="E8536" i="1"/>
  <c r="G8536" i="1"/>
  <c r="C8536" i="1"/>
  <c r="F8536" i="1"/>
  <c r="H8536" i="1"/>
  <c r="D8536" i="1"/>
  <c r="F8537" i="1" l="1"/>
  <c r="H8537" i="1"/>
  <c r="D8537" i="1"/>
  <c r="G8537" i="1"/>
  <c r="C8537" i="1"/>
  <c r="E8537" i="1"/>
  <c r="A8538" i="1"/>
  <c r="G8538" i="1" l="1"/>
  <c r="C8538" i="1"/>
  <c r="A8539" i="1"/>
  <c r="E8538" i="1"/>
  <c r="H8538" i="1"/>
  <c r="D8538" i="1"/>
  <c r="F8538" i="1"/>
  <c r="H8539" i="1" l="1"/>
  <c r="D8539" i="1"/>
  <c r="F8539" i="1"/>
  <c r="A8540" i="1"/>
  <c r="E8539" i="1"/>
  <c r="G8539" i="1"/>
  <c r="C8539" i="1"/>
  <c r="A8541" i="1" l="1"/>
  <c r="E8540" i="1"/>
  <c r="G8540" i="1"/>
  <c r="C8540" i="1"/>
  <c r="F8540" i="1"/>
  <c r="H8540" i="1"/>
  <c r="D8540" i="1"/>
  <c r="F8541" i="1" l="1"/>
  <c r="H8541" i="1"/>
  <c r="D8541" i="1"/>
  <c r="G8541" i="1"/>
  <c r="C8541" i="1"/>
  <c r="A8542" i="1"/>
  <c r="E8541" i="1"/>
  <c r="G8542" i="1" l="1"/>
  <c r="C8542" i="1"/>
  <c r="A8543" i="1"/>
  <c r="E8542" i="1"/>
  <c r="H8542" i="1"/>
  <c r="D8542" i="1"/>
  <c r="F8542" i="1"/>
  <c r="H8543" i="1" l="1"/>
  <c r="D8543" i="1"/>
  <c r="F8543" i="1"/>
  <c r="A8544" i="1"/>
  <c r="E8543" i="1"/>
  <c r="G8543" i="1"/>
  <c r="C8543" i="1"/>
  <c r="A8545" i="1" l="1"/>
  <c r="E8544" i="1"/>
  <c r="G8544" i="1"/>
  <c r="C8544" i="1"/>
  <c r="F8544" i="1"/>
  <c r="D8544" i="1"/>
  <c r="H8544" i="1"/>
  <c r="F8545" i="1" l="1"/>
  <c r="H8545" i="1"/>
  <c r="D8545" i="1"/>
  <c r="G8545" i="1"/>
  <c r="C8545" i="1"/>
  <c r="A8546" i="1"/>
  <c r="E8545" i="1"/>
  <c r="G8546" i="1" l="1"/>
  <c r="C8546" i="1"/>
  <c r="A8547" i="1"/>
  <c r="E8546" i="1"/>
  <c r="H8546" i="1"/>
  <c r="D8546" i="1"/>
  <c r="F8546" i="1"/>
  <c r="H8547" i="1" l="1"/>
  <c r="D8547" i="1"/>
  <c r="F8547" i="1"/>
  <c r="A8548" i="1"/>
  <c r="E8547" i="1"/>
  <c r="G8547" i="1"/>
  <c r="C8547" i="1"/>
  <c r="A8549" i="1" l="1"/>
  <c r="E8548" i="1"/>
  <c r="G8548" i="1"/>
  <c r="C8548" i="1"/>
  <c r="F8548" i="1"/>
  <c r="H8548" i="1"/>
  <c r="D8548" i="1"/>
  <c r="F8549" i="1" l="1"/>
  <c r="H8549" i="1"/>
  <c r="D8549" i="1"/>
  <c r="G8549" i="1"/>
  <c r="C8549" i="1"/>
  <c r="A8550" i="1"/>
  <c r="E8549" i="1"/>
  <c r="G8550" i="1" l="1"/>
  <c r="C8550" i="1"/>
  <c r="A8551" i="1"/>
  <c r="E8550" i="1"/>
  <c r="H8550" i="1"/>
  <c r="D8550" i="1"/>
  <c r="F8550" i="1"/>
  <c r="H8551" i="1" l="1"/>
  <c r="D8551" i="1"/>
  <c r="F8551" i="1"/>
  <c r="A8552" i="1"/>
  <c r="E8551" i="1"/>
  <c r="C8551" i="1"/>
  <c r="G8551" i="1"/>
  <c r="A8553" i="1" l="1"/>
  <c r="E8552" i="1"/>
  <c r="G8552" i="1"/>
  <c r="C8552" i="1"/>
  <c r="F8552" i="1"/>
  <c r="H8552" i="1"/>
  <c r="D8552" i="1"/>
  <c r="F8553" i="1" l="1"/>
  <c r="H8553" i="1"/>
  <c r="D8553" i="1"/>
  <c r="G8553" i="1"/>
  <c r="C8553" i="1"/>
  <c r="E8553" i="1"/>
  <c r="A8554" i="1"/>
  <c r="G8554" i="1" l="1"/>
  <c r="C8554" i="1"/>
  <c r="A8555" i="1"/>
  <c r="E8554" i="1"/>
  <c r="H8554" i="1"/>
  <c r="D8554" i="1"/>
  <c r="F8554" i="1"/>
  <c r="H8555" i="1" l="1"/>
  <c r="D8555" i="1"/>
  <c r="F8555" i="1"/>
  <c r="A8556" i="1"/>
  <c r="E8555" i="1"/>
  <c r="G8555" i="1"/>
  <c r="C8555" i="1"/>
  <c r="A8557" i="1" l="1"/>
  <c r="E8556" i="1"/>
  <c r="G8556" i="1"/>
  <c r="C8556" i="1"/>
  <c r="F8556" i="1"/>
  <c r="H8556" i="1"/>
  <c r="D8556" i="1"/>
  <c r="F8557" i="1" l="1"/>
  <c r="H8557" i="1"/>
  <c r="D8557" i="1"/>
  <c r="G8557" i="1"/>
  <c r="C8557" i="1"/>
  <c r="A8558" i="1"/>
  <c r="E8557" i="1"/>
  <c r="G8558" i="1" l="1"/>
  <c r="C8558" i="1"/>
  <c r="A8559" i="1"/>
  <c r="E8558" i="1"/>
  <c r="H8558" i="1"/>
  <c r="D8558" i="1"/>
  <c r="F8558" i="1"/>
  <c r="H8559" i="1" l="1"/>
  <c r="D8559" i="1"/>
  <c r="F8559" i="1"/>
  <c r="A8560" i="1"/>
  <c r="E8559" i="1"/>
  <c r="G8559" i="1"/>
  <c r="C8559" i="1"/>
  <c r="A8561" i="1" l="1"/>
  <c r="E8560" i="1"/>
  <c r="G8560" i="1"/>
  <c r="C8560" i="1"/>
  <c r="F8560" i="1"/>
  <c r="D8560" i="1"/>
  <c r="H8560" i="1"/>
  <c r="F8561" i="1" l="1"/>
  <c r="H8561" i="1"/>
  <c r="D8561" i="1"/>
  <c r="G8561" i="1"/>
  <c r="C8561" i="1"/>
  <c r="A8562" i="1"/>
  <c r="E8561" i="1"/>
  <c r="G8562" i="1" l="1"/>
  <c r="C8562" i="1"/>
  <c r="A8563" i="1"/>
  <c r="E8562" i="1"/>
  <c r="H8562" i="1"/>
  <c r="D8562" i="1"/>
  <c r="F8562" i="1"/>
  <c r="H8563" i="1" l="1"/>
  <c r="D8563" i="1"/>
  <c r="F8563" i="1"/>
  <c r="A8564" i="1"/>
  <c r="E8563" i="1"/>
  <c r="G8563" i="1"/>
  <c r="C8563" i="1"/>
  <c r="A8565" i="1" l="1"/>
  <c r="E8564" i="1"/>
  <c r="G8564" i="1"/>
  <c r="C8564" i="1"/>
  <c r="F8564" i="1"/>
  <c r="H8564" i="1"/>
  <c r="D8564" i="1"/>
  <c r="F8565" i="1" l="1"/>
  <c r="H8565" i="1"/>
  <c r="D8565" i="1"/>
  <c r="G8565" i="1"/>
  <c r="C8565" i="1"/>
  <c r="A8566" i="1"/>
  <c r="E8565" i="1"/>
  <c r="G8566" i="1" l="1"/>
  <c r="C8566" i="1"/>
  <c r="A8567" i="1"/>
  <c r="E8566" i="1"/>
  <c r="H8566" i="1"/>
  <c r="D8566" i="1"/>
  <c r="F8566" i="1"/>
  <c r="H8567" i="1" l="1"/>
  <c r="D8567" i="1"/>
  <c r="F8567" i="1"/>
  <c r="A8568" i="1"/>
  <c r="E8567" i="1"/>
  <c r="C8567" i="1"/>
  <c r="G8567" i="1"/>
  <c r="A8569" i="1" l="1"/>
  <c r="E8568" i="1"/>
  <c r="G8568" i="1"/>
  <c r="C8568" i="1"/>
  <c r="F8568" i="1"/>
  <c r="H8568" i="1"/>
  <c r="D8568" i="1"/>
  <c r="F8569" i="1" l="1"/>
  <c r="H8569" i="1"/>
  <c r="D8569" i="1"/>
  <c r="G8569" i="1"/>
  <c r="C8569" i="1"/>
  <c r="E8569" i="1"/>
  <c r="A8570" i="1"/>
  <c r="G8570" i="1" l="1"/>
  <c r="C8570" i="1"/>
  <c r="A8571" i="1"/>
  <c r="E8570" i="1"/>
  <c r="H8570" i="1"/>
  <c r="D8570" i="1"/>
  <c r="F8570" i="1"/>
  <c r="H8571" i="1" l="1"/>
  <c r="D8571" i="1"/>
  <c r="F8571" i="1"/>
  <c r="A8572" i="1"/>
  <c r="E8571" i="1"/>
  <c r="G8571" i="1"/>
  <c r="C8571" i="1"/>
  <c r="A8573" i="1" l="1"/>
  <c r="E8572" i="1"/>
  <c r="G8572" i="1"/>
  <c r="C8572" i="1"/>
  <c r="F8572" i="1"/>
  <c r="H8572" i="1"/>
  <c r="D8572" i="1"/>
  <c r="F8573" i="1" l="1"/>
  <c r="H8573" i="1"/>
  <c r="D8573" i="1"/>
  <c r="G8573" i="1"/>
  <c r="C8573" i="1"/>
  <c r="A8574" i="1"/>
  <c r="E8573" i="1"/>
  <c r="G8574" i="1" l="1"/>
  <c r="C8574" i="1"/>
  <c r="A8575" i="1"/>
  <c r="E8574" i="1"/>
  <c r="H8574" i="1"/>
  <c r="D8574" i="1"/>
  <c r="F8574" i="1"/>
  <c r="H8575" i="1" l="1"/>
  <c r="D8575" i="1"/>
  <c r="F8575" i="1"/>
  <c r="A8576" i="1"/>
  <c r="E8575" i="1"/>
  <c r="G8575" i="1"/>
  <c r="C8575" i="1"/>
  <c r="A8577" i="1" l="1"/>
  <c r="E8576" i="1"/>
  <c r="G8576" i="1"/>
  <c r="C8576" i="1"/>
  <c r="F8576" i="1"/>
  <c r="D8576" i="1"/>
  <c r="H8576" i="1"/>
  <c r="F8577" i="1" l="1"/>
  <c r="H8577" i="1"/>
  <c r="D8577" i="1"/>
  <c r="G8577" i="1"/>
  <c r="C8577" i="1"/>
  <c r="A8578" i="1"/>
  <c r="E8577" i="1"/>
  <c r="G8578" i="1" l="1"/>
  <c r="C8578" i="1"/>
  <c r="A8579" i="1"/>
  <c r="E8578" i="1"/>
  <c r="H8578" i="1"/>
  <c r="D8578" i="1"/>
  <c r="F8578" i="1"/>
  <c r="H8579" i="1" l="1"/>
  <c r="D8579" i="1"/>
  <c r="F8579" i="1"/>
  <c r="A8580" i="1"/>
  <c r="E8579" i="1"/>
  <c r="G8579" i="1"/>
  <c r="C8579" i="1"/>
  <c r="A8581" i="1" l="1"/>
  <c r="E8580" i="1"/>
  <c r="G8580" i="1"/>
  <c r="C8580" i="1"/>
  <c r="F8580" i="1"/>
  <c r="H8580" i="1"/>
  <c r="D8580" i="1"/>
  <c r="F8581" i="1" l="1"/>
  <c r="H8581" i="1"/>
  <c r="D8581" i="1"/>
  <c r="G8581" i="1"/>
  <c r="C8581" i="1"/>
  <c r="A8582" i="1"/>
  <c r="E8581" i="1"/>
  <c r="G8582" i="1" l="1"/>
  <c r="C8582" i="1"/>
  <c r="A8583" i="1"/>
  <c r="E8582" i="1"/>
  <c r="H8582" i="1"/>
  <c r="D8582" i="1"/>
  <c r="F8582" i="1"/>
  <c r="H8583" i="1" l="1"/>
  <c r="D8583" i="1"/>
  <c r="F8583" i="1"/>
  <c r="A8584" i="1"/>
  <c r="E8583" i="1"/>
  <c r="C8583" i="1"/>
  <c r="G8583" i="1"/>
  <c r="A8585" i="1" l="1"/>
  <c r="E8584" i="1"/>
  <c r="G8584" i="1"/>
  <c r="C8584" i="1"/>
  <c r="F8584" i="1"/>
  <c r="H8584" i="1"/>
  <c r="D8584" i="1"/>
  <c r="F8585" i="1" l="1"/>
  <c r="H8585" i="1"/>
  <c r="D8585" i="1"/>
  <c r="G8585" i="1"/>
  <c r="C8585" i="1"/>
  <c r="E8585" i="1"/>
  <c r="A8586" i="1"/>
  <c r="G8586" i="1" l="1"/>
  <c r="C8586" i="1"/>
  <c r="A8587" i="1"/>
  <c r="E8586" i="1"/>
  <c r="H8586" i="1"/>
  <c r="D8586" i="1"/>
  <c r="F8586" i="1"/>
  <c r="H8587" i="1" l="1"/>
  <c r="D8587" i="1"/>
  <c r="F8587" i="1"/>
  <c r="A8588" i="1"/>
  <c r="E8587" i="1"/>
  <c r="G8587" i="1"/>
  <c r="C8587" i="1"/>
  <c r="A8589" i="1" l="1"/>
  <c r="E8588" i="1"/>
  <c r="G8588" i="1"/>
  <c r="C8588" i="1"/>
  <c r="F8588" i="1"/>
  <c r="H8588" i="1"/>
  <c r="D8588" i="1"/>
  <c r="F8589" i="1" l="1"/>
  <c r="H8589" i="1"/>
  <c r="D8589" i="1"/>
  <c r="G8589" i="1"/>
  <c r="C8589" i="1"/>
  <c r="A8590" i="1"/>
  <c r="E8589" i="1"/>
  <c r="G8590" i="1" l="1"/>
  <c r="C8590" i="1"/>
  <c r="A8591" i="1"/>
  <c r="E8590" i="1"/>
  <c r="H8590" i="1"/>
  <c r="D8590" i="1"/>
  <c r="F8590" i="1"/>
  <c r="H8591" i="1" l="1"/>
  <c r="D8591" i="1"/>
  <c r="F8591" i="1"/>
  <c r="A8592" i="1"/>
  <c r="E8591" i="1"/>
  <c r="G8591" i="1"/>
  <c r="C8591" i="1"/>
  <c r="A8593" i="1" l="1"/>
  <c r="E8592" i="1"/>
  <c r="G8592" i="1"/>
  <c r="C8592" i="1"/>
  <c r="F8592" i="1"/>
  <c r="D8592" i="1"/>
  <c r="H8592" i="1"/>
  <c r="F8593" i="1" l="1"/>
  <c r="H8593" i="1"/>
  <c r="D8593" i="1"/>
  <c r="G8593" i="1"/>
  <c r="C8593" i="1"/>
  <c r="A8594" i="1"/>
  <c r="E8593" i="1"/>
  <c r="G8594" i="1" l="1"/>
  <c r="C8594" i="1"/>
  <c r="A8595" i="1"/>
  <c r="E8594" i="1"/>
  <c r="H8594" i="1"/>
  <c r="D8594" i="1"/>
  <c r="F8594" i="1"/>
  <c r="H8595" i="1" l="1"/>
  <c r="D8595" i="1"/>
  <c r="F8595" i="1"/>
  <c r="A8596" i="1"/>
  <c r="E8595" i="1"/>
  <c r="G8595" i="1"/>
  <c r="C8595" i="1"/>
  <c r="A8597" i="1" l="1"/>
  <c r="E8596" i="1"/>
  <c r="G8596" i="1"/>
  <c r="C8596" i="1"/>
  <c r="F8596" i="1"/>
  <c r="H8596" i="1"/>
  <c r="D8596" i="1"/>
  <c r="F8597" i="1" l="1"/>
  <c r="H8597" i="1"/>
  <c r="D8597" i="1"/>
  <c r="G8597" i="1"/>
  <c r="C8597" i="1"/>
  <c r="A8598" i="1"/>
  <c r="E8597" i="1"/>
  <c r="G8598" i="1" l="1"/>
  <c r="C8598" i="1"/>
  <c r="A8599" i="1"/>
  <c r="E8598" i="1"/>
  <c r="H8598" i="1"/>
  <c r="D8598" i="1"/>
  <c r="F8598" i="1"/>
  <c r="H8599" i="1" l="1"/>
  <c r="D8599" i="1"/>
  <c r="F8599" i="1"/>
  <c r="A8600" i="1"/>
  <c r="E8599" i="1"/>
  <c r="C8599" i="1"/>
  <c r="G8599" i="1"/>
  <c r="A8601" i="1" l="1"/>
  <c r="E8600" i="1"/>
  <c r="G8600" i="1"/>
  <c r="C8600" i="1"/>
  <c r="F8600" i="1"/>
  <c r="H8600" i="1"/>
  <c r="D8600" i="1"/>
  <c r="F8601" i="1" l="1"/>
  <c r="H8601" i="1"/>
  <c r="D8601" i="1"/>
  <c r="G8601" i="1"/>
  <c r="C8601" i="1"/>
  <c r="E8601" i="1"/>
  <c r="A8602" i="1"/>
  <c r="G8602" i="1" l="1"/>
  <c r="C8602" i="1"/>
  <c r="A8603" i="1"/>
  <c r="E8602" i="1"/>
  <c r="H8602" i="1"/>
  <c r="D8602" i="1"/>
  <c r="F8602" i="1"/>
  <c r="H8603" i="1" l="1"/>
  <c r="D8603" i="1"/>
  <c r="F8603" i="1"/>
  <c r="A8604" i="1"/>
  <c r="E8603" i="1"/>
  <c r="G8603" i="1"/>
  <c r="C8603" i="1"/>
  <c r="A8605" i="1" l="1"/>
  <c r="E8604" i="1"/>
  <c r="G8604" i="1"/>
  <c r="C8604" i="1"/>
  <c r="F8604" i="1"/>
  <c r="H8604" i="1"/>
  <c r="D8604" i="1"/>
  <c r="F8605" i="1" l="1"/>
  <c r="H8605" i="1"/>
  <c r="D8605" i="1"/>
  <c r="G8605" i="1"/>
  <c r="C8605" i="1"/>
  <c r="A8606" i="1"/>
  <c r="E8605" i="1"/>
  <c r="G8606" i="1" l="1"/>
  <c r="C8606" i="1"/>
  <c r="A8607" i="1"/>
  <c r="E8606" i="1"/>
  <c r="H8606" i="1"/>
  <c r="D8606" i="1"/>
  <c r="F8606" i="1"/>
  <c r="H8607" i="1" l="1"/>
  <c r="D8607" i="1"/>
  <c r="F8607" i="1"/>
  <c r="A8608" i="1"/>
  <c r="E8607" i="1"/>
  <c r="G8607" i="1"/>
  <c r="C8607" i="1"/>
  <c r="A8609" i="1" l="1"/>
  <c r="E8608" i="1"/>
  <c r="G8608" i="1"/>
  <c r="C8608" i="1"/>
  <c r="F8608" i="1"/>
  <c r="D8608" i="1"/>
  <c r="H8608" i="1"/>
  <c r="F8609" i="1" l="1"/>
  <c r="H8609" i="1"/>
  <c r="D8609" i="1"/>
  <c r="G8609" i="1"/>
  <c r="C8609" i="1"/>
  <c r="A8610" i="1"/>
  <c r="E8609" i="1"/>
  <c r="G8610" i="1" l="1"/>
  <c r="C8610" i="1"/>
  <c r="A8611" i="1"/>
  <c r="E8610" i="1"/>
  <c r="H8610" i="1"/>
  <c r="D8610" i="1"/>
  <c r="F8610" i="1"/>
  <c r="H8611" i="1" l="1"/>
  <c r="D8611" i="1"/>
  <c r="F8611" i="1"/>
  <c r="A8612" i="1"/>
  <c r="E8611" i="1"/>
  <c r="G8611" i="1"/>
  <c r="C8611" i="1"/>
  <c r="A8613" i="1" l="1"/>
  <c r="E8612" i="1"/>
  <c r="G8612" i="1"/>
  <c r="C8612" i="1"/>
  <c r="F8612" i="1"/>
  <c r="H8612" i="1"/>
  <c r="D8612" i="1"/>
  <c r="F8613" i="1" l="1"/>
  <c r="H8613" i="1"/>
  <c r="D8613" i="1"/>
  <c r="G8613" i="1"/>
  <c r="C8613" i="1"/>
  <c r="A8614" i="1"/>
  <c r="E8613" i="1"/>
  <c r="G8614" i="1" l="1"/>
  <c r="C8614" i="1"/>
  <c r="A8615" i="1"/>
  <c r="E8614" i="1"/>
  <c r="H8614" i="1"/>
  <c r="D8614" i="1"/>
  <c r="F8614" i="1"/>
  <c r="H8615" i="1" l="1"/>
  <c r="D8615" i="1"/>
  <c r="F8615" i="1"/>
  <c r="A8616" i="1"/>
  <c r="E8615" i="1"/>
  <c r="C8615" i="1"/>
  <c r="G8615" i="1"/>
  <c r="A8617" i="1" l="1"/>
  <c r="E8616" i="1"/>
  <c r="G8616" i="1"/>
  <c r="C8616" i="1"/>
  <c r="F8616" i="1"/>
  <c r="H8616" i="1"/>
  <c r="D8616" i="1"/>
  <c r="F8617" i="1" l="1"/>
  <c r="H8617" i="1"/>
  <c r="D8617" i="1"/>
  <c r="G8617" i="1"/>
  <c r="C8617" i="1"/>
  <c r="E8617" i="1"/>
  <c r="A8618" i="1"/>
  <c r="G8618" i="1" l="1"/>
  <c r="C8618" i="1"/>
  <c r="A8619" i="1"/>
  <c r="E8618" i="1"/>
  <c r="H8618" i="1"/>
  <c r="D8618" i="1"/>
  <c r="F8618" i="1"/>
  <c r="H8619" i="1" l="1"/>
  <c r="D8619" i="1"/>
  <c r="F8619" i="1"/>
  <c r="A8620" i="1"/>
  <c r="E8619" i="1"/>
  <c r="G8619" i="1"/>
  <c r="C8619" i="1"/>
  <c r="A8621" i="1" l="1"/>
  <c r="E8620" i="1"/>
  <c r="G8620" i="1"/>
  <c r="C8620" i="1"/>
  <c r="F8620" i="1"/>
  <c r="H8620" i="1"/>
  <c r="D8620" i="1"/>
  <c r="F8621" i="1" l="1"/>
  <c r="H8621" i="1"/>
  <c r="D8621" i="1"/>
  <c r="G8621" i="1"/>
  <c r="C8621" i="1"/>
  <c r="A8622" i="1"/>
  <c r="E8621" i="1"/>
  <c r="G8622" i="1" l="1"/>
  <c r="C8622" i="1"/>
  <c r="A8623" i="1"/>
  <c r="E8622" i="1"/>
  <c r="H8622" i="1"/>
  <c r="D8622" i="1"/>
  <c r="F8622" i="1"/>
  <c r="H8623" i="1" l="1"/>
  <c r="D8623" i="1"/>
  <c r="F8623" i="1"/>
  <c r="A8624" i="1"/>
  <c r="E8623" i="1"/>
  <c r="G8623" i="1"/>
  <c r="C8623" i="1"/>
  <c r="A8625" i="1" l="1"/>
  <c r="E8624" i="1"/>
  <c r="G8624" i="1"/>
  <c r="C8624" i="1"/>
  <c r="F8624" i="1"/>
  <c r="D8624" i="1"/>
  <c r="H8624" i="1"/>
  <c r="F8625" i="1" l="1"/>
  <c r="H8625" i="1"/>
  <c r="D8625" i="1"/>
  <c r="G8625" i="1"/>
  <c r="C8625" i="1"/>
  <c r="A8626" i="1"/>
  <c r="E8625" i="1"/>
  <c r="G8626" i="1" l="1"/>
  <c r="C8626" i="1"/>
  <c r="A8627" i="1"/>
  <c r="E8626" i="1"/>
  <c r="H8626" i="1"/>
  <c r="D8626" i="1"/>
  <c r="F8626" i="1"/>
  <c r="H8627" i="1" l="1"/>
  <c r="D8627" i="1"/>
  <c r="F8627" i="1"/>
  <c r="A8628" i="1"/>
  <c r="E8627" i="1"/>
  <c r="G8627" i="1"/>
  <c r="C8627" i="1"/>
  <c r="A8629" i="1" l="1"/>
  <c r="E8628" i="1"/>
  <c r="G8628" i="1"/>
  <c r="C8628" i="1"/>
  <c r="F8628" i="1"/>
  <c r="H8628" i="1"/>
  <c r="D8628" i="1"/>
  <c r="F8629" i="1" l="1"/>
  <c r="H8629" i="1"/>
  <c r="D8629" i="1"/>
  <c r="G8629" i="1"/>
  <c r="C8629" i="1"/>
  <c r="A8630" i="1"/>
  <c r="E8629" i="1"/>
  <c r="G8630" i="1" l="1"/>
  <c r="C8630" i="1"/>
  <c r="A8631" i="1"/>
  <c r="E8630" i="1"/>
  <c r="H8630" i="1"/>
  <c r="D8630" i="1"/>
  <c r="F8630" i="1"/>
  <c r="H8631" i="1" l="1"/>
  <c r="D8631" i="1"/>
  <c r="F8631" i="1"/>
  <c r="A8632" i="1"/>
  <c r="E8631" i="1"/>
  <c r="C8631" i="1"/>
  <c r="G8631" i="1"/>
  <c r="A8633" i="1" l="1"/>
  <c r="E8632" i="1"/>
  <c r="G8632" i="1"/>
  <c r="C8632" i="1"/>
  <c r="F8632" i="1"/>
  <c r="H8632" i="1"/>
  <c r="D8632" i="1"/>
  <c r="F8633" i="1" l="1"/>
  <c r="H8633" i="1"/>
  <c r="D8633" i="1"/>
  <c r="G8633" i="1"/>
  <c r="C8633" i="1"/>
  <c r="E8633" i="1"/>
  <c r="A8634" i="1"/>
  <c r="G8634" i="1" l="1"/>
  <c r="C8634" i="1"/>
  <c r="A8635" i="1"/>
  <c r="E8634" i="1"/>
  <c r="H8634" i="1"/>
  <c r="D8634" i="1"/>
  <c r="F8634" i="1"/>
  <c r="H8635" i="1" l="1"/>
  <c r="D8635" i="1"/>
  <c r="F8635" i="1"/>
  <c r="A8636" i="1"/>
  <c r="E8635" i="1"/>
  <c r="G8635" i="1"/>
  <c r="C8635" i="1"/>
  <c r="A8637" i="1" l="1"/>
  <c r="E8636" i="1"/>
  <c r="G8636" i="1"/>
  <c r="C8636" i="1"/>
  <c r="F8636" i="1"/>
  <c r="H8636" i="1"/>
  <c r="D8636" i="1"/>
  <c r="F8637" i="1" l="1"/>
  <c r="H8637" i="1"/>
  <c r="D8637" i="1"/>
  <c r="G8637" i="1"/>
  <c r="C8637" i="1"/>
  <c r="A8638" i="1"/>
  <c r="E8637" i="1"/>
  <c r="G8638" i="1" l="1"/>
  <c r="C8638" i="1"/>
  <c r="A8639" i="1"/>
  <c r="E8638" i="1"/>
  <c r="H8638" i="1"/>
  <c r="D8638" i="1"/>
  <c r="F8638" i="1"/>
  <c r="H8639" i="1" l="1"/>
  <c r="D8639" i="1"/>
  <c r="F8639" i="1"/>
  <c r="A8640" i="1"/>
  <c r="E8639" i="1"/>
  <c r="G8639" i="1"/>
  <c r="C8639" i="1"/>
  <c r="A8641" i="1" l="1"/>
  <c r="E8640" i="1"/>
  <c r="G8640" i="1"/>
  <c r="C8640" i="1"/>
  <c r="F8640" i="1"/>
  <c r="D8640" i="1"/>
  <c r="H8640" i="1"/>
  <c r="F8641" i="1" l="1"/>
  <c r="H8641" i="1"/>
  <c r="D8641" i="1"/>
  <c r="G8641" i="1"/>
  <c r="C8641" i="1"/>
  <c r="A8642" i="1"/>
  <c r="E8641" i="1"/>
  <c r="G8642" i="1" l="1"/>
  <c r="C8642" i="1"/>
  <c r="A8643" i="1"/>
  <c r="E8642" i="1"/>
  <c r="H8642" i="1"/>
  <c r="D8642" i="1"/>
  <c r="F8642" i="1"/>
  <c r="H8643" i="1" l="1"/>
  <c r="D8643" i="1"/>
  <c r="F8643" i="1"/>
  <c r="A8644" i="1"/>
  <c r="E8643" i="1"/>
  <c r="G8643" i="1"/>
  <c r="C8643" i="1"/>
  <c r="A8645" i="1" l="1"/>
  <c r="E8644" i="1"/>
  <c r="G8644" i="1"/>
  <c r="C8644" i="1"/>
  <c r="F8644" i="1"/>
  <c r="H8644" i="1"/>
  <c r="D8644" i="1"/>
  <c r="F8645" i="1" l="1"/>
  <c r="H8645" i="1"/>
  <c r="D8645" i="1"/>
  <c r="G8645" i="1"/>
  <c r="C8645" i="1"/>
  <c r="A8646" i="1"/>
  <c r="E8645" i="1"/>
  <c r="G8646" i="1" l="1"/>
  <c r="C8646" i="1"/>
  <c r="A8647" i="1"/>
  <c r="E8646" i="1"/>
  <c r="H8646" i="1"/>
  <c r="D8646" i="1"/>
  <c r="F8646" i="1"/>
  <c r="H8647" i="1" l="1"/>
  <c r="D8647" i="1"/>
  <c r="F8647" i="1"/>
  <c r="A8648" i="1"/>
  <c r="E8647" i="1"/>
  <c r="C8647" i="1"/>
  <c r="G8647" i="1"/>
  <c r="A8649" i="1" l="1"/>
  <c r="E8648" i="1"/>
  <c r="G8648" i="1"/>
  <c r="C8648" i="1"/>
  <c r="F8648" i="1"/>
  <c r="H8648" i="1"/>
  <c r="D8648" i="1"/>
  <c r="F8649" i="1" l="1"/>
  <c r="H8649" i="1"/>
  <c r="D8649" i="1"/>
  <c r="G8649" i="1"/>
  <c r="C8649" i="1"/>
  <c r="E8649" i="1"/>
  <c r="A8650" i="1"/>
  <c r="G8650" i="1" l="1"/>
  <c r="C8650" i="1"/>
  <c r="A8651" i="1"/>
  <c r="E8650" i="1"/>
  <c r="H8650" i="1"/>
  <c r="D8650" i="1"/>
  <c r="F8650" i="1"/>
  <c r="H8651" i="1" l="1"/>
  <c r="D8651" i="1"/>
  <c r="F8651" i="1"/>
  <c r="A8652" i="1"/>
  <c r="E8651" i="1"/>
  <c r="G8651" i="1"/>
  <c r="C8651" i="1"/>
  <c r="A8653" i="1" l="1"/>
  <c r="E8652" i="1"/>
  <c r="G8652" i="1"/>
  <c r="C8652" i="1"/>
  <c r="F8652" i="1"/>
  <c r="H8652" i="1"/>
  <c r="D8652" i="1"/>
  <c r="F8653" i="1" l="1"/>
  <c r="H8653" i="1"/>
  <c r="D8653" i="1"/>
  <c r="G8653" i="1"/>
  <c r="C8653" i="1"/>
  <c r="A8654" i="1"/>
  <c r="E8653" i="1"/>
  <c r="G8654" i="1" l="1"/>
  <c r="C8654" i="1"/>
  <c r="A8655" i="1"/>
  <c r="E8654" i="1"/>
  <c r="H8654" i="1"/>
  <c r="D8654" i="1"/>
  <c r="F8654" i="1"/>
  <c r="H8655" i="1" l="1"/>
  <c r="D8655" i="1"/>
  <c r="F8655" i="1"/>
  <c r="A8656" i="1"/>
  <c r="E8655" i="1"/>
  <c r="G8655" i="1"/>
  <c r="C8655" i="1"/>
  <c r="A8657" i="1" l="1"/>
  <c r="E8656" i="1"/>
  <c r="G8656" i="1"/>
  <c r="C8656" i="1"/>
  <c r="F8656" i="1"/>
  <c r="D8656" i="1"/>
  <c r="H8656" i="1"/>
  <c r="F8657" i="1" l="1"/>
  <c r="H8657" i="1"/>
  <c r="D8657" i="1"/>
  <c r="G8657" i="1"/>
  <c r="C8657" i="1"/>
  <c r="A8658" i="1"/>
  <c r="E8657" i="1"/>
  <c r="G8658" i="1" l="1"/>
  <c r="C8658" i="1"/>
  <c r="A8659" i="1"/>
  <c r="E8658" i="1"/>
  <c r="H8658" i="1"/>
  <c r="D8658" i="1"/>
  <c r="F8658" i="1"/>
  <c r="H8659" i="1" l="1"/>
  <c r="D8659" i="1"/>
  <c r="F8659" i="1"/>
  <c r="A8660" i="1"/>
  <c r="E8659" i="1"/>
  <c r="G8659" i="1"/>
  <c r="C8659" i="1"/>
  <c r="A8661" i="1" l="1"/>
  <c r="E8660" i="1"/>
  <c r="G8660" i="1"/>
  <c r="C8660" i="1"/>
  <c r="F8660" i="1"/>
  <c r="H8660" i="1"/>
  <c r="D8660" i="1"/>
  <c r="F8661" i="1" l="1"/>
  <c r="H8661" i="1"/>
  <c r="D8661" i="1"/>
  <c r="G8661" i="1"/>
  <c r="C8661" i="1"/>
  <c r="A8662" i="1"/>
  <c r="E8661" i="1"/>
  <c r="G8662" i="1" l="1"/>
  <c r="C8662" i="1"/>
  <c r="A8663" i="1"/>
  <c r="E8662" i="1"/>
  <c r="H8662" i="1"/>
  <c r="D8662" i="1"/>
  <c r="F8662" i="1"/>
  <c r="H8663" i="1" l="1"/>
  <c r="D8663" i="1"/>
  <c r="F8663" i="1"/>
  <c r="A8664" i="1"/>
  <c r="E8663" i="1"/>
  <c r="C8663" i="1"/>
  <c r="G8663" i="1"/>
  <c r="A8665" i="1" l="1"/>
  <c r="E8664" i="1"/>
  <c r="G8664" i="1"/>
  <c r="C8664" i="1"/>
  <c r="F8664" i="1"/>
  <c r="H8664" i="1"/>
  <c r="D8664" i="1"/>
  <c r="F8665" i="1" l="1"/>
  <c r="H8665" i="1"/>
  <c r="D8665" i="1"/>
  <c r="G8665" i="1"/>
  <c r="C8665" i="1"/>
  <c r="E8665" i="1"/>
  <c r="A8666" i="1"/>
  <c r="G8666" i="1" l="1"/>
  <c r="C8666" i="1"/>
  <c r="A8667" i="1"/>
  <c r="E8666" i="1"/>
  <c r="H8666" i="1"/>
  <c r="D8666" i="1"/>
  <c r="F8666" i="1"/>
  <c r="H8667" i="1" l="1"/>
  <c r="D8667" i="1"/>
  <c r="F8667" i="1"/>
  <c r="A8668" i="1"/>
  <c r="E8667" i="1"/>
  <c r="G8667" i="1"/>
  <c r="C8667" i="1"/>
  <c r="A8669" i="1" l="1"/>
  <c r="E8668" i="1"/>
  <c r="G8668" i="1"/>
  <c r="C8668" i="1"/>
  <c r="F8668" i="1"/>
  <c r="H8668" i="1"/>
  <c r="D8668" i="1"/>
  <c r="F8669" i="1" l="1"/>
  <c r="H8669" i="1"/>
  <c r="D8669" i="1"/>
  <c r="G8669" i="1"/>
  <c r="C8669" i="1"/>
  <c r="A8670" i="1"/>
  <c r="E8669" i="1"/>
  <c r="G8670" i="1" l="1"/>
  <c r="C8670" i="1"/>
  <c r="A8671" i="1"/>
  <c r="E8670" i="1"/>
  <c r="H8670" i="1"/>
  <c r="D8670" i="1"/>
  <c r="F8670" i="1"/>
  <c r="H8671" i="1" l="1"/>
  <c r="D8671" i="1"/>
  <c r="F8671" i="1"/>
  <c r="A8672" i="1"/>
  <c r="E8671" i="1"/>
  <c r="G8671" i="1"/>
  <c r="C8671" i="1"/>
  <c r="A8673" i="1" l="1"/>
  <c r="E8672" i="1"/>
  <c r="G8672" i="1"/>
  <c r="C8672" i="1"/>
  <c r="F8672" i="1"/>
  <c r="D8672" i="1"/>
  <c r="H8672" i="1"/>
  <c r="F8673" i="1" l="1"/>
  <c r="H8673" i="1"/>
  <c r="D8673" i="1"/>
  <c r="G8673" i="1"/>
  <c r="C8673" i="1"/>
  <c r="A8674" i="1"/>
  <c r="E8673" i="1"/>
  <c r="G8674" i="1" l="1"/>
  <c r="C8674" i="1"/>
  <c r="A8675" i="1"/>
  <c r="E8674" i="1"/>
  <c r="H8674" i="1"/>
  <c r="D8674" i="1"/>
  <c r="F8674" i="1"/>
  <c r="H8675" i="1" l="1"/>
  <c r="D8675" i="1"/>
  <c r="F8675" i="1"/>
  <c r="A8676" i="1"/>
  <c r="E8675" i="1"/>
  <c r="G8675" i="1"/>
  <c r="C8675" i="1"/>
  <c r="A8677" i="1" l="1"/>
  <c r="E8676" i="1"/>
  <c r="G8676" i="1"/>
  <c r="C8676" i="1"/>
  <c r="F8676" i="1"/>
  <c r="H8676" i="1"/>
  <c r="D8676" i="1"/>
  <c r="F8677" i="1" l="1"/>
  <c r="H8677" i="1"/>
  <c r="D8677" i="1"/>
  <c r="G8677" i="1"/>
  <c r="C8677" i="1"/>
  <c r="A8678" i="1"/>
  <c r="E8677" i="1"/>
  <c r="G8678" i="1" l="1"/>
  <c r="C8678" i="1"/>
  <c r="A8679" i="1"/>
  <c r="E8678" i="1"/>
  <c r="H8678" i="1"/>
  <c r="D8678" i="1"/>
  <c r="F8678" i="1"/>
  <c r="H8679" i="1" l="1"/>
  <c r="D8679" i="1"/>
  <c r="F8679" i="1"/>
  <c r="A8680" i="1"/>
  <c r="E8679" i="1"/>
  <c r="C8679" i="1"/>
  <c r="G8679" i="1"/>
  <c r="A8681" i="1" l="1"/>
  <c r="E8680" i="1"/>
  <c r="G8680" i="1"/>
  <c r="C8680" i="1"/>
  <c r="F8680" i="1"/>
  <c r="H8680" i="1"/>
  <c r="D8680" i="1"/>
  <c r="F8681" i="1" l="1"/>
  <c r="H8681" i="1"/>
  <c r="D8681" i="1"/>
  <c r="G8681" i="1"/>
  <c r="C8681" i="1"/>
  <c r="E8681" i="1"/>
  <c r="A8682" i="1"/>
  <c r="G8682" i="1" l="1"/>
  <c r="C8682" i="1"/>
  <c r="A8683" i="1"/>
  <c r="E8682" i="1"/>
  <c r="H8682" i="1"/>
  <c r="D8682" i="1"/>
  <c r="F8682" i="1"/>
  <c r="H8683" i="1" l="1"/>
  <c r="D8683" i="1"/>
  <c r="F8683" i="1"/>
  <c r="A8684" i="1"/>
  <c r="E8683" i="1"/>
  <c r="G8683" i="1"/>
  <c r="C8683" i="1"/>
  <c r="A8685" i="1" l="1"/>
  <c r="E8684" i="1"/>
  <c r="G8684" i="1"/>
  <c r="C8684" i="1"/>
  <c r="F8684" i="1"/>
  <c r="H8684" i="1"/>
  <c r="D8684" i="1"/>
  <c r="F8685" i="1" l="1"/>
  <c r="H8685" i="1"/>
  <c r="D8685" i="1"/>
  <c r="G8685" i="1"/>
  <c r="C8685" i="1"/>
  <c r="A8686" i="1"/>
  <c r="E8685" i="1"/>
  <c r="G8686" i="1" l="1"/>
  <c r="C8686" i="1"/>
  <c r="A8687" i="1"/>
  <c r="E8686" i="1"/>
  <c r="H8686" i="1"/>
  <c r="D8686" i="1"/>
  <c r="F8686" i="1"/>
  <c r="H8687" i="1" l="1"/>
  <c r="D8687" i="1"/>
  <c r="F8687" i="1"/>
  <c r="A8688" i="1"/>
  <c r="E8687" i="1"/>
  <c r="G8687" i="1"/>
  <c r="C8687" i="1"/>
  <c r="A8689" i="1" l="1"/>
  <c r="E8688" i="1"/>
  <c r="G8688" i="1"/>
  <c r="C8688" i="1"/>
  <c r="F8688" i="1"/>
  <c r="D8688" i="1"/>
  <c r="H8688" i="1"/>
  <c r="F8689" i="1" l="1"/>
  <c r="H8689" i="1"/>
  <c r="D8689" i="1"/>
  <c r="G8689" i="1"/>
  <c r="C8689" i="1"/>
  <c r="A8690" i="1"/>
  <c r="E8689" i="1"/>
  <c r="G8690" i="1" l="1"/>
  <c r="C8690" i="1"/>
  <c r="A8691" i="1"/>
  <c r="E8690" i="1"/>
  <c r="H8690" i="1"/>
  <c r="D8690" i="1"/>
  <c r="F8690" i="1"/>
  <c r="H8691" i="1" l="1"/>
  <c r="D8691" i="1"/>
  <c r="F8691" i="1"/>
  <c r="A8692" i="1"/>
  <c r="E8691" i="1"/>
  <c r="G8691" i="1"/>
  <c r="C8691" i="1"/>
  <c r="A8693" i="1" l="1"/>
  <c r="E8692" i="1"/>
  <c r="G8692" i="1"/>
  <c r="C8692" i="1"/>
  <c r="F8692" i="1"/>
  <c r="H8692" i="1"/>
  <c r="D8692" i="1"/>
  <c r="F8693" i="1" l="1"/>
  <c r="H8693" i="1"/>
  <c r="D8693" i="1"/>
  <c r="G8693" i="1"/>
  <c r="C8693" i="1"/>
  <c r="A8694" i="1"/>
  <c r="E8693" i="1"/>
  <c r="G8694" i="1" l="1"/>
  <c r="C8694" i="1"/>
  <c r="A8695" i="1"/>
  <c r="E8694" i="1"/>
  <c r="H8694" i="1"/>
  <c r="D8694" i="1"/>
  <c r="F8694" i="1"/>
  <c r="H8695" i="1" l="1"/>
  <c r="D8695" i="1"/>
  <c r="F8695" i="1"/>
  <c r="A8696" i="1"/>
  <c r="E8695" i="1"/>
  <c r="C8695" i="1"/>
  <c r="G8695" i="1"/>
  <c r="A8697" i="1" l="1"/>
  <c r="E8696" i="1"/>
  <c r="G8696" i="1"/>
  <c r="C8696" i="1"/>
  <c r="F8696" i="1"/>
  <c r="H8696" i="1"/>
  <c r="D8696" i="1"/>
  <c r="F8697" i="1" l="1"/>
  <c r="H8697" i="1"/>
  <c r="D8697" i="1"/>
  <c r="G8697" i="1"/>
  <c r="C8697" i="1"/>
  <c r="E8697" i="1"/>
  <c r="A8698" i="1"/>
  <c r="G8698" i="1" l="1"/>
  <c r="C8698" i="1"/>
  <c r="A8699" i="1"/>
  <c r="E8698" i="1"/>
  <c r="H8698" i="1"/>
  <c r="D8698" i="1"/>
  <c r="F8698" i="1"/>
  <c r="H8699" i="1" l="1"/>
  <c r="D8699" i="1"/>
  <c r="F8699" i="1"/>
  <c r="A8700" i="1"/>
  <c r="E8699" i="1"/>
  <c r="G8699" i="1"/>
  <c r="C8699" i="1"/>
  <c r="A8701" i="1" l="1"/>
  <c r="E8700" i="1"/>
  <c r="G8700" i="1"/>
  <c r="C8700" i="1"/>
  <c r="F8700" i="1"/>
  <c r="H8700" i="1"/>
  <c r="D8700" i="1"/>
  <c r="F8701" i="1" l="1"/>
  <c r="H8701" i="1"/>
  <c r="D8701" i="1"/>
  <c r="G8701" i="1"/>
  <c r="C8701" i="1"/>
  <c r="A8702" i="1"/>
  <c r="E8701" i="1"/>
  <c r="G8702" i="1" l="1"/>
  <c r="C8702" i="1"/>
  <c r="A8703" i="1"/>
  <c r="E8702" i="1"/>
  <c r="H8702" i="1"/>
  <c r="D8702" i="1"/>
  <c r="F8702" i="1"/>
  <c r="H8703" i="1" l="1"/>
  <c r="D8703" i="1"/>
  <c r="F8703" i="1"/>
  <c r="A8704" i="1"/>
  <c r="E8703" i="1"/>
  <c r="G8703" i="1"/>
  <c r="C8703" i="1"/>
  <c r="A8705" i="1" l="1"/>
  <c r="E8704" i="1"/>
  <c r="G8704" i="1"/>
  <c r="C8704" i="1"/>
  <c r="F8704" i="1"/>
  <c r="D8704" i="1"/>
  <c r="H8704" i="1"/>
  <c r="F8705" i="1" l="1"/>
  <c r="H8705" i="1"/>
  <c r="D8705" i="1"/>
  <c r="G8705" i="1"/>
  <c r="C8705" i="1"/>
  <c r="A8706" i="1"/>
  <c r="E8705" i="1"/>
  <c r="G8706" i="1" l="1"/>
  <c r="C8706" i="1"/>
  <c r="A8707" i="1"/>
  <c r="E8706" i="1"/>
  <c r="H8706" i="1"/>
  <c r="D8706" i="1"/>
  <c r="F8706" i="1"/>
  <c r="H8707" i="1" l="1"/>
  <c r="D8707" i="1"/>
  <c r="F8707" i="1"/>
  <c r="A8708" i="1"/>
  <c r="E8707" i="1"/>
  <c r="G8707" i="1"/>
  <c r="C8707" i="1"/>
  <c r="A8709" i="1" l="1"/>
  <c r="E8708" i="1"/>
  <c r="G8708" i="1"/>
  <c r="C8708" i="1"/>
  <c r="F8708" i="1"/>
  <c r="H8708" i="1"/>
  <c r="D8708" i="1"/>
  <c r="F8709" i="1" l="1"/>
  <c r="H8709" i="1"/>
  <c r="D8709" i="1"/>
  <c r="G8709" i="1"/>
  <c r="C8709" i="1"/>
  <c r="A8710" i="1"/>
  <c r="E8709" i="1"/>
  <c r="G8710" i="1" l="1"/>
  <c r="C8710" i="1"/>
  <c r="A8711" i="1"/>
  <c r="E8710" i="1"/>
  <c r="H8710" i="1"/>
  <c r="D8710" i="1"/>
  <c r="F8710" i="1"/>
  <c r="H8711" i="1" l="1"/>
  <c r="D8711" i="1"/>
  <c r="F8711" i="1"/>
  <c r="A8712" i="1"/>
  <c r="E8711" i="1"/>
  <c r="C8711" i="1"/>
  <c r="G8711" i="1"/>
  <c r="A8713" i="1" l="1"/>
  <c r="E8712" i="1"/>
  <c r="G8712" i="1"/>
  <c r="C8712" i="1"/>
  <c r="F8712" i="1"/>
  <c r="H8712" i="1"/>
  <c r="D8712" i="1"/>
  <c r="F8713" i="1" l="1"/>
  <c r="H8713" i="1"/>
  <c r="D8713" i="1"/>
  <c r="G8713" i="1"/>
  <c r="C8713" i="1"/>
  <c r="E8713" i="1"/>
  <c r="A8714" i="1"/>
  <c r="G8714" i="1" l="1"/>
  <c r="C8714" i="1"/>
  <c r="A8715" i="1"/>
  <c r="E8714" i="1"/>
  <c r="H8714" i="1"/>
  <c r="D8714" i="1"/>
  <c r="F8714" i="1"/>
  <c r="H8715" i="1" l="1"/>
  <c r="D8715" i="1"/>
  <c r="F8715" i="1"/>
  <c r="A8716" i="1"/>
  <c r="E8715" i="1"/>
  <c r="G8715" i="1"/>
  <c r="C8715" i="1"/>
  <c r="A8717" i="1" l="1"/>
  <c r="E8716" i="1"/>
  <c r="G8716" i="1"/>
  <c r="C8716" i="1"/>
  <c r="F8716" i="1"/>
  <c r="H8716" i="1"/>
  <c r="D8716" i="1"/>
  <c r="F8717" i="1" l="1"/>
  <c r="H8717" i="1"/>
  <c r="D8717" i="1"/>
  <c r="G8717" i="1"/>
  <c r="C8717" i="1"/>
  <c r="A8718" i="1"/>
  <c r="E8717" i="1"/>
  <c r="G8718" i="1" l="1"/>
  <c r="C8718" i="1"/>
  <c r="A8719" i="1"/>
  <c r="E8718" i="1"/>
  <c r="H8718" i="1"/>
  <c r="D8718" i="1"/>
  <c r="F8718" i="1"/>
  <c r="H8719" i="1" l="1"/>
  <c r="D8719" i="1"/>
  <c r="F8719" i="1"/>
  <c r="A8720" i="1"/>
  <c r="E8719" i="1"/>
  <c r="G8719" i="1"/>
  <c r="C8719" i="1"/>
  <c r="A8721" i="1" l="1"/>
  <c r="E8720" i="1"/>
  <c r="G8720" i="1"/>
  <c r="C8720" i="1"/>
  <c r="F8720" i="1"/>
  <c r="D8720" i="1"/>
  <c r="H8720" i="1"/>
  <c r="F8721" i="1" l="1"/>
  <c r="H8721" i="1"/>
  <c r="D8721" i="1"/>
  <c r="G8721" i="1"/>
  <c r="C8721" i="1"/>
  <c r="A8722" i="1"/>
  <c r="E8721" i="1"/>
  <c r="G8722" i="1" l="1"/>
  <c r="C8722" i="1"/>
  <c r="A8723" i="1"/>
  <c r="E8722" i="1"/>
  <c r="H8722" i="1"/>
  <c r="D8722" i="1"/>
  <c r="F8722" i="1"/>
  <c r="H8723" i="1" l="1"/>
  <c r="D8723" i="1"/>
  <c r="F8723" i="1"/>
  <c r="A8724" i="1"/>
  <c r="E8723" i="1"/>
  <c r="G8723" i="1"/>
  <c r="C8723" i="1"/>
  <c r="A8725" i="1" l="1"/>
  <c r="E8724" i="1"/>
  <c r="G8724" i="1"/>
  <c r="C8724" i="1"/>
  <c r="F8724" i="1"/>
  <c r="H8724" i="1"/>
  <c r="D8724" i="1"/>
  <c r="F8725" i="1" l="1"/>
  <c r="H8725" i="1"/>
  <c r="D8725" i="1"/>
  <c r="G8725" i="1"/>
  <c r="C8725" i="1"/>
  <c r="A8726" i="1"/>
  <c r="E8725" i="1"/>
  <c r="G8726" i="1" l="1"/>
  <c r="C8726" i="1"/>
  <c r="A8727" i="1"/>
  <c r="E8726" i="1"/>
  <c r="H8726" i="1"/>
  <c r="D8726" i="1"/>
  <c r="F8726" i="1"/>
  <c r="H8727" i="1" l="1"/>
  <c r="D8727" i="1"/>
  <c r="F8727" i="1"/>
  <c r="A8728" i="1"/>
  <c r="E8727" i="1"/>
  <c r="C8727" i="1"/>
  <c r="G8727" i="1"/>
  <c r="A8729" i="1" l="1"/>
  <c r="E8728" i="1"/>
  <c r="G8728" i="1"/>
  <c r="C8728" i="1"/>
  <c r="F8728" i="1"/>
  <c r="H8728" i="1"/>
  <c r="D8728" i="1"/>
  <c r="F8729" i="1" l="1"/>
  <c r="H8729" i="1"/>
  <c r="D8729" i="1"/>
  <c r="G8729" i="1"/>
  <c r="C8729" i="1"/>
  <c r="E8729" i="1"/>
  <c r="A8730" i="1"/>
  <c r="G8730" i="1" l="1"/>
  <c r="C8730" i="1"/>
  <c r="A8731" i="1"/>
  <c r="E8730" i="1"/>
  <c r="H8730" i="1"/>
  <c r="D8730" i="1"/>
  <c r="F8730" i="1"/>
  <c r="H8731" i="1" l="1"/>
  <c r="D8731" i="1"/>
  <c r="F8731" i="1"/>
  <c r="A8732" i="1"/>
  <c r="E8731" i="1"/>
  <c r="G8731" i="1"/>
  <c r="C8731" i="1"/>
  <c r="A8733" i="1" l="1"/>
  <c r="E8732" i="1"/>
  <c r="G8732" i="1"/>
  <c r="C8732" i="1"/>
  <c r="F8732" i="1"/>
  <c r="H8732" i="1"/>
  <c r="D8732" i="1"/>
  <c r="F8733" i="1" l="1"/>
  <c r="H8733" i="1"/>
  <c r="D8733" i="1"/>
  <c r="G8733" i="1"/>
  <c r="C8733" i="1"/>
  <c r="A8734" i="1"/>
  <c r="E8733" i="1"/>
  <c r="G8734" i="1" l="1"/>
  <c r="C8734" i="1"/>
  <c r="A8735" i="1"/>
  <c r="E8734" i="1"/>
  <c r="H8734" i="1"/>
  <c r="D8734" i="1"/>
  <c r="F8734" i="1"/>
  <c r="H8735" i="1" l="1"/>
  <c r="D8735" i="1"/>
  <c r="F8735" i="1"/>
  <c r="A8736" i="1"/>
  <c r="E8735" i="1"/>
  <c r="G8735" i="1"/>
  <c r="C8735" i="1"/>
  <c r="A8737" i="1" l="1"/>
  <c r="E8736" i="1"/>
  <c r="G8736" i="1"/>
  <c r="C8736" i="1"/>
  <c r="F8736" i="1"/>
  <c r="D8736" i="1"/>
  <c r="H8736" i="1"/>
  <c r="F8737" i="1" l="1"/>
  <c r="H8737" i="1"/>
  <c r="D8737" i="1"/>
  <c r="G8737" i="1"/>
  <c r="C8737" i="1"/>
  <c r="A8738" i="1"/>
  <c r="E8737" i="1"/>
  <c r="G8738" i="1" l="1"/>
  <c r="C8738" i="1"/>
  <c r="A8739" i="1"/>
  <c r="E8738" i="1"/>
  <c r="H8738" i="1"/>
  <c r="D8738" i="1"/>
  <c r="F8738" i="1"/>
  <c r="H8739" i="1" l="1"/>
  <c r="D8739" i="1"/>
  <c r="F8739" i="1"/>
  <c r="A8740" i="1"/>
  <c r="E8739" i="1"/>
  <c r="G8739" i="1"/>
  <c r="C8739" i="1"/>
  <c r="A8741" i="1" l="1"/>
  <c r="E8740" i="1"/>
  <c r="G8740" i="1"/>
  <c r="C8740" i="1"/>
  <c r="F8740" i="1"/>
  <c r="H8740" i="1"/>
  <c r="D8740" i="1"/>
  <c r="F8741" i="1" l="1"/>
  <c r="H8741" i="1"/>
  <c r="D8741" i="1"/>
  <c r="G8741" i="1"/>
  <c r="C8741" i="1"/>
  <c r="A8742" i="1"/>
  <c r="E8741" i="1"/>
  <c r="G8742" i="1" l="1"/>
  <c r="C8742" i="1"/>
  <c r="A8743" i="1"/>
  <c r="E8742" i="1"/>
  <c r="H8742" i="1"/>
  <c r="D8742" i="1"/>
  <c r="F8742" i="1"/>
  <c r="H8743" i="1" l="1"/>
  <c r="D8743" i="1"/>
  <c r="F8743" i="1"/>
  <c r="A8744" i="1"/>
  <c r="E8743" i="1"/>
  <c r="C8743" i="1"/>
  <c r="G8743" i="1"/>
  <c r="A8745" i="1" l="1"/>
  <c r="E8744" i="1"/>
  <c r="G8744" i="1"/>
  <c r="C8744" i="1"/>
  <c r="F8744" i="1"/>
  <c r="H8744" i="1"/>
  <c r="D8744" i="1"/>
  <c r="F8745" i="1" l="1"/>
  <c r="H8745" i="1"/>
  <c r="D8745" i="1"/>
  <c r="G8745" i="1"/>
  <c r="C8745" i="1"/>
  <c r="E8745" i="1"/>
  <c r="A8746" i="1"/>
  <c r="G8746" i="1" l="1"/>
  <c r="C8746" i="1"/>
  <c r="A8747" i="1"/>
  <c r="E8746" i="1"/>
  <c r="H8746" i="1"/>
  <c r="D8746" i="1"/>
  <c r="F8746" i="1"/>
  <c r="H8747" i="1" l="1"/>
  <c r="D8747" i="1"/>
  <c r="F8747" i="1"/>
  <c r="A8748" i="1"/>
  <c r="E8747" i="1"/>
  <c r="G8747" i="1"/>
  <c r="C8747" i="1"/>
  <c r="A8749" i="1" l="1"/>
  <c r="E8748" i="1"/>
  <c r="G8748" i="1"/>
  <c r="C8748" i="1"/>
  <c r="F8748" i="1"/>
  <c r="H8748" i="1"/>
  <c r="D8748" i="1"/>
  <c r="F8749" i="1" l="1"/>
  <c r="H8749" i="1"/>
  <c r="D8749" i="1"/>
  <c r="G8749" i="1"/>
  <c r="C8749" i="1"/>
  <c r="A8750" i="1"/>
  <c r="E8749" i="1"/>
  <c r="G8750" i="1" l="1"/>
  <c r="C8750" i="1"/>
  <c r="A8751" i="1"/>
  <c r="E8750" i="1"/>
  <c r="H8750" i="1"/>
  <c r="D8750" i="1"/>
  <c r="F8750" i="1"/>
  <c r="H8751" i="1" l="1"/>
  <c r="D8751" i="1"/>
  <c r="F8751" i="1"/>
  <c r="A8752" i="1"/>
  <c r="E8751" i="1"/>
  <c r="G8751" i="1"/>
  <c r="C8751" i="1"/>
  <c r="A8753" i="1" l="1"/>
  <c r="E8752" i="1"/>
  <c r="G8752" i="1"/>
  <c r="C8752" i="1"/>
  <c r="F8752" i="1"/>
  <c r="D8752" i="1"/>
  <c r="H8752" i="1"/>
  <c r="F8753" i="1" l="1"/>
  <c r="H8753" i="1"/>
  <c r="D8753" i="1"/>
  <c r="G8753" i="1"/>
  <c r="C8753" i="1"/>
  <c r="A8754" i="1"/>
  <c r="E8753" i="1"/>
  <c r="G8754" i="1" l="1"/>
  <c r="C8754" i="1"/>
  <c r="A8755" i="1"/>
  <c r="E8754" i="1"/>
  <c r="H8754" i="1"/>
  <c r="D8754" i="1"/>
  <c r="F8754" i="1"/>
  <c r="H8755" i="1" l="1"/>
  <c r="D8755" i="1"/>
  <c r="F8755" i="1"/>
  <c r="A8756" i="1"/>
  <c r="E8755" i="1"/>
  <c r="G8755" i="1"/>
  <c r="C8755" i="1"/>
  <c r="A8757" i="1" l="1"/>
  <c r="E8756" i="1"/>
  <c r="G8756" i="1"/>
  <c r="C8756" i="1"/>
  <c r="F8756" i="1"/>
  <c r="H8756" i="1"/>
  <c r="D8756" i="1"/>
  <c r="F8757" i="1" l="1"/>
  <c r="H8757" i="1"/>
  <c r="D8757" i="1"/>
  <c r="G8757" i="1"/>
  <c r="C8757" i="1"/>
  <c r="A8758" i="1"/>
  <c r="E8757" i="1"/>
  <c r="G8758" i="1" l="1"/>
  <c r="C8758" i="1"/>
  <c r="A8759" i="1"/>
  <c r="E8758" i="1"/>
  <c r="H8758" i="1"/>
  <c r="D8758" i="1"/>
  <c r="F8758" i="1"/>
  <c r="H8759" i="1" l="1"/>
  <c r="D8759" i="1"/>
  <c r="F8759" i="1"/>
  <c r="A8760" i="1"/>
  <c r="E8759" i="1"/>
  <c r="C8759" i="1"/>
  <c r="G8759" i="1"/>
  <c r="A8761" i="1" l="1"/>
  <c r="E8760" i="1"/>
  <c r="G8760" i="1"/>
  <c r="C8760" i="1"/>
  <c r="F8760" i="1"/>
  <c r="H8760" i="1"/>
  <c r="D8760" i="1"/>
  <c r="F8761" i="1" l="1"/>
  <c r="H8761" i="1"/>
  <c r="D8761" i="1"/>
  <c r="G8761" i="1"/>
  <c r="C8761" i="1"/>
  <c r="E8761" i="1"/>
  <c r="A8762" i="1"/>
  <c r="G8762" i="1" l="1"/>
  <c r="C8762" i="1"/>
  <c r="A8763" i="1"/>
  <c r="E8762" i="1"/>
  <c r="H8762" i="1"/>
  <c r="D8762" i="1"/>
  <c r="F8762" i="1"/>
  <c r="H8763" i="1" l="1"/>
  <c r="D8763" i="1"/>
  <c r="F8763" i="1"/>
  <c r="A8764" i="1"/>
  <c r="E8763" i="1"/>
  <c r="G8763" i="1"/>
  <c r="C8763" i="1"/>
  <c r="A8765" i="1" l="1"/>
  <c r="E8764" i="1"/>
  <c r="G8764" i="1"/>
  <c r="C8764" i="1"/>
  <c r="F8764" i="1"/>
  <c r="H8764" i="1"/>
  <c r="D8764" i="1"/>
  <c r="F8765" i="1" l="1"/>
  <c r="H8765" i="1"/>
  <c r="D8765" i="1"/>
  <c r="G8765" i="1"/>
  <c r="C8765" i="1"/>
  <c r="A8766" i="1"/>
  <c r="E8765" i="1"/>
  <c r="G8766" i="1" l="1"/>
  <c r="C8766" i="1"/>
  <c r="A8767" i="1"/>
  <c r="E8766" i="1"/>
  <c r="H8766" i="1"/>
  <c r="D8766" i="1"/>
  <c r="F8766" i="1"/>
  <c r="H8767" i="1" l="1"/>
  <c r="D8767" i="1"/>
  <c r="F8767" i="1"/>
  <c r="A8768" i="1"/>
  <c r="E8767" i="1"/>
  <c r="G8767" i="1"/>
  <c r="C8767" i="1"/>
  <c r="A8769" i="1" l="1"/>
  <c r="E8768" i="1"/>
  <c r="G8768" i="1"/>
  <c r="C8768" i="1"/>
  <c r="F8768" i="1"/>
  <c r="D8768" i="1"/>
  <c r="H8768" i="1"/>
  <c r="F8769" i="1" l="1"/>
  <c r="H8769" i="1"/>
  <c r="D8769" i="1"/>
  <c r="G8769" i="1"/>
  <c r="C8769" i="1"/>
  <c r="A8770" i="1"/>
  <c r="E8769" i="1"/>
  <c r="G8770" i="1" l="1"/>
  <c r="C8770" i="1"/>
  <c r="A8771" i="1"/>
  <c r="E8770" i="1"/>
  <c r="H8770" i="1"/>
  <c r="D8770" i="1"/>
  <c r="F8770" i="1"/>
  <c r="H8771" i="1" l="1"/>
  <c r="D8771" i="1"/>
  <c r="F8771" i="1"/>
  <c r="A8772" i="1"/>
  <c r="E8771" i="1"/>
  <c r="G8771" i="1"/>
  <c r="C8771" i="1"/>
  <c r="A8773" i="1" l="1"/>
  <c r="E8772" i="1"/>
  <c r="G8772" i="1"/>
  <c r="C8772" i="1"/>
  <c r="F8772" i="1"/>
  <c r="H8772" i="1"/>
  <c r="D8772" i="1"/>
  <c r="F8773" i="1" l="1"/>
  <c r="H8773" i="1"/>
  <c r="D8773" i="1"/>
  <c r="G8773" i="1"/>
  <c r="C8773" i="1"/>
  <c r="A8774" i="1"/>
  <c r="E8773" i="1"/>
  <c r="G8774" i="1" l="1"/>
  <c r="C8774" i="1"/>
  <c r="A8775" i="1"/>
  <c r="E8774" i="1"/>
  <c r="H8774" i="1"/>
  <c r="D8774" i="1"/>
  <c r="F8774" i="1"/>
  <c r="H8775" i="1" l="1"/>
  <c r="D8775" i="1"/>
  <c r="F8775" i="1"/>
  <c r="A8776" i="1"/>
  <c r="E8775" i="1"/>
  <c r="C8775" i="1"/>
  <c r="G8775" i="1"/>
  <c r="A8777" i="1" l="1"/>
  <c r="E8776" i="1"/>
  <c r="G8776" i="1"/>
  <c r="C8776" i="1"/>
  <c r="F8776" i="1"/>
  <c r="H8776" i="1"/>
  <c r="D8776" i="1"/>
  <c r="F8777" i="1" l="1"/>
  <c r="H8777" i="1"/>
  <c r="D8777" i="1"/>
  <c r="G8777" i="1"/>
  <c r="C8777" i="1"/>
  <c r="E8777" i="1"/>
  <c r="A8778" i="1"/>
  <c r="G8778" i="1" l="1"/>
  <c r="C8778" i="1"/>
  <c r="A8779" i="1"/>
  <c r="E8778" i="1"/>
  <c r="H8778" i="1"/>
  <c r="D8778" i="1"/>
  <c r="F8778" i="1"/>
  <c r="H8779" i="1" l="1"/>
  <c r="D8779" i="1"/>
  <c r="F8779" i="1"/>
  <c r="A8780" i="1"/>
  <c r="E8779" i="1"/>
  <c r="G8779" i="1"/>
  <c r="C8779" i="1"/>
  <c r="A8781" i="1" l="1"/>
  <c r="E8780" i="1"/>
  <c r="G8780" i="1"/>
  <c r="C8780" i="1"/>
  <c r="F8780" i="1"/>
  <c r="H8780" i="1"/>
  <c r="D8780" i="1"/>
  <c r="F8781" i="1" l="1"/>
  <c r="H8781" i="1"/>
  <c r="D8781" i="1"/>
  <c r="G8781" i="1"/>
  <c r="C8781" i="1"/>
  <c r="A8782" i="1"/>
  <c r="E8781" i="1"/>
  <c r="G8782" i="1" l="1"/>
  <c r="C8782" i="1"/>
  <c r="A8783" i="1"/>
  <c r="E8782" i="1"/>
  <c r="H8782" i="1"/>
  <c r="D8782" i="1"/>
  <c r="F8782" i="1"/>
  <c r="H8783" i="1" l="1"/>
  <c r="D8783" i="1"/>
  <c r="F8783" i="1"/>
  <c r="A8784" i="1"/>
  <c r="E8783" i="1"/>
  <c r="G8783" i="1"/>
  <c r="C8783" i="1"/>
  <c r="A8785" i="1" l="1"/>
  <c r="E8784" i="1"/>
  <c r="G8784" i="1"/>
  <c r="C8784" i="1"/>
  <c r="F8784" i="1"/>
  <c r="D8784" i="1"/>
  <c r="H8784" i="1"/>
  <c r="F8785" i="1" l="1"/>
  <c r="H8785" i="1"/>
  <c r="D8785" i="1"/>
  <c r="G8785" i="1"/>
  <c r="C8785" i="1"/>
  <c r="A8786" i="1"/>
  <c r="E8785" i="1"/>
  <c r="G8786" i="1" l="1"/>
  <c r="C8786" i="1"/>
  <c r="A8787" i="1"/>
  <c r="E8786" i="1"/>
  <c r="H8786" i="1"/>
  <c r="D8786" i="1"/>
  <c r="F8786" i="1"/>
  <c r="H8787" i="1" l="1"/>
  <c r="D8787" i="1"/>
  <c r="F8787" i="1"/>
  <c r="A8788" i="1"/>
  <c r="E8787" i="1"/>
  <c r="G8787" i="1"/>
  <c r="C8787" i="1"/>
  <c r="A8789" i="1" l="1"/>
  <c r="E8788" i="1"/>
  <c r="G8788" i="1"/>
  <c r="C8788" i="1"/>
  <c r="F8788" i="1"/>
  <c r="H8788" i="1"/>
  <c r="D8788" i="1"/>
  <c r="F8789" i="1" l="1"/>
  <c r="H8789" i="1"/>
  <c r="D8789" i="1"/>
  <c r="G8789" i="1"/>
  <c r="C8789" i="1"/>
  <c r="A8790" i="1"/>
  <c r="E8789" i="1"/>
  <c r="G8790" i="1" l="1"/>
  <c r="C8790" i="1"/>
  <c r="A8791" i="1"/>
  <c r="E8790" i="1"/>
  <c r="H8790" i="1"/>
  <c r="D8790" i="1"/>
  <c r="F8790" i="1"/>
  <c r="H8791" i="1" l="1"/>
  <c r="D8791" i="1"/>
  <c r="F8791" i="1"/>
  <c r="A8792" i="1"/>
  <c r="E8791" i="1"/>
  <c r="C8791" i="1"/>
  <c r="G8791" i="1"/>
  <c r="A8793" i="1" l="1"/>
  <c r="E8792" i="1"/>
  <c r="G8792" i="1"/>
  <c r="C8792" i="1"/>
  <c r="F8792" i="1"/>
  <c r="H8792" i="1"/>
  <c r="D8792" i="1"/>
  <c r="F8793" i="1" l="1"/>
  <c r="H8793" i="1"/>
  <c r="D8793" i="1"/>
  <c r="G8793" i="1"/>
  <c r="C8793" i="1"/>
  <c r="E8793" i="1"/>
  <c r="A8794" i="1"/>
  <c r="G8794" i="1" l="1"/>
  <c r="C8794" i="1"/>
  <c r="A8795" i="1"/>
  <c r="E8794" i="1"/>
  <c r="H8794" i="1"/>
  <c r="D8794" i="1"/>
  <c r="F8794" i="1"/>
  <c r="H8795" i="1" l="1"/>
  <c r="D8795" i="1"/>
  <c r="F8795" i="1"/>
  <c r="A8796" i="1"/>
  <c r="E8795" i="1"/>
  <c r="G8795" i="1"/>
  <c r="C8795" i="1"/>
  <c r="A8797" i="1" l="1"/>
  <c r="E8796" i="1"/>
  <c r="G8796" i="1"/>
  <c r="C8796" i="1"/>
  <c r="F8796" i="1"/>
  <c r="H8796" i="1"/>
  <c r="D8796" i="1"/>
  <c r="F8797" i="1" l="1"/>
  <c r="H8797" i="1"/>
  <c r="D8797" i="1"/>
  <c r="G8797" i="1"/>
  <c r="C8797" i="1"/>
  <c r="A8798" i="1"/>
  <c r="E8797" i="1"/>
  <c r="G8798" i="1" l="1"/>
  <c r="C8798" i="1"/>
  <c r="A8799" i="1"/>
  <c r="E8798" i="1"/>
  <c r="H8798" i="1"/>
  <c r="D8798" i="1"/>
  <c r="F8798" i="1"/>
  <c r="H8799" i="1" l="1"/>
  <c r="D8799" i="1"/>
  <c r="F8799" i="1"/>
  <c r="A8800" i="1"/>
  <c r="E8799" i="1"/>
  <c r="G8799" i="1"/>
  <c r="C8799" i="1"/>
  <c r="A8801" i="1" l="1"/>
  <c r="E8800" i="1"/>
  <c r="G8800" i="1"/>
  <c r="C8800" i="1"/>
  <c r="F8800" i="1"/>
  <c r="D8800" i="1"/>
  <c r="H8800" i="1"/>
  <c r="F8801" i="1" l="1"/>
  <c r="H8801" i="1"/>
  <c r="D8801" i="1"/>
  <c r="G8801" i="1"/>
  <c r="C8801" i="1"/>
  <c r="A8802" i="1"/>
  <c r="E8801" i="1"/>
  <c r="G8802" i="1" l="1"/>
  <c r="C8802" i="1"/>
  <c r="A8803" i="1"/>
  <c r="E8802" i="1"/>
  <c r="H8802" i="1"/>
  <c r="D8802" i="1"/>
  <c r="F8802" i="1"/>
  <c r="H8803" i="1" l="1"/>
  <c r="D8803" i="1"/>
  <c r="F8803" i="1"/>
  <c r="A8804" i="1"/>
  <c r="E8803" i="1"/>
  <c r="G8803" i="1"/>
  <c r="C8803" i="1"/>
  <c r="A8805" i="1" l="1"/>
  <c r="E8804" i="1"/>
  <c r="G8804" i="1"/>
  <c r="C8804" i="1"/>
  <c r="F8804" i="1"/>
  <c r="H8804" i="1"/>
  <c r="D8804" i="1"/>
  <c r="F8805" i="1" l="1"/>
  <c r="H8805" i="1"/>
  <c r="D8805" i="1"/>
  <c r="G8805" i="1"/>
  <c r="C8805" i="1"/>
  <c r="A8806" i="1"/>
  <c r="E8805" i="1"/>
  <c r="G8806" i="1" l="1"/>
  <c r="C8806" i="1"/>
  <c r="A8807" i="1"/>
  <c r="E8806" i="1"/>
  <c r="H8806" i="1"/>
  <c r="D8806" i="1"/>
  <c r="F8806" i="1"/>
  <c r="H8807" i="1" l="1"/>
  <c r="D8807" i="1"/>
  <c r="F8807" i="1"/>
  <c r="A8808" i="1"/>
  <c r="E8807" i="1"/>
  <c r="C8807" i="1"/>
  <c r="G8807" i="1"/>
  <c r="A8809" i="1" l="1"/>
  <c r="E8808" i="1"/>
  <c r="G8808" i="1"/>
  <c r="C8808" i="1"/>
  <c r="F8808" i="1"/>
  <c r="H8808" i="1"/>
  <c r="D8808" i="1"/>
  <c r="F8809" i="1" l="1"/>
  <c r="H8809" i="1"/>
  <c r="D8809" i="1"/>
  <c r="G8809" i="1"/>
  <c r="C8809" i="1"/>
  <c r="E8809" i="1"/>
  <c r="A8810" i="1"/>
  <c r="G8810" i="1" l="1"/>
  <c r="C8810" i="1"/>
  <c r="A8811" i="1"/>
  <c r="E8810" i="1"/>
  <c r="H8810" i="1"/>
  <c r="D8810" i="1"/>
  <c r="F8810" i="1"/>
  <c r="H8811" i="1" l="1"/>
  <c r="D8811" i="1"/>
  <c r="F8811" i="1"/>
  <c r="A8812" i="1"/>
  <c r="E8811" i="1"/>
  <c r="G8811" i="1"/>
  <c r="C8811" i="1"/>
  <c r="A8813" i="1" l="1"/>
  <c r="E8812" i="1"/>
  <c r="G8812" i="1"/>
  <c r="C8812" i="1"/>
  <c r="F8812" i="1"/>
  <c r="H8812" i="1"/>
  <c r="D8812" i="1"/>
  <c r="F8813" i="1" l="1"/>
  <c r="H8813" i="1"/>
  <c r="D8813" i="1"/>
  <c r="G8813" i="1"/>
  <c r="C8813" i="1"/>
  <c r="A8814" i="1"/>
  <c r="E8813" i="1"/>
  <c r="G8814" i="1" l="1"/>
  <c r="C8814" i="1"/>
  <c r="A8815" i="1"/>
  <c r="E8814" i="1"/>
  <c r="H8814" i="1"/>
  <c r="D8814" i="1"/>
  <c r="F8814" i="1"/>
  <c r="H8815" i="1" l="1"/>
  <c r="D8815" i="1"/>
  <c r="F8815" i="1"/>
  <c r="A8816" i="1"/>
  <c r="E8815" i="1"/>
  <c r="G8815" i="1"/>
  <c r="C8815" i="1"/>
  <c r="A8817" i="1" l="1"/>
  <c r="E8816" i="1"/>
  <c r="G8816" i="1"/>
  <c r="C8816" i="1"/>
  <c r="F8816" i="1"/>
  <c r="D8816" i="1"/>
  <c r="H8816" i="1"/>
  <c r="F8817" i="1" l="1"/>
  <c r="H8817" i="1"/>
  <c r="D8817" i="1"/>
  <c r="G8817" i="1"/>
  <c r="C8817" i="1"/>
  <c r="A8818" i="1"/>
  <c r="E8817" i="1"/>
  <c r="G8818" i="1" l="1"/>
  <c r="C8818" i="1"/>
  <c r="A8819" i="1"/>
  <c r="E8818" i="1"/>
  <c r="H8818" i="1"/>
  <c r="D8818" i="1"/>
  <c r="F8818" i="1"/>
  <c r="H8819" i="1" l="1"/>
  <c r="D8819" i="1"/>
  <c r="F8819" i="1"/>
  <c r="A8820" i="1"/>
  <c r="E8819" i="1"/>
  <c r="G8819" i="1"/>
  <c r="C8819" i="1"/>
  <c r="A8821" i="1" l="1"/>
  <c r="E8820" i="1"/>
  <c r="G8820" i="1"/>
  <c r="C8820" i="1"/>
  <c r="F8820" i="1"/>
  <c r="H8820" i="1"/>
  <c r="D8820" i="1"/>
  <c r="F8821" i="1" l="1"/>
  <c r="H8821" i="1"/>
  <c r="D8821" i="1"/>
  <c r="G8821" i="1"/>
  <c r="C8821" i="1"/>
  <c r="A8822" i="1"/>
  <c r="E8821" i="1"/>
  <c r="G8822" i="1" l="1"/>
  <c r="C8822" i="1"/>
  <c r="A8823" i="1"/>
  <c r="E8822" i="1"/>
  <c r="H8822" i="1"/>
  <c r="D8822" i="1"/>
  <c r="F8822" i="1"/>
  <c r="H8823" i="1" l="1"/>
  <c r="D8823" i="1"/>
  <c r="F8823" i="1"/>
  <c r="A8824" i="1"/>
  <c r="E8823" i="1"/>
  <c r="C8823" i="1"/>
  <c r="G8823" i="1"/>
  <c r="A8825" i="1" l="1"/>
  <c r="E8824" i="1"/>
  <c r="G8824" i="1"/>
  <c r="C8824" i="1"/>
  <c r="F8824" i="1"/>
  <c r="H8824" i="1"/>
  <c r="D8824" i="1"/>
  <c r="F8825" i="1" l="1"/>
  <c r="H8825" i="1"/>
  <c r="D8825" i="1"/>
  <c r="G8825" i="1"/>
  <c r="C8825" i="1"/>
  <c r="E8825" i="1"/>
  <c r="A8826" i="1"/>
  <c r="G8826" i="1" l="1"/>
  <c r="C8826" i="1"/>
  <c r="A8827" i="1"/>
  <c r="E8826" i="1"/>
  <c r="H8826" i="1"/>
  <c r="D8826" i="1"/>
  <c r="F8826" i="1"/>
  <c r="H8827" i="1" l="1"/>
  <c r="D8827" i="1"/>
  <c r="F8827" i="1"/>
  <c r="A8828" i="1"/>
  <c r="E8827" i="1"/>
  <c r="G8827" i="1"/>
  <c r="C8827" i="1"/>
  <c r="A8829" i="1" l="1"/>
  <c r="E8828" i="1"/>
  <c r="G8828" i="1"/>
  <c r="C8828" i="1"/>
  <c r="F8828" i="1"/>
  <c r="H8828" i="1"/>
  <c r="D8828" i="1"/>
  <c r="F8829" i="1" l="1"/>
  <c r="H8829" i="1"/>
  <c r="D8829" i="1"/>
  <c r="G8829" i="1"/>
  <c r="C8829" i="1"/>
  <c r="A8830" i="1"/>
  <c r="E8829" i="1"/>
  <c r="G8830" i="1" l="1"/>
  <c r="C8830" i="1"/>
  <c r="A8831" i="1"/>
  <c r="E8830" i="1"/>
  <c r="H8830" i="1"/>
  <c r="D8830" i="1"/>
  <c r="F8830" i="1"/>
  <c r="H8831" i="1" l="1"/>
  <c r="D8831" i="1"/>
  <c r="F8831" i="1"/>
  <c r="A8832" i="1"/>
  <c r="E8831" i="1"/>
  <c r="G8831" i="1"/>
  <c r="C8831" i="1"/>
  <c r="A8833" i="1" l="1"/>
  <c r="E8832" i="1"/>
  <c r="G8832" i="1"/>
  <c r="C8832" i="1"/>
  <c r="F8832" i="1"/>
  <c r="D8832" i="1"/>
  <c r="H8832" i="1"/>
  <c r="F8833" i="1" l="1"/>
  <c r="H8833" i="1"/>
  <c r="D8833" i="1"/>
  <c r="G8833" i="1"/>
  <c r="C8833" i="1"/>
  <c r="A8834" i="1"/>
  <c r="E8833" i="1"/>
  <c r="G8834" i="1" l="1"/>
  <c r="C8834" i="1"/>
  <c r="A8835" i="1"/>
  <c r="E8834" i="1"/>
  <c r="H8834" i="1"/>
  <c r="D8834" i="1"/>
  <c r="F8834" i="1"/>
  <c r="H8835" i="1" l="1"/>
  <c r="D8835" i="1"/>
  <c r="F8835" i="1"/>
  <c r="A8836" i="1"/>
  <c r="E8835" i="1"/>
  <c r="G8835" i="1"/>
  <c r="C8835" i="1"/>
  <c r="A8837" i="1" l="1"/>
  <c r="E8836" i="1"/>
  <c r="G8836" i="1"/>
  <c r="C8836" i="1"/>
  <c r="F8836" i="1"/>
  <c r="H8836" i="1"/>
  <c r="D8836" i="1"/>
  <c r="A8838" i="1" l="1"/>
  <c r="H8837" i="1"/>
  <c r="D8837" i="1"/>
  <c r="G8837" i="1"/>
  <c r="C8837" i="1"/>
  <c r="F8837" i="1"/>
  <c r="E8837" i="1"/>
  <c r="F8838" i="1" l="1"/>
  <c r="A8839" i="1"/>
  <c r="E8838" i="1"/>
  <c r="H8838" i="1"/>
  <c r="D8838" i="1"/>
  <c r="G8838" i="1"/>
  <c r="C8838" i="1"/>
  <c r="G8839" i="1" l="1"/>
  <c r="C8839" i="1"/>
  <c r="F8839" i="1"/>
  <c r="A8840" i="1"/>
  <c r="E8839" i="1"/>
  <c r="H8839" i="1"/>
  <c r="D8839" i="1"/>
  <c r="H8840" i="1" l="1"/>
  <c r="D8840" i="1"/>
  <c r="G8840" i="1"/>
  <c r="C8840" i="1"/>
  <c r="F8840" i="1"/>
  <c r="A8841" i="1"/>
  <c r="E8840" i="1"/>
  <c r="A8842" i="1" l="1"/>
  <c r="E8841" i="1"/>
  <c r="H8841" i="1"/>
  <c r="D8841" i="1"/>
  <c r="G8841" i="1"/>
  <c r="C8841" i="1"/>
  <c r="F8841" i="1"/>
  <c r="F8842" i="1" l="1"/>
  <c r="A8843" i="1"/>
  <c r="E8842" i="1"/>
  <c r="H8842" i="1"/>
  <c r="D8842" i="1"/>
  <c r="G8842" i="1"/>
  <c r="C8842" i="1"/>
  <c r="G8843" i="1" l="1"/>
  <c r="C8843" i="1"/>
  <c r="F8843" i="1"/>
  <c r="A8844" i="1"/>
  <c r="E8843" i="1"/>
  <c r="H8843" i="1"/>
  <c r="D8843" i="1"/>
  <c r="H8844" i="1" l="1"/>
  <c r="D8844" i="1"/>
  <c r="G8844" i="1"/>
  <c r="C8844" i="1"/>
  <c r="F8844" i="1"/>
  <c r="A8845" i="1"/>
  <c r="E8844" i="1"/>
  <c r="A8846" i="1" l="1"/>
  <c r="E8845" i="1"/>
  <c r="H8845" i="1"/>
  <c r="D8845" i="1"/>
  <c r="G8845" i="1"/>
  <c r="C8845" i="1"/>
  <c r="F8845" i="1"/>
  <c r="F8846" i="1" l="1"/>
  <c r="A8847" i="1"/>
  <c r="E8846" i="1"/>
  <c r="H8846" i="1"/>
  <c r="D8846" i="1"/>
  <c r="G8846" i="1"/>
  <c r="C8846" i="1"/>
  <c r="G8847" i="1" l="1"/>
  <c r="C8847" i="1"/>
  <c r="F8847" i="1"/>
  <c r="A8848" i="1"/>
  <c r="E8847" i="1"/>
  <c r="H8847" i="1"/>
  <c r="D8847" i="1"/>
  <c r="H8848" i="1" l="1"/>
  <c r="D8848" i="1"/>
  <c r="G8848" i="1"/>
  <c r="C8848" i="1"/>
  <c r="F8848" i="1"/>
  <c r="A8849" i="1"/>
  <c r="E8848" i="1"/>
  <c r="A8850" i="1" l="1"/>
  <c r="E8849" i="1"/>
  <c r="H8849" i="1"/>
  <c r="D8849" i="1"/>
  <c r="G8849" i="1"/>
  <c r="C8849" i="1"/>
  <c r="F8849" i="1"/>
  <c r="F8850" i="1" l="1"/>
  <c r="A8851" i="1"/>
  <c r="E8850" i="1"/>
  <c r="H8850" i="1"/>
  <c r="D8850" i="1"/>
  <c r="G8850" i="1"/>
  <c r="C8850" i="1"/>
  <c r="G8851" i="1" l="1"/>
  <c r="C8851" i="1"/>
  <c r="F8851" i="1"/>
  <c r="A8852" i="1"/>
  <c r="E8851" i="1"/>
  <c r="H8851" i="1"/>
  <c r="D8851" i="1"/>
  <c r="H8852" i="1" l="1"/>
  <c r="D8852" i="1"/>
  <c r="G8852" i="1"/>
  <c r="C8852" i="1"/>
  <c r="F8852" i="1"/>
  <c r="A8853" i="1"/>
  <c r="E8852" i="1"/>
  <c r="A8854" i="1" l="1"/>
  <c r="E8853" i="1"/>
  <c r="H8853" i="1"/>
  <c r="D8853" i="1"/>
  <c r="G8853" i="1"/>
  <c r="C8853" i="1"/>
  <c r="F8853" i="1"/>
  <c r="F8854" i="1" l="1"/>
  <c r="A8855" i="1"/>
  <c r="E8854" i="1"/>
  <c r="H8854" i="1"/>
  <c r="D8854" i="1"/>
  <c r="G8854" i="1"/>
  <c r="C8854" i="1"/>
  <c r="G8855" i="1" l="1"/>
  <c r="C8855" i="1"/>
  <c r="F8855" i="1"/>
  <c r="A8856" i="1"/>
  <c r="E8855" i="1"/>
  <c r="H8855" i="1"/>
  <c r="D8855" i="1"/>
  <c r="H8856" i="1" l="1"/>
  <c r="D8856" i="1"/>
  <c r="G8856" i="1"/>
  <c r="C8856" i="1"/>
  <c r="F8856" i="1"/>
  <c r="A8857" i="1"/>
  <c r="E8856" i="1"/>
  <c r="A8858" i="1" l="1"/>
  <c r="E8857" i="1"/>
  <c r="H8857" i="1"/>
  <c r="D8857" i="1"/>
  <c r="G8857" i="1"/>
  <c r="C8857" i="1"/>
  <c r="F8857" i="1"/>
  <c r="F8858" i="1" l="1"/>
  <c r="A8859" i="1"/>
  <c r="E8858" i="1"/>
  <c r="H8858" i="1"/>
  <c r="D8858" i="1"/>
  <c r="G8858" i="1"/>
  <c r="C8858" i="1"/>
  <c r="G8859" i="1" l="1"/>
  <c r="C8859" i="1"/>
  <c r="F8859" i="1"/>
  <c r="A8860" i="1"/>
  <c r="E8859" i="1"/>
  <c r="H8859" i="1"/>
  <c r="D8859" i="1"/>
  <c r="H8860" i="1" l="1"/>
  <c r="D8860" i="1"/>
  <c r="G8860" i="1"/>
  <c r="C8860" i="1"/>
  <c r="F8860" i="1"/>
  <c r="A8861" i="1"/>
  <c r="E8860" i="1"/>
  <c r="A8862" i="1" l="1"/>
  <c r="E8861" i="1"/>
  <c r="H8861" i="1"/>
  <c r="D8861" i="1"/>
  <c r="G8861" i="1"/>
  <c r="C8861" i="1"/>
  <c r="F8861" i="1"/>
  <c r="F8862" i="1" l="1"/>
  <c r="A8863" i="1"/>
  <c r="E8862" i="1"/>
  <c r="H8862" i="1"/>
  <c r="D8862" i="1"/>
  <c r="G8862" i="1"/>
  <c r="C8862" i="1"/>
  <c r="G8863" i="1" l="1"/>
  <c r="C8863" i="1"/>
  <c r="F8863" i="1"/>
  <c r="A8864" i="1"/>
  <c r="E8863" i="1"/>
  <c r="H8863" i="1"/>
  <c r="D8863" i="1"/>
  <c r="H8864" i="1" l="1"/>
  <c r="D8864" i="1"/>
  <c r="G8864" i="1"/>
  <c r="C8864" i="1"/>
  <c r="F8864" i="1"/>
  <c r="A8865" i="1"/>
  <c r="E8864" i="1"/>
  <c r="A8866" i="1" l="1"/>
  <c r="E8865" i="1"/>
  <c r="H8865" i="1"/>
  <c r="D8865" i="1"/>
  <c r="G8865" i="1"/>
  <c r="C8865" i="1"/>
  <c r="F8865" i="1"/>
  <c r="F8866" i="1" l="1"/>
  <c r="A8867" i="1"/>
  <c r="E8866" i="1"/>
  <c r="H8866" i="1"/>
  <c r="D8866" i="1"/>
  <c r="G8866" i="1"/>
  <c r="C8866" i="1"/>
  <c r="G8867" i="1" l="1"/>
  <c r="C8867" i="1"/>
  <c r="F8867" i="1"/>
  <c r="A8868" i="1"/>
  <c r="E8867" i="1"/>
  <c r="H8867" i="1"/>
  <c r="D8867" i="1"/>
  <c r="H8868" i="1" l="1"/>
  <c r="D8868" i="1"/>
  <c r="G8868" i="1"/>
  <c r="C8868" i="1"/>
  <c r="F8868" i="1"/>
  <c r="A8869" i="1"/>
  <c r="E8868" i="1"/>
  <c r="A8870" i="1" l="1"/>
  <c r="E8869" i="1"/>
  <c r="H8869" i="1"/>
  <c r="D8869" i="1"/>
  <c r="G8869" i="1"/>
  <c r="C8869" i="1"/>
  <c r="F8869" i="1"/>
  <c r="F8870" i="1" l="1"/>
  <c r="A8871" i="1"/>
  <c r="E8870" i="1"/>
  <c r="H8870" i="1"/>
  <c r="D8870" i="1"/>
  <c r="G8870" i="1"/>
  <c r="C8870" i="1"/>
  <c r="G8871" i="1" l="1"/>
  <c r="C8871" i="1"/>
  <c r="F8871" i="1"/>
  <c r="A8872" i="1"/>
  <c r="E8871" i="1"/>
  <c r="H8871" i="1"/>
  <c r="D8871" i="1"/>
  <c r="H8872" i="1" l="1"/>
  <c r="D8872" i="1"/>
  <c r="G8872" i="1"/>
  <c r="C8872" i="1"/>
  <c r="F8872" i="1"/>
  <c r="A8873" i="1"/>
  <c r="E8872" i="1"/>
  <c r="A8874" i="1" l="1"/>
  <c r="E8873" i="1"/>
  <c r="H8873" i="1"/>
  <c r="D8873" i="1"/>
  <c r="G8873" i="1"/>
  <c r="C8873" i="1"/>
  <c r="F8873" i="1"/>
  <c r="F8874" i="1" l="1"/>
  <c r="A8875" i="1"/>
  <c r="E8874" i="1"/>
  <c r="H8874" i="1"/>
  <c r="D8874" i="1"/>
  <c r="G8874" i="1"/>
  <c r="C8874" i="1"/>
  <c r="G8875" i="1" l="1"/>
  <c r="C8875" i="1"/>
  <c r="F8875" i="1"/>
  <c r="A8876" i="1"/>
  <c r="E8875" i="1"/>
  <c r="H8875" i="1"/>
  <c r="D8875" i="1"/>
  <c r="H8876" i="1" l="1"/>
  <c r="D8876" i="1"/>
  <c r="G8876" i="1"/>
  <c r="C8876" i="1"/>
  <c r="F8876" i="1"/>
  <c r="A8877" i="1"/>
  <c r="E8876" i="1"/>
  <c r="A8878" i="1" l="1"/>
  <c r="E8877" i="1"/>
  <c r="H8877" i="1"/>
  <c r="D8877" i="1"/>
  <c r="G8877" i="1"/>
  <c r="C8877" i="1"/>
  <c r="F8877" i="1"/>
  <c r="F8878" i="1" l="1"/>
  <c r="A8879" i="1"/>
  <c r="E8878" i="1"/>
  <c r="H8878" i="1"/>
  <c r="D8878" i="1"/>
  <c r="G8878" i="1"/>
  <c r="C8878" i="1"/>
  <c r="G8879" i="1" l="1"/>
  <c r="C8879" i="1"/>
  <c r="F8879" i="1"/>
  <c r="A8880" i="1"/>
  <c r="E8879" i="1"/>
  <c r="H8879" i="1"/>
  <c r="D8879" i="1"/>
  <c r="H8880" i="1" l="1"/>
  <c r="D8880" i="1"/>
  <c r="G8880" i="1"/>
  <c r="C8880" i="1"/>
  <c r="F8880" i="1"/>
  <c r="A8881" i="1"/>
  <c r="E8880" i="1"/>
  <c r="A8882" i="1" l="1"/>
  <c r="E8881" i="1"/>
  <c r="H8881" i="1"/>
  <c r="D8881" i="1"/>
  <c r="G8881" i="1"/>
  <c r="C8881" i="1"/>
  <c r="F8881" i="1"/>
  <c r="F8882" i="1" l="1"/>
  <c r="A8883" i="1"/>
  <c r="E8882" i="1"/>
  <c r="H8882" i="1"/>
  <c r="D8882" i="1"/>
  <c r="G8882" i="1"/>
  <c r="C8882" i="1"/>
  <c r="G8883" i="1" l="1"/>
  <c r="C8883" i="1"/>
  <c r="F8883" i="1"/>
  <c r="A8884" i="1"/>
  <c r="E8883" i="1"/>
  <c r="H8883" i="1"/>
  <c r="D8883" i="1"/>
  <c r="H8884" i="1" l="1"/>
  <c r="D8884" i="1"/>
  <c r="G8884" i="1"/>
  <c r="C8884" i="1"/>
  <c r="F8884" i="1"/>
  <c r="A8885" i="1"/>
  <c r="E8884" i="1"/>
  <c r="A8886" i="1" l="1"/>
  <c r="E8885" i="1"/>
  <c r="H8885" i="1"/>
  <c r="D8885" i="1"/>
  <c r="G8885" i="1"/>
  <c r="C8885" i="1"/>
  <c r="F8885" i="1"/>
  <c r="F8886" i="1" l="1"/>
  <c r="A8887" i="1"/>
  <c r="E8886" i="1"/>
  <c r="H8886" i="1"/>
  <c r="D8886" i="1"/>
  <c r="G8886" i="1"/>
  <c r="C8886" i="1"/>
  <c r="G8887" i="1" l="1"/>
  <c r="C8887" i="1"/>
  <c r="F8887" i="1"/>
  <c r="A8888" i="1"/>
  <c r="E8887" i="1"/>
  <c r="H8887" i="1"/>
  <c r="D8887" i="1"/>
  <c r="H8888" i="1" l="1"/>
  <c r="D8888" i="1"/>
  <c r="G8888" i="1"/>
  <c r="C8888" i="1"/>
  <c r="F8888" i="1"/>
  <c r="A8889" i="1"/>
  <c r="E8888" i="1"/>
  <c r="A8890" i="1" l="1"/>
  <c r="E8889" i="1"/>
  <c r="H8889" i="1"/>
  <c r="D8889" i="1"/>
  <c r="G8889" i="1"/>
  <c r="C8889" i="1"/>
  <c r="F8889" i="1"/>
  <c r="F8890" i="1" l="1"/>
  <c r="A8891" i="1"/>
  <c r="E8890" i="1"/>
  <c r="H8890" i="1"/>
  <c r="D8890" i="1"/>
  <c r="G8890" i="1"/>
  <c r="C8890" i="1"/>
  <c r="G8891" i="1" l="1"/>
  <c r="C8891" i="1"/>
  <c r="F8891" i="1"/>
  <c r="A8892" i="1"/>
  <c r="E8891" i="1"/>
  <c r="H8891" i="1"/>
  <c r="D8891" i="1"/>
  <c r="H8892" i="1" l="1"/>
  <c r="D8892" i="1"/>
  <c r="G8892" i="1"/>
  <c r="C8892" i="1"/>
  <c r="F8892" i="1"/>
  <c r="A8893" i="1"/>
  <c r="E8892" i="1"/>
  <c r="A8894" i="1" l="1"/>
  <c r="E8893" i="1"/>
  <c r="H8893" i="1"/>
  <c r="D8893" i="1"/>
  <c r="G8893" i="1"/>
  <c r="C8893" i="1"/>
  <c r="F8893" i="1"/>
  <c r="F8894" i="1" l="1"/>
  <c r="A8895" i="1"/>
  <c r="E8894" i="1"/>
  <c r="H8894" i="1"/>
  <c r="D8894" i="1"/>
  <c r="G8894" i="1"/>
  <c r="C8894" i="1"/>
  <c r="G8895" i="1" l="1"/>
  <c r="C8895" i="1"/>
  <c r="F8895" i="1"/>
  <c r="A8896" i="1"/>
  <c r="E8895" i="1"/>
  <c r="H8895" i="1"/>
  <c r="D8895" i="1"/>
  <c r="H8896" i="1" l="1"/>
  <c r="D8896" i="1"/>
  <c r="G8896" i="1"/>
  <c r="C8896" i="1"/>
  <c r="F8896" i="1"/>
  <c r="A8897" i="1"/>
  <c r="E8896" i="1"/>
  <c r="A8898" i="1" l="1"/>
  <c r="E8897" i="1"/>
  <c r="H8897" i="1"/>
  <c r="D8897" i="1"/>
  <c r="G8897" i="1"/>
  <c r="C8897" i="1"/>
  <c r="F8897" i="1"/>
  <c r="F8898" i="1" l="1"/>
  <c r="A8899" i="1"/>
  <c r="E8898" i="1"/>
  <c r="H8898" i="1"/>
  <c r="D8898" i="1"/>
  <c r="G8898" i="1"/>
  <c r="C8898" i="1"/>
  <c r="G8899" i="1" l="1"/>
  <c r="C8899" i="1"/>
  <c r="F8899" i="1"/>
  <c r="A8900" i="1"/>
  <c r="E8899" i="1"/>
  <c r="H8899" i="1"/>
  <c r="D8899" i="1"/>
  <c r="H8900" i="1" l="1"/>
  <c r="D8900" i="1"/>
  <c r="G8900" i="1"/>
  <c r="C8900" i="1"/>
  <c r="F8900" i="1"/>
  <c r="A8901" i="1"/>
  <c r="E8900" i="1"/>
  <c r="A8902" i="1" l="1"/>
  <c r="E8901" i="1"/>
  <c r="H8901" i="1"/>
  <c r="D8901" i="1"/>
  <c r="G8901" i="1"/>
  <c r="C8901" i="1"/>
  <c r="F8901" i="1"/>
  <c r="F8902" i="1" l="1"/>
  <c r="A8903" i="1"/>
  <c r="E8902" i="1"/>
  <c r="H8902" i="1"/>
  <c r="D8902" i="1"/>
  <c r="G8902" i="1"/>
  <c r="C8902" i="1"/>
  <c r="G8903" i="1" l="1"/>
  <c r="C8903" i="1"/>
  <c r="F8903" i="1"/>
  <c r="A8904" i="1"/>
  <c r="E8903" i="1"/>
  <c r="H8903" i="1"/>
  <c r="D8903" i="1"/>
  <c r="H8904" i="1" l="1"/>
  <c r="D8904" i="1"/>
  <c r="G8904" i="1"/>
  <c r="C8904" i="1"/>
  <c r="F8904" i="1"/>
  <c r="A8905" i="1"/>
  <c r="E8904" i="1"/>
  <c r="A8906" i="1" l="1"/>
  <c r="E8905" i="1"/>
  <c r="H8905" i="1"/>
  <c r="D8905" i="1"/>
  <c r="G8905" i="1"/>
  <c r="C8905" i="1"/>
  <c r="F8905" i="1"/>
  <c r="F8906" i="1" l="1"/>
  <c r="A8907" i="1"/>
  <c r="E8906" i="1"/>
  <c r="H8906" i="1"/>
  <c r="D8906" i="1"/>
  <c r="G8906" i="1"/>
  <c r="C8906" i="1"/>
  <c r="G8907" i="1" l="1"/>
  <c r="C8907" i="1"/>
  <c r="F8907" i="1"/>
  <c r="A8908" i="1"/>
  <c r="E8907" i="1"/>
  <c r="H8907" i="1"/>
  <c r="D8907" i="1"/>
  <c r="H8908" i="1" l="1"/>
  <c r="D8908" i="1"/>
  <c r="G8908" i="1"/>
  <c r="C8908" i="1"/>
  <c r="F8908" i="1"/>
  <c r="A8909" i="1"/>
  <c r="E8908" i="1"/>
  <c r="A8910" i="1" l="1"/>
  <c r="E8909" i="1"/>
  <c r="H8909" i="1"/>
  <c r="D8909" i="1"/>
  <c r="G8909" i="1"/>
  <c r="C8909" i="1"/>
  <c r="F8909" i="1"/>
  <c r="F8910" i="1" l="1"/>
  <c r="A8911" i="1"/>
  <c r="E8910" i="1"/>
  <c r="H8910" i="1"/>
  <c r="D8910" i="1"/>
  <c r="G8910" i="1"/>
  <c r="C8910" i="1"/>
  <c r="G8911" i="1" l="1"/>
  <c r="C8911" i="1"/>
  <c r="F8911" i="1"/>
  <c r="A8912" i="1"/>
  <c r="E8911" i="1"/>
  <c r="H8911" i="1"/>
  <c r="D8911" i="1"/>
  <c r="H8912" i="1" l="1"/>
  <c r="D8912" i="1"/>
  <c r="G8912" i="1"/>
  <c r="C8912" i="1"/>
  <c r="F8912" i="1"/>
  <c r="A8913" i="1"/>
  <c r="E8912" i="1"/>
  <c r="A8914" i="1" l="1"/>
  <c r="E8913" i="1"/>
  <c r="H8913" i="1"/>
  <c r="D8913" i="1"/>
  <c r="G8913" i="1"/>
  <c r="C8913" i="1"/>
  <c r="F8913" i="1"/>
  <c r="F8914" i="1" l="1"/>
  <c r="A8915" i="1"/>
  <c r="E8914" i="1"/>
  <c r="H8914" i="1"/>
  <c r="D8914" i="1"/>
  <c r="G8914" i="1"/>
  <c r="C8914" i="1"/>
  <c r="G8915" i="1" l="1"/>
  <c r="C8915" i="1"/>
  <c r="F8915" i="1"/>
  <c r="A8916" i="1"/>
  <c r="E8915" i="1"/>
  <c r="H8915" i="1"/>
  <c r="D8915" i="1"/>
  <c r="H8916" i="1" l="1"/>
  <c r="D8916" i="1"/>
  <c r="G8916" i="1"/>
  <c r="C8916" i="1"/>
  <c r="F8916" i="1"/>
  <c r="A8917" i="1"/>
  <c r="E8916" i="1"/>
  <c r="A8918" i="1" l="1"/>
  <c r="E8917" i="1"/>
  <c r="H8917" i="1"/>
  <c r="D8917" i="1"/>
  <c r="G8917" i="1"/>
  <c r="C8917" i="1"/>
  <c r="F8917" i="1"/>
  <c r="F8918" i="1" l="1"/>
  <c r="A8919" i="1"/>
  <c r="E8918" i="1"/>
  <c r="H8918" i="1"/>
  <c r="D8918" i="1"/>
  <c r="G8918" i="1"/>
  <c r="C8918" i="1"/>
  <c r="G8919" i="1" l="1"/>
  <c r="C8919" i="1"/>
  <c r="F8919" i="1"/>
  <c r="A8920" i="1"/>
  <c r="E8919" i="1"/>
  <c r="H8919" i="1"/>
  <c r="D8919" i="1"/>
  <c r="H8920" i="1" l="1"/>
  <c r="D8920" i="1"/>
  <c r="G8920" i="1"/>
  <c r="C8920" i="1"/>
  <c r="F8920" i="1"/>
  <c r="A8921" i="1"/>
  <c r="E8920" i="1"/>
  <c r="A8922" i="1" l="1"/>
  <c r="E8921" i="1"/>
  <c r="H8921" i="1"/>
  <c r="D8921" i="1"/>
  <c r="G8921" i="1"/>
  <c r="C8921" i="1"/>
  <c r="F8921" i="1"/>
  <c r="F8922" i="1" l="1"/>
  <c r="A8923" i="1"/>
  <c r="E8922" i="1"/>
  <c r="H8922" i="1"/>
  <c r="D8922" i="1"/>
  <c r="G8922" i="1"/>
  <c r="C8922" i="1"/>
  <c r="G8923" i="1" l="1"/>
  <c r="C8923" i="1"/>
  <c r="F8923" i="1"/>
  <c r="A8924" i="1"/>
  <c r="E8923" i="1"/>
  <c r="H8923" i="1"/>
  <c r="D8923" i="1"/>
  <c r="H8924" i="1" l="1"/>
  <c r="D8924" i="1"/>
  <c r="G8924" i="1"/>
  <c r="C8924" i="1"/>
  <c r="F8924" i="1"/>
  <c r="A8925" i="1"/>
  <c r="E8924" i="1"/>
  <c r="A8926" i="1" l="1"/>
  <c r="E8925" i="1"/>
  <c r="H8925" i="1"/>
  <c r="D8925" i="1"/>
  <c r="G8925" i="1"/>
  <c r="C8925" i="1"/>
  <c r="F8925" i="1"/>
  <c r="F8926" i="1" l="1"/>
  <c r="A8927" i="1"/>
  <c r="E8926" i="1"/>
  <c r="H8926" i="1"/>
  <c r="D8926" i="1"/>
  <c r="G8926" i="1"/>
  <c r="C8926" i="1"/>
  <c r="G8927" i="1" l="1"/>
  <c r="C8927" i="1"/>
  <c r="F8927" i="1"/>
  <c r="A8928" i="1"/>
  <c r="E8927" i="1"/>
  <c r="H8927" i="1"/>
  <c r="D8927" i="1"/>
  <c r="H8928" i="1" l="1"/>
  <c r="D8928" i="1"/>
  <c r="G8928" i="1"/>
  <c r="C8928" i="1"/>
  <c r="F8928" i="1"/>
  <c r="A8929" i="1"/>
  <c r="E8928" i="1"/>
  <c r="A8930" i="1" l="1"/>
  <c r="E8929" i="1"/>
  <c r="H8929" i="1"/>
  <c r="D8929" i="1"/>
  <c r="G8929" i="1"/>
  <c r="C8929" i="1"/>
  <c r="F8929" i="1"/>
  <c r="F8930" i="1" l="1"/>
  <c r="A8931" i="1"/>
  <c r="E8930" i="1"/>
  <c r="H8930" i="1"/>
  <c r="D8930" i="1"/>
  <c r="G8930" i="1"/>
  <c r="C8930" i="1"/>
  <c r="G8931" i="1" l="1"/>
  <c r="C8931" i="1"/>
  <c r="F8931" i="1"/>
  <c r="A8932" i="1"/>
  <c r="E8931" i="1"/>
  <c r="H8931" i="1"/>
  <c r="D8931" i="1"/>
  <c r="H8932" i="1" l="1"/>
  <c r="D8932" i="1"/>
  <c r="G8932" i="1"/>
  <c r="C8932" i="1"/>
  <c r="F8932" i="1"/>
  <c r="A8933" i="1"/>
  <c r="E8932" i="1"/>
  <c r="A8934" i="1" l="1"/>
  <c r="E8933" i="1"/>
  <c r="H8933" i="1"/>
  <c r="D8933" i="1"/>
  <c r="G8933" i="1"/>
  <c r="C8933" i="1"/>
  <c r="F8933" i="1"/>
  <c r="F8934" i="1" l="1"/>
  <c r="A8935" i="1"/>
  <c r="E8934" i="1"/>
  <c r="H8934" i="1"/>
  <c r="D8934" i="1"/>
  <c r="G8934" i="1"/>
  <c r="C8934" i="1"/>
  <c r="G8935" i="1" l="1"/>
  <c r="C8935" i="1"/>
  <c r="F8935" i="1"/>
  <c r="A8936" i="1"/>
  <c r="E8935" i="1"/>
  <c r="H8935" i="1"/>
  <c r="D8935" i="1"/>
  <c r="H8936" i="1" l="1"/>
  <c r="D8936" i="1"/>
  <c r="G8936" i="1"/>
  <c r="C8936" i="1"/>
  <c r="F8936" i="1"/>
  <c r="A8937" i="1"/>
  <c r="E8936" i="1"/>
  <c r="A8938" i="1" l="1"/>
  <c r="E8937" i="1"/>
  <c r="H8937" i="1"/>
  <c r="D8937" i="1"/>
  <c r="G8937" i="1"/>
  <c r="C8937" i="1"/>
  <c r="F8937" i="1"/>
  <c r="F8938" i="1" l="1"/>
  <c r="A8939" i="1"/>
  <c r="E8938" i="1"/>
  <c r="H8938" i="1"/>
  <c r="D8938" i="1"/>
  <c r="G8938" i="1"/>
  <c r="C8938" i="1"/>
  <c r="G8939" i="1" l="1"/>
  <c r="C8939" i="1"/>
  <c r="F8939" i="1"/>
  <c r="A8940" i="1"/>
  <c r="E8939" i="1"/>
  <c r="H8939" i="1"/>
  <c r="D8939" i="1"/>
  <c r="H8940" i="1" l="1"/>
  <c r="D8940" i="1"/>
  <c r="G8940" i="1"/>
  <c r="C8940" i="1"/>
  <c r="F8940" i="1"/>
  <c r="A8941" i="1"/>
  <c r="E8940" i="1"/>
  <c r="A8942" i="1" l="1"/>
  <c r="E8941" i="1"/>
  <c r="H8941" i="1"/>
  <c r="D8941" i="1"/>
  <c r="G8941" i="1"/>
  <c r="C8941" i="1"/>
  <c r="F8941" i="1"/>
  <c r="F8942" i="1" l="1"/>
  <c r="A8943" i="1"/>
  <c r="E8942" i="1"/>
  <c r="H8942" i="1"/>
  <c r="D8942" i="1"/>
  <c r="G8942" i="1"/>
  <c r="C8942" i="1"/>
  <c r="G8943" i="1" l="1"/>
  <c r="C8943" i="1"/>
  <c r="F8943" i="1"/>
  <c r="A8944" i="1"/>
  <c r="E8943" i="1"/>
  <c r="H8943" i="1"/>
  <c r="D8943" i="1"/>
  <c r="H8944" i="1" l="1"/>
  <c r="D8944" i="1"/>
  <c r="G8944" i="1"/>
  <c r="C8944" i="1"/>
  <c r="F8944" i="1"/>
  <c r="A8945" i="1"/>
  <c r="E8944" i="1"/>
  <c r="A8946" i="1" l="1"/>
  <c r="E8945" i="1"/>
  <c r="H8945" i="1"/>
  <c r="D8945" i="1"/>
  <c r="G8945" i="1"/>
  <c r="C8945" i="1"/>
  <c r="F8945" i="1"/>
  <c r="F8946" i="1" l="1"/>
  <c r="A8947" i="1"/>
  <c r="E8946" i="1"/>
  <c r="H8946" i="1"/>
  <c r="D8946" i="1"/>
  <c r="G8946" i="1"/>
  <c r="C8946" i="1"/>
  <c r="G8947" i="1" l="1"/>
  <c r="C8947" i="1"/>
  <c r="F8947" i="1"/>
  <c r="A8948" i="1"/>
  <c r="E8947" i="1"/>
  <c r="H8947" i="1"/>
  <c r="D8947" i="1"/>
  <c r="H8948" i="1" l="1"/>
  <c r="D8948" i="1"/>
  <c r="G8948" i="1"/>
  <c r="C8948" i="1"/>
  <c r="F8948" i="1"/>
  <c r="A8949" i="1"/>
  <c r="E8948" i="1"/>
  <c r="A8950" i="1" l="1"/>
  <c r="E8949" i="1"/>
  <c r="H8949" i="1"/>
  <c r="D8949" i="1"/>
  <c r="G8949" i="1"/>
  <c r="C8949" i="1"/>
  <c r="F8949" i="1"/>
  <c r="F8950" i="1" l="1"/>
  <c r="A8951" i="1"/>
  <c r="E8950" i="1"/>
  <c r="H8950" i="1"/>
  <c r="D8950" i="1"/>
  <c r="G8950" i="1"/>
  <c r="C8950" i="1"/>
  <c r="G8951" i="1" l="1"/>
  <c r="C8951" i="1"/>
  <c r="F8951" i="1"/>
  <c r="A8952" i="1"/>
  <c r="E8951" i="1"/>
  <c r="H8951" i="1"/>
  <c r="D8951" i="1"/>
  <c r="H8952" i="1" l="1"/>
  <c r="D8952" i="1"/>
  <c r="G8952" i="1"/>
  <c r="C8952" i="1"/>
  <c r="F8952" i="1"/>
  <c r="A8953" i="1"/>
  <c r="E8952" i="1"/>
  <c r="A8954" i="1" l="1"/>
  <c r="E8953" i="1"/>
  <c r="H8953" i="1"/>
  <c r="D8953" i="1"/>
  <c r="G8953" i="1"/>
  <c r="C8953" i="1"/>
  <c r="F8953" i="1"/>
  <c r="F8954" i="1" l="1"/>
  <c r="A8955" i="1"/>
  <c r="E8954" i="1"/>
  <c r="H8954" i="1"/>
  <c r="D8954" i="1"/>
  <c r="G8954" i="1"/>
  <c r="C8954" i="1"/>
  <c r="G8955" i="1" l="1"/>
  <c r="C8955" i="1"/>
  <c r="F8955" i="1"/>
  <c r="A8956" i="1"/>
  <c r="E8955" i="1"/>
  <c r="H8955" i="1"/>
  <c r="D8955" i="1"/>
  <c r="H8956" i="1" l="1"/>
  <c r="D8956" i="1"/>
  <c r="G8956" i="1"/>
  <c r="C8956" i="1"/>
  <c r="F8956" i="1"/>
  <c r="A8957" i="1"/>
  <c r="E8956" i="1"/>
  <c r="A8958" i="1" l="1"/>
  <c r="E8957" i="1"/>
  <c r="H8957" i="1"/>
  <c r="D8957" i="1"/>
  <c r="G8957" i="1"/>
  <c r="C8957" i="1"/>
  <c r="F8957" i="1"/>
  <c r="F8958" i="1" l="1"/>
  <c r="A8959" i="1"/>
  <c r="E8958" i="1"/>
  <c r="H8958" i="1"/>
  <c r="D8958" i="1"/>
  <c r="G8958" i="1"/>
  <c r="C8958" i="1"/>
  <c r="G8959" i="1" l="1"/>
  <c r="C8959" i="1"/>
  <c r="F8959" i="1"/>
  <c r="A8960" i="1"/>
  <c r="E8959" i="1"/>
  <c r="H8959" i="1"/>
  <c r="D8959" i="1"/>
  <c r="H8960" i="1" l="1"/>
  <c r="D8960" i="1"/>
  <c r="G8960" i="1"/>
  <c r="C8960" i="1"/>
  <c r="F8960" i="1"/>
  <c r="A8961" i="1"/>
  <c r="E8960" i="1"/>
  <c r="A8962" i="1" l="1"/>
  <c r="E8961" i="1"/>
  <c r="H8961" i="1"/>
  <c r="D8961" i="1"/>
  <c r="G8961" i="1"/>
  <c r="C8961" i="1"/>
  <c r="F8961" i="1"/>
  <c r="F8962" i="1" l="1"/>
  <c r="A8963" i="1"/>
  <c r="E8962" i="1"/>
  <c r="H8962" i="1"/>
  <c r="D8962" i="1"/>
  <c r="G8962" i="1"/>
  <c r="C8962" i="1"/>
  <c r="G8963" i="1" l="1"/>
  <c r="C8963" i="1"/>
  <c r="F8963" i="1"/>
  <c r="A8964" i="1"/>
  <c r="E8963" i="1"/>
  <c r="H8963" i="1"/>
  <c r="D8963" i="1"/>
  <c r="H8964" i="1" l="1"/>
  <c r="D8964" i="1"/>
  <c r="G8964" i="1"/>
  <c r="C8964" i="1"/>
  <c r="F8964" i="1"/>
  <c r="A8965" i="1"/>
  <c r="E8964" i="1"/>
  <c r="A8966" i="1" l="1"/>
  <c r="E8965" i="1"/>
  <c r="H8965" i="1"/>
  <c r="D8965" i="1"/>
  <c r="G8965" i="1"/>
  <c r="C8965" i="1"/>
  <c r="F8965" i="1"/>
  <c r="F8966" i="1" l="1"/>
  <c r="A8967" i="1"/>
  <c r="E8966" i="1"/>
  <c r="H8966" i="1"/>
  <c r="D8966" i="1"/>
  <c r="G8966" i="1"/>
  <c r="C8966" i="1"/>
  <c r="G8967" i="1" l="1"/>
  <c r="C8967" i="1"/>
  <c r="F8967" i="1"/>
  <c r="A8968" i="1"/>
  <c r="E8967" i="1"/>
  <c r="H8967" i="1"/>
  <c r="D8967" i="1"/>
  <c r="H8968" i="1" l="1"/>
  <c r="D8968" i="1"/>
  <c r="G8968" i="1"/>
  <c r="C8968" i="1"/>
  <c r="F8968" i="1"/>
  <c r="A8969" i="1"/>
  <c r="E8968" i="1"/>
  <c r="A8970" i="1" l="1"/>
  <c r="E8969" i="1"/>
  <c r="H8969" i="1"/>
  <c r="D8969" i="1"/>
  <c r="G8969" i="1"/>
  <c r="C8969" i="1"/>
  <c r="F8969" i="1"/>
  <c r="F8970" i="1" l="1"/>
  <c r="A8971" i="1"/>
  <c r="E8970" i="1"/>
  <c r="H8970" i="1"/>
  <c r="D8970" i="1"/>
  <c r="G8970" i="1"/>
  <c r="C8970" i="1"/>
  <c r="G8971" i="1" l="1"/>
  <c r="C8971" i="1"/>
  <c r="F8971" i="1"/>
  <c r="A8972" i="1"/>
  <c r="E8971" i="1"/>
  <c r="H8971" i="1"/>
  <c r="D8971" i="1"/>
  <c r="H8972" i="1" l="1"/>
  <c r="D8972" i="1"/>
  <c r="G8972" i="1"/>
  <c r="C8972" i="1"/>
  <c r="F8972" i="1"/>
  <c r="A8973" i="1"/>
  <c r="E8972" i="1"/>
  <c r="A8974" i="1" l="1"/>
  <c r="E8973" i="1"/>
  <c r="H8973" i="1"/>
  <c r="D8973" i="1"/>
  <c r="G8973" i="1"/>
  <c r="C8973" i="1"/>
  <c r="F8973" i="1"/>
  <c r="F8974" i="1" l="1"/>
  <c r="A8975" i="1"/>
  <c r="E8974" i="1"/>
  <c r="H8974" i="1"/>
  <c r="D8974" i="1"/>
  <c r="G8974" i="1"/>
  <c r="C8974" i="1"/>
  <c r="G8975" i="1" l="1"/>
  <c r="C8975" i="1"/>
  <c r="F8975" i="1"/>
  <c r="A8976" i="1"/>
  <c r="E8975" i="1"/>
  <c r="H8975" i="1"/>
  <c r="D8975" i="1"/>
  <c r="H8976" i="1" l="1"/>
  <c r="D8976" i="1"/>
  <c r="G8976" i="1"/>
  <c r="C8976" i="1"/>
  <c r="F8976" i="1"/>
  <c r="A8977" i="1"/>
  <c r="E8976" i="1"/>
  <c r="A8978" i="1" l="1"/>
  <c r="E8977" i="1"/>
  <c r="H8977" i="1"/>
  <c r="D8977" i="1"/>
  <c r="G8977" i="1"/>
  <c r="C8977" i="1"/>
  <c r="F8977" i="1"/>
  <c r="F8978" i="1" l="1"/>
  <c r="A8979" i="1"/>
  <c r="E8978" i="1"/>
  <c r="H8978" i="1"/>
  <c r="D8978" i="1"/>
  <c r="G8978" i="1"/>
  <c r="C8978" i="1"/>
  <c r="G8979" i="1" l="1"/>
  <c r="C8979" i="1"/>
  <c r="F8979" i="1"/>
  <c r="A8980" i="1"/>
  <c r="E8979" i="1"/>
  <c r="H8979" i="1"/>
  <c r="D8979" i="1"/>
  <c r="H8980" i="1" l="1"/>
  <c r="D8980" i="1"/>
  <c r="G8980" i="1"/>
  <c r="C8980" i="1"/>
  <c r="F8980" i="1"/>
  <c r="A8981" i="1"/>
  <c r="E8980" i="1"/>
  <c r="A8982" i="1" l="1"/>
  <c r="E8981" i="1"/>
  <c r="H8981" i="1"/>
  <c r="D8981" i="1"/>
  <c r="G8981" i="1"/>
  <c r="C8981" i="1"/>
  <c r="F8981" i="1"/>
  <c r="F8982" i="1" l="1"/>
  <c r="A8983" i="1"/>
  <c r="E8982" i="1"/>
  <c r="H8982" i="1"/>
  <c r="D8982" i="1"/>
  <c r="G8982" i="1"/>
  <c r="C8982" i="1"/>
  <c r="G8983" i="1" l="1"/>
  <c r="C8983" i="1"/>
  <c r="F8983" i="1"/>
  <c r="A8984" i="1"/>
  <c r="E8983" i="1"/>
  <c r="H8983" i="1"/>
  <c r="D8983" i="1"/>
  <c r="H8984" i="1" l="1"/>
  <c r="D8984" i="1"/>
  <c r="G8984" i="1"/>
  <c r="C8984" i="1"/>
  <c r="F8984" i="1"/>
  <c r="A8985" i="1"/>
  <c r="E8984" i="1"/>
  <c r="A8986" i="1" l="1"/>
  <c r="E8985" i="1"/>
  <c r="H8985" i="1"/>
  <c r="D8985" i="1"/>
  <c r="G8985" i="1"/>
  <c r="C8985" i="1"/>
  <c r="F8985" i="1"/>
  <c r="F8986" i="1" l="1"/>
  <c r="A8987" i="1"/>
  <c r="E8986" i="1"/>
  <c r="H8986" i="1"/>
  <c r="D8986" i="1"/>
  <c r="G8986" i="1"/>
  <c r="C8986" i="1"/>
  <c r="G8987" i="1" l="1"/>
  <c r="C8987" i="1"/>
  <c r="F8987" i="1"/>
  <c r="A8988" i="1"/>
  <c r="E8987" i="1"/>
  <c r="H8987" i="1"/>
  <c r="D8987" i="1"/>
  <c r="H8988" i="1" l="1"/>
  <c r="D8988" i="1"/>
  <c r="G8988" i="1"/>
  <c r="C8988" i="1"/>
  <c r="F8988" i="1"/>
  <c r="A8989" i="1"/>
  <c r="E8988" i="1"/>
  <c r="A8990" i="1" l="1"/>
  <c r="E8989" i="1"/>
  <c r="H8989" i="1"/>
  <c r="D8989" i="1"/>
  <c r="G8989" i="1"/>
  <c r="C8989" i="1"/>
  <c r="F8989" i="1"/>
  <c r="F8990" i="1" l="1"/>
  <c r="A8991" i="1"/>
  <c r="E8990" i="1"/>
  <c r="H8990" i="1"/>
  <c r="D8990" i="1"/>
  <c r="G8990" i="1"/>
  <c r="C8990" i="1"/>
  <c r="G8991" i="1" l="1"/>
  <c r="C8991" i="1"/>
  <c r="F8991" i="1"/>
  <c r="A8992" i="1"/>
  <c r="E8991" i="1"/>
  <c r="H8991" i="1"/>
  <c r="D8991" i="1"/>
  <c r="H8992" i="1" l="1"/>
  <c r="D8992" i="1"/>
  <c r="G8992" i="1"/>
  <c r="C8992" i="1"/>
  <c r="F8992" i="1"/>
  <c r="A8993" i="1"/>
  <c r="E8992" i="1"/>
  <c r="A8994" i="1" l="1"/>
  <c r="E8993" i="1"/>
  <c r="H8993" i="1"/>
  <c r="D8993" i="1"/>
  <c r="G8993" i="1"/>
  <c r="C8993" i="1"/>
  <c r="F8993" i="1"/>
  <c r="F8994" i="1" l="1"/>
  <c r="A8995" i="1"/>
  <c r="E8994" i="1"/>
  <c r="H8994" i="1"/>
  <c r="D8994" i="1"/>
  <c r="G8994" i="1"/>
  <c r="C8994" i="1"/>
  <c r="G8995" i="1" l="1"/>
  <c r="C8995" i="1"/>
  <c r="F8995" i="1"/>
  <c r="A8996" i="1"/>
  <c r="E8995" i="1"/>
  <c r="H8995" i="1"/>
  <c r="D8995" i="1"/>
  <c r="H8996" i="1" l="1"/>
  <c r="D8996" i="1"/>
  <c r="G8996" i="1"/>
  <c r="C8996" i="1"/>
  <c r="F8996" i="1"/>
  <c r="A8997" i="1"/>
  <c r="E8996" i="1"/>
  <c r="A8998" i="1" l="1"/>
  <c r="E8997" i="1"/>
  <c r="H8997" i="1"/>
  <c r="D8997" i="1"/>
  <c r="G8997" i="1"/>
  <c r="C8997" i="1"/>
  <c r="F8997" i="1"/>
  <c r="F8998" i="1" l="1"/>
  <c r="A8999" i="1"/>
  <c r="E8998" i="1"/>
  <c r="H8998" i="1"/>
  <c r="D8998" i="1"/>
  <c r="G8998" i="1"/>
  <c r="C8998" i="1"/>
  <c r="G8999" i="1" l="1"/>
  <c r="C8999" i="1"/>
  <c r="F8999" i="1"/>
  <c r="A9000" i="1"/>
  <c r="E8999" i="1"/>
  <c r="H8999" i="1"/>
  <c r="D8999" i="1"/>
  <c r="H9000" i="1" l="1"/>
  <c r="D9000" i="1"/>
  <c r="G9000" i="1"/>
  <c r="C9000" i="1"/>
  <c r="F9000" i="1"/>
  <c r="A9001" i="1"/>
  <c r="E9000" i="1"/>
  <c r="A9002" i="1" l="1"/>
  <c r="E9001" i="1"/>
  <c r="H9001" i="1"/>
  <c r="D9001" i="1"/>
  <c r="G9001" i="1"/>
  <c r="C9001" i="1"/>
  <c r="F9001" i="1"/>
  <c r="F9002" i="1" l="1"/>
  <c r="A9003" i="1"/>
  <c r="E9002" i="1"/>
  <c r="H9002" i="1"/>
  <c r="D9002" i="1"/>
  <c r="G9002" i="1"/>
  <c r="C9002" i="1"/>
  <c r="G9003" i="1" l="1"/>
  <c r="C9003" i="1"/>
  <c r="F9003" i="1"/>
  <c r="A9004" i="1"/>
  <c r="E9003" i="1"/>
  <c r="H9003" i="1"/>
  <c r="D9003" i="1"/>
  <c r="H9004" i="1" l="1"/>
  <c r="D9004" i="1"/>
  <c r="G9004" i="1"/>
  <c r="C9004" i="1"/>
  <c r="F9004" i="1"/>
  <c r="A9005" i="1"/>
  <c r="E9004" i="1"/>
  <c r="A9006" i="1" l="1"/>
  <c r="E9005" i="1"/>
  <c r="H9005" i="1"/>
  <c r="D9005" i="1"/>
  <c r="G9005" i="1"/>
  <c r="C9005" i="1"/>
  <c r="F9005" i="1"/>
  <c r="F9006" i="1" l="1"/>
  <c r="A9007" i="1"/>
  <c r="E9006" i="1"/>
  <c r="H9006" i="1"/>
  <c r="D9006" i="1"/>
  <c r="G9006" i="1"/>
  <c r="C9006" i="1"/>
  <c r="G9007" i="1" l="1"/>
  <c r="C9007" i="1"/>
  <c r="F9007" i="1"/>
  <c r="A9008" i="1"/>
  <c r="E9007" i="1"/>
  <c r="H9007" i="1"/>
  <c r="D9007" i="1"/>
  <c r="H9008" i="1" l="1"/>
  <c r="D9008" i="1"/>
  <c r="G9008" i="1"/>
  <c r="C9008" i="1"/>
  <c r="F9008" i="1"/>
  <c r="A9009" i="1"/>
  <c r="E9008" i="1"/>
  <c r="A9010" i="1" l="1"/>
  <c r="E9009" i="1"/>
  <c r="H9009" i="1"/>
  <c r="D9009" i="1"/>
  <c r="G9009" i="1"/>
  <c r="C9009" i="1"/>
  <c r="F9009" i="1"/>
  <c r="F9010" i="1" l="1"/>
  <c r="A9011" i="1"/>
  <c r="E9010" i="1"/>
  <c r="H9010" i="1"/>
  <c r="D9010" i="1"/>
  <c r="G9010" i="1"/>
  <c r="C9010" i="1"/>
  <c r="G9011" i="1" l="1"/>
  <c r="C9011" i="1"/>
  <c r="F9011" i="1"/>
  <c r="A9012" i="1"/>
  <c r="E9011" i="1"/>
  <c r="H9011" i="1"/>
  <c r="D9011" i="1"/>
  <c r="H9012" i="1" l="1"/>
  <c r="D9012" i="1"/>
  <c r="G9012" i="1"/>
  <c r="C9012" i="1"/>
  <c r="F9012" i="1"/>
  <c r="A9013" i="1"/>
  <c r="E9012" i="1"/>
  <c r="A9014" i="1" l="1"/>
  <c r="E9013" i="1"/>
  <c r="H9013" i="1"/>
  <c r="D9013" i="1"/>
  <c r="G9013" i="1"/>
  <c r="C9013" i="1"/>
  <c r="F9013" i="1"/>
  <c r="F9014" i="1" l="1"/>
  <c r="A9015" i="1"/>
  <c r="E9014" i="1"/>
  <c r="H9014" i="1"/>
  <c r="D9014" i="1"/>
  <c r="G9014" i="1"/>
  <c r="C9014" i="1"/>
  <c r="G9015" i="1" l="1"/>
  <c r="C9015" i="1"/>
  <c r="F9015" i="1"/>
  <c r="A9016" i="1"/>
  <c r="E9015" i="1"/>
  <c r="H9015" i="1"/>
  <c r="D9015" i="1"/>
  <c r="H9016" i="1" l="1"/>
  <c r="D9016" i="1"/>
  <c r="G9016" i="1"/>
  <c r="C9016" i="1"/>
  <c r="F9016" i="1"/>
  <c r="A9017" i="1"/>
  <c r="E9016" i="1"/>
  <c r="A9018" i="1" l="1"/>
  <c r="E9017" i="1"/>
  <c r="H9017" i="1"/>
  <c r="D9017" i="1"/>
  <c r="G9017" i="1"/>
  <c r="C9017" i="1"/>
  <c r="F9017" i="1"/>
  <c r="F9018" i="1" l="1"/>
  <c r="A9019" i="1"/>
  <c r="E9018" i="1"/>
  <c r="H9018" i="1"/>
  <c r="D9018" i="1"/>
  <c r="G9018" i="1"/>
  <c r="C9018" i="1"/>
  <c r="G9019" i="1" l="1"/>
  <c r="C9019" i="1"/>
  <c r="F9019" i="1"/>
  <c r="A9020" i="1"/>
  <c r="E9019" i="1"/>
  <c r="H9019" i="1"/>
  <c r="D9019" i="1"/>
  <c r="H9020" i="1" l="1"/>
  <c r="D9020" i="1"/>
  <c r="G9020" i="1"/>
  <c r="C9020" i="1"/>
  <c r="F9020" i="1"/>
  <c r="A9021" i="1"/>
  <c r="E9020" i="1"/>
  <c r="A9022" i="1" l="1"/>
  <c r="E9021" i="1"/>
  <c r="H9021" i="1"/>
  <c r="D9021" i="1"/>
  <c r="G9021" i="1"/>
  <c r="C9021" i="1"/>
  <c r="F9021" i="1"/>
  <c r="F9022" i="1" l="1"/>
  <c r="A9023" i="1"/>
  <c r="E9022" i="1"/>
  <c r="H9022" i="1"/>
  <c r="D9022" i="1"/>
  <c r="G9022" i="1"/>
  <c r="C9022" i="1"/>
  <c r="G9023" i="1" l="1"/>
  <c r="C9023" i="1"/>
  <c r="F9023" i="1"/>
  <c r="A9024" i="1"/>
  <c r="E9023" i="1"/>
  <c r="H9023" i="1"/>
  <c r="D9023" i="1"/>
  <c r="H9024" i="1" l="1"/>
  <c r="D9024" i="1"/>
  <c r="G9024" i="1"/>
  <c r="C9024" i="1"/>
  <c r="F9024" i="1"/>
  <c r="A9025" i="1"/>
  <c r="E9024" i="1"/>
  <c r="A9026" i="1" l="1"/>
  <c r="E9025" i="1"/>
  <c r="H9025" i="1"/>
  <c r="D9025" i="1"/>
  <c r="G9025" i="1"/>
  <c r="C9025" i="1"/>
  <c r="F9025" i="1"/>
  <c r="F9026" i="1" l="1"/>
  <c r="A9027" i="1"/>
  <c r="E9026" i="1"/>
  <c r="H9026" i="1"/>
  <c r="D9026" i="1"/>
  <c r="G9026" i="1"/>
  <c r="C9026" i="1"/>
  <c r="G9027" i="1" l="1"/>
  <c r="C9027" i="1"/>
  <c r="F9027" i="1"/>
  <c r="A9028" i="1"/>
  <c r="E9027" i="1"/>
  <c r="H9027" i="1"/>
  <c r="D9027" i="1"/>
  <c r="H9028" i="1" l="1"/>
  <c r="D9028" i="1"/>
  <c r="G9028" i="1"/>
  <c r="C9028" i="1"/>
  <c r="F9028" i="1"/>
  <c r="A9029" i="1"/>
  <c r="E9028" i="1"/>
  <c r="A9030" i="1" l="1"/>
  <c r="E9029" i="1"/>
  <c r="H9029" i="1"/>
  <c r="D9029" i="1"/>
  <c r="G9029" i="1"/>
  <c r="C9029" i="1"/>
  <c r="F9029" i="1"/>
  <c r="F9030" i="1" l="1"/>
  <c r="A9031" i="1"/>
  <c r="E9030" i="1"/>
  <c r="H9030" i="1"/>
  <c r="D9030" i="1"/>
  <c r="G9030" i="1"/>
  <c r="C9030" i="1"/>
  <c r="G9031" i="1" l="1"/>
  <c r="C9031" i="1"/>
  <c r="F9031" i="1"/>
  <c r="A9032" i="1"/>
  <c r="E9031" i="1"/>
  <c r="H9031" i="1"/>
  <c r="D9031" i="1"/>
  <c r="H9032" i="1" l="1"/>
  <c r="D9032" i="1"/>
  <c r="G9032" i="1"/>
  <c r="C9032" i="1"/>
  <c r="F9032" i="1"/>
  <c r="A9033" i="1"/>
  <c r="E9032" i="1"/>
  <c r="A9034" i="1" l="1"/>
  <c r="E9033" i="1"/>
  <c r="H9033" i="1"/>
  <c r="D9033" i="1"/>
  <c r="G9033" i="1"/>
  <c r="C9033" i="1"/>
  <c r="F9033" i="1"/>
  <c r="F9034" i="1" l="1"/>
  <c r="A9035" i="1"/>
  <c r="E9034" i="1"/>
  <c r="H9034" i="1"/>
  <c r="D9034" i="1"/>
  <c r="G9034" i="1"/>
  <c r="C9034" i="1"/>
  <c r="G9035" i="1" l="1"/>
  <c r="C9035" i="1"/>
  <c r="F9035" i="1"/>
  <c r="A9036" i="1"/>
  <c r="E9035" i="1"/>
  <c r="H9035" i="1"/>
  <c r="D9035" i="1"/>
  <c r="H9036" i="1" l="1"/>
  <c r="D9036" i="1"/>
  <c r="G9036" i="1"/>
  <c r="C9036" i="1"/>
  <c r="F9036" i="1"/>
  <c r="A9037" i="1"/>
  <c r="E9036" i="1"/>
  <c r="A9038" i="1" l="1"/>
  <c r="E9037" i="1"/>
  <c r="H9037" i="1"/>
  <c r="D9037" i="1"/>
  <c r="G9037" i="1"/>
  <c r="C9037" i="1"/>
  <c r="F9037" i="1"/>
  <c r="F9038" i="1" l="1"/>
  <c r="A9039" i="1"/>
  <c r="E9038" i="1"/>
  <c r="H9038" i="1"/>
  <c r="D9038" i="1"/>
  <c r="G9038" i="1"/>
  <c r="C9038" i="1"/>
  <c r="G9039" i="1" l="1"/>
  <c r="C9039" i="1"/>
  <c r="F9039" i="1"/>
  <c r="A9040" i="1"/>
  <c r="E9039" i="1"/>
  <c r="H9039" i="1"/>
  <c r="D9039" i="1"/>
  <c r="H9040" i="1" l="1"/>
  <c r="D9040" i="1"/>
  <c r="G9040" i="1"/>
  <c r="C9040" i="1"/>
  <c r="F9040" i="1"/>
  <c r="A9041" i="1"/>
  <c r="E9040" i="1"/>
  <c r="A9042" i="1" l="1"/>
  <c r="E9041" i="1"/>
  <c r="H9041" i="1"/>
  <c r="D9041" i="1"/>
  <c r="G9041" i="1"/>
  <c r="C9041" i="1"/>
  <c r="F9041" i="1"/>
  <c r="F9042" i="1" l="1"/>
  <c r="A9043" i="1"/>
  <c r="E9042" i="1"/>
  <c r="H9042" i="1"/>
  <c r="D9042" i="1"/>
  <c r="G9042" i="1"/>
  <c r="C9042" i="1"/>
  <c r="G9043" i="1" l="1"/>
  <c r="C9043" i="1"/>
  <c r="F9043" i="1"/>
  <c r="A9044" i="1"/>
  <c r="E9043" i="1"/>
  <c r="H9043" i="1"/>
  <c r="D9043" i="1"/>
  <c r="H9044" i="1" l="1"/>
  <c r="D9044" i="1"/>
  <c r="G9044" i="1"/>
  <c r="C9044" i="1"/>
  <c r="F9044" i="1"/>
  <c r="A9045" i="1"/>
  <c r="E9044" i="1"/>
  <c r="A9046" i="1" l="1"/>
  <c r="E9045" i="1"/>
  <c r="H9045" i="1"/>
  <c r="D9045" i="1"/>
  <c r="G9045" i="1"/>
  <c r="C9045" i="1"/>
  <c r="F9045" i="1"/>
  <c r="F9046" i="1" l="1"/>
  <c r="A9047" i="1"/>
  <c r="E9046" i="1"/>
  <c r="H9046" i="1"/>
  <c r="D9046" i="1"/>
  <c r="G9046" i="1"/>
  <c r="C9046" i="1"/>
  <c r="G9047" i="1" l="1"/>
  <c r="C9047" i="1"/>
  <c r="F9047" i="1"/>
  <c r="A9048" i="1"/>
  <c r="E9047" i="1"/>
  <c r="H9047" i="1"/>
  <c r="D9047" i="1"/>
  <c r="H9048" i="1" l="1"/>
  <c r="D9048" i="1"/>
  <c r="G9048" i="1"/>
  <c r="C9048" i="1"/>
  <c r="F9048" i="1"/>
  <c r="A9049" i="1"/>
  <c r="E9048" i="1"/>
  <c r="A9050" i="1" l="1"/>
  <c r="E9049" i="1"/>
  <c r="H9049" i="1"/>
  <c r="D9049" i="1"/>
  <c r="G9049" i="1"/>
  <c r="C9049" i="1"/>
  <c r="F9049" i="1"/>
  <c r="F9050" i="1" l="1"/>
  <c r="A9051" i="1"/>
  <c r="E9050" i="1"/>
  <c r="H9050" i="1"/>
  <c r="D9050" i="1"/>
  <c r="G9050" i="1"/>
  <c r="C9050" i="1"/>
  <c r="G9051" i="1" l="1"/>
  <c r="C9051" i="1"/>
  <c r="F9051" i="1"/>
  <c r="A9052" i="1"/>
  <c r="E9051" i="1"/>
  <c r="H9051" i="1"/>
  <c r="D9051" i="1"/>
  <c r="H9052" i="1" l="1"/>
  <c r="D9052" i="1"/>
  <c r="G9052" i="1"/>
  <c r="C9052" i="1"/>
  <c r="F9052" i="1"/>
  <c r="A9053" i="1"/>
  <c r="E9052" i="1"/>
  <c r="A9054" i="1" l="1"/>
  <c r="E9053" i="1"/>
  <c r="H9053" i="1"/>
  <c r="D9053" i="1"/>
  <c r="G9053" i="1"/>
  <c r="C9053" i="1"/>
  <c r="F9053" i="1"/>
  <c r="F9054" i="1" l="1"/>
  <c r="A9055" i="1"/>
  <c r="E9054" i="1"/>
  <c r="H9054" i="1"/>
  <c r="D9054" i="1"/>
  <c r="G9054" i="1"/>
  <c r="C9054" i="1"/>
  <c r="G9055" i="1" l="1"/>
  <c r="C9055" i="1"/>
  <c r="F9055" i="1"/>
  <c r="A9056" i="1"/>
  <c r="E9055" i="1"/>
  <c r="H9055" i="1"/>
  <c r="D9055" i="1"/>
  <c r="H9056" i="1" l="1"/>
  <c r="D9056" i="1"/>
  <c r="G9056" i="1"/>
  <c r="C9056" i="1"/>
  <c r="F9056" i="1"/>
  <c r="A9057" i="1"/>
  <c r="E9056" i="1"/>
  <c r="A9058" i="1" l="1"/>
  <c r="E9057" i="1"/>
  <c r="H9057" i="1"/>
  <c r="D9057" i="1"/>
  <c r="G9057" i="1"/>
  <c r="C9057" i="1"/>
  <c r="F9057" i="1"/>
  <c r="F9058" i="1" l="1"/>
  <c r="A9059" i="1"/>
  <c r="E9058" i="1"/>
  <c r="H9058" i="1"/>
  <c r="D9058" i="1"/>
  <c r="G9058" i="1"/>
  <c r="C9058" i="1"/>
  <c r="G9059" i="1" l="1"/>
  <c r="C9059" i="1"/>
  <c r="F9059" i="1"/>
  <c r="A9060" i="1"/>
  <c r="E9059" i="1"/>
  <c r="H9059" i="1"/>
  <c r="D9059" i="1"/>
  <c r="H9060" i="1" l="1"/>
  <c r="D9060" i="1"/>
  <c r="G9060" i="1"/>
  <c r="C9060" i="1"/>
  <c r="F9060" i="1"/>
  <c r="A9061" i="1"/>
  <c r="E9060" i="1"/>
  <c r="A9062" i="1" l="1"/>
  <c r="E9061" i="1"/>
  <c r="H9061" i="1"/>
  <c r="D9061" i="1"/>
  <c r="G9061" i="1"/>
  <c r="C9061" i="1"/>
  <c r="F9061" i="1"/>
  <c r="F9062" i="1" l="1"/>
  <c r="A9063" i="1"/>
  <c r="E9062" i="1"/>
  <c r="H9062" i="1"/>
  <c r="D9062" i="1"/>
  <c r="G9062" i="1"/>
  <c r="C9062" i="1"/>
  <c r="G9063" i="1" l="1"/>
  <c r="C9063" i="1"/>
  <c r="F9063" i="1"/>
  <c r="A9064" i="1"/>
  <c r="E9063" i="1"/>
  <c r="H9063" i="1"/>
  <c r="D9063" i="1"/>
  <c r="H9064" i="1" l="1"/>
  <c r="D9064" i="1"/>
  <c r="G9064" i="1"/>
  <c r="C9064" i="1"/>
  <c r="F9064" i="1"/>
  <c r="A9065" i="1"/>
  <c r="E9064" i="1"/>
  <c r="A9066" i="1" l="1"/>
  <c r="E9065" i="1"/>
  <c r="H9065" i="1"/>
  <c r="D9065" i="1"/>
  <c r="G9065" i="1"/>
  <c r="C9065" i="1"/>
  <c r="F9065" i="1"/>
  <c r="F9066" i="1" l="1"/>
  <c r="A9067" i="1"/>
  <c r="E9066" i="1"/>
  <c r="H9066" i="1"/>
  <c r="D9066" i="1"/>
  <c r="G9066" i="1"/>
  <c r="C9066" i="1"/>
  <c r="G9067" i="1" l="1"/>
  <c r="C9067" i="1"/>
  <c r="F9067" i="1"/>
  <c r="A9068" i="1"/>
  <c r="E9067" i="1"/>
  <c r="H9067" i="1"/>
  <c r="D9067" i="1"/>
  <c r="H9068" i="1" l="1"/>
  <c r="D9068" i="1"/>
  <c r="G9068" i="1"/>
  <c r="C9068" i="1"/>
  <c r="F9068" i="1"/>
  <c r="A9069" i="1"/>
  <c r="E9068" i="1"/>
  <c r="A9070" i="1" l="1"/>
  <c r="E9069" i="1"/>
  <c r="H9069" i="1"/>
  <c r="D9069" i="1"/>
  <c r="G9069" i="1"/>
  <c r="C9069" i="1"/>
  <c r="F9069" i="1"/>
  <c r="F9070" i="1" l="1"/>
  <c r="A9071" i="1"/>
  <c r="E9070" i="1"/>
  <c r="H9070" i="1"/>
  <c r="D9070" i="1"/>
  <c r="G9070" i="1"/>
  <c r="C9070" i="1"/>
  <c r="G9071" i="1" l="1"/>
  <c r="C9071" i="1"/>
  <c r="F9071" i="1"/>
  <c r="A9072" i="1"/>
  <c r="E9071" i="1"/>
  <c r="H9071" i="1"/>
  <c r="D9071" i="1"/>
  <c r="H9072" i="1" l="1"/>
  <c r="D9072" i="1"/>
  <c r="G9072" i="1"/>
  <c r="C9072" i="1"/>
  <c r="F9072" i="1"/>
  <c r="A9073" i="1"/>
  <c r="E9072" i="1"/>
  <c r="A9074" i="1" l="1"/>
  <c r="E9073" i="1"/>
  <c r="H9073" i="1"/>
  <c r="D9073" i="1"/>
  <c r="G9073" i="1"/>
  <c r="C9073" i="1"/>
  <c r="F9073" i="1"/>
  <c r="F9074" i="1" l="1"/>
  <c r="A9075" i="1"/>
  <c r="E9074" i="1"/>
  <c r="H9074" i="1"/>
  <c r="D9074" i="1"/>
  <c r="G9074" i="1"/>
  <c r="C9074" i="1"/>
  <c r="G9075" i="1" l="1"/>
  <c r="C9075" i="1"/>
  <c r="F9075" i="1"/>
  <c r="A9076" i="1"/>
  <c r="E9075" i="1"/>
  <c r="H9075" i="1"/>
  <c r="D9075" i="1"/>
  <c r="H9076" i="1" l="1"/>
  <c r="D9076" i="1"/>
  <c r="G9076" i="1"/>
  <c r="C9076" i="1"/>
  <c r="F9076" i="1"/>
  <c r="A9077" i="1"/>
  <c r="E9076" i="1"/>
  <c r="A9078" i="1" l="1"/>
  <c r="E9077" i="1"/>
  <c r="H9077" i="1"/>
  <c r="D9077" i="1"/>
  <c r="G9077" i="1"/>
  <c r="C9077" i="1"/>
  <c r="F9077" i="1"/>
  <c r="F9078" i="1" l="1"/>
  <c r="A9079" i="1"/>
  <c r="E9078" i="1"/>
  <c r="H9078" i="1"/>
  <c r="D9078" i="1"/>
  <c r="G9078" i="1"/>
  <c r="C9078" i="1"/>
  <c r="G9079" i="1" l="1"/>
  <c r="C9079" i="1"/>
  <c r="F9079" i="1"/>
  <c r="A9080" i="1"/>
  <c r="E9079" i="1"/>
  <c r="H9079" i="1"/>
  <c r="D9079" i="1"/>
  <c r="H9080" i="1" l="1"/>
  <c r="D9080" i="1"/>
  <c r="G9080" i="1"/>
  <c r="C9080" i="1"/>
  <c r="F9080" i="1"/>
  <c r="A9081" i="1"/>
  <c r="E9080" i="1"/>
  <c r="A9082" i="1" l="1"/>
  <c r="E9081" i="1"/>
  <c r="H9081" i="1"/>
  <c r="D9081" i="1"/>
  <c r="G9081" i="1"/>
  <c r="C9081" i="1"/>
  <c r="F9081" i="1"/>
  <c r="F9082" i="1" l="1"/>
  <c r="A9083" i="1"/>
  <c r="E9082" i="1"/>
  <c r="H9082" i="1"/>
  <c r="D9082" i="1"/>
  <c r="G9082" i="1"/>
  <c r="C9082" i="1"/>
  <c r="G9083" i="1" l="1"/>
  <c r="C9083" i="1"/>
  <c r="F9083" i="1"/>
  <c r="A9084" i="1"/>
  <c r="E9083" i="1"/>
  <c r="H9083" i="1"/>
  <c r="D9083" i="1"/>
  <c r="H9084" i="1" l="1"/>
  <c r="D9084" i="1"/>
  <c r="G9084" i="1"/>
  <c r="C9084" i="1"/>
  <c r="F9084" i="1"/>
  <c r="A9085" i="1"/>
  <c r="E9084" i="1"/>
  <c r="A9086" i="1" l="1"/>
  <c r="E9085" i="1"/>
  <c r="H9085" i="1"/>
  <c r="D9085" i="1"/>
  <c r="G9085" i="1"/>
  <c r="C9085" i="1"/>
  <c r="F9085" i="1"/>
  <c r="F9086" i="1" l="1"/>
  <c r="A9087" i="1"/>
  <c r="E9086" i="1"/>
  <c r="H9086" i="1"/>
  <c r="D9086" i="1"/>
  <c r="G9086" i="1"/>
  <c r="C9086" i="1"/>
  <c r="G9087" i="1" l="1"/>
  <c r="C9087" i="1"/>
  <c r="F9087" i="1"/>
  <c r="A9088" i="1"/>
  <c r="E9087" i="1"/>
  <c r="H9087" i="1"/>
  <c r="D9087" i="1"/>
  <c r="H9088" i="1" l="1"/>
  <c r="D9088" i="1"/>
  <c r="G9088" i="1"/>
  <c r="C9088" i="1"/>
  <c r="F9088" i="1"/>
  <c r="A9089" i="1"/>
  <c r="E9088" i="1"/>
  <c r="A9090" i="1" l="1"/>
  <c r="E9089" i="1"/>
  <c r="H9089" i="1"/>
  <c r="D9089" i="1"/>
  <c r="G9089" i="1"/>
  <c r="C9089" i="1"/>
  <c r="F9089" i="1"/>
  <c r="F9090" i="1" l="1"/>
  <c r="A9091" i="1"/>
  <c r="E9090" i="1"/>
  <c r="H9090" i="1"/>
  <c r="D9090" i="1"/>
  <c r="G9090" i="1"/>
  <c r="C9090" i="1"/>
  <c r="G9091" i="1" l="1"/>
  <c r="C9091" i="1"/>
  <c r="F9091" i="1"/>
  <c r="A9092" i="1"/>
  <c r="E9091" i="1"/>
  <c r="H9091" i="1"/>
  <c r="D9091" i="1"/>
  <c r="H9092" i="1" l="1"/>
  <c r="D9092" i="1"/>
  <c r="G9092" i="1"/>
  <c r="C9092" i="1"/>
  <c r="F9092" i="1"/>
  <c r="A9093" i="1"/>
  <c r="E9092" i="1"/>
  <c r="A9094" i="1" l="1"/>
  <c r="E9093" i="1"/>
  <c r="H9093" i="1"/>
  <c r="D9093" i="1"/>
  <c r="G9093" i="1"/>
  <c r="C9093" i="1"/>
  <c r="F9093" i="1"/>
  <c r="F9094" i="1" l="1"/>
  <c r="A9095" i="1"/>
  <c r="E9094" i="1"/>
  <c r="H9094" i="1"/>
  <c r="D9094" i="1"/>
  <c r="G9094" i="1"/>
  <c r="C9094" i="1"/>
  <c r="G9095" i="1" l="1"/>
  <c r="C9095" i="1"/>
  <c r="F9095" i="1"/>
  <c r="A9096" i="1"/>
  <c r="E9095" i="1"/>
  <c r="H9095" i="1"/>
  <c r="D9095" i="1"/>
  <c r="H9096" i="1" l="1"/>
  <c r="D9096" i="1"/>
  <c r="G9096" i="1"/>
  <c r="C9096" i="1"/>
  <c r="F9096" i="1"/>
  <c r="A9097" i="1"/>
  <c r="E9096" i="1"/>
  <c r="A9098" i="1" l="1"/>
  <c r="E9097" i="1"/>
  <c r="H9097" i="1"/>
  <c r="D9097" i="1"/>
  <c r="G9097" i="1"/>
  <c r="C9097" i="1"/>
  <c r="F9097" i="1"/>
  <c r="F9098" i="1" l="1"/>
  <c r="A9099" i="1"/>
  <c r="E9098" i="1"/>
  <c r="H9098" i="1"/>
  <c r="D9098" i="1"/>
  <c r="G9098" i="1"/>
  <c r="C9098" i="1"/>
  <c r="G9099" i="1" l="1"/>
  <c r="C9099" i="1"/>
  <c r="F9099" i="1"/>
  <c r="A9100" i="1"/>
  <c r="E9099" i="1"/>
  <c r="H9099" i="1"/>
  <c r="D9099" i="1"/>
  <c r="H9100" i="1" l="1"/>
  <c r="D9100" i="1"/>
  <c r="G9100" i="1"/>
  <c r="C9100" i="1"/>
  <c r="F9100" i="1"/>
  <c r="A9101" i="1"/>
  <c r="E9100" i="1"/>
  <c r="A9102" i="1" l="1"/>
  <c r="E9101" i="1"/>
  <c r="H9101" i="1"/>
  <c r="D9101" i="1"/>
  <c r="G9101" i="1"/>
  <c r="C9101" i="1"/>
  <c r="F9101" i="1"/>
  <c r="F9102" i="1" l="1"/>
  <c r="A9103" i="1"/>
  <c r="E9102" i="1"/>
  <c r="H9102" i="1"/>
  <c r="D9102" i="1"/>
  <c r="G9102" i="1"/>
  <c r="C9102" i="1"/>
  <c r="G9103" i="1" l="1"/>
  <c r="C9103" i="1"/>
  <c r="F9103" i="1"/>
  <c r="A9104" i="1"/>
  <c r="E9103" i="1"/>
  <c r="H9103" i="1"/>
  <c r="D9103" i="1"/>
  <c r="H9104" i="1" l="1"/>
  <c r="D9104" i="1"/>
  <c r="G9104" i="1"/>
  <c r="C9104" i="1"/>
  <c r="F9104" i="1"/>
  <c r="A9105" i="1"/>
  <c r="E9104" i="1"/>
  <c r="A9106" i="1" l="1"/>
  <c r="E9105" i="1"/>
  <c r="H9105" i="1"/>
  <c r="D9105" i="1"/>
  <c r="G9105" i="1"/>
  <c r="C9105" i="1"/>
  <c r="F9105" i="1"/>
  <c r="F9106" i="1" l="1"/>
  <c r="A9107" i="1"/>
  <c r="E9106" i="1"/>
  <c r="H9106" i="1"/>
  <c r="D9106" i="1"/>
  <c r="G9106" i="1"/>
  <c r="C9106" i="1"/>
  <c r="G9107" i="1" l="1"/>
  <c r="C9107" i="1"/>
  <c r="F9107" i="1"/>
  <c r="A9108" i="1"/>
  <c r="E9107" i="1"/>
  <c r="H9107" i="1"/>
  <c r="D9107" i="1"/>
  <c r="H9108" i="1" l="1"/>
  <c r="D9108" i="1"/>
  <c r="G9108" i="1"/>
  <c r="C9108" i="1"/>
  <c r="F9108" i="1"/>
  <c r="A9109" i="1"/>
  <c r="E9108" i="1"/>
  <c r="A9110" i="1" l="1"/>
  <c r="E9109" i="1"/>
  <c r="H9109" i="1"/>
  <c r="D9109" i="1"/>
  <c r="G9109" i="1"/>
  <c r="C9109" i="1"/>
  <c r="F9109" i="1"/>
  <c r="F9110" i="1" l="1"/>
  <c r="A9111" i="1"/>
  <c r="E9110" i="1"/>
  <c r="H9110" i="1"/>
  <c r="D9110" i="1"/>
  <c r="G9110" i="1"/>
  <c r="C9110" i="1"/>
  <c r="G9111" i="1" l="1"/>
  <c r="C9111" i="1"/>
  <c r="F9111" i="1"/>
  <c r="A9112" i="1"/>
  <c r="E9111" i="1"/>
  <c r="H9111" i="1"/>
  <c r="D9111" i="1"/>
  <c r="H9112" i="1" l="1"/>
  <c r="D9112" i="1"/>
  <c r="G9112" i="1"/>
  <c r="C9112" i="1"/>
  <c r="F9112" i="1"/>
  <c r="A9113" i="1"/>
  <c r="E9112" i="1"/>
  <c r="A9114" i="1" l="1"/>
  <c r="E9113" i="1"/>
  <c r="H9113" i="1"/>
  <c r="D9113" i="1"/>
  <c r="G9113" i="1"/>
  <c r="C9113" i="1"/>
  <c r="F9113" i="1"/>
  <c r="F9114" i="1" l="1"/>
  <c r="A9115" i="1"/>
  <c r="E9114" i="1"/>
  <c r="H9114" i="1"/>
  <c r="D9114" i="1"/>
  <c r="G9114" i="1"/>
  <c r="C9114" i="1"/>
  <c r="G9115" i="1" l="1"/>
  <c r="C9115" i="1"/>
  <c r="F9115" i="1"/>
  <c r="A9116" i="1"/>
  <c r="E9115" i="1"/>
  <c r="H9115" i="1"/>
  <c r="D9115" i="1"/>
  <c r="H9116" i="1" l="1"/>
  <c r="D9116" i="1"/>
  <c r="G9116" i="1"/>
  <c r="C9116" i="1"/>
  <c r="F9116" i="1"/>
  <c r="A9117" i="1"/>
  <c r="E9116" i="1"/>
  <c r="A9118" i="1" l="1"/>
  <c r="E9117" i="1"/>
  <c r="H9117" i="1"/>
  <c r="D9117" i="1"/>
  <c r="G9117" i="1"/>
  <c r="C9117" i="1"/>
  <c r="F9117" i="1"/>
  <c r="F9118" i="1" l="1"/>
  <c r="A9119" i="1"/>
  <c r="E9118" i="1"/>
  <c r="H9118" i="1"/>
  <c r="D9118" i="1"/>
  <c r="G9118" i="1"/>
  <c r="C9118" i="1"/>
  <c r="G9119" i="1" l="1"/>
  <c r="C9119" i="1"/>
  <c r="F9119" i="1"/>
  <c r="A9120" i="1"/>
  <c r="E9119" i="1"/>
  <c r="H9119" i="1"/>
  <c r="D9119" i="1"/>
  <c r="H9120" i="1" l="1"/>
  <c r="D9120" i="1"/>
  <c r="G9120" i="1"/>
  <c r="C9120" i="1"/>
  <c r="F9120" i="1"/>
  <c r="A9121" i="1"/>
  <c r="E9120" i="1"/>
  <c r="A9122" i="1" l="1"/>
  <c r="E9121" i="1"/>
  <c r="H9121" i="1"/>
  <c r="D9121" i="1"/>
  <c r="G9121" i="1"/>
  <c r="C9121" i="1"/>
  <c r="F9121" i="1"/>
  <c r="F9122" i="1" l="1"/>
  <c r="A9123" i="1"/>
  <c r="E9122" i="1"/>
  <c r="H9122" i="1"/>
  <c r="D9122" i="1"/>
  <c r="G9122" i="1"/>
  <c r="C9122" i="1"/>
  <c r="G9123" i="1" l="1"/>
  <c r="C9123" i="1"/>
  <c r="F9123" i="1"/>
  <c r="A9124" i="1"/>
  <c r="E9123" i="1"/>
  <c r="H9123" i="1"/>
  <c r="D9123" i="1"/>
  <c r="H9124" i="1" l="1"/>
  <c r="D9124" i="1"/>
  <c r="G9124" i="1"/>
  <c r="C9124" i="1"/>
  <c r="F9124" i="1"/>
  <c r="A9125" i="1"/>
  <c r="E9124" i="1"/>
  <c r="A9126" i="1" l="1"/>
  <c r="E9125" i="1"/>
  <c r="H9125" i="1"/>
  <c r="D9125" i="1"/>
  <c r="G9125" i="1"/>
  <c r="C9125" i="1"/>
  <c r="F9125" i="1"/>
  <c r="F9126" i="1" l="1"/>
  <c r="A9127" i="1"/>
  <c r="E9126" i="1"/>
  <c r="H9126" i="1"/>
  <c r="D9126" i="1"/>
  <c r="G9126" i="1"/>
  <c r="C9126" i="1"/>
  <c r="G9127" i="1" l="1"/>
  <c r="C9127" i="1"/>
  <c r="F9127" i="1"/>
  <c r="A9128" i="1"/>
  <c r="E9127" i="1"/>
  <c r="H9127" i="1"/>
  <c r="D9127" i="1"/>
  <c r="H9128" i="1" l="1"/>
  <c r="D9128" i="1"/>
  <c r="G9128" i="1"/>
  <c r="C9128" i="1"/>
  <c r="F9128" i="1"/>
  <c r="A9129" i="1"/>
  <c r="E9128" i="1"/>
  <c r="A9130" i="1" l="1"/>
  <c r="E9129" i="1"/>
  <c r="H9129" i="1"/>
  <c r="D9129" i="1"/>
  <c r="G9129" i="1"/>
  <c r="C9129" i="1"/>
  <c r="F9129" i="1"/>
  <c r="F9130" i="1" l="1"/>
  <c r="A9131" i="1"/>
  <c r="E9130" i="1"/>
  <c r="H9130" i="1"/>
  <c r="D9130" i="1"/>
  <c r="G9130" i="1"/>
  <c r="C9130" i="1"/>
  <c r="G9131" i="1" l="1"/>
  <c r="C9131" i="1"/>
  <c r="F9131" i="1"/>
  <c r="A9132" i="1"/>
  <c r="E9131" i="1"/>
  <c r="H9131" i="1"/>
  <c r="D9131" i="1"/>
  <c r="H9132" i="1" l="1"/>
  <c r="D9132" i="1"/>
  <c r="G9132" i="1"/>
  <c r="C9132" i="1"/>
  <c r="F9132" i="1"/>
  <c r="A9133" i="1"/>
  <c r="E9132" i="1"/>
  <c r="A9134" i="1" l="1"/>
  <c r="E9133" i="1"/>
  <c r="H9133" i="1"/>
  <c r="D9133" i="1"/>
  <c r="G9133" i="1"/>
  <c r="C9133" i="1"/>
  <c r="F9133" i="1"/>
  <c r="F9134" i="1" l="1"/>
  <c r="A9135" i="1"/>
  <c r="E9134" i="1"/>
  <c r="H9134" i="1"/>
  <c r="D9134" i="1"/>
  <c r="G9134" i="1"/>
  <c r="C9134" i="1"/>
  <c r="G9135" i="1" l="1"/>
  <c r="C9135" i="1"/>
  <c r="F9135" i="1"/>
  <c r="A9136" i="1"/>
  <c r="E9135" i="1"/>
  <c r="H9135" i="1"/>
  <c r="D9135" i="1"/>
  <c r="H9136" i="1" l="1"/>
  <c r="D9136" i="1"/>
  <c r="G9136" i="1"/>
  <c r="C9136" i="1"/>
  <c r="F9136" i="1"/>
  <c r="A9137" i="1"/>
  <c r="E9136" i="1"/>
  <c r="A9138" i="1" l="1"/>
  <c r="E9137" i="1"/>
  <c r="H9137" i="1"/>
  <c r="D9137" i="1"/>
  <c r="G9137" i="1"/>
  <c r="C9137" i="1"/>
  <c r="F9137" i="1"/>
  <c r="F9138" i="1" l="1"/>
  <c r="A9139" i="1"/>
  <c r="E9138" i="1"/>
  <c r="H9138" i="1"/>
  <c r="D9138" i="1"/>
  <c r="G9138" i="1"/>
  <c r="C9138" i="1"/>
  <c r="G9139" i="1" l="1"/>
  <c r="C9139" i="1"/>
  <c r="F9139" i="1"/>
  <c r="A9140" i="1"/>
  <c r="E9139" i="1"/>
  <c r="H9139" i="1"/>
  <c r="D9139" i="1"/>
  <c r="H9140" i="1" l="1"/>
  <c r="D9140" i="1"/>
  <c r="G9140" i="1"/>
  <c r="C9140" i="1"/>
  <c r="F9140" i="1"/>
  <c r="A9141" i="1"/>
  <c r="E9140" i="1"/>
  <c r="A9142" i="1" l="1"/>
  <c r="E9141" i="1"/>
  <c r="H9141" i="1"/>
  <c r="D9141" i="1"/>
  <c r="G9141" i="1"/>
  <c r="C9141" i="1"/>
  <c r="F9141" i="1"/>
  <c r="F9142" i="1" l="1"/>
  <c r="A9143" i="1"/>
  <c r="E9142" i="1"/>
  <c r="H9142" i="1"/>
  <c r="D9142" i="1"/>
  <c r="G9142" i="1"/>
  <c r="C9142" i="1"/>
  <c r="G9143" i="1" l="1"/>
  <c r="C9143" i="1"/>
  <c r="F9143" i="1"/>
  <c r="A9144" i="1"/>
  <c r="E9143" i="1"/>
  <c r="H9143" i="1"/>
  <c r="D9143" i="1"/>
  <c r="H9144" i="1" l="1"/>
  <c r="D9144" i="1"/>
  <c r="G9144" i="1"/>
  <c r="C9144" i="1"/>
  <c r="F9144" i="1"/>
  <c r="A9145" i="1"/>
  <c r="E9144" i="1"/>
  <c r="A9146" i="1" l="1"/>
  <c r="E9145" i="1"/>
  <c r="H9145" i="1"/>
  <c r="D9145" i="1"/>
  <c r="G9145" i="1"/>
  <c r="C9145" i="1"/>
  <c r="F9145" i="1"/>
  <c r="F9146" i="1" l="1"/>
  <c r="A9147" i="1"/>
  <c r="E9146" i="1"/>
  <c r="H9146" i="1"/>
  <c r="D9146" i="1"/>
  <c r="G9146" i="1"/>
  <c r="C9146" i="1"/>
  <c r="G9147" i="1" l="1"/>
  <c r="C9147" i="1"/>
  <c r="F9147" i="1"/>
  <c r="A9148" i="1"/>
  <c r="E9147" i="1"/>
  <c r="H9147" i="1"/>
  <c r="D9147" i="1"/>
  <c r="H9148" i="1" l="1"/>
  <c r="D9148" i="1"/>
  <c r="G9148" i="1"/>
  <c r="C9148" i="1"/>
  <c r="F9148" i="1"/>
  <c r="A9149" i="1"/>
  <c r="E9148" i="1"/>
  <c r="A9150" i="1" l="1"/>
  <c r="E9149" i="1"/>
  <c r="H9149" i="1"/>
  <c r="D9149" i="1"/>
  <c r="G9149" i="1"/>
  <c r="C9149" i="1"/>
  <c r="F9149" i="1"/>
  <c r="F9150" i="1" l="1"/>
  <c r="A9151" i="1"/>
  <c r="E9150" i="1"/>
  <c r="H9150" i="1"/>
  <c r="D9150" i="1"/>
  <c r="G9150" i="1"/>
  <c r="C9150" i="1"/>
  <c r="G9151" i="1" l="1"/>
  <c r="C9151" i="1"/>
  <c r="F9151" i="1"/>
  <c r="A9152" i="1"/>
  <c r="E9151" i="1"/>
  <c r="H9151" i="1"/>
  <c r="D9151" i="1"/>
  <c r="H9152" i="1" l="1"/>
  <c r="D9152" i="1"/>
  <c r="G9152" i="1"/>
  <c r="C9152" i="1"/>
  <c r="F9152" i="1"/>
  <c r="A9153" i="1"/>
  <c r="E9152" i="1"/>
  <c r="A9154" i="1" l="1"/>
  <c r="E9153" i="1"/>
  <c r="H9153" i="1"/>
  <c r="D9153" i="1"/>
  <c r="G9153" i="1"/>
  <c r="C9153" i="1"/>
  <c r="F9153" i="1"/>
  <c r="F9154" i="1" l="1"/>
  <c r="A9155" i="1"/>
  <c r="E9154" i="1"/>
  <c r="H9154" i="1"/>
  <c r="D9154" i="1"/>
  <c r="G9154" i="1"/>
  <c r="C9154" i="1"/>
  <c r="G9155" i="1" l="1"/>
  <c r="C9155" i="1"/>
  <c r="F9155" i="1"/>
  <c r="A9156" i="1"/>
  <c r="E9155" i="1"/>
  <c r="H9155" i="1"/>
  <c r="D9155" i="1"/>
  <c r="H9156" i="1" l="1"/>
  <c r="D9156" i="1"/>
  <c r="G9156" i="1"/>
  <c r="C9156" i="1"/>
  <c r="F9156" i="1"/>
  <c r="A9157" i="1"/>
  <c r="E9156" i="1"/>
  <c r="A9158" i="1" l="1"/>
  <c r="E9157" i="1"/>
  <c r="H9157" i="1"/>
  <c r="D9157" i="1"/>
  <c r="G9157" i="1"/>
  <c r="C9157" i="1"/>
  <c r="F9157" i="1"/>
  <c r="F9158" i="1" l="1"/>
  <c r="A9159" i="1"/>
  <c r="E9158" i="1"/>
  <c r="H9158" i="1"/>
  <c r="D9158" i="1"/>
  <c r="G9158" i="1"/>
  <c r="C9158" i="1"/>
  <c r="G9159" i="1" l="1"/>
  <c r="C9159" i="1"/>
  <c r="F9159" i="1"/>
  <c r="A9160" i="1"/>
  <c r="E9159" i="1"/>
  <c r="H9159" i="1"/>
  <c r="D9159" i="1"/>
  <c r="H9160" i="1" l="1"/>
  <c r="D9160" i="1"/>
  <c r="G9160" i="1"/>
  <c r="C9160" i="1"/>
  <c r="F9160" i="1"/>
  <c r="A9161" i="1"/>
  <c r="E9160" i="1"/>
  <c r="A9162" i="1" l="1"/>
  <c r="E9161" i="1"/>
  <c r="H9161" i="1"/>
  <c r="D9161" i="1"/>
  <c r="G9161" i="1"/>
  <c r="C9161" i="1"/>
  <c r="F9161" i="1"/>
  <c r="F9162" i="1" l="1"/>
  <c r="A9163" i="1"/>
  <c r="E9162" i="1"/>
  <c r="H9162" i="1"/>
  <c r="D9162" i="1"/>
  <c r="G9162" i="1"/>
  <c r="C9162" i="1"/>
  <c r="G9163" i="1" l="1"/>
  <c r="C9163" i="1"/>
  <c r="F9163" i="1"/>
  <c r="A9164" i="1"/>
  <c r="E9163" i="1"/>
  <c r="H9163" i="1"/>
  <c r="D9163" i="1"/>
  <c r="H9164" i="1" l="1"/>
  <c r="D9164" i="1"/>
  <c r="G9164" i="1"/>
  <c r="C9164" i="1"/>
  <c r="F9164" i="1"/>
  <c r="A9165" i="1"/>
  <c r="E9164" i="1"/>
  <c r="A9166" i="1" l="1"/>
  <c r="E9165" i="1"/>
  <c r="H9165" i="1"/>
  <c r="D9165" i="1"/>
  <c r="G9165" i="1"/>
  <c r="C9165" i="1"/>
  <c r="F9165" i="1"/>
  <c r="F9166" i="1" l="1"/>
  <c r="A9167" i="1"/>
  <c r="E9166" i="1"/>
  <c r="H9166" i="1"/>
  <c r="D9166" i="1"/>
  <c r="G9166" i="1"/>
  <c r="C9166" i="1"/>
  <c r="G9167" i="1" l="1"/>
  <c r="C9167" i="1"/>
  <c r="F9167" i="1"/>
  <c r="A9168" i="1"/>
  <c r="E9167" i="1"/>
  <c r="H9167" i="1"/>
  <c r="D9167" i="1"/>
  <c r="H9168" i="1" l="1"/>
  <c r="D9168" i="1"/>
  <c r="G9168" i="1"/>
  <c r="C9168" i="1"/>
  <c r="F9168" i="1"/>
  <c r="A9169" i="1"/>
  <c r="E9168" i="1"/>
  <c r="A9170" i="1" l="1"/>
  <c r="E9169" i="1"/>
  <c r="H9169" i="1"/>
  <c r="D9169" i="1"/>
  <c r="G9169" i="1"/>
  <c r="C9169" i="1"/>
  <c r="F9169" i="1"/>
  <c r="F9170" i="1" l="1"/>
  <c r="A9171" i="1"/>
  <c r="E9170" i="1"/>
  <c r="H9170" i="1"/>
  <c r="D9170" i="1"/>
  <c r="G9170" i="1"/>
  <c r="C9170" i="1"/>
  <c r="G9171" i="1" l="1"/>
  <c r="C9171" i="1"/>
  <c r="F9171" i="1"/>
  <c r="A9172" i="1"/>
  <c r="E9171" i="1"/>
  <c r="H9171" i="1"/>
  <c r="D9171" i="1"/>
  <c r="H9172" i="1" l="1"/>
  <c r="D9172" i="1"/>
  <c r="G9172" i="1"/>
  <c r="C9172" i="1"/>
  <c r="F9172" i="1"/>
  <c r="A9173" i="1"/>
  <c r="E9172" i="1"/>
  <c r="A9174" i="1" l="1"/>
  <c r="E9173" i="1"/>
  <c r="H9173" i="1"/>
  <c r="D9173" i="1"/>
  <c r="G9173" i="1"/>
  <c r="C9173" i="1"/>
  <c r="F9173" i="1"/>
  <c r="F9174" i="1" l="1"/>
  <c r="A9175" i="1"/>
  <c r="E9174" i="1"/>
  <c r="H9174" i="1"/>
  <c r="D9174" i="1"/>
  <c r="G9174" i="1"/>
  <c r="C9174" i="1"/>
  <c r="G9175" i="1" l="1"/>
  <c r="C9175" i="1"/>
  <c r="F9175" i="1"/>
  <c r="A9176" i="1"/>
  <c r="E9175" i="1"/>
  <c r="H9175" i="1"/>
  <c r="D9175" i="1"/>
  <c r="H9176" i="1" l="1"/>
  <c r="D9176" i="1"/>
  <c r="G9176" i="1"/>
  <c r="C9176" i="1"/>
  <c r="F9176" i="1"/>
  <c r="A9177" i="1"/>
  <c r="E9176" i="1"/>
  <c r="A9178" i="1" l="1"/>
  <c r="E9177" i="1"/>
  <c r="H9177" i="1"/>
  <c r="D9177" i="1"/>
  <c r="G9177" i="1"/>
  <c r="C9177" i="1"/>
  <c r="F9177" i="1"/>
  <c r="F9178" i="1" l="1"/>
  <c r="A9179" i="1"/>
  <c r="E9178" i="1"/>
  <c r="H9178" i="1"/>
  <c r="D9178" i="1"/>
  <c r="G9178" i="1"/>
  <c r="C9178" i="1"/>
  <c r="G9179" i="1" l="1"/>
  <c r="C9179" i="1"/>
  <c r="F9179" i="1"/>
  <c r="A9180" i="1"/>
  <c r="E9179" i="1"/>
  <c r="H9179" i="1"/>
  <c r="D9179" i="1"/>
  <c r="H9180" i="1" l="1"/>
  <c r="D9180" i="1"/>
  <c r="G9180" i="1"/>
  <c r="C9180" i="1"/>
  <c r="F9180" i="1"/>
  <c r="A9181" i="1"/>
  <c r="E9180" i="1"/>
  <c r="A9182" i="1" l="1"/>
  <c r="E9181" i="1"/>
  <c r="H9181" i="1"/>
  <c r="D9181" i="1"/>
  <c r="G9181" i="1"/>
  <c r="C9181" i="1"/>
  <c r="F9181" i="1"/>
  <c r="F9182" i="1" l="1"/>
  <c r="A9183" i="1"/>
  <c r="E9182" i="1"/>
  <c r="H9182" i="1"/>
  <c r="D9182" i="1"/>
  <c r="G9182" i="1"/>
  <c r="C9182" i="1"/>
  <c r="G9183" i="1" l="1"/>
  <c r="C9183" i="1"/>
  <c r="F9183" i="1"/>
  <c r="A9184" i="1"/>
  <c r="E9183" i="1"/>
  <c r="H9183" i="1"/>
  <c r="D9183" i="1"/>
  <c r="H9184" i="1" l="1"/>
  <c r="D9184" i="1"/>
  <c r="G9184" i="1"/>
  <c r="C9184" i="1"/>
  <c r="F9184" i="1"/>
  <c r="A9185" i="1"/>
  <c r="E9184" i="1"/>
  <c r="A9186" i="1" l="1"/>
  <c r="E9185" i="1"/>
  <c r="H9185" i="1"/>
  <c r="D9185" i="1"/>
  <c r="G9185" i="1"/>
  <c r="C9185" i="1"/>
  <c r="F9185" i="1"/>
  <c r="F9186" i="1" l="1"/>
  <c r="A9187" i="1"/>
  <c r="E9186" i="1"/>
  <c r="H9186" i="1"/>
  <c r="D9186" i="1"/>
  <c r="G9186" i="1"/>
  <c r="C9186" i="1"/>
  <c r="G9187" i="1" l="1"/>
  <c r="C9187" i="1"/>
  <c r="F9187" i="1"/>
  <c r="A9188" i="1"/>
  <c r="E9187" i="1"/>
  <c r="H9187" i="1"/>
  <c r="D9187" i="1"/>
  <c r="H9188" i="1" l="1"/>
  <c r="D9188" i="1"/>
  <c r="G9188" i="1"/>
  <c r="C9188" i="1"/>
  <c r="F9188" i="1"/>
  <c r="A9189" i="1"/>
  <c r="E9188" i="1"/>
  <c r="A9190" i="1" l="1"/>
  <c r="E9189" i="1"/>
  <c r="H9189" i="1"/>
  <c r="D9189" i="1"/>
  <c r="G9189" i="1"/>
  <c r="C9189" i="1"/>
  <c r="F9189" i="1"/>
  <c r="F9190" i="1" l="1"/>
  <c r="A9191" i="1"/>
  <c r="E9190" i="1"/>
  <c r="H9190" i="1"/>
  <c r="D9190" i="1"/>
  <c r="G9190" i="1"/>
  <c r="C9190" i="1"/>
  <c r="G9191" i="1" l="1"/>
  <c r="C9191" i="1"/>
  <c r="F9191" i="1"/>
  <c r="A9192" i="1"/>
  <c r="E9191" i="1"/>
  <c r="H9191" i="1"/>
  <c r="D9191" i="1"/>
  <c r="H9192" i="1" l="1"/>
  <c r="D9192" i="1"/>
  <c r="G9192" i="1"/>
  <c r="C9192" i="1"/>
  <c r="F9192" i="1"/>
  <c r="A9193" i="1"/>
  <c r="E9192" i="1"/>
  <c r="A9194" i="1" l="1"/>
  <c r="E9193" i="1"/>
  <c r="H9193" i="1"/>
  <c r="D9193" i="1"/>
  <c r="G9193" i="1"/>
  <c r="C9193" i="1"/>
  <c r="F9193" i="1"/>
  <c r="F9194" i="1" l="1"/>
  <c r="A9195" i="1"/>
  <c r="E9194" i="1"/>
  <c r="H9194" i="1"/>
  <c r="D9194" i="1"/>
  <c r="G9194" i="1"/>
  <c r="C9194" i="1"/>
  <c r="G9195" i="1" l="1"/>
  <c r="C9195" i="1"/>
  <c r="F9195" i="1"/>
  <c r="A9196" i="1"/>
  <c r="E9195" i="1"/>
  <c r="H9195" i="1"/>
  <c r="D9195" i="1"/>
  <c r="H9196" i="1" l="1"/>
  <c r="D9196" i="1"/>
  <c r="G9196" i="1"/>
  <c r="C9196" i="1"/>
  <c r="F9196" i="1"/>
  <c r="A9197" i="1"/>
  <c r="E9196" i="1"/>
  <c r="A9198" i="1" l="1"/>
  <c r="E9197" i="1"/>
  <c r="H9197" i="1"/>
  <c r="D9197" i="1"/>
  <c r="G9197" i="1"/>
  <c r="C9197" i="1"/>
  <c r="F9197" i="1"/>
  <c r="F9198" i="1" l="1"/>
  <c r="A9199" i="1"/>
  <c r="E9198" i="1"/>
  <c r="H9198" i="1"/>
  <c r="D9198" i="1"/>
  <c r="G9198" i="1"/>
  <c r="C9198" i="1"/>
  <c r="G9199" i="1" l="1"/>
  <c r="C9199" i="1"/>
  <c r="F9199" i="1"/>
  <c r="A9200" i="1"/>
  <c r="E9199" i="1"/>
  <c r="H9199" i="1"/>
  <c r="D9199" i="1"/>
  <c r="H9200" i="1" l="1"/>
  <c r="D9200" i="1"/>
  <c r="G9200" i="1"/>
  <c r="C9200" i="1"/>
  <c r="F9200" i="1"/>
  <c r="A9201" i="1"/>
  <c r="E9200" i="1"/>
  <c r="A9202" i="1" l="1"/>
  <c r="E9201" i="1"/>
  <c r="H9201" i="1"/>
  <c r="D9201" i="1"/>
  <c r="G9201" i="1"/>
  <c r="C9201" i="1"/>
  <c r="F9201" i="1"/>
  <c r="F9202" i="1" l="1"/>
  <c r="A9203" i="1"/>
  <c r="E9202" i="1"/>
  <c r="H9202" i="1"/>
  <c r="D9202" i="1"/>
  <c r="G9202" i="1"/>
  <c r="C9202" i="1"/>
  <c r="G9203" i="1" l="1"/>
  <c r="C9203" i="1"/>
  <c r="F9203" i="1"/>
  <c r="A9204" i="1"/>
  <c r="E9203" i="1"/>
  <c r="H9203" i="1"/>
  <c r="D9203" i="1"/>
  <c r="H9204" i="1" l="1"/>
  <c r="D9204" i="1"/>
  <c r="G9204" i="1"/>
  <c r="C9204" i="1"/>
  <c r="F9204" i="1"/>
  <c r="A9205" i="1"/>
  <c r="E9204" i="1"/>
  <c r="A9206" i="1" l="1"/>
  <c r="E9205" i="1"/>
  <c r="H9205" i="1"/>
  <c r="D9205" i="1"/>
  <c r="G9205" i="1"/>
  <c r="C9205" i="1"/>
  <c r="F9205" i="1"/>
  <c r="F9206" i="1" l="1"/>
  <c r="A9207" i="1"/>
  <c r="E9206" i="1"/>
  <c r="H9206" i="1"/>
  <c r="D9206" i="1"/>
  <c r="G9206" i="1"/>
  <c r="C9206" i="1"/>
  <c r="G9207" i="1" l="1"/>
  <c r="C9207" i="1"/>
  <c r="F9207" i="1"/>
  <c r="A9208" i="1"/>
  <c r="E9207" i="1"/>
  <c r="H9207" i="1"/>
  <c r="D9207" i="1"/>
  <c r="H9208" i="1" l="1"/>
  <c r="D9208" i="1"/>
  <c r="G9208" i="1"/>
  <c r="C9208" i="1"/>
  <c r="F9208" i="1"/>
  <c r="A9209" i="1"/>
  <c r="E9208" i="1"/>
  <c r="A9210" i="1" l="1"/>
  <c r="E9209" i="1"/>
  <c r="H9209" i="1"/>
  <c r="D9209" i="1"/>
  <c r="G9209" i="1"/>
  <c r="C9209" i="1"/>
  <c r="F9209" i="1"/>
  <c r="F9210" i="1" l="1"/>
  <c r="A9211" i="1"/>
  <c r="E9210" i="1"/>
  <c r="H9210" i="1"/>
  <c r="D9210" i="1"/>
  <c r="G9210" i="1"/>
  <c r="C9210" i="1"/>
  <c r="G9211" i="1" l="1"/>
  <c r="C9211" i="1"/>
  <c r="F9211" i="1"/>
  <c r="A9212" i="1"/>
  <c r="E9211" i="1"/>
  <c r="H9211" i="1"/>
  <c r="D9211" i="1"/>
  <c r="H9212" i="1" l="1"/>
  <c r="D9212" i="1"/>
  <c r="G9212" i="1"/>
  <c r="C9212" i="1"/>
  <c r="F9212" i="1"/>
  <c r="A9213" i="1"/>
  <c r="E9212" i="1"/>
  <c r="A9214" i="1" l="1"/>
  <c r="E9213" i="1"/>
  <c r="H9213" i="1"/>
  <c r="D9213" i="1"/>
  <c r="G9213" i="1"/>
  <c r="C9213" i="1"/>
  <c r="F9213" i="1"/>
  <c r="F9214" i="1" l="1"/>
  <c r="A9215" i="1"/>
  <c r="E9214" i="1"/>
  <c r="H9214" i="1"/>
  <c r="D9214" i="1"/>
  <c r="G9214" i="1"/>
  <c r="C9214" i="1"/>
  <c r="G9215" i="1" l="1"/>
  <c r="C9215" i="1"/>
  <c r="F9215" i="1"/>
  <c r="A9216" i="1"/>
  <c r="E9215" i="1"/>
  <c r="H9215" i="1"/>
  <c r="D9215" i="1"/>
  <c r="H9216" i="1" l="1"/>
  <c r="D9216" i="1"/>
  <c r="G9216" i="1"/>
  <c r="C9216" i="1"/>
  <c r="F9216" i="1"/>
  <c r="A9217" i="1"/>
  <c r="E9216" i="1"/>
  <c r="A9218" i="1" l="1"/>
  <c r="E9217" i="1"/>
  <c r="H9217" i="1"/>
  <c r="D9217" i="1"/>
  <c r="G9217" i="1"/>
  <c r="C9217" i="1"/>
  <c r="F9217" i="1"/>
  <c r="F9218" i="1" l="1"/>
  <c r="A9219" i="1"/>
  <c r="E9218" i="1"/>
  <c r="H9218" i="1"/>
  <c r="D9218" i="1"/>
  <c r="G9218" i="1"/>
  <c r="C9218" i="1"/>
  <c r="G9219" i="1" l="1"/>
  <c r="C9219" i="1"/>
  <c r="F9219" i="1"/>
  <c r="A9220" i="1"/>
  <c r="E9219" i="1"/>
  <c r="H9219" i="1"/>
  <c r="D9219" i="1"/>
  <c r="H9220" i="1" l="1"/>
  <c r="D9220" i="1"/>
  <c r="G9220" i="1"/>
  <c r="C9220" i="1"/>
  <c r="F9220" i="1"/>
  <c r="A9221" i="1"/>
  <c r="E9220" i="1"/>
  <c r="A9222" i="1" l="1"/>
  <c r="E9221" i="1"/>
  <c r="H9221" i="1"/>
  <c r="D9221" i="1"/>
  <c r="G9221" i="1"/>
  <c r="C9221" i="1"/>
  <c r="F9221" i="1"/>
  <c r="F9222" i="1" l="1"/>
  <c r="A9223" i="1"/>
  <c r="E9222" i="1"/>
  <c r="H9222" i="1"/>
  <c r="D9222" i="1"/>
  <c r="G9222" i="1"/>
  <c r="C9222" i="1"/>
  <c r="G9223" i="1" l="1"/>
  <c r="C9223" i="1"/>
  <c r="F9223" i="1"/>
  <c r="A9224" i="1"/>
  <c r="E9223" i="1"/>
  <c r="H9223" i="1"/>
  <c r="D9223" i="1"/>
  <c r="H9224" i="1" l="1"/>
  <c r="D9224" i="1"/>
  <c r="G9224" i="1"/>
  <c r="C9224" i="1"/>
  <c r="F9224" i="1"/>
  <c r="A9225" i="1"/>
  <c r="E9224" i="1"/>
  <c r="A9226" i="1" l="1"/>
  <c r="E9225" i="1"/>
  <c r="H9225" i="1"/>
  <c r="D9225" i="1"/>
  <c r="G9225" i="1"/>
  <c r="C9225" i="1"/>
  <c r="F9225" i="1"/>
  <c r="A9227" i="1" l="1"/>
  <c r="H9226" i="1"/>
  <c r="G9226" i="1"/>
  <c r="F9226" i="1"/>
  <c r="E9226" i="1"/>
  <c r="D9226" i="1"/>
  <c r="C9226" i="1"/>
  <c r="G9227" i="1" l="1"/>
  <c r="C9227" i="1"/>
  <c r="F9227" i="1"/>
  <c r="A9228" i="1"/>
  <c r="E9227" i="1"/>
  <c r="H9227" i="1"/>
  <c r="D9227" i="1"/>
  <c r="H9228" i="1" l="1"/>
  <c r="D9228" i="1"/>
  <c r="G9228" i="1"/>
  <c r="C9228" i="1"/>
  <c r="F9228" i="1"/>
  <c r="A9229" i="1"/>
  <c r="E9228" i="1"/>
  <c r="A9230" i="1" l="1"/>
  <c r="E9229" i="1"/>
  <c r="H9229" i="1"/>
  <c r="D9229" i="1"/>
  <c r="G9229" i="1"/>
  <c r="C9229" i="1"/>
  <c r="F9229" i="1"/>
  <c r="F9230" i="1" l="1"/>
  <c r="A9231" i="1"/>
  <c r="E9230" i="1"/>
  <c r="H9230" i="1"/>
  <c r="D9230" i="1"/>
  <c r="G9230" i="1"/>
  <c r="C9230" i="1"/>
  <c r="G9231" i="1" l="1"/>
  <c r="C9231" i="1"/>
  <c r="F9231" i="1"/>
  <c r="A9232" i="1"/>
  <c r="E9231" i="1"/>
  <c r="H9231" i="1"/>
  <c r="D9231" i="1"/>
  <c r="H9232" i="1" l="1"/>
  <c r="D9232" i="1"/>
  <c r="G9232" i="1"/>
  <c r="C9232" i="1"/>
  <c r="F9232" i="1"/>
  <c r="A9233" i="1"/>
  <c r="E9232" i="1"/>
  <c r="A9234" i="1" l="1"/>
  <c r="E9233" i="1"/>
  <c r="H9233" i="1"/>
  <c r="D9233" i="1"/>
  <c r="G9233" i="1"/>
  <c r="C9233" i="1"/>
  <c r="F9233" i="1"/>
  <c r="F9234" i="1" l="1"/>
  <c r="A9235" i="1"/>
  <c r="E9234" i="1"/>
  <c r="H9234" i="1"/>
  <c r="D9234" i="1"/>
  <c r="G9234" i="1"/>
  <c r="C9234" i="1"/>
  <c r="G9235" i="1" l="1"/>
  <c r="C9235" i="1"/>
  <c r="F9235" i="1"/>
  <c r="A9236" i="1"/>
  <c r="E9235" i="1"/>
  <c r="H9235" i="1"/>
  <c r="D9235" i="1"/>
  <c r="H9236" i="1" l="1"/>
  <c r="D9236" i="1"/>
  <c r="G9236" i="1"/>
  <c r="C9236" i="1"/>
  <c r="F9236" i="1"/>
  <c r="A9237" i="1"/>
  <c r="E9236" i="1"/>
  <c r="A9238" i="1" l="1"/>
  <c r="E9237" i="1"/>
  <c r="H9237" i="1"/>
  <c r="D9237" i="1"/>
  <c r="G9237" i="1"/>
  <c r="C9237" i="1"/>
  <c r="F9237" i="1"/>
  <c r="F9238" i="1" l="1"/>
  <c r="A9239" i="1"/>
  <c r="E9238" i="1"/>
  <c r="H9238" i="1"/>
  <c r="D9238" i="1"/>
  <c r="G9238" i="1"/>
  <c r="C9238" i="1"/>
  <c r="G9239" i="1" l="1"/>
  <c r="C9239" i="1"/>
  <c r="F9239" i="1"/>
  <c r="A9240" i="1"/>
  <c r="E9239" i="1"/>
  <c r="H9239" i="1"/>
  <c r="D9239" i="1"/>
  <c r="H9240" i="1" l="1"/>
  <c r="D9240" i="1"/>
  <c r="G9240" i="1"/>
  <c r="C9240" i="1"/>
  <c r="F9240" i="1"/>
  <c r="A9241" i="1"/>
  <c r="E9240" i="1"/>
  <c r="A9242" i="1" l="1"/>
  <c r="E9241" i="1"/>
  <c r="H9241" i="1"/>
  <c r="D9241" i="1"/>
  <c r="G9241" i="1"/>
  <c r="C9241" i="1"/>
  <c r="F9241" i="1"/>
  <c r="F9242" i="1" l="1"/>
  <c r="A9243" i="1"/>
  <c r="E9242" i="1"/>
  <c r="H9242" i="1"/>
  <c r="D9242" i="1"/>
  <c r="G9242" i="1"/>
  <c r="C9242" i="1"/>
  <c r="G9243" i="1" l="1"/>
  <c r="C9243" i="1"/>
  <c r="F9243" i="1"/>
  <c r="A9244" i="1"/>
  <c r="E9243" i="1"/>
  <c r="H9243" i="1"/>
  <c r="D9243" i="1"/>
  <c r="H9244" i="1" l="1"/>
  <c r="D9244" i="1"/>
  <c r="G9244" i="1"/>
  <c r="C9244" i="1"/>
  <c r="F9244" i="1"/>
  <c r="A9245" i="1"/>
  <c r="E9244" i="1"/>
  <c r="A9246" i="1" l="1"/>
  <c r="E9245" i="1"/>
  <c r="H9245" i="1"/>
  <c r="D9245" i="1"/>
  <c r="G9245" i="1"/>
  <c r="C9245" i="1"/>
  <c r="F9245" i="1"/>
  <c r="F9246" i="1" l="1"/>
  <c r="A9247" i="1"/>
  <c r="E9246" i="1"/>
  <c r="H9246" i="1"/>
  <c r="D9246" i="1"/>
  <c r="G9246" i="1"/>
  <c r="C9246" i="1"/>
  <c r="G9247" i="1" l="1"/>
  <c r="C9247" i="1"/>
  <c r="F9247" i="1"/>
  <c r="A9248" i="1"/>
  <c r="E9247" i="1"/>
  <c r="H9247" i="1"/>
  <c r="D9247" i="1"/>
  <c r="H9248" i="1" l="1"/>
  <c r="D9248" i="1"/>
  <c r="G9248" i="1"/>
  <c r="C9248" i="1"/>
  <c r="F9248" i="1"/>
  <c r="A9249" i="1"/>
  <c r="E9248" i="1"/>
  <c r="A9250" i="1" l="1"/>
  <c r="E9249" i="1"/>
  <c r="H9249" i="1"/>
  <c r="D9249" i="1"/>
  <c r="G9249" i="1"/>
  <c r="C9249" i="1"/>
  <c r="F9249" i="1"/>
  <c r="F9250" i="1" l="1"/>
  <c r="A9251" i="1"/>
  <c r="E9250" i="1"/>
  <c r="H9250" i="1"/>
  <c r="D9250" i="1"/>
  <c r="G9250" i="1"/>
  <c r="C9250" i="1"/>
  <c r="G9251" i="1" l="1"/>
  <c r="C9251" i="1"/>
  <c r="F9251" i="1"/>
  <c r="A9252" i="1"/>
  <c r="E9251" i="1"/>
  <c r="H9251" i="1"/>
  <c r="D9251" i="1"/>
  <c r="H9252" i="1" l="1"/>
  <c r="D9252" i="1"/>
  <c r="G9252" i="1"/>
  <c r="C9252" i="1"/>
  <c r="F9252" i="1"/>
  <c r="A9253" i="1"/>
  <c r="E9252" i="1"/>
  <c r="A9254" i="1" l="1"/>
  <c r="E9253" i="1"/>
  <c r="H9253" i="1"/>
  <c r="D9253" i="1"/>
  <c r="G9253" i="1"/>
  <c r="C9253" i="1"/>
  <c r="F9253" i="1"/>
  <c r="F9254" i="1" l="1"/>
  <c r="A9255" i="1"/>
  <c r="E9254" i="1"/>
  <c r="H9254" i="1"/>
  <c r="D9254" i="1"/>
  <c r="G9254" i="1"/>
  <c r="C9254" i="1"/>
  <c r="G9255" i="1" l="1"/>
  <c r="C9255" i="1"/>
  <c r="F9255" i="1"/>
  <c r="A9256" i="1"/>
  <c r="E9255" i="1"/>
  <c r="H9255" i="1"/>
  <c r="D9255" i="1"/>
  <c r="H9256" i="1" l="1"/>
  <c r="D9256" i="1"/>
  <c r="G9256" i="1"/>
  <c r="C9256" i="1"/>
  <c r="F9256" i="1"/>
  <c r="A9257" i="1"/>
  <c r="E9256" i="1"/>
  <c r="A9258" i="1" l="1"/>
  <c r="E9257" i="1"/>
  <c r="H9257" i="1"/>
  <c r="D9257" i="1"/>
  <c r="G9257" i="1"/>
  <c r="C9257" i="1"/>
  <c r="F9257" i="1"/>
  <c r="F9258" i="1" l="1"/>
  <c r="A9259" i="1"/>
  <c r="E9258" i="1"/>
  <c r="H9258" i="1"/>
  <c r="D9258" i="1"/>
  <c r="G9258" i="1"/>
  <c r="C9258" i="1"/>
  <c r="G9259" i="1" l="1"/>
  <c r="C9259" i="1"/>
  <c r="F9259" i="1"/>
  <c r="A9260" i="1"/>
  <c r="E9259" i="1"/>
  <c r="H9259" i="1"/>
  <c r="D9259" i="1"/>
  <c r="H9260" i="1" l="1"/>
  <c r="D9260" i="1"/>
  <c r="G9260" i="1"/>
  <c r="C9260" i="1"/>
  <c r="F9260" i="1"/>
  <c r="A9261" i="1"/>
  <c r="E9260" i="1"/>
  <c r="A9262" i="1" l="1"/>
  <c r="E9261" i="1"/>
  <c r="H9261" i="1"/>
  <c r="D9261" i="1"/>
  <c r="G9261" i="1"/>
  <c r="C9261" i="1"/>
  <c r="F9261" i="1"/>
  <c r="F9262" i="1" l="1"/>
  <c r="A9263" i="1"/>
  <c r="E9262" i="1"/>
  <c r="H9262" i="1"/>
  <c r="D9262" i="1"/>
  <c r="G9262" i="1"/>
  <c r="C9262" i="1"/>
  <c r="G9263" i="1" l="1"/>
  <c r="C9263" i="1"/>
  <c r="F9263" i="1"/>
  <c r="A9264" i="1"/>
  <c r="E9263" i="1"/>
  <c r="H9263" i="1"/>
  <c r="D9263" i="1"/>
  <c r="H9264" i="1" l="1"/>
  <c r="D9264" i="1"/>
  <c r="G9264" i="1"/>
  <c r="C9264" i="1"/>
  <c r="F9264" i="1"/>
  <c r="A9265" i="1"/>
  <c r="E9264" i="1"/>
  <c r="A9266" i="1" l="1"/>
  <c r="E9265" i="1"/>
  <c r="H9265" i="1"/>
  <c r="D9265" i="1"/>
  <c r="G9265" i="1"/>
  <c r="C9265" i="1"/>
  <c r="F9265" i="1"/>
  <c r="F9266" i="1" l="1"/>
  <c r="A9267" i="1"/>
  <c r="E9266" i="1"/>
  <c r="H9266" i="1"/>
  <c r="D9266" i="1"/>
  <c r="G9266" i="1"/>
  <c r="C9266" i="1"/>
  <c r="G9267" i="1" l="1"/>
  <c r="C9267" i="1"/>
  <c r="F9267" i="1"/>
  <c r="A9268" i="1"/>
  <c r="E9267" i="1"/>
  <c r="H9267" i="1"/>
  <c r="D9267" i="1"/>
  <c r="H9268" i="1" l="1"/>
  <c r="D9268" i="1"/>
  <c r="G9268" i="1"/>
  <c r="C9268" i="1"/>
  <c r="F9268" i="1"/>
  <c r="A9269" i="1"/>
  <c r="E9268" i="1"/>
  <c r="A9270" i="1" l="1"/>
  <c r="E9269" i="1"/>
  <c r="H9269" i="1"/>
  <c r="D9269" i="1"/>
  <c r="G9269" i="1"/>
  <c r="C9269" i="1"/>
  <c r="F9269" i="1"/>
  <c r="F9270" i="1" l="1"/>
  <c r="A9271" i="1"/>
  <c r="E9270" i="1"/>
  <c r="H9270" i="1"/>
  <c r="D9270" i="1"/>
  <c r="G9270" i="1"/>
  <c r="C9270" i="1"/>
  <c r="G9271" i="1" l="1"/>
  <c r="C9271" i="1"/>
  <c r="F9271" i="1"/>
  <c r="A9272" i="1"/>
  <c r="E9271" i="1"/>
  <c r="H9271" i="1"/>
  <c r="D9271" i="1"/>
  <c r="H9272" i="1" l="1"/>
  <c r="D9272" i="1"/>
  <c r="G9272" i="1"/>
  <c r="C9272" i="1"/>
  <c r="F9272" i="1"/>
  <c r="A9273" i="1"/>
  <c r="E9272" i="1"/>
  <c r="A9274" i="1" l="1"/>
  <c r="E9273" i="1"/>
  <c r="H9273" i="1"/>
  <c r="D9273" i="1"/>
  <c r="G9273" i="1"/>
  <c r="C9273" i="1"/>
  <c r="F9273" i="1"/>
  <c r="F9274" i="1" l="1"/>
  <c r="A9275" i="1"/>
  <c r="E9274" i="1"/>
  <c r="H9274" i="1"/>
  <c r="D9274" i="1"/>
  <c r="G9274" i="1"/>
  <c r="C9274" i="1"/>
  <c r="G9275" i="1" l="1"/>
  <c r="C9275" i="1"/>
  <c r="F9275" i="1"/>
  <c r="A9276" i="1"/>
  <c r="E9275" i="1"/>
  <c r="H9275" i="1"/>
  <c r="D9275" i="1"/>
  <c r="H9276" i="1" l="1"/>
  <c r="D9276" i="1"/>
  <c r="G9276" i="1"/>
  <c r="C9276" i="1"/>
  <c r="F9276" i="1"/>
  <c r="A9277" i="1"/>
  <c r="E9276" i="1"/>
  <c r="A9278" i="1" l="1"/>
  <c r="E9277" i="1"/>
  <c r="H9277" i="1"/>
  <c r="D9277" i="1"/>
  <c r="G9277" i="1"/>
  <c r="C9277" i="1"/>
  <c r="F9277" i="1"/>
  <c r="F9278" i="1" l="1"/>
  <c r="A9279" i="1"/>
  <c r="E9278" i="1"/>
  <c r="H9278" i="1"/>
  <c r="D9278" i="1"/>
  <c r="G9278" i="1"/>
  <c r="C9278" i="1"/>
  <c r="G9279" i="1" l="1"/>
  <c r="C9279" i="1"/>
  <c r="F9279" i="1"/>
  <c r="A9280" i="1"/>
  <c r="E9279" i="1"/>
  <c r="H9279" i="1"/>
  <c r="D9279" i="1"/>
  <c r="H9280" i="1" l="1"/>
  <c r="D9280" i="1"/>
  <c r="G9280" i="1"/>
  <c r="C9280" i="1"/>
  <c r="F9280" i="1"/>
  <c r="A9281" i="1"/>
  <c r="E9280" i="1"/>
  <c r="A9282" i="1" l="1"/>
  <c r="E9281" i="1"/>
  <c r="H9281" i="1"/>
  <c r="D9281" i="1"/>
  <c r="G9281" i="1"/>
  <c r="C9281" i="1"/>
  <c r="F9281" i="1"/>
  <c r="F9282" i="1" l="1"/>
  <c r="A9283" i="1"/>
  <c r="E9282" i="1"/>
  <c r="H9282" i="1"/>
  <c r="D9282" i="1"/>
  <c r="G9282" i="1"/>
  <c r="C9282" i="1"/>
  <c r="G9283" i="1" l="1"/>
  <c r="C9283" i="1"/>
  <c r="F9283" i="1"/>
  <c r="A9284" i="1"/>
  <c r="E9283" i="1"/>
  <c r="H9283" i="1"/>
  <c r="D9283" i="1"/>
  <c r="H9284" i="1" l="1"/>
  <c r="D9284" i="1"/>
  <c r="G9284" i="1"/>
  <c r="C9284" i="1"/>
  <c r="F9284" i="1"/>
  <c r="A9285" i="1"/>
  <c r="E9284" i="1"/>
  <c r="A9286" i="1" l="1"/>
  <c r="E9285" i="1"/>
  <c r="H9285" i="1"/>
  <c r="D9285" i="1"/>
  <c r="G9285" i="1"/>
  <c r="C9285" i="1"/>
  <c r="F9285" i="1"/>
  <c r="F9286" i="1" l="1"/>
  <c r="A9287" i="1"/>
  <c r="E9286" i="1"/>
  <c r="H9286" i="1"/>
  <c r="D9286" i="1"/>
  <c r="G9286" i="1"/>
  <c r="C9286" i="1"/>
  <c r="G9287" i="1" l="1"/>
  <c r="C9287" i="1"/>
  <c r="F9287" i="1"/>
  <c r="A9288" i="1"/>
  <c r="E9287" i="1"/>
  <c r="H9287" i="1"/>
  <c r="D9287" i="1"/>
  <c r="H9288" i="1" l="1"/>
  <c r="D9288" i="1"/>
  <c r="G9288" i="1"/>
  <c r="C9288" i="1"/>
  <c r="F9288" i="1"/>
  <c r="A9289" i="1"/>
  <c r="E9288" i="1"/>
  <c r="A9290" i="1" l="1"/>
  <c r="E9289" i="1"/>
  <c r="H9289" i="1"/>
  <c r="D9289" i="1"/>
  <c r="G9289" i="1"/>
  <c r="C9289" i="1"/>
  <c r="F9289" i="1"/>
  <c r="F9290" i="1" l="1"/>
  <c r="A9291" i="1"/>
  <c r="E9290" i="1"/>
  <c r="H9290" i="1"/>
  <c r="D9290" i="1"/>
  <c r="G9290" i="1"/>
  <c r="C9290" i="1"/>
  <c r="G9291" i="1" l="1"/>
  <c r="C9291" i="1"/>
  <c r="F9291" i="1"/>
  <c r="A9292" i="1"/>
  <c r="E9291" i="1"/>
  <c r="H9291" i="1"/>
  <c r="D9291" i="1"/>
  <c r="H9292" i="1" l="1"/>
  <c r="D9292" i="1"/>
  <c r="G9292" i="1"/>
  <c r="C9292" i="1"/>
  <c r="F9292" i="1"/>
  <c r="A9293" i="1"/>
  <c r="E9292" i="1"/>
  <c r="A9294" i="1" l="1"/>
  <c r="E9293" i="1"/>
  <c r="H9293" i="1"/>
  <c r="D9293" i="1"/>
  <c r="G9293" i="1"/>
  <c r="C9293" i="1"/>
  <c r="F9293" i="1"/>
  <c r="F9294" i="1" l="1"/>
  <c r="A9295" i="1"/>
  <c r="E9294" i="1"/>
  <c r="H9294" i="1"/>
  <c r="D9294" i="1"/>
  <c r="G9294" i="1"/>
  <c r="C9294" i="1"/>
  <c r="G9295" i="1" l="1"/>
  <c r="C9295" i="1"/>
  <c r="F9295" i="1"/>
  <c r="A9296" i="1"/>
  <c r="E9295" i="1"/>
  <c r="H9295" i="1"/>
  <c r="D9295" i="1"/>
  <c r="H9296" i="1" l="1"/>
  <c r="D9296" i="1"/>
  <c r="G9296" i="1"/>
  <c r="C9296" i="1"/>
  <c r="F9296" i="1"/>
  <c r="A9297" i="1"/>
  <c r="E9296" i="1"/>
  <c r="A9298" i="1" l="1"/>
  <c r="E9297" i="1"/>
  <c r="H9297" i="1"/>
  <c r="D9297" i="1"/>
  <c r="G9297" i="1"/>
  <c r="C9297" i="1"/>
  <c r="F9297" i="1"/>
  <c r="F9298" i="1" l="1"/>
  <c r="A9299" i="1"/>
  <c r="E9298" i="1"/>
  <c r="H9298" i="1"/>
  <c r="D9298" i="1"/>
  <c r="G9298" i="1"/>
  <c r="C9298" i="1"/>
  <c r="G9299" i="1" l="1"/>
  <c r="C9299" i="1"/>
  <c r="F9299" i="1"/>
  <c r="A9300" i="1"/>
  <c r="E9299" i="1"/>
  <c r="H9299" i="1"/>
  <c r="D9299" i="1"/>
  <c r="H9300" i="1" l="1"/>
  <c r="D9300" i="1"/>
  <c r="G9300" i="1"/>
  <c r="C9300" i="1"/>
  <c r="F9300" i="1"/>
  <c r="A9301" i="1"/>
  <c r="E9300" i="1"/>
  <c r="A9302" i="1" l="1"/>
  <c r="E9301" i="1"/>
  <c r="H9301" i="1"/>
  <c r="D9301" i="1"/>
  <c r="G9301" i="1"/>
  <c r="C9301" i="1"/>
  <c r="F9301" i="1"/>
  <c r="F9302" i="1" l="1"/>
  <c r="A9303" i="1"/>
  <c r="E9302" i="1"/>
  <c r="H9302" i="1"/>
  <c r="D9302" i="1"/>
  <c r="G9302" i="1"/>
  <c r="C9302" i="1"/>
  <c r="G9303" i="1" l="1"/>
  <c r="C9303" i="1"/>
  <c r="F9303" i="1"/>
  <c r="A9304" i="1"/>
  <c r="E9303" i="1"/>
  <c r="H9303" i="1"/>
  <c r="D9303" i="1"/>
  <c r="H9304" i="1" l="1"/>
  <c r="D9304" i="1"/>
  <c r="G9304" i="1"/>
  <c r="C9304" i="1"/>
  <c r="F9304" i="1"/>
  <c r="A9305" i="1"/>
  <c r="E9304" i="1"/>
  <c r="A9306" i="1" l="1"/>
  <c r="E9305" i="1"/>
  <c r="H9305" i="1"/>
  <c r="D9305" i="1"/>
  <c r="G9305" i="1"/>
  <c r="C9305" i="1"/>
  <c r="F9305" i="1"/>
  <c r="F9306" i="1" l="1"/>
  <c r="A9307" i="1"/>
  <c r="E9306" i="1"/>
  <c r="H9306" i="1"/>
  <c r="D9306" i="1"/>
  <c r="G9306" i="1"/>
  <c r="C9306" i="1"/>
  <c r="G9307" i="1" l="1"/>
  <c r="C9307" i="1"/>
  <c r="F9307" i="1"/>
  <c r="A9308" i="1"/>
  <c r="E9307" i="1"/>
  <c r="H9307" i="1"/>
  <c r="D9307" i="1"/>
  <c r="H9308" i="1" l="1"/>
  <c r="D9308" i="1"/>
  <c r="G9308" i="1"/>
  <c r="C9308" i="1"/>
  <c r="F9308" i="1"/>
  <c r="A9309" i="1"/>
  <c r="E9308" i="1"/>
  <c r="A9310" i="1" l="1"/>
  <c r="E9309" i="1"/>
  <c r="H9309" i="1"/>
  <c r="D9309" i="1"/>
  <c r="G9309" i="1"/>
  <c r="C9309" i="1"/>
  <c r="F9309" i="1"/>
  <c r="F9310" i="1" l="1"/>
  <c r="A9311" i="1"/>
  <c r="E9310" i="1"/>
  <c r="H9310" i="1"/>
  <c r="D9310" i="1"/>
  <c r="G9310" i="1"/>
  <c r="C9310" i="1"/>
  <c r="G9311" i="1" l="1"/>
  <c r="C9311" i="1"/>
  <c r="F9311" i="1"/>
  <c r="A9312" i="1"/>
  <c r="E9311" i="1"/>
  <c r="H9311" i="1"/>
  <c r="D9311" i="1"/>
  <c r="H9312" i="1" l="1"/>
  <c r="D9312" i="1"/>
  <c r="G9312" i="1"/>
  <c r="C9312" i="1"/>
  <c r="F9312" i="1"/>
  <c r="A9313" i="1"/>
  <c r="E9312" i="1"/>
  <c r="A9314" i="1" l="1"/>
  <c r="E9313" i="1"/>
  <c r="H9313" i="1"/>
  <c r="D9313" i="1"/>
  <c r="G9313" i="1"/>
  <c r="C9313" i="1"/>
  <c r="F9313" i="1"/>
  <c r="F9314" i="1" l="1"/>
  <c r="A9315" i="1"/>
  <c r="E9314" i="1"/>
  <c r="H9314" i="1"/>
  <c r="D9314" i="1"/>
  <c r="G9314" i="1"/>
  <c r="C9314" i="1"/>
  <c r="G9315" i="1" l="1"/>
  <c r="C9315" i="1"/>
  <c r="F9315" i="1"/>
  <c r="A9316" i="1"/>
  <c r="E9315" i="1"/>
  <c r="H9315" i="1"/>
  <c r="D9315" i="1"/>
  <c r="H9316" i="1" l="1"/>
  <c r="D9316" i="1"/>
  <c r="G9316" i="1"/>
  <c r="C9316" i="1"/>
  <c r="F9316" i="1"/>
  <c r="A9317" i="1"/>
  <c r="E9316" i="1"/>
  <c r="A9318" i="1" l="1"/>
  <c r="E9317" i="1"/>
  <c r="H9317" i="1"/>
  <c r="D9317" i="1"/>
  <c r="G9317" i="1"/>
  <c r="C9317" i="1"/>
  <c r="F9317" i="1"/>
  <c r="F9318" i="1" l="1"/>
  <c r="A9319" i="1"/>
  <c r="E9318" i="1"/>
  <c r="H9318" i="1"/>
  <c r="D9318" i="1"/>
  <c r="G9318" i="1"/>
  <c r="C9318" i="1"/>
  <c r="G9319" i="1" l="1"/>
  <c r="C9319" i="1"/>
  <c r="F9319" i="1"/>
  <c r="A9320" i="1"/>
  <c r="E9319" i="1"/>
  <c r="H9319" i="1"/>
  <c r="D9319" i="1"/>
  <c r="H9320" i="1" l="1"/>
  <c r="D9320" i="1"/>
  <c r="G9320" i="1"/>
  <c r="C9320" i="1"/>
  <c r="F9320" i="1"/>
  <c r="A9321" i="1"/>
  <c r="E9320" i="1"/>
  <c r="A9322" i="1" l="1"/>
  <c r="E9321" i="1"/>
  <c r="H9321" i="1"/>
  <c r="D9321" i="1"/>
  <c r="G9321" i="1"/>
  <c r="C9321" i="1"/>
  <c r="F9321" i="1"/>
  <c r="F9322" i="1" l="1"/>
  <c r="A9323" i="1"/>
  <c r="E9322" i="1"/>
  <c r="H9322" i="1"/>
  <c r="D9322" i="1"/>
  <c r="G9322" i="1"/>
  <c r="C9322" i="1"/>
  <c r="G9323" i="1" l="1"/>
  <c r="C9323" i="1"/>
  <c r="F9323" i="1"/>
  <c r="A9324" i="1"/>
  <c r="E9323" i="1"/>
  <c r="H9323" i="1"/>
  <c r="D9323" i="1"/>
  <c r="H9324" i="1" l="1"/>
  <c r="D9324" i="1"/>
  <c r="G9324" i="1"/>
  <c r="C9324" i="1"/>
  <c r="F9324" i="1"/>
  <c r="A9325" i="1"/>
  <c r="E9324" i="1"/>
  <c r="A9326" i="1" l="1"/>
  <c r="E9325" i="1"/>
  <c r="H9325" i="1"/>
  <c r="D9325" i="1"/>
  <c r="G9325" i="1"/>
  <c r="C9325" i="1"/>
  <c r="F9325" i="1"/>
  <c r="F9326" i="1" l="1"/>
  <c r="A9327" i="1"/>
  <c r="E9326" i="1"/>
  <c r="H9326" i="1"/>
  <c r="D9326" i="1"/>
  <c r="G9326" i="1"/>
  <c r="C9326" i="1"/>
  <c r="G9327" i="1" l="1"/>
  <c r="C9327" i="1"/>
  <c r="F9327" i="1"/>
  <c r="A9328" i="1"/>
  <c r="E9327" i="1"/>
  <c r="H9327" i="1"/>
  <c r="D9327" i="1"/>
  <c r="H9328" i="1" l="1"/>
  <c r="D9328" i="1"/>
  <c r="G9328" i="1"/>
  <c r="C9328" i="1"/>
  <c r="F9328" i="1"/>
  <c r="A9329" i="1"/>
  <c r="E9328" i="1"/>
  <c r="A9330" i="1" l="1"/>
  <c r="E9329" i="1"/>
  <c r="H9329" i="1"/>
  <c r="D9329" i="1"/>
  <c r="G9329" i="1"/>
  <c r="C9329" i="1"/>
  <c r="F9329" i="1"/>
  <c r="F9330" i="1" l="1"/>
  <c r="A9331" i="1"/>
  <c r="E9330" i="1"/>
  <c r="H9330" i="1"/>
  <c r="D9330" i="1"/>
  <c r="G9330" i="1"/>
  <c r="C9330" i="1"/>
  <c r="G9331" i="1" l="1"/>
  <c r="C9331" i="1"/>
  <c r="F9331" i="1"/>
  <c r="A9332" i="1"/>
  <c r="E9331" i="1"/>
  <c r="H9331" i="1"/>
  <c r="D9331" i="1"/>
  <c r="H9332" i="1" l="1"/>
  <c r="D9332" i="1"/>
  <c r="G9332" i="1"/>
  <c r="C9332" i="1"/>
  <c r="F9332" i="1"/>
  <c r="A9333" i="1"/>
  <c r="E9332" i="1"/>
  <c r="A9334" i="1" l="1"/>
  <c r="E9333" i="1"/>
  <c r="H9333" i="1"/>
  <c r="D9333" i="1"/>
  <c r="G9333" i="1"/>
  <c r="C9333" i="1"/>
  <c r="F9333" i="1"/>
  <c r="F9334" i="1" l="1"/>
  <c r="A9335" i="1"/>
  <c r="E9334" i="1"/>
  <c r="H9334" i="1"/>
  <c r="D9334" i="1"/>
  <c r="G9334" i="1"/>
  <c r="C9334" i="1"/>
  <c r="G9335" i="1" l="1"/>
  <c r="C9335" i="1"/>
  <c r="F9335" i="1"/>
  <c r="A9336" i="1"/>
  <c r="E9335" i="1"/>
  <c r="H9335" i="1"/>
  <c r="D9335" i="1"/>
  <c r="H9336" i="1" l="1"/>
  <c r="D9336" i="1"/>
  <c r="G9336" i="1"/>
  <c r="C9336" i="1"/>
  <c r="F9336" i="1"/>
  <c r="A9337" i="1"/>
  <c r="E9336" i="1"/>
  <c r="A9338" i="1" l="1"/>
  <c r="E9337" i="1"/>
  <c r="H9337" i="1"/>
  <c r="D9337" i="1"/>
  <c r="G9337" i="1"/>
  <c r="C9337" i="1"/>
  <c r="F9337" i="1"/>
  <c r="F9338" i="1" l="1"/>
  <c r="A9339" i="1"/>
  <c r="E9338" i="1"/>
  <c r="H9338" i="1"/>
  <c r="D9338" i="1"/>
  <c r="G9338" i="1"/>
  <c r="C9338" i="1"/>
  <c r="G9339" i="1" l="1"/>
  <c r="C9339" i="1"/>
  <c r="F9339" i="1"/>
  <c r="A9340" i="1"/>
  <c r="E9339" i="1"/>
  <c r="H9339" i="1"/>
  <c r="D9339" i="1"/>
  <c r="H9340" i="1" l="1"/>
  <c r="D9340" i="1"/>
  <c r="G9340" i="1"/>
  <c r="C9340" i="1"/>
  <c r="F9340" i="1"/>
  <c r="A9341" i="1"/>
  <c r="E9340" i="1"/>
  <c r="A9342" i="1" l="1"/>
  <c r="E9341" i="1"/>
  <c r="H9341" i="1"/>
  <c r="D9341" i="1"/>
  <c r="G9341" i="1"/>
  <c r="C9341" i="1"/>
  <c r="F9341" i="1"/>
  <c r="F9342" i="1" l="1"/>
  <c r="A9343" i="1"/>
  <c r="E9342" i="1"/>
  <c r="H9342" i="1"/>
  <c r="D9342" i="1"/>
  <c r="G9342" i="1"/>
  <c r="C9342" i="1"/>
  <c r="G9343" i="1" l="1"/>
  <c r="C9343" i="1"/>
  <c r="F9343" i="1"/>
  <c r="A9344" i="1"/>
  <c r="E9343" i="1"/>
  <c r="H9343" i="1"/>
  <c r="D9343" i="1"/>
  <c r="H9344" i="1" l="1"/>
  <c r="D9344" i="1"/>
  <c r="G9344" i="1"/>
  <c r="C9344" i="1"/>
  <c r="F9344" i="1"/>
  <c r="A9345" i="1"/>
  <c r="E9344" i="1"/>
  <c r="A9346" i="1" l="1"/>
  <c r="E9345" i="1"/>
  <c r="H9345" i="1"/>
  <c r="D9345" i="1"/>
  <c r="G9345" i="1"/>
  <c r="C9345" i="1"/>
  <c r="F9345" i="1"/>
  <c r="F9346" i="1" l="1"/>
  <c r="A9347" i="1"/>
  <c r="E9346" i="1"/>
  <c r="H9346" i="1"/>
  <c r="D9346" i="1"/>
  <c r="G9346" i="1"/>
  <c r="C9346" i="1"/>
  <c r="G9347" i="1" l="1"/>
  <c r="C9347" i="1"/>
  <c r="F9347" i="1"/>
  <c r="A9348" i="1"/>
  <c r="E9347" i="1"/>
  <c r="H9347" i="1"/>
  <c r="D9347" i="1"/>
  <c r="H9348" i="1" l="1"/>
  <c r="D9348" i="1"/>
  <c r="G9348" i="1"/>
  <c r="C9348" i="1"/>
  <c r="F9348" i="1"/>
  <c r="A9349" i="1"/>
  <c r="E9348" i="1"/>
  <c r="A9350" i="1" l="1"/>
  <c r="E9349" i="1"/>
  <c r="H9349" i="1"/>
  <c r="D9349" i="1"/>
  <c r="G9349" i="1"/>
  <c r="C9349" i="1"/>
  <c r="F9349" i="1"/>
  <c r="F9350" i="1" l="1"/>
  <c r="A9351" i="1"/>
  <c r="E9350" i="1"/>
  <c r="H9350" i="1"/>
  <c r="D9350" i="1"/>
  <c r="G9350" i="1"/>
  <c r="C9350" i="1"/>
  <c r="G9351" i="1" l="1"/>
  <c r="C9351" i="1"/>
  <c r="F9351" i="1"/>
  <c r="A9352" i="1"/>
  <c r="E9351" i="1"/>
  <c r="H9351" i="1"/>
  <c r="D9351" i="1"/>
  <c r="H9352" i="1" l="1"/>
  <c r="D9352" i="1"/>
  <c r="G9352" i="1"/>
  <c r="C9352" i="1"/>
  <c r="F9352" i="1"/>
  <c r="A9353" i="1"/>
  <c r="E9352" i="1"/>
  <c r="A9354" i="1" l="1"/>
  <c r="E9353" i="1"/>
  <c r="H9353" i="1"/>
  <c r="D9353" i="1"/>
  <c r="G9353" i="1"/>
  <c r="C9353" i="1"/>
  <c r="F9353" i="1"/>
  <c r="F9354" i="1" l="1"/>
  <c r="A9355" i="1"/>
  <c r="E9354" i="1"/>
  <c r="H9354" i="1"/>
  <c r="D9354" i="1"/>
  <c r="G9354" i="1"/>
  <c r="C9354" i="1"/>
  <c r="G9355" i="1" l="1"/>
  <c r="C9355" i="1"/>
  <c r="F9355" i="1"/>
  <c r="A9356" i="1"/>
  <c r="E9355" i="1"/>
  <c r="H9355" i="1"/>
  <c r="D9355" i="1"/>
  <c r="H9356" i="1" l="1"/>
  <c r="D9356" i="1"/>
  <c r="G9356" i="1"/>
  <c r="C9356" i="1"/>
  <c r="F9356" i="1"/>
  <c r="A9357" i="1"/>
  <c r="E9356" i="1"/>
  <c r="A9358" i="1" l="1"/>
  <c r="E9357" i="1"/>
  <c r="H9357" i="1"/>
  <c r="D9357" i="1"/>
  <c r="G9357" i="1"/>
  <c r="C9357" i="1"/>
  <c r="F9357" i="1"/>
  <c r="F9358" i="1" l="1"/>
  <c r="A9359" i="1"/>
  <c r="E9358" i="1"/>
  <c r="H9358" i="1"/>
  <c r="D9358" i="1"/>
  <c r="G9358" i="1"/>
  <c r="C9358" i="1"/>
  <c r="G9359" i="1" l="1"/>
  <c r="C9359" i="1"/>
  <c r="F9359" i="1"/>
  <c r="A9360" i="1"/>
  <c r="E9359" i="1"/>
  <c r="H9359" i="1"/>
  <c r="D9359" i="1"/>
  <c r="H9360" i="1" l="1"/>
  <c r="D9360" i="1"/>
  <c r="G9360" i="1"/>
  <c r="C9360" i="1"/>
  <c r="F9360" i="1"/>
  <c r="A9361" i="1"/>
  <c r="E9360" i="1"/>
  <c r="A9362" i="1" l="1"/>
  <c r="E9361" i="1"/>
  <c r="H9361" i="1"/>
  <c r="D9361" i="1"/>
  <c r="G9361" i="1"/>
  <c r="C9361" i="1"/>
  <c r="F9361" i="1"/>
  <c r="F9362" i="1" l="1"/>
  <c r="A9363" i="1"/>
  <c r="E9362" i="1"/>
  <c r="H9362" i="1"/>
  <c r="D9362" i="1"/>
  <c r="G9362" i="1"/>
  <c r="C9362" i="1"/>
  <c r="G9363" i="1" l="1"/>
  <c r="C9363" i="1"/>
  <c r="F9363" i="1"/>
  <c r="A9364" i="1"/>
  <c r="E9363" i="1"/>
  <c r="H9363" i="1"/>
  <c r="D9363" i="1"/>
  <c r="H9364" i="1" l="1"/>
  <c r="D9364" i="1"/>
  <c r="G9364" i="1"/>
  <c r="C9364" i="1"/>
  <c r="F9364" i="1"/>
  <c r="A9365" i="1"/>
  <c r="E9364" i="1"/>
  <c r="A9366" i="1" l="1"/>
  <c r="E9365" i="1"/>
  <c r="H9365" i="1"/>
  <c r="D9365" i="1"/>
  <c r="G9365" i="1"/>
  <c r="C9365" i="1"/>
  <c r="F9365" i="1"/>
  <c r="F9366" i="1" l="1"/>
  <c r="A9367" i="1"/>
  <c r="E9366" i="1"/>
  <c r="H9366" i="1"/>
  <c r="D9366" i="1"/>
  <c r="G9366" i="1"/>
  <c r="C9366" i="1"/>
  <c r="G9367" i="1" l="1"/>
  <c r="C9367" i="1"/>
  <c r="F9367" i="1"/>
  <c r="A9368" i="1"/>
  <c r="E9367" i="1"/>
  <c r="H9367" i="1"/>
  <c r="D9367" i="1"/>
  <c r="H9368" i="1" l="1"/>
  <c r="D9368" i="1"/>
  <c r="G9368" i="1"/>
  <c r="C9368" i="1"/>
  <c r="F9368" i="1"/>
  <c r="A9369" i="1"/>
  <c r="E9368" i="1"/>
  <c r="A9370" i="1" l="1"/>
  <c r="E9369" i="1"/>
  <c r="H9369" i="1"/>
  <c r="D9369" i="1"/>
  <c r="G9369" i="1"/>
  <c r="C9369" i="1"/>
  <c r="F9369" i="1"/>
  <c r="F9370" i="1" l="1"/>
  <c r="A9371" i="1"/>
  <c r="E9370" i="1"/>
  <c r="H9370" i="1"/>
  <c r="D9370" i="1"/>
  <c r="G9370" i="1"/>
  <c r="C9370" i="1"/>
  <c r="G9371" i="1" l="1"/>
  <c r="C9371" i="1"/>
  <c r="F9371" i="1"/>
  <c r="A9372" i="1"/>
  <c r="E9371" i="1"/>
  <c r="H9371" i="1"/>
  <c r="D9371" i="1"/>
  <c r="H9372" i="1" l="1"/>
  <c r="D9372" i="1"/>
  <c r="G9372" i="1"/>
  <c r="C9372" i="1"/>
  <c r="F9372" i="1"/>
  <c r="A9373" i="1"/>
  <c r="E9372" i="1"/>
  <c r="A9374" i="1" l="1"/>
  <c r="E9373" i="1"/>
  <c r="H9373" i="1"/>
  <c r="D9373" i="1"/>
  <c r="G9373" i="1"/>
  <c r="C9373" i="1"/>
  <c r="F9373" i="1"/>
  <c r="F9374" i="1" l="1"/>
  <c r="A9375" i="1"/>
  <c r="E9374" i="1"/>
  <c r="H9374" i="1"/>
  <c r="D9374" i="1"/>
  <c r="G9374" i="1"/>
  <c r="C9374" i="1"/>
  <c r="G9375" i="1" l="1"/>
  <c r="C9375" i="1"/>
  <c r="F9375" i="1"/>
  <c r="A9376" i="1"/>
  <c r="E9375" i="1"/>
  <c r="H9375" i="1"/>
  <c r="D9375" i="1"/>
  <c r="H9376" i="1" l="1"/>
  <c r="D9376" i="1"/>
  <c r="G9376" i="1"/>
  <c r="C9376" i="1"/>
  <c r="F9376" i="1"/>
  <c r="A9377" i="1"/>
  <c r="E9376" i="1"/>
  <c r="A9378" i="1" l="1"/>
  <c r="E9377" i="1"/>
  <c r="H9377" i="1"/>
  <c r="D9377" i="1"/>
  <c r="G9377" i="1"/>
  <c r="C9377" i="1"/>
  <c r="F9377" i="1"/>
  <c r="F9378" i="1" l="1"/>
  <c r="A9379" i="1"/>
  <c r="E9378" i="1"/>
  <c r="H9378" i="1"/>
  <c r="D9378" i="1"/>
  <c r="G9378" i="1"/>
  <c r="C9378" i="1"/>
  <c r="G9379" i="1" l="1"/>
  <c r="C9379" i="1"/>
  <c r="F9379" i="1"/>
  <c r="A9380" i="1"/>
  <c r="E9379" i="1"/>
  <c r="H9379" i="1"/>
  <c r="D9379" i="1"/>
  <c r="H9380" i="1" l="1"/>
  <c r="D9380" i="1"/>
  <c r="G9380" i="1"/>
  <c r="C9380" i="1"/>
  <c r="F9380" i="1"/>
  <c r="A9381" i="1"/>
  <c r="E9380" i="1"/>
  <c r="A9382" i="1" l="1"/>
  <c r="E9381" i="1"/>
  <c r="H9381" i="1"/>
  <c r="D9381" i="1"/>
  <c r="G9381" i="1"/>
  <c r="C9381" i="1"/>
  <c r="F9381" i="1"/>
  <c r="F9382" i="1" l="1"/>
  <c r="A9383" i="1"/>
  <c r="E9382" i="1"/>
  <c r="H9382" i="1"/>
  <c r="D9382" i="1"/>
  <c r="G9382" i="1"/>
  <c r="C9382" i="1"/>
  <c r="G9383" i="1" l="1"/>
  <c r="C9383" i="1"/>
  <c r="F9383" i="1"/>
  <c r="A9384" i="1"/>
  <c r="E9383" i="1"/>
  <c r="H9383" i="1"/>
  <c r="D9383" i="1"/>
  <c r="H9384" i="1" l="1"/>
  <c r="D9384" i="1"/>
  <c r="G9384" i="1"/>
  <c r="C9384" i="1"/>
  <c r="F9384" i="1"/>
  <c r="A9385" i="1"/>
  <c r="E9384" i="1"/>
  <c r="A9386" i="1" l="1"/>
  <c r="E9385" i="1"/>
  <c r="H9385" i="1"/>
  <c r="D9385" i="1"/>
  <c r="G9385" i="1"/>
  <c r="C9385" i="1"/>
  <c r="F9385" i="1"/>
  <c r="F9386" i="1" l="1"/>
  <c r="A9387" i="1"/>
  <c r="E9386" i="1"/>
  <c r="H9386" i="1"/>
  <c r="D9386" i="1"/>
  <c r="G9386" i="1"/>
  <c r="C9386" i="1"/>
  <c r="G9387" i="1" l="1"/>
  <c r="C9387" i="1"/>
  <c r="F9387" i="1"/>
  <c r="A9388" i="1"/>
  <c r="E9387" i="1"/>
  <c r="H9387" i="1"/>
  <c r="D9387" i="1"/>
  <c r="H9388" i="1" l="1"/>
  <c r="D9388" i="1"/>
  <c r="G9388" i="1"/>
  <c r="C9388" i="1"/>
  <c r="F9388" i="1"/>
  <c r="A9389" i="1"/>
  <c r="E9388" i="1"/>
  <c r="A9390" i="1" l="1"/>
  <c r="E9389" i="1"/>
  <c r="H9389" i="1"/>
  <c r="D9389" i="1"/>
  <c r="G9389" i="1"/>
  <c r="C9389" i="1"/>
  <c r="F9389" i="1"/>
  <c r="F9390" i="1" l="1"/>
  <c r="A9391" i="1"/>
  <c r="E9390" i="1"/>
  <c r="H9390" i="1"/>
  <c r="D9390" i="1"/>
  <c r="G9390" i="1"/>
  <c r="C9390" i="1"/>
  <c r="G9391" i="1" l="1"/>
  <c r="C9391" i="1"/>
  <c r="F9391" i="1"/>
  <c r="A9392" i="1"/>
  <c r="E9391" i="1"/>
  <c r="H9391" i="1"/>
  <c r="D9391" i="1"/>
  <c r="H9392" i="1" l="1"/>
  <c r="D9392" i="1"/>
  <c r="G9392" i="1"/>
  <c r="C9392" i="1"/>
  <c r="F9392" i="1"/>
  <c r="A9393" i="1"/>
  <c r="E9392" i="1"/>
  <c r="A9394" i="1" l="1"/>
  <c r="E9393" i="1"/>
  <c r="H9393" i="1"/>
  <c r="D9393" i="1"/>
  <c r="G9393" i="1"/>
  <c r="C9393" i="1"/>
  <c r="F9393" i="1"/>
  <c r="F9394" i="1" l="1"/>
  <c r="A9395" i="1"/>
  <c r="E9394" i="1"/>
  <c r="H9394" i="1"/>
  <c r="D9394" i="1"/>
  <c r="G9394" i="1"/>
  <c r="C9394" i="1"/>
  <c r="G9395" i="1" l="1"/>
  <c r="C9395" i="1"/>
  <c r="F9395" i="1"/>
  <c r="A9396" i="1"/>
  <c r="E9395" i="1"/>
  <c r="H9395" i="1"/>
  <c r="D9395" i="1"/>
  <c r="H9396" i="1" l="1"/>
  <c r="D9396" i="1"/>
  <c r="G9396" i="1"/>
  <c r="C9396" i="1"/>
  <c r="F9396" i="1"/>
  <c r="A9397" i="1"/>
  <c r="E9396" i="1"/>
  <c r="A9398" i="1" l="1"/>
  <c r="E9397" i="1"/>
  <c r="H9397" i="1"/>
  <c r="D9397" i="1"/>
  <c r="G9397" i="1"/>
  <c r="C9397" i="1"/>
  <c r="F9397" i="1"/>
  <c r="F9398" i="1" l="1"/>
  <c r="A9399" i="1"/>
  <c r="E9398" i="1"/>
  <c r="H9398" i="1"/>
  <c r="D9398" i="1"/>
  <c r="G9398" i="1"/>
  <c r="C9398" i="1"/>
  <c r="G9399" i="1" l="1"/>
  <c r="C9399" i="1"/>
  <c r="F9399" i="1"/>
  <c r="A9400" i="1"/>
  <c r="E9399" i="1"/>
  <c r="H9399" i="1"/>
  <c r="D9399" i="1"/>
  <c r="H9400" i="1" l="1"/>
  <c r="D9400" i="1"/>
  <c r="G9400" i="1"/>
  <c r="C9400" i="1"/>
  <c r="F9400" i="1"/>
  <c r="A9401" i="1"/>
  <c r="E9400" i="1"/>
  <c r="A9402" i="1" l="1"/>
  <c r="E9401" i="1"/>
  <c r="H9401" i="1"/>
  <c r="D9401" i="1"/>
  <c r="G9401" i="1"/>
  <c r="C9401" i="1"/>
  <c r="F9401" i="1"/>
  <c r="F9402" i="1" l="1"/>
  <c r="A9403" i="1"/>
  <c r="E9402" i="1"/>
  <c r="H9402" i="1"/>
  <c r="D9402" i="1"/>
  <c r="G9402" i="1"/>
  <c r="C9402" i="1"/>
  <c r="G9403" i="1" l="1"/>
  <c r="C9403" i="1"/>
  <c r="F9403" i="1"/>
  <c r="A9404" i="1"/>
  <c r="E9403" i="1"/>
  <c r="H9403" i="1"/>
  <c r="D9403" i="1"/>
  <c r="H9404" i="1" l="1"/>
  <c r="D9404" i="1"/>
  <c r="G9404" i="1"/>
  <c r="C9404" i="1"/>
  <c r="F9404" i="1"/>
  <c r="A9405" i="1"/>
  <c r="E9404" i="1"/>
  <c r="A9406" i="1" l="1"/>
  <c r="E9405" i="1"/>
  <c r="H9405" i="1"/>
  <c r="D9405" i="1"/>
  <c r="G9405" i="1"/>
  <c r="C9405" i="1"/>
  <c r="F9405" i="1"/>
  <c r="F9406" i="1" l="1"/>
  <c r="A9407" i="1"/>
  <c r="E9406" i="1"/>
  <c r="H9406" i="1"/>
  <c r="D9406" i="1"/>
  <c r="G9406" i="1"/>
  <c r="C9406" i="1"/>
  <c r="G9407" i="1" l="1"/>
  <c r="C9407" i="1"/>
  <c r="F9407" i="1"/>
  <c r="A9408" i="1"/>
  <c r="E9407" i="1"/>
  <c r="H9407" i="1"/>
  <c r="D9407" i="1"/>
  <c r="H9408" i="1" l="1"/>
  <c r="D9408" i="1"/>
  <c r="G9408" i="1"/>
  <c r="C9408" i="1"/>
  <c r="F9408" i="1"/>
  <c r="A9409" i="1"/>
  <c r="E9408" i="1"/>
  <c r="A9410" i="1" l="1"/>
  <c r="E9409" i="1"/>
  <c r="H9409" i="1"/>
  <c r="D9409" i="1"/>
  <c r="G9409" i="1"/>
  <c r="C9409" i="1"/>
  <c r="F9409" i="1"/>
  <c r="F9410" i="1" l="1"/>
  <c r="A9411" i="1"/>
  <c r="E9410" i="1"/>
  <c r="H9410" i="1"/>
  <c r="D9410" i="1"/>
  <c r="G9410" i="1"/>
  <c r="C9410" i="1"/>
  <c r="G9411" i="1" l="1"/>
  <c r="C9411" i="1"/>
  <c r="F9411" i="1"/>
  <c r="A9412" i="1"/>
  <c r="E9411" i="1"/>
  <c r="H9411" i="1"/>
  <c r="D9411" i="1"/>
  <c r="H9412" i="1" l="1"/>
  <c r="D9412" i="1"/>
  <c r="G9412" i="1"/>
  <c r="C9412" i="1"/>
  <c r="F9412" i="1"/>
  <c r="A9413" i="1"/>
  <c r="E9412" i="1"/>
  <c r="A9414" i="1" l="1"/>
  <c r="E9413" i="1"/>
  <c r="H9413" i="1"/>
  <c r="D9413" i="1"/>
  <c r="G9413" i="1"/>
  <c r="C9413" i="1"/>
  <c r="F9413" i="1"/>
  <c r="F9414" i="1" l="1"/>
  <c r="A9415" i="1"/>
  <c r="E9414" i="1"/>
  <c r="H9414" i="1"/>
  <c r="D9414" i="1"/>
  <c r="G9414" i="1"/>
  <c r="C9414" i="1"/>
  <c r="G9415" i="1" l="1"/>
  <c r="C9415" i="1"/>
  <c r="F9415" i="1"/>
  <c r="A9416" i="1"/>
  <c r="E9415" i="1"/>
  <c r="H9415" i="1"/>
  <c r="D9415" i="1"/>
  <c r="H9416" i="1" l="1"/>
  <c r="D9416" i="1"/>
  <c r="G9416" i="1"/>
  <c r="C9416" i="1"/>
  <c r="F9416" i="1"/>
  <c r="A9417" i="1"/>
  <c r="E9416" i="1"/>
  <c r="A9418" i="1" l="1"/>
  <c r="E9417" i="1"/>
  <c r="H9417" i="1"/>
  <c r="D9417" i="1"/>
  <c r="G9417" i="1"/>
  <c r="C9417" i="1"/>
  <c r="F9417" i="1"/>
  <c r="F9418" i="1" l="1"/>
  <c r="A9419" i="1"/>
  <c r="E9418" i="1"/>
  <c r="H9418" i="1"/>
  <c r="D9418" i="1"/>
  <c r="G9418" i="1"/>
  <c r="C9418" i="1"/>
  <c r="G9419" i="1" l="1"/>
  <c r="C9419" i="1"/>
  <c r="F9419" i="1"/>
  <c r="A9420" i="1"/>
  <c r="E9419" i="1"/>
  <c r="H9419" i="1"/>
  <c r="D9419" i="1"/>
  <c r="H9420" i="1" l="1"/>
  <c r="D9420" i="1"/>
  <c r="G9420" i="1"/>
  <c r="C9420" i="1"/>
  <c r="F9420" i="1"/>
  <c r="A9421" i="1"/>
  <c r="E9420" i="1"/>
  <c r="A9422" i="1" l="1"/>
  <c r="E9421" i="1"/>
  <c r="H9421" i="1"/>
  <c r="D9421" i="1"/>
  <c r="G9421" i="1"/>
  <c r="C9421" i="1"/>
  <c r="F9421" i="1"/>
  <c r="F9422" i="1" l="1"/>
  <c r="A9423" i="1"/>
  <c r="E9422" i="1"/>
  <c r="H9422" i="1"/>
  <c r="D9422" i="1"/>
  <c r="G9422" i="1"/>
  <c r="C9422" i="1"/>
  <c r="G9423" i="1" l="1"/>
  <c r="C9423" i="1"/>
  <c r="F9423" i="1"/>
  <c r="A9424" i="1"/>
  <c r="E9423" i="1"/>
  <c r="H9423" i="1"/>
  <c r="D9423" i="1"/>
  <c r="H9424" i="1" l="1"/>
  <c r="D9424" i="1"/>
  <c r="G9424" i="1"/>
  <c r="C9424" i="1"/>
  <c r="F9424" i="1"/>
  <c r="A9425" i="1"/>
  <c r="E9424" i="1"/>
  <c r="A9426" i="1" l="1"/>
  <c r="E9425" i="1"/>
  <c r="H9425" i="1"/>
  <c r="D9425" i="1"/>
  <c r="G9425" i="1"/>
  <c r="C9425" i="1"/>
  <c r="F9425" i="1"/>
  <c r="F9426" i="1" l="1"/>
  <c r="A9427" i="1"/>
  <c r="E9426" i="1"/>
  <c r="H9426" i="1"/>
  <c r="D9426" i="1"/>
  <c r="G9426" i="1"/>
  <c r="C9426" i="1"/>
  <c r="G9427" i="1" l="1"/>
  <c r="C9427" i="1"/>
  <c r="F9427" i="1"/>
  <c r="A9428" i="1"/>
  <c r="E9427" i="1"/>
  <c r="H9427" i="1"/>
  <c r="D9427" i="1"/>
  <c r="H9428" i="1" l="1"/>
  <c r="D9428" i="1"/>
  <c r="G9428" i="1"/>
  <c r="C9428" i="1"/>
  <c r="F9428" i="1"/>
  <c r="A9429" i="1"/>
  <c r="E9428" i="1"/>
  <c r="A9430" i="1" l="1"/>
  <c r="E9429" i="1"/>
  <c r="H9429" i="1"/>
  <c r="D9429" i="1"/>
  <c r="G9429" i="1"/>
  <c r="C9429" i="1"/>
  <c r="F9429" i="1"/>
  <c r="F9430" i="1" l="1"/>
  <c r="A9431" i="1"/>
  <c r="E9430" i="1"/>
  <c r="H9430" i="1"/>
  <c r="D9430" i="1"/>
  <c r="G9430" i="1"/>
  <c r="C9430" i="1"/>
  <c r="G9431" i="1" l="1"/>
  <c r="C9431" i="1"/>
  <c r="F9431" i="1"/>
  <c r="A9432" i="1"/>
  <c r="E9431" i="1"/>
  <c r="H9431" i="1"/>
  <c r="D9431" i="1"/>
  <c r="H9432" i="1" l="1"/>
  <c r="D9432" i="1"/>
  <c r="G9432" i="1"/>
  <c r="C9432" i="1"/>
  <c r="F9432" i="1"/>
  <c r="A9433" i="1"/>
  <c r="E9432" i="1"/>
  <c r="A9434" i="1" l="1"/>
  <c r="E9433" i="1"/>
  <c r="H9433" i="1"/>
  <c r="D9433" i="1"/>
  <c r="G9433" i="1"/>
  <c r="C9433" i="1"/>
  <c r="F9433" i="1"/>
  <c r="F9434" i="1" l="1"/>
  <c r="A9435" i="1"/>
  <c r="E9434" i="1"/>
  <c r="H9434" i="1"/>
  <c r="D9434" i="1"/>
  <c r="G9434" i="1"/>
  <c r="C9434" i="1"/>
  <c r="G9435" i="1" l="1"/>
  <c r="C9435" i="1"/>
  <c r="F9435" i="1"/>
  <c r="A9436" i="1"/>
  <c r="E9435" i="1"/>
  <c r="H9435" i="1"/>
  <c r="D9435" i="1"/>
  <c r="H9436" i="1" l="1"/>
  <c r="D9436" i="1"/>
  <c r="G9436" i="1"/>
  <c r="C9436" i="1"/>
  <c r="F9436" i="1"/>
  <c r="A9437" i="1"/>
  <c r="E9436" i="1"/>
  <c r="A9438" i="1" l="1"/>
  <c r="E9437" i="1"/>
  <c r="H9437" i="1"/>
  <c r="D9437" i="1"/>
  <c r="G9437" i="1"/>
  <c r="C9437" i="1"/>
  <c r="F9437" i="1"/>
  <c r="F9438" i="1" l="1"/>
  <c r="A9439" i="1"/>
  <c r="E9438" i="1"/>
  <c r="H9438" i="1"/>
  <c r="D9438" i="1"/>
  <c r="G9438" i="1"/>
  <c r="C9438" i="1"/>
  <c r="G9439" i="1" l="1"/>
  <c r="C9439" i="1"/>
  <c r="F9439" i="1"/>
  <c r="A9440" i="1"/>
  <c r="E9439" i="1"/>
  <c r="H9439" i="1"/>
  <c r="D9439" i="1"/>
  <c r="H9440" i="1" l="1"/>
  <c r="D9440" i="1"/>
  <c r="G9440" i="1"/>
  <c r="C9440" i="1"/>
  <c r="F9440" i="1"/>
  <c r="A9441" i="1"/>
  <c r="E9440" i="1"/>
  <c r="A9442" i="1" l="1"/>
  <c r="E9441" i="1"/>
  <c r="H9441" i="1"/>
  <c r="D9441" i="1"/>
  <c r="G9441" i="1"/>
  <c r="C9441" i="1"/>
  <c r="F9441" i="1"/>
  <c r="F9442" i="1" l="1"/>
  <c r="A9443" i="1"/>
  <c r="E9442" i="1"/>
  <c r="H9442" i="1"/>
  <c r="D9442" i="1"/>
  <c r="G9442" i="1"/>
  <c r="C9442" i="1"/>
  <c r="G9443" i="1" l="1"/>
  <c r="C9443" i="1"/>
  <c r="F9443" i="1"/>
  <c r="A9444" i="1"/>
  <c r="E9443" i="1"/>
  <c r="H9443" i="1"/>
  <c r="D9443" i="1"/>
  <c r="H9444" i="1" l="1"/>
  <c r="D9444" i="1"/>
  <c r="G9444" i="1"/>
  <c r="C9444" i="1"/>
  <c r="F9444" i="1"/>
  <c r="A9445" i="1"/>
  <c r="E9444" i="1"/>
  <c r="A9446" i="1" l="1"/>
  <c r="E9445" i="1"/>
  <c r="H9445" i="1"/>
  <c r="D9445" i="1"/>
  <c r="G9445" i="1"/>
  <c r="C9445" i="1"/>
  <c r="F9445" i="1"/>
  <c r="F9446" i="1" l="1"/>
  <c r="A9447" i="1"/>
  <c r="E9446" i="1"/>
  <c r="H9446" i="1"/>
  <c r="D9446" i="1"/>
  <c r="G9446" i="1"/>
  <c r="C9446" i="1"/>
  <c r="G9447" i="1" l="1"/>
  <c r="C9447" i="1"/>
  <c r="F9447" i="1"/>
  <c r="A9448" i="1"/>
  <c r="E9447" i="1"/>
  <c r="H9447" i="1"/>
  <c r="D9447" i="1"/>
  <c r="H9448" i="1" l="1"/>
  <c r="D9448" i="1"/>
  <c r="G9448" i="1"/>
  <c r="C9448" i="1"/>
  <c r="F9448" i="1"/>
  <c r="A9449" i="1"/>
  <c r="E9448" i="1"/>
  <c r="A9450" i="1" l="1"/>
  <c r="E9449" i="1"/>
  <c r="H9449" i="1"/>
  <c r="D9449" i="1"/>
  <c r="G9449" i="1"/>
  <c r="C9449" i="1"/>
  <c r="F9449" i="1"/>
  <c r="F9450" i="1" l="1"/>
  <c r="A9451" i="1"/>
  <c r="E9450" i="1"/>
  <c r="H9450" i="1"/>
  <c r="D9450" i="1"/>
  <c r="G9450" i="1"/>
  <c r="C9450" i="1"/>
  <c r="G9451" i="1" l="1"/>
  <c r="C9451" i="1"/>
  <c r="F9451" i="1"/>
  <c r="A9452" i="1"/>
  <c r="E9451" i="1"/>
  <c r="H9451" i="1"/>
  <c r="D9451" i="1"/>
  <c r="H9452" i="1" l="1"/>
  <c r="D9452" i="1"/>
  <c r="G9452" i="1"/>
  <c r="C9452" i="1"/>
  <c r="F9452" i="1"/>
  <c r="A9453" i="1"/>
  <c r="E9452" i="1"/>
  <c r="A9454" i="1" l="1"/>
  <c r="E9453" i="1"/>
  <c r="H9453" i="1"/>
  <c r="D9453" i="1"/>
  <c r="G9453" i="1"/>
  <c r="C9453" i="1"/>
  <c r="F9453" i="1"/>
  <c r="F9454" i="1" l="1"/>
  <c r="A9455" i="1"/>
  <c r="E9454" i="1"/>
  <c r="H9454" i="1"/>
  <c r="D9454" i="1"/>
  <c r="G9454" i="1"/>
  <c r="C9454" i="1"/>
  <c r="G9455" i="1" l="1"/>
  <c r="C9455" i="1"/>
  <c r="F9455" i="1"/>
  <c r="A9456" i="1"/>
  <c r="E9455" i="1"/>
  <c r="H9455" i="1"/>
  <c r="D9455" i="1"/>
  <c r="H9456" i="1" l="1"/>
  <c r="D9456" i="1"/>
  <c r="G9456" i="1"/>
  <c r="C9456" i="1"/>
  <c r="F9456" i="1"/>
  <c r="A9457" i="1"/>
  <c r="E9456" i="1"/>
  <c r="A9458" i="1" l="1"/>
  <c r="E9457" i="1"/>
  <c r="H9457" i="1"/>
  <c r="D9457" i="1"/>
  <c r="G9457" i="1"/>
  <c r="C9457" i="1"/>
  <c r="F9457" i="1"/>
  <c r="F9458" i="1" l="1"/>
  <c r="A9459" i="1"/>
  <c r="E9458" i="1"/>
  <c r="H9458" i="1"/>
  <c r="D9458" i="1"/>
  <c r="G9458" i="1"/>
  <c r="C9458" i="1"/>
  <c r="G9459" i="1" l="1"/>
  <c r="C9459" i="1"/>
  <c r="F9459" i="1"/>
  <c r="A9460" i="1"/>
  <c r="E9459" i="1"/>
  <c r="H9459" i="1"/>
  <c r="D9459" i="1"/>
  <c r="H9460" i="1" l="1"/>
  <c r="D9460" i="1"/>
  <c r="G9460" i="1"/>
  <c r="C9460" i="1"/>
  <c r="F9460" i="1"/>
  <c r="A9461" i="1"/>
  <c r="E9460" i="1"/>
  <c r="A9462" i="1" l="1"/>
  <c r="E9461" i="1"/>
  <c r="H9461" i="1"/>
  <c r="D9461" i="1"/>
  <c r="G9461" i="1"/>
  <c r="C9461" i="1"/>
  <c r="F9461" i="1"/>
  <c r="F9462" i="1" l="1"/>
  <c r="A9463" i="1"/>
  <c r="E9462" i="1"/>
  <c r="H9462" i="1"/>
  <c r="D9462" i="1"/>
  <c r="G9462" i="1"/>
  <c r="C9462" i="1"/>
  <c r="G9463" i="1" l="1"/>
  <c r="C9463" i="1"/>
  <c r="F9463" i="1"/>
  <c r="A9464" i="1"/>
  <c r="E9463" i="1"/>
  <c r="H9463" i="1"/>
  <c r="D9463" i="1"/>
  <c r="H9464" i="1" l="1"/>
  <c r="D9464" i="1"/>
  <c r="G9464" i="1"/>
  <c r="C9464" i="1"/>
  <c r="F9464" i="1"/>
  <c r="A9465" i="1"/>
  <c r="E9464" i="1"/>
  <c r="A9466" i="1" l="1"/>
  <c r="E9465" i="1"/>
  <c r="H9465" i="1"/>
  <c r="D9465" i="1"/>
  <c r="G9465" i="1"/>
  <c r="C9465" i="1"/>
  <c r="F9465" i="1"/>
  <c r="F9466" i="1" l="1"/>
  <c r="A9467" i="1"/>
  <c r="E9466" i="1"/>
  <c r="H9466" i="1"/>
  <c r="D9466" i="1"/>
  <c r="G9466" i="1"/>
  <c r="C9466" i="1"/>
  <c r="G9467" i="1" l="1"/>
  <c r="C9467" i="1"/>
  <c r="F9467" i="1"/>
  <c r="A9468" i="1"/>
  <c r="E9467" i="1"/>
  <c r="H9467" i="1"/>
  <c r="D9467" i="1"/>
  <c r="H9468" i="1" l="1"/>
  <c r="D9468" i="1"/>
  <c r="G9468" i="1"/>
  <c r="C9468" i="1"/>
  <c r="F9468" i="1"/>
  <c r="A9469" i="1"/>
  <c r="E9468" i="1"/>
  <c r="A9470" i="1" l="1"/>
  <c r="E9469" i="1"/>
  <c r="H9469" i="1"/>
  <c r="D9469" i="1"/>
  <c r="G9469" i="1"/>
  <c r="C9469" i="1"/>
  <c r="F9469" i="1"/>
  <c r="F9470" i="1" l="1"/>
  <c r="A9471" i="1"/>
  <c r="E9470" i="1"/>
  <c r="H9470" i="1"/>
  <c r="D9470" i="1"/>
  <c r="G9470" i="1"/>
  <c r="C9470" i="1"/>
  <c r="G9471" i="1" l="1"/>
  <c r="C9471" i="1"/>
  <c r="F9471" i="1"/>
  <c r="A9472" i="1"/>
  <c r="E9471" i="1"/>
  <c r="H9471" i="1"/>
  <c r="D9471" i="1"/>
  <c r="H9472" i="1" l="1"/>
  <c r="D9472" i="1"/>
  <c r="G9472" i="1"/>
  <c r="C9472" i="1"/>
  <c r="F9472" i="1"/>
  <c r="A9473" i="1"/>
  <c r="E9472" i="1"/>
  <c r="A9474" i="1" l="1"/>
  <c r="E9473" i="1"/>
  <c r="H9473" i="1"/>
  <c r="D9473" i="1"/>
  <c r="G9473" i="1"/>
  <c r="C9473" i="1"/>
  <c r="F9473" i="1"/>
  <c r="F9474" i="1" l="1"/>
  <c r="A9475" i="1"/>
  <c r="E9474" i="1"/>
  <c r="H9474" i="1"/>
  <c r="D9474" i="1"/>
  <c r="G9474" i="1"/>
  <c r="C9474" i="1"/>
  <c r="G9475" i="1" l="1"/>
  <c r="C9475" i="1"/>
  <c r="F9475" i="1"/>
  <c r="A9476" i="1"/>
  <c r="E9475" i="1"/>
  <c r="H9475" i="1"/>
  <c r="D9475" i="1"/>
  <c r="H9476" i="1" l="1"/>
  <c r="D9476" i="1"/>
  <c r="G9476" i="1"/>
  <c r="C9476" i="1"/>
  <c r="F9476" i="1"/>
  <c r="A9477" i="1"/>
  <c r="E9476" i="1"/>
  <c r="A9478" i="1" l="1"/>
  <c r="E9477" i="1"/>
  <c r="H9477" i="1"/>
  <c r="D9477" i="1"/>
  <c r="G9477" i="1"/>
  <c r="C9477" i="1"/>
  <c r="F9477" i="1"/>
  <c r="F9478" i="1" l="1"/>
  <c r="A9479" i="1"/>
  <c r="E9478" i="1"/>
  <c r="H9478" i="1"/>
  <c r="D9478" i="1"/>
  <c r="G9478" i="1"/>
  <c r="C9478" i="1"/>
  <c r="G9479" i="1" l="1"/>
  <c r="C9479" i="1"/>
  <c r="F9479" i="1"/>
  <c r="A9480" i="1"/>
  <c r="E9479" i="1"/>
  <c r="H9479" i="1"/>
  <c r="D9479" i="1"/>
  <c r="H9480" i="1" l="1"/>
  <c r="D9480" i="1"/>
  <c r="G9480" i="1"/>
  <c r="C9480" i="1"/>
  <c r="F9480" i="1"/>
  <c r="A9481" i="1"/>
  <c r="E9480" i="1"/>
  <c r="A9482" i="1" l="1"/>
  <c r="E9481" i="1"/>
  <c r="H9481" i="1"/>
  <c r="D9481" i="1"/>
  <c r="G9481" i="1"/>
  <c r="C9481" i="1"/>
  <c r="F9481" i="1"/>
  <c r="F9482" i="1" l="1"/>
  <c r="A9483" i="1"/>
  <c r="E9482" i="1"/>
  <c r="H9482" i="1"/>
  <c r="D9482" i="1"/>
  <c r="G9482" i="1"/>
  <c r="C9482" i="1"/>
  <c r="G9483" i="1" l="1"/>
  <c r="C9483" i="1"/>
  <c r="F9483" i="1"/>
  <c r="A9484" i="1"/>
  <c r="E9483" i="1"/>
  <c r="H9483" i="1"/>
  <c r="D9483" i="1"/>
  <c r="H9484" i="1" l="1"/>
  <c r="D9484" i="1"/>
  <c r="G9484" i="1"/>
  <c r="C9484" i="1"/>
  <c r="F9484" i="1"/>
  <c r="A9485" i="1"/>
  <c r="E9484" i="1"/>
  <c r="A9486" i="1" l="1"/>
  <c r="E9485" i="1"/>
  <c r="H9485" i="1"/>
  <c r="D9485" i="1"/>
  <c r="G9485" i="1"/>
  <c r="C9485" i="1"/>
  <c r="F9485" i="1"/>
  <c r="F9486" i="1" l="1"/>
  <c r="A9487" i="1"/>
  <c r="E9486" i="1"/>
  <c r="H9486" i="1"/>
  <c r="D9486" i="1"/>
  <c r="G9486" i="1"/>
  <c r="C9486" i="1"/>
  <c r="G9487" i="1" l="1"/>
  <c r="C9487" i="1"/>
  <c r="F9487" i="1"/>
  <c r="A9488" i="1"/>
  <c r="E9487" i="1"/>
  <c r="H9487" i="1"/>
  <c r="D9487" i="1"/>
  <c r="H9488" i="1" l="1"/>
  <c r="D9488" i="1"/>
  <c r="G9488" i="1"/>
  <c r="C9488" i="1"/>
  <c r="F9488" i="1"/>
  <c r="A9489" i="1"/>
  <c r="E9488" i="1"/>
  <c r="A9490" i="1" l="1"/>
  <c r="E9489" i="1"/>
  <c r="H9489" i="1"/>
  <c r="D9489" i="1"/>
  <c r="G9489" i="1"/>
  <c r="C9489" i="1"/>
  <c r="F9489" i="1"/>
  <c r="F9490" i="1" l="1"/>
  <c r="A9491" i="1"/>
  <c r="E9490" i="1"/>
  <c r="H9490" i="1"/>
  <c r="D9490" i="1"/>
  <c r="G9490" i="1"/>
  <c r="C9490" i="1"/>
  <c r="G9491" i="1" l="1"/>
  <c r="C9491" i="1"/>
  <c r="F9491" i="1"/>
  <c r="A9492" i="1"/>
  <c r="E9491" i="1"/>
  <c r="H9491" i="1"/>
  <c r="D9491" i="1"/>
  <c r="H9492" i="1" l="1"/>
  <c r="D9492" i="1"/>
  <c r="G9492" i="1"/>
  <c r="C9492" i="1"/>
  <c r="F9492" i="1"/>
  <c r="A9493" i="1"/>
  <c r="E9492" i="1"/>
  <c r="A9494" i="1" l="1"/>
  <c r="E9493" i="1"/>
  <c r="H9493" i="1"/>
  <c r="D9493" i="1"/>
  <c r="G9493" i="1"/>
  <c r="C9493" i="1"/>
  <c r="F9493" i="1"/>
  <c r="F9494" i="1" l="1"/>
  <c r="A9495" i="1"/>
  <c r="E9494" i="1"/>
  <c r="H9494" i="1"/>
  <c r="D9494" i="1"/>
  <c r="G9494" i="1"/>
  <c r="C9494" i="1"/>
  <c r="G9495" i="1" l="1"/>
  <c r="C9495" i="1"/>
  <c r="F9495" i="1"/>
  <c r="A9496" i="1"/>
  <c r="E9495" i="1"/>
  <c r="H9495" i="1"/>
  <c r="D9495" i="1"/>
  <c r="H9496" i="1" l="1"/>
  <c r="D9496" i="1"/>
  <c r="G9496" i="1"/>
  <c r="C9496" i="1"/>
  <c r="F9496" i="1"/>
  <c r="A9497" i="1"/>
  <c r="E9496" i="1"/>
  <c r="A9498" i="1" l="1"/>
  <c r="E9497" i="1"/>
  <c r="H9497" i="1"/>
  <c r="D9497" i="1"/>
  <c r="G9497" i="1"/>
  <c r="C9497" i="1"/>
  <c r="F9497" i="1"/>
  <c r="F9498" i="1" l="1"/>
  <c r="A9499" i="1"/>
  <c r="E9498" i="1"/>
  <c r="H9498" i="1"/>
  <c r="D9498" i="1"/>
  <c r="G9498" i="1"/>
  <c r="C9498" i="1"/>
  <c r="G9499" i="1" l="1"/>
  <c r="C9499" i="1"/>
  <c r="F9499" i="1"/>
  <c r="A9500" i="1"/>
  <c r="E9499" i="1"/>
  <c r="H9499" i="1"/>
  <c r="D9499" i="1"/>
  <c r="H9500" i="1" l="1"/>
  <c r="D9500" i="1"/>
  <c r="G9500" i="1"/>
  <c r="C9500" i="1"/>
  <c r="F9500" i="1"/>
  <c r="A9501" i="1"/>
  <c r="E9500" i="1"/>
  <c r="A9502" i="1" l="1"/>
  <c r="E9501" i="1"/>
  <c r="H9501" i="1"/>
  <c r="D9501" i="1"/>
  <c r="G9501" i="1"/>
  <c r="C9501" i="1"/>
  <c r="F9501" i="1"/>
  <c r="F9502" i="1" l="1"/>
  <c r="A9503" i="1"/>
  <c r="E9502" i="1"/>
  <c r="H9502" i="1"/>
  <c r="D9502" i="1"/>
  <c r="G9502" i="1"/>
  <c r="C9502" i="1"/>
  <c r="G9503" i="1" l="1"/>
  <c r="C9503" i="1"/>
  <c r="F9503" i="1"/>
  <c r="A9504" i="1"/>
  <c r="E9503" i="1"/>
  <c r="H9503" i="1"/>
  <c r="D9503" i="1"/>
  <c r="H9504" i="1" l="1"/>
  <c r="D9504" i="1"/>
  <c r="G9504" i="1"/>
  <c r="C9504" i="1"/>
  <c r="F9504" i="1"/>
  <c r="A9505" i="1"/>
  <c r="E9504" i="1"/>
  <c r="A9506" i="1" l="1"/>
  <c r="E9505" i="1"/>
  <c r="H9505" i="1"/>
  <c r="D9505" i="1"/>
  <c r="G9505" i="1"/>
  <c r="C9505" i="1"/>
  <c r="F9505" i="1"/>
  <c r="F9506" i="1" l="1"/>
  <c r="A9507" i="1"/>
  <c r="E9506" i="1"/>
  <c r="H9506" i="1"/>
  <c r="D9506" i="1"/>
  <c r="G9506" i="1"/>
  <c r="C9506" i="1"/>
  <c r="G9507" i="1" l="1"/>
  <c r="C9507" i="1"/>
  <c r="F9507" i="1"/>
  <c r="A9508" i="1"/>
  <c r="E9507" i="1"/>
  <c r="H9507" i="1"/>
  <c r="D9507" i="1"/>
  <c r="H9508" i="1" l="1"/>
  <c r="D9508" i="1"/>
  <c r="G9508" i="1"/>
  <c r="C9508" i="1"/>
  <c r="F9508" i="1"/>
  <c r="A9509" i="1"/>
  <c r="E9508" i="1"/>
  <c r="A9510" i="1" l="1"/>
  <c r="E9509" i="1"/>
  <c r="H9509" i="1"/>
  <c r="D9509" i="1"/>
  <c r="G9509" i="1"/>
  <c r="C9509" i="1"/>
  <c r="F9509" i="1"/>
  <c r="F9510" i="1" l="1"/>
  <c r="A9511" i="1"/>
  <c r="E9510" i="1"/>
  <c r="H9510" i="1"/>
  <c r="D9510" i="1"/>
  <c r="G9510" i="1"/>
  <c r="C9510" i="1"/>
  <c r="G9511" i="1" l="1"/>
  <c r="C9511" i="1"/>
  <c r="F9511" i="1"/>
  <c r="A9512" i="1"/>
  <c r="E9511" i="1"/>
  <c r="H9511" i="1"/>
  <c r="D9511" i="1"/>
  <c r="H9512" i="1" l="1"/>
  <c r="D9512" i="1"/>
  <c r="G9512" i="1"/>
  <c r="C9512" i="1"/>
  <c r="F9512" i="1"/>
  <c r="A9513" i="1"/>
  <c r="E9512" i="1"/>
  <c r="A9514" i="1" l="1"/>
  <c r="E9513" i="1"/>
  <c r="H9513" i="1"/>
  <c r="D9513" i="1"/>
  <c r="G9513" i="1"/>
  <c r="C9513" i="1"/>
  <c r="F9513" i="1"/>
  <c r="F9514" i="1" l="1"/>
  <c r="A9515" i="1"/>
  <c r="E9514" i="1"/>
  <c r="H9514" i="1"/>
  <c r="D9514" i="1"/>
  <c r="G9514" i="1"/>
  <c r="C9514" i="1"/>
  <c r="G9515" i="1" l="1"/>
  <c r="C9515" i="1"/>
  <c r="F9515" i="1"/>
  <c r="A9516" i="1"/>
  <c r="E9515" i="1"/>
  <c r="H9515" i="1"/>
  <c r="D9515" i="1"/>
  <c r="H9516" i="1" l="1"/>
  <c r="D9516" i="1"/>
  <c r="G9516" i="1"/>
  <c r="C9516" i="1"/>
  <c r="F9516" i="1"/>
  <c r="A9517" i="1"/>
  <c r="E9516" i="1"/>
  <c r="A9518" i="1" l="1"/>
  <c r="E9517" i="1"/>
  <c r="H9517" i="1"/>
  <c r="D9517" i="1"/>
  <c r="G9517" i="1"/>
  <c r="C9517" i="1"/>
  <c r="F9517" i="1"/>
  <c r="F9518" i="1" l="1"/>
  <c r="A9519" i="1"/>
  <c r="E9518" i="1"/>
  <c r="H9518" i="1"/>
  <c r="D9518" i="1"/>
  <c r="G9518" i="1"/>
  <c r="C9518" i="1"/>
  <c r="G9519" i="1" l="1"/>
  <c r="C9519" i="1"/>
  <c r="F9519" i="1"/>
  <c r="A9520" i="1"/>
  <c r="E9519" i="1"/>
  <c r="H9519" i="1"/>
  <c r="D9519" i="1"/>
  <c r="H9520" i="1" l="1"/>
  <c r="D9520" i="1"/>
  <c r="G9520" i="1"/>
  <c r="C9520" i="1"/>
  <c r="F9520" i="1"/>
  <c r="A9521" i="1"/>
  <c r="E9520" i="1"/>
  <c r="A9522" i="1" l="1"/>
  <c r="E9521" i="1"/>
  <c r="H9521" i="1"/>
  <c r="D9521" i="1"/>
  <c r="G9521" i="1"/>
  <c r="C9521" i="1"/>
  <c r="F9521" i="1"/>
  <c r="F9522" i="1" l="1"/>
  <c r="A9523" i="1"/>
  <c r="E9522" i="1"/>
  <c r="H9522" i="1"/>
  <c r="D9522" i="1"/>
  <c r="G9522" i="1"/>
  <c r="C9522" i="1"/>
  <c r="G9523" i="1" l="1"/>
  <c r="C9523" i="1"/>
  <c r="F9523" i="1"/>
  <c r="A9524" i="1"/>
  <c r="E9523" i="1"/>
  <c r="H9523" i="1"/>
  <c r="D9523" i="1"/>
  <c r="H9524" i="1" l="1"/>
  <c r="D9524" i="1"/>
  <c r="G9524" i="1"/>
  <c r="C9524" i="1"/>
  <c r="F9524" i="1"/>
  <c r="A9525" i="1"/>
  <c r="E9524" i="1"/>
  <c r="A9526" i="1" l="1"/>
  <c r="E9525" i="1"/>
  <c r="H9525" i="1"/>
  <c r="D9525" i="1"/>
  <c r="G9525" i="1"/>
  <c r="C9525" i="1"/>
  <c r="F9525" i="1"/>
  <c r="F9526" i="1" l="1"/>
  <c r="A9527" i="1"/>
  <c r="E9526" i="1"/>
  <c r="H9526" i="1"/>
  <c r="D9526" i="1"/>
  <c r="G9526" i="1"/>
  <c r="C9526" i="1"/>
  <c r="G9527" i="1" l="1"/>
  <c r="C9527" i="1"/>
  <c r="F9527" i="1"/>
  <c r="A9528" i="1"/>
  <c r="E9527" i="1"/>
  <c r="H9527" i="1"/>
  <c r="D9527" i="1"/>
  <c r="H9528" i="1" l="1"/>
  <c r="D9528" i="1"/>
  <c r="G9528" i="1"/>
  <c r="C9528" i="1"/>
  <c r="F9528" i="1"/>
  <c r="A9529" i="1"/>
  <c r="E9528" i="1"/>
  <c r="A9530" i="1" l="1"/>
  <c r="E9529" i="1"/>
  <c r="H9529" i="1"/>
  <c r="D9529" i="1"/>
  <c r="G9529" i="1"/>
  <c r="C9529" i="1"/>
  <c r="F9529" i="1"/>
  <c r="F9530" i="1" l="1"/>
  <c r="A9531" i="1"/>
  <c r="E9530" i="1"/>
  <c r="H9530" i="1"/>
  <c r="D9530" i="1"/>
  <c r="G9530" i="1"/>
  <c r="C9530" i="1"/>
  <c r="G9531" i="1" l="1"/>
  <c r="C9531" i="1"/>
  <c r="F9531" i="1"/>
  <c r="A9532" i="1"/>
  <c r="E9531" i="1"/>
  <c r="H9531" i="1"/>
  <c r="D9531" i="1"/>
  <c r="H9532" i="1" l="1"/>
  <c r="D9532" i="1"/>
  <c r="G9532" i="1"/>
  <c r="C9532" i="1"/>
  <c r="F9532" i="1"/>
  <c r="A9533" i="1"/>
  <c r="E9532" i="1"/>
  <c r="A9534" i="1" l="1"/>
  <c r="E9533" i="1"/>
  <c r="H9533" i="1"/>
  <c r="D9533" i="1"/>
  <c r="G9533" i="1"/>
  <c r="C9533" i="1"/>
  <c r="F9533" i="1"/>
  <c r="F9534" i="1" l="1"/>
  <c r="A9535" i="1"/>
  <c r="E9534" i="1"/>
  <c r="H9534" i="1"/>
  <c r="D9534" i="1"/>
  <c r="G9534" i="1"/>
  <c r="C9534" i="1"/>
  <c r="G9535" i="1" l="1"/>
  <c r="C9535" i="1"/>
  <c r="F9535" i="1"/>
  <c r="A9536" i="1"/>
  <c r="E9535" i="1"/>
  <c r="H9535" i="1"/>
  <c r="D9535" i="1"/>
  <c r="H9536" i="1" l="1"/>
  <c r="D9536" i="1"/>
  <c r="G9536" i="1"/>
  <c r="C9536" i="1"/>
  <c r="F9536" i="1"/>
  <c r="A9537" i="1"/>
  <c r="E9536" i="1"/>
  <c r="A9538" i="1" l="1"/>
  <c r="E9537" i="1"/>
  <c r="H9537" i="1"/>
  <c r="D9537" i="1"/>
  <c r="G9537" i="1"/>
  <c r="C9537" i="1"/>
  <c r="F9537" i="1"/>
  <c r="F9538" i="1" l="1"/>
  <c r="A9539" i="1"/>
  <c r="E9538" i="1"/>
  <c r="H9538" i="1"/>
  <c r="D9538" i="1"/>
  <c r="G9538" i="1"/>
  <c r="C9538" i="1"/>
  <c r="G9539" i="1" l="1"/>
  <c r="C9539" i="1"/>
  <c r="F9539" i="1"/>
  <c r="A9540" i="1"/>
  <c r="E9539" i="1"/>
  <c r="H9539" i="1"/>
  <c r="D9539" i="1"/>
  <c r="H9540" i="1" l="1"/>
  <c r="D9540" i="1"/>
  <c r="G9540" i="1"/>
  <c r="C9540" i="1"/>
  <c r="F9540" i="1"/>
  <c r="A9541" i="1"/>
  <c r="E9540" i="1"/>
  <c r="A9542" i="1" l="1"/>
  <c r="E9541" i="1"/>
  <c r="H9541" i="1"/>
  <c r="D9541" i="1"/>
  <c r="G9541" i="1"/>
  <c r="C9541" i="1"/>
  <c r="F9541" i="1"/>
  <c r="F9542" i="1" l="1"/>
  <c r="A9543" i="1"/>
  <c r="E9542" i="1"/>
  <c r="H9542" i="1"/>
  <c r="D9542" i="1"/>
  <c r="G9542" i="1"/>
  <c r="C9542" i="1"/>
  <c r="G9543" i="1" l="1"/>
  <c r="C9543" i="1"/>
  <c r="F9543" i="1"/>
  <c r="A9544" i="1"/>
  <c r="E9543" i="1"/>
  <c r="H9543" i="1"/>
  <c r="D9543" i="1"/>
  <c r="H9544" i="1" l="1"/>
  <c r="D9544" i="1"/>
  <c r="G9544" i="1"/>
  <c r="C9544" i="1"/>
  <c r="F9544" i="1"/>
  <c r="A9545" i="1"/>
  <c r="E9544" i="1"/>
  <c r="A9546" i="1" l="1"/>
  <c r="E9545" i="1"/>
  <c r="H9545" i="1"/>
  <c r="D9545" i="1"/>
  <c r="G9545" i="1"/>
  <c r="C9545" i="1"/>
  <c r="F9545" i="1"/>
  <c r="F9546" i="1" l="1"/>
  <c r="A9547" i="1"/>
  <c r="E9546" i="1"/>
  <c r="H9546" i="1"/>
  <c r="D9546" i="1"/>
  <c r="G9546" i="1"/>
  <c r="C9546" i="1"/>
  <c r="G9547" i="1" l="1"/>
  <c r="C9547" i="1"/>
  <c r="F9547" i="1"/>
  <c r="A9548" i="1"/>
  <c r="E9547" i="1"/>
  <c r="H9547" i="1"/>
  <c r="D9547" i="1"/>
  <c r="H9548" i="1" l="1"/>
  <c r="D9548" i="1"/>
  <c r="G9548" i="1"/>
  <c r="C9548" i="1"/>
  <c r="F9548" i="1"/>
  <c r="A9549" i="1"/>
  <c r="E9548" i="1"/>
  <c r="A9550" i="1" l="1"/>
  <c r="E9549" i="1"/>
  <c r="H9549" i="1"/>
  <c r="D9549" i="1"/>
  <c r="G9549" i="1"/>
  <c r="C9549" i="1"/>
  <c r="F9549" i="1"/>
  <c r="F9550" i="1" l="1"/>
  <c r="A9551" i="1"/>
  <c r="E9550" i="1"/>
  <c r="H9550" i="1"/>
  <c r="D9550" i="1"/>
  <c r="G9550" i="1"/>
  <c r="C9550" i="1"/>
  <c r="G9551" i="1" l="1"/>
  <c r="C9551" i="1"/>
  <c r="F9551" i="1"/>
  <c r="A9552" i="1"/>
  <c r="E9551" i="1"/>
  <c r="H9551" i="1"/>
  <c r="D9551" i="1"/>
  <c r="H9552" i="1" l="1"/>
  <c r="D9552" i="1"/>
  <c r="G9552" i="1"/>
  <c r="C9552" i="1"/>
  <c r="F9552" i="1"/>
  <c r="A9553" i="1"/>
  <c r="E9552" i="1"/>
  <c r="A9554" i="1" l="1"/>
  <c r="E9553" i="1"/>
  <c r="H9553" i="1"/>
  <c r="D9553" i="1"/>
  <c r="G9553" i="1"/>
  <c r="C9553" i="1"/>
  <c r="F9553" i="1"/>
  <c r="F9554" i="1" l="1"/>
  <c r="A9555" i="1"/>
  <c r="E9554" i="1"/>
  <c r="H9554" i="1"/>
  <c r="D9554" i="1"/>
  <c r="G9554" i="1"/>
  <c r="C9554" i="1"/>
  <c r="G9555" i="1" l="1"/>
  <c r="C9555" i="1"/>
  <c r="F9555" i="1"/>
  <c r="A9556" i="1"/>
  <c r="E9555" i="1"/>
  <c r="H9555" i="1"/>
  <c r="D9555" i="1"/>
  <c r="H9556" i="1" l="1"/>
  <c r="D9556" i="1"/>
  <c r="G9556" i="1"/>
  <c r="C9556" i="1"/>
  <c r="F9556" i="1"/>
  <c r="A9557" i="1"/>
  <c r="E9556" i="1"/>
  <c r="A9558" i="1" l="1"/>
  <c r="E9557" i="1"/>
  <c r="H9557" i="1"/>
  <c r="D9557" i="1"/>
  <c r="G9557" i="1"/>
  <c r="C9557" i="1"/>
  <c r="F9557" i="1"/>
  <c r="F9558" i="1" l="1"/>
  <c r="A9559" i="1"/>
  <c r="E9558" i="1"/>
  <c r="H9558" i="1"/>
  <c r="D9558" i="1"/>
  <c r="G9558" i="1"/>
  <c r="C9558" i="1"/>
  <c r="G9559" i="1" l="1"/>
  <c r="C9559" i="1"/>
  <c r="F9559" i="1"/>
  <c r="A9560" i="1"/>
  <c r="E9559" i="1"/>
  <c r="H9559" i="1"/>
  <c r="D9559" i="1"/>
  <c r="H9560" i="1" l="1"/>
  <c r="D9560" i="1"/>
  <c r="G9560" i="1"/>
  <c r="C9560" i="1"/>
  <c r="F9560" i="1"/>
  <c r="A9561" i="1"/>
  <c r="E9560" i="1"/>
  <c r="A9562" i="1" l="1"/>
  <c r="E9561" i="1"/>
  <c r="H9561" i="1"/>
  <c r="D9561" i="1"/>
  <c r="G9561" i="1"/>
  <c r="C9561" i="1"/>
  <c r="F9561" i="1"/>
  <c r="F9562" i="1" l="1"/>
  <c r="A9563" i="1"/>
  <c r="E9562" i="1"/>
  <c r="H9562" i="1"/>
  <c r="D9562" i="1"/>
  <c r="G9562" i="1"/>
  <c r="C9562" i="1"/>
  <c r="G9563" i="1" l="1"/>
  <c r="C9563" i="1"/>
  <c r="F9563" i="1"/>
  <c r="A9564" i="1"/>
  <c r="E9563" i="1"/>
  <c r="H9563" i="1"/>
  <c r="D9563" i="1"/>
  <c r="H9564" i="1" l="1"/>
  <c r="D9564" i="1"/>
  <c r="G9564" i="1"/>
  <c r="C9564" i="1"/>
  <c r="F9564" i="1"/>
  <c r="A9565" i="1"/>
  <c r="E9564" i="1"/>
  <c r="A9566" i="1" l="1"/>
  <c r="E9565" i="1"/>
  <c r="H9565" i="1"/>
  <c r="D9565" i="1"/>
  <c r="G9565" i="1"/>
  <c r="C9565" i="1"/>
  <c r="F9565" i="1"/>
  <c r="F9566" i="1" l="1"/>
  <c r="A9567" i="1"/>
  <c r="E9566" i="1"/>
  <c r="H9566" i="1"/>
  <c r="D9566" i="1"/>
  <c r="G9566" i="1"/>
  <c r="C9566" i="1"/>
  <c r="G9567" i="1" l="1"/>
  <c r="C9567" i="1"/>
  <c r="F9567" i="1"/>
  <c r="A9568" i="1"/>
  <c r="E9567" i="1"/>
  <c r="H9567" i="1"/>
  <c r="D9567" i="1"/>
  <c r="H9568" i="1" l="1"/>
  <c r="D9568" i="1"/>
  <c r="G9568" i="1"/>
  <c r="C9568" i="1"/>
  <c r="F9568" i="1"/>
  <c r="A9569" i="1"/>
  <c r="E9568" i="1"/>
  <c r="A9570" i="1" l="1"/>
  <c r="E9569" i="1"/>
  <c r="H9569" i="1"/>
  <c r="D9569" i="1"/>
  <c r="G9569" i="1"/>
  <c r="C9569" i="1"/>
  <c r="F9569" i="1"/>
  <c r="F9570" i="1" l="1"/>
  <c r="A9571" i="1"/>
  <c r="E9570" i="1"/>
  <c r="H9570" i="1"/>
  <c r="D9570" i="1"/>
  <c r="G9570" i="1"/>
  <c r="C9570" i="1"/>
  <c r="G9571" i="1" l="1"/>
  <c r="C9571" i="1"/>
  <c r="F9571" i="1"/>
  <c r="A9572" i="1"/>
  <c r="E9571" i="1"/>
  <c r="H9571" i="1"/>
  <c r="D9571" i="1"/>
  <c r="H9572" i="1" l="1"/>
  <c r="D9572" i="1"/>
  <c r="G9572" i="1"/>
  <c r="C9572" i="1"/>
  <c r="F9572" i="1"/>
  <c r="A9573" i="1"/>
  <c r="E9572" i="1"/>
  <c r="A9574" i="1" l="1"/>
  <c r="E9573" i="1"/>
  <c r="H9573" i="1"/>
  <c r="D9573" i="1"/>
  <c r="G9573" i="1"/>
  <c r="C9573" i="1"/>
  <c r="F9573" i="1"/>
  <c r="F9574" i="1" l="1"/>
  <c r="A9575" i="1"/>
  <c r="E9574" i="1"/>
  <c r="H9574" i="1"/>
  <c r="D9574" i="1"/>
  <c r="G9574" i="1"/>
  <c r="C9574" i="1"/>
  <c r="G9575" i="1" l="1"/>
  <c r="C9575" i="1"/>
  <c r="F9575" i="1"/>
  <c r="A9576" i="1"/>
  <c r="E9575" i="1"/>
  <c r="H9575" i="1"/>
  <c r="D9575" i="1"/>
  <c r="H9576" i="1" l="1"/>
  <c r="D9576" i="1"/>
  <c r="G9576" i="1"/>
  <c r="C9576" i="1"/>
  <c r="F9576" i="1"/>
  <c r="A9577" i="1"/>
  <c r="E9576" i="1"/>
  <c r="A9578" i="1" l="1"/>
  <c r="G9577" i="1"/>
  <c r="C9577" i="1"/>
  <c r="F9577" i="1"/>
  <c r="E9577" i="1"/>
  <c r="D9577" i="1"/>
  <c r="H9577" i="1"/>
  <c r="F9578" i="1" l="1"/>
  <c r="H9578" i="1"/>
  <c r="D9578" i="1"/>
  <c r="G9578" i="1"/>
  <c r="E9578" i="1"/>
  <c r="C9578" i="1"/>
  <c r="A9579" i="1"/>
  <c r="G9579" i="1" l="1"/>
  <c r="C9579" i="1"/>
  <c r="A9580" i="1"/>
  <c r="E9579" i="1"/>
  <c r="H9579" i="1"/>
  <c r="F9579" i="1"/>
  <c r="D9579" i="1"/>
  <c r="H9580" i="1" l="1"/>
  <c r="D9580" i="1"/>
  <c r="F9580" i="1"/>
  <c r="A9581" i="1"/>
  <c r="G9580" i="1"/>
  <c r="E9580" i="1"/>
  <c r="C9580" i="1"/>
  <c r="A9582" i="1" l="1"/>
  <c r="E9581" i="1"/>
  <c r="G9581" i="1"/>
  <c r="C9581" i="1"/>
  <c r="H9581" i="1"/>
  <c r="F9581" i="1"/>
  <c r="D9581" i="1"/>
  <c r="F9582" i="1" l="1"/>
  <c r="H9582" i="1"/>
  <c r="D9582" i="1"/>
  <c r="C9582" i="1"/>
  <c r="A9583" i="1"/>
  <c r="G9582" i="1"/>
  <c r="E9582" i="1"/>
  <c r="G9583" i="1" l="1"/>
  <c r="C9583" i="1"/>
  <c r="A9584" i="1"/>
  <c r="E9583" i="1"/>
  <c r="D9583" i="1"/>
  <c r="H9583" i="1"/>
  <c r="F9583" i="1"/>
  <c r="H9584" i="1" l="1"/>
  <c r="D9584" i="1"/>
  <c r="F9584" i="1"/>
  <c r="E9584" i="1"/>
  <c r="C9584" i="1"/>
  <c r="A9585" i="1"/>
  <c r="G9584" i="1"/>
  <c r="A9586" i="1" l="1"/>
  <c r="E9585" i="1"/>
  <c r="G9585" i="1"/>
  <c r="C9585" i="1"/>
  <c r="F9585" i="1"/>
  <c r="D9585" i="1"/>
  <c r="H9585" i="1"/>
  <c r="F9586" i="1" l="1"/>
  <c r="H9586" i="1"/>
  <c r="D9586" i="1"/>
  <c r="G9586" i="1"/>
  <c r="E9586" i="1"/>
  <c r="C9586" i="1"/>
  <c r="A9587" i="1"/>
  <c r="G9587" i="1" l="1"/>
  <c r="C9587" i="1"/>
  <c r="A9588" i="1"/>
  <c r="E9587" i="1"/>
  <c r="H9587" i="1"/>
  <c r="F9587" i="1"/>
  <c r="D9587" i="1"/>
  <c r="H9588" i="1" l="1"/>
  <c r="D9588" i="1"/>
  <c r="F9588" i="1"/>
  <c r="A9589" i="1"/>
  <c r="G9588" i="1"/>
  <c r="E9588" i="1"/>
  <c r="C9588" i="1"/>
  <c r="A9590" i="1" l="1"/>
  <c r="E9589" i="1"/>
  <c r="G9589" i="1"/>
  <c r="C9589" i="1"/>
  <c r="H9589" i="1"/>
  <c r="F9589" i="1"/>
  <c r="D9589" i="1"/>
  <c r="F9590" i="1" l="1"/>
  <c r="H9590" i="1"/>
  <c r="D9590" i="1"/>
  <c r="C9590" i="1"/>
  <c r="A9591" i="1"/>
  <c r="G9590" i="1"/>
  <c r="E9590" i="1"/>
  <c r="G9591" i="1" l="1"/>
  <c r="C9591" i="1"/>
  <c r="A9592" i="1"/>
  <c r="E9591" i="1"/>
  <c r="D9591" i="1"/>
  <c r="H9591" i="1"/>
  <c r="F9591" i="1"/>
  <c r="H9592" i="1" l="1"/>
  <c r="D9592" i="1"/>
  <c r="F9592" i="1"/>
  <c r="E9592" i="1"/>
  <c r="C9592" i="1"/>
  <c r="A9593" i="1"/>
  <c r="G9592" i="1"/>
  <c r="A9594" i="1" l="1"/>
  <c r="E9593" i="1"/>
  <c r="G9593" i="1"/>
  <c r="C9593" i="1"/>
  <c r="F9593" i="1"/>
  <c r="D9593" i="1"/>
  <c r="H9593" i="1"/>
  <c r="F9594" i="1" l="1"/>
  <c r="H9594" i="1"/>
  <c r="D9594" i="1"/>
  <c r="G9594" i="1"/>
  <c r="E9594" i="1"/>
  <c r="C9594" i="1"/>
  <c r="A9595" i="1"/>
  <c r="G9595" i="1" l="1"/>
  <c r="C9595" i="1"/>
  <c r="A9596" i="1"/>
  <c r="E9595" i="1"/>
  <c r="H9595" i="1"/>
  <c r="F9595" i="1"/>
  <c r="D9595" i="1"/>
  <c r="H9596" i="1" l="1"/>
  <c r="D9596" i="1"/>
  <c r="F9596" i="1"/>
  <c r="A9597" i="1"/>
  <c r="G9596" i="1"/>
  <c r="E9596" i="1"/>
  <c r="C9596" i="1"/>
  <c r="A9598" i="1" l="1"/>
  <c r="E9597" i="1"/>
  <c r="G9597" i="1"/>
  <c r="C9597" i="1"/>
  <c r="H9597" i="1"/>
  <c r="F9597" i="1"/>
  <c r="D9597" i="1"/>
  <c r="F9598" i="1" l="1"/>
  <c r="H9598" i="1"/>
  <c r="D9598" i="1"/>
  <c r="C9598" i="1"/>
  <c r="A9599" i="1"/>
  <c r="G9598" i="1"/>
  <c r="E9598" i="1"/>
  <c r="G9599" i="1" l="1"/>
  <c r="C9599" i="1"/>
  <c r="A9600" i="1"/>
  <c r="E9599" i="1"/>
  <c r="D9599" i="1"/>
  <c r="H9599" i="1"/>
  <c r="F9599" i="1"/>
  <c r="H9600" i="1" l="1"/>
  <c r="D9600" i="1"/>
  <c r="F9600" i="1"/>
  <c r="E9600" i="1"/>
  <c r="C9600" i="1"/>
  <c r="A9601" i="1"/>
  <c r="G9600" i="1"/>
  <c r="A9602" i="1" l="1"/>
  <c r="E9601" i="1"/>
  <c r="G9601" i="1"/>
  <c r="C9601" i="1"/>
  <c r="F9601" i="1"/>
  <c r="D9601" i="1"/>
  <c r="H9601" i="1"/>
  <c r="F9602" i="1" l="1"/>
  <c r="H9602" i="1"/>
  <c r="D9602" i="1"/>
  <c r="G9602" i="1"/>
  <c r="E9602" i="1"/>
  <c r="C9602" i="1"/>
  <c r="A9603" i="1"/>
  <c r="G9603" i="1" l="1"/>
  <c r="C9603" i="1"/>
  <c r="A9604" i="1"/>
  <c r="E9603" i="1"/>
  <c r="H9603" i="1"/>
  <c r="F9603" i="1"/>
  <c r="D9603" i="1"/>
  <c r="H9604" i="1" l="1"/>
  <c r="D9604" i="1"/>
  <c r="F9604" i="1"/>
  <c r="A9605" i="1"/>
  <c r="G9604" i="1"/>
  <c r="E9604" i="1"/>
  <c r="C9604" i="1"/>
  <c r="A9606" i="1" l="1"/>
  <c r="E9605" i="1"/>
  <c r="G9605" i="1"/>
  <c r="C9605" i="1"/>
  <c r="H9605" i="1"/>
  <c r="F9605" i="1"/>
  <c r="D9605" i="1"/>
  <c r="F9606" i="1" l="1"/>
  <c r="H9606" i="1"/>
  <c r="D9606" i="1"/>
  <c r="C9606" i="1"/>
  <c r="A9607" i="1"/>
  <c r="G9606" i="1"/>
  <c r="E9606" i="1"/>
  <c r="G9607" i="1" l="1"/>
  <c r="C9607" i="1"/>
  <c r="A9608" i="1"/>
  <c r="E9607" i="1"/>
  <c r="D9607" i="1"/>
  <c r="H9607" i="1"/>
  <c r="F9607" i="1"/>
  <c r="H9608" i="1" l="1"/>
  <c r="D9608" i="1"/>
  <c r="F9608" i="1"/>
  <c r="E9608" i="1"/>
  <c r="C9608" i="1"/>
  <c r="A9609" i="1"/>
  <c r="G9608" i="1"/>
  <c r="A9610" i="1" l="1"/>
  <c r="E9609" i="1"/>
  <c r="G9609" i="1"/>
  <c r="C9609" i="1"/>
  <c r="F9609" i="1"/>
  <c r="D9609" i="1"/>
  <c r="H9609" i="1"/>
  <c r="F9610" i="1" l="1"/>
  <c r="H9610" i="1"/>
  <c r="D9610" i="1"/>
  <c r="G9610" i="1"/>
  <c r="E9610" i="1"/>
  <c r="C9610" i="1"/>
  <c r="A9611" i="1"/>
  <c r="G9611" i="1" l="1"/>
  <c r="C9611" i="1"/>
  <c r="A9612" i="1"/>
  <c r="E9611" i="1"/>
  <c r="H9611" i="1"/>
  <c r="F9611" i="1"/>
  <c r="D9611" i="1"/>
  <c r="H9612" i="1" l="1"/>
  <c r="D9612" i="1"/>
  <c r="F9612" i="1"/>
  <c r="A9613" i="1"/>
  <c r="G9612" i="1"/>
  <c r="E9612" i="1"/>
  <c r="C9612" i="1"/>
  <c r="A9614" i="1" l="1"/>
  <c r="E9613" i="1"/>
  <c r="G9613" i="1"/>
  <c r="C9613" i="1"/>
  <c r="H9613" i="1"/>
  <c r="F9613" i="1"/>
  <c r="D9613" i="1"/>
  <c r="F9614" i="1" l="1"/>
  <c r="H9614" i="1"/>
  <c r="D9614" i="1"/>
  <c r="C9614" i="1"/>
  <c r="A9615" i="1"/>
  <c r="G9614" i="1"/>
  <c r="E9614" i="1"/>
  <c r="G9615" i="1" l="1"/>
  <c r="C9615" i="1"/>
  <c r="A9616" i="1"/>
  <c r="E9615" i="1"/>
  <c r="D9615" i="1"/>
  <c r="H9615" i="1"/>
  <c r="F9615" i="1"/>
  <c r="H9616" i="1" l="1"/>
  <c r="D9616" i="1"/>
  <c r="F9616" i="1"/>
  <c r="E9616" i="1"/>
  <c r="C9616" i="1"/>
  <c r="A9617" i="1"/>
  <c r="G9616" i="1"/>
  <c r="A9618" i="1" l="1"/>
  <c r="E9617" i="1"/>
  <c r="G9617" i="1"/>
  <c r="C9617" i="1"/>
  <c r="F9617" i="1"/>
  <c r="D9617" i="1"/>
  <c r="H9617" i="1"/>
  <c r="F9618" i="1" l="1"/>
  <c r="H9618" i="1"/>
  <c r="D9618" i="1"/>
  <c r="G9618" i="1"/>
  <c r="E9618" i="1"/>
  <c r="C9618" i="1"/>
  <c r="A9619" i="1"/>
  <c r="G9619" i="1" l="1"/>
  <c r="C9619" i="1"/>
  <c r="A9620" i="1"/>
  <c r="E9619" i="1"/>
  <c r="H9619" i="1"/>
  <c r="F9619" i="1"/>
  <c r="D9619" i="1"/>
  <c r="H9620" i="1" l="1"/>
  <c r="D9620" i="1"/>
  <c r="F9620" i="1"/>
  <c r="A9621" i="1"/>
  <c r="G9620" i="1"/>
  <c r="E9620" i="1"/>
  <c r="C9620" i="1"/>
  <c r="A9622" i="1" l="1"/>
  <c r="E9621" i="1"/>
  <c r="G9621" i="1"/>
  <c r="C9621" i="1"/>
  <c r="H9621" i="1"/>
  <c r="F9621" i="1"/>
  <c r="D9621" i="1"/>
  <c r="F9622" i="1" l="1"/>
  <c r="H9622" i="1"/>
  <c r="D9622" i="1"/>
  <c r="C9622" i="1"/>
  <c r="A9623" i="1"/>
  <c r="G9622" i="1"/>
  <c r="E9622" i="1"/>
  <c r="G9623" i="1" l="1"/>
  <c r="C9623" i="1"/>
  <c r="A9624" i="1"/>
  <c r="E9623" i="1"/>
  <c r="D9623" i="1"/>
  <c r="H9623" i="1"/>
  <c r="F9623" i="1"/>
  <c r="H9624" i="1" l="1"/>
  <c r="D9624" i="1"/>
  <c r="F9624" i="1"/>
  <c r="E9624" i="1"/>
  <c r="C9624" i="1"/>
  <c r="A9625" i="1"/>
  <c r="G9624" i="1"/>
  <c r="A9626" i="1" l="1"/>
  <c r="E9625" i="1"/>
  <c r="G9625" i="1"/>
  <c r="C9625" i="1"/>
  <c r="F9625" i="1"/>
  <c r="D9625" i="1"/>
  <c r="H9625" i="1"/>
  <c r="F9626" i="1" l="1"/>
  <c r="H9626" i="1"/>
  <c r="D9626" i="1"/>
  <c r="G9626" i="1"/>
  <c r="E9626" i="1"/>
  <c r="C9626" i="1"/>
  <c r="A9627" i="1"/>
  <c r="G9627" i="1" l="1"/>
  <c r="C9627" i="1"/>
  <c r="A9628" i="1"/>
  <c r="E9627" i="1"/>
  <c r="H9627" i="1"/>
  <c r="F9627" i="1"/>
  <c r="D9627" i="1"/>
  <c r="H9628" i="1" l="1"/>
  <c r="D9628" i="1"/>
  <c r="F9628" i="1"/>
  <c r="A9629" i="1"/>
  <c r="G9628" i="1"/>
  <c r="E9628" i="1"/>
  <c r="C9628" i="1"/>
  <c r="A9630" i="1" l="1"/>
  <c r="E9629" i="1"/>
  <c r="G9629" i="1"/>
  <c r="C9629" i="1"/>
  <c r="H9629" i="1"/>
  <c r="F9629" i="1"/>
  <c r="D9629" i="1"/>
  <c r="F9630" i="1" l="1"/>
  <c r="H9630" i="1"/>
  <c r="D9630" i="1"/>
  <c r="C9630" i="1"/>
  <c r="A9631" i="1"/>
  <c r="G9630" i="1"/>
  <c r="E9630" i="1"/>
  <c r="G9631" i="1" l="1"/>
  <c r="C9631" i="1"/>
  <c r="A9632" i="1"/>
  <c r="E9631" i="1"/>
  <c r="D9631" i="1"/>
  <c r="H9631" i="1"/>
  <c r="F9631" i="1"/>
  <c r="H9632" i="1" l="1"/>
  <c r="D9632" i="1"/>
  <c r="F9632" i="1"/>
  <c r="E9632" i="1"/>
  <c r="C9632" i="1"/>
  <c r="A9633" i="1"/>
  <c r="G9632" i="1"/>
  <c r="A9634" i="1" l="1"/>
  <c r="E9633" i="1"/>
  <c r="G9633" i="1"/>
  <c r="C9633" i="1"/>
  <c r="F9633" i="1"/>
  <c r="D9633" i="1"/>
  <c r="H9633" i="1"/>
  <c r="F9634" i="1" l="1"/>
  <c r="H9634" i="1"/>
  <c r="D9634" i="1"/>
  <c r="G9634" i="1"/>
  <c r="E9634" i="1"/>
  <c r="C9634" i="1"/>
  <c r="A9635" i="1"/>
  <c r="G9635" i="1" l="1"/>
  <c r="C9635" i="1"/>
  <c r="A9636" i="1"/>
  <c r="E9635" i="1"/>
  <c r="H9635" i="1"/>
  <c r="F9635" i="1"/>
  <c r="D9635" i="1"/>
  <c r="H9636" i="1" l="1"/>
  <c r="D9636" i="1"/>
  <c r="F9636" i="1"/>
  <c r="A9637" i="1"/>
  <c r="G9636" i="1"/>
  <c r="E9636" i="1"/>
  <c r="C9636" i="1"/>
  <c r="G9637" i="1" l="1"/>
  <c r="E9637" i="1"/>
  <c r="H9637" i="1"/>
  <c r="C9637" i="1"/>
  <c r="A9638" i="1"/>
  <c r="F9637" i="1"/>
  <c r="D9637" i="1"/>
  <c r="H9638" i="1" l="1"/>
  <c r="D9638" i="1"/>
  <c r="A9639" i="1"/>
  <c r="C9638" i="1"/>
  <c r="F9638" i="1"/>
  <c r="E9638" i="1"/>
  <c r="G9638" i="1"/>
  <c r="A9640" i="1" l="1"/>
  <c r="E9639" i="1"/>
  <c r="G9639" i="1"/>
  <c r="D9639" i="1"/>
  <c r="H9639" i="1"/>
  <c r="F9639" i="1"/>
  <c r="C9639" i="1"/>
  <c r="F9640" i="1" l="1"/>
  <c r="E9640" i="1"/>
  <c r="H9640" i="1"/>
  <c r="C9640" i="1"/>
  <c r="A9641" i="1"/>
  <c r="G9640" i="1"/>
  <c r="D9640" i="1"/>
  <c r="G9641" i="1" l="1"/>
  <c r="C9641" i="1"/>
  <c r="A9642" i="1"/>
  <c r="D9641" i="1"/>
  <c r="F9641" i="1"/>
  <c r="E9641" i="1"/>
  <c r="H9641" i="1"/>
  <c r="H9642" i="1" l="1"/>
  <c r="D9642" i="1"/>
  <c r="G9642" i="1"/>
  <c r="E9642" i="1"/>
  <c r="A9643" i="1"/>
  <c r="F9642" i="1"/>
  <c r="C9642" i="1"/>
  <c r="A9644" i="1" l="1"/>
  <c r="E9643" i="1"/>
  <c r="F9643" i="1"/>
  <c r="H9643" i="1"/>
  <c r="C9643" i="1"/>
  <c r="G9643" i="1"/>
  <c r="D9643" i="1"/>
  <c r="F9644" i="1" l="1"/>
  <c r="A9645" i="1"/>
  <c r="D9644" i="1"/>
  <c r="G9644" i="1"/>
  <c r="E9644" i="1"/>
  <c r="C9644" i="1"/>
  <c r="H9644" i="1"/>
  <c r="G9645" i="1" l="1"/>
  <c r="C9645" i="1"/>
  <c r="H9645" i="1"/>
  <c r="E9645" i="1"/>
  <c r="A9646" i="1"/>
  <c r="F9645" i="1"/>
  <c r="D9645" i="1"/>
  <c r="H9646" i="1" l="1"/>
  <c r="D9646" i="1"/>
  <c r="F9646" i="1"/>
  <c r="A9647" i="1"/>
  <c r="C9646" i="1"/>
  <c r="G9646" i="1"/>
  <c r="E9646" i="1"/>
  <c r="A9648" i="1" l="1"/>
  <c r="E9647" i="1"/>
  <c r="D9647" i="1"/>
  <c r="G9647" i="1"/>
  <c r="F9647" i="1"/>
  <c r="C9647" i="1"/>
  <c r="H9647" i="1"/>
  <c r="F9648" i="1" l="1"/>
  <c r="H9648" i="1"/>
  <c r="C9648" i="1"/>
  <c r="E9648" i="1"/>
  <c r="A9649" i="1"/>
  <c r="G9648" i="1"/>
  <c r="D9648" i="1"/>
  <c r="G9649" i="1" l="1"/>
  <c r="C9649" i="1"/>
  <c r="F9649" i="1"/>
  <c r="A9650" i="1"/>
  <c r="D9649" i="1"/>
  <c r="H9649" i="1"/>
  <c r="E9649" i="1"/>
  <c r="H9650" i="1" l="1"/>
  <c r="D9650" i="1"/>
  <c r="E9650" i="1"/>
  <c r="G9650" i="1"/>
  <c r="F9650" i="1"/>
  <c r="C9650" i="1"/>
  <c r="A9651" i="1"/>
  <c r="A9652" i="1" l="1"/>
  <c r="E9651" i="1"/>
  <c r="H9651" i="1"/>
  <c r="C9651" i="1"/>
  <c r="F9651" i="1"/>
  <c r="G9651" i="1"/>
  <c r="D9651" i="1"/>
  <c r="F9652" i="1" l="1"/>
  <c r="G9652" i="1"/>
  <c r="A9653" i="1"/>
  <c r="D9652" i="1"/>
  <c r="C9652" i="1"/>
  <c r="H9652" i="1"/>
  <c r="E9652" i="1"/>
  <c r="G9653" i="1" l="1"/>
  <c r="C9653" i="1"/>
  <c r="E9653" i="1"/>
  <c r="H9653" i="1"/>
  <c r="F9653" i="1"/>
  <c r="D9653" i="1"/>
  <c r="A9654" i="1"/>
  <c r="H9654" i="1" l="1"/>
  <c r="D9654" i="1"/>
  <c r="A9655" i="1"/>
  <c r="C9654" i="1"/>
  <c r="F9654" i="1"/>
  <c r="G9654" i="1"/>
  <c r="E9654" i="1"/>
  <c r="A9656" i="1" l="1"/>
  <c r="E9655" i="1"/>
  <c r="G9655" i="1"/>
  <c r="D9655" i="1"/>
  <c r="C9655" i="1"/>
  <c r="H9655" i="1"/>
  <c r="F9655" i="1"/>
  <c r="F9656" i="1" l="1"/>
  <c r="E9656" i="1"/>
  <c r="H9656" i="1"/>
  <c r="C9656" i="1"/>
  <c r="G9656" i="1"/>
  <c r="D9656" i="1"/>
</calcChain>
</file>

<file path=xl/sharedStrings.xml><?xml version="1.0" encoding="utf-8"?>
<sst xmlns="http://schemas.openxmlformats.org/spreadsheetml/2006/main" count="32794" uniqueCount="2360">
  <si>
    <t>DATA</t>
  </si>
  <si>
    <t>OPERAÇÃO</t>
  </si>
  <si>
    <t>SSS (R$)</t>
  </si>
  <si>
    <t>SSO (UN)</t>
  </si>
  <si>
    <t>ADT (MIN)</t>
  </si>
  <si>
    <t>EXTREMO (UN)</t>
  </si>
  <si>
    <t>ENTREGAS/MOTOBOY</t>
  </si>
  <si>
    <t>CMV</t>
  </si>
  <si>
    <t>LOCALIZAÇÃO</t>
  </si>
  <si>
    <t>CAMPO BELO</t>
  </si>
  <si>
    <t>20,9</t>
  </si>
  <si>
    <t>Sao Paulo</t>
  </si>
  <si>
    <t>JABAQUARA</t>
  </si>
  <si>
    <t>24,9</t>
  </si>
  <si>
    <t>JARDIM CAMBURI</t>
  </si>
  <si>
    <t>28,7</t>
  </si>
  <si>
    <t>Espirito Santo</t>
  </si>
  <si>
    <t>PRAIA DO CANTO</t>
  </si>
  <si>
    <t>30,3</t>
  </si>
  <si>
    <t>SERRA</t>
  </si>
  <si>
    <t>31,8</t>
  </si>
  <si>
    <t>VILA CLEMENTINO</t>
  </si>
  <si>
    <t>22</t>
  </si>
  <si>
    <t>26,8</t>
  </si>
  <si>
    <t>23,6</t>
  </si>
  <si>
    <t>24,8</t>
  </si>
  <si>
    <t>28,4</t>
  </si>
  <si>
    <t>22,5</t>
  </si>
  <si>
    <t>23,7</t>
  </si>
  <si>
    <t>22,9</t>
  </si>
  <si>
    <t>37,9</t>
  </si>
  <si>
    <t>48,4</t>
  </si>
  <si>
    <t>25,2</t>
  </si>
  <si>
    <t>23,4</t>
  </si>
  <si>
    <t>29,4</t>
  </si>
  <si>
    <t>20,8</t>
  </si>
  <si>
    <t>27,6</t>
  </si>
  <si>
    <t>29</t>
  </si>
  <si>
    <t>37,5</t>
  </si>
  <si>
    <t>22,4</t>
  </si>
  <si>
    <t>22,7</t>
  </si>
  <si>
    <t>25,3</t>
  </si>
  <si>
    <t>24,3</t>
  </si>
  <si>
    <t>VILA GOPOUVA</t>
  </si>
  <si>
    <t>21,9</t>
  </si>
  <si>
    <t>PARQUE MANDAQUI</t>
  </si>
  <si>
    <t>24,2</t>
  </si>
  <si>
    <t>33,8</t>
  </si>
  <si>
    <t>30,4</t>
  </si>
  <si>
    <t>27,1</t>
  </si>
  <si>
    <t>20,3</t>
  </si>
  <si>
    <t>21,7</t>
  </si>
  <si>
    <t>29,3</t>
  </si>
  <si>
    <t>23,9</t>
  </si>
  <si>
    <t>31,7</t>
  </si>
  <si>
    <t>28,9</t>
  </si>
  <si>
    <t>31,2</t>
  </si>
  <si>
    <t>20,5</t>
  </si>
  <si>
    <t>24</t>
  </si>
  <si>
    <t>28</t>
  </si>
  <si>
    <t>21</t>
  </si>
  <si>
    <t>35,9</t>
  </si>
  <si>
    <t>40,5</t>
  </si>
  <si>
    <t>30</t>
  </si>
  <si>
    <t>43,2</t>
  </si>
  <si>
    <t>23,3</t>
  </si>
  <si>
    <t>25,1</t>
  </si>
  <si>
    <t>22,8</t>
  </si>
  <si>
    <t>32,1</t>
  </si>
  <si>
    <t>31,1</t>
  </si>
  <si>
    <t>24,4</t>
  </si>
  <si>
    <t>19,9</t>
  </si>
  <si>
    <t>39</t>
  </si>
  <si>
    <t>34,6</t>
  </si>
  <si>
    <t>31,9</t>
  </si>
  <si>
    <t>27</t>
  </si>
  <si>
    <t>21,8</t>
  </si>
  <si>
    <t>21,5</t>
  </si>
  <si>
    <t>29,6</t>
  </si>
  <si>
    <t>25,9</t>
  </si>
  <si>
    <t>23,5</t>
  </si>
  <si>
    <t>21,2</t>
  </si>
  <si>
    <t>24,7</t>
  </si>
  <si>
    <t>30,9</t>
  </si>
  <si>
    <t>19,3</t>
  </si>
  <si>
    <t>23</t>
  </si>
  <si>
    <t>27,2</t>
  </si>
  <si>
    <t>28,5</t>
  </si>
  <si>
    <t>92,7</t>
  </si>
  <si>
    <t>58,4</t>
  </si>
  <si>
    <t>33,3</t>
  </si>
  <si>
    <t>22,1</t>
  </si>
  <si>
    <t>32,4</t>
  </si>
  <si>
    <t>37,3</t>
  </si>
  <si>
    <t>39,2</t>
  </si>
  <si>
    <t>19,5</t>
  </si>
  <si>
    <t>23,8</t>
  </si>
  <si>
    <t>20,7</t>
  </si>
  <si>
    <t>32,8</t>
  </si>
  <si>
    <t>39,9</t>
  </si>
  <si>
    <t>24,1</t>
  </si>
  <si>
    <t>18,4</t>
  </si>
  <si>
    <t>36,7</t>
  </si>
  <si>
    <t>43,1</t>
  </si>
  <si>
    <t>25,4</t>
  </si>
  <si>
    <t>27,4</t>
  </si>
  <si>
    <t>35,3</t>
  </si>
  <si>
    <t>23,2</t>
  </si>
  <si>
    <t>29,7</t>
  </si>
  <si>
    <t>25</t>
  </si>
  <si>
    <t>25,7</t>
  </si>
  <si>
    <t>42,4</t>
  </si>
  <si>
    <t>30,2</t>
  </si>
  <si>
    <t>34</t>
  </si>
  <si>
    <t>18,2</t>
  </si>
  <si>
    <t>36</t>
  </si>
  <si>
    <t>40,3</t>
  </si>
  <si>
    <t>38,4</t>
  </si>
  <si>
    <t>33,5</t>
  </si>
  <si>
    <t>38,9</t>
  </si>
  <si>
    <t>32,3</t>
  </si>
  <si>
    <t>20,6</t>
  </si>
  <si>
    <t>20,4</t>
  </si>
  <si>
    <t>21,3</t>
  </si>
  <si>
    <t>41,6</t>
  </si>
  <si>
    <t>36,3</t>
  </si>
  <si>
    <t>21,6</t>
  </si>
  <si>
    <t>60,8</t>
  </si>
  <si>
    <t>25,5</t>
  </si>
  <si>
    <t>22,3</t>
  </si>
  <si>
    <t>26,9</t>
  </si>
  <si>
    <t>33,4</t>
  </si>
  <si>
    <t>23,1</t>
  </si>
  <si>
    <t>28,2</t>
  </si>
  <si>
    <t>42,8</t>
  </si>
  <si>
    <t>30,8</t>
  </si>
  <si>
    <t>39,8</t>
  </si>
  <si>
    <t>26,6</t>
  </si>
  <si>
    <t>36,1</t>
  </si>
  <si>
    <t>28,6</t>
  </si>
  <si>
    <t>24,5</t>
  </si>
  <si>
    <t>27,9</t>
  </si>
  <si>
    <t>38,5</t>
  </si>
  <si>
    <t>37,4</t>
  </si>
  <si>
    <t>38,8</t>
  </si>
  <si>
    <t>26,5</t>
  </si>
  <si>
    <t>35</t>
  </si>
  <si>
    <t>42,7</t>
  </si>
  <si>
    <t>32</t>
  </si>
  <si>
    <t>83,1</t>
  </si>
  <si>
    <t>59,3</t>
  </si>
  <si>
    <t>101,1</t>
  </si>
  <si>
    <t>79,8</t>
  </si>
  <si>
    <t>71,1</t>
  </si>
  <si>
    <t>69,2</t>
  </si>
  <si>
    <t>42,9</t>
  </si>
  <si>
    <t>22,2</t>
  </si>
  <si>
    <t>31,5</t>
  </si>
  <si>
    <t>42,6</t>
  </si>
  <si>
    <t>26,3</t>
  </si>
  <si>
    <t>24,6</t>
  </si>
  <si>
    <t>32,9</t>
  </si>
  <si>
    <t>29,8</t>
  </si>
  <si>
    <t>45,2</t>
  </si>
  <si>
    <t>52,1</t>
  </si>
  <si>
    <t>39,5</t>
  </si>
  <si>
    <t>79,7</t>
  </si>
  <si>
    <t>54,3</t>
  </si>
  <si>
    <t>91,8</t>
  </si>
  <si>
    <t>50,8</t>
  </si>
  <si>
    <t>43,6</t>
  </si>
  <si>
    <t>19,1</t>
  </si>
  <si>
    <t>40,7</t>
  </si>
  <si>
    <t>26,7</t>
  </si>
  <si>
    <t>18,9</t>
  </si>
  <si>
    <t>20</t>
  </si>
  <si>
    <t>45</t>
  </si>
  <si>
    <t>25,6</t>
  </si>
  <si>
    <t>33,2</t>
  </si>
  <si>
    <t>19,8</t>
  </si>
  <si>
    <t>30,5</t>
  </si>
  <si>
    <t>22,6</t>
  </si>
  <si>
    <t>31,3</t>
  </si>
  <si>
    <t>29,9</t>
  </si>
  <si>
    <t>27,5</t>
  </si>
  <si>
    <t>30,7</t>
  </si>
  <si>
    <t>43,3</t>
  </si>
  <si>
    <t>30,1</t>
  </si>
  <si>
    <t>19,7</t>
  </si>
  <si>
    <t>25,8</t>
  </si>
  <si>
    <t>19,4</t>
  </si>
  <si>
    <t>19</t>
  </si>
  <si>
    <t>26,1</t>
  </si>
  <si>
    <t>29,1</t>
  </si>
  <si>
    <t>33,9</t>
  </si>
  <si>
    <t>19,6</t>
  </si>
  <si>
    <t>31</t>
  </si>
  <si>
    <t>20,2</t>
  </si>
  <si>
    <t>27,8</t>
  </si>
  <si>
    <t>26</t>
  </si>
  <si>
    <t>26,2</t>
  </si>
  <si>
    <t>31,4</t>
  </si>
  <si>
    <t>36,5</t>
  </si>
  <si>
    <t>35,7</t>
  </si>
  <si>
    <t>37,8</t>
  </si>
  <si>
    <t>19,2</t>
  </si>
  <si>
    <t>21,1</t>
  </si>
  <si>
    <t>21,4</t>
  </si>
  <si>
    <t>41,9</t>
  </si>
  <si>
    <t>28,3</t>
  </si>
  <si>
    <t>36,8</t>
  </si>
  <si>
    <t>32,5</t>
  </si>
  <si>
    <t>18,1</t>
  </si>
  <si>
    <t>18,5</t>
  </si>
  <si>
    <t>40</t>
  </si>
  <si>
    <t>37</t>
  </si>
  <si>
    <t>45,5</t>
  </si>
  <si>
    <t>71,7</t>
  </si>
  <si>
    <t>34,1</t>
  </si>
  <si>
    <t>53</t>
  </si>
  <si>
    <t>17,2</t>
  </si>
  <si>
    <t>35,8</t>
  </si>
  <si>
    <t>28,8</t>
  </si>
  <si>
    <t>35,4</t>
  </si>
  <si>
    <t>33,1</t>
  </si>
  <si>
    <t>43,8</t>
  </si>
  <si>
    <t>41,5</t>
  </si>
  <si>
    <t>16,6</t>
  </si>
  <si>
    <t>45,3</t>
  </si>
  <si>
    <t>32,2</t>
  </si>
  <si>
    <t>56,4</t>
  </si>
  <si>
    <t>44,9</t>
  </si>
  <si>
    <t>33</t>
  </si>
  <si>
    <t>48,9</t>
  </si>
  <si>
    <t>29,2</t>
  </si>
  <si>
    <t>14,9</t>
  </si>
  <si>
    <t>38,7</t>
  </si>
  <si>
    <t>15,6</t>
  </si>
  <si>
    <t>62,1</t>
  </si>
  <si>
    <t>34,7</t>
  </si>
  <si>
    <t>16,7</t>
  </si>
  <si>
    <t>36,6</t>
  </si>
  <si>
    <t>28,1</t>
  </si>
  <si>
    <t>33,7</t>
  </si>
  <si>
    <t>20,1</t>
  </si>
  <si>
    <t>41,1</t>
  </si>
  <si>
    <t>34,4</t>
  </si>
  <si>
    <t>( falta de motos, Lj operou com 4 motos até por volta de 20h00 ) alto volume de pedidos.</t>
  </si>
  <si>
    <t>57</t>
  </si>
  <si>
    <t>40,8</t>
  </si>
  <si>
    <t>58,1</t>
  </si>
  <si>
    <t>50,1</t>
  </si>
  <si>
    <t>26,4</t>
  </si>
  <si>
    <t>37,1</t>
  </si>
  <si>
    <t>39,3</t>
  </si>
  <si>
    <t>11</t>
  </si>
  <si>
    <t>36,9</t>
  </si>
  <si>
    <t>9</t>
  </si>
  <si>
    <t>44,5</t>
  </si>
  <si>
    <t>18,7</t>
  </si>
  <si>
    <t>34,5</t>
  </si>
  <si>
    <t>41</t>
  </si>
  <si>
    <t>27,7</t>
  </si>
  <si>
    <t>35,1</t>
  </si>
  <si>
    <t>10,4</t>
  </si>
  <si>
    <t>44,2</t>
  </si>
  <si>
    <t>16,2</t>
  </si>
  <si>
    <t>42,3</t>
  </si>
  <si>
    <t>29,5</t>
  </si>
  <si>
    <t>14,3</t>
  </si>
  <si>
    <t>ideal 36,85</t>
  </si>
  <si>
    <t>52,7</t>
  </si>
  <si>
    <t>17,9</t>
  </si>
  <si>
    <t>* erro na contagem</t>
  </si>
  <si>
    <t>40,1</t>
  </si>
  <si>
    <t>42</t>
  </si>
  <si>
    <t>13,5</t>
  </si>
  <si>
    <t>sem contagem</t>
  </si>
  <si>
    <t>38,6</t>
  </si>
  <si>
    <t>17,1</t>
  </si>
  <si>
    <t>37,2</t>
  </si>
  <si>
    <t>11,7</t>
  </si>
  <si>
    <t>17</t>
  </si>
  <si>
    <t>13,3</t>
  </si>
  <si>
    <t>7</t>
  </si>
  <si>
    <t>17,4</t>
  </si>
  <si>
    <t>ACLIMAÇÃO</t>
  </si>
  <si>
    <t>38,3</t>
  </si>
  <si>
    <t>37,6</t>
  </si>
  <si>
    <t>PINHEIROS</t>
  </si>
  <si>
    <t>52,2</t>
  </si>
  <si>
    <t>32,6</t>
  </si>
  <si>
    <t>18,6</t>
  </si>
  <si>
    <t>12,8</t>
  </si>
  <si>
    <t>problemas com especialista</t>
  </si>
  <si>
    <t>17,3</t>
  </si>
  <si>
    <t>40,2</t>
  </si>
  <si>
    <t>26,81</t>
  </si>
  <si>
    <t>95</t>
  </si>
  <si>
    <t>51,2</t>
  </si>
  <si>
    <t>57,9</t>
  </si>
  <si>
    <t>13,4</t>
  </si>
  <si>
    <t>35,6</t>
  </si>
  <si>
    <t>34,2</t>
  </si>
  <si>
    <t>49,4</t>
  </si>
  <si>
    <t>67,3</t>
  </si>
  <si>
    <t>11,6</t>
  </si>
  <si>
    <t>35,5</t>
  </si>
  <si>
    <t>7,1</t>
  </si>
  <si>
    <t>34,3</t>
  </si>
  <si>
    <t>55,9</t>
  </si>
  <si>
    <t>11,8</t>
  </si>
  <si>
    <t>16,5</t>
  </si>
  <si>
    <t>11,2</t>
  </si>
  <si>
    <t>54,7</t>
  </si>
  <si>
    <t>51</t>
  </si>
  <si>
    <t>51,9</t>
  </si>
  <si>
    <t>38,1</t>
  </si>
  <si>
    <t>39,4</t>
  </si>
  <si>
    <t>8,7</t>
  </si>
  <si>
    <t>problema operacional(funcionário com o atestado) e outro faltou.</t>
  </si>
  <si>
    <t>8,9</t>
  </si>
  <si>
    <t>problema com especialista(moto quebrou)</t>
  </si>
  <si>
    <t>46,6</t>
  </si>
  <si>
    <t>46,8</t>
  </si>
  <si>
    <t>13,7</t>
  </si>
  <si>
    <t>17,5</t>
  </si>
  <si>
    <t>15</t>
  </si>
  <si>
    <t>51,8</t>
  </si>
  <si>
    <t>36,4</t>
  </si>
  <si>
    <t>27,3</t>
  </si>
  <si>
    <t>66,1</t>
  </si>
  <si>
    <t>Problema com sistema ( CMV )</t>
  </si>
  <si>
    <t>17,8</t>
  </si>
  <si>
    <t>16,3</t>
  </si>
  <si>
    <t>18,3</t>
  </si>
  <si>
    <t>40,6</t>
  </si>
  <si>
    <t>38,2</t>
  </si>
  <si>
    <t>31,6</t>
  </si>
  <si>
    <t>44,7</t>
  </si>
  <si>
    <t>72,4</t>
  </si>
  <si>
    <t>16,4</t>
  </si>
  <si>
    <t>problema com especialista(celular quebrou)</t>
  </si>
  <si>
    <t>51,7</t>
  </si>
  <si>
    <t>30,6</t>
  </si>
  <si>
    <t>50,6</t>
  </si>
  <si>
    <t>39,6</t>
  </si>
  <si>
    <t>35,2</t>
  </si>
  <si>
    <t>16,8</t>
  </si>
  <si>
    <t>12,6</t>
  </si>
  <si>
    <t>37,7</t>
  </si>
  <si>
    <t>13,2</t>
  </si>
  <si>
    <t>47,9</t>
  </si>
  <si>
    <t>18,8</t>
  </si>
  <si>
    <t>34,8</t>
  </si>
  <si>
    <t>41,4</t>
  </si>
  <si>
    <t>11,3</t>
  </si>
  <si>
    <t>36,2</t>
  </si>
  <si>
    <t>76,8</t>
  </si>
  <si>
    <t>32,7</t>
  </si>
  <si>
    <t>41,7</t>
  </si>
  <si>
    <t>33,6</t>
  </si>
  <si>
    <t>49,7</t>
  </si>
  <si>
    <t>47,2</t>
  </si>
  <si>
    <t>51,1</t>
  </si>
  <si>
    <t>15,8</t>
  </si>
  <si>
    <t>43,7</t>
  </si>
  <si>
    <t>40,9</t>
  </si>
  <si>
    <t>16</t>
  </si>
  <si>
    <t>17,6</t>
  </si>
  <si>
    <t>computador desligado</t>
  </si>
  <si>
    <t>55,6</t>
  </si>
  <si>
    <t>74,6</t>
  </si>
  <si>
    <t>não despachado os motoboys</t>
  </si>
  <si>
    <t xml:space="preserve">Loja teve problemas no online, Ifood e no Pulse. </t>
  </si>
  <si>
    <t>65,1</t>
  </si>
  <si>
    <t>problema no Pulse ocorrido no dia 30/03/25 apagou os dados da loja</t>
  </si>
  <si>
    <t>42,2</t>
  </si>
  <si>
    <t>46,9</t>
  </si>
  <si>
    <t>48,7</t>
  </si>
  <si>
    <t>Preços incorretos</t>
  </si>
  <si>
    <t>41,8</t>
  </si>
  <si>
    <t>* computador desligado para pegar as informações</t>
  </si>
  <si>
    <t>48</t>
  </si>
  <si>
    <t>48,3</t>
  </si>
  <si>
    <t>41,2</t>
  </si>
  <si>
    <t>45,4</t>
  </si>
  <si>
    <t>55</t>
  </si>
  <si>
    <t>49,5</t>
  </si>
  <si>
    <t>43,9</t>
  </si>
  <si>
    <t>52,8</t>
  </si>
  <si>
    <t>25,14</t>
  </si>
  <si>
    <t>Ajuste de inventário sendo implementada</t>
  </si>
  <si>
    <t>47</t>
  </si>
  <si>
    <t>46</t>
  </si>
  <si>
    <t>79,2</t>
  </si>
  <si>
    <t>59,6</t>
  </si>
  <si>
    <t>34,9</t>
  </si>
  <si>
    <t>41,3</t>
  </si>
  <si>
    <t>68</t>
  </si>
  <si>
    <t>contagem errada</t>
  </si>
  <si>
    <t>ajuste no inventátio</t>
  </si>
  <si>
    <t>39,7</t>
  </si>
  <si>
    <t>49,1</t>
  </si>
  <si>
    <t>TM:R$ 110,96</t>
  </si>
  <si>
    <t>contagem errada em loja</t>
  </si>
  <si>
    <t>47,8</t>
  </si>
  <si>
    <t>44</t>
  </si>
  <si>
    <t>28,35</t>
  </si>
  <si>
    <t>23,25</t>
  </si>
  <si>
    <t>31,16</t>
  </si>
  <si>
    <t>21,33</t>
  </si>
  <si>
    <t>38,78</t>
  </si>
  <si>
    <t>32,08</t>
  </si>
  <si>
    <t>30,65</t>
  </si>
  <si>
    <t>21,27</t>
  </si>
  <si>
    <t>39,82</t>
  </si>
  <si>
    <t>33,45</t>
  </si>
  <si>
    <t>28,71</t>
  </si>
  <si>
    <t>21,45</t>
  </si>
  <si>
    <t>24,86</t>
  </si>
  <si>
    <t>falta de energia às 21 horas. Só voltou no sábado no período da manhã.</t>
  </si>
  <si>
    <t>37,26</t>
  </si>
  <si>
    <t>36,52</t>
  </si>
  <si>
    <t>39,1</t>
  </si>
  <si>
    <t>37,19</t>
  </si>
  <si>
    <t>26,94</t>
  </si>
  <si>
    <t>31,58</t>
  </si>
  <si>
    <t>33,01</t>
  </si>
  <si>
    <t>57,28</t>
  </si>
  <si>
    <t>42,62</t>
  </si>
  <si>
    <t>29,78</t>
  </si>
  <si>
    <t>24,85</t>
  </si>
  <si>
    <t>31,85</t>
  </si>
  <si>
    <t>30,04</t>
  </si>
  <si>
    <t>31,01</t>
  </si>
  <si>
    <t>23,57</t>
  </si>
  <si>
    <t>29,84</t>
  </si>
  <si>
    <t>23,98</t>
  </si>
  <si>
    <t>22,77</t>
  </si>
  <si>
    <t>32,62</t>
  </si>
  <si>
    <t>33,27</t>
  </si>
  <si>
    <t>28,53</t>
  </si>
  <si>
    <t>29,66</t>
  </si>
  <si>
    <t>23,36</t>
  </si>
  <si>
    <t>42,71</t>
  </si>
  <si>
    <t>29,08</t>
  </si>
  <si>
    <t>34,95</t>
  </si>
  <si>
    <t>42,48</t>
  </si>
  <si>
    <t>32,22</t>
  </si>
  <si>
    <t>30,66</t>
  </si>
  <si>
    <t>26,03</t>
  </si>
  <si>
    <t>33,87</t>
  </si>
  <si>
    <t>27,68</t>
  </si>
  <si>
    <t>33,03</t>
  </si>
  <si>
    <t>33,91</t>
  </si>
  <si>
    <t>28,72</t>
  </si>
  <si>
    <t>22,69</t>
  </si>
  <si>
    <t>25,54</t>
  </si>
  <si>
    <t>25,69</t>
  </si>
  <si>
    <t>34,28</t>
  </si>
  <si>
    <t>26,16</t>
  </si>
  <si>
    <t>24,04</t>
  </si>
  <si>
    <t>26,69</t>
  </si>
  <si>
    <t>24,94</t>
  </si>
  <si>
    <t>26,54</t>
  </si>
  <si>
    <t>33,36</t>
  </si>
  <si>
    <t>27,44</t>
  </si>
  <si>
    <t>31,73</t>
  </si>
  <si>
    <t>Faltou um motoboy</t>
  </si>
  <si>
    <t>22,99</t>
  </si>
  <si>
    <t>27,15</t>
  </si>
  <si>
    <t>25,09</t>
  </si>
  <si>
    <t>30,18</t>
  </si>
  <si>
    <t>34,53</t>
  </si>
  <si>
    <t>33,14</t>
  </si>
  <si>
    <t>42,85</t>
  </si>
  <si>
    <t>33,09</t>
  </si>
  <si>
    <t>31,08</t>
  </si>
  <si>
    <t>41,97</t>
  </si>
  <si>
    <t>35,82</t>
  </si>
  <si>
    <t>32,25</t>
  </si>
  <si>
    <t>29,63</t>
  </si>
  <si>
    <t>26,48</t>
  </si>
  <si>
    <t>27,64</t>
  </si>
  <si>
    <t>28,65</t>
  </si>
  <si>
    <t>33,15</t>
  </si>
  <si>
    <t>28,22</t>
  </si>
  <si>
    <t>32,86</t>
  </si>
  <si>
    <t>26,11</t>
  </si>
  <si>
    <t>30,89</t>
  </si>
  <si>
    <t>37,17</t>
  </si>
  <si>
    <t>40,54</t>
  </si>
  <si>
    <t>56,35</t>
  </si>
  <si>
    <t>33,41</t>
  </si>
  <si>
    <t>27,31</t>
  </si>
  <si>
    <t>29,31</t>
  </si>
  <si>
    <t>36,19</t>
  </si>
  <si>
    <t>28,18</t>
  </si>
  <si>
    <t>22,58</t>
  </si>
  <si>
    <t>29,32</t>
  </si>
  <si>
    <t>36,86</t>
  </si>
  <si>
    <t>25,44</t>
  </si>
  <si>
    <t>38,21</t>
  </si>
  <si>
    <t>22,52</t>
  </si>
  <si>
    <t>26,86</t>
  </si>
  <si>
    <t>20,91</t>
  </si>
  <si>
    <t>22,51</t>
  </si>
  <si>
    <t>34,09</t>
  </si>
  <si>
    <t>28,89</t>
  </si>
  <si>
    <t>25,32</t>
  </si>
  <si>
    <t>**** Vila Clementino fechou a semana com o maior volume de vendas até hoje registrado R$ 71.442,79</t>
  </si>
  <si>
    <t>30,44</t>
  </si>
  <si>
    <t>24,22</t>
  </si>
  <si>
    <t>27,22</t>
  </si>
  <si>
    <t>23,94</t>
  </si>
  <si>
    <t>faltou um motoboy  ****Campo Belo fechou a semana com R$ 46.142,39 maior volume de vendas até hoje. Sendo que no sábado a loja fechou às 21:45 sem luz. A luz voltou somente na manhã seguinte.</t>
  </si>
  <si>
    <t>28,23</t>
  </si>
  <si>
    <t>36,32</t>
  </si>
  <si>
    <t>31,41</t>
  </si>
  <si>
    <t>36,95</t>
  </si>
  <si>
    <t>23,82</t>
  </si>
  <si>
    <t>24,32</t>
  </si>
  <si>
    <t>32,29</t>
  </si>
  <si>
    <t>47,35</t>
  </si>
  <si>
    <t>54,31</t>
  </si>
  <si>
    <t>28,02</t>
  </si>
  <si>
    <t>25,67</t>
  </si>
  <si>
    <t>34,94</t>
  </si>
  <si>
    <t>25,96</t>
  </si>
  <si>
    <t>27,05</t>
  </si>
  <si>
    <t>35,99</t>
  </si>
  <si>
    <t>53,68</t>
  </si>
  <si>
    <t>29,27</t>
  </si>
  <si>
    <t>35,37</t>
  </si>
  <si>
    <t>29,82</t>
  </si>
  <si>
    <t>47,33</t>
  </si>
  <si>
    <t>42,28</t>
  </si>
  <si>
    <t>31,24</t>
  </si>
  <si>
    <t>27,38</t>
  </si>
  <si>
    <t>28,96</t>
  </si>
  <si>
    <t>52,93</t>
  </si>
  <si>
    <t>29,18</t>
  </si>
  <si>
    <t>27,18</t>
  </si>
  <si>
    <t>24,37</t>
  </si>
  <si>
    <t>35,01</t>
  </si>
  <si>
    <t>34,88</t>
  </si>
  <si>
    <t>36,06</t>
  </si>
  <si>
    <t>31,13</t>
  </si>
  <si>
    <t>23,41</t>
  </si>
  <si>
    <t>25,53</t>
  </si>
  <si>
    <t>24,31</t>
  </si>
  <si>
    <t>24,61</t>
  </si>
  <si>
    <t>26,85</t>
  </si>
  <si>
    <t>25,68</t>
  </si>
  <si>
    <t>23,38</t>
  </si>
  <si>
    <t>24,46</t>
  </si>
  <si>
    <t>21,72</t>
  </si>
  <si>
    <t>25,41</t>
  </si>
  <si>
    <t>40,44</t>
  </si>
  <si>
    <t>27,01</t>
  </si>
  <si>
    <t>18,35</t>
  </si>
  <si>
    <t>47,16</t>
  </si>
  <si>
    <t>23,67</t>
  </si>
  <si>
    <t>25,63</t>
  </si>
  <si>
    <t>22,89</t>
  </si>
  <si>
    <t>34,25</t>
  </si>
  <si>
    <t>27,16</t>
  </si>
  <si>
    <t>28,73</t>
  </si>
  <si>
    <t>36,56</t>
  </si>
  <si>
    <t>20,26</t>
  </si>
  <si>
    <t>28,69</t>
  </si>
  <si>
    <t>21,64</t>
  </si>
  <si>
    <t>31,48</t>
  </si>
  <si>
    <t>39,08</t>
  </si>
  <si>
    <t>37,63</t>
  </si>
  <si>
    <t>31,06</t>
  </si>
  <si>
    <t>30,79</t>
  </si>
  <si>
    <t>26,25</t>
  </si>
  <si>
    <t>24,95</t>
  </si>
  <si>
    <t>34,34</t>
  </si>
  <si>
    <t>26,47</t>
  </si>
  <si>
    <t>26,99</t>
  </si>
  <si>
    <t>29,13</t>
  </si>
  <si>
    <t>26,96</t>
  </si>
  <si>
    <t>28,84</t>
  </si>
  <si>
    <t>27,34</t>
  </si>
  <si>
    <t>23,45</t>
  </si>
  <si>
    <t>20,47</t>
  </si>
  <si>
    <t>22,33</t>
  </si>
  <si>
    <t>19,11</t>
  </si>
  <si>
    <t>29,97</t>
  </si>
  <si>
    <t>26,67</t>
  </si>
  <si>
    <t>25,21</t>
  </si>
  <si>
    <t>29,62</t>
  </si>
  <si>
    <t>24,11</t>
  </si>
  <si>
    <t>25,82</t>
  </si>
  <si>
    <t>24,36</t>
  </si>
  <si>
    <t>30,91</t>
  </si>
  <si>
    <t>21,66</t>
  </si>
  <si>
    <t>39,67</t>
  </si>
  <si>
    <t>29,51</t>
  </si>
  <si>
    <t>26,55</t>
  </si>
  <si>
    <t>23,26</t>
  </si>
  <si>
    <t>27,07</t>
  </si>
  <si>
    <t>28,32</t>
  </si>
  <si>
    <t>29,28</t>
  </si>
  <si>
    <t>24,02</t>
  </si>
  <si>
    <t>24,08</t>
  </si>
  <si>
    <t>32,11</t>
  </si>
  <si>
    <t>29,83</t>
  </si>
  <si>
    <t>30,56</t>
  </si>
  <si>
    <t>28,77</t>
  </si>
  <si>
    <t>31,51</t>
  </si>
  <si>
    <t>26,41</t>
  </si>
  <si>
    <t>24,29</t>
  </si>
  <si>
    <t>29,03</t>
  </si>
  <si>
    <t>35,03</t>
  </si>
  <si>
    <t>56,21</t>
  </si>
  <si>
    <t>43,63</t>
  </si>
  <si>
    <t>27,79</t>
  </si>
  <si>
    <t>37,66</t>
  </si>
  <si>
    <t>31,39</t>
  </si>
  <si>
    <t>32,21</t>
  </si>
  <si>
    <t>37,69</t>
  </si>
  <si>
    <t>29,22</t>
  </si>
  <si>
    <t>27,24</t>
  </si>
  <si>
    <t>32,41</t>
  </si>
  <si>
    <t>24,62</t>
  </si>
  <si>
    <t>25,72</t>
  </si>
  <si>
    <t>29,92</t>
  </si>
  <si>
    <t>23,87</t>
  </si>
  <si>
    <t>29,38</t>
  </si>
  <si>
    <t>27,86</t>
  </si>
  <si>
    <t>37,15</t>
  </si>
  <si>
    <t>39,17</t>
  </si>
  <si>
    <t>30,49</t>
  </si>
  <si>
    <t>21,52</t>
  </si>
  <si>
    <t>33,42</t>
  </si>
  <si>
    <t>30,97</t>
  </si>
  <si>
    <t>41,86</t>
  </si>
  <si>
    <t>28,62</t>
  </si>
  <si>
    <t>38,08</t>
  </si>
  <si>
    <t>34,85</t>
  </si>
  <si>
    <t>27,63</t>
  </si>
  <si>
    <t>27,69</t>
  </si>
  <si>
    <t>28,49</t>
  </si>
  <si>
    <t>28,12</t>
  </si>
  <si>
    <t>27,08</t>
  </si>
  <si>
    <t>34,02</t>
  </si>
  <si>
    <t>24,21</t>
  </si>
  <si>
    <t>35,31</t>
  </si>
  <si>
    <t>31,03</t>
  </si>
  <si>
    <t>28,17</t>
  </si>
  <si>
    <t>28,54</t>
  </si>
  <si>
    <t>26,43</t>
  </si>
  <si>
    <t>25,85</t>
  </si>
  <si>
    <t>31,45</t>
  </si>
  <si>
    <t>34,12</t>
  </si>
  <si>
    <t>54,46</t>
  </si>
  <si>
    <t>72,91</t>
  </si>
  <si>
    <t>50,25</t>
  </si>
  <si>
    <t>30,03</t>
  </si>
  <si>
    <t>29,47</t>
  </si>
  <si>
    <t>25,49</t>
  </si>
  <si>
    <t>* variação de 1,70</t>
  </si>
  <si>
    <t>40,39</t>
  </si>
  <si>
    <t>30,16</t>
  </si>
  <si>
    <t>32,53</t>
  </si>
  <si>
    <t>35,16</t>
  </si>
  <si>
    <t>21,74</t>
  </si>
  <si>
    <t>* contagem certa ou mão pesada?</t>
  </si>
  <si>
    <t>19,48</t>
  </si>
  <si>
    <t>30,39</t>
  </si>
  <si>
    <t>32,74</t>
  </si>
  <si>
    <t>29,52</t>
  </si>
  <si>
    <t>65,79</t>
  </si>
  <si>
    <t>36,83</t>
  </si>
  <si>
    <t>37,11</t>
  </si>
  <si>
    <t>35,51</t>
  </si>
  <si>
    <t>33,62</t>
  </si>
  <si>
    <t>36,54</t>
  </si>
  <si>
    <t>53,81</t>
  </si>
  <si>
    <t>24,49</t>
  </si>
  <si>
    <t>61</t>
  </si>
  <si>
    <t>39,41</t>
  </si>
  <si>
    <t>44,08</t>
  </si>
  <si>
    <t>37,28</t>
  </si>
  <si>
    <t>30,07</t>
  </si>
  <si>
    <t>26,46</t>
  </si>
  <si>
    <t>28,19</t>
  </si>
  <si>
    <t>26,82</t>
  </si>
  <si>
    <t>37,73</t>
  </si>
  <si>
    <t>25,39</t>
  </si>
  <si>
    <t>29,09</t>
  </si>
  <si>
    <t>27,67</t>
  </si>
  <si>
    <t>34,82</t>
  </si>
  <si>
    <t>Sobdemanda (6 Ifood almoço)</t>
  </si>
  <si>
    <t>26,06</t>
  </si>
  <si>
    <t>38,06</t>
  </si>
  <si>
    <t>23,53</t>
  </si>
  <si>
    <t>28,34</t>
  </si>
  <si>
    <t>25,11</t>
  </si>
  <si>
    <t>38,83</t>
  </si>
  <si>
    <t>22,73</t>
  </si>
  <si>
    <t>32,55</t>
  </si>
  <si>
    <t>30,82</t>
  </si>
  <si>
    <t>37,94</t>
  </si>
  <si>
    <t>43,11</t>
  </si>
  <si>
    <t>30,26</t>
  </si>
  <si>
    <t>25,59</t>
  </si>
  <si>
    <t>26,58</t>
  </si>
  <si>
    <t>33,21</t>
  </si>
  <si>
    <t>30,68</t>
  </si>
  <si>
    <t>22,95</t>
  </si>
  <si>
    <t>27,35</t>
  </si>
  <si>
    <t>39,56</t>
  </si>
  <si>
    <t>33,55</t>
  </si>
  <si>
    <t>28,21</t>
  </si>
  <si>
    <t>22,98</t>
  </si>
  <si>
    <t>41,25</t>
  </si>
  <si>
    <t>37,36</t>
  </si>
  <si>
    <t>52,62</t>
  </si>
  <si>
    <t>27,27</t>
  </si>
  <si>
    <t>56,88</t>
  </si>
  <si>
    <t>26,15</t>
  </si>
  <si>
    <t>27,29</t>
  </si>
  <si>
    <t>27,87</t>
  </si>
  <si>
    <t>30,96</t>
  </si>
  <si>
    <t>28,66</t>
  </si>
  <si>
    <t>28,64</t>
  </si>
  <si>
    <t>24,06</t>
  </si>
  <si>
    <t>32,28</t>
  </si>
  <si>
    <t>*sem contagem no sistema</t>
  </si>
  <si>
    <t>32,76</t>
  </si>
  <si>
    <t>24,88</t>
  </si>
  <si>
    <t>29,06</t>
  </si>
  <si>
    <t>28,42</t>
  </si>
  <si>
    <t>23,34</t>
  </si>
  <si>
    <t>31,66</t>
  </si>
  <si>
    <t>30,98</t>
  </si>
  <si>
    <t>25,55</t>
  </si>
  <si>
    <t>27,54</t>
  </si>
  <si>
    <t>27,04</t>
  </si>
  <si>
    <t>22,94</t>
  </si>
  <si>
    <t>25,61</t>
  </si>
  <si>
    <t>30,93</t>
  </si>
  <si>
    <t>52,01</t>
  </si>
  <si>
    <t>35,38</t>
  </si>
  <si>
    <t>20,79</t>
  </si>
  <si>
    <t>27,74</t>
  </si>
  <si>
    <t>22,38</t>
  </si>
  <si>
    <t>29,68</t>
  </si>
  <si>
    <t>34,31</t>
  </si>
  <si>
    <t>49,18</t>
  </si>
  <si>
    <t>38,95</t>
  </si>
  <si>
    <r>
      <rPr>
        <sz val="10"/>
        <color theme="1"/>
        <rFont val="Arial"/>
      </rPr>
      <t xml:space="preserve">Sobdemanda (2 </t>
    </r>
    <r>
      <rPr>
        <i/>
        <sz val="10"/>
        <color theme="1"/>
        <rFont val="Arial"/>
      </rPr>
      <t>Ifood almoço)</t>
    </r>
  </si>
  <si>
    <t>25,77</t>
  </si>
  <si>
    <t>36,47</t>
  </si>
  <si>
    <t>25,28</t>
  </si>
  <si>
    <t>29,49</t>
  </si>
  <si>
    <t>24,27</t>
  </si>
  <si>
    <t>22,22</t>
  </si>
  <si>
    <t>27,43</t>
  </si>
  <si>
    <t>24,48</t>
  </si>
  <si>
    <t>22,07</t>
  </si>
  <si>
    <t>24,35</t>
  </si>
  <si>
    <t>42,89</t>
  </si>
  <si>
    <t>23,62</t>
  </si>
  <si>
    <t>43,72</t>
  </si>
  <si>
    <t>29,56</t>
  </si>
  <si>
    <t>35,75</t>
  </si>
  <si>
    <t>30,22</t>
  </si>
  <si>
    <t>24,54</t>
  </si>
  <si>
    <t>30,21</t>
  </si>
  <si>
    <t>32,07</t>
  </si>
  <si>
    <t>Sem luz até às 20:20h/ cálculo errado de comida</t>
  </si>
  <si>
    <t>24,63</t>
  </si>
  <si>
    <t>29,45</t>
  </si>
  <si>
    <t>23,03</t>
  </si>
  <si>
    <t>29,64</t>
  </si>
  <si>
    <t>36,39</t>
  </si>
  <si>
    <t>* contagem errada</t>
  </si>
  <si>
    <t>57,14</t>
  </si>
  <si>
    <t>24,44</t>
  </si>
  <si>
    <t>27,03</t>
  </si>
  <si>
    <t>28,68</t>
  </si>
  <si>
    <t>26,35</t>
  </si>
  <si>
    <t>20,76</t>
  </si>
  <si>
    <t>37,44</t>
  </si>
  <si>
    <t>25,22</t>
  </si>
  <si>
    <t>18,13</t>
  </si>
  <si>
    <t>41,92</t>
  </si>
  <si>
    <t>26,44</t>
  </si>
  <si>
    <t>27,23</t>
  </si>
  <si>
    <t>33,78</t>
  </si>
  <si>
    <t>28,03</t>
  </si>
  <si>
    <t>25,37</t>
  </si>
  <si>
    <t>22,81</t>
  </si>
  <si>
    <t>23,51</t>
  </si>
  <si>
    <t>26,21</t>
  </si>
  <si>
    <t>35,27</t>
  </si>
  <si>
    <t>26,64</t>
  </si>
  <si>
    <t>22,37</t>
  </si>
  <si>
    <t>21,73</t>
  </si>
  <si>
    <t>23,33</t>
  </si>
  <si>
    <t>28,04</t>
  </si>
  <si>
    <t>23,99</t>
  </si>
  <si>
    <t>26,68</t>
  </si>
  <si>
    <t>26,79</t>
  </si>
  <si>
    <t>24,67</t>
  </si>
  <si>
    <t>23,46</t>
  </si>
  <si>
    <t>Sobdemanda (3 Ifood almoço)</t>
  </si>
  <si>
    <t>24,38</t>
  </si>
  <si>
    <t>24,65</t>
  </si>
  <si>
    <t>32,16</t>
  </si>
  <si>
    <t>25,48</t>
  </si>
  <si>
    <t>25,94</t>
  </si>
  <si>
    <t>Podem ter lançado algum valor da nota errado ontem durante o recebimento. Está analisando e passará uma resposta ainda hoje.</t>
  </si>
  <si>
    <t>36,44</t>
  </si>
  <si>
    <t>23,63</t>
  </si>
  <si>
    <t>27,57</t>
  </si>
  <si>
    <t>25,71</t>
  </si>
  <si>
    <t>31,55</t>
  </si>
  <si>
    <t>44,65</t>
  </si>
  <si>
    <t>28,47</t>
  </si>
  <si>
    <t>23,54</t>
  </si>
  <si>
    <t>23,72</t>
  </si>
  <si>
    <t>25,38</t>
  </si>
  <si>
    <t>28,45</t>
  </si>
  <si>
    <t>28,39</t>
  </si>
  <si>
    <t>33,23</t>
  </si>
  <si>
    <t>41,75</t>
  </si>
  <si>
    <t>20,59</t>
  </si>
  <si>
    <t>25,73</t>
  </si>
  <si>
    <t>20,57</t>
  </si>
  <si>
    <t>29,11</t>
  </si>
  <si>
    <t>24,45</t>
  </si>
  <si>
    <t>28,75</t>
  </si>
  <si>
    <t>26,62</t>
  </si>
  <si>
    <t>29,85</t>
  </si>
  <si>
    <t>23,85</t>
  </si>
  <si>
    <t>24,19</t>
  </si>
  <si>
    <t>24,17</t>
  </si>
  <si>
    <t>31,38</t>
  </si>
  <si>
    <t>22,44</t>
  </si>
  <si>
    <t>33,16</t>
  </si>
  <si>
    <t>28,63</t>
  </si>
  <si>
    <t>35,66</t>
  </si>
  <si>
    <t>29,01</t>
  </si>
  <si>
    <t>26,36</t>
  </si>
  <si>
    <t>31,46</t>
  </si>
  <si>
    <t>30,13</t>
  </si>
  <si>
    <t>26,51</t>
  </si>
  <si>
    <t>21,22</t>
  </si>
  <si>
    <t>31,36</t>
  </si>
  <si>
    <t>27,56</t>
  </si>
  <si>
    <t>40,94</t>
  </si>
  <si>
    <t>32,52</t>
  </si>
  <si>
    <t>27,12</t>
  </si>
  <si>
    <t>30,83</t>
  </si>
  <si>
    <t>29,14</t>
  </si>
  <si>
    <t>24,24</t>
  </si>
  <si>
    <t>29,05</t>
  </si>
  <si>
    <t>23,02</t>
  </si>
  <si>
    <t>26,37</t>
  </si>
  <si>
    <t>23,65</t>
  </si>
  <si>
    <t>19,32</t>
  </si>
  <si>
    <t>23,18</t>
  </si>
  <si>
    <t>25,78</t>
  </si>
  <si>
    <t>39,95</t>
  </si>
  <si>
    <t>30,38</t>
  </si>
  <si>
    <t>29,16</t>
  </si>
  <si>
    <t>23,52</t>
  </si>
  <si>
    <t>21,17</t>
  </si>
  <si>
    <t>26,39</t>
  </si>
  <si>
    <t>23,84</t>
  </si>
  <si>
    <t>25,26</t>
  </si>
  <si>
    <t>28,92</t>
  </si>
  <si>
    <t>23,92</t>
  </si>
  <si>
    <t>24,69</t>
  </si>
  <si>
    <t>25,16</t>
  </si>
  <si>
    <t>24,39</t>
  </si>
  <si>
    <t>20,24</t>
  </si>
  <si>
    <t>32,84</t>
  </si>
  <si>
    <t>33,04</t>
  </si>
  <si>
    <t>26,83</t>
  </si>
  <si>
    <t>74,91</t>
  </si>
  <si>
    <t>22,86</t>
  </si>
  <si>
    <t>56,81</t>
  </si>
  <si>
    <t>Computador desligado</t>
  </si>
  <si>
    <t>30,59</t>
  </si>
  <si>
    <t>28,11</t>
  </si>
  <si>
    <t>30,35</t>
  </si>
  <si>
    <t>45,53</t>
  </si>
  <si>
    <t>30,24</t>
  </si>
  <si>
    <t>26,71</t>
  </si>
  <si>
    <t>35,35</t>
  </si>
  <si>
    <t>30,99</t>
  </si>
  <si>
    <t>33,52</t>
  </si>
  <si>
    <t>28,95</t>
  </si>
  <si>
    <t>42,64</t>
  </si>
  <si>
    <t>* ajustar grade de motoboy</t>
  </si>
  <si>
    <t>29,26</t>
  </si>
  <si>
    <t>23,11</t>
  </si>
  <si>
    <t>41,33</t>
  </si>
  <si>
    <t>25,84</t>
  </si>
  <si>
    <t>27,99</t>
  </si>
  <si>
    <t>23,17</t>
  </si>
  <si>
    <t>23,15</t>
  </si>
  <si>
    <t>24,26</t>
  </si>
  <si>
    <t>30,67</t>
  </si>
  <si>
    <t>26,76</t>
  </si>
  <si>
    <t>21,43</t>
  </si>
  <si>
    <t>22,34</t>
  </si>
  <si>
    <t>30,63</t>
  </si>
  <si>
    <t>29,07</t>
  </si>
  <si>
    <t>20,28</t>
  </si>
  <si>
    <t>26,12</t>
  </si>
  <si>
    <t>22,03</t>
  </si>
  <si>
    <t>25,62</t>
  </si>
  <si>
    <t>25,04</t>
  </si>
  <si>
    <t>34,11</t>
  </si>
  <si>
    <t>24,56</t>
  </si>
  <si>
    <t>29,53</t>
  </si>
  <si>
    <t>22,41</t>
  </si>
  <si>
    <t>26,17</t>
  </si>
  <si>
    <t>28,86</t>
  </si>
  <si>
    <t>25,24</t>
  </si>
  <si>
    <t>26,01</t>
  </si>
  <si>
    <t>27,71</t>
  </si>
  <si>
    <t>29,71</t>
  </si>
  <si>
    <t>26,59</t>
  </si>
  <si>
    <t>36,01</t>
  </si>
  <si>
    <t>26,78</t>
  </si>
  <si>
    <t>35,47</t>
  </si>
  <si>
    <t>38,47</t>
  </si>
  <si>
    <t>29,42</t>
  </si>
  <si>
    <t>30,84</t>
  </si>
  <si>
    <t>24,66</t>
  </si>
  <si>
    <t>23,12</t>
  </si>
  <si>
    <t>21,15</t>
  </si>
  <si>
    <t>28,07</t>
  </si>
  <si>
    <t>24,33</t>
  </si>
  <si>
    <t>22,15</t>
  </si>
  <si>
    <t>30,17</t>
  </si>
  <si>
    <t>26,45</t>
  </si>
  <si>
    <t>28,16</t>
  </si>
  <si>
    <t>22,66</t>
  </si>
  <si>
    <t>25,23</t>
  </si>
  <si>
    <t>20,09</t>
  </si>
  <si>
    <t>29,24</t>
  </si>
  <si>
    <t>36,37</t>
  </si>
  <si>
    <t>20,77</t>
  </si>
  <si>
    <t>23,07</t>
  </si>
  <si>
    <t>23,48</t>
  </si>
  <si>
    <t>38,69</t>
  </si>
  <si>
    <t>26,74</t>
  </si>
  <si>
    <t>30,69</t>
  </si>
  <si>
    <t>28,56</t>
  </si>
  <si>
    <t>36,69</t>
  </si>
  <si>
    <t>25,08</t>
  </si>
  <si>
    <t>24,28</t>
  </si>
  <si>
    <t>33,31</t>
  </si>
  <si>
    <t>24,59</t>
  </si>
  <si>
    <t>29,43</t>
  </si>
  <si>
    <t>32,12</t>
  </si>
  <si>
    <t>39,06</t>
  </si>
  <si>
    <t>28,58</t>
  </si>
  <si>
    <t>27,19</t>
  </si>
  <si>
    <t>29,48</t>
  </si>
  <si>
    <t>21,87</t>
  </si>
  <si>
    <t>21,13</t>
  </si>
  <si>
    <t>30,86</t>
  </si>
  <si>
    <t>20,45</t>
  </si>
  <si>
    <t>37,46</t>
  </si>
  <si>
    <t>21,53</t>
  </si>
  <si>
    <t>25,07</t>
  </si>
  <si>
    <t>42,53</t>
  </si>
  <si>
    <t>27,65</t>
  </si>
  <si>
    <t>21,35</t>
  </si>
  <si>
    <t>24,58</t>
  </si>
  <si>
    <t>30,15</t>
  </si>
  <si>
    <t>25,92</t>
  </si>
  <si>
    <t>28,78</t>
  </si>
  <si>
    <t>21,56</t>
  </si>
  <si>
    <t>22,48</t>
  </si>
  <si>
    <t>29,58</t>
  </si>
  <si>
    <t>34,23</t>
  </si>
  <si>
    <t>20,74</t>
  </si>
  <si>
    <t>22,06</t>
  </si>
  <si>
    <t>31,19</t>
  </si>
  <si>
    <t>20,11</t>
  </si>
  <si>
    <t>25,42</t>
  </si>
  <si>
    <t>28,57</t>
  </si>
  <si>
    <t>27,14</t>
  </si>
  <si>
    <t>43,64</t>
  </si>
  <si>
    <t>28,24</t>
  </si>
  <si>
    <t>27,85</t>
  </si>
  <si>
    <t>39,23</t>
  </si>
  <si>
    <t>28,36</t>
  </si>
  <si>
    <t>30,41</t>
  </si>
  <si>
    <t>29,94</t>
  </si>
  <si>
    <t>32,83</t>
  </si>
  <si>
    <t>26,66</t>
  </si>
  <si>
    <t>30,12</t>
  </si>
  <si>
    <t>30,11</t>
  </si>
  <si>
    <t>37,27</t>
  </si>
  <si>
    <t>32,82</t>
  </si>
  <si>
    <t>32,91</t>
  </si>
  <si>
    <t>32,42</t>
  </si>
  <si>
    <t>21,79</t>
  </si>
  <si>
    <t>26,23</t>
  </si>
  <si>
    <t>34,58</t>
  </si>
  <si>
    <t>20,93</t>
  </si>
  <si>
    <t>25,33</t>
  </si>
  <si>
    <t>19,69</t>
  </si>
  <si>
    <t>42,94</t>
  </si>
  <si>
    <t>33,11</t>
  </si>
  <si>
    <t>20,31</t>
  </si>
  <si>
    <t>45,15</t>
  </si>
  <si>
    <t>21,07</t>
  </si>
  <si>
    <t>32,94</t>
  </si>
  <si>
    <t>28,14</t>
  </si>
  <si>
    <t>22,14</t>
  </si>
  <si>
    <t>24,23</t>
  </si>
  <si>
    <t>29,75</t>
  </si>
  <si>
    <t>28,25</t>
  </si>
  <si>
    <t>28,05</t>
  </si>
  <si>
    <t>28,08</t>
  </si>
  <si>
    <t>30,36</t>
  </si>
  <si>
    <t>34,01</t>
  </si>
  <si>
    <t>24,52</t>
  </si>
  <si>
    <t>24,43</t>
  </si>
  <si>
    <t>17,32</t>
  </si>
  <si>
    <t>26,14</t>
  </si>
  <si>
    <t>24,09</t>
  </si>
  <si>
    <t>32,81</t>
  </si>
  <si>
    <t>37,92</t>
  </si>
  <si>
    <t>22,45</t>
  </si>
  <si>
    <t>28,29</t>
  </si>
  <si>
    <t>* TM R$ 150,69 três pedidos grandes do Itaú.</t>
  </si>
  <si>
    <t>30,58</t>
  </si>
  <si>
    <t>34,46</t>
  </si>
  <si>
    <t>35,95</t>
  </si>
  <si>
    <t>37,45</t>
  </si>
  <si>
    <t>31,02</t>
  </si>
  <si>
    <t>25,31</t>
  </si>
  <si>
    <t>21,54</t>
  </si>
  <si>
    <t>22,82</t>
  </si>
  <si>
    <t>29,37</t>
  </si>
  <si>
    <t>29,46</t>
  </si>
  <si>
    <t>46,12</t>
  </si>
  <si>
    <t>28,44</t>
  </si>
  <si>
    <t>27,78</t>
  </si>
  <si>
    <t>23,09</t>
  </si>
  <si>
    <t>41,23</t>
  </si>
  <si>
    <t>27,92</t>
  </si>
  <si>
    <t>38,62</t>
  </si>
  <si>
    <t>24,78</t>
  </si>
  <si>
    <t>44,63</t>
  </si>
  <si>
    <t>54,65</t>
  </si>
  <si>
    <t>31,69</t>
  </si>
  <si>
    <t>52,4</t>
  </si>
  <si>
    <t>42,88</t>
  </si>
  <si>
    <t>45,23</t>
  </si>
  <si>
    <t>35,69</t>
  </si>
  <si>
    <t>31,61</t>
  </si>
  <si>
    <t>25,47</t>
  </si>
  <si>
    <t>30,01</t>
  </si>
  <si>
    <t>22,04</t>
  </si>
  <si>
    <t>21,39</t>
  </si>
  <si>
    <t>23,44</t>
  </si>
  <si>
    <t>27,66</t>
  </si>
  <si>
    <t>24,13</t>
  </si>
  <si>
    <t>47,01</t>
  </si>
  <si>
    <t>30,61</t>
  </si>
  <si>
    <t>31,26</t>
  </si>
  <si>
    <t>30,33</t>
  </si>
  <si>
    <t>24,34</t>
  </si>
  <si>
    <t>21,98</t>
  </si>
  <si>
    <t>32,75</t>
  </si>
  <si>
    <t>23,89</t>
  </si>
  <si>
    <t>35,12</t>
  </si>
  <si>
    <t>31,18</t>
  </si>
  <si>
    <t>39,04</t>
  </si>
  <si>
    <t>3 sobdemada</t>
  </si>
  <si>
    <t>28,55</t>
  </si>
  <si>
    <t>26,93</t>
  </si>
  <si>
    <t>10,75</t>
  </si>
  <si>
    <t>30,47</t>
  </si>
  <si>
    <t>12(5 eu, 7 sobdemanda)</t>
  </si>
  <si>
    <t>30,78</t>
  </si>
  <si>
    <t>* controlar melhor o CMV *</t>
  </si>
  <si>
    <t>24,25</t>
  </si>
  <si>
    <t>34,71</t>
  </si>
  <si>
    <t>22,56</t>
  </si>
  <si>
    <t>24,68</t>
  </si>
  <si>
    <t>34,98</t>
  </si>
  <si>
    <t>31,43</t>
  </si>
  <si>
    <t>39,03</t>
  </si>
  <si>
    <t>32,35</t>
  </si>
  <si>
    <t>25,93</t>
  </si>
  <si>
    <t>25,29</t>
  </si>
  <si>
    <t>29,57</t>
  </si>
  <si>
    <t>22,39</t>
  </si>
  <si>
    <t>30,74</t>
  </si>
  <si>
    <t>21,29</t>
  </si>
  <si>
    <t>30,54</t>
  </si>
  <si>
    <t>30,31</t>
  </si>
  <si>
    <t>31,15</t>
  </si>
  <si>
    <t>27,58</t>
  </si>
  <si>
    <t>31,11</t>
  </si>
  <si>
    <t>* computador desligado *</t>
  </si>
  <si>
    <t>40,78</t>
  </si>
  <si>
    <t>30,09</t>
  </si>
  <si>
    <t>37,83</t>
  </si>
  <si>
    <t>37,86</t>
  </si>
  <si>
    <t>41,12</t>
  </si>
  <si>
    <t>35,07</t>
  </si>
  <si>
    <t>30,95</t>
  </si>
  <si>
    <t>29,89</t>
  </si>
  <si>
    <t>39,71</t>
  </si>
  <si>
    <t>34,35</t>
  </si>
  <si>
    <t>44,36</t>
  </si>
  <si>
    <t>34,75</t>
  </si>
  <si>
    <t>46,44</t>
  </si>
  <si>
    <t>27,88</t>
  </si>
  <si>
    <t>20,41</t>
  </si>
  <si>
    <t>27,84</t>
  </si>
  <si>
    <t>41,29</t>
  </si>
  <si>
    <t>30,64</t>
  </si>
  <si>
    <t>22,65</t>
  </si>
  <si>
    <t>21,65</t>
  </si>
  <si>
    <t>24,76</t>
  </si>
  <si>
    <t>33,72</t>
  </si>
  <si>
    <t>20,73</t>
  </si>
  <si>
    <t>26,18</t>
  </si>
  <si>
    <t>27,81</t>
  </si>
  <si>
    <t>27,36</t>
  </si>
  <si>
    <t>29,12</t>
  </si>
  <si>
    <t>29,36</t>
  </si>
  <si>
    <t>28,94</t>
  </si>
  <si>
    <t>30,29</t>
  </si>
  <si>
    <t>34,59</t>
  </si>
  <si>
    <t>21,01</t>
  </si>
  <si>
    <t>28,51</t>
  </si>
  <si>
    <t>20,17</t>
  </si>
  <si>
    <t>33,19</t>
  </si>
  <si>
    <t>25,81</t>
  </si>
  <si>
    <t>23,86</t>
  </si>
  <si>
    <t>33,63</t>
  </si>
  <si>
    <t>30,92</t>
  </si>
  <si>
    <t>26,72</t>
  </si>
  <si>
    <t>43,85</t>
  </si>
  <si>
    <t>23,19</t>
  </si>
  <si>
    <t>32,06</t>
  </si>
  <si>
    <t>41,64</t>
  </si>
  <si>
    <t>42,29</t>
  </si>
  <si>
    <t>44,17</t>
  </si>
  <si>
    <t>39,44</t>
  </si>
  <si>
    <t>48,93</t>
  </si>
  <si>
    <t>27,97</t>
  </si>
  <si>
    <t>34,62</t>
  </si>
  <si>
    <t>21,95</t>
  </si>
  <si>
    <t>* contagem errada *</t>
  </si>
  <si>
    <t>36,97</t>
  </si>
  <si>
    <t>28,76</t>
  </si>
  <si>
    <t>54,22</t>
  </si>
  <si>
    <t>23,32</t>
  </si>
  <si>
    <t>22,47</t>
  </si>
  <si>
    <t>27,32</t>
  </si>
  <si>
    <t>27,41</t>
  </si>
  <si>
    <t>34,79</t>
  </si>
  <si>
    <t>27,17</t>
  </si>
  <si>
    <t>35,46</t>
  </si>
  <si>
    <t>24,51</t>
  </si>
  <si>
    <t>27,09</t>
  </si>
  <si>
    <t>29,96</t>
  </si>
  <si>
    <t>25,57</t>
  </si>
  <si>
    <t>30,75</t>
  </si>
  <si>
    <t>37,77</t>
  </si>
  <si>
    <t>33,02</t>
  </si>
  <si>
    <t>29,34</t>
  </si>
  <si>
    <t>35,53</t>
  </si>
  <si>
    <t>33,07</t>
  </si>
  <si>
    <t>24,79</t>
  </si>
  <si>
    <t>43,05</t>
  </si>
  <si>
    <t>32,45</t>
  </si>
  <si>
    <t>41,11</t>
  </si>
  <si>
    <t>35,11</t>
  </si>
  <si>
    <t>25,75</t>
  </si>
  <si>
    <t>20,44</t>
  </si>
  <si>
    <t>* um motoboy faltou e o outro quebrou a moto *</t>
  </si>
  <si>
    <t>33,32</t>
  </si>
  <si>
    <t>36,92</t>
  </si>
  <si>
    <t>22,36</t>
  </si>
  <si>
    <t>37,76</t>
  </si>
  <si>
    <t>30,05</t>
  </si>
  <si>
    <t>34,22</t>
  </si>
  <si>
    <t>31,89</t>
  </si>
  <si>
    <t>24,16</t>
  </si>
  <si>
    <t>42,27</t>
  </si>
  <si>
    <t>56,19</t>
  </si>
  <si>
    <t>24,53</t>
  </si>
  <si>
    <t>23,59</t>
  </si>
  <si>
    <t>45,07</t>
  </si>
  <si>
    <t>58,86</t>
  </si>
  <si>
    <t>26,26</t>
  </si>
  <si>
    <t>43,25</t>
  </si>
  <si>
    <t>31,84</t>
  </si>
  <si>
    <t>29,04</t>
  </si>
  <si>
    <t>38,49</t>
  </si>
  <si>
    <t>28,97</t>
  </si>
  <si>
    <t>21,94</t>
  </si>
  <si>
    <t>22,71</t>
  </si>
  <si>
    <t>29,99</t>
  </si>
  <si>
    <t>26,08</t>
  </si>
  <si>
    <t>39,92</t>
  </si>
  <si>
    <t>25,86</t>
  </si>
  <si>
    <t>29,59</t>
  </si>
  <si>
    <t>24,12</t>
  </si>
  <si>
    <t>* erro de lançamento</t>
  </si>
  <si>
    <t>25,51</t>
  </si>
  <si>
    <t>27,02</t>
  </si>
  <si>
    <t>44,42</t>
  </si>
  <si>
    <t>49,97</t>
  </si>
  <si>
    <t>39,59</t>
  </si>
  <si>
    <t>38,37</t>
  </si>
  <si>
    <t>42,31</t>
  </si>
  <si>
    <t>117,03</t>
  </si>
  <si>
    <t>34,32</t>
  </si>
  <si>
    <t>62,04</t>
  </si>
  <si>
    <t>39,25</t>
  </si>
  <si>
    <t>42,75</t>
  </si>
  <si>
    <t>51,42</t>
  </si>
  <si>
    <t>26,32</t>
  </si>
  <si>
    <t>36,22</t>
  </si>
  <si>
    <t>33,85</t>
  </si>
  <si>
    <t>40,49</t>
  </si>
  <si>
    <t>43,78</t>
  </si>
  <si>
    <t>27,45</t>
  </si>
  <si>
    <t>31,62</t>
  </si>
  <si>
    <t>27,48</t>
  </si>
  <si>
    <t>32,04</t>
  </si>
  <si>
    <t>30,72</t>
  </si>
  <si>
    <t>25,74</t>
  </si>
  <si>
    <t>27,94</t>
  </si>
  <si>
    <t>42,32</t>
  </si>
  <si>
    <t>34,16</t>
  </si>
  <si>
    <t>24,73</t>
  </si>
  <si>
    <t>*</t>
  </si>
  <si>
    <t>28,26</t>
  </si>
  <si>
    <t>30,87</t>
  </si>
  <si>
    <t>28,85</t>
  </si>
  <si>
    <t>48,91</t>
  </si>
  <si>
    <t>39,01</t>
  </si>
  <si>
    <t>10,3</t>
  </si>
  <si>
    <t>38,87</t>
  </si>
  <si>
    <t>29,35</t>
  </si>
  <si>
    <t>41,71</t>
  </si>
  <si>
    <t>36,03</t>
  </si>
  <si>
    <t>26,88</t>
  </si>
  <si>
    <t>26,56</t>
  </si>
  <si>
    <t>28,46</t>
  </si>
  <si>
    <t>33,99</t>
  </si>
  <si>
    <t>25,25</t>
  </si>
  <si>
    <t>* contagem não realizada *</t>
  </si>
  <si>
    <t>3</t>
  </si>
  <si>
    <t xml:space="preserve">problema com especialista(não apareceu). </t>
  </si>
  <si>
    <t>computador da loja desligado</t>
  </si>
  <si>
    <t>falta de uma colaboradora</t>
  </si>
  <si>
    <t>]</t>
  </si>
  <si>
    <t xml:space="preserve"> *sem contagem no sistema de entregas por motoboys e CMV</t>
  </si>
  <si>
    <t>22,53</t>
  </si>
  <si>
    <t>21,61</t>
  </si>
  <si>
    <t>24,87</t>
  </si>
  <si>
    <t>31,33</t>
  </si>
  <si>
    <t>28,88</t>
  </si>
  <si>
    <t>27,33</t>
  </si>
  <si>
    <t>28,13</t>
  </si>
  <si>
    <t>31,88</t>
  </si>
  <si>
    <t>33,39</t>
  </si>
  <si>
    <t>23,43</t>
  </si>
  <si>
    <t>24,72</t>
  </si>
  <si>
    <t>33,44</t>
  </si>
  <si>
    <t>28,01</t>
  </si>
  <si>
    <t>36,61</t>
  </si>
  <si>
    <t>32,02</t>
  </si>
  <si>
    <t>40,76</t>
  </si>
  <si>
    <t>54,26</t>
  </si>
  <si>
    <t>36,13</t>
  </si>
  <si>
    <t>42,06</t>
  </si>
  <si>
    <t>32,32</t>
  </si>
  <si>
    <t>22,61</t>
  </si>
  <si>
    <t>22,55</t>
  </si>
  <si>
    <t>20,78</t>
  </si>
  <si>
    <t>26,05</t>
  </si>
  <si>
    <t>27,39</t>
  </si>
  <si>
    <t>24,42</t>
  </si>
  <si>
    <t>20,56</t>
  </si>
  <si>
    <t>28,91</t>
  </si>
  <si>
    <t>48,8</t>
  </si>
  <si>
    <t>24,47</t>
  </si>
  <si>
    <t>31,79</t>
  </si>
  <si>
    <t>23,04</t>
  </si>
  <si>
    <t>26,65</t>
  </si>
  <si>
    <t>* erro de contagem *</t>
  </si>
  <si>
    <t>20,22</t>
  </si>
  <si>
    <t>29,39</t>
  </si>
  <si>
    <t>31,31</t>
  </si>
  <si>
    <t>30,32</t>
  </si>
  <si>
    <t>31,37</t>
  </si>
  <si>
    <t>31,21</t>
  </si>
  <si>
    <t>22,11</t>
  </si>
  <si>
    <t>28,98</t>
  </si>
  <si>
    <t>28,31</t>
  </si>
  <si>
    <t>23,74</t>
  </si>
  <si>
    <t>30,76</t>
  </si>
  <si>
    <t>31,25</t>
  </si>
  <si>
    <t>33,84</t>
  </si>
  <si>
    <t>40,66</t>
  </si>
  <si>
    <t>27,72</t>
  </si>
  <si>
    <t>31,93</t>
  </si>
  <si>
    <t>25,52</t>
  </si>
  <si>
    <t>52,63</t>
  </si>
  <si>
    <t>23,55</t>
  </si>
  <si>
    <t>38,61</t>
  </si>
  <si>
    <t>28,27</t>
  </si>
  <si>
    <t>24,75</t>
  </si>
  <si>
    <t>28,83</t>
  </si>
  <si>
    <t>23,28</t>
  </si>
  <si>
    <t>20,94</t>
  </si>
  <si>
    <t>29,61</t>
  </si>
  <si>
    <t>27,26</t>
  </si>
  <si>
    <t>27,42</t>
  </si>
  <si>
    <t>26,02</t>
  </si>
  <si>
    <t>33,13</t>
  </si>
  <si>
    <t>44,04</t>
  </si>
  <si>
    <t>37,82</t>
  </si>
  <si>
    <t>34,77</t>
  </si>
  <si>
    <t>29,88</t>
  </si>
  <si>
    <t>45,54</t>
  </si>
  <si>
    <t>30,25</t>
  </si>
  <si>
    <t>20,48</t>
  </si>
  <si>
    <t>20,67</t>
  </si>
  <si>
    <t>26,75</t>
  </si>
  <si>
    <t>26,98</t>
  </si>
  <si>
    <t>30,06</t>
  </si>
  <si>
    <t>23,49</t>
  </si>
  <si>
    <t>25,87</t>
  </si>
  <si>
    <t>33,33</t>
  </si>
  <si>
    <t>37,43</t>
  </si>
  <si>
    <t>25,46</t>
  </si>
  <si>
    <t>26,24</t>
  </si>
  <si>
    <t>26,63</t>
  </si>
  <si>
    <t>22,01</t>
  </si>
  <si>
    <t>28,79</t>
  </si>
  <si>
    <t>23,14</t>
  </si>
  <si>
    <t>23,21</t>
  </si>
  <si>
    <t>29,17</t>
  </si>
  <si>
    <t>25,56</t>
  </si>
  <si>
    <t>25,17</t>
  </si>
  <si>
    <t>23,81</t>
  </si>
  <si>
    <t>23,69</t>
  </si>
  <si>
    <t>16,06</t>
  </si>
  <si>
    <t>25,27</t>
  </si>
  <si>
    <t>43,26</t>
  </si>
  <si>
    <t>40,48</t>
  </si>
  <si>
    <t>29,79</t>
  </si>
  <si>
    <t>26,53</t>
  </si>
  <si>
    <t>34,54</t>
  </si>
  <si>
    <t>45,22</t>
  </si>
  <si>
    <t>26,29</t>
  </si>
  <si>
    <t>47,3</t>
  </si>
  <si>
    <t>28,38</t>
  </si>
  <si>
    <t>22,68</t>
  </si>
  <si>
    <t>27,96</t>
  </si>
  <si>
    <t>60,61</t>
  </si>
  <si>
    <t>34,27</t>
  </si>
  <si>
    <t>23,06</t>
  </si>
  <si>
    <t>19,64</t>
  </si>
  <si>
    <t>* não consta no sistema *</t>
  </si>
  <si>
    <t>29,69</t>
  </si>
  <si>
    <t>23,24</t>
  </si>
  <si>
    <t>24,03</t>
  </si>
  <si>
    <t>38,54</t>
  </si>
  <si>
    <t>21,16</t>
  </si>
  <si>
    <t>22,96</t>
  </si>
  <si>
    <t>36,73</t>
  </si>
  <si>
    <t>42,72</t>
  </si>
  <si>
    <t>26,13</t>
  </si>
  <si>
    <t>38,53</t>
  </si>
  <si>
    <t>42,39</t>
  </si>
  <si>
    <t>66,38</t>
  </si>
  <si>
    <t>45,6</t>
  </si>
  <si>
    <t>39,24</t>
  </si>
  <si>
    <t>38,96</t>
  </si>
  <si>
    <t>36,18</t>
  </si>
  <si>
    <t>37,72</t>
  </si>
  <si>
    <t>32,67</t>
  </si>
  <si>
    <t>36,26</t>
  </si>
  <si>
    <t>41,27</t>
  </si>
  <si>
    <t>40,67</t>
  </si>
  <si>
    <t>44,67</t>
  </si>
  <si>
    <t>46,04</t>
  </si>
  <si>
    <t>23,95</t>
  </si>
  <si>
    <t>61,19</t>
  </si>
  <si>
    <t>41,04</t>
  </si>
  <si>
    <t>33,29</t>
  </si>
  <si>
    <t>26,89</t>
  </si>
  <si>
    <t>21,04</t>
  </si>
  <si>
    <t>25,83</t>
  </si>
  <si>
    <t>25,45</t>
  </si>
  <si>
    <t>26,07</t>
  </si>
  <si>
    <t>29,93</t>
  </si>
  <si>
    <t>23,56</t>
  </si>
  <si>
    <t>Loja sem energia</t>
  </si>
  <si>
    <t>21,92</t>
  </si>
  <si>
    <t>27,62</t>
  </si>
  <si>
    <t>24,05</t>
  </si>
  <si>
    <t>28,82</t>
  </si>
  <si>
    <t>41,15</t>
  </si>
  <si>
    <t>32,56</t>
  </si>
  <si>
    <t>26,84</t>
  </si>
  <si>
    <t>23,93</t>
  </si>
  <si>
    <t>25,36</t>
  </si>
  <si>
    <t>28,33</t>
  </si>
  <si>
    <t>36,41</t>
  </si>
  <si>
    <t>26,92</t>
  </si>
  <si>
    <t>25,99</t>
  </si>
  <si>
    <t>37,07</t>
  </si>
  <si>
    <t>38</t>
  </si>
  <si>
    <t>28,93</t>
  </si>
  <si>
    <t>26,22</t>
  </si>
  <si>
    <t>35,09</t>
  </si>
  <si>
    <t>35,49</t>
  </si>
  <si>
    <t>40,15</t>
  </si>
  <si>
    <t>-</t>
  </si>
  <si>
    <t>22,16</t>
  </si>
  <si>
    <t xml:space="preserve">Gopoúva sem internet </t>
  </si>
  <si>
    <t>23,79</t>
  </si>
  <si>
    <t>25,79</t>
  </si>
  <si>
    <t>40,64</t>
  </si>
  <si>
    <t>28,59</t>
  </si>
  <si>
    <t>37,09</t>
  </si>
  <si>
    <t>29,41</t>
  </si>
  <si>
    <t>41,09</t>
  </si>
  <si>
    <t>21,06</t>
  </si>
  <si>
    <t>32,77</t>
  </si>
  <si>
    <t>22,27</t>
  </si>
  <si>
    <t>23,22</t>
  </si>
  <si>
    <t>31,67</t>
  </si>
  <si>
    <t>37,04</t>
  </si>
  <si>
    <t>4 sobdemanda almoço</t>
  </si>
  <si>
    <t>31,12</t>
  </si>
  <si>
    <t>29,77</t>
  </si>
  <si>
    <t>31,54</t>
  </si>
  <si>
    <t>31,92</t>
  </si>
  <si>
    <t>33,92</t>
  </si>
  <si>
    <t>37,47</t>
  </si>
  <si>
    <t>34,91</t>
  </si>
  <si>
    <t>38,63</t>
  </si>
  <si>
    <t>38,79</t>
  </si>
  <si>
    <t>39,29</t>
  </si>
  <si>
    <t>AEROPORTO GRU</t>
  </si>
  <si>
    <t>63,4</t>
  </si>
  <si>
    <t>SPOLETO JABAQUARA</t>
  </si>
  <si>
    <t>45,1</t>
  </si>
  <si>
    <t>50,2</t>
  </si>
  <si>
    <t>40,4</t>
  </si>
  <si>
    <t>61,5</t>
  </si>
  <si>
    <t>45,9</t>
  </si>
  <si>
    <t>54,5</t>
  </si>
  <si>
    <t>49,6</t>
  </si>
  <si>
    <t>43</t>
  </si>
  <si>
    <t>50</t>
  </si>
  <si>
    <t>63,1</t>
  </si>
  <si>
    <t>44,4</t>
  </si>
  <si>
    <t>17,7</t>
  </si>
  <si>
    <t>54,4</t>
  </si>
  <si>
    <t>50,3</t>
  </si>
  <si>
    <t>47,5</t>
  </si>
  <si>
    <t>51,3</t>
  </si>
  <si>
    <t>68,6</t>
  </si>
  <si>
    <t>84,5</t>
  </si>
  <si>
    <t>54,1</t>
  </si>
  <si>
    <t>46,1</t>
  </si>
  <si>
    <t>74,5</t>
  </si>
  <si>
    <t>16,9</t>
  </si>
  <si>
    <t>72,7</t>
  </si>
  <si>
    <t>18</t>
  </si>
  <si>
    <t>44,3</t>
  </si>
  <si>
    <t>46,2</t>
  </si>
  <si>
    <t>14,08</t>
  </si>
  <si>
    <t>20,38</t>
  </si>
  <si>
    <t>25,12</t>
  </si>
  <si>
    <t>0</t>
  </si>
  <si>
    <t>38,13</t>
  </si>
  <si>
    <t>8,52</t>
  </si>
  <si>
    <t>22,18</t>
  </si>
  <si>
    <t>24,96</t>
  </si>
  <si>
    <t>31,83</t>
  </si>
  <si>
    <t>20,29</t>
  </si>
  <si>
    <t>23,68</t>
  </si>
  <si>
    <t>22,35</t>
  </si>
  <si>
    <t>23,66</t>
  </si>
  <si>
    <t>41,88</t>
  </si>
  <si>
    <t>25,97</t>
  </si>
  <si>
    <t>19,76</t>
  </si>
  <si>
    <t>22,32</t>
  </si>
  <si>
    <t>29,81</t>
  </si>
  <si>
    <t>34,63</t>
  </si>
  <si>
    <t>25,03</t>
  </si>
  <si>
    <t>26,95</t>
  </si>
  <si>
    <t>32,59</t>
  </si>
  <si>
    <t>29,29</t>
  </si>
  <si>
    <t>60,99</t>
  </si>
  <si>
    <t>21,71</t>
  </si>
  <si>
    <t>28,52</t>
  </si>
  <si>
    <t>31,57</t>
  </si>
  <si>
    <t>28,09</t>
  </si>
  <si>
    <t>37,56</t>
  </si>
  <si>
    <t>39,07</t>
  </si>
  <si>
    <t>23,61</t>
  </si>
  <si>
    <t>21,68</t>
  </si>
  <si>
    <t>21,18</t>
  </si>
  <si>
    <t>21,62</t>
  </si>
  <si>
    <t>41,79</t>
  </si>
  <si>
    <t>35,19</t>
  </si>
  <si>
    <t>23,78</t>
  </si>
  <si>
    <t>18,18</t>
  </si>
  <si>
    <t>27,06</t>
  </si>
  <si>
    <t>27,11</t>
  </si>
  <si>
    <t>27,53</t>
  </si>
  <si>
    <t>25,18</t>
  </si>
  <si>
    <t>29,98</t>
  </si>
  <si>
    <t>16,29</t>
  </si>
  <si>
    <t>23,76</t>
  </si>
  <si>
    <t>38,57</t>
  </si>
  <si>
    <t>34,89</t>
  </si>
  <si>
    <t>22,57</t>
  </si>
  <si>
    <t>30,85</t>
  </si>
  <si>
    <t>32,01</t>
  </si>
  <si>
    <t>22,31</t>
  </si>
  <si>
    <t>25,98</t>
  </si>
  <si>
    <t>30,55</t>
  </si>
  <si>
    <t>27,46</t>
  </si>
  <si>
    <t>30,02</t>
  </si>
  <si>
    <t>27,59</t>
  </si>
  <si>
    <t>33,68</t>
  </si>
  <si>
    <t>27,21</t>
  </si>
  <si>
    <t>33,56</t>
  </si>
  <si>
    <t>47,85</t>
  </si>
  <si>
    <t>23,58</t>
  </si>
  <si>
    <t>28,06</t>
  </si>
  <si>
    <t>22,43</t>
  </si>
  <si>
    <t>22,08</t>
  </si>
  <si>
    <t>26,34</t>
  </si>
  <si>
    <t>23,16</t>
  </si>
  <si>
    <t>33,17</t>
  </si>
  <si>
    <t>20,63</t>
  </si>
  <si>
    <t>21,97</t>
  </si>
  <si>
    <t>29,74</t>
  </si>
  <si>
    <t>25,88</t>
  </si>
  <si>
    <t>71</t>
  </si>
  <si>
    <t>22,97</t>
  </si>
  <si>
    <t>27,91</t>
  </si>
  <si>
    <t>32,84,%</t>
  </si>
  <si>
    <t>39,13</t>
  </si>
  <si>
    <t>26,73</t>
  </si>
  <si>
    <t xml:space="preserve">sistema pulse problema ,acabou gerando extremo </t>
  </si>
  <si>
    <t>34,36</t>
  </si>
  <si>
    <t xml:space="preserve">   </t>
  </si>
  <si>
    <t>BOALI</t>
  </si>
  <si>
    <t>LOJA</t>
  </si>
  <si>
    <t>FAT</t>
  </si>
  <si>
    <t>TC</t>
  </si>
  <si>
    <t>TOTAL</t>
  </si>
  <si>
    <t>TM</t>
  </si>
  <si>
    <t>NOME</t>
  </si>
  <si>
    <t>DIA SEMANA</t>
  </si>
  <si>
    <t>S/ TX ENTREGA</t>
  </si>
  <si>
    <t>C/ TX ENTREGA</t>
  </si>
  <si>
    <t>FAT ORÇADO</t>
  </si>
  <si>
    <t>REALIZADO</t>
  </si>
  <si>
    <t>DIF</t>
  </si>
  <si>
    <t>TC ORÇADO</t>
  </si>
  <si>
    <t>VAR</t>
  </si>
  <si>
    <t>BASE</t>
  </si>
  <si>
    <t>FECHADA</t>
  </si>
  <si>
    <t>TRABALHARAM SEM SISTEMA</t>
  </si>
  <si>
    <t>JANEIRO</t>
  </si>
  <si>
    <t>FEVEREIRO</t>
  </si>
  <si>
    <t>MARÇO</t>
  </si>
  <si>
    <t>ABRIL</t>
  </si>
  <si>
    <t>MAIO</t>
  </si>
  <si>
    <t>JUNHO</t>
  </si>
  <si>
    <t>OBS</t>
  </si>
  <si>
    <t>CRESCIMENTO</t>
  </si>
  <si>
    <t xml:space="preserve"> </t>
  </si>
  <si>
    <t xml:space="preserve"> R$  1.437,36 </t>
  </si>
  <si>
    <t xml:space="preserve">                                                   </t>
  </si>
  <si>
    <t>DIA DA SEMANA</t>
  </si>
  <si>
    <t>ORÇADO FAT</t>
  </si>
  <si>
    <t>ORÇADO TC</t>
  </si>
  <si>
    <t>UNIDADE</t>
  </si>
  <si>
    <t>VALOR LIQUIDO</t>
  </si>
  <si>
    <t>PERÍODO: 01/01/2026 À: 30/06/2026</t>
  </si>
  <si>
    <t>PERÍODO: 01/01/2025 À: 30/06/2025</t>
  </si>
  <si>
    <t>R$ 86,66</t>
  </si>
  <si>
    <t>R$ 76,65</t>
  </si>
  <si>
    <t>R$ 74,08</t>
  </si>
  <si>
    <t>R$ 82,99</t>
  </si>
  <si>
    <t>R$ 74,07</t>
  </si>
  <si>
    <t>R$ 66,56</t>
  </si>
  <si>
    <t>R$ 81,48</t>
  </si>
  <si>
    <t>R$ 85,84</t>
  </si>
  <si>
    <t>R$ 84,42</t>
  </si>
  <si>
    <t>R$ 98,54</t>
  </si>
  <si>
    <t>R$ 97,10</t>
  </si>
  <si>
    <t>R$ 78,28</t>
  </si>
  <si>
    <t>R$ 91,02</t>
  </si>
  <si>
    <t>R$ 92,64</t>
  </si>
  <si>
    <t>R$ 91,66</t>
  </si>
  <si>
    <t>R$ 81,11</t>
  </si>
  <si>
    <t>R$ 91,20</t>
  </si>
  <si>
    <t>R$ 94,97</t>
  </si>
  <si>
    <t>R$ 91,22</t>
  </si>
  <si>
    <t>R$ 76,54</t>
  </si>
  <si>
    <t>R$ 89,68</t>
  </si>
  <si>
    <t>R$ 94,94</t>
  </si>
  <si>
    <t>R$ 78,19</t>
  </si>
  <si>
    <t>R$ 77,84</t>
  </si>
  <si>
    <t>R$ 105,33</t>
  </si>
  <si>
    <t>R$ 80,47</t>
  </si>
  <si>
    <t>R$ 83,41</t>
  </si>
  <si>
    <t>R$ 91,90</t>
  </si>
  <si>
    <t>R$ 86,97</t>
  </si>
  <si>
    <t>R$ 84,43</t>
  </si>
  <si>
    <t>R$ 89,56</t>
  </si>
  <si>
    <t>R$ 89,71</t>
  </si>
  <si>
    <t>R$ 74,73</t>
  </si>
  <si>
    <t>R$ 83,39</t>
  </si>
  <si>
    <t>R$ 95,33</t>
  </si>
  <si>
    <t>R$ 88,91</t>
  </si>
  <si>
    <t>R$ 82,11</t>
  </si>
  <si>
    <t>R$ 79,93</t>
  </si>
  <si>
    <t>R$ 95,56</t>
  </si>
  <si>
    <t>R$ 86,80</t>
  </si>
  <si>
    <t>R$ 99,93</t>
  </si>
  <si>
    <t>R$ 89,17</t>
  </si>
  <si>
    <t>R$ 91,38</t>
  </si>
  <si>
    <t>R$ 85,91</t>
  </si>
  <si>
    <t>R$ 79,08</t>
  </si>
  <si>
    <t>R$ 110,57</t>
  </si>
  <si>
    <t>R$ 83,65</t>
  </si>
  <si>
    <t>R$ 84,36</t>
  </si>
  <si>
    <t>R$ 89,84</t>
  </si>
  <si>
    <t>R$ 85,61</t>
  </si>
  <si>
    <t>R$ 83,49</t>
  </si>
  <si>
    <t>R$ 78,01</t>
  </si>
  <si>
    <t>R$ 82,04</t>
  </si>
  <si>
    <t>R$ 83,01</t>
  </si>
  <si>
    <t>R$ 85,26</t>
  </si>
  <si>
    <t>R$ 83,98</t>
  </si>
  <si>
    <t>R$ 75,85</t>
  </si>
  <si>
    <t>R$ 93,63</t>
  </si>
  <si>
    <t>R$ 93,41</t>
  </si>
  <si>
    <t>R$ 82,31</t>
  </si>
  <si>
    <t>R$ 82,37</t>
  </si>
  <si>
    <t>R$ 100,61</t>
  </si>
  <si>
    <t>R$ 97,62</t>
  </si>
  <si>
    <t>R$ 88,22</t>
  </si>
  <si>
    <t>R$ 76,02</t>
  </si>
  <si>
    <t>R$ 86,21</t>
  </si>
  <si>
    <t>R$ 85,12</t>
  </si>
  <si>
    <t>R$ 91,09</t>
  </si>
  <si>
    <t>R$ 82,80</t>
  </si>
  <si>
    <t>R$ 88,97</t>
  </si>
  <si>
    <t>R$ 86,67</t>
  </si>
  <si>
    <t>R$ 95,31</t>
  </si>
  <si>
    <t>R$ 93,64</t>
  </si>
  <si>
    <t>R$ 98,14</t>
  </si>
  <si>
    <t>R$ 97,70</t>
  </si>
  <si>
    <t>R$ 87,47</t>
  </si>
  <si>
    <t>R$ 80,75</t>
  </si>
  <si>
    <t>R$ 82,57</t>
  </si>
  <si>
    <t>R$ 96,42</t>
  </si>
  <si>
    <t>R$ 84,63</t>
  </si>
  <si>
    <t>R$ 99,53</t>
  </si>
  <si>
    <t>R$ 107,98</t>
  </si>
  <si>
    <t>R$ 91,42</t>
  </si>
  <si>
    <t>R$ 89,51</t>
  </si>
  <si>
    <t>R$ 88,85</t>
  </si>
  <si>
    <t>R$ 88,77</t>
  </si>
  <si>
    <t>R$ 97,29</t>
  </si>
  <si>
    <t>R$ 90,91</t>
  </si>
  <si>
    <t>R$ 96,94</t>
  </si>
  <si>
    <t>R$ 85,96</t>
  </si>
  <si>
    <t>R$ 88,02</t>
  </si>
  <si>
    <t>R$ 91,93</t>
  </si>
  <si>
    <t>R$ 98,00</t>
  </si>
  <si>
    <t>R$ 85,43</t>
  </si>
  <si>
    <t>R$ 89,83</t>
  </si>
  <si>
    <t>R$ 83,57</t>
  </si>
  <si>
    <t>R$ 98,22</t>
  </si>
  <si>
    <t>R$ 95,67</t>
  </si>
  <si>
    <t>R$ 128,02</t>
  </si>
  <si>
    <t>R$ 86,94</t>
  </si>
  <si>
    <t>R$ 88,03</t>
  </si>
  <si>
    <t>R$ 103,98</t>
  </si>
  <si>
    <t>R$ 91,73</t>
  </si>
  <si>
    <t>R$ 95,37</t>
  </si>
  <si>
    <t>R$ 92,72</t>
  </si>
  <si>
    <t>R$ 94,15</t>
  </si>
  <si>
    <t>R$ 83,15</t>
  </si>
  <si>
    <t>R$ 79,79</t>
  </si>
  <si>
    <t>R$ 84,96</t>
  </si>
  <si>
    <t>R$ 93,78</t>
  </si>
  <si>
    <t>R$ 84,55</t>
  </si>
  <si>
    <t>R$ 77,95</t>
  </si>
  <si>
    <t>R$ 84,12</t>
  </si>
  <si>
    <t>R$ 77,20</t>
  </si>
  <si>
    <t>R$ 82,94</t>
  </si>
  <si>
    <t>R$ 88,96</t>
  </si>
  <si>
    <t>R$ 93,04</t>
  </si>
  <si>
    <t>R$ 89,76</t>
  </si>
  <si>
    <t>R$ 89,28</t>
  </si>
  <si>
    <t>R$ 83,37</t>
  </si>
  <si>
    <t>R$ 94,83</t>
  </si>
  <si>
    <t>R$ 93,81</t>
  </si>
  <si>
    <t>R$ 90,26</t>
  </si>
  <si>
    <t>R$ 87,20</t>
  </si>
  <si>
    <t>R$ 91,16</t>
  </si>
  <si>
    <t>R$ 82,40</t>
  </si>
  <si>
    <t>R$ 89,85</t>
  </si>
  <si>
    <t>R$ 88,39</t>
  </si>
  <si>
    <t>R$ 90,08</t>
  </si>
  <si>
    <t>R$ 94,04</t>
  </si>
  <si>
    <t>R$ 89,82</t>
  </si>
  <si>
    <t>R$ 91,63</t>
  </si>
  <si>
    <t>R$ 95,52</t>
  </si>
  <si>
    <t>R$ 92,26</t>
  </si>
  <si>
    <t>R$ 90,05</t>
  </si>
  <si>
    <t>R$ 101,03</t>
  </si>
  <si>
    <t>R$ 84,87</t>
  </si>
  <si>
    <t>R$ 87,56</t>
  </si>
  <si>
    <t>R$ 102,94</t>
  </si>
  <si>
    <t>R$ 89,00</t>
  </si>
  <si>
    <t>R$ 98,95</t>
  </si>
  <si>
    <t>R$ 99,55</t>
  </si>
  <si>
    <t>R$ 90,15</t>
  </si>
  <si>
    <t>R$ 95,02</t>
  </si>
  <si>
    <t>R$ 85,79</t>
  </si>
  <si>
    <t>R$ 92,35</t>
  </si>
  <si>
    <t>R$ 93,56</t>
  </si>
  <si>
    <t>FATURAMENTO</t>
  </si>
  <si>
    <t>sem operação</t>
  </si>
  <si>
    <t>22/062026</t>
  </si>
  <si>
    <t xml:space="preserve">queda de luz e falta de motoboy </t>
  </si>
  <si>
    <t xml:space="preserve">turno da noite, tambem trabalhou com sob de manda </t>
  </si>
  <si>
    <t>trabalhou apenas um motooby, noite rodoou com sob demanda</t>
  </si>
  <si>
    <t>tempo de adt alto por conta de dois pedidos que ficou alto</t>
  </si>
  <si>
    <t>loja fechada</t>
  </si>
  <si>
    <t>fechada</t>
  </si>
  <si>
    <t>queda de luz e falha no gcom</t>
  </si>
  <si>
    <t>loja trabalhou com apenas tres motoboy e sob demanda</t>
  </si>
  <si>
    <t>loja trabalhou c/3 motoboy e nao tinha sob demanda</t>
  </si>
  <si>
    <t>Problema no pulse. venda cancelada aprox/1961</t>
  </si>
  <si>
    <t>não teve abertura</t>
  </si>
  <si>
    <t>não teve madrugada</t>
  </si>
  <si>
    <t>Tivemos instabilidade na internet.</t>
  </si>
  <si>
    <t>trabalhando manualmente</t>
  </si>
  <si>
    <t>trabalhamdo manualmente</t>
  </si>
  <si>
    <t>calcular o real/problema com o pulse</t>
  </si>
  <si>
    <t>cmv alto devido a um cancelamento, cliente refez o pedido</t>
  </si>
  <si>
    <t>preço errado</t>
  </si>
  <si>
    <t>apenas dois motooby em loja=39  /sob demanda11</t>
  </si>
  <si>
    <t>sob demanda 12 entre/ motooby 54</t>
  </si>
  <si>
    <t>GCOM/PULSE SEM SISTEMA.</t>
  </si>
  <si>
    <t>11 sub demanda 7 motooby</t>
  </si>
  <si>
    <t>3 entregas sob demanda.</t>
  </si>
  <si>
    <t>17 SOB DEMANDA</t>
  </si>
  <si>
    <t>2 sob demanda</t>
  </si>
  <si>
    <t>GAP</t>
  </si>
  <si>
    <t>AEROPORTO GUARULHOS</t>
  </si>
  <si>
    <t>18/032026</t>
  </si>
  <si>
    <t>11/04/0206</t>
  </si>
  <si>
    <t xml:space="preserve">SEM SISTEMA </t>
  </si>
  <si>
    <t>JULHO</t>
  </si>
  <si>
    <t>AGOSTO</t>
  </si>
  <si>
    <t>SETEMBRO</t>
  </si>
  <si>
    <t>OUTUBRO</t>
  </si>
  <si>
    <t>NOVEMBRO</t>
  </si>
  <si>
    <t>LEGENDA</t>
  </si>
  <si>
    <t>REF: U-5M25</t>
  </si>
  <si>
    <t>TC DIA</t>
  </si>
  <si>
    <t>TC MÊS</t>
  </si>
  <si>
    <t>-10% FAT</t>
  </si>
  <si>
    <t>R$ 263.816,7</t>
  </si>
  <si>
    <t>-10% DIA</t>
  </si>
  <si>
    <t>R$ 8.793,89</t>
  </si>
  <si>
    <t>REAL DIA</t>
  </si>
  <si>
    <t>R$ 9.770,89</t>
  </si>
  <si>
    <t>REAL MÉDIO MÊS</t>
  </si>
  <si>
    <t>DEZEMBRO</t>
  </si>
  <si>
    <t>R$ 293.129,69</t>
  </si>
  <si>
    <t>ANUAL</t>
  </si>
  <si>
    <t xml:space="preserve">S/ TX ENTREGA </t>
  </si>
  <si>
    <t>tivemos problema com pulse para voltar o normal</t>
  </si>
  <si>
    <t xml:space="preserve">trabalamos com 4 motoboy somente com chuva etc </t>
  </si>
  <si>
    <t xml:space="preserve">TIVEMOS QUEDA DE ENERGIA E SOMENTE 5 MOTOBOY COM CHUVA </t>
  </si>
  <si>
    <t>tivemos queda de energia em loja e o sistema demorou voltar</t>
  </si>
  <si>
    <t>pico de entrega elevada em um devidop horario</t>
  </si>
  <si>
    <t>Extremo devido só 3 motoboys e teve um pico de entrega elevado em um horario só</t>
  </si>
  <si>
    <t xml:space="preserve">loja teve 3 quedas de energia o sistema pulse caiu 8 vezes e os pedidos do ifood nao integrou nenhum dificultando em fazer gerando cancelados e extremos devido a varios fatores sistema demoarava 15 minutos para retorna a cada queda </t>
  </si>
  <si>
    <t xml:space="preserve">TIVEMOS 3 QUEDA DE ENERGIA E 5 QUEDAS DE SISTEMA COM 5 MOTOS </t>
  </si>
  <si>
    <t xml:space="preserve">tivemos queda de enrgia </t>
  </si>
  <si>
    <t>queda de enrgia devido a chuva 4 vezes</t>
  </si>
  <si>
    <t>QUEDAS DE ENRGIA GERANDO CANCELADO E EXTREMOS</t>
  </si>
  <si>
    <t>O PULSE CAIU E FICAMOS SEM SISTEMA ATE O GCOM RESOLVER GEROU VARIOS EXTREMOS</t>
  </si>
  <si>
    <t>TIVEMOS UMA QUEDA DE 30 MINUTOS DO PULSE E CAUSPUI EXTREMO</t>
  </si>
  <si>
    <t xml:space="preserve">DEMANDA ALTA PARA 3 MOTOS </t>
  </si>
  <si>
    <t>SISTEMA DEU PROBLEMA</t>
  </si>
  <si>
    <t xml:space="preserve">1 extremo devido queda de energia </t>
  </si>
  <si>
    <t>3 motoboys e caiu tudo no mesmo horário</t>
  </si>
  <si>
    <t xml:space="preserve">5 MOTOS SOMENTE </t>
  </si>
  <si>
    <t>QUEDAS DE ENERGIA E CHUVA</t>
  </si>
  <si>
    <t>PROBELMA NA REDE INFELZMENTE DEU PROBELMAS NOS PEDIDO E CAUSOU ESSE ERRO NO ADT E NO EXTREMO</t>
  </si>
  <si>
    <t>SOMENTE 2 MOTOS</t>
  </si>
  <si>
    <t>3 motos  somente faltou</t>
  </si>
  <si>
    <t>energia caiu 3 vezes</t>
  </si>
  <si>
    <t>sem energia</t>
  </si>
  <si>
    <t xml:space="preserve">DOIS MOTOBOYS, OS PEDIDOS DO PICO DAS 19:40 A 21: 50 CAIRAM TUDO DE UMA VEZ E LONGE </t>
  </si>
  <si>
    <t>GUARULHOS GOPOUVA</t>
  </si>
  <si>
    <t>R$ 91,10</t>
  </si>
  <si>
    <t>R$ 75,73</t>
  </si>
  <si>
    <t>R$ 79,56</t>
  </si>
  <si>
    <t>R$ 82,29</t>
  </si>
  <si>
    <t>R$ 88,24</t>
  </si>
  <si>
    <t>R$ 83,78</t>
  </si>
  <si>
    <t>R$ 86,62</t>
  </si>
  <si>
    <t>32,62,%</t>
  </si>
  <si>
    <t>R$ 82,67</t>
  </si>
  <si>
    <t>R$ 97,19</t>
  </si>
  <si>
    <t>R$ 84,70</t>
  </si>
  <si>
    <t>R$ 87,69</t>
  </si>
  <si>
    <t>R$ 80,51</t>
  </si>
  <si>
    <t>R$ 90,42</t>
  </si>
  <si>
    <t>R$ 79,21</t>
  </si>
  <si>
    <t>R$ 90,86</t>
  </si>
  <si>
    <t>R$ 86,42</t>
  </si>
  <si>
    <t>R$ -</t>
  </si>
  <si>
    <t>R$ 83,04</t>
  </si>
  <si>
    <t>R$ 92,62</t>
  </si>
  <si>
    <t>R$ 83,40</t>
  </si>
  <si>
    <t>R$ 90,59</t>
  </si>
  <si>
    <t>R$ 74,39</t>
  </si>
  <si>
    <t>R$ 89,05</t>
  </si>
  <si>
    <t>R$ 91,60</t>
  </si>
  <si>
    <t>R$ 89,16</t>
  </si>
  <si>
    <t>R$ 76,03</t>
  </si>
  <si>
    <t>R$ 86,52</t>
  </si>
  <si>
    <t>R$ 77,19</t>
  </si>
  <si>
    <t>R$ 76,47</t>
  </si>
  <si>
    <t>R$ 87,49</t>
  </si>
  <si>
    <t>R$ 86,20</t>
  </si>
  <si>
    <t>R$ 81,89</t>
  </si>
  <si>
    <t>R$ 92,07</t>
  </si>
  <si>
    <t>R$ 77,60</t>
  </si>
  <si>
    <t>R$ 82,41</t>
  </si>
  <si>
    <t>R$ 81,21</t>
  </si>
  <si>
    <t>R$ 82,54</t>
  </si>
  <si>
    <t>R$ 84,04</t>
  </si>
  <si>
    <t>R$ 78,51</t>
  </si>
  <si>
    <t>R$ 83,85</t>
  </si>
  <si>
    <t>R$ 99,37</t>
  </si>
  <si>
    <t>R$ 78,13</t>
  </si>
  <si>
    <t>R$ 84,05</t>
  </si>
  <si>
    <t>R$ 96,09</t>
  </si>
  <si>
    <t>R$ 84,03</t>
  </si>
  <si>
    <t>R$ 84,10</t>
  </si>
  <si>
    <t>R$ 82,21</t>
  </si>
  <si>
    <t>R$ 89,62</t>
  </si>
  <si>
    <t>R$ 80,66</t>
  </si>
  <si>
    <t>R$ 91,26</t>
  </si>
  <si>
    <t>R$ 86,41</t>
  </si>
  <si>
    <t>R$ 79,05</t>
  </si>
  <si>
    <t>R$ 83,84</t>
  </si>
  <si>
    <t>R$ 93,32</t>
  </si>
  <si>
    <t>R$ 82,06</t>
  </si>
  <si>
    <t>R$ 91,13</t>
  </si>
  <si>
    <t>R$ 80,85</t>
  </si>
  <si>
    <t>R$ 90,60</t>
  </si>
  <si>
    <t>R$ 92,81</t>
  </si>
  <si>
    <t>R$ 85,63</t>
  </si>
  <si>
    <t xml:space="preserve">sexta feira </t>
  </si>
  <si>
    <t>R$ 80,16</t>
  </si>
  <si>
    <t>R$ 86,51</t>
  </si>
  <si>
    <t>R$ 82,56</t>
  </si>
  <si>
    <t>domingo</t>
  </si>
  <si>
    <t>R$ 86,71</t>
  </si>
  <si>
    <t>R$ 85,99</t>
  </si>
  <si>
    <t>R$ 88,47</t>
  </si>
  <si>
    <t>R$ 88,28</t>
  </si>
  <si>
    <t>R$ 86,22</t>
  </si>
  <si>
    <t>R$ 84,17</t>
  </si>
  <si>
    <t>R$ 84,33</t>
  </si>
  <si>
    <t>R$ 78,35</t>
  </si>
  <si>
    <t>R$ 82,07</t>
  </si>
  <si>
    <t>R$ 89,63</t>
  </si>
  <si>
    <t>R$ 85,62</t>
  </si>
  <si>
    <t>R$ 83,54</t>
  </si>
  <si>
    <t>R$ 79,36</t>
  </si>
  <si>
    <t>R$ 90,18</t>
  </si>
  <si>
    <t>R$ 87,54</t>
  </si>
  <si>
    <t>R$ 93,22</t>
  </si>
  <si>
    <t>R$ 89,80</t>
  </si>
  <si>
    <t>R$ 92,06</t>
  </si>
  <si>
    <t>R$ 89,75</t>
  </si>
  <si>
    <t>R$ 93,35</t>
  </si>
  <si>
    <t>R$ 82,05</t>
  </si>
  <si>
    <t>R$ 78,81</t>
  </si>
  <si>
    <t>R$ 79,57</t>
  </si>
  <si>
    <t>R$ 93,86</t>
  </si>
  <si>
    <t>R$ 83,44</t>
  </si>
  <si>
    <t>R$ 77,10</t>
  </si>
  <si>
    <t>R$ 91,79</t>
  </si>
  <si>
    <t>R$ 73,57</t>
  </si>
  <si>
    <t>R$ 93,80</t>
  </si>
  <si>
    <t>R$ 78,85</t>
  </si>
  <si>
    <t>R$ 87,10</t>
  </si>
  <si>
    <t>R$ 161,14</t>
  </si>
  <si>
    <t>R$ 95,71</t>
  </si>
  <si>
    <t>R$ 114,27</t>
  </si>
  <si>
    <t>R$ 89,88</t>
  </si>
  <si>
    <t>R$ 96,02</t>
  </si>
  <si>
    <t>R$ 89,52</t>
  </si>
  <si>
    <t>R$ 89,08</t>
  </si>
  <si>
    <t>R$ 87,17</t>
  </si>
  <si>
    <t>R$ 86,60</t>
  </si>
  <si>
    <t>R$ 85,19</t>
  </si>
  <si>
    <t>R$ 98,58</t>
  </si>
  <si>
    <t>R$ 95,25</t>
  </si>
  <si>
    <t>R$ 94,10</t>
  </si>
  <si>
    <t>R$ 97,33</t>
  </si>
  <si>
    <t>R$ 97,48</t>
  </si>
  <si>
    <t>R$ 91,61</t>
  </si>
  <si>
    <t>R$ 97,05</t>
  </si>
  <si>
    <t>R$ 97,32</t>
  </si>
  <si>
    <t>R$ 88,38</t>
  </si>
  <si>
    <t>R$ 90,74</t>
  </si>
  <si>
    <t>R$ 97,42</t>
  </si>
  <si>
    <t>R$ 84,71</t>
  </si>
  <si>
    <t>R$ 89,11</t>
  </si>
  <si>
    <t>R$ 89,33</t>
  </si>
  <si>
    <t>R$ 100,07</t>
  </si>
  <si>
    <t>R$ 94,67</t>
  </si>
  <si>
    <t>R$ 98,46</t>
  </si>
  <si>
    <t>R$ 92,03</t>
  </si>
  <si>
    <t>R$ 89,19</t>
  </si>
  <si>
    <t>R$ 95,19</t>
  </si>
  <si>
    <t>R$ 87,38</t>
  </si>
  <si>
    <t>R$ 104,83</t>
  </si>
  <si>
    <t>R$ 87,84</t>
  </si>
  <si>
    <t>R$ 81,81</t>
  </si>
  <si>
    <t>R$ 94,22</t>
  </si>
  <si>
    <t>R$ 82,15</t>
  </si>
  <si>
    <t>R$ 87,76</t>
  </si>
  <si>
    <t>R$ 91,98</t>
  </si>
  <si>
    <t>R$ 82,62</t>
  </si>
  <si>
    <t>R$ 89,18</t>
  </si>
  <si>
    <t>R$ 82,26</t>
  </si>
  <si>
    <t>R$ 87,83</t>
  </si>
  <si>
    <t>R$ 92,51</t>
  </si>
  <si>
    <t>R$ 88,29</t>
  </si>
  <si>
    <t>R$ 80,99</t>
  </si>
  <si>
    <t>R$ 79,47</t>
  </si>
  <si>
    <t>R$ 102,87</t>
  </si>
  <si>
    <t>R$ 102,83</t>
  </si>
  <si>
    <t>R$ 88,09</t>
  </si>
  <si>
    <t>R$ 83,56</t>
  </si>
  <si>
    <t>R$ 91,37</t>
  </si>
  <si>
    <t>R$ 96,49</t>
  </si>
  <si>
    <t>R$ 94,75</t>
  </si>
  <si>
    <t>R$ 93,51</t>
  </si>
  <si>
    <t>R$ 93,40</t>
  </si>
  <si>
    <t>R$ 95,94</t>
  </si>
  <si>
    <t>R$ 93,26</t>
  </si>
  <si>
    <t>R$ 90,81</t>
  </si>
  <si>
    <t>R$ 90,27</t>
  </si>
  <si>
    <t>R$ 90,89</t>
  </si>
  <si>
    <t>R$ 88,95</t>
  </si>
  <si>
    <t>R$ 86,69</t>
  </si>
  <si>
    <t>R$ 98,66</t>
  </si>
  <si>
    <t>R$ 93,72</t>
  </si>
  <si>
    <t>R$ 93,03</t>
  </si>
  <si>
    <t>R$ 76,72</t>
  </si>
  <si>
    <t>falta de funcionario e pouco motoca</t>
  </si>
  <si>
    <t>falta de funcionario, motoboy, chuva,queda de energia, cliente que nao responde e etc</t>
  </si>
  <si>
    <t>AJUSTE DE INV</t>
  </si>
  <si>
    <t>ACLIMACAO</t>
  </si>
  <si>
    <t>AJUSTE DE INVENTARIO</t>
  </si>
  <si>
    <t>ESCALA DE MOTOBOYS REDUZIDA</t>
  </si>
  <si>
    <t>ajuste de inv</t>
  </si>
  <si>
    <t>adt e extremo alto por falta de motoboy (duas faltas )</t>
  </si>
  <si>
    <t>falta de 1 especialista (moto quebrou )</t>
  </si>
  <si>
    <t xml:space="preserve">falta de 1 especialista </t>
  </si>
  <si>
    <t>SP CAMPO BELO</t>
  </si>
  <si>
    <t>R$ 82,79</t>
  </si>
  <si>
    <t>R$ 78,77</t>
  </si>
  <si>
    <t>R$ 85,69</t>
  </si>
  <si>
    <t>falta de 2 motoboy</t>
  </si>
  <si>
    <t>R$ 80,63</t>
  </si>
  <si>
    <t>R$ 88,71</t>
  </si>
  <si>
    <t>R$ 72,52</t>
  </si>
  <si>
    <t>R$ 86,09</t>
  </si>
  <si>
    <t>R$ 67,65</t>
  </si>
  <si>
    <t>R$ 65,48</t>
  </si>
  <si>
    <t xml:space="preserve">falta 1 motoboy </t>
  </si>
  <si>
    <t>R$ 91,06</t>
  </si>
  <si>
    <t>R$ 95,16</t>
  </si>
  <si>
    <t>R$ 85,58</t>
  </si>
  <si>
    <t>R$ 103,39</t>
  </si>
  <si>
    <t>R$ 99,68</t>
  </si>
  <si>
    <t>R$ 88,31</t>
  </si>
  <si>
    <t>R$ 87,57</t>
  </si>
  <si>
    <t>R$ 91,72</t>
  </si>
  <si>
    <t>R$ 82,34</t>
  </si>
  <si>
    <t>R$ 98,18</t>
  </si>
  <si>
    <t>R$ 85,27</t>
  </si>
  <si>
    <t>R$ 90,25</t>
  </si>
  <si>
    <t>R$ 81,29</t>
  </si>
  <si>
    <t>FALTA DE 1 MOTOBOY</t>
  </si>
  <si>
    <t>R$ 89,31</t>
  </si>
  <si>
    <t>R$ 84,77</t>
  </si>
  <si>
    <t>R$ 83,76</t>
  </si>
  <si>
    <t>R$ 90,19</t>
  </si>
  <si>
    <t>R$ 82,82</t>
  </si>
  <si>
    <t>R$ 96,28</t>
  </si>
  <si>
    <t>R$ 97,66</t>
  </si>
  <si>
    <t>ORÇACO</t>
  </si>
  <si>
    <t>R$ 104,49</t>
  </si>
  <si>
    <t>R$ 89,21</t>
  </si>
  <si>
    <t>R$ 93,36</t>
  </si>
  <si>
    <t>R$ 80,52</t>
  </si>
  <si>
    <t>R$ 74,58</t>
  </si>
  <si>
    <t>R$ 98,75</t>
  </si>
  <si>
    <t>R$ 89,15</t>
  </si>
  <si>
    <t>R$ 99,04</t>
  </si>
  <si>
    <t>R$ 81,44</t>
  </si>
  <si>
    <t>R$ 101,08</t>
  </si>
  <si>
    <t>R$ 98,81</t>
  </si>
  <si>
    <t>R$ 82,74</t>
  </si>
  <si>
    <t>R$ 90,24</t>
  </si>
  <si>
    <t>R$ 95,57</t>
  </si>
  <si>
    <t>R$ 90,44</t>
  </si>
  <si>
    <t>R$ 102,85</t>
  </si>
  <si>
    <t>R$ 82,12</t>
  </si>
  <si>
    <t>R$ 81,69</t>
  </si>
  <si>
    <t>R$ 79,02</t>
  </si>
  <si>
    <t>R$ 89,53</t>
  </si>
  <si>
    <t>R$ 94,60</t>
  </si>
  <si>
    <t>R$ 91,94</t>
  </si>
  <si>
    <t>R$ 99,74</t>
  </si>
  <si>
    <t>R$ 90,00</t>
  </si>
  <si>
    <t>R$ 84,91</t>
  </si>
  <si>
    <t>R$ 86,95</t>
  </si>
  <si>
    <t>R$ 90,94</t>
  </si>
  <si>
    <t>R$ 88,62</t>
  </si>
  <si>
    <t>R$ 92,53</t>
  </si>
  <si>
    <t>R$ 98,73</t>
  </si>
  <si>
    <t>R$ 109,20</t>
  </si>
  <si>
    <t>R$ 92,65</t>
  </si>
  <si>
    <t>R$ 81,20</t>
  </si>
  <si>
    <t>R$ 92,38</t>
  </si>
  <si>
    <t>R$ 99,97</t>
  </si>
  <si>
    <t>R$ 88,83</t>
  </si>
  <si>
    <t>R$ 85,08</t>
  </si>
  <si>
    <t>R$ 76,79</t>
  </si>
  <si>
    <t>R$ 69,74</t>
  </si>
  <si>
    <t>R$ 97,56</t>
  </si>
  <si>
    <t>R$ 97,25</t>
  </si>
  <si>
    <t>R$ 99,03</t>
  </si>
  <si>
    <t>R$ 97,38</t>
  </si>
  <si>
    <t>R$ 96,76</t>
  </si>
  <si>
    <t>R$ 83,81</t>
  </si>
  <si>
    <t>R$ 78,61</t>
  </si>
  <si>
    <t>R$ 105,92</t>
  </si>
  <si>
    <t>R$ 97,99</t>
  </si>
  <si>
    <t>R$ 93,79</t>
  </si>
  <si>
    <t>R$ 93,54</t>
  </si>
  <si>
    <t>R$ 97,78</t>
  </si>
  <si>
    <t>R$ 79,62</t>
  </si>
  <si>
    <t>R$ 86,63</t>
  </si>
  <si>
    <t>R$ 92,90</t>
  </si>
  <si>
    <t>R$ 96,29</t>
  </si>
  <si>
    <t>R$ 101,00</t>
  </si>
  <si>
    <t>R$ 97,97</t>
  </si>
  <si>
    <t>R$ 83,31</t>
  </si>
  <si>
    <t>R$ 77,91</t>
  </si>
  <si>
    <t>R$ 82,17</t>
  </si>
  <si>
    <t>R$ 87,50</t>
  </si>
  <si>
    <t>R$ 88,37</t>
  </si>
  <si>
    <t>R$ 96,08</t>
  </si>
  <si>
    <t>R$ 91,15</t>
  </si>
  <si>
    <t>R$ 89,30</t>
  </si>
  <si>
    <t>R$ 95,14</t>
  </si>
  <si>
    <t>R$ 92,29</t>
  </si>
  <si>
    <t>R$ 88,25</t>
  </si>
  <si>
    <t>R$ 91,36</t>
  </si>
  <si>
    <t>R$ 88,61</t>
  </si>
  <si>
    <t>R$ 94,65</t>
  </si>
  <si>
    <t>R$ 95,95</t>
  </si>
  <si>
    <t>R$ 75,18</t>
  </si>
  <si>
    <t>R$ 79,85</t>
  </si>
  <si>
    <t>R$ 96,96</t>
  </si>
  <si>
    <t>R$ 98,71</t>
  </si>
  <si>
    <t>R$ 91,64</t>
  </si>
  <si>
    <t>R$ 65,18</t>
  </si>
  <si>
    <t>R$ 100,85</t>
  </si>
  <si>
    <t>R$ 109,47</t>
  </si>
  <si>
    <t>R$ 89,86</t>
  </si>
  <si>
    <t>R$ 97,82</t>
  </si>
  <si>
    <t>R$ 85,31</t>
  </si>
  <si>
    <t>R$ 89,26</t>
  </si>
  <si>
    <t>R$ 94,01</t>
  </si>
  <si>
    <t>R$ 83,38</t>
  </si>
  <si>
    <t>R$ 114,50</t>
  </si>
  <si>
    <t>R$ 85,70</t>
  </si>
  <si>
    <t>R$ 106,39</t>
  </si>
  <si>
    <t>R$ 81,46</t>
  </si>
  <si>
    <t>R$ 86,88</t>
  </si>
  <si>
    <t>R$ 85,92</t>
  </si>
  <si>
    <t>R$ 81,76</t>
  </si>
  <si>
    <t>R$ 101,89</t>
  </si>
  <si>
    <t>R$ 111,66</t>
  </si>
  <si>
    <t>R$ 95,97</t>
  </si>
  <si>
    <t>R$ 83,83</t>
  </si>
  <si>
    <t>R$ 110,19</t>
  </si>
  <si>
    <t>R$ 92,97</t>
  </si>
  <si>
    <t>R$ 93,93</t>
  </si>
  <si>
    <t>R$ 119,23</t>
  </si>
  <si>
    <t>R$ 95,18</t>
  </si>
  <si>
    <t>R$ 123,54</t>
  </si>
  <si>
    <t>R$ 108,68</t>
  </si>
  <si>
    <t>R$ 96,41</t>
  </si>
  <si>
    <t>R$ 95,90</t>
  </si>
  <si>
    <t>R$ 116,53</t>
  </si>
  <si>
    <t>R$ 90,71</t>
  </si>
  <si>
    <t>R$ 85,09</t>
  </si>
  <si>
    <t>R$ 108,65</t>
  </si>
  <si>
    <t>R$ 115,19</t>
  </si>
  <si>
    <t>R$ 96,79</t>
  </si>
  <si>
    <t>R$ 100,98</t>
  </si>
  <si>
    <t>R$ 104,19</t>
  </si>
  <si>
    <t>R$ 68,43</t>
  </si>
  <si>
    <t>R$ 96,63</t>
  </si>
  <si>
    <t>R$ 80,56</t>
  </si>
  <si>
    <t>R$ 99,50</t>
  </si>
  <si>
    <t>R$ 89,38</t>
  </si>
  <si>
    <t>Sem internet na loja</t>
  </si>
  <si>
    <t>R$ 99,02</t>
  </si>
  <si>
    <t>R$ 81,04</t>
  </si>
  <si>
    <t>R$ 90,82</t>
  </si>
  <si>
    <t>R$ 82,30</t>
  </si>
  <si>
    <t>Retorno da internet</t>
  </si>
  <si>
    <t>R$ 99,83</t>
  </si>
  <si>
    <t xml:space="preserve">Retorno da intenet </t>
  </si>
  <si>
    <t>R$ 96,26</t>
  </si>
  <si>
    <t>R$ 85,23</t>
  </si>
  <si>
    <t xml:space="preserve">3 motoboys </t>
  </si>
  <si>
    <t>R$ 95,43</t>
  </si>
  <si>
    <t>R$ 88,63</t>
  </si>
  <si>
    <t>R$ 76,42</t>
  </si>
  <si>
    <t>R$ 76,21</t>
  </si>
  <si>
    <t>R$ 87,81</t>
  </si>
  <si>
    <t>R$ 98,72</t>
  </si>
  <si>
    <t>R$ 103,27</t>
  </si>
  <si>
    <t>R$ 87,45</t>
  </si>
  <si>
    <t>SP JABAQUARA</t>
  </si>
  <si>
    <t>R$ 85,47</t>
  </si>
  <si>
    <t>R$ 88,70</t>
  </si>
  <si>
    <t>R$ 88,84</t>
  </si>
  <si>
    <t>R$ 102,52</t>
  </si>
  <si>
    <t>R$ 75,98</t>
  </si>
  <si>
    <t>R$ 81,94</t>
  </si>
  <si>
    <t>R$ 76,61</t>
  </si>
  <si>
    <t>R$ 86,39</t>
  </si>
  <si>
    <t>R$ 87,22</t>
  </si>
  <si>
    <t>R$ 91,58</t>
  </si>
  <si>
    <t>R$ 107,59</t>
  </si>
  <si>
    <t>R$ 86,43</t>
  </si>
  <si>
    <t>R$ 85,41</t>
  </si>
  <si>
    <t>R$ 82,02</t>
  </si>
  <si>
    <t>R$ 84,51</t>
  </si>
  <si>
    <t>R$ 90,17</t>
  </si>
  <si>
    <t>R$ 79,40</t>
  </si>
  <si>
    <t>R$ 94,74</t>
  </si>
  <si>
    <t>R$ 70,72</t>
  </si>
  <si>
    <t>R$ 80,93</t>
  </si>
  <si>
    <t>R$ 110,90</t>
  </si>
  <si>
    <t>R$ 87,73</t>
  </si>
  <si>
    <t>R$ 84,49</t>
  </si>
  <si>
    <t>R$ 72,90</t>
  </si>
  <si>
    <t>R$ 83,28</t>
  </si>
  <si>
    <t>R$ 76,89</t>
  </si>
  <si>
    <t>R$ 87,46</t>
  </si>
  <si>
    <t>R$ 92,57</t>
  </si>
  <si>
    <t>R$ 83,61</t>
  </si>
  <si>
    <t>R$ 89,78</t>
  </si>
  <si>
    <t>R$ 77,13</t>
  </si>
  <si>
    <t>R$ 79,15</t>
  </si>
  <si>
    <t>R$ 83,90</t>
  </si>
  <si>
    <t>R$ 80,84</t>
  </si>
  <si>
    <t>R$ 80,78</t>
  </si>
  <si>
    <t>R$ 81,24</t>
  </si>
  <si>
    <t>R$ 90,51</t>
  </si>
  <si>
    <t>R$ 93,91</t>
  </si>
  <si>
    <t>R$ 75,27</t>
  </si>
  <si>
    <t>R$ 83,53</t>
  </si>
  <si>
    <t>R$ 68,73</t>
  </si>
  <si>
    <t>R$ 81,10</t>
  </si>
  <si>
    <t>R$ 79,27</t>
  </si>
  <si>
    <t>R$ 96,86</t>
  </si>
  <si>
    <t>problema com gcom no fechamento do pulse dia 21/02 ( desde as 12 foram resolver as 19)</t>
  </si>
  <si>
    <t>R$ 83,43</t>
  </si>
  <si>
    <t>R$ 94,11</t>
  </si>
  <si>
    <t>R$ 95,32</t>
  </si>
  <si>
    <t>R$ 105,95</t>
  </si>
  <si>
    <t>R$ 89,97</t>
  </si>
  <si>
    <t>R$ 86,46</t>
  </si>
  <si>
    <t>R$ 89,47</t>
  </si>
  <si>
    <t>R$ 81,78</t>
  </si>
  <si>
    <t>R$ 86,89</t>
  </si>
  <si>
    <t>R$ 84,45</t>
  </si>
  <si>
    <t>R$ 97,65</t>
  </si>
  <si>
    <t>R$ 100,36</t>
  </si>
  <si>
    <t>R$ 107,10</t>
  </si>
  <si>
    <t>R$ 82,27</t>
  </si>
  <si>
    <t>R$ 78,06</t>
  </si>
  <si>
    <t xml:space="preserve">faltando 4 cervejas, devido ao site ter lancado como 350ml e nao lata </t>
  </si>
  <si>
    <t>R$ 88,82</t>
  </si>
  <si>
    <t>R$ 76,99</t>
  </si>
  <si>
    <t>R$ 93,16</t>
  </si>
  <si>
    <t>R$ 102,95</t>
  </si>
  <si>
    <t>R$ 83,24</t>
  </si>
  <si>
    <t>R$ 87,42</t>
  </si>
  <si>
    <t>R$ 86,08</t>
  </si>
  <si>
    <t>R$ 67,93</t>
  </si>
  <si>
    <t>4 motos apenas e promoçao do 99 food (12 entregas sob demanda)</t>
  </si>
  <si>
    <t>R$ 76,00</t>
  </si>
  <si>
    <t>R$ 76,33</t>
  </si>
  <si>
    <t>R$ 94,37</t>
  </si>
  <si>
    <t>R$ 96,07</t>
  </si>
  <si>
    <t>R$ 91,28</t>
  </si>
  <si>
    <t>R$ 96,44</t>
  </si>
  <si>
    <t>R$ 99,99</t>
  </si>
  <si>
    <t>R$ 84,97</t>
  </si>
  <si>
    <t>R$ 102,88</t>
  </si>
  <si>
    <t>R$ 88,34</t>
  </si>
  <si>
    <t>R$ 83,99</t>
  </si>
  <si>
    <t>R$ 74,15</t>
  </si>
  <si>
    <t>R$ 98,50</t>
  </si>
  <si>
    <t>AFT ALTO , PEDIDO ESQUECIDO DE DA RETORNO.</t>
  </si>
  <si>
    <t>14/04/0206</t>
  </si>
  <si>
    <t>R$ 86,86</t>
  </si>
  <si>
    <t>R$ 89,49</t>
  </si>
  <si>
    <t>R$ 2.499,63</t>
  </si>
  <si>
    <t>R$ 98,11</t>
  </si>
  <si>
    <t>R$ 4.718,89</t>
  </si>
  <si>
    <t>R$ 146,60</t>
  </si>
  <si>
    <t>R$ 3.409,95</t>
  </si>
  <si>
    <t>R$ 86,73</t>
  </si>
  <si>
    <t>R$ 83,94</t>
  </si>
  <si>
    <t>R$ 78,65</t>
  </si>
  <si>
    <t>R$ 99,52</t>
  </si>
  <si>
    <t xml:space="preserve">VARIAÇAO ALTA DEVIDO AO DIA ANTERIOR </t>
  </si>
  <si>
    <t>R$ 98,03</t>
  </si>
  <si>
    <t>R$ 79,60</t>
  </si>
  <si>
    <t>R$ 97,79</t>
  </si>
  <si>
    <t>R$ 94,63</t>
  </si>
  <si>
    <t>R$ 78,23</t>
  </si>
  <si>
    <t>R$ 102,28</t>
  </si>
  <si>
    <t>R$ 92,15</t>
  </si>
  <si>
    <t xml:space="preserve">bebidas compradas </t>
  </si>
  <si>
    <t>R$ 94,36</t>
  </si>
  <si>
    <t>R$ 97,46</t>
  </si>
  <si>
    <t>R$ 90,39</t>
  </si>
  <si>
    <t>R$ 109,49</t>
  </si>
  <si>
    <t>R$ 93,97</t>
  </si>
  <si>
    <t>R$ 96,31</t>
  </si>
  <si>
    <t>R$ 104,51</t>
  </si>
  <si>
    <t>R$ 86,40</t>
  </si>
  <si>
    <t>R$ 89,25</t>
  </si>
  <si>
    <t>R$ 154,53</t>
  </si>
  <si>
    <t>R$ 86,74</t>
  </si>
  <si>
    <t>R$ 88,50</t>
  </si>
  <si>
    <t>R$ 84,84</t>
  </si>
  <si>
    <t>R$ 94,14</t>
  </si>
  <si>
    <t>R$ 96,40</t>
  </si>
  <si>
    <t>R$ 107,62</t>
  </si>
  <si>
    <t>R$ 98,52</t>
  </si>
  <si>
    <t>R$ 89,09</t>
  </si>
  <si>
    <t>R$ 100,49</t>
  </si>
  <si>
    <t>R$ 82,59</t>
  </si>
  <si>
    <t>R$ 76,80</t>
  </si>
  <si>
    <t>R$ 82,28</t>
  </si>
  <si>
    <t>R$ 74,44</t>
  </si>
  <si>
    <t>R$ 117,56</t>
  </si>
  <si>
    <t>R$ 99,08</t>
  </si>
  <si>
    <t>R$ 68,93</t>
  </si>
  <si>
    <t>R$ 82,35</t>
  </si>
  <si>
    <t>R$ 94,33</t>
  </si>
  <si>
    <t>R$ 95,51</t>
  </si>
  <si>
    <t>ADT ALTO ESQUECIMENTO DO RETORNO NO ALMOÇO</t>
  </si>
  <si>
    <t>R$ 95,91</t>
  </si>
  <si>
    <t>R$ 93,90</t>
  </si>
  <si>
    <t>R$ 92,46</t>
  </si>
  <si>
    <t>R$ 89,12</t>
  </si>
  <si>
    <t>R$ 102,73</t>
  </si>
  <si>
    <t>17/06/0226</t>
  </si>
  <si>
    <t>R$ 99,49</t>
  </si>
  <si>
    <t>18/06/0226</t>
  </si>
  <si>
    <t>R$ 100,62</t>
  </si>
  <si>
    <t>R$ 86,57</t>
  </si>
  <si>
    <t>R$ 94,39</t>
  </si>
  <si>
    <t>22/06/0226</t>
  </si>
  <si>
    <t>R$ 87,70</t>
  </si>
  <si>
    <t>23/06/0226</t>
  </si>
  <si>
    <t>R$ 96,36</t>
  </si>
  <si>
    <t>R$ 88,51</t>
  </si>
  <si>
    <t>R$ 85,00</t>
  </si>
  <si>
    <t>R$ 90,80</t>
  </si>
  <si>
    <t>R$ 99,38</t>
  </si>
  <si>
    <t>R$ 97,58</t>
  </si>
  <si>
    <t>R$ 110,77</t>
  </si>
  <si>
    <t>R$ 103,11</t>
  </si>
  <si>
    <t>R$ 100,14</t>
  </si>
  <si>
    <t>Nome</t>
  </si>
  <si>
    <t xml:space="preserve">Sem energia </t>
  </si>
  <si>
    <t xml:space="preserve">sem energia </t>
  </si>
  <si>
    <t xml:space="preserve">reajustando inventario </t>
  </si>
  <si>
    <t>extremo loja, sem energia e pedido parado no despache.</t>
  </si>
  <si>
    <t>3 faltas de motoboy</t>
  </si>
  <si>
    <t>2 faltas de motoboy</t>
  </si>
  <si>
    <t>1 falta de motoboy</t>
  </si>
  <si>
    <t>Loja fechada</t>
  </si>
  <si>
    <t>4 faltas de motoboy</t>
  </si>
  <si>
    <t>DEX INVEST COMERCIO E VAREJO LTDA</t>
  </si>
  <si>
    <t>PREV</t>
  </si>
  <si>
    <t>ok</t>
  </si>
  <si>
    <t xml:space="preserve">loja fechada </t>
  </si>
  <si>
    <t>SP VILA CLEMENTINO</t>
  </si>
  <si>
    <t>Extremo(erro no gcom pedido parado)</t>
  </si>
  <si>
    <t xml:space="preserve">pulse com erro </t>
  </si>
  <si>
    <t>ADT ALTO PEDIDO TRAVADO NO DESPACHE</t>
  </si>
  <si>
    <t>INTERNET PEDIDOS NO DESPACHE</t>
  </si>
  <si>
    <t>1 MTB+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</si>
</sst>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8" formatCode="&quot;R$&quot;\ #,##0.00;[Red]\-&quot;R$&quot;\ #,##0.00"/>
    <numFmt numFmtId="164" formatCode="[$R$ -416]#,##0.00"/>
    <numFmt numFmtId="165" formatCode="0.0"/>
    <numFmt numFmtId="166" formatCode="0.0%"/>
    <numFmt numFmtId="167" formatCode="d\.m"/>
    <numFmt numFmtId="168" formatCode="d/m/yyyy"/>
    <numFmt numFmtId="169" formatCode="dddd"/>
    <numFmt numFmtId="170" formatCode="_([$R$ -416]* #,##0.00_);_([$R$ -416]* \(#,##0.00\);_([$R$ -416]* &quot;-&quot;??_);_(@_)"/>
    <numFmt numFmtId="171" formatCode="[$R$ -416]#,##0"/>
    <numFmt numFmtId="172" formatCode="mmmm\ \-\ d"/>
    <numFmt numFmtId="173" formatCode="mmmm\ d"/>
    <numFmt numFmtId="174" formatCode="mmmm/d"/>
    <numFmt numFmtId="175" formatCode="_-&quot;R$&quot;\ * #,##0.00_-;\-&quot;R$&quot;\ * #,##0.00_-;_-&quot;R$&quot;\ * &quot;-&quot;??_-;_-@"/>
    <numFmt numFmtId="176" formatCode="dd\,mm\,yy"/>
    <numFmt numFmtId="177" formatCode="[$R$]#,##0.00"/>
  </numFmts>
  <fonts count="8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8"/>
      <color rgb="FFFF0000"/>
      <name val="Caveat"/>
    </font>
    <font>
      <b/>
      <sz val="11"/>
      <color theme="1"/>
      <name val="&quot;Google Sans&quot;"/>
    </font>
    <font>
      <sz val="10"/>
      <color rgb="FF000000"/>
      <name val="Roboto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9"/>
      <color rgb="FFFF0000"/>
      <name val="Arial"/>
      <scheme val="minor"/>
    </font>
    <font>
      <sz val="9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&quot;Aptos Narrow&quot;"/>
    </font>
    <font>
      <b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rgb="FF000000"/>
      <name val="&quot;Aptos Narrow&quot;"/>
    </font>
    <font>
      <sz val="10"/>
      <color rgb="FFF3F3F3"/>
      <name val="Arial"/>
    </font>
    <font>
      <sz val="10"/>
      <color theme="1"/>
      <name val="Arial"/>
      <scheme val="minor"/>
    </font>
    <font>
      <b/>
      <sz val="10"/>
      <color rgb="FFCCCCCC"/>
      <name val="Arial"/>
    </font>
    <font>
      <b/>
      <sz val="10"/>
      <color rgb="FFCCCCCC"/>
      <name val="&quot;Aptos Narrow&quot;"/>
    </font>
    <font>
      <sz val="10"/>
      <color rgb="FFFFFFFF"/>
      <name val="Arial"/>
    </font>
    <font>
      <b/>
      <sz val="10"/>
      <color theme="1"/>
      <name val="Aptos Narrow"/>
    </font>
    <font>
      <sz val="10"/>
      <color theme="1"/>
      <name val="Aptos Narrow"/>
    </font>
    <font>
      <b/>
      <sz val="10"/>
      <color rgb="FF000000"/>
      <name val="Arial"/>
    </font>
    <font>
      <b/>
      <sz val="10"/>
      <color rgb="FF000000"/>
      <name val="&quot;Aptos Narrow&quot;"/>
    </font>
    <font>
      <b/>
      <sz val="10"/>
      <color theme="1"/>
      <name val="Arial"/>
    </font>
    <font>
      <sz val="8"/>
      <color rgb="FFB7B7B7"/>
      <name val="Arial"/>
    </font>
    <font>
      <sz val="10"/>
      <color rgb="FFB7B7B7"/>
      <name val="Arial"/>
    </font>
    <font>
      <b/>
      <sz val="10"/>
      <color rgb="FFF3F3F3"/>
      <name val="&quot;Aptos Narrow&quot;"/>
    </font>
    <font>
      <b/>
      <sz val="10"/>
      <color rgb="FFF3F3F3"/>
      <name val="Arial"/>
    </font>
    <font>
      <sz val="8"/>
      <color rgb="FFBFBFBF"/>
      <name val="Arial"/>
    </font>
    <font>
      <sz val="10"/>
      <color rgb="FF000000"/>
      <name val="Arial"/>
    </font>
    <font>
      <sz val="10"/>
      <color rgb="FFFF0000"/>
      <name val="&quot;Aptos Narrow&quot;"/>
    </font>
    <font>
      <b/>
      <sz val="11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1"/>
      <color theme="1"/>
      <name val="Arial"/>
      <scheme val="minor"/>
    </font>
    <font>
      <b/>
      <sz val="10"/>
      <color rgb="FFFFFFFF"/>
      <name val="&quot;Aptos Narrow&quot;"/>
    </font>
    <font>
      <sz val="10"/>
      <color rgb="FFFFFFFF"/>
      <name val="Arial"/>
      <scheme val="minor"/>
    </font>
    <font>
      <sz val="10"/>
      <color rgb="FFEFEFEF"/>
      <name val="Arial"/>
      <scheme val="minor"/>
    </font>
    <font>
      <b/>
      <sz val="10"/>
      <color rgb="FFD9D9D9"/>
      <name val="&quot;Aptos Narrow&quot;"/>
    </font>
    <font>
      <sz val="10"/>
      <color rgb="FFD9D9D9"/>
      <name val="Arial"/>
      <scheme val="minor"/>
    </font>
    <font>
      <b/>
      <sz val="10"/>
      <color rgb="FFD9D9D9"/>
      <name val="Arial"/>
    </font>
    <font>
      <b/>
      <sz val="8"/>
      <color theme="1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1"/>
      <color rgb="FFFF0000"/>
      <name val="&quot;Aptos Narrow&quot;"/>
    </font>
    <font>
      <sz val="10"/>
      <color rgb="FFFF0000"/>
      <name val="Arial"/>
    </font>
    <font>
      <b/>
      <sz val="11"/>
      <color theme="1"/>
      <name val="Arial"/>
    </font>
    <font>
      <sz val="10"/>
      <color rgb="FF434343"/>
      <name val="Arial"/>
    </font>
    <font>
      <b/>
      <sz val="10"/>
      <color rgb="FF666666"/>
      <name val="Arial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</font>
    <font>
      <b/>
      <sz val="10"/>
      <color rgb="FFFFFFFF"/>
      <name val="Arial"/>
    </font>
    <font>
      <b/>
      <sz val="10"/>
      <color rgb="FFFFFFFF"/>
      <name val="Aptos Narrow"/>
    </font>
    <font>
      <b/>
      <sz val="10"/>
      <color rgb="FFFFFFFF"/>
      <name val="&quot;Aptos Narrow&quot;"/>
    </font>
    <font>
      <sz val="11"/>
      <color theme="1"/>
      <name val="Aptos Narrow"/>
    </font>
    <font>
      <b/>
      <sz val="10"/>
      <color rgb="FFFFFFFF"/>
      <name val="Arial"/>
      <scheme val="minor"/>
    </font>
    <font>
      <sz val="11"/>
      <color rgb="FFFFFFFF"/>
      <name val="Aptos Narrow"/>
    </font>
    <font>
      <b/>
      <sz val="11"/>
      <color rgb="FFFFFFFF"/>
      <name val="Aptos Narrow"/>
    </font>
    <font>
      <b/>
      <sz val="11"/>
      <color rgb="FFFFFFFF"/>
      <name val="Arial"/>
    </font>
    <font>
      <b/>
      <sz val="11"/>
      <color rgb="FFFFFFFF"/>
      <name val="&quot;Aptos Narrow&quot;"/>
    </font>
    <font>
      <b/>
      <sz val="10"/>
      <color rgb="FF000000"/>
      <name val="Aptos Narrow"/>
    </font>
    <font>
      <sz val="8"/>
      <color rgb="FFFFFFFF"/>
      <name val="Arial"/>
    </font>
    <font>
      <b/>
      <sz val="10"/>
      <color rgb="FFD9D9D9"/>
      <name val="Aptos Narrow"/>
    </font>
    <font>
      <sz val="11"/>
      <color theme="1"/>
      <name val="Arial"/>
    </font>
    <font>
      <sz val="11"/>
      <color rgb="FFEFEFEF"/>
      <name val="Arial"/>
      <scheme val="minor"/>
    </font>
    <font>
      <b/>
      <sz val="11"/>
      <color rgb="FFFF0000"/>
      <name val="Aptos Narrow"/>
    </font>
    <font>
      <sz val="10"/>
      <color rgb="FFB7B7B7"/>
      <name val="Arial"/>
    </font>
    <font>
      <b/>
      <sz val="10"/>
      <color rgb="FFD9D9D9"/>
      <name val="Arial"/>
    </font>
    <font>
      <b/>
      <sz val="10"/>
      <color rgb="FFD9D9D9"/>
      <name val="&quot;Aptos Narrow&quot;"/>
    </font>
    <font>
      <sz val="10"/>
      <color rgb="FF999999"/>
      <name val="Arial"/>
      <scheme val="minor"/>
    </font>
    <font>
      <b/>
      <sz val="11"/>
      <color rgb="FFD9D9D9"/>
      <name val="Arial"/>
    </font>
    <font>
      <b/>
      <sz val="11"/>
      <color rgb="FFD9D9D9"/>
      <name val="&quot;Aptos Narrow&quot;"/>
    </font>
    <font>
      <sz val="11"/>
      <color rgb="FFD9D9D9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Montserrat"/>
    </font>
    <font>
      <sz val="10"/>
      <color rgb="FF000000"/>
      <name val="Aptos Narrow"/>
    </font>
    <font>
      <b/>
      <sz val="12"/>
      <color rgb="FFD9D9D9"/>
      <name val="&quot;Aptos Narrow&quot;"/>
    </font>
    <font>
      <i/>
      <sz val="10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6E6FA"/>
        <bgColor rgb="FFE6E6FA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1E3E1"/>
      </top>
      <bottom/>
      <diagonal/>
    </border>
    <border>
      <left style="thin">
        <color rgb="FFE1E3E1"/>
      </left>
      <right style="thin">
        <color rgb="FFE1E3E1"/>
      </right>
      <top style="thin">
        <color rgb="FFE1E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46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/>
    </xf>
    <xf numFmtId="46" fontId="2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1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4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 vertical="center"/>
    </xf>
    <xf numFmtId="10" fontId="2" fillId="5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11" fillId="3" borderId="0" xfId="0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4" borderId="0" xfId="0" applyFont="1" applyFill="1"/>
    <xf numFmtId="164" fontId="11" fillId="7" borderId="0" xfId="0" applyNumberFormat="1" applyFont="1" applyFill="1" applyAlignment="1">
      <alignment horizontal="center"/>
    </xf>
    <xf numFmtId="3" fontId="11" fillId="7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4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46" fontId="1" fillId="3" borderId="1" xfId="0" applyNumberFormat="1" applyFont="1" applyFill="1" applyBorder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6" fontId="13" fillId="3" borderId="1" xfId="0" applyNumberFormat="1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14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/>
    </xf>
    <xf numFmtId="169" fontId="14" fillId="3" borderId="6" xfId="0" applyNumberFormat="1" applyFont="1" applyFill="1" applyBorder="1" applyAlignment="1">
      <alignment horizontal="center"/>
    </xf>
    <xf numFmtId="164" fontId="15" fillId="3" borderId="6" xfId="0" applyNumberFormat="1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5" fillId="3" borderId="1" xfId="0" applyNumberFormat="1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9" fontId="16" fillId="11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1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/>
    </xf>
    <xf numFmtId="169" fontId="19" fillId="12" borderId="0" xfId="0" applyNumberFormat="1" applyFont="1" applyFill="1" applyAlignment="1">
      <alignment horizontal="center"/>
    </xf>
    <xf numFmtId="164" fontId="19" fillId="12" borderId="0" xfId="0" applyNumberFormat="1" applyFont="1" applyFill="1" applyAlignment="1">
      <alignment horizontal="center"/>
    </xf>
    <xf numFmtId="169" fontId="18" fillId="12" borderId="0" xfId="0" applyNumberFormat="1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1" fontId="18" fillId="12" borderId="0" xfId="0" applyNumberFormat="1" applyFont="1" applyFill="1" applyAlignment="1">
      <alignment horizontal="center"/>
    </xf>
    <xf numFmtId="3" fontId="19" fillId="12" borderId="0" xfId="0" applyNumberFormat="1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9" fontId="20" fillId="12" borderId="0" xfId="0" applyNumberFormat="1" applyFont="1" applyFill="1" applyAlignment="1">
      <alignment horizontal="center"/>
    </xf>
    <xf numFmtId="0" fontId="21" fillId="12" borderId="0" xfId="0" applyFont="1" applyFill="1" applyAlignment="1">
      <alignment horizontal="center" vertical="center"/>
    </xf>
    <xf numFmtId="14" fontId="3" fillId="12" borderId="0" xfId="0" applyNumberFormat="1" applyFont="1" applyFill="1" applyAlignment="1">
      <alignment horizontal="center"/>
    </xf>
    <xf numFmtId="169" fontId="3" fillId="12" borderId="0" xfId="0" applyNumberFormat="1" applyFont="1" applyFill="1" applyAlignment="1">
      <alignment horizontal="center"/>
    </xf>
    <xf numFmtId="164" fontId="22" fillId="12" borderId="0" xfId="0" applyNumberFormat="1" applyFont="1" applyFill="1" applyAlignment="1">
      <alignment horizontal="center"/>
    </xf>
    <xf numFmtId="0" fontId="22" fillId="12" borderId="0" xfId="0" applyFont="1" applyFill="1" applyAlignment="1">
      <alignment horizontal="center"/>
    </xf>
    <xf numFmtId="164" fontId="22" fillId="12" borderId="0" xfId="0" applyNumberFormat="1" applyFont="1" applyFill="1" applyAlignment="1">
      <alignment horizontal="right"/>
    </xf>
    <xf numFmtId="14" fontId="22" fillId="12" borderId="0" xfId="0" applyNumberFormat="1" applyFont="1" applyFill="1" applyAlignment="1">
      <alignment horizontal="center"/>
    </xf>
    <xf numFmtId="169" fontId="2" fillId="12" borderId="0" xfId="0" applyNumberFormat="1" applyFont="1" applyFill="1" applyAlignment="1">
      <alignment horizontal="center"/>
    </xf>
    <xf numFmtId="164" fontId="2" fillId="12" borderId="0" xfId="0" applyNumberFormat="1" applyFont="1" applyFill="1" applyAlignment="1">
      <alignment horizontal="center"/>
    </xf>
    <xf numFmtId="1" fontId="2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3" fontId="2" fillId="12" borderId="0" xfId="0" applyNumberFormat="1" applyFont="1" applyFill="1" applyAlignment="1">
      <alignment horizontal="center"/>
    </xf>
    <xf numFmtId="0" fontId="21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/>
    </xf>
    <xf numFmtId="164" fontId="22" fillId="4" borderId="0" xfId="0" applyNumberFormat="1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164" fontId="22" fillId="4" borderId="0" xfId="0" applyNumberFormat="1" applyFont="1" applyFill="1" applyAlignment="1">
      <alignment horizontal="right"/>
    </xf>
    <xf numFmtId="0" fontId="23" fillId="1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/>
    </xf>
    <xf numFmtId="169" fontId="24" fillId="3" borderId="0" xfId="0" applyNumberFormat="1" applyFont="1" applyFill="1" applyAlignment="1">
      <alignment horizontal="center"/>
    </xf>
    <xf numFmtId="164" fontId="24" fillId="3" borderId="0" xfId="0" applyNumberFormat="1" applyFont="1" applyFill="1" applyAlignment="1">
      <alignment horizontal="center"/>
    </xf>
    <xf numFmtId="164" fontId="24" fillId="2" borderId="0" xfId="0" applyNumberFormat="1" applyFont="1" applyFill="1" applyAlignment="1">
      <alignment horizontal="center"/>
    </xf>
    <xf numFmtId="3" fontId="24" fillId="3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169" fontId="24" fillId="13" borderId="0" xfId="0" applyNumberFormat="1" applyFont="1" applyFill="1" applyAlignment="1">
      <alignment horizontal="center"/>
    </xf>
    <xf numFmtId="164" fontId="24" fillId="13" borderId="0" xfId="0" applyNumberFormat="1" applyFont="1" applyFill="1" applyAlignment="1">
      <alignment horizontal="center"/>
    </xf>
    <xf numFmtId="1" fontId="24" fillId="3" borderId="0" xfId="0" applyNumberFormat="1" applyFont="1" applyFill="1" applyAlignment="1">
      <alignment horizontal="center"/>
    </xf>
    <xf numFmtId="10" fontId="8" fillId="3" borderId="1" xfId="0" applyNumberFormat="1" applyFont="1" applyFill="1" applyBorder="1" applyAlignment="1">
      <alignment horizontal="center"/>
    </xf>
    <xf numFmtId="169" fontId="22" fillId="4" borderId="0" xfId="0" applyNumberFormat="1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169" fontId="2" fillId="0" borderId="0" xfId="0" applyNumberFormat="1" applyFont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9" fontId="2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center" vertical="center"/>
    </xf>
    <xf numFmtId="0" fontId="2" fillId="0" borderId="0" xfId="0" applyFont="1"/>
    <xf numFmtId="14" fontId="1" fillId="2" borderId="1" xfId="0" applyNumberFormat="1" applyFont="1" applyFill="1" applyBorder="1" applyAlignment="1">
      <alignment horizontal="center"/>
    </xf>
    <xf numFmtId="170" fontId="1" fillId="3" borderId="1" xfId="0" applyNumberFormat="1" applyFont="1" applyFill="1" applyBorder="1" applyAlignment="1">
      <alignment horizontal="center"/>
    </xf>
    <xf numFmtId="0" fontId="24" fillId="13" borderId="5" xfId="0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164" fontId="24" fillId="3" borderId="6" xfId="0" applyNumberFormat="1" applyFont="1" applyFill="1" applyBorder="1" applyAlignment="1">
      <alignment horizontal="center"/>
    </xf>
    <xf numFmtId="3" fontId="24" fillId="3" borderId="6" xfId="0" applyNumberFormat="1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1" fontId="23" fillId="3" borderId="1" xfId="0" applyNumberFormat="1" applyFont="1" applyFill="1" applyBorder="1" applyAlignment="1">
      <alignment horizontal="center"/>
    </xf>
    <xf numFmtId="0" fontId="26" fillId="12" borderId="0" xfId="0" applyFont="1" applyFill="1" applyAlignment="1">
      <alignment horizontal="center"/>
    </xf>
    <xf numFmtId="9" fontId="27" fillId="12" borderId="0" xfId="0" applyNumberFormat="1" applyFont="1" applyFill="1" applyAlignment="1">
      <alignment horizontal="right"/>
    </xf>
    <xf numFmtId="170" fontId="2" fillId="0" borderId="0" xfId="0" applyNumberFormat="1" applyFont="1" applyAlignment="1">
      <alignment horizontal="center"/>
    </xf>
    <xf numFmtId="0" fontId="28" fillId="14" borderId="0" xfId="0" applyFont="1" applyFill="1" applyAlignment="1">
      <alignment horizontal="center"/>
    </xf>
    <xf numFmtId="164" fontId="28" fillId="14" borderId="0" xfId="0" applyNumberFormat="1" applyFont="1" applyFill="1" applyAlignment="1">
      <alignment horizontal="center"/>
    </xf>
    <xf numFmtId="3" fontId="28" fillId="14" borderId="0" xfId="0" applyNumberFormat="1" applyFont="1" applyFill="1" applyAlignment="1">
      <alignment horizontal="center"/>
    </xf>
    <xf numFmtId="0" fontId="29" fillId="14" borderId="0" xfId="0" applyFont="1" applyFill="1" applyAlignment="1">
      <alignment horizontal="center"/>
    </xf>
    <xf numFmtId="1" fontId="29" fillId="14" borderId="0" xfId="0" applyNumberFormat="1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9" fontId="31" fillId="0" borderId="0" xfId="0" applyNumberFormat="1" applyFont="1" applyAlignment="1">
      <alignment horizontal="right"/>
    </xf>
    <xf numFmtId="14" fontId="12" fillId="4" borderId="0" xfId="0" applyNumberFormat="1" applyFont="1" applyFill="1" applyAlignment="1">
      <alignment horizontal="right"/>
    </xf>
    <xf numFmtId="169" fontId="12" fillId="4" borderId="0" xfId="0" applyNumberFormat="1" applyFont="1" applyFill="1" applyAlignment="1">
      <alignment horizontal="center"/>
    </xf>
    <xf numFmtId="3" fontId="12" fillId="4" borderId="0" xfId="0" applyNumberFormat="1" applyFont="1" applyFill="1" applyAlignment="1">
      <alignment horizontal="center"/>
    </xf>
    <xf numFmtId="164" fontId="31" fillId="4" borderId="0" xfId="0" applyNumberFormat="1" applyFont="1" applyFill="1"/>
    <xf numFmtId="170" fontId="31" fillId="4" borderId="0" xfId="0" applyNumberFormat="1" applyFont="1" applyFill="1"/>
    <xf numFmtId="0" fontId="31" fillId="4" borderId="0" xfId="0" applyFont="1" applyFill="1"/>
    <xf numFmtId="1" fontId="31" fillId="4" borderId="0" xfId="0" applyNumberFormat="1" applyFont="1" applyFill="1" applyAlignment="1">
      <alignment horizontal="center"/>
    </xf>
    <xf numFmtId="0" fontId="31" fillId="4" borderId="0" xfId="0" applyFont="1" applyFill="1" applyAlignment="1">
      <alignment horizontal="center"/>
    </xf>
    <xf numFmtId="14" fontId="24" fillId="4" borderId="0" xfId="0" applyNumberFormat="1" applyFont="1" applyFill="1" applyAlignment="1">
      <alignment horizontal="right"/>
    </xf>
    <xf numFmtId="164" fontId="2" fillId="0" borderId="0" xfId="0" applyNumberFormat="1" applyFont="1"/>
    <xf numFmtId="0" fontId="23" fillId="13" borderId="0" xfId="0" applyFont="1" applyFill="1" applyAlignment="1">
      <alignment horizontal="center"/>
    </xf>
    <xf numFmtId="164" fontId="23" fillId="13" borderId="0" xfId="0" applyNumberFormat="1" applyFont="1" applyFill="1" applyAlignment="1">
      <alignment horizontal="center"/>
    </xf>
    <xf numFmtId="164" fontId="23" fillId="13" borderId="6" xfId="0" applyNumberFormat="1" applyFont="1" applyFill="1" applyBorder="1" applyAlignment="1">
      <alignment horizontal="center"/>
    </xf>
    <xf numFmtId="1" fontId="23" fillId="3" borderId="0" xfId="0" applyNumberFormat="1" applyFont="1" applyFill="1" applyAlignment="1">
      <alignment horizontal="center"/>
    </xf>
    <xf numFmtId="170" fontId="31" fillId="4" borderId="0" xfId="0" applyNumberFormat="1" applyFont="1" applyFill="1" applyAlignment="1">
      <alignment horizontal="center"/>
    </xf>
    <xf numFmtId="164" fontId="31" fillId="4" borderId="0" xfId="0" applyNumberFormat="1" applyFont="1" applyFill="1" applyAlignment="1">
      <alignment horizontal="right"/>
    </xf>
    <xf numFmtId="14" fontId="32" fillId="4" borderId="0" xfId="0" applyNumberFormat="1" applyFont="1" applyFill="1" applyAlignment="1">
      <alignment horizontal="right"/>
    </xf>
    <xf numFmtId="14" fontId="2" fillId="0" borderId="0" xfId="0" applyNumberFormat="1" applyFont="1"/>
    <xf numFmtId="170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164" fontId="24" fillId="4" borderId="0" xfId="0" applyNumberFormat="1" applyFont="1" applyFill="1" applyAlignment="1">
      <alignment horizontal="center"/>
    </xf>
    <xf numFmtId="3" fontId="31" fillId="4" borderId="0" xfId="0" applyNumberFormat="1" applyFont="1" applyFill="1" applyAlignment="1">
      <alignment horizontal="center"/>
    </xf>
    <xf numFmtId="0" fontId="23" fillId="13" borderId="6" xfId="0" applyFont="1" applyFill="1" applyBorder="1" applyAlignment="1">
      <alignment horizontal="center"/>
    </xf>
    <xf numFmtId="164" fontId="23" fillId="3" borderId="0" xfId="0" applyNumberFormat="1" applyFont="1" applyFill="1" applyAlignment="1">
      <alignment horizontal="center"/>
    </xf>
    <xf numFmtId="10" fontId="2" fillId="0" borderId="0" xfId="0" applyNumberFormat="1" applyFont="1"/>
    <xf numFmtId="14" fontId="31" fillId="4" borderId="0" xfId="0" applyNumberFormat="1" applyFont="1" applyFill="1" applyAlignment="1">
      <alignment horizontal="right"/>
    </xf>
    <xf numFmtId="169" fontId="31" fillId="4" borderId="0" xfId="0" applyNumberFormat="1" applyFont="1" applyFill="1" applyAlignment="1">
      <alignment horizontal="center"/>
    </xf>
    <xf numFmtId="170" fontId="2" fillId="0" borderId="0" xfId="0" applyNumberFormat="1" applyFont="1"/>
    <xf numFmtId="164" fontId="23" fillId="3" borderId="0" xfId="0" applyNumberFormat="1" applyFont="1" applyFill="1"/>
    <xf numFmtId="0" fontId="33" fillId="2" borderId="1" xfId="0" applyFont="1" applyFill="1" applyBorder="1" applyAlignment="1">
      <alignment horizontal="center" vertical="center"/>
    </xf>
    <xf numFmtId="164" fontId="33" fillId="3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46" fontId="33" fillId="3" borderId="1" xfId="0" applyNumberFormat="1" applyFont="1" applyFill="1" applyBorder="1" applyAlignment="1">
      <alignment horizontal="center" vertical="center"/>
    </xf>
    <xf numFmtId="10" fontId="33" fillId="3" borderId="1" xfId="0" applyNumberFormat="1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164" fontId="34" fillId="3" borderId="4" xfId="0" applyNumberFormat="1" applyFont="1" applyFill="1" applyBorder="1" applyAlignment="1">
      <alignment horizontal="center" vertical="center"/>
    </xf>
    <xf numFmtId="164" fontId="35" fillId="3" borderId="4" xfId="0" applyNumberFormat="1" applyFont="1" applyFill="1" applyBorder="1" applyAlignment="1">
      <alignment horizontal="center" vertical="center"/>
    </xf>
    <xf numFmtId="3" fontId="35" fillId="3" borderId="4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8" fillId="4" borderId="0" xfId="0" applyFont="1" applyFill="1"/>
    <xf numFmtId="164" fontId="37" fillId="4" borderId="0" xfId="0" applyNumberFormat="1" applyFont="1" applyFill="1" applyAlignment="1">
      <alignment horizontal="center"/>
    </xf>
    <xf numFmtId="9" fontId="39" fillId="14" borderId="0" xfId="0" applyNumberFormat="1" applyFont="1" applyFill="1" applyAlignment="1">
      <alignment horizontal="center"/>
    </xf>
    <xf numFmtId="0" fontId="39" fillId="0" borderId="0" xfId="0" applyFont="1" applyAlignment="1">
      <alignment horizontal="center"/>
    </xf>
    <xf numFmtId="0" fontId="40" fillId="11" borderId="0" xfId="0" applyFont="1" applyFill="1" applyAlignment="1">
      <alignment horizontal="center"/>
    </xf>
    <xf numFmtId="0" fontId="41" fillId="11" borderId="0" xfId="0" applyFont="1" applyFill="1" applyAlignment="1">
      <alignment horizontal="center"/>
    </xf>
    <xf numFmtId="164" fontId="40" fillId="11" borderId="0" xfId="0" applyNumberFormat="1" applyFont="1" applyFill="1" applyAlignment="1">
      <alignment horizontal="center"/>
    </xf>
    <xf numFmtId="9" fontId="41" fillId="11" borderId="0" xfId="0" applyNumberFormat="1" applyFont="1" applyFill="1" applyAlignment="1">
      <alignment horizontal="center"/>
    </xf>
    <xf numFmtId="0" fontId="42" fillId="11" borderId="0" xfId="0" applyFont="1" applyFill="1" applyAlignment="1">
      <alignment horizontal="center"/>
    </xf>
    <xf numFmtId="3" fontId="40" fillId="11" borderId="0" xfId="0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4" fontId="31" fillId="4" borderId="0" xfId="0" applyNumberFormat="1" applyFont="1" applyFill="1" applyAlignment="1">
      <alignment horizontal="center"/>
    </xf>
    <xf numFmtId="164" fontId="31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24" fillId="15" borderId="0" xfId="0" applyNumberFormat="1" applyFont="1" applyFill="1" applyAlignment="1">
      <alignment horizontal="center"/>
    </xf>
    <xf numFmtId="3" fontId="23" fillId="3" borderId="0" xfId="0" applyNumberFormat="1" applyFont="1" applyFill="1" applyAlignment="1">
      <alignment horizontal="center"/>
    </xf>
    <xf numFmtId="10" fontId="2" fillId="16" borderId="0" xfId="0" applyNumberFormat="1" applyFont="1" applyFill="1" applyAlignment="1">
      <alignment horizontal="center"/>
    </xf>
    <xf numFmtId="171" fontId="24" fillId="3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64" fontId="14" fillId="3" borderId="0" xfId="0" applyNumberFormat="1" applyFont="1" applyFill="1" applyAlignment="1">
      <alignment horizontal="center"/>
    </xf>
    <xf numFmtId="3" fontId="14" fillId="3" borderId="0" xfId="0" applyNumberFormat="1" applyFont="1" applyFill="1" applyAlignment="1">
      <alignment horizontal="center"/>
    </xf>
    <xf numFmtId="3" fontId="15" fillId="3" borderId="0" xfId="0" applyNumberFormat="1" applyFont="1" applyFill="1" applyAlignment="1">
      <alignment horizontal="center"/>
    </xf>
    <xf numFmtId="0" fontId="44" fillId="11" borderId="0" xfId="0" applyFont="1" applyFill="1" applyAlignment="1">
      <alignment horizontal="center"/>
    </xf>
    <xf numFmtId="9" fontId="44" fillId="11" borderId="0" xfId="0" applyNumberFormat="1" applyFont="1" applyFill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4" fontId="12" fillId="4" borderId="0" xfId="0" applyNumberFormat="1" applyFont="1" applyFill="1" applyAlignment="1">
      <alignment horizontal="center" vertical="top"/>
    </xf>
    <xf numFmtId="169" fontId="12" fillId="4" borderId="0" xfId="0" applyNumberFormat="1" applyFont="1" applyFill="1" applyAlignment="1">
      <alignment horizontal="center" vertical="top"/>
    </xf>
    <xf numFmtId="164" fontId="45" fillId="0" borderId="0" xfId="0" applyNumberFormat="1" applyFont="1" applyAlignment="1">
      <alignment horizontal="center"/>
    </xf>
    <xf numFmtId="14" fontId="31" fillId="4" borderId="0" xfId="0" applyNumberFormat="1" applyFont="1" applyFill="1" applyAlignment="1">
      <alignment horizontal="center" vertical="top"/>
    </xf>
    <xf numFmtId="172" fontId="23" fillId="3" borderId="0" xfId="0" applyNumberFormat="1" applyFont="1" applyFill="1" applyAlignment="1">
      <alignment horizontal="center" vertical="top"/>
    </xf>
    <xf numFmtId="164" fontId="35" fillId="3" borderId="0" xfId="0" applyNumberFormat="1" applyFont="1" applyFill="1" applyAlignment="1">
      <alignment horizontal="center"/>
    </xf>
    <xf numFmtId="173" fontId="1" fillId="3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center" vertical="top"/>
    </xf>
    <xf numFmtId="3" fontId="1" fillId="3" borderId="0" xfId="0" applyNumberFormat="1" applyFont="1" applyFill="1" applyAlignment="1">
      <alignment horizontal="center"/>
    </xf>
    <xf numFmtId="173" fontId="23" fillId="3" borderId="0" xfId="0" applyNumberFormat="1" applyFont="1" applyFill="1" applyAlignment="1">
      <alignment horizontal="center" vertical="top"/>
    </xf>
    <xf numFmtId="172" fontId="23" fillId="3" borderId="0" xfId="0" applyNumberFormat="1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46" fontId="2" fillId="4" borderId="0" xfId="0" applyNumberFormat="1" applyFont="1" applyFill="1" applyAlignment="1">
      <alignment horizontal="center" vertical="center"/>
    </xf>
    <xf numFmtId="164" fontId="46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164" fontId="47" fillId="0" borderId="0" xfId="0" applyNumberFormat="1" applyFont="1" applyAlignment="1">
      <alignment horizontal="center"/>
    </xf>
    <xf numFmtId="164" fontId="45" fillId="4" borderId="0" xfId="0" applyNumberFormat="1" applyFont="1" applyFill="1" applyAlignment="1">
      <alignment horizontal="center"/>
    </xf>
    <xf numFmtId="169" fontId="24" fillId="3" borderId="0" xfId="0" applyNumberFormat="1" applyFont="1" applyFill="1" applyAlignment="1">
      <alignment horizontal="center" vertical="top"/>
    </xf>
    <xf numFmtId="14" fontId="32" fillId="4" borderId="0" xfId="0" applyNumberFormat="1" applyFont="1" applyFill="1" applyAlignment="1">
      <alignment horizontal="center" vertical="top"/>
    </xf>
    <xf numFmtId="169" fontId="32" fillId="4" borderId="0" xfId="0" applyNumberFormat="1" applyFont="1" applyFill="1" applyAlignment="1">
      <alignment horizontal="center" vertical="top"/>
    </xf>
    <xf numFmtId="164" fontId="32" fillId="4" borderId="0" xfId="0" applyNumberFormat="1" applyFont="1" applyFill="1" applyAlignment="1">
      <alignment horizontal="center"/>
    </xf>
    <xf numFmtId="3" fontId="32" fillId="4" borderId="0" xfId="0" applyNumberFormat="1" applyFont="1" applyFill="1" applyAlignment="1">
      <alignment horizontal="center"/>
    </xf>
    <xf numFmtId="164" fontId="48" fillId="0" borderId="0" xfId="0" applyNumberFormat="1" applyFont="1" applyAlignment="1">
      <alignment horizontal="center"/>
    </xf>
    <xf numFmtId="14" fontId="49" fillId="4" borderId="0" xfId="0" applyNumberFormat="1" applyFont="1" applyFill="1" applyAlignment="1">
      <alignment horizontal="center" vertical="top"/>
    </xf>
    <xf numFmtId="3" fontId="8" fillId="0" borderId="0" xfId="0" applyNumberFormat="1" applyFont="1" applyAlignment="1">
      <alignment horizontal="center"/>
    </xf>
    <xf numFmtId="14" fontId="32" fillId="18" borderId="0" xfId="0" applyNumberFormat="1" applyFont="1" applyFill="1" applyAlignment="1">
      <alignment horizontal="center" vertical="top"/>
    </xf>
    <xf numFmtId="164" fontId="32" fillId="18" borderId="0" xfId="0" applyNumberFormat="1" applyFont="1" applyFill="1" applyAlignment="1">
      <alignment horizontal="center"/>
    </xf>
    <xf numFmtId="3" fontId="32" fillId="18" borderId="0" xfId="0" applyNumberFormat="1" applyFont="1" applyFill="1" applyAlignment="1">
      <alignment horizontal="center"/>
    </xf>
    <xf numFmtId="14" fontId="12" fillId="18" borderId="0" xfId="0" applyNumberFormat="1" applyFont="1" applyFill="1" applyAlignment="1">
      <alignment horizontal="center" vertical="top"/>
    </xf>
    <xf numFmtId="164" fontId="12" fillId="18" borderId="0" xfId="0" applyNumberFormat="1" applyFont="1" applyFill="1" applyAlignment="1">
      <alignment horizontal="center"/>
    </xf>
    <xf numFmtId="3" fontId="12" fillId="18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/>
    <xf numFmtId="164" fontId="1" fillId="3" borderId="0" xfId="0" applyNumberFormat="1" applyFont="1" applyFill="1"/>
    <xf numFmtId="14" fontId="23" fillId="3" borderId="0" xfId="0" applyNumberFormat="1" applyFont="1" applyFill="1" applyAlignment="1">
      <alignment horizontal="center" vertical="top"/>
    </xf>
    <xf numFmtId="14" fontId="24" fillId="3" borderId="0" xfId="0" applyNumberFormat="1" applyFont="1" applyFill="1" applyAlignment="1">
      <alignment horizontal="center" vertical="top"/>
    </xf>
    <xf numFmtId="173" fontId="23" fillId="3" borderId="0" xfId="0" applyNumberFormat="1" applyFont="1" applyFill="1" applyAlignment="1">
      <alignment horizontal="center"/>
    </xf>
    <xf numFmtId="0" fontId="24" fillId="3" borderId="0" xfId="0" applyFont="1" applyFill="1" applyAlignment="1">
      <alignment horizontal="center" vertical="top"/>
    </xf>
    <xf numFmtId="169" fontId="12" fillId="3" borderId="0" xfId="0" applyNumberFormat="1" applyFont="1" applyFill="1" applyAlignment="1">
      <alignment horizontal="center" vertical="top"/>
    </xf>
    <xf numFmtId="164" fontId="45" fillId="3" borderId="0" xfId="0" applyNumberFormat="1" applyFont="1" applyFill="1" applyAlignment="1">
      <alignment horizontal="center"/>
    </xf>
    <xf numFmtId="14" fontId="31" fillId="3" borderId="0" xfId="0" applyNumberFormat="1" applyFont="1" applyFill="1" applyAlignment="1">
      <alignment horizontal="center" vertical="top"/>
    </xf>
    <xf numFmtId="3" fontId="2" fillId="3" borderId="0" xfId="0" applyNumberFormat="1" applyFont="1" applyFill="1" applyAlignment="1">
      <alignment horizontal="center"/>
    </xf>
    <xf numFmtId="3" fontId="2" fillId="3" borderId="0" xfId="0" applyNumberFormat="1" applyFont="1" applyFill="1"/>
    <xf numFmtId="14" fontId="12" fillId="3" borderId="0" xfId="0" applyNumberFormat="1" applyFont="1" applyFill="1" applyAlignment="1">
      <alignment horizontal="center" vertical="top"/>
    </xf>
    <xf numFmtId="164" fontId="12" fillId="3" borderId="0" xfId="0" applyNumberFormat="1" applyFont="1" applyFill="1" applyAlignment="1">
      <alignment horizontal="center"/>
    </xf>
    <xf numFmtId="3" fontId="12" fillId="3" borderId="0" xfId="0" applyNumberFormat="1" applyFont="1" applyFill="1" applyAlignment="1">
      <alignment horizontal="center"/>
    </xf>
    <xf numFmtId="0" fontId="2" fillId="3" borderId="0" xfId="0" applyFont="1" applyFill="1"/>
    <xf numFmtId="0" fontId="31" fillId="4" borderId="0" xfId="0" applyFont="1" applyFill="1" applyAlignment="1">
      <alignment horizontal="center" vertical="top"/>
    </xf>
    <xf numFmtId="168" fontId="12" fillId="18" borderId="0" xfId="0" applyNumberFormat="1" applyFont="1" applyFill="1" applyAlignment="1">
      <alignment horizontal="center" vertical="top"/>
    </xf>
    <xf numFmtId="168" fontId="12" fillId="4" borderId="0" xfId="0" applyNumberFormat="1" applyFont="1" applyFill="1" applyAlignment="1">
      <alignment horizontal="center" vertical="top"/>
    </xf>
    <xf numFmtId="0" fontId="7" fillId="3" borderId="0" xfId="0" applyFont="1" applyFill="1" applyAlignment="1">
      <alignment horizontal="center"/>
    </xf>
    <xf numFmtId="3" fontId="7" fillId="3" borderId="0" xfId="0" applyNumberFormat="1" applyFont="1" applyFill="1"/>
    <xf numFmtId="0" fontId="31" fillId="3" borderId="0" xfId="0" applyFont="1" applyFill="1" applyAlignment="1">
      <alignment horizontal="center" vertical="top"/>
    </xf>
    <xf numFmtId="0" fontId="35" fillId="3" borderId="0" xfId="0" applyFont="1" applyFill="1" applyAlignment="1">
      <alignment horizontal="center" vertical="top"/>
    </xf>
    <xf numFmtId="3" fontId="35" fillId="3" borderId="0" xfId="0" applyNumberFormat="1" applyFont="1" applyFill="1" applyAlignment="1">
      <alignment horizontal="center"/>
    </xf>
    <xf numFmtId="172" fontId="34" fillId="3" borderId="0" xfId="0" applyNumberFormat="1" applyFont="1" applyFill="1" applyAlignment="1">
      <alignment horizontal="center" vertical="top"/>
    </xf>
    <xf numFmtId="164" fontId="34" fillId="3" borderId="0" xfId="0" applyNumberFormat="1" applyFont="1" applyFill="1" applyAlignment="1">
      <alignment horizontal="center"/>
    </xf>
    <xf numFmtId="3" fontId="34" fillId="3" borderId="0" xfId="0" applyNumberFormat="1" applyFont="1" applyFill="1" applyAlignment="1">
      <alignment horizontal="center"/>
    </xf>
    <xf numFmtId="172" fontId="34" fillId="3" borderId="0" xfId="0" applyNumberFormat="1" applyFont="1" applyFill="1" applyAlignment="1">
      <alignment horizontal="center"/>
    </xf>
    <xf numFmtId="164" fontId="31" fillId="18" borderId="0" xfId="0" applyNumberFormat="1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169" fontId="14" fillId="3" borderId="6" xfId="0" applyNumberFormat="1" applyFont="1" applyFill="1" applyBorder="1" applyAlignment="1">
      <alignment horizontal="center" vertical="center"/>
    </xf>
    <xf numFmtId="164" fontId="15" fillId="3" borderId="6" xfId="0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9" fontId="51" fillId="11" borderId="0" xfId="0" applyNumberFormat="1" applyFont="1" applyFill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/>
    </xf>
    <xf numFmtId="169" fontId="14" fillId="4" borderId="0" xfId="0" applyNumberFormat="1" applyFont="1" applyFill="1" applyAlignment="1">
      <alignment horizontal="center" vertical="center"/>
    </xf>
    <xf numFmtId="164" fontId="15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1" fontId="14" fillId="4" borderId="0" xfId="0" applyNumberFormat="1" applyFont="1" applyFill="1" applyAlignment="1">
      <alignment horizontal="center"/>
    </xf>
    <xf numFmtId="0" fontId="44" fillId="4" borderId="0" xfId="0" applyFont="1" applyFill="1" applyAlignment="1">
      <alignment horizontal="center"/>
    </xf>
    <xf numFmtId="9" fontId="44" fillId="4" borderId="0" xfId="0" applyNumberFormat="1" applyFont="1" applyFill="1" applyAlignment="1">
      <alignment horizontal="center"/>
    </xf>
    <xf numFmtId="14" fontId="46" fillId="4" borderId="0" xfId="0" applyNumberFormat="1" applyFont="1" applyFill="1" applyAlignment="1">
      <alignment horizontal="center"/>
    </xf>
    <xf numFmtId="169" fontId="46" fillId="4" borderId="0" xfId="0" applyNumberFormat="1" applyFont="1" applyFill="1" applyAlignment="1">
      <alignment horizontal="center"/>
    </xf>
    <xf numFmtId="0" fontId="45" fillId="4" borderId="0" xfId="0" applyFont="1" applyFill="1" applyAlignment="1">
      <alignment horizontal="center"/>
    </xf>
    <xf numFmtId="0" fontId="31" fillId="0" borderId="0" xfId="0" applyFont="1"/>
    <xf numFmtId="14" fontId="45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34" fillId="13" borderId="0" xfId="0" applyFont="1" applyFill="1" applyAlignment="1">
      <alignment horizontal="center" wrapText="1"/>
    </xf>
    <xf numFmtId="175" fontId="53" fillId="19" borderId="0" xfId="0" applyNumberFormat="1" applyFont="1" applyFill="1" applyAlignment="1">
      <alignment horizontal="center" wrapText="1"/>
    </xf>
    <xf numFmtId="175" fontId="53" fillId="3" borderId="0" xfId="0" applyNumberFormat="1" applyFont="1" applyFill="1" applyAlignment="1">
      <alignment horizontal="center" wrapText="1"/>
    </xf>
    <xf numFmtId="1" fontId="53" fillId="3" borderId="0" xfId="0" applyNumberFormat="1" applyFont="1" applyFill="1" applyAlignment="1">
      <alignment horizontal="center" wrapText="1"/>
    </xf>
    <xf numFmtId="8" fontId="53" fillId="3" borderId="0" xfId="0" applyNumberFormat="1" applyFont="1" applyFill="1" applyAlignment="1">
      <alignment horizontal="center" wrapText="1"/>
    </xf>
    <xf numFmtId="174" fontId="34" fillId="3" borderId="0" xfId="0" applyNumberFormat="1" applyFont="1" applyFill="1" applyAlignment="1">
      <alignment horizontal="center" wrapText="1"/>
    </xf>
    <xf numFmtId="0" fontId="34" fillId="3" borderId="0" xfId="0" applyFont="1" applyFill="1" applyAlignment="1">
      <alignment horizontal="center" wrapText="1"/>
    </xf>
    <xf numFmtId="175" fontId="53" fillId="13" borderId="0" xfId="0" applyNumberFormat="1" applyFont="1" applyFill="1" applyAlignment="1">
      <alignment horizontal="right"/>
    </xf>
    <xf numFmtId="175" fontId="53" fillId="3" borderId="0" xfId="0" applyNumberFormat="1" applyFont="1" applyFill="1" applyAlignment="1">
      <alignment horizontal="center"/>
    </xf>
    <xf numFmtId="1" fontId="54" fillId="3" borderId="0" xfId="0" applyNumberFormat="1" applyFont="1" applyFill="1" applyAlignment="1">
      <alignment horizontal="center"/>
    </xf>
    <xf numFmtId="3" fontId="53" fillId="3" borderId="0" xfId="0" applyNumberFormat="1" applyFont="1" applyFill="1" applyAlignment="1">
      <alignment horizontal="center" wrapText="1"/>
    </xf>
    <xf numFmtId="169" fontId="50" fillId="13" borderId="0" xfId="0" applyNumberFormat="1" applyFont="1" applyFill="1" applyAlignment="1">
      <alignment horizontal="center" wrapText="1"/>
    </xf>
    <xf numFmtId="175" fontId="55" fillId="19" borderId="0" xfId="0" applyNumberFormat="1" applyFont="1" applyFill="1" applyAlignment="1">
      <alignment horizontal="center" wrapText="1"/>
    </xf>
    <xf numFmtId="175" fontId="55" fillId="3" borderId="0" xfId="0" applyNumberFormat="1" applyFont="1" applyFill="1" applyAlignment="1">
      <alignment horizontal="center" wrapText="1"/>
    </xf>
    <xf numFmtId="1" fontId="55" fillId="3" borderId="0" xfId="0" applyNumberFormat="1" applyFont="1" applyFill="1" applyAlignment="1">
      <alignment horizontal="center" wrapText="1"/>
    </xf>
    <xf numFmtId="8" fontId="55" fillId="3" borderId="0" xfId="0" applyNumberFormat="1" applyFont="1" applyFill="1" applyAlignment="1">
      <alignment horizontal="center" wrapText="1"/>
    </xf>
    <xf numFmtId="14" fontId="55" fillId="3" borderId="0" xfId="0" applyNumberFormat="1" applyFont="1" applyFill="1" applyAlignment="1">
      <alignment horizontal="center" wrapText="1"/>
    </xf>
    <xf numFmtId="169" fontId="55" fillId="3" borderId="0" xfId="0" applyNumberFormat="1" applyFont="1" applyFill="1" applyAlignment="1">
      <alignment horizontal="center" wrapText="1"/>
    </xf>
    <xf numFmtId="175" fontId="55" fillId="13" borderId="0" xfId="0" applyNumberFormat="1" applyFont="1" applyFill="1" applyAlignment="1">
      <alignment horizontal="right"/>
    </xf>
    <xf numFmtId="175" fontId="55" fillId="3" borderId="0" xfId="0" applyNumberFormat="1" applyFont="1" applyFill="1" applyAlignment="1">
      <alignment horizontal="center"/>
    </xf>
    <xf numFmtId="1" fontId="55" fillId="3" borderId="0" xfId="0" applyNumberFormat="1" applyFont="1" applyFill="1" applyAlignment="1">
      <alignment horizontal="center"/>
    </xf>
    <xf numFmtId="3" fontId="55" fillId="3" borderId="0" xfId="0" applyNumberFormat="1" applyFont="1" applyFill="1" applyAlignment="1">
      <alignment horizontal="center"/>
    </xf>
    <xf numFmtId="14" fontId="12" fillId="4" borderId="0" xfId="0" applyNumberFormat="1" applyFont="1" applyFill="1" applyAlignment="1">
      <alignment horizontal="center"/>
    </xf>
    <xf numFmtId="169" fontId="34" fillId="13" borderId="0" xfId="0" applyNumberFormat="1" applyFont="1" applyFill="1" applyAlignment="1">
      <alignment horizontal="center" wrapText="1"/>
    </xf>
    <xf numFmtId="169" fontId="53" fillId="3" borderId="0" xfId="0" applyNumberFormat="1" applyFont="1" applyFill="1" applyAlignment="1">
      <alignment horizontal="center" wrapText="1"/>
    </xf>
    <xf numFmtId="175" fontId="53" fillId="13" borderId="0" xfId="0" applyNumberFormat="1" applyFont="1" applyFill="1" applyAlignment="1">
      <alignment horizontal="center" wrapText="1"/>
    </xf>
    <xf numFmtId="10" fontId="2" fillId="20" borderId="0" xfId="0" applyNumberFormat="1" applyFont="1" applyFill="1" applyAlignment="1">
      <alignment horizontal="center"/>
    </xf>
    <xf numFmtId="3" fontId="55" fillId="3" borderId="0" xfId="0" applyNumberFormat="1" applyFont="1" applyFill="1" applyAlignment="1">
      <alignment horizontal="center" wrapText="1"/>
    </xf>
    <xf numFmtId="175" fontId="55" fillId="13" borderId="0" xfId="0" applyNumberFormat="1" applyFont="1" applyFill="1" applyAlignment="1">
      <alignment horizontal="center" wrapText="1"/>
    </xf>
    <xf numFmtId="175" fontId="55" fillId="21" borderId="0" xfId="0" applyNumberFormat="1" applyFont="1" applyFill="1" applyAlignment="1">
      <alignment horizontal="center" wrapText="1"/>
    </xf>
    <xf numFmtId="164" fontId="1" fillId="3" borderId="1" xfId="0" applyNumberFormat="1" applyFont="1" applyFill="1" applyBorder="1" applyAlignment="1">
      <alignment horizontal="right"/>
    </xf>
    <xf numFmtId="0" fontId="14" fillId="4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164" fontId="14" fillId="3" borderId="6" xfId="0" applyNumberFormat="1" applyFont="1" applyFill="1" applyBorder="1" applyAlignment="1">
      <alignment horizontal="center"/>
    </xf>
    <xf numFmtId="3" fontId="15" fillId="3" borderId="6" xfId="0" applyNumberFormat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3" fontId="56" fillId="13" borderId="1" xfId="0" applyNumberFormat="1" applyFont="1" applyFill="1" applyBorder="1" applyAlignment="1">
      <alignment horizontal="center"/>
    </xf>
    <xf numFmtId="9" fontId="51" fillId="2" borderId="0" xfId="0" applyNumberFormat="1" applyFont="1" applyFill="1" applyAlignment="1">
      <alignment horizontal="center"/>
    </xf>
    <xf numFmtId="0" fontId="38" fillId="4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0" fontId="23" fillId="22" borderId="4" xfId="0" applyFont="1" applyFill="1" applyBorder="1" applyAlignment="1">
      <alignment horizontal="center"/>
    </xf>
    <xf numFmtId="0" fontId="57" fillId="22" borderId="8" xfId="0" applyFont="1" applyFill="1" applyBorder="1" applyAlignment="1">
      <alignment horizontal="center"/>
    </xf>
    <xf numFmtId="164" fontId="57" fillId="22" borderId="8" xfId="0" applyNumberFormat="1" applyFont="1" applyFill="1" applyBorder="1" applyAlignment="1">
      <alignment horizontal="center"/>
    </xf>
    <xf numFmtId="3" fontId="57" fillId="22" borderId="8" xfId="0" applyNumberFormat="1" applyFont="1" applyFill="1" applyBorder="1" applyAlignment="1">
      <alignment horizontal="center"/>
    </xf>
    <xf numFmtId="0" fontId="57" fillId="22" borderId="9" xfId="0" applyFont="1" applyFill="1" applyBorder="1" applyAlignment="1">
      <alignment horizontal="center"/>
    </xf>
    <xf numFmtId="164" fontId="58" fillId="22" borderId="6" xfId="0" applyNumberFormat="1" applyFont="1" applyFill="1" applyBorder="1" applyAlignment="1">
      <alignment horizontal="center"/>
    </xf>
    <xf numFmtId="0" fontId="56" fillId="22" borderId="1" xfId="0" applyFont="1" applyFill="1" applyBorder="1" applyAlignment="1">
      <alignment horizontal="center"/>
    </xf>
    <xf numFmtId="0" fontId="58" fillId="22" borderId="1" xfId="0" applyFont="1" applyFill="1" applyBorder="1" applyAlignment="1">
      <alignment horizontal="center"/>
    </xf>
    <xf numFmtId="3" fontId="56" fillId="22" borderId="1" xfId="0" applyNumberFormat="1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14" fontId="22" fillId="4" borderId="1" xfId="0" applyNumberFormat="1" applyFont="1" applyFill="1" applyBorder="1" applyAlignment="1">
      <alignment horizontal="center"/>
    </xf>
    <xf numFmtId="169" fontId="22" fillId="4" borderId="6" xfId="0" applyNumberFormat="1" applyFont="1" applyFill="1" applyBorder="1" applyAlignment="1">
      <alignment horizontal="center"/>
    </xf>
    <xf numFmtId="164" fontId="45" fillId="4" borderId="6" xfId="0" applyNumberFormat="1" applyFont="1" applyFill="1" applyBorder="1" applyAlignment="1">
      <alignment horizontal="center"/>
    </xf>
    <xf numFmtId="3" fontId="59" fillId="4" borderId="1" xfId="0" applyNumberFormat="1" applyFont="1" applyFill="1" applyBorder="1" applyAlignment="1">
      <alignment horizontal="center"/>
    </xf>
    <xf numFmtId="169" fontId="3" fillId="4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right"/>
    </xf>
    <xf numFmtId="46" fontId="1" fillId="0" borderId="0" xfId="0" applyNumberFormat="1" applyFont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164" fontId="23" fillId="13" borderId="6" xfId="0" applyNumberFormat="1" applyFont="1" applyFill="1" applyBorder="1" applyAlignment="1">
      <alignment horizontal="center" vertical="center"/>
    </xf>
    <xf numFmtId="3" fontId="50" fillId="13" borderId="1" xfId="0" applyNumberFormat="1" applyFon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1" fillId="13" borderId="0" xfId="0" applyNumberFormat="1" applyFont="1" applyFill="1" applyAlignment="1">
      <alignment horizontal="center" vertical="center"/>
    </xf>
    <xf numFmtId="3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60" fillId="4" borderId="0" xfId="0" applyFont="1" applyFill="1" applyAlignment="1">
      <alignment horizontal="center"/>
    </xf>
    <xf numFmtId="164" fontId="46" fillId="4" borderId="6" xfId="0" applyNumberFormat="1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169" fontId="1" fillId="13" borderId="0" xfId="0" applyNumberFormat="1" applyFont="1" applyFill="1" applyAlignment="1">
      <alignment horizontal="center"/>
    </xf>
    <xf numFmtId="3" fontId="55" fillId="13" borderId="1" xfId="0" applyNumberFormat="1" applyFont="1" applyFill="1" applyBorder="1" applyAlignment="1">
      <alignment horizontal="center"/>
    </xf>
    <xf numFmtId="0" fontId="25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2" fillId="13" borderId="0" xfId="0" applyNumberFormat="1" applyFont="1" applyFill="1" applyAlignment="1">
      <alignment horizontal="center"/>
    </xf>
    <xf numFmtId="3" fontId="2" fillId="13" borderId="0" xfId="0" applyNumberFormat="1" applyFont="1" applyFill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3" fontId="25" fillId="13" borderId="1" xfId="0" applyNumberFormat="1" applyFont="1" applyFill="1" applyBorder="1" applyAlignment="1">
      <alignment horizontal="center"/>
    </xf>
    <xf numFmtId="164" fontId="1" fillId="13" borderId="0" xfId="0" applyNumberFormat="1" applyFont="1" applyFill="1" applyAlignment="1">
      <alignment horizontal="center"/>
    </xf>
    <xf numFmtId="3" fontId="1" fillId="1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3" fillId="13" borderId="6" xfId="0" applyNumberFormat="1" applyFont="1" applyFill="1" applyBorder="1" applyAlignment="1">
      <alignment horizontal="center"/>
    </xf>
    <xf numFmtId="14" fontId="22" fillId="18" borderId="1" xfId="0" applyNumberFormat="1" applyFont="1" applyFill="1" applyBorder="1" applyAlignment="1">
      <alignment horizontal="center"/>
    </xf>
    <xf numFmtId="164" fontId="12" fillId="4" borderId="6" xfId="0" applyNumberFormat="1" applyFont="1" applyFill="1" applyBorder="1" applyAlignment="1">
      <alignment horizontal="center"/>
    </xf>
    <xf numFmtId="3" fontId="22" fillId="18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3" fontId="22" fillId="4" borderId="1" xfId="0" applyNumberFormat="1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14" fontId="22" fillId="14" borderId="1" xfId="0" applyNumberFormat="1" applyFont="1" applyFill="1" applyBorder="1" applyAlignment="1">
      <alignment horizontal="center"/>
    </xf>
    <xf numFmtId="164" fontId="12" fillId="14" borderId="6" xfId="0" applyNumberFormat="1" applyFont="1" applyFill="1" applyBorder="1" applyAlignment="1">
      <alignment horizontal="center"/>
    </xf>
    <xf numFmtId="3" fontId="22" fillId="14" borderId="1" xfId="0" applyNumberFormat="1" applyFont="1" applyFill="1" applyBorder="1" applyAlignment="1">
      <alignment horizontal="center"/>
    </xf>
    <xf numFmtId="14" fontId="3" fillId="14" borderId="1" xfId="0" applyNumberFormat="1" applyFont="1" applyFill="1" applyBorder="1" applyAlignment="1">
      <alignment horizontal="center"/>
    </xf>
    <xf numFmtId="0" fontId="21" fillId="13" borderId="1" xfId="0" applyFont="1" applyFill="1" applyBorder="1" applyAlignment="1">
      <alignment horizontal="center"/>
    </xf>
    <xf numFmtId="164" fontId="24" fillId="13" borderId="6" xfId="0" applyNumberFormat="1" applyFont="1" applyFill="1" applyBorder="1" applyAlignment="1">
      <alignment horizontal="center"/>
    </xf>
    <xf numFmtId="3" fontId="24" fillId="13" borderId="6" xfId="0" applyNumberFormat="1" applyFont="1" applyFill="1" applyBorder="1" applyAlignment="1">
      <alignment horizontal="center"/>
    </xf>
    <xf numFmtId="164" fontId="31" fillId="4" borderId="6" xfId="0" applyNumberFormat="1" applyFont="1" applyFill="1" applyBorder="1" applyAlignment="1">
      <alignment horizontal="center"/>
    </xf>
    <xf numFmtId="0" fontId="25" fillId="13" borderId="0" xfId="0" applyFont="1" applyFill="1"/>
    <xf numFmtId="168" fontId="22" fillId="4" borderId="1" xfId="0" applyNumberFormat="1" applyFont="1" applyFill="1" applyBorder="1" applyAlignment="1">
      <alignment horizontal="center"/>
    </xf>
    <xf numFmtId="168" fontId="22" fillId="18" borderId="1" xfId="0" applyNumberFormat="1" applyFont="1" applyFill="1" applyBorder="1" applyAlignment="1">
      <alignment horizontal="center"/>
    </xf>
    <xf numFmtId="0" fontId="25" fillId="13" borderId="1" xfId="0" applyFont="1" applyFill="1" applyBorder="1"/>
    <xf numFmtId="0" fontId="61" fillId="11" borderId="0" xfId="0" applyFont="1" applyFill="1" applyAlignment="1">
      <alignment horizontal="center"/>
    </xf>
    <xf numFmtId="0" fontId="62" fillId="11" borderId="0" xfId="0" applyFont="1" applyFill="1" applyAlignment="1">
      <alignment horizontal="center"/>
    </xf>
    <xf numFmtId="4" fontId="62" fillId="11" borderId="0" xfId="0" applyNumberFormat="1" applyFont="1" applyFill="1" applyAlignment="1">
      <alignment horizontal="center"/>
    </xf>
    <xf numFmtId="0" fontId="25" fillId="13" borderId="10" xfId="0" applyFont="1" applyFill="1" applyBorder="1" applyAlignment="1">
      <alignment horizontal="center"/>
    </xf>
    <xf numFmtId="0" fontId="21" fillId="13" borderId="9" xfId="0" applyFont="1" applyFill="1" applyBorder="1" applyAlignment="1">
      <alignment horizontal="center"/>
    </xf>
    <xf numFmtId="0" fontId="38" fillId="13" borderId="0" xfId="0" applyFont="1" applyFill="1" applyAlignment="1">
      <alignment horizontal="center"/>
    </xf>
    <xf numFmtId="0" fontId="63" fillId="23" borderId="10" xfId="0" applyFont="1" applyFill="1" applyBorder="1" applyAlignment="1">
      <alignment horizontal="center" vertical="center"/>
    </xf>
    <xf numFmtId="0" fontId="63" fillId="23" borderId="1" xfId="0" applyFont="1" applyFill="1" applyBorder="1" applyAlignment="1">
      <alignment horizontal="center" vertical="center"/>
    </xf>
    <xf numFmtId="164" fontId="64" fillId="23" borderId="6" xfId="0" applyNumberFormat="1" applyFont="1" applyFill="1" applyBorder="1" applyAlignment="1">
      <alignment horizontal="center" vertical="center"/>
    </xf>
    <xf numFmtId="3" fontId="64" fillId="23" borderId="6" xfId="0" applyNumberFormat="1" applyFont="1" applyFill="1" applyBorder="1" applyAlignment="1">
      <alignment horizontal="center" vertical="center"/>
    </xf>
    <xf numFmtId="0" fontId="63" fillId="23" borderId="0" xfId="0" applyFont="1" applyFill="1" applyAlignment="1">
      <alignment horizontal="center" vertical="center"/>
    </xf>
    <xf numFmtId="164" fontId="60" fillId="23" borderId="0" xfId="0" applyNumberFormat="1" applyFont="1" applyFill="1" applyAlignment="1">
      <alignment horizontal="center" vertical="center"/>
    </xf>
    <xf numFmtId="0" fontId="38" fillId="23" borderId="0" xfId="0" applyFont="1" applyFill="1" applyAlignment="1">
      <alignment horizontal="center"/>
    </xf>
    <xf numFmtId="0" fontId="60" fillId="23" borderId="0" xfId="0" applyFont="1" applyFill="1" applyAlignment="1">
      <alignment horizontal="center" vertical="center"/>
    </xf>
    <xf numFmtId="3" fontId="60" fillId="23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5" fillId="3" borderId="1" xfId="0" applyFont="1" applyFill="1" applyBorder="1" applyAlignment="1">
      <alignment horizontal="center" vertical="center" wrapText="1"/>
    </xf>
    <xf numFmtId="14" fontId="65" fillId="3" borderId="1" xfId="0" applyNumberFormat="1" applyFont="1" applyFill="1" applyBorder="1" applyAlignment="1">
      <alignment horizontal="center" vertical="center" wrapText="1"/>
    </xf>
    <xf numFmtId="169" fontId="23" fillId="3" borderId="1" xfId="0" applyNumberFormat="1" applyFont="1" applyFill="1" applyBorder="1" applyAlignment="1">
      <alignment horizontal="center" vertical="center" wrapText="1"/>
    </xf>
    <xf numFmtId="175" fontId="23" fillId="3" borderId="1" xfId="0" applyNumberFormat="1" applyFont="1" applyFill="1" applyBorder="1" applyAlignment="1">
      <alignment horizontal="center" vertical="center" wrapText="1"/>
    </xf>
    <xf numFmtId="175" fontId="65" fillId="3" borderId="1" xfId="0" applyNumberFormat="1" applyFont="1" applyFill="1" applyBorder="1" applyAlignment="1">
      <alignment horizontal="center" vertical="center" wrapText="1"/>
    </xf>
    <xf numFmtId="14" fontId="23" fillId="3" borderId="1" xfId="0" applyNumberFormat="1" applyFont="1" applyFill="1" applyBorder="1" applyAlignment="1">
      <alignment horizontal="center" vertical="center" wrapText="1"/>
    </xf>
    <xf numFmtId="170" fontId="65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3" fontId="65" fillId="3" borderId="1" xfId="0" applyNumberFormat="1" applyFont="1" applyFill="1" applyBorder="1" applyAlignment="1">
      <alignment horizontal="center" vertical="center" wrapText="1"/>
    </xf>
    <xf numFmtId="9" fontId="30" fillId="4" borderId="11" xfId="0" applyNumberFormat="1" applyFont="1" applyFill="1" applyBorder="1" applyAlignment="1">
      <alignment horizontal="center" wrapText="1"/>
    </xf>
    <xf numFmtId="0" fontId="59" fillId="0" borderId="0" xfId="0" applyFont="1"/>
    <xf numFmtId="0" fontId="57" fillId="4" borderId="0" xfId="0" applyFont="1" applyFill="1" applyAlignment="1">
      <alignment horizontal="center" vertical="center" wrapText="1"/>
    </xf>
    <xf numFmtId="14" fontId="57" fillId="4" borderId="0" xfId="0" applyNumberFormat="1" applyFont="1" applyFill="1" applyAlignment="1">
      <alignment horizontal="center" vertical="center" wrapText="1"/>
    </xf>
    <xf numFmtId="169" fontId="57" fillId="4" borderId="0" xfId="0" applyNumberFormat="1" applyFont="1" applyFill="1" applyAlignment="1">
      <alignment horizontal="center" vertical="center" wrapText="1"/>
    </xf>
    <xf numFmtId="175" fontId="57" fillId="4" borderId="0" xfId="0" applyNumberFormat="1" applyFont="1" applyFill="1" applyAlignment="1">
      <alignment horizontal="center" vertical="center" wrapText="1"/>
    </xf>
    <xf numFmtId="169" fontId="38" fillId="4" borderId="0" xfId="0" applyNumberFormat="1" applyFont="1" applyFill="1"/>
    <xf numFmtId="170" fontId="38" fillId="4" borderId="0" xfId="0" applyNumberFormat="1" applyFont="1" applyFill="1"/>
    <xf numFmtId="0" fontId="66" fillId="4" borderId="0" xfId="0" applyFont="1" applyFill="1" applyAlignment="1">
      <alignment horizontal="center" wrapText="1"/>
    </xf>
    <xf numFmtId="14" fontId="38" fillId="4" borderId="0" xfId="0" applyNumberFormat="1" applyFont="1" applyFill="1" applyAlignment="1">
      <alignment horizontal="center" vertical="center"/>
    </xf>
    <xf numFmtId="169" fontId="38" fillId="4" borderId="0" xfId="0" applyNumberFormat="1" applyFont="1" applyFill="1" applyAlignment="1">
      <alignment horizontal="center" vertical="center"/>
    </xf>
    <xf numFmtId="14" fontId="38" fillId="4" borderId="0" xfId="0" applyNumberFormat="1" applyFont="1" applyFill="1"/>
    <xf numFmtId="3" fontId="38" fillId="4" borderId="0" xfId="0" applyNumberFormat="1" applyFont="1" applyFill="1" applyAlignment="1">
      <alignment horizontal="center"/>
    </xf>
    <xf numFmtId="0" fontId="61" fillId="4" borderId="0" xfId="0" applyFont="1" applyFill="1"/>
    <xf numFmtId="0" fontId="2" fillId="11" borderId="0" xfId="0" applyFont="1" applyFill="1"/>
    <xf numFmtId="14" fontId="2" fillId="11" borderId="0" xfId="0" applyNumberFormat="1" applyFont="1" applyFill="1" applyAlignment="1">
      <alignment horizontal="center" vertical="center"/>
    </xf>
    <xf numFmtId="169" fontId="2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14" fontId="2" fillId="11" borderId="0" xfId="0" applyNumberFormat="1" applyFont="1" applyFill="1"/>
    <xf numFmtId="169" fontId="2" fillId="11" borderId="0" xfId="0" applyNumberFormat="1" applyFont="1" applyFill="1"/>
    <xf numFmtId="170" fontId="2" fillId="11" borderId="0" xfId="0" applyNumberFormat="1" applyFont="1" applyFill="1"/>
    <xf numFmtId="3" fontId="2" fillId="11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 vertical="center"/>
    </xf>
    <xf numFmtId="169" fontId="2" fillId="4" borderId="0" xfId="0" applyNumberFormat="1" applyFont="1" applyFill="1" applyAlignment="1">
      <alignment horizontal="center" vertical="center"/>
    </xf>
    <xf numFmtId="14" fontId="2" fillId="4" borderId="0" xfId="0" applyNumberFormat="1" applyFont="1" applyFill="1"/>
    <xf numFmtId="169" fontId="2" fillId="4" borderId="0" xfId="0" applyNumberFormat="1" applyFont="1" applyFill="1"/>
    <xf numFmtId="170" fontId="2" fillId="4" borderId="0" xfId="0" applyNumberFormat="1" applyFont="1" applyFill="1"/>
    <xf numFmtId="3" fontId="2" fillId="4" borderId="0" xfId="0" applyNumberFormat="1" applyFont="1" applyFill="1" applyAlignment="1">
      <alignment horizontal="center"/>
    </xf>
    <xf numFmtId="169" fontId="67" fillId="11" borderId="0" xfId="0" applyNumberFormat="1" applyFont="1" applyFill="1" applyAlignment="1">
      <alignment horizontal="center" vertical="center" wrapText="1"/>
    </xf>
    <xf numFmtId="169" fontId="67" fillId="4" borderId="0" xfId="0" applyNumberFormat="1" applyFont="1" applyFill="1" applyAlignment="1">
      <alignment horizontal="center" vertical="center" wrapText="1"/>
    </xf>
    <xf numFmtId="175" fontId="67" fillId="4" borderId="0" xfId="0" applyNumberFormat="1" applyFont="1" applyFill="1" applyAlignment="1">
      <alignment horizontal="center" wrapText="1"/>
    </xf>
    <xf numFmtId="14" fontId="42" fillId="4" borderId="0" xfId="0" applyNumberFormat="1" applyFont="1" applyFill="1" applyAlignment="1">
      <alignment horizontal="center" wrapText="1"/>
    </xf>
    <xf numFmtId="169" fontId="42" fillId="4" borderId="0" xfId="0" applyNumberFormat="1" applyFont="1" applyFill="1" applyAlignment="1">
      <alignment horizontal="center" wrapText="1"/>
    </xf>
    <xf numFmtId="0" fontId="67" fillId="4" borderId="0" xfId="0" applyFont="1" applyFill="1" applyAlignment="1">
      <alignment horizontal="center" wrapText="1"/>
    </xf>
    <xf numFmtId="170" fontId="67" fillId="4" borderId="0" xfId="0" applyNumberFormat="1" applyFont="1" applyFill="1" applyAlignment="1">
      <alignment horizontal="center" wrapText="1"/>
    </xf>
    <xf numFmtId="0" fontId="42" fillId="4" borderId="0" xfId="0" applyFont="1" applyFill="1" applyAlignment="1">
      <alignment horizontal="center" wrapText="1"/>
    </xf>
    <xf numFmtId="3" fontId="42" fillId="4" borderId="0" xfId="0" applyNumberFormat="1" applyFont="1" applyFill="1" applyAlignment="1">
      <alignment horizontal="center" wrapText="1"/>
    </xf>
    <xf numFmtId="0" fontId="59" fillId="11" borderId="0" xfId="0" applyFont="1" applyFill="1" applyAlignment="1">
      <alignment wrapText="1"/>
    </xf>
    <xf numFmtId="14" fontId="68" fillId="11" borderId="0" xfId="0" applyNumberFormat="1" applyFont="1" applyFill="1" applyAlignment="1">
      <alignment horizontal="center" vertical="center" wrapText="1"/>
    </xf>
    <xf numFmtId="169" fontId="68" fillId="11" borderId="0" xfId="0" applyNumberFormat="1" applyFont="1" applyFill="1" applyAlignment="1">
      <alignment horizontal="center" vertical="center" wrapText="1"/>
    </xf>
    <xf numFmtId="175" fontId="59" fillId="11" borderId="0" xfId="0" applyNumberFormat="1" applyFont="1" applyFill="1" applyAlignment="1">
      <alignment horizontal="right" wrapText="1"/>
    </xf>
    <xf numFmtId="0" fontId="59" fillId="11" borderId="0" xfId="0" applyFont="1" applyFill="1" applyAlignment="1">
      <alignment horizontal="center" wrapText="1"/>
    </xf>
    <xf numFmtId="8" fontId="59" fillId="11" borderId="0" xfId="0" applyNumberFormat="1" applyFont="1" applyFill="1" applyAlignment="1">
      <alignment horizontal="center" wrapText="1"/>
    </xf>
    <xf numFmtId="14" fontId="68" fillId="11" borderId="0" xfId="0" applyNumberFormat="1" applyFont="1" applyFill="1" applyAlignment="1">
      <alignment horizontal="center" wrapText="1"/>
    </xf>
    <xf numFmtId="169" fontId="68" fillId="11" borderId="0" xfId="0" applyNumberFormat="1" applyFont="1" applyFill="1" applyAlignment="1">
      <alignment horizontal="center" wrapText="1"/>
    </xf>
    <xf numFmtId="175" fontId="59" fillId="11" borderId="0" xfId="0" applyNumberFormat="1" applyFont="1" applyFill="1" applyAlignment="1">
      <alignment horizontal="right"/>
    </xf>
    <xf numFmtId="170" fontId="59" fillId="11" borderId="0" xfId="0" applyNumberFormat="1" applyFont="1" applyFill="1" applyAlignment="1">
      <alignment horizontal="right"/>
    </xf>
    <xf numFmtId="8" fontId="68" fillId="11" borderId="0" xfId="0" applyNumberFormat="1" applyFont="1" applyFill="1" applyAlignment="1">
      <alignment horizontal="center" wrapText="1"/>
    </xf>
    <xf numFmtId="1" fontId="59" fillId="11" borderId="0" xfId="0" applyNumberFormat="1" applyFont="1" applyFill="1" applyAlignment="1">
      <alignment horizontal="center"/>
    </xf>
    <xf numFmtId="0" fontId="59" fillId="11" borderId="0" xfId="0" applyFont="1" applyFill="1" applyAlignment="1">
      <alignment horizontal="center"/>
    </xf>
    <xf numFmtId="3" fontId="59" fillId="11" borderId="0" xfId="0" applyNumberFormat="1" applyFont="1" applyFill="1" applyAlignment="1">
      <alignment horizontal="center"/>
    </xf>
    <xf numFmtId="0" fontId="59" fillId="4" borderId="0" xfId="0" applyFont="1" applyFill="1" applyAlignment="1">
      <alignment wrapText="1"/>
    </xf>
    <xf numFmtId="14" fontId="59" fillId="4" borderId="0" xfId="0" applyNumberFormat="1" applyFont="1" applyFill="1" applyAlignment="1">
      <alignment horizontal="center" vertical="center" wrapText="1"/>
    </xf>
    <xf numFmtId="169" fontId="68" fillId="4" borderId="0" xfId="0" applyNumberFormat="1" applyFont="1" applyFill="1" applyAlignment="1">
      <alignment horizontal="center" vertical="center" wrapText="1"/>
    </xf>
    <xf numFmtId="175" fontId="59" fillId="4" borderId="0" xfId="0" applyNumberFormat="1" applyFont="1" applyFill="1" applyAlignment="1">
      <alignment horizontal="right" wrapText="1"/>
    </xf>
    <xf numFmtId="0" fontId="59" fillId="4" borderId="0" xfId="0" applyFont="1" applyFill="1" applyAlignment="1">
      <alignment horizontal="center" wrapText="1"/>
    </xf>
    <xf numFmtId="8" fontId="59" fillId="4" borderId="0" xfId="0" applyNumberFormat="1" applyFont="1" applyFill="1" applyAlignment="1">
      <alignment horizontal="center" wrapText="1"/>
    </xf>
    <xf numFmtId="14" fontId="68" fillId="4" borderId="0" xfId="0" applyNumberFormat="1" applyFont="1" applyFill="1" applyAlignment="1">
      <alignment horizontal="center" wrapText="1"/>
    </xf>
    <xf numFmtId="169" fontId="68" fillId="4" borderId="0" xfId="0" applyNumberFormat="1" applyFont="1" applyFill="1" applyAlignment="1">
      <alignment horizontal="center" wrapText="1"/>
    </xf>
    <xf numFmtId="175" fontId="59" fillId="4" borderId="0" xfId="0" applyNumberFormat="1" applyFont="1" applyFill="1" applyAlignment="1">
      <alignment horizontal="right"/>
    </xf>
    <xf numFmtId="170" fontId="59" fillId="4" borderId="0" xfId="0" applyNumberFormat="1" applyFont="1" applyFill="1" applyAlignment="1">
      <alignment horizontal="right"/>
    </xf>
    <xf numFmtId="8" fontId="68" fillId="4" borderId="0" xfId="0" applyNumberFormat="1" applyFont="1" applyFill="1" applyAlignment="1">
      <alignment horizontal="center" wrapText="1"/>
    </xf>
    <xf numFmtId="1" fontId="59" fillId="4" borderId="0" xfId="0" applyNumberFormat="1" applyFont="1" applyFill="1" applyAlignment="1">
      <alignment horizontal="center"/>
    </xf>
    <xf numFmtId="0" fontId="59" fillId="4" borderId="0" xfId="0" applyFont="1" applyFill="1" applyAlignment="1">
      <alignment horizontal="center"/>
    </xf>
    <xf numFmtId="3" fontId="59" fillId="4" borderId="0" xfId="0" applyNumberFormat="1" applyFont="1" applyFill="1" applyAlignment="1">
      <alignment horizontal="center"/>
    </xf>
    <xf numFmtId="14" fontId="59" fillId="11" borderId="0" xfId="0" applyNumberFormat="1" applyFont="1" applyFill="1" applyAlignment="1">
      <alignment horizontal="center" vertical="center" wrapText="1"/>
    </xf>
    <xf numFmtId="14" fontId="59" fillId="11" borderId="0" xfId="0" applyNumberFormat="1" applyFont="1" applyFill="1" applyAlignment="1">
      <alignment horizontal="center" wrapText="1"/>
    </xf>
    <xf numFmtId="14" fontId="59" fillId="4" borderId="0" xfId="0" applyNumberFormat="1" applyFont="1" applyFill="1" applyAlignment="1">
      <alignment horizontal="center" wrapText="1"/>
    </xf>
    <xf numFmtId="0" fontId="68" fillId="0" borderId="0" xfId="0" applyFont="1"/>
    <xf numFmtId="9" fontId="59" fillId="0" borderId="0" xfId="0" applyNumberFormat="1" applyFont="1"/>
    <xf numFmtId="0" fontId="68" fillId="4" borderId="0" xfId="0" applyFont="1" applyFill="1" applyAlignment="1">
      <alignment horizontal="center"/>
    </xf>
    <xf numFmtId="14" fontId="53" fillId="3" borderId="0" xfId="0" applyNumberFormat="1" applyFont="1" applyFill="1" applyAlignment="1">
      <alignment horizontal="center" wrapText="1"/>
    </xf>
    <xf numFmtId="175" fontId="59" fillId="13" borderId="0" xfId="0" applyNumberFormat="1" applyFont="1" applyFill="1" applyAlignment="1">
      <alignment horizontal="right"/>
    </xf>
    <xf numFmtId="170" fontId="53" fillId="3" borderId="0" xfId="0" applyNumberFormat="1" applyFont="1" applyFill="1" applyAlignment="1">
      <alignment horizontal="center" wrapText="1"/>
    </xf>
    <xf numFmtId="0" fontId="55" fillId="0" borderId="0" xfId="0" applyFont="1"/>
    <xf numFmtId="175" fontId="59" fillId="4" borderId="0" xfId="0" applyNumberFormat="1" applyFont="1" applyFill="1" applyAlignment="1">
      <alignment horizontal="center"/>
    </xf>
    <xf numFmtId="175" fontId="59" fillId="11" borderId="0" xfId="0" applyNumberFormat="1" applyFont="1" applyFill="1" applyAlignment="1">
      <alignment horizontal="center"/>
    </xf>
    <xf numFmtId="170" fontId="59" fillId="4" borderId="0" xfId="0" applyNumberFormat="1" applyFont="1" applyFill="1"/>
    <xf numFmtId="170" fontId="59" fillId="11" borderId="0" xfId="0" applyNumberFormat="1" applyFont="1" applyFill="1"/>
    <xf numFmtId="0" fontId="54" fillId="4" borderId="0" xfId="0" applyFont="1" applyFill="1" applyAlignment="1">
      <alignment wrapText="1"/>
    </xf>
    <xf numFmtId="14" fontId="54" fillId="4" borderId="0" xfId="0" applyNumberFormat="1" applyFont="1" applyFill="1" applyAlignment="1">
      <alignment horizontal="center" vertical="center" wrapText="1"/>
    </xf>
    <xf numFmtId="175" fontId="54" fillId="4" borderId="0" xfId="0" applyNumberFormat="1" applyFont="1" applyFill="1" applyAlignment="1">
      <alignment horizontal="right" wrapText="1"/>
    </xf>
    <xf numFmtId="0" fontId="54" fillId="4" borderId="0" xfId="0" applyFont="1" applyFill="1" applyAlignment="1">
      <alignment horizontal="center" wrapText="1"/>
    </xf>
    <xf numFmtId="8" fontId="46" fillId="4" borderId="0" xfId="0" applyNumberFormat="1" applyFont="1" applyFill="1" applyAlignment="1">
      <alignment horizontal="center" wrapText="1"/>
    </xf>
    <xf numFmtId="14" fontId="54" fillId="4" borderId="0" xfId="0" applyNumberFormat="1" applyFont="1" applyFill="1" applyAlignment="1">
      <alignment horizontal="center" wrapText="1"/>
    </xf>
    <xf numFmtId="175" fontId="54" fillId="4" borderId="0" xfId="0" applyNumberFormat="1" applyFont="1" applyFill="1" applyAlignment="1">
      <alignment horizontal="center"/>
    </xf>
    <xf numFmtId="175" fontId="54" fillId="4" borderId="0" xfId="0" applyNumberFormat="1" applyFont="1" applyFill="1" applyAlignment="1">
      <alignment horizontal="right"/>
    </xf>
    <xf numFmtId="1" fontId="54" fillId="4" borderId="0" xfId="0" applyNumberFormat="1" applyFont="1" applyFill="1" applyAlignment="1">
      <alignment horizontal="center"/>
    </xf>
    <xf numFmtId="0" fontId="54" fillId="11" borderId="0" xfId="0" applyFont="1" applyFill="1" applyAlignment="1">
      <alignment wrapText="1"/>
    </xf>
    <xf numFmtId="14" fontId="54" fillId="11" borderId="0" xfId="0" applyNumberFormat="1" applyFont="1" applyFill="1" applyAlignment="1">
      <alignment horizontal="center" vertical="center" wrapText="1"/>
    </xf>
    <xf numFmtId="175" fontId="54" fillId="11" borderId="0" xfId="0" applyNumberFormat="1" applyFont="1" applyFill="1" applyAlignment="1">
      <alignment horizontal="right" wrapText="1"/>
    </xf>
    <xf numFmtId="0" fontId="54" fillId="11" borderId="0" xfId="0" applyFont="1" applyFill="1" applyAlignment="1">
      <alignment horizontal="center" wrapText="1"/>
    </xf>
    <xf numFmtId="8" fontId="46" fillId="11" borderId="0" xfId="0" applyNumberFormat="1" applyFont="1" applyFill="1" applyAlignment="1">
      <alignment horizontal="center" wrapText="1"/>
    </xf>
    <xf numFmtId="14" fontId="54" fillId="11" borderId="0" xfId="0" applyNumberFormat="1" applyFont="1" applyFill="1" applyAlignment="1">
      <alignment horizontal="center" wrapText="1"/>
    </xf>
    <xf numFmtId="175" fontId="54" fillId="11" borderId="0" xfId="0" applyNumberFormat="1" applyFont="1" applyFill="1" applyAlignment="1">
      <alignment horizontal="center"/>
    </xf>
    <xf numFmtId="175" fontId="54" fillId="11" borderId="0" xfId="0" applyNumberFormat="1" applyFont="1" applyFill="1" applyAlignment="1">
      <alignment horizontal="right"/>
    </xf>
    <xf numFmtId="1" fontId="54" fillId="11" borderId="0" xfId="0" applyNumberFormat="1" applyFont="1" applyFill="1" applyAlignment="1">
      <alignment horizontal="center"/>
    </xf>
    <xf numFmtId="14" fontId="46" fillId="4" borderId="0" xfId="0" applyNumberFormat="1" applyFont="1" applyFill="1" applyAlignment="1">
      <alignment horizontal="center" wrapText="1"/>
    </xf>
    <xf numFmtId="170" fontId="55" fillId="3" borderId="0" xfId="0" applyNumberFormat="1" applyFont="1" applyFill="1" applyAlignment="1">
      <alignment horizontal="center" wrapText="1"/>
    </xf>
    <xf numFmtId="169" fontId="46" fillId="4" borderId="0" xfId="0" applyNumberFormat="1" applyFont="1" applyFill="1" applyAlignment="1">
      <alignment horizontal="center" vertical="center" wrapText="1"/>
    </xf>
    <xf numFmtId="169" fontId="46" fillId="4" borderId="0" xfId="0" applyNumberFormat="1" applyFont="1" applyFill="1" applyAlignment="1">
      <alignment horizontal="center" wrapText="1"/>
    </xf>
    <xf numFmtId="170" fontId="54" fillId="4" borderId="0" xfId="0" applyNumberFormat="1" applyFont="1" applyFill="1"/>
    <xf numFmtId="169" fontId="46" fillId="11" borderId="0" xfId="0" applyNumberFormat="1" applyFont="1" applyFill="1" applyAlignment="1">
      <alignment horizontal="center" vertical="center" wrapText="1"/>
    </xf>
    <xf numFmtId="169" fontId="46" fillId="11" borderId="0" xfId="0" applyNumberFormat="1" applyFont="1" applyFill="1" applyAlignment="1">
      <alignment horizontal="center" wrapText="1"/>
    </xf>
    <xf numFmtId="170" fontId="54" fillId="11" borderId="0" xfId="0" applyNumberFormat="1" applyFont="1" applyFill="1"/>
    <xf numFmtId="3" fontId="46" fillId="11" borderId="0" xfId="0" applyNumberFormat="1" applyFont="1" applyFill="1" applyAlignment="1">
      <alignment horizontal="center" wrapText="1"/>
    </xf>
    <xf numFmtId="0" fontId="59" fillId="11" borderId="0" xfId="0" applyFont="1" applyFill="1"/>
    <xf numFmtId="0" fontId="59" fillId="4" borderId="0" xfId="0" applyFont="1" applyFill="1"/>
    <xf numFmtId="14" fontId="46" fillId="4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0" xfId="0" applyNumberFormat="1" applyFont="1"/>
    <xf numFmtId="175" fontId="59" fillId="0" borderId="0" xfId="0" applyNumberFormat="1" applyFont="1" applyAlignment="1">
      <alignment horizontal="right"/>
    </xf>
    <xf numFmtId="3" fontId="59" fillId="0" borderId="0" xfId="0" applyNumberFormat="1" applyFont="1" applyAlignment="1">
      <alignment horizontal="center"/>
    </xf>
    <xf numFmtId="14" fontId="59" fillId="0" borderId="0" xfId="0" applyNumberFormat="1" applyFont="1" applyAlignment="1">
      <alignment horizontal="center" vertical="center"/>
    </xf>
    <xf numFmtId="169" fontId="59" fillId="0" borderId="0" xfId="0" applyNumberFormat="1" applyFont="1" applyAlignment="1">
      <alignment horizontal="center" vertical="center"/>
    </xf>
    <xf numFmtId="175" fontId="59" fillId="0" borderId="0" xfId="0" applyNumberFormat="1" applyFont="1"/>
    <xf numFmtId="0" fontId="59" fillId="0" borderId="0" xfId="0" applyFont="1" applyAlignment="1">
      <alignment horizontal="center"/>
    </xf>
    <xf numFmtId="14" fontId="59" fillId="0" borderId="0" xfId="0" applyNumberFormat="1" applyFont="1"/>
    <xf numFmtId="169" fontId="59" fillId="0" borderId="0" xfId="0" applyNumberFormat="1" applyFont="1"/>
    <xf numFmtId="170" fontId="59" fillId="0" borderId="0" xfId="0" applyNumberFormat="1" applyFont="1"/>
    <xf numFmtId="169" fontId="34" fillId="3" borderId="4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/>
    </xf>
    <xf numFmtId="0" fontId="69" fillId="11" borderId="0" xfId="0" applyFont="1" applyFill="1" applyAlignment="1">
      <alignment horizontal="center" vertical="center"/>
    </xf>
    <xf numFmtId="9" fontId="38" fillId="22" borderId="0" xfId="0" applyNumberFormat="1" applyFont="1" applyFill="1" applyAlignment="1">
      <alignment horizontal="center"/>
    </xf>
    <xf numFmtId="0" fontId="21" fillId="4" borderId="0" xfId="0" applyFont="1" applyFill="1"/>
    <xf numFmtId="175" fontId="70" fillId="3" borderId="0" xfId="0" applyNumberFormat="1" applyFont="1" applyFill="1" applyAlignment="1">
      <alignment horizontal="center" wrapText="1"/>
    </xf>
    <xf numFmtId="1" fontId="70" fillId="3" borderId="0" xfId="0" applyNumberFormat="1" applyFont="1" applyFill="1" applyAlignment="1">
      <alignment horizontal="center"/>
    </xf>
    <xf numFmtId="1" fontId="70" fillId="3" borderId="0" xfId="0" applyNumberFormat="1" applyFont="1" applyFill="1" applyAlignment="1">
      <alignment horizontal="center" wrapText="1"/>
    </xf>
    <xf numFmtId="0" fontId="70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25" fillId="4" borderId="0" xfId="0" applyFont="1" applyFill="1"/>
    <xf numFmtId="164" fontId="3" fillId="4" borderId="0" xfId="0" applyNumberFormat="1" applyFont="1" applyFill="1" applyAlignment="1">
      <alignment horizontal="center"/>
    </xf>
    <xf numFmtId="169" fontId="21" fillId="4" borderId="0" xfId="0" applyNumberFormat="1" applyFont="1" applyFill="1" applyAlignment="1">
      <alignment horizontal="right"/>
    </xf>
    <xf numFmtId="164" fontId="21" fillId="4" borderId="0" xfId="0" applyNumberFormat="1" applyFont="1" applyFill="1" applyAlignment="1">
      <alignment horizontal="center"/>
    </xf>
    <xf numFmtId="3" fontId="21" fillId="4" borderId="0" xfId="0" applyNumberFormat="1" applyFont="1" applyFill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3" fontId="14" fillId="3" borderId="1" xfId="0" applyNumberFormat="1" applyFont="1" applyFill="1" applyBorder="1" applyAlignment="1">
      <alignment horizontal="center"/>
    </xf>
    <xf numFmtId="9" fontId="71" fillId="11" borderId="0" xfId="0" applyNumberFormat="1" applyFont="1" applyFill="1" applyAlignment="1">
      <alignment horizontal="center"/>
    </xf>
    <xf numFmtId="0" fontId="72" fillId="4" borderId="0" xfId="0" applyFont="1" applyFill="1" applyAlignment="1">
      <alignment horizontal="center" vertical="center"/>
    </xf>
    <xf numFmtId="0" fontId="73" fillId="4" borderId="0" xfId="0" applyFont="1" applyFill="1" applyAlignment="1">
      <alignment horizontal="center"/>
    </xf>
    <xf numFmtId="169" fontId="73" fillId="4" borderId="0" xfId="0" applyNumberFormat="1" applyFont="1" applyFill="1" applyAlignment="1">
      <alignment horizontal="center"/>
    </xf>
    <xf numFmtId="164" fontId="73" fillId="4" borderId="0" xfId="0" applyNumberFormat="1" applyFont="1" applyFill="1" applyAlignment="1">
      <alignment horizontal="center"/>
    </xf>
    <xf numFmtId="0" fontId="72" fillId="4" borderId="0" xfId="0" applyFont="1" applyFill="1" applyAlignment="1">
      <alignment horizontal="center"/>
    </xf>
    <xf numFmtId="3" fontId="72" fillId="4" borderId="0" xfId="0" applyNumberFormat="1" applyFont="1" applyFill="1" applyAlignment="1">
      <alignment horizontal="center"/>
    </xf>
    <xf numFmtId="164" fontId="46" fillId="4" borderId="0" xfId="0" applyNumberFormat="1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169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45" fillId="4" borderId="0" xfId="0" applyNumberFormat="1" applyFont="1" applyFill="1" applyAlignment="1">
      <alignment horizontal="right"/>
    </xf>
    <xf numFmtId="164" fontId="46" fillId="4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wrapText="1"/>
    </xf>
    <xf numFmtId="176" fontId="2" fillId="0" borderId="0" xfId="0" applyNumberFormat="1" applyFont="1" applyAlignment="1">
      <alignment horizontal="center" vertical="center"/>
    </xf>
    <xf numFmtId="0" fontId="50" fillId="3" borderId="0" xfId="0" applyFont="1" applyFill="1" applyAlignment="1">
      <alignment horizontal="center"/>
    </xf>
    <xf numFmtId="9" fontId="74" fillId="14" borderId="0" xfId="0" applyNumberFormat="1" applyFont="1" applyFill="1" applyAlignment="1">
      <alignment horizontal="center"/>
    </xf>
    <xf numFmtId="0" fontId="75" fillId="4" borderId="0" xfId="0" applyFont="1" applyFill="1" applyAlignment="1">
      <alignment horizontal="center" vertical="center"/>
    </xf>
    <xf numFmtId="0" fontId="76" fillId="4" borderId="0" xfId="0" applyFont="1" applyFill="1" applyAlignment="1">
      <alignment horizontal="center" vertical="center"/>
    </xf>
    <xf numFmtId="169" fontId="76" fillId="4" borderId="0" xfId="0" applyNumberFormat="1" applyFont="1" applyFill="1" applyAlignment="1">
      <alignment horizontal="center" vertical="center"/>
    </xf>
    <xf numFmtId="164" fontId="76" fillId="4" borderId="0" xfId="0" applyNumberFormat="1" applyFont="1" applyFill="1" applyAlignment="1">
      <alignment horizontal="center" vertical="center"/>
    </xf>
    <xf numFmtId="169" fontId="75" fillId="4" borderId="0" xfId="0" applyNumberFormat="1" applyFont="1" applyFill="1" applyAlignment="1">
      <alignment horizontal="center" vertical="center"/>
    </xf>
    <xf numFmtId="164" fontId="75" fillId="4" borderId="0" xfId="0" applyNumberFormat="1" applyFont="1" applyFill="1" applyAlignment="1">
      <alignment horizontal="center" vertical="center"/>
    </xf>
    <xf numFmtId="1" fontId="76" fillId="4" borderId="0" xfId="0" applyNumberFormat="1" applyFont="1" applyFill="1" applyAlignment="1">
      <alignment horizontal="center" vertical="center"/>
    </xf>
    <xf numFmtId="0" fontId="69" fillId="4" borderId="0" xfId="0" applyFont="1" applyFill="1" applyAlignment="1">
      <alignment horizontal="center" vertical="center"/>
    </xf>
    <xf numFmtId="9" fontId="74" fillId="4" borderId="0" xfId="0" applyNumberFormat="1" applyFont="1" applyFill="1" applyAlignment="1">
      <alignment horizontal="center"/>
    </xf>
    <xf numFmtId="14" fontId="22" fillId="4" borderId="0" xfId="0" applyNumberFormat="1" applyFont="1" applyFill="1"/>
    <xf numFmtId="0" fontId="22" fillId="4" borderId="0" xfId="0" applyFont="1" applyFill="1" applyAlignment="1">
      <alignment horizontal="right"/>
    </xf>
    <xf numFmtId="1" fontId="2" fillId="4" borderId="0" xfId="0" applyNumberFormat="1" applyFont="1" applyFill="1" applyAlignment="1">
      <alignment horizontal="center"/>
    </xf>
    <xf numFmtId="3" fontId="34" fillId="3" borderId="4" xfId="0" applyNumberFormat="1" applyFont="1" applyFill="1" applyBorder="1" applyAlignment="1">
      <alignment horizontal="center" vertical="center"/>
    </xf>
    <xf numFmtId="3" fontId="76" fillId="4" borderId="0" xfId="0" applyNumberFormat="1" applyFont="1" applyFill="1" applyAlignment="1">
      <alignment horizontal="center" vertical="center"/>
    </xf>
    <xf numFmtId="0" fontId="77" fillId="12" borderId="0" xfId="0" applyFont="1" applyFill="1" applyAlignment="1">
      <alignment horizontal="center" vertical="center"/>
    </xf>
    <xf numFmtId="9" fontId="41" fillId="12" borderId="0" xfId="0" applyNumberFormat="1" applyFont="1" applyFill="1" applyAlignment="1">
      <alignment horizontal="center"/>
    </xf>
    <xf numFmtId="164" fontId="22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75" fontId="53" fillId="3" borderId="0" xfId="0" applyNumberFormat="1" applyFont="1" applyFill="1" applyAlignment="1">
      <alignment horizontal="center" vertical="center" wrapText="1"/>
    </xf>
    <xf numFmtId="164" fontId="78" fillId="0" borderId="0" xfId="0" applyNumberFormat="1" applyFont="1" applyAlignment="1">
      <alignment horizontal="center"/>
    </xf>
    <xf numFmtId="0" fontId="78" fillId="0" borderId="0" xfId="0" applyFont="1" applyAlignment="1">
      <alignment horizontal="center"/>
    </xf>
    <xf numFmtId="4" fontId="31" fillId="4" borderId="0" xfId="0" applyNumberFormat="1" applyFont="1" applyFill="1" applyAlignment="1">
      <alignment horizontal="center"/>
    </xf>
    <xf numFmtId="170" fontId="79" fillId="0" borderId="12" xfId="0" applyNumberFormat="1" applyFont="1" applyBorder="1" applyAlignment="1">
      <alignment horizontal="center"/>
    </xf>
    <xf numFmtId="170" fontId="7" fillId="4" borderId="0" xfId="0" applyNumberFormat="1" applyFont="1" applyFill="1" applyAlignment="1">
      <alignment horizontal="center"/>
    </xf>
    <xf numFmtId="175" fontId="55" fillId="3" borderId="0" xfId="0" applyNumberFormat="1" applyFont="1" applyFill="1" applyAlignment="1">
      <alignment horizontal="center" vertical="center" wrapText="1"/>
    </xf>
    <xf numFmtId="14" fontId="0" fillId="4" borderId="0" xfId="0" applyNumberFormat="1" applyFill="1" applyAlignment="1">
      <alignment horizontal="center"/>
    </xf>
    <xf numFmtId="0" fontId="65" fillId="4" borderId="0" xfId="0" applyFont="1" applyFill="1"/>
    <xf numFmtId="14" fontId="80" fillId="4" borderId="0" xfId="0" applyNumberFormat="1" applyFont="1" applyFill="1" applyAlignment="1">
      <alignment horizontal="center"/>
    </xf>
    <xf numFmtId="169" fontId="80" fillId="4" borderId="0" xfId="0" applyNumberFormat="1" applyFont="1" applyFill="1" applyAlignment="1">
      <alignment horizontal="center"/>
    </xf>
    <xf numFmtId="164" fontId="80" fillId="4" borderId="0" xfId="0" applyNumberFormat="1" applyFont="1" applyFill="1" applyAlignment="1">
      <alignment horizontal="right"/>
    </xf>
    <xf numFmtId="164" fontId="80" fillId="4" borderId="0" xfId="0" applyNumberFormat="1" applyFont="1" applyFill="1" applyAlignment="1">
      <alignment horizontal="center" vertical="center"/>
    </xf>
    <xf numFmtId="0" fontId="80" fillId="4" borderId="0" xfId="0" applyFont="1" applyFill="1" applyAlignment="1">
      <alignment horizontal="center"/>
    </xf>
    <xf numFmtId="0" fontId="80" fillId="4" borderId="0" xfId="0" applyFont="1" applyFill="1" applyAlignment="1">
      <alignment horizontal="right"/>
    </xf>
    <xf numFmtId="0" fontId="65" fillId="4" borderId="0" xfId="0" applyFont="1" applyFill="1" applyAlignment="1">
      <alignment horizontal="right"/>
    </xf>
    <xf numFmtId="169" fontId="65" fillId="4" borderId="0" xfId="0" applyNumberFormat="1" applyFont="1" applyFill="1" applyAlignment="1">
      <alignment horizontal="right"/>
    </xf>
    <xf numFmtId="164" fontId="65" fillId="4" borderId="0" xfId="0" applyNumberFormat="1" applyFont="1" applyFill="1" applyAlignment="1">
      <alignment horizontal="center"/>
    </xf>
    <xf numFmtId="164" fontId="65" fillId="4" borderId="0" xfId="0" applyNumberFormat="1" applyFont="1" applyFill="1" applyAlignment="1">
      <alignment horizontal="center" vertical="center"/>
    </xf>
    <xf numFmtId="3" fontId="65" fillId="4" borderId="0" xfId="0" applyNumberFormat="1" applyFont="1" applyFill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60" fillId="11" borderId="0" xfId="0" applyFont="1" applyFill="1" applyAlignment="1">
      <alignment horizontal="center"/>
    </xf>
    <xf numFmtId="169" fontId="40" fillId="11" borderId="0" xfId="0" applyNumberFormat="1" applyFont="1" applyFill="1" applyAlignment="1">
      <alignment horizontal="center" vertical="center"/>
    </xf>
    <xf numFmtId="164" fontId="40" fillId="11" borderId="0" xfId="0" applyNumberFormat="1" applyFont="1" applyFill="1" applyAlignment="1">
      <alignment horizontal="center" vertical="center"/>
    </xf>
    <xf numFmtId="9" fontId="38" fillId="11" borderId="0" xfId="0" applyNumberFormat="1" applyFont="1" applyFill="1" applyAlignment="1">
      <alignment horizontal="center"/>
    </xf>
    <xf numFmtId="164" fontId="46" fillId="24" borderId="0" xfId="0" applyNumberFormat="1" applyFont="1" applyFill="1" applyAlignment="1">
      <alignment horizontal="right"/>
    </xf>
    <xf numFmtId="164" fontId="45" fillId="24" borderId="0" xfId="0" applyNumberFormat="1" applyFont="1" applyFill="1" applyAlignment="1">
      <alignment horizontal="center"/>
    </xf>
    <xf numFmtId="177" fontId="45" fillId="24" borderId="0" xfId="0" applyNumberFormat="1" applyFont="1" applyFill="1" applyAlignment="1">
      <alignment horizontal="center"/>
    </xf>
    <xf numFmtId="1" fontId="45" fillId="24" borderId="0" xfId="0" applyNumberFormat="1" applyFont="1" applyFill="1" applyAlignment="1">
      <alignment horizontal="center"/>
    </xf>
    <xf numFmtId="0" fontId="45" fillId="24" borderId="0" xfId="0" applyFont="1" applyFill="1" applyAlignment="1">
      <alignment horizontal="center"/>
    </xf>
    <xf numFmtId="0" fontId="24" fillId="18" borderId="0" xfId="0" applyFont="1" applyFill="1" applyAlignment="1">
      <alignment horizontal="center"/>
    </xf>
    <xf numFmtId="14" fontId="12" fillId="18" borderId="0" xfId="0" applyNumberFormat="1" applyFont="1" applyFill="1" applyAlignment="1">
      <alignment horizontal="center"/>
    </xf>
    <xf numFmtId="164" fontId="12" fillId="18" borderId="0" xfId="0" applyNumberFormat="1" applyFont="1" applyFill="1" applyAlignment="1">
      <alignment horizontal="right"/>
    </xf>
    <xf numFmtId="0" fontId="12" fillId="18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4" fillId="18" borderId="0" xfId="0" applyFont="1" applyFill="1" applyAlignment="1">
      <alignment horizontal="center" vertical="center"/>
    </xf>
    <xf numFmtId="14" fontId="12" fillId="18" borderId="0" xfId="0" applyNumberFormat="1" applyFont="1" applyFill="1" applyAlignment="1">
      <alignment horizontal="center" vertical="center"/>
    </xf>
    <xf numFmtId="164" fontId="12" fillId="18" borderId="0" xfId="0" applyNumberFormat="1" applyFont="1" applyFill="1" applyAlignment="1">
      <alignment horizontal="right" vertical="center"/>
    </xf>
    <xf numFmtId="0" fontId="12" fillId="18" borderId="0" xfId="0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169" fontId="12" fillId="4" borderId="0" xfId="0" applyNumberFormat="1" applyFont="1" applyFill="1" applyAlignment="1">
      <alignment horizontal="center" vertical="center"/>
    </xf>
    <xf numFmtId="164" fontId="45" fillId="24" borderId="0" xfId="0" applyNumberFormat="1" applyFont="1" applyFill="1" applyAlignment="1">
      <alignment horizontal="center" vertical="center"/>
    </xf>
    <xf numFmtId="177" fontId="45" fillId="24" borderId="0" xfId="0" applyNumberFormat="1" applyFont="1" applyFill="1" applyAlignment="1">
      <alignment horizontal="center" vertical="center"/>
    </xf>
    <xf numFmtId="1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4" fontId="24" fillId="19" borderId="0" xfId="0" applyNumberFormat="1" applyFont="1" applyFill="1" applyAlignment="1">
      <alignment horizontal="right"/>
    </xf>
    <xf numFmtId="164" fontId="24" fillId="3" borderId="0" xfId="0" applyNumberFormat="1" applyFont="1" applyFill="1" applyAlignment="1">
      <alignment horizontal="right"/>
    </xf>
    <xf numFmtId="164" fontId="24" fillId="13" borderId="0" xfId="0" applyNumberFormat="1" applyFont="1" applyFill="1" applyAlignment="1">
      <alignment horizontal="right"/>
    </xf>
    <xf numFmtId="14" fontId="31" fillId="18" borderId="0" xfId="0" applyNumberFormat="1" applyFont="1" applyFill="1" applyAlignment="1">
      <alignment horizontal="center"/>
    </xf>
    <xf numFmtId="169" fontId="31" fillId="18" borderId="0" xfId="0" applyNumberFormat="1" applyFont="1" applyFill="1" applyAlignment="1">
      <alignment horizontal="center"/>
    </xf>
    <xf numFmtId="164" fontId="24" fillId="25" borderId="0" xfId="0" applyNumberFormat="1" applyFont="1" applyFill="1" applyAlignment="1">
      <alignment horizontal="right"/>
    </xf>
    <xf numFmtId="1" fontId="46" fillId="24" borderId="0" xfId="0" applyNumberFormat="1" applyFont="1" applyFill="1" applyAlignment="1">
      <alignment horizontal="center"/>
    </xf>
    <xf numFmtId="0" fontId="23" fillId="18" borderId="0" xfId="0" applyFont="1" applyFill="1" applyAlignment="1">
      <alignment horizontal="center"/>
    </xf>
    <xf numFmtId="164" fontId="45" fillId="13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23" fillId="4" borderId="0" xfId="0" applyFont="1" applyFill="1" applyAlignment="1">
      <alignment horizontal="center"/>
    </xf>
    <xf numFmtId="164" fontId="21" fillId="19" borderId="0" xfId="0" applyNumberFormat="1" applyFont="1" applyFill="1" applyAlignment="1">
      <alignment horizontal="right"/>
    </xf>
    <xf numFmtId="164" fontId="21" fillId="3" borderId="0" xfId="0" applyNumberFormat="1" applyFont="1" applyFill="1" applyAlignment="1">
      <alignment horizontal="right"/>
    </xf>
    <xf numFmtId="3" fontId="21" fillId="3" borderId="0" xfId="0" applyNumberFormat="1" applyFont="1" applyFill="1" applyAlignment="1">
      <alignment horizontal="center"/>
    </xf>
    <xf numFmtId="164" fontId="21" fillId="3" borderId="0" xfId="0" applyNumberFormat="1" applyFont="1" applyFill="1" applyAlignment="1">
      <alignment horizontal="center"/>
    </xf>
    <xf numFmtId="14" fontId="25" fillId="3" borderId="0" xfId="0" applyNumberFormat="1" applyFont="1" applyFill="1" applyAlignment="1">
      <alignment horizontal="center"/>
    </xf>
    <xf numFmtId="169" fontId="25" fillId="3" borderId="0" xfId="0" applyNumberFormat="1" applyFont="1" applyFill="1" applyAlignment="1">
      <alignment horizontal="center"/>
    </xf>
    <xf numFmtId="164" fontId="21" fillId="13" borderId="0" xfId="0" applyNumberFormat="1" applyFont="1" applyFill="1" applyAlignment="1">
      <alignment horizontal="right"/>
    </xf>
    <xf numFmtId="164" fontId="2" fillId="9" borderId="0" xfId="0" applyNumberFormat="1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164" fontId="37" fillId="4" borderId="0" xfId="0" applyNumberFormat="1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0" fontId="40" fillId="11" borderId="0" xfId="0" applyFont="1" applyFill="1" applyAlignment="1">
      <alignment horizontal="center"/>
    </xf>
    <xf numFmtId="164" fontId="40" fillId="11" borderId="0" xfId="0" applyNumberFormat="1" applyFont="1" applyFill="1" applyAlignment="1">
      <alignment horizontal="center"/>
    </xf>
    <xf numFmtId="174" fontId="34" fillId="13" borderId="0" xfId="0" applyNumberFormat="1" applyFont="1" applyFill="1" applyAlignment="1">
      <alignment horizontal="center" wrapText="1"/>
    </xf>
    <xf numFmtId="0" fontId="50" fillId="13" borderId="0" xfId="0" applyFont="1" applyFill="1" applyAlignment="1">
      <alignment horizontal="center" wrapText="1"/>
    </xf>
    <xf numFmtId="0" fontId="34" fillId="13" borderId="0" xfId="0" applyFont="1" applyFill="1" applyAlignment="1">
      <alignment horizontal="center" wrapText="1"/>
    </xf>
    <xf numFmtId="0" fontId="67" fillId="11" borderId="0" xfId="0" applyFont="1" applyFill="1" applyAlignment="1">
      <alignment horizontal="center" wrapText="1"/>
    </xf>
    <xf numFmtId="14" fontId="67" fillId="11" borderId="0" xfId="0" applyNumberFormat="1" applyFont="1" applyFill="1" applyAlignment="1">
      <alignment horizontal="center" vertical="center" wrapText="1"/>
    </xf>
    <xf numFmtId="175" fontId="67" fillId="11" borderId="0" xfId="0" applyNumberFormat="1" applyFont="1" applyFill="1" applyAlignment="1">
      <alignment horizontal="center" wrapText="1"/>
    </xf>
    <xf numFmtId="14" fontId="67" fillId="11" borderId="0" xfId="0" applyNumberFormat="1" applyFont="1" applyFill="1" applyAlignment="1">
      <alignment horizontal="center" wrapText="1"/>
    </xf>
    <xf numFmtId="0" fontId="21" fillId="4" borderId="0" xfId="0" applyFont="1" applyFill="1" applyAlignment="1">
      <alignment horizontal="right"/>
    </xf>
    <xf numFmtId="0" fontId="65" fillId="4" borderId="0" xfId="0" applyFont="1" applyFill="1" applyAlignment="1">
      <alignment horizontal="right"/>
    </xf>
    <xf numFmtId="0" fontId="40" fillId="11" borderId="0" xfId="0" applyFont="1" applyFill="1" applyAlignment="1">
      <alignment horizontal="center" vertical="center"/>
    </xf>
    <xf numFmtId="164" fontId="40" fillId="11" borderId="0" xfId="0" applyNumberFormat="1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1" fontId="40" fillId="11" borderId="0" xfId="0" applyNumberFormat="1" applyFont="1" applyFill="1" applyAlignment="1">
      <alignment horizontal="center" vertical="center"/>
    </xf>
    <xf numFmtId="0" fontId="81" fillId="11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ERR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27:Z213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SERR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8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22.28515625" customWidth="1"/>
    <col min="3" max="4" width="11" customWidth="1"/>
    <col min="5" max="5" width="11.42578125" customWidth="1"/>
    <col min="6" max="6" width="15.7109375" customWidth="1"/>
    <col min="7" max="7" width="21.7109375" customWidth="1"/>
    <col min="8" max="8" width="7.28515625" customWidth="1"/>
    <col min="9" max="9" width="16.28515625" customWidth="1"/>
    <col min="10" max="10" width="66.42578125" customWidth="1"/>
    <col min="11" max="11" width="16" customWidth="1"/>
  </cols>
  <sheetData>
    <row r="1" spans="1:27" ht="12.7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6"/>
      <c r="K1" s="7"/>
      <c r="L1" s="7"/>
      <c r="M1" s="7"/>
      <c r="N1" s="8"/>
      <c r="O1" s="7"/>
      <c r="P1" s="7"/>
      <c r="Q1" s="9"/>
      <c r="R1" s="6"/>
      <c r="S1" s="7"/>
      <c r="T1" s="7"/>
      <c r="U1" s="7"/>
      <c r="V1" s="8"/>
      <c r="W1" s="7"/>
      <c r="X1" s="7"/>
      <c r="Y1" s="9"/>
      <c r="Z1" s="9"/>
      <c r="AA1" s="9"/>
    </row>
    <row r="2" spans="1:27" ht="12.75">
      <c r="A2" s="10">
        <v>45257</v>
      </c>
      <c r="B2" s="9" t="s">
        <v>9</v>
      </c>
      <c r="C2" s="11"/>
      <c r="D2" s="9">
        <v>32</v>
      </c>
      <c r="E2" s="12" t="s">
        <v>10</v>
      </c>
      <c r="F2" s="9"/>
      <c r="G2" s="9"/>
      <c r="H2" s="13"/>
      <c r="I2" s="9" t="s">
        <v>11</v>
      </c>
      <c r="J2" s="10"/>
      <c r="K2" s="9"/>
      <c r="L2" s="9"/>
      <c r="M2" s="9"/>
      <c r="N2" s="9"/>
      <c r="O2" s="13"/>
      <c r="P2" s="9"/>
      <c r="Q2" s="9"/>
      <c r="R2" s="10"/>
      <c r="S2" s="9"/>
      <c r="T2" s="9"/>
      <c r="U2" s="9"/>
      <c r="V2" s="14"/>
      <c r="W2" s="9"/>
      <c r="X2" s="9"/>
      <c r="Y2" s="9"/>
      <c r="Z2" s="9"/>
      <c r="AA2" s="9"/>
    </row>
    <row r="3" spans="1:27" ht="12.75">
      <c r="A3" s="10">
        <v>45257</v>
      </c>
      <c r="B3" s="9" t="s">
        <v>12</v>
      </c>
      <c r="C3" s="11">
        <v>3673.26</v>
      </c>
      <c r="D3" s="9">
        <v>49</v>
      </c>
      <c r="E3" s="12" t="s">
        <v>13</v>
      </c>
      <c r="F3" s="9"/>
      <c r="G3" s="9"/>
      <c r="H3" s="13"/>
      <c r="I3" s="9" t="s">
        <v>11</v>
      </c>
      <c r="J3" s="10"/>
      <c r="K3" s="9"/>
      <c r="L3" s="9"/>
      <c r="M3" s="9"/>
      <c r="N3" s="9"/>
      <c r="O3" s="13"/>
      <c r="P3" s="9"/>
      <c r="Q3" s="9"/>
      <c r="R3" s="10"/>
      <c r="S3" s="9"/>
      <c r="T3" s="9"/>
      <c r="U3" s="9"/>
      <c r="V3" s="14"/>
      <c r="W3" s="9"/>
      <c r="X3" s="9"/>
      <c r="Y3" s="9"/>
      <c r="Z3" s="9"/>
      <c r="AA3" s="9"/>
    </row>
    <row r="4" spans="1:27" ht="12.75">
      <c r="A4" s="10">
        <v>45257</v>
      </c>
      <c r="B4" s="9" t="s">
        <v>14</v>
      </c>
      <c r="C4" s="11">
        <v>1970.56</v>
      </c>
      <c r="D4" s="9">
        <v>25</v>
      </c>
      <c r="E4" s="12" t="s">
        <v>15</v>
      </c>
      <c r="F4" s="9"/>
      <c r="G4" s="9"/>
      <c r="H4" s="13"/>
      <c r="I4" s="9" t="s">
        <v>16</v>
      </c>
      <c r="J4" s="10"/>
      <c r="K4" s="9"/>
      <c r="L4" s="9"/>
      <c r="M4" s="9"/>
      <c r="N4" s="9"/>
      <c r="O4" s="13"/>
      <c r="P4" s="9"/>
      <c r="Q4" s="9"/>
      <c r="R4" s="10"/>
      <c r="S4" s="9"/>
      <c r="T4" s="9"/>
      <c r="U4" s="9"/>
      <c r="V4" s="14"/>
      <c r="W4" s="9"/>
      <c r="X4" s="9"/>
      <c r="Y4" s="9"/>
      <c r="Z4" s="9"/>
      <c r="AA4" s="9"/>
    </row>
    <row r="5" spans="1:27" ht="12.75">
      <c r="A5" s="10">
        <v>45257</v>
      </c>
      <c r="B5" s="9" t="s">
        <v>17</v>
      </c>
      <c r="C5" s="11">
        <v>2142.4</v>
      </c>
      <c r="D5" s="9">
        <v>30</v>
      </c>
      <c r="E5" s="12" t="s">
        <v>18</v>
      </c>
      <c r="F5" s="9"/>
      <c r="G5" s="9"/>
      <c r="H5" s="13"/>
      <c r="I5" s="9" t="s">
        <v>16</v>
      </c>
      <c r="J5" s="9"/>
      <c r="K5" s="9"/>
      <c r="L5" s="9"/>
      <c r="M5" s="9"/>
      <c r="N5" s="9"/>
      <c r="O5" s="13"/>
      <c r="P5" s="9"/>
      <c r="Q5" s="9"/>
      <c r="R5" s="10"/>
      <c r="S5" s="9"/>
      <c r="T5" s="9"/>
      <c r="U5" s="9"/>
      <c r="V5" s="14"/>
      <c r="W5" s="9"/>
      <c r="X5" s="9"/>
      <c r="Y5" s="9"/>
      <c r="Z5" s="9"/>
      <c r="AA5" s="9"/>
    </row>
    <row r="6" spans="1:27" ht="12.75">
      <c r="A6" s="10">
        <v>45257</v>
      </c>
      <c r="B6" s="9" t="s">
        <v>19</v>
      </c>
      <c r="C6" s="11">
        <v>2591.52</v>
      </c>
      <c r="D6" s="9">
        <v>32</v>
      </c>
      <c r="E6" s="12" t="s">
        <v>20</v>
      </c>
      <c r="F6" s="9"/>
      <c r="G6" s="9"/>
      <c r="H6" s="13"/>
      <c r="I6" s="9" t="s">
        <v>16</v>
      </c>
      <c r="J6" s="9"/>
      <c r="K6" s="9"/>
      <c r="L6" s="9"/>
      <c r="M6" s="9"/>
      <c r="N6" s="9"/>
      <c r="O6" s="13"/>
      <c r="P6" s="9"/>
      <c r="Q6" s="9"/>
      <c r="R6" s="10"/>
      <c r="S6" s="9"/>
      <c r="T6" s="9"/>
      <c r="U6" s="9"/>
      <c r="V6" s="14"/>
      <c r="W6" s="9"/>
      <c r="X6" s="9"/>
      <c r="Y6" s="9"/>
      <c r="Z6" s="9"/>
      <c r="AA6" s="9"/>
    </row>
    <row r="7" spans="1:27" ht="12.75">
      <c r="A7" s="10">
        <v>45257</v>
      </c>
      <c r="B7" s="9" t="s">
        <v>21</v>
      </c>
      <c r="C7" s="11">
        <v>4245.18</v>
      </c>
      <c r="D7" s="9">
        <v>48</v>
      </c>
      <c r="E7" s="12" t="s">
        <v>22</v>
      </c>
      <c r="F7" s="9"/>
      <c r="G7" s="9"/>
      <c r="H7" s="13"/>
      <c r="I7" s="9" t="s">
        <v>11</v>
      </c>
      <c r="J7" s="9"/>
      <c r="K7" s="9"/>
      <c r="L7" s="9"/>
      <c r="M7" s="9"/>
      <c r="N7" s="9"/>
      <c r="O7" s="13"/>
      <c r="P7" s="9"/>
      <c r="Q7" s="9"/>
      <c r="R7" s="10"/>
      <c r="S7" s="9"/>
      <c r="T7" s="9"/>
      <c r="U7" s="9"/>
      <c r="V7" s="14"/>
      <c r="W7" s="9"/>
      <c r="X7" s="9"/>
      <c r="Y7" s="9"/>
      <c r="Z7" s="9"/>
      <c r="AA7" s="9"/>
    </row>
    <row r="8" spans="1:27" ht="12.75">
      <c r="A8" s="10">
        <v>45258</v>
      </c>
      <c r="B8" s="9" t="s">
        <v>9</v>
      </c>
      <c r="C8" s="11"/>
      <c r="D8" s="9">
        <v>59</v>
      </c>
      <c r="E8" s="12" t="s">
        <v>23</v>
      </c>
      <c r="F8" s="9"/>
      <c r="G8" s="9"/>
      <c r="H8" s="13"/>
      <c r="I8" s="9" t="s">
        <v>11</v>
      </c>
      <c r="J8" s="10"/>
      <c r="K8" s="9"/>
      <c r="L8" s="9"/>
      <c r="M8" s="9"/>
      <c r="N8" s="9"/>
      <c r="O8" s="13"/>
      <c r="P8" s="9"/>
      <c r="Q8" s="9"/>
      <c r="R8" s="10"/>
      <c r="S8" s="9"/>
      <c r="T8" s="9"/>
      <c r="U8" s="9"/>
      <c r="V8" s="14"/>
      <c r="W8" s="9"/>
      <c r="X8" s="9"/>
      <c r="Y8" s="9"/>
      <c r="Z8" s="9"/>
      <c r="AA8" s="9"/>
    </row>
    <row r="9" spans="1:27" ht="12.75">
      <c r="A9" s="10">
        <v>45258</v>
      </c>
      <c r="B9" s="9" t="s">
        <v>12</v>
      </c>
      <c r="C9" s="11">
        <v>3606.78</v>
      </c>
      <c r="D9" s="9">
        <v>43</v>
      </c>
      <c r="E9" s="12" t="s">
        <v>24</v>
      </c>
      <c r="F9" s="9"/>
      <c r="G9" s="9"/>
      <c r="H9" s="13"/>
      <c r="I9" s="9" t="s">
        <v>11</v>
      </c>
      <c r="J9" s="10"/>
      <c r="K9" s="9"/>
      <c r="L9" s="9"/>
      <c r="M9" s="9"/>
      <c r="N9" s="9"/>
      <c r="O9" s="13"/>
      <c r="P9" s="9"/>
      <c r="Q9" s="9"/>
      <c r="R9" s="10"/>
      <c r="S9" s="9"/>
      <c r="T9" s="9"/>
      <c r="U9" s="9"/>
      <c r="V9" s="14"/>
      <c r="W9" s="9"/>
      <c r="X9" s="9"/>
      <c r="Y9" s="9"/>
      <c r="Z9" s="9"/>
      <c r="AA9" s="9"/>
    </row>
    <row r="10" spans="1:27" ht="12.75">
      <c r="A10" s="10">
        <v>45258</v>
      </c>
      <c r="B10" s="9" t="s">
        <v>14</v>
      </c>
      <c r="C10" s="11">
        <v>3003.15</v>
      </c>
      <c r="D10" s="9">
        <v>38</v>
      </c>
      <c r="E10" s="12" t="s">
        <v>25</v>
      </c>
      <c r="F10" s="9"/>
      <c r="G10" s="9"/>
      <c r="H10" s="13"/>
      <c r="I10" s="9" t="s">
        <v>16</v>
      </c>
      <c r="J10" s="10"/>
      <c r="K10" s="9"/>
      <c r="L10" s="9"/>
      <c r="M10" s="9"/>
      <c r="N10" s="9"/>
      <c r="O10" s="13"/>
      <c r="P10" s="9"/>
      <c r="Q10" s="9"/>
      <c r="R10" s="10"/>
      <c r="S10" s="9"/>
      <c r="T10" s="9"/>
      <c r="U10" s="9"/>
      <c r="V10" s="14"/>
      <c r="W10" s="9"/>
      <c r="X10" s="9"/>
      <c r="Y10" s="9"/>
      <c r="Z10" s="9"/>
      <c r="AA10" s="9"/>
    </row>
    <row r="11" spans="1:27" ht="12.75">
      <c r="A11" s="10">
        <v>45258</v>
      </c>
      <c r="B11" s="9" t="s">
        <v>17</v>
      </c>
      <c r="C11" s="11">
        <v>2907.1</v>
      </c>
      <c r="D11" s="9">
        <v>30</v>
      </c>
      <c r="E11" s="12" t="s">
        <v>26</v>
      </c>
      <c r="F11" s="9"/>
      <c r="G11" s="9"/>
      <c r="H11" s="13"/>
      <c r="I11" s="9" t="s">
        <v>16</v>
      </c>
      <c r="J11" s="9"/>
      <c r="K11" s="9"/>
      <c r="L11" s="9"/>
      <c r="M11" s="9"/>
      <c r="N11" s="9"/>
      <c r="O11" s="13"/>
      <c r="P11" s="9"/>
      <c r="Q11" s="9"/>
      <c r="R11" s="10"/>
      <c r="S11" s="9"/>
      <c r="T11" s="9"/>
      <c r="U11" s="9"/>
      <c r="V11" s="14"/>
      <c r="W11" s="9"/>
      <c r="X11" s="9"/>
      <c r="Y11" s="9"/>
      <c r="Z11" s="9"/>
      <c r="AA11" s="9"/>
    </row>
    <row r="12" spans="1:27" ht="12.75">
      <c r="A12" s="10">
        <v>45258</v>
      </c>
      <c r="B12" s="9" t="s">
        <v>19</v>
      </c>
      <c r="C12" s="11">
        <v>3504.1</v>
      </c>
      <c r="D12" s="9">
        <v>38</v>
      </c>
      <c r="E12" s="12" t="s">
        <v>27</v>
      </c>
      <c r="F12" s="9"/>
      <c r="G12" s="9"/>
      <c r="H12" s="13"/>
      <c r="I12" s="9" t="s">
        <v>16</v>
      </c>
      <c r="J12" s="9"/>
      <c r="K12" s="9"/>
      <c r="L12" s="9"/>
      <c r="M12" s="9"/>
      <c r="N12" s="9"/>
      <c r="O12" s="13"/>
      <c r="P12" s="9"/>
      <c r="Q12" s="9"/>
      <c r="R12" s="10"/>
      <c r="S12" s="9"/>
      <c r="T12" s="9"/>
      <c r="U12" s="9"/>
      <c r="V12" s="14"/>
      <c r="W12" s="9"/>
      <c r="X12" s="9"/>
      <c r="Y12" s="9"/>
      <c r="Z12" s="9"/>
      <c r="AA12" s="9"/>
    </row>
    <row r="13" spans="1:27" ht="12.75">
      <c r="A13" s="10">
        <v>45258</v>
      </c>
      <c r="B13" s="9" t="s">
        <v>21</v>
      </c>
      <c r="C13" s="11">
        <v>6902.63</v>
      </c>
      <c r="D13" s="9">
        <v>75</v>
      </c>
      <c r="E13" s="12" t="s">
        <v>28</v>
      </c>
      <c r="F13" s="9"/>
      <c r="G13" s="9"/>
      <c r="H13" s="13"/>
      <c r="I13" s="9" t="s">
        <v>11</v>
      </c>
      <c r="J13" s="9"/>
      <c r="K13" s="9"/>
      <c r="L13" s="9"/>
      <c r="M13" s="9"/>
      <c r="N13" s="9"/>
      <c r="O13" s="13"/>
      <c r="P13" s="9"/>
      <c r="Q13" s="9"/>
      <c r="R13" s="10"/>
      <c r="S13" s="9"/>
      <c r="T13" s="9"/>
      <c r="U13" s="9"/>
      <c r="V13" s="14"/>
      <c r="W13" s="9"/>
      <c r="X13" s="9"/>
      <c r="Y13" s="9"/>
      <c r="Z13" s="9"/>
      <c r="AA13" s="9"/>
    </row>
    <row r="14" spans="1:27" ht="12.75">
      <c r="A14" s="10">
        <v>45259</v>
      </c>
      <c r="B14" s="9" t="s">
        <v>9</v>
      </c>
      <c r="C14" s="11">
        <v>3713.54</v>
      </c>
      <c r="D14" s="9">
        <v>48</v>
      </c>
      <c r="E14" s="12" t="s">
        <v>27</v>
      </c>
      <c r="F14" s="9"/>
      <c r="G14" s="9"/>
      <c r="H14" s="13"/>
      <c r="I14" s="9" t="s">
        <v>11</v>
      </c>
      <c r="J14" s="10"/>
      <c r="K14" s="9"/>
      <c r="L14" s="9"/>
      <c r="M14" s="9"/>
      <c r="N14" s="9"/>
      <c r="O14" s="13"/>
      <c r="P14" s="9"/>
      <c r="Q14" s="9"/>
      <c r="R14" s="10"/>
      <c r="S14" s="9"/>
      <c r="T14" s="9"/>
      <c r="U14" s="9"/>
      <c r="V14" s="14"/>
      <c r="W14" s="9"/>
      <c r="X14" s="9"/>
      <c r="Y14" s="9"/>
      <c r="Z14" s="9"/>
      <c r="AA14" s="9"/>
    </row>
    <row r="15" spans="1:27" ht="12.75">
      <c r="A15" s="10">
        <v>45259</v>
      </c>
      <c r="B15" s="9" t="s">
        <v>12</v>
      </c>
      <c r="C15" s="11">
        <v>4049.47</v>
      </c>
      <c r="D15" s="9">
        <v>51</v>
      </c>
      <c r="E15" s="12" t="s">
        <v>29</v>
      </c>
      <c r="F15" s="9"/>
      <c r="G15" s="9"/>
      <c r="H15" s="13"/>
      <c r="I15" s="9" t="s">
        <v>11</v>
      </c>
      <c r="J15" s="10"/>
      <c r="K15" s="9"/>
      <c r="L15" s="9"/>
      <c r="M15" s="9"/>
      <c r="N15" s="9"/>
      <c r="O15" s="13"/>
      <c r="P15" s="9"/>
      <c r="Q15" s="9"/>
      <c r="R15" s="10"/>
      <c r="S15" s="9"/>
      <c r="T15" s="9"/>
      <c r="U15" s="9"/>
      <c r="V15" s="14"/>
      <c r="W15" s="9"/>
      <c r="X15" s="9"/>
      <c r="Y15" s="9"/>
      <c r="Z15" s="9"/>
      <c r="AA15" s="9"/>
    </row>
    <row r="16" spans="1:27" ht="12.75">
      <c r="A16" s="10">
        <v>45259</v>
      </c>
      <c r="B16" s="9" t="s">
        <v>14</v>
      </c>
      <c r="C16" s="11">
        <v>3021.96</v>
      </c>
      <c r="D16" s="9">
        <v>39</v>
      </c>
      <c r="E16" s="12" t="s">
        <v>30</v>
      </c>
      <c r="F16" s="9"/>
      <c r="G16" s="9"/>
      <c r="H16" s="13"/>
      <c r="I16" s="9" t="s">
        <v>16</v>
      </c>
      <c r="J16" s="10"/>
      <c r="K16" s="9"/>
      <c r="L16" s="9"/>
      <c r="M16" s="9"/>
      <c r="N16" s="9"/>
      <c r="O16" s="13"/>
      <c r="P16" s="9"/>
      <c r="Q16" s="9"/>
      <c r="R16" s="10"/>
      <c r="S16" s="9"/>
      <c r="T16" s="9"/>
      <c r="U16" s="9"/>
      <c r="V16" s="14"/>
      <c r="W16" s="9"/>
      <c r="X16" s="9"/>
      <c r="Y16" s="9"/>
      <c r="Z16" s="9"/>
      <c r="AA16" s="9"/>
    </row>
    <row r="17" spans="1:27" ht="12.75">
      <c r="A17" s="10">
        <v>45259</v>
      </c>
      <c r="B17" s="9" t="s">
        <v>17</v>
      </c>
      <c r="C17" s="11">
        <v>4638.78</v>
      </c>
      <c r="D17" s="9">
        <v>50</v>
      </c>
      <c r="E17" s="12" t="s">
        <v>31</v>
      </c>
      <c r="F17" s="9"/>
      <c r="G17" s="9"/>
      <c r="H17" s="13"/>
      <c r="I17" s="9" t="s">
        <v>16</v>
      </c>
      <c r="J17" s="9"/>
      <c r="K17" s="9"/>
      <c r="L17" s="9"/>
      <c r="M17" s="9"/>
      <c r="N17" s="9"/>
      <c r="O17" s="13"/>
      <c r="P17" s="9"/>
      <c r="Q17" s="9"/>
      <c r="R17" s="10"/>
      <c r="S17" s="9"/>
      <c r="T17" s="9"/>
      <c r="U17" s="9"/>
      <c r="V17" s="14"/>
      <c r="W17" s="9"/>
      <c r="X17" s="9"/>
      <c r="Y17" s="9"/>
      <c r="Z17" s="9"/>
      <c r="AA17" s="9"/>
    </row>
    <row r="18" spans="1:27" ht="12.75">
      <c r="A18" s="10">
        <v>45259</v>
      </c>
      <c r="B18" s="9" t="s">
        <v>19</v>
      </c>
      <c r="C18" s="11">
        <v>2123.0300000000002</v>
      </c>
      <c r="D18" s="9">
        <v>25</v>
      </c>
      <c r="E18" s="12" t="s">
        <v>32</v>
      </c>
      <c r="F18" s="9"/>
      <c r="G18" s="9"/>
      <c r="H18" s="13"/>
      <c r="I18" s="9" t="s">
        <v>16</v>
      </c>
      <c r="J18" s="9"/>
      <c r="K18" s="9"/>
      <c r="L18" s="9"/>
      <c r="M18" s="9"/>
      <c r="N18" s="9"/>
      <c r="O18" s="13"/>
      <c r="P18" s="9"/>
      <c r="Q18" s="9"/>
      <c r="R18" s="10"/>
      <c r="S18" s="9"/>
      <c r="T18" s="9"/>
      <c r="U18" s="9"/>
      <c r="V18" s="14"/>
      <c r="W18" s="9"/>
      <c r="X18" s="9"/>
      <c r="Y18" s="9"/>
      <c r="Z18" s="9"/>
      <c r="AA18" s="9"/>
    </row>
    <row r="19" spans="1:27" ht="12.75">
      <c r="A19" s="10">
        <v>45259</v>
      </c>
      <c r="B19" s="9" t="s">
        <v>21</v>
      </c>
      <c r="C19" s="11">
        <v>4272.1899999999996</v>
      </c>
      <c r="D19" s="9">
        <v>51</v>
      </c>
      <c r="E19" s="12" t="s">
        <v>33</v>
      </c>
      <c r="F19" s="9"/>
      <c r="G19" s="9"/>
      <c r="H19" s="13"/>
      <c r="I19" s="9" t="s">
        <v>11</v>
      </c>
      <c r="J19" s="9"/>
      <c r="K19" s="9"/>
      <c r="L19" s="9"/>
      <c r="M19" s="9"/>
      <c r="N19" s="9"/>
      <c r="O19" s="13"/>
      <c r="P19" s="9"/>
      <c r="Q19" s="9"/>
      <c r="R19" s="10"/>
      <c r="S19" s="9"/>
      <c r="T19" s="9"/>
      <c r="U19" s="9"/>
      <c r="V19" s="14"/>
      <c r="W19" s="9"/>
      <c r="X19" s="9"/>
      <c r="Y19" s="9"/>
      <c r="Z19" s="9"/>
      <c r="AA19" s="9"/>
    </row>
    <row r="20" spans="1:27" ht="12.75">
      <c r="A20" s="10">
        <v>45260</v>
      </c>
      <c r="B20" s="9" t="s">
        <v>9</v>
      </c>
      <c r="C20" s="11">
        <v>7013.71</v>
      </c>
      <c r="D20" s="9">
        <v>74</v>
      </c>
      <c r="E20" s="12" t="s">
        <v>34</v>
      </c>
      <c r="F20" s="9"/>
      <c r="G20" s="9"/>
      <c r="H20" s="13"/>
      <c r="I20" s="9" t="s">
        <v>11</v>
      </c>
      <c r="J20" s="10"/>
      <c r="K20" s="9"/>
      <c r="L20" s="9"/>
      <c r="M20" s="9"/>
      <c r="N20" s="9"/>
      <c r="O20" s="13"/>
      <c r="P20" s="9"/>
      <c r="Q20" s="9"/>
      <c r="R20" s="10"/>
      <c r="S20" s="9"/>
      <c r="T20" s="9"/>
      <c r="U20" s="9"/>
      <c r="V20" s="14"/>
      <c r="W20" s="9"/>
      <c r="X20" s="9"/>
      <c r="Y20" s="9"/>
      <c r="Z20" s="9"/>
      <c r="AA20" s="9"/>
    </row>
    <row r="21" spans="1:27" ht="12.75">
      <c r="A21" s="10">
        <v>45260</v>
      </c>
      <c r="B21" s="9" t="s">
        <v>12</v>
      </c>
      <c r="C21" s="11">
        <v>4162.03</v>
      </c>
      <c r="D21" s="9">
        <v>53</v>
      </c>
      <c r="E21" s="12" t="s">
        <v>35</v>
      </c>
      <c r="F21" s="9"/>
      <c r="G21" s="9"/>
      <c r="H21" s="13"/>
      <c r="I21" s="9" t="s">
        <v>11</v>
      </c>
      <c r="J21" s="10"/>
      <c r="K21" s="9"/>
      <c r="L21" s="9"/>
      <c r="M21" s="9"/>
      <c r="N21" s="9"/>
      <c r="O21" s="13"/>
      <c r="P21" s="9"/>
      <c r="Q21" s="9"/>
      <c r="R21" s="10"/>
      <c r="S21" s="9"/>
      <c r="T21" s="9"/>
      <c r="U21" s="9"/>
      <c r="V21" s="14"/>
      <c r="W21" s="9"/>
      <c r="X21" s="9"/>
      <c r="Y21" s="9"/>
      <c r="Z21" s="9"/>
      <c r="AA21" s="9"/>
    </row>
    <row r="22" spans="1:27" ht="12.75">
      <c r="A22" s="10">
        <v>45260</v>
      </c>
      <c r="B22" s="9" t="s">
        <v>14</v>
      </c>
      <c r="C22" s="11">
        <v>3312.94</v>
      </c>
      <c r="D22" s="9">
        <v>44</v>
      </c>
      <c r="E22" s="12" t="s">
        <v>36</v>
      </c>
      <c r="F22" s="9"/>
      <c r="G22" s="9"/>
      <c r="H22" s="13"/>
      <c r="I22" s="9" t="s">
        <v>16</v>
      </c>
      <c r="J22" s="10"/>
      <c r="K22" s="9"/>
      <c r="L22" s="9"/>
      <c r="M22" s="9"/>
      <c r="N22" s="9"/>
      <c r="O22" s="13"/>
      <c r="P22" s="9"/>
      <c r="Q22" s="9"/>
      <c r="R22" s="10"/>
      <c r="S22" s="9"/>
      <c r="T22" s="9"/>
      <c r="U22" s="9"/>
      <c r="V22" s="14"/>
      <c r="W22" s="9"/>
      <c r="X22" s="9"/>
      <c r="Y22" s="9"/>
      <c r="Z22" s="9"/>
      <c r="AA22" s="9"/>
    </row>
    <row r="23" spans="1:27" ht="12.75">
      <c r="A23" s="10">
        <v>45260</v>
      </c>
      <c r="B23" s="9" t="s">
        <v>17</v>
      </c>
      <c r="C23" s="11">
        <v>5610.41</v>
      </c>
      <c r="D23" s="9">
        <v>57</v>
      </c>
      <c r="E23" s="12" t="s">
        <v>37</v>
      </c>
      <c r="F23" s="9"/>
      <c r="G23" s="9"/>
      <c r="H23" s="13"/>
      <c r="I23" s="9" t="s">
        <v>16</v>
      </c>
      <c r="J23" s="9"/>
      <c r="K23" s="9"/>
      <c r="L23" s="9"/>
      <c r="M23" s="9"/>
      <c r="N23" s="9"/>
      <c r="O23" s="13"/>
      <c r="P23" s="9"/>
      <c r="Q23" s="9"/>
      <c r="R23" s="10"/>
      <c r="S23" s="9"/>
      <c r="T23" s="9"/>
      <c r="U23" s="9"/>
      <c r="V23" s="14"/>
      <c r="W23" s="9"/>
      <c r="X23" s="9"/>
      <c r="Y23" s="9"/>
      <c r="Z23" s="9"/>
      <c r="AA23" s="9"/>
    </row>
    <row r="24" spans="1:27" ht="12.75">
      <c r="A24" s="10">
        <v>45260</v>
      </c>
      <c r="B24" s="9" t="s">
        <v>19</v>
      </c>
      <c r="C24" s="11">
        <v>6048.39</v>
      </c>
      <c r="D24" s="9">
        <v>47</v>
      </c>
      <c r="E24" s="12" t="s">
        <v>38</v>
      </c>
      <c r="F24" s="9"/>
      <c r="G24" s="9"/>
      <c r="H24" s="13"/>
      <c r="I24" s="9" t="s">
        <v>16</v>
      </c>
      <c r="J24" s="9"/>
      <c r="K24" s="9"/>
      <c r="L24" s="9"/>
      <c r="M24" s="9"/>
      <c r="N24" s="9"/>
      <c r="O24" s="13"/>
      <c r="P24" s="9"/>
      <c r="Q24" s="9"/>
      <c r="R24" s="10"/>
      <c r="S24" s="9"/>
      <c r="T24" s="9"/>
      <c r="U24" s="9"/>
      <c r="V24" s="14"/>
      <c r="W24" s="9"/>
      <c r="X24" s="9"/>
      <c r="Y24" s="9"/>
      <c r="Z24" s="9"/>
      <c r="AA24" s="9"/>
    </row>
    <row r="25" spans="1:27" ht="12.75">
      <c r="A25" s="10">
        <v>45260</v>
      </c>
      <c r="B25" s="9" t="s">
        <v>21</v>
      </c>
      <c r="C25" s="11">
        <v>5238.82</v>
      </c>
      <c r="D25" s="9">
        <v>63</v>
      </c>
      <c r="E25" s="12" t="s">
        <v>39</v>
      </c>
      <c r="F25" s="9"/>
      <c r="G25" s="9"/>
      <c r="H25" s="13"/>
      <c r="I25" s="9" t="s">
        <v>11</v>
      </c>
      <c r="J25" s="9"/>
      <c r="K25" s="9"/>
      <c r="L25" s="9"/>
      <c r="M25" s="9"/>
      <c r="N25" s="9"/>
      <c r="O25" s="13"/>
      <c r="P25" s="9"/>
      <c r="Q25" s="9"/>
      <c r="R25" s="10"/>
      <c r="S25" s="9"/>
      <c r="T25" s="9"/>
      <c r="U25" s="9"/>
      <c r="V25" s="14"/>
      <c r="W25" s="9"/>
      <c r="X25" s="9"/>
      <c r="Y25" s="9"/>
      <c r="Z25" s="9"/>
      <c r="AA25" s="9"/>
    </row>
    <row r="26" spans="1:27" ht="12.75">
      <c r="A26" s="10">
        <v>45261</v>
      </c>
      <c r="B26" s="9" t="s">
        <v>21</v>
      </c>
      <c r="C26" s="11">
        <v>8661.82</v>
      </c>
      <c r="D26" s="9">
        <v>103</v>
      </c>
      <c r="E26" s="12" t="s">
        <v>40</v>
      </c>
      <c r="F26" s="9"/>
      <c r="G26" s="9"/>
      <c r="H26" s="13">
        <v>0.26500000000000001</v>
      </c>
      <c r="I26" s="9" t="s">
        <v>11</v>
      </c>
      <c r="J26" s="9"/>
      <c r="K26" s="9"/>
      <c r="L26" s="9"/>
      <c r="M26" s="9"/>
      <c r="N26" s="9"/>
      <c r="O26" s="13"/>
      <c r="P26" s="9"/>
      <c r="Q26" s="9"/>
      <c r="R26" s="10"/>
      <c r="S26" s="9"/>
      <c r="T26" s="9"/>
      <c r="U26" s="9"/>
      <c r="V26" s="14"/>
      <c r="W26" s="9"/>
      <c r="X26" s="9"/>
      <c r="Y26" s="9"/>
      <c r="Z26" s="9"/>
      <c r="AA26" s="9"/>
    </row>
    <row r="27" spans="1:27" ht="12.75">
      <c r="A27" s="10">
        <v>45261</v>
      </c>
      <c r="B27" s="9" t="s">
        <v>9</v>
      </c>
      <c r="C27" s="11">
        <v>8561.52</v>
      </c>
      <c r="D27" s="9">
        <v>100</v>
      </c>
      <c r="E27" s="12" t="s">
        <v>41</v>
      </c>
      <c r="F27" s="9"/>
      <c r="G27" s="9"/>
      <c r="H27" s="13">
        <v>0.27700000000000002</v>
      </c>
      <c r="I27" s="9" t="s">
        <v>11</v>
      </c>
      <c r="J27" s="10"/>
      <c r="K27" s="9"/>
      <c r="L27" s="9"/>
      <c r="M27" s="9"/>
      <c r="N27" s="9"/>
      <c r="O27" s="13"/>
      <c r="P27" s="9"/>
      <c r="Q27" s="9"/>
      <c r="R27" s="10"/>
      <c r="S27" s="9"/>
      <c r="T27" s="9"/>
      <c r="U27" s="9"/>
      <c r="V27" s="14"/>
      <c r="W27" s="9"/>
      <c r="X27" s="9"/>
      <c r="Y27" s="9"/>
      <c r="Z27" s="9"/>
      <c r="AA27" s="9"/>
    </row>
    <row r="28" spans="1:27" ht="12.75">
      <c r="A28" s="10">
        <v>45261</v>
      </c>
      <c r="B28" s="9" t="s">
        <v>12</v>
      </c>
      <c r="C28" s="11">
        <v>5745.61</v>
      </c>
      <c r="D28" s="9">
        <v>71</v>
      </c>
      <c r="E28" s="12" t="s">
        <v>42</v>
      </c>
      <c r="F28" s="9"/>
      <c r="G28" s="9"/>
      <c r="H28" s="13">
        <v>0.3</v>
      </c>
      <c r="I28" s="9" t="s">
        <v>11</v>
      </c>
      <c r="J28" s="10"/>
      <c r="K28" s="9"/>
      <c r="L28" s="9"/>
      <c r="M28" s="9"/>
      <c r="N28" s="9"/>
      <c r="O28" s="13"/>
      <c r="P28" s="9"/>
      <c r="Q28" s="9"/>
      <c r="R28" s="10"/>
      <c r="S28" s="9"/>
      <c r="T28" s="9"/>
      <c r="U28" s="9"/>
      <c r="V28" s="14"/>
      <c r="W28" s="9"/>
      <c r="X28" s="9"/>
      <c r="Y28" s="9"/>
      <c r="Z28" s="9"/>
      <c r="AA28" s="9"/>
    </row>
    <row r="29" spans="1:27" ht="12.75">
      <c r="A29" s="10">
        <v>45261</v>
      </c>
      <c r="B29" s="9" t="s">
        <v>43</v>
      </c>
      <c r="C29" s="11">
        <v>5395.68</v>
      </c>
      <c r="D29" s="9">
        <v>63</v>
      </c>
      <c r="E29" s="12" t="s">
        <v>44</v>
      </c>
      <c r="F29" s="9"/>
      <c r="G29" s="9"/>
      <c r="H29" s="13">
        <v>0.317</v>
      </c>
      <c r="I29" s="9" t="s">
        <v>11</v>
      </c>
      <c r="J29" s="9"/>
      <c r="K29" s="9"/>
      <c r="L29" s="9"/>
      <c r="M29" s="9"/>
      <c r="N29" s="9"/>
      <c r="O29" s="13"/>
      <c r="P29" s="9"/>
      <c r="Q29" s="9"/>
      <c r="R29" s="10"/>
      <c r="S29" s="9"/>
      <c r="T29" s="9"/>
      <c r="U29" s="9"/>
      <c r="V29" s="14"/>
      <c r="W29" s="9"/>
      <c r="X29" s="9"/>
      <c r="Y29" s="9"/>
      <c r="Z29" s="9"/>
      <c r="AA29" s="9"/>
    </row>
    <row r="30" spans="1:27" ht="12.75">
      <c r="A30" s="10">
        <v>45261</v>
      </c>
      <c r="B30" s="9" t="s">
        <v>45</v>
      </c>
      <c r="C30" s="11">
        <v>6264.32</v>
      </c>
      <c r="D30" s="9">
        <v>66</v>
      </c>
      <c r="E30" s="12" t="s">
        <v>46</v>
      </c>
      <c r="F30" s="9"/>
      <c r="G30" s="9"/>
      <c r="H30" s="13">
        <v>0.33300000000000002</v>
      </c>
      <c r="I30" s="9" t="s">
        <v>11</v>
      </c>
      <c r="J30" s="10"/>
      <c r="K30" s="9"/>
      <c r="L30" s="9"/>
      <c r="M30" s="9"/>
      <c r="N30" s="9"/>
      <c r="O30" s="13"/>
      <c r="P30" s="9"/>
      <c r="Q30" s="9"/>
      <c r="R30" s="10"/>
      <c r="S30" s="9"/>
      <c r="T30" s="9"/>
      <c r="U30" s="9"/>
      <c r="V30" s="14"/>
      <c r="W30" s="9"/>
      <c r="X30" s="9"/>
      <c r="Y30" s="9"/>
      <c r="Z30" s="9"/>
      <c r="AA30" s="9"/>
    </row>
    <row r="31" spans="1:27" ht="12.75">
      <c r="A31" s="10">
        <v>45261</v>
      </c>
      <c r="B31" s="9" t="s">
        <v>14</v>
      </c>
      <c r="C31" s="11">
        <v>6240.71</v>
      </c>
      <c r="D31" s="9">
        <v>74</v>
      </c>
      <c r="E31" s="12" t="s">
        <v>47</v>
      </c>
      <c r="F31" s="9"/>
      <c r="G31" s="9"/>
      <c r="H31" s="13"/>
      <c r="I31" s="9" t="s">
        <v>16</v>
      </c>
      <c r="J31" s="10"/>
      <c r="K31" s="9"/>
      <c r="L31" s="9"/>
      <c r="M31" s="9"/>
      <c r="N31" s="9"/>
      <c r="O31" s="13"/>
      <c r="P31" s="9"/>
      <c r="Q31" s="9"/>
      <c r="R31" s="10"/>
      <c r="S31" s="9"/>
      <c r="T31" s="9"/>
      <c r="U31" s="9"/>
      <c r="V31" s="14"/>
      <c r="W31" s="9"/>
      <c r="X31" s="9"/>
      <c r="Y31" s="9"/>
      <c r="Z31" s="9"/>
      <c r="AA31" s="9"/>
    </row>
    <row r="32" spans="1:27" ht="12.75">
      <c r="A32" s="10">
        <v>45261</v>
      </c>
      <c r="B32" s="9" t="s">
        <v>17</v>
      </c>
      <c r="C32" s="11">
        <v>7998.97</v>
      </c>
      <c r="D32" s="9">
        <v>84</v>
      </c>
      <c r="E32" s="12" t="s">
        <v>48</v>
      </c>
      <c r="F32" s="9"/>
      <c r="G32" s="9"/>
      <c r="H32" s="13"/>
      <c r="I32" s="9" t="s">
        <v>16</v>
      </c>
      <c r="J32" s="9"/>
      <c r="K32" s="9"/>
      <c r="L32" s="9"/>
      <c r="M32" s="9"/>
      <c r="N32" s="9"/>
      <c r="O32" s="13"/>
      <c r="P32" s="9"/>
      <c r="Q32" s="9"/>
      <c r="R32" s="10"/>
      <c r="S32" s="9"/>
      <c r="T32" s="9"/>
      <c r="U32" s="9"/>
      <c r="V32" s="14"/>
      <c r="W32" s="9"/>
      <c r="X32" s="9"/>
      <c r="Y32" s="9"/>
      <c r="Z32" s="9"/>
      <c r="AA32" s="9"/>
    </row>
    <row r="33" spans="1:27" ht="12.75">
      <c r="A33" s="10">
        <v>45261</v>
      </c>
      <c r="B33" s="9" t="s">
        <v>19</v>
      </c>
      <c r="C33" s="11">
        <v>5385.33</v>
      </c>
      <c r="D33" s="9">
        <v>57</v>
      </c>
      <c r="E33" s="12" t="s">
        <v>49</v>
      </c>
      <c r="F33" s="9"/>
      <c r="G33" s="9"/>
      <c r="H33" s="13"/>
      <c r="I33" s="9" t="s">
        <v>16</v>
      </c>
      <c r="J33" s="9"/>
      <c r="K33" s="9"/>
      <c r="L33" s="9"/>
      <c r="M33" s="9"/>
      <c r="N33" s="9"/>
      <c r="O33" s="13"/>
      <c r="P33" s="9"/>
      <c r="Q33" s="9"/>
      <c r="R33" s="10"/>
      <c r="S33" s="9"/>
      <c r="T33" s="9"/>
      <c r="U33" s="9"/>
      <c r="V33" s="14"/>
      <c r="W33" s="9"/>
      <c r="X33" s="9"/>
      <c r="Y33" s="9"/>
      <c r="Z33" s="9"/>
      <c r="AA33" s="9"/>
    </row>
    <row r="34" spans="1:27" ht="12.75">
      <c r="A34" s="10">
        <v>45262</v>
      </c>
      <c r="B34" s="9" t="s">
        <v>43</v>
      </c>
      <c r="C34" s="11">
        <v>5850.22</v>
      </c>
      <c r="D34" s="9">
        <v>62</v>
      </c>
      <c r="E34" s="12" t="s">
        <v>50</v>
      </c>
      <c r="F34" s="9"/>
      <c r="G34" s="9"/>
      <c r="H34" s="13">
        <v>0.26300000000000001</v>
      </c>
      <c r="I34" s="9" t="s">
        <v>11</v>
      </c>
      <c r="J34" s="9"/>
      <c r="K34" s="9"/>
      <c r="L34" s="9"/>
      <c r="M34" s="9"/>
      <c r="N34" s="9"/>
      <c r="O34" s="13"/>
      <c r="P34" s="9"/>
      <c r="Q34" s="9"/>
      <c r="R34" s="10"/>
      <c r="S34" s="9"/>
      <c r="T34" s="9"/>
      <c r="U34" s="9"/>
      <c r="V34" s="14"/>
      <c r="W34" s="9"/>
      <c r="X34" s="9"/>
      <c r="Y34" s="9"/>
      <c r="Z34" s="9"/>
      <c r="AA34" s="9"/>
    </row>
    <row r="35" spans="1:27" ht="12.75">
      <c r="A35" s="10">
        <v>45262</v>
      </c>
      <c r="B35" s="9" t="s">
        <v>9</v>
      </c>
      <c r="C35" s="11">
        <v>9764</v>
      </c>
      <c r="D35" s="9">
        <v>115</v>
      </c>
      <c r="E35" s="12" t="s">
        <v>51</v>
      </c>
      <c r="F35" s="9"/>
      <c r="G35" s="9"/>
      <c r="H35" s="13">
        <v>0.27400000000000002</v>
      </c>
      <c r="I35" s="9" t="s">
        <v>11</v>
      </c>
      <c r="J35" s="10"/>
      <c r="K35" s="9"/>
      <c r="L35" s="9"/>
      <c r="M35" s="9"/>
      <c r="N35" s="9"/>
      <c r="O35" s="13"/>
      <c r="P35" s="9"/>
      <c r="Q35" s="9"/>
      <c r="R35" s="10"/>
      <c r="S35" s="9"/>
      <c r="T35" s="9"/>
      <c r="U35" s="9"/>
      <c r="V35" s="14"/>
      <c r="W35" s="9"/>
      <c r="X35" s="9"/>
      <c r="Y35" s="9"/>
      <c r="Z35" s="9"/>
      <c r="AA35" s="9"/>
    </row>
    <row r="36" spans="1:27" ht="12.75">
      <c r="A36" s="10">
        <v>45262</v>
      </c>
      <c r="B36" s="9" t="s">
        <v>45</v>
      </c>
      <c r="C36" s="11">
        <v>6999.99</v>
      </c>
      <c r="D36" s="9">
        <v>73</v>
      </c>
      <c r="E36" s="12" t="s">
        <v>52</v>
      </c>
      <c r="F36" s="9"/>
      <c r="G36" s="9"/>
      <c r="H36" s="13">
        <v>0.28399999999999997</v>
      </c>
      <c r="I36" s="9" t="s">
        <v>11</v>
      </c>
      <c r="J36" s="10"/>
      <c r="K36" s="9"/>
      <c r="L36" s="9"/>
      <c r="M36" s="9"/>
      <c r="N36" s="9"/>
      <c r="O36" s="13"/>
      <c r="P36" s="9"/>
      <c r="Q36" s="9"/>
      <c r="R36" s="10"/>
      <c r="S36" s="9"/>
      <c r="T36" s="9"/>
      <c r="U36" s="9"/>
      <c r="V36" s="14"/>
      <c r="W36" s="9"/>
      <c r="X36" s="9"/>
      <c r="Y36" s="9"/>
      <c r="Z36" s="9"/>
      <c r="AA36" s="9"/>
    </row>
    <row r="37" spans="1:27" ht="12.75">
      <c r="A37" s="10">
        <v>45262</v>
      </c>
      <c r="B37" s="9" t="s">
        <v>21</v>
      </c>
      <c r="C37" s="11">
        <v>12575.1</v>
      </c>
      <c r="D37" s="9">
        <v>100</v>
      </c>
      <c r="E37" s="12" t="s">
        <v>53</v>
      </c>
      <c r="F37" s="9"/>
      <c r="G37" s="9"/>
      <c r="H37" s="13">
        <v>0.29499999999999998</v>
      </c>
      <c r="I37" s="9" t="s">
        <v>11</v>
      </c>
      <c r="J37" s="9"/>
      <c r="K37" s="9"/>
      <c r="L37" s="9"/>
      <c r="M37" s="9"/>
      <c r="N37" s="9"/>
      <c r="O37" s="13"/>
      <c r="P37" s="9"/>
      <c r="Q37" s="9"/>
      <c r="R37" s="10"/>
      <c r="S37" s="9"/>
      <c r="T37" s="9"/>
      <c r="U37" s="9"/>
      <c r="V37" s="14"/>
      <c r="W37" s="9"/>
      <c r="X37" s="9"/>
      <c r="Y37" s="9"/>
      <c r="Z37" s="9"/>
      <c r="AA37" s="9"/>
    </row>
    <row r="38" spans="1:27" ht="12.75">
      <c r="A38" s="10">
        <v>45262</v>
      </c>
      <c r="B38" s="9" t="s">
        <v>12</v>
      </c>
      <c r="C38" s="11">
        <v>7571.15</v>
      </c>
      <c r="D38" s="9">
        <v>83</v>
      </c>
      <c r="E38" s="12" t="s">
        <v>33</v>
      </c>
      <c r="F38" s="9"/>
      <c r="G38" s="9"/>
      <c r="H38" s="13">
        <v>0.30499999999999999</v>
      </c>
      <c r="I38" s="9" t="s">
        <v>11</v>
      </c>
      <c r="J38" s="10"/>
      <c r="K38" s="9"/>
      <c r="L38" s="9"/>
      <c r="M38" s="9"/>
      <c r="N38" s="9"/>
      <c r="O38" s="13"/>
      <c r="P38" s="9"/>
      <c r="Q38" s="9"/>
      <c r="R38" s="10"/>
      <c r="S38" s="9"/>
      <c r="T38" s="9"/>
      <c r="U38" s="9"/>
      <c r="V38" s="14"/>
      <c r="W38" s="9"/>
      <c r="X38" s="9"/>
      <c r="Y38" s="9"/>
      <c r="Z38" s="9"/>
      <c r="AA38" s="9"/>
    </row>
    <row r="39" spans="1:27" ht="12.75">
      <c r="A39" s="10">
        <v>45262</v>
      </c>
      <c r="B39" s="9" t="s">
        <v>14</v>
      </c>
      <c r="C39" s="11">
        <v>7001.66</v>
      </c>
      <c r="D39" s="9">
        <v>82</v>
      </c>
      <c r="E39" s="12" t="s">
        <v>54</v>
      </c>
      <c r="F39" s="9"/>
      <c r="G39" s="9"/>
      <c r="H39" s="13"/>
      <c r="I39" s="9" t="s">
        <v>16</v>
      </c>
      <c r="J39" s="10"/>
      <c r="K39" s="9"/>
      <c r="L39" s="9"/>
      <c r="M39" s="9"/>
      <c r="N39" s="9"/>
      <c r="O39" s="13"/>
      <c r="P39" s="9"/>
      <c r="Q39" s="9"/>
      <c r="R39" s="10"/>
      <c r="S39" s="9"/>
      <c r="T39" s="9"/>
      <c r="U39" s="9"/>
      <c r="V39" s="14"/>
      <c r="W39" s="9"/>
      <c r="X39" s="9"/>
      <c r="Y39" s="9"/>
      <c r="Z39" s="9"/>
      <c r="AA39" s="9"/>
    </row>
    <row r="40" spans="1:27" ht="12.75">
      <c r="A40" s="10">
        <v>45262</v>
      </c>
      <c r="B40" s="9" t="s">
        <v>17</v>
      </c>
      <c r="C40" s="11">
        <v>7072.81</v>
      </c>
      <c r="D40" s="9">
        <v>81</v>
      </c>
      <c r="E40" s="12" t="s">
        <v>55</v>
      </c>
      <c r="F40" s="9"/>
      <c r="G40" s="9"/>
      <c r="H40" s="13"/>
      <c r="I40" s="9" t="s">
        <v>16</v>
      </c>
      <c r="J40" s="9"/>
      <c r="K40" s="9"/>
      <c r="L40" s="9"/>
      <c r="M40" s="9"/>
      <c r="N40" s="9"/>
      <c r="O40" s="13"/>
      <c r="P40" s="9"/>
      <c r="Q40" s="9"/>
      <c r="R40" s="10"/>
      <c r="S40" s="9"/>
      <c r="T40" s="9"/>
      <c r="U40" s="9"/>
      <c r="V40" s="14"/>
      <c r="W40" s="9"/>
      <c r="X40" s="9"/>
      <c r="Y40" s="9"/>
      <c r="Z40" s="9"/>
      <c r="AA40" s="9"/>
    </row>
    <row r="41" spans="1:27" ht="12.75">
      <c r="A41" s="10">
        <v>45262</v>
      </c>
      <c r="B41" s="9" t="s">
        <v>19</v>
      </c>
      <c r="C41" s="11">
        <v>7547.24</v>
      </c>
      <c r="D41" s="9">
        <v>86</v>
      </c>
      <c r="E41" s="12" t="s">
        <v>56</v>
      </c>
      <c r="F41" s="9"/>
      <c r="G41" s="9"/>
      <c r="H41" s="13"/>
      <c r="I41" s="9" t="s">
        <v>16</v>
      </c>
      <c r="J41" s="9"/>
      <c r="K41" s="9"/>
      <c r="L41" s="9"/>
      <c r="M41" s="9"/>
      <c r="N41" s="9"/>
      <c r="O41" s="13"/>
      <c r="P41" s="9"/>
      <c r="Q41" s="9"/>
      <c r="R41" s="10"/>
      <c r="S41" s="9"/>
      <c r="T41" s="9"/>
      <c r="U41" s="9"/>
      <c r="V41" s="14"/>
      <c r="W41" s="9"/>
      <c r="X41" s="9"/>
      <c r="Y41" s="9"/>
      <c r="Z41" s="9"/>
      <c r="AA41" s="9"/>
    </row>
    <row r="42" spans="1:27" ht="12.75">
      <c r="A42" s="10">
        <v>45263</v>
      </c>
      <c r="B42" s="9" t="s">
        <v>9</v>
      </c>
      <c r="C42" s="11">
        <v>6909.23</v>
      </c>
      <c r="D42" s="9">
        <v>87</v>
      </c>
      <c r="E42" s="12" t="s">
        <v>57</v>
      </c>
      <c r="F42" s="9"/>
      <c r="G42" s="9"/>
      <c r="H42" s="13">
        <v>0.26900000000000002</v>
      </c>
      <c r="I42" s="9" t="s">
        <v>11</v>
      </c>
      <c r="J42" s="10"/>
      <c r="K42" s="9"/>
      <c r="L42" s="9"/>
      <c r="M42" s="9"/>
      <c r="N42" s="9"/>
      <c r="O42" s="13"/>
      <c r="P42" s="9"/>
      <c r="Q42" s="9"/>
      <c r="R42" s="10"/>
      <c r="S42" s="9"/>
      <c r="T42" s="9"/>
      <c r="U42" s="9"/>
      <c r="V42" s="14"/>
      <c r="W42" s="9"/>
      <c r="X42" s="9"/>
      <c r="Y42" s="9"/>
      <c r="Z42" s="9"/>
      <c r="AA42" s="9"/>
    </row>
    <row r="43" spans="1:27" ht="12.75">
      <c r="A43" s="10">
        <v>45263</v>
      </c>
      <c r="B43" s="9" t="s">
        <v>21</v>
      </c>
      <c r="C43" s="11">
        <v>9523.89</v>
      </c>
      <c r="D43" s="9">
        <v>111</v>
      </c>
      <c r="E43" s="12" t="s">
        <v>58</v>
      </c>
      <c r="F43" s="9"/>
      <c r="G43" s="9"/>
      <c r="H43" s="13">
        <v>0.27300000000000002</v>
      </c>
      <c r="I43" s="9" t="s">
        <v>11</v>
      </c>
      <c r="J43" s="9"/>
      <c r="K43" s="9"/>
      <c r="L43" s="9"/>
      <c r="M43" s="9"/>
      <c r="N43" s="9"/>
      <c r="O43" s="13"/>
      <c r="P43" s="9"/>
      <c r="Q43" s="9"/>
      <c r="R43" s="10"/>
      <c r="S43" s="9"/>
      <c r="T43" s="9"/>
      <c r="U43" s="9"/>
      <c r="V43" s="14"/>
      <c r="W43" s="9"/>
      <c r="X43" s="9"/>
      <c r="Y43" s="9"/>
      <c r="Z43" s="9"/>
      <c r="AA43" s="9"/>
    </row>
    <row r="44" spans="1:27" ht="12.75">
      <c r="A44" s="10">
        <v>45263</v>
      </c>
      <c r="B44" s="9" t="s">
        <v>45</v>
      </c>
      <c r="C44" s="11">
        <v>6643.32</v>
      </c>
      <c r="D44" s="9">
        <v>78</v>
      </c>
      <c r="E44" s="12" t="s">
        <v>59</v>
      </c>
      <c r="F44" s="9"/>
      <c r="G44" s="9"/>
      <c r="H44" s="13">
        <v>0.30499999999999999</v>
      </c>
      <c r="I44" s="9" t="s">
        <v>11</v>
      </c>
      <c r="J44" s="10"/>
      <c r="K44" s="9"/>
      <c r="L44" s="9"/>
      <c r="M44" s="9"/>
      <c r="N44" s="9"/>
      <c r="O44" s="13"/>
      <c r="P44" s="9"/>
      <c r="Q44" s="9"/>
      <c r="R44" s="10"/>
      <c r="S44" s="9"/>
      <c r="T44" s="9"/>
      <c r="U44" s="9"/>
      <c r="V44" s="14"/>
      <c r="W44" s="9"/>
      <c r="X44" s="9"/>
      <c r="Y44" s="9"/>
      <c r="Z44" s="9"/>
      <c r="AA44" s="9"/>
    </row>
    <row r="45" spans="1:27" ht="12.75">
      <c r="A45" s="10">
        <v>45263</v>
      </c>
      <c r="B45" s="9" t="s">
        <v>43</v>
      </c>
      <c r="C45" s="11">
        <v>3761.69</v>
      </c>
      <c r="D45" s="9">
        <v>51</v>
      </c>
      <c r="E45" s="12" t="s">
        <v>60</v>
      </c>
      <c r="F45" s="9"/>
      <c r="G45" s="9"/>
      <c r="H45" s="13">
        <v>0.31</v>
      </c>
      <c r="I45" s="9" t="s">
        <v>11</v>
      </c>
      <c r="J45" s="9"/>
      <c r="K45" s="9"/>
      <c r="L45" s="9"/>
      <c r="M45" s="9"/>
      <c r="N45" s="9"/>
      <c r="O45" s="13"/>
      <c r="P45" s="9"/>
      <c r="Q45" s="9"/>
      <c r="R45" s="10"/>
      <c r="S45" s="9"/>
      <c r="T45" s="9"/>
      <c r="U45" s="9"/>
      <c r="V45" s="14"/>
      <c r="W45" s="9"/>
      <c r="X45" s="9"/>
      <c r="Y45" s="9"/>
      <c r="Z45" s="9"/>
      <c r="AA45" s="9"/>
    </row>
    <row r="46" spans="1:27" ht="12.75">
      <c r="A46" s="10">
        <v>45263</v>
      </c>
      <c r="B46" s="9" t="s">
        <v>12</v>
      </c>
      <c r="C46" s="11">
        <v>6970.96</v>
      </c>
      <c r="D46" s="9">
        <v>81</v>
      </c>
      <c r="E46" s="12" t="s">
        <v>61</v>
      </c>
      <c r="F46" s="9"/>
      <c r="G46" s="9"/>
      <c r="H46" s="13">
        <v>0.32900000000000001</v>
      </c>
      <c r="I46" s="9" t="s">
        <v>11</v>
      </c>
      <c r="J46" s="10"/>
      <c r="K46" s="9"/>
      <c r="L46" s="9"/>
      <c r="M46" s="9"/>
      <c r="N46" s="9"/>
      <c r="O46" s="13"/>
      <c r="P46" s="9"/>
      <c r="Q46" s="9"/>
      <c r="R46" s="10"/>
      <c r="S46" s="9"/>
      <c r="T46" s="9"/>
      <c r="U46" s="9"/>
      <c r="V46" s="14"/>
      <c r="W46" s="9"/>
      <c r="X46" s="9"/>
      <c r="Y46" s="9"/>
      <c r="Z46" s="9"/>
      <c r="AA46" s="9"/>
    </row>
    <row r="47" spans="1:27" ht="12.75">
      <c r="A47" s="10">
        <v>45263</v>
      </c>
      <c r="B47" s="9" t="s">
        <v>14</v>
      </c>
      <c r="C47" s="11">
        <v>8694.4</v>
      </c>
      <c r="D47" s="9">
        <v>104</v>
      </c>
      <c r="E47" s="12" t="s">
        <v>62</v>
      </c>
      <c r="F47" s="9"/>
      <c r="G47" s="9"/>
      <c r="H47" s="13"/>
      <c r="I47" s="9" t="s">
        <v>16</v>
      </c>
      <c r="J47" s="10"/>
      <c r="K47" s="9"/>
      <c r="L47" s="9"/>
      <c r="M47" s="9"/>
      <c r="N47" s="9"/>
      <c r="O47" s="13"/>
      <c r="P47" s="9"/>
      <c r="Q47" s="9"/>
      <c r="R47" s="10"/>
      <c r="S47" s="9"/>
      <c r="T47" s="9"/>
      <c r="U47" s="9"/>
      <c r="V47" s="14"/>
      <c r="W47" s="9"/>
      <c r="X47" s="9"/>
      <c r="Y47" s="9"/>
      <c r="Z47" s="9"/>
      <c r="AA47" s="9"/>
    </row>
    <row r="48" spans="1:27" ht="12.75">
      <c r="A48" s="10">
        <v>45263</v>
      </c>
      <c r="B48" s="9" t="s">
        <v>17</v>
      </c>
      <c r="C48" s="11">
        <v>11986.17</v>
      </c>
      <c r="D48" s="9">
        <v>137</v>
      </c>
      <c r="E48" s="12" t="s">
        <v>63</v>
      </c>
      <c r="F48" s="9"/>
      <c r="G48" s="9"/>
      <c r="H48" s="13"/>
      <c r="I48" s="9" t="s">
        <v>16</v>
      </c>
      <c r="J48" s="9"/>
      <c r="K48" s="9"/>
      <c r="L48" s="9"/>
      <c r="M48" s="9"/>
      <c r="N48" s="9"/>
      <c r="O48" s="13"/>
      <c r="P48" s="9"/>
      <c r="Q48" s="9"/>
      <c r="R48" s="10"/>
      <c r="S48" s="9"/>
      <c r="T48" s="9"/>
      <c r="U48" s="9"/>
      <c r="V48" s="14"/>
      <c r="W48" s="9"/>
      <c r="X48" s="9"/>
      <c r="Y48" s="9"/>
      <c r="Z48" s="9"/>
      <c r="AA48" s="9"/>
    </row>
    <row r="49" spans="1:27" ht="12.75">
      <c r="A49" s="10">
        <v>45263</v>
      </c>
      <c r="B49" s="9" t="s">
        <v>19</v>
      </c>
      <c r="C49" s="11">
        <v>8454.1</v>
      </c>
      <c r="D49" s="9">
        <v>100</v>
      </c>
      <c r="E49" s="12" t="s">
        <v>64</v>
      </c>
      <c r="F49" s="9"/>
      <c r="G49" s="9"/>
      <c r="H49" s="13"/>
      <c r="I49" s="9" t="s">
        <v>16</v>
      </c>
      <c r="J49" s="9"/>
      <c r="K49" s="9"/>
      <c r="L49" s="9"/>
      <c r="M49" s="9"/>
      <c r="N49" s="9"/>
      <c r="O49" s="13"/>
      <c r="P49" s="9"/>
      <c r="Q49" s="9"/>
      <c r="R49" s="10"/>
      <c r="S49" s="9"/>
      <c r="T49" s="9"/>
      <c r="U49" s="9"/>
      <c r="V49" s="14"/>
      <c r="W49" s="9"/>
      <c r="X49" s="9"/>
      <c r="Y49" s="9"/>
      <c r="Z49" s="9"/>
      <c r="AA49" s="9"/>
    </row>
    <row r="50" spans="1:27" ht="12.75">
      <c r="A50" s="10">
        <v>45264</v>
      </c>
      <c r="B50" s="9" t="s">
        <v>12</v>
      </c>
      <c r="C50" s="11">
        <v>3011.75</v>
      </c>
      <c r="D50" s="9">
        <v>37</v>
      </c>
      <c r="E50" s="12" t="s">
        <v>65</v>
      </c>
      <c r="F50" s="9"/>
      <c r="G50" s="9"/>
      <c r="H50" s="13">
        <v>0.23599999999999999</v>
      </c>
      <c r="I50" s="9" t="s">
        <v>11</v>
      </c>
      <c r="J50" s="10"/>
      <c r="K50" s="9"/>
      <c r="L50" s="9"/>
      <c r="M50" s="9"/>
      <c r="N50" s="9"/>
      <c r="O50" s="13"/>
      <c r="P50" s="9"/>
      <c r="Q50" s="9"/>
      <c r="R50" s="10"/>
      <c r="S50" s="9"/>
      <c r="T50" s="9"/>
      <c r="U50" s="9"/>
      <c r="V50" s="14"/>
      <c r="W50" s="9"/>
      <c r="X50" s="9"/>
      <c r="Y50" s="9"/>
      <c r="Z50" s="9"/>
      <c r="AA50" s="9"/>
    </row>
    <row r="51" spans="1:27" ht="12.75">
      <c r="A51" s="10">
        <v>45264</v>
      </c>
      <c r="B51" s="9" t="s">
        <v>21</v>
      </c>
      <c r="C51" s="11">
        <v>3023.4</v>
      </c>
      <c r="D51" s="9">
        <v>38</v>
      </c>
      <c r="E51" s="12" t="s">
        <v>49</v>
      </c>
      <c r="F51" s="9"/>
      <c r="G51" s="9"/>
      <c r="H51" s="13">
        <v>0.27</v>
      </c>
      <c r="I51" s="9" t="s">
        <v>11</v>
      </c>
      <c r="J51" s="9"/>
      <c r="K51" s="9"/>
      <c r="L51" s="9"/>
      <c r="M51" s="9"/>
      <c r="N51" s="9"/>
      <c r="O51" s="13"/>
      <c r="P51" s="9"/>
      <c r="Q51" s="9"/>
      <c r="R51" s="10"/>
      <c r="S51" s="9"/>
      <c r="T51" s="9"/>
      <c r="U51" s="9"/>
      <c r="V51" s="14"/>
      <c r="W51" s="9"/>
      <c r="X51" s="9"/>
      <c r="Y51" s="9"/>
      <c r="Z51" s="9"/>
      <c r="AA51" s="9"/>
    </row>
    <row r="52" spans="1:27" ht="12.75">
      <c r="A52" s="10">
        <v>45264</v>
      </c>
      <c r="B52" s="9" t="s">
        <v>9</v>
      </c>
      <c r="C52" s="11">
        <v>2001.76</v>
      </c>
      <c r="D52" s="9">
        <v>26</v>
      </c>
      <c r="E52" s="12" t="s">
        <v>60</v>
      </c>
      <c r="F52" s="9"/>
      <c r="G52" s="9"/>
      <c r="H52" s="13">
        <v>0.29099999999999998</v>
      </c>
      <c r="I52" s="9" t="s">
        <v>11</v>
      </c>
      <c r="J52" s="10"/>
      <c r="K52" s="9"/>
      <c r="L52" s="9"/>
      <c r="M52" s="9"/>
      <c r="N52" s="9"/>
      <c r="O52" s="13"/>
      <c r="P52" s="9"/>
      <c r="Q52" s="9"/>
      <c r="R52" s="10"/>
      <c r="S52" s="9"/>
      <c r="T52" s="9"/>
      <c r="U52" s="9"/>
      <c r="V52" s="14"/>
      <c r="W52" s="9"/>
      <c r="X52" s="9"/>
      <c r="Y52" s="9"/>
      <c r="Z52" s="9"/>
      <c r="AA52" s="9"/>
    </row>
    <row r="53" spans="1:27" ht="12.75">
      <c r="A53" s="10">
        <v>45264</v>
      </c>
      <c r="B53" s="9" t="s">
        <v>45</v>
      </c>
      <c r="C53" s="11">
        <v>4195.6400000000003</v>
      </c>
      <c r="D53" s="9">
        <v>47</v>
      </c>
      <c r="E53" s="12" t="s">
        <v>66</v>
      </c>
      <c r="F53" s="9"/>
      <c r="G53" s="9"/>
      <c r="H53" s="13">
        <v>0.29199999999999998</v>
      </c>
      <c r="I53" s="9" t="s">
        <v>11</v>
      </c>
      <c r="J53" s="10"/>
      <c r="K53" s="9"/>
      <c r="L53" s="9"/>
      <c r="M53" s="9"/>
      <c r="N53" s="9"/>
      <c r="O53" s="13"/>
      <c r="P53" s="9"/>
      <c r="Q53" s="9"/>
      <c r="R53" s="10"/>
      <c r="S53" s="9"/>
      <c r="T53" s="9"/>
      <c r="U53" s="9"/>
      <c r="V53" s="14"/>
      <c r="W53" s="9"/>
      <c r="X53" s="9"/>
      <c r="Y53" s="9"/>
      <c r="Z53" s="9"/>
      <c r="AA53" s="9"/>
    </row>
    <row r="54" spans="1:27" ht="12.75">
      <c r="A54" s="10">
        <v>45264</v>
      </c>
      <c r="B54" s="9" t="s">
        <v>43</v>
      </c>
      <c r="C54" s="11">
        <v>2579.94</v>
      </c>
      <c r="D54" s="9">
        <v>34</v>
      </c>
      <c r="E54" s="12" t="s">
        <v>67</v>
      </c>
      <c r="F54" s="9"/>
      <c r="G54" s="9"/>
      <c r="H54" s="13">
        <v>0.29599999999999999</v>
      </c>
      <c r="I54" s="9" t="s">
        <v>11</v>
      </c>
      <c r="J54" s="9"/>
      <c r="K54" s="9"/>
      <c r="L54" s="9"/>
      <c r="M54" s="9"/>
      <c r="N54" s="9"/>
      <c r="O54" s="13"/>
      <c r="P54" s="9"/>
      <c r="Q54" s="9"/>
      <c r="R54" s="10"/>
      <c r="S54" s="9"/>
      <c r="T54" s="9"/>
      <c r="U54" s="9"/>
      <c r="V54" s="14"/>
      <c r="W54" s="9"/>
      <c r="X54" s="9"/>
      <c r="Y54" s="9"/>
      <c r="Z54" s="9"/>
      <c r="AA54" s="9"/>
    </row>
    <row r="55" spans="1:27" ht="12.75">
      <c r="A55" s="10">
        <v>45264</v>
      </c>
      <c r="B55" s="9" t="s">
        <v>14</v>
      </c>
      <c r="C55" s="11">
        <v>3056.22</v>
      </c>
      <c r="D55" s="9">
        <v>37</v>
      </c>
      <c r="E55" s="12" t="s">
        <v>68</v>
      </c>
      <c r="F55" s="9"/>
      <c r="G55" s="9"/>
      <c r="H55" s="13"/>
      <c r="I55" s="9" t="s">
        <v>16</v>
      </c>
      <c r="J55" s="10"/>
      <c r="K55" s="9"/>
      <c r="L55" s="9"/>
      <c r="M55" s="9"/>
      <c r="N55" s="9"/>
      <c r="O55" s="13"/>
      <c r="P55" s="9"/>
      <c r="Q55" s="9"/>
      <c r="R55" s="10"/>
      <c r="S55" s="9"/>
      <c r="T55" s="9"/>
      <c r="U55" s="9"/>
      <c r="V55" s="14"/>
      <c r="W55" s="9"/>
      <c r="X55" s="9"/>
      <c r="Y55" s="9"/>
      <c r="Z55" s="9"/>
      <c r="AA55" s="9"/>
    </row>
    <row r="56" spans="1:27" ht="12.75">
      <c r="A56" s="10">
        <v>45264</v>
      </c>
      <c r="B56" s="9" t="s">
        <v>17</v>
      </c>
      <c r="C56" s="11">
        <v>3156.57</v>
      </c>
      <c r="D56" s="9">
        <v>35</v>
      </c>
      <c r="E56" s="12" t="s">
        <v>69</v>
      </c>
      <c r="F56" s="9"/>
      <c r="G56" s="9"/>
      <c r="H56" s="13"/>
      <c r="I56" s="9" t="s">
        <v>16</v>
      </c>
      <c r="J56" s="9"/>
      <c r="K56" s="9"/>
      <c r="L56" s="9"/>
      <c r="M56" s="9"/>
      <c r="N56" s="9"/>
      <c r="O56" s="13"/>
      <c r="P56" s="9"/>
      <c r="Q56" s="9"/>
      <c r="R56" s="10"/>
      <c r="S56" s="9"/>
      <c r="T56" s="9"/>
      <c r="U56" s="9"/>
      <c r="V56" s="14"/>
      <c r="W56" s="9"/>
      <c r="X56" s="9"/>
      <c r="Y56" s="9"/>
      <c r="Z56" s="9"/>
      <c r="AA56" s="9"/>
    </row>
    <row r="57" spans="1:27" ht="12.75">
      <c r="A57" s="10">
        <v>45264</v>
      </c>
      <c r="B57" s="9" t="s">
        <v>19</v>
      </c>
      <c r="C57" s="11">
        <v>2891.55</v>
      </c>
      <c r="D57" s="9">
        <v>36</v>
      </c>
      <c r="E57" s="12" t="s">
        <v>48</v>
      </c>
      <c r="F57" s="9"/>
      <c r="G57" s="9"/>
      <c r="H57" s="13"/>
      <c r="I57" s="9" t="s">
        <v>16</v>
      </c>
      <c r="J57" s="9"/>
      <c r="K57" s="9"/>
      <c r="L57" s="9"/>
      <c r="M57" s="9"/>
      <c r="N57" s="9"/>
      <c r="O57" s="13"/>
      <c r="P57" s="9"/>
      <c r="Q57" s="9"/>
      <c r="R57" s="10"/>
      <c r="S57" s="9"/>
      <c r="T57" s="9"/>
      <c r="U57" s="9"/>
      <c r="V57" s="14"/>
      <c r="W57" s="9"/>
      <c r="X57" s="9"/>
      <c r="Y57" s="9"/>
      <c r="Z57" s="9"/>
      <c r="AA57" s="9"/>
    </row>
    <row r="58" spans="1:27" ht="12.75">
      <c r="A58" s="10">
        <v>45265</v>
      </c>
      <c r="B58" s="9" t="s">
        <v>9</v>
      </c>
      <c r="C58" s="11">
        <v>5417.74</v>
      </c>
      <c r="D58" s="9">
        <v>63</v>
      </c>
      <c r="E58" s="12" t="s">
        <v>70</v>
      </c>
      <c r="F58" s="9"/>
      <c r="G58" s="9"/>
      <c r="H58" s="13">
        <v>0.29099999999999998</v>
      </c>
      <c r="I58" s="9" t="s">
        <v>11</v>
      </c>
      <c r="J58" s="10"/>
      <c r="K58" s="9"/>
      <c r="L58" s="9"/>
      <c r="M58" s="9"/>
      <c r="N58" s="9"/>
      <c r="O58" s="13"/>
      <c r="P58" s="9"/>
      <c r="Q58" s="9"/>
      <c r="R58" s="10"/>
      <c r="S58" s="9"/>
      <c r="T58" s="9"/>
      <c r="U58" s="9"/>
      <c r="V58" s="14"/>
      <c r="W58" s="9"/>
      <c r="X58" s="9"/>
      <c r="Y58" s="9"/>
      <c r="Z58" s="9"/>
      <c r="AA58" s="9"/>
    </row>
    <row r="59" spans="1:27" ht="12.75">
      <c r="A59" s="10">
        <v>45265</v>
      </c>
      <c r="B59" s="9" t="s">
        <v>12</v>
      </c>
      <c r="C59" s="11">
        <v>4145.6499999999996</v>
      </c>
      <c r="D59" s="9">
        <v>44</v>
      </c>
      <c r="E59" s="12" t="s">
        <v>35</v>
      </c>
      <c r="F59" s="9"/>
      <c r="G59" s="9"/>
      <c r="H59" s="13">
        <v>0.308</v>
      </c>
      <c r="I59" s="9" t="s">
        <v>11</v>
      </c>
      <c r="J59" s="10"/>
      <c r="K59" s="9"/>
      <c r="L59" s="9"/>
      <c r="M59" s="9"/>
      <c r="N59" s="9"/>
      <c r="O59" s="13"/>
      <c r="P59" s="9"/>
      <c r="Q59" s="9"/>
      <c r="R59" s="10"/>
      <c r="S59" s="9"/>
      <c r="T59" s="9"/>
      <c r="U59" s="9"/>
      <c r="V59" s="14"/>
      <c r="W59" s="9"/>
      <c r="X59" s="9"/>
      <c r="Y59" s="9"/>
      <c r="Z59" s="9"/>
      <c r="AA59" s="9"/>
    </row>
    <row r="60" spans="1:27" ht="12.75">
      <c r="A60" s="10">
        <v>45265</v>
      </c>
      <c r="B60" s="9" t="s">
        <v>21</v>
      </c>
      <c r="C60" s="11">
        <v>4320.9799999999996</v>
      </c>
      <c r="D60" s="9">
        <v>50</v>
      </c>
      <c r="E60" s="12" t="s">
        <v>46</v>
      </c>
      <c r="F60" s="9"/>
      <c r="G60" s="9"/>
      <c r="H60" s="13">
        <v>0.32300000000000001</v>
      </c>
      <c r="I60" s="9" t="s">
        <v>11</v>
      </c>
      <c r="J60" s="9"/>
      <c r="K60" s="9"/>
      <c r="L60" s="9"/>
      <c r="M60" s="9"/>
      <c r="N60" s="9"/>
      <c r="O60" s="13"/>
      <c r="P60" s="9"/>
      <c r="Q60" s="9"/>
      <c r="R60" s="10"/>
      <c r="S60" s="9"/>
      <c r="T60" s="9"/>
      <c r="U60" s="9"/>
      <c r="V60" s="14"/>
      <c r="W60" s="9"/>
      <c r="X60" s="9"/>
      <c r="Y60" s="9"/>
      <c r="Z60" s="9"/>
      <c r="AA60" s="9"/>
    </row>
    <row r="61" spans="1:27" ht="12.75">
      <c r="A61" s="10">
        <v>45265</v>
      </c>
      <c r="B61" s="9" t="s">
        <v>45</v>
      </c>
      <c r="C61" s="11">
        <v>5483.86</v>
      </c>
      <c r="D61" s="9">
        <v>51</v>
      </c>
      <c r="E61" s="12" t="s">
        <v>70</v>
      </c>
      <c r="F61" s="9"/>
      <c r="G61" s="9"/>
      <c r="H61" s="13">
        <v>0.32900000000000001</v>
      </c>
      <c r="I61" s="9" t="s">
        <v>11</v>
      </c>
      <c r="J61" s="10"/>
      <c r="K61" s="9"/>
      <c r="L61" s="9"/>
      <c r="M61" s="9"/>
      <c r="N61" s="9"/>
      <c r="O61" s="13"/>
      <c r="P61" s="9"/>
      <c r="Q61" s="9"/>
      <c r="R61" s="10"/>
      <c r="S61" s="9"/>
      <c r="T61" s="9"/>
      <c r="U61" s="9"/>
      <c r="V61" s="14"/>
      <c r="W61" s="9"/>
      <c r="X61" s="9"/>
      <c r="Y61" s="9"/>
      <c r="Z61" s="9"/>
      <c r="AA61" s="9"/>
    </row>
    <row r="62" spans="1:27" ht="12.75">
      <c r="A62" s="10">
        <v>45265</v>
      </c>
      <c r="B62" s="9" t="s">
        <v>43</v>
      </c>
      <c r="C62" s="11">
        <v>2986.37</v>
      </c>
      <c r="D62" s="9">
        <v>36</v>
      </c>
      <c r="E62" s="12" t="s">
        <v>71</v>
      </c>
      <c r="F62" s="9"/>
      <c r="G62" s="9"/>
      <c r="H62" s="13">
        <v>0.33</v>
      </c>
      <c r="I62" s="9" t="s">
        <v>11</v>
      </c>
      <c r="J62" s="9"/>
      <c r="K62" s="9"/>
      <c r="L62" s="9"/>
      <c r="M62" s="9"/>
      <c r="N62" s="9"/>
      <c r="O62" s="13"/>
      <c r="P62" s="9"/>
      <c r="Q62" s="9"/>
      <c r="R62" s="10"/>
      <c r="S62" s="9"/>
      <c r="T62" s="9"/>
      <c r="U62" s="9"/>
      <c r="V62" s="14"/>
      <c r="W62" s="9"/>
      <c r="X62" s="9"/>
      <c r="Y62" s="9"/>
      <c r="Z62" s="9"/>
      <c r="AA62" s="9"/>
    </row>
    <row r="63" spans="1:27" ht="12.75">
      <c r="A63" s="10">
        <v>45265</v>
      </c>
      <c r="B63" s="9" t="s">
        <v>14</v>
      </c>
      <c r="C63" s="11">
        <v>4784.1000000000004</v>
      </c>
      <c r="D63" s="9">
        <v>51</v>
      </c>
      <c r="E63" s="12" t="s">
        <v>72</v>
      </c>
      <c r="F63" s="9"/>
      <c r="G63" s="9"/>
      <c r="H63" s="13"/>
      <c r="I63" s="9" t="s">
        <v>16</v>
      </c>
      <c r="J63" s="10"/>
      <c r="K63" s="9"/>
      <c r="L63" s="9"/>
      <c r="M63" s="9"/>
      <c r="N63" s="9"/>
      <c r="O63" s="13"/>
      <c r="P63" s="9"/>
      <c r="Q63" s="9"/>
      <c r="R63" s="10"/>
      <c r="S63" s="9"/>
      <c r="T63" s="9"/>
      <c r="U63" s="9"/>
      <c r="V63" s="14"/>
      <c r="W63" s="9"/>
      <c r="X63" s="9"/>
      <c r="Y63" s="9"/>
      <c r="Z63" s="9"/>
      <c r="AA63" s="9"/>
    </row>
    <row r="64" spans="1:27" ht="12.75">
      <c r="A64" s="10">
        <v>45265</v>
      </c>
      <c r="B64" s="9" t="s">
        <v>17</v>
      </c>
      <c r="C64" s="11">
        <v>5123.88</v>
      </c>
      <c r="D64" s="9">
        <v>50</v>
      </c>
      <c r="E64" s="12" t="s">
        <v>73</v>
      </c>
      <c r="F64" s="9"/>
      <c r="G64" s="9"/>
      <c r="H64" s="13"/>
      <c r="I64" s="9" t="s">
        <v>16</v>
      </c>
      <c r="J64" s="9"/>
      <c r="K64" s="9"/>
      <c r="L64" s="9"/>
      <c r="M64" s="9"/>
      <c r="N64" s="9"/>
      <c r="O64" s="13"/>
      <c r="P64" s="9"/>
      <c r="Q64" s="9"/>
      <c r="R64" s="10"/>
      <c r="S64" s="9"/>
      <c r="T64" s="9"/>
      <c r="U64" s="9"/>
      <c r="V64" s="14"/>
      <c r="W64" s="9"/>
      <c r="X64" s="9"/>
      <c r="Y64" s="9"/>
      <c r="Z64" s="9"/>
      <c r="AA64" s="9"/>
    </row>
    <row r="65" spans="1:27" ht="12.75">
      <c r="A65" s="10">
        <v>45265</v>
      </c>
      <c r="B65" s="9" t="s">
        <v>19</v>
      </c>
      <c r="C65" s="11">
        <v>4043.45</v>
      </c>
      <c r="D65" s="9">
        <v>49</v>
      </c>
      <c r="E65" s="12" t="s">
        <v>74</v>
      </c>
      <c r="F65" s="9"/>
      <c r="G65" s="9"/>
      <c r="H65" s="13"/>
      <c r="I65" s="9" t="s">
        <v>16</v>
      </c>
      <c r="J65" s="9"/>
      <c r="K65" s="9"/>
      <c r="L65" s="9"/>
      <c r="M65" s="9"/>
      <c r="N65" s="9"/>
      <c r="O65" s="13"/>
      <c r="P65" s="9"/>
      <c r="Q65" s="9"/>
      <c r="R65" s="10"/>
      <c r="S65" s="9"/>
      <c r="T65" s="9"/>
      <c r="U65" s="9"/>
      <c r="V65" s="14"/>
      <c r="W65" s="9"/>
      <c r="X65" s="9"/>
      <c r="Y65" s="9"/>
      <c r="Z65" s="9"/>
      <c r="AA65" s="9"/>
    </row>
    <row r="66" spans="1:27" ht="12.75">
      <c r="A66" s="10">
        <v>45266</v>
      </c>
      <c r="B66" s="9" t="s">
        <v>9</v>
      </c>
      <c r="C66" s="11">
        <v>3485.79</v>
      </c>
      <c r="D66" s="9">
        <v>43</v>
      </c>
      <c r="E66" s="12" t="s">
        <v>44</v>
      </c>
      <c r="F66" s="9"/>
      <c r="G66" s="9"/>
      <c r="H66" s="13">
        <v>0.25800000000000001</v>
      </c>
      <c r="I66" s="9" t="s">
        <v>11</v>
      </c>
      <c r="J66" s="10"/>
      <c r="K66" s="9"/>
      <c r="L66" s="9"/>
      <c r="M66" s="9"/>
      <c r="N66" s="9"/>
      <c r="O66" s="13"/>
      <c r="P66" s="9"/>
      <c r="Q66" s="9"/>
      <c r="R66" s="10"/>
      <c r="S66" s="9"/>
      <c r="T66" s="9"/>
      <c r="U66" s="9"/>
      <c r="V66" s="14"/>
      <c r="W66" s="9"/>
      <c r="X66" s="9"/>
      <c r="Y66" s="9"/>
      <c r="Z66" s="9"/>
      <c r="AA66" s="9"/>
    </row>
    <row r="67" spans="1:27" ht="12.75">
      <c r="A67" s="10">
        <v>45266</v>
      </c>
      <c r="B67" s="9" t="s">
        <v>21</v>
      </c>
      <c r="C67" s="11">
        <v>5602.13</v>
      </c>
      <c r="D67" s="9">
        <v>66</v>
      </c>
      <c r="E67" s="12" t="s">
        <v>75</v>
      </c>
      <c r="F67" s="9"/>
      <c r="G67" s="9"/>
      <c r="H67" s="13">
        <v>0.27900000000000003</v>
      </c>
      <c r="I67" s="9" t="s">
        <v>11</v>
      </c>
      <c r="J67" s="9"/>
      <c r="K67" s="9"/>
      <c r="L67" s="9"/>
      <c r="M67" s="9"/>
      <c r="N67" s="9"/>
      <c r="O67" s="13"/>
      <c r="P67" s="9"/>
      <c r="Q67" s="9"/>
      <c r="R67" s="10"/>
      <c r="S67" s="9"/>
      <c r="T67" s="9"/>
      <c r="U67" s="9"/>
      <c r="V67" s="14"/>
      <c r="W67" s="9"/>
      <c r="X67" s="9"/>
      <c r="Y67" s="9"/>
      <c r="Z67" s="9"/>
      <c r="AA67" s="9"/>
    </row>
    <row r="68" spans="1:27" ht="12.75">
      <c r="A68" s="10">
        <v>45266</v>
      </c>
      <c r="B68" s="9" t="s">
        <v>45</v>
      </c>
      <c r="C68" s="11">
        <v>4018.1</v>
      </c>
      <c r="D68" s="9">
        <v>38</v>
      </c>
      <c r="E68" s="12" t="s">
        <v>76</v>
      </c>
      <c r="F68" s="9"/>
      <c r="G68" s="9"/>
      <c r="H68" s="13">
        <v>0.29199999999999998</v>
      </c>
      <c r="I68" s="9" t="s">
        <v>11</v>
      </c>
      <c r="J68" s="10"/>
      <c r="K68" s="9"/>
      <c r="L68" s="9"/>
      <c r="M68" s="9"/>
      <c r="N68" s="9"/>
      <c r="O68" s="13"/>
      <c r="P68" s="9"/>
      <c r="Q68" s="9"/>
      <c r="R68" s="10"/>
      <c r="S68" s="9"/>
      <c r="T68" s="9"/>
      <c r="U68" s="9"/>
      <c r="V68" s="14"/>
      <c r="W68" s="9"/>
      <c r="X68" s="9"/>
      <c r="Y68" s="9"/>
      <c r="Z68" s="9"/>
      <c r="AA68" s="9"/>
    </row>
    <row r="69" spans="1:27" ht="12.75">
      <c r="A69" s="10">
        <v>45266</v>
      </c>
      <c r="B69" s="9" t="s">
        <v>12</v>
      </c>
      <c r="C69" s="11">
        <v>4509.0600000000004</v>
      </c>
      <c r="D69" s="9">
        <v>44</v>
      </c>
      <c r="E69" s="12" t="s">
        <v>77</v>
      </c>
      <c r="F69" s="9"/>
      <c r="G69" s="9"/>
      <c r="H69" s="13">
        <v>0.316</v>
      </c>
      <c r="I69" s="9" t="s">
        <v>11</v>
      </c>
      <c r="J69" s="10"/>
      <c r="K69" s="9"/>
      <c r="L69" s="9"/>
      <c r="M69" s="9"/>
      <c r="N69" s="9"/>
      <c r="O69" s="13"/>
      <c r="P69" s="9"/>
      <c r="Q69" s="9"/>
      <c r="R69" s="10"/>
      <c r="S69" s="9"/>
      <c r="T69" s="9"/>
      <c r="U69" s="9"/>
      <c r="V69" s="14"/>
      <c r="W69" s="9"/>
      <c r="X69" s="9"/>
      <c r="Y69" s="9"/>
      <c r="Z69" s="9"/>
      <c r="AA69" s="9"/>
    </row>
    <row r="70" spans="1:27" ht="12.75">
      <c r="A70" s="10">
        <v>45266</v>
      </c>
      <c r="B70" s="9" t="s">
        <v>43</v>
      </c>
      <c r="C70" s="11">
        <v>3147.51</v>
      </c>
      <c r="D70" s="9">
        <v>42</v>
      </c>
      <c r="E70" s="12" t="s">
        <v>67</v>
      </c>
      <c r="F70" s="9"/>
      <c r="G70" s="9"/>
      <c r="H70" s="13">
        <v>0.375</v>
      </c>
      <c r="I70" s="9" t="s">
        <v>11</v>
      </c>
      <c r="J70" s="9"/>
      <c r="K70" s="9"/>
      <c r="L70" s="9"/>
      <c r="M70" s="9"/>
      <c r="N70" s="9"/>
      <c r="O70" s="13"/>
      <c r="P70" s="9"/>
      <c r="Q70" s="9"/>
      <c r="R70" s="10"/>
      <c r="S70" s="9"/>
      <c r="T70" s="9"/>
      <c r="U70" s="9"/>
      <c r="V70" s="14"/>
      <c r="W70" s="9"/>
      <c r="X70" s="9"/>
      <c r="Y70" s="9"/>
      <c r="Z70" s="9"/>
      <c r="AA70" s="9"/>
    </row>
    <row r="71" spans="1:27" ht="12.75">
      <c r="A71" s="10">
        <v>45266</v>
      </c>
      <c r="B71" s="9" t="s">
        <v>14</v>
      </c>
      <c r="C71" s="11">
        <v>4460.55</v>
      </c>
      <c r="D71" s="9">
        <v>52</v>
      </c>
      <c r="E71" s="12" t="s">
        <v>15</v>
      </c>
      <c r="F71" s="9"/>
      <c r="G71" s="9"/>
      <c r="H71" s="13"/>
      <c r="I71" s="9" t="s">
        <v>16</v>
      </c>
      <c r="J71" s="10"/>
      <c r="K71" s="9"/>
      <c r="L71" s="9"/>
      <c r="M71" s="9"/>
      <c r="N71" s="9"/>
      <c r="O71" s="13"/>
      <c r="P71" s="9"/>
      <c r="Q71" s="9"/>
      <c r="R71" s="10"/>
      <c r="S71" s="9"/>
      <c r="T71" s="9"/>
      <c r="U71" s="9"/>
      <c r="V71" s="14"/>
      <c r="W71" s="9"/>
      <c r="X71" s="9"/>
      <c r="Y71" s="9"/>
      <c r="Z71" s="9"/>
      <c r="AA71" s="9"/>
    </row>
    <row r="72" spans="1:27" ht="12.75">
      <c r="A72" s="10">
        <v>45266</v>
      </c>
      <c r="B72" s="9" t="s">
        <v>17</v>
      </c>
      <c r="C72" s="11">
        <v>3165.85</v>
      </c>
      <c r="D72" s="9">
        <v>44</v>
      </c>
      <c r="E72" s="12" t="s">
        <v>78</v>
      </c>
      <c r="F72" s="9"/>
      <c r="G72" s="9"/>
      <c r="H72" s="13"/>
      <c r="I72" s="9" t="s">
        <v>16</v>
      </c>
      <c r="J72" s="9"/>
      <c r="K72" s="9"/>
      <c r="L72" s="9"/>
      <c r="M72" s="9"/>
      <c r="N72" s="9"/>
      <c r="O72" s="13"/>
      <c r="P72" s="9"/>
      <c r="Q72" s="9"/>
      <c r="R72" s="10"/>
      <c r="S72" s="9"/>
      <c r="T72" s="9"/>
      <c r="U72" s="9"/>
      <c r="V72" s="14"/>
      <c r="W72" s="9"/>
      <c r="X72" s="9"/>
      <c r="Y72" s="9"/>
      <c r="Z72" s="9"/>
      <c r="AA72" s="9"/>
    </row>
    <row r="73" spans="1:27" ht="12.75">
      <c r="A73" s="10">
        <v>45266</v>
      </c>
      <c r="B73" s="9" t="s">
        <v>19</v>
      </c>
      <c r="C73" s="11">
        <v>3175.8</v>
      </c>
      <c r="D73" s="9">
        <v>44</v>
      </c>
      <c r="E73" s="12" t="s">
        <v>79</v>
      </c>
      <c r="F73" s="9"/>
      <c r="G73" s="9"/>
      <c r="H73" s="13"/>
      <c r="I73" s="9" t="s">
        <v>16</v>
      </c>
      <c r="J73" s="9"/>
      <c r="K73" s="9"/>
      <c r="L73" s="9"/>
      <c r="M73" s="9"/>
      <c r="N73" s="9"/>
      <c r="O73" s="13"/>
      <c r="P73" s="9"/>
      <c r="Q73" s="9"/>
      <c r="R73" s="10"/>
      <c r="S73" s="9"/>
      <c r="T73" s="9"/>
      <c r="U73" s="9"/>
      <c r="V73" s="14"/>
      <c r="W73" s="9"/>
      <c r="X73" s="9"/>
      <c r="Y73" s="9"/>
      <c r="Z73" s="9"/>
      <c r="AA73" s="9"/>
    </row>
    <row r="74" spans="1:27" ht="12.75">
      <c r="A74" s="10">
        <v>45267</v>
      </c>
      <c r="B74" s="9" t="s">
        <v>9</v>
      </c>
      <c r="C74" s="11">
        <v>4936.79</v>
      </c>
      <c r="D74" s="9">
        <v>62</v>
      </c>
      <c r="E74" s="12" t="s">
        <v>67</v>
      </c>
      <c r="F74" s="9"/>
      <c r="G74" s="9"/>
      <c r="H74" s="13">
        <v>0.29299999999999998</v>
      </c>
      <c r="I74" s="9" t="s">
        <v>11</v>
      </c>
      <c r="J74" s="10"/>
      <c r="K74" s="9"/>
      <c r="L74" s="9"/>
      <c r="M74" s="9"/>
      <c r="N74" s="9"/>
      <c r="O74" s="13"/>
      <c r="P74" s="9"/>
      <c r="Q74" s="9"/>
      <c r="R74" s="10"/>
      <c r="S74" s="9"/>
      <c r="T74" s="9"/>
      <c r="U74" s="9"/>
      <c r="V74" s="14"/>
      <c r="W74" s="9"/>
      <c r="X74" s="9"/>
      <c r="Y74" s="9"/>
      <c r="Z74" s="9"/>
      <c r="AA74" s="9"/>
    </row>
    <row r="75" spans="1:27" ht="12.75">
      <c r="A75" s="10">
        <v>45267</v>
      </c>
      <c r="B75" s="9" t="s">
        <v>21</v>
      </c>
      <c r="C75" s="11">
        <v>5340.22</v>
      </c>
      <c r="D75" s="9">
        <v>71</v>
      </c>
      <c r="E75" s="12" t="s">
        <v>46</v>
      </c>
      <c r="F75" s="9"/>
      <c r="G75" s="9"/>
      <c r="H75" s="13">
        <v>0.311</v>
      </c>
      <c r="I75" s="9" t="s">
        <v>11</v>
      </c>
      <c r="J75" s="9"/>
      <c r="K75" s="9"/>
      <c r="L75" s="9"/>
      <c r="M75" s="9"/>
      <c r="N75" s="9"/>
      <c r="O75" s="13"/>
      <c r="P75" s="9"/>
      <c r="Q75" s="9"/>
      <c r="R75" s="10"/>
      <c r="S75" s="9"/>
      <c r="T75" s="9"/>
      <c r="U75" s="9"/>
      <c r="V75" s="14"/>
      <c r="W75" s="9"/>
      <c r="X75" s="9"/>
      <c r="Y75" s="9"/>
      <c r="Z75" s="9"/>
      <c r="AA75" s="9"/>
    </row>
    <row r="76" spans="1:27" ht="12.75">
      <c r="A76" s="10">
        <v>45267</v>
      </c>
      <c r="B76" s="9" t="s">
        <v>43</v>
      </c>
      <c r="C76" s="11">
        <v>3551.98</v>
      </c>
      <c r="D76" s="9">
        <v>41</v>
      </c>
      <c r="E76" s="12" t="s">
        <v>80</v>
      </c>
      <c r="F76" s="9"/>
      <c r="G76" s="9"/>
      <c r="H76" s="13">
        <v>0.318</v>
      </c>
      <c r="I76" s="9" t="s">
        <v>11</v>
      </c>
      <c r="J76" s="9"/>
      <c r="K76" s="9"/>
      <c r="L76" s="9"/>
      <c r="M76" s="9"/>
      <c r="N76" s="9"/>
      <c r="O76" s="13"/>
      <c r="P76" s="9"/>
      <c r="Q76" s="9"/>
      <c r="R76" s="10"/>
      <c r="S76" s="9"/>
      <c r="T76" s="9"/>
      <c r="U76" s="9"/>
      <c r="V76" s="14"/>
      <c r="W76" s="9"/>
      <c r="X76" s="9"/>
      <c r="Y76" s="9"/>
      <c r="Z76" s="9"/>
      <c r="AA76" s="9"/>
    </row>
    <row r="77" spans="1:27" ht="12.75">
      <c r="A77" s="10">
        <v>45267</v>
      </c>
      <c r="B77" s="9" t="s">
        <v>12</v>
      </c>
      <c r="C77" s="11">
        <v>5000.8999999999996</v>
      </c>
      <c r="D77" s="9">
        <v>58</v>
      </c>
      <c r="E77" s="12" t="s">
        <v>81</v>
      </c>
      <c r="F77" s="9"/>
      <c r="G77" s="9"/>
      <c r="H77" s="13">
        <v>0.32900000000000001</v>
      </c>
      <c r="I77" s="9" t="s">
        <v>11</v>
      </c>
      <c r="J77" s="10"/>
      <c r="K77" s="9"/>
      <c r="L77" s="9"/>
      <c r="M77" s="9"/>
      <c r="N77" s="9"/>
      <c r="O77" s="13"/>
      <c r="P77" s="9"/>
      <c r="Q77" s="9"/>
      <c r="R77" s="10"/>
      <c r="S77" s="9"/>
      <c r="T77" s="9"/>
      <c r="U77" s="9"/>
      <c r="V77" s="14"/>
      <c r="W77" s="9"/>
      <c r="X77" s="9"/>
      <c r="Y77" s="9"/>
      <c r="Z77" s="9"/>
      <c r="AA77" s="9"/>
    </row>
    <row r="78" spans="1:27" ht="12.75">
      <c r="A78" s="10">
        <v>45267</v>
      </c>
      <c r="B78" s="9" t="s">
        <v>45</v>
      </c>
      <c r="C78" s="11">
        <v>3910.72</v>
      </c>
      <c r="D78" s="9">
        <v>46</v>
      </c>
      <c r="E78" s="12" t="s">
        <v>49</v>
      </c>
      <c r="F78" s="9"/>
      <c r="G78" s="9"/>
      <c r="H78" s="13">
        <v>0.35099999999999998</v>
      </c>
      <c r="I78" s="9" t="s">
        <v>11</v>
      </c>
      <c r="J78" s="10"/>
      <c r="K78" s="9"/>
      <c r="L78" s="9"/>
      <c r="M78" s="9"/>
      <c r="N78" s="9"/>
      <c r="O78" s="13"/>
      <c r="P78" s="9"/>
      <c r="Q78" s="9"/>
      <c r="R78" s="10"/>
      <c r="S78" s="9"/>
      <c r="T78" s="9"/>
      <c r="U78" s="9"/>
      <c r="V78" s="14"/>
      <c r="W78" s="9"/>
      <c r="X78" s="9"/>
      <c r="Y78" s="9"/>
      <c r="Z78" s="9"/>
      <c r="AA78" s="9"/>
    </row>
    <row r="79" spans="1:27" ht="12.75">
      <c r="A79" s="10">
        <v>45267</v>
      </c>
      <c r="B79" s="9" t="s">
        <v>14</v>
      </c>
      <c r="C79" s="11">
        <v>3696.42</v>
      </c>
      <c r="D79" s="9">
        <v>49</v>
      </c>
      <c r="E79" s="12" t="s">
        <v>82</v>
      </c>
      <c r="F79" s="9"/>
      <c r="G79" s="9"/>
      <c r="H79" s="13"/>
      <c r="I79" s="9" t="s">
        <v>16</v>
      </c>
      <c r="J79" s="10"/>
      <c r="K79" s="9"/>
      <c r="L79" s="9"/>
      <c r="M79" s="9"/>
      <c r="N79" s="9"/>
      <c r="O79" s="13"/>
      <c r="P79" s="9"/>
      <c r="Q79" s="9"/>
      <c r="R79" s="10"/>
      <c r="S79" s="9"/>
      <c r="T79" s="9"/>
      <c r="U79" s="9"/>
      <c r="V79" s="14"/>
      <c r="W79" s="9"/>
      <c r="X79" s="9"/>
      <c r="Y79" s="9"/>
      <c r="Z79" s="9"/>
      <c r="AA79" s="9"/>
    </row>
    <row r="80" spans="1:27" ht="12.75">
      <c r="A80" s="10">
        <v>45267</v>
      </c>
      <c r="B80" s="9" t="s">
        <v>17</v>
      </c>
      <c r="C80" s="11">
        <v>3557.51</v>
      </c>
      <c r="D80" s="9">
        <v>40</v>
      </c>
      <c r="E80" s="12" t="s">
        <v>83</v>
      </c>
      <c r="F80" s="9"/>
      <c r="G80" s="9"/>
      <c r="H80" s="13"/>
      <c r="I80" s="9" t="s">
        <v>16</v>
      </c>
      <c r="J80" s="9"/>
      <c r="K80" s="9"/>
      <c r="L80" s="9"/>
      <c r="M80" s="9"/>
      <c r="N80" s="9"/>
      <c r="O80" s="13"/>
      <c r="P80" s="9"/>
      <c r="Q80" s="9"/>
      <c r="R80" s="10"/>
      <c r="S80" s="9"/>
      <c r="T80" s="9"/>
      <c r="U80" s="9"/>
      <c r="V80" s="14"/>
      <c r="W80" s="9"/>
      <c r="X80" s="9"/>
      <c r="Y80" s="9"/>
      <c r="Z80" s="9"/>
      <c r="AA80" s="9"/>
    </row>
    <row r="81" spans="1:27" ht="12.75">
      <c r="A81" s="10">
        <v>45267</v>
      </c>
      <c r="B81" s="9" t="s">
        <v>19</v>
      </c>
      <c r="C81" s="11">
        <v>4449.8100000000004</v>
      </c>
      <c r="D81" s="9">
        <v>56</v>
      </c>
      <c r="E81" s="12" t="s">
        <v>84</v>
      </c>
      <c r="F81" s="9"/>
      <c r="G81" s="9"/>
      <c r="H81" s="13"/>
      <c r="I81" s="9" t="s">
        <v>16</v>
      </c>
      <c r="J81" s="9"/>
      <c r="K81" s="9"/>
      <c r="L81" s="9"/>
      <c r="M81" s="9"/>
      <c r="N81" s="9"/>
      <c r="O81" s="13"/>
      <c r="P81" s="9"/>
      <c r="Q81" s="9"/>
      <c r="R81" s="10"/>
      <c r="S81" s="9"/>
      <c r="T81" s="9"/>
      <c r="U81" s="9"/>
      <c r="V81" s="14"/>
      <c r="W81" s="9"/>
      <c r="X81" s="9"/>
      <c r="Y81" s="9"/>
      <c r="Z81" s="9"/>
      <c r="AA81" s="9"/>
    </row>
    <row r="82" spans="1:27" ht="12.75">
      <c r="A82" s="10">
        <v>45268</v>
      </c>
      <c r="B82" s="9" t="s">
        <v>9</v>
      </c>
      <c r="C82" s="11">
        <v>7456.34</v>
      </c>
      <c r="D82" s="9">
        <v>84</v>
      </c>
      <c r="E82" s="12" t="s">
        <v>22</v>
      </c>
      <c r="F82" s="9"/>
      <c r="G82" s="9"/>
      <c r="H82" s="13">
        <v>0.249</v>
      </c>
      <c r="I82" s="9" t="s">
        <v>11</v>
      </c>
      <c r="J82" s="10"/>
      <c r="K82" s="9"/>
      <c r="L82" s="9"/>
      <c r="M82" s="9"/>
      <c r="N82" s="9"/>
      <c r="O82" s="13"/>
      <c r="P82" s="9"/>
      <c r="Q82" s="9"/>
      <c r="R82" s="10"/>
      <c r="S82" s="9"/>
      <c r="T82" s="9"/>
      <c r="U82" s="9"/>
      <c r="V82" s="14"/>
      <c r="W82" s="9"/>
      <c r="X82" s="9"/>
      <c r="Y82" s="9"/>
      <c r="Z82" s="9"/>
      <c r="AA82" s="9"/>
    </row>
    <row r="83" spans="1:27" ht="12.75">
      <c r="A83" s="10">
        <v>45268</v>
      </c>
      <c r="B83" s="9" t="s">
        <v>21</v>
      </c>
      <c r="C83" s="11">
        <v>12968.49</v>
      </c>
      <c r="D83" s="9">
        <v>138</v>
      </c>
      <c r="E83" s="12" t="s">
        <v>83</v>
      </c>
      <c r="F83" s="9"/>
      <c r="G83" s="9"/>
      <c r="H83" s="13">
        <v>0.25700000000000001</v>
      </c>
      <c r="I83" s="9" t="s">
        <v>11</v>
      </c>
      <c r="J83" s="9"/>
      <c r="K83" s="9"/>
      <c r="L83" s="9"/>
      <c r="M83" s="9"/>
      <c r="N83" s="9"/>
      <c r="O83" s="13"/>
      <c r="P83" s="9"/>
      <c r="Q83" s="9"/>
      <c r="R83" s="10"/>
      <c r="S83" s="9"/>
      <c r="T83" s="9"/>
      <c r="U83" s="9"/>
      <c r="V83" s="14"/>
      <c r="W83" s="9"/>
      <c r="X83" s="9"/>
      <c r="Y83" s="9"/>
      <c r="Z83" s="9"/>
      <c r="AA83" s="9"/>
    </row>
    <row r="84" spans="1:27" ht="12.75">
      <c r="A84" s="10">
        <v>45268</v>
      </c>
      <c r="B84" s="9" t="s">
        <v>43</v>
      </c>
      <c r="C84" s="11">
        <v>8229.99</v>
      </c>
      <c r="D84" s="9">
        <v>92</v>
      </c>
      <c r="E84" s="12" t="s">
        <v>41</v>
      </c>
      <c r="F84" s="9"/>
      <c r="G84" s="9"/>
      <c r="H84" s="13">
        <v>0.25900000000000001</v>
      </c>
      <c r="I84" s="9" t="s">
        <v>11</v>
      </c>
      <c r="J84" s="9"/>
      <c r="K84" s="9"/>
      <c r="L84" s="9"/>
      <c r="M84" s="9"/>
      <c r="N84" s="9"/>
      <c r="O84" s="13"/>
      <c r="P84" s="9"/>
      <c r="Q84" s="9"/>
      <c r="R84" s="10"/>
      <c r="S84" s="9"/>
      <c r="T84" s="9"/>
      <c r="U84" s="9"/>
      <c r="V84" s="14"/>
      <c r="W84" s="9"/>
      <c r="X84" s="9"/>
      <c r="Y84" s="9"/>
      <c r="Z84" s="9"/>
      <c r="AA84" s="9"/>
    </row>
    <row r="85" spans="1:27" ht="12.75">
      <c r="A85" s="10">
        <v>45268</v>
      </c>
      <c r="B85" s="9" t="s">
        <v>12</v>
      </c>
      <c r="C85" s="11">
        <v>8067.34</v>
      </c>
      <c r="D85" s="9">
        <v>94</v>
      </c>
      <c r="E85" s="12" t="s">
        <v>81</v>
      </c>
      <c r="F85" s="9"/>
      <c r="G85" s="9"/>
      <c r="H85" s="13">
        <v>0.28299999999999997</v>
      </c>
      <c r="I85" s="9" t="s">
        <v>11</v>
      </c>
      <c r="J85" s="10"/>
      <c r="K85" s="9"/>
      <c r="L85" s="9"/>
      <c r="M85" s="9"/>
      <c r="N85" s="9"/>
      <c r="O85" s="13"/>
      <c r="P85" s="9"/>
      <c r="Q85" s="9"/>
      <c r="R85" s="10"/>
      <c r="S85" s="9"/>
      <c r="T85" s="9"/>
      <c r="U85" s="9"/>
      <c r="V85" s="14"/>
      <c r="W85" s="9"/>
      <c r="X85" s="9"/>
      <c r="Y85" s="9"/>
      <c r="Z85" s="9"/>
      <c r="AA85" s="9"/>
    </row>
    <row r="86" spans="1:27" ht="12.75">
      <c r="A86" s="10">
        <v>45268</v>
      </c>
      <c r="B86" s="9" t="s">
        <v>45</v>
      </c>
      <c r="C86" s="11">
        <v>10092.84</v>
      </c>
      <c r="D86" s="9">
        <v>105</v>
      </c>
      <c r="E86" s="12" t="s">
        <v>69</v>
      </c>
      <c r="F86" s="9"/>
      <c r="G86" s="9"/>
      <c r="H86" s="13">
        <v>0.312</v>
      </c>
      <c r="I86" s="9" t="s">
        <v>11</v>
      </c>
      <c r="J86" s="10"/>
      <c r="K86" s="9"/>
      <c r="L86" s="9"/>
      <c r="M86" s="9"/>
      <c r="N86" s="9"/>
      <c r="O86" s="13"/>
      <c r="P86" s="9"/>
      <c r="Q86" s="9"/>
      <c r="R86" s="10"/>
      <c r="S86" s="9"/>
      <c r="T86" s="9"/>
      <c r="U86" s="9"/>
      <c r="V86" s="14"/>
      <c r="W86" s="9"/>
      <c r="X86" s="9"/>
      <c r="Y86" s="9"/>
      <c r="Z86" s="9"/>
      <c r="AA86" s="9"/>
    </row>
    <row r="87" spans="1:27" ht="12.75">
      <c r="A87" s="10">
        <v>45268</v>
      </c>
      <c r="B87" s="9" t="s">
        <v>14</v>
      </c>
      <c r="C87" s="11">
        <v>4902.04</v>
      </c>
      <c r="D87" s="9">
        <v>57</v>
      </c>
      <c r="E87" s="12" t="s">
        <v>63</v>
      </c>
      <c r="F87" s="9"/>
      <c r="G87" s="9"/>
      <c r="H87" s="13"/>
      <c r="I87" s="9" t="s">
        <v>16</v>
      </c>
      <c r="J87" s="10"/>
      <c r="K87" s="9"/>
      <c r="L87" s="9"/>
      <c r="M87" s="9"/>
      <c r="N87" s="9"/>
      <c r="O87" s="13"/>
      <c r="P87" s="9"/>
      <c r="Q87" s="9"/>
      <c r="R87" s="10"/>
      <c r="S87" s="9"/>
      <c r="T87" s="9"/>
      <c r="U87" s="9"/>
      <c r="V87" s="14"/>
      <c r="W87" s="9"/>
      <c r="X87" s="9"/>
      <c r="Y87" s="9"/>
      <c r="Z87" s="9"/>
      <c r="AA87" s="9"/>
    </row>
    <row r="88" spans="1:27" ht="12.75">
      <c r="A88" s="10">
        <v>45268</v>
      </c>
      <c r="B88" s="9" t="s">
        <v>17</v>
      </c>
      <c r="C88" s="11">
        <v>8101.78</v>
      </c>
      <c r="D88" s="9">
        <v>86</v>
      </c>
      <c r="E88" s="12" t="s">
        <v>62</v>
      </c>
      <c r="F88" s="9"/>
      <c r="G88" s="9"/>
      <c r="H88" s="13"/>
      <c r="I88" s="9" t="s">
        <v>16</v>
      </c>
      <c r="J88" s="9"/>
      <c r="K88" s="9"/>
      <c r="L88" s="9"/>
      <c r="M88" s="9"/>
      <c r="N88" s="9"/>
      <c r="O88" s="13"/>
      <c r="P88" s="9"/>
      <c r="Q88" s="9"/>
      <c r="R88" s="10"/>
      <c r="S88" s="9"/>
      <c r="T88" s="9"/>
      <c r="U88" s="9"/>
      <c r="V88" s="14"/>
      <c r="W88" s="9"/>
      <c r="X88" s="9"/>
      <c r="Y88" s="9"/>
      <c r="Z88" s="9"/>
      <c r="AA88" s="9"/>
    </row>
    <row r="89" spans="1:27" ht="12.75">
      <c r="A89" s="10">
        <v>45268</v>
      </c>
      <c r="B89" s="9" t="s">
        <v>19</v>
      </c>
      <c r="C89" s="11">
        <v>7178.62</v>
      </c>
      <c r="D89" s="9">
        <v>85</v>
      </c>
      <c r="E89" s="12" t="s">
        <v>28</v>
      </c>
      <c r="F89" s="9"/>
      <c r="G89" s="9"/>
      <c r="H89" s="13"/>
      <c r="I89" s="9" t="s">
        <v>16</v>
      </c>
      <c r="J89" s="9"/>
      <c r="K89" s="9"/>
      <c r="L89" s="9"/>
      <c r="M89" s="9"/>
      <c r="N89" s="9"/>
      <c r="O89" s="13"/>
      <c r="P89" s="9"/>
      <c r="Q89" s="9"/>
      <c r="R89" s="10"/>
      <c r="S89" s="9"/>
      <c r="T89" s="9"/>
      <c r="U89" s="9"/>
      <c r="V89" s="14"/>
      <c r="W89" s="9"/>
      <c r="X89" s="9"/>
      <c r="Y89" s="9"/>
      <c r="Z89" s="9"/>
      <c r="AA89" s="9"/>
    </row>
    <row r="90" spans="1:27" ht="12.75">
      <c r="A90" s="10">
        <v>45269</v>
      </c>
      <c r="B90" s="9" t="s">
        <v>21</v>
      </c>
      <c r="C90" s="11">
        <v>11695.11</v>
      </c>
      <c r="D90" s="9">
        <v>143</v>
      </c>
      <c r="E90" s="12" t="s">
        <v>28</v>
      </c>
      <c r="F90" s="9"/>
      <c r="G90" s="9"/>
      <c r="H90" s="13">
        <v>0.25800000000000001</v>
      </c>
      <c r="I90" s="9" t="s">
        <v>11</v>
      </c>
      <c r="J90" s="9"/>
      <c r="K90" s="9"/>
      <c r="L90" s="9"/>
      <c r="M90" s="9"/>
      <c r="N90" s="9"/>
      <c r="O90" s="13"/>
      <c r="P90" s="9"/>
      <c r="Q90" s="9"/>
      <c r="R90" s="10"/>
      <c r="S90" s="9"/>
      <c r="T90" s="9"/>
      <c r="U90" s="9"/>
      <c r="V90" s="14"/>
      <c r="W90" s="9"/>
      <c r="X90" s="9"/>
      <c r="Y90" s="9"/>
      <c r="Z90" s="9"/>
      <c r="AA90" s="9"/>
    </row>
    <row r="91" spans="1:27" ht="12.75">
      <c r="A91" s="10">
        <v>45269</v>
      </c>
      <c r="B91" s="9" t="s">
        <v>9</v>
      </c>
      <c r="C91" s="11">
        <v>8754.82</v>
      </c>
      <c r="D91" s="9">
        <v>104</v>
      </c>
      <c r="E91" s="12" t="s">
        <v>25</v>
      </c>
      <c r="F91" s="9"/>
      <c r="G91" s="9"/>
      <c r="H91" s="13">
        <v>0.26500000000000001</v>
      </c>
      <c r="I91" s="9" t="s">
        <v>11</v>
      </c>
      <c r="J91" s="10"/>
      <c r="K91" s="9"/>
      <c r="L91" s="9"/>
      <c r="M91" s="9"/>
      <c r="N91" s="9"/>
      <c r="O91" s="13"/>
      <c r="P91" s="9"/>
      <c r="Q91" s="9"/>
      <c r="R91" s="10"/>
      <c r="S91" s="9"/>
      <c r="T91" s="9"/>
      <c r="U91" s="9"/>
      <c r="V91" s="14"/>
      <c r="W91" s="9"/>
      <c r="X91" s="9"/>
      <c r="Y91" s="9"/>
      <c r="Z91" s="9"/>
      <c r="AA91" s="9"/>
    </row>
    <row r="92" spans="1:27" ht="12.75">
      <c r="A92" s="10">
        <v>45269</v>
      </c>
      <c r="B92" s="9" t="s">
        <v>43</v>
      </c>
      <c r="C92" s="11">
        <v>6315.59</v>
      </c>
      <c r="D92" s="9">
        <v>75</v>
      </c>
      <c r="E92" s="12" t="s">
        <v>85</v>
      </c>
      <c r="F92" s="9"/>
      <c r="G92" s="9"/>
      <c r="H92" s="13">
        <v>0.28499999999999998</v>
      </c>
      <c r="I92" s="9" t="s">
        <v>11</v>
      </c>
      <c r="J92" s="9"/>
      <c r="K92" s="9"/>
      <c r="L92" s="9"/>
      <c r="M92" s="9"/>
      <c r="N92" s="9"/>
      <c r="O92" s="13"/>
      <c r="P92" s="9"/>
      <c r="Q92" s="9"/>
      <c r="R92" s="10"/>
      <c r="S92" s="9"/>
      <c r="T92" s="9"/>
      <c r="U92" s="9"/>
      <c r="V92" s="14"/>
      <c r="W92" s="9"/>
      <c r="X92" s="9"/>
      <c r="Y92" s="9"/>
      <c r="Z92" s="9"/>
      <c r="AA92" s="9"/>
    </row>
    <row r="93" spans="1:27" ht="12.75">
      <c r="A93" s="10">
        <v>45269</v>
      </c>
      <c r="B93" s="9" t="s">
        <v>12</v>
      </c>
      <c r="C93" s="11">
        <v>8549.4699999999993</v>
      </c>
      <c r="D93" s="9">
        <v>104</v>
      </c>
      <c r="E93" s="12" t="s">
        <v>86</v>
      </c>
      <c r="F93" s="9"/>
      <c r="G93" s="9"/>
      <c r="H93" s="13">
        <v>0.39900000000000002</v>
      </c>
      <c r="I93" s="9" t="s">
        <v>11</v>
      </c>
      <c r="J93" s="10"/>
      <c r="K93" s="9"/>
      <c r="L93" s="9"/>
      <c r="M93" s="9"/>
      <c r="N93" s="9"/>
      <c r="O93" s="13"/>
      <c r="P93" s="9"/>
      <c r="Q93" s="9"/>
      <c r="R93" s="10"/>
      <c r="S93" s="9"/>
      <c r="T93" s="9"/>
      <c r="U93" s="9"/>
      <c r="V93" s="14"/>
      <c r="W93" s="9"/>
      <c r="X93" s="9"/>
      <c r="Y93" s="9"/>
      <c r="Z93" s="9"/>
      <c r="AA93" s="9"/>
    </row>
    <row r="94" spans="1:27" ht="12.75">
      <c r="A94" s="10">
        <v>45269</v>
      </c>
      <c r="B94" s="9" t="s">
        <v>45</v>
      </c>
      <c r="C94" s="11">
        <v>8710.24</v>
      </c>
      <c r="D94" s="9">
        <v>97</v>
      </c>
      <c r="E94" s="12" t="s">
        <v>87</v>
      </c>
      <c r="F94" s="9"/>
      <c r="G94" s="9"/>
      <c r="H94" s="13">
        <v>0.40300000000000002</v>
      </c>
      <c r="I94" s="9" t="s">
        <v>11</v>
      </c>
      <c r="J94" s="10"/>
      <c r="K94" s="9"/>
      <c r="L94" s="9"/>
      <c r="M94" s="9"/>
      <c r="N94" s="9"/>
      <c r="O94" s="13"/>
      <c r="P94" s="9"/>
      <c r="Q94" s="9"/>
      <c r="R94" s="10"/>
      <c r="S94" s="9"/>
      <c r="T94" s="9"/>
      <c r="U94" s="9"/>
      <c r="V94" s="14"/>
      <c r="W94" s="9"/>
      <c r="X94" s="9"/>
      <c r="Y94" s="9"/>
      <c r="Z94" s="9"/>
      <c r="AA94" s="9"/>
    </row>
    <row r="95" spans="1:27" ht="12.75">
      <c r="A95" s="10">
        <v>45269</v>
      </c>
      <c r="B95" s="9" t="s">
        <v>14</v>
      </c>
      <c r="C95" s="11">
        <v>11918.87</v>
      </c>
      <c r="D95" s="9">
        <v>124</v>
      </c>
      <c r="E95" s="12" t="s">
        <v>88</v>
      </c>
      <c r="F95" s="9"/>
      <c r="G95" s="9"/>
      <c r="H95" s="13"/>
      <c r="I95" s="9" t="s">
        <v>16</v>
      </c>
      <c r="J95" s="10"/>
      <c r="K95" s="9"/>
      <c r="L95" s="9"/>
      <c r="M95" s="9"/>
      <c r="N95" s="9"/>
      <c r="O95" s="13"/>
      <c r="P95" s="9"/>
      <c r="Q95" s="9"/>
      <c r="R95" s="10"/>
      <c r="S95" s="9"/>
      <c r="T95" s="9"/>
      <c r="U95" s="9"/>
      <c r="V95" s="14"/>
      <c r="W95" s="9"/>
      <c r="X95" s="9"/>
      <c r="Y95" s="9"/>
      <c r="Z95" s="9"/>
      <c r="AA95" s="9"/>
    </row>
    <row r="96" spans="1:27" ht="12.75">
      <c r="A96" s="10">
        <v>45269</v>
      </c>
      <c r="B96" s="9" t="s">
        <v>17</v>
      </c>
      <c r="C96" s="11">
        <v>12514.73</v>
      </c>
      <c r="D96" s="9">
        <v>127</v>
      </c>
      <c r="E96" s="12" t="s">
        <v>89</v>
      </c>
      <c r="F96" s="9"/>
      <c r="G96" s="9"/>
      <c r="H96" s="13"/>
      <c r="I96" s="9" t="s">
        <v>16</v>
      </c>
      <c r="J96" s="9"/>
      <c r="K96" s="9"/>
      <c r="L96" s="9"/>
      <c r="M96" s="9"/>
      <c r="N96" s="9"/>
      <c r="O96" s="13"/>
      <c r="P96" s="9"/>
      <c r="Q96" s="9"/>
      <c r="R96" s="10"/>
      <c r="S96" s="9"/>
      <c r="T96" s="9"/>
      <c r="U96" s="9"/>
      <c r="V96" s="14"/>
      <c r="W96" s="9"/>
      <c r="X96" s="9"/>
      <c r="Y96" s="9"/>
      <c r="Z96" s="9"/>
      <c r="AA96" s="9"/>
    </row>
    <row r="97" spans="1:27" ht="12.75">
      <c r="A97" s="10">
        <v>45269</v>
      </c>
      <c r="B97" s="9" t="s">
        <v>19</v>
      </c>
      <c r="C97" s="11">
        <v>6272.64</v>
      </c>
      <c r="D97" s="9">
        <v>76</v>
      </c>
      <c r="E97" s="12" t="s">
        <v>90</v>
      </c>
      <c r="F97" s="9"/>
      <c r="G97" s="9"/>
      <c r="H97" s="13"/>
      <c r="I97" s="9" t="s">
        <v>16</v>
      </c>
      <c r="J97" s="9"/>
      <c r="K97" s="9"/>
      <c r="L97" s="9"/>
      <c r="M97" s="9"/>
      <c r="N97" s="9"/>
      <c r="O97" s="13"/>
      <c r="P97" s="9"/>
      <c r="Q97" s="9"/>
      <c r="R97" s="10"/>
      <c r="S97" s="9"/>
      <c r="T97" s="9"/>
      <c r="U97" s="9"/>
      <c r="V97" s="14"/>
      <c r="W97" s="9"/>
      <c r="X97" s="9"/>
      <c r="Y97" s="9"/>
      <c r="Z97" s="9"/>
      <c r="AA97" s="9"/>
    </row>
    <row r="98" spans="1:27" ht="12.75">
      <c r="A98" s="10">
        <v>45270</v>
      </c>
      <c r="B98" s="9" t="s">
        <v>45</v>
      </c>
      <c r="C98" s="11">
        <v>7395.66</v>
      </c>
      <c r="D98" s="9">
        <v>78</v>
      </c>
      <c r="E98" s="12" t="s">
        <v>20</v>
      </c>
      <c r="F98" s="9"/>
      <c r="G98" s="9"/>
      <c r="H98" s="13">
        <v>0.154</v>
      </c>
      <c r="I98" s="9" t="s">
        <v>11</v>
      </c>
      <c r="J98" s="10"/>
      <c r="K98" s="9"/>
      <c r="L98" s="9"/>
      <c r="M98" s="9"/>
      <c r="N98" s="9"/>
      <c r="O98" s="13"/>
      <c r="P98" s="9"/>
      <c r="Q98" s="9"/>
      <c r="R98" s="10"/>
      <c r="S98" s="9"/>
      <c r="T98" s="9"/>
      <c r="U98" s="9"/>
      <c r="V98" s="14"/>
      <c r="W98" s="9"/>
      <c r="X98" s="9"/>
      <c r="Y98" s="9"/>
      <c r="Z98" s="9"/>
      <c r="AA98" s="9"/>
    </row>
    <row r="99" spans="1:27" ht="12.75">
      <c r="A99" s="10">
        <v>45270</v>
      </c>
      <c r="B99" s="9" t="s">
        <v>12</v>
      </c>
      <c r="C99" s="11">
        <v>6470.08</v>
      </c>
      <c r="D99" s="9">
        <v>83</v>
      </c>
      <c r="E99" s="12" t="s">
        <v>57</v>
      </c>
      <c r="F99" s="9"/>
      <c r="G99" s="9"/>
      <c r="H99" s="13">
        <v>0.16500000000000001</v>
      </c>
      <c r="I99" s="9" t="s">
        <v>11</v>
      </c>
      <c r="J99" s="10"/>
      <c r="K99" s="9"/>
      <c r="L99" s="9"/>
      <c r="M99" s="9"/>
      <c r="N99" s="9"/>
      <c r="O99" s="13"/>
      <c r="P99" s="9"/>
      <c r="Q99" s="9"/>
      <c r="R99" s="10"/>
      <c r="S99" s="9"/>
      <c r="T99" s="9"/>
      <c r="U99" s="9"/>
      <c r="V99" s="14"/>
      <c r="W99" s="9"/>
      <c r="X99" s="9"/>
      <c r="Y99" s="9"/>
      <c r="Z99" s="9"/>
      <c r="AA99" s="9"/>
    </row>
    <row r="100" spans="1:27" ht="12.75">
      <c r="A100" s="10">
        <v>45270</v>
      </c>
      <c r="B100" s="9" t="s">
        <v>9</v>
      </c>
      <c r="C100" s="11">
        <v>6263.07</v>
      </c>
      <c r="D100" s="9">
        <v>74</v>
      </c>
      <c r="E100" s="12" t="s">
        <v>91</v>
      </c>
      <c r="F100" s="9"/>
      <c r="G100" s="9"/>
      <c r="H100" s="13">
        <v>0.247</v>
      </c>
      <c r="I100" s="9" t="s">
        <v>11</v>
      </c>
      <c r="J100" s="10"/>
      <c r="K100" s="9"/>
      <c r="L100" s="9"/>
      <c r="M100" s="9"/>
      <c r="N100" s="9"/>
      <c r="O100" s="13"/>
      <c r="P100" s="9"/>
      <c r="Q100" s="9"/>
      <c r="R100" s="10"/>
      <c r="S100" s="9"/>
      <c r="T100" s="9"/>
      <c r="U100" s="9"/>
      <c r="V100" s="14"/>
      <c r="W100" s="9"/>
      <c r="X100" s="9"/>
      <c r="Y100" s="9"/>
      <c r="Z100" s="9"/>
      <c r="AA100" s="9"/>
    </row>
    <row r="101" spans="1:27" ht="12.75">
      <c r="A101" s="10">
        <v>45270</v>
      </c>
      <c r="B101" s="9" t="s">
        <v>21</v>
      </c>
      <c r="C101" s="11">
        <v>11567.16</v>
      </c>
      <c r="D101" s="9">
        <v>127</v>
      </c>
      <c r="E101" s="12" t="s">
        <v>92</v>
      </c>
      <c r="F101" s="9"/>
      <c r="G101" s="9"/>
      <c r="H101" s="13">
        <v>0.26</v>
      </c>
      <c r="I101" s="9" t="s">
        <v>11</v>
      </c>
      <c r="J101" s="9"/>
      <c r="K101" s="9"/>
      <c r="L101" s="9"/>
      <c r="M101" s="9"/>
      <c r="N101" s="9"/>
      <c r="O101" s="13"/>
      <c r="P101" s="9"/>
      <c r="Q101" s="9"/>
      <c r="R101" s="10"/>
      <c r="S101" s="9"/>
      <c r="T101" s="9"/>
      <c r="U101" s="9"/>
      <c r="V101" s="14"/>
      <c r="W101" s="9"/>
      <c r="X101" s="9"/>
      <c r="Y101" s="9"/>
      <c r="Z101" s="9"/>
      <c r="AA101" s="9"/>
    </row>
    <row r="102" spans="1:27" ht="12.75">
      <c r="A102" s="10">
        <v>45270</v>
      </c>
      <c r="B102" s="9" t="s">
        <v>43</v>
      </c>
      <c r="C102" s="11">
        <v>7901.17</v>
      </c>
      <c r="D102" s="9">
        <v>88</v>
      </c>
      <c r="E102" s="12" t="s">
        <v>33</v>
      </c>
      <c r="F102" s="9"/>
      <c r="G102" s="9"/>
      <c r="H102" s="13">
        <v>0.27100000000000002</v>
      </c>
      <c r="I102" s="9" t="s">
        <v>11</v>
      </c>
      <c r="J102" s="9"/>
      <c r="K102" s="9"/>
      <c r="L102" s="9"/>
      <c r="M102" s="9"/>
      <c r="N102" s="9"/>
      <c r="O102" s="13"/>
      <c r="P102" s="9"/>
      <c r="Q102" s="9"/>
      <c r="R102" s="10"/>
      <c r="S102" s="9"/>
      <c r="T102" s="9"/>
      <c r="U102" s="9"/>
      <c r="V102" s="14"/>
      <c r="W102" s="9"/>
      <c r="X102" s="9"/>
      <c r="Y102" s="9"/>
      <c r="Z102" s="9"/>
      <c r="AA102" s="9"/>
    </row>
    <row r="103" spans="1:27" ht="12.75">
      <c r="A103" s="10">
        <v>45270</v>
      </c>
      <c r="B103" s="9" t="s">
        <v>14</v>
      </c>
      <c r="C103" s="11">
        <v>7138.52</v>
      </c>
      <c r="D103" s="9">
        <v>90</v>
      </c>
      <c r="E103" s="12" t="s">
        <v>93</v>
      </c>
      <c r="F103" s="9"/>
      <c r="G103" s="9"/>
      <c r="H103" s="13"/>
      <c r="I103" s="9" t="s">
        <v>16</v>
      </c>
      <c r="J103" s="10"/>
      <c r="K103" s="9"/>
      <c r="L103" s="9"/>
      <c r="M103" s="9"/>
      <c r="N103" s="9"/>
      <c r="O103" s="13"/>
      <c r="P103" s="9"/>
      <c r="Q103" s="9"/>
      <c r="R103" s="10"/>
      <c r="S103" s="9"/>
      <c r="T103" s="9"/>
      <c r="U103" s="9"/>
      <c r="V103" s="14"/>
      <c r="W103" s="9"/>
      <c r="X103" s="9"/>
      <c r="Y103" s="9"/>
      <c r="Z103" s="9"/>
      <c r="AA103" s="9"/>
    </row>
    <row r="104" spans="1:27" ht="12.75">
      <c r="A104" s="10">
        <v>45270</v>
      </c>
      <c r="B104" s="9" t="s">
        <v>17</v>
      </c>
      <c r="C104" s="11">
        <v>10118.77</v>
      </c>
      <c r="D104" s="9">
        <v>116</v>
      </c>
      <c r="E104" s="12" t="s">
        <v>92</v>
      </c>
      <c r="F104" s="9"/>
      <c r="G104" s="9"/>
      <c r="H104" s="13"/>
      <c r="I104" s="9" t="s">
        <v>16</v>
      </c>
      <c r="J104" s="9"/>
      <c r="K104" s="9"/>
      <c r="L104" s="9"/>
      <c r="M104" s="9"/>
      <c r="N104" s="9"/>
      <c r="O104" s="13"/>
      <c r="P104" s="9"/>
      <c r="Q104" s="9"/>
      <c r="R104" s="10"/>
      <c r="S104" s="9"/>
      <c r="T104" s="9"/>
      <c r="U104" s="9"/>
      <c r="V104" s="14"/>
      <c r="W104" s="9"/>
      <c r="X104" s="9"/>
      <c r="Y104" s="9"/>
      <c r="Z104" s="9"/>
      <c r="AA104" s="9"/>
    </row>
    <row r="105" spans="1:27" ht="12.75">
      <c r="A105" s="10">
        <v>45270</v>
      </c>
      <c r="B105" s="9" t="s">
        <v>19</v>
      </c>
      <c r="C105" s="11">
        <v>9460.9599999999991</v>
      </c>
      <c r="D105" s="9">
        <v>111</v>
      </c>
      <c r="E105" s="12" t="s">
        <v>94</v>
      </c>
      <c r="F105" s="9"/>
      <c r="G105" s="9"/>
      <c r="H105" s="13"/>
      <c r="I105" s="9" t="s">
        <v>16</v>
      </c>
      <c r="J105" s="9"/>
      <c r="K105" s="9"/>
      <c r="L105" s="9"/>
      <c r="M105" s="9"/>
      <c r="N105" s="9"/>
      <c r="O105" s="13"/>
      <c r="P105" s="9"/>
      <c r="Q105" s="9"/>
      <c r="R105" s="10"/>
      <c r="S105" s="9"/>
      <c r="T105" s="9"/>
      <c r="U105" s="9"/>
      <c r="V105" s="14"/>
      <c r="W105" s="9"/>
      <c r="X105" s="9"/>
      <c r="Y105" s="9"/>
      <c r="Z105" s="9"/>
      <c r="AA105" s="9"/>
    </row>
    <row r="106" spans="1:27" ht="12.75">
      <c r="A106" s="10">
        <v>45271</v>
      </c>
      <c r="B106" s="9" t="s">
        <v>12</v>
      </c>
      <c r="C106" s="11">
        <v>2875.76</v>
      </c>
      <c r="D106" s="9">
        <v>34</v>
      </c>
      <c r="E106" s="12" t="s">
        <v>77</v>
      </c>
      <c r="F106" s="9"/>
      <c r="G106" s="9"/>
      <c r="H106" s="13">
        <v>4.4999999999999998E-2</v>
      </c>
      <c r="I106" s="9" t="s">
        <v>11</v>
      </c>
      <c r="J106" s="10"/>
      <c r="K106" s="9"/>
      <c r="L106" s="9"/>
      <c r="M106" s="9"/>
      <c r="N106" s="9"/>
      <c r="O106" s="13"/>
      <c r="P106" s="9"/>
      <c r="Q106" s="9"/>
      <c r="R106" s="10"/>
      <c r="S106" s="9"/>
      <c r="T106" s="9"/>
      <c r="U106" s="9"/>
      <c r="V106" s="14"/>
      <c r="W106" s="9"/>
      <c r="X106" s="9"/>
      <c r="Y106" s="9"/>
      <c r="Z106" s="9"/>
      <c r="AA106" s="9"/>
    </row>
    <row r="107" spans="1:27" ht="12.75">
      <c r="A107" s="10">
        <v>45271</v>
      </c>
      <c r="B107" s="9" t="s">
        <v>9</v>
      </c>
      <c r="C107" s="11">
        <v>2339.9</v>
      </c>
      <c r="D107" s="9">
        <v>27</v>
      </c>
      <c r="E107" s="12" t="s">
        <v>60</v>
      </c>
      <c r="F107" s="9"/>
      <c r="G107" s="9"/>
      <c r="H107" s="13">
        <v>0.26800000000000002</v>
      </c>
      <c r="I107" s="9" t="s">
        <v>11</v>
      </c>
      <c r="J107" s="10"/>
      <c r="K107" s="9"/>
      <c r="L107" s="9"/>
      <c r="M107" s="9"/>
      <c r="N107" s="9"/>
      <c r="O107" s="13"/>
      <c r="P107" s="9"/>
      <c r="Q107" s="9"/>
      <c r="R107" s="10"/>
      <c r="S107" s="9"/>
      <c r="T107" s="9"/>
      <c r="U107" s="9"/>
      <c r="V107" s="14"/>
      <c r="W107" s="9"/>
      <c r="X107" s="9"/>
      <c r="Y107" s="9"/>
      <c r="Z107" s="9"/>
      <c r="AA107" s="9"/>
    </row>
    <row r="108" spans="1:27" ht="12.75">
      <c r="A108" s="10">
        <v>45271</v>
      </c>
      <c r="B108" s="9" t="s">
        <v>43</v>
      </c>
      <c r="C108" s="11">
        <v>2802.71</v>
      </c>
      <c r="D108" s="9">
        <v>23</v>
      </c>
      <c r="E108" s="12" t="s">
        <v>95</v>
      </c>
      <c r="F108" s="9"/>
      <c r="G108" s="9"/>
      <c r="H108" s="13">
        <v>0.27700000000000002</v>
      </c>
      <c r="I108" s="9" t="s">
        <v>11</v>
      </c>
      <c r="J108" s="9"/>
      <c r="K108" s="9"/>
      <c r="L108" s="9"/>
      <c r="M108" s="9"/>
      <c r="N108" s="9"/>
      <c r="O108" s="13"/>
      <c r="P108" s="9"/>
      <c r="Q108" s="9"/>
      <c r="R108" s="10"/>
      <c r="S108" s="9"/>
      <c r="T108" s="9"/>
      <c r="U108" s="9"/>
      <c r="V108" s="14"/>
      <c r="W108" s="9"/>
      <c r="X108" s="9"/>
      <c r="Y108" s="9"/>
      <c r="Z108" s="9"/>
      <c r="AA108" s="9"/>
    </row>
    <row r="109" spans="1:27" ht="12.75">
      <c r="A109" s="10">
        <v>45271</v>
      </c>
      <c r="B109" s="9" t="s">
        <v>21</v>
      </c>
      <c r="C109" s="11">
        <v>4038.92</v>
      </c>
      <c r="D109" s="9">
        <v>42</v>
      </c>
      <c r="E109" s="12" t="s">
        <v>96</v>
      </c>
      <c r="F109" s="9"/>
      <c r="G109" s="9"/>
      <c r="H109" s="13">
        <v>0.28399999999999997</v>
      </c>
      <c r="I109" s="9" t="s">
        <v>11</v>
      </c>
      <c r="J109" s="9"/>
      <c r="K109" s="9"/>
      <c r="L109" s="9"/>
      <c r="M109" s="9"/>
      <c r="N109" s="9"/>
      <c r="O109" s="13"/>
      <c r="P109" s="9"/>
      <c r="Q109" s="9"/>
      <c r="R109" s="10"/>
      <c r="S109" s="9"/>
      <c r="T109" s="9"/>
      <c r="U109" s="9"/>
      <c r="V109" s="14"/>
      <c r="W109" s="9"/>
      <c r="X109" s="9"/>
      <c r="Y109" s="9"/>
      <c r="Z109" s="9"/>
      <c r="AA109" s="9"/>
    </row>
    <row r="110" spans="1:27" ht="12.75">
      <c r="A110" s="10">
        <v>45271</v>
      </c>
      <c r="B110" s="9" t="s">
        <v>45</v>
      </c>
      <c r="C110" s="11">
        <v>2635.78</v>
      </c>
      <c r="D110" s="9">
        <v>32</v>
      </c>
      <c r="E110" s="12" t="s">
        <v>97</v>
      </c>
      <c r="F110" s="9"/>
      <c r="G110" s="9"/>
      <c r="H110" s="13">
        <v>0.29799999999999999</v>
      </c>
      <c r="I110" s="9" t="s">
        <v>11</v>
      </c>
      <c r="J110" s="10"/>
      <c r="K110" s="9"/>
      <c r="L110" s="9"/>
      <c r="M110" s="9"/>
      <c r="N110" s="9"/>
      <c r="O110" s="13"/>
      <c r="P110" s="9"/>
      <c r="Q110" s="9"/>
      <c r="R110" s="10"/>
      <c r="S110" s="9"/>
      <c r="T110" s="9"/>
      <c r="U110" s="9"/>
      <c r="V110" s="14"/>
      <c r="W110" s="9"/>
      <c r="X110" s="9"/>
      <c r="Y110" s="9"/>
      <c r="Z110" s="9"/>
      <c r="AA110" s="9"/>
    </row>
    <row r="111" spans="1:27" ht="12.75">
      <c r="A111" s="10">
        <v>45271</v>
      </c>
      <c r="B111" s="9" t="s">
        <v>14</v>
      </c>
      <c r="C111" s="11">
        <v>3069.04</v>
      </c>
      <c r="D111" s="9">
        <v>34</v>
      </c>
      <c r="E111" s="12" t="s">
        <v>98</v>
      </c>
      <c r="F111" s="9"/>
      <c r="G111" s="9"/>
      <c r="H111" s="13"/>
      <c r="I111" s="9" t="s">
        <v>16</v>
      </c>
      <c r="J111" s="10"/>
      <c r="K111" s="9"/>
      <c r="L111" s="9"/>
      <c r="M111" s="9"/>
      <c r="N111" s="9"/>
      <c r="O111" s="13"/>
      <c r="P111" s="9"/>
      <c r="Q111" s="9"/>
      <c r="R111" s="10"/>
      <c r="S111" s="9"/>
      <c r="T111" s="9"/>
      <c r="U111" s="9"/>
      <c r="V111" s="14"/>
      <c r="W111" s="9"/>
      <c r="X111" s="9"/>
      <c r="Y111" s="9"/>
      <c r="Z111" s="9"/>
      <c r="AA111" s="9"/>
    </row>
    <row r="112" spans="1:27" ht="12.75">
      <c r="A112" s="10">
        <v>45271</v>
      </c>
      <c r="B112" s="9" t="s">
        <v>17</v>
      </c>
      <c r="C112" s="11">
        <v>4114.3500000000004</v>
      </c>
      <c r="D112" s="9">
        <v>46</v>
      </c>
      <c r="E112" s="12" t="s">
        <v>86</v>
      </c>
      <c r="F112" s="9"/>
      <c r="G112" s="9"/>
      <c r="H112" s="13"/>
      <c r="I112" s="9" t="s">
        <v>16</v>
      </c>
      <c r="J112" s="9"/>
      <c r="K112" s="9"/>
      <c r="L112" s="9"/>
      <c r="M112" s="9"/>
      <c r="N112" s="9"/>
      <c r="O112" s="13"/>
      <c r="P112" s="9"/>
      <c r="Q112" s="9"/>
      <c r="R112" s="10"/>
      <c r="S112" s="9"/>
      <c r="T112" s="9"/>
      <c r="U112" s="9"/>
      <c r="V112" s="14"/>
      <c r="W112" s="9"/>
      <c r="X112" s="9"/>
      <c r="Y112" s="9"/>
      <c r="Z112" s="9"/>
      <c r="AA112" s="9"/>
    </row>
    <row r="113" spans="1:27" ht="12.75">
      <c r="A113" s="10">
        <v>45271</v>
      </c>
      <c r="B113" s="9" t="s">
        <v>19</v>
      </c>
      <c r="C113" s="11">
        <v>3029.58</v>
      </c>
      <c r="D113" s="9">
        <v>35</v>
      </c>
      <c r="E113" s="12" t="s">
        <v>99</v>
      </c>
      <c r="F113" s="9"/>
      <c r="G113" s="9"/>
      <c r="H113" s="13"/>
      <c r="I113" s="9" t="s">
        <v>16</v>
      </c>
      <c r="J113" s="9"/>
      <c r="K113" s="9"/>
      <c r="L113" s="9"/>
      <c r="M113" s="9"/>
      <c r="N113" s="9"/>
      <c r="O113" s="13"/>
      <c r="P113" s="9"/>
      <c r="Q113" s="9"/>
      <c r="R113" s="10"/>
      <c r="S113" s="9"/>
      <c r="T113" s="9"/>
      <c r="U113" s="9"/>
      <c r="V113" s="14"/>
      <c r="W113" s="9"/>
      <c r="X113" s="9"/>
      <c r="Y113" s="9"/>
      <c r="Z113" s="9"/>
      <c r="AA113" s="9"/>
    </row>
    <row r="114" spans="1:27" ht="12.75">
      <c r="A114" s="10">
        <v>45272</v>
      </c>
      <c r="B114" s="9" t="s">
        <v>21</v>
      </c>
      <c r="C114" s="11">
        <v>5685.1</v>
      </c>
      <c r="D114" s="9">
        <v>57</v>
      </c>
      <c r="E114" s="12" t="s">
        <v>58</v>
      </c>
      <c r="F114" s="9"/>
      <c r="G114" s="9"/>
      <c r="H114" s="13">
        <v>0.27200000000000002</v>
      </c>
      <c r="I114" s="9" t="s">
        <v>11</v>
      </c>
      <c r="J114" s="9"/>
      <c r="K114" s="9"/>
      <c r="L114" s="9"/>
      <c r="M114" s="9"/>
      <c r="N114" s="9"/>
      <c r="O114" s="13"/>
      <c r="P114" s="9"/>
      <c r="Q114" s="9"/>
      <c r="R114" s="10"/>
      <c r="S114" s="9"/>
      <c r="T114" s="9"/>
      <c r="U114" s="9"/>
      <c r="V114" s="14"/>
      <c r="W114" s="9"/>
      <c r="X114" s="9"/>
      <c r="Y114" s="9"/>
      <c r="Z114" s="9"/>
      <c r="AA114" s="9"/>
    </row>
    <row r="115" spans="1:27" ht="12.75">
      <c r="A115" s="10">
        <v>45272</v>
      </c>
      <c r="B115" s="9" t="s">
        <v>9</v>
      </c>
      <c r="C115" s="11">
        <v>4457.3</v>
      </c>
      <c r="D115" s="9">
        <v>51</v>
      </c>
      <c r="E115" s="12" t="s">
        <v>100</v>
      </c>
      <c r="F115" s="9"/>
      <c r="G115" s="9"/>
      <c r="H115" s="13">
        <v>0.28199999999999997</v>
      </c>
      <c r="I115" s="9" t="s">
        <v>11</v>
      </c>
      <c r="J115" s="10"/>
      <c r="K115" s="9"/>
      <c r="L115" s="9"/>
      <c r="M115" s="9"/>
      <c r="N115" s="9"/>
      <c r="O115" s="13"/>
      <c r="P115" s="9"/>
      <c r="Q115" s="9"/>
      <c r="R115" s="10"/>
      <c r="S115" s="9"/>
      <c r="T115" s="9"/>
      <c r="U115" s="9"/>
      <c r="V115" s="14"/>
      <c r="W115" s="9"/>
      <c r="X115" s="9"/>
      <c r="Y115" s="9"/>
      <c r="Z115" s="9"/>
      <c r="AA115" s="9"/>
    </row>
    <row r="116" spans="1:27" ht="12.75">
      <c r="A116" s="10">
        <v>45272</v>
      </c>
      <c r="B116" s="9" t="s">
        <v>45</v>
      </c>
      <c r="C116" s="11">
        <v>4604.34</v>
      </c>
      <c r="D116" s="9">
        <v>47</v>
      </c>
      <c r="E116" s="12" t="s">
        <v>41</v>
      </c>
      <c r="F116" s="9"/>
      <c r="G116" s="9"/>
      <c r="H116" s="13">
        <v>0.29199999999999998</v>
      </c>
      <c r="I116" s="9" t="s">
        <v>11</v>
      </c>
      <c r="J116" s="10"/>
      <c r="K116" s="9"/>
      <c r="L116" s="9"/>
      <c r="M116" s="9"/>
      <c r="N116" s="9"/>
      <c r="O116" s="13"/>
      <c r="P116" s="9"/>
      <c r="Q116" s="9"/>
      <c r="R116" s="10"/>
      <c r="S116" s="9"/>
      <c r="T116" s="9"/>
      <c r="U116" s="9"/>
      <c r="V116" s="14"/>
      <c r="W116" s="9"/>
      <c r="X116" s="9"/>
      <c r="Y116" s="9"/>
      <c r="Z116" s="9"/>
      <c r="AA116" s="9"/>
    </row>
    <row r="117" spans="1:27" ht="12.75">
      <c r="A117" s="10">
        <v>45272</v>
      </c>
      <c r="B117" s="9" t="s">
        <v>12</v>
      </c>
      <c r="C117" s="11">
        <v>3971.56</v>
      </c>
      <c r="D117" s="9">
        <v>51</v>
      </c>
      <c r="E117" s="12" t="s">
        <v>101</v>
      </c>
      <c r="F117" s="9"/>
      <c r="G117" s="9"/>
      <c r="H117" s="13">
        <v>0.31900000000000001</v>
      </c>
      <c r="I117" s="9" t="s">
        <v>11</v>
      </c>
      <c r="J117" s="10"/>
      <c r="K117" s="9"/>
      <c r="L117" s="9"/>
      <c r="M117" s="9"/>
      <c r="N117" s="9"/>
      <c r="O117" s="13"/>
      <c r="P117" s="9"/>
      <c r="Q117" s="9"/>
      <c r="R117" s="10"/>
      <c r="S117" s="9"/>
      <c r="T117" s="9"/>
      <c r="U117" s="9"/>
      <c r="V117" s="14"/>
      <c r="W117" s="9"/>
      <c r="X117" s="9"/>
      <c r="Y117" s="9"/>
      <c r="Z117" s="9"/>
      <c r="AA117" s="9"/>
    </row>
    <row r="118" spans="1:27" ht="12.75">
      <c r="A118" s="10">
        <v>45272</v>
      </c>
      <c r="B118" s="9" t="s">
        <v>43</v>
      </c>
      <c r="C118" s="11">
        <v>2666.63</v>
      </c>
      <c r="D118" s="9">
        <v>29</v>
      </c>
      <c r="E118" s="12" t="s">
        <v>70</v>
      </c>
      <c r="F118" s="9"/>
      <c r="G118" s="9"/>
      <c r="H118" s="13">
        <v>0.34699999999999998</v>
      </c>
      <c r="I118" s="9" t="s">
        <v>11</v>
      </c>
      <c r="J118" s="9"/>
      <c r="K118" s="9"/>
      <c r="L118" s="9"/>
      <c r="M118" s="9"/>
      <c r="N118" s="9"/>
      <c r="O118" s="13"/>
      <c r="P118" s="9"/>
      <c r="Q118" s="9"/>
      <c r="R118" s="10"/>
      <c r="S118" s="9"/>
      <c r="T118" s="9"/>
      <c r="U118" s="9"/>
      <c r="V118" s="14"/>
      <c r="W118" s="9"/>
      <c r="X118" s="9"/>
      <c r="Y118" s="9"/>
      <c r="Z118" s="9"/>
      <c r="AA118" s="9"/>
    </row>
    <row r="119" spans="1:27" ht="12.75">
      <c r="A119" s="10">
        <v>45272</v>
      </c>
      <c r="B119" s="9" t="s">
        <v>14</v>
      </c>
      <c r="C119" s="11">
        <v>4018.44</v>
      </c>
      <c r="D119" s="9">
        <v>46</v>
      </c>
      <c r="E119" s="12" t="s">
        <v>102</v>
      </c>
      <c r="F119" s="9"/>
      <c r="G119" s="9"/>
      <c r="H119" s="13"/>
      <c r="I119" s="9" t="s">
        <v>16</v>
      </c>
      <c r="J119" s="10"/>
      <c r="K119" s="9"/>
      <c r="L119" s="9"/>
      <c r="M119" s="9"/>
      <c r="N119" s="9"/>
      <c r="O119" s="13"/>
      <c r="P119" s="9"/>
      <c r="Q119" s="9"/>
      <c r="R119" s="10"/>
      <c r="S119" s="9"/>
      <c r="T119" s="9"/>
      <c r="U119" s="9"/>
      <c r="V119" s="14"/>
      <c r="W119" s="9"/>
      <c r="X119" s="9"/>
      <c r="Y119" s="9"/>
      <c r="Z119" s="9"/>
      <c r="AA119" s="9"/>
    </row>
    <row r="120" spans="1:27" ht="12.75">
      <c r="A120" s="10">
        <v>45272</v>
      </c>
      <c r="B120" s="9" t="s">
        <v>17</v>
      </c>
      <c r="C120" s="11">
        <v>6062.07</v>
      </c>
      <c r="D120" s="9">
        <v>62</v>
      </c>
      <c r="E120" s="12" t="s">
        <v>103</v>
      </c>
      <c r="F120" s="9"/>
      <c r="G120" s="9"/>
      <c r="H120" s="13"/>
      <c r="I120" s="9" t="s">
        <v>16</v>
      </c>
      <c r="J120" s="9"/>
      <c r="K120" s="9"/>
      <c r="L120" s="9"/>
      <c r="M120" s="9"/>
      <c r="N120" s="9"/>
      <c r="O120" s="13"/>
      <c r="P120" s="9"/>
      <c r="Q120" s="9"/>
      <c r="R120" s="10"/>
      <c r="S120" s="9"/>
      <c r="T120" s="9"/>
      <c r="U120" s="9"/>
      <c r="V120" s="14"/>
      <c r="W120" s="9"/>
      <c r="X120" s="9"/>
      <c r="Y120" s="9"/>
      <c r="Z120" s="9"/>
      <c r="AA120" s="9"/>
    </row>
    <row r="121" spans="1:27" ht="12.75">
      <c r="A121" s="10">
        <v>45272</v>
      </c>
      <c r="B121" s="9" t="s">
        <v>19</v>
      </c>
      <c r="C121" s="11">
        <v>4627.5200000000004</v>
      </c>
      <c r="D121" s="9">
        <v>53</v>
      </c>
      <c r="E121" s="12" t="s">
        <v>53</v>
      </c>
      <c r="F121" s="9"/>
      <c r="G121" s="9"/>
      <c r="H121" s="13"/>
      <c r="I121" s="9" t="s">
        <v>16</v>
      </c>
      <c r="J121" s="9"/>
      <c r="K121" s="9"/>
      <c r="L121" s="9"/>
      <c r="M121" s="9"/>
      <c r="N121" s="9"/>
      <c r="O121" s="13"/>
      <c r="P121" s="9"/>
      <c r="Q121" s="9"/>
      <c r="R121" s="10"/>
      <c r="S121" s="9"/>
      <c r="T121" s="9"/>
      <c r="U121" s="9"/>
      <c r="V121" s="14"/>
      <c r="W121" s="9"/>
      <c r="X121" s="9"/>
      <c r="Y121" s="9"/>
      <c r="Z121" s="9"/>
      <c r="AA121" s="9"/>
    </row>
    <row r="122" spans="1:27" ht="12.75">
      <c r="A122" s="10">
        <v>45273</v>
      </c>
      <c r="B122" s="9" t="s">
        <v>9</v>
      </c>
      <c r="C122" s="11">
        <v>4622.4399999999996</v>
      </c>
      <c r="D122" s="9">
        <v>51</v>
      </c>
      <c r="E122" s="12" t="s">
        <v>53</v>
      </c>
      <c r="F122" s="9"/>
      <c r="G122" s="9"/>
      <c r="H122" s="13">
        <v>0.26300000000000001</v>
      </c>
      <c r="I122" s="9" t="s">
        <v>11</v>
      </c>
      <c r="J122" s="10"/>
      <c r="K122" s="9"/>
      <c r="L122" s="9"/>
      <c r="M122" s="9"/>
      <c r="N122" s="9"/>
      <c r="O122" s="13"/>
      <c r="P122" s="9"/>
      <c r="Q122" s="9"/>
      <c r="R122" s="10"/>
      <c r="S122" s="9"/>
      <c r="T122" s="9"/>
      <c r="U122" s="9"/>
      <c r="V122" s="14"/>
      <c r="W122" s="9"/>
      <c r="X122" s="9"/>
      <c r="Y122" s="9"/>
      <c r="Z122" s="9"/>
      <c r="AA122" s="9"/>
    </row>
    <row r="123" spans="1:27" ht="12.75">
      <c r="A123" s="10">
        <v>45273</v>
      </c>
      <c r="B123" s="9" t="s">
        <v>21</v>
      </c>
      <c r="C123" s="11">
        <v>5247.55</v>
      </c>
      <c r="D123" s="9">
        <v>53</v>
      </c>
      <c r="E123" s="12" t="s">
        <v>104</v>
      </c>
      <c r="F123" s="9"/>
      <c r="G123" s="9"/>
      <c r="H123" s="13">
        <v>0.26400000000000001</v>
      </c>
      <c r="I123" s="9" t="s">
        <v>11</v>
      </c>
      <c r="J123" s="9"/>
      <c r="K123" s="9"/>
      <c r="L123" s="9"/>
      <c r="M123" s="9"/>
      <c r="N123" s="9"/>
      <c r="O123" s="13"/>
      <c r="P123" s="9"/>
      <c r="Q123" s="9"/>
      <c r="R123" s="10"/>
      <c r="S123" s="9"/>
      <c r="T123" s="9"/>
      <c r="U123" s="9"/>
      <c r="V123" s="14"/>
      <c r="W123" s="9"/>
      <c r="X123" s="9"/>
      <c r="Y123" s="9"/>
      <c r="Z123" s="9"/>
      <c r="AA123" s="9"/>
    </row>
    <row r="124" spans="1:27" ht="12.75">
      <c r="A124" s="10">
        <v>45273</v>
      </c>
      <c r="B124" s="9" t="s">
        <v>12</v>
      </c>
      <c r="C124" s="11">
        <v>4800.6000000000004</v>
      </c>
      <c r="D124" s="9">
        <v>60</v>
      </c>
      <c r="E124" s="12" t="s">
        <v>65</v>
      </c>
      <c r="F124" s="9"/>
      <c r="G124" s="9"/>
      <c r="H124" s="13">
        <v>0.27900000000000003</v>
      </c>
      <c r="I124" s="9" t="s">
        <v>11</v>
      </c>
      <c r="J124" s="10"/>
      <c r="K124" s="9"/>
      <c r="L124" s="9"/>
      <c r="M124" s="9"/>
      <c r="N124" s="9"/>
      <c r="O124" s="13"/>
      <c r="P124" s="9"/>
      <c r="Q124" s="9"/>
      <c r="R124" s="10"/>
      <c r="S124" s="9"/>
      <c r="T124" s="9"/>
      <c r="U124" s="9"/>
      <c r="V124" s="14"/>
      <c r="W124" s="9"/>
      <c r="X124" s="9"/>
      <c r="Y124" s="9"/>
      <c r="Z124" s="9"/>
      <c r="AA124" s="9"/>
    </row>
    <row r="125" spans="1:27" ht="12.75">
      <c r="A125" s="10">
        <v>45273</v>
      </c>
      <c r="B125" s="9" t="s">
        <v>45</v>
      </c>
      <c r="C125" s="11">
        <v>4408.84</v>
      </c>
      <c r="D125" s="9">
        <v>42</v>
      </c>
      <c r="E125" s="12" t="s">
        <v>65</v>
      </c>
      <c r="F125" s="9"/>
      <c r="G125" s="9"/>
      <c r="H125" s="13">
        <v>0.28999999999999998</v>
      </c>
      <c r="I125" s="9" t="s">
        <v>11</v>
      </c>
      <c r="J125" s="10"/>
      <c r="K125" s="9"/>
      <c r="L125" s="9"/>
      <c r="M125" s="9"/>
      <c r="N125" s="9"/>
      <c r="O125" s="13"/>
      <c r="P125" s="9"/>
      <c r="Q125" s="9"/>
      <c r="R125" s="10"/>
      <c r="S125" s="9"/>
      <c r="T125" s="9"/>
      <c r="U125" s="9"/>
      <c r="V125" s="14"/>
      <c r="W125" s="9"/>
      <c r="X125" s="9"/>
      <c r="Y125" s="9"/>
      <c r="Z125" s="9"/>
      <c r="AA125" s="9"/>
    </row>
    <row r="126" spans="1:27" ht="12.75">
      <c r="A126" s="10">
        <v>45273</v>
      </c>
      <c r="B126" s="9" t="s">
        <v>43</v>
      </c>
      <c r="C126" s="11">
        <v>3110.9</v>
      </c>
      <c r="D126" s="9">
        <v>32</v>
      </c>
      <c r="E126" s="12" t="s">
        <v>13</v>
      </c>
      <c r="F126" s="9"/>
      <c r="G126" s="9"/>
      <c r="H126" s="13">
        <v>0.317</v>
      </c>
      <c r="I126" s="9" t="s">
        <v>11</v>
      </c>
      <c r="J126" s="9"/>
      <c r="K126" s="9"/>
      <c r="L126" s="9"/>
      <c r="M126" s="9"/>
      <c r="N126" s="9"/>
      <c r="O126" s="13"/>
      <c r="P126" s="9"/>
      <c r="Q126" s="9"/>
      <c r="R126" s="10"/>
      <c r="S126" s="9"/>
      <c r="T126" s="9"/>
      <c r="U126" s="9"/>
      <c r="V126" s="14"/>
      <c r="W126" s="9"/>
      <c r="X126" s="9"/>
      <c r="Y126" s="9"/>
      <c r="Z126" s="9"/>
      <c r="AA126" s="9"/>
    </row>
    <row r="127" spans="1:27" ht="12.75">
      <c r="A127" s="10">
        <v>45273</v>
      </c>
      <c r="B127" s="9" t="s">
        <v>14</v>
      </c>
      <c r="C127" s="11">
        <v>4428.1099999999997</v>
      </c>
      <c r="D127" s="9">
        <v>53</v>
      </c>
      <c r="E127" s="12" t="s">
        <v>105</v>
      </c>
      <c r="F127" s="9"/>
      <c r="G127" s="9"/>
      <c r="H127" s="13"/>
      <c r="I127" s="9" t="s">
        <v>16</v>
      </c>
      <c r="J127" s="10"/>
      <c r="K127" s="9"/>
      <c r="L127" s="9"/>
      <c r="M127" s="9"/>
      <c r="N127" s="9"/>
      <c r="O127" s="13"/>
      <c r="P127" s="9"/>
      <c r="Q127" s="9"/>
      <c r="R127" s="10"/>
      <c r="S127" s="9"/>
      <c r="T127" s="9"/>
      <c r="U127" s="9"/>
      <c r="V127" s="14"/>
      <c r="W127" s="9"/>
      <c r="X127" s="9"/>
      <c r="Y127" s="9"/>
      <c r="Z127" s="9"/>
      <c r="AA127" s="9"/>
    </row>
    <row r="128" spans="1:27" ht="12.75">
      <c r="A128" s="10">
        <v>45273</v>
      </c>
      <c r="B128" s="9" t="s">
        <v>17</v>
      </c>
      <c r="C128" s="11">
        <v>4465.03</v>
      </c>
      <c r="D128" s="9">
        <v>51</v>
      </c>
      <c r="E128" s="12" t="s">
        <v>106</v>
      </c>
      <c r="F128" s="9"/>
      <c r="G128" s="9"/>
      <c r="H128" s="13"/>
      <c r="I128" s="9" t="s">
        <v>16</v>
      </c>
      <c r="J128" s="9"/>
      <c r="K128" s="9"/>
      <c r="L128" s="9"/>
      <c r="M128" s="9"/>
      <c r="N128" s="9"/>
      <c r="O128" s="13"/>
      <c r="P128" s="9"/>
      <c r="Q128" s="9"/>
      <c r="R128" s="10"/>
      <c r="S128" s="9"/>
      <c r="T128" s="9"/>
      <c r="U128" s="9"/>
      <c r="V128" s="14"/>
      <c r="W128" s="9"/>
      <c r="X128" s="9"/>
      <c r="Y128" s="9"/>
      <c r="Z128" s="9"/>
      <c r="AA128" s="9"/>
    </row>
    <row r="129" spans="1:27" ht="12.75">
      <c r="A129" s="10">
        <v>45273</v>
      </c>
      <c r="B129" s="9" t="s">
        <v>19</v>
      </c>
      <c r="C129" s="11">
        <v>2350.61</v>
      </c>
      <c r="D129" s="9">
        <v>28</v>
      </c>
      <c r="E129" s="12" t="s">
        <v>56</v>
      </c>
      <c r="F129" s="9"/>
      <c r="G129" s="9"/>
      <c r="H129" s="13"/>
      <c r="I129" s="9" t="s">
        <v>16</v>
      </c>
      <c r="J129" s="9"/>
      <c r="K129" s="9"/>
      <c r="L129" s="9"/>
      <c r="M129" s="9"/>
      <c r="N129" s="9"/>
      <c r="O129" s="13"/>
      <c r="P129" s="9"/>
      <c r="Q129" s="9"/>
      <c r="R129" s="10"/>
      <c r="S129" s="9"/>
      <c r="T129" s="9"/>
      <c r="U129" s="9"/>
      <c r="V129" s="14"/>
      <c r="W129" s="9"/>
      <c r="X129" s="9"/>
      <c r="Y129" s="9"/>
      <c r="Z129" s="9"/>
      <c r="AA129" s="9"/>
    </row>
    <row r="130" spans="1:27" ht="12.75">
      <c r="A130" s="10">
        <v>45274</v>
      </c>
      <c r="B130" s="9" t="s">
        <v>21</v>
      </c>
      <c r="C130" s="11">
        <v>6687.96</v>
      </c>
      <c r="D130" s="9">
        <v>74</v>
      </c>
      <c r="E130" s="12" t="s">
        <v>58</v>
      </c>
      <c r="F130" s="9"/>
      <c r="G130" s="9"/>
      <c r="H130" s="13">
        <v>0.27200000000000002</v>
      </c>
      <c r="I130" s="9" t="s">
        <v>11</v>
      </c>
      <c r="J130" s="9"/>
      <c r="K130" s="9"/>
      <c r="L130" s="9"/>
      <c r="M130" s="9"/>
      <c r="N130" s="9"/>
      <c r="O130" s="13"/>
      <c r="P130" s="9"/>
      <c r="Q130" s="9"/>
      <c r="R130" s="10"/>
      <c r="S130" s="9"/>
      <c r="T130" s="9"/>
      <c r="U130" s="9"/>
      <c r="V130" s="14"/>
      <c r="W130" s="9"/>
      <c r="X130" s="9"/>
      <c r="Y130" s="9"/>
      <c r="Z130" s="9"/>
      <c r="AA130" s="9"/>
    </row>
    <row r="131" spans="1:27" ht="12.75">
      <c r="A131" s="10">
        <v>45274</v>
      </c>
      <c r="B131" s="9" t="s">
        <v>12</v>
      </c>
      <c r="C131" s="11">
        <v>4001.1</v>
      </c>
      <c r="D131" s="9">
        <v>52</v>
      </c>
      <c r="E131" s="12" t="s">
        <v>29</v>
      </c>
      <c r="F131" s="9"/>
      <c r="G131" s="9"/>
      <c r="H131" s="13">
        <v>0.28899999999999998</v>
      </c>
      <c r="I131" s="9" t="s">
        <v>11</v>
      </c>
      <c r="J131" s="10"/>
      <c r="K131" s="9"/>
      <c r="L131" s="9"/>
      <c r="M131" s="9"/>
      <c r="N131" s="9"/>
      <c r="O131" s="13"/>
      <c r="P131" s="9"/>
      <c r="Q131" s="9"/>
      <c r="R131" s="10"/>
      <c r="S131" s="9"/>
      <c r="T131" s="9"/>
      <c r="U131" s="9"/>
      <c r="V131" s="14"/>
      <c r="W131" s="9"/>
      <c r="X131" s="9"/>
      <c r="Y131" s="9"/>
      <c r="Z131" s="9"/>
      <c r="AA131" s="9"/>
    </row>
    <row r="132" spans="1:27" ht="12.75">
      <c r="A132" s="10">
        <v>45274</v>
      </c>
      <c r="B132" s="9" t="s">
        <v>9</v>
      </c>
      <c r="C132" s="11">
        <v>4409.1400000000003</v>
      </c>
      <c r="D132" s="9">
        <v>49</v>
      </c>
      <c r="E132" s="12" t="s">
        <v>107</v>
      </c>
      <c r="F132" s="9"/>
      <c r="G132" s="9"/>
      <c r="H132" s="13">
        <v>0.29199999999999998</v>
      </c>
      <c r="I132" s="9" t="s">
        <v>11</v>
      </c>
      <c r="J132" s="10"/>
      <c r="K132" s="9"/>
      <c r="L132" s="9"/>
      <c r="M132" s="9"/>
      <c r="N132" s="9"/>
      <c r="O132" s="13"/>
      <c r="P132" s="9"/>
      <c r="Q132" s="9"/>
      <c r="R132" s="10"/>
      <c r="S132" s="9"/>
      <c r="T132" s="9"/>
      <c r="U132" s="9"/>
      <c r="V132" s="14"/>
      <c r="W132" s="9"/>
      <c r="X132" s="9"/>
      <c r="Y132" s="9"/>
      <c r="Z132" s="9"/>
      <c r="AA132" s="9"/>
    </row>
    <row r="133" spans="1:27" ht="12.75">
      <c r="A133" s="10">
        <v>45274</v>
      </c>
      <c r="B133" s="9" t="s">
        <v>45</v>
      </c>
      <c r="C133" s="11">
        <v>4433.16</v>
      </c>
      <c r="D133" s="9">
        <v>48</v>
      </c>
      <c r="E133" s="12" t="s">
        <v>22</v>
      </c>
      <c r="F133" s="9"/>
      <c r="G133" s="9"/>
      <c r="H133" s="13">
        <v>0.309</v>
      </c>
      <c r="I133" s="9" t="s">
        <v>11</v>
      </c>
      <c r="J133" s="10"/>
      <c r="K133" s="9"/>
      <c r="L133" s="9"/>
      <c r="M133" s="9"/>
      <c r="N133" s="9"/>
      <c r="O133" s="13"/>
      <c r="P133" s="9"/>
      <c r="Q133" s="9"/>
      <c r="R133" s="10"/>
      <c r="S133" s="9"/>
      <c r="T133" s="9"/>
      <c r="U133" s="9"/>
      <c r="V133" s="14"/>
      <c r="W133" s="9"/>
      <c r="X133" s="9"/>
      <c r="Y133" s="9"/>
      <c r="Z133" s="9"/>
      <c r="AA133" s="9"/>
    </row>
    <row r="134" spans="1:27" ht="12.75">
      <c r="A134" s="10">
        <v>45274</v>
      </c>
      <c r="B134" s="9" t="s">
        <v>43</v>
      </c>
      <c r="C134" s="11">
        <v>2997.74</v>
      </c>
      <c r="D134" s="9">
        <v>39</v>
      </c>
      <c r="E134" s="12" t="s">
        <v>27</v>
      </c>
      <c r="F134" s="9"/>
      <c r="G134" s="9"/>
      <c r="H134" s="13">
        <v>0.32700000000000001</v>
      </c>
      <c r="I134" s="9" t="s">
        <v>11</v>
      </c>
      <c r="J134" s="9"/>
      <c r="K134" s="9"/>
      <c r="L134" s="9"/>
      <c r="M134" s="9"/>
      <c r="N134" s="9"/>
      <c r="O134" s="13"/>
      <c r="P134" s="9"/>
      <c r="Q134" s="9"/>
      <c r="R134" s="10"/>
      <c r="S134" s="9"/>
      <c r="T134" s="9"/>
      <c r="U134" s="9"/>
      <c r="V134" s="14"/>
      <c r="W134" s="9"/>
      <c r="X134" s="9"/>
      <c r="Y134" s="9"/>
      <c r="Z134" s="9"/>
      <c r="AA134" s="9"/>
    </row>
    <row r="135" spans="1:27" ht="12.75">
      <c r="A135" s="10">
        <v>45274</v>
      </c>
      <c r="B135" s="9" t="s">
        <v>14</v>
      </c>
      <c r="C135" s="11">
        <v>4346.18</v>
      </c>
      <c r="D135" s="9">
        <v>49</v>
      </c>
      <c r="E135" s="12" t="s">
        <v>36</v>
      </c>
      <c r="F135" s="9"/>
      <c r="G135" s="9"/>
      <c r="H135" s="13"/>
      <c r="I135" s="9" t="s">
        <v>16</v>
      </c>
      <c r="J135" s="10"/>
      <c r="K135" s="9"/>
      <c r="L135" s="9"/>
      <c r="M135" s="9"/>
      <c r="N135" s="9"/>
      <c r="O135" s="13"/>
      <c r="P135" s="9"/>
      <c r="Q135" s="9"/>
      <c r="R135" s="10"/>
      <c r="S135" s="9"/>
      <c r="T135" s="9"/>
      <c r="U135" s="9"/>
      <c r="V135" s="14"/>
      <c r="W135" s="9"/>
      <c r="X135" s="9"/>
      <c r="Y135" s="9"/>
      <c r="Z135" s="9"/>
      <c r="AA135" s="9"/>
    </row>
    <row r="136" spans="1:27" ht="12.75">
      <c r="A136" s="10">
        <v>45274</v>
      </c>
      <c r="B136" s="9" t="s">
        <v>17</v>
      </c>
      <c r="C136" s="11">
        <v>4846.01</v>
      </c>
      <c r="D136" s="9">
        <v>52</v>
      </c>
      <c r="E136" s="12" t="s">
        <v>52</v>
      </c>
      <c r="F136" s="9"/>
      <c r="G136" s="9"/>
      <c r="H136" s="13"/>
      <c r="I136" s="9" t="s">
        <v>16</v>
      </c>
      <c r="J136" s="9"/>
      <c r="K136" s="9"/>
      <c r="L136" s="9"/>
      <c r="M136" s="9"/>
      <c r="N136" s="9"/>
      <c r="O136" s="13"/>
      <c r="P136" s="9"/>
      <c r="Q136" s="9"/>
      <c r="R136" s="10"/>
      <c r="S136" s="9"/>
      <c r="T136" s="9"/>
      <c r="U136" s="9"/>
      <c r="V136" s="14"/>
      <c r="W136" s="9"/>
      <c r="X136" s="9"/>
      <c r="Y136" s="9"/>
      <c r="Z136" s="9"/>
      <c r="AA136" s="9"/>
    </row>
    <row r="137" spans="1:27" ht="12.75">
      <c r="A137" s="10">
        <v>45274</v>
      </c>
      <c r="B137" s="9" t="s">
        <v>19</v>
      </c>
      <c r="C137" s="11">
        <v>2710.48</v>
      </c>
      <c r="D137" s="9">
        <v>31</v>
      </c>
      <c r="E137" s="12" t="s">
        <v>108</v>
      </c>
      <c r="F137" s="9"/>
      <c r="G137" s="9"/>
      <c r="H137" s="13"/>
      <c r="I137" s="9" t="s">
        <v>16</v>
      </c>
      <c r="J137" s="9"/>
      <c r="K137" s="9"/>
      <c r="L137" s="9"/>
      <c r="M137" s="9"/>
      <c r="N137" s="9"/>
      <c r="O137" s="13"/>
      <c r="P137" s="9"/>
      <c r="Q137" s="9"/>
      <c r="R137" s="10"/>
      <c r="S137" s="9"/>
      <c r="T137" s="9"/>
      <c r="U137" s="9"/>
      <c r="V137" s="14"/>
      <c r="W137" s="9"/>
      <c r="X137" s="9"/>
      <c r="Y137" s="9"/>
      <c r="Z137" s="9"/>
      <c r="AA137" s="9"/>
    </row>
    <row r="138" spans="1:27" ht="12.75">
      <c r="A138" s="10">
        <v>45275</v>
      </c>
      <c r="B138" s="9" t="s">
        <v>21</v>
      </c>
      <c r="C138" s="11">
        <v>9718.83</v>
      </c>
      <c r="D138" s="9">
        <v>116</v>
      </c>
      <c r="E138" s="12" t="s">
        <v>109</v>
      </c>
      <c r="F138" s="9"/>
      <c r="G138" s="9"/>
      <c r="H138" s="13">
        <v>0.26200000000000001</v>
      </c>
      <c r="I138" s="9" t="s">
        <v>11</v>
      </c>
      <c r="J138" s="9"/>
      <c r="K138" s="9"/>
      <c r="L138" s="9"/>
      <c r="M138" s="9"/>
      <c r="N138" s="9"/>
      <c r="O138" s="13"/>
      <c r="P138" s="9"/>
      <c r="Q138" s="9"/>
      <c r="R138" s="10"/>
      <c r="S138" s="9"/>
      <c r="T138" s="9"/>
      <c r="U138" s="9"/>
      <c r="V138" s="14"/>
      <c r="W138" s="9"/>
      <c r="X138" s="9"/>
      <c r="Y138" s="9"/>
      <c r="Z138" s="9"/>
      <c r="AA138" s="9"/>
    </row>
    <row r="139" spans="1:27" ht="12.75">
      <c r="A139" s="10">
        <v>45275</v>
      </c>
      <c r="B139" s="9" t="s">
        <v>9</v>
      </c>
      <c r="C139" s="11">
        <v>8846.25</v>
      </c>
      <c r="D139" s="9">
        <v>93</v>
      </c>
      <c r="E139" s="12" t="s">
        <v>110</v>
      </c>
      <c r="F139" s="9"/>
      <c r="G139" s="9"/>
      <c r="H139" s="13">
        <v>0.27500000000000002</v>
      </c>
      <c r="I139" s="9" t="s">
        <v>11</v>
      </c>
      <c r="J139" s="10"/>
      <c r="K139" s="9"/>
      <c r="L139" s="9"/>
      <c r="M139" s="9"/>
      <c r="N139" s="9"/>
      <c r="O139" s="13"/>
      <c r="P139" s="9"/>
      <c r="Q139" s="9"/>
      <c r="R139" s="10"/>
      <c r="S139" s="9"/>
      <c r="T139" s="9"/>
      <c r="U139" s="9"/>
      <c r="V139" s="14"/>
      <c r="W139" s="9"/>
      <c r="X139" s="9"/>
      <c r="Y139" s="9"/>
      <c r="Z139" s="9"/>
      <c r="AA139" s="9"/>
    </row>
    <row r="140" spans="1:27" ht="12.75">
      <c r="A140" s="10">
        <v>45275</v>
      </c>
      <c r="B140" s="9" t="s">
        <v>43</v>
      </c>
      <c r="C140" s="11">
        <v>6029.78</v>
      </c>
      <c r="D140" s="9">
        <v>73</v>
      </c>
      <c r="E140" s="12" t="s">
        <v>33</v>
      </c>
      <c r="F140" s="9"/>
      <c r="G140" s="9"/>
      <c r="H140" s="13">
        <v>0.28699999999999998</v>
      </c>
      <c r="I140" s="9" t="s">
        <v>11</v>
      </c>
      <c r="J140" s="9"/>
      <c r="K140" s="9"/>
      <c r="L140" s="9"/>
      <c r="M140" s="9"/>
      <c r="N140" s="9"/>
      <c r="O140" s="13"/>
      <c r="P140" s="9"/>
      <c r="Q140" s="9"/>
      <c r="R140" s="10"/>
      <c r="S140" s="9"/>
      <c r="T140" s="9"/>
      <c r="U140" s="9"/>
      <c r="V140" s="14"/>
      <c r="W140" s="9"/>
      <c r="X140" s="9"/>
      <c r="Y140" s="9"/>
      <c r="Z140" s="9"/>
      <c r="AA140" s="9"/>
    </row>
    <row r="141" spans="1:27" ht="12.75">
      <c r="A141" s="10">
        <v>45275</v>
      </c>
      <c r="B141" s="9" t="s">
        <v>45</v>
      </c>
      <c r="C141" s="11">
        <v>10816.19</v>
      </c>
      <c r="D141" s="9">
        <v>117</v>
      </c>
      <c r="E141" s="12" t="s">
        <v>111</v>
      </c>
      <c r="F141" s="9"/>
      <c r="G141" s="9"/>
      <c r="H141" s="13">
        <v>0.29099999999999998</v>
      </c>
      <c r="I141" s="9" t="s">
        <v>11</v>
      </c>
      <c r="J141" s="10"/>
      <c r="K141" s="9"/>
      <c r="L141" s="9"/>
      <c r="M141" s="9"/>
      <c r="N141" s="9"/>
      <c r="O141" s="13"/>
      <c r="P141" s="9"/>
      <c r="Q141" s="9"/>
      <c r="R141" s="10"/>
      <c r="S141" s="9"/>
      <c r="T141" s="9"/>
      <c r="U141" s="9"/>
      <c r="V141" s="14"/>
      <c r="W141" s="9"/>
      <c r="X141" s="9"/>
      <c r="Y141" s="9"/>
      <c r="Z141" s="9"/>
      <c r="AA141" s="9"/>
    </row>
    <row r="142" spans="1:27" ht="12.75">
      <c r="A142" s="10">
        <v>45275</v>
      </c>
      <c r="B142" s="9" t="s">
        <v>12</v>
      </c>
      <c r="C142" s="11">
        <v>9268.4</v>
      </c>
      <c r="D142" s="9">
        <v>107</v>
      </c>
      <c r="E142" s="12" t="s">
        <v>78</v>
      </c>
      <c r="F142" s="9"/>
      <c r="G142" s="9"/>
      <c r="H142" s="13">
        <v>0.373</v>
      </c>
      <c r="I142" s="9" t="s">
        <v>11</v>
      </c>
      <c r="J142" s="10"/>
      <c r="K142" s="9"/>
      <c r="L142" s="9"/>
      <c r="M142" s="9"/>
      <c r="N142" s="9"/>
      <c r="O142" s="13"/>
      <c r="P142" s="9"/>
      <c r="Q142" s="9"/>
      <c r="R142" s="10"/>
      <c r="S142" s="9"/>
      <c r="T142" s="9"/>
      <c r="U142" s="9"/>
      <c r="V142" s="14"/>
      <c r="W142" s="9"/>
      <c r="X142" s="9"/>
      <c r="Y142" s="9"/>
      <c r="Z142" s="9"/>
      <c r="AA142" s="9"/>
    </row>
    <row r="143" spans="1:27" ht="12.75">
      <c r="A143" s="10">
        <v>45275</v>
      </c>
      <c r="B143" s="9" t="s">
        <v>14</v>
      </c>
      <c r="C143" s="11">
        <v>5770.59</v>
      </c>
      <c r="D143" s="9">
        <v>68</v>
      </c>
      <c r="E143" s="12" t="s">
        <v>112</v>
      </c>
      <c r="F143" s="9"/>
      <c r="G143" s="9"/>
      <c r="H143" s="13"/>
      <c r="I143" s="9" t="s">
        <v>16</v>
      </c>
      <c r="J143" s="10"/>
      <c r="K143" s="9"/>
      <c r="L143" s="9"/>
      <c r="M143" s="9"/>
      <c r="N143" s="9"/>
      <c r="O143" s="13"/>
      <c r="P143" s="9"/>
      <c r="Q143" s="9"/>
      <c r="R143" s="10"/>
      <c r="S143" s="9"/>
      <c r="T143" s="9"/>
      <c r="U143" s="9"/>
      <c r="V143" s="14"/>
      <c r="W143" s="9"/>
      <c r="X143" s="9"/>
      <c r="Y143" s="9"/>
      <c r="Z143" s="9"/>
      <c r="AA143" s="9"/>
    </row>
    <row r="144" spans="1:27" ht="12.75">
      <c r="A144" s="10">
        <v>45275</v>
      </c>
      <c r="B144" s="9" t="s">
        <v>17</v>
      </c>
      <c r="C144" s="11">
        <v>6340.02</v>
      </c>
      <c r="D144" s="9">
        <v>67</v>
      </c>
      <c r="E144" s="12" t="s">
        <v>113</v>
      </c>
      <c r="F144" s="9"/>
      <c r="G144" s="9"/>
      <c r="H144" s="13"/>
      <c r="I144" s="9" t="s">
        <v>16</v>
      </c>
      <c r="J144" s="9"/>
      <c r="K144" s="9"/>
      <c r="L144" s="9"/>
      <c r="M144" s="9"/>
      <c r="N144" s="9"/>
      <c r="O144" s="13"/>
      <c r="P144" s="9"/>
      <c r="Q144" s="9"/>
      <c r="R144" s="10"/>
      <c r="S144" s="9"/>
      <c r="T144" s="9"/>
      <c r="U144" s="9"/>
      <c r="V144" s="14"/>
      <c r="W144" s="9"/>
      <c r="X144" s="9"/>
      <c r="Y144" s="9"/>
      <c r="Z144" s="9"/>
      <c r="AA144" s="9"/>
    </row>
    <row r="145" spans="1:27" ht="12.75">
      <c r="A145" s="10">
        <v>45275</v>
      </c>
      <c r="B145" s="9" t="s">
        <v>19</v>
      </c>
      <c r="C145" s="11">
        <v>5207.3900000000003</v>
      </c>
      <c r="D145" s="9">
        <v>58</v>
      </c>
      <c r="E145" s="12" t="s">
        <v>114</v>
      </c>
      <c r="F145" s="9"/>
      <c r="G145" s="9"/>
      <c r="H145" s="13"/>
      <c r="I145" s="9" t="s">
        <v>16</v>
      </c>
      <c r="J145" s="9"/>
      <c r="K145" s="9"/>
      <c r="L145" s="9"/>
      <c r="M145" s="9"/>
      <c r="N145" s="9"/>
      <c r="O145" s="13"/>
      <c r="P145" s="9"/>
      <c r="Q145" s="9"/>
      <c r="R145" s="10"/>
      <c r="S145" s="9"/>
      <c r="T145" s="9"/>
      <c r="U145" s="9"/>
      <c r="V145" s="14"/>
      <c r="W145" s="9"/>
      <c r="X145" s="9"/>
      <c r="Y145" s="9"/>
      <c r="Z145" s="9"/>
      <c r="AA145" s="9"/>
    </row>
    <row r="146" spans="1:27" ht="12.75">
      <c r="A146" s="10">
        <v>45276</v>
      </c>
      <c r="B146" s="9" t="s">
        <v>12</v>
      </c>
      <c r="C146" s="11">
        <v>7059.74</v>
      </c>
      <c r="D146" s="9">
        <v>88</v>
      </c>
      <c r="E146" s="12" t="s">
        <v>77</v>
      </c>
      <c r="F146" s="9"/>
      <c r="G146" s="9"/>
      <c r="H146" s="13">
        <v>0.191</v>
      </c>
      <c r="I146" s="9" t="s">
        <v>11</v>
      </c>
      <c r="J146" s="10"/>
      <c r="K146" s="9"/>
      <c r="L146" s="9"/>
      <c r="M146" s="9"/>
      <c r="N146" s="9"/>
      <c r="O146" s="13"/>
      <c r="P146" s="9"/>
      <c r="Q146" s="9"/>
      <c r="R146" s="10"/>
      <c r="S146" s="9"/>
      <c r="T146" s="9"/>
      <c r="U146" s="9"/>
      <c r="V146" s="14"/>
      <c r="W146" s="9"/>
      <c r="X146" s="9"/>
      <c r="Y146" s="9"/>
      <c r="Z146" s="9"/>
      <c r="AA146" s="9"/>
    </row>
    <row r="147" spans="1:27" ht="12.75">
      <c r="A147" s="10">
        <v>45276</v>
      </c>
      <c r="B147" s="9" t="s">
        <v>9</v>
      </c>
      <c r="C147" s="11">
        <v>9089.57</v>
      </c>
      <c r="D147" s="9">
        <v>106</v>
      </c>
      <c r="E147" s="12" t="s">
        <v>28</v>
      </c>
      <c r="F147" s="9"/>
      <c r="G147" s="9"/>
      <c r="H147" s="13">
        <v>0.25</v>
      </c>
      <c r="I147" s="9" t="s">
        <v>11</v>
      </c>
      <c r="J147" s="10"/>
      <c r="K147" s="9"/>
      <c r="L147" s="9"/>
      <c r="M147" s="9"/>
      <c r="N147" s="9"/>
      <c r="O147" s="13"/>
      <c r="P147" s="9"/>
      <c r="Q147" s="9"/>
      <c r="R147" s="10"/>
      <c r="S147" s="9"/>
      <c r="T147" s="9"/>
      <c r="U147" s="9"/>
      <c r="V147" s="14"/>
      <c r="W147" s="9"/>
      <c r="X147" s="9"/>
      <c r="Y147" s="9"/>
      <c r="Z147" s="9"/>
      <c r="AA147" s="9"/>
    </row>
    <row r="148" spans="1:27" ht="12.75">
      <c r="A148" s="10">
        <v>45276</v>
      </c>
      <c r="B148" s="9" t="s">
        <v>21</v>
      </c>
      <c r="C148" s="11">
        <v>11059.72</v>
      </c>
      <c r="D148" s="9">
        <v>130</v>
      </c>
      <c r="E148" s="12" t="s">
        <v>110</v>
      </c>
      <c r="F148" s="9"/>
      <c r="G148" s="9"/>
      <c r="H148" s="13">
        <v>0.26200000000000001</v>
      </c>
      <c r="I148" s="9" t="s">
        <v>11</v>
      </c>
      <c r="J148" s="9"/>
      <c r="K148" s="9"/>
      <c r="L148" s="9"/>
      <c r="M148" s="9"/>
      <c r="N148" s="9"/>
      <c r="O148" s="13"/>
      <c r="P148" s="9"/>
      <c r="Q148" s="9"/>
      <c r="R148" s="10"/>
      <c r="S148" s="9"/>
      <c r="T148" s="9"/>
      <c r="U148" s="9"/>
      <c r="V148" s="14"/>
      <c r="W148" s="9"/>
      <c r="X148" s="9"/>
      <c r="Y148" s="9"/>
      <c r="Z148" s="9"/>
      <c r="AA148" s="9"/>
    </row>
    <row r="149" spans="1:27" ht="12.75">
      <c r="A149" s="10">
        <v>45276</v>
      </c>
      <c r="B149" s="9" t="s">
        <v>43</v>
      </c>
      <c r="C149" s="11">
        <v>5985.64</v>
      </c>
      <c r="D149" s="9">
        <v>74</v>
      </c>
      <c r="E149" s="12" t="s">
        <v>29</v>
      </c>
      <c r="F149" s="9"/>
      <c r="G149" s="9"/>
      <c r="H149" s="13">
        <v>0.27600000000000002</v>
      </c>
      <c r="I149" s="9" t="s">
        <v>11</v>
      </c>
      <c r="J149" s="9"/>
      <c r="K149" s="9"/>
      <c r="L149" s="9"/>
      <c r="M149" s="9"/>
      <c r="N149" s="9"/>
      <c r="O149" s="13"/>
      <c r="P149" s="9"/>
      <c r="Q149" s="9"/>
      <c r="R149" s="10"/>
      <c r="S149" s="9"/>
      <c r="T149" s="9"/>
      <c r="U149" s="9"/>
      <c r="V149" s="14"/>
      <c r="W149" s="9"/>
      <c r="X149" s="9"/>
      <c r="Y149" s="9"/>
      <c r="Z149" s="9"/>
      <c r="AA149" s="9"/>
    </row>
    <row r="150" spans="1:27" ht="12.75">
      <c r="A150" s="10">
        <v>45276</v>
      </c>
      <c r="B150" s="9" t="s">
        <v>45</v>
      </c>
      <c r="C150" s="11">
        <v>10799.24</v>
      </c>
      <c r="D150" s="9">
        <v>107</v>
      </c>
      <c r="E150" s="12" t="s">
        <v>78</v>
      </c>
      <c r="F150" s="9"/>
      <c r="G150" s="9"/>
      <c r="H150" s="13">
        <v>0.30299999999999999</v>
      </c>
      <c r="I150" s="9" t="s">
        <v>11</v>
      </c>
      <c r="J150" s="10"/>
      <c r="K150" s="9"/>
      <c r="L150" s="9"/>
      <c r="M150" s="9"/>
      <c r="N150" s="9"/>
      <c r="O150" s="13"/>
      <c r="P150" s="9"/>
      <c r="Q150" s="9"/>
      <c r="R150" s="10"/>
      <c r="S150" s="9"/>
      <c r="T150" s="9"/>
      <c r="U150" s="9"/>
      <c r="V150" s="14"/>
      <c r="W150" s="9"/>
      <c r="X150" s="9"/>
      <c r="Y150" s="9"/>
      <c r="Z150" s="9"/>
      <c r="AA150" s="9"/>
    </row>
    <row r="151" spans="1:27" ht="12.75">
      <c r="A151" s="10">
        <v>45276</v>
      </c>
      <c r="B151" s="9" t="s">
        <v>14</v>
      </c>
      <c r="C151" s="11">
        <v>8006.89</v>
      </c>
      <c r="D151" s="9">
        <v>85</v>
      </c>
      <c r="E151" s="12" t="s">
        <v>115</v>
      </c>
      <c r="F151" s="9"/>
      <c r="G151" s="9"/>
      <c r="H151" s="13"/>
      <c r="I151" s="9" t="s">
        <v>16</v>
      </c>
      <c r="J151" s="10"/>
      <c r="K151" s="9"/>
      <c r="L151" s="9"/>
      <c r="M151" s="9"/>
      <c r="N151" s="9"/>
      <c r="O151" s="13"/>
      <c r="P151" s="9"/>
      <c r="Q151" s="9"/>
      <c r="R151" s="10"/>
      <c r="S151" s="9"/>
      <c r="T151" s="9"/>
      <c r="U151" s="9"/>
      <c r="V151" s="14"/>
      <c r="W151" s="9"/>
      <c r="X151" s="9"/>
      <c r="Y151" s="9"/>
      <c r="Z151" s="9"/>
      <c r="AA151" s="9"/>
    </row>
    <row r="152" spans="1:27" ht="12.75">
      <c r="A152" s="10">
        <v>45276</v>
      </c>
      <c r="B152" s="9" t="s">
        <v>17</v>
      </c>
      <c r="C152" s="11">
        <v>10001.25</v>
      </c>
      <c r="D152" s="9">
        <v>115</v>
      </c>
      <c r="E152" s="12" t="s">
        <v>52</v>
      </c>
      <c r="F152" s="9"/>
      <c r="G152" s="9"/>
      <c r="H152" s="13"/>
      <c r="I152" s="9" t="s">
        <v>16</v>
      </c>
      <c r="J152" s="9"/>
      <c r="K152" s="9"/>
      <c r="L152" s="9"/>
      <c r="M152" s="9"/>
      <c r="N152" s="9"/>
      <c r="O152" s="13"/>
      <c r="P152" s="9"/>
      <c r="Q152" s="9"/>
      <c r="R152" s="10"/>
      <c r="S152" s="9"/>
      <c r="T152" s="9"/>
      <c r="U152" s="9"/>
      <c r="V152" s="14"/>
      <c r="W152" s="9"/>
      <c r="X152" s="9"/>
      <c r="Y152" s="9"/>
      <c r="Z152" s="9"/>
      <c r="AA152" s="9"/>
    </row>
    <row r="153" spans="1:27" ht="12.75">
      <c r="A153" s="10">
        <v>45276</v>
      </c>
      <c r="B153" s="9" t="s">
        <v>19</v>
      </c>
      <c r="C153" s="11">
        <v>8490.44</v>
      </c>
      <c r="D153" s="9">
        <v>83</v>
      </c>
      <c r="E153" s="12" t="s">
        <v>40</v>
      </c>
      <c r="F153" s="9"/>
      <c r="G153" s="9"/>
      <c r="H153" s="13"/>
      <c r="I153" s="9" t="s">
        <v>16</v>
      </c>
      <c r="J153" s="9"/>
      <c r="K153" s="9"/>
      <c r="L153" s="9"/>
      <c r="M153" s="9"/>
      <c r="N153" s="9"/>
      <c r="O153" s="13"/>
      <c r="P153" s="9"/>
      <c r="Q153" s="9"/>
      <c r="R153" s="10"/>
      <c r="S153" s="9"/>
      <c r="T153" s="9"/>
      <c r="U153" s="9"/>
      <c r="V153" s="14"/>
      <c r="W153" s="9"/>
      <c r="X153" s="9"/>
      <c r="Y153" s="9"/>
      <c r="Z153" s="9"/>
      <c r="AA153" s="9"/>
    </row>
    <row r="154" spans="1:27" ht="12.75">
      <c r="A154" s="10">
        <v>45277</v>
      </c>
      <c r="B154" s="9" t="s">
        <v>21</v>
      </c>
      <c r="C154" s="11">
        <v>7227.16</v>
      </c>
      <c r="D154" s="9">
        <v>98</v>
      </c>
      <c r="E154" s="12" t="s">
        <v>100</v>
      </c>
      <c r="F154" s="9"/>
      <c r="G154" s="9"/>
      <c r="H154" s="13">
        <v>0.26800000000000002</v>
      </c>
      <c r="I154" s="9" t="s">
        <v>11</v>
      </c>
      <c r="J154" s="9"/>
      <c r="K154" s="9"/>
      <c r="L154" s="9"/>
      <c r="M154" s="9"/>
      <c r="N154" s="9"/>
      <c r="O154" s="13"/>
      <c r="P154" s="9"/>
      <c r="Q154" s="9"/>
      <c r="R154" s="10"/>
      <c r="S154" s="9"/>
      <c r="T154" s="9"/>
      <c r="U154" s="9"/>
      <c r="V154" s="14"/>
      <c r="W154" s="9"/>
      <c r="X154" s="9"/>
      <c r="Y154" s="9"/>
      <c r="Z154" s="9"/>
      <c r="AA154" s="9"/>
    </row>
    <row r="155" spans="1:27" ht="12.75">
      <c r="A155" s="10">
        <v>45277</v>
      </c>
      <c r="B155" s="9" t="s">
        <v>9</v>
      </c>
      <c r="C155" s="11">
        <v>6031.58</v>
      </c>
      <c r="D155" s="9">
        <v>76</v>
      </c>
      <c r="E155" s="12" t="s">
        <v>32</v>
      </c>
      <c r="F155" s="9"/>
      <c r="G155" s="9"/>
      <c r="H155" s="13">
        <v>0.27900000000000003</v>
      </c>
      <c r="I155" s="9" t="s">
        <v>11</v>
      </c>
      <c r="J155" s="10"/>
      <c r="K155" s="9"/>
      <c r="L155" s="9"/>
      <c r="M155" s="9"/>
      <c r="N155" s="9"/>
      <c r="O155" s="13"/>
      <c r="P155" s="9"/>
      <c r="Q155" s="9"/>
      <c r="R155" s="10"/>
      <c r="S155" s="9"/>
      <c r="T155" s="9"/>
      <c r="U155" s="9"/>
      <c r="V155" s="14"/>
      <c r="W155" s="9"/>
      <c r="X155" s="9"/>
      <c r="Y155" s="9"/>
      <c r="Z155" s="9"/>
      <c r="AA155" s="9"/>
    </row>
    <row r="156" spans="1:27" ht="12.75">
      <c r="A156" s="10">
        <v>45277</v>
      </c>
      <c r="B156" s="9" t="s">
        <v>12</v>
      </c>
      <c r="C156" s="11">
        <v>6458.52</v>
      </c>
      <c r="D156" s="9">
        <v>80</v>
      </c>
      <c r="E156" s="12" t="s">
        <v>100</v>
      </c>
      <c r="F156" s="9"/>
      <c r="G156" s="9"/>
      <c r="H156" s="13">
        <v>0.28299999999999997</v>
      </c>
      <c r="I156" s="9" t="s">
        <v>11</v>
      </c>
      <c r="J156" s="10"/>
      <c r="K156" s="9"/>
      <c r="L156" s="9"/>
      <c r="M156" s="9"/>
      <c r="N156" s="9"/>
      <c r="O156" s="13"/>
      <c r="P156" s="9"/>
      <c r="Q156" s="9"/>
      <c r="R156" s="10"/>
      <c r="S156" s="9"/>
      <c r="T156" s="9"/>
      <c r="U156" s="9"/>
      <c r="V156" s="14"/>
      <c r="W156" s="9"/>
      <c r="X156" s="9"/>
      <c r="Y156" s="9"/>
      <c r="Z156" s="9"/>
      <c r="AA156" s="9"/>
    </row>
    <row r="157" spans="1:27" ht="12.75">
      <c r="A157" s="10">
        <v>45277</v>
      </c>
      <c r="B157" s="9" t="s">
        <v>43</v>
      </c>
      <c r="C157" s="11">
        <v>4527.05</v>
      </c>
      <c r="D157" s="9">
        <v>51</v>
      </c>
      <c r="E157" s="12" t="s">
        <v>22</v>
      </c>
      <c r="F157" s="9"/>
      <c r="G157" s="9"/>
      <c r="H157" s="13">
        <v>0.28299999999999997</v>
      </c>
      <c r="I157" s="9" t="s">
        <v>11</v>
      </c>
      <c r="J157" s="9"/>
      <c r="K157" s="9"/>
      <c r="L157" s="9"/>
      <c r="M157" s="9"/>
      <c r="N157" s="9"/>
      <c r="O157" s="13"/>
      <c r="P157" s="9"/>
      <c r="Q157" s="9"/>
      <c r="R157" s="10"/>
      <c r="S157" s="9"/>
      <c r="T157" s="9"/>
      <c r="U157" s="9"/>
      <c r="V157" s="14"/>
      <c r="W157" s="9"/>
      <c r="X157" s="9"/>
      <c r="Y157" s="9"/>
      <c r="Z157" s="9"/>
      <c r="AA157" s="9"/>
    </row>
    <row r="158" spans="1:27" ht="12.75">
      <c r="A158" s="10">
        <v>45277</v>
      </c>
      <c r="B158" s="9" t="s">
        <v>45</v>
      </c>
      <c r="C158" s="11">
        <v>8179.92</v>
      </c>
      <c r="D158" s="9">
        <v>85</v>
      </c>
      <c r="E158" s="12" t="s">
        <v>116</v>
      </c>
      <c r="F158" s="9"/>
      <c r="G158" s="9"/>
      <c r="H158" s="13">
        <v>0.316</v>
      </c>
      <c r="I158" s="9" t="s">
        <v>11</v>
      </c>
      <c r="J158" s="10"/>
      <c r="K158" s="9"/>
      <c r="L158" s="9"/>
      <c r="M158" s="9"/>
      <c r="N158" s="9"/>
      <c r="O158" s="13"/>
      <c r="P158" s="9"/>
      <c r="Q158" s="9"/>
      <c r="R158" s="10"/>
      <c r="S158" s="9"/>
      <c r="T158" s="9"/>
      <c r="U158" s="9"/>
      <c r="V158" s="14"/>
      <c r="W158" s="9"/>
      <c r="X158" s="9"/>
      <c r="Y158" s="9"/>
      <c r="Z158" s="9"/>
      <c r="AA158" s="9"/>
    </row>
    <row r="159" spans="1:27" ht="12.75">
      <c r="A159" s="10">
        <v>45277</v>
      </c>
      <c r="B159" s="9" t="s">
        <v>14</v>
      </c>
      <c r="C159" s="11">
        <v>8508.5</v>
      </c>
      <c r="D159" s="9">
        <v>98</v>
      </c>
      <c r="E159" s="12" t="s">
        <v>117</v>
      </c>
      <c r="F159" s="9"/>
      <c r="G159" s="9"/>
      <c r="H159" s="13"/>
      <c r="I159" s="9" t="s">
        <v>16</v>
      </c>
      <c r="J159" s="10"/>
      <c r="K159" s="9"/>
      <c r="L159" s="9"/>
      <c r="M159" s="9"/>
      <c r="N159" s="9"/>
      <c r="O159" s="13"/>
      <c r="P159" s="9"/>
      <c r="Q159" s="9"/>
      <c r="R159" s="10"/>
      <c r="S159" s="9"/>
      <c r="T159" s="9"/>
      <c r="U159" s="9"/>
      <c r="V159" s="14"/>
      <c r="W159" s="9"/>
      <c r="X159" s="9"/>
      <c r="Y159" s="9"/>
      <c r="Z159" s="9"/>
      <c r="AA159" s="9"/>
    </row>
    <row r="160" spans="1:27" ht="12.75">
      <c r="A160" s="10">
        <v>45277</v>
      </c>
      <c r="B160" s="9" t="s">
        <v>17</v>
      </c>
      <c r="C160" s="11">
        <v>11645</v>
      </c>
      <c r="D160" s="9">
        <v>131</v>
      </c>
      <c r="E160" s="12" t="s">
        <v>118</v>
      </c>
      <c r="F160" s="9"/>
      <c r="G160" s="9"/>
      <c r="H160" s="13"/>
      <c r="I160" s="9" t="s">
        <v>16</v>
      </c>
      <c r="J160" s="9"/>
      <c r="K160" s="9"/>
      <c r="L160" s="9"/>
      <c r="M160" s="9"/>
      <c r="N160" s="9"/>
      <c r="O160" s="13"/>
      <c r="P160" s="9"/>
      <c r="Q160" s="9"/>
      <c r="R160" s="10"/>
      <c r="S160" s="9"/>
      <c r="T160" s="9"/>
      <c r="U160" s="9"/>
      <c r="V160" s="14"/>
      <c r="W160" s="9"/>
      <c r="X160" s="9"/>
      <c r="Y160" s="9"/>
      <c r="Z160" s="9"/>
      <c r="AA160" s="9"/>
    </row>
    <row r="161" spans="1:27" ht="12.75">
      <c r="A161" s="10">
        <v>45277</v>
      </c>
      <c r="B161" s="9" t="s">
        <v>19</v>
      </c>
      <c r="C161" s="11">
        <v>8457.9</v>
      </c>
      <c r="D161" s="9">
        <v>99</v>
      </c>
      <c r="E161" s="12" t="s">
        <v>119</v>
      </c>
      <c r="F161" s="9"/>
      <c r="G161" s="9"/>
      <c r="H161" s="13"/>
      <c r="I161" s="9" t="s">
        <v>16</v>
      </c>
      <c r="J161" s="9"/>
      <c r="K161" s="9"/>
      <c r="L161" s="9"/>
      <c r="M161" s="9"/>
      <c r="N161" s="9"/>
      <c r="O161" s="13"/>
      <c r="P161" s="9"/>
      <c r="Q161" s="9"/>
      <c r="R161" s="10"/>
      <c r="S161" s="9"/>
      <c r="T161" s="9"/>
      <c r="U161" s="9"/>
      <c r="V161" s="14"/>
      <c r="W161" s="9"/>
      <c r="X161" s="9"/>
      <c r="Y161" s="9"/>
      <c r="Z161" s="9"/>
      <c r="AA161" s="9"/>
    </row>
    <row r="162" spans="1:27" ht="12.75">
      <c r="A162" s="10">
        <v>45278</v>
      </c>
      <c r="B162" s="9" t="s">
        <v>21</v>
      </c>
      <c r="C162" s="11">
        <v>4945.78</v>
      </c>
      <c r="D162" s="9">
        <v>47</v>
      </c>
      <c r="E162" s="12" t="s">
        <v>120</v>
      </c>
      <c r="F162" s="9"/>
      <c r="G162" s="9"/>
      <c r="H162" s="13">
        <v>0.27800000000000002</v>
      </c>
      <c r="I162" s="9" t="s">
        <v>11</v>
      </c>
      <c r="J162" s="9"/>
      <c r="K162" s="9"/>
      <c r="L162" s="9"/>
      <c r="M162" s="9"/>
      <c r="N162" s="9"/>
      <c r="O162" s="13"/>
      <c r="P162" s="9"/>
      <c r="Q162" s="9"/>
      <c r="R162" s="10"/>
      <c r="S162" s="9"/>
      <c r="T162" s="9"/>
      <c r="U162" s="9"/>
      <c r="V162" s="14"/>
      <c r="W162" s="9"/>
      <c r="X162" s="9"/>
      <c r="Y162" s="9"/>
      <c r="Z162" s="9"/>
      <c r="AA162" s="9"/>
    </row>
    <row r="163" spans="1:27" ht="12.75">
      <c r="A163" s="10">
        <v>45278</v>
      </c>
      <c r="B163" s="9" t="s">
        <v>9</v>
      </c>
      <c r="C163" s="11">
        <v>3376.79</v>
      </c>
      <c r="D163" s="9">
        <v>44</v>
      </c>
      <c r="E163" s="12" t="s">
        <v>121</v>
      </c>
      <c r="F163" s="9"/>
      <c r="G163" s="9"/>
      <c r="H163" s="13">
        <v>0.28399999999999997</v>
      </c>
      <c r="I163" s="9" t="s">
        <v>11</v>
      </c>
      <c r="J163" s="10"/>
      <c r="K163" s="9"/>
      <c r="L163" s="9"/>
      <c r="M163" s="9"/>
      <c r="N163" s="9"/>
      <c r="O163" s="13"/>
      <c r="P163" s="9"/>
      <c r="Q163" s="9"/>
      <c r="R163" s="10"/>
      <c r="S163" s="9"/>
      <c r="T163" s="9"/>
      <c r="U163" s="9"/>
      <c r="V163" s="14"/>
      <c r="W163" s="9"/>
      <c r="X163" s="9"/>
      <c r="Y163" s="9"/>
      <c r="Z163" s="9"/>
      <c r="AA163" s="9"/>
    </row>
    <row r="164" spans="1:27" ht="12.75">
      <c r="A164" s="10">
        <v>45278</v>
      </c>
      <c r="B164" s="9" t="s">
        <v>45</v>
      </c>
      <c r="C164" s="11">
        <v>4429.5</v>
      </c>
      <c r="D164" s="9">
        <v>48</v>
      </c>
      <c r="E164" s="12" t="s">
        <v>100</v>
      </c>
      <c r="F164" s="9"/>
      <c r="G164" s="9"/>
      <c r="H164" s="13">
        <v>0.28799999999999998</v>
      </c>
      <c r="I164" s="9" t="s">
        <v>11</v>
      </c>
      <c r="J164" s="10"/>
      <c r="K164" s="9"/>
      <c r="L164" s="9"/>
      <c r="M164" s="9"/>
      <c r="N164" s="9"/>
      <c r="O164" s="13"/>
      <c r="P164" s="9"/>
      <c r="Q164" s="9"/>
      <c r="R164" s="10"/>
      <c r="S164" s="9"/>
      <c r="T164" s="9"/>
      <c r="U164" s="9"/>
      <c r="V164" s="14"/>
      <c r="W164" s="9"/>
      <c r="X164" s="9"/>
      <c r="Y164" s="9"/>
      <c r="Z164" s="9"/>
      <c r="AA164" s="9"/>
    </row>
    <row r="165" spans="1:27" ht="12.75">
      <c r="A165" s="10">
        <v>45278</v>
      </c>
      <c r="B165" s="9" t="s">
        <v>43</v>
      </c>
      <c r="C165" s="11">
        <v>2500.12</v>
      </c>
      <c r="D165" s="9">
        <v>37</v>
      </c>
      <c r="E165" s="12" t="s">
        <v>122</v>
      </c>
      <c r="F165" s="9"/>
      <c r="G165" s="9"/>
      <c r="H165" s="13">
        <v>0.316</v>
      </c>
      <c r="I165" s="9" t="s">
        <v>11</v>
      </c>
      <c r="J165" s="9"/>
      <c r="K165" s="9"/>
      <c r="L165" s="9"/>
      <c r="M165" s="9"/>
      <c r="N165" s="9"/>
      <c r="O165" s="13"/>
      <c r="P165" s="9"/>
      <c r="Q165" s="9"/>
      <c r="R165" s="10"/>
      <c r="S165" s="9"/>
      <c r="T165" s="9"/>
      <c r="U165" s="9"/>
      <c r="V165" s="14"/>
      <c r="W165" s="9"/>
      <c r="X165" s="9"/>
      <c r="Y165" s="9"/>
      <c r="Z165" s="9"/>
      <c r="AA165" s="9"/>
    </row>
    <row r="166" spans="1:27" ht="12.75">
      <c r="A166" s="10">
        <v>45278</v>
      </c>
      <c r="B166" s="9" t="s">
        <v>12</v>
      </c>
      <c r="C166" s="11">
        <v>3040.65</v>
      </c>
      <c r="D166" s="9">
        <v>42</v>
      </c>
      <c r="E166" s="12" t="s">
        <v>123</v>
      </c>
      <c r="F166" s="9"/>
      <c r="G166" s="9"/>
      <c r="H166" s="13">
        <v>0.34599999999999997</v>
      </c>
      <c r="I166" s="9" t="s">
        <v>11</v>
      </c>
      <c r="J166" s="10"/>
      <c r="K166" s="9"/>
      <c r="L166" s="9"/>
      <c r="M166" s="9"/>
      <c r="N166" s="9"/>
      <c r="O166" s="13"/>
      <c r="P166" s="9"/>
      <c r="Q166" s="9"/>
      <c r="R166" s="10"/>
      <c r="S166" s="9"/>
      <c r="T166" s="9"/>
      <c r="U166" s="9"/>
      <c r="V166" s="14"/>
      <c r="W166" s="9"/>
      <c r="X166" s="9"/>
      <c r="Y166" s="9"/>
      <c r="Z166" s="9"/>
      <c r="AA166" s="9"/>
    </row>
    <row r="167" spans="1:27" ht="12.75">
      <c r="A167" s="10">
        <v>45278</v>
      </c>
      <c r="B167" s="9" t="s">
        <v>14</v>
      </c>
      <c r="C167" s="11">
        <v>5832.12</v>
      </c>
      <c r="D167" s="9">
        <v>67</v>
      </c>
      <c r="E167" s="12" t="s">
        <v>124</v>
      </c>
      <c r="F167" s="9"/>
      <c r="G167" s="9"/>
      <c r="H167" s="13"/>
      <c r="I167" s="9" t="s">
        <v>16</v>
      </c>
      <c r="J167" s="10"/>
      <c r="K167" s="9"/>
      <c r="L167" s="9"/>
      <c r="M167" s="9"/>
      <c r="N167" s="9"/>
      <c r="O167" s="13"/>
      <c r="P167" s="9"/>
      <c r="Q167" s="9"/>
      <c r="R167" s="10"/>
      <c r="S167" s="9"/>
      <c r="T167" s="9"/>
      <c r="U167" s="9"/>
      <c r="V167" s="14"/>
      <c r="W167" s="9"/>
      <c r="X167" s="9"/>
      <c r="Y167" s="9"/>
      <c r="Z167" s="9"/>
      <c r="AA167" s="9"/>
    </row>
    <row r="168" spans="1:27" ht="12.75">
      <c r="A168" s="10">
        <v>45278</v>
      </c>
      <c r="B168" s="9" t="s">
        <v>17</v>
      </c>
      <c r="C168" s="11">
        <v>456</v>
      </c>
      <c r="D168" s="9">
        <v>5</v>
      </c>
      <c r="E168" s="12" t="s">
        <v>125</v>
      </c>
      <c r="F168" s="9"/>
      <c r="G168" s="9"/>
      <c r="H168" s="13"/>
      <c r="I168" s="9" t="s">
        <v>16</v>
      </c>
      <c r="J168" s="9"/>
      <c r="K168" s="9"/>
      <c r="L168" s="9"/>
      <c r="M168" s="9"/>
      <c r="N168" s="9"/>
      <c r="O168" s="13"/>
      <c r="P168" s="9"/>
      <c r="Q168" s="9"/>
      <c r="R168" s="10"/>
      <c r="S168" s="9"/>
      <c r="T168" s="9"/>
      <c r="U168" s="9"/>
      <c r="V168" s="14"/>
      <c r="W168" s="9"/>
      <c r="X168" s="9"/>
      <c r="Y168" s="9"/>
      <c r="Z168" s="9"/>
      <c r="AA168" s="9"/>
    </row>
    <row r="169" spans="1:27" ht="12.75">
      <c r="A169" s="10">
        <v>45278</v>
      </c>
      <c r="B169" s="9" t="s">
        <v>19</v>
      </c>
      <c r="C169" s="11">
        <v>4059.74</v>
      </c>
      <c r="D169" s="9">
        <v>50</v>
      </c>
      <c r="E169" s="12" t="s">
        <v>126</v>
      </c>
      <c r="F169" s="9"/>
      <c r="G169" s="9"/>
      <c r="H169" s="13"/>
      <c r="I169" s="9" t="s">
        <v>16</v>
      </c>
      <c r="J169" s="9"/>
      <c r="K169" s="9"/>
      <c r="L169" s="9"/>
      <c r="M169" s="9"/>
      <c r="N169" s="9"/>
      <c r="O169" s="13"/>
      <c r="P169" s="9"/>
      <c r="Q169" s="9"/>
      <c r="R169" s="10"/>
      <c r="S169" s="9"/>
      <c r="T169" s="9"/>
      <c r="U169" s="9"/>
      <c r="V169" s="14"/>
      <c r="W169" s="9"/>
      <c r="X169" s="9"/>
      <c r="Y169" s="9"/>
      <c r="Z169" s="9"/>
      <c r="AA169" s="9"/>
    </row>
    <row r="170" spans="1:27" ht="12.75">
      <c r="A170" s="10">
        <v>45279</v>
      </c>
      <c r="B170" s="9" t="s">
        <v>9</v>
      </c>
      <c r="C170" s="11">
        <v>5460.9</v>
      </c>
      <c r="D170" s="9">
        <v>65</v>
      </c>
      <c r="E170" s="12" t="s">
        <v>29</v>
      </c>
      <c r="F170" s="9"/>
      <c r="G170" s="9"/>
      <c r="H170" s="13">
        <v>0.28100000000000003</v>
      </c>
      <c r="I170" s="9" t="s">
        <v>11</v>
      </c>
      <c r="J170" s="10"/>
      <c r="K170" s="9"/>
      <c r="L170" s="9"/>
      <c r="M170" s="9"/>
      <c r="N170" s="9"/>
      <c r="O170" s="13"/>
      <c r="P170" s="9"/>
      <c r="Q170" s="9"/>
      <c r="R170" s="10"/>
      <c r="S170" s="9"/>
      <c r="T170" s="9"/>
      <c r="U170" s="9"/>
      <c r="V170" s="14"/>
      <c r="W170" s="9"/>
      <c r="X170" s="9"/>
      <c r="Y170" s="9"/>
      <c r="Z170" s="9"/>
      <c r="AA170" s="9"/>
    </row>
    <row r="171" spans="1:27" ht="12.75">
      <c r="A171" s="10">
        <v>45279</v>
      </c>
      <c r="B171" s="9" t="s">
        <v>21</v>
      </c>
      <c r="C171" s="11">
        <v>7241.94</v>
      </c>
      <c r="D171" s="9">
        <v>75</v>
      </c>
      <c r="E171" s="12" t="s">
        <v>15</v>
      </c>
      <c r="F171" s="9"/>
      <c r="G171" s="9"/>
      <c r="H171" s="13">
        <v>0.29599999999999999</v>
      </c>
      <c r="I171" s="9" t="s">
        <v>11</v>
      </c>
      <c r="J171" s="9"/>
      <c r="K171" s="9"/>
      <c r="L171" s="9"/>
      <c r="M171" s="9"/>
      <c r="N171" s="9"/>
      <c r="O171" s="13"/>
      <c r="P171" s="9"/>
      <c r="Q171" s="9"/>
      <c r="R171" s="10"/>
      <c r="S171" s="9"/>
      <c r="T171" s="9"/>
      <c r="U171" s="9"/>
      <c r="V171" s="14"/>
      <c r="W171" s="9"/>
      <c r="X171" s="9"/>
      <c r="Y171" s="9"/>
      <c r="Z171" s="9"/>
      <c r="AA171" s="9"/>
    </row>
    <row r="172" spans="1:27" ht="12.75">
      <c r="A172" s="10">
        <v>45279</v>
      </c>
      <c r="B172" s="9" t="s">
        <v>43</v>
      </c>
      <c r="C172" s="11">
        <v>3993.02</v>
      </c>
      <c r="D172" s="9">
        <v>49</v>
      </c>
      <c r="E172" s="12" t="s">
        <v>24</v>
      </c>
      <c r="F172" s="9"/>
      <c r="G172" s="9"/>
      <c r="H172" s="13">
        <v>0.316</v>
      </c>
      <c r="I172" s="9" t="s">
        <v>11</v>
      </c>
      <c r="J172" s="9"/>
      <c r="K172" s="9"/>
      <c r="L172" s="9"/>
      <c r="M172" s="9"/>
      <c r="N172" s="9"/>
      <c r="O172" s="13"/>
      <c r="P172" s="9"/>
      <c r="Q172" s="9"/>
      <c r="R172" s="10"/>
      <c r="S172" s="9"/>
      <c r="T172" s="9"/>
      <c r="U172" s="9"/>
      <c r="V172" s="14"/>
      <c r="W172" s="9"/>
      <c r="X172" s="9"/>
      <c r="Y172" s="9"/>
      <c r="Z172" s="9"/>
      <c r="AA172" s="9"/>
    </row>
    <row r="173" spans="1:27" ht="12.75">
      <c r="A173" s="10">
        <v>45279</v>
      </c>
      <c r="B173" s="9" t="s">
        <v>45</v>
      </c>
      <c r="C173" s="11">
        <v>5247.24</v>
      </c>
      <c r="D173" s="9">
        <v>55</v>
      </c>
      <c r="E173" s="12" t="s">
        <v>13</v>
      </c>
      <c r="F173" s="9"/>
      <c r="G173" s="9"/>
      <c r="H173" s="13">
        <v>0.318</v>
      </c>
      <c r="I173" s="9" t="s">
        <v>11</v>
      </c>
      <c r="J173" s="10"/>
      <c r="K173" s="9"/>
      <c r="L173" s="9"/>
      <c r="M173" s="9"/>
      <c r="N173" s="9"/>
      <c r="O173" s="13"/>
      <c r="P173" s="9"/>
      <c r="Q173" s="9"/>
      <c r="R173" s="10"/>
      <c r="S173" s="9"/>
      <c r="T173" s="9"/>
      <c r="U173" s="9"/>
      <c r="V173" s="14"/>
      <c r="W173" s="9"/>
      <c r="X173" s="9"/>
      <c r="Y173" s="9"/>
      <c r="Z173" s="9"/>
      <c r="AA173" s="9"/>
    </row>
    <row r="174" spans="1:27" ht="12.75">
      <c r="A174" s="10">
        <v>45279</v>
      </c>
      <c r="B174" s="9" t="s">
        <v>12</v>
      </c>
      <c r="C174" s="11">
        <v>4272.1000000000004</v>
      </c>
      <c r="D174" s="9">
        <v>45</v>
      </c>
      <c r="E174" s="12" t="s">
        <v>42</v>
      </c>
      <c r="F174" s="9"/>
      <c r="G174" s="9"/>
      <c r="H174" s="13">
        <v>0.35499999999999998</v>
      </c>
      <c r="I174" s="9" t="s">
        <v>11</v>
      </c>
      <c r="J174" s="10"/>
      <c r="K174" s="9"/>
      <c r="L174" s="9"/>
      <c r="M174" s="9"/>
      <c r="N174" s="9"/>
      <c r="O174" s="13"/>
      <c r="P174" s="9"/>
      <c r="Q174" s="9"/>
      <c r="R174" s="10"/>
      <c r="S174" s="9"/>
      <c r="T174" s="9"/>
      <c r="U174" s="9"/>
      <c r="V174" s="14"/>
      <c r="W174" s="9"/>
      <c r="X174" s="9"/>
      <c r="Y174" s="9"/>
      <c r="Z174" s="9"/>
      <c r="AA174" s="9"/>
    </row>
    <row r="175" spans="1:27" ht="12.75">
      <c r="A175" s="10">
        <v>45279</v>
      </c>
      <c r="B175" s="9" t="s">
        <v>14</v>
      </c>
      <c r="C175" s="11">
        <v>4556.95</v>
      </c>
      <c r="D175" s="9">
        <v>47</v>
      </c>
      <c r="E175" s="12" t="s">
        <v>127</v>
      </c>
      <c r="F175" s="9"/>
      <c r="G175" s="9"/>
      <c r="H175" s="13"/>
      <c r="I175" s="9" t="s">
        <v>16</v>
      </c>
      <c r="J175" s="10"/>
      <c r="K175" s="9"/>
      <c r="L175" s="9"/>
      <c r="M175" s="9"/>
      <c r="N175" s="9"/>
      <c r="O175" s="13"/>
      <c r="P175" s="9"/>
      <c r="Q175" s="9"/>
      <c r="R175" s="10"/>
      <c r="S175" s="9"/>
      <c r="T175" s="9"/>
      <c r="U175" s="9"/>
      <c r="V175" s="14"/>
      <c r="W175" s="9"/>
      <c r="X175" s="9"/>
      <c r="Y175" s="9"/>
      <c r="Z175" s="9"/>
      <c r="AA175" s="9"/>
    </row>
    <row r="176" spans="1:27" ht="12.75">
      <c r="A176" s="10">
        <v>45279</v>
      </c>
      <c r="B176" s="9" t="s">
        <v>17</v>
      </c>
      <c r="C176" s="11">
        <v>8540.81</v>
      </c>
      <c r="D176" s="9">
        <v>82</v>
      </c>
      <c r="E176" s="12" t="s">
        <v>119</v>
      </c>
      <c r="F176" s="9"/>
      <c r="G176" s="9"/>
      <c r="H176" s="13"/>
      <c r="I176" s="9" t="s">
        <v>16</v>
      </c>
      <c r="J176" s="9"/>
      <c r="K176" s="9"/>
      <c r="L176" s="9"/>
      <c r="M176" s="9"/>
      <c r="N176" s="9"/>
      <c r="O176" s="13"/>
      <c r="P176" s="9"/>
      <c r="Q176" s="9"/>
      <c r="R176" s="10"/>
      <c r="S176" s="9"/>
      <c r="T176" s="9"/>
      <c r="U176" s="9"/>
      <c r="V176" s="14"/>
      <c r="W176" s="9"/>
      <c r="X176" s="9"/>
      <c r="Y176" s="9"/>
      <c r="Z176" s="9"/>
      <c r="AA176" s="9"/>
    </row>
    <row r="177" spans="1:27" ht="12.75">
      <c r="A177" s="10">
        <v>45279</v>
      </c>
      <c r="B177" s="9" t="s">
        <v>19</v>
      </c>
      <c r="C177" s="11">
        <v>4322.59</v>
      </c>
      <c r="D177" s="9">
        <v>48</v>
      </c>
      <c r="E177" s="12" t="s">
        <v>23</v>
      </c>
      <c r="F177" s="9"/>
      <c r="G177" s="9"/>
      <c r="H177" s="13"/>
      <c r="I177" s="9" t="s">
        <v>16</v>
      </c>
      <c r="J177" s="9"/>
      <c r="K177" s="9"/>
      <c r="L177" s="9"/>
      <c r="M177" s="9"/>
      <c r="N177" s="9"/>
      <c r="O177" s="13"/>
      <c r="P177" s="9"/>
      <c r="Q177" s="9"/>
      <c r="R177" s="10"/>
      <c r="S177" s="9"/>
      <c r="T177" s="9"/>
      <c r="U177" s="9"/>
      <c r="V177" s="14"/>
      <c r="W177" s="9"/>
      <c r="X177" s="9"/>
      <c r="Y177" s="9"/>
      <c r="Z177" s="9"/>
      <c r="AA177" s="9"/>
    </row>
    <row r="178" spans="1:27" ht="12.75">
      <c r="A178" s="10">
        <v>45280</v>
      </c>
      <c r="B178" s="9" t="s">
        <v>45</v>
      </c>
      <c r="C178" s="11">
        <v>6735.13</v>
      </c>
      <c r="D178" s="9">
        <v>71</v>
      </c>
      <c r="E178" s="12" t="s">
        <v>73</v>
      </c>
      <c r="F178" s="9"/>
      <c r="G178" s="9"/>
      <c r="H178" s="13">
        <v>0.254</v>
      </c>
      <c r="I178" s="9" t="s">
        <v>11</v>
      </c>
      <c r="J178" s="10"/>
      <c r="K178" s="9"/>
      <c r="L178" s="9"/>
      <c r="M178" s="9"/>
      <c r="N178" s="9"/>
      <c r="O178" s="13"/>
      <c r="P178" s="9"/>
      <c r="Q178" s="9"/>
      <c r="R178" s="10"/>
      <c r="S178" s="9"/>
      <c r="T178" s="9"/>
      <c r="U178" s="9"/>
      <c r="V178" s="14"/>
      <c r="W178" s="9"/>
      <c r="X178" s="9"/>
      <c r="Y178" s="9"/>
      <c r="Z178" s="9"/>
      <c r="AA178" s="9"/>
    </row>
    <row r="179" spans="1:27" ht="12.75">
      <c r="A179" s="10">
        <v>45280</v>
      </c>
      <c r="B179" s="9" t="s">
        <v>21</v>
      </c>
      <c r="C179" s="11">
        <v>7852.86</v>
      </c>
      <c r="D179" s="9">
        <v>92</v>
      </c>
      <c r="E179" s="12" t="s">
        <v>108</v>
      </c>
      <c r="F179" s="9"/>
      <c r="G179" s="9"/>
      <c r="H179" s="13">
        <v>0.26</v>
      </c>
      <c r="I179" s="9" t="s">
        <v>11</v>
      </c>
      <c r="J179" s="9"/>
      <c r="K179" s="9"/>
      <c r="L179" s="9"/>
      <c r="M179" s="9"/>
      <c r="N179" s="9"/>
      <c r="O179" s="13"/>
      <c r="P179" s="9"/>
      <c r="Q179" s="9"/>
      <c r="R179" s="10"/>
      <c r="S179" s="9"/>
      <c r="T179" s="9"/>
      <c r="U179" s="9"/>
      <c r="V179" s="14"/>
      <c r="W179" s="9"/>
      <c r="X179" s="9"/>
      <c r="Y179" s="9"/>
      <c r="Z179" s="9"/>
      <c r="AA179" s="9"/>
    </row>
    <row r="180" spans="1:27" ht="12.75">
      <c r="A180" s="10">
        <v>45280</v>
      </c>
      <c r="B180" s="9" t="s">
        <v>9</v>
      </c>
      <c r="C180" s="11">
        <v>6523.91</v>
      </c>
      <c r="D180" s="9">
        <v>72</v>
      </c>
      <c r="E180" s="12" t="s">
        <v>32</v>
      </c>
      <c r="F180" s="9"/>
      <c r="G180" s="9"/>
      <c r="H180" s="13">
        <v>0.26500000000000001</v>
      </c>
      <c r="I180" s="9" t="s">
        <v>11</v>
      </c>
      <c r="J180" s="10"/>
      <c r="K180" s="9"/>
      <c r="L180" s="9"/>
      <c r="M180" s="9"/>
      <c r="N180" s="9"/>
      <c r="O180" s="13"/>
      <c r="P180" s="9"/>
      <c r="Q180" s="9"/>
      <c r="R180" s="10"/>
      <c r="S180" s="9"/>
      <c r="T180" s="9"/>
      <c r="U180" s="9"/>
      <c r="V180" s="14"/>
      <c r="W180" s="9"/>
      <c r="X180" s="9"/>
      <c r="Y180" s="9"/>
      <c r="Z180" s="9"/>
      <c r="AA180" s="9"/>
    </row>
    <row r="181" spans="1:27" ht="12.75">
      <c r="A181" s="10">
        <v>45280</v>
      </c>
      <c r="B181" s="9" t="s">
        <v>43</v>
      </c>
      <c r="C181" s="11">
        <v>3959.1</v>
      </c>
      <c r="D181" s="9">
        <v>45</v>
      </c>
      <c r="E181" s="12" t="s">
        <v>128</v>
      </c>
      <c r="F181" s="9"/>
      <c r="G181" s="9"/>
      <c r="H181" s="13">
        <v>0.29299999999999998</v>
      </c>
      <c r="I181" s="9" t="s">
        <v>11</v>
      </c>
      <c r="J181" s="9"/>
      <c r="K181" s="9"/>
      <c r="L181" s="9"/>
      <c r="M181" s="9"/>
      <c r="N181" s="9"/>
      <c r="O181" s="13"/>
      <c r="P181" s="9"/>
      <c r="Q181" s="9"/>
      <c r="R181" s="10"/>
      <c r="S181" s="9"/>
      <c r="T181" s="9"/>
      <c r="U181" s="9"/>
      <c r="V181" s="14"/>
      <c r="W181" s="9"/>
      <c r="X181" s="9"/>
      <c r="Y181" s="9"/>
      <c r="Z181" s="9"/>
      <c r="AA181" s="9"/>
    </row>
    <row r="182" spans="1:27" ht="12.75">
      <c r="A182" s="10">
        <v>45280</v>
      </c>
      <c r="B182" s="9" t="s">
        <v>12</v>
      </c>
      <c r="C182" s="11">
        <v>4899.4799999999996</v>
      </c>
      <c r="D182" s="9">
        <v>51</v>
      </c>
      <c r="E182" s="12" t="s">
        <v>129</v>
      </c>
      <c r="F182" s="9"/>
      <c r="G182" s="9"/>
      <c r="H182" s="13">
        <v>0.32200000000000001</v>
      </c>
      <c r="I182" s="9" t="s">
        <v>11</v>
      </c>
      <c r="J182" s="10"/>
      <c r="K182" s="9"/>
      <c r="L182" s="9"/>
      <c r="M182" s="9"/>
      <c r="N182" s="9"/>
      <c r="O182" s="13"/>
      <c r="P182" s="9"/>
      <c r="Q182" s="9"/>
      <c r="R182" s="10"/>
      <c r="S182" s="9"/>
      <c r="T182" s="9"/>
      <c r="U182" s="9"/>
      <c r="V182" s="14"/>
      <c r="W182" s="9"/>
      <c r="X182" s="9"/>
      <c r="Y182" s="9"/>
      <c r="Z182" s="9"/>
      <c r="AA182" s="9"/>
    </row>
    <row r="183" spans="1:27" ht="12.75">
      <c r="A183" s="10">
        <v>45280</v>
      </c>
      <c r="B183" s="9" t="s">
        <v>14</v>
      </c>
      <c r="C183" s="11">
        <v>4012.84</v>
      </c>
      <c r="D183" s="9">
        <v>52</v>
      </c>
      <c r="E183" s="12" t="s">
        <v>130</v>
      </c>
      <c r="F183" s="9"/>
      <c r="G183" s="9"/>
      <c r="H183" s="13"/>
      <c r="I183" s="9" t="s">
        <v>16</v>
      </c>
      <c r="J183" s="10"/>
      <c r="K183" s="9"/>
      <c r="L183" s="9"/>
      <c r="M183" s="9"/>
      <c r="N183" s="9"/>
      <c r="O183" s="13"/>
      <c r="P183" s="9"/>
      <c r="Q183" s="9"/>
      <c r="R183" s="10"/>
      <c r="S183" s="9"/>
      <c r="T183" s="9"/>
      <c r="U183" s="9"/>
      <c r="V183" s="14"/>
      <c r="W183" s="9"/>
      <c r="X183" s="9"/>
      <c r="Y183" s="9"/>
      <c r="Z183" s="9"/>
      <c r="AA183" s="9"/>
    </row>
    <row r="184" spans="1:27" ht="12.75">
      <c r="A184" s="10">
        <v>45280</v>
      </c>
      <c r="B184" s="9" t="s">
        <v>17</v>
      </c>
      <c r="C184" s="11">
        <v>4884.3599999999997</v>
      </c>
      <c r="D184" s="9">
        <v>58</v>
      </c>
      <c r="E184" s="12" t="s">
        <v>131</v>
      </c>
      <c r="F184" s="9"/>
      <c r="G184" s="9"/>
      <c r="H184" s="13"/>
      <c r="I184" s="9" t="s">
        <v>16</v>
      </c>
      <c r="J184" s="9"/>
      <c r="K184" s="9"/>
      <c r="L184" s="9"/>
      <c r="M184" s="9"/>
      <c r="N184" s="9"/>
      <c r="O184" s="13"/>
      <c r="P184" s="9"/>
      <c r="Q184" s="9"/>
      <c r="R184" s="10"/>
      <c r="S184" s="9"/>
      <c r="T184" s="9"/>
      <c r="U184" s="9"/>
      <c r="V184" s="14"/>
      <c r="W184" s="9"/>
      <c r="X184" s="9"/>
      <c r="Y184" s="9"/>
      <c r="Z184" s="9"/>
      <c r="AA184" s="9"/>
    </row>
    <row r="185" spans="1:27" ht="12.75">
      <c r="A185" s="10">
        <v>45280</v>
      </c>
      <c r="B185" s="9" t="s">
        <v>19</v>
      </c>
      <c r="C185" s="11">
        <v>4700.41</v>
      </c>
      <c r="D185" s="9">
        <v>58</v>
      </c>
      <c r="E185" s="12" t="s">
        <v>130</v>
      </c>
      <c r="F185" s="9"/>
      <c r="G185" s="9"/>
      <c r="H185" s="13"/>
      <c r="I185" s="9" t="s">
        <v>16</v>
      </c>
      <c r="J185" s="9"/>
      <c r="K185" s="9"/>
      <c r="L185" s="9"/>
      <c r="M185" s="9"/>
      <c r="N185" s="9"/>
      <c r="O185" s="13"/>
      <c r="P185" s="9"/>
      <c r="Q185" s="9"/>
      <c r="R185" s="10"/>
      <c r="S185" s="9"/>
      <c r="T185" s="9"/>
      <c r="U185" s="9"/>
      <c r="V185" s="14"/>
      <c r="W185" s="9"/>
      <c r="X185" s="9"/>
      <c r="Y185" s="9"/>
      <c r="Z185" s="9"/>
      <c r="AA185" s="9"/>
    </row>
    <row r="186" spans="1:27" ht="12.75">
      <c r="A186" s="10">
        <v>45281</v>
      </c>
      <c r="B186" s="9" t="s">
        <v>9</v>
      </c>
      <c r="C186" s="11">
        <v>5479.89</v>
      </c>
      <c r="D186" s="9">
        <v>71</v>
      </c>
      <c r="E186" s="12" t="s">
        <v>132</v>
      </c>
      <c r="F186" s="9"/>
      <c r="G186" s="9"/>
      <c r="H186" s="13">
        <v>0.26200000000000001</v>
      </c>
      <c r="I186" s="9" t="s">
        <v>11</v>
      </c>
      <c r="J186" s="10"/>
      <c r="K186" s="9"/>
      <c r="L186" s="9"/>
      <c r="M186" s="9"/>
      <c r="N186" s="9"/>
      <c r="O186" s="13"/>
      <c r="P186" s="9"/>
      <c r="Q186" s="9"/>
      <c r="R186" s="10"/>
      <c r="S186" s="9"/>
      <c r="T186" s="9"/>
      <c r="U186" s="9"/>
      <c r="V186" s="14"/>
      <c r="W186" s="9"/>
      <c r="X186" s="9"/>
      <c r="Y186" s="9"/>
      <c r="Z186" s="9"/>
      <c r="AA186" s="9"/>
    </row>
    <row r="187" spans="1:27" ht="12.75">
      <c r="A187" s="10">
        <v>45281</v>
      </c>
      <c r="B187" s="9" t="s">
        <v>21</v>
      </c>
      <c r="C187" s="11">
        <v>7708.11</v>
      </c>
      <c r="D187" s="9">
        <v>93</v>
      </c>
      <c r="E187" s="12" t="s">
        <v>133</v>
      </c>
      <c r="F187" s="9"/>
      <c r="G187" s="9"/>
      <c r="H187" s="13">
        <v>0.28299999999999997</v>
      </c>
      <c r="I187" s="9" t="s">
        <v>11</v>
      </c>
      <c r="J187" s="9"/>
      <c r="K187" s="9"/>
      <c r="L187" s="9"/>
      <c r="M187" s="9"/>
      <c r="N187" s="9"/>
      <c r="O187" s="13"/>
      <c r="P187" s="9"/>
      <c r="Q187" s="9"/>
      <c r="R187" s="10"/>
      <c r="S187" s="9"/>
      <c r="T187" s="9"/>
      <c r="U187" s="9"/>
      <c r="V187" s="14"/>
      <c r="W187" s="9"/>
      <c r="X187" s="9"/>
      <c r="Y187" s="9"/>
      <c r="Z187" s="9"/>
      <c r="AA187" s="9"/>
    </row>
    <row r="188" spans="1:27" ht="12.75">
      <c r="A188" s="10">
        <v>45281</v>
      </c>
      <c r="B188" s="9" t="s">
        <v>43</v>
      </c>
      <c r="C188" s="11">
        <v>3885.33</v>
      </c>
      <c r="D188" s="9">
        <v>46</v>
      </c>
      <c r="E188" s="12" t="s">
        <v>29</v>
      </c>
      <c r="F188" s="9"/>
      <c r="G188" s="9"/>
      <c r="H188" s="13">
        <v>0.29299999999999998</v>
      </c>
      <c r="I188" s="9" t="s">
        <v>11</v>
      </c>
      <c r="J188" s="9"/>
      <c r="K188" s="9"/>
      <c r="L188" s="9"/>
      <c r="M188" s="9"/>
      <c r="N188" s="9"/>
      <c r="O188" s="13"/>
      <c r="P188" s="9"/>
      <c r="Q188" s="9"/>
      <c r="R188" s="10"/>
      <c r="S188" s="9"/>
      <c r="T188" s="9"/>
      <c r="U188" s="9"/>
      <c r="V188" s="14"/>
      <c r="W188" s="9"/>
      <c r="X188" s="9"/>
      <c r="Y188" s="9"/>
      <c r="Z188" s="9"/>
      <c r="AA188" s="9"/>
    </row>
    <row r="189" spans="1:27" ht="12.75">
      <c r="A189" s="10">
        <v>45281</v>
      </c>
      <c r="B189" s="9" t="s">
        <v>45</v>
      </c>
      <c r="C189" s="11">
        <v>5740.03</v>
      </c>
      <c r="D189" s="9">
        <v>64</v>
      </c>
      <c r="E189" s="12" t="s">
        <v>134</v>
      </c>
      <c r="F189" s="9"/>
      <c r="G189" s="9"/>
      <c r="H189" s="13">
        <v>0.31</v>
      </c>
      <c r="I189" s="9" t="s">
        <v>11</v>
      </c>
      <c r="J189" s="10"/>
      <c r="K189" s="9"/>
      <c r="L189" s="9"/>
      <c r="M189" s="9"/>
      <c r="N189" s="9"/>
      <c r="O189" s="13"/>
      <c r="P189" s="9"/>
      <c r="Q189" s="9"/>
      <c r="R189" s="10"/>
      <c r="S189" s="9"/>
      <c r="T189" s="9"/>
      <c r="U189" s="9"/>
      <c r="V189" s="14"/>
      <c r="W189" s="9"/>
      <c r="X189" s="9"/>
      <c r="Y189" s="9"/>
      <c r="Z189" s="9"/>
      <c r="AA189" s="9"/>
    </row>
    <row r="190" spans="1:27" ht="12.75">
      <c r="A190" s="10">
        <v>45281</v>
      </c>
      <c r="B190" s="9" t="s">
        <v>12</v>
      </c>
      <c r="C190" s="11">
        <v>6046.11</v>
      </c>
      <c r="D190" s="9">
        <v>63</v>
      </c>
      <c r="E190" s="12" t="s">
        <v>86</v>
      </c>
      <c r="F190" s="9"/>
      <c r="G190" s="9"/>
      <c r="H190" s="13">
        <v>0.35699999999999998</v>
      </c>
      <c r="I190" s="9" t="s">
        <v>11</v>
      </c>
      <c r="J190" s="10"/>
      <c r="K190" s="9"/>
      <c r="L190" s="9"/>
      <c r="M190" s="9"/>
      <c r="N190" s="9"/>
      <c r="O190" s="13"/>
      <c r="P190" s="9"/>
      <c r="Q190" s="9"/>
      <c r="R190" s="10"/>
      <c r="S190" s="9"/>
      <c r="T190" s="9"/>
      <c r="U190" s="9"/>
      <c r="V190" s="14"/>
      <c r="W190" s="9"/>
      <c r="X190" s="9"/>
      <c r="Y190" s="9"/>
      <c r="Z190" s="9"/>
      <c r="AA190" s="9"/>
    </row>
    <row r="191" spans="1:27" ht="12.75">
      <c r="A191" s="10">
        <v>45281</v>
      </c>
      <c r="B191" s="9" t="s">
        <v>14</v>
      </c>
      <c r="C191" s="11">
        <v>4271.99</v>
      </c>
      <c r="D191" s="9">
        <v>54</v>
      </c>
      <c r="E191" s="12" t="s">
        <v>135</v>
      </c>
      <c r="F191" s="9"/>
      <c r="G191" s="9"/>
      <c r="H191" s="13"/>
      <c r="I191" s="9" t="s">
        <v>16</v>
      </c>
      <c r="J191" s="10"/>
      <c r="K191" s="9"/>
      <c r="L191" s="9"/>
      <c r="M191" s="9"/>
      <c r="N191" s="9"/>
      <c r="O191" s="13"/>
      <c r="P191" s="9"/>
      <c r="Q191" s="9"/>
      <c r="R191" s="10"/>
      <c r="S191" s="9"/>
      <c r="T191" s="9"/>
      <c r="U191" s="9"/>
      <c r="V191" s="14"/>
      <c r="W191" s="9"/>
      <c r="X191" s="9"/>
      <c r="Y191" s="9"/>
      <c r="Z191" s="9"/>
      <c r="AA191" s="9"/>
    </row>
    <row r="192" spans="1:27" ht="12.75">
      <c r="A192" s="10">
        <v>45281</v>
      </c>
      <c r="B192" s="9" t="s">
        <v>17</v>
      </c>
      <c r="C192" s="11">
        <v>7101.04</v>
      </c>
      <c r="D192" s="9">
        <v>75</v>
      </c>
      <c r="E192" s="12" t="s">
        <v>136</v>
      </c>
      <c r="F192" s="9"/>
      <c r="G192" s="9"/>
      <c r="H192" s="13"/>
      <c r="I192" s="9" t="s">
        <v>16</v>
      </c>
      <c r="J192" s="9"/>
      <c r="K192" s="9"/>
      <c r="L192" s="9"/>
      <c r="M192" s="9"/>
      <c r="N192" s="9"/>
      <c r="O192" s="13"/>
      <c r="P192" s="9"/>
      <c r="Q192" s="9"/>
      <c r="R192" s="10"/>
      <c r="S192" s="9"/>
      <c r="T192" s="9"/>
      <c r="U192" s="9"/>
      <c r="V192" s="14"/>
      <c r="W192" s="9"/>
      <c r="X192" s="9"/>
      <c r="Y192" s="9"/>
      <c r="Z192" s="9"/>
      <c r="AA192" s="9"/>
    </row>
    <row r="193" spans="1:27" ht="12.75">
      <c r="A193" s="10">
        <v>45281</v>
      </c>
      <c r="B193" s="9" t="s">
        <v>19</v>
      </c>
      <c r="C193" s="11">
        <v>4094.7</v>
      </c>
      <c r="D193" s="9">
        <v>49</v>
      </c>
      <c r="E193" s="12" t="s">
        <v>20</v>
      </c>
      <c r="F193" s="9"/>
      <c r="G193" s="9"/>
      <c r="H193" s="13"/>
      <c r="I193" s="9" t="s">
        <v>16</v>
      </c>
      <c r="J193" s="9"/>
      <c r="K193" s="9"/>
      <c r="L193" s="9"/>
      <c r="M193" s="9"/>
      <c r="N193" s="9"/>
      <c r="O193" s="13"/>
      <c r="P193" s="9"/>
      <c r="Q193" s="9"/>
      <c r="R193" s="10"/>
      <c r="S193" s="9"/>
      <c r="T193" s="9"/>
      <c r="U193" s="9"/>
      <c r="V193" s="14"/>
      <c r="W193" s="9"/>
      <c r="X193" s="9"/>
      <c r="Y193" s="9"/>
      <c r="Z193" s="9"/>
      <c r="AA193" s="9"/>
    </row>
    <row r="194" spans="1:27" ht="12.75">
      <c r="A194" s="10">
        <v>45282</v>
      </c>
      <c r="B194" s="9" t="s">
        <v>43</v>
      </c>
      <c r="C194" s="11">
        <v>6727.5</v>
      </c>
      <c r="D194" s="9">
        <v>87</v>
      </c>
      <c r="E194" s="12" t="s">
        <v>32</v>
      </c>
      <c r="F194" s="9"/>
      <c r="G194" s="9"/>
      <c r="H194" s="13">
        <v>0.27</v>
      </c>
      <c r="I194" s="9" t="s">
        <v>11</v>
      </c>
      <c r="J194" s="9"/>
      <c r="K194" s="9"/>
      <c r="L194" s="9"/>
      <c r="M194" s="9"/>
      <c r="N194" s="9"/>
      <c r="O194" s="13"/>
      <c r="P194" s="9"/>
      <c r="Q194" s="9"/>
      <c r="R194" s="10"/>
      <c r="S194" s="9"/>
      <c r="T194" s="9"/>
      <c r="U194" s="9"/>
      <c r="V194" s="14"/>
      <c r="W194" s="9"/>
      <c r="X194" s="9"/>
      <c r="Y194" s="9"/>
      <c r="Z194" s="9"/>
      <c r="AA194" s="9"/>
    </row>
    <row r="195" spans="1:27" ht="12.75">
      <c r="A195" s="10">
        <v>45282</v>
      </c>
      <c r="B195" s="9" t="s">
        <v>21</v>
      </c>
      <c r="C195" s="11">
        <v>9316.01</v>
      </c>
      <c r="D195" s="9">
        <v>96</v>
      </c>
      <c r="E195" s="12" t="s">
        <v>137</v>
      </c>
      <c r="F195" s="9"/>
      <c r="G195" s="9"/>
      <c r="H195" s="13">
        <v>0.27900000000000003</v>
      </c>
      <c r="I195" s="9" t="s">
        <v>11</v>
      </c>
      <c r="J195" s="9"/>
      <c r="K195" s="9"/>
      <c r="L195" s="9"/>
      <c r="M195" s="9"/>
      <c r="N195" s="9"/>
      <c r="O195" s="13"/>
      <c r="P195" s="9"/>
      <c r="Q195" s="9"/>
      <c r="R195" s="10"/>
      <c r="S195" s="9"/>
      <c r="T195" s="9"/>
      <c r="U195" s="9"/>
      <c r="V195" s="14"/>
      <c r="W195" s="9"/>
      <c r="X195" s="9"/>
      <c r="Y195" s="9"/>
      <c r="Z195" s="9"/>
      <c r="AA195" s="9"/>
    </row>
    <row r="196" spans="1:27" ht="12.75">
      <c r="A196" s="10">
        <v>45282</v>
      </c>
      <c r="B196" s="9" t="s">
        <v>9</v>
      </c>
      <c r="C196" s="11">
        <v>6669.24</v>
      </c>
      <c r="D196" s="9">
        <v>78</v>
      </c>
      <c r="E196" s="12" t="s">
        <v>66</v>
      </c>
      <c r="F196" s="9"/>
      <c r="G196" s="9"/>
      <c r="H196" s="13">
        <v>0.28399999999999997</v>
      </c>
      <c r="I196" s="9" t="s">
        <v>11</v>
      </c>
      <c r="J196" s="10"/>
      <c r="K196" s="9"/>
      <c r="L196" s="9"/>
      <c r="M196" s="9"/>
      <c r="N196" s="9"/>
      <c r="O196" s="13"/>
      <c r="P196" s="9"/>
      <c r="Q196" s="9"/>
      <c r="R196" s="10"/>
      <c r="S196" s="9"/>
      <c r="T196" s="9"/>
      <c r="U196" s="9"/>
      <c r="V196" s="14"/>
      <c r="W196" s="9"/>
      <c r="X196" s="9"/>
      <c r="Y196" s="9"/>
      <c r="Z196" s="9"/>
      <c r="AA196" s="9"/>
    </row>
    <row r="197" spans="1:27" ht="12.75">
      <c r="A197" s="10">
        <v>45282</v>
      </c>
      <c r="B197" s="9" t="s">
        <v>12</v>
      </c>
      <c r="C197" s="11">
        <v>8039.8</v>
      </c>
      <c r="D197" s="9">
        <v>84</v>
      </c>
      <c r="E197" s="12" t="s">
        <v>138</v>
      </c>
      <c r="F197" s="9"/>
      <c r="G197" s="9"/>
      <c r="H197" s="13">
        <v>0.29799999999999999</v>
      </c>
      <c r="I197" s="9" t="s">
        <v>11</v>
      </c>
      <c r="J197" s="10"/>
      <c r="K197" s="9"/>
      <c r="L197" s="9"/>
      <c r="M197" s="9"/>
      <c r="N197" s="9"/>
      <c r="O197" s="13"/>
      <c r="P197" s="9"/>
      <c r="Q197" s="9"/>
      <c r="R197" s="10"/>
      <c r="S197" s="9"/>
      <c r="T197" s="9"/>
      <c r="U197" s="9"/>
      <c r="V197" s="14"/>
      <c r="W197" s="9"/>
      <c r="X197" s="9"/>
      <c r="Y197" s="9"/>
      <c r="Z197" s="9"/>
      <c r="AA197" s="9"/>
    </row>
    <row r="198" spans="1:27" ht="12.75">
      <c r="A198" s="10">
        <v>45282</v>
      </c>
      <c r="B198" s="9" t="s">
        <v>45</v>
      </c>
      <c r="C198" s="11">
        <v>10356.86</v>
      </c>
      <c r="D198" s="9">
        <v>108</v>
      </c>
      <c r="E198" s="12" t="s">
        <v>98</v>
      </c>
      <c r="F198" s="9"/>
      <c r="G198" s="9"/>
      <c r="H198" s="13">
        <v>0.313</v>
      </c>
      <c r="I198" s="9" t="s">
        <v>11</v>
      </c>
      <c r="J198" s="10"/>
      <c r="K198" s="9"/>
      <c r="L198" s="9"/>
      <c r="M198" s="9"/>
      <c r="N198" s="9"/>
      <c r="O198" s="13"/>
      <c r="P198" s="9"/>
      <c r="Q198" s="9"/>
      <c r="R198" s="10"/>
      <c r="S198" s="9"/>
      <c r="T198" s="9"/>
      <c r="U198" s="9"/>
      <c r="V198" s="14"/>
      <c r="W198" s="9"/>
      <c r="X198" s="9"/>
      <c r="Y198" s="9"/>
      <c r="Z198" s="9"/>
      <c r="AA198" s="9"/>
    </row>
    <row r="199" spans="1:27" ht="12.75">
      <c r="A199" s="10">
        <v>45282</v>
      </c>
      <c r="B199" s="9" t="s">
        <v>14</v>
      </c>
      <c r="C199" s="11">
        <v>5277.11</v>
      </c>
      <c r="D199" s="9">
        <v>61</v>
      </c>
      <c r="E199" s="12" t="s">
        <v>49</v>
      </c>
      <c r="F199" s="9"/>
      <c r="G199" s="9"/>
      <c r="H199" s="13"/>
      <c r="I199" s="9" t="s">
        <v>16</v>
      </c>
      <c r="J199" s="10"/>
      <c r="K199" s="9"/>
      <c r="L199" s="9"/>
      <c r="M199" s="9"/>
      <c r="N199" s="9"/>
      <c r="O199" s="13"/>
      <c r="P199" s="9"/>
      <c r="Q199" s="9"/>
      <c r="R199" s="10"/>
      <c r="S199" s="9"/>
      <c r="T199" s="9"/>
      <c r="U199" s="9"/>
      <c r="V199" s="14"/>
      <c r="W199" s="9"/>
      <c r="X199" s="9"/>
      <c r="Y199" s="9"/>
      <c r="Z199" s="9"/>
      <c r="AA199" s="9"/>
    </row>
    <row r="200" spans="1:27" ht="12.75">
      <c r="A200" s="10">
        <v>45282</v>
      </c>
      <c r="B200" s="9" t="s">
        <v>17</v>
      </c>
      <c r="C200" s="11">
        <v>5904.31</v>
      </c>
      <c r="D200" s="9">
        <v>65</v>
      </c>
      <c r="E200" s="12" t="s">
        <v>139</v>
      </c>
      <c r="F200" s="9"/>
      <c r="G200" s="9"/>
      <c r="H200" s="13"/>
      <c r="I200" s="9" t="s">
        <v>16</v>
      </c>
      <c r="J200" s="9"/>
      <c r="K200" s="9"/>
      <c r="L200" s="9"/>
      <c r="M200" s="9"/>
      <c r="N200" s="9"/>
      <c r="O200" s="13"/>
      <c r="P200" s="9"/>
      <c r="Q200" s="9"/>
      <c r="R200" s="10"/>
      <c r="S200" s="9"/>
      <c r="T200" s="9"/>
      <c r="U200" s="9"/>
      <c r="V200" s="14"/>
      <c r="W200" s="9"/>
      <c r="X200" s="9"/>
      <c r="Y200" s="9"/>
      <c r="Z200" s="9"/>
      <c r="AA200" s="9"/>
    </row>
    <row r="201" spans="1:27" ht="12.75">
      <c r="A201" s="10">
        <v>45282</v>
      </c>
      <c r="B201" s="9" t="s">
        <v>19</v>
      </c>
      <c r="C201" s="11">
        <v>6037.41</v>
      </c>
      <c r="D201" s="9">
        <v>72</v>
      </c>
      <c r="E201" s="12" t="s">
        <v>140</v>
      </c>
      <c r="F201" s="9"/>
      <c r="G201" s="9"/>
      <c r="H201" s="13"/>
      <c r="I201" s="9" t="s">
        <v>16</v>
      </c>
      <c r="J201" s="9"/>
      <c r="K201" s="9"/>
      <c r="L201" s="9"/>
      <c r="M201" s="9"/>
      <c r="N201" s="9"/>
      <c r="O201" s="13"/>
      <c r="P201" s="9"/>
      <c r="Q201" s="9"/>
      <c r="R201" s="10"/>
      <c r="S201" s="9"/>
      <c r="T201" s="9"/>
      <c r="U201" s="9"/>
      <c r="V201" s="14"/>
      <c r="W201" s="9"/>
      <c r="X201" s="9"/>
      <c r="Y201" s="9"/>
      <c r="Z201" s="9"/>
      <c r="AA201" s="9"/>
    </row>
    <row r="202" spans="1:27" ht="12.75">
      <c r="A202" s="10">
        <v>45283</v>
      </c>
      <c r="B202" s="9" t="s">
        <v>9</v>
      </c>
      <c r="C202" s="11">
        <v>6103.43</v>
      </c>
      <c r="D202" s="9">
        <v>77</v>
      </c>
      <c r="E202" s="12" t="s">
        <v>39</v>
      </c>
      <c r="F202" s="9"/>
      <c r="G202" s="9"/>
      <c r="H202" s="13">
        <v>0.23899999999999999</v>
      </c>
      <c r="I202" s="9" t="s">
        <v>11</v>
      </c>
      <c r="J202" s="10"/>
      <c r="K202" s="9"/>
      <c r="L202" s="9"/>
      <c r="M202" s="9"/>
      <c r="N202" s="9"/>
      <c r="O202" s="13"/>
      <c r="P202" s="9"/>
      <c r="Q202" s="9"/>
      <c r="R202" s="10"/>
      <c r="S202" s="9"/>
      <c r="T202" s="9"/>
      <c r="U202" s="9"/>
      <c r="V202" s="14"/>
      <c r="W202" s="9"/>
      <c r="X202" s="9"/>
      <c r="Y202" s="9"/>
      <c r="Z202" s="9"/>
      <c r="AA202" s="9"/>
    </row>
    <row r="203" spans="1:27" ht="12.75">
      <c r="A203" s="10">
        <v>45283</v>
      </c>
      <c r="B203" s="9" t="s">
        <v>21</v>
      </c>
      <c r="C203" s="11">
        <v>7430.84</v>
      </c>
      <c r="D203" s="9">
        <v>80</v>
      </c>
      <c r="E203" s="12" t="s">
        <v>28</v>
      </c>
      <c r="F203" s="9"/>
      <c r="G203" s="9"/>
      <c r="H203" s="13">
        <v>0.27100000000000002</v>
      </c>
      <c r="I203" s="9" t="s">
        <v>11</v>
      </c>
      <c r="J203" s="9"/>
      <c r="K203" s="9"/>
      <c r="L203" s="9"/>
      <c r="M203" s="9"/>
      <c r="N203" s="9"/>
      <c r="O203" s="13"/>
      <c r="P203" s="9"/>
      <c r="Q203" s="9"/>
      <c r="R203" s="10"/>
      <c r="S203" s="9"/>
      <c r="T203" s="9"/>
      <c r="U203" s="9"/>
      <c r="V203" s="14"/>
      <c r="W203" s="9"/>
      <c r="X203" s="9"/>
      <c r="Y203" s="9"/>
      <c r="Z203" s="9"/>
      <c r="AA203" s="9"/>
    </row>
    <row r="204" spans="1:27" ht="12.75">
      <c r="A204" s="10">
        <v>45283</v>
      </c>
      <c r="B204" s="9" t="s">
        <v>43</v>
      </c>
      <c r="C204" s="11">
        <v>5440.21</v>
      </c>
      <c r="D204" s="9">
        <v>63</v>
      </c>
      <c r="E204" s="12" t="s">
        <v>67</v>
      </c>
      <c r="F204" s="9"/>
      <c r="G204" s="9"/>
      <c r="H204" s="13">
        <v>0.27500000000000002</v>
      </c>
      <c r="I204" s="9" t="s">
        <v>11</v>
      </c>
      <c r="J204" s="9"/>
      <c r="K204" s="9"/>
      <c r="L204" s="9"/>
      <c r="M204" s="9"/>
      <c r="N204" s="9"/>
      <c r="O204" s="13"/>
      <c r="P204" s="9"/>
      <c r="Q204" s="9"/>
      <c r="R204" s="10"/>
      <c r="S204" s="9"/>
      <c r="T204" s="9"/>
      <c r="U204" s="9"/>
      <c r="V204" s="14"/>
      <c r="W204" s="9"/>
      <c r="X204" s="9"/>
      <c r="Y204" s="9"/>
      <c r="Z204" s="9"/>
      <c r="AA204" s="9"/>
    </row>
    <row r="205" spans="1:27" ht="12.75">
      <c r="A205" s="10">
        <v>45283</v>
      </c>
      <c r="B205" s="9" t="s">
        <v>12</v>
      </c>
      <c r="C205" s="11">
        <v>7108.99</v>
      </c>
      <c r="D205" s="9">
        <v>81</v>
      </c>
      <c r="E205" s="12" t="s">
        <v>23</v>
      </c>
      <c r="F205" s="9"/>
      <c r="G205" s="9"/>
      <c r="H205" s="13">
        <v>0.28999999999999998</v>
      </c>
      <c r="I205" s="9" t="s">
        <v>11</v>
      </c>
      <c r="J205" s="10"/>
      <c r="K205" s="9"/>
      <c r="L205" s="9"/>
      <c r="M205" s="9"/>
      <c r="N205" s="9"/>
      <c r="O205" s="13"/>
      <c r="P205" s="9"/>
      <c r="Q205" s="9"/>
      <c r="R205" s="10"/>
      <c r="S205" s="9"/>
      <c r="T205" s="9"/>
      <c r="U205" s="9"/>
      <c r="V205" s="14"/>
      <c r="W205" s="9"/>
      <c r="X205" s="9"/>
      <c r="Y205" s="9"/>
      <c r="Z205" s="9"/>
      <c r="AA205" s="9"/>
    </row>
    <row r="206" spans="1:27" ht="12.75">
      <c r="A206" s="10">
        <v>45283</v>
      </c>
      <c r="B206" s="9" t="s">
        <v>45</v>
      </c>
      <c r="C206" s="11">
        <v>9506.2000000000007</v>
      </c>
      <c r="D206" s="9">
        <v>99</v>
      </c>
      <c r="E206" s="12" t="s">
        <v>141</v>
      </c>
      <c r="F206" s="9"/>
      <c r="G206" s="9"/>
      <c r="H206" s="13">
        <v>0.307</v>
      </c>
      <c r="I206" s="9" t="s">
        <v>11</v>
      </c>
      <c r="J206" s="10"/>
      <c r="K206" s="9"/>
      <c r="L206" s="9"/>
      <c r="M206" s="9"/>
      <c r="N206" s="9"/>
      <c r="O206" s="13"/>
      <c r="P206" s="9"/>
      <c r="Q206" s="9"/>
      <c r="R206" s="10"/>
      <c r="S206" s="9"/>
      <c r="T206" s="9"/>
      <c r="U206" s="9"/>
      <c r="V206" s="14"/>
      <c r="W206" s="9"/>
      <c r="X206" s="9"/>
      <c r="Y206" s="9"/>
      <c r="Z206" s="9"/>
      <c r="AA206" s="9"/>
    </row>
    <row r="207" spans="1:27" ht="12.75">
      <c r="A207" s="10">
        <v>45283</v>
      </c>
      <c r="B207" s="9" t="s">
        <v>14</v>
      </c>
      <c r="C207" s="11">
        <v>8376.64</v>
      </c>
      <c r="D207" s="9">
        <v>84</v>
      </c>
      <c r="E207" s="12" t="s">
        <v>142</v>
      </c>
      <c r="F207" s="9"/>
      <c r="G207" s="9"/>
      <c r="H207" s="13"/>
      <c r="I207" s="9" t="s">
        <v>16</v>
      </c>
      <c r="J207" s="10"/>
      <c r="K207" s="9"/>
      <c r="L207" s="9"/>
      <c r="M207" s="9"/>
      <c r="N207" s="9"/>
      <c r="O207" s="13"/>
      <c r="P207" s="9"/>
      <c r="Q207" s="9"/>
      <c r="R207" s="10"/>
      <c r="S207" s="9"/>
      <c r="T207" s="9"/>
      <c r="U207" s="9"/>
      <c r="V207" s="14"/>
      <c r="W207" s="9"/>
      <c r="X207" s="9"/>
      <c r="Y207" s="9"/>
      <c r="Z207" s="9"/>
      <c r="AA207" s="9"/>
    </row>
    <row r="208" spans="1:27" ht="12.75">
      <c r="A208" s="10">
        <v>45283</v>
      </c>
      <c r="B208" s="9" t="s">
        <v>17</v>
      </c>
      <c r="C208" s="11">
        <v>10277.61</v>
      </c>
      <c r="D208" s="9">
        <v>94</v>
      </c>
      <c r="E208" s="12" t="s">
        <v>143</v>
      </c>
      <c r="F208" s="9"/>
      <c r="G208" s="9"/>
      <c r="H208" s="13"/>
      <c r="I208" s="9" t="s">
        <v>16</v>
      </c>
      <c r="J208" s="9"/>
      <c r="K208" s="9"/>
      <c r="L208" s="9"/>
      <c r="M208" s="9"/>
      <c r="N208" s="9"/>
      <c r="O208" s="13"/>
      <c r="P208" s="9"/>
      <c r="Q208" s="9"/>
      <c r="R208" s="10"/>
      <c r="S208" s="9"/>
      <c r="T208" s="9"/>
      <c r="U208" s="9"/>
      <c r="V208" s="14"/>
      <c r="W208" s="9"/>
      <c r="X208" s="9"/>
      <c r="Y208" s="9"/>
      <c r="Z208" s="9"/>
      <c r="AA208" s="9"/>
    </row>
    <row r="209" spans="1:27" ht="12.75">
      <c r="A209" s="10">
        <v>45283</v>
      </c>
      <c r="B209" s="9" t="s">
        <v>19</v>
      </c>
      <c r="C209" s="11">
        <v>8408.24</v>
      </c>
      <c r="D209" s="9">
        <v>94</v>
      </c>
      <c r="E209" s="12" t="s">
        <v>144</v>
      </c>
      <c r="F209" s="9"/>
      <c r="G209" s="9"/>
      <c r="H209" s="13"/>
      <c r="I209" s="9" t="s">
        <v>16</v>
      </c>
      <c r="J209" s="9"/>
      <c r="K209" s="9"/>
      <c r="L209" s="9"/>
      <c r="M209" s="9"/>
      <c r="N209" s="9"/>
      <c r="O209" s="13"/>
      <c r="P209" s="9"/>
      <c r="Q209" s="9"/>
      <c r="R209" s="10"/>
      <c r="S209" s="9"/>
      <c r="T209" s="9"/>
      <c r="U209" s="9"/>
      <c r="V209" s="14"/>
      <c r="W209" s="9"/>
      <c r="X209" s="9"/>
      <c r="Y209" s="9"/>
      <c r="Z209" s="9"/>
      <c r="AA209" s="9"/>
    </row>
    <row r="210" spans="1:27" ht="12.75">
      <c r="A210" s="10">
        <v>45284</v>
      </c>
      <c r="B210" s="9" t="s">
        <v>9</v>
      </c>
      <c r="C210" s="11">
        <v>0</v>
      </c>
      <c r="D210" s="9"/>
      <c r="E210" s="12"/>
      <c r="F210" s="9"/>
      <c r="G210" s="9"/>
      <c r="H210" s="13">
        <v>0</v>
      </c>
      <c r="I210" s="9" t="s">
        <v>11</v>
      </c>
      <c r="J210" s="10"/>
      <c r="K210" s="9"/>
      <c r="L210" s="9"/>
      <c r="M210" s="9"/>
      <c r="N210" s="9"/>
      <c r="O210" s="13"/>
      <c r="P210" s="9"/>
      <c r="Q210" s="9"/>
      <c r="R210" s="10"/>
      <c r="S210" s="9"/>
      <c r="T210" s="9"/>
      <c r="U210" s="9"/>
      <c r="V210" s="14"/>
      <c r="W210" s="9"/>
      <c r="X210" s="9"/>
      <c r="Y210" s="9"/>
      <c r="Z210" s="9"/>
      <c r="AA210" s="9"/>
    </row>
    <row r="211" spans="1:27" ht="12.75">
      <c r="A211" s="10">
        <v>45284</v>
      </c>
      <c r="B211" s="9" t="s">
        <v>12</v>
      </c>
      <c r="C211" s="11">
        <v>0</v>
      </c>
      <c r="D211" s="9"/>
      <c r="E211" s="12"/>
      <c r="F211" s="9"/>
      <c r="G211" s="9"/>
      <c r="H211" s="13">
        <v>0</v>
      </c>
      <c r="I211" s="9" t="s">
        <v>11</v>
      </c>
      <c r="J211" s="10"/>
      <c r="K211" s="9"/>
      <c r="L211" s="9"/>
      <c r="M211" s="9"/>
      <c r="N211" s="9"/>
      <c r="O211" s="13"/>
      <c r="P211" s="9"/>
      <c r="Q211" s="9"/>
      <c r="R211" s="10"/>
      <c r="S211" s="9"/>
      <c r="T211" s="9"/>
      <c r="U211" s="9"/>
      <c r="V211" s="14"/>
      <c r="W211" s="9"/>
      <c r="X211" s="9"/>
      <c r="Y211" s="9"/>
      <c r="Z211" s="9"/>
      <c r="AA211" s="9"/>
    </row>
    <row r="212" spans="1:27" ht="12.75">
      <c r="A212" s="10">
        <v>45284</v>
      </c>
      <c r="B212" s="9" t="s">
        <v>45</v>
      </c>
      <c r="C212" s="11">
        <v>0</v>
      </c>
      <c r="D212" s="9">
        <v>0</v>
      </c>
      <c r="E212" s="12"/>
      <c r="F212" s="9"/>
      <c r="G212" s="9"/>
      <c r="H212" s="13">
        <v>0</v>
      </c>
      <c r="I212" s="9" t="s">
        <v>11</v>
      </c>
      <c r="J212" s="10"/>
      <c r="K212" s="9"/>
      <c r="L212" s="9"/>
      <c r="M212" s="9"/>
      <c r="N212" s="9"/>
      <c r="O212" s="13"/>
      <c r="P212" s="9"/>
      <c r="Q212" s="9"/>
      <c r="R212" s="10"/>
      <c r="S212" s="9"/>
      <c r="T212" s="9"/>
      <c r="U212" s="9"/>
      <c r="V212" s="14"/>
      <c r="W212" s="9"/>
      <c r="X212" s="9"/>
      <c r="Y212" s="9"/>
      <c r="Z212" s="9"/>
      <c r="AA212" s="9"/>
    </row>
    <row r="213" spans="1:27" ht="12.75">
      <c r="A213" s="10">
        <v>45284</v>
      </c>
      <c r="B213" s="9" t="s">
        <v>21</v>
      </c>
      <c r="C213" s="11">
        <v>0</v>
      </c>
      <c r="D213" s="9"/>
      <c r="E213" s="12"/>
      <c r="F213" s="9"/>
      <c r="G213" s="9"/>
      <c r="H213" s="13">
        <v>0</v>
      </c>
      <c r="I213" s="9" t="s">
        <v>11</v>
      </c>
      <c r="J213" s="9"/>
      <c r="K213" s="9"/>
      <c r="L213" s="9"/>
      <c r="M213" s="9"/>
      <c r="N213" s="9"/>
      <c r="O213" s="13"/>
      <c r="P213" s="9"/>
      <c r="Q213" s="9"/>
      <c r="R213" s="10"/>
      <c r="S213" s="9"/>
      <c r="T213" s="9"/>
      <c r="U213" s="9"/>
      <c r="V213" s="14"/>
      <c r="W213" s="9"/>
      <c r="X213" s="9"/>
      <c r="Y213" s="9"/>
      <c r="Z213" s="9"/>
      <c r="AA213" s="9"/>
    </row>
    <row r="214" spans="1:27" ht="12.75">
      <c r="A214" s="10">
        <v>45284</v>
      </c>
      <c r="B214" s="9" t="s">
        <v>43</v>
      </c>
      <c r="C214" s="11">
        <v>0</v>
      </c>
      <c r="D214" s="9">
        <v>0</v>
      </c>
      <c r="E214" s="12"/>
      <c r="F214" s="9"/>
      <c r="G214" s="9"/>
      <c r="H214" s="13">
        <v>0</v>
      </c>
      <c r="I214" s="9" t="s">
        <v>11</v>
      </c>
      <c r="J214" s="9"/>
      <c r="K214" s="9"/>
      <c r="L214" s="9"/>
      <c r="M214" s="9"/>
      <c r="N214" s="9"/>
      <c r="O214" s="13"/>
      <c r="P214" s="9"/>
      <c r="Q214" s="9"/>
      <c r="R214" s="10"/>
      <c r="S214" s="9"/>
      <c r="T214" s="9"/>
      <c r="U214" s="9"/>
      <c r="V214" s="14"/>
      <c r="W214" s="9"/>
      <c r="X214" s="9"/>
      <c r="Y214" s="9"/>
      <c r="Z214" s="9"/>
      <c r="AA214" s="9"/>
    </row>
    <row r="215" spans="1:27" ht="12.75">
      <c r="A215" s="10">
        <v>45284</v>
      </c>
      <c r="B215" s="9" t="s">
        <v>14</v>
      </c>
      <c r="C215" s="11">
        <v>2844.58</v>
      </c>
      <c r="D215" s="9">
        <v>34</v>
      </c>
      <c r="E215" s="12" t="s">
        <v>145</v>
      </c>
      <c r="F215" s="9"/>
      <c r="G215" s="9"/>
      <c r="H215" s="13"/>
      <c r="I215" s="9" t="s">
        <v>16</v>
      </c>
      <c r="J215" s="10"/>
      <c r="K215" s="9"/>
      <c r="L215" s="9"/>
      <c r="M215" s="9"/>
      <c r="N215" s="9"/>
      <c r="O215" s="13"/>
      <c r="P215" s="9"/>
      <c r="Q215" s="9"/>
      <c r="R215" s="10"/>
      <c r="S215" s="9"/>
      <c r="T215" s="9"/>
      <c r="U215" s="9"/>
      <c r="V215" s="14"/>
      <c r="W215" s="9"/>
      <c r="X215" s="9"/>
      <c r="Y215" s="9"/>
      <c r="Z215" s="9"/>
      <c r="AA215" s="9"/>
    </row>
    <row r="216" spans="1:27" ht="12.75">
      <c r="A216" s="10">
        <v>45284</v>
      </c>
      <c r="B216" s="9" t="s">
        <v>17</v>
      </c>
      <c r="C216" s="11">
        <v>5998.4</v>
      </c>
      <c r="D216" s="9">
        <v>65</v>
      </c>
      <c r="E216" s="12" t="s">
        <v>82</v>
      </c>
      <c r="F216" s="9"/>
      <c r="G216" s="9"/>
      <c r="H216" s="13"/>
      <c r="I216" s="9" t="s">
        <v>16</v>
      </c>
      <c r="J216" s="9"/>
      <c r="K216" s="9"/>
      <c r="L216" s="9"/>
      <c r="M216" s="9"/>
      <c r="N216" s="9"/>
      <c r="O216" s="13"/>
      <c r="P216" s="9"/>
      <c r="Q216" s="9"/>
      <c r="R216" s="10"/>
      <c r="S216" s="9"/>
      <c r="T216" s="9"/>
      <c r="U216" s="9"/>
      <c r="V216" s="14"/>
      <c r="W216" s="9"/>
      <c r="X216" s="9"/>
      <c r="Y216" s="9"/>
      <c r="Z216" s="9"/>
      <c r="AA216" s="9"/>
    </row>
    <row r="217" spans="1:27" ht="12.75">
      <c r="A217" s="10">
        <v>45284</v>
      </c>
      <c r="B217" s="9" t="s">
        <v>19</v>
      </c>
      <c r="C217" s="11">
        <v>7066.92</v>
      </c>
      <c r="D217" s="9">
        <v>78</v>
      </c>
      <c r="E217" s="12" t="s">
        <v>105</v>
      </c>
      <c r="F217" s="9"/>
      <c r="G217" s="9"/>
      <c r="H217" s="13"/>
      <c r="I217" s="9" t="s">
        <v>16</v>
      </c>
      <c r="J217" s="9"/>
      <c r="K217" s="9"/>
      <c r="L217" s="9"/>
      <c r="M217" s="9"/>
      <c r="N217" s="9"/>
      <c r="O217" s="13"/>
      <c r="P217" s="9"/>
      <c r="Q217" s="9"/>
      <c r="R217" s="10"/>
      <c r="S217" s="9"/>
      <c r="T217" s="9"/>
      <c r="U217" s="9"/>
      <c r="V217" s="14"/>
      <c r="W217" s="9"/>
      <c r="X217" s="9"/>
      <c r="Y217" s="9"/>
      <c r="Z217" s="9"/>
      <c r="AA217" s="9"/>
    </row>
    <row r="218" spans="1:27" ht="12.75">
      <c r="A218" s="10">
        <v>45285</v>
      </c>
      <c r="B218" s="9" t="s">
        <v>9</v>
      </c>
      <c r="C218" s="11">
        <v>8507.2099999999991</v>
      </c>
      <c r="D218" s="9">
        <v>111</v>
      </c>
      <c r="E218" s="12" t="s">
        <v>13</v>
      </c>
      <c r="F218" s="9"/>
      <c r="G218" s="9"/>
      <c r="H218" s="13">
        <v>0.25600000000000001</v>
      </c>
      <c r="I218" s="9" t="s">
        <v>11</v>
      </c>
      <c r="J218" s="10"/>
      <c r="K218" s="9"/>
      <c r="L218" s="9"/>
      <c r="M218" s="9"/>
      <c r="N218" s="9"/>
      <c r="O218" s="13"/>
      <c r="P218" s="9"/>
      <c r="Q218" s="9"/>
      <c r="R218" s="10"/>
      <c r="S218" s="9"/>
      <c r="T218" s="9"/>
      <c r="U218" s="9"/>
      <c r="V218" s="14"/>
      <c r="W218" s="9"/>
      <c r="X218" s="9"/>
      <c r="Y218" s="9"/>
      <c r="Z218" s="9"/>
      <c r="AA218" s="9"/>
    </row>
    <row r="219" spans="1:27" ht="12.75">
      <c r="A219" s="10">
        <v>45285</v>
      </c>
      <c r="B219" s="9" t="s">
        <v>12</v>
      </c>
      <c r="C219" s="11">
        <v>6947.41</v>
      </c>
      <c r="D219" s="9">
        <v>78</v>
      </c>
      <c r="E219" s="12" t="s">
        <v>146</v>
      </c>
      <c r="F219" s="9"/>
      <c r="G219" s="9"/>
      <c r="H219" s="13">
        <v>0.26300000000000001</v>
      </c>
      <c r="I219" s="9" t="s">
        <v>11</v>
      </c>
      <c r="J219" s="10"/>
      <c r="K219" s="9"/>
      <c r="L219" s="9"/>
      <c r="M219" s="9"/>
      <c r="N219" s="9"/>
      <c r="O219" s="13"/>
      <c r="P219" s="9"/>
      <c r="Q219" s="9"/>
      <c r="R219" s="10"/>
      <c r="S219" s="9"/>
      <c r="T219" s="9"/>
      <c r="U219" s="9"/>
      <c r="V219" s="14"/>
      <c r="W219" s="9"/>
      <c r="X219" s="9"/>
      <c r="Y219" s="9"/>
      <c r="Z219" s="9"/>
      <c r="AA219" s="9"/>
    </row>
    <row r="220" spans="1:27" ht="12.75">
      <c r="A220" s="10">
        <v>45285</v>
      </c>
      <c r="B220" s="9" t="s">
        <v>21</v>
      </c>
      <c r="C220" s="11">
        <v>9654.68</v>
      </c>
      <c r="D220" s="9">
        <v>124</v>
      </c>
      <c r="E220" s="12" t="s">
        <v>75</v>
      </c>
      <c r="F220" s="9"/>
      <c r="G220" s="9"/>
      <c r="H220" s="13">
        <v>0.26800000000000002</v>
      </c>
      <c r="I220" s="9" t="s">
        <v>11</v>
      </c>
      <c r="J220" s="9"/>
      <c r="K220" s="9"/>
      <c r="L220" s="9"/>
      <c r="M220" s="9"/>
      <c r="N220" s="9"/>
      <c r="O220" s="13"/>
      <c r="P220" s="9"/>
      <c r="Q220" s="9"/>
      <c r="R220" s="10"/>
      <c r="S220" s="9"/>
      <c r="T220" s="9"/>
      <c r="U220" s="9"/>
      <c r="V220" s="14"/>
      <c r="W220" s="9"/>
      <c r="X220" s="9"/>
      <c r="Y220" s="9"/>
      <c r="Z220" s="9"/>
      <c r="AA220" s="9"/>
    </row>
    <row r="221" spans="1:27" ht="12.75">
      <c r="A221" s="10">
        <v>45285</v>
      </c>
      <c r="B221" s="9" t="s">
        <v>45</v>
      </c>
      <c r="C221" s="11">
        <v>12126.67</v>
      </c>
      <c r="D221" s="9">
        <v>130</v>
      </c>
      <c r="E221" s="12" t="s">
        <v>147</v>
      </c>
      <c r="F221" s="9"/>
      <c r="G221" s="9"/>
      <c r="H221" s="13">
        <v>0.27</v>
      </c>
      <c r="I221" s="9" t="s">
        <v>11</v>
      </c>
      <c r="J221" s="10"/>
      <c r="K221" s="9"/>
      <c r="L221" s="9"/>
      <c r="M221" s="9"/>
      <c r="N221" s="9"/>
      <c r="O221" s="13"/>
      <c r="P221" s="9"/>
      <c r="Q221" s="9"/>
      <c r="R221" s="10"/>
      <c r="S221" s="9"/>
      <c r="T221" s="9"/>
      <c r="U221" s="9"/>
      <c r="V221" s="14"/>
      <c r="W221" s="9"/>
      <c r="X221" s="9"/>
      <c r="Y221" s="9"/>
      <c r="Z221" s="9"/>
      <c r="AA221" s="9"/>
    </row>
    <row r="222" spans="1:27" ht="12.75">
      <c r="A222" s="10">
        <v>45285</v>
      </c>
      <c r="B222" s="9" t="s">
        <v>43</v>
      </c>
      <c r="C222" s="11">
        <v>10263.41</v>
      </c>
      <c r="D222" s="9">
        <v>127</v>
      </c>
      <c r="E222" s="12" t="s">
        <v>148</v>
      </c>
      <c r="F222" s="9"/>
      <c r="G222" s="9"/>
      <c r="H222" s="13">
        <v>0.27800000000000002</v>
      </c>
      <c r="I222" s="9" t="s">
        <v>11</v>
      </c>
      <c r="J222" s="9"/>
      <c r="K222" s="9"/>
      <c r="L222" s="9"/>
      <c r="M222" s="9"/>
      <c r="N222" s="9"/>
      <c r="O222" s="13"/>
      <c r="P222" s="9"/>
      <c r="Q222" s="9"/>
      <c r="R222" s="10"/>
      <c r="S222" s="9"/>
      <c r="T222" s="9"/>
      <c r="U222" s="9"/>
      <c r="V222" s="14"/>
      <c r="W222" s="9"/>
      <c r="X222" s="9"/>
      <c r="Y222" s="9"/>
      <c r="Z222" s="9"/>
      <c r="AA222" s="9"/>
    </row>
    <row r="223" spans="1:27" ht="12.75">
      <c r="A223" s="10">
        <v>45285</v>
      </c>
      <c r="B223" s="9" t="s">
        <v>14</v>
      </c>
      <c r="C223" s="11">
        <v>13225.15</v>
      </c>
      <c r="D223" s="9">
        <v>148</v>
      </c>
      <c r="E223" s="12" t="s">
        <v>149</v>
      </c>
      <c r="F223" s="9"/>
      <c r="G223" s="9"/>
      <c r="H223" s="13"/>
      <c r="I223" s="9" t="s">
        <v>16</v>
      </c>
      <c r="J223" s="10"/>
      <c r="K223" s="9"/>
      <c r="L223" s="9"/>
      <c r="M223" s="9"/>
      <c r="N223" s="9"/>
      <c r="O223" s="13"/>
      <c r="P223" s="9"/>
      <c r="Q223" s="9"/>
      <c r="R223" s="10"/>
      <c r="S223" s="9"/>
      <c r="T223" s="9"/>
      <c r="U223" s="9"/>
      <c r="V223" s="14"/>
      <c r="W223" s="9"/>
      <c r="X223" s="9"/>
      <c r="Y223" s="9"/>
      <c r="Z223" s="9"/>
      <c r="AA223" s="9"/>
    </row>
    <row r="224" spans="1:27" ht="12.75">
      <c r="A224" s="10">
        <v>45285</v>
      </c>
      <c r="B224" s="9" t="s">
        <v>17</v>
      </c>
      <c r="C224" s="11">
        <v>10008.93</v>
      </c>
      <c r="D224" s="9">
        <v>110</v>
      </c>
      <c r="E224" s="12" t="s">
        <v>150</v>
      </c>
      <c r="F224" s="9"/>
      <c r="G224" s="9"/>
      <c r="H224" s="13"/>
      <c r="I224" s="9" t="s">
        <v>16</v>
      </c>
      <c r="J224" s="9"/>
      <c r="K224" s="9"/>
      <c r="L224" s="9"/>
      <c r="M224" s="9"/>
      <c r="N224" s="9"/>
      <c r="O224" s="13"/>
      <c r="P224" s="9"/>
      <c r="Q224" s="9"/>
      <c r="R224" s="10"/>
      <c r="S224" s="9"/>
      <c r="T224" s="9"/>
      <c r="U224" s="9"/>
      <c r="V224" s="14"/>
      <c r="W224" s="9"/>
      <c r="X224" s="9"/>
      <c r="Y224" s="9"/>
      <c r="Z224" s="9"/>
      <c r="AA224" s="9"/>
    </row>
    <row r="225" spans="1:27" ht="12.75">
      <c r="A225" s="10">
        <v>45285</v>
      </c>
      <c r="B225" s="9" t="s">
        <v>19</v>
      </c>
      <c r="C225" s="11">
        <v>11575.84</v>
      </c>
      <c r="D225" s="9">
        <v>126</v>
      </c>
      <c r="E225" s="12" t="s">
        <v>151</v>
      </c>
      <c r="F225" s="9"/>
      <c r="G225" s="9"/>
      <c r="H225" s="13"/>
      <c r="I225" s="9" t="s">
        <v>16</v>
      </c>
      <c r="J225" s="9"/>
      <c r="K225" s="9"/>
      <c r="L225" s="9"/>
      <c r="M225" s="9"/>
      <c r="N225" s="9"/>
      <c r="O225" s="13"/>
      <c r="P225" s="9"/>
      <c r="Q225" s="9"/>
      <c r="R225" s="10"/>
      <c r="S225" s="9"/>
      <c r="T225" s="9"/>
      <c r="U225" s="9"/>
      <c r="V225" s="14"/>
      <c r="W225" s="9"/>
      <c r="X225" s="9"/>
      <c r="Y225" s="9"/>
      <c r="Z225" s="9"/>
      <c r="AA225" s="9"/>
    </row>
    <row r="226" spans="1:27" ht="12.75">
      <c r="A226" s="10">
        <v>45286</v>
      </c>
      <c r="B226" s="9" t="s">
        <v>9</v>
      </c>
      <c r="C226" s="11">
        <v>3435.36</v>
      </c>
      <c r="D226" s="9">
        <v>47</v>
      </c>
      <c r="E226" s="12" t="s">
        <v>44</v>
      </c>
      <c r="F226" s="9"/>
      <c r="G226" s="9"/>
      <c r="H226" s="13">
        <v>0.26800000000000002</v>
      </c>
      <c r="I226" s="9" t="s">
        <v>11</v>
      </c>
      <c r="J226" s="10"/>
      <c r="K226" s="9"/>
      <c r="L226" s="9"/>
      <c r="M226" s="9"/>
      <c r="N226" s="9"/>
      <c r="O226" s="13"/>
      <c r="P226" s="9"/>
      <c r="Q226" s="9"/>
      <c r="R226" s="10"/>
      <c r="S226" s="9"/>
      <c r="T226" s="9"/>
      <c r="U226" s="9"/>
      <c r="V226" s="14"/>
      <c r="W226" s="9"/>
      <c r="X226" s="9"/>
      <c r="Y226" s="9"/>
      <c r="Z226" s="9"/>
      <c r="AA226" s="9"/>
    </row>
    <row r="227" spans="1:27" ht="12.75">
      <c r="A227" s="10">
        <v>45286</v>
      </c>
      <c r="B227" s="9" t="s">
        <v>21</v>
      </c>
      <c r="C227" s="11">
        <v>6205.45</v>
      </c>
      <c r="D227" s="9">
        <v>70</v>
      </c>
      <c r="E227" s="12" t="s">
        <v>13</v>
      </c>
      <c r="F227" s="9"/>
      <c r="G227" s="9"/>
      <c r="H227" s="13">
        <v>0.30099999999999999</v>
      </c>
      <c r="I227" s="9" t="s">
        <v>11</v>
      </c>
      <c r="J227" s="9"/>
      <c r="K227" s="9"/>
      <c r="L227" s="9"/>
      <c r="M227" s="9"/>
      <c r="N227" s="9"/>
      <c r="O227" s="13"/>
      <c r="P227" s="9"/>
      <c r="Q227" s="9"/>
      <c r="R227" s="10"/>
      <c r="S227" s="9"/>
      <c r="T227" s="9"/>
      <c r="U227" s="9"/>
      <c r="V227" s="14"/>
      <c r="W227" s="9"/>
      <c r="X227" s="9"/>
      <c r="Y227" s="9"/>
      <c r="Z227" s="9"/>
      <c r="AA227" s="9"/>
    </row>
    <row r="228" spans="1:27" ht="12.75">
      <c r="A228" s="10">
        <v>45286</v>
      </c>
      <c r="B228" s="9" t="s">
        <v>45</v>
      </c>
      <c r="C228" s="11">
        <v>6247.37</v>
      </c>
      <c r="D228" s="9">
        <v>68</v>
      </c>
      <c r="E228" s="12" t="s">
        <v>152</v>
      </c>
      <c r="F228" s="9"/>
      <c r="G228" s="9"/>
      <c r="H228" s="13">
        <v>0.31</v>
      </c>
      <c r="I228" s="9" t="s">
        <v>11</v>
      </c>
      <c r="J228" s="10"/>
      <c r="K228" s="9"/>
      <c r="L228" s="9"/>
      <c r="M228" s="9"/>
      <c r="N228" s="9"/>
      <c r="O228" s="13"/>
      <c r="P228" s="9"/>
      <c r="Q228" s="9"/>
      <c r="R228" s="10"/>
      <c r="S228" s="9"/>
      <c r="T228" s="9"/>
      <c r="U228" s="9"/>
      <c r="V228" s="14"/>
      <c r="W228" s="9"/>
      <c r="X228" s="9"/>
      <c r="Y228" s="9"/>
      <c r="Z228" s="9"/>
      <c r="AA228" s="9"/>
    </row>
    <row r="229" spans="1:27" ht="12.75">
      <c r="A229" s="10">
        <v>45286</v>
      </c>
      <c r="B229" s="9" t="s">
        <v>43</v>
      </c>
      <c r="C229" s="11">
        <v>4167.0600000000004</v>
      </c>
      <c r="D229" s="9">
        <v>49</v>
      </c>
      <c r="E229" s="12" t="s">
        <v>67</v>
      </c>
      <c r="F229" s="9"/>
      <c r="G229" s="9"/>
      <c r="H229" s="13">
        <v>0.313</v>
      </c>
      <c r="I229" s="9" t="s">
        <v>11</v>
      </c>
      <c r="J229" s="9"/>
      <c r="K229" s="9"/>
      <c r="L229" s="9"/>
      <c r="M229" s="9"/>
      <c r="N229" s="9"/>
      <c r="O229" s="13"/>
      <c r="P229" s="9"/>
      <c r="Q229" s="9"/>
      <c r="R229" s="10"/>
      <c r="S229" s="9"/>
      <c r="T229" s="9"/>
      <c r="U229" s="9"/>
      <c r="V229" s="14"/>
      <c r="W229" s="9"/>
      <c r="X229" s="9"/>
      <c r="Y229" s="9"/>
      <c r="Z229" s="9"/>
      <c r="AA229" s="9"/>
    </row>
    <row r="230" spans="1:27" ht="12.75">
      <c r="A230" s="10">
        <v>45286</v>
      </c>
      <c r="B230" s="9" t="s">
        <v>12</v>
      </c>
      <c r="C230" s="11">
        <v>5412.74</v>
      </c>
      <c r="D230" s="9">
        <v>60</v>
      </c>
      <c r="E230" s="12" t="s">
        <v>70</v>
      </c>
      <c r="F230" s="9"/>
      <c r="G230" s="9"/>
      <c r="H230" s="13">
        <v>0.32200000000000001</v>
      </c>
      <c r="I230" s="9" t="s">
        <v>11</v>
      </c>
      <c r="J230" s="10"/>
      <c r="K230" s="9"/>
      <c r="L230" s="9"/>
      <c r="M230" s="9"/>
      <c r="N230" s="9"/>
      <c r="O230" s="13"/>
      <c r="P230" s="9"/>
      <c r="Q230" s="9"/>
      <c r="R230" s="10"/>
      <c r="S230" s="9"/>
      <c r="T230" s="9"/>
      <c r="U230" s="9"/>
      <c r="V230" s="14"/>
      <c r="W230" s="9"/>
      <c r="X230" s="9"/>
      <c r="Y230" s="9"/>
      <c r="Z230" s="9"/>
      <c r="AA230" s="9"/>
    </row>
    <row r="231" spans="1:27" ht="12.75">
      <c r="A231" s="10">
        <v>45286</v>
      </c>
      <c r="B231" s="9" t="s">
        <v>14</v>
      </c>
      <c r="C231" s="11">
        <v>6315.28</v>
      </c>
      <c r="D231" s="9">
        <v>63</v>
      </c>
      <c r="E231" s="12" t="s">
        <v>153</v>
      </c>
      <c r="F231" s="9"/>
      <c r="G231" s="9"/>
      <c r="H231" s="13"/>
      <c r="I231" s="9" t="s">
        <v>16</v>
      </c>
      <c r="J231" s="10"/>
      <c r="K231" s="9"/>
      <c r="L231" s="9"/>
      <c r="M231" s="9"/>
      <c r="N231" s="9"/>
      <c r="O231" s="13"/>
      <c r="P231" s="9"/>
      <c r="Q231" s="9"/>
      <c r="R231" s="10"/>
      <c r="S231" s="9"/>
      <c r="T231" s="9"/>
      <c r="U231" s="9"/>
      <c r="V231" s="14"/>
      <c r="W231" s="9"/>
      <c r="X231" s="9"/>
      <c r="Y231" s="9"/>
      <c r="Z231" s="9"/>
      <c r="AA231" s="9"/>
    </row>
    <row r="232" spans="1:27" ht="12.75">
      <c r="A232" s="10">
        <v>45286</v>
      </c>
      <c r="B232" s="9" t="s">
        <v>17</v>
      </c>
      <c r="C232" s="11">
        <v>8919.2999999999993</v>
      </c>
      <c r="D232" s="9">
        <v>85</v>
      </c>
      <c r="E232" s="12" t="s">
        <v>154</v>
      </c>
      <c r="F232" s="9"/>
      <c r="G232" s="9"/>
      <c r="H232" s="13"/>
      <c r="I232" s="9" t="s">
        <v>16</v>
      </c>
      <c r="J232" s="9"/>
      <c r="K232" s="9"/>
      <c r="L232" s="9"/>
      <c r="M232" s="9"/>
      <c r="N232" s="9"/>
      <c r="O232" s="13"/>
      <c r="P232" s="9"/>
      <c r="Q232" s="9"/>
      <c r="R232" s="10"/>
      <c r="S232" s="9"/>
      <c r="T232" s="9"/>
      <c r="U232" s="9"/>
      <c r="V232" s="14"/>
      <c r="W232" s="9"/>
      <c r="X232" s="9"/>
      <c r="Y232" s="9"/>
      <c r="Z232" s="9"/>
      <c r="AA232" s="9"/>
    </row>
    <row r="233" spans="1:27" ht="12.75">
      <c r="A233" s="10">
        <v>45286</v>
      </c>
      <c r="B233" s="9" t="s">
        <v>19</v>
      </c>
      <c r="C233" s="11">
        <v>8061.52</v>
      </c>
      <c r="D233" s="9">
        <v>91</v>
      </c>
      <c r="E233" s="12" t="s">
        <v>155</v>
      </c>
      <c r="F233" s="9"/>
      <c r="G233" s="9"/>
      <c r="H233" s="13"/>
      <c r="I233" s="9" t="s">
        <v>16</v>
      </c>
      <c r="J233" s="9"/>
      <c r="K233" s="9"/>
      <c r="L233" s="9"/>
      <c r="M233" s="9"/>
      <c r="N233" s="9"/>
      <c r="O233" s="13"/>
      <c r="P233" s="9"/>
      <c r="Q233" s="9"/>
      <c r="R233" s="10"/>
      <c r="S233" s="9"/>
      <c r="T233" s="9"/>
      <c r="U233" s="9"/>
      <c r="V233" s="14"/>
      <c r="W233" s="9"/>
      <c r="X233" s="9"/>
      <c r="Y233" s="9"/>
      <c r="Z233" s="9"/>
      <c r="AA233" s="9"/>
    </row>
    <row r="234" spans="1:27" ht="12.75">
      <c r="A234" s="10">
        <v>45287</v>
      </c>
      <c r="B234" s="9" t="s">
        <v>9</v>
      </c>
      <c r="C234" s="11">
        <v>4211.62</v>
      </c>
      <c r="D234" s="9">
        <v>55</v>
      </c>
      <c r="E234" s="12" t="s">
        <v>156</v>
      </c>
      <c r="F234" s="9"/>
      <c r="G234" s="9"/>
      <c r="H234" s="13">
        <v>0.27100000000000002</v>
      </c>
      <c r="I234" s="9" t="s">
        <v>11</v>
      </c>
      <c r="J234" s="10"/>
      <c r="K234" s="9"/>
      <c r="L234" s="9"/>
      <c r="M234" s="9"/>
      <c r="N234" s="9"/>
      <c r="O234" s="13"/>
      <c r="P234" s="9"/>
      <c r="Q234" s="9"/>
      <c r="R234" s="10"/>
      <c r="S234" s="9"/>
      <c r="T234" s="9"/>
      <c r="U234" s="9"/>
      <c r="V234" s="14"/>
      <c r="W234" s="9"/>
      <c r="X234" s="9"/>
      <c r="Y234" s="9"/>
      <c r="Z234" s="9"/>
      <c r="AA234" s="9"/>
    </row>
    <row r="235" spans="1:27" ht="12.75">
      <c r="A235" s="10">
        <v>45287</v>
      </c>
      <c r="B235" s="9" t="s">
        <v>12</v>
      </c>
      <c r="C235" s="11">
        <v>4645.71</v>
      </c>
      <c r="D235" s="9">
        <v>55</v>
      </c>
      <c r="E235" s="12" t="s">
        <v>35</v>
      </c>
      <c r="F235" s="9"/>
      <c r="G235" s="9"/>
      <c r="H235" s="13">
        <v>0.27100000000000002</v>
      </c>
      <c r="I235" s="9" t="s">
        <v>11</v>
      </c>
      <c r="J235" s="10"/>
      <c r="K235" s="9"/>
      <c r="L235" s="9"/>
      <c r="M235" s="9"/>
      <c r="N235" s="9"/>
      <c r="O235" s="13"/>
      <c r="P235" s="9"/>
      <c r="Q235" s="9"/>
      <c r="R235" s="10"/>
      <c r="S235" s="9"/>
      <c r="T235" s="9"/>
      <c r="U235" s="9"/>
      <c r="V235" s="14"/>
      <c r="W235" s="9"/>
      <c r="X235" s="9"/>
      <c r="Y235" s="9"/>
      <c r="Z235" s="9"/>
      <c r="AA235" s="9"/>
    </row>
    <row r="236" spans="1:27" ht="12.75">
      <c r="A236" s="10">
        <v>45287</v>
      </c>
      <c r="B236" s="9" t="s">
        <v>43</v>
      </c>
      <c r="C236" s="11">
        <v>3773.72</v>
      </c>
      <c r="D236" s="9">
        <v>47</v>
      </c>
      <c r="E236" s="12" t="s">
        <v>42</v>
      </c>
      <c r="F236" s="9"/>
      <c r="G236" s="9"/>
      <c r="H236" s="13">
        <v>0.28499999999999998</v>
      </c>
      <c r="I236" s="9" t="s">
        <v>11</v>
      </c>
      <c r="J236" s="9"/>
      <c r="K236" s="9"/>
      <c r="L236" s="9"/>
      <c r="M236" s="9"/>
      <c r="N236" s="9"/>
      <c r="O236" s="13"/>
      <c r="P236" s="9"/>
      <c r="Q236" s="9"/>
      <c r="R236" s="10"/>
      <c r="S236" s="9"/>
      <c r="T236" s="9"/>
      <c r="U236" s="9"/>
      <c r="V236" s="14"/>
      <c r="W236" s="9"/>
      <c r="X236" s="9"/>
      <c r="Y236" s="9"/>
      <c r="Z236" s="9"/>
      <c r="AA236" s="9"/>
    </row>
    <row r="237" spans="1:27" ht="12.75">
      <c r="A237" s="10">
        <v>45287</v>
      </c>
      <c r="B237" s="9" t="s">
        <v>45</v>
      </c>
      <c r="C237" s="11">
        <v>6545.01</v>
      </c>
      <c r="D237" s="9">
        <v>62</v>
      </c>
      <c r="E237" s="12" t="s">
        <v>38</v>
      </c>
      <c r="F237" s="9"/>
      <c r="G237" s="9"/>
      <c r="H237" s="13">
        <v>0.30399999999999999</v>
      </c>
      <c r="I237" s="9" t="s">
        <v>11</v>
      </c>
      <c r="J237" s="10"/>
      <c r="K237" s="9"/>
      <c r="L237" s="9"/>
      <c r="M237" s="9"/>
      <c r="N237" s="9"/>
      <c r="O237" s="13"/>
      <c r="P237" s="9"/>
      <c r="Q237" s="9"/>
      <c r="R237" s="10"/>
      <c r="S237" s="9"/>
      <c r="T237" s="9"/>
      <c r="U237" s="9"/>
      <c r="V237" s="14"/>
      <c r="W237" s="9"/>
      <c r="X237" s="9"/>
      <c r="Y237" s="9"/>
      <c r="Z237" s="9"/>
      <c r="AA237" s="9"/>
    </row>
    <row r="238" spans="1:27" ht="12.75">
      <c r="A238" s="10">
        <v>45287</v>
      </c>
      <c r="B238" s="9" t="s">
        <v>21</v>
      </c>
      <c r="C238" s="11">
        <v>3863.76</v>
      </c>
      <c r="D238" s="9">
        <v>46</v>
      </c>
      <c r="E238" s="12" t="s">
        <v>140</v>
      </c>
      <c r="F238" s="9"/>
      <c r="G238" s="9"/>
      <c r="H238" s="13">
        <v>0.45600000000000002</v>
      </c>
      <c r="I238" s="9" t="s">
        <v>11</v>
      </c>
      <c r="J238" s="9"/>
      <c r="K238" s="9"/>
      <c r="L238" s="9"/>
      <c r="M238" s="9"/>
      <c r="N238" s="9"/>
      <c r="O238" s="13"/>
      <c r="P238" s="9"/>
      <c r="Q238" s="9"/>
      <c r="R238" s="10"/>
      <c r="S238" s="9"/>
      <c r="T238" s="9"/>
      <c r="U238" s="9"/>
      <c r="V238" s="14"/>
      <c r="W238" s="9"/>
      <c r="X238" s="9"/>
      <c r="Y238" s="9"/>
      <c r="Z238" s="9"/>
      <c r="AA238" s="9"/>
    </row>
    <row r="239" spans="1:27" ht="12.75">
      <c r="A239" s="10">
        <v>45287</v>
      </c>
      <c r="B239" s="9" t="s">
        <v>14</v>
      </c>
      <c r="C239" s="11">
        <v>5243.43</v>
      </c>
      <c r="D239" s="9">
        <v>48</v>
      </c>
      <c r="E239" s="12" t="s">
        <v>31</v>
      </c>
      <c r="F239" s="9"/>
      <c r="G239" s="9"/>
      <c r="H239" s="13"/>
      <c r="I239" s="9" t="s">
        <v>16</v>
      </c>
      <c r="J239" s="10"/>
      <c r="K239" s="9"/>
      <c r="L239" s="9"/>
      <c r="M239" s="9"/>
      <c r="N239" s="9"/>
      <c r="O239" s="13"/>
      <c r="P239" s="9"/>
      <c r="Q239" s="9"/>
      <c r="R239" s="10"/>
      <c r="S239" s="9"/>
      <c r="T239" s="9"/>
      <c r="U239" s="9"/>
      <c r="V239" s="14"/>
      <c r="W239" s="9"/>
      <c r="X239" s="9"/>
      <c r="Y239" s="9"/>
      <c r="Z239" s="9"/>
      <c r="AA239" s="9"/>
    </row>
    <row r="240" spans="1:27" ht="12.75">
      <c r="A240" s="10">
        <v>45287</v>
      </c>
      <c r="B240" s="9" t="s">
        <v>17</v>
      </c>
      <c r="C240" s="11">
        <v>5412.88</v>
      </c>
      <c r="D240" s="9">
        <v>58</v>
      </c>
      <c r="E240" s="12" t="s">
        <v>63</v>
      </c>
      <c r="F240" s="9"/>
      <c r="G240" s="9"/>
      <c r="H240" s="13"/>
      <c r="I240" s="9" t="s">
        <v>16</v>
      </c>
      <c r="J240" s="9"/>
      <c r="K240" s="9"/>
      <c r="L240" s="9"/>
      <c r="M240" s="9"/>
      <c r="N240" s="9"/>
      <c r="O240" s="13"/>
      <c r="P240" s="9"/>
      <c r="Q240" s="9"/>
      <c r="R240" s="10"/>
      <c r="S240" s="9"/>
      <c r="T240" s="9"/>
      <c r="U240" s="9"/>
      <c r="V240" s="14"/>
      <c r="W240" s="9"/>
      <c r="X240" s="9"/>
      <c r="Y240" s="9"/>
      <c r="Z240" s="9"/>
      <c r="AA240" s="9"/>
    </row>
    <row r="241" spans="1:27" ht="12.75">
      <c r="A241" s="10">
        <v>45287</v>
      </c>
      <c r="B241" s="9" t="s">
        <v>19</v>
      </c>
      <c r="C241" s="11">
        <v>4463.3</v>
      </c>
      <c r="D241" s="9">
        <v>49</v>
      </c>
      <c r="E241" s="12" t="s">
        <v>98</v>
      </c>
      <c r="F241" s="9"/>
      <c r="G241" s="9"/>
      <c r="H241" s="13"/>
      <c r="I241" s="9" t="s">
        <v>16</v>
      </c>
      <c r="J241" s="9"/>
      <c r="K241" s="9"/>
      <c r="L241" s="9"/>
      <c r="M241" s="9"/>
      <c r="N241" s="9"/>
      <c r="O241" s="13"/>
      <c r="P241" s="9"/>
      <c r="Q241" s="9"/>
      <c r="R241" s="10"/>
      <c r="S241" s="9"/>
      <c r="T241" s="9"/>
      <c r="U241" s="9"/>
      <c r="V241" s="14"/>
      <c r="W241" s="9"/>
      <c r="X241" s="9"/>
      <c r="Y241" s="9"/>
      <c r="Z241" s="9"/>
      <c r="AA241" s="9"/>
    </row>
    <row r="242" spans="1:27" ht="12.75">
      <c r="A242" s="10">
        <v>45288</v>
      </c>
      <c r="B242" s="9" t="s">
        <v>9</v>
      </c>
      <c r="C242" s="11">
        <v>4902.83</v>
      </c>
      <c r="D242" s="9">
        <v>57</v>
      </c>
      <c r="E242" s="12" t="s">
        <v>77</v>
      </c>
      <c r="F242" s="9"/>
      <c r="G242" s="9"/>
      <c r="H242" s="13">
        <v>0.28000000000000003</v>
      </c>
      <c r="I242" s="9" t="s">
        <v>11</v>
      </c>
      <c r="J242" s="10"/>
      <c r="K242" s="9"/>
      <c r="L242" s="9"/>
      <c r="M242" s="9"/>
      <c r="N242" s="9"/>
      <c r="O242" s="13"/>
      <c r="P242" s="9"/>
      <c r="Q242" s="9"/>
      <c r="R242" s="10"/>
      <c r="S242" s="9"/>
      <c r="T242" s="9"/>
      <c r="U242" s="9"/>
      <c r="V242" s="14"/>
      <c r="W242" s="9"/>
      <c r="X242" s="9"/>
      <c r="Y242" s="9"/>
      <c r="Z242" s="9"/>
      <c r="AA242" s="9"/>
    </row>
    <row r="243" spans="1:27" ht="12.75">
      <c r="A243" s="10">
        <v>45288</v>
      </c>
      <c r="B243" s="9" t="s">
        <v>12</v>
      </c>
      <c r="C243" s="11">
        <v>5283.61</v>
      </c>
      <c r="D243" s="9">
        <v>66</v>
      </c>
      <c r="E243" s="12" t="s">
        <v>44</v>
      </c>
      <c r="F243" s="9"/>
      <c r="G243" s="9"/>
      <c r="H243" s="13">
        <v>0.28699999999999998</v>
      </c>
      <c r="I243" s="9" t="s">
        <v>11</v>
      </c>
      <c r="J243" s="10"/>
      <c r="K243" s="9"/>
      <c r="L243" s="9"/>
      <c r="M243" s="9"/>
      <c r="N243" s="9"/>
      <c r="O243" s="13"/>
      <c r="P243" s="9"/>
      <c r="Q243" s="9"/>
      <c r="R243" s="10"/>
      <c r="S243" s="9"/>
      <c r="T243" s="9"/>
      <c r="U243" s="9"/>
      <c r="V243" s="14"/>
      <c r="W243" s="9"/>
      <c r="X243" s="9"/>
      <c r="Y243" s="9"/>
      <c r="Z243" s="9"/>
      <c r="AA243" s="9"/>
    </row>
    <row r="244" spans="1:27" ht="12.75">
      <c r="A244" s="10">
        <v>45288</v>
      </c>
      <c r="B244" s="9" t="s">
        <v>45</v>
      </c>
      <c r="C244" s="11">
        <v>7038.87</v>
      </c>
      <c r="D244" s="9">
        <v>73</v>
      </c>
      <c r="E244" s="12" t="s">
        <v>74</v>
      </c>
      <c r="F244" s="9"/>
      <c r="G244" s="9"/>
      <c r="H244" s="13">
        <v>0.29399999999999998</v>
      </c>
      <c r="I244" s="9" t="s">
        <v>11</v>
      </c>
      <c r="J244" s="10"/>
      <c r="K244" s="9"/>
      <c r="L244" s="9"/>
      <c r="M244" s="9"/>
      <c r="N244" s="9"/>
      <c r="O244" s="13"/>
      <c r="P244" s="9"/>
      <c r="Q244" s="9"/>
      <c r="R244" s="10"/>
      <c r="S244" s="9"/>
      <c r="T244" s="9"/>
      <c r="U244" s="9"/>
      <c r="V244" s="14"/>
      <c r="W244" s="9"/>
      <c r="X244" s="9"/>
      <c r="Y244" s="9"/>
      <c r="Z244" s="9"/>
      <c r="AA244" s="9"/>
    </row>
    <row r="245" spans="1:27" ht="12.75">
      <c r="A245" s="10">
        <v>45288</v>
      </c>
      <c r="B245" s="9" t="s">
        <v>43</v>
      </c>
      <c r="C245" s="11">
        <v>3842.66</v>
      </c>
      <c r="D245" s="9">
        <v>47</v>
      </c>
      <c r="E245" s="12" t="s">
        <v>71</v>
      </c>
      <c r="F245" s="9"/>
      <c r="G245" s="9"/>
      <c r="H245" s="13">
        <v>0.29799999999999999</v>
      </c>
      <c r="I245" s="9" t="s">
        <v>11</v>
      </c>
      <c r="J245" s="9"/>
      <c r="K245" s="9"/>
      <c r="L245" s="9"/>
      <c r="M245" s="9"/>
      <c r="N245" s="9"/>
      <c r="O245" s="13"/>
      <c r="P245" s="9"/>
      <c r="Q245" s="9"/>
      <c r="R245" s="10"/>
      <c r="S245" s="9"/>
      <c r="T245" s="9"/>
      <c r="U245" s="9"/>
      <c r="V245" s="14"/>
      <c r="W245" s="9"/>
      <c r="X245" s="9"/>
      <c r="Y245" s="9"/>
      <c r="Z245" s="9"/>
      <c r="AA245" s="9"/>
    </row>
    <row r="246" spans="1:27" ht="12.75">
      <c r="A246" s="10">
        <v>45288</v>
      </c>
      <c r="B246" s="9" t="s">
        <v>21</v>
      </c>
      <c r="C246" s="11">
        <v>5755.61</v>
      </c>
      <c r="D246" s="9">
        <v>60</v>
      </c>
      <c r="E246" s="12" t="s">
        <v>65</v>
      </c>
      <c r="F246" s="9"/>
      <c r="G246" s="9"/>
      <c r="H246" s="13">
        <v>0.318</v>
      </c>
      <c r="I246" s="9" t="s">
        <v>11</v>
      </c>
      <c r="J246" s="9"/>
      <c r="K246" s="9"/>
      <c r="L246" s="9"/>
      <c r="M246" s="9"/>
      <c r="N246" s="9"/>
      <c r="O246" s="13"/>
      <c r="P246" s="9"/>
      <c r="Q246" s="9"/>
      <c r="R246" s="10"/>
      <c r="S246" s="9"/>
      <c r="T246" s="9"/>
      <c r="U246" s="9"/>
      <c r="V246" s="14"/>
      <c r="W246" s="9"/>
      <c r="X246" s="9"/>
      <c r="Y246" s="9"/>
      <c r="Z246" s="9"/>
      <c r="AA246" s="9"/>
    </row>
    <row r="247" spans="1:27" ht="12.75">
      <c r="A247" s="10">
        <v>45288</v>
      </c>
      <c r="B247" s="9" t="s">
        <v>14</v>
      </c>
      <c r="C247" s="11">
        <v>4644.3999999999996</v>
      </c>
      <c r="D247" s="9">
        <v>52</v>
      </c>
      <c r="E247" s="12" t="s">
        <v>157</v>
      </c>
      <c r="F247" s="9"/>
      <c r="G247" s="9"/>
      <c r="H247" s="13"/>
      <c r="I247" s="9" t="s">
        <v>16</v>
      </c>
      <c r="J247" s="10"/>
      <c r="K247" s="9"/>
      <c r="L247" s="9"/>
      <c r="M247" s="9"/>
      <c r="N247" s="9"/>
      <c r="O247" s="13"/>
      <c r="P247" s="9"/>
      <c r="Q247" s="9"/>
      <c r="R247" s="10"/>
      <c r="S247" s="9"/>
      <c r="T247" s="9"/>
      <c r="U247" s="9"/>
      <c r="V247" s="14"/>
      <c r="W247" s="9"/>
      <c r="X247" s="9"/>
      <c r="Y247" s="9"/>
      <c r="Z247" s="9"/>
      <c r="AA247" s="9"/>
    </row>
    <row r="248" spans="1:27" ht="12.75">
      <c r="A248" s="10">
        <v>45288</v>
      </c>
      <c r="B248" s="9" t="s">
        <v>17</v>
      </c>
      <c r="C248" s="11">
        <v>4392.16</v>
      </c>
      <c r="D248" s="9">
        <v>50</v>
      </c>
      <c r="E248" s="12" t="s">
        <v>158</v>
      </c>
      <c r="F248" s="9"/>
      <c r="G248" s="9"/>
      <c r="H248" s="13"/>
      <c r="I248" s="9" t="s">
        <v>16</v>
      </c>
      <c r="J248" s="9"/>
      <c r="K248" s="9"/>
      <c r="L248" s="9"/>
      <c r="M248" s="9"/>
      <c r="N248" s="9"/>
      <c r="O248" s="13"/>
      <c r="P248" s="9"/>
      <c r="Q248" s="9"/>
      <c r="R248" s="10"/>
      <c r="S248" s="9"/>
      <c r="T248" s="9"/>
      <c r="U248" s="9"/>
      <c r="V248" s="14"/>
      <c r="W248" s="9"/>
      <c r="X248" s="9"/>
      <c r="Y248" s="9"/>
      <c r="Z248" s="9"/>
      <c r="AA248" s="9"/>
    </row>
    <row r="249" spans="1:27" ht="12.75">
      <c r="A249" s="10">
        <v>45288</v>
      </c>
      <c r="B249" s="9" t="s">
        <v>19</v>
      </c>
      <c r="C249" s="11">
        <v>4001.34</v>
      </c>
      <c r="D249" s="9">
        <v>41</v>
      </c>
      <c r="E249" s="12" t="s">
        <v>158</v>
      </c>
      <c r="F249" s="9"/>
      <c r="G249" s="9"/>
      <c r="H249" s="13"/>
      <c r="I249" s="9" t="s">
        <v>16</v>
      </c>
      <c r="J249" s="9"/>
      <c r="K249" s="9"/>
      <c r="L249" s="9"/>
      <c r="M249" s="9"/>
      <c r="N249" s="9"/>
      <c r="O249" s="13"/>
      <c r="P249" s="9"/>
      <c r="Q249" s="9"/>
      <c r="R249" s="10"/>
      <c r="S249" s="9"/>
      <c r="T249" s="9"/>
      <c r="U249" s="9"/>
      <c r="V249" s="14"/>
      <c r="W249" s="9"/>
      <c r="X249" s="9"/>
      <c r="Y249" s="9"/>
      <c r="Z249" s="9"/>
      <c r="AA249" s="9"/>
    </row>
    <row r="250" spans="1:27" ht="12.75">
      <c r="A250" s="10">
        <v>45289</v>
      </c>
      <c r="B250" s="9" t="s">
        <v>21</v>
      </c>
      <c r="C250" s="11">
        <v>7432.55</v>
      </c>
      <c r="D250" s="9">
        <v>85</v>
      </c>
      <c r="E250" s="12" t="s">
        <v>159</v>
      </c>
      <c r="F250" s="9"/>
      <c r="G250" s="9"/>
      <c r="H250" s="13">
        <v>0.27600000000000002</v>
      </c>
      <c r="I250" s="9" t="s">
        <v>11</v>
      </c>
      <c r="J250" s="9"/>
      <c r="K250" s="9"/>
      <c r="L250" s="9"/>
      <c r="M250" s="9"/>
      <c r="N250" s="9"/>
      <c r="O250" s="13"/>
      <c r="P250" s="9"/>
      <c r="Q250" s="9"/>
      <c r="R250" s="10"/>
      <c r="S250" s="9"/>
      <c r="T250" s="9"/>
      <c r="U250" s="9"/>
      <c r="V250" s="14"/>
      <c r="W250" s="9"/>
      <c r="X250" s="9"/>
      <c r="Y250" s="9"/>
      <c r="Z250" s="9"/>
      <c r="AA250" s="9"/>
    </row>
    <row r="251" spans="1:27" ht="12.75">
      <c r="A251" s="10">
        <v>45289</v>
      </c>
      <c r="B251" s="9" t="s">
        <v>43</v>
      </c>
      <c r="C251" s="11">
        <v>6756.39</v>
      </c>
      <c r="D251" s="9">
        <v>81</v>
      </c>
      <c r="E251" s="12" t="s">
        <v>49</v>
      </c>
      <c r="F251" s="9"/>
      <c r="G251" s="9"/>
      <c r="H251" s="13">
        <v>0.28299999999999997</v>
      </c>
      <c r="I251" s="9" t="s">
        <v>11</v>
      </c>
      <c r="J251" s="9"/>
      <c r="K251" s="9"/>
      <c r="L251" s="9"/>
      <c r="M251" s="9"/>
      <c r="N251" s="9"/>
      <c r="O251" s="13"/>
      <c r="P251" s="9"/>
      <c r="Q251" s="9"/>
      <c r="R251" s="10"/>
      <c r="S251" s="9"/>
      <c r="T251" s="9"/>
      <c r="U251" s="9"/>
      <c r="V251" s="14"/>
      <c r="W251" s="9"/>
      <c r="X251" s="9"/>
      <c r="Y251" s="9"/>
      <c r="Z251" s="9"/>
      <c r="AA251" s="9"/>
    </row>
    <row r="252" spans="1:27" ht="12.75">
      <c r="A252" s="10">
        <v>45289</v>
      </c>
      <c r="B252" s="9" t="s">
        <v>45</v>
      </c>
      <c r="C252" s="11">
        <v>7698.7</v>
      </c>
      <c r="D252" s="9">
        <v>88</v>
      </c>
      <c r="E252" s="12" t="s">
        <v>130</v>
      </c>
      <c r="F252" s="9"/>
      <c r="G252" s="9"/>
      <c r="H252" s="13">
        <v>0.28399999999999997</v>
      </c>
      <c r="I252" s="9" t="s">
        <v>11</v>
      </c>
      <c r="J252" s="10"/>
      <c r="K252" s="9"/>
      <c r="L252" s="9"/>
      <c r="M252" s="9"/>
      <c r="N252" s="9"/>
      <c r="O252" s="13"/>
      <c r="P252" s="9"/>
      <c r="Q252" s="9"/>
      <c r="R252" s="10"/>
      <c r="S252" s="9"/>
      <c r="T252" s="9"/>
      <c r="U252" s="9"/>
      <c r="V252" s="14"/>
      <c r="W252" s="9"/>
      <c r="X252" s="9"/>
      <c r="Y252" s="9"/>
      <c r="Z252" s="9"/>
      <c r="AA252" s="9"/>
    </row>
    <row r="253" spans="1:27" ht="12.75">
      <c r="A253" s="10">
        <v>45289</v>
      </c>
      <c r="B253" s="9" t="s">
        <v>9</v>
      </c>
      <c r="C253" s="11">
        <v>4636.33</v>
      </c>
      <c r="D253" s="9">
        <v>63</v>
      </c>
      <c r="E253" s="12" t="s">
        <v>132</v>
      </c>
      <c r="F253" s="9"/>
      <c r="G253" s="9"/>
      <c r="H253" s="13">
        <v>0.28499999999999998</v>
      </c>
      <c r="I253" s="9" t="s">
        <v>11</v>
      </c>
      <c r="J253" s="10"/>
      <c r="K253" s="9"/>
      <c r="L253" s="9"/>
      <c r="M253" s="9"/>
      <c r="N253" s="9"/>
      <c r="O253" s="13"/>
      <c r="P253" s="9"/>
      <c r="Q253" s="9"/>
      <c r="R253" s="10"/>
      <c r="S253" s="9"/>
      <c r="T253" s="9"/>
      <c r="U253" s="9"/>
      <c r="V253" s="14"/>
      <c r="W253" s="9"/>
      <c r="X253" s="9"/>
      <c r="Y253" s="9"/>
      <c r="Z253" s="9"/>
      <c r="AA253" s="9"/>
    </row>
    <row r="254" spans="1:27" ht="12.75">
      <c r="A254" s="10">
        <v>45289</v>
      </c>
      <c r="B254" s="9" t="s">
        <v>12</v>
      </c>
      <c r="C254" s="11">
        <v>7326.38</v>
      </c>
      <c r="D254" s="9">
        <v>83</v>
      </c>
      <c r="E254" s="12" t="s">
        <v>86</v>
      </c>
      <c r="F254" s="9"/>
      <c r="G254" s="9"/>
      <c r="H254" s="13">
        <v>0.313</v>
      </c>
      <c r="I254" s="9" t="s">
        <v>11</v>
      </c>
      <c r="J254" s="10"/>
      <c r="K254" s="9"/>
      <c r="L254" s="9"/>
      <c r="M254" s="9"/>
      <c r="N254" s="9"/>
      <c r="O254" s="13"/>
      <c r="P254" s="9"/>
      <c r="Q254" s="9"/>
      <c r="R254" s="10"/>
      <c r="S254" s="9"/>
      <c r="T254" s="9"/>
      <c r="U254" s="9"/>
      <c r="V254" s="14"/>
      <c r="W254" s="9"/>
      <c r="X254" s="9"/>
      <c r="Y254" s="9"/>
      <c r="Z254" s="9"/>
      <c r="AA254" s="9"/>
    </row>
    <row r="255" spans="1:27" ht="12.75">
      <c r="A255" s="10">
        <v>45289</v>
      </c>
      <c r="B255" s="9" t="s">
        <v>14</v>
      </c>
      <c r="C255" s="11">
        <v>4669.2700000000004</v>
      </c>
      <c r="D255" s="9">
        <v>56</v>
      </c>
      <c r="E255" s="12" t="s">
        <v>106</v>
      </c>
      <c r="F255" s="9"/>
      <c r="G255" s="9"/>
      <c r="H255" s="13"/>
      <c r="I255" s="9" t="s">
        <v>16</v>
      </c>
      <c r="J255" s="10"/>
      <c r="K255" s="9"/>
      <c r="L255" s="9"/>
      <c r="M255" s="9"/>
      <c r="N255" s="9"/>
      <c r="O255" s="13"/>
      <c r="P255" s="9"/>
      <c r="Q255" s="9"/>
      <c r="R255" s="10"/>
      <c r="S255" s="9"/>
      <c r="T255" s="9"/>
      <c r="U255" s="9"/>
      <c r="V255" s="14"/>
      <c r="W255" s="9"/>
      <c r="X255" s="9"/>
      <c r="Y255" s="9"/>
      <c r="Z255" s="9"/>
      <c r="AA255" s="9"/>
    </row>
    <row r="256" spans="1:27" ht="12.75">
      <c r="A256" s="10">
        <v>45289</v>
      </c>
      <c r="B256" s="9" t="s">
        <v>17</v>
      </c>
      <c r="C256" s="11">
        <v>5639.3</v>
      </c>
      <c r="D256" s="9">
        <v>56</v>
      </c>
      <c r="E256" s="12" t="s">
        <v>130</v>
      </c>
      <c r="F256" s="9"/>
      <c r="G256" s="9"/>
      <c r="H256" s="13"/>
      <c r="I256" s="9" t="s">
        <v>16</v>
      </c>
      <c r="J256" s="9"/>
      <c r="K256" s="9"/>
      <c r="L256" s="9"/>
      <c r="M256" s="9"/>
      <c r="N256" s="9"/>
      <c r="O256" s="13"/>
      <c r="P256" s="9"/>
      <c r="Q256" s="9"/>
      <c r="R256" s="10"/>
      <c r="S256" s="9"/>
      <c r="T256" s="9"/>
      <c r="U256" s="9"/>
      <c r="V256" s="14"/>
      <c r="W256" s="9"/>
      <c r="X256" s="9"/>
      <c r="Y256" s="9"/>
      <c r="Z256" s="9"/>
      <c r="AA256" s="9"/>
    </row>
    <row r="257" spans="1:27" ht="12.75">
      <c r="A257" s="10">
        <v>45289</v>
      </c>
      <c r="B257" s="9" t="s">
        <v>19</v>
      </c>
      <c r="C257" s="11">
        <v>7389.29</v>
      </c>
      <c r="D257" s="9">
        <v>75</v>
      </c>
      <c r="E257" s="12" t="s">
        <v>20</v>
      </c>
      <c r="F257" s="9"/>
      <c r="G257" s="9"/>
      <c r="H257" s="13"/>
      <c r="I257" s="9" t="s">
        <v>16</v>
      </c>
      <c r="J257" s="9"/>
      <c r="K257" s="9"/>
      <c r="L257" s="9"/>
      <c r="M257" s="9"/>
      <c r="N257" s="9"/>
      <c r="O257" s="13"/>
      <c r="P257" s="9"/>
      <c r="Q257" s="9"/>
      <c r="R257" s="10"/>
      <c r="S257" s="9"/>
      <c r="T257" s="9"/>
      <c r="U257" s="9"/>
      <c r="V257" s="14"/>
      <c r="W257" s="9"/>
      <c r="X257" s="9"/>
      <c r="Y257" s="9"/>
      <c r="Z257" s="9"/>
      <c r="AA257" s="9"/>
    </row>
    <row r="258" spans="1:27" ht="12.75">
      <c r="A258" s="10">
        <v>45290</v>
      </c>
      <c r="B258" s="9" t="s">
        <v>21</v>
      </c>
      <c r="C258" s="11">
        <v>6080.46</v>
      </c>
      <c r="D258" s="9">
        <v>81</v>
      </c>
      <c r="E258" s="12" t="s">
        <v>156</v>
      </c>
      <c r="F258" s="9"/>
      <c r="G258" s="9"/>
      <c r="H258" s="13">
        <v>0.26100000000000001</v>
      </c>
      <c r="I258" s="9" t="s">
        <v>11</v>
      </c>
      <c r="J258" s="9"/>
      <c r="K258" s="9"/>
      <c r="L258" s="9"/>
      <c r="M258" s="9"/>
      <c r="N258" s="9"/>
      <c r="O258" s="13"/>
      <c r="P258" s="9"/>
      <c r="Q258" s="9"/>
      <c r="R258" s="10"/>
      <c r="S258" s="9"/>
      <c r="T258" s="9"/>
      <c r="U258" s="9"/>
      <c r="V258" s="14"/>
      <c r="W258" s="9"/>
      <c r="X258" s="9"/>
      <c r="Y258" s="9"/>
      <c r="Z258" s="9"/>
      <c r="AA258" s="9"/>
    </row>
    <row r="259" spans="1:27" ht="12.75">
      <c r="A259" s="10">
        <v>45290</v>
      </c>
      <c r="B259" s="9" t="s">
        <v>9</v>
      </c>
      <c r="C259" s="11">
        <v>3645.9</v>
      </c>
      <c r="D259" s="9">
        <v>57</v>
      </c>
      <c r="E259" s="12" t="s">
        <v>35</v>
      </c>
      <c r="F259" s="9"/>
      <c r="G259" s="9"/>
      <c r="H259" s="13">
        <v>0.28399999999999997</v>
      </c>
      <c r="I259" s="9" t="s">
        <v>11</v>
      </c>
      <c r="J259" s="10"/>
      <c r="K259" s="9"/>
      <c r="L259" s="9"/>
      <c r="M259" s="9"/>
      <c r="N259" s="9"/>
      <c r="O259" s="13"/>
      <c r="P259" s="9"/>
      <c r="Q259" s="9"/>
      <c r="R259" s="10"/>
      <c r="S259" s="9"/>
      <c r="T259" s="9"/>
      <c r="U259" s="9"/>
      <c r="V259" s="14"/>
      <c r="W259" s="9"/>
      <c r="X259" s="9"/>
      <c r="Y259" s="9"/>
      <c r="Z259" s="9"/>
      <c r="AA259" s="9"/>
    </row>
    <row r="260" spans="1:27" ht="12.75">
      <c r="A260" s="10">
        <v>45290</v>
      </c>
      <c r="B260" s="9" t="s">
        <v>43</v>
      </c>
      <c r="C260" s="11">
        <v>6143.23</v>
      </c>
      <c r="D260" s="9">
        <v>76</v>
      </c>
      <c r="E260" s="12" t="s">
        <v>25</v>
      </c>
      <c r="F260" s="9"/>
      <c r="G260" s="9"/>
      <c r="H260" s="13">
        <v>0.28399999999999997</v>
      </c>
      <c r="I260" s="9" t="s">
        <v>11</v>
      </c>
      <c r="J260" s="9"/>
      <c r="K260" s="9"/>
      <c r="L260" s="9"/>
      <c r="M260" s="9"/>
      <c r="N260" s="9"/>
      <c r="O260" s="13"/>
      <c r="P260" s="9"/>
      <c r="Q260" s="9"/>
      <c r="R260" s="10"/>
      <c r="S260" s="9"/>
      <c r="T260" s="9"/>
      <c r="U260" s="9"/>
      <c r="V260" s="14"/>
      <c r="W260" s="9"/>
      <c r="X260" s="9"/>
      <c r="Y260" s="9"/>
      <c r="Z260" s="9"/>
      <c r="AA260" s="9"/>
    </row>
    <row r="261" spans="1:27" ht="12.75">
      <c r="A261" s="10">
        <v>45290</v>
      </c>
      <c r="B261" s="9" t="s">
        <v>45</v>
      </c>
      <c r="C261" s="11">
        <v>7089.38</v>
      </c>
      <c r="D261" s="9">
        <v>85</v>
      </c>
      <c r="E261" s="12" t="s">
        <v>46</v>
      </c>
      <c r="F261" s="9"/>
      <c r="G261" s="9"/>
      <c r="H261" s="13">
        <v>0.29499999999999998</v>
      </c>
      <c r="I261" s="9" t="s">
        <v>11</v>
      </c>
      <c r="J261" s="10"/>
      <c r="K261" s="9"/>
      <c r="L261" s="9"/>
      <c r="M261" s="9"/>
      <c r="N261" s="9"/>
      <c r="O261" s="13"/>
      <c r="P261" s="9"/>
      <c r="Q261" s="9"/>
      <c r="R261" s="10"/>
      <c r="S261" s="9"/>
      <c r="T261" s="9"/>
      <c r="U261" s="9"/>
      <c r="V261" s="14"/>
      <c r="W261" s="9"/>
      <c r="X261" s="9"/>
      <c r="Y261" s="9"/>
      <c r="Z261" s="9"/>
      <c r="AA261" s="9"/>
    </row>
    <row r="262" spans="1:27" ht="12.75">
      <c r="A262" s="10">
        <v>45290</v>
      </c>
      <c r="B262" s="9" t="s">
        <v>12</v>
      </c>
      <c r="C262" s="11">
        <v>7655.98</v>
      </c>
      <c r="D262" s="9">
        <v>89</v>
      </c>
      <c r="E262" s="12" t="s">
        <v>66</v>
      </c>
      <c r="F262" s="9"/>
      <c r="G262" s="9"/>
      <c r="H262" s="13">
        <v>0.29599999999999999</v>
      </c>
      <c r="I262" s="9" t="s">
        <v>11</v>
      </c>
      <c r="J262" s="10"/>
      <c r="K262" s="9"/>
      <c r="L262" s="9"/>
      <c r="M262" s="9"/>
      <c r="N262" s="9"/>
      <c r="O262" s="13"/>
      <c r="P262" s="9"/>
      <c r="Q262" s="9"/>
      <c r="R262" s="10"/>
      <c r="S262" s="9"/>
      <c r="T262" s="9"/>
      <c r="U262" s="9"/>
      <c r="V262" s="14"/>
      <c r="W262" s="9"/>
      <c r="X262" s="9"/>
      <c r="Y262" s="9"/>
      <c r="Z262" s="9"/>
      <c r="AA262" s="9"/>
    </row>
    <row r="263" spans="1:27" ht="12.75">
      <c r="A263" s="10">
        <v>45290</v>
      </c>
      <c r="B263" s="9" t="s">
        <v>14</v>
      </c>
      <c r="C263" s="11">
        <v>4958.4399999999996</v>
      </c>
      <c r="D263" s="9">
        <v>65</v>
      </c>
      <c r="E263" s="12" t="s">
        <v>105</v>
      </c>
      <c r="F263" s="9"/>
      <c r="G263" s="9"/>
      <c r="H263" s="13"/>
      <c r="I263" s="9" t="s">
        <v>16</v>
      </c>
      <c r="J263" s="10"/>
      <c r="K263" s="9"/>
      <c r="L263" s="9"/>
      <c r="M263" s="9"/>
      <c r="N263" s="9"/>
      <c r="O263" s="13"/>
      <c r="P263" s="9"/>
      <c r="Q263" s="9"/>
      <c r="R263" s="10"/>
      <c r="S263" s="9"/>
      <c r="T263" s="9"/>
      <c r="U263" s="9"/>
      <c r="V263" s="14"/>
      <c r="W263" s="9"/>
      <c r="X263" s="9"/>
      <c r="Y263" s="9"/>
      <c r="Z263" s="9"/>
      <c r="AA263" s="9"/>
    </row>
    <row r="264" spans="1:27" ht="12.75">
      <c r="A264" s="10">
        <v>45290</v>
      </c>
      <c r="B264" s="9" t="s">
        <v>17</v>
      </c>
      <c r="C264" s="11">
        <v>6103.21</v>
      </c>
      <c r="D264" s="9">
        <v>68</v>
      </c>
      <c r="E264" s="12" t="s">
        <v>160</v>
      </c>
      <c r="F264" s="9"/>
      <c r="G264" s="9"/>
      <c r="H264" s="13"/>
      <c r="I264" s="9" t="s">
        <v>16</v>
      </c>
      <c r="J264" s="9"/>
      <c r="K264" s="9"/>
      <c r="L264" s="9"/>
      <c r="M264" s="9"/>
      <c r="N264" s="9"/>
      <c r="O264" s="13"/>
      <c r="P264" s="9"/>
      <c r="Q264" s="9"/>
      <c r="R264" s="10"/>
      <c r="S264" s="9"/>
      <c r="T264" s="9"/>
      <c r="U264" s="9"/>
      <c r="V264" s="14"/>
      <c r="W264" s="9"/>
      <c r="X264" s="9"/>
      <c r="Y264" s="9"/>
      <c r="Z264" s="9"/>
      <c r="AA264" s="9"/>
    </row>
    <row r="265" spans="1:27" ht="12.75">
      <c r="A265" s="10">
        <v>45290</v>
      </c>
      <c r="B265" s="9" t="s">
        <v>19</v>
      </c>
      <c r="C265" s="11">
        <v>7037.87</v>
      </c>
      <c r="D265" s="9">
        <v>82</v>
      </c>
      <c r="E265" s="12" t="s">
        <v>161</v>
      </c>
      <c r="F265" s="9"/>
      <c r="G265" s="9"/>
      <c r="H265" s="13"/>
      <c r="I265" s="9" t="s">
        <v>16</v>
      </c>
      <c r="J265" s="9"/>
      <c r="K265" s="9"/>
      <c r="L265" s="9"/>
      <c r="M265" s="9"/>
      <c r="N265" s="9"/>
      <c r="O265" s="13"/>
      <c r="P265" s="9"/>
      <c r="Q265" s="9"/>
      <c r="R265" s="10"/>
      <c r="S265" s="9"/>
      <c r="T265" s="9"/>
      <c r="U265" s="9"/>
      <c r="V265" s="14"/>
      <c r="W265" s="9"/>
      <c r="X265" s="9"/>
      <c r="Y265" s="9"/>
      <c r="Z265" s="9"/>
      <c r="AA265" s="9"/>
    </row>
    <row r="266" spans="1:27" ht="12.75">
      <c r="A266" s="10">
        <v>45291</v>
      </c>
      <c r="B266" s="9" t="s">
        <v>9</v>
      </c>
      <c r="C266" s="11">
        <v>0</v>
      </c>
      <c r="D266" s="9"/>
      <c r="E266" s="12"/>
      <c r="F266" s="9"/>
      <c r="G266" s="9"/>
      <c r="H266" s="13">
        <v>0</v>
      </c>
      <c r="I266" s="9" t="s">
        <v>11</v>
      </c>
      <c r="J266" s="10"/>
      <c r="K266" s="9"/>
      <c r="L266" s="9"/>
      <c r="M266" s="9"/>
      <c r="N266" s="9"/>
      <c r="O266" s="13"/>
      <c r="P266" s="9"/>
      <c r="Q266" s="9"/>
      <c r="R266" s="10"/>
      <c r="S266" s="9"/>
      <c r="T266" s="9"/>
      <c r="U266" s="9"/>
      <c r="V266" s="14"/>
      <c r="W266" s="9"/>
      <c r="X266" s="9"/>
      <c r="Y266" s="9"/>
      <c r="Z266" s="9"/>
      <c r="AA266" s="9"/>
    </row>
    <row r="267" spans="1:27" ht="12.75">
      <c r="A267" s="10">
        <v>45291</v>
      </c>
      <c r="B267" s="9" t="s">
        <v>12</v>
      </c>
      <c r="C267" s="11">
        <v>0</v>
      </c>
      <c r="D267" s="9"/>
      <c r="E267" s="12"/>
      <c r="F267" s="9"/>
      <c r="G267" s="9"/>
      <c r="H267" s="13">
        <v>0</v>
      </c>
      <c r="I267" s="9" t="s">
        <v>11</v>
      </c>
      <c r="J267" s="10"/>
      <c r="K267" s="9"/>
      <c r="L267" s="9"/>
      <c r="M267" s="9"/>
      <c r="N267" s="9"/>
      <c r="O267" s="13"/>
      <c r="P267" s="9"/>
      <c r="Q267" s="9"/>
      <c r="R267" s="10"/>
      <c r="S267" s="9"/>
      <c r="T267" s="9"/>
      <c r="U267" s="9"/>
      <c r="V267" s="14"/>
      <c r="W267" s="9"/>
      <c r="X267" s="9"/>
      <c r="Y267" s="9"/>
      <c r="Z267" s="9"/>
      <c r="AA267" s="9"/>
    </row>
    <row r="268" spans="1:27" ht="12.75">
      <c r="A268" s="10">
        <v>45291</v>
      </c>
      <c r="B268" s="9" t="s">
        <v>45</v>
      </c>
      <c r="C268" s="11">
        <v>0</v>
      </c>
      <c r="D268" s="9">
        <v>0</v>
      </c>
      <c r="E268" s="12"/>
      <c r="F268" s="9"/>
      <c r="G268" s="9"/>
      <c r="H268" s="13">
        <v>0</v>
      </c>
      <c r="I268" s="9" t="s">
        <v>11</v>
      </c>
      <c r="J268" s="10"/>
      <c r="K268" s="9"/>
      <c r="L268" s="9"/>
      <c r="M268" s="9"/>
      <c r="N268" s="9"/>
      <c r="O268" s="13"/>
      <c r="P268" s="9"/>
      <c r="Q268" s="9"/>
      <c r="R268" s="10"/>
      <c r="S268" s="9"/>
      <c r="T268" s="9"/>
      <c r="U268" s="9"/>
      <c r="V268" s="14"/>
      <c r="W268" s="9"/>
      <c r="X268" s="9"/>
      <c r="Y268" s="9"/>
      <c r="Z268" s="9"/>
      <c r="AA268" s="9"/>
    </row>
    <row r="269" spans="1:27" ht="12.75">
      <c r="A269" s="10">
        <v>45291</v>
      </c>
      <c r="B269" s="9" t="s">
        <v>21</v>
      </c>
      <c r="C269" s="11">
        <v>0</v>
      </c>
      <c r="D269" s="9"/>
      <c r="E269" s="12"/>
      <c r="F269" s="9"/>
      <c r="G269" s="9"/>
      <c r="H269" s="13">
        <v>0</v>
      </c>
      <c r="I269" s="9" t="s">
        <v>11</v>
      </c>
      <c r="J269" s="9"/>
      <c r="K269" s="9"/>
      <c r="L269" s="9"/>
      <c r="M269" s="9"/>
      <c r="N269" s="9"/>
      <c r="O269" s="13"/>
      <c r="P269" s="9"/>
      <c r="Q269" s="9"/>
      <c r="R269" s="10"/>
      <c r="S269" s="9"/>
      <c r="T269" s="9"/>
      <c r="U269" s="9"/>
      <c r="V269" s="14"/>
      <c r="W269" s="9"/>
      <c r="X269" s="9"/>
      <c r="Y269" s="9"/>
      <c r="Z269" s="9"/>
      <c r="AA269" s="9"/>
    </row>
    <row r="270" spans="1:27" ht="12.75">
      <c r="A270" s="10">
        <v>45291</v>
      </c>
      <c r="B270" s="9" t="s">
        <v>43</v>
      </c>
      <c r="C270" s="11">
        <v>0</v>
      </c>
      <c r="D270" s="9">
        <v>0</v>
      </c>
      <c r="E270" s="12"/>
      <c r="F270" s="9"/>
      <c r="G270" s="9"/>
      <c r="H270" s="13">
        <v>0</v>
      </c>
      <c r="I270" s="9" t="s">
        <v>11</v>
      </c>
      <c r="J270" s="9"/>
      <c r="K270" s="9"/>
      <c r="L270" s="9"/>
      <c r="M270" s="9"/>
      <c r="N270" s="9"/>
      <c r="O270" s="13"/>
      <c r="P270" s="9"/>
      <c r="Q270" s="9"/>
      <c r="R270" s="10"/>
      <c r="S270" s="9"/>
      <c r="T270" s="9"/>
      <c r="U270" s="9"/>
      <c r="V270" s="14"/>
      <c r="W270" s="9"/>
      <c r="X270" s="9"/>
      <c r="Y270" s="9"/>
      <c r="Z270" s="9"/>
      <c r="AA270" s="9"/>
    </row>
    <row r="271" spans="1:27" ht="12.75">
      <c r="A271" s="10">
        <v>45291</v>
      </c>
      <c r="B271" s="9" t="s">
        <v>14</v>
      </c>
      <c r="C271" s="11">
        <v>5716.86</v>
      </c>
      <c r="D271" s="9">
        <v>63</v>
      </c>
      <c r="E271" s="12" t="s">
        <v>162</v>
      </c>
      <c r="F271" s="9"/>
      <c r="G271" s="9"/>
      <c r="H271" s="13"/>
      <c r="I271" s="9" t="s">
        <v>16</v>
      </c>
      <c r="J271" s="10"/>
      <c r="K271" s="9"/>
      <c r="L271" s="9"/>
      <c r="M271" s="9"/>
      <c r="N271" s="9"/>
      <c r="O271" s="13"/>
      <c r="P271" s="9"/>
      <c r="Q271" s="9"/>
      <c r="R271" s="10"/>
      <c r="S271" s="9"/>
      <c r="T271" s="9"/>
      <c r="U271" s="9"/>
      <c r="V271" s="14"/>
      <c r="W271" s="9"/>
      <c r="X271" s="9"/>
      <c r="Y271" s="9"/>
      <c r="Z271" s="9"/>
      <c r="AA271" s="9"/>
    </row>
    <row r="272" spans="1:27" ht="12.75">
      <c r="A272" s="10">
        <v>45291</v>
      </c>
      <c r="B272" s="9" t="s">
        <v>17</v>
      </c>
      <c r="C272" s="11">
        <v>10522.2</v>
      </c>
      <c r="D272" s="9">
        <v>115</v>
      </c>
      <c r="E272" s="12" t="s">
        <v>163</v>
      </c>
      <c r="F272" s="9"/>
      <c r="G272" s="9"/>
      <c r="H272" s="13"/>
      <c r="I272" s="9" t="s">
        <v>16</v>
      </c>
      <c r="J272" s="9"/>
      <c r="K272" s="9"/>
      <c r="L272" s="9"/>
      <c r="M272" s="9"/>
      <c r="N272" s="9"/>
      <c r="O272" s="13"/>
      <c r="P272" s="9"/>
      <c r="Q272" s="9"/>
      <c r="R272" s="10"/>
      <c r="S272" s="9"/>
      <c r="T272" s="9"/>
      <c r="U272" s="9"/>
      <c r="V272" s="14"/>
      <c r="W272" s="9"/>
      <c r="X272" s="9"/>
      <c r="Y272" s="9"/>
      <c r="Z272" s="9"/>
      <c r="AA272" s="9"/>
    </row>
    <row r="273" spans="1:27" ht="12.75">
      <c r="A273" s="10">
        <v>45291</v>
      </c>
      <c r="B273" s="9" t="s">
        <v>19</v>
      </c>
      <c r="C273" s="11">
        <v>10504.76</v>
      </c>
      <c r="D273" s="9">
        <v>113</v>
      </c>
      <c r="E273" s="12" t="s">
        <v>164</v>
      </c>
      <c r="F273" s="9"/>
      <c r="G273" s="9"/>
      <c r="H273" s="13"/>
      <c r="I273" s="9" t="s">
        <v>16</v>
      </c>
      <c r="J273" s="9"/>
      <c r="K273" s="9"/>
      <c r="L273" s="9"/>
      <c r="M273" s="9"/>
      <c r="N273" s="9"/>
      <c r="O273" s="13"/>
      <c r="P273" s="9"/>
      <c r="Q273" s="9"/>
      <c r="R273" s="10"/>
      <c r="S273" s="9"/>
      <c r="T273" s="9"/>
      <c r="U273" s="9"/>
      <c r="V273" s="14"/>
      <c r="W273" s="9"/>
      <c r="X273" s="9"/>
      <c r="Y273" s="9"/>
      <c r="Z273" s="9"/>
      <c r="AA273" s="9"/>
    </row>
    <row r="274" spans="1:27" ht="12.75">
      <c r="A274" s="10">
        <v>45292</v>
      </c>
      <c r="B274" s="9" t="s">
        <v>9</v>
      </c>
      <c r="C274" s="11">
        <v>9382.42</v>
      </c>
      <c r="D274" s="9">
        <v>126</v>
      </c>
      <c r="E274" s="12" t="s">
        <v>65</v>
      </c>
      <c r="F274" s="9"/>
      <c r="G274" s="9"/>
      <c r="H274" s="13"/>
      <c r="I274" s="9" t="s">
        <v>11</v>
      </c>
      <c r="J274" s="10"/>
      <c r="K274" s="9"/>
      <c r="L274" s="9"/>
      <c r="M274" s="9"/>
      <c r="N274" s="9"/>
      <c r="O274" s="13"/>
      <c r="P274" s="9"/>
      <c r="Q274" s="9"/>
      <c r="R274" s="10"/>
      <c r="S274" s="9"/>
      <c r="T274" s="9"/>
      <c r="U274" s="9"/>
      <c r="V274" s="14"/>
      <c r="W274" s="9"/>
      <c r="X274" s="9"/>
      <c r="Y274" s="9"/>
      <c r="Z274" s="9"/>
      <c r="AA274" s="9"/>
    </row>
    <row r="275" spans="1:27" ht="12.75">
      <c r="A275" s="10">
        <v>45292</v>
      </c>
      <c r="B275" s="9" t="s">
        <v>12</v>
      </c>
      <c r="C275" s="11">
        <v>11769.56</v>
      </c>
      <c r="D275" s="9">
        <v>140</v>
      </c>
      <c r="E275" s="12" t="s">
        <v>165</v>
      </c>
      <c r="F275" s="9"/>
      <c r="G275" s="9"/>
      <c r="H275" s="13"/>
      <c r="I275" s="9" t="s">
        <v>11</v>
      </c>
      <c r="J275" s="10"/>
      <c r="K275" s="9"/>
      <c r="L275" s="9"/>
      <c r="M275" s="9"/>
      <c r="N275" s="9"/>
      <c r="O275" s="13"/>
      <c r="P275" s="9"/>
      <c r="Q275" s="9"/>
      <c r="R275" s="10"/>
      <c r="S275" s="9"/>
      <c r="T275" s="9"/>
      <c r="U275" s="9"/>
      <c r="V275" s="14"/>
      <c r="W275" s="9"/>
      <c r="X275" s="9"/>
      <c r="Y275" s="9"/>
      <c r="Z275" s="9"/>
      <c r="AA275" s="9"/>
    </row>
    <row r="276" spans="1:27" ht="12.75">
      <c r="A276" s="10">
        <v>45292</v>
      </c>
      <c r="B276" s="9" t="s">
        <v>14</v>
      </c>
      <c r="C276" s="15">
        <v>345.7</v>
      </c>
      <c r="D276" s="9"/>
      <c r="E276" s="12"/>
      <c r="F276" s="9"/>
      <c r="G276" s="9"/>
      <c r="H276" s="13"/>
      <c r="I276" s="9" t="s">
        <v>16</v>
      </c>
      <c r="J276" s="10"/>
      <c r="K276" s="9"/>
      <c r="L276" s="9"/>
      <c r="M276" s="9"/>
      <c r="N276" s="9"/>
      <c r="O276" s="13"/>
      <c r="P276" s="9"/>
      <c r="Q276" s="9"/>
      <c r="R276" s="10"/>
      <c r="S276" s="9"/>
      <c r="T276" s="9"/>
      <c r="U276" s="9"/>
      <c r="V276" s="14"/>
      <c r="W276" s="9"/>
      <c r="X276" s="9"/>
      <c r="Y276" s="9"/>
      <c r="Z276" s="9"/>
      <c r="AA276" s="9"/>
    </row>
    <row r="277" spans="1:27" ht="12.75">
      <c r="A277" s="10">
        <v>45292</v>
      </c>
      <c r="B277" s="9" t="s">
        <v>45</v>
      </c>
      <c r="C277" s="11">
        <v>10232.200000000001</v>
      </c>
      <c r="D277" s="9">
        <v>115</v>
      </c>
      <c r="E277" s="12" t="s">
        <v>166</v>
      </c>
      <c r="F277" s="9"/>
      <c r="G277" s="9"/>
      <c r="H277" s="13"/>
      <c r="I277" s="9" t="s">
        <v>11</v>
      </c>
      <c r="J277" s="10"/>
      <c r="K277" s="9"/>
      <c r="L277" s="9"/>
      <c r="M277" s="9"/>
      <c r="N277" s="9"/>
      <c r="O277" s="13"/>
      <c r="P277" s="9"/>
      <c r="Q277" s="9"/>
      <c r="R277" s="10"/>
      <c r="S277" s="9"/>
      <c r="T277" s="9"/>
      <c r="U277" s="9"/>
      <c r="V277" s="14"/>
      <c r="W277" s="9"/>
      <c r="X277" s="9"/>
      <c r="Y277" s="9"/>
      <c r="Z277" s="9"/>
      <c r="AA277" s="9"/>
    </row>
    <row r="278" spans="1:27" ht="12.75">
      <c r="A278" s="10">
        <v>45292</v>
      </c>
      <c r="B278" s="9" t="s">
        <v>17</v>
      </c>
      <c r="C278" s="11">
        <v>13545.34</v>
      </c>
      <c r="D278" s="9">
        <v>148</v>
      </c>
      <c r="E278" s="12" t="s">
        <v>167</v>
      </c>
      <c r="F278" s="9"/>
      <c r="G278" s="9"/>
      <c r="H278" s="13"/>
      <c r="I278" s="9" t="s">
        <v>16</v>
      </c>
      <c r="J278" s="9"/>
      <c r="K278" s="9"/>
      <c r="L278" s="9"/>
      <c r="M278" s="9"/>
      <c r="N278" s="9"/>
      <c r="O278" s="13"/>
      <c r="P278" s="9"/>
      <c r="Q278" s="9"/>
      <c r="R278" s="10"/>
      <c r="S278" s="9"/>
      <c r="T278" s="9"/>
      <c r="U278" s="9"/>
      <c r="V278" s="14"/>
      <c r="W278" s="9"/>
      <c r="X278" s="9"/>
      <c r="Y278" s="9"/>
      <c r="Z278" s="9"/>
      <c r="AA278" s="9"/>
    </row>
    <row r="279" spans="1:27" ht="12.75">
      <c r="A279" s="10">
        <v>45292</v>
      </c>
      <c r="B279" s="9" t="s">
        <v>19</v>
      </c>
      <c r="C279" s="11">
        <v>21142.1</v>
      </c>
      <c r="D279" s="9">
        <v>250</v>
      </c>
      <c r="E279" s="12" t="s">
        <v>168</v>
      </c>
      <c r="F279" s="9"/>
      <c r="G279" s="9"/>
      <c r="H279" s="13"/>
      <c r="I279" s="9" t="s">
        <v>16</v>
      </c>
      <c r="J279" s="9"/>
      <c r="K279" s="9"/>
      <c r="L279" s="9"/>
      <c r="M279" s="9"/>
      <c r="N279" s="9"/>
      <c r="O279" s="13"/>
      <c r="P279" s="9"/>
      <c r="Q279" s="9"/>
      <c r="R279" s="10"/>
      <c r="S279" s="9"/>
      <c r="T279" s="9"/>
      <c r="U279" s="9"/>
      <c r="V279" s="14"/>
      <c r="W279" s="9"/>
      <c r="X279" s="9"/>
      <c r="Y279" s="9"/>
      <c r="Z279" s="9"/>
      <c r="AA279" s="9"/>
    </row>
    <row r="280" spans="1:27" ht="12.75">
      <c r="A280" s="10">
        <v>45292</v>
      </c>
      <c r="B280" s="9" t="s">
        <v>21</v>
      </c>
      <c r="C280" s="11">
        <v>15811.28</v>
      </c>
      <c r="D280" s="9">
        <v>184</v>
      </c>
      <c r="E280" s="12" t="s">
        <v>169</v>
      </c>
      <c r="F280" s="9"/>
      <c r="G280" s="9"/>
      <c r="H280" s="13"/>
      <c r="I280" s="9" t="s">
        <v>11</v>
      </c>
      <c r="J280" s="9"/>
      <c r="K280" s="9"/>
      <c r="L280" s="9"/>
      <c r="M280" s="9"/>
      <c r="N280" s="9"/>
      <c r="O280" s="13"/>
      <c r="P280" s="9"/>
      <c r="Q280" s="9"/>
      <c r="R280" s="10"/>
      <c r="S280" s="9"/>
      <c r="T280" s="9"/>
      <c r="U280" s="9"/>
      <c r="V280" s="14"/>
      <c r="W280" s="9"/>
      <c r="X280" s="9"/>
      <c r="Y280" s="9"/>
      <c r="Z280" s="9"/>
      <c r="AA280" s="9"/>
    </row>
    <row r="281" spans="1:27" ht="12.75">
      <c r="A281" s="10">
        <v>45292</v>
      </c>
      <c r="B281" s="9" t="s">
        <v>43</v>
      </c>
      <c r="C281" s="11">
        <v>14896.09</v>
      </c>
      <c r="D281" s="9">
        <v>182</v>
      </c>
      <c r="E281" s="12" t="s">
        <v>170</v>
      </c>
      <c r="F281" s="9"/>
      <c r="G281" s="9"/>
      <c r="H281" s="13"/>
      <c r="I281" s="9" t="s">
        <v>11</v>
      </c>
      <c r="J281" s="9"/>
      <c r="K281" s="9"/>
      <c r="L281" s="9"/>
      <c r="M281" s="9"/>
      <c r="N281" s="9"/>
      <c r="O281" s="13"/>
      <c r="P281" s="9"/>
      <c r="Q281" s="9"/>
      <c r="R281" s="10"/>
      <c r="S281" s="9"/>
      <c r="T281" s="9"/>
      <c r="U281" s="9"/>
      <c r="V281" s="14"/>
      <c r="W281" s="9"/>
      <c r="X281" s="9"/>
      <c r="Y281" s="9"/>
      <c r="Z281" s="9"/>
      <c r="AA281" s="9"/>
    </row>
    <row r="282" spans="1:27" ht="12.75">
      <c r="A282" s="10">
        <v>45294</v>
      </c>
      <c r="B282" s="9" t="s">
        <v>9</v>
      </c>
      <c r="C282" s="11">
        <v>3372.21</v>
      </c>
      <c r="D282" s="9">
        <v>49</v>
      </c>
      <c r="E282" s="12" t="s">
        <v>97</v>
      </c>
      <c r="F282" s="9"/>
      <c r="G282" s="9"/>
      <c r="H282" s="13"/>
      <c r="I282" s="9" t="s">
        <v>11</v>
      </c>
      <c r="J282" s="10"/>
      <c r="K282" s="9"/>
      <c r="L282" s="9"/>
      <c r="M282" s="9"/>
      <c r="N282" s="9"/>
      <c r="O282" s="13"/>
      <c r="P282" s="9"/>
      <c r="Q282" s="9"/>
      <c r="R282" s="10"/>
      <c r="S282" s="9"/>
      <c r="T282" s="9"/>
      <c r="U282" s="9"/>
      <c r="V282" s="14"/>
      <c r="W282" s="9"/>
      <c r="X282" s="9"/>
      <c r="Y282" s="9"/>
      <c r="Z282" s="9"/>
      <c r="AA282" s="9"/>
    </row>
    <row r="283" spans="1:27" ht="12.75">
      <c r="A283" s="10">
        <v>45294</v>
      </c>
      <c r="B283" s="9" t="s">
        <v>12</v>
      </c>
      <c r="C283" s="11">
        <v>3414.38</v>
      </c>
      <c r="D283" s="9">
        <v>47</v>
      </c>
      <c r="E283" s="12" t="s">
        <v>171</v>
      </c>
      <c r="F283" s="9"/>
      <c r="G283" s="9"/>
      <c r="H283" s="13"/>
      <c r="I283" s="9" t="s">
        <v>11</v>
      </c>
      <c r="J283" s="10"/>
      <c r="K283" s="9"/>
      <c r="L283" s="9"/>
      <c r="M283" s="9"/>
      <c r="N283" s="9"/>
      <c r="O283" s="13"/>
      <c r="P283" s="9"/>
      <c r="Q283" s="9"/>
      <c r="R283" s="10"/>
      <c r="S283" s="9"/>
      <c r="T283" s="9"/>
      <c r="U283" s="9"/>
      <c r="V283" s="14"/>
      <c r="W283" s="9"/>
      <c r="X283" s="9"/>
      <c r="Y283" s="9"/>
      <c r="Z283" s="9"/>
      <c r="AA283" s="9"/>
    </row>
    <row r="284" spans="1:27" ht="12.75">
      <c r="A284" s="10">
        <v>45294</v>
      </c>
      <c r="B284" s="9" t="s">
        <v>14</v>
      </c>
      <c r="C284" s="11">
        <v>6533.82</v>
      </c>
      <c r="D284" s="9">
        <v>66</v>
      </c>
      <c r="E284" s="12" t="s">
        <v>172</v>
      </c>
      <c r="F284" s="9"/>
      <c r="G284" s="9"/>
      <c r="H284" s="13"/>
      <c r="I284" s="9" t="s">
        <v>16</v>
      </c>
      <c r="J284" s="10"/>
      <c r="K284" s="9"/>
      <c r="L284" s="9"/>
      <c r="M284" s="9"/>
      <c r="N284" s="9"/>
      <c r="O284" s="13"/>
      <c r="P284" s="9"/>
      <c r="Q284" s="9"/>
      <c r="R284" s="10"/>
      <c r="S284" s="9"/>
      <c r="T284" s="9"/>
      <c r="U284" s="9"/>
      <c r="V284" s="14"/>
      <c r="W284" s="9"/>
      <c r="X284" s="9"/>
      <c r="Y284" s="9"/>
      <c r="Z284" s="9"/>
      <c r="AA284" s="9"/>
    </row>
    <row r="285" spans="1:27" ht="12.75">
      <c r="A285" s="10">
        <v>45294</v>
      </c>
      <c r="B285" s="9" t="s">
        <v>45</v>
      </c>
      <c r="C285" s="11">
        <v>6704.35</v>
      </c>
      <c r="D285" s="9">
        <v>65</v>
      </c>
      <c r="E285" s="12" t="s">
        <v>75</v>
      </c>
      <c r="F285" s="9"/>
      <c r="G285" s="9"/>
      <c r="H285" s="13"/>
      <c r="I285" s="9" t="s">
        <v>11</v>
      </c>
      <c r="J285" s="10"/>
      <c r="K285" s="9"/>
      <c r="L285" s="9"/>
      <c r="M285" s="9"/>
      <c r="N285" s="9"/>
      <c r="O285" s="13"/>
      <c r="P285" s="9"/>
      <c r="Q285" s="9"/>
      <c r="R285" s="10"/>
      <c r="S285" s="9"/>
      <c r="T285" s="9"/>
      <c r="U285" s="9"/>
      <c r="V285" s="14"/>
      <c r="W285" s="9"/>
      <c r="X285" s="9"/>
      <c r="Y285" s="9"/>
      <c r="Z285" s="9"/>
      <c r="AA285" s="9"/>
    </row>
    <row r="286" spans="1:27" ht="12.75">
      <c r="A286" s="10">
        <v>45294</v>
      </c>
      <c r="B286" s="9" t="s">
        <v>17</v>
      </c>
      <c r="C286" s="11">
        <v>3387.22</v>
      </c>
      <c r="D286" s="9">
        <v>41</v>
      </c>
      <c r="E286" s="12" t="s">
        <v>173</v>
      </c>
      <c r="F286" s="9"/>
      <c r="G286" s="9"/>
      <c r="H286" s="13"/>
      <c r="I286" s="9" t="s">
        <v>16</v>
      </c>
      <c r="J286" s="9"/>
      <c r="K286" s="9"/>
      <c r="L286" s="9"/>
      <c r="M286" s="9"/>
      <c r="N286" s="9"/>
      <c r="O286" s="13"/>
      <c r="P286" s="9"/>
      <c r="Q286" s="9"/>
      <c r="R286" s="10"/>
      <c r="S286" s="9"/>
      <c r="T286" s="9"/>
      <c r="U286" s="9"/>
      <c r="V286" s="14"/>
      <c r="W286" s="9"/>
      <c r="X286" s="9"/>
      <c r="Y286" s="9"/>
      <c r="Z286" s="9"/>
      <c r="AA286" s="9"/>
    </row>
    <row r="287" spans="1:27" ht="12.75">
      <c r="A287" s="10">
        <v>45294</v>
      </c>
      <c r="B287" s="9" t="s">
        <v>19</v>
      </c>
      <c r="C287" s="11">
        <v>2299.16</v>
      </c>
      <c r="D287" s="9">
        <v>31</v>
      </c>
      <c r="E287" s="12" t="s">
        <v>174</v>
      </c>
      <c r="F287" s="9"/>
      <c r="G287" s="9"/>
      <c r="H287" s="13"/>
      <c r="I287" s="9" t="s">
        <v>16</v>
      </c>
      <c r="J287" s="9"/>
      <c r="K287" s="9"/>
      <c r="L287" s="9"/>
      <c r="M287" s="9"/>
      <c r="N287" s="9"/>
      <c r="O287" s="13"/>
      <c r="P287" s="9"/>
      <c r="Q287" s="9"/>
      <c r="R287" s="10"/>
      <c r="S287" s="9"/>
      <c r="T287" s="9"/>
      <c r="U287" s="9"/>
      <c r="V287" s="14"/>
      <c r="W287" s="9"/>
      <c r="X287" s="9"/>
      <c r="Y287" s="9"/>
      <c r="Z287" s="9"/>
      <c r="AA287" s="9"/>
    </row>
    <row r="288" spans="1:27" ht="12.75">
      <c r="A288" s="10">
        <v>45294</v>
      </c>
      <c r="B288" s="9" t="s">
        <v>21</v>
      </c>
      <c r="C288" s="11">
        <v>3271.2</v>
      </c>
      <c r="D288" s="9">
        <v>34</v>
      </c>
      <c r="E288" s="12" t="s">
        <v>71</v>
      </c>
      <c r="F288" s="9"/>
      <c r="G288" s="9"/>
      <c r="H288" s="13"/>
      <c r="I288" s="9" t="s">
        <v>11</v>
      </c>
      <c r="J288" s="9"/>
      <c r="K288" s="9"/>
      <c r="L288" s="9"/>
      <c r="M288" s="9"/>
      <c r="N288" s="9"/>
      <c r="O288" s="13"/>
      <c r="P288" s="9"/>
      <c r="Q288" s="9"/>
      <c r="R288" s="10"/>
      <c r="S288" s="9"/>
      <c r="T288" s="9"/>
      <c r="U288" s="9"/>
      <c r="V288" s="14"/>
      <c r="W288" s="9"/>
      <c r="X288" s="9"/>
      <c r="Y288" s="9"/>
      <c r="Z288" s="9"/>
      <c r="AA288" s="9"/>
    </row>
    <row r="289" spans="1:27" ht="12.75">
      <c r="A289" s="10">
        <v>45294</v>
      </c>
      <c r="B289" s="9" t="s">
        <v>43</v>
      </c>
      <c r="C289" s="11">
        <v>3810.94</v>
      </c>
      <c r="D289" s="9">
        <v>45</v>
      </c>
      <c r="E289" s="12" t="s">
        <v>109</v>
      </c>
      <c r="F289" s="9"/>
      <c r="G289" s="9"/>
      <c r="H289" s="13"/>
      <c r="I289" s="9" t="s">
        <v>11</v>
      </c>
      <c r="J289" s="9"/>
      <c r="K289" s="9"/>
      <c r="L289" s="9"/>
      <c r="M289" s="9"/>
      <c r="N289" s="9"/>
      <c r="O289" s="13"/>
      <c r="P289" s="9"/>
      <c r="Q289" s="9"/>
      <c r="R289" s="10"/>
      <c r="S289" s="9"/>
      <c r="T289" s="9"/>
      <c r="U289" s="9"/>
      <c r="V289" s="14"/>
      <c r="W289" s="9"/>
      <c r="X289" s="9"/>
      <c r="Y289" s="9"/>
      <c r="Z289" s="9"/>
      <c r="AA289" s="9"/>
    </row>
    <row r="290" spans="1:27" ht="12.75">
      <c r="A290" s="10">
        <v>45295</v>
      </c>
      <c r="B290" s="9" t="s">
        <v>9</v>
      </c>
      <c r="C290" s="11">
        <v>3945.29</v>
      </c>
      <c r="D290" s="9">
        <v>49</v>
      </c>
      <c r="E290" s="12" t="s">
        <v>137</v>
      </c>
      <c r="F290" s="9"/>
      <c r="G290" s="9"/>
      <c r="H290" s="13"/>
      <c r="I290" s="9" t="s">
        <v>11</v>
      </c>
      <c r="J290" s="10"/>
      <c r="K290" s="9"/>
      <c r="L290" s="9"/>
      <c r="M290" s="9"/>
      <c r="N290" s="9"/>
      <c r="O290" s="13"/>
      <c r="P290" s="9"/>
      <c r="Q290" s="9"/>
      <c r="R290" s="10"/>
      <c r="S290" s="9"/>
      <c r="T290" s="9"/>
      <c r="U290" s="9"/>
      <c r="V290" s="14"/>
      <c r="W290" s="9"/>
      <c r="X290" s="9"/>
      <c r="Y290" s="9"/>
      <c r="Z290" s="9"/>
      <c r="AA290" s="9"/>
    </row>
    <row r="291" spans="1:27" ht="12.75">
      <c r="A291" s="10">
        <v>45295</v>
      </c>
      <c r="B291" s="9" t="s">
        <v>12</v>
      </c>
      <c r="C291" s="11">
        <v>3899.33</v>
      </c>
      <c r="D291" s="9">
        <v>48</v>
      </c>
      <c r="E291" s="12" t="s">
        <v>175</v>
      </c>
      <c r="F291" s="9"/>
      <c r="G291" s="9"/>
      <c r="H291" s="13"/>
      <c r="I291" s="9" t="s">
        <v>11</v>
      </c>
      <c r="J291" s="10"/>
      <c r="K291" s="9"/>
      <c r="L291" s="9"/>
      <c r="M291" s="9"/>
      <c r="N291" s="9"/>
      <c r="O291" s="13"/>
      <c r="P291" s="9"/>
      <c r="Q291" s="9"/>
      <c r="R291" s="10"/>
      <c r="S291" s="9"/>
      <c r="T291" s="9"/>
      <c r="U291" s="9"/>
      <c r="V291" s="14"/>
      <c r="W291" s="9"/>
      <c r="X291" s="9"/>
      <c r="Y291" s="9"/>
      <c r="Z291" s="9"/>
      <c r="AA291" s="9"/>
    </row>
    <row r="292" spans="1:27" ht="12.75">
      <c r="A292" s="10">
        <v>45295</v>
      </c>
      <c r="B292" s="9" t="s">
        <v>14</v>
      </c>
      <c r="C292" s="11">
        <v>5164.24</v>
      </c>
      <c r="D292" s="9">
        <v>53</v>
      </c>
      <c r="E292" s="12" t="s">
        <v>176</v>
      </c>
      <c r="F292" s="9"/>
      <c r="G292" s="9"/>
      <c r="H292" s="13"/>
      <c r="I292" s="9" t="s">
        <v>16</v>
      </c>
      <c r="J292" s="10"/>
      <c r="K292" s="9"/>
      <c r="L292" s="9"/>
      <c r="M292" s="9"/>
      <c r="N292" s="9"/>
      <c r="O292" s="13"/>
      <c r="P292" s="9"/>
      <c r="Q292" s="9"/>
      <c r="R292" s="10"/>
      <c r="S292" s="9"/>
      <c r="T292" s="9"/>
      <c r="U292" s="9"/>
      <c r="V292" s="14"/>
      <c r="W292" s="9"/>
      <c r="X292" s="9"/>
      <c r="Y292" s="9"/>
      <c r="Z292" s="9"/>
      <c r="AA292" s="9"/>
    </row>
    <row r="293" spans="1:27" ht="12.75">
      <c r="A293" s="10">
        <v>45295</v>
      </c>
      <c r="B293" s="9" t="s">
        <v>45</v>
      </c>
      <c r="C293" s="11">
        <v>4827.26</v>
      </c>
      <c r="D293" s="9">
        <v>58</v>
      </c>
      <c r="E293" s="12" t="s">
        <v>177</v>
      </c>
      <c r="F293" s="9"/>
      <c r="G293" s="9"/>
      <c r="H293" s="13"/>
      <c r="I293" s="9" t="s">
        <v>11</v>
      </c>
      <c r="J293" s="10"/>
      <c r="K293" s="9"/>
      <c r="L293" s="9"/>
      <c r="M293" s="9"/>
      <c r="N293" s="9"/>
      <c r="O293" s="13"/>
      <c r="P293" s="9"/>
      <c r="Q293" s="9"/>
      <c r="R293" s="10"/>
      <c r="S293" s="9"/>
      <c r="T293" s="9"/>
      <c r="U293" s="9"/>
      <c r="V293" s="14"/>
      <c r="W293" s="9"/>
      <c r="X293" s="9"/>
      <c r="Y293" s="9"/>
      <c r="Z293" s="9"/>
      <c r="AA293" s="9"/>
    </row>
    <row r="294" spans="1:27" ht="12.75">
      <c r="A294" s="10">
        <v>45295</v>
      </c>
      <c r="B294" s="9" t="s">
        <v>17</v>
      </c>
      <c r="C294" s="11">
        <v>7140.66</v>
      </c>
      <c r="D294" s="9">
        <v>78</v>
      </c>
      <c r="E294" s="12" t="s">
        <v>178</v>
      </c>
      <c r="F294" s="9"/>
      <c r="G294" s="9"/>
      <c r="H294" s="13"/>
      <c r="I294" s="9" t="s">
        <v>16</v>
      </c>
      <c r="J294" s="9"/>
      <c r="K294" s="9"/>
      <c r="L294" s="9"/>
      <c r="M294" s="9"/>
      <c r="N294" s="9"/>
      <c r="O294" s="13"/>
      <c r="P294" s="9"/>
      <c r="Q294" s="9"/>
      <c r="R294" s="10"/>
      <c r="S294" s="9"/>
      <c r="T294" s="9"/>
      <c r="U294" s="9"/>
      <c r="V294" s="14"/>
      <c r="W294" s="9"/>
      <c r="X294" s="9"/>
      <c r="Y294" s="9"/>
      <c r="Z294" s="9"/>
      <c r="AA294" s="9"/>
    </row>
    <row r="295" spans="1:27" ht="12.75">
      <c r="A295" s="10">
        <v>45295</v>
      </c>
      <c r="B295" s="9" t="s">
        <v>19</v>
      </c>
      <c r="C295" s="11">
        <v>4132.16</v>
      </c>
      <c r="D295" s="9">
        <v>48</v>
      </c>
      <c r="E295" s="12" t="s">
        <v>27</v>
      </c>
      <c r="F295" s="9"/>
      <c r="G295" s="9"/>
      <c r="H295" s="13"/>
      <c r="I295" s="9" t="s">
        <v>16</v>
      </c>
      <c r="J295" s="9"/>
      <c r="K295" s="9"/>
      <c r="L295" s="9"/>
      <c r="M295" s="9"/>
      <c r="N295" s="9"/>
      <c r="O295" s="13"/>
      <c r="P295" s="9"/>
      <c r="Q295" s="9"/>
      <c r="R295" s="10"/>
      <c r="S295" s="9"/>
      <c r="T295" s="9"/>
      <c r="U295" s="9"/>
      <c r="V295" s="14"/>
      <c r="W295" s="9"/>
      <c r="X295" s="9"/>
      <c r="Y295" s="9"/>
      <c r="Z295" s="9"/>
      <c r="AA295" s="9"/>
    </row>
    <row r="296" spans="1:27" ht="12.75">
      <c r="A296" s="10">
        <v>45295</v>
      </c>
      <c r="B296" s="9" t="s">
        <v>21</v>
      </c>
      <c r="C296" s="11">
        <v>3908.58</v>
      </c>
      <c r="D296" s="9">
        <v>44</v>
      </c>
      <c r="E296" s="12" t="s">
        <v>179</v>
      </c>
      <c r="F296" s="9"/>
      <c r="G296" s="9"/>
      <c r="H296" s="13"/>
      <c r="I296" s="9" t="s">
        <v>11</v>
      </c>
      <c r="J296" s="9"/>
      <c r="K296" s="9"/>
      <c r="L296" s="9"/>
      <c r="M296" s="9"/>
      <c r="N296" s="9"/>
      <c r="O296" s="13"/>
      <c r="P296" s="9"/>
      <c r="Q296" s="9"/>
      <c r="R296" s="10"/>
      <c r="S296" s="9"/>
      <c r="T296" s="9"/>
      <c r="U296" s="9"/>
      <c r="V296" s="14"/>
      <c r="W296" s="9"/>
      <c r="X296" s="9"/>
      <c r="Y296" s="9"/>
      <c r="Z296" s="9"/>
      <c r="AA296" s="9"/>
    </row>
    <row r="297" spans="1:27" ht="12.75">
      <c r="A297" s="10">
        <v>45295</v>
      </c>
      <c r="B297" s="9" t="s">
        <v>43</v>
      </c>
      <c r="C297" s="11">
        <v>5197.05</v>
      </c>
      <c r="D297" s="9">
        <v>60</v>
      </c>
      <c r="E297" s="12" t="s">
        <v>67</v>
      </c>
      <c r="F297" s="9"/>
      <c r="G297" s="9"/>
      <c r="H297" s="13"/>
      <c r="I297" s="9" t="s">
        <v>11</v>
      </c>
      <c r="J297" s="9"/>
      <c r="K297" s="9"/>
      <c r="L297" s="9"/>
      <c r="M297" s="9"/>
      <c r="N297" s="9"/>
      <c r="O297" s="13"/>
      <c r="P297" s="9"/>
      <c r="Q297" s="9"/>
      <c r="R297" s="10"/>
      <c r="S297" s="9"/>
      <c r="T297" s="9"/>
      <c r="U297" s="9"/>
      <c r="V297" s="14"/>
      <c r="W297" s="9"/>
      <c r="X297" s="9"/>
      <c r="Y297" s="9"/>
      <c r="Z297" s="9"/>
      <c r="AA297" s="9"/>
    </row>
    <row r="298" spans="1:27" ht="12.75">
      <c r="A298" s="10">
        <v>45296</v>
      </c>
      <c r="B298" s="9" t="s">
        <v>9</v>
      </c>
      <c r="C298" s="11">
        <v>6394.47</v>
      </c>
      <c r="D298" s="9">
        <v>81</v>
      </c>
      <c r="E298" s="12" t="s">
        <v>129</v>
      </c>
      <c r="F298" s="9"/>
      <c r="G298" s="9"/>
      <c r="H298" s="13"/>
      <c r="I298" s="9" t="s">
        <v>11</v>
      </c>
      <c r="J298" s="10"/>
      <c r="K298" s="9"/>
      <c r="L298" s="9"/>
      <c r="M298" s="9"/>
      <c r="N298" s="9"/>
      <c r="O298" s="13"/>
      <c r="P298" s="9"/>
      <c r="Q298" s="9"/>
      <c r="R298" s="10"/>
      <c r="S298" s="9"/>
      <c r="T298" s="9"/>
      <c r="U298" s="9"/>
      <c r="V298" s="14"/>
      <c r="W298" s="9"/>
      <c r="X298" s="9"/>
      <c r="Y298" s="9"/>
      <c r="Z298" s="9"/>
      <c r="AA298" s="9"/>
    </row>
    <row r="299" spans="1:27" ht="12.75">
      <c r="A299" s="10">
        <v>45296</v>
      </c>
      <c r="B299" s="9" t="s">
        <v>12</v>
      </c>
      <c r="C299" s="11">
        <v>6130.27</v>
      </c>
      <c r="D299" s="9">
        <v>65</v>
      </c>
      <c r="E299" s="12" t="s">
        <v>84</v>
      </c>
      <c r="F299" s="9"/>
      <c r="G299" s="9"/>
      <c r="H299" s="13"/>
      <c r="I299" s="9" t="s">
        <v>11</v>
      </c>
      <c r="J299" s="10"/>
      <c r="K299" s="9"/>
      <c r="L299" s="9"/>
      <c r="M299" s="9"/>
      <c r="N299" s="9"/>
      <c r="O299" s="13"/>
      <c r="P299" s="9"/>
      <c r="Q299" s="9"/>
      <c r="R299" s="10"/>
      <c r="S299" s="9"/>
      <c r="T299" s="9"/>
      <c r="U299" s="9"/>
      <c r="V299" s="14"/>
      <c r="W299" s="9"/>
      <c r="X299" s="9"/>
      <c r="Y299" s="9"/>
      <c r="Z299" s="9"/>
      <c r="AA299" s="9"/>
    </row>
    <row r="300" spans="1:27" ht="12.75">
      <c r="A300" s="10">
        <v>45296</v>
      </c>
      <c r="B300" s="9" t="s">
        <v>14</v>
      </c>
      <c r="C300" s="11">
        <v>7472.59</v>
      </c>
      <c r="D300" s="9">
        <v>78</v>
      </c>
      <c r="E300" s="12" t="s">
        <v>180</v>
      </c>
      <c r="F300" s="9"/>
      <c r="G300" s="9"/>
      <c r="H300" s="13"/>
      <c r="I300" s="9" t="s">
        <v>16</v>
      </c>
      <c r="J300" s="10"/>
      <c r="K300" s="9"/>
      <c r="L300" s="9"/>
      <c r="M300" s="9"/>
      <c r="N300" s="9"/>
      <c r="O300" s="13"/>
      <c r="P300" s="9"/>
      <c r="Q300" s="9"/>
      <c r="R300" s="10"/>
      <c r="S300" s="9"/>
      <c r="T300" s="9"/>
      <c r="U300" s="9"/>
      <c r="V300" s="14"/>
      <c r="W300" s="9"/>
      <c r="X300" s="9"/>
      <c r="Y300" s="9"/>
      <c r="Z300" s="9"/>
      <c r="AA300" s="9"/>
    </row>
    <row r="301" spans="1:27" ht="12.75">
      <c r="A301" s="10">
        <v>45296</v>
      </c>
      <c r="B301" s="9" t="s">
        <v>45</v>
      </c>
      <c r="C301" s="11">
        <v>9539.99</v>
      </c>
      <c r="D301" s="9">
        <v>113</v>
      </c>
      <c r="E301" s="12" t="s">
        <v>75</v>
      </c>
      <c r="F301" s="9"/>
      <c r="G301" s="9"/>
      <c r="H301" s="13"/>
      <c r="I301" s="9" t="s">
        <v>11</v>
      </c>
      <c r="J301" s="10"/>
      <c r="K301" s="9"/>
      <c r="L301" s="9"/>
      <c r="M301" s="9"/>
      <c r="N301" s="9"/>
      <c r="O301" s="13"/>
      <c r="P301" s="9"/>
      <c r="Q301" s="9"/>
      <c r="R301" s="10"/>
      <c r="S301" s="9"/>
      <c r="T301" s="9"/>
      <c r="U301" s="9"/>
      <c r="V301" s="14"/>
      <c r="W301" s="9"/>
      <c r="X301" s="9"/>
      <c r="Y301" s="9"/>
      <c r="Z301" s="9"/>
      <c r="AA301" s="9"/>
    </row>
    <row r="302" spans="1:27" ht="12.75">
      <c r="A302" s="10">
        <v>45296</v>
      </c>
      <c r="B302" s="9" t="s">
        <v>17</v>
      </c>
      <c r="C302" s="11">
        <v>7715.69</v>
      </c>
      <c r="D302" s="9">
        <v>87</v>
      </c>
      <c r="E302" s="12" t="s">
        <v>180</v>
      </c>
      <c r="F302" s="9"/>
      <c r="G302" s="9"/>
      <c r="H302" s="13"/>
      <c r="I302" s="9" t="s">
        <v>16</v>
      </c>
      <c r="J302" s="9"/>
      <c r="K302" s="9"/>
      <c r="L302" s="9"/>
      <c r="M302" s="9"/>
      <c r="N302" s="9"/>
      <c r="O302" s="13"/>
      <c r="P302" s="9"/>
      <c r="Q302" s="9"/>
      <c r="R302" s="10"/>
      <c r="S302" s="9"/>
      <c r="T302" s="9"/>
      <c r="U302" s="9"/>
      <c r="V302" s="14"/>
      <c r="W302" s="9"/>
      <c r="X302" s="9"/>
      <c r="Y302" s="9"/>
      <c r="Z302" s="9"/>
      <c r="AA302" s="9"/>
    </row>
    <row r="303" spans="1:27" ht="12.75">
      <c r="A303" s="10">
        <v>45296</v>
      </c>
      <c r="B303" s="9" t="s">
        <v>19</v>
      </c>
      <c r="C303" s="11">
        <v>7666.65</v>
      </c>
      <c r="D303" s="9">
        <v>85</v>
      </c>
      <c r="E303" s="12" t="s">
        <v>181</v>
      </c>
      <c r="F303" s="9"/>
      <c r="G303" s="9"/>
      <c r="H303" s="13"/>
      <c r="I303" s="9" t="s">
        <v>16</v>
      </c>
      <c r="J303" s="9"/>
      <c r="K303" s="9"/>
      <c r="L303" s="9"/>
      <c r="M303" s="9"/>
      <c r="N303" s="9"/>
      <c r="O303" s="13"/>
      <c r="P303" s="9"/>
      <c r="Q303" s="9"/>
      <c r="R303" s="10"/>
      <c r="S303" s="9"/>
      <c r="T303" s="9"/>
      <c r="U303" s="9"/>
      <c r="V303" s="14"/>
      <c r="W303" s="9"/>
      <c r="X303" s="9"/>
      <c r="Y303" s="9"/>
      <c r="Z303" s="9"/>
      <c r="AA303" s="9"/>
    </row>
    <row r="304" spans="1:27" ht="12.75">
      <c r="A304" s="10">
        <v>45296</v>
      </c>
      <c r="B304" s="9" t="s">
        <v>21</v>
      </c>
      <c r="C304" s="11">
        <v>7550.92</v>
      </c>
      <c r="D304" s="9">
        <v>80</v>
      </c>
      <c r="E304" s="12" t="s">
        <v>29</v>
      </c>
      <c r="F304" s="9"/>
      <c r="G304" s="9"/>
      <c r="H304" s="13"/>
      <c r="I304" s="9" t="s">
        <v>11</v>
      </c>
      <c r="J304" s="9"/>
      <c r="K304" s="9"/>
      <c r="L304" s="9"/>
      <c r="M304" s="9"/>
      <c r="N304" s="9"/>
      <c r="O304" s="13"/>
      <c r="P304" s="9"/>
      <c r="Q304" s="9"/>
      <c r="R304" s="10"/>
      <c r="S304" s="9"/>
      <c r="T304" s="9"/>
      <c r="U304" s="9"/>
      <c r="V304" s="14"/>
      <c r="W304" s="9"/>
      <c r="X304" s="9"/>
      <c r="Y304" s="9"/>
      <c r="Z304" s="9"/>
      <c r="AA304" s="9"/>
    </row>
    <row r="305" spans="1:27" ht="12.75">
      <c r="A305" s="10">
        <v>45296</v>
      </c>
      <c r="B305" s="9" t="s">
        <v>43</v>
      </c>
      <c r="C305" s="11">
        <v>8957.19</v>
      </c>
      <c r="D305" s="9">
        <v>98</v>
      </c>
      <c r="E305" s="12" t="s">
        <v>182</v>
      </c>
      <c r="F305" s="9"/>
      <c r="G305" s="9"/>
      <c r="H305" s="13"/>
      <c r="I305" s="9" t="s">
        <v>11</v>
      </c>
      <c r="J305" s="9"/>
      <c r="K305" s="9"/>
      <c r="L305" s="9"/>
      <c r="M305" s="9"/>
      <c r="N305" s="9"/>
      <c r="O305" s="13"/>
      <c r="P305" s="9"/>
      <c r="Q305" s="9"/>
      <c r="R305" s="10"/>
      <c r="S305" s="9"/>
      <c r="T305" s="9"/>
      <c r="U305" s="9"/>
      <c r="V305" s="14"/>
      <c r="W305" s="9"/>
      <c r="X305" s="9"/>
      <c r="Y305" s="9"/>
      <c r="Z305" s="9"/>
      <c r="AA305" s="9"/>
    </row>
    <row r="306" spans="1:27" ht="12.75">
      <c r="A306" s="10">
        <v>45297</v>
      </c>
      <c r="B306" s="9" t="s">
        <v>9</v>
      </c>
      <c r="C306" s="11">
        <v>7625.71</v>
      </c>
      <c r="D306" s="9">
        <v>97</v>
      </c>
      <c r="E306" s="12" t="s">
        <v>76</v>
      </c>
      <c r="F306" s="9"/>
      <c r="G306" s="9"/>
      <c r="H306" s="13"/>
      <c r="I306" s="9" t="s">
        <v>11</v>
      </c>
      <c r="J306" s="10"/>
      <c r="K306" s="9"/>
      <c r="L306" s="9"/>
      <c r="M306" s="9"/>
      <c r="N306" s="9"/>
      <c r="O306" s="13"/>
      <c r="P306" s="9"/>
      <c r="Q306" s="9"/>
      <c r="R306" s="10"/>
      <c r="S306" s="9"/>
      <c r="T306" s="9"/>
      <c r="U306" s="9"/>
      <c r="V306" s="14"/>
      <c r="W306" s="9"/>
      <c r="X306" s="9"/>
      <c r="Y306" s="9"/>
      <c r="Z306" s="9"/>
      <c r="AA306" s="9"/>
    </row>
    <row r="307" spans="1:27" ht="12.75">
      <c r="A307" s="10">
        <v>45297</v>
      </c>
      <c r="B307" s="9" t="s">
        <v>12</v>
      </c>
      <c r="C307" s="11">
        <v>7490.12</v>
      </c>
      <c r="D307" s="9">
        <v>75</v>
      </c>
      <c r="E307" s="12" t="s">
        <v>137</v>
      </c>
      <c r="F307" s="9"/>
      <c r="G307" s="9"/>
      <c r="H307" s="13"/>
      <c r="I307" s="9" t="s">
        <v>11</v>
      </c>
      <c r="J307" s="10"/>
      <c r="K307" s="9"/>
      <c r="L307" s="9"/>
      <c r="M307" s="9"/>
      <c r="N307" s="9"/>
      <c r="O307" s="13"/>
      <c r="P307" s="9"/>
      <c r="Q307" s="9"/>
      <c r="R307" s="10"/>
      <c r="S307" s="9"/>
      <c r="T307" s="9"/>
      <c r="U307" s="9"/>
      <c r="V307" s="14"/>
      <c r="W307" s="9"/>
      <c r="X307" s="9"/>
      <c r="Y307" s="9"/>
      <c r="Z307" s="9"/>
      <c r="AA307" s="9"/>
    </row>
    <row r="308" spans="1:27" ht="12.75">
      <c r="A308" s="10">
        <v>45297</v>
      </c>
      <c r="B308" s="9" t="s">
        <v>14</v>
      </c>
      <c r="C308" s="11">
        <v>6037.22</v>
      </c>
      <c r="D308" s="9">
        <v>72</v>
      </c>
      <c r="E308" s="12" t="s">
        <v>183</v>
      </c>
      <c r="F308" s="9"/>
      <c r="G308" s="9"/>
      <c r="H308" s="13"/>
      <c r="I308" s="9" t="s">
        <v>16</v>
      </c>
      <c r="J308" s="10"/>
      <c r="K308" s="9"/>
      <c r="L308" s="9"/>
      <c r="M308" s="9"/>
      <c r="N308" s="9"/>
      <c r="O308" s="13"/>
      <c r="P308" s="9"/>
      <c r="Q308" s="9"/>
      <c r="R308" s="10"/>
      <c r="S308" s="9"/>
      <c r="T308" s="9"/>
      <c r="U308" s="9"/>
      <c r="V308" s="14"/>
      <c r="W308" s="9"/>
      <c r="X308" s="9"/>
      <c r="Y308" s="9"/>
      <c r="Z308" s="9"/>
      <c r="AA308" s="9"/>
    </row>
    <row r="309" spans="1:27" ht="12.75">
      <c r="A309" s="10">
        <v>45297</v>
      </c>
      <c r="B309" s="9" t="s">
        <v>45</v>
      </c>
      <c r="C309" s="11">
        <v>10085.24</v>
      </c>
      <c r="D309" s="9">
        <v>113</v>
      </c>
      <c r="E309" s="12" t="s">
        <v>184</v>
      </c>
      <c r="F309" s="9"/>
      <c r="G309" s="9"/>
      <c r="H309" s="13"/>
      <c r="I309" s="9" t="s">
        <v>11</v>
      </c>
      <c r="J309" s="10"/>
      <c r="K309" s="9"/>
      <c r="L309" s="9"/>
      <c r="M309" s="9"/>
      <c r="N309" s="9"/>
      <c r="O309" s="13"/>
      <c r="P309" s="9"/>
      <c r="Q309" s="9"/>
      <c r="R309" s="10"/>
      <c r="S309" s="9"/>
      <c r="T309" s="9"/>
      <c r="U309" s="9"/>
      <c r="V309" s="14"/>
      <c r="W309" s="9"/>
      <c r="X309" s="9"/>
      <c r="Y309" s="9"/>
      <c r="Z309" s="9"/>
      <c r="AA309" s="9"/>
    </row>
    <row r="310" spans="1:27" ht="12.75">
      <c r="A310" s="10">
        <v>45297</v>
      </c>
      <c r="B310" s="9" t="s">
        <v>17</v>
      </c>
      <c r="C310" s="11">
        <v>7108.65</v>
      </c>
      <c r="D310" s="9">
        <v>81</v>
      </c>
      <c r="E310" s="12" t="s">
        <v>146</v>
      </c>
      <c r="F310" s="9"/>
      <c r="G310" s="9"/>
      <c r="H310" s="13"/>
      <c r="I310" s="9" t="s">
        <v>16</v>
      </c>
      <c r="J310" s="9"/>
      <c r="K310" s="9"/>
      <c r="L310" s="9"/>
      <c r="M310" s="9"/>
      <c r="N310" s="9"/>
      <c r="O310" s="13"/>
      <c r="P310" s="9"/>
      <c r="Q310" s="9"/>
      <c r="R310" s="10"/>
      <c r="S310" s="9"/>
      <c r="T310" s="9"/>
      <c r="U310" s="9"/>
      <c r="V310" s="14"/>
      <c r="W310" s="9"/>
      <c r="X310" s="9"/>
      <c r="Y310" s="9"/>
      <c r="Z310" s="9"/>
      <c r="AA310" s="9"/>
    </row>
    <row r="311" spans="1:27" ht="12.75">
      <c r="A311" s="10">
        <v>45297</v>
      </c>
      <c r="B311" s="9" t="s">
        <v>19</v>
      </c>
      <c r="C311" s="11">
        <v>8377.0300000000007</v>
      </c>
      <c r="D311" s="9">
        <v>96</v>
      </c>
      <c r="E311" s="12" t="s">
        <v>52</v>
      </c>
      <c r="F311" s="9"/>
      <c r="G311" s="9"/>
      <c r="H311" s="13"/>
      <c r="I311" s="9" t="s">
        <v>16</v>
      </c>
      <c r="J311" s="9"/>
      <c r="K311" s="9"/>
      <c r="L311" s="9"/>
      <c r="M311" s="9"/>
      <c r="N311" s="9"/>
      <c r="O311" s="13"/>
      <c r="P311" s="9"/>
      <c r="Q311" s="9"/>
      <c r="R311" s="10"/>
      <c r="S311" s="9"/>
      <c r="T311" s="9"/>
      <c r="U311" s="9"/>
      <c r="V311" s="14"/>
      <c r="W311" s="9"/>
      <c r="X311" s="9"/>
      <c r="Y311" s="9"/>
      <c r="Z311" s="9"/>
      <c r="AA311" s="9"/>
    </row>
    <row r="312" spans="1:27" ht="12.75">
      <c r="A312" s="10">
        <v>45297</v>
      </c>
      <c r="B312" s="9" t="s">
        <v>21</v>
      </c>
      <c r="C312" s="11">
        <v>6502.83</v>
      </c>
      <c r="D312" s="9">
        <v>67</v>
      </c>
      <c r="E312" s="12" t="s">
        <v>65</v>
      </c>
      <c r="F312" s="9"/>
      <c r="G312" s="9"/>
      <c r="H312" s="13"/>
      <c r="I312" s="9" t="s">
        <v>11</v>
      </c>
      <c r="J312" s="9"/>
      <c r="K312" s="9"/>
      <c r="L312" s="9"/>
      <c r="M312" s="9"/>
      <c r="N312" s="9"/>
      <c r="O312" s="13"/>
      <c r="P312" s="9"/>
      <c r="Q312" s="9"/>
      <c r="R312" s="10"/>
      <c r="S312" s="9"/>
      <c r="T312" s="9"/>
      <c r="U312" s="9"/>
      <c r="V312" s="14"/>
      <c r="W312" s="9"/>
      <c r="X312" s="9"/>
      <c r="Y312" s="9"/>
      <c r="Z312" s="9"/>
      <c r="AA312" s="9"/>
    </row>
    <row r="313" spans="1:27" ht="12.75">
      <c r="A313" s="10">
        <v>45297</v>
      </c>
      <c r="B313" s="9" t="s">
        <v>43</v>
      </c>
      <c r="C313" s="11">
        <v>8576.65</v>
      </c>
      <c r="D313" s="9">
        <v>88</v>
      </c>
      <c r="E313" s="12" t="s">
        <v>185</v>
      </c>
      <c r="F313" s="9"/>
      <c r="G313" s="9"/>
      <c r="H313" s="13"/>
      <c r="I313" s="9" t="s">
        <v>11</v>
      </c>
      <c r="J313" s="9"/>
      <c r="K313" s="9"/>
      <c r="L313" s="9"/>
      <c r="M313" s="9"/>
      <c r="N313" s="9"/>
      <c r="O313" s="13"/>
      <c r="P313" s="9"/>
      <c r="Q313" s="9"/>
      <c r="R313" s="10"/>
      <c r="S313" s="9"/>
      <c r="T313" s="9"/>
      <c r="U313" s="9"/>
      <c r="V313" s="14"/>
      <c r="W313" s="9"/>
      <c r="X313" s="9"/>
      <c r="Y313" s="9"/>
      <c r="Z313" s="9"/>
      <c r="AA313" s="9"/>
    </row>
    <row r="314" spans="1:27" ht="12.75">
      <c r="A314" s="10">
        <v>45298</v>
      </c>
      <c r="B314" s="9" t="s">
        <v>9</v>
      </c>
      <c r="C314" s="11">
        <v>5526.22</v>
      </c>
      <c r="D314" s="9">
        <v>75</v>
      </c>
      <c r="E314" s="12" t="s">
        <v>22</v>
      </c>
      <c r="F314" s="9"/>
      <c r="G314" s="9"/>
      <c r="H314" s="13"/>
      <c r="I314" s="9" t="s">
        <v>11</v>
      </c>
      <c r="J314" s="10"/>
      <c r="K314" s="9"/>
      <c r="L314" s="9"/>
      <c r="M314" s="9"/>
      <c r="N314" s="9"/>
      <c r="O314" s="13"/>
      <c r="P314" s="9"/>
      <c r="Q314" s="9"/>
      <c r="R314" s="10"/>
      <c r="S314" s="9"/>
      <c r="T314" s="9"/>
      <c r="U314" s="9"/>
      <c r="V314" s="14"/>
      <c r="W314" s="9"/>
      <c r="X314" s="9"/>
      <c r="Y314" s="9"/>
      <c r="Z314" s="9"/>
      <c r="AA314" s="9"/>
    </row>
    <row r="315" spans="1:27" ht="12.75">
      <c r="A315" s="10">
        <v>45298</v>
      </c>
      <c r="B315" s="9" t="s">
        <v>12</v>
      </c>
      <c r="C315" s="11">
        <v>5887.62</v>
      </c>
      <c r="D315" s="9">
        <v>62</v>
      </c>
      <c r="E315" s="12" t="s">
        <v>57</v>
      </c>
      <c r="F315" s="9"/>
      <c r="G315" s="9"/>
      <c r="H315" s="13"/>
      <c r="I315" s="9" t="s">
        <v>11</v>
      </c>
      <c r="J315" s="10"/>
      <c r="K315" s="9"/>
      <c r="L315" s="9"/>
      <c r="M315" s="9"/>
      <c r="N315" s="9"/>
      <c r="O315" s="13"/>
      <c r="P315" s="9"/>
      <c r="Q315" s="9"/>
      <c r="R315" s="10"/>
      <c r="S315" s="9"/>
      <c r="T315" s="9"/>
      <c r="U315" s="9"/>
      <c r="V315" s="14"/>
      <c r="W315" s="9"/>
      <c r="X315" s="9"/>
      <c r="Y315" s="9"/>
      <c r="Z315" s="9"/>
      <c r="AA315" s="9"/>
    </row>
    <row r="316" spans="1:27" ht="12.75">
      <c r="A316" s="10">
        <v>45298</v>
      </c>
      <c r="B316" s="9" t="s">
        <v>14</v>
      </c>
      <c r="C316" s="11">
        <v>9539.69</v>
      </c>
      <c r="D316" s="9">
        <v>106</v>
      </c>
      <c r="E316" s="12" t="s">
        <v>186</v>
      </c>
      <c r="F316" s="9"/>
      <c r="G316" s="9"/>
      <c r="H316" s="13"/>
      <c r="I316" s="9" t="s">
        <v>16</v>
      </c>
      <c r="J316" s="10"/>
      <c r="K316" s="9"/>
      <c r="L316" s="9"/>
      <c r="M316" s="9"/>
      <c r="N316" s="9"/>
      <c r="O316" s="13"/>
      <c r="P316" s="9"/>
      <c r="Q316" s="9"/>
      <c r="R316" s="10"/>
      <c r="S316" s="9"/>
      <c r="T316" s="9"/>
      <c r="U316" s="9"/>
      <c r="V316" s="14"/>
      <c r="W316" s="9"/>
      <c r="X316" s="9"/>
      <c r="Y316" s="9"/>
      <c r="Z316" s="9"/>
      <c r="AA316" s="9"/>
    </row>
    <row r="317" spans="1:27" ht="12.75">
      <c r="A317" s="10">
        <v>45298</v>
      </c>
      <c r="B317" s="9" t="s">
        <v>45</v>
      </c>
      <c r="C317" s="11">
        <v>8318.57</v>
      </c>
      <c r="D317" s="9">
        <v>90</v>
      </c>
      <c r="E317" s="12" t="s">
        <v>187</v>
      </c>
      <c r="F317" s="9"/>
      <c r="G317" s="9"/>
      <c r="H317" s="13"/>
      <c r="I317" s="9" t="s">
        <v>11</v>
      </c>
      <c r="J317" s="10"/>
      <c r="K317" s="9"/>
      <c r="L317" s="9"/>
      <c r="M317" s="9"/>
      <c r="N317" s="9"/>
      <c r="O317" s="13"/>
      <c r="P317" s="9"/>
      <c r="Q317" s="9"/>
      <c r="R317" s="10"/>
      <c r="S317" s="9"/>
      <c r="T317" s="9"/>
      <c r="U317" s="9"/>
      <c r="V317" s="14"/>
      <c r="W317" s="9"/>
      <c r="X317" s="9"/>
      <c r="Y317" s="9"/>
      <c r="Z317" s="9"/>
      <c r="AA317" s="9"/>
    </row>
    <row r="318" spans="1:27" ht="12.75">
      <c r="A318" s="10">
        <v>45298</v>
      </c>
      <c r="B318" s="9" t="s">
        <v>17</v>
      </c>
      <c r="C318" s="11">
        <v>8558.27</v>
      </c>
      <c r="D318" s="9">
        <v>103</v>
      </c>
      <c r="E318" s="12" t="s">
        <v>70</v>
      </c>
      <c r="F318" s="9"/>
      <c r="G318" s="9"/>
      <c r="H318" s="13"/>
      <c r="I318" s="9" t="s">
        <v>16</v>
      </c>
      <c r="J318" s="9"/>
      <c r="K318" s="9"/>
      <c r="L318" s="9"/>
      <c r="M318" s="9"/>
      <c r="N318" s="9"/>
      <c r="O318" s="13"/>
      <c r="P318" s="9"/>
      <c r="Q318" s="9"/>
      <c r="R318" s="10"/>
      <c r="S318" s="9"/>
      <c r="T318" s="9"/>
      <c r="U318" s="9"/>
      <c r="V318" s="14"/>
      <c r="W318" s="9"/>
      <c r="X318" s="9"/>
      <c r="Y318" s="9"/>
      <c r="Z318" s="9"/>
      <c r="AA318" s="9"/>
    </row>
    <row r="319" spans="1:27" ht="12.75">
      <c r="A319" s="10">
        <v>45298</v>
      </c>
      <c r="B319" s="9" t="s">
        <v>19</v>
      </c>
      <c r="C319" s="11">
        <v>9056.35</v>
      </c>
      <c r="D319" s="9">
        <v>105</v>
      </c>
      <c r="E319" s="12" t="s">
        <v>32</v>
      </c>
      <c r="F319" s="9"/>
      <c r="G319" s="9"/>
      <c r="H319" s="13"/>
      <c r="I319" s="9" t="s">
        <v>16</v>
      </c>
      <c r="J319" s="9"/>
      <c r="K319" s="9"/>
      <c r="L319" s="9"/>
      <c r="M319" s="9"/>
      <c r="N319" s="9"/>
      <c r="O319" s="13"/>
      <c r="P319" s="9"/>
      <c r="Q319" s="9"/>
      <c r="R319" s="10"/>
      <c r="S319" s="9"/>
      <c r="T319" s="9"/>
      <c r="U319" s="9"/>
      <c r="V319" s="14"/>
      <c r="W319" s="9"/>
      <c r="X319" s="9"/>
      <c r="Y319" s="9"/>
      <c r="Z319" s="9"/>
      <c r="AA319" s="9"/>
    </row>
    <row r="320" spans="1:27" ht="12.75">
      <c r="A320" s="10">
        <v>45298</v>
      </c>
      <c r="B320" s="9" t="s">
        <v>21</v>
      </c>
      <c r="C320" s="11">
        <v>6362.68</v>
      </c>
      <c r="D320" s="9">
        <v>79</v>
      </c>
      <c r="E320" s="12" t="s">
        <v>188</v>
      </c>
      <c r="F320" s="9"/>
      <c r="G320" s="9"/>
      <c r="H320" s="13"/>
      <c r="I320" s="9" t="s">
        <v>11</v>
      </c>
      <c r="J320" s="9"/>
      <c r="K320" s="9"/>
      <c r="L320" s="9"/>
      <c r="M320" s="9"/>
      <c r="N320" s="9"/>
      <c r="O320" s="13"/>
      <c r="P320" s="9"/>
      <c r="Q320" s="9"/>
      <c r="R320" s="10"/>
      <c r="S320" s="9"/>
      <c r="T320" s="9"/>
      <c r="U320" s="9"/>
      <c r="V320" s="14"/>
      <c r="W320" s="9"/>
      <c r="X320" s="9"/>
      <c r="Y320" s="9"/>
      <c r="Z320" s="9"/>
      <c r="AA320" s="9"/>
    </row>
    <row r="321" spans="1:27" ht="12.75">
      <c r="A321" s="10">
        <v>45298</v>
      </c>
      <c r="B321" s="9" t="s">
        <v>43</v>
      </c>
      <c r="C321" s="11">
        <v>6332.39</v>
      </c>
      <c r="D321" s="9">
        <v>78</v>
      </c>
      <c r="E321" s="12" t="s">
        <v>26</v>
      </c>
      <c r="F321" s="9"/>
      <c r="G321" s="9"/>
      <c r="H321" s="13"/>
      <c r="I321" s="9" t="s">
        <v>11</v>
      </c>
      <c r="J321" s="9"/>
      <c r="K321" s="9"/>
      <c r="L321" s="9"/>
      <c r="M321" s="9"/>
      <c r="N321" s="9"/>
      <c r="O321" s="13"/>
      <c r="P321" s="9"/>
      <c r="Q321" s="9"/>
      <c r="R321" s="10"/>
      <c r="S321" s="9"/>
      <c r="T321" s="9"/>
      <c r="U321" s="9"/>
      <c r="V321" s="14"/>
      <c r="W321" s="9"/>
      <c r="X321" s="9"/>
      <c r="Y321" s="9"/>
      <c r="Z321" s="9"/>
      <c r="AA321" s="9"/>
    </row>
    <row r="322" spans="1:27" ht="12.75">
      <c r="A322" s="10">
        <v>45299</v>
      </c>
      <c r="B322" s="9" t="s">
        <v>9</v>
      </c>
      <c r="C322" s="11">
        <v>0</v>
      </c>
      <c r="D322" s="9">
        <v>0</v>
      </c>
      <c r="E322" s="12"/>
      <c r="F322" s="9"/>
      <c r="G322" s="9"/>
      <c r="H322" s="13"/>
      <c r="I322" s="9" t="s">
        <v>11</v>
      </c>
      <c r="J322" s="10"/>
      <c r="K322" s="9"/>
      <c r="L322" s="9"/>
      <c r="M322" s="9"/>
      <c r="N322" s="9"/>
      <c r="O322" s="13"/>
      <c r="P322" s="9"/>
      <c r="Q322" s="9"/>
      <c r="R322" s="10"/>
      <c r="S322" s="9"/>
      <c r="T322" s="9"/>
      <c r="U322" s="9"/>
      <c r="V322" s="14"/>
      <c r="W322" s="9"/>
      <c r="X322" s="9"/>
      <c r="Y322" s="9"/>
      <c r="Z322" s="9"/>
      <c r="AA322" s="9"/>
    </row>
    <row r="323" spans="1:27" ht="12.75">
      <c r="A323" s="10">
        <v>45299</v>
      </c>
      <c r="B323" s="9" t="s">
        <v>12</v>
      </c>
      <c r="C323" s="11">
        <v>2789.22</v>
      </c>
      <c r="D323" s="9">
        <v>29</v>
      </c>
      <c r="E323" s="12" t="s">
        <v>189</v>
      </c>
      <c r="F323" s="9"/>
      <c r="G323" s="9"/>
      <c r="H323" s="13"/>
      <c r="I323" s="9" t="s">
        <v>11</v>
      </c>
      <c r="J323" s="10"/>
      <c r="K323" s="9"/>
      <c r="L323" s="9"/>
      <c r="M323" s="9"/>
      <c r="N323" s="9"/>
      <c r="O323" s="13"/>
      <c r="P323" s="9"/>
      <c r="Q323" s="9"/>
      <c r="R323" s="10"/>
      <c r="S323" s="9"/>
      <c r="T323" s="9"/>
      <c r="U323" s="9"/>
      <c r="V323" s="14"/>
      <c r="W323" s="9"/>
      <c r="X323" s="9"/>
      <c r="Y323" s="9"/>
      <c r="Z323" s="9"/>
      <c r="AA323" s="9"/>
    </row>
    <row r="324" spans="1:27" ht="12.75">
      <c r="A324" s="10">
        <v>45299</v>
      </c>
      <c r="B324" s="9" t="s">
        <v>14</v>
      </c>
      <c r="C324" s="11">
        <v>4113.6400000000003</v>
      </c>
      <c r="D324" s="9">
        <v>47</v>
      </c>
      <c r="E324" s="12" t="s">
        <v>115</v>
      </c>
      <c r="F324" s="9"/>
      <c r="G324" s="9"/>
      <c r="H324" s="13"/>
      <c r="I324" s="9" t="s">
        <v>16</v>
      </c>
      <c r="J324" s="10"/>
      <c r="K324" s="9"/>
      <c r="L324" s="9"/>
      <c r="M324" s="9"/>
      <c r="N324" s="9"/>
      <c r="O324" s="13"/>
      <c r="P324" s="9"/>
      <c r="Q324" s="9"/>
      <c r="R324" s="10"/>
      <c r="S324" s="9"/>
      <c r="T324" s="9"/>
      <c r="U324" s="9"/>
      <c r="V324" s="14"/>
      <c r="W324" s="9"/>
      <c r="X324" s="9"/>
      <c r="Y324" s="9"/>
      <c r="Z324" s="9"/>
      <c r="AA324" s="9"/>
    </row>
    <row r="325" spans="1:27" ht="12.75">
      <c r="A325" s="10">
        <v>45299</v>
      </c>
      <c r="B325" s="9" t="s">
        <v>45</v>
      </c>
      <c r="C325" s="11">
        <v>4098.2</v>
      </c>
      <c r="D325" s="9">
        <v>39</v>
      </c>
      <c r="E325" s="12" t="s">
        <v>133</v>
      </c>
      <c r="F325" s="9"/>
      <c r="G325" s="9"/>
      <c r="H325" s="13"/>
      <c r="I325" s="9" t="s">
        <v>11</v>
      </c>
      <c r="J325" s="10"/>
      <c r="K325" s="9"/>
      <c r="L325" s="9"/>
      <c r="M325" s="9"/>
      <c r="N325" s="9"/>
      <c r="O325" s="13"/>
      <c r="P325" s="9"/>
      <c r="Q325" s="9"/>
      <c r="R325" s="10"/>
      <c r="S325" s="9"/>
      <c r="T325" s="9"/>
      <c r="U325" s="9"/>
      <c r="V325" s="14"/>
      <c r="W325" s="9"/>
      <c r="X325" s="9"/>
      <c r="Y325" s="9"/>
      <c r="Z325" s="9"/>
      <c r="AA325" s="9"/>
    </row>
    <row r="326" spans="1:27" ht="12.75">
      <c r="A326" s="10">
        <v>45299</v>
      </c>
      <c r="B326" s="9" t="s">
        <v>17</v>
      </c>
      <c r="C326" s="11">
        <v>3420.84</v>
      </c>
      <c r="D326" s="9">
        <v>40</v>
      </c>
      <c r="E326" s="12" t="s">
        <v>190</v>
      </c>
      <c r="F326" s="9"/>
      <c r="G326" s="9"/>
      <c r="H326" s="13"/>
      <c r="I326" s="9" t="s">
        <v>16</v>
      </c>
      <c r="J326" s="9"/>
      <c r="K326" s="9"/>
      <c r="L326" s="9"/>
      <c r="M326" s="9"/>
      <c r="N326" s="9"/>
      <c r="O326" s="13"/>
      <c r="P326" s="9"/>
      <c r="Q326" s="9"/>
      <c r="R326" s="10"/>
      <c r="S326" s="9"/>
      <c r="T326" s="9"/>
      <c r="U326" s="9"/>
      <c r="V326" s="14"/>
      <c r="W326" s="9"/>
      <c r="X326" s="9"/>
      <c r="Y326" s="9"/>
      <c r="Z326" s="9"/>
      <c r="AA326" s="9"/>
    </row>
    <row r="327" spans="1:27" ht="12.75">
      <c r="A327" s="10">
        <v>45299</v>
      </c>
      <c r="B327" s="9" t="s">
        <v>19</v>
      </c>
      <c r="C327" s="11">
        <v>4112.1000000000004</v>
      </c>
      <c r="D327" s="9">
        <v>46</v>
      </c>
      <c r="E327" s="12" t="s">
        <v>191</v>
      </c>
      <c r="F327" s="9"/>
      <c r="G327" s="9"/>
      <c r="H327" s="13"/>
      <c r="I327" s="9" t="s">
        <v>16</v>
      </c>
      <c r="J327" s="9"/>
      <c r="K327" s="9"/>
      <c r="L327" s="9"/>
      <c r="M327" s="9"/>
      <c r="N327" s="9"/>
      <c r="O327" s="13"/>
      <c r="P327" s="9"/>
      <c r="Q327" s="9"/>
      <c r="R327" s="10"/>
      <c r="S327" s="9"/>
      <c r="T327" s="9"/>
      <c r="U327" s="9"/>
      <c r="V327" s="14"/>
      <c r="W327" s="9"/>
      <c r="X327" s="9"/>
      <c r="Y327" s="9"/>
      <c r="Z327" s="9"/>
      <c r="AA327" s="9"/>
    </row>
    <row r="328" spans="1:27" ht="12.75">
      <c r="A328" s="10">
        <v>45299</v>
      </c>
      <c r="B328" s="9" t="s">
        <v>21</v>
      </c>
      <c r="C328" s="11">
        <v>3177.78</v>
      </c>
      <c r="D328" s="9">
        <v>40</v>
      </c>
      <c r="E328" s="12" t="s">
        <v>192</v>
      </c>
      <c r="F328" s="9"/>
      <c r="G328" s="9"/>
      <c r="H328" s="13"/>
      <c r="I328" s="9" t="s">
        <v>11</v>
      </c>
      <c r="J328" s="9"/>
      <c r="K328" s="9"/>
      <c r="L328" s="9"/>
      <c r="M328" s="9"/>
      <c r="N328" s="9"/>
      <c r="O328" s="13"/>
      <c r="P328" s="9"/>
      <c r="Q328" s="9"/>
      <c r="R328" s="10"/>
      <c r="S328" s="9"/>
      <c r="T328" s="9"/>
      <c r="U328" s="9"/>
      <c r="V328" s="14"/>
      <c r="W328" s="9"/>
      <c r="X328" s="9"/>
      <c r="Y328" s="9"/>
      <c r="Z328" s="9"/>
      <c r="AA328" s="9"/>
    </row>
    <row r="329" spans="1:27" ht="12.75">
      <c r="A329" s="10">
        <v>45299</v>
      </c>
      <c r="B329" s="9" t="s">
        <v>43</v>
      </c>
      <c r="C329" s="11">
        <v>2543.8200000000002</v>
      </c>
      <c r="D329" s="9">
        <v>27</v>
      </c>
      <c r="E329" s="12" t="s">
        <v>109</v>
      </c>
      <c r="F329" s="9"/>
      <c r="G329" s="9"/>
      <c r="H329" s="13"/>
      <c r="I329" s="9" t="s">
        <v>11</v>
      </c>
      <c r="J329" s="9"/>
      <c r="K329" s="9"/>
      <c r="L329" s="9"/>
      <c r="M329" s="9"/>
      <c r="N329" s="9"/>
      <c r="O329" s="13"/>
      <c r="P329" s="9"/>
      <c r="Q329" s="9"/>
      <c r="R329" s="10"/>
      <c r="S329" s="9"/>
      <c r="T329" s="9"/>
      <c r="U329" s="9"/>
      <c r="V329" s="14"/>
      <c r="W329" s="9"/>
      <c r="X329" s="9"/>
      <c r="Y329" s="9"/>
      <c r="Z329" s="9"/>
      <c r="AA329" s="9"/>
    </row>
    <row r="330" spans="1:27" ht="12.75">
      <c r="A330" s="10">
        <v>45300</v>
      </c>
      <c r="B330" s="9" t="s">
        <v>9</v>
      </c>
      <c r="C330" s="11">
        <v>5042.7</v>
      </c>
      <c r="D330" s="9">
        <v>59</v>
      </c>
      <c r="E330" s="12" t="s">
        <v>24</v>
      </c>
      <c r="F330" s="9"/>
      <c r="G330" s="9"/>
      <c r="H330" s="13"/>
      <c r="I330" s="9" t="s">
        <v>11</v>
      </c>
      <c r="J330" s="10"/>
      <c r="K330" s="9"/>
      <c r="L330" s="9"/>
      <c r="M330" s="9"/>
      <c r="N330" s="9"/>
      <c r="O330" s="13"/>
      <c r="P330" s="9"/>
      <c r="Q330" s="9"/>
      <c r="R330" s="10"/>
      <c r="S330" s="9"/>
      <c r="T330" s="9"/>
      <c r="U330" s="9"/>
      <c r="V330" s="14"/>
      <c r="W330" s="9"/>
      <c r="X330" s="9"/>
      <c r="Y330" s="9"/>
      <c r="Z330" s="9"/>
      <c r="AA330" s="9"/>
    </row>
    <row r="331" spans="1:27" ht="12.75">
      <c r="A331" s="10">
        <v>45300</v>
      </c>
      <c r="B331" s="9" t="s">
        <v>12</v>
      </c>
      <c r="C331" s="11">
        <v>3991.65</v>
      </c>
      <c r="D331" s="9">
        <v>43</v>
      </c>
      <c r="E331" s="12" t="s">
        <v>132</v>
      </c>
      <c r="F331" s="9"/>
      <c r="G331" s="9"/>
      <c r="H331" s="13"/>
      <c r="I331" s="9" t="s">
        <v>11</v>
      </c>
      <c r="J331" s="10"/>
      <c r="K331" s="9"/>
      <c r="L331" s="9"/>
      <c r="M331" s="9"/>
      <c r="N331" s="9"/>
      <c r="O331" s="13"/>
      <c r="P331" s="9"/>
      <c r="Q331" s="9"/>
      <c r="R331" s="10"/>
      <c r="S331" s="9"/>
      <c r="T331" s="9"/>
      <c r="U331" s="9"/>
      <c r="V331" s="14"/>
      <c r="W331" s="9"/>
      <c r="X331" s="9"/>
      <c r="Y331" s="9"/>
      <c r="Z331" s="9"/>
      <c r="AA331" s="9"/>
    </row>
    <row r="332" spans="1:27" ht="12.75">
      <c r="A332" s="10">
        <v>45300</v>
      </c>
      <c r="B332" s="9" t="s">
        <v>14</v>
      </c>
      <c r="C332" s="11">
        <v>4246.8</v>
      </c>
      <c r="D332" s="9">
        <v>51</v>
      </c>
      <c r="E332" s="12" t="s">
        <v>193</v>
      </c>
      <c r="F332" s="9"/>
      <c r="G332" s="9"/>
      <c r="H332" s="13"/>
      <c r="I332" s="9" t="s">
        <v>16</v>
      </c>
      <c r="J332" s="10"/>
      <c r="K332" s="9"/>
      <c r="L332" s="9"/>
      <c r="M332" s="9"/>
      <c r="N332" s="9"/>
      <c r="O332" s="13"/>
      <c r="P332" s="9"/>
      <c r="Q332" s="9"/>
      <c r="R332" s="10"/>
      <c r="S332" s="9"/>
      <c r="T332" s="9"/>
      <c r="U332" s="9"/>
      <c r="V332" s="14"/>
      <c r="W332" s="9"/>
      <c r="X332" s="9"/>
      <c r="Y332" s="9"/>
      <c r="Z332" s="9"/>
      <c r="AA332" s="9"/>
    </row>
    <row r="333" spans="1:27" ht="12.75">
      <c r="A333" s="10">
        <v>45300</v>
      </c>
      <c r="B333" s="9" t="s">
        <v>45</v>
      </c>
      <c r="C333" s="11">
        <v>5359.02</v>
      </c>
      <c r="D333" s="9">
        <v>51</v>
      </c>
      <c r="E333" s="12" t="s">
        <v>75</v>
      </c>
      <c r="F333" s="9"/>
      <c r="G333" s="9"/>
      <c r="H333" s="13"/>
      <c r="I333" s="9" t="s">
        <v>11</v>
      </c>
      <c r="J333" s="10"/>
      <c r="K333" s="9"/>
      <c r="L333" s="9"/>
      <c r="M333" s="9"/>
      <c r="N333" s="9"/>
      <c r="O333" s="13"/>
      <c r="P333" s="9"/>
      <c r="Q333" s="9"/>
      <c r="R333" s="10"/>
      <c r="S333" s="9"/>
      <c r="T333" s="9"/>
      <c r="U333" s="9"/>
      <c r="V333" s="14"/>
      <c r="W333" s="9"/>
      <c r="X333" s="9"/>
      <c r="Y333" s="9"/>
      <c r="Z333" s="9"/>
      <c r="AA333" s="9"/>
    </row>
    <row r="334" spans="1:27" ht="12.75">
      <c r="A334" s="10">
        <v>45300</v>
      </c>
      <c r="B334" s="9" t="s">
        <v>17</v>
      </c>
      <c r="C334" s="11">
        <v>6226.44</v>
      </c>
      <c r="D334" s="9">
        <v>67</v>
      </c>
      <c r="E334" s="12" t="s">
        <v>99</v>
      </c>
      <c r="F334" s="9"/>
      <c r="G334" s="9"/>
      <c r="H334" s="13"/>
      <c r="I334" s="9" t="s">
        <v>16</v>
      </c>
      <c r="J334" s="9"/>
      <c r="K334" s="9"/>
      <c r="L334" s="9"/>
      <c r="M334" s="9"/>
      <c r="N334" s="9"/>
      <c r="O334" s="13"/>
      <c r="P334" s="9"/>
      <c r="Q334" s="9"/>
      <c r="R334" s="10"/>
      <c r="S334" s="9"/>
      <c r="T334" s="9"/>
      <c r="U334" s="9"/>
      <c r="V334" s="14"/>
      <c r="W334" s="9"/>
      <c r="X334" s="9"/>
      <c r="Y334" s="9"/>
      <c r="Z334" s="9"/>
      <c r="AA334" s="9"/>
    </row>
    <row r="335" spans="1:27" ht="12.75">
      <c r="A335" s="10">
        <v>45300</v>
      </c>
      <c r="B335" s="9" t="s">
        <v>19</v>
      </c>
      <c r="C335" s="11">
        <v>3800.63</v>
      </c>
      <c r="D335" s="9">
        <v>48</v>
      </c>
      <c r="E335" s="12" t="s">
        <v>194</v>
      </c>
      <c r="F335" s="9"/>
      <c r="G335" s="9"/>
      <c r="H335" s="13"/>
      <c r="I335" s="9" t="s">
        <v>16</v>
      </c>
      <c r="J335" s="9"/>
      <c r="K335" s="9"/>
      <c r="L335" s="9"/>
      <c r="M335" s="9"/>
      <c r="N335" s="9"/>
      <c r="O335" s="13"/>
      <c r="P335" s="9"/>
      <c r="Q335" s="9"/>
      <c r="R335" s="10"/>
      <c r="S335" s="9"/>
      <c r="T335" s="9"/>
      <c r="U335" s="9"/>
      <c r="V335" s="14"/>
      <c r="W335" s="9"/>
      <c r="X335" s="9"/>
      <c r="Y335" s="9"/>
      <c r="Z335" s="9"/>
      <c r="AA335" s="9"/>
    </row>
    <row r="336" spans="1:27" ht="12.75">
      <c r="A336" s="10">
        <v>45300</v>
      </c>
      <c r="B336" s="9" t="s">
        <v>21</v>
      </c>
      <c r="C336" s="11">
        <v>3476.8</v>
      </c>
      <c r="D336" s="9">
        <v>39</v>
      </c>
      <c r="E336" s="12" t="s">
        <v>27</v>
      </c>
      <c r="F336" s="9"/>
      <c r="G336" s="9"/>
      <c r="H336" s="13"/>
      <c r="I336" s="9" t="s">
        <v>11</v>
      </c>
      <c r="J336" s="9"/>
      <c r="K336" s="9"/>
      <c r="L336" s="9"/>
      <c r="M336" s="9"/>
      <c r="N336" s="9"/>
      <c r="O336" s="13"/>
      <c r="P336" s="9"/>
      <c r="Q336" s="9"/>
      <c r="R336" s="10"/>
      <c r="S336" s="9"/>
      <c r="T336" s="9"/>
      <c r="U336" s="9"/>
      <c r="V336" s="14"/>
      <c r="W336" s="9"/>
      <c r="X336" s="9"/>
      <c r="Y336" s="9"/>
      <c r="Z336" s="9"/>
      <c r="AA336" s="9"/>
    </row>
    <row r="337" spans="1:27" ht="12.75">
      <c r="A337" s="10">
        <v>45300</v>
      </c>
      <c r="B337" s="9" t="s">
        <v>43</v>
      </c>
      <c r="C337" s="11">
        <v>2959.6</v>
      </c>
      <c r="D337" s="9">
        <v>35</v>
      </c>
      <c r="E337" s="12" t="s">
        <v>80</v>
      </c>
      <c r="F337" s="9"/>
      <c r="G337" s="9"/>
      <c r="H337" s="13"/>
      <c r="I337" s="9" t="s">
        <v>11</v>
      </c>
      <c r="J337" s="9"/>
      <c r="K337" s="9"/>
      <c r="L337" s="9"/>
      <c r="M337" s="9"/>
      <c r="N337" s="9"/>
      <c r="O337" s="13"/>
      <c r="P337" s="9"/>
      <c r="Q337" s="9"/>
      <c r="R337" s="10"/>
      <c r="S337" s="9"/>
      <c r="T337" s="9"/>
      <c r="U337" s="9"/>
      <c r="V337" s="14"/>
      <c r="W337" s="9"/>
      <c r="X337" s="9"/>
      <c r="Y337" s="9"/>
      <c r="Z337" s="9"/>
      <c r="AA337" s="9"/>
    </row>
    <row r="338" spans="1:27" ht="12.75">
      <c r="A338" s="10">
        <v>45301</v>
      </c>
      <c r="B338" s="9" t="s">
        <v>9</v>
      </c>
      <c r="C338" s="11">
        <v>3576.87</v>
      </c>
      <c r="D338" s="9">
        <v>36</v>
      </c>
      <c r="E338" s="12" t="s">
        <v>107</v>
      </c>
      <c r="F338" s="9"/>
      <c r="G338" s="9"/>
      <c r="H338" s="13"/>
      <c r="I338" s="9" t="s">
        <v>11</v>
      </c>
      <c r="J338" s="10"/>
      <c r="K338" s="9"/>
      <c r="L338" s="9"/>
      <c r="M338" s="9"/>
      <c r="N338" s="9"/>
      <c r="O338" s="13"/>
      <c r="P338" s="9"/>
      <c r="Q338" s="9"/>
      <c r="R338" s="10"/>
      <c r="S338" s="9"/>
      <c r="T338" s="9"/>
      <c r="U338" s="9"/>
      <c r="V338" s="14"/>
      <c r="W338" s="9"/>
      <c r="X338" s="9"/>
      <c r="Y338" s="9"/>
      <c r="Z338" s="9"/>
      <c r="AA338" s="9"/>
    </row>
    <row r="339" spans="1:27" ht="12.75">
      <c r="A339" s="10">
        <v>45301</v>
      </c>
      <c r="B339" s="9" t="s">
        <v>12</v>
      </c>
      <c r="C339" s="11">
        <v>2874.2</v>
      </c>
      <c r="D339" s="9">
        <v>35</v>
      </c>
      <c r="E339" s="12" t="s">
        <v>195</v>
      </c>
      <c r="F339" s="9"/>
      <c r="G339" s="9"/>
      <c r="H339" s="13"/>
      <c r="I339" s="9" t="s">
        <v>11</v>
      </c>
      <c r="J339" s="10"/>
      <c r="K339" s="9"/>
      <c r="L339" s="9"/>
      <c r="M339" s="9"/>
      <c r="N339" s="9"/>
      <c r="O339" s="13"/>
      <c r="P339" s="9"/>
      <c r="Q339" s="9"/>
      <c r="R339" s="10"/>
      <c r="S339" s="9"/>
      <c r="T339" s="9"/>
      <c r="U339" s="9"/>
      <c r="V339" s="14"/>
      <c r="W339" s="9"/>
      <c r="X339" s="9"/>
      <c r="Y339" s="9"/>
      <c r="Z339" s="9"/>
      <c r="AA339" s="9"/>
    </row>
    <row r="340" spans="1:27" ht="12.75">
      <c r="A340" s="10">
        <v>45301</v>
      </c>
      <c r="B340" s="9" t="s">
        <v>14</v>
      </c>
      <c r="C340" s="11">
        <v>3185.32</v>
      </c>
      <c r="D340" s="9">
        <v>38</v>
      </c>
      <c r="E340" s="12" t="s">
        <v>69</v>
      </c>
      <c r="F340" s="9"/>
      <c r="G340" s="9"/>
      <c r="H340" s="13"/>
      <c r="I340" s="9" t="s">
        <v>16</v>
      </c>
      <c r="J340" s="10"/>
      <c r="K340" s="9"/>
      <c r="L340" s="9"/>
      <c r="M340" s="9"/>
      <c r="N340" s="9"/>
      <c r="O340" s="13"/>
      <c r="P340" s="9"/>
      <c r="Q340" s="9"/>
      <c r="R340" s="10"/>
      <c r="S340" s="9"/>
      <c r="T340" s="9"/>
      <c r="U340" s="9"/>
      <c r="V340" s="14"/>
      <c r="W340" s="9"/>
      <c r="X340" s="9"/>
      <c r="Y340" s="9"/>
      <c r="Z340" s="9"/>
      <c r="AA340" s="9"/>
    </row>
    <row r="341" spans="1:27" ht="12.75">
      <c r="A341" s="10">
        <v>45301</v>
      </c>
      <c r="B341" s="9" t="s">
        <v>45</v>
      </c>
      <c r="C341" s="11">
        <v>4898.43</v>
      </c>
      <c r="D341" s="9">
        <v>45</v>
      </c>
      <c r="E341" s="12" t="s">
        <v>132</v>
      </c>
      <c r="F341" s="9"/>
      <c r="G341" s="9"/>
      <c r="H341" s="13"/>
      <c r="I341" s="9" t="s">
        <v>11</v>
      </c>
      <c r="J341" s="10"/>
      <c r="K341" s="9"/>
      <c r="L341" s="9"/>
      <c r="M341" s="9"/>
      <c r="N341" s="9"/>
      <c r="O341" s="13"/>
      <c r="P341" s="9"/>
      <c r="Q341" s="9"/>
      <c r="R341" s="10"/>
      <c r="S341" s="9"/>
      <c r="T341" s="9"/>
      <c r="U341" s="9"/>
      <c r="V341" s="14"/>
      <c r="W341" s="9"/>
      <c r="X341" s="9"/>
      <c r="Y341" s="9"/>
      <c r="Z341" s="9"/>
      <c r="AA341" s="9"/>
    </row>
    <row r="342" spans="1:27" ht="12.75">
      <c r="A342" s="10">
        <v>45301</v>
      </c>
      <c r="B342" s="9" t="s">
        <v>17</v>
      </c>
      <c r="C342" s="11">
        <v>4741.03</v>
      </c>
      <c r="D342" s="9">
        <v>46</v>
      </c>
      <c r="E342" s="12" t="s">
        <v>182</v>
      </c>
      <c r="F342" s="9"/>
      <c r="G342" s="9"/>
      <c r="H342" s="13"/>
      <c r="I342" s="9" t="s">
        <v>16</v>
      </c>
      <c r="J342" s="9"/>
      <c r="K342" s="9"/>
      <c r="L342" s="9"/>
      <c r="M342" s="9"/>
      <c r="N342" s="9"/>
      <c r="O342" s="13"/>
      <c r="P342" s="9"/>
      <c r="Q342" s="9"/>
      <c r="R342" s="10"/>
      <c r="S342" s="9"/>
      <c r="T342" s="9"/>
      <c r="U342" s="9"/>
      <c r="V342" s="14"/>
      <c r="W342" s="9"/>
      <c r="X342" s="9"/>
      <c r="Y342" s="9"/>
      <c r="Z342" s="9"/>
      <c r="AA342" s="9"/>
    </row>
    <row r="343" spans="1:27" ht="12.75">
      <c r="A343" s="10">
        <v>45301</v>
      </c>
      <c r="B343" s="9" t="s">
        <v>19</v>
      </c>
      <c r="C343" s="11">
        <v>3967.15</v>
      </c>
      <c r="D343" s="9">
        <v>40</v>
      </c>
      <c r="E343" s="12" t="s">
        <v>35</v>
      </c>
      <c r="F343" s="9"/>
      <c r="G343" s="9"/>
      <c r="H343" s="13"/>
      <c r="I343" s="9" t="s">
        <v>16</v>
      </c>
      <c r="J343" s="9"/>
      <c r="K343" s="9"/>
      <c r="L343" s="9"/>
      <c r="M343" s="9"/>
      <c r="N343" s="9"/>
      <c r="O343" s="13"/>
      <c r="P343" s="9"/>
      <c r="Q343" s="9"/>
      <c r="R343" s="10"/>
      <c r="S343" s="9"/>
      <c r="T343" s="9"/>
      <c r="U343" s="9"/>
      <c r="V343" s="14"/>
      <c r="W343" s="9"/>
      <c r="X343" s="9"/>
      <c r="Y343" s="9"/>
      <c r="Z343" s="9"/>
      <c r="AA343" s="9"/>
    </row>
    <row r="344" spans="1:27" ht="12.75">
      <c r="A344" s="10">
        <v>45301</v>
      </c>
      <c r="B344" s="9" t="s">
        <v>21</v>
      </c>
      <c r="C344" s="11">
        <v>4287.43</v>
      </c>
      <c r="D344" s="9">
        <v>47</v>
      </c>
      <c r="E344" s="12" t="s">
        <v>75</v>
      </c>
      <c r="F344" s="9"/>
      <c r="G344" s="9"/>
      <c r="H344" s="13"/>
      <c r="I344" s="9" t="s">
        <v>11</v>
      </c>
      <c r="J344" s="9"/>
      <c r="K344" s="9"/>
      <c r="L344" s="9"/>
      <c r="M344" s="9"/>
      <c r="N344" s="9"/>
      <c r="O344" s="13"/>
      <c r="P344" s="9"/>
      <c r="Q344" s="9"/>
      <c r="R344" s="10"/>
      <c r="S344" s="9"/>
      <c r="T344" s="9"/>
      <c r="U344" s="9"/>
      <c r="V344" s="14"/>
      <c r="W344" s="9"/>
      <c r="X344" s="9"/>
      <c r="Y344" s="9"/>
      <c r="Z344" s="9"/>
      <c r="AA344" s="9"/>
    </row>
    <row r="345" spans="1:27" ht="12.75">
      <c r="A345" s="10">
        <v>45301</v>
      </c>
      <c r="B345" s="9" t="s">
        <v>43</v>
      </c>
      <c r="C345" s="11">
        <v>2046.45</v>
      </c>
      <c r="D345" s="9">
        <v>29</v>
      </c>
      <c r="E345" s="12" t="s">
        <v>25</v>
      </c>
      <c r="F345" s="9"/>
      <c r="G345" s="9"/>
      <c r="H345" s="13"/>
      <c r="I345" s="9" t="s">
        <v>11</v>
      </c>
      <c r="J345" s="9"/>
      <c r="K345" s="9"/>
      <c r="L345" s="9"/>
      <c r="M345" s="9"/>
      <c r="N345" s="9"/>
      <c r="O345" s="13"/>
      <c r="P345" s="9"/>
      <c r="Q345" s="9"/>
      <c r="R345" s="10"/>
      <c r="S345" s="9"/>
      <c r="T345" s="9"/>
      <c r="U345" s="9"/>
      <c r="V345" s="14"/>
      <c r="W345" s="9"/>
      <c r="X345" s="9"/>
      <c r="Y345" s="9"/>
      <c r="Z345" s="9"/>
      <c r="AA345" s="9"/>
    </row>
    <row r="346" spans="1:27" ht="12.75">
      <c r="A346" s="10">
        <v>45302</v>
      </c>
      <c r="B346" s="9" t="s">
        <v>9</v>
      </c>
      <c r="C346" s="11">
        <v>3024.86</v>
      </c>
      <c r="D346" s="9">
        <v>33</v>
      </c>
      <c r="E346" s="12" t="s">
        <v>80</v>
      </c>
      <c r="F346" s="9"/>
      <c r="G346" s="9"/>
      <c r="H346" s="13"/>
      <c r="I346" s="9" t="s">
        <v>11</v>
      </c>
      <c r="J346" s="10"/>
      <c r="K346" s="9"/>
      <c r="L346" s="9"/>
      <c r="M346" s="9"/>
      <c r="N346" s="9"/>
      <c r="O346" s="13"/>
      <c r="P346" s="9"/>
      <c r="Q346" s="9"/>
      <c r="R346" s="10"/>
      <c r="S346" s="9"/>
      <c r="T346" s="9"/>
      <c r="U346" s="9"/>
      <c r="V346" s="14"/>
      <c r="W346" s="9"/>
      <c r="X346" s="9"/>
      <c r="Y346" s="9"/>
      <c r="Z346" s="9"/>
      <c r="AA346" s="9"/>
    </row>
    <row r="347" spans="1:27" ht="12.75">
      <c r="A347" s="10">
        <v>45302</v>
      </c>
      <c r="B347" s="9" t="s">
        <v>12</v>
      </c>
      <c r="C347" s="11">
        <v>2934.98</v>
      </c>
      <c r="D347" s="9">
        <v>31</v>
      </c>
      <c r="E347" s="12" t="s">
        <v>22</v>
      </c>
      <c r="F347" s="9"/>
      <c r="G347" s="9"/>
      <c r="H347" s="13"/>
      <c r="I347" s="9" t="s">
        <v>11</v>
      </c>
      <c r="J347" s="10"/>
      <c r="K347" s="9"/>
      <c r="L347" s="9"/>
      <c r="M347" s="9"/>
      <c r="N347" s="9"/>
      <c r="O347" s="13"/>
      <c r="P347" s="9"/>
      <c r="Q347" s="9"/>
      <c r="R347" s="10"/>
      <c r="S347" s="9"/>
      <c r="T347" s="9"/>
      <c r="U347" s="9"/>
      <c r="V347" s="14"/>
      <c r="W347" s="9"/>
      <c r="X347" s="9"/>
      <c r="Y347" s="9"/>
      <c r="Z347" s="9"/>
      <c r="AA347" s="9"/>
    </row>
    <row r="348" spans="1:27" ht="12.75">
      <c r="A348" s="10">
        <v>45302</v>
      </c>
      <c r="B348" s="9" t="s">
        <v>14</v>
      </c>
      <c r="C348" s="11">
        <v>3522.98</v>
      </c>
      <c r="D348" s="9">
        <v>42</v>
      </c>
      <c r="E348" s="12" t="s">
        <v>162</v>
      </c>
      <c r="F348" s="9"/>
      <c r="G348" s="9"/>
      <c r="H348" s="13"/>
      <c r="I348" s="9" t="s">
        <v>16</v>
      </c>
      <c r="J348" s="10"/>
      <c r="K348" s="9"/>
      <c r="L348" s="9"/>
      <c r="M348" s="9"/>
      <c r="N348" s="9"/>
      <c r="O348" s="13"/>
      <c r="P348" s="9"/>
      <c r="Q348" s="9"/>
      <c r="R348" s="10"/>
      <c r="S348" s="9"/>
      <c r="T348" s="9"/>
      <c r="U348" s="9"/>
      <c r="V348" s="14"/>
      <c r="W348" s="9"/>
      <c r="X348" s="9"/>
      <c r="Y348" s="9"/>
      <c r="Z348" s="9"/>
      <c r="AA348" s="9"/>
    </row>
    <row r="349" spans="1:27" ht="12.75">
      <c r="A349" s="10">
        <v>45302</v>
      </c>
      <c r="B349" s="9" t="s">
        <v>45</v>
      </c>
      <c r="C349" s="11">
        <v>5051.49</v>
      </c>
      <c r="D349" s="9">
        <v>54</v>
      </c>
      <c r="E349" s="12" t="s">
        <v>132</v>
      </c>
      <c r="F349" s="9"/>
      <c r="G349" s="9"/>
      <c r="H349" s="13"/>
      <c r="I349" s="9" t="s">
        <v>11</v>
      </c>
      <c r="J349" s="10"/>
      <c r="K349" s="9"/>
      <c r="L349" s="9"/>
      <c r="M349" s="9"/>
      <c r="N349" s="9"/>
      <c r="O349" s="13"/>
      <c r="P349" s="9"/>
      <c r="Q349" s="9"/>
      <c r="R349" s="10"/>
      <c r="S349" s="9"/>
      <c r="T349" s="9"/>
      <c r="U349" s="9"/>
      <c r="V349" s="14"/>
      <c r="W349" s="9"/>
      <c r="X349" s="9"/>
      <c r="Y349" s="9"/>
      <c r="Z349" s="9"/>
      <c r="AA349" s="9"/>
    </row>
    <row r="350" spans="1:27" ht="12.75">
      <c r="A350" s="10">
        <v>45302</v>
      </c>
      <c r="B350" s="9" t="s">
        <v>17</v>
      </c>
      <c r="C350" s="11">
        <v>4990.72</v>
      </c>
      <c r="D350" s="9">
        <v>52</v>
      </c>
      <c r="E350" s="12" t="s">
        <v>196</v>
      </c>
      <c r="F350" s="9"/>
      <c r="G350" s="9"/>
      <c r="H350" s="13"/>
      <c r="I350" s="9" t="s">
        <v>16</v>
      </c>
      <c r="J350" s="9"/>
      <c r="K350" s="9"/>
      <c r="L350" s="9"/>
      <c r="M350" s="9"/>
      <c r="N350" s="9"/>
      <c r="O350" s="13"/>
      <c r="P350" s="9"/>
      <c r="Q350" s="9"/>
      <c r="R350" s="10"/>
      <c r="S350" s="9"/>
      <c r="T350" s="9"/>
      <c r="U350" s="9"/>
      <c r="V350" s="14"/>
      <c r="W350" s="9"/>
      <c r="X350" s="9"/>
      <c r="Y350" s="9"/>
      <c r="Z350" s="9"/>
      <c r="AA350" s="9"/>
    </row>
    <row r="351" spans="1:27" ht="12.75">
      <c r="A351" s="10">
        <v>45302</v>
      </c>
      <c r="B351" s="9" t="s">
        <v>19</v>
      </c>
      <c r="C351" s="11">
        <v>3163.42</v>
      </c>
      <c r="D351" s="9">
        <v>40</v>
      </c>
      <c r="E351" s="12" t="s">
        <v>129</v>
      </c>
      <c r="F351" s="9"/>
      <c r="G351" s="9"/>
      <c r="H351" s="13"/>
      <c r="I351" s="9" t="s">
        <v>16</v>
      </c>
      <c r="J351" s="9"/>
      <c r="K351" s="9"/>
      <c r="L351" s="9"/>
      <c r="M351" s="9"/>
      <c r="N351" s="9"/>
      <c r="O351" s="13"/>
      <c r="P351" s="9"/>
      <c r="Q351" s="9"/>
      <c r="R351" s="10"/>
      <c r="S351" s="9"/>
      <c r="T351" s="9"/>
      <c r="U351" s="9"/>
      <c r="V351" s="14"/>
      <c r="W351" s="9"/>
      <c r="X351" s="9"/>
      <c r="Y351" s="9"/>
      <c r="Z351" s="9"/>
      <c r="AA351" s="9"/>
    </row>
    <row r="352" spans="1:27" ht="12.75">
      <c r="A352" s="10">
        <v>45302</v>
      </c>
      <c r="B352" s="9" t="s">
        <v>21</v>
      </c>
      <c r="C352" s="11">
        <v>4057.83</v>
      </c>
      <c r="D352" s="9">
        <v>48</v>
      </c>
      <c r="E352" s="12" t="s">
        <v>140</v>
      </c>
      <c r="F352" s="9"/>
      <c r="G352" s="9"/>
      <c r="H352" s="13"/>
      <c r="I352" s="9" t="s">
        <v>11</v>
      </c>
      <c r="J352" s="9"/>
      <c r="K352" s="9"/>
      <c r="L352" s="9"/>
      <c r="M352" s="9"/>
      <c r="N352" s="9"/>
      <c r="O352" s="13"/>
      <c r="P352" s="9"/>
      <c r="Q352" s="9"/>
      <c r="R352" s="10"/>
      <c r="S352" s="9"/>
      <c r="T352" s="9"/>
      <c r="U352" s="9"/>
      <c r="V352" s="14"/>
      <c r="W352" s="9"/>
      <c r="X352" s="9"/>
      <c r="Y352" s="9"/>
      <c r="Z352" s="9"/>
      <c r="AA352" s="9"/>
    </row>
    <row r="353" spans="1:27" ht="12.75">
      <c r="A353" s="10">
        <v>45302</v>
      </c>
      <c r="B353" s="9" t="s">
        <v>43</v>
      </c>
      <c r="C353" s="11">
        <v>3375.87</v>
      </c>
      <c r="D353" s="9">
        <v>43</v>
      </c>
      <c r="E353" s="12" t="s">
        <v>27</v>
      </c>
      <c r="F353" s="9"/>
      <c r="G353" s="9"/>
      <c r="H353" s="13"/>
      <c r="I353" s="9" t="s">
        <v>11</v>
      </c>
      <c r="J353" s="9"/>
      <c r="K353" s="9"/>
      <c r="L353" s="9"/>
      <c r="M353" s="9"/>
      <c r="N353" s="9"/>
      <c r="O353" s="13"/>
      <c r="P353" s="9"/>
      <c r="Q353" s="9"/>
      <c r="R353" s="10"/>
      <c r="S353" s="9"/>
      <c r="T353" s="9"/>
      <c r="U353" s="9"/>
      <c r="V353" s="14"/>
      <c r="W353" s="9"/>
      <c r="X353" s="9"/>
      <c r="Y353" s="9"/>
      <c r="Z353" s="9"/>
      <c r="AA353" s="9"/>
    </row>
    <row r="354" spans="1:27" ht="12.75">
      <c r="A354" s="10">
        <v>45303</v>
      </c>
      <c r="B354" s="9" t="s">
        <v>9</v>
      </c>
      <c r="C354" s="11">
        <v>6350.53</v>
      </c>
      <c r="D354" s="9">
        <v>70</v>
      </c>
      <c r="E354" s="12" t="s">
        <v>33</v>
      </c>
      <c r="F354" s="9"/>
      <c r="G354" s="9"/>
      <c r="H354" s="13"/>
      <c r="I354" s="9" t="s">
        <v>11</v>
      </c>
      <c r="J354" s="10"/>
      <c r="K354" s="9"/>
      <c r="L354" s="9"/>
      <c r="M354" s="9"/>
      <c r="N354" s="9"/>
      <c r="O354" s="13"/>
      <c r="P354" s="9"/>
      <c r="Q354" s="9"/>
      <c r="R354" s="10"/>
      <c r="S354" s="9"/>
      <c r="T354" s="9"/>
      <c r="U354" s="9"/>
      <c r="V354" s="14"/>
      <c r="W354" s="9"/>
      <c r="X354" s="9"/>
      <c r="Y354" s="9"/>
      <c r="Z354" s="9"/>
      <c r="AA354" s="9"/>
    </row>
    <row r="355" spans="1:27" ht="12.75">
      <c r="A355" s="10">
        <v>45303</v>
      </c>
      <c r="B355" s="9" t="s">
        <v>12</v>
      </c>
      <c r="C355" s="11">
        <v>7260.68</v>
      </c>
      <c r="D355" s="9">
        <v>78</v>
      </c>
      <c r="E355" s="12" t="s">
        <v>85</v>
      </c>
      <c r="F355" s="9"/>
      <c r="G355" s="9"/>
      <c r="H355" s="13"/>
      <c r="I355" s="9" t="s">
        <v>11</v>
      </c>
      <c r="J355" s="10"/>
      <c r="K355" s="9"/>
      <c r="L355" s="9"/>
      <c r="M355" s="9"/>
      <c r="N355" s="9"/>
      <c r="O355" s="13"/>
      <c r="P355" s="9"/>
      <c r="Q355" s="9"/>
      <c r="R355" s="10"/>
      <c r="S355" s="9"/>
      <c r="T355" s="9"/>
      <c r="U355" s="9"/>
      <c r="V355" s="14"/>
      <c r="W355" s="9"/>
      <c r="X355" s="9"/>
      <c r="Y355" s="9"/>
      <c r="Z355" s="9"/>
      <c r="AA355" s="9"/>
    </row>
    <row r="356" spans="1:27" ht="12.75">
      <c r="A356" s="10">
        <v>45303</v>
      </c>
      <c r="B356" s="9" t="s">
        <v>14</v>
      </c>
      <c r="C356" s="11">
        <v>4935.96</v>
      </c>
      <c r="D356" s="9">
        <v>53</v>
      </c>
      <c r="E356" s="12" t="s">
        <v>144</v>
      </c>
      <c r="F356" s="9"/>
      <c r="G356" s="9"/>
      <c r="H356" s="13"/>
      <c r="I356" s="9" t="s">
        <v>16</v>
      </c>
      <c r="J356" s="10"/>
      <c r="K356" s="9"/>
      <c r="L356" s="9"/>
      <c r="M356" s="9"/>
      <c r="N356" s="9"/>
      <c r="O356" s="13"/>
      <c r="P356" s="9"/>
      <c r="Q356" s="9"/>
      <c r="R356" s="10"/>
      <c r="S356" s="9"/>
      <c r="T356" s="9"/>
      <c r="U356" s="9"/>
      <c r="V356" s="14"/>
      <c r="W356" s="9"/>
      <c r="X356" s="9"/>
      <c r="Y356" s="9"/>
      <c r="Z356" s="9"/>
      <c r="AA356" s="9"/>
    </row>
    <row r="357" spans="1:27" ht="12.75">
      <c r="A357" s="10">
        <v>45303</v>
      </c>
      <c r="B357" s="9" t="s">
        <v>45</v>
      </c>
      <c r="C357" s="11">
        <v>10060.67</v>
      </c>
      <c r="D357" s="9">
        <v>97</v>
      </c>
      <c r="E357" s="12" t="s">
        <v>145</v>
      </c>
      <c r="F357" s="9"/>
      <c r="G357" s="9"/>
      <c r="H357" s="13"/>
      <c r="I357" s="9" t="s">
        <v>11</v>
      </c>
      <c r="J357" s="10"/>
      <c r="K357" s="9"/>
      <c r="L357" s="9"/>
      <c r="M357" s="9"/>
      <c r="N357" s="9"/>
      <c r="O357" s="13"/>
      <c r="P357" s="9"/>
      <c r="Q357" s="9"/>
      <c r="R357" s="10"/>
      <c r="S357" s="9"/>
      <c r="T357" s="9"/>
      <c r="U357" s="9"/>
      <c r="V357" s="14"/>
      <c r="W357" s="9"/>
      <c r="X357" s="9"/>
      <c r="Y357" s="9"/>
      <c r="Z357" s="9"/>
      <c r="AA357" s="9"/>
    </row>
    <row r="358" spans="1:27" ht="12.75">
      <c r="A358" s="10">
        <v>45303</v>
      </c>
      <c r="B358" s="9" t="s">
        <v>17</v>
      </c>
      <c r="C358" s="11">
        <v>5682.6</v>
      </c>
      <c r="D358" s="9">
        <v>68</v>
      </c>
      <c r="E358" s="12" t="s">
        <v>15</v>
      </c>
      <c r="F358" s="9"/>
      <c r="G358" s="9"/>
      <c r="H358" s="13"/>
      <c r="I358" s="9" t="s">
        <v>16</v>
      </c>
      <c r="J358" s="9"/>
      <c r="K358" s="9"/>
      <c r="L358" s="9"/>
      <c r="M358" s="9"/>
      <c r="N358" s="9"/>
      <c r="O358" s="13"/>
      <c r="P358" s="9"/>
      <c r="Q358" s="9"/>
      <c r="R358" s="10"/>
      <c r="S358" s="9"/>
      <c r="T358" s="9"/>
      <c r="U358" s="9"/>
      <c r="V358" s="14"/>
      <c r="W358" s="9"/>
      <c r="X358" s="9"/>
      <c r="Y358" s="9"/>
      <c r="Z358" s="9"/>
      <c r="AA358" s="9"/>
    </row>
    <row r="359" spans="1:27" ht="12.75">
      <c r="A359" s="10">
        <v>45303</v>
      </c>
      <c r="B359" s="9" t="s">
        <v>19</v>
      </c>
      <c r="C359" s="11">
        <v>4916.22</v>
      </c>
      <c r="D359" s="9">
        <v>61</v>
      </c>
      <c r="E359" s="12" t="s">
        <v>197</v>
      </c>
      <c r="F359" s="9"/>
      <c r="G359" s="9"/>
      <c r="H359" s="13"/>
      <c r="I359" s="9" t="s">
        <v>16</v>
      </c>
      <c r="J359" s="9"/>
      <c r="K359" s="9"/>
      <c r="L359" s="9"/>
      <c r="M359" s="9"/>
      <c r="N359" s="9"/>
      <c r="O359" s="13"/>
      <c r="P359" s="9"/>
      <c r="Q359" s="9"/>
      <c r="R359" s="10"/>
      <c r="S359" s="9"/>
      <c r="T359" s="9"/>
      <c r="U359" s="9"/>
      <c r="V359" s="14"/>
      <c r="W359" s="9"/>
      <c r="X359" s="9"/>
      <c r="Y359" s="9"/>
      <c r="Z359" s="9"/>
      <c r="AA359" s="9"/>
    </row>
    <row r="360" spans="1:27" ht="12.75">
      <c r="A360" s="10">
        <v>45303</v>
      </c>
      <c r="B360" s="9" t="s">
        <v>21</v>
      </c>
      <c r="C360" s="11">
        <v>10516.87</v>
      </c>
      <c r="D360" s="9">
        <v>116</v>
      </c>
      <c r="E360" s="12" t="s">
        <v>15</v>
      </c>
      <c r="F360" s="9"/>
      <c r="G360" s="9"/>
      <c r="H360" s="13"/>
      <c r="I360" s="9" t="s">
        <v>11</v>
      </c>
      <c r="J360" s="9"/>
      <c r="K360" s="9"/>
      <c r="L360" s="9"/>
      <c r="M360" s="9"/>
      <c r="N360" s="9"/>
      <c r="O360" s="13"/>
      <c r="P360" s="9"/>
      <c r="Q360" s="9"/>
      <c r="R360" s="10"/>
      <c r="S360" s="9"/>
      <c r="T360" s="9"/>
      <c r="U360" s="9"/>
      <c r="V360" s="14"/>
      <c r="W360" s="9"/>
      <c r="X360" s="9"/>
      <c r="Y360" s="9"/>
      <c r="Z360" s="9"/>
      <c r="AA360" s="9"/>
    </row>
    <row r="361" spans="1:27" ht="12.75">
      <c r="A361" s="10">
        <v>45303</v>
      </c>
      <c r="B361" s="9" t="s">
        <v>43</v>
      </c>
      <c r="C361" s="11">
        <v>9552.14</v>
      </c>
      <c r="D361" s="9">
        <v>103</v>
      </c>
      <c r="E361" s="12" t="s">
        <v>108</v>
      </c>
      <c r="F361" s="9"/>
      <c r="G361" s="9"/>
      <c r="H361" s="13"/>
      <c r="I361" s="9" t="s">
        <v>11</v>
      </c>
      <c r="J361" s="9"/>
      <c r="K361" s="9"/>
      <c r="L361" s="9"/>
      <c r="M361" s="9"/>
      <c r="N361" s="9"/>
      <c r="O361" s="13"/>
      <c r="P361" s="9"/>
      <c r="Q361" s="9"/>
      <c r="R361" s="10"/>
      <c r="S361" s="9"/>
      <c r="T361" s="9"/>
      <c r="U361" s="9"/>
      <c r="V361" s="14"/>
      <c r="W361" s="9"/>
      <c r="X361" s="9"/>
      <c r="Y361" s="9"/>
      <c r="Z361" s="9"/>
      <c r="AA361" s="9"/>
    </row>
    <row r="362" spans="1:27" ht="12.75">
      <c r="A362" s="10">
        <v>45304</v>
      </c>
      <c r="B362" s="9" t="s">
        <v>9</v>
      </c>
      <c r="C362" s="11">
        <v>6718.73</v>
      </c>
      <c r="D362" s="9">
        <v>83</v>
      </c>
      <c r="E362" s="12" t="s">
        <v>82</v>
      </c>
      <c r="F362" s="9"/>
      <c r="G362" s="9"/>
      <c r="H362" s="13"/>
      <c r="I362" s="9" t="s">
        <v>11</v>
      </c>
      <c r="J362" s="10"/>
      <c r="K362" s="9"/>
      <c r="L362" s="9"/>
      <c r="M362" s="9"/>
      <c r="N362" s="9"/>
      <c r="O362" s="13"/>
      <c r="P362" s="9"/>
      <c r="Q362" s="9"/>
      <c r="R362" s="10"/>
      <c r="S362" s="9"/>
      <c r="T362" s="9"/>
      <c r="U362" s="9"/>
      <c r="V362" s="14"/>
      <c r="W362" s="9"/>
      <c r="X362" s="9"/>
      <c r="Y362" s="9"/>
      <c r="Z362" s="9"/>
      <c r="AA362" s="9"/>
    </row>
    <row r="363" spans="1:27" ht="12.75">
      <c r="A363" s="10">
        <v>45304</v>
      </c>
      <c r="B363" s="9" t="s">
        <v>12</v>
      </c>
      <c r="C363" s="11">
        <v>7562.38</v>
      </c>
      <c r="D363" s="9">
        <v>89</v>
      </c>
      <c r="E363" s="12" t="s">
        <v>198</v>
      </c>
      <c r="F363" s="9"/>
      <c r="G363" s="9"/>
      <c r="H363" s="13"/>
      <c r="I363" s="9" t="s">
        <v>11</v>
      </c>
      <c r="J363" s="10"/>
      <c r="K363" s="9"/>
      <c r="L363" s="9"/>
      <c r="M363" s="9"/>
      <c r="N363" s="9"/>
      <c r="O363" s="13"/>
      <c r="P363" s="9"/>
      <c r="Q363" s="9"/>
      <c r="R363" s="10"/>
      <c r="S363" s="9"/>
      <c r="T363" s="9"/>
      <c r="U363" s="9"/>
      <c r="V363" s="14"/>
      <c r="W363" s="9"/>
      <c r="X363" s="9"/>
      <c r="Y363" s="9"/>
      <c r="Z363" s="9"/>
      <c r="AA363" s="9"/>
    </row>
    <row r="364" spans="1:27" ht="12.75">
      <c r="A364" s="10">
        <v>45304</v>
      </c>
      <c r="B364" s="9" t="s">
        <v>14</v>
      </c>
      <c r="C364" s="11">
        <v>5765.64</v>
      </c>
      <c r="D364" s="9">
        <v>74</v>
      </c>
      <c r="E364" s="12" t="s">
        <v>182</v>
      </c>
      <c r="F364" s="9"/>
      <c r="G364" s="9"/>
      <c r="H364" s="13"/>
      <c r="I364" s="9" t="s">
        <v>16</v>
      </c>
      <c r="J364" s="10"/>
      <c r="K364" s="9"/>
      <c r="L364" s="9"/>
      <c r="M364" s="9"/>
      <c r="N364" s="9"/>
      <c r="O364" s="13"/>
      <c r="P364" s="9"/>
      <c r="Q364" s="9"/>
      <c r="R364" s="10"/>
      <c r="S364" s="9"/>
      <c r="T364" s="9"/>
      <c r="U364" s="9"/>
      <c r="V364" s="14"/>
      <c r="W364" s="9"/>
      <c r="X364" s="9"/>
      <c r="Y364" s="9"/>
      <c r="Z364" s="9"/>
      <c r="AA364" s="9"/>
    </row>
    <row r="365" spans="1:27" ht="12.75">
      <c r="A365" s="10">
        <v>45304</v>
      </c>
      <c r="B365" s="9" t="s">
        <v>45</v>
      </c>
      <c r="C365" s="11">
        <v>10769.21</v>
      </c>
      <c r="D365" s="9">
        <v>112</v>
      </c>
      <c r="E365" s="12" t="s">
        <v>199</v>
      </c>
      <c r="F365" s="9"/>
      <c r="G365" s="9"/>
      <c r="H365" s="13"/>
      <c r="I365" s="9" t="s">
        <v>11</v>
      </c>
      <c r="J365" s="10"/>
      <c r="K365" s="9"/>
      <c r="L365" s="9"/>
      <c r="M365" s="9"/>
      <c r="N365" s="9"/>
      <c r="O365" s="13"/>
      <c r="P365" s="9"/>
      <c r="Q365" s="9"/>
      <c r="R365" s="10"/>
      <c r="S365" s="9"/>
      <c r="T365" s="9"/>
      <c r="U365" s="9"/>
      <c r="V365" s="14"/>
      <c r="W365" s="9"/>
      <c r="X365" s="9"/>
      <c r="Y365" s="9"/>
      <c r="Z365" s="9"/>
      <c r="AA365" s="9"/>
    </row>
    <row r="366" spans="1:27" ht="12.75">
      <c r="A366" s="10">
        <v>45304</v>
      </c>
      <c r="B366" s="9" t="s">
        <v>17</v>
      </c>
      <c r="C366" s="11">
        <v>6983.24</v>
      </c>
      <c r="D366" s="9">
        <v>80</v>
      </c>
      <c r="E366" s="12" t="s">
        <v>79</v>
      </c>
      <c r="F366" s="9"/>
      <c r="G366" s="9"/>
      <c r="H366" s="13"/>
      <c r="I366" s="9" t="s">
        <v>16</v>
      </c>
      <c r="J366" s="9"/>
      <c r="K366" s="9"/>
      <c r="L366" s="9"/>
      <c r="M366" s="9"/>
      <c r="N366" s="9"/>
      <c r="O366" s="13"/>
      <c r="P366" s="9"/>
      <c r="Q366" s="9"/>
      <c r="R366" s="10"/>
      <c r="S366" s="9"/>
      <c r="T366" s="9"/>
      <c r="U366" s="9"/>
      <c r="V366" s="14"/>
      <c r="W366" s="9"/>
      <c r="X366" s="9"/>
      <c r="Y366" s="9"/>
      <c r="Z366" s="9"/>
      <c r="AA366" s="9"/>
    </row>
    <row r="367" spans="1:27" ht="12.75">
      <c r="A367" s="10">
        <v>45304</v>
      </c>
      <c r="B367" s="9" t="s">
        <v>19</v>
      </c>
      <c r="C367" s="11">
        <v>8139.74</v>
      </c>
      <c r="D367" s="9">
        <v>89</v>
      </c>
      <c r="E367" s="12" t="s">
        <v>53</v>
      </c>
      <c r="F367" s="9"/>
      <c r="G367" s="9"/>
      <c r="H367" s="13"/>
      <c r="I367" s="9" t="s">
        <v>16</v>
      </c>
      <c r="J367" s="9"/>
      <c r="K367" s="9"/>
      <c r="L367" s="9"/>
      <c r="M367" s="9"/>
      <c r="N367" s="9"/>
      <c r="O367" s="13"/>
      <c r="P367" s="9"/>
      <c r="Q367" s="9"/>
      <c r="R367" s="10"/>
      <c r="S367" s="9"/>
      <c r="T367" s="9"/>
      <c r="U367" s="9"/>
      <c r="V367" s="14"/>
      <c r="W367" s="9"/>
      <c r="X367" s="9"/>
      <c r="Y367" s="9"/>
      <c r="Z367" s="9"/>
      <c r="AA367" s="9"/>
    </row>
    <row r="368" spans="1:27" ht="12.75">
      <c r="A368" s="10">
        <v>45304</v>
      </c>
      <c r="B368" s="9" t="s">
        <v>21</v>
      </c>
      <c r="C368" s="11">
        <v>8159.51</v>
      </c>
      <c r="D368" s="9">
        <v>94</v>
      </c>
      <c r="E368" s="12" t="s">
        <v>200</v>
      </c>
      <c r="F368" s="9"/>
      <c r="G368" s="9"/>
      <c r="H368" s="13"/>
      <c r="I368" s="9" t="s">
        <v>11</v>
      </c>
      <c r="J368" s="9"/>
      <c r="K368" s="9"/>
      <c r="L368" s="9"/>
      <c r="M368" s="9"/>
      <c r="N368" s="9"/>
      <c r="O368" s="13"/>
      <c r="P368" s="9"/>
      <c r="Q368" s="9"/>
      <c r="R368" s="10"/>
      <c r="S368" s="9"/>
      <c r="T368" s="9"/>
      <c r="U368" s="9"/>
      <c r="V368" s="14"/>
      <c r="W368" s="9"/>
      <c r="X368" s="9"/>
      <c r="Y368" s="9"/>
      <c r="Z368" s="9"/>
      <c r="AA368" s="9"/>
    </row>
    <row r="369" spans="1:27" ht="12.75">
      <c r="A369" s="10">
        <v>45304</v>
      </c>
      <c r="B369" s="9" t="s">
        <v>43</v>
      </c>
      <c r="C369" s="11">
        <v>10381.91</v>
      </c>
      <c r="D369" s="9">
        <v>117</v>
      </c>
      <c r="E369" s="12" t="s">
        <v>201</v>
      </c>
      <c r="F369" s="9"/>
      <c r="G369" s="9"/>
      <c r="H369" s="13"/>
      <c r="I369" s="9" t="s">
        <v>11</v>
      </c>
      <c r="J369" s="9"/>
      <c r="K369" s="9"/>
      <c r="L369" s="9"/>
      <c r="M369" s="9"/>
      <c r="N369" s="9"/>
      <c r="O369" s="13"/>
      <c r="P369" s="9"/>
      <c r="Q369" s="9"/>
      <c r="R369" s="10"/>
      <c r="S369" s="9"/>
      <c r="T369" s="9"/>
      <c r="U369" s="9"/>
      <c r="V369" s="14"/>
      <c r="W369" s="9"/>
      <c r="X369" s="9"/>
      <c r="Y369" s="9"/>
      <c r="Z369" s="9"/>
      <c r="AA369" s="9"/>
    </row>
    <row r="370" spans="1:27" ht="12.75">
      <c r="A370" s="10">
        <v>45305</v>
      </c>
      <c r="B370" s="9" t="s">
        <v>9</v>
      </c>
      <c r="C370" s="11">
        <v>5820.34</v>
      </c>
      <c r="D370" s="9">
        <v>80</v>
      </c>
      <c r="E370" s="12" t="s">
        <v>177</v>
      </c>
      <c r="F370" s="9"/>
      <c r="G370" s="9"/>
      <c r="H370" s="13"/>
      <c r="I370" s="9" t="s">
        <v>11</v>
      </c>
      <c r="J370" s="10"/>
      <c r="K370" s="9"/>
      <c r="L370" s="9"/>
      <c r="M370" s="9"/>
      <c r="N370" s="9"/>
      <c r="O370" s="13"/>
      <c r="P370" s="9"/>
      <c r="Q370" s="9"/>
      <c r="R370" s="10"/>
      <c r="S370" s="9"/>
      <c r="T370" s="9"/>
      <c r="U370" s="9"/>
      <c r="V370" s="14"/>
      <c r="W370" s="9"/>
      <c r="X370" s="9"/>
      <c r="Y370" s="9"/>
      <c r="Z370" s="9"/>
      <c r="AA370" s="9"/>
    </row>
    <row r="371" spans="1:27" ht="12.75">
      <c r="A371" s="10">
        <v>45305</v>
      </c>
      <c r="B371" s="9" t="s">
        <v>12</v>
      </c>
      <c r="C371" s="11">
        <v>5343.16</v>
      </c>
      <c r="D371" s="9">
        <v>66</v>
      </c>
      <c r="E371" s="12" t="s">
        <v>39</v>
      </c>
      <c r="F371" s="9"/>
      <c r="G371" s="9"/>
      <c r="H371" s="13"/>
      <c r="I371" s="9" t="s">
        <v>11</v>
      </c>
      <c r="J371" s="10"/>
      <c r="K371" s="9"/>
      <c r="L371" s="9"/>
      <c r="M371" s="9"/>
      <c r="N371" s="9"/>
      <c r="O371" s="13"/>
      <c r="P371" s="9"/>
      <c r="Q371" s="9"/>
      <c r="R371" s="10"/>
      <c r="S371" s="9"/>
      <c r="T371" s="9"/>
      <c r="U371" s="9"/>
      <c r="V371" s="14"/>
      <c r="W371" s="9"/>
      <c r="X371" s="9"/>
      <c r="Y371" s="9"/>
      <c r="Z371" s="9"/>
      <c r="AA371" s="9"/>
    </row>
    <row r="372" spans="1:27" ht="12.75">
      <c r="A372" s="10">
        <v>45305</v>
      </c>
      <c r="B372" s="9" t="s">
        <v>14</v>
      </c>
      <c r="C372" s="11">
        <v>7754.68</v>
      </c>
      <c r="D372" s="9">
        <v>88</v>
      </c>
      <c r="E372" s="12" t="s">
        <v>202</v>
      </c>
      <c r="F372" s="9"/>
      <c r="G372" s="9"/>
      <c r="H372" s="13"/>
      <c r="I372" s="9" t="s">
        <v>16</v>
      </c>
      <c r="J372" s="10"/>
      <c r="K372" s="9"/>
      <c r="L372" s="9"/>
      <c r="M372" s="9"/>
      <c r="N372" s="9"/>
      <c r="O372" s="13"/>
      <c r="P372" s="9"/>
      <c r="Q372" s="9"/>
      <c r="R372" s="10"/>
      <c r="S372" s="9"/>
      <c r="T372" s="9"/>
      <c r="U372" s="9"/>
      <c r="V372" s="14"/>
      <c r="W372" s="9"/>
      <c r="X372" s="9"/>
      <c r="Y372" s="9"/>
      <c r="Z372" s="9"/>
      <c r="AA372" s="9"/>
    </row>
    <row r="373" spans="1:27" ht="12.75">
      <c r="A373" s="10">
        <v>45305</v>
      </c>
      <c r="B373" s="9" t="s">
        <v>45</v>
      </c>
      <c r="C373" s="11">
        <v>6533.8</v>
      </c>
      <c r="D373" s="9">
        <v>72</v>
      </c>
      <c r="E373" s="12" t="s">
        <v>85</v>
      </c>
      <c r="F373" s="9"/>
      <c r="G373" s="9"/>
      <c r="H373" s="13"/>
      <c r="I373" s="9" t="s">
        <v>11</v>
      </c>
      <c r="J373" s="10"/>
      <c r="K373" s="9"/>
      <c r="L373" s="9"/>
      <c r="M373" s="9"/>
      <c r="N373" s="9"/>
      <c r="O373" s="13"/>
      <c r="P373" s="9"/>
      <c r="Q373" s="9"/>
      <c r="R373" s="10"/>
      <c r="S373" s="9"/>
      <c r="T373" s="9"/>
      <c r="U373" s="9"/>
      <c r="V373" s="14"/>
      <c r="W373" s="9"/>
      <c r="X373" s="9"/>
      <c r="Y373" s="9"/>
      <c r="Z373" s="9"/>
      <c r="AA373" s="9"/>
    </row>
    <row r="374" spans="1:27" ht="12.75">
      <c r="A374" s="10">
        <v>45305</v>
      </c>
      <c r="B374" s="9" t="s">
        <v>17</v>
      </c>
      <c r="C374" s="11">
        <v>10790.12</v>
      </c>
      <c r="D374" s="9">
        <v>125</v>
      </c>
      <c r="E374" s="12" t="s">
        <v>203</v>
      </c>
      <c r="F374" s="9"/>
      <c r="G374" s="9"/>
      <c r="H374" s="13"/>
      <c r="I374" s="9" t="s">
        <v>16</v>
      </c>
      <c r="J374" s="9"/>
      <c r="K374" s="9"/>
      <c r="L374" s="9"/>
      <c r="M374" s="9"/>
      <c r="N374" s="9"/>
      <c r="O374" s="13"/>
      <c r="P374" s="9"/>
      <c r="Q374" s="9"/>
      <c r="R374" s="10"/>
      <c r="S374" s="9"/>
      <c r="T374" s="9"/>
      <c r="U374" s="9"/>
      <c r="V374" s="14"/>
      <c r="W374" s="9"/>
      <c r="X374" s="9"/>
      <c r="Y374" s="9"/>
      <c r="Z374" s="9"/>
      <c r="AA374" s="9"/>
    </row>
    <row r="375" spans="1:27" ht="12.75">
      <c r="A375" s="10">
        <v>45305</v>
      </c>
      <c r="B375" s="9" t="s">
        <v>19</v>
      </c>
      <c r="C375" s="11">
        <v>7015.43</v>
      </c>
      <c r="D375" s="9">
        <v>86</v>
      </c>
      <c r="E375" s="12" t="s">
        <v>204</v>
      </c>
      <c r="F375" s="9"/>
      <c r="G375" s="9"/>
      <c r="H375" s="13"/>
      <c r="I375" s="9" t="s">
        <v>16</v>
      </c>
      <c r="J375" s="9"/>
      <c r="K375" s="9"/>
      <c r="L375" s="9"/>
      <c r="M375" s="9"/>
      <c r="N375" s="9"/>
      <c r="O375" s="13"/>
      <c r="P375" s="9"/>
      <c r="Q375" s="9"/>
      <c r="R375" s="10"/>
      <c r="S375" s="9"/>
      <c r="T375" s="9"/>
      <c r="U375" s="9"/>
      <c r="V375" s="14"/>
      <c r="W375" s="9"/>
      <c r="X375" s="9"/>
      <c r="Y375" s="9"/>
      <c r="Z375" s="9"/>
      <c r="AA375" s="9"/>
    </row>
    <row r="376" spans="1:27" ht="12.75">
      <c r="A376" s="10">
        <v>45305</v>
      </c>
      <c r="B376" s="9" t="s">
        <v>21</v>
      </c>
      <c r="C376" s="11">
        <v>7023.24</v>
      </c>
      <c r="D376" s="9">
        <v>85</v>
      </c>
      <c r="E376" s="12" t="s">
        <v>159</v>
      </c>
      <c r="F376" s="9"/>
      <c r="G376" s="9"/>
      <c r="H376" s="13"/>
      <c r="I376" s="9" t="s">
        <v>11</v>
      </c>
      <c r="J376" s="9"/>
      <c r="K376" s="9"/>
      <c r="L376" s="9"/>
      <c r="M376" s="9"/>
      <c r="N376" s="9"/>
      <c r="O376" s="13"/>
      <c r="P376" s="9"/>
      <c r="Q376" s="9"/>
      <c r="R376" s="10"/>
      <c r="S376" s="9"/>
      <c r="T376" s="9"/>
      <c r="U376" s="9"/>
      <c r="V376" s="14"/>
      <c r="W376" s="9"/>
      <c r="X376" s="9"/>
      <c r="Y376" s="9"/>
      <c r="Z376" s="9"/>
      <c r="AA376" s="9"/>
    </row>
    <row r="377" spans="1:27" ht="12.75">
      <c r="A377" s="10">
        <v>45305</v>
      </c>
      <c r="B377" s="9" t="s">
        <v>43</v>
      </c>
      <c r="C377" s="11">
        <v>6911.07</v>
      </c>
      <c r="D377" s="9">
        <v>91</v>
      </c>
      <c r="E377" s="12" t="s">
        <v>26</v>
      </c>
      <c r="F377" s="9"/>
      <c r="G377" s="9"/>
      <c r="H377" s="13"/>
      <c r="I377" s="9" t="s">
        <v>11</v>
      </c>
      <c r="J377" s="9"/>
      <c r="K377" s="9"/>
      <c r="L377" s="9"/>
      <c r="M377" s="9"/>
      <c r="N377" s="9"/>
      <c r="O377" s="13"/>
      <c r="P377" s="9"/>
      <c r="Q377" s="9"/>
      <c r="R377" s="10"/>
      <c r="S377" s="9"/>
      <c r="T377" s="9"/>
      <c r="U377" s="9"/>
      <c r="V377" s="14"/>
      <c r="W377" s="9"/>
      <c r="X377" s="9"/>
      <c r="Y377" s="9"/>
      <c r="Z377" s="9"/>
      <c r="AA377" s="9"/>
    </row>
    <row r="378" spans="1:27" ht="12.75">
      <c r="A378" s="10">
        <v>45306</v>
      </c>
      <c r="B378" s="9" t="s">
        <v>9</v>
      </c>
      <c r="C378" s="11">
        <v>977.2</v>
      </c>
      <c r="D378" s="9">
        <v>14</v>
      </c>
      <c r="E378" s="12" t="s">
        <v>188</v>
      </c>
      <c r="F378" s="9"/>
      <c r="G378" s="9"/>
      <c r="H378" s="13"/>
      <c r="I378" s="9" t="s">
        <v>11</v>
      </c>
      <c r="J378" s="10"/>
      <c r="K378" s="9"/>
      <c r="L378" s="9"/>
      <c r="M378" s="9"/>
      <c r="N378" s="9"/>
      <c r="O378" s="13"/>
      <c r="P378" s="9"/>
      <c r="Q378" s="9"/>
      <c r="R378" s="10"/>
      <c r="S378" s="9"/>
      <c r="T378" s="9"/>
      <c r="U378" s="9"/>
      <c r="V378" s="14"/>
      <c r="W378" s="9"/>
      <c r="X378" s="9"/>
      <c r="Y378" s="9"/>
      <c r="Z378" s="9"/>
      <c r="AA378" s="9"/>
    </row>
    <row r="379" spans="1:27" ht="12.75">
      <c r="A379" s="10">
        <v>45306</v>
      </c>
      <c r="B379" s="9" t="s">
        <v>12</v>
      </c>
      <c r="C379" s="11">
        <v>1141.5899999999999</v>
      </c>
      <c r="D379" s="9">
        <v>16</v>
      </c>
      <c r="E379" s="12" t="s">
        <v>97</v>
      </c>
      <c r="F379" s="9"/>
      <c r="G379" s="9"/>
      <c r="H379" s="13"/>
      <c r="I379" s="9" t="s">
        <v>11</v>
      </c>
      <c r="J379" s="10"/>
      <c r="K379" s="9"/>
      <c r="L379" s="9"/>
      <c r="M379" s="9"/>
      <c r="N379" s="9"/>
      <c r="O379" s="13"/>
      <c r="P379" s="9"/>
      <c r="Q379" s="9"/>
      <c r="R379" s="10"/>
      <c r="S379" s="9"/>
      <c r="T379" s="9"/>
      <c r="U379" s="9"/>
      <c r="V379" s="14"/>
      <c r="W379" s="9"/>
      <c r="X379" s="9"/>
      <c r="Y379" s="9"/>
      <c r="Z379" s="9"/>
      <c r="AA379" s="9"/>
    </row>
    <row r="380" spans="1:27" ht="12.75">
      <c r="A380" s="10">
        <v>45306</v>
      </c>
      <c r="B380" s="9" t="s">
        <v>14</v>
      </c>
      <c r="C380" s="11">
        <v>1652.86</v>
      </c>
      <c r="D380" s="9">
        <v>26</v>
      </c>
      <c r="E380" s="12" t="s">
        <v>205</v>
      </c>
      <c r="F380" s="9"/>
      <c r="G380" s="9"/>
      <c r="H380" s="13"/>
      <c r="I380" s="9" t="s">
        <v>16</v>
      </c>
      <c r="J380" s="10"/>
      <c r="K380" s="9"/>
      <c r="L380" s="9"/>
      <c r="M380" s="9"/>
      <c r="N380" s="9"/>
      <c r="O380" s="13"/>
      <c r="P380" s="9"/>
      <c r="Q380" s="9"/>
      <c r="R380" s="10"/>
      <c r="S380" s="9"/>
      <c r="T380" s="9"/>
      <c r="U380" s="9"/>
      <c r="V380" s="14"/>
      <c r="W380" s="9"/>
      <c r="X380" s="9"/>
      <c r="Y380" s="9"/>
      <c r="Z380" s="9"/>
      <c r="AA380" s="9"/>
    </row>
    <row r="381" spans="1:27" ht="12.75">
      <c r="A381" s="10">
        <v>45306</v>
      </c>
      <c r="B381" s="9" t="s">
        <v>45</v>
      </c>
      <c r="C381" s="11">
        <v>2053.5</v>
      </c>
      <c r="D381" s="9">
        <v>22</v>
      </c>
      <c r="E381" s="12" t="s">
        <v>206</v>
      </c>
      <c r="F381" s="9"/>
      <c r="G381" s="9"/>
      <c r="H381" s="13"/>
      <c r="I381" s="9" t="s">
        <v>11</v>
      </c>
      <c r="J381" s="10"/>
      <c r="K381" s="9"/>
      <c r="L381" s="9"/>
      <c r="M381" s="9"/>
      <c r="N381" s="9"/>
      <c r="O381" s="13"/>
      <c r="P381" s="9"/>
      <c r="Q381" s="9"/>
      <c r="R381" s="10"/>
      <c r="S381" s="9"/>
      <c r="T381" s="9"/>
      <c r="U381" s="9"/>
      <c r="V381" s="14"/>
      <c r="W381" s="9"/>
      <c r="X381" s="9"/>
      <c r="Y381" s="9"/>
      <c r="Z381" s="9"/>
      <c r="AA381" s="9"/>
    </row>
    <row r="382" spans="1:27" ht="12.75">
      <c r="A382" s="10">
        <v>45306</v>
      </c>
      <c r="B382" s="9" t="s">
        <v>17</v>
      </c>
      <c r="C382" s="11">
        <v>4121.6000000000004</v>
      </c>
      <c r="D382" s="9">
        <v>46</v>
      </c>
      <c r="E382" s="12" t="s">
        <v>109</v>
      </c>
      <c r="F382" s="9"/>
      <c r="G382" s="9"/>
      <c r="H382" s="13"/>
      <c r="I382" s="9" t="s">
        <v>16</v>
      </c>
      <c r="J382" s="9"/>
      <c r="K382" s="9"/>
      <c r="L382" s="9"/>
      <c r="M382" s="9"/>
      <c r="N382" s="9"/>
      <c r="O382" s="13"/>
      <c r="P382" s="9"/>
      <c r="Q382" s="9"/>
      <c r="R382" s="10"/>
      <c r="S382" s="9"/>
      <c r="T382" s="9"/>
      <c r="U382" s="9"/>
      <c r="V382" s="14"/>
      <c r="W382" s="9"/>
      <c r="X382" s="9"/>
      <c r="Y382" s="9"/>
      <c r="Z382" s="9"/>
      <c r="AA382" s="9"/>
    </row>
    <row r="383" spans="1:27" ht="12.75">
      <c r="A383" s="10">
        <v>45306</v>
      </c>
      <c r="B383" s="9" t="s">
        <v>19</v>
      </c>
      <c r="C383" s="11">
        <v>3631.2</v>
      </c>
      <c r="D383" s="9">
        <v>46</v>
      </c>
      <c r="E383" s="12" t="s">
        <v>27</v>
      </c>
      <c r="F383" s="9"/>
      <c r="G383" s="9"/>
      <c r="H383" s="13"/>
      <c r="I383" s="9" t="s">
        <v>16</v>
      </c>
      <c r="J383" s="9"/>
      <c r="K383" s="9"/>
      <c r="L383" s="9"/>
      <c r="M383" s="9"/>
      <c r="N383" s="9"/>
      <c r="O383" s="13"/>
      <c r="P383" s="9"/>
      <c r="Q383" s="9"/>
      <c r="R383" s="10"/>
      <c r="S383" s="9"/>
      <c r="T383" s="9"/>
      <c r="U383" s="9"/>
      <c r="V383" s="14"/>
      <c r="W383" s="9"/>
      <c r="X383" s="9"/>
      <c r="Y383" s="9"/>
      <c r="Z383" s="9"/>
      <c r="AA383" s="9"/>
    </row>
    <row r="384" spans="1:27" ht="12.75">
      <c r="A384" s="10">
        <v>45306</v>
      </c>
      <c r="B384" s="9" t="s">
        <v>21</v>
      </c>
      <c r="C384" s="11">
        <v>1699.78</v>
      </c>
      <c r="D384" s="9">
        <v>19</v>
      </c>
      <c r="E384" s="12" t="s">
        <v>207</v>
      </c>
      <c r="F384" s="9"/>
      <c r="G384" s="9"/>
      <c r="H384" s="13"/>
      <c r="I384" s="9" t="s">
        <v>11</v>
      </c>
      <c r="J384" s="9"/>
      <c r="K384" s="9"/>
      <c r="L384" s="9"/>
      <c r="M384" s="9"/>
      <c r="N384" s="9"/>
      <c r="O384" s="13"/>
      <c r="P384" s="9"/>
      <c r="Q384" s="9"/>
      <c r="R384" s="10"/>
      <c r="S384" s="9"/>
      <c r="T384" s="9"/>
      <c r="U384" s="9"/>
      <c r="V384" s="14"/>
      <c r="W384" s="9"/>
      <c r="X384" s="9"/>
      <c r="Y384" s="9"/>
      <c r="Z384" s="9"/>
      <c r="AA384" s="9"/>
    </row>
    <row r="385" spans="1:27" ht="12.75">
      <c r="A385" s="10">
        <v>45306</v>
      </c>
      <c r="B385" s="9" t="s">
        <v>43</v>
      </c>
      <c r="C385" s="11">
        <v>1925.3</v>
      </c>
      <c r="D385" s="9">
        <v>23</v>
      </c>
      <c r="E385" s="12" t="s">
        <v>100</v>
      </c>
      <c r="F385" s="9"/>
      <c r="G385" s="9"/>
      <c r="H385" s="13"/>
      <c r="I385" s="9" t="s">
        <v>11</v>
      </c>
      <c r="J385" s="9"/>
      <c r="K385" s="9"/>
      <c r="L385" s="9"/>
      <c r="M385" s="9"/>
      <c r="N385" s="9"/>
      <c r="O385" s="13"/>
      <c r="P385" s="9"/>
      <c r="Q385" s="9"/>
      <c r="R385" s="10"/>
      <c r="S385" s="9"/>
      <c r="T385" s="9"/>
      <c r="U385" s="9"/>
      <c r="V385" s="14"/>
      <c r="W385" s="9"/>
      <c r="X385" s="9"/>
      <c r="Y385" s="9"/>
      <c r="Z385" s="9"/>
      <c r="AA385" s="9"/>
    </row>
    <row r="386" spans="1:27" ht="12.75">
      <c r="A386" s="10">
        <v>45307</v>
      </c>
      <c r="B386" s="9" t="s">
        <v>9</v>
      </c>
      <c r="C386" s="11">
        <v>4013.93</v>
      </c>
      <c r="D386" s="9">
        <v>43</v>
      </c>
      <c r="E386" s="12" t="s">
        <v>107</v>
      </c>
      <c r="F386" s="9"/>
      <c r="G386" s="9"/>
      <c r="H386" s="13"/>
      <c r="I386" s="9" t="s">
        <v>11</v>
      </c>
      <c r="J386" s="10"/>
      <c r="K386" s="9"/>
      <c r="L386" s="9"/>
      <c r="M386" s="9"/>
      <c r="N386" s="9"/>
      <c r="O386" s="13"/>
      <c r="P386" s="9"/>
      <c r="Q386" s="9"/>
      <c r="R386" s="10"/>
      <c r="S386" s="9"/>
      <c r="T386" s="9"/>
      <c r="U386" s="9"/>
      <c r="V386" s="14"/>
      <c r="W386" s="9"/>
      <c r="X386" s="9"/>
      <c r="Y386" s="9"/>
      <c r="Z386" s="9"/>
      <c r="AA386" s="9"/>
    </row>
    <row r="387" spans="1:27" ht="12.75">
      <c r="A387" s="10">
        <v>45307</v>
      </c>
      <c r="B387" s="9" t="s">
        <v>12</v>
      </c>
      <c r="C387" s="11">
        <v>5076.7700000000004</v>
      </c>
      <c r="D387" s="9">
        <v>46</v>
      </c>
      <c r="E387" s="12" t="s">
        <v>121</v>
      </c>
      <c r="F387" s="9"/>
      <c r="G387" s="9"/>
      <c r="H387" s="13"/>
      <c r="I387" s="9" t="s">
        <v>11</v>
      </c>
      <c r="J387" s="10"/>
      <c r="K387" s="9"/>
      <c r="L387" s="9"/>
      <c r="M387" s="9"/>
      <c r="N387" s="9"/>
      <c r="O387" s="13"/>
      <c r="P387" s="9"/>
      <c r="Q387" s="9"/>
      <c r="R387" s="10"/>
      <c r="S387" s="9"/>
      <c r="T387" s="9"/>
      <c r="U387" s="9"/>
      <c r="V387" s="14"/>
      <c r="W387" s="9"/>
      <c r="X387" s="9"/>
      <c r="Y387" s="9"/>
      <c r="Z387" s="9"/>
      <c r="AA387" s="9"/>
    </row>
    <row r="388" spans="1:27" ht="12.75">
      <c r="A388" s="10">
        <v>45307</v>
      </c>
      <c r="B388" s="9" t="s">
        <v>14</v>
      </c>
      <c r="C388" s="11">
        <v>4112.7</v>
      </c>
      <c r="D388" s="9">
        <v>41</v>
      </c>
      <c r="E388" s="12" t="s">
        <v>208</v>
      </c>
      <c r="F388" s="9"/>
      <c r="G388" s="9"/>
      <c r="H388" s="13"/>
      <c r="I388" s="9" t="s">
        <v>16</v>
      </c>
      <c r="J388" s="10"/>
      <c r="K388" s="9"/>
      <c r="L388" s="9"/>
      <c r="M388" s="9"/>
      <c r="N388" s="9"/>
      <c r="O388" s="13"/>
      <c r="P388" s="9"/>
      <c r="Q388" s="9"/>
      <c r="R388" s="10"/>
      <c r="S388" s="9"/>
      <c r="T388" s="9"/>
      <c r="U388" s="9"/>
      <c r="V388" s="14"/>
      <c r="W388" s="9"/>
      <c r="X388" s="9"/>
      <c r="Y388" s="9"/>
      <c r="Z388" s="9"/>
      <c r="AA388" s="9"/>
    </row>
    <row r="389" spans="1:27" ht="12.75">
      <c r="A389" s="10">
        <v>45307</v>
      </c>
      <c r="B389" s="9" t="s">
        <v>45</v>
      </c>
      <c r="C389" s="11">
        <v>2950.44</v>
      </c>
      <c r="D389" s="9">
        <v>32</v>
      </c>
      <c r="E389" s="12" t="s">
        <v>10</v>
      </c>
      <c r="F389" s="9"/>
      <c r="G389" s="9"/>
      <c r="H389" s="13"/>
      <c r="I389" s="9" t="s">
        <v>11</v>
      </c>
      <c r="J389" s="10"/>
      <c r="K389" s="9"/>
      <c r="L389" s="9"/>
      <c r="M389" s="9"/>
      <c r="N389" s="9"/>
      <c r="O389" s="13"/>
      <c r="P389" s="9"/>
      <c r="Q389" s="9"/>
      <c r="R389" s="10"/>
      <c r="S389" s="9"/>
      <c r="T389" s="9"/>
      <c r="U389" s="9"/>
      <c r="V389" s="14"/>
      <c r="W389" s="9"/>
      <c r="X389" s="9"/>
      <c r="Y389" s="9"/>
      <c r="Z389" s="9"/>
      <c r="AA389" s="9"/>
    </row>
    <row r="390" spans="1:27" ht="12.75">
      <c r="A390" s="10">
        <v>45307</v>
      </c>
      <c r="B390" s="9" t="s">
        <v>17</v>
      </c>
      <c r="C390" s="11">
        <v>5703.26</v>
      </c>
      <c r="D390" s="9">
        <v>64</v>
      </c>
      <c r="E390" s="12" t="s">
        <v>196</v>
      </c>
      <c r="F390" s="9"/>
      <c r="G390" s="9"/>
      <c r="H390" s="13"/>
      <c r="I390" s="9" t="s">
        <v>16</v>
      </c>
      <c r="J390" s="9"/>
      <c r="K390" s="9"/>
      <c r="L390" s="9"/>
      <c r="M390" s="9"/>
      <c r="N390" s="9"/>
      <c r="O390" s="13"/>
      <c r="P390" s="9"/>
      <c r="Q390" s="9"/>
      <c r="R390" s="10"/>
      <c r="S390" s="9"/>
      <c r="T390" s="9"/>
      <c r="U390" s="9"/>
      <c r="V390" s="14"/>
      <c r="W390" s="9"/>
      <c r="X390" s="9"/>
      <c r="Y390" s="9"/>
      <c r="Z390" s="9"/>
      <c r="AA390" s="9"/>
    </row>
    <row r="391" spans="1:27" ht="12.75">
      <c r="A391" s="10">
        <v>45307</v>
      </c>
      <c r="B391" s="9" t="s">
        <v>19</v>
      </c>
      <c r="C391" s="11">
        <v>3768.96</v>
      </c>
      <c r="D391" s="9">
        <v>45</v>
      </c>
      <c r="E391" s="12" t="s">
        <v>73</v>
      </c>
      <c r="F391" s="9"/>
      <c r="G391" s="9"/>
      <c r="H391" s="13"/>
      <c r="I391" s="9" t="s">
        <v>16</v>
      </c>
      <c r="J391" s="9"/>
      <c r="K391" s="9"/>
      <c r="L391" s="9"/>
      <c r="M391" s="9"/>
      <c r="N391" s="9"/>
      <c r="O391" s="13"/>
      <c r="P391" s="9"/>
      <c r="Q391" s="9"/>
      <c r="R391" s="10"/>
      <c r="S391" s="9"/>
      <c r="T391" s="9"/>
      <c r="U391" s="9"/>
      <c r="V391" s="14"/>
      <c r="W391" s="9"/>
      <c r="X391" s="9"/>
      <c r="Y391" s="9"/>
      <c r="Z391" s="9"/>
      <c r="AA391" s="9"/>
    </row>
    <row r="392" spans="1:27" ht="12.75">
      <c r="A392" s="10">
        <v>45307</v>
      </c>
      <c r="B392" s="9" t="s">
        <v>21</v>
      </c>
      <c r="C392" s="11">
        <v>3317.74</v>
      </c>
      <c r="D392" s="9">
        <v>38</v>
      </c>
      <c r="E392" s="12" t="s">
        <v>76</v>
      </c>
      <c r="F392" s="9"/>
      <c r="G392" s="9"/>
      <c r="H392" s="13"/>
      <c r="I392" s="9" t="s">
        <v>11</v>
      </c>
      <c r="J392" s="9"/>
      <c r="K392" s="9"/>
      <c r="L392" s="9"/>
      <c r="M392" s="9"/>
      <c r="N392" s="9"/>
      <c r="O392" s="13"/>
      <c r="P392" s="9"/>
      <c r="Q392" s="9"/>
      <c r="R392" s="10"/>
      <c r="S392" s="9"/>
      <c r="T392" s="9"/>
      <c r="U392" s="9"/>
      <c r="V392" s="14"/>
      <c r="W392" s="9"/>
      <c r="X392" s="9"/>
      <c r="Y392" s="9"/>
      <c r="Z392" s="9"/>
      <c r="AA392" s="9"/>
    </row>
    <row r="393" spans="1:27" ht="12.75">
      <c r="A393" s="10">
        <v>45307</v>
      </c>
      <c r="B393" s="9" t="s">
        <v>43</v>
      </c>
      <c r="C393" s="11">
        <v>2401.15</v>
      </c>
      <c r="D393" s="9">
        <v>27</v>
      </c>
      <c r="E393" s="12" t="s">
        <v>36</v>
      </c>
      <c r="F393" s="9"/>
      <c r="G393" s="9"/>
      <c r="H393" s="13"/>
      <c r="I393" s="9" t="s">
        <v>11</v>
      </c>
      <c r="J393" s="9"/>
      <c r="K393" s="9"/>
      <c r="L393" s="9"/>
      <c r="M393" s="9"/>
      <c r="N393" s="9"/>
      <c r="O393" s="13"/>
      <c r="P393" s="9"/>
      <c r="Q393" s="9"/>
      <c r="R393" s="10"/>
      <c r="S393" s="9"/>
      <c r="T393" s="9"/>
      <c r="U393" s="9"/>
      <c r="V393" s="14"/>
      <c r="W393" s="9"/>
      <c r="X393" s="9"/>
      <c r="Y393" s="9"/>
      <c r="Z393" s="9"/>
      <c r="AA393" s="9"/>
    </row>
    <row r="394" spans="1:27" ht="12.75">
      <c r="A394" s="10">
        <v>45308</v>
      </c>
      <c r="B394" s="9" t="s">
        <v>9</v>
      </c>
      <c r="C394" s="11">
        <v>3350.64</v>
      </c>
      <c r="D394" s="9">
        <v>45</v>
      </c>
      <c r="E394" s="12" t="s">
        <v>10</v>
      </c>
      <c r="F394" s="9"/>
      <c r="G394" s="9"/>
      <c r="H394" s="13"/>
      <c r="I394" s="9" t="s">
        <v>11</v>
      </c>
      <c r="J394" s="10"/>
      <c r="K394" s="9"/>
      <c r="L394" s="9"/>
      <c r="M394" s="9"/>
      <c r="N394" s="9"/>
      <c r="O394" s="13"/>
      <c r="P394" s="9"/>
      <c r="Q394" s="9"/>
      <c r="R394" s="10"/>
      <c r="S394" s="9"/>
      <c r="T394" s="9"/>
      <c r="U394" s="9"/>
      <c r="V394" s="14"/>
      <c r="W394" s="9"/>
      <c r="X394" s="9"/>
      <c r="Y394" s="9"/>
      <c r="Z394" s="9"/>
      <c r="AA394" s="9"/>
    </row>
    <row r="395" spans="1:27" ht="12.75">
      <c r="A395" s="10">
        <v>45308</v>
      </c>
      <c r="B395" s="9" t="s">
        <v>12</v>
      </c>
      <c r="C395" s="11">
        <v>4729.2700000000004</v>
      </c>
      <c r="D395" s="9">
        <v>53</v>
      </c>
      <c r="E395" s="12" t="s">
        <v>27</v>
      </c>
      <c r="F395" s="9"/>
      <c r="G395" s="9"/>
      <c r="H395" s="13"/>
      <c r="I395" s="9" t="s">
        <v>11</v>
      </c>
      <c r="J395" s="10"/>
      <c r="K395" s="9"/>
      <c r="L395" s="9"/>
      <c r="M395" s="9"/>
      <c r="N395" s="9"/>
      <c r="O395" s="13"/>
      <c r="P395" s="9"/>
      <c r="Q395" s="9"/>
      <c r="R395" s="10"/>
      <c r="S395" s="9"/>
      <c r="T395" s="9"/>
      <c r="U395" s="9"/>
      <c r="V395" s="14"/>
      <c r="W395" s="9"/>
      <c r="X395" s="9"/>
      <c r="Y395" s="9"/>
      <c r="Z395" s="9"/>
      <c r="AA395" s="9"/>
    </row>
    <row r="396" spans="1:27" ht="12.75">
      <c r="A396" s="10">
        <v>45308</v>
      </c>
      <c r="B396" s="9" t="s">
        <v>14</v>
      </c>
      <c r="C396" s="11">
        <v>3278.46</v>
      </c>
      <c r="D396" s="9">
        <v>37</v>
      </c>
      <c r="E396" s="12" t="s">
        <v>39</v>
      </c>
      <c r="F396" s="9"/>
      <c r="G396" s="9"/>
      <c r="H396" s="13"/>
      <c r="I396" s="9" t="s">
        <v>16</v>
      </c>
      <c r="J396" s="10"/>
      <c r="K396" s="9"/>
      <c r="L396" s="9"/>
      <c r="M396" s="9"/>
      <c r="N396" s="9"/>
      <c r="O396" s="13"/>
      <c r="P396" s="9"/>
      <c r="Q396" s="9"/>
      <c r="R396" s="10"/>
      <c r="S396" s="9"/>
      <c r="T396" s="9"/>
      <c r="U396" s="9"/>
      <c r="V396" s="14"/>
      <c r="W396" s="9"/>
      <c r="X396" s="9"/>
      <c r="Y396" s="9"/>
      <c r="Z396" s="9"/>
      <c r="AA396" s="9"/>
    </row>
    <row r="397" spans="1:27" ht="12.75">
      <c r="A397" s="10">
        <v>45308</v>
      </c>
      <c r="B397" s="9" t="s">
        <v>45</v>
      </c>
      <c r="C397" s="11">
        <v>3283.59</v>
      </c>
      <c r="D397" s="9">
        <v>39</v>
      </c>
      <c r="E397" s="12" t="s">
        <v>177</v>
      </c>
      <c r="F397" s="9"/>
      <c r="G397" s="9"/>
      <c r="H397" s="13"/>
      <c r="I397" s="9" t="s">
        <v>11</v>
      </c>
      <c r="J397" s="10"/>
      <c r="K397" s="9"/>
      <c r="L397" s="9"/>
      <c r="M397" s="9"/>
      <c r="N397" s="9"/>
      <c r="O397" s="13"/>
      <c r="P397" s="9"/>
      <c r="Q397" s="9"/>
      <c r="R397" s="10"/>
      <c r="S397" s="9"/>
      <c r="T397" s="9"/>
      <c r="U397" s="9"/>
      <c r="V397" s="14"/>
      <c r="W397" s="9"/>
      <c r="X397" s="9"/>
      <c r="Y397" s="9"/>
      <c r="Z397" s="9"/>
      <c r="AA397" s="9"/>
    </row>
    <row r="398" spans="1:27" ht="12.75">
      <c r="A398" s="10">
        <v>45308</v>
      </c>
      <c r="B398" s="9" t="s">
        <v>17</v>
      </c>
      <c r="C398" s="11">
        <v>4553.3</v>
      </c>
      <c r="D398" s="9">
        <v>58</v>
      </c>
      <c r="E398" s="12" t="s">
        <v>209</v>
      </c>
      <c r="F398" s="9"/>
      <c r="G398" s="9"/>
      <c r="H398" s="13"/>
      <c r="I398" s="9" t="s">
        <v>16</v>
      </c>
      <c r="J398" s="9"/>
      <c r="K398" s="9"/>
      <c r="L398" s="9"/>
      <c r="M398" s="9"/>
      <c r="N398" s="9"/>
      <c r="O398" s="13"/>
      <c r="P398" s="9"/>
      <c r="Q398" s="9"/>
      <c r="R398" s="10"/>
      <c r="S398" s="9"/>
      <c r="T398" s="9"/>
      <c r="U398" s="9"/>
      <c r="V398" s="14"/>
      <c r="W398" s="9"/>
      <c r="X398" s="9"/>
      <c r="Y398" s="9"/>
      <c r="Z398" s="9"/>
      <c r="AA398" s="9"/>
    </row>
    <row r="399" spans="1:27" ht="12.75">
      <c r="A399" s="10">
        <v>45308</v>
      </c>
      <c r="B399" s="9" t="s">
        <v>19</v>
      </c>
      <c r="C399" s="11">
        <v>3672.75</v>
      </c>
      <c r="D399" s="9">
        <v>39</v>
      </c>
      <c r="E399" s="12" t="s">
        <v>107</v>
      </c>
      <c r="F399" s="9"/>
      <c r="G399" s="9"/>
      <c r="H399" s="13"/>
      <c r="I399" s="9" t="s">
        <v>16</v>
      </c>
      <c r="J399" s="9"/>
      <c r="K399" s="9"/>
      <c r="L399" s="9"/>
      <c r="M399" s="9"/>
      <c r="N399" s="9"/>
      <c r="O399" s="13"/>
      <c r="P399" s="9"/>
      <c r="Q399" s="9"/>
      <c r="R399" s="10"/>
      <c r="S399" s="9"/>
      <c r="T399" s="9"/>
      <c r="U399" s="9"/>
      <c r="V399" s="14"/>
      <c r="W399" s="9"/>
      <c r="X399" s="9"/>
      <c r="Y399" s="9"/>
      <c r="Z399" s="9"/>
      <c r="AA399" s="9"/>
    </row>
    <row r="400" spans="1:27" ht="12.75">
      <c r="A400" s="10">
        <v>45308</v>
      </c>
      <c r="B400" s="9" t="s">
        <v>21</v>
      </c>
      <c r="C400" s="11">
        <v>4500.67</v>
      </c>
      <c r="D400" s="9">
        <v>49</v>
      </c>
      <c r="E400" s="12" t="s">
        <v>27</v>
      </c>
      <c r="F400" s="9"/>
      <c r="G400" s="9"/>
      <c r="H400" s="13"/>
      <c r="I400" s="9" t="s">
        <v>11</v>
      </c>
      <c r="J400" s="9"/>
      <c r="K400" s="9"/>
      <c r="L400" s="9"/>
      <c r="M400" s="9"/>
      <c r="N400" s="9"/>
      <c r="O400" s="13"/>
      <c r="P400" s="9"/>
      <c r="Q400" s="9"/>
      <c r="R400" s="10"/>
      <c r="S400" s="9"/>
      <c r="T400" s="9"/>
      <c r="U400" s="9"/>
      <c r="V400" s="14"/>
      <c r="W400" s="9"/>
      <c r="X400" s="9"/>
      <c r="Y400" s="9"/>
      <c r="Z400" s="9"/>
      <c r="AA400" s="9"/>
    </row>
    <row r="401" spans="1:27" ht="12.75">
      <c r="A401" s="10">
        <v>45308</v>
      </c>
      <c r="B401" s="9" t="s">
        <v>43</v>
      </c>
      <c r="C401" s="11">
        <v>3863.01</v>
      </c>
      <c r="D401" s="9">
        <v>43</v>
      </c>
      <c r="E401" s="12" t="s">
        <v>32</v>
      </c>
      <c r="F401" s="9"/>
      <c r="G401" s="9"/>
      <c r="H401" s="13"/>
      <c r="I401" s="9" t="s">
        <v>11</v>
      </c>
      <c r="J401" s="9"/>
      <c r="K401" s="9"/>
      <c r="L401" s="9"/>
      <c r="M401" s="9"/>
      <c r="N401" s="9"/>
      <c r="O401" s="13"/>
      <c r="P401" s="9"/>
      <c r="Q401" s="9"/>
      <c r="R401" s="10"/>
      <c r="S401" s="9"/>
      <c r="T401" s="9"/>
      <c r="U401" s="9"/>
      <c r="V401" s="14"/>
      <c r="W401" s="9"/>
      <c r="X401" s="9"/>
      <c r="Y401" s="9"/>
      <c r="Z401" s="9"/>
      <c r="AA401" s="9"/>
    </row>
    <row r="402" spans="1:27" ht="12.75">
      <c r="A402" s="10">
        <v>45309</v>
      </c>
      <c r="B402" s="9" t="s">
        <v>9</v>
      </c>
      <c r="C402" s="11">
        <v>3414.92</v>
      </c>
      <c r="D402" s="9">
        <v>44</v>
      </c>
      <c r="E402" s="12" t="s">
        <v>24</v>
      </c>
      <c r="F402" s="9"/>
      <c r="G402" s="9"/>
      <c r="H402" s="13"/>
      <c r="I402" s="9" t="s">
        <v>11</v>
      </c>
      <c r="J402" s="10"/>
      <c r="K402" s="9"/>
      <c r="L402" s="9"/>
      <c r="M402" s="9"/>
      <c r="N402" s="9"/>
      <c r="O402" s="13"/>
      <c r="P402" s="9"/>
      <c r="Q402" s="9"/>
      <c r="R402" s="10"/>
      <c r="S402" s="9"/>
      <c r="T402" s="9"/>
      <c r="U402" s="9"/>
      <c r="V402" s="14"/>
      <c r="W402" s="9"/>
      <c r="X402" s="9"/>
      <c r="Y402" s="9"/>
      <c r="Z402" s="9"/>
      <c r="AA402" s="9"/>
    </row>
    <row r="403" spans="1:27" ht="12.75">
      <c r="A403" s="10">
        <v>45309</v>
      </c>
      <c r="B403" s="9" t="s">
        <v>12</v>
      </c>
      <c r="C403" s="11">
        <v>4944.6099999999997</v>
      </c>
      <c r="D403" s="9">
        <v>66</v>
      </c>
      <c r="E403" s="12" t="s">
        <v>65</v>
      </c>
      <c r="F403" s="9"/>
      <c r="G403" s="9"/>
      <c r="H403" s="13"/>
      <c r="I403" s="9" t="s">
        <v>11</v>
      </c>
      <c r="J403" s="10"/>
      <c r="K403" s="9"/>
      <c r="L403" s="9"/>
      <c r="M403" s="9"/>
      <c r="N403" s="9"/>
      <c r="O403" s="13"/>
      <c r="P403" s="9"/>
      <c r="Q403" s="9"/>
      <c r="R403" s="10"/>
      <c r="S403" s="9"/>
      <c r="T403" s="9"/>
      <c r="U403" s="9"/>
      <c r="V403" s="14"/>
      <c r="W403" s="9"/>
      <c r="X403" s="9"/>
      <c r="Y403" s="9"/>
      <c r="Z403" s="9"/>
      <c r="AA403" s="9"/>
    </row>
    <row r="404" spans="1:27" ht="12.75">
      <c r="A404" s="10">
        <v>45309</v>
      </c>
      <c r="B404" s="9" t="s">
        <v>14</v>
      </c>
      <c r="C404" s="11">
        <v>4200</v>
      </c>
      <c r="D404" s="9">
        <v>47</v>
      </c>
      <c r="E404" s="12" t="s">
        <v>210</v>
      </c>
      <c r="F404" s="9"/>
      <c r="G404" s="9"/>
      <c r="H404" s="13"/>
      <c r="I404" s="9" t="s">
        <v>16</v>
      </c>
      <c r="J404" s="10"/>
      <c r="K404" s="9"/>
      <c r="L404" s="9"/>
      <c r="M404" s="9"/>
      <c r="N404" s="9"/>
      <c r="O404" s="13"/>
      <c r="P404" s="9"/>
      <c r="Q404" s="9"/>
      <c r="R404" s="10"/>
      <c r="S404" s="9"/>
      <c r="T404" s="9"/>
      <c r="U404" s="9"/>
      <c r="V404" s="14"/>
      <c r="W404" s="9"/>
      <c r="X404" s="9"/>
      <c r="Y404" s="9"/>
      <c r="Z404" s="9"/>
      <c r="AA404" s="9"/>
    </row>
    <row r="405" spans="1:27" ht="12.75">
      <c r="A405" s="10">
        <v>45309</v>
      </c>
      <c r="B405" s="9" t="s">
        <v>45</v>
      </c>
      <c r="C405" s="11">
        <v>6570.96</v>
      </c>
      <c r="D405" s="9">
        <v>64</v>
      </c>
      <c r="E405" s="12" t="s">
        <v>15</v>
      </c>
      <c r="F405" s="9"/>
      <c r="G405" s="9"/>
      <c r="H405" s="13"/>
      <c r="I405" s="9" t="s">
        <v>11</v>
      </c>
      <c r="J405" s="10"/>
      <c r="K405" s="9"/>
      <c r="L405" s="9"/>
      <c r="M405" s="9"/>
      <c r="N405" s="9"/>
      <c r="O405" s="13"/>
      <c r="P405" s="9"/>
      <c r="Q405" s="9"/>
      <c r="R405" s="10"/>
      <c r="S405" s="9"/>
      <c r="T405" s="9"/>
      <c r="U405" s="9"/>
      <c r="V405" s="14"/>
      <c r="W405" s="9"/>
      <c r="X405" s="9"/>
      <c r="Y405" s="9"/>
      <c r="Z405" s="9"/>
      <c r="AA405" s="9"/>
    </row>
    <row r="406" spans="1:27" ht="12.75">
      <c r="A406" s="10">
        <v>45309</v>
      </c>
      <c r="B406" s="9" t="s">
        <v>17</v>
      </c>
      <c r="C406" s="11">
        <v>4977.2</v>
      </c>
      <c r="D406" s="9">
        <v>52</v>
      </c>
      <c r="E406" s="12" t="s">
        <v>211</v>
      </c>
      <c r="F406" s="9"/>
      <c r="G406" s="9"/>
      <c r="H406" s="13"/>
      <c r="I406" s="9" t="s">
        <v>16</v>
      </c>
      <c r="J406" s="9"/>
      <c r="K406" s="9"/>
      <c r="L406" s="9"/>
      <c r="M406" s="9"/>
      <c r="N406" s="9"/>
      <c r="O406" s="13"/>
      <c r="P406" s="9"/>
      <c r="Q406" s="9"/>
      <c r="R406" s="10"/>
      <c r="S406" s="9"/>
      <c r="T406" s="9"/>
      <c r="U406" s="9"/>
      <c r="V406" s="14"/>
      <c r="W406" s="9"/>
      <c r="X406" s="9"/>
      <c r="Y406" s="9"/>
      <c r="Z406" s="9"/>
      <c r="AA406" s="9"/>
    </row>
    <row r="407" spans="1:27" ht="12.75">
      <c r="A407" s="10">
        <v>45309</v>
      </c>
      <c r="B407" s="9" t="s">
        <v>19</v>
      </c>
      <c r="C407" s="11">
        <v>2626.18</v>
      </c>
      <c r="D407" s="9">
        <v>30</v>
      </c>
      <c r="E407" s="12" t="s">
        <v>212</v>
      </c>
      <c r="F407" s="9"/>
      <c r="G407" s="9"/>
      <c r="H407" s="13"/>
      <c r="I407" s="9" t="s">
        <v>16</v>
      </c>
      <c r="J407" s="9"/>
      <c r="K407" s="9"/>
      <c r="L407" s="9"/>
      <c r="M407" s="9"/>
      <c r="N407" s="9"/>
      <c r="O407" s="13"/>
      <c r="P407" s="9"/>
      <c r="Q407" s="9"/>
      <c r="R407" s="10"/>
      <c r="S407" s="9"/>
      <c r="T407" s="9"/>
      <c r="U407" s="9"/>
      <c r="V407" s="14"/>
      <c r="W407" s="9"/>
      <c r="X407" s="9"/>
      <c r="Y407" s="9"/>
      <c r="Z407" s="9"/>
      <c r="AA407" s="9"/>
    </row>
    <row r="408" spans="1:27" ht="12.75">
      <c r="A408" s="10">
        <v>45309</v>
      </c>
      <c r="B408" s="9" t="s">
        <v>21</v>
      </c>
      <c r="C408" s="11">
        <v>4910.09</v>
      </c>
      <c r="D408" s="9">
        <v>60</v>
      </c>
      <c r="E408" s="12" t="s">
        <v>213</v>
      </c>
      <c r="F408" s="9"/>
      <c r="G408" s="9"/>
      <c r="H408" s="13"/>
      <c r="I408" s="9" t="s">
        <v>11</v>
      </c>
      <c r="J408" s="9"/>
      <c r="K408" s="9"/>
      <c r="L408" s="9"/>
      <c r="M408" s="9"/>
      <c r="N408" s="9"/>
      <c r="O408" s="13"/>
      <c r="P408" s="9"/>
      <c r="Q408" s="9"/>
      <c r="R408" s="10"/>
      <c r="S408" s="9"/>
      <c r="T408" s="9"/>
      <c r="U408" s="9"/>
      <c r="V408" s="14"/>
      <c r="W408" s="9"/>
      <c r="X408" s="9"/>
      <c r="Y408" s="9"/>
      <c r="Z408" s="9"/>
      <c r="AA408" s="9"/>
    </row>
    <row r="409" spans="1:27" ht="12.75">
      <c r="A409" s="10">
        <v>45309</v>
      </c>
      <c r="B409" s="9" t="s">
        <v>43</v>
      </c>
      <c r="C409" s="11">
        <v>4100.08</v>
      </c>
      <c r="D409" s="9">
        <v>47</v>
      </c>
      <c r="E409" s="12" t="s">
        <v>199</v>
      </c>
      <c r="F409" s="9"/>
      <c r="G409" s="9"/>
      <c r="H409" s="13"/>
      <c r="I409" s="9" t="s">
        <v>11</v>
      </c>
      <c r="J409" s="9"/>
      <c r="K409" s="9"/>
      <c r="L409" s="9"/>
      <c r="M409" s="9"/>
      <c r="N409" s="9"/>
      <c r="O409" s="13"/>
      <c r="P409" s="9"/>
      <c r="Q409" s="9"/>
      <c r="R409" s="10"/>
      <c r="S409" s="9"/>
      <c r="T409" s="9"/>
      <c r="U409" s="9"/>
      <c r="V409" s="14"/>
      <c r="W409" s="9"/>
      <c r="X409" s="9"/>
      <c r="Y409" s="9"/>
      <c r="Z409" s="9"/>
      <c r="AA409" s="9"/>
    </row>
    <row r="410" spans="1:27" ht="12.75">
      <c r="A410" s="10">
        <v>45310</v>
      </c>
      <c r="B410" s="9" t="s">
        <v>9</v>
      </c>
      <c r="C410" s="11">
        <v>7868.86</v>
      </c>
      <c r="D410" s="9">
        <v>97</v>
      </c>
      <c r="E410" s="12" t="s">
        <v>25</v>
      </c>
      <c r="F410" s="9"/>
      <c r="G410" s="9"/>
      <c r="H410" s="13"/>
      <c r="I410" s="9" t="s">
        <v>11</v>
      </c>
      <c r="J410" s="10"/>
      <c r="K410" s="9"/>
      <c r="L410" s="9"/>
      <c r="M410" s="9"/>
      <c r="N410" s="9"/>
      <c r="O410" s="13"/>
      <c r="P410" s="9"/>
      <c r="Q410" s="9"/>
      <c r="R410" s="10"/>
      <c r="S410" s="9"/>
      <c r="T410" s="9"/>
      <c r="U410" s="9"/>
      <c r="V410" s="14"/>
      <c r="W410" s="9"/>
      <c r="X410" s="9"/>
      <c r="Y410" s="9"/>
      <c r="Z410" s="9"/>
      <c r="AA410" s="9"/>
    </row>
    <row r="411" spans="1:27" ht="12.75">
      <c r="A411" s="10">
        <v>45310</v>
      </c>
      <c r="B411" s="9" t="s">
        <v>12</v>
      </c>
      <c r="C411" s="11">
        <v>7940.82</v>
      </c>
      <c r="D411" s="9">
        <v>87</v>
      </c>
      <c r="E411" s="12" t="s">
        <v>156</v>
      </c>
      <c r="F411" s="9"/>
      <c r="G411" s="9"/>
      <c r="H411" s="13"/>
      <c r="I411" s="9" t="s">
        <v>11</v>
      </c>
      <c r="J411" s="10"/>
      <c r="K411" s="9"/>
      <c r="L411" s="9"/>
      <c r="M411" s="9"/>
      <c r="N411" s="9"/>
      <c r="O411" s="13"/>
      <c r="P411" s="9"/>
      <c r="Q411" s="9"/>
      <c r="R411" s="10"/>
      <c r="S411" s="9"/>
      <c r="T411" s="9"/>
      <c r="U411" s="9"/>
      <c r="V411" s="14"/>
      <c r="W411" s="9"/>
      <c r="X411" s="9"/>
      <c r="Y411" s="9"/>
      <c r="Z411" s="9"/>
      <c r="AA411" s="9"/>
    </row>
    <row r="412" spans="1:27" ht="12.75">
      <c r="A412" s="10">
        <v>45310</v>
      </c>
      <c r="B412" s="9" t="s">
        <v>14</v>
      </c>
      <c r="C412" s="11">
        <v>4675.24</v>
      </c>
      <c r="D412" s="9">
        <v>53</v>
      </c>
      <c r="E412" s="12" t="s">
        <v>104</v>
      </c>
      <c r="F412" s="9"/>
      <c r="G412" s="9"/>
      <c r="H412" s="13"/>
      <c r="I412" s="9" t="s">
        <v>16</v>
      </c>
      <c r="J412" s="10"/>
      <c r="K412" s="9"/>
      <c r="L412" s="9"/>
      <c r="M412" s="9"/>
      <c r="N412" s="9"/>
      <c r="O412" s="13"/>
      <c r="P412" s="9"/>
      <c r="Q412" s="9"/>
      <c r="R412" s="10"/>
      <c r="S412" s="9"/>
      <c r="T412" s="9"/>
      <c r="U412" s="9"/>
      <c r="V412" s="14"/>
      <c r="W412" s="9"/>
      <c r="X412" s="9"/>
      <c r="Y412" s="9"/>
      <c r="Z412" s="9"/>
      <c r="AA412" s="9"/>
    </row>
    <row r="413" spans="1:27" ht="12.75">
      <c r="A413" s="10">
        <v>45310</v>
      </c>
      <c r="B413" s="9" t="s">
        <v>45</v>
      </c>
      <c r="C413" s="11">
        <v>10470.299999999999</v>
      </c>
      <c r="D413" s="9">
        <v>115</v>
      </c>
      <c r="E413" s="12" t="s">
        <v>74</v>
      </c>
      <c r="F413" s="9"/>
      <c r="G413" s="9"/>
      <c r="H413" s="13"/>
      <c r="I413" s="9" t="s">
        <v>11</v>
      </c>
      <c r="J413" s="10"/>
      <c r="K413" s="9"/>
      <c r="L413" s="9"/>
      <c r="M413" s="9"/>
      <c r="N413" s="9"/>
      <c r="O413" s="13"/>
      <c r="P413" s="9"/>
      <c r="Q413" s="9"/>
      <c r="R413" s="10"/>
      <c r="S413" s="9"/>
      <c r="T413" s="9"/>
      <c r="U413" s="9"/>
      <c r="V413" s="14"/>
      <c r="W413" s="9"/>
      <c r="X413" s="9"/>
      <c r="Y413" s="9"/>
      <c r="Z413" s="9"/>
      <c r="AA413" s="9"/>
    </row>
    <row r="414" spans="1:27" ht="12.75">
      <c r="A414" s="10">
        <v>45310</v>
      </c>
      <c r="B414" s="9" t="s">
        <v>17</v>
      </c>
      <c r="C414" s="11">
        <v>6170.2</v>
      </c>
      <c r="D414" s="9">
        <v>70</v>
      </c>
      <c r="E414" s="12" t="s">
        <v>120</v>
      </c>
      <c r="F414" s="9"/>
      <c r="G414" s="9"/>
      <c r="H414" s="13"/>
      <c r="I414" s="9" t="s">
        <v>16</v>
      </c>
      <c r="J414" s="9"/>
      <c r="K414" s="9"/>
      <c r="L414" s="9"/>
      <c r="M414" s="9"/>
      <c r="N414" s="9"/>
      <c r="O414" s="13"/>
      <c r="P414" s="9"/>
      <c r="Q414" s="9"/>
      <c r="R414" s="10"/>
      <c r="S414" s="9"/>
      <c r="T414" s="9"/>
      <c r="U414" s="9"/>
      <c r="V414" s="14"/>
      <c r="W414" s="9"/>
      <c r="X414" s="9"/>
      <c r="Y414" s="9"/>
      <c r="Z414" s="9"/>
      <c r="AA414" s="9"/>
    </row>
    <row r="415" spans="1:27" ht="12.75">
      <c r="A415" s="10">
        <v>45310</v>
      </c>
      <c r="B415" s="9" t="s">
        <v>19</v>
      </c>
      <c r="C415" s="11">
        <v>6468.28</v>
      </c>
      <c r="D415" s="9">
        <v>76</v>
      </c>
      <c r="E415" s="12" t="s">
        <v>175</v>
      </c>
      <c r="F415" s="9"/>
      <c r="G415" s="9"/>
      <c r="H415" s="13"/>
      <c r="I415" s="9" t="s">
        <v>16</v>
      </c>
      <c r="J415" s="9"/>
      <c r="K415" s="9"/>
      <c r="L415" s="9"/>
      <c r="M415" s="9"/>
      <c r="N415" s="9"/>
      <c r="O415" s="13"/>
      <c r="P415" s="9"/>
      <c r="Q415" s="9"/>
      <c r="R415" s="10"/>
      <c r="S415" s="9"/>
      <c r="T415" s="9"/>
      <c r="U415" s="9"/>
      <c r="V415" s="14"/>
      <c r="W415" s="9"/>
      <c r="X415" s="9"/>
      <c r="Y415" s="9"/>
      <c r="Z415" s="9"/>
      <c r="AA415" s="9"/>
    </row>
    <row r="416" spans="1:27" ht="12.75">
      <c r="A416" s="10">
        <v>45310</v>
      </c>
      <c r="B416" s="9" t="s">
        <v>21</v>
      </c>
      <c r="C416" s="11">
        <v>7333.62</v>
      </c>
      <c r="D416" s="9">
        <v>94</v>
      </c>
      <c r="E416" s="12" t="s">
        <v>32</v>
      </c>
      <c r="F416" s="9"/>
      <c r="G416" s="9"/>
      <c r="H416" s="13"/>
      <c r="I416" s="9" t="s">
        <v>11</v>
      </c>
      <c r="J416" s="9"/>
      <c r="K416" s="9"/>
      <c r="L416" s="9"/>
      <c r="M416" s="9"/>
      <c r="N416" s="9"/>
      <c r="O416" s="13"/>
      <c r="P416" s="9"/>
      <c r="Q416" s="9"/>
      <c r="R416" s="10"/>
      <c r="S416" s="9"/>
      <c r="T416" s="9"/>
      <c r="U416" s="9"/>
      <c r="V416" s="14"/>
      <c r="W416" s="9"/>
      <c r="X416" s="9"/>
      <c r="Y416" s="9"/>
      <c r="Z416" s="9"/>
      <c r="AA416" s="9"/>
    </row>
    <row r="417" spans="1:27" ht="12.75">
      <c r="A417" s="10">
        <v>45310</v>
      </c>
      <c r="B417" s="9" t="s">
        <v>43</v>
      </c>
      <c r="C417" s="11">
        <v>10054.61</v>
      </c>
      <c r="D417" s="9">
        <v>118</v>
      </c>
      <c r="E417" s="12" t="s">
        <v>98</v>
      </c>
      <c r="F417" s="9"/>
      <c r="G417" s="9"/>
      <c r="H417" s="13"/>
      <c r="I417" s="9" t="s">
        <v>11</v>
      </c>
      <c r="J417" s="9"/>
      <c r="K417" s="9"/>
      <c r="L417" s="9"/>
      <c r="M417" s="9"/>
      <c r="N417" s="9"/>
      <c r="O417" s="13"/>
      <c r="P417" s="9"/>
      <c r="Q417" s="9"/>
      <c r="R417" s="10"/>
      <c r="S417" s="9"/>
      <c r="T417" s="9"/>
      <c r="U417" s="9"/>
      <c r="V417" s="14"/>
      <c r="W417" s="9"/>
      <c r="X417" s="9"/>
      <c r="Y417" s="9"/>
      <c r="Z417" s="9"/>
      <c r="AA417" s="9"/>
    </row>
    <row r="418" spans="1:27" ht="12.75">
      <c r="A418" s="10">
        <v>45311</v>
      </c>
      <c r="B418" s="9" t="s">
        <v>9</v>
      </c>
      <c r="C418" s="11">
        <v>6816.8</v>
      </c>
      <c r="D418" s="9">
        <v>85</v>
      </c>
      <c r="E418" s="12" t="s">
        <v>77</v>
      </c>
      <c r="F418" s="9"/>
      <c r="G418" s="9"/>
      <c r="H418" s="13"/>
      <c r="I418" s="9" t="s">
        <v>11</v>
      </c>
      <c r="J418" s="10"/>
      <c r="K418" s="9"/>
      <c r="L418" s="9"/>
      <c r="M418" s="9"/>
      <c r="N418" s="9"/>
      <c r="O418" s="13"/>
      <c r="P418" s="9"/>
      <c r="Q418" s="9"/>
      <c r="R418" s="10"/>
      <c r="S418" s="9"/>
      <c r="T418" s="9"/>
      <c r="U418" s="9"/>
      <c r="V418" s="14"/>
      <c r="W418" s="9"/>
      <c r="X418" s="9"/>
      <c r="Y418" s="9"/>
      <c r="Z418" s="9"/>
      <c r="AA418" s="9"/>
    </row>
    <row r="419" spans="1:27" ht="12.75">
      <c r="A419" s="10">
        <v>45311</v>
      </c>
      <c r="B419" s="9" t="s">
        <v>12</v>
      </c>
      <c r="C419" s="11">
        <v>8733.81</v>
      </c>
      <c r="D419" s="9">
        <v>107</v>
      </c>
      <c r="E419" s="12" t="s">
        <v>120</v>
      </c>
      <c r="F419" s="9"/>
      <c r="G419" s="9"/>
      <c r="H419" s="13"/>
      <c r="I419" s="9" t="s">
        <v>11</v>
      </c>
      <c r="J419" s="10"/>
      <c r="K419" s="9"/>
      <c r="L419" s="9"/>
      <c r="M419" s="9"/>
      <c r="N419" s="9"/>
      <c r="O419" s="13"/>
      <c r="P419" s="9"/>
      <c r="Q419" s="9"/>
      <c r="R419" s="10"/>
      <c r="S419" s="9"/>
      <c r="T419" s="9"/>
      <c r="U419" s="9"/>
      <c r="V419" s="14"/>
      <c r="W419" s="9"/>
      <c r="X419" s="9"/>
      <c r="Y419" s="9"/>
      <c r="Z419" s="9"/>
      <c r="AA419" s="9"/>
    </row>
    <row r="420" spans="1:27" ht="12.75">
      <c r="A420" s="10">
        <v>45311</v>
      </c>
      <c r="B420" s="9" t="s">
        <v>14</v>
      </c>
      <c r="C420" s="11">
        <v>7725.92</v>
      </c>
      <c r="D420" s="9">
        <v>86</v>
      </c>
      <c r="E420" s="12" t="s">
        <v>47</v>
      </c>
      <c r="F420" s="9"/>
      <c r="G420" s="9"/>
      <c r="H420" s="13"/>
      <c r="I420" s="9" t="s">
        <v>16</v>
      </c>
      <c r="J420" s="10"/>
      <c r="K420" s="9"/>
      <c r="L420" s="9"/>
      <c r="M420" s="9"/>
      <c r="N420" s="9"/>
      <c r="O420" s="13"/>
      <c r="P420" s="9"/>
      <c r="Q420" s="9"/>
      <c r="R420" s="10"/>
      <c r="S420" s="9"/>
      <c r="T420" s="9"/>
      <c r="U420" s="9"/>
      <c r="V420" s="14"/>
      <c r="W420" s="9"/>
      <c r="X420" s="9"/>
      <c r="Y420" s="9"/>
      <c r="Z420" s="9"/>
      <c r="AA420" s="9"/>
    </row>
    <row r="421" spans="1:27" ht="12.75">
      <c r="A421" s="10">
        <v>45311</v>
      </c>
      <c r="B421" s="9" t="s">
        <v>45</v>
      </c>
      <c r="C421" s="11">
        <v>11604.28</v>
      </c>
      <c r="D421" s="9">
        <v>116</v>
      </c>
      <c r="E421" s="12" t="s">
        <v>214</v>
      </c>
      <c r="F421" s="9"/>
      <c r="G421" s="9"/>
      <c r="H421" s="13"/>
      <c r="I421" s="9" t="s">
        <v>11</v>
      </c>
      <c r="J421" s="10"/>
      <c r="K421" s="9"/>
      <c r="L421" s="9"/>
      <c r="M421" s="9"/>
      <c r="N421" s="9"/>
      <c r="O421" s="13"/>
      <c r="P421" s="9"/>
      <c r="Q421" s="9"/>
      <c r="R421" s="10"/>
      <c r="S421" s="9"/>
      <c r="T421" s="9"/>
      <c r="U421" s="9"/>
      <c r="V421" s="14"/>
      <c r="W421" s="9"/>
      <c r="X421" s="9"/>
      <c r="Y421" s="9"/>
      <c r="Z421" s="9"/>
      <c r="AA421" s="9"/>
    </row>
    <row r="422" spans="1:27" ht="12.75">
      <c r="A422" s="10">
        <v>45311</v>
      </c>
      <c r="B422" s="9" t="s">
        <v>17</v>
      </c>
      <c r="C422" s="11">
        <v>8864.92</v>
      </c>
      <c r="D422" s="9">
        <v>100</v>
      </c>
      <c r="E422" s="12" t="s">
        <v>52</v>
      </c>
      <c r="F422" s="9"/>
      <c r="G422" s="9"/>
      <c r="H422" s="13"/>
      <c r="I422" s="9" t="s">
        <v>16</v>
      </c>
      <c r="J422" s="9"/>
      <c r="K422" s="9"/>
      <c r="L422" s="9"/>
      <c r="M422" s="9"/>
      <c r="N422" s="9"/>
      <c r="O422" s="13"/>
      <c r="P422" s="9"/>
      <c r="Q422" s="9"/>
      <c r="R422" s="10"/>
      <c r="S422" s="9"/>
      <c r="T422" s="9"/>
      <c r="U422" s="9"/>
      <c r="V422" s="14"/>
      <c r="W422" s="9"/>
      <c r="X422" s="9"/>
      <c r="Y422" s="9"/>
      <c r="Z422" s="9"/>
      <c r="AA422" s="9"/>
    </row>
    <row r="423" spans="1:27" ht="12.75">
      <c r="A423" s="10">
        <v>45311</v>
      </c>
      <c r="B423" s="9" t="s">
        <v>19</v>
      </c>
      <c r="C423" s="11">
        <v>7809.51</v>
      </c>
      <c r="D423" s="9">
        <v>86</v>
      </c>
      <c r="E423" s="12" t="s">
        <v>215</v>
      </c>
      <c r="F423" s="9"/>
      <c r="G423" s="9"/>
      <c r="H423" s="13"/>
      <c r="I423" s="9" t="s">
        <v>16</v>
      </c>
      <c r="J423" s="9"/>
      <c r="K423" s="9"/>
      <c r="L423" s="9"/>
      <c r="M423" s="9"/>
      <c r="N423" s="9"/>
      <c r="O423" s="13"/>
      <c r="P423" s="9"/>
      <c r="Q423" s="9"/>
      <c r="R423" s="10"/>
      <c r="S423" s="9"/>
      <c r="T423" s="9"/>
      <c r="U423" s="9"/>
      <c r="V423" s="14"/>
      <c r="W423" s="9"/>
      <c r="X423" s="9"/>
      <c r="Y423" s="9"/>
      <c r="Z423" s="9"/>
      <c r="AA423" s="9"/>
    </row>
    <row r="424" spans="1:27" ht="12.75">
      <c r="A424" s="10">
        <v>45311</v>
      </c>
      <c r="B424" s="9" t="s">
        <v>21</v>
      </c>
      <c r="C424" s="11">
        <v>10648.1</v>
      </c>
      <c r="D424" s="9">
        <v>119</v>
      </c>
      <c r="E424" s="12" t="s">
        <v>108</v>
      </c>
      <c r="F424" s="9"/>
      <c r="G424" s="9"/>
      <c r="H424" s="13"/>
      <c r="I424" s="9" t="s">
        <v>11</v>
      </c>
      <c r="J424" s="9"/>
      <c r="K424" s="9"/>
      <c r="L424" s="9"/>
      <c r="M424" s="9"/>
      <c r="N424" s="9"/>
      <c r="O424" s="13"/>
      <c r="P424" s="9"/>
      <c r="Q424" s="9"/>
      <c r="R424" s="10"/>
      <c r="S424" s="9"/>
      <c r="T424" s="9"/>
      <c r="U424" s="9"/>
      <c r="V424" s="14"/>
      <c r="W424" s="9"/>
      <c r="X424" s="9"/>
      <c r="Y424" s="9"/>
      <c r="Z424" s="9"/>
      <c r="AA424" s="9"/>
    </row>
    <row r="425" spans="1:27" ht="12.75">
      <c r="A425" s="10">
        <v>45311</v>
      </c>
      <c r="B425" s="9" t="s">
        <v>43</v>
      </c>
      <c r="C425" s="11">
        <v>11017.32</v>
      </c>
      <c r="D425" s="9">
        <v>125</v>
      </c>
      <c r="E425" s="12" t="s">
        <v>216</v>
      </c>
      <c r="F425" s="9"/>
      <c r="G425" s="9"/>
      <c r="H425" s="13"/>
      <c r="I425" s="9" t="s">
        <v>11</v>
      </c>
      <c r="J425" s="9"/>
      <c r="K425" s="9"/>
      <c r="L425" s="9"/>
      <c r="M425" s="9"/>
      <c r="N425" s="9"/>
      <c r="O425" s="13"/>
      <c r="P425" s="9"/>
      <c r="Q425" s="9"/>
      <c r="R425" s="10"/>
      <c r="S425" s="9"/>
      <c r="T425" s="9"/>
      <c r="U425" s="9"/>
      <c r="V425" s="14"/>
      <c r="W425" s="9"/>
      <c r="X425" s="9"/>
      <c r="Y425" s="9"/>
      <c r="Z425" s="9"/>
      <c r="AA425" s="9"/>
    </row>
    <row r="426" spans="1:27" ht="12.75">
      <c r="A426" s="10">
        <v>45312</v>
      </c>
      <c r="B426" s="9" t="s">
        <v>9</v>
      </c>
      <c r="C426" s="11">
        <v>6015.93</v>
      </c>
      <c r="D426" s="9">
        <v>80</v>
      </c>
      <c r="E426" s="12" t="s">
        <v>13</v>
      </c>
      <c r="F426" s="9"/>
      <c r="G426" s="9"/>
      <c r="H426" s="13"/>
      <c r="I426" s="9" t="s">
        <v>11</v>
      </c>
      <c r="J426" s="10"/>
      <c r="K426" s="9"/>
      <c r="L426" s="9"/>
      <c r="M426" s="9"/>
      <c r="N426" s="9"/>
      <c r="O426" s="13"/>
      <c r="P426" s="9"/>
      <c r="Q426" s="9"/>
      <c r="R426" s="10"/>
      <c r="S426" s="9"/>
      <c r="T426" s="9"/>
      <c r="U426" s="9"/>
      <c r="V426" s="14"/>
      <c r="W426" s="9"/>
      <c r="X426" s="9"/>
      <c r="Y426" s="9"/>
      <c r="Z426" s="9"/>
      <c r="AA426" s="9"/>
    </row>
    <row r="427" spans="1:27" ht="12.75">
      <c r="A427" s="10">
        <v>45312</v>
      </c>
      <c r="B427" s="9" t="s">
        <v>12</v>
      </c>
      <c r="C427" s="11">
        <v>6396.67</v>
      </c>
      <c r="D427" s="9">
        <v>78</v>
      </c>
      <c r="E427" s="12" t="s">
        <v>85</v>
      </c>
      <c r="F427" s="9"/>
      <c r="G427" s="9"/>
      <c r="H427" s="13"/>
      <c r="I427" s="9" t="s">
        <v>11</v>
      </c>
      <c r="J427" s="10"/>
      <c r="K427" s="9"/>
      <c r="L427" s="9"/>
      <c r="M427" s="9"/>
      <c r="N427" s="9"/>
      <c r="O427" s="13"/>
      <c r="P427" s="9"/>
      <c r="Q427" s="9"/>
      <c r="R427" s="10"/>
      <c r="S427" s="9"/>
      <c r="T427" s="9"/>
      <c r="U427" s="9"/>
      <c r="V427" s="14"/>
      <c r="W427" s="9"/>
      <c r="X427" s="9"/>
      <c r="Y427" s="9"/>
      <c r="Z427" s="9"/>
      <c r="AA427" s="9"/>
    </row>
    <row r="428" spans="1:27" ht="12.75">
      <c r="A428" s="10">
        <v>45312</v>
      </c>
      <c r="B428" s="9" t="s">
        <v>14</v>
      </c>
      <c r="C428" s="11">
        <v>10039.74</v>
      </c>
      <c r="D428" s="9">
        <v>115</v>
      </c>
      <c r="E428" s="12" t="s">
        <v>217</v>
      </c>
      <c r="F428" s="9"/>
      <c r="G428" s="9"/>
      <c r="H428" s="13"/>
      <c r="I428" s="9" t="s">
        <v>16</v>
      </c>
      <c r="J428" s="10"/>
      <c r="K428" s="9"/>
      <c r="L428" s="9"/>
      <c r="M428" s="9"/>
      <c r="N428" s="9"/>
      <c r="O428" s="13"/>
      <c r="P428" s="9"/>
      <c r="Q428" s="9"/>
      <c r="R428" s="10"/>
      <c r="S428" s="9"/>
      <c r="T428" s="9"/>
      <c r="U428" s="9"/>
      <c r="V428" s="14"/>
      <c r="W428" s="9"/>
      <c r="X428" s="9"/>
      <c r="Y428" s="9"/>
      <c r="Z428" s="9"/>
      <c r="AA428" s="9"/>
    </row>
    <row r="429" spans="1:27" ht="12.75">
      <c r="A429" s="10">
        <v>45312</v>
      </c>
      <c r="B429" s="9" t="s">
        <v>45</v>
      </c>
      <c r="C429" s="11">
        <v>7663.62</v>
      </c>
      <c r="D429" s="9">
        <v>88</v>
      </c>
      <c r="E429" s="12" t="s">
        <v>218</v>
      </c>
      <c r="F429" s="9"/>
      <c r="G429" s="9"/>
      <c r="H429" s="13"/>
      <c r="I429" s="9" t="s">
        <v>11</v>
      </c>
      <c r="J429" s="10"/>
      <c r="K429" s="9"/>
      <c r="L429" s="9"/>
      <c r="M429" s="9"/>
      <c r="N429" s="9"/>
      <c r="O429" s="13"/>
      <c r="P429" s="9"/>
      <c r="Q429" s="9"/>
      <c r="R429" s="10"/>
      <c r="S429" s="9"/>
      <c r="T429" s="9"/>
      <c r="U429" s="9"/>
      <c r="V429" s="14"/>
      <c r="W429" s="9"/>
      <c r="X429" s="9"/>
      <c r="Y429" s="9"/>
      <c r="Z429" s="9"/>
      <c r="AA429" s="9"/>
    </row>
    <row r="430" spans="1:27" ht="12.75">
      <c r="A430" s="10">
        <v>45312</v>
      </c>
      <c r="B430" s="9" t="s">
        <v>17</v>
      </c>
      <c r="C430" s="11">
        <v>11765.17</v>
      </c>
      <c r="D430" s="9">
        <v>134</v>
      </c>
      <c r="E430" s="12" t="s">
        <v>219</v>
      </c>
      <c r="F430" s="9"/>
      <c r="G430" s="9"/>
      <c r="H430" s="13"/>
      <c r="I430" s="9" t="s">
        <v>16</v>
      </c>
      <c r="J430" s="9"/>
      <c r="K430" s="9"/>
      <c r="L430" s="9"/>
      <c r="M430" s="9"/>
      <c r="N430" s="9"/>
      <c r="O430" s="13"/>
      <c r="P430" s="9"/>
      <c r="Q430" s="9"/>
      <c r="R430" s="10"/>
      <c r="S430" s="9"/>
      <c r="T430" s="9"/>
      <c r="U430" s="9"/>
      <c r="V430" s="14"/>
      <c r="W430" s="9"/>
      <c r="X430" s="9"/>
      <c r="Y430" s="9"/>
      <c r="Z430" s="9"/>
      <c r="AA430" s="9"/>
    </row>
    <row r="431" spans="1:27" ht="12.75">
      <c r="A431" s="10">
        <v>45312</v>
      </c>
      <c r="B431" s="9" t="s">
        <v>19</v>
      </c>
      <c r="C431" s="11">
        <v>7760.6</v>
      </c>
      <c r="D431" s="9">
        <v>95</v>
      </c>
      <c r="E431" s="12" t="s">
        <v>103</v>
      </c>
      <c r="F431" s="9"/>
      <c r="G431" s="9"/>
      <c r="H431" s="13"/>
      <c r="I431" s="9" t="s">
        <v>16</v>
      </c>
      <c r="J431" s="9"/>
      <c r="K431" s="9"/>
      <c r="L431" s="9"/>
      <c r="M431" s="9"/>
      <c r="N431" s="9"/>
      <c r="O431" s="13"/>
      <c r="P431" s="9"/>
      <c r="Q431" s="9"/>
      <c r="R431" s="10"/>
      <c r="S431" s="9"/>
      <c r="T431" s="9"/>
      <c r="U431" s="9"/>
      <c r="V431" s="14"/>
      <c r="W431" s="9"/>
      <c r="X431" s="9"/>
      <c r="Y431" s="9"/>
      <c r="Z431" s="9"/>
      <c r="AA431" s="9"/>
    </row>
    <row r="432" spans="1:27" ht="12.75">
      <c r="A432" s="10">
        <v>45312</v>
      </c>
      <c r="B432" s="9" t="s">
        <v>21</v>
      </c>
      <c r="C432" s="11">
        <v>8504.98</v>
      </c>
      <c r="D432" s="9">
        <v>99</v>
      </c>
      <c r="E432" s="12" t="s">
        <v>137</v>
      </c>
      <c r="F432" s="9"/>
      <c r="G432" s="9"/>
      <c r="H432" s="13"/>
      <c r="I432" s="9" t="s">
        <v>11</v>
      </c>
      <c r="J432" s="9"/>
      <c r="K432" s="9"/>
      <c r="L432" s="9"/>
      <c r="M432" s="9"/>
      <c r="N432" s="9"/>
      <c r="O432" s="13"/>
      <c r="P432" s="9"/>
      <c r="Q432" s="9"/>
      <c r="R432" s="10"/>
      <c r="S432" s="9"/>
      <c r="T432" s="9"/>
      <c r="U432" s="9"/>
      <c r="V432" s="14"/>
      <c r="W432" s="9"/>
      <c r="X432" s="9"/>
      <c r="Y432" s="9"/>
      <c r="Z432" s="9"/>
      <c r="AA432" s="9"/>
    </row>
    <row r="433" spans="1:27" ht="12.75">
      <c r="A433" s="10">
        <v>45312</v>
      </c>
      <c r="B433" s="9" t="s">
        <v>43</v>
      </c>
      <c r="C433" s="11">
        <v>6099.21</v>
      </c>
      <c r="D433" s="9">
        <v>74</v>
      </c>
      <c r="E433" s="12" t="s">
        <v>139</v>
      </c>
      <c r="F433" s="9"/>
      <c r="G433" s="9"/>
      <c r="H433" s="13"/>
      <c r="I433" s="9" t="s">
        <v>11</v>
      </c>
      <c r="J433" s="9"/>
      <c r="K433" s="9"/>
      <c r="L433" s="9"/>
      <c r="M433" s="9"/>
      <c r="N433" s="9"/>
      <c r="O433" s="13"/>
      <c r="P433" s="9"/>
      <c r="Q433" s="9"/>
      <c r="R433" s="10"/>
      <c r="S433" s="9"/>
      <c r="T433" s="9"/>
      <c r="U433" s="9"/>
      <c r="V433" s="14"/>
      <c r="W433" s="9"/>
      <c r="X433" s="9"/>
      <c r="Y433" s="9"/>
      <c r="Z433" s="9"/>
      <c r="AA433" s="9"/>
    </row>
    <row r="434" spans="1:27" ht="12.75">
      <c r="A434" s="10">
        <v>45313</v>
      </c>
      <c r="B434" s="9" t="s">
        <v>9</v>
      </c>
      <c r="C434" s="11">
        <v>2369.56</v>
      </c>
      <c r="D434" s="9">
        <v>28</v>
      </c>
      <c r="E434" s="12" t="s">
        <v>57</v>
      </c>
      <c r="F434" s="9"/>
      <c r="G434" s="9"/>
      <c r="H434" s="13"/>
      <c r="I434" s="9" t="s">
        <v>11</v>
      </c>
      <c r="J434" s="10"/>
      <c r="K434" s="9"/>
      <c r="L434" s="9"/>
      <c r="M434" s="9"/>
      <c r="N434" s="9"/>
      <c r="O434" s="13"/>
      <c r="P434" s="9"/>
      <c r="Q434" s="9"/>
      <c r="R434" s="10"/>
      <c r="S434" s="9"/>
      <c r="T434" s="9"/>
      <c r="U434" s="9"/>
      <c r="V434" s="14"/>
      <c r="W434" s="9"/>
      <c r="X434" s="9"/>
      <c r="Y434" s="9"/>
      <c r="Z434" s="9"/>
      <c r="AA434" s="9"/>
    </row>
    <row r="435" spans="1:27" ht="12.75">
      <c r="A435" s="10">
        <v>45313</v>
      </c>
      <c r="B435" s="9" t="s">
        <v>12</v>
      </c>
      <c r="C435" s="11">
        <v>2891.26</v>
      </c>
      <c r="D435" s="9">
        <v>37</v>
      </c>
      <c r="E435" s="12" t="s">
        <v>33</v>
      </c>
      <c r="F435" s="9"/>
      <c r="G435" s="9"/>
      <c r="H435" s="13"/>
      <c r="I435" s="9" t="s">
        <v>11</v>
      </c>
      <c r="J435" s="10"/>
      <c r="K435" s="9"/>
      <c r="L435" s="9"/>
      <c r="M435" s="9"/>
      <c r="N435" s="9"/>
      <c r="O435" s="13"/>
      <c r="P435" s="9"/>
      <c r="Q435" s="9"/>
      <c r="R435" s="10"/>
      <c r="S435" s="9"/>
      <c r="T435" s="9"/>
      <c r="U435" s="9"/>
      <c r="V435" s="14"/>
      <c r="W435" s="9"/>
      <c r="X435" s="9"/>
      <c r="Y435" s="9"/>
      <c r="Z435" s="9"/>
      <c r="AA435" s="9"/>
    </row>
    <row r="436" spans="1:27" ht="12.75">
      <c r="A436" s="10">
        <v>45313</v>
      </c>
      <c r="B436" s="9" t="s">
        <v>14</v>
      </c>
      <c r="C436" s="11">
        <v>2981.32</v>
      </c>
      <c r="D436" s="9">
        <v>36</v>
      </c>
      <c r="E436" s="12" t="s">
        <v>98</v>
      </c>
      <c r="F436" s="9"/>
      <c r="G436" s="9"/>
      <c r="H436" s="13"/>
      <c r="I436" s="9" t="s">
        <v>16</v>
      </c>
      <c r="J436" s="10"/>
      <c r="K436" s="9"/>
      <c r="L436" s="9"/>
      <c r="M436" s="9"/>
      <c r="N436" s="9"/>
      <c r="O436" s="13"/>
      <c r="P436" s="9"/>
      <c r="Q436" s="9"/>
      <c r="R436" s="10"/>
      <c r="S436" s="9"/>
      <c r="T436" s="9"/>
      <c r="U436" s="9"/>
      <c r="V436" s="14"/>
      <c r="W436" s="9"/>
      <c r="X436" s="9"/>
      <c r="Y436" s="9"/>
      <c r="Z436" s="9"/>
      <c r="AA436" s="9"/>
    </row>
    <row r="437" spans="1:27" ht="12.75">
      <c r="A437" s="10">
        <v>45313</v>
      </c>
      <c r="B437" s="9" t="s">
        <v>45</v>
      </c>
      <c r="C437" s="11">
        <v>4613.1400000000003</v>
      </c>
      <c r="D437" s="9">
        <v>49</v>
      </c>
      <c r="E437" s="12" t="s">
        <v>199</v>
      </c>
      <c r="F437" s="9"/>
      <c r="G437" s="9"/>
      <c r="H437" s="13"/>
      <c r="I437" s="9" t="s">
        <v>11</v>
      </c>
      <c r="J437" s="10"/>
      <c r="K437" s="9"/>
      <c r="L437" s="9"/>
      <c r="M437" s="9"/>
      <c r="N437" s="9"/>
      <c r="O437" s="13"/>
      <c r="P437" s="9"/>
      <c r="Q437" s="9"/>
      <c r="R437" s="10"/>
      <c r="S437" s="9"/>
      <c r="T437" s="9"/>
      <c r="U437" s="9"/>
      <c r="V437" s="14"/>
      <c r="W437" s="9"/>
      <c r="X437" s="9"/>
      <c r="Y437" s="9"/>
      <c r="Z437" s="9"/>
      <c r="AA437" s="9"/>
    </row>
    <row r="438" spans="1:27" ht="12.75">
      <c r="A438" s="10">
        <v>45313</v>
      </c>
      <c r="B438" s="9" t="s">
        <v>17</v>
      </c>
      <c r="C438" s="11">
        <v>5506.34</v>
      </c>
      <c r="D438" s="9">
        <v>54</v>
      </c>
      <c r="E438" s="12" t="s">
        <v>161</v>
      </c>
      <c r="F438" s="9"/>
      <c r="G438" s="9"/>
      <c r="H438" s="13"/>
      <c r="I438" s="9" t="s">
        <v>16</v>
      </c>
      <c r="J438" s="9"/>
      <c r="K438" s="9"/>
      <c r="L438" s="9"/>
      <c r="M438" s="9"/>
      <c r="N438" s="9"/>
      <c r="O438" s="13"/>
      <c r="P438" s="9"/>
      <c r="Q438" s="9"/>
      <c r="R438" s="10"/>
      <c r="S438" s="9"/>
      <c r="T438" s="9"/>
      <c r="U438" s="9"/>
      <c r="V438" s="14"/>
      <c r="W438" s="9"/>
      <c r="X438" s="9"/>
      <c r="Y438" s="9"/>
      <c r="Z438" s="9"/>
      <c r="AA438" s="9"/>
    </row>
    <row r="439" spans="1:27" ht="12.75">
      <c r="A439" s="10">
        <v>45313</v>
      </c>
      <c r="B439" s="9" t="s">
        <v>19</v>
      </c>
      <c r="C439" s="11">
        <v>4395.72</v>
      </c>
      <c r="D439" s="9">
        <v>49</v>
      </c>
      <c r="E439" s="12" t="s">
        <v>113</v>
      </c>
      <c r="F439" s="9"/>
      <c r="G439" s="9"/>
      <c r="H439" s="13"/>
      <c r="I439" s="9" t="s">
        <v>16</v>
      </c>
      <c r="J439" s="9"/>
      <c r="K439" s="9"/>
      <c r="L439" s="9"/>
      <c r="M439" s="9"/>
      <c r="N439" s="9"/>
      <c r="O439" s="13"/>
      <c r="P439" s="9"/>
      <c r="Q439" s="9"/>
      <c r="R439" s="10"/>
      <c r="S439" s="9"/>
      <c r="T439" s="9"/>
      <c r="U439" s="9"/>
      <c r="V439" s="14"/>
      <c r="W439" s="9"/>
      <c r="X439" s="9"/>
      <c r="Y439" s="9"/>
      <c r="Z439" s="9"/>
      <c r="AA439" s="9"/>
    </row>
    <row r="440" spans="1:27" ht="12.75">
      <c r="A440" s="10">
        <v>45313</v>
      </c>
      <c r="B440" s="9" t="s">
        <v>21</v>
      </c>
      <c r="C440" s="11">
        <v>2803.07</v>
      </c>
      <c r="D440" s="9">
        <v>33</v>
      </c>
      <c r="E440" s="12" t="s">
        <v>220</v>
      </c>
      <c r="F440" s="9"/>
      <c r="G440" s="9"/>
      <c r="H440" s="13"/>
      <c r="I440" s="9" t="s">
        <v>11</v>
      </c>
      <c r="J440" s="9"/>
      <c r="K440" s="9"/>
      <c r="L440" s="9"/>
      <c r="M440" s="9"/>
      <c r="N440" s="9"/>
      <c r="O440" s="13"/>
      <c r="P440" s="9"/>
      <c r="Q440" s="9"/>
      <c r="R440" s="10"/>
      <c r="S440" s="9"/>
      <c r="T440" s="9"/>
      <c r="U440" s="9"/>
      <c r="V440" s="14"/>
      <c r="W440" s="9"/>
      <c r="X440" s="9"/>
      <c r="Y440" s="9"/>
      <c r="Z440" s="9"/>
      <c r="AA440" s="9"/>
    </row>
    <row r="441" spans="1:27" ht="12.75">
      <c r="A441" s="10">
        <v>45313</v>
      </c>
      <c r="B441" s="9" t="s">
        <v>43</v>
      </c>
      <c r="C441" s="11">
        <v>2829.49</v>
      </c>
      <c r="D441" s="9">
        <v>35</v>
      </c>
      <c r="E441" s="12" t="s">
        <v>193</v>
      </c>
      <c r="F441" s="9"/>
      <c r="G441" s="9"/>
      <c r="H441" s="13"/>
      <c r="I441" s="9" t="s">
        <v>11</v>
      </c>
      <c r="J441" s="9"/>
      <c r="K441" s="9"/>
      <c r="L441" s="9"/>
      <c r="M441" s="9"/>
      <c r="N441" s="9"/>
      <c r="O441" s="13"/>
      <c r="P441" s="9"/>
      <c r="Q441" s="9"/>
      <c r="R441" s="10"/>
      <c r="S441" s="9"/>
      <c r="T441" s="9"/>
      <c r="U441" s="9"/>
      <c r="V441" s="14"/>
      <c r="W441" s="9"/>
      <c r="X441" s="9"/>
      <c r="Y441" s="9"/>
      <c r="Z441" s="9"/>
      <c r="AA441" s="9"/>
    </row>
    <row r="442" spans="1:27" ht="12.75">
      <c r="A442" s="10">
        <v>45314</v>
      </c>
      <c r="B442" s="9" t="s">
        <v>9</v>
      </c>
      <c r="C442" s="11">
        <v>4068.83</v>
      </c>
      <c r="D442" s="9">
        <v>48</v>
      </c>
      <c r="E442" s="12" t="s">
        <v>85</v>
      </c>
      <c r="F442" s="9"/>
      <c r="G442" s="9"/>
      <c r="H442" s="13"/>
      <c r="I442" s="9" t="s">
        <v>11</v>
      </c>
      <c r="J442" s="10"/>
      <c r="K442" s="9"/>
      <c r="L442" s="9"/>
      <c r="M442" s="9"/>
      <c r="N442" s="9"/>
      <c r="O442" s="13"/>
      <c r="P442" s="9"/>
      <c r="Q442" s="9"/>
      <c r="R442" s="10"/>
      <c r="S442" s="9"/>
      <c r="T442" s="9"/>
      <c r="U442" s="9"/>
      <c r="V442" s="14"/>
      <c r="W442" s="9"/>
      <c r="X442" s="9"/>
      <c r="Y442" s="9"/>
      <c r="Z442" s="9"/>
      <c r="AA442" s="9"/>
    </row>
    <row r="443" spans="1:27" ht="12.75">
      <c r="A443" s="10">
        <v>45314</v>
      </c>
      <c r="B443" s="9" t="s">
        <v>12</v>
      </c>
      <c r="C443" s="11">
        <v>4836.72</v>
      </c>
      <c r="D443" s="9">
        <v>53</v>
      </c>
      <c r="E443" s="12" t="s">
        <v>33</v>
      </c>
      <c r="F443" s="9"/>
      <c r="G443" s="9"/>
      <c r="H443" s="13"/>
      <c r="I443" s="9" t="s">
        <v>11</v>
      </c>
      <c r="J443" s="10"/>
      <c r="K443" s="9"/>
      <c r="L443" s="9"/>
      <c r="M443" s="9"/>
      <c r="N443" s="9"/>
      <c r="O443" s="13"/>
      <c r="P443" s="9"/>
      <c r="Q443" s="9"/>
      <c r="R443" s="10"/>
      <c r="S443" s="9"/>
      <c r="T443" s="9"/>
      <c r="U443" s="9"/>
      <c r="V443" s="14"/>
      <c r="W443" s="9"/>
      <c r="X443" s="9"/>
      <c r="Y443" s="9"/>
      <c r="Z443" s="9"/>
      <c r="AA443" s="9"/>
    </row>
    <row r="444" spans="1:27" ht="12.75">
      <c r="A444" s="10">
        <v>45314</v>
      </c>
      <c r="B444" s="9" t="s">
        <v>14</v>
      </c>
      <c r="C444" s="11">
        <v>3641.6</v>
      </c>
      <c r="D444" s="9">
        <v>42</v>
      </c>
      <c r="E444" s="12" t="s">
        <v>221</v>
      </c>
      <c r="F444" s="9"/>
      <c r="G444" s="9"/>
      <c r="H444" s="13"/>
      <c r="I444" s="9" t="s">
        <v>16</v>
      </c>
      <c r="J444" s="10"/>
      <c r="K444" s="9"/>
      <c r="L444" s="9"/>
      <c r="M444" s="9"/>
      <c r="N444" s="9"/>
      <c r="O444" s="13"/>
      <c r="P444" s="9"/>
      <c r="Q444" s="9"/>
      <c r="R444" s="10"/>
      <c r="S444" s="9"/>
      <c r="T444" s="9"/>
      <c r="U444" s="9"/>
      <c r="V444" s="14"/>
      <c r="W444" s="9"/>
      <c r="X444" s="9"/>
      <c r="Y444" s="9"/>
      <c r="Z444" s="9"/>
      <c r="AA444" s="9"/>
    </row>
    <row r="445" spans="1:27" ht="12.75">
      <c r="A445" s="10">
        <v>45314</v>
      </c>
      <c r="B445" s="9" t="s">
        <v>45</v>
      </c>
      <c r="C445" s="11">
        <v>4080.16</v>
      </c>
      <c r="D445" s="9">
        <v>53</v>
      </c>
      <c r="E445" s="12" t="s">
        <v>67</v>
      </c>
      <c r="F445" s="9"/>
      <c r="G445" s="9"/>
      <c r="H445" s="13"/>
      <c r="I445" s="9" t="s">
        <v>11</v>
      </c>
      <c r="J445" s="10"/>
      <c r="K445" s="9"/>
      <c r="L445" s="9"/>
      <c r="M445" s="9"/>
      <c r="N445" s="9"/>
      <c r="O445" s="13"/>
      <c r="P445" s="9"/>
      <c r="Q445" s="9"/>
      <c r="R445" s="10"/>
      <c r="S445" s="9"/>
      <c r="T445" s="9"/>
      <c r="U445" s="9"/>
      <c r="V445" s="14"/>
      <c r="W445" s="9"/>
      <c r="X445" s="9"/>
      <c r="Y445" s="9"/>
      <c r="Z445" s="9"/>
      <c r="AA445" s="9"/>
    </row>
    <row r="446" spans="1:27" ht="12.75">
      <c r="A446" s="10">
        <v>45314</v>
      </c>
      <c r="B446" s="9" t="s">
        <v>17</v>
      </c>
      <c r="C446" s="11">
        <v>6364.01</v>
      </c>
      <c r="D446" s="9">
        <v>66</v>
      </c>
      <c r="E446" s="12" t="s">
        <v>120</v>
      </c>
      <c r="F446" s="9"/>
      <c r="G446" s="9"/>
      <c r="H446" s="13"/>
      <c r="I446" s="9" t="s">
        <v>16</v>
      </c>
      <c r="J446" s="9"/>
      <c r="K446" s="9"/>
      <c r="L446" s="9"/>
      <c r="M446" s="9"/>
      <c r="N446" s="9"/>
      <c r="O446" s="13"/>
      <c r="P446" s="9"/>
      <c r="Q446" s="9"/>
      <c r="R446" s="10"/>
      <c r="S446" s="9"/>
      <c r="T446" s="9"/>
      <c r="U446" s="9"/>
      <c r="V446" s="14"/>
      <c r="W446" s="9"/>
      <c r="X446" s="9"/>
      <c r="Y446" s="9"/>
      <c r="Z446" s="9"/>
      <c r="AA446" s="9"/>
    </row>
    <row r="447" spans="1:27" ht="12.75">
      <c r="A447" s="10">
        <v>45314</v>
      </c>
      <c r="B447" s="9" t="s">
        <v>19</v>
      </c>
      <c r="C447" s="11">
        <v>3276.47</v>
      </c>
      <c r="D447" s="9">
        <v>39</v>
      </c>
      <c r="E447" s="12" t="s">
        <v>148</v>
      </c>
      <c r="F447" s="9"/>
      <c r="G447" s="9"/>
      <c r="H447" s="13"/>
      <c r="I447" s="9" t="s">
        <v>16</v>
      </c>
      <c r="J447" s="9"/>
      <c r="K447" s="9"/>
      <c r="L447" s="9"/>
      <c r="M447" s="9"/>
      <c r="N447" s="9"/>
      <c r="O447" s="13"/>
      <c r="P447" s="9"/>
      <c r="Q447" s="9"/>
      <c r="R447" s="10"/>
      <c r="S447" s="9"/>
      <c r="T447" s="9"/>
      <c r="U447" s="9"/>
      <c r="V447" s="14"/>
      <c r="W447" s="9"/>
      <c r="X447" s="9"/>
      <c r="Y447" s="9"/>
      <c r="Z447" s="9"/>
      <c r="AA447" s="9"/>
    </row>
    <row r="448" spans="1:27" ht="12.75">
      <c r="A448" s="10">
        <v>45314</v>
      </c>
      <c r="B448" s="9" t="s">
        <v>21</v>
      </c>
      <c r="C448" s="11">
        <v>5086.2299999999996</v>
      </c>
      <c r="D448" s="9">
        <v>49</v>
      </c>
      <c r="E448" s="12" t="s">
        <v>109</v>
      </c>
      <c r="F448" s="9"/>
      <c r="G448" s="9"/>
      <c r="H448" s="13"/>
      <c r="I448" s="9" t="s">
        <v>11</v>
      </c>
      <c r="J448" s="9"/>
      <c r="K448" s="9"/>
      <c r="L448" s="9"/>
      <c r="M448" s="9"/>
      <c r="N448" s="9"/>
      <c r="O448" s="13"/>
      <c r="P448" s="9"/>
      <c r="Q448" s="9"/>
      <c r="R448" s="10"/>
      <c r="S448" s="9"/>
      <c r="T448" s="9"/>
      <c r="U448" s="9"/>
      <c r="V448" s="14"/>
      <c r="W448" s="9"/>
      <c r="X448" s="9"/>
      <c r="Y448" s="9"/>
      <c r="Z448" s="9"/>
      <c r="AA448" s="9"/>
    </row>
    <row r="449" spans="1:27" ht="12.75">
      <c r="A449" s="10">
        <v>45314</v>
      </c>
      <c r="B449" s="9" t="s">
        <v>43</v>
      </c>
      <c r="C449" s="11">
        <v>5402.12</v>
      </c>
      <c r="D449" s="9">
        <v>67</v>
      </c>
      <c r="E449" s="12" t="s">
        <v>183</v>
      </c>
      <c r="F449" s="9"/>
      <c r="G449" s="9"/>
      <c r="H449" s="13"/>
      <c r="I449" s="9" t="s">
        <v>11</v>
      </c>
      <c r="J449" s="9"/>
      <c r="K449" s="9"/>
      <c r="L449" s="9"/>
      <c r="M449" s="9"/>
      <c r="N449" s="9"/>
      <c r="O449" s="13"/>
      <c r="P449" s="9"/>
      <c r="Q449" s="9"/>
      <c r="R449" s="10"/>
      <c r="S449" s="9"/>
      <c r="T449" s="9"/>
      <c r="U449" s="9"/>
      <c r="V449" s="14"/>
      <c r="W449" s="9"/>
      <c r="X449" s="9"/>
      <c r="Y449" s="9"/>
      <c r="Z449" s="9"/>
      <c r="AA449" s="9"/>
    </row>
    <row r="450" spans="1:27" ht="12.75">
      <c r="A450" s="10">
        <v>45315</v>
      </c>
      <c r="B450" s="9" t="s">
        <v>9</v>
      </c>
      <c r="C450" s="11">
        <v>5641.86</v>
      </c>
      <c r="D450" s="9">
        <v>72</v>
      </c>
      <c r="E450" s="12" t="s">
        <v>82</v>
      </c>
      <c r="F450" s="9"/>
      <c r="G450" s="9"/>
      <c r="H450" s="13"/>
      <c r="I450" s="9" t="s">
        <v>11</v>
      </c>
      <c r="J450" s="10"/>
      <c r="K450" s="9"/>
      <c r="L450" s="9"/>
      <c r="M450" s="9"/>
      <c r="N450" s="9"/>
      <c r="O450" s="13"/>
      <c r="P450" s="9"/>
      <c r="Q450" s="9"/>
      <c r="R450" s="10"/>
      <c r="S450" s="9"/>
      <c r="T450" s="9"/>
      <c r="U450" s="9"/>
      <c r="V450" s="14"/>
      <c r="W450" s="9"/>
      <c r="X450" s="9"/>
      <c r="Y450" s="9"/>
      <c r="Z450" s="9"/>
      <c r="AA450" s="9"/>
    </row>
    <row r="451" spans="1:27" ht="12.75">
      <c r="A451" s="10">
        <v>45315</v>
      </c>
      <c r="B451" s="9" t="s">
        <v>12</v>
      </c>
      <c r="C451" s="11">
        <v>6295.24</v>
      </c>
      <c r="D451" s="9">
        <v>75</v>
      </c>
      <c r="E451" s="12" t="s">
        <v>85</v>
      </c>
      <c r="F451" s="9"/>
      <c r="G451" s="9"/>
      <c r="H451" s="13"/>
      <c r="I451" s="9" t="s">
        <v>11</v>
      </c>
      <c r="J451" s="10"/>
      <c r="K451" s="9"/>
      <c r="L451" s="9"/>
      <c r="M451" s="9"/>
      <c r="N451" s="9"/>
      <c r="O451" s="13"/>
      <c r="P451" s="9"/>
      <c r="Q451" s="9"/>
      <c r="R451" s="10"/>
      <c r="S451" s="9"/>
      <c r="T451" s="9"/>
      <c r="U451" s="9"/>
      <c r="V451" s="14"/>
      <c r="W451" s="9"/>
      <c r="X451" s="9"/>
      <c r="Y451" s="9"/>
      <c r="Z451" s="9"/>
      <c r="AA451" s="9"/>
    </row>
    <row r="452" spans="1:27" ht="12.75">
      <c r="A452" s="10">
        <v>45315</v>
      </c>
      <c r="B452" s="9" t="s">
        <v>14</v>
      </c>
      <c r="C452" s="11">
        <v>3091.12</v>
      </c>
      <c r="D452" s="9">
        <v>43</v>
      </c>
      <c r="E452" s="12" t="s">
        <v>222</v>
      </c>
      <c r="F452" s="9"/>
      <c r="G452" s="9"/>
      <c r="H452" s="13"/>
      <c r="I452" s="9" t="s">
        <v>16</v>
      </c>
      <c r="J452" s="10"/>
      <c r="K452" s="9"/>
      <c r="L452" s="9"/>
      <c r="M452" s="9"/>
      <c r="N452" s="9"/>
      <c r="O452" s="13"/>
      <c r="P452" s="9"/>
      <c r="Q452" s="9"/>
      <c r="R452" s="10"/>
      <c r="S452" s="9"/>
      <c r="T452" s="9"/>
      <c r="U452" s="9"/>
      <c r="V452" s="14"/>
      <c r="W452" s="9"/>
      <c r="X452" s="9"/>
      <c r="Y452" s="9"/>
      <c r="Z452" s="9"/>
      <c r="AA452" s="9"/>
    </row>
    <row r="453" spans="1:27" ht="12.75">
      <c r="A453" s="10">
        <v>45315</v>
      </c>
      <c r="B453" s="9" t="s">
        <v>45</v>
      </c>
      <c r="C453" s="11">
        <v>6372.67</v>
      </c>
      <c r="D453" s="9">
        <v>71</v>
      </c>
      <c r="E453" s="12" t="s">
        <v>223</v>
      </c>
      <c r="F453" s="9"/>
      <c r="G453" s="9"/>
      <c r="H453" s="13"/>
      <c r="I453" s="9" t="s">
        <v>11</v>
      </c>
      <c r="J453" s="10"/>
      <c r="K453" s="9"/>
      <c r="L453" s="9"/>
      <c r="M453" s="9"/>
      <c r="N453" s="9"/>
      <c r="O453" s="13"/>
      <c r="P453" s="9"/>
      <c r="Q453" s="9"/>
      <c r="R453" s="10"/>
      <c r="S453" s="9"/>
      <c r="T453" s="9"/>
      <c r="U453" s="9"/>
      <c r="V453" s="14"/>
      <c r="W453" s="9"/>
      <c r="X453" s="9"/>
      <c r="Y453" s="9"/>
      <c r="Z453" s="9"/>
      <c r="AA453" s="9"/>
    </row>
    <row r="454" spans="1:27" ht="12.75">
      <c r="A454" s="10">
        <v>45315</v>
      </c>
      <c r="B454" s="9" t="s">
        <v>17</v>
      </c>
      <c r="C454" s="11">
        <v>4163.08</v>
      </c>
      <c r="D454" s="9">
        <v>49</v>
      </c>
      <c r="E454" s="12" t="s">
        <v>224</v>
      </c>
      <c r="F454" s="9"/>
      <c r="G454" s="9"/>
      <c r="H454" s="13"/>
      <c r="I454" s="9" t="s">
        <v>16</v>
      </c>
      <c r="J454" s="9"/>
      <c r="K454" s="9"/>
      <c r="L454" s="9"/>
      <c r="M454" s="9"/>
      <c r="N454" s="9"/>
      <c r="O454" s="13"/>
      <c r="P454" s="9"/>
      <c r="Q454" s="9"/>
      <c r="R454" s="10"/>
      <c r="S454" s="9"/>
      <c r="T454" s="9"/>
      <c r="U454" s="9"/>
      <c r="V454" s="14"/>
      <c r="W454" s="9"/>
      <c r="X454" s="9"/>
      <c r="Y454" s="9"/>
      <c r="Z454" s="9"/>
      <c r="AA454" s="9"/>
    </row>
    <row r="455" spans="1:27" ht="12.75">
      <c r="A455" s="10">
        <v>45315</v>
      </c>
      <c r="B455" s="9" t="s">
        <v>19</v>
      </c>
      <c r="C455" s="11">
        <v>3125.12</v>
      </c>
      <c r="D455" s="9">
        <v>41</v>
      </c>
      <c r="E455" s="12" t="s">
        <v>29</v>
      </c>
      <c r="F455" s="9"/>
      <c r="G455" s="9"/>
      <c r="H455" s="13"/>
      <c r="I455" s="9" t="s">
        <v>16</v>
      </c>
      <c r="J455" s="9"/>
      <c r="K455" s="9"/>
      <c r="L455" s="9"/>
      <c r="M455" s="9"/>
      <c r="N455" s="9"/>
      <c r="O455" s="13"/>
      <c r="P455" s="9"/>
      <c r="Q455" s="9"/>
      <c r="R455" s="10"/>
      <c r="S455" s="9"/>
      <c r="T455" s="9"/>
      <c r="U455" s="9"/>
      <c r="V455" s="14"/>
      <c r="W455" s="9"/>
      <c r="X455" s="9"/>
      <c r="Y455" s="9"/>
      <c r="Z455" s="9"/>
      <c r="AA455" s="9"/>
    </row>
    <row r="456" spans="1:27" ht="12.75">
      <c r="A456" s="10">
        <v>45315</v>
      </c>
      <c r="B456" s="9" t="s">
        <v>21</v>
      </c>
      <c r="C456" s="11">
        <v>6520.11</v>
      </c>
      <c r="D456" s="9">
        <v>77</v>
      </c>
      <c r="E456" s="12" t="s">
        <v>27</v>
      </c>
      <c r="F456" s="9"/>
      <c r="G456" s="9"/>
      <c r="H456" s="13"/>
      <c r="I456" s="9" t="s">
        <v>11</v>
      </c>
      <c r="J456" s="9"/>
      <c r="K456" s="9"/>
      <c r="L456" s="9"/>
      <c r="M456" s="9"/>
      <c r="N456" s="9"/>
      <c r="O456" s="13"/>
      <c r="P456" s="9"/>
      <c r="Q456" s="9"/>
      <c r="R456" s="10"/>
      <c r="S456" s="9"/>
      <c r="T456" s="9"/>
      <c r="U456" s="9"/>
      <c r="V456" s="14"/>
      <c r="W456" s="9"/>
      <c r="X456" s="9"/>
      <c r="Y456" s="9"/>
      <c r="Z456" s="9"/>
      <c r="AA456" s="9"/>
    </row>
    <row r="457" spans="1:27" ht="12.75">
      <c r="A457" s="10">
        <v>45315</v>
      </c>
      <c r="B457" s="9" t="s">
        <v>43</v>
      </c>
      <c r="C457" s="11">
        <v>3827.27</v>
      </c>
      <c r="D457" s="9">
        <v>44</v>
      </c>
      <c r="E457" s="12" t="s">
        <v>41</v>
      </c>
      <c r="F457" s="9"/>
      <c r="G457" s="9"/>
      <c r="H457" s="13"/>
      <c r="I457" s="9" t="s">
        <v>11</v>
      </c>
      <c r="J457" s="9"/>
      <c r="K457" s="9"/>
      <c r="L457" s="9"/>
      <c r="M457" s="9"/>
      <c r="N457" s="9"/>
      <c r="O457" s="13"/>
      <c r="P457" s="9"/>
      <c r="Q457" s="9"/>
      <c r="R457" s="10"/>
      <c r="S457" s="9"/>
      <c r="T457" s="9"/>
      <c r="U457" s="9"/>
      <c r="V457" s="14"/>
      <c r="W457" s="9"/>
      <c r="X457" s="9"/>
      <c r="Y457" s="9"/>
      <c r="Z457" s="9"/>
      <c r="AA457" s="9"/>
    </row>
    <row r="458" spans="1:27" ht="12.75">
      <c r="A458" s="10">
        <v>45316</v>
      </c>
      <c r="B458" s="9" t="s">
        <v>9</v>
      </c>
      <c r="C458" s="11">
        <v>4189.1099999999997</v>
      </c>
      <c r="D458" s="9">
        <v>53</v>
      </c>
      <c r="E458" s="12" t="s">
        <v>50</v>
      </c>
      <c r="F458" s="9"/>
      <c r="G458" s="9"/>
      <c r="H458" s="13"/>
      <c r="I458" s="9" t="s">
        <v>11</v>
      </c>
      <c r="J458" s="10"/>
      <c r="K458" s="9"/>
      <c r="L458" s="9"/>
      <c r="M458" s="9"/>
      <c r="N458" s="9"/>
      <c r="O458" s="13"/>
      <c r="P458" s="9"/>
      <c r="Q458" s="9"/>
      <c r="R458" s="10"/>
      <c r="S458" s="9"/>
      <c r="T458" s="9"/>
      <c r="U458" s="9"/>
      <c r="V458" s="14"/>
      <c r="W458" s="9"/>
      <c r="X458" s="9"/>
      <c r="Y458" s="9"/>
      <c r="Z458" s="9"/>
      <c r="AA458" s="9"/>
    </row>
    <row r="459" spans="1:27" ht="12.75">
      <c r="A459" s="10">
        <v>45316</v>
      </c>
      <c r="B459" s="9" t="s">
        <v>12</v>
      </c>
      <c r="C459" s="11">
        <v>5615.79</v>
      </c>
      <c r="D459" s="9">
        <v>70</v>
      </c>
      <c r="E459" s="12" t="s">
        <v>77</v>
      </c>
      <c r="F459" s="9"/>
      <c r="G459" s="9"/>
      <c r="H459" s="13"/>
      <c r="I459" s="9" t="s">
        <v>11</v>
      </c>
      <c r="J459" s="10"/>
      <c r="K459" s="9"/>
      <c r="L459" s="9"/>
      <c r="M459" s="9"/>
      <c r="N459" s="9"/>
      <c r="O459" s="13"/>
      <c r="P459" s="9"/>
      <c r="Q459" s="9"/>
      <c r="R459" s="10"/>
      <c r="S459" s="9"/>
      <c r="T459" s="9"/>
      <c r="U459" s="9"/>
      <c r="V459" s="14"/>
      <c r="W459" s="9"/>
      <c r="X459" s="9"/>
      <c r="Y459" s="9"/>
      <c r="Z459" s="9"/>
      <c r="AA459" s="9"/>
    </row>
    <row r="460" spans="1:27" ht="12.75">
      <c r="A460" s="10">
        <v>45316</v>
      </c>
      <c r="B460" s="9" t="s">
        <v>14</v>
      </c>
      <c r="C460" s="11">
        <v>3539.54</v>
      </c>
      <c r="D460" s="9">
        <v>41</v>
      </c>
      <c r="E460" s="12" t="s">
        <v>225</v>
      </c>
      <c r="F460" s="9"/>
      <c r="G460" s="9"/>
      <c r="H460" s="13"/>
      <c r="I460" s="9" t="s">
        <v>16</v>
      </c>
      <c r="J460" s="10"/>
      <c r="K460" s="9"/>
      <c r="L460" s="9"/>
      <c r="M460" s="9"/>
      <c r="N460" s="9"/>
      <c r="O460" s="13"/>
      <c r="P460" s="9"/>
      <c r="Q460" s="9"/>
      <c r="R460" s="10"/>
      <c r="S460" s="9"/>
      <c r="T460" s="9"/>
      <c r="U460" s="9"/>
      <c r="V460" s="14"/>
      <c r="W460" s="9"/>
      <c r="X460" s="9"/>
      <c r="Y460" s="9"/>
      <c r="Z460" s="9"/>
      <c r="AA460" s="9"/>
    </row>
    <row r="461" spans="1:27" ht="12.75">
      <c r="A461" s="10">
        <v>45316</v>
      </c>
      <c r="B461" s="9" t="s">
        <v>45</v>
      </c>
      <c r="C461" s="11">
        <v>6811.68</v>
      </c>
      <c r="D461" s="9">
        <v>79</v>
      </c>
      <c r="E461" s="12" t="s">
        <v>226</v>
      </c>
      <c r="F461" s="9"/>
      <c r="G461" s="9"/>
      <c r="H461" s="13"/>
      <c r="I461" s="9" t="s">
        <v>11</v>
      </c>
      <c r="J461" s="10"/>
      <c r="K461" s="9"/>
      <c r="L461" s="9"/>
      <c r="M461" s="9"/>
      <c r="N461" s="9"/>
      <c r="O461" s="13"/>
      <c r="P461" s="9"/>
      <c r="Q461" s="9"/>
      <c r="R461" s="10"/>
      <c r="S461" s="9"/>
      <c r="T461" s="9"/>
      <c r="U461" s="9"/>
      <c r="V461" s="14"/>
      <c r="W461" s="9"/>
      <c r="X461" s="9"/>
      <c r="Y461" s="9"/>
      <c r="Z461" s="9"/>
      <c r="AA461" s="9"/>
    </row>
    <row r="462" spans="1:27" ht="12.75">
      <c r="A462" s="10">
        <v>45316</v>
      </c>
      <c r="B462" s="9" t="s">
        <v>17</v>
      </c>
      <c r="C462" s="11">
        <v>6021.9</v>
      </c>
      <c r="D462" s="9">
        <v>64</v>
      </c>
      <c r="E462" s="12" t="s">
        <v>203</v>
      </c>
      <c r="F462" s="9"/>
      <c r="G462" s="9"/>
      <c r="H462" s="13"/>
      <c r="I462" s="9" t="s">
        <v>16</v>
      </c>
      <c r="J462" s="9"/>
      <c r="K462" s="9"/>
      <c r="L462" s="9"/>
      <c r="M462" s="9"/>
      <c r="N462" s="9"/>
      <c r="O462" s="13"/>
      <c r="P462" s="9"/>
      <c r="Q462" s="9"/>
      <c r="R462" s="10"/>
      <c r="S462" s="9"/>
      <c r="T462" s="9"/>
      <c r="U462" s="9"/>
      <c r="V462" s="14"/>
      <c r="W462" s="9"/>
      <c r="X462" s="9"/>
      <c r="Y462" s="9"/>
      <c r="Z462" s="9"/>
      <c r="AA462" s="9"/>
    </row>
    <row r="463" spans="1:27" ht="12.75">
      <c r="A463" s="10">
        <v>45316</v>
      </c>
      <c r="B463" s="9" t="s">
        <v>19</v>
      </c>
      <c r="C463" s="11">
        <v>3531.74</v>
      </c>
      <c r="D463" s="9">
        <v>39</v>
      </c>
      <c r="E463" s="12" t="s">
        <v>227</v>
      </c>
      <c r="F463" s="9"/>
      <c r="G463" s="9"/>
      <c r="H463" s="13"/>
      <c r="I463" s="9" t="s">
        <v>16</v>
      </c>
      <c r="J463" s="9"/>
      <c r="K463" s="9"/>
      <c r="L463" s="9"/>
      <c r="M463" s="9"/>
      <c r="N463" s="9"/>
      <c r="O463" s="13"/>
      <c r="P463" s="9"/>
      <c r="Q463" s="9"/>
      <c r="R463" s="10"/>
      <c r="S463" s="9"/>
      <c r="T463" s="9"/>
      <c r="U463" s="9"/>
      <c r="V463" s="14"/>
      <c r="W463" s="9"/>
      <c r="X463" s="9"/>
      <c r="Y463" s="9"/>
      <c r="Z463" s="9"/>
      <c r="AA463" s="9"/>
    </row>
    <row r="464" spans="1:27" ht="12.75">
      <c r="A464" s="10">
        <v>45316</v>
      </c>
      <c r="B464" s="9" t="s">
        <v>21</v>
      </c>
      <c r="C464" s="11">
        <v>6949.47</v>
      </c>
      <c r="D464" s="9">
        <v>79</v>
      </c>
      <c r="E464" s="12" t="s">
        <v>179</v>
      </c>
      <c r="F464" s="9"/>
      <c r="G464" s="9"/>
      <c r="H464" s="13"/>
      <c r="I464" s="9" t="s">
        <v>11</v>
      </c>
      <c r="J464" s="9"/>
      <c r="K464" s="9"/>
      <c r="L464" s="9"/>
      <c r="M464" s="9"/>
      <c r="N464" s="9"/>
      <c r="O464" s="13"/>
      <c r="P464" s="9"/>
      <c r="Q464" s="9"/>
      <c r="R464" s="10"/>
      <c r="S464" s="9"/>
      <c r="T464" s="9"/>
      <c r="U464" s="9"/>
      <c r="V464" s="14"/>
      <c r="W464" s="9"/>
      <c r="X464" s="9"/>
      <c r="Y464" s="9"/>
      <c r="Z464" s="9"/>
      <c r="AA464" s="9"/>
    </row>
    <row r="465" spans="1:27" ht="12.75">
      <c r="A465" s="10">
        <v>45316</v>
      </c>
      <c r="B465" s="9" t="s">
        <v>43</v>
      </c>
      <c r="C465" s="11">
        <v>4036.37</v>
      </c>
      <c r="D465" s="9">
        <v>47</v>
      </c>
      <c r="E465" s="12" t="s">
        <v>184</v>
      </c>
      <c r="F465" s="9"/>
      <c r="G465" s="9"/>
      <c r="H465" s="13"/>
      <c r="I465" s="9" t="s">
        <v>11</v>
      </c>
      <c r="J465" s="9"/>
      <c r="K465" s="9"/>
      <c r="L465" s="9"/>
      <c r="M465" s="9"/>
      <c r="N465" s="9"/>
      <c r="O465" s="13"/>
      <c r="P465" s="9"/>
      <c r="Q465" s="9"/>
      <c r="R465" s="10"/>
      <c r="S465" s="9"/>
      <c r="T465" s="9"/>
      <c r="U465" s="9"/>
      <c r="V465" s="14"/>
      <c r="W465" s="9"/>
      <c r="X465" s="9"/>
      <c r="Y465" s="9"/>
      <c r="Z465" s="9"/>
      <c r="AA465" s="9"/>
    </row>
    <row r="466" spans="1:27" ht="12.75">
      <c r="A466" s="10">
        <v>45317</v>
      </c>
      <c r="B466" s="9" t="s">
        <v>9</v>
      </c>
      <c r="C466" s="11">
        <v>4883.72</v>
      </c>
      <c r="D466" s="9">
        <v>56</v>
      </c>
      <c r="E466" s="12" t="s">
        <v>123</v>
      </c>
      <c r="F466" s="9"/>
      <c r="G466" s="9"/>
      <c r="H466" s="13"/>
      <c r="I466" s="9" t="s">
        <v>11</v>
      </c>
      <c r="J466" s="10"/>
      <c r="K466" s="9"/>
      <c r="L466" s="9"/>
      <c r="M466" s="9"/>
      <c r="N466" s="9"/>
      <c r="O466" s="13"/>
      <c r="P466" s="9"/>
      <c r="Q466" s="9"/>
      <c r="R466" s="10"/>
      <c r="S466" s="9"/>
      <c r="T466" s="9"/>
      <c r="U466" s="9"/>
      <c r="V466" s="14"/>
      <c r="W466" s="9"/>
      <c r="X466" s="9"/>
      <c r="Y466" s="9"/>
      <c r="Z466" s="9"/>
      <c r="AA466" s="9"/>
    </row>
    <row r="467" spans="1:27" ht="12.75">
      <c r="A467" s="10">
        <v>45317</v>
      </c>
      <c r="B467" s="9" t="s">
        <v>12</v>
      </c>
      <c r="C467" s="11">
        <v>6701.48</v>
      </c>
      <c r="D467" s="9">
        <v>81</v>
      </c>
      <c r="E467" s="12" t="s">
        <v>35</v>
      </c>
      <c r="F467" s="9"/>
      <c r="G467" s="9"/>
      <c r="H467" s="13"/>
      <c r="I467" s="9" t="s">
        <v>11</v>
      </c>
      <c r="J467" s="10"/>
      <c r="K467" s="9"/>
      <c r="L467" s="9"/>
      <c r="M467" s="9"/>
      <c r="N467" s="9"/>
      <c r="O467" s="13"/>
      <c r="P467" s="9"/>
      <c r="Q467" s="9"/>
      <c r="R467" s="10"/>
      <c r="S467" s="9"/>
      <c r="T467" s="9"/>
      <c r="U467" s="9"/>
      <c r="V467" s="14"/>
      <c r="W467" s="9"/>
      <c r="X467" s="9"/>
      <c r="Y467" s="9"/>
      <c r="Z467" s="9"/>
      <c r="AA467" s="9"/>
    </row>
    <row r="468" spans="1:27" ht="12.75">
      <c r="A468" s="10">
        <v>45317</v>
      </c>
      <c r="B468" s="9" t="s">
        <v>14</v>
      </c>
      <c r="C468" s="11">
        <v>7733.07</v>
      </c>
      <c r="D468" s="9">
        <v>87</v>
      </c>
      <c r="E468" s="12" t="s">
        <v>228</v>
      </c>
      <c r="F468" s="9"/>
      <c r="G468" s="9"/>
      <c r="H468" s="13"/>
      <c r="I468" s="9" t="s">
        <v>16</v>
      </c>
      <c r="J468" s="10"/>
      <c r="K468" s="9"/>
      <c r="L468" s="9"/>
      <c r="M468" s="9"/>
      <c r="N468" s="9"/>
      <c r="O468" s="13"/>
      <c r="P468" s="9"/>
      <c r="Q468" s="9"/>
      <c r="R468" s="10"/>
      <c r="S468" s="9"/>
      <c r="T468" s="9"/>
      <c r="U468" s="9"/>
      <c r="V468" s="14"/>
      <c r="W468" s="9"/>
      <c r="X468" s="9"/>
      <c r="Y468" s="9"/>
      <c r="Z468" s="9"/>
      <c r="AA468" s="9"/>
    </row>
    <row r="469" spans="1:27" ht="12.75">
      <c r="A469" s="10">
        <v>45317</v>
      </c>
      <c r="B469" s="9" t="s">
        <v>45</v>
      </c>
      <c r="C469" s="11">
        <v>9312.16</v>
      </c>
      <c r="D469" s="9">
        <v>101</v>
      </c>
      <c r="E469" s="12" t="s">
        <v>100</v>
      </c>
      <c r="F469" s="9"/>
      <c r="G469" s="9"/>
      <c r="H469" s="13"/>
      <c r="I469" s="9" t="s">
        <v>11</v>
      </c>
      <c r="J469" s="10"/>
      <c r="K469" s="9"/>
      <c r="L469" s="9"/>
      <c r="M469" s="9"/>
      <c r="N469" s="9"/>
      <c r="O469" s="13"/>
      <c r="P469" s="9"/>
      <c r="Q469" s="9"/>
      <c r="R469" s="10"/>
      <c r="S469" s="9"/>
      <c r="T469" s="9"/>
      <c r="U469" s="9"/>
      <c r="V469" s="14"/>
      <c r="W469" s="9"/>
      <c r="X469" s="9"/>
      <c r="Y469" s="9"/>
      <c r="Z469" s="9"/>
      <c r="AA469" s="9"/>
    </row>
    <row r="470" spans="1:27" ht="12.75">
      <c r="A470" s="10">
        <v>45317</v>
      </c>
      <c r="B470" s="9" t="s">
        <v>17</v>
      </c>
      <c r="C470" s="11">
        <v>8715.76</v>
      </c>
      <c r="D470" s="9">
        <v>105</v>
      </c>
      <c r="E470" s="12" t="s">
        <v>229</v>
      </c>
      <c r="F470" s="9"/>
      <c r="G470" s="9"/>
      <c r="H470" s="13"/>
      <c r="I470" s="9" t="s">
        <v>16</v>
      </c>
      <c r="J470" s="9"/>
      <c r="K470" s="9"/>
      <c r="L470" s="9"/>
      <c r="M470" s="9"/>
      <c r="N470" s="9"/>
      <c r="O470" s="13"/>
      <c r="P470" s="9"/>
      <c r="Q470" s="9"/>
      <c r="R470" s="10"/>
      <c r="S470" s="9"/>
      <c r="T470" s="9"/>
      <c r="U470" s="9"/>
      <c r="V470" s="14"/>
      <c r="W470" s="9"/>
      <c r="X470" s="9"/>
      <c r="Y470" s="9"/>
      <c r="Z470" s="9"/>
      <c r="AA470" s="9"/>
    </row>
    <row r="471" spans="1:27" ht="12.75">
      <c r="A471" s="10">
        <v>45317</v>
      </c>
      <c r="B471" s="9" t="s">
        <v>19</v>
      </c>
      <c r="C471" s="11">
        <v>5805.92</v>
      </c>
      <c r="D471" s="9">
        <v>65</v>
      </c>
      <c r="E471" s="12" t="s">
        <v>35</v>
      </c>
      <c r="F471" s="9"/>
      <c r="G471" s="9"/>
      <c r="H471" s="13"/>
      <c r="I471" s="9" t="s">
        <v>16</v>
      </c>
      <c r="J471" s="9"/>
      <c r="K471" s="9"/>
      <c r="L471" s="9"/>
      <c r="M471" s="9"/>
      <c r="N471" s="9"/>
      <c r="O471" s="13"/>
      <c r="P471" s="9"/>
      <c r="Q471" s="9"/>
      <c r="R471" s="10"/>
      <c r="S471" s="9"/>
      <c r="T471" s="9"/>
      <c r="U471" s="9"/>
      <c r="V471" s="14"/>
      <c r="W471" s="9"/>
      <c r="X471" s="9"/>
      <c r="Y471" s="9"/>
      <c r="Z471" s="9"/>
      <c r="AA471" s="9"/>
    </row>
    <row r="472" spans="1:27" ht="12.75">
      <c r="A472" s="10">
        <v>45317</v>
      </c>
      <c r="B472" s="9" t="s">
        <v>21</v>
      </c>
      <c r="C472" s="11">
        <v>7097.29</v>
      </c>
      <c r="D472" s="9">
        <v>79</v>
      </c>
      <c r="E472" s="12" t="s">
        <v>197</v>
      </c>
      <c r="F472" s="9"/>
      <c r="G472" s="9"/>
      <c r="H472" s="13"/>
      <c r="I472" s="9" t="s">
        <v>11</v>
      </c>
      <c r="J472" s="9"/>
      <c r="K472" s="9"/>
      <c r="L472" s="9"/>
      <c r="M472" s="9"/>
      <c r="N472" s="9"/>
      <c r="O472" s="13"/>
      <c r="P472" s="9"/>
      <c r="Q472" s="9"/>
      <c r="R472" s="10"/>
      <c r="S472" s="9"/>
      <c r="T472" s="9"/>
      <c r="U472" s="9"/>
      <c r="V472" s="14"/>
      <c r="W472" s="9"/>
      <c r="X472" s="9"/>
      <c r="Y472" s="9"/>
      <c r="Z472" s="9"/>
      <c r="AA472" s="9"/>
    </row>
    <row r="473" spans="1:27" ht="12.75">
      <c r="A473" s="10">
        <v>45317</v>
      </c>
      <c r="B473" s="9" t="s">
        <v>43</v>
      </c>
      <c r="C473" s="11">
        <v>9918.5</v>
      </c>
      <c r="D473" s="9">
        <v>107</v>
      </c>
      <c r="E473" s="12" t="s">
        <v>162</v>
      </c>
      <c r="F473" s="9"/>
      <c r="G473" s="9"/>
      <c r="H473" s="13"/>
      <c r="I473" s="9" t="s">
        <v>11</v>
      </c>
      <c r="J473" s="9"/>
      <c r="K473" s="9"/>
      <c r="L473" s="9"/>
      <c r="M473" s="9"/>
      <c r="N473" s="9"/>
      <c r="O473" s="13"/>
      <c r="P473" s="9"/>
      <c r="Q473" s="9"/>
      <c r="R473" s="10"/>
      <c r="S473" s="9"/>
      <c r="T473" s="9"/>
      <c r="U473" s="9"/>
      <c r="V473" s="14"/>
      <c r="W473" s="9"/>
      <c r="X473" s="9"/>
      <c r="Y473" s="9"/>
      <c r="Z473" s="9"/>
      <c r="AA473" s="9"/>
    </row>
    <row r="474" spans="1:27" ht="12.75">
      <c r="A474" s="10">
        <v>45318</v>
      </c>
      <c r="B474" s="9" t="s">
        <v>9</v>
      </c>
      <c r="C474" s="11">
        <v>5896.82</v>
      </c>
      <c r="D474" s="9">
        <v>76</v>
      </c>
      <c r="E474" s="12" t="s">
        <v>132</v>
      </c>
      <c r="F474" s="9"/>
      <c r="G474" s="9"/>
      <c r="H474" s="13"/>
      <c r="I474" s="9" t="s">
        <v>11</v>
      </c>
      <c r="J474" s="10"/>
      <c r="K474" s="9"/>
      <c r="L474" s="9"/>
      <c r="M474" s="9"/>
      <c r="N474" s="9"/>
      <c r="O474" s="13"/>
      <c r="P474" s="9"/>
      <c r="Q474" s="9"/>
      <c r="R474" s="10"/>
      <c r="S474" s="9"/>
      <c r="T474" s="9"/>
      <c r="U474" s="9"/>
      <c r="V474" s="14"/>
      <c r="W474" s="9"/>
      <c r="X474" s="9"/>
      <c r="Y474" s="9"/>
      <c r="Z474" s="9"/>
      <c r="AA474" s="9"/>
    </row>
    <row r="475" spans="1:27" ht="12.75">
      <c r="A475" s="10">
        <v>45318</v>
      </c>
      <c r="B475" s="9" t="s">
        <v>12</v>
      </c>
      <c r="C475" s="11">
        <v>5275.04</v>
      </c>
      <c r="D475" s="9">
        <v>65</v>
      </c>
      <c r="E475" s="12" t="s">
        <v>126</v>
      </c>
      <c r="F475" s="9"/>
      <c r="G475" s="9"/>
      <c r="H475" s="13"/>
      <c r="I475" s="9" t="s">
        <v>11</v>
      </c>
      <c r="J475" s="10"/>
      <c r="K475" s="9"/>
      <c r="L475" s="9"/>
      <c r="M475" s="9"/>
      <c r="N475" s="9"/>
      <c r="O475" s="13"/>
      <c r="P475" s="9"/>
      <c r="Q475" s="9"/>
      <c r="R475" s="10"/>
      <c r="S475" s="9"/>
      <c r="T475" s="9"/>
      <c r="U475" s="9"/>
      <c r="V475" s="14"/>
      <c r="W475" s="9"/>
      <c r="X475" s="9"/>
      <c r="Y475" s="9"/>
      <c r="Z475" s="9"/>
      <c r="AA475" s="9"/>
    </row>
    <row r="476" spans="1:27" ht="12.75">
      <c r="A476" s="10">
        <v>45318</v>
      </c>
      <c r="B476" s="9" t="s">
        <v>14</v>
      </c>
      <c r="C476" s="11">
        <v>8029.62</v>
      </c>
      <c r="D476" s="9">
        <v>91</v>
      </c>
      <c r="E476" s="12" t="s">
        <v>230</v>
      </c>
      <c r="F476" s="9"/>
      <c r="G476" s="9"/>
      <c r="H476" s="13"/>
      <c r="I476" s="9" t="s">
        <v>16</v>
      </c>
      <c r="J476" s="10"/>
      <c r="K476" s="9"/>
      <c r="L476" s="9"/>
      <c r="M476" s="9"/>
      <c r="N476" s="9"/>
      <c r="O476" s="13"/>
      <c r="P476" s="9"/>
      <c r="Q476" s="9"/>
      <c r="R476" s="10"/>
      <c r="S476" s="9"/>
      <c r="T476" s="9"/>
      <c r="U476" s="9"/>
      <c r="V476" s="14"/>
      <c r="W476" s="9"/>
      <c r="X476" s="9"/>
      <c r="Y476" s="9"/>
      <c r="Z476" s="9"/>
      <c r="AA476" s="9"/>
    </row>
    <row r="477" spans="1:27" ht="12.75">
      <c r="A477" s="10">
        <v>45318</v>
      </c>
      <c r="B477" s="9" t="s">
        <v>45</v>
      </c>
      <c r="C477" s="11">
        <v>6179.97</v>
      </c>
      <c r="D477" s="9">
        <v>68</v>
      </c>
      <c r="E477" s="12" t="s">
        <v>231</v>
      </c>
      <c r="F477" s="9"/>
      <c r="G477" s="9"/>
      <c r="H477" s="13"/>
      <c r="I477" s="9" t="s">
        <v>11</v>
      </c>
      <c r="J477" s="10"/>
      <c r="K477" s="9"/>
      <c r="L477" s="9"/>
      <c r="M477" s="9"/>
      <c r="N477" s="9"/>
      <c r="O477" s="13"/>
      <c r="P477" s="9"/>
      <c r="Q477" s="9"/>
      <c r="R477" s="10"/>
      <c r="S477" s="9"/>
      <c r="T477" s="9"/>
      <c r="U477" s="9"/>
      <c r="V477" s="14"/>
      <c r="W477" s="9"/>
      <c r="X477" s="9"/>
      <c r="Y477" s="9"/>
      <c r="Z477" s="9"/>
      <c r="AA477" s="9"/>
    </row>
    <row r="478" spans="1:27" ht="12.75">
      <c r="A478" s="10">
        <v>45318</v>
      </c>
      <c r="B478" s="9" t="s">
        <v>17</v>
      </c>
      <c r="C478" s="11">
        <v>8426.74</v>
      </c>
      <c r="D478" s="9">
        <v>90</v>
      </c>
      <c r="E478" s="12" t="s">
        <v>232</v>
      </c>
      <c r="F478" s="9"/>
      <c r="G478" s="9"/>
      <c r="H478" s="13"/>
      <c r="I478" s="9" t="s">
        <v>16</v>
      </c>
      <c r="J478" s="9"/>
      <c r="K478" s="9"/>
      <c r="L478" s="9"/>
      <c r="M478" s="9"/>
      <c r="N478" s="9"/>
      <c r="O478" s="13"/>
      <c r="P478" s="9"/>
      <c r="Q478" s="9"/>
      <c r="R478" s="10"/>
      <c r="S478" s="9"/>
      <c r="T478" s="9"/>
      <c r="U478" s="9"/>
      <c r="V478" s="14"/>
      <c r="W478" s="9"/>
      <c r="X478" s="9"/>
      <c r="Y478" s="9"/>
      <c r="Z478" s="9"/>
      <c r="AA478" s="9"/>
    </row>
    <row r="479" spans="1:27" ht="12.75">
      <c r="A479" s="10">
        <v>45318</v>
      </c>
      <c r="B479" s="9" t="s">
        <v>19</v>
      </c>
      <c r="C479" s="11">
        <v>6120.89</v>
      </c>
      <c r="D479" s="9">
        <v>77</v>
      </c>
      <c r="E479" s="12" t="s">
        <v>227</v>
      </c>
      <c r="F479" s="9"/>
      <c r="G479" s="9"/>
      <c r="H479" s="13"/>
      <c r="I479" s="9" t="s">
        <v>16</v>
      </c>
      <c r="J479" s="9"/>
      <c r="K479" s="9"/>
      <c r="L479" s="9"/>
      <c r="M479" s="9"/>
      <c r="N479" s="9"/>
      <c r="O479" s="13"/>
      <c r="P479" s="9"/>
      <c r="Q479" s="9"/>
      <c r="R479" s="10"/>
      <c r="S479" s="9"/>
      <c r="T479" s="9"/>
      <c r="U479" s="9"/>
      <c r="V479" s="14"/>
      <c r="W479" s="9"/>
      <c r="X479" s="9"/>
      <c r="Y479" s="9"/>
      <c r="Z479" s="9"/>
      <c r="AA479" s="9"/>
    </row>
    <row r="480" spans="1:27" ht="12.75">
      <c r="A480" s="10">
        <v>45318</v>
      </c>
      <c r="B480" s="9" t="s">
        <v>21</v>
      </c>
      <c r="C480" s="11">
        <v>5955.97</v>
      </c>
      <c r="D480" s="9">
        <v>74</v>
      </c>
      <c r="E480" s="12" t="s">
        <v>65</v>
      </c>
      <c r="F480" s="9"/>
      <c r="G480" s="9"/>
      <c r="H480" s="13"/>
      <c r="I480" s="9" t="s">
        <v>11</v>
      </c>
      <c r="J480" s="9"/>
      <c r="K480" s="9"/>
      <c r="L480" s="9"/>
      <c r="M480" s="9"/>
      <c r="N480" s="9"/>
      <c r="O480" s="13"/>
      <c r="P480" s="9"/>
      <c r="Q480" s="9"/>
      <c r="R480" s="10"/>
      <c r="S480" s="9"/>
      <c r="T480" s="9"/>
      <c r="U480" s="9"/>
      <c r="V480" s="14"/>
      <c r="W480" s="9"/>
      <c r="X480" s="9"/>
      <c r="Y480" s="9"/>
      <c r="Z480" s="9"/>
      <c r="AA480" s="9"/>
    </row>
    <row r="481" spans="1:27" ht="12.75">
      <c r="A481" s="10">
        <v>45318</v>
      </c>
      <c r="B481" s="9" t="s">
        <v>43</v>
      </c>
      <c r="C481" s="11">
        <v>9467.06</v>
      </c>
      <c r="D481" s="9">
        <v>112</v>
      </c>
      <c r="E481" s="12" t="s">
        <v>47</v>
      </c>
      <c r="F481" s="9"/>
      <c r="G481" s="9"/>
      <c r="H481" s="13"/>
      <c r="I481" s="9" t="s">
        <v>11</v>
      </c>
      <c r="J481" s="9"/>
      <c r="K481" s="9"/>
      <c r="L481" s="9"/>
      <c r="M481" s="9"/>
      <c r="N481" s="9"/>
      <c r="O481" s="13"/>
      <c r="P481" s="9"/>
      <c r="Q481" s="9"/>
      <c r="R481" s="10"/>
      <c r="S481" s="9"/>
      <c r="T481" s="9"/>
      <c r="U481" s="9"/>
      <c r="V481" s="14"/>
      <c r="W481" s="9"/>
      <c r="X481" s="9"/>
      <c r="Y481" s="9"/>
      <c r="Z481" s="9"/>
      <c r="AA481" s="9"/>
    </row>
    <row r="482" spans="1:27" ht="12.75">
      <c r="A482" s="10">
        <v>45319</v>
      </c>
      <c r="B482" s="9" t="s">
        <v>9</v>
      </c>
      <c r="C482" s="11">
        <v>5461.36</v>
      </c>
      <c r="D482" s="9">
        <v>73</v>
      </c>
      <c r="E482" s="12" t="s">
        <v>91</v>
      </c>
      <c r="F482" s="9"/>
      <c r="G482" s="9"/>
      <c r="H482" s="13"/>
      <c r="I482" s="9" t="s">
        <v>11</v>
      </c>
      <c r="J482" s="10"/>
      <c r="K482" s="9"/>
      <c r="L482" s="9"/>
      <c r="M482" s="9"/>
      <c r="N482" s="9"/>
      <c r="O482" s="13"/>
      <c r="P482" s="9"/>
      <c r="Q482" s="9"/>
      <c r="R482" s="10"/>
      <c r="S482" s="9"/>
      <c r="T482" s="9"/>
      <c r="U482" s="9"/>
      <c r="V482" s="14"/>
      <c r="W482" s="9"/>
      <c r="X482" s="9"/>
      <c r="Y482" s="9"/>
      <c r="Z482" s="9"/>
      <c r="AA482" s="9"/>
    </row>
    <row r="483" spans="1:27" ht="12.75">
      <c r="A483" s="10">
        <v>45319</v>
      </c>
      <c r="B483" s="9" t="s">
        <v>12</v>
      </c>
      <c r="C483" s="11">
        <v>6119.3</v>
      </c>
      <c r="D483" s="9">
        <v>83</v>
      </c>
      <c r="E483" s="12" t="s">
        <v>53</v>
      </c>
      <c r="F483" s="9"/>
      <c r="G483" s="9"/>
      <c r="H483" s="13"/>
      <c r="I483" s="9" t="s">
        <v>11</v>
      </c>
      <c r="J483" s="10"/>
      <c r="K483" s="9"/>
      <c r="L483" s="9"/>
      <c r="M483" s="9"/>
      <c r="N483" s="9"/>
      <c r="O483" s="13"/>
      <c r="P483" s="9"/>
      <c r="Q483" s="9"/>
      <c r="R483" s="10"/>
      <c r="S483" s="9"/>
      <c r="T483" s="9"/>
      <c r="U483" s="9"/>
      <c r="V483" s="14"/>
      <c r="W483" s="9"/>
      <c r="X483" s="9"/>
      <c r="Y483" s="9"/>
      <c r="Z483" s="9"/>
      <c r="AA483" s="9"/>
    </row>
    <row r="484" spans="1:27" ht="12.75">
      <c r="A484" s="10">
        <v>45319</v>
      </c>
      <c r="B484" s="9" t="s">
        <v>14</v>
      </c>
      <c r="C484" s="11">
        <v>9742.35</v>
      </c>
      <c r="D484" s="9">
        <v>106</v>
      </c>
      <c r="E484" s="12" t="s">
        <v>233</v>
      </c>
      <c r="F484" s="9"/>
      <c r="G484" s="9"/>
      <c r="H484" s="13"/>
      <c r="I484" s="9" t="s">
        <v>16</v>
      </c>
      <c r="J484" s="10"/>
      <c r="K484" s="9"/>
      <c r="L484" s="9"/>
      <c r="M484" s="9"/>
      <c r="N484" s="9"/>
      <c r="O484" s="13"/>
      <c r="P484" s="9"/>
      <c r="Q484" s="9"/>
      <c r="R484" s="10"/>
      <c r="S484" s="9"/>
      <c r="T484" s="9"/>
      <c r="U484" s="9"/>
      <c r="V484" s="14"/>
      <c r="W484" s="9"/>
      <c r="X484" s="9"/>
      <c r="Y484" s="9"/>
      <c r="Z484" s="9"/>
      <c r="AA484" s="9"/>
    </row>
    <row r="485" spans="1:27" ht="12.75">
      <c r="A485" s="10">
        <v>45319</v>
      </c>
      <c r="B485" s="9" t="s">
        <v>45</v>
      </c>
      <c r="C485" s="11">
        <v>7806.37</v>
      </c>
      <c r="D485" s="9">
        <v>82</v>
      </c>
      <c r="E485" s="12" t="s">
        <v>66</v>
      </c>
      <c r="F485" s="9"/>
      <c r="G485" s="9"/>
      <c r="H485" s="13"/>
      <c r="I485" s="9" t="s">
        <v>11</v>
      </c>
      <c r="J485" s="10"/>
      <c r="K485" s="9"/>
      <c r="L485" s="9"/>
      <c r="M485" s="9"/>
      <c r="N485" s="9"/>
      <c r="O485" s="13"/>
      <c r="P485" s="9"/>
      <c r="Q485" s="9"/>
      <c r="R485" s="10"/>
      <c r="S485" s="9"/>
      <c r="T485" s="9"/>
      <c r="U485" s="9"/>
      <c r="V485" s="14"/>
      <c r="W485" s="9"/>
      <c r="X485" s="9"/>
      <c r="Y485" s="9"/>
      <c r="Z485" s="9"/>
      <c r="AA485" s="9"/>
    </row>
    <row r="486" spans="1:27" ht="12.75">
      <c r="A486" s="10">
        <v>45319</v>
      </c>
      <c r="B486" s="9" t="s">
        <v>17</v>
      </c>
      <c r="C486" s="11">
        <v>8964.43</v>
      </c>
      <c r="D486" s="9">
        <v>105</v>
      </c>
      <c r="E486" s="12" t="s">
        <v>38</v>
      </c>
      <c r="F486" s="9"/>
      <c r="G486" s="9"/>
      <c r="H486" s="13"/>
      <c r="I486" s="9" t="s">
        <v>16</v>
      </c>
      <c r="J486" s="9"/>
      <c r="K486" s="9"/>
      <c r="L486" s="9"/>
      <c r="M486" s="9"/>
      <c r="N486" s="9"/>
      <c r="O486" s="13"/>
      <c r="P486" s="9"/>
      <c r="Q486" s="9"/>
      <c r="R486" s="10"/>
      <c r="S486" s="9"/>
      <c r="T486" s="9"/>
      <c r="U486" s="9"/>
      <c r="V486" s="14"/>
      <c r="W486" s="9"/>
      <c r="X486" s="9"/>
      <c r="Y486" s="9"/>
      <c r="Z486" s="9"/>
      <c r="AA486" s="9"/>
    </row>
    <row r="487" spans="1:27" ht="12.75">
      <c r="A487" s="10">
        <v>45319</v>
      </c>
      <c r="B487" s="9" t="s">
        <v>19</v>
      </c>
      <c r="C487" s="11">
        <v>5806.11</v>
      </c>
      <c r="D487" s="9">
        <v>72</v>
      </c>
      <c r="E487" s="12" t="s">
        <v>63</v>
      </c>
      <c r="F487" s="9"/>
      <c r="G487" s="9"/>
      <c r="H487" s="13"/>
      <c r="I487" s="9" t="s">
        <v>16</v>
      </c>
      <c r="J487" s="9"/>
      <c r="K487" s="9"/>
      <c r="L487" s="9"/>
      <c r="M487" s="9"/>
      <c r="N487" s="9"/>
      <c r="O487" s="13"/>
      <c r="P487" s="9"/>
      <c r="Q487" s="9"/>
      <c r="R487" s="10"/>
      <c r="S487" s="9"/>
      <c r="T487" s="9"/>
      <c r="U487" s="9"/>
      <c r="V487" s="14"/>
      <c r="W487" s="9"/>
      <c r="X487" s="9"/>
      <c r="Y487" s="9"/>
      <c r="Z487" s="9"/>
      <c r="AA487" s="9"/>
    </row>
    <row r="488" spans="1:27" ht="12.75">
      <c r="A488" s="10">
        <v>45319</v>
      </c>
      <c r="B488" s="9" t="s">
        <v>21</v>
      </c>
      <c r="C488" s="11">
        <v>6915.16</v>
      </c>
      <c r="D488" s="9">
        <v>78</v>
      </c>
      <c r="E488" s="12" t="s">
        <v>85</v>
      </c>
      <c r="F488" s="9"/>
      <c r="G488" s="9"/>
      <c r="H488" s="13"/>
      <c r="I488" s="9" t="s">
        <v>11</v>
      </c>
      <c r="J488" s="9"/>
      <c r="K488" s="9"/>
      <c r="L488" s="9"/>
      <c r="M488" s="9"/>
      <c r="N488" s="9"/>
      <c r="O488" s="13"/>
      <c r="P488" s="9"/>
      <c r="Q488" s="9"/>
      <c r="R488" s="10"/>
      <c r="S488" s="9"/>
      <c r="T488" s="9"/>
      <c r="U488" s="9"/>
      <c r="V488" s="14"/>
      <c r="W488" s="9"/>
      <c r="X488" s="9"/>
      <c r="Y488" s="9"/>
      <c r="Z488" s="9"/>
      <c r="AA488" s="9"/>
    </row>
    <row r="489" spans="1:27" ht="12.75">
      <c r="A489" s="10">
        <v>45319</v>
      </c>
      <c r="B489" s="9" t="s">
        <v>43</v>
      </c>
      <c r="C489" s="11">
        <v>4394.12</v>
      </c>
      <c r="D489" s="9">
        <v>57</v>
      </c>
      <c r="E489" s="12" t="s">
        <v>159</v>
      </c>
      <c r="F489" s="9"/>
      <c r="G489" s="9"/>
      <c r="H489" s="13"/>
      <c r="I489" s="9" t="s">
        <v>11</v>
      </c>
      <c r="J489" s="9"/>
      <c r="K489" s="9"/>
      <c r="L489" s="9"/>
      <c r="M489" s="9"/>
      <c r="N489" s="9"/>
      <c r="O489" s="13"/>
      <c r="P489" s="9"/>
      <c r="Q489" s="9"/>
      <c r="R489" s="10"/>
      <c r="S489" s="9"/>
      <c r="T489" s="9"/>
      <c r="U489" s="9"/>
      <c r="V489" s="14"/>
      <c r="W489" s="9"/>
      <c r="X489" s="9"/>
      <c r="Y489" s="9"/>
      <c r="Z489" s="9"/>
      <c r="AA489" s="9"/>
    </row>
    <row r="490" spans="1:27" ht="12.75">
      <c r="A490" s="10">
        <v>45320</v>
      </c>
      <c r="B490" s="9" t="s">
        <v>9</v>
      </c>
      <c r="C490" s="11">
        <v>1806.14</v>
      </c>
      <c r="D490" s="9">
        <v>27</v>
      </c>
      <c r="E490" s="12" t="s">
        <v>206</v>
      </c>
      <c r="F490" s="9"/>
      <c r="G490" s="9"/>
      <c r="H490" s="13"/>
      <c r="I490" s="9" t="s">
        <v>11</v>
      </c>
      <c r="J490" s="10"/>
      <c r="K490" s="9"/>
      <c r="L490" s="9"/>
      <c r="M490" s="9"/>
      <c r="N490" s="9"/>
      <c r="O490" s="13"/>
      <c r="P490" s="9"/>
      <c r="Q490" s="9"/>
      <c r="R490" s="10"/>
      <c r="S490" s="9"/>
      <c r="T490" s="9"/>
      <c r="U490" s="9"/>
      <c r="V490" s="14"/>
      <c r="W490" s="9"/>
      <c r="X490" s="9"/>
      <c r="Y490" s="9"/>
      <c r="Z490" s="9"/>
      <c r="AA490" s="9"/>
    </row>
    <row r="491" spans="1:27" ht="12.75">
      <c r="A491" s="10">
        <v>45320</v>
      </c>
      <c r="B491" s="9" t="s">
        <v>12</v>
      </c>
      <c r="C491" s="11">
        <v>1044.3599999999999</v>
      </c>
      <c r="D491" s="9">
        <v>14</v>
      </c>
      <c r="E491" s="12" t="s">
        <v>97</v>
      </c>
      <c r="F491" s="9"/>
      <c r="G491" s="9"/>
      <c r="H491" s="13"/>
      <c r="I491" s="9" t="s">
        <v>11</v>
      </c>
      <c r="J491" s="10"/>
      <c r="K491" s="9"/>
      <c r="L491" s="9"/>
      <c r="M491" s="9"/>
      <c r="N491" s="9"/>
      <c r="O491" s="13"/>
      <c r="P491" s="9"/>
      <c r="Q491" s="9"/>
      <c r="R491" s="10"/>
      <c r="S491" s="9"/>
      <c r="T491" s="9"/>
      <c r="U491" s="9"/>
      <c r="V491" s="14"/>
      <c r="W491" s="9"/>
      <c r="X491" s="9"/>
      <c r="Y491" s="9"/>
      <c r="Z491" s="9"/>
      <c r="AA491" s="9"/>
    </row>
    <row r="492" spans="1:27" ht="12.75">
      <c r="A492" s="10">
        <v>45320</v>
      </c>
      <c r="B492" s="9" t="s">
        <v>14</v>
      </c>
      <c r="C492" s="11">
        <v>3836.09</v>
      </c>
      <c r="D492" s="9">
        <v>43</v>
      </c>
      <c r="E492" s="12" t="s">
        <v>194</v>
      </c>
      <c r="F492" s="9"/>
      <c r="G492" s="9"/>
      <c r="H492" s="13"/>
      <c r="I492" s="9" t="s">
        <v>16</v>
      </c>
      <c r="J492" s="10"/>
      <c r="K492" s="9"/>
      <c r="L492" s="9"/>
      <c r="M492" s="9"/>
      <c r="N492" s="9"/>
      <c r="O492" s="13"/>
      <c r="P492" s="9"/>
      <c r="Q492" s="9"/>
      <c r="R492" s="10"/>
      <c r="S492" s="9"/>
      <c r="T492" s="9"/>
      <c r="U492" s="9"/>
      <c r="V492" s="14"/>
      <c r="W492" s="9"/>
      <c r="X492" s="9"/>
      <c r="Y492" s="9"/>
      <c r="Z492" s="9"/>
      <c r="AA492" s="9"/>
    </row>
    <row r="493" spans="1:27" ht="12.75">
      <c r="A493" s="10">
        <v>45320</v>
      </c>
      <c r="B493" s="9" t="s">
        <v>45</v>
      </c>
      <c r="C493" s="11">
        <v>2725.7</v>
      </c>
      <c r="D493" s="9">
        <v>29</v>
      </c>
      <c r="E493" s="12" t="s">
        <v>79</v>
      </c>
      <c r="F493" s="9"/>
      <c r="G493" s="9"/>
      <c r="H493" s="13"/>
      <c r="I493" s="9" t="s">
        <v>11</v>
      </c>
      <c r="J493" s="10"/>
      <c r="K493" s="9"/>
      <c r="L493" s="9"/>
      <c r="M493" s="9"/>
      <c r="N493" s="9"/>
      <c r="O493" s="13"/>
      <c r="P493" s="9"/>
      <c r="Q493" s="9"/>
      <c r="R493" s="10"/>
      <c r="S493" s="9"/>
      <c r="T493" s="9"/>
      <c r="U493" s="9"/>
      <c r="V493" s="14"/>
      <c r="W493" s="9"/>
      <c r="X493" s="9"/>
      <c r="Y493" s="9"/>
      <c r="Z493" s="9"/>
      <c r="AA493" s="9"/>
    </row>
    <row r="494" spans="1:27" ht="12.75">
      <c r="A494" s="10">
        <v>45320</v>
      </c>
      <c r="B494" s="9" t="s">
        <v>17</v>
      </c>
      <c r="C494" s="11">
        <v>6533.12</v>
      </c>
      <c r="D494" s="9">
        <v>64</v>
      </c>
      <c r="E494" s="12" t="s">
        <v>38</v>
      </c>
      <c r="F494" s="9"/>
      <c r="G494" s="9"/>
      <c r="H494" s="13"/>
      <c r="I494" s="9" t="s">
        <v>16</v>
      </c>
      <c r="J494" s="9"/>
      <c r="K494" s="9"/>
      <c r="L494" s="9"/>
      <c r="M494" s="9"/>
      <c r="N494" s="9"/>
      <c r="O494" s="13"/>
      <c r="P494" s="9"/>
      <c r="Q494" s="9"/>
      <c r="R494" s="10"/>
      <c r="S494" s="9"/>
      <c r="T494" s="9"/>
      <c r="U494" s="9"/>
      <c r="V494" s="14"/>
      <c r="W494" s="9"/>
      <c r="X494" s="9"/>
      <c r="Y494" s="9"/>
      <c r="Z494" s="9"/>
      <c r="AA494" s="9"/>
    </row>
    <row r="495" spans="1:27" ht="12.75">
      <c r="A495" s="10">
        <v>45320</v>
      </c>
      <c r="B495" s="9" t="s">
        <v>19</v>
      </c>
      <c r="C495" s="11">
        <v>3523.44</v>
      </c>
      <c r="D495" s="9">
        <v>36</v>
      </c>
      <c r="E495" s="12" t="s">
        <v>25</v>
      </c>
      <c r="F495" s="9"/>
      <c r="G495" s="9"/>
      <c r="H495" s="13"/>
      <c r="I495" s="9" t="s">
        <v>16</v>
      </c>
      <c r="J495" s="9"/>
      <c r="K495" s="9"/>
      <c r="L495" s="9"/>
      <c r="M495" s="9"/>
      <c r="N495" s="9"/>
      <c r="O495" s="13"/>
      <c r="P495" s="9"/>
      <c r="Q495" s="9"/>
      <c r="R495" s="10"/>
      <c r="S495" s="9"/>
      <c r="T495" s="9"/>
      <c r="U495" s="9"/>
      <c r="V495" s="14"/>
      <c r="W495" s="9"/>
      <c r="X495" s="9"/>
      <c r="Y495" s="9"/>
      <c r="Z495" s="9"/>
      <c r="AA495" s="9"/>
    </row>
    <row r="496" spans="1:27" ht="12.75">
      <c r="A496" s="10">
        <v>45320</v>
      </c>
      <c r="B496" s="9" t="s">
        <v>21</v>
      </c>
      <c r="C496" s="11">
        <v>2948.91</v>
      </c>
      <c r="D496" s="9">
        <v>37</v>
      </c>
      <c r="E496" s="12" t="s">
        <v>10</v>
      </c>
      <c r="F496" s="9"/>
      <c r="G496" s="9"/>
      <c r="H496" s="13"/>
      <c r="I496" s="9" t="s">
        <v>11</v>
      </c>
      <c r="J496" s="9"/>
      <c r="K496" s="9"/>
      <c r="L496" s="9"/>
      <c r="M496" s="9"/>
      <c r="N496" s="9"/>
      <c r="O496" s="13"/>
      <c r="P496" s="9"/>
      <c r="Q496" s="9"/>
      <c r="R496" s="10"/>
      <c r="S496" s="9"/>
      <c r="T496" s="9"/>
      <c r="U496" s="9"/>
      <c r="V496" s="14"/>
      <c r="W496" s="9"/>
      <c r="X496" s="9"/>
      <c r="Y496" s="9"/>
      <c r="Z496" s="9"/>
      <c r="AA496" s="9"/>
    </row>
    <row r="497" spans="1:27" ht="12.75">
      <c r="A497" s="10">
        <v>45320</v>
      </c>
      <c r="B497" s="9" t="s">
        <v>43</v>
      </c>
      <c r="C497" s="11">
        <v>3235.73</v>
      </c>
      <c r="D497" s="9">
        <v>37</v>
      </c>
      <c r="E497" s="12" t="s">
        <v>105</v>
      </c>
      <c r="F497" s="9"/>
      <c r="G497" s="9"/>
      <c r="H497" s="13"/>
      <c r="I497" s="9" t="s">
        <v>11</v>
      </c>
      <c r="J497" s="9"/>
      <c r="K497" s="9"/>
      <c r="L497" s="9"/>
      <c r="M497" s="9"/>
      <c r="N497" s="9"/>
      <c r="O497" s="13"/>
      <c r="P497" s="9"/>
      <c r="Q497" s="9"/>
      <c r="R497" s="10"/>
      <c r="S497" s="9"/>
      <c r="T497" s="9"/>
      <c r="U497" s="9"/>
      <c r="V497" s="14"/>
      <c r="W497" s="9"/>
      <c r="X497" s="9"/>
      <c r="Y497" s="9"/>
      <c r="Z497" s="9"/>
      <c r="AA497" s="9"/>
    </row>
    <row r="498" spans="1:27" ht="12.75">
      <c r="A498" s="10">
        <v>45321</v>
      </c>
      <c r="B498" s="9" t="s">
        <v>9</v>
      </c>
      <c r="C498" s="11">
        <v>3889.71</v>
      </c>
      <c r="D498" s="9">
        <v>42</v>
      </c>
      <c r="E498" s="12" t="s">
        <v>77</v>
      </c>
      <c r="F498" s="9"/>
      <c r="G498" s="9"/>
      <c r="H498" s="13"/>
      <c r="I498" s="9" t="s">
        <v>11</v>
      </c>
      <c r="J498" s="10"/>
      <c r="K498" s="9"/>
      <c r="L498" s="9"/>
      <c r="M498" s="9"/>
      <c r="N498" s="9"/>
      <c r="O498" s="13"/>
      <c r="P498" s="9"/>
      <c r="Q498" s="9"/>
      <c r="R498" s="10"/>
      <c r="S498" s="9"/>
      <c r="T498" s="9"/>
      <c r="U498" s="9"/>
      <c r="V498" s="14"/>
      <c r="W498" s="9"/>
      <c r="X498" s="9"/>
      <c r="Y498" s="9"/>
      <c r="Z498" s="9"/>
      <c r="AA498" s="9"/>
    </row>
    <row r="499" spans="1:27" ht="12.75">
      <c r="A499" s="10">
        <v>45321</v>
      </c>
      <c r="B499" s="9" t="s">
        <v>12</v>
      </c>
      <c r="C499" s="11">
        <v>3282.93</v>
      </c>
      <c r="D499" s="9">
        <v>41</v>
      </c>
      <c r="E499" s="12" t="s">
        <v>22</v>
      </c>
      <c r="F499" s="9"/>
      <c r="G499" s="9"/>
      <c r="H499" s="13"/>
      <c r="I499" s="9" t="s">
        <v>11</v>
      </c>
      <c r="J499" s="10"/>
      <c r="K499" s="9"/>
      <c r="L499" s="9"/>
      <c r="M499" s="9"/>
      <c r="N499" s="9"/>
      <c r="O499" s="13"/>
      <c r="P499" s="9"/>
      <c r="Q499" s="9"/>
      <c r="R499" s="10"/>
      <c r="S499" s="9"/>
      <c r="T499" s="9"/>
      <c r="U499" s="9"/>
      <c r="V499" s="14"/>
      <c r="W499" s="9"/>
      <c r="X499" s="9"/>
      <c r="Y499" s="9"/>
      <c r="Z499" s="9"/>
      <c r="AA499" s="9"/>
    </row>
    <row r="500" spans="1:27" ht="12.75">
      <c r="A500" s="10">
        <v>45321</v>
      </c>
      <c r="B500" s="9" t="s">
        <v>14</v>
      </c>
      <c r="C500" s="11">
        <v>4622.76</v>
      </c>
      <c r="D500" s="9">
        <v>55</v>
      </c>
      <c r="E500" s="12" t="s">
        <v>113</v>
      </c>
      <c r="F500" s="9"/>
      <c r="G500" s="9"/>
      <c r="H500" s="13"/>
      <c r="I500" s="9" t="s">
        <v>16</v>
      </c>
      <c r="J500" s="10"/>
      <c r="K500" s="9"/>
      <c r="L500" s="9"/>
      <c r="M500" s="9"/>
      <c r="N500" s="9"/>
      <c r="O500" s="13"/>
      <c r="P500" s="9"/>
      <c r="Q500" s="9"/>
      <c r="R500" s="10"/>
      <c r="S500" s="9"/>
      <c r="T500" s="9"/>
      <c r="U500" s="9"/>
      <c r="V500" s="14"/>
      <c r="W500" s="9"/>
      <c r="X500" s="9"/>
      <c r="Y500" s="9"/>
      <c r="Z500" s="9"/>
      <c r="AA500" s="9"/>
    </row>
    <row r="501" spans="1:27" ht="12.75">
      <c r="A501" s="10">
        <v>45321</v>
      </c>
      <c r="B501" s="9" t="s">
        <v>45</v>
      </c>
      <c r="C501" s="11">
        <v>3810.4</v>
      </c>
      <c r="D501" s="9">
        <v>43</v>
      </c>
      <c r="E501" s="12" t="s">
        <v>135</v>
      </c>
      <c r="F501" s="9"/>
      <c r="G501" s="9"/>
      <c r="H501" s="13"/>
      <c r="I501" s="9" t="s">
        <v>11</v>
      </c>
      <c r="J501" s="10"/>
      <c r="K501" s="9"/>
      <c r="L501" s="9"/>
      <c r="M501" s="9"/>
      <c r="N501" s="9"/>
      <c r="O501" s="13"/>
      <c r="P501" s="9"/>
      <c r="Q501" s="9"/>
      <c r="R501" s="10"/>
      <c r="S501" s="9"/>
      <c r="T501" s="9"/>
      <c r="U501" s="9"/>
      <c r="V501" s="14"/>
      <c r="W501" s="9"/>
      <c r="X501" s="9"/>
      <c r="Y501" s="9"/>
      <c r="Z501" s="9"/>
      <c r="AA501" s="9"/>
    </row>
    <row r="502" spans="1:27" ht="12.75">
      <c r="A502" s="10">
        <v>45321</v>
      </c>
      <c r="B502" s="9" t="s">
        <v>17</v>
      </c>
      <c r="C502" s="11">
        <v>5535.13</v>
      </c>
      <c r="D502" s="9">
        <v>53</v>
      </c>
      <c r="E502" s="12" t="s">
        <v>18</v>
      </c>
      <c r="F502" s="9"/>
      <c r="G502" s="9"/>
      <c r="H502" s="13"/>
      <c r="I502" s="9" t="s">
        <v>16</v>
      </c>
      <c r="J502" s="9"/>
      <c r="K502" s="9"/>
      <c r="L502" s="9"/>
      <c r="M502" s="9"/>
      <c r="N502" s="9"/>
      <c r="O502" s="13"/>
      <c r="P502" s="9"/>
      <c r="Q502" s="9"/>
      <c r="R502" s="10"/>
      <c r="S502" s="9"/>
      <c r="T502" s="9"/>
      <c r="U502" s="9"/>
      <c r="V502" s="14"/>
      <c r="W502" s="9"/>
      <c r="X502" s="9"/>
      <c r="Y502" s="9"/>
      <c r="Z502" s="9"/>
      <c r="AA502" s="9"/>
    </row>
    <row r="503" spans="1:27" ht="12.75">
      <c r="A503" s="10">
        <v>45321</v>
      </c>
      <c r="B503" s="9" t="s">
        <v>19</v>
      </c>
      <c r="C503" s="11">
        <v>4361.49</v>
      </c>
      <c r="D503" s="9">
        <v>51</v>
      </c>
      <c r="E503" s="12" t="s">
        <v>34</v>
      </c>
      <c r="F503" s="9"/>
      <c r="G503" s="9"/>
      <c r="H503" s="13"/>
      <c r="I503" s="9" t="s">
        <v>16</v>
      </c>
      <c r="J503" s="9"/>
      <c r="K503" s="9"/>
      <c r="L503" s="9"/>
      <c r="M503" s="9"/>
      <c r="N503" s="9"/>
      <c r="O503" s="13"/>
      <c r="P503" s="9"/>
      <c r="Q503" s="9"/>
      <c r="R503" s="10"/>
      <c r="S503" s="9"/>
      <c r="T503" s="9"/>
      <c r="U503" s="9"/>
      <c r="V503" s="14"/>
      <c r="W503" s="9"/>
      <c r="X503" s="9"/>
      <c r="Y503" s="9"/>
      <c r="Z503" s="9"/>
      <c r="AA503" s="9"/>
    </row>
    <row r="504" spans="1:27" ht="12.75">
      <c r="A504" s="10">
        <v>45321</v>
      </c>
      <c r="B504" s="9" t="s">
        <v>21</v>
      </c>
      <c r="C504" s="11">
        <v>3566.36</v>
      </c>
      <c r="D504" s="9">
        <v>45</v>
      </c>
      <c r="E504" s="12" t="s">
        <v>128</v>
      </c>
      <c r="F504" s="9"/>
      <c r="G504" s="9"/>
      <c r="H504" s="13"/>
      <c r="I504" s="9" t="s">
        <v>11</v>
      </c>
      <c r="J504" s="9"/>
      <c r="K504" s="9"/>
      <c r="L504" s="9"/>
      <c r="M504" s="9"/>
      <c r="N504" s="9"/>
      <c r="O504" s="13"/>
      <c r="P504" s="9"/>
      <c r="Q504" s="9"/>
      <c r="R504" s="10"/>
      <c r="S504" s="9"/>
      <c r="T504" s="9"/>
      <c r="U504" s="9"/>
      <c r="V504" s="14"/>
      <c r="W504" s="9"/>
      <c r="X504" s="9"/>
      <c r="Y504" s="9"/>
      <c r="Z504" s="9"/>
      <c r="AA504" s="9"/>
    </row>
    <row r="505" spans="1:27" ht="12.75">
      <c r="A505" s="10">
        <v>45321</v>
      </c>
      <c r="B505" s="9" t="s">
        <v>43</v>
      </c>
      <c r="C505" s="11">
        <v>2148.9</v>
      </c>
      <c r="D505" s="9">
        <v>28</v>
      </c>
      <c r="E505" s="12" t="s">
        <v>32</v>
      </c>
      <c r="F505" s="9"/>
      <c r="G505" s="9"/>
      <c r="H505" s="13"/>
      <c r="I505" s="9" t="s">
        <v>11</v>
      </c>
      <c r="J505" s="9"/>
      <c r="K505" s="9"/>
      <c r="L505" s="9"/>
      <c r="M505" s="9"/>
      <c r="N505" s="9"/>
      <c r="O505" s="13"/>
      <c r="P505" s="9"/>
      <c r="Q505" s="9"/>
      <c r="R505" s="10"/>
      <c r="S505" s="9"/>
      <c r="T505" s="9"/>
      <c r="U505" s="9"/>
      <c r="V505" s="14"/>
      <c r="W505" s="9"/>
      <c r="X505" s="9"/>
      <c r="Y505" s="9"/>
      <c r="Z505" s="9"/>
      <c r="AA505" s="9"/>
    </row>
    <row r="506" spans="1:27" ht="12.75">
      <c r="A506" s="10">
        <v>45322</v>
      </c>
      <c r="B506" s="9" t="s">
        <v>9</v>
      </c>
      <c r="C506" s="11">
        <v>4488.1899999999996</v>
      </c>
      <c r="D506" s="9">
        <v>48</v>
      </c>
      <c r="E506" s="12" t="s">
        <v>33</v>
      </c>
      <c r="F506" s="9"/>
      <c r="G506" s="9"/>
      <c r="H506" s="13"/>
      <c r="I506" s="9" t="s">
        <v>11</v>
      </c>
      <c r="J506" s="10"/>
      <c r="K506" s="9"/>
      <c r="L506" s="9"/>
      <c r="M506" s="9"/>
      <c r="N506" s="9"/>
      <c r="O506" s="13"/>
      <c r="P506" s="9"/>
      <c r="Q506" s="9"/>
      <c r="R506" s="10"/>
      <c r="S506" s="9"/>
      <c r="T506" s="9"/>
      <c r="U506" s="9"/>
      <c r="V506" s="14"/>
      <c r="W506" s="9"/>
      <c r="X506" s="9"/>
      <c r="Y506" s="9"/>
      <c r="Z506" s="9"/>
      <c r="AA506" s="9"/>
    </row>
    <row r="507" spans="1:27" ht="12.75">
      <c r="A507" s="10">
        <v>45322</v>
      </c>
      <c r="B507" s="9" t="s">
        <v>12</v>
      </c>
      <c r="C507" s="11">
        <v>2658.92</v>
      </c>
      <c r="D507" s="9">
        <v>35</v>
      </c>
      <c r="E507" s="12" t="s">
        <v>44</v>
      </c>
      <c r="F507" s="9"/>
      <c r="G507" s="9"/>
      <c r="H507" s="13"/>
      <c r="I507" s="9" t="s">
        <v>11</v>
      </c>
      <c r="J507" s="10"/>
      <c r="K507" s="9"/>
      <c r="L507" s="9"/>
      <c r="M507" s="9"/>
      <c r="N507" s="9"/>
      <c r="O507" s="13"/>
      <c r="P507" s="9"/>
      <c r="Q507" s="9"/>
      <c r="R507" s="10"/>
      <c r="S507" s="9"/>
      <c r="T507" s="9"/>
      <c r="U507" s="9"/>
      <c r="V507" s="14"/>
      <c r="W507" s="9"/>
      <c r="X507" s="9"/>
      <c r="Y507" s="9"/>
      <c r="Z507" s="9"/>
      <c r="AA507" s="9"/>
    </row>
    <row r="508" spans="1:27" ht="12.75">
      <c r="A508" s="10">
        <v>45322</v>
      </c>
      <c r="B508" s="9" t="s">
        <v>14</v>
      </c>
      <c r="C508" s="11">
        <v>3379.31</v>
      </c>
      <c r="D508" s="9">
        <v>43</v>
      </c>
      <c r="E508" s="12" t="s">
        <v>18</v>
      </c>
      <c r="F508" s="9"/>
      <c r="G508" s="9"/>
      <c r="H508" s="13"/>
      <c r="I508" s="9" t="s">
        <v>16</v>
      </c>
      <c r="J508" s="10"/>
      <c r="K508" s="9"/>
      <c r="L508" s="9"/>
      <c r="M508" s="9"/>
      <c r="N508" s="9"/>
      <c r="O508" s="13"/>
      <c r="P508" s="9"/>
      <c r="Q508" s="9"/>
      <c r="R508" s="10"/>
      <c r="S508" s="9"/>
      <c r="T508" s="9"/>
      <c r="U508" s="9"/>
      <c r="V508" s="14"/>
      <c r="W508" s="9"/>
      <c r="X508" s="9"/>
      <c r="Y508" s="9"/>
      <c r="Z508" s="9"/>
      <c r="AA508" s="9"/>
    </row>
    <row r="509" spans="1:27" ht="12.75">
      <c r="A509" s="10">
        <v>45322</v>
      </c>
      <c r="B509" s="9" t="s">
        <v>45</v>
      </c>
      <c r="C509" s="11">
        <v>4455.8599999999997</v>
      </c>
      <c r="D509" s="9">
        <v>43</v>
      </c>
      <c r="E509" s="12" t="s">
        <v>125</v>
      </c>
      <c r="F509" s="9"/>
      <c r="G509" s="9"/>
      <c r="H509" s="13"/>
      <c r="I509" s="9" t="s">
        <v>11</v>
      </c>
      <c r="J509" s="10"/>
      <c r="K509" s="9"/>
      <c r="L509" s="9"/>
      <c r="M509" s="9"/>
      <c r="N509" s="9"/>
      <c r="O509" s="13"/>
      <c r="P509" s="9"/>
      <c r="Q509" s="9"/>
      <c r="R509" s="10"/>
      <c r="S509" s="9"/>
      <c r="T509" s="9"/>
      <c r="U509" s="9"/>
      <c r="V509" s="14"/>
      <c r="W509" s="9"/>
      <c r="X509" s="9"/>
      <c r="Y509" s="9"/>
      <c r="Z509" s="9"/>
      <c r="AA509" s="9"/>
    </row>
    <row r="510" spans="1:27" ht="12.75">
      <c r="A510" s="10">
        <v>45322</v>
      </c>
      <c r="B510" s="9" t="s">
        <v>17</v>
      </c>
      <c r="C510" s="11">
        <v>3272.88</v>
      </c>
      <c r="D510" s="9">
        <v>37</v>
      </c>
      <c r="E510" s="12" t="s">
        <v>234</v>
      </c>
      <c r="F510" s="9"/>
      <c r="G510" s="9"/>
      <c r="H510" s="13"/>
      <c r="I510" s="9" t="s">
        <v>16</v>
      </c>
      <c r="J510" s="9"/>
      <c r="K510" s="9"/>
      <c r="L510" s="9"/>
      <c r="M510" s="9"/>
      <c r="N510" s="9"/>
      <c r="O510" s="13"/>
      <c r="P510" s="9"/>
      <c r="Q510" s="9"/>
      <c r="R510" s="10"/>
      <c r="S510" s="9"/>
      <c r="T510" s="9"/>
      <c r="U510" s="9"/>
      <c r="V510" s="14"/>
      <c r="W510" s="9"/>
      <c r="X510" s="9"/>
      <c r="Y510" s="9"/>
      <c r="Z510" s="9"/>
      <c r="AA510" s="9"/>
    </row>
    <row r="511" spans="1:27" ht="12.75">
      <c r="A511" s="10">
        <v>45322</v>
      </c>
      <c r="B511" s="9" t="s">
        <v>19</v>
      </c>
      <c r="C511" s="11">
        <v>4107</v>
      </c>
      <c r="D511" s="9">
        <v>36</v>
      </c>
      <c r="E511" s="12" t="s">
        <v>32</v>
      </c>
      <c r="F511" s="9"/>
      <c r="G511" s="9"/>
      <c r="H511" s="13"/>
      <c r="I511" s="9" t="s">
        <v>16</v>
      </c>
      <c r="J511" s="9"/>
      <c r="K511" s="9"/>
      <c r="L511" s="9"/>
      <c r="M511" s="9"/>
      <c r="N511" s="9"/>
      <c r="O511" s="13"/>
      <c r="P511" s="9"/>
      <c r="Q511" s="9"/>
      <c r="R511" s="10"/>
      <c r="S511" s="9"/>
      <c r="T511" s="9"/>
      <c r="U511" s="9"/>
      <c r="V511" s="14"/>
      <c r="W511" s="9"/>
      <c r="X511" s="9"/>
      <c r="Y511" s="9"/>
      <c r="Z511" s="9"/>
      <c r="AA511" s="9"/>
    </row>
    <row r="512" spans="1:27" ht="12.75">
      <c r="A512" s="10">
        <v>45322</v>
      </c>
      <c r="B512" s="9" t="s">
        <v>21</v>
      </c>
      <c r="C512" s="11">
        <v>2977.44</v>
      </c>
      <c r="D512" s="9">
        <v>39</v>
      </c>
      <c r="E512" s="12" t="s">
        <v>28</v>
      </c>
      <c r="F512" s="9"/>
      <c r="G512" s="9"/>
      <c r="H512" s="13"/>
      <c r="I512" s="9" t="s">
        <v>11</v>
      </c>
      <c r="J512" s="9"/>
      <c r="K512" s="9"/>
      <c r="L512" s="9"/>
      <c r="M512" s="9"/>
      <c r="N512" s="9"/>
      <c r="O512" s="13"/>
      <c r="P512" s="9"/>
      <c r="Q512" s="9"/>
      <c r="R512" s="10"/>
      <c r="S512" s="9"/>
      <c r="T512" s="9"/>
      <c r="U512" s="9"/>
      <c r="V512" s="14"/>
      <c r="W512" s="9"/>
      <c r="X512" s="9"/>
      <c r="Y512" s="9"/>
      <c r="Z512" s="9"/>
      <c r="AA512" s="9"/>
    </row>
    <row r="513" spans="1:27" ht="12.75">
      <c r="A513" s="10">
        <v>45322</v>
      </c>
      <c r="B513" s="9" t="s">
        <v>43</v>
      </c>
      <c r="C513" s="11">
        <v>4066.52</v>
      </c>
      <c r="D513" s="9">
        <v>43</v>
      </c>
      <c r="E513" s="12" t="s">
        <v>100</v>
      </c>
      <c r="F513" s="9"/>
      <c r="G513" s="9"/>
      <c r="H513" s="13"/>
      <c r="I513" s="9" t="s">
        <v>11</v>
      </c>
      <c r="J513" s="9"/>
      <c r="K513" s="9"/>
      <c r="L513" s="9"/>
      <c r="M513" s="9"/>
      <c r="N513" s="9"/>
      <c r="O513" s="13"/>
      <c r="P513" s="9"/>
      <c r="Q513" s="9"/>
      <c r="R513" s="10"/>
      <c r="S513" s="9"/>
      <c r="T513" s="9"/>
      <c r="U513" s="9"/>
      <c r="V513" s="14"/>
      <c r="W513" s="9"/>
      <c r="X513" s="9"/>
      <c r="Y513" s="9"/>
      <c r="Z513" s="9"/>
      <c r="AA513" s="9"/>
    </row>
    <row r="514" spans="1:27" ht="12.75">
      <c r="A514" s="10">
        <v>45323</v>
      </c>
      <c r="B514" s="9" t="s">
        <v>9</v>
      </c>
      <c r="C514" s="11">
        <v>4469.8999999999996</v>
      </c>
      <c r="D514" s="9">
        <v>58</v>
      </c>
      <c r="E514" s="12" t="s">
        <v>207</v>
      </c>
      <c r="F514" s="9"/>
      <c r="G514" s="9"/>
      <c r="H514" s="13"/>
      <c r="I514" s="9" t="s">
        <v>11</v>
      </c>
      <c r="J514" s="10"/>
      <c r="K514" s="9"/>
      <c r="L514" s="9"/>
      <c r="M514" s="9"/>
      <c r="N514" s="9"/>
      <c r="O514" s="13"/>
      <c r="P514" s="9"/>
      <c r="Q514" s="9"/>
      <c r="R514" s="10"/>
      <c r="S514" s="9"/>
      <c r="T514" s="9"/>
      <c r="U514" s="9"/>
      <c r="V514" s="14"/>
      <c r="W514" s="9"/>
      <c r="X514" s="9"/>
      <c r="Y514" s="9"/>
      <c r="Z514" s="9"/>
      <c r="AA514" s="9"/>
    </row>
    <row r="515" spans="1:27" ht="12.75">
      <c r="A515" s="10">
        <v>45323</v>
      </c>
      <c r="B515" s="9" t="s">
        <v>12</v>
      </c>
      <c r="C515" s="11">
        <v>5966.97</v>
      </c>
      <c r="D515" s="9">
        <v>67</v>
      </c>
      <c r="E515" s="12" t="s">
        <v>109</v>
      </c>
      <c r="F515" s="9"/>
      <c r="G515" s="9"/>
      <c r="H515" s="13"/>
      <c r="I515" s="9" t="s">
        <v>11</v>
      </c>
      <c r="J515" s="10"/>
      <c r="K515" s="9"/>
      <c r="L515" s="9"/>
      <c r="M515" s="9"/>
      <c r="N515" s="9"/>
      <c r="O515" s="13"/>
      <c r="P515" s="9"/>
      <c r="Q515" s="9"/>
      <c r="R515" s="10"/>
      <c r="S515" s="9"/>
      <c r="T515" s="9"/>
      <c r="U515" s="9"/>
      <c r="V515" s="14"/>
      <c r="W515" s="9"/>
      <c r="X515" s="9"/>
      <c r="Y515" s="9"/>
      <c r="Z515" s="9"/>
      <c r="AA515" s="9"/>
    </row>
    <row r="516" spans="1:27" ht="12.75">
      <c r="A516" s="10">
        <v>45323</v>
      </c>
      <c r="B516" s="9" t="s">
        <v>14</v>
      </c>
      <c r="C516" s="11">
        <v>3368.3</v>
      </c>
      <c r="D516" s="9">
        <v>38</v>
      </c>
      <c r="E516" s="12" t="s">
        <v>118</v>
      </c>
      <c r="F516" s="9"/>
      <c r="G516" s="9"/>
      <c r="H516" s="13"/>
      <c r="I516" s="9" t="s">
        <v>16</v>
      </c>
      <c r="J516" s="10"/>
      <c r="K516" s="9"/>
      <c r="L516" s="9"/>
      <c r="M516" s="9"/>
      <c r="N516" s="9"/>
      <c r="O516" s="13"/>
      <c r="P516" s="9"/>
      <c r="Q516" s="9"/>
      <c r="R516" s="10"/>
      <c r="S516" s="9"/>
      <c r="T516" s="9"/>
      <c r="U516" s="9"/>
      <c r="V516" s="14"/>
      <c r="W516" s="9"/>
      <c r="X516" s="9"/>
      <c r="Y516" s="9"/>
      <c r="Z516" s="9"/>
      <c r="AA516" s="9"/>
    </row>
    <row r="517" spans="1:27" ht="12.75">
      <c r="A517" s="10">
        <v>45323</v>
      </c>
      <c r="B517" s="9" t="s">
        <v>45</v>
      </c>
      <c r="C517" s="11">
        <v>2668.99</v>
      </c>
      <c r="D517" s="9">
        <v>29</v>
      </c>
      <c r="E517" s="12" t="s">
        <v>97</v>
      </c>
      <c r="F517" s="9"/>
      <c r="G517" s="9"/>
      <c r="H517" s="13"/>
      <c r="I517" s="9" t="s">
        <v>11</v>
      </c>
      <c r="J517" s="10"/>
      <c r="K517" s="9"/>
      <c r="L517" s="9"/>
      <c r="M517" s="9"/>
      <c r="N517" s="9"/>
      <c r="O517" s="13"/>
      <c r="P517" s="9"/>
      <c r="Q517" s="9"/>
      <c r="R517" s="10"/>
      <c r="S517" s="9"/>
      <c r="T517" s="9"/>
      <c r="U517" s="9"/>
      <c r="V517" s="14"/>
      <c r="W517" s="9"/>
      <c r="X517" s="9"/>
      <c r="Y517" s="9"/>
      <c r="Z517" s="9"/>
      <c r="AA517" s="9"/>
    </row>
    <row r="518" spans="1:27" ht="12.75">
      <c r="A518" s="10">
        <v>45323</v>
      </c>
      <c r="B518" s="9" t="s">
        <v>17</v>
      </c>
      <c r="C518" s="11">
        <v>3169.81</v>
      </c>
      <c r="D518" s="9">
        <v>42</v>
      </c>
      <c r="E518" s="12" t="s">
        <v>135</v>
      </c>
      <c r="F518" s="9"/>
      <c r="G518" s="9"/>
      <c r="H518" s="13"/>
      <c r="I518" s="9" t="s">
        <v>16</v>
      </c>
      <c r="J518" s="9"/>
      <c r="K518" s="9"/>
      <c r="L518" s="9"/>
      <c r="M518" s="9"/>
      <c r="N518" s="9"/>
      <c r="O518" s="13"/>
      <c r="P518" s="9"/>
      <c r="Q518" s="9"/>
      <c r="R518" s="10"/>
      <c r="S518" s="9"/>
      <c r="T518" s="9"/>
      <c r="U518" s="9"/>
      <c r="V518" s="14"/>
      <c r="W518" s="9"/>
      <c r="X518" s="9"/>
      <c r="Y518" s="9"/>
      <c r="Z518" s="9"/>
      <c r="AA518" s="9"/>
    </row>
    <row r="519" spans="1:27" ht="12.75">
      <c r="A519" s="10">
        <v>45323</v>
      </c>
      <c r="B519" s="9" t="s">
        <v>19</v>
      </c>
      <c r="C519" s="11">
        <v>2413.3200000000002</v>
      </c>
      <c r="D519" s="9">
        <v>32</v>
      </c>
      <c r="E519" s="12" t="s">
        <v>188</v>
      </c>
      <c r="F519" s="9"/>
      <c r="G519" s="9"/>
      <c r="H519" s="13"/>
      <c r="I519" s="9" t="s">
        <v>16</v>
      </c>
      <c r="J519" s="9"/>
      <c r="K519" s="9"/>
      <c r="L519" s="9"/>
      <c r="M519" s="9"/>
      <c r="N519" s="9"/>
      <c r="O519" s="13"/>
      <c r="P519" s="9"/>
      <c r="Q519" s="9"/>
      <c r="R519" s="10"/>
      <c r="S519" s="9"/>
      <c r="T519" s="9"/>
      <c r="U519" s="9"/>
      <c r="V519" s="14"/>
      <c r="W519" s="9"/>
      <c r="X519" s="9"/>
      <c r="Y519" s="9"/>
      <c r="Z519" s="9"/>
      <c r="AA519" s="9"/>
    </row>
    <row r="520" spans="1:27" ht="12.75">
      <c r="A520" s="10">
        <v>45323</v>
      </c>
      <c r="B520" s="9" t="s">
        <v>21</v>
      </c>
      <c r="C520" s="11">
        <v>3410.11</v>
      </c>
      <c r="D520" s="9">
        <v>37</v>
      </c>
      <c r="E520" s="12" t="s">
        <v>10</v>
      </c>
      <c r="F520" s="9"/>
      <c r="G520" s="9"/>
      <c r="H520" s="13"/>
      <c r="I520" s="9" t="s">
        <v>11</v>
      </c>
      <c r="J520" s="9"/>
      <c r="K520" s="9"/>
      <c r="L520" s="9"/>
      <c r="M520" s="9"/>
      <c r="N520" s="9"/>
      <c r="O520" s="13"/>
      <c r="P520" s="9"/>
      <c r="Q520" s="9"/>
      <c r="R520" s="10"/>
      <c r="S520" s="9"/>
      <c r="T520" s="9"/>
      <c r="U520" s="9"/>
      <c r="V520" s="14"/>
      <c r="W520" s="9"/>
      <c r="X520" s="9"/>
      <c r="Y520" s="9"/>
      <c r="Z520" s="9"/>
      <c r="AA520" s="9"/>
    </row>
    <row r="521" spans="1:27" ht="12.75">
      <c r="A521" s="10">
        <v>45323</v>
      </c>
      <c r="B521" s="9" t="s">
        <v>43</v>
      </c>
      <c r="C521" s="11">
        <v>4140.3999999999996</v>
      </c>
      <c r="D521" s="9">
        <v>45</v>
      </c>
      <c r="E521" s="12" t="s">
        <v>140</v>
      </c>
      <c r="F521" s="9"/>
      <c r="G521" s="9"/>
      <c r="H521" s="13"/>
      <c r="I521" s="9" t="s">
        <v>11</v>
      </c>
      <c r="J521" s="9"/>
      <c r="K521" s="9"/>
      <c r="L521" s="9"/>
      <c r="M521" s="9"/>
      <c r="N521" s="9"/>
      <c r="O521" s="13"/>
      <c r="P521" s="9"/>
      <c r="Q521" s="9"/>
      <c r="R521" s="10"/>
      <c r="S521" s="9"/>
      <c r="T521" s="9"/>
      <c r="U521" s="9"/>
      <c r="V521" s="14"/>
      <c r="W521" s="9"/>
      <c r="X521" s="9"/>
      <c r="Y521" s="9"/>
      <c r="Z521" s="9"/>
      <c r="AA521" s="9"/>
    </row>
    <row r="522" spans="1:27" ht="12.75">
      <c r="A522" s="10">
        <v>45324</v>
      </c>
      <c r="B522" s="9" t="s">
        <v>9</v>
      </c>
      <c r="C522" s="11">
        <v>8421.68</v>
      </c>
      <c r="D522" s="9">
        <v>100</v>
      </c>
      <c r="E522" s="12" t="s">
        <v>145</v>
      </c>
      <c r="F522" s="9"/>
      <c r="G522" s="9"/>
      <c r="H522" s="13"/>
      <c r="I522" s="9" t="s">
        <v>11</v>
      </c>
      <c r="J522" s="10"/>
      <c r="K522" s="9"/>
      <c r="L522" s="9"/>
      <c r="M522" s="9"/>
      <c r="N522" s="9"/>
      <c r="O522" s="13"/>
      <c r="P522" s="9"/>
      <c r="Q522" s="9"/>
      <c r="R522" s="10"/>
      <c r="S522" s="9"/>
      <c r="T522" s="9"/>
      <c r="U522" s="9"/>
      <c r="V522" s="14"/>
      <c r="W522" s="9"/>
      <c r="X522" s="9"/>
      <c r="Y522" s="9"/>
      <c r="Z522" s="9"/>
      <c r="AA522" s="9"/>
    </row>
    <row r="523" spans="1:27" ht="12.75">
      <c r="A523" s="10">
        <v>45324</v>
      </c>
      <c r="B523" s="9" t="s">
        <v>12</v>
      </c>
      <c r="C523" s="11">
        <v>10057.01</v>
      </c>
      <c r="D523" s="9">
        <v>115</v>
      </c>
      <c r="E523" s="12" t="s">
        <v>180</v>
      </c>
      <c r="F523" s="9"/>
      <c r="G523" s="9"/>
      <c r="H523" s="13"/>
      <c r="I523" s="9" t="s">
        <v>11</v>
      </c>
      <c r="J523" s="10"/>
      <c r="K523" s="9"/>
      <c r="L523" s="9"/>
      <c r="M523" s="9"/>
      <c r="N523" s="9"/>
      <c r="O523" s="13"/>
      <c r="P523" s="9"/>
      <c r="Q523" s="9"/>
      <c r="R523" s="10"/>
      <c r="S523" s="9"/>
      <c r="T523" s="9"/>
      <c r="U523" s="9"/>
      <c r="V523" s="14"/>
      <c r="W523" s="9"/>
      <c r="X523" s="9"/>
      <c r="Y523" s="9"/>
      <c r="Z523" s="9"/>
      <c r="AA523" s="9"/>
    </row>
    <row r="524" spans="1:27" ht="12.75">
      <c r="A524" s="10">
        <v>45324</v>
      </c>
      <c r="B524" s="9" t="s">
        <v>14</v>
      </c>
      <c r="C524" s="11">
        <v>6683.55</v>
      </c>
      <c r="D524" s="9">
        <v>74</v>
      </c>
      <c r="E524" s="12" t="s">
        <v>72</v>
      </c>
      <c r="F524" s="9"/>
      <c r="G524" s="9"/>
      <c r="H524" s="13"/>
      <c r="I524" s="9" t="s">
        <v>16</v>
      </c>
      <c r="J524" s="10"/>
      <c r="K524" s="9"/>
      <c r="L524" s="9"/>
      <c r="M524" s="9"/>
      <c r="N524" s="9"/>
      <c r="O524" s="13"/>
      <c r="P524" s="9"/>
      <c r="Q524" s="9"/>
      <c r="R524" s="10"/>
      <c r="S524" s="9"/>
      <c r="T524" s="9"/>
      <c r="U524" s="9"/>
      <c r="V524" s="14"/>
      <c r="W524" s="9"/>
      <c r="X524" s="9"/>
      <c r="Y524" s="9"/>
      <c r="Z524" s="9"/>
      <c r="AA524" s="9"/>
    </row>
    <row r="525" spans="1:27" ht="12.75">
      <c r="A525" s="10">
        <v>45324</v>
      </c>
      <c r="B525" s="9" t="s">
        <v>45</v>
      </c>
      <c r="C525" s="11">
        <v>8702.6299999999992</v>
      </c>
      <c r="D525" s="9">
        <v>89</v>
      </c>
      <c r="E525" s="12" t="s">
        <v>78</v>
      </c>
      <c r="F525" s="9"/>
      <c r="G525" s="9"/>
      <c r="H525" s="13"/>
      <c r="I525" s="9" t="s">
        <v>11</v>
      </c>
      <c r="J525" s="10"/>
      <c r="K525" s="9"/>
      <c r="L525" s="9"/>
      <c r="M525" s="9"/>
      <c r="N525" s="9"/>
      <c r="O525" s="13"/>
      <c r="P525" s="9"/>
      <c r="Q525" s="9"/>
      <c r="R525" s="10"/>
      <c r="S525" s="9"/>
      <c r="T525" s="9"/>
      <c r="U525" s="9"/>
      <c r="V525" s="14"/>
      <c r="W525" s="9"/>
      <c r="X525" s="9"/>
      <c r="Y525" s="9"/>
      <c r="Z525" s="9"/>
      <c r="AA525" s="9"/>
    </row>
    <row r="526" spans="1:27" ht="12.75">
      <c r="A526" s="10">
        <v>45324</v>
      </c>
      <c r="B526" s="9" t="s">
        <v>17</v>
      </c>
      <c r="C526" s="11">
        <v>6634.65</v>
      </c>
      <c r="D526" s="9">
        <v>74</v>
      </c>
      <c r="E526" s="12" t="s">
        <v>142</v>
      </c>
      <c r="F526" s="9"/>
      <c r="G526" s="9"/>
      <c r="H526" s="13"/>
      <c r="I526" s="9" t="s">
        <v>16</v>
      </c>
      <c r="J526" s="9"/>
      <c r="K526" s="9"/>
      <c r="L526" s="9"/>
      <c r="M526" s="9"/>
      <c r="N526" s="9"/>
      <c r="O526" s="13"/>
      <c r="P526" s="9"/>
      <c r="Q526" s="9"/>
      <c r="R526" s="10"/>
      <c r="S526" s="9"/>
      <c r="T526" s="9"/>
      <c r="U526" s="9"/>
      <c r="V526" s="14"/>
      <c r="W526" s="9"/>
      <c r="X526" s="9"/>
      <c r="Y526" s="9"/>
      <c r="Z526" s="9"/>
      <c r="AA526" s="9"/>
    </row>
    <row r="527" spans="1:27" ht="12.75">
      <c r="A527" s="10">
        <v>45324</v>
      </c>
      <c r="B527" s="9" t="s">
        <v>19</v>
      </c>
      <c r="C527" s="11">
        <v>6419.94</v>
      </c>
      <c r="D527" s="9">
        <v>84</v>
      </c>
      <c r="E527" s="12" t="s">
        <v>235</v>
      </c>
      <c r="F527" s="9"/>
      <c r="G527" s="9"/>
      <c r="H527" s="13"/>
      <c r="I527" s="9" t="s">
        <v>16</v>
      </c>
      <c r="J527" s="9"/>
      <c r="K527" s="9"/>
      <c r="L527" s="9"/>
      <c r="M527" s="9"/>
      <c r="N527" s="9"/>
      <c r="O527" s="13"/>
      <c r="P527" s="9"/>
      <c r="Q527" s="9"/>
      <c r="R527" s="10"/>
      <c r="S527" s="9"/>
      <c r="T527" s="9"/>
      <c r="U527" s="9"/>
      <c r="V527" s="14"/>
      <c r="W527" s="9"/>
      <c r="X527" s="9"/>
      <c r="Y527" s="9"/>
      <c r="Z527" s="9"/>
      <c r="AA527" s="9"/>
    </row>
    <row r="528" spans="1:27" ht="12.75">
      <c r="A528" s="10">
        <v>45324</v>
      </c>
      <c r="B528" s="9" t="s">
        <v>21</v>
      </c>
      <c r="C528" s="11">
        <v>11245.78</v>
      </c>
      <c r="D528" s="9">
        <v>118</v>
      </c>
      <c r="E528" s="12" t="s">
        <v>65</v>
      </c>
      <c r="F528" s="9"/>
      <c r="G528" s="9"/>
      <c r="H528" s="13"/>
      <c r="I528" s="9" t="s">
        <v>11</v>
      </c>
      <c r="J528" s="9"/>
      <c r="K528" s="9"/>
      <c r="L528" s="9"/>
      <c r="M528" s="9"/>
      <c r="N528" s="9"/>
      <c r="O528" s="13"/>
      <c r="P528" s="9"/>
      <c r="Q528" s="9"/>
      <c r="R528" s="10"/>
      <c r="S528" s="9"/>
      <c r="T528" s="9"/>
      <c r="U528" s="9"/>
      <c r="V528" s="14"/>
      <c r="W528" s="9"/>
      <c r="X528" s="9"/>
      <c r="Y528" s="9"/>
      <c r="Z528" s="9"/>
      <c r="AA528" s="9"/>
    </row>
    <row r="529" spans="1:27" ht="12.75">
      <c r="A529" s="10">
        <v>45324</v>
      </c>
      <c r="B529" s="9" t="s">
        <v>43</v>
      </c>
      <c r="C529" s="11">
        <v>8504.25</v>
      </c>
      <c r="D529" s="9">
        <v>95</v>
      </c>
      <c r="E529" s="12" t="s">
        <v>160</v>
      </c>
      <c r="F529" s="9"/>
      <c r="G529" s="9"/>
      <c r="H529" s="13"/>
      <c r="I529" s="9" t="s">
        <v>11</v>
      </c>
      <c r="J529" s="9"/>
      <c r="K529" s="9"/>
      <c r="L529" s="9"/>
      <c r="M529" s="9"/>
      <c r="N529" s="9"/>
      <c r="O529" s="13"/>
      <c r="P529" s="9"/>
      <c r="Q529" s="9"/>
      <c r="R529" s="10"/>
      <c r="S529" s="9"/>
      <c r="T529" s="9"/>
      <c r="U529" s="9"/>
      <c r="V529" s="14"/>
      <c r="W529" s="9"/>
      <c r="X529" s="9"/>
      <c r="Y529" s="9"/>
      <c r="Z529" s="9"/>
      <c r="AA529" s="9"/>
    </row>
    <row r="530" spans="1:27" ht="12.75">
      <c r="A530" s="10">
        <v>45325</v>
      </c>
      <c r="B530" s="9" t="s">
        <v>9</v>
      </c>
      <c r="C530" s="11">
        <v>6323.53</v>
      </c>
      <c r="D530" s="9">
        <v>75</v>
      </c>
      <c r="E530" s="12" t="s">
        <v>10</v>
      </c>
      <c r="F530" s="9"/>
      <c r="G530" s="9"/>
      <c r="H530" s="13"/>
      <c r="I530" s="9" t="s">
        <v>11</v>
      </c>
      <c r="J530" s="10"/>
      <c r="K530" s="9"/>
      <c r="L530" s="9"/>
      <c r="M530" s="9"/>
      <c r="N530" s="9"/>
      <c r="O530" s="13"/>
      <c r="P530" s="9"/>
      <c r="Q530" s="9"/>
      <c r="R530" s="10"/>
      <c r="S530" s="9"/>
      <c r="T530" s="9"/>
      <c r="U530" s="9"/>
      <c r="V530" s="14"/>
      <c r="W530" s="9"/>
      <c r="X530" s="9"/>
      <c r="Y530" s="9"/>
      <c r="Z530" s="9"/>
      <c r="AA530" s="9"/>
    </row>
    <row r="531" spans="1:27" ht="12.75">
      <c r="A531" s="10">
        <v>45325</v>
      </c>
      <c r="B531" s="9" t="s">
        <v>12</v>
      </c>
      <c r="C531" s="11">
        <v>6091.49</v>
      </c>
      <c r="D531" s="9">
        <v>67</v>
      </c>
      <c r="E531" s="12" t="s">
        <v>67</v>
      </c>
      <c r="F531" s="9"/>
      <c r="G531" s="9"/>
      <c r="H531" s="13"/>
      <c r="I531" s="9" t="s">
        <v>11</v>
      </c>
      <c r="J531" s="10"/>
      <c r="K531" s="9"/>
      <c r="L531" s="9"/>
      <c r="M531" s="9"/>
      <c r="N531" s="9"/>
      <c r="O531" s="13"/>
      <c r="P531" s="9"/>
      <c r="Q531" s="9"/>
      <c r="R531" s="10"/>
      <c r="S531" s="9"/>
      <c r="T531" s="9"/>
      <c r="U531" s="9"/>
      <c r="V531" s="14"/>
      <c r="W531" s="9"/>
      <c r="X531" s="9"/>
      <c r="Y531" s="9"/>
      <c r="Z531" s="9"/>
      <c r="AA531" s="9"/>
    </row>
    <row r="532" spans="1:27" ht="12.75">
      <c r="A532" s="10">
        <v>45325</v>
      </c>
      <c r="B532" s="9" t="s">
        <v>14</v>
      </c>
      <c r="C532" s="11">
        <v>7176.61</v>
      </c>
      <c r="D532" s="9">
        <v>75</v>
      </c>
      <c r="E532" s="12" t="s">
        <v>236</v>
      </c>
      <c r="F532" s="9"/>
      <c r="G532" s="9"/>
      <c r="H532" s="13"/>
      <c r="I532" s="9" t="s">
        <v>16</v>
      </c>
      <c r="J532" s="10"/>
      <c r="K532" s="9"/>
      <c r="L532" s="9"/>
      <c r="M532" s="9"/>
      <c r="N532" s="9"/>
      <c r="O532" s="13"/>
      <c r="P532" s="9"/>
      <c r="Q532" s="9"/>
      <c r="R532" s="10"/>
      <c r="S532" s="9"/>
      <c r="T532" s="9"/>
      <c r="U532" s="9"/>
      <c r="V532" s="14"/>
      <c r="W532" s="9"/>
      <c r="X532" s="9"/>
      <c r="Y532" s="9"/>
      <c r="Z532" s="9"/>
      <c r="AA532" s="9"/>
    </row>
    <row r="533" spans="1:27" ht="12.75">
      <c r="A533" s="10">
        <v>45325</v>
      </c>
      <c r="B533" s="9" t="s">
        <v>45</v>
      </c>
      <c r="C533" s="11">
        <v>7387.37</v>
      </c>
      <c r="D533" s="9">
        <v>78</v>
      </c>
      <c r="E533" s="12" t="s">
        <v>59</v>
      </c>
      <c r="F533" s="9"/>
      <c r="G533" s="9"/>
      <c r="H533" s="13"/>
      <c r="I533" s="9" t="s">
        <v>11</v>
      </c>
      <c r="J533" s="10"/>
      <c r="K533" s="9"/>
      <c r="L533" s="9"/>
      <c r="M533" s="9"/>
      <c r="N533" s="9"/>
      <c r="O533" s="13"/>
      <c r="P533" s="9"/>
      <c r="Q533" s="9"/>
      <c r="R533" s="10"/>
      <c r="S533" s="9"/>
      <c r="T533" s="9"/>
      <c r="U533" s="9"/>
      <c r="V533" s="14"/>
      <c r="W533" s="9"/>
      <c r="X533" s="9"/>
      <c r="Y533" s="9"/>
      <c r="Z533" s="9"/>
      <c r="AA533" s="9"/>
    </row>
    <row r="534" spans="1:27" ht="12.75">
      <c r="A534" s="10">
        <v>45325</v>
      </c>
      <c r="B534" s="9" t="s">
        <v>17</v>
      </c>
      <c r="C534" s="11">
        <v>7666.94</v>
      </c>
      <c r="D534" s="9">
        <v>85</v>
      </c>
      <c r="E534" s="12" t="s">
        <v>187</v>
      </c>
      <c r="F534" s="9"/>
      <c r="G534" s="9"/>
      <c r="H534" s="13"/>
      <c r="I534" s="9" t="s">
        <v>16</v>
      </c>
      <c r="J534" s="9"/>
      <c r="K534" s="9"/>
      <c r="L534" s="9"/>
      <c r="M534" s="9"/>
      <c r="N534" s="9"/>
      <c r="O534" s="13"/>
      <c r="P534" s="9"/>
      <c r="Q534" s="9"/>
      <c r="R534" s="10"/>
      <c r="S534" s="9"/>
      <c r="T534" s="9"/>
      <c r="U534" s="9"/>
      <c r="V534" s="14"/>
      <c r="W534" s="9"/>
      <c r="X534" s="9"/>
      <c r="Y534" s="9"/>
      <c r="Z534" s="9"/>
      <c r="AA534" s="9"/>
    </row>
    <row r="535" spans="1:27" ht="12.75">
      <c r="A535" s="10">
        <v>45325</v>
      </c>
      <c r="B535" s="9" t="s">
        <v>19</v>
      </c>
      <c r="C535" s="11">
        <v>7664.14</v>
      </c>
      <c r="D535" s="9">
        <v>83</v>
      </c>
      <c r="E535" s="12" t="s">
        <v>237</v>
      </c>
      <c r="F535" s="9"/>
      <c r="G535" s="9"/>
      <c r="H535" s="13"/>
      <c r="I535" s="9" t="s">
        <v>16</v>
      </c>
      <c r="J535" s="9"/>
      <c r="K535" s="9"/>
      <c r="L535" s="9"/>
      <c r="M535" s="9"/>
      <c r="N535" s="9"/>
      <c r="O535" s="13"/>
      <c r="P535" s="9"/>
      <c r="Q535" s="9"/>
      <c r="R535" s="10"/>
      <c r="S535" s="9"/>
      <c r="T535" s="9"/>
      <c r="U535" s="9"/>
      <c r="V535" s="14"/>
      <c r="W535" s="9"/>
      <c r="X535" s="9"/>
      <c r="Y535" s="9"/>
      <c r="Z535" s="9"/>
      <c r="AA535" s="9"/>
    </row>
    <row r="536" spans="1:27" ht="12.75">
      <c r="A536" s="10">
        <v>45325</v>
      </c>
      <c r="B536" s="9" t="s">
        <v>21</v>
      </c>
      <c r="C536" s="11">
        <v>8245.35</v>
      </c>
      <c r="D536" s="9">
        <v>85</v>
      </c>
      <c r="E536" s="12" t="s">
        <v>33</v>
      </c>
      <c r="F536" s="9"/>
      <c r="G536" s="9"/>
      <c r="H536" s="13"/>
      <c r="I536" s="9" t="s">
        <v>11</v>
      </c>
      <c r="J536" s="9"/>
      <c r="K536" s="9"/>
      <c r="L536" s="9"/>
      <c r="M536" s="9"/>
      <c r="N536" s="9"/>
      <c r="O536" s="13"/>
      <c r="P536" s="9"/>
      <c r="Q536" s="9"/>
      <c r="R536" s="10"/>
      <c r="S536" s="9"/>
      <c r="T536" s="9"/>
      <c r="U536" s="9"/>
      <c r="V536" s="14"/>
      <c r="W536" s="9"/>
      <c r="X536" s="9"/>
      <c r="Y536" s="9"/>
      <c r="Z536" s="9"/>
      <c r="AA536" s="9"/>
    </row>
    <row r="537" spans="1:27" ht="12.75">
      <c r="A537" s="10">
        <v>45325</v>
      </c>
      <c r="B537" s="9" t="s">
        <v>43</v>
      </c>
      <c r="C537" s="11">
        <v>9596.75</v>
      </c>
      <c r="D537" s="9">
        <v>102</v>
      </c>
      <c r="E537" s="12" t="s">
        <v>74</v>
      </c>
      <c r="F537" s="9"/>
      <c r="G537" s="9"/>
      <c r="H537" s="13"/>
      <c r="I537" s="9" t="s">
        <v>11</v>
      </c>
      <c r="J537" s="9"/>
      <c r="K537" s="9"/>
      <c r="L537" s="9"/>
      <c r="M537" s="9"/>
      <c r="N537" s="9"/>
      <c r="O537" s="13"/>
      <c r="P537" s="9"/>
      <c r="Q537" s="9"/>
      <c r="R537" s="10"/>
      <c r="S537" s="9"/>
      <c r="T537" s="9"/>
      <c r="U537" s="9"/>
      <c r="V537" s="14"/>
      <c r="W537" s="9"/>
      <c r="X537" s="9"/>
      <c r="Y537" s="9"/>
      <c r="Z537" s="9"/>
      <c r="AA537" s="9"/>
    </row>
    <row r="538" spans="1:27" ht="12.75">
      <c r="A538" s="10">
        <v>45326</v>
      </c>
      <c r="B538" s="9" t="s">
        <v>9</v>
      </c>
      <c r="C538" s="11">
        <v>6067.56</v>
      </c>
      <c r="D538" s="9">
        <v>82</v>
      </c>
      <c r="E538" s="12" t="s">
        <v>33</v>
      </c>
      <c r="F538" s="9"/>
      <c r="G538" s="9"/>
      <c r="H538" s="13"/>
      <c r="I538" s="9" t="s">
        <v>11</v>
      </c>
      <c r="J538" s="10"/>
      <c r="K538" s="9"/>
      <c r="L538" s="9"/>
      <c r="M538" s="9"/>
      <c r="N538" s="9"/>
      <c r="O538" s="13"/>
      <c r="P538" s="9"/>
      <c r="Q538" s="9"/>
      <c r="R538" s="10"/>
      <c r="S538" s="9"/>
      <c r="T538" s="9"/>
      <c r="U538" s="9"/>
      <c r="V538" s="14"/>
      <c r="W538" s="9"/>
      <c r="X538" s="9"/>
      <c r="Y538" s="9"/>
      <c r="Z538" s="9"/>
      <c r="AA538" s="9"/>
    </row>
    <row r="539" spans="1:27" ht="12.75">
      <c r="A539" s="10">
        <v>45326</v>
      </c>
      <c r="B539" s="9" t="s">
        <v>12</v>
      </c>
      <c r="C539" s="11">
        <v>5193.04</v>
      </c>
      <c r="D539" s="9">
        <v>55</v>
      </c>
      <c r="E539" s="12" t="s">
        <v>190</v>
      </c>
      <c r="F539" s="9"/>
      <c r="G539" s="9"/>
      <c r="H539" s="13"/>
      <c r="I539" s="9" t="s">
        <v>11</v>
      </c>
      <c r="J539" s="10"/>
      <c r="K539" s="9"/>
      <c r="L539" s="9"/>
      <c r="M539" s="9"/>
      <c r="N539" s="9"/>
      <c r="O539" s="13"/>
      <c r="P539" s="9"/>
      <c r="Q539" s="9"/>
      <c r="R539" s="10"/>
      <c r="S539" s="9"/>
      <c r="T539" s="9"/>
      <c r="U539" s="9"/>
      <c r="V539" s="14"/>
      <c r="W539" s="9"/>
      <c r="X539" s="9"/>
      <c r="Y539" s="9"/>
      <c r="Z539" s="9"/>
      <c r="AA539" s="9"/>
    </row>
    <row r="540" spans="1:27" ht="12.75">
      <c r="A540" s="10">
        <v>45326</v>
      </c>
      <c r="B540" s="9" t="s">
        <v>14</v>
      </c>
      <c r="C540" s="11">
        <v>8790.67</v>
      </c>
      <c r="D540" s="9">
        <v>99</v>
      </c>
      <c r="E540" s="12" t="s">
        <v>238</v>
      </c>
      <c r="F540" s="9"/>
      <c r="G540" s="9"/>
      <c r="H540" s="13"/>
      <c r="I540" s="9" t="s">
        <v>16</v>
      </c>
      <c r="J540" s="10"/>
      <c r="K540" s="9"/>
      <c r="L540" s="9"/>
      <c r="M540" s="9"/>
      <c r="N540" s="9"/>
      <c r="O540" s="13"/>
      <c r="P540" s="9"/>
      <c r="Q540" s="9"/>
      <c r="R540" s="10"/>
      <c r="S540" s="9"/>
      <c r="T540" s="9"/>
      <c r="U540" s="9"/>
      <c r="V540" s="14"/>
      <c r="W540" s="9"/>
      <c r="X540" s="9"/>
      <c r="Y540" s="9"/>
      <c r="Z540" s="9"/>
      <c r="AA540" s="9"/>
    </row>
    <row r="541" spans="1:27" ht="12.75">
      <c r="A541" s="10">
        <v>45326</v>
      </c>
      <c r="B541" s="9" t="s">
        <v>45</v>
      </c>
      <c r="C541" s="11">
        <v>6084.51</v>
      </c>
      <c r="D541" s="9">
        <v>64</v>
      </c>
      <c r="E541" s="12" t="s">
        <v>32</v>
      </c>
      <c r="F541" s="9"/>
      <c r="G541" s="9"/>
      <c r="H541" s="13"/>
      <c r="I541" s="9" t="s">
        <v>11</v>
      </c>
      <c r="J541" s="10"/>
      <c r="K541" s="9"/>
      <c r="L541" s="9"/>
      <c r="M541" s="9"/>
      <c r="N541" s="9"/>
      <c r="O541" s="13"/>
      <c r="P541" s="9"/>
      <c r="Q541" s="9"/>
      <c r="R541" s="10"/>
      <c r="S541" s="9"/>
      <c r="T541" s="9"/>
      <c r="U541" s="9"/>
      <c r="V541" s="14"/>
      <c r="W541" s="9"/>
      <c r="X541" s="9"/>
      <c r="Y541" s="9"/>
      <c r="Z541" s="9"/>
      <c r="AA541" s="9"/>
    </row>
    <row r="542" spans="1:27" ht="12.75">
      <c r="A542" s="10">
        <v>45326</v>
      </c>
      <c r="B542" s="9" t="s">
        <v>17</v>
      </c>
      <c r="C542" s="11">
        <v>12208.52</v>
      </c>
      <c r="D542" s="9">
        <v>139</v>
      </c>
      <c r="E542" s="12" t="s">
        <v>239</v>
      </c>
      <c r="F542" s="9"/>
      <c r="G542" s="9"/>
      <c r="H542" s="13"/>
      <c r="I542" s="9" t="s">
        <v>16</v>
      </c>
      <c r="J542" s="9"/>
      <c r="K542" s="9"/>
      <c r="L542" s="9"/>
      <c r="M542" s="9"/>
      <c r="N542" s="9"/>
      <c r="O542" s="13"/>
      <c r="P542" s="9"/>
      <c r="Q542" s="9"/>
      <c r="R542" s="10"/>
      <c r="S542" s="9"/>
      <c r="T542" s="9"/>
      <c r="U542" s="9"/>
      <c r="V542" s="14"/>
      <c r="W542" s="9"/>
      <c r="X542" s="9"/>
      <c r="Y542" s="9"/>
      <c r="Z542" s="9"/>
      <c r="AA542" s="9"/>
    </row>
    <row r="543" spans="1:27" ht="12.75">
      <c r="A543" s="10">
        <v>45326</v>
      </c>
      <c r="B543" s="9" t="s">
        <v>19</v>
      </c>
      <c r="C543" s="11">
        <v>7551.72</v>
      </c>
      <c r="D543" s="9">
        <v>100</v>
      </c>
      <c r="E543" s="12" t="s">
        <v>240</v>
      </c>
      <c r="F543" s="9"/>
      <c r="G543" s="9"/>
      <c r="H543" s="13"/>
      <c r="I543" s="9" t="s">
        <v>16</v>
      </c>
      <c r="J543" s="9"/>
      <c r="K543" s="9"/>
      <c r="L543" s="9"/>
      <c r="M543" s="9"/>
      <c r="N543" s="9"/>
      <c r="O543" s="13"/>
      <c r="P543" s="9"/>
      <c r="Q543" s="9"/>
      <c r="R543" s="10"/>
      <c r="S543" s="9"/>
      <c r="T543" s="9"/>
      <c r="U543" s="9"/>
      <c r="V543" s="14"/>
      <c r="W543" s="9"/>
      <c r="X543" s="9"/>
      <c r="Y543" s="9"/>
      <c r="Z543" s="9"/>
      <c r="AA543" s="9"/>
    </row>
    <row r="544" spans="1:27" ht="12.75">
      <c r="A544" s="10">
        <v>45326</v>
      </c>
      <c r="B544" s="9" t="s">
        <v>21</v>
      </c>
      <c r="C544" s="11">
        <v>7329.64</v>
      </c>
      <c r="D544" s="9">
        <v>92</v>
      </c>
      <c r="E544" s="12" t="s">
        <v>77</v>
      </c>
      <c r="F544" s="9"/>
      <c r="G544" s="9"/>
      <c r="H544" s="13"/>
      <c r="I544" s="9" t="s">
        <v>11</v>
      </c>
      <c r="J544" s="9"/>
      <c r="K544" s="9"/>
      <c r="L544" s="9"/>
      <c r="M544" s="9"/>
      <c r="N544" s="9"/>
      <c r="O544" s="13"/>
      <c r="P544" s="9"/>
      <c r="Q544" s="9"/>
      <c r="R544" s="10"/>
      <c r="S544" s="9"/>
      <c r="T544" s="9"/>
      <c r="U544" s="9"/>
      <c r="V544" s="14"/>
      <c r="W544" s="9"/>
      <c r="X544" s="9"/>
      <c r="Y544" s="9"/>
      <c r="Z544" s="9"/>
      <c r="AA544" s="9"/>
    </row>
    <row r="545" spans="1:27" ht="12.75">
      <c r="A545" s="10">
        <v>45326</v>
      </c>
      <c r="B545" s="9" t="s">
        <v>43</v>
      </c>
      <c r="C545" s="11">
        <v>5619.69</v>
      </c>
      <c r="D545" s="9">
        <v>59</v>
      </c>
      <c r="E545" s="12" t="s">
        <v>128</v>
      </c>
      <c r="F545" s="9"/>
      <c r="G545" s="9"/>
      <c r="H545" s="13"/>
      <c r="I545" s="9" t="s">
        <v>11</v>
      </c>
      <c r="J545" s="9"/>
      <c r="K545" s="9"/>
      <c r="L545" s="9"/>
      <c r="M545" s="9"/>
      <c r="N545" s="9"/>
      <c r="O545" s="13"/>
      <c r="P545" s="9"/>
      <c r="Q545" s="9"/>
      <c r="R545" s="10"/>
      <c r="S545" s="9"/>
      <c r="T545" s="9"/>
      <c r="U545" s="9"/>
      <c r="V545" s="14"/>
      <c r="W545" s="9"/>
      <c r="X545" s="9"/>
      <c r="Y545" s="9"/>
      <c r="Z545" s="9"/>
      <c r="AA545" s="9"/>
    </row>
    <row r="546" spans="1:27" ht="12.75">
      <c r="A546" s="10">
        <v>45327</v>
      </c>
      <c r="B546" s="9" t="s">
        <v>9</v>
      </c>
      <c r="C546" s="11">
        <v>2725.64</v>
      </c>
      <c r="D546" s="9">
        <v>33</v>
      </c>
      <c r="E546" s="12" t="s">
        <v>44</v>
      </c>
      <c r="F546" s="9"/>
      <c r="G546" s="9"/>
      <c r="H546" s="13"/>
      <c r="I546" s="9" t="s">
        <v>11</v>
      </c>
      <c r="J546" s="10"/>
      <c r="K546" s="9"/>
      <c r="L546" s="9"/>
      <c r="M546" s="9"/>
      <c r="N546" s="9"/>
      <c r="O546" s="13"/>
      <c r="P546" s="9"/>
      <c r="Q546" s="9"/>
      <c r="R546" s="10"/>
      <c r="S546" s="9"/>
      <c r="T546" s="9"/>
      <c r="U546" s="9"/>
      <c r="V546" s="14"/>
      <c r="W546" s="9"/>
      <c r="X546" s="9"/>
      <c r="Y546" s="9"/>
      <c r="Z546" s="9"/>
      <c r="AA546" s="9"/>
    </row>
    <row r="547" spans="1:27" ht="12.75">
      <c r="A547" s="10">
        <v>45327</v>
      </c>
      <c r="B547" s="9" t="s">
        <v>12</v>
      </c>
      <c r="C547" s="11">
        <v>2656.4</v>
      </c>
      <c r="D547" s="9">
        <v>33</v>
      </c>
      <c r="E547" s="12" t="s">
        <v>57</v>
      </c>
      <c r="F547" s="9"/>
      <c r="G547" s="9"/>
      <c r="H547" s="13"/>
      <c r="I547" s="9" t="s">
        <v>11</v>
      </c>
      <c r="J547" s="10"/>
      <c r="K547" s="9"/>
      <c r="L547" s="9"/>
      <c r="M547" s="9"/>
      <c r="N547" s="9"/>
      <c r="O547" s="13"/>
      <c r="P547" s="9"/>
      <c r="Q547" s="9"/>
      <c r="R547" s="10"/>
      <c r="S547" s="9"/>
      <c r="T547" s="9"/>
      <c r="U547" s="9"/>
      <c r="V547" s="14"/>
      <c r="W547" s="9"/>
      <c r="X547" s="9"/>
      <c r="Y547" s="9"/>
      <c r="Z547" s="9"/>
      <c r="AA547" s="9"/>
    </row>
    <row r="548" spans="1:27" ht="12.75">
      <c r="A548" s="10">
        <v>45327</v>
      </c>
      <c r="B548" s="9" t="s">
        <v>14</v>
      </c>
      <c r="C548" s="11">
        <v>2401.86</v>
      </c>
      <c r="D548" s="9">
        <v>32</v>
      </c>
      <c r="E548" s="12" t="s">
        <v>63</v>
      </c>
      <c r="F548" s="9"/>
      <c r="G548" s="9"/>
      <c r="H548" s="13"/>
      <c r="I548" s="9" t="s">
        <v>16</v>
      </c>
      <c r="J548" s="10"/>
      <c r="K548" s="9"/>
      <c r="L548" s="9"/>
      <c r="M548" s="9"/>
      <c r="N548" s="9"/>
      <c r="O548" s="13"/>
      <c r="P548" s="9"/>
      <c r="Q548" s="9"/>
      <c r="R548" s="10"/>
      <c r="S548" s="9"/>
      <c r="T548" s="9"/>
      <c r="U548" s="9"/>
      <c r="V548" s="14"/>
      <c r="W548" s="9"/>
      <c r="X548" s="9"/>
      <c r="Y548" s="9"/>
      <c r="Z548" s="9"/>
      <c r="AA548" s="9"/>
    </row>
    <row r="549" spans="1:27" ht="12.75">
      <c r="A549" s="10">
        <v>45327</v>
      </c>
      <c r="B549" s="9" t="s">
        <v>45</v>
      </c>
      <c r="C549" s="11">
        <v>2084.66</v>
      </c>
      <c r="D549" s="9">
        <v>21</v>
      </c>
      <c r="E549" s="12" t="s">
        <v>95</v>
      </c>
      <c r="F549" s="9"/>
      <c r="G549" s="9"/>
      <c r="H549" s="13"/>
      <c r="I549" s="9" t="s">
        <v>11</v>
      </c>
      <c r="J549" s="10"/>
      <c r="K549" s="9"/>
      <c r="L549" s="9"/>
      <c r="M549" s="9"/>
      <c r="N549" s="9"/>
      <c r="O549" s="13"/>
      <c r="P549" s="9"/>
      <c r="Q549" s="9"/>
      <c r="R549" s="10"/>
      <c r="S549" s="9"/>
      <c r="T549" s="9"/>
      <c r="U549" s="9"/>
      <c r="V549" s="14"/>
      <c r="W549" s="9"/>
      <c r="X549" s="9"/>
      <c r="Y549" s="9"/>
      <c r="Z549" s="9"/>
      <c r="AA549" s="9"/>
    </row>
    <row r="550" spans="1:27" ht="12.75">
      <c r="A550" s="10">
        <v>45327</v>
      </c>
      <c r="B550" s="9" t="s">
        <v>17</v>
      </c>
      <c r="C550" s="11">
        <v>3875.46</v>
      </c>
      <c r="D550" s="9">
        <v>45</v>
      </c>
      <c r="E550" s="12" t="s">
        <v>47</v>
      </c>
      <c r="F550" s="9"/>
      <c r="G550" s="9"/>
      <c r="H550" s="13"/>
      <c r="I550" s="9" t="s">
        <v>16</v>
      </c>
      <c r="J550" s="9"/>
      <c r="K550" s="9"/>
      <c r="L550" s="9"/>
      <c r="M550" s="9"/>
      <c r="N550" s="9"/>
      <c r="O550" s="13"/>
      <c r="P550" s="9"/>
      <c r="Q550" s="9"/>
      <c r="R550" s="10"/>
      <c r="S550" s="9"/>
      <c r="T550" s="9"/>
      <c r="U550" s="9"/>
      <c r="V550" s="14"/>
      <c r="W550" s="9"/>
      <c r="X550" s="9"/>
      <c r="Y550" s="9"/>
      <c r="Z550" s="9"/>
      <c r="AA550" s="9"/>
    </row>
    <row r="551" spans="1:27" ht="12.75">
      <c r="A551" s="10">
        <v>45327</v>
      </c>
      <c r="B551" s="9" t="s">
        <v>19</v>
      </c>
      <c r="C551" s="11">
        <v>2261.59</v>
      </c>
      <c r="D551" s="9">
        <v>30</v>
      </c>
      <c r="E551" s="12" t="s">
        <v>181</v>
      </c>
      <c r="F551" s="9"/>
      <c r="G551" s="9"/>
      <c r="H551" s="13"/>
      <c r="I551" s="9" t="s">
        <v>16</v>
      </c>
      <c r="J551" s="9"/>
      <c r="K551" s="9"/>
      <c r="L551" s="9"/>
      <c r="M551" s="9"/>
      <c r="N551" s="9"/>
      <c r="O551" s="13"/>
      <c r="P551" s="9"/>
      <c r="Q551" s="9"/>
      <c r="R551" s="10"/>
      <c r="S551" s="9"/>
      <c r="T551" s="9"/>
      <c r="U551" s="9"/>
      <c r="V551" s="14"/>
      <c r="W551" s="9"/>
      <c r="X551" s="9"/>
      <c r="Y551" s="9"/>
      <c r="Z551" s="9"/>
      <c r="AA551" s="9"/>
    </row>
    <row r="552" spans="1:27" ht="12.75">
      <c r="A552" s="10">
        <v>45327</v>
      </c>
      <c r="B552" s="9" t="s">
        <v>21</v>
      </c>
      <c r="C552" s="11">
        <v>2887.57</v>
      </c>
      <c r="D552" s="9">
        <v>41</v>
      </c>
      <c r="E552" s="12" t="s">
        <v>195</v>
      </c>
      <c r="F552" s="9"/>
      <c r="G552" s="9"/>
      <c r="H552" s="13"/>
      <c r="I552" s="9" t="s">
        <v>11</v>
      </c>
      <c r="J552" s="9"/>
      <c r="K552" s="9"/>
      <c r="L552" s="9"/>
      <c r="M552" s="9"/>
      <c r="N552" s="9"/>
      <c r="O552" s="13"/>
      <c r="P552" s="9"/>
      <c r="Q552" s="9"/>
      <c r="R552" s="10"/>
      <c r="S552" s="9"/>
      <c r="T552" s="9"/>
      <c r="U552" s="9"/>
      <c r="V552" s="14"/>
      <c r="W552" s="9"/>
      <c r="X552" s="9"/>
      <c r="Y552" s="9"/>
      <c r="Z552" s="9"/>
      <c r="AA552" s="9"/>
    </row>
    <row r="553" spans="1:27" ht="12.75">
      <c r="A553" s="10">
        <v>45327</v>
      </c>
      <c r="B553" s="9" t="s">
        <v>43</v>
      </c>
      <c r="C553" s="11">
        <v>2333.4699999999998</v>
      </c>
      <c r="D553" s="9">
        <v>24</v>
      </c>
      <c r="E553" s="12" t="s">
        <v>24</v>
      </c>
      <c r="F553" s="9"/>
      <c r="G553" s="9"/>
      <c r="H553" s="13"/>
      <c r="I553" s="9" t="s">
        <v>11</v>
      </c>
      <c r="J553" s="9"/>
      <c r="K553" s="9"/>
      <c r="L553" s="9"/>
      <c r="M553" s="9"/>
      <c r="N553" s="9"/>
      <c r="O553" s="13"/>
      <c r="P553" s="9"/>
      <c r="Q553" s="9"/>
      <c r="R553" s="10"/>
      <c r="S553" s="9"/>
      <c r="T553" s="9"/>
      <c r="U553" s="9"/>
      <c r="V553" s="14"/>
      <c r="W553" s="9"/>
      <c r="X553" s="9"/>
      <c r="Y553" s="9"/>
      <c r="Z553" s="9"/>
      <c r="AA553" s="9"/>
    </row>
    <row r="554" spans="1:27" ht="12.75">
      <c r="A554" s="10">
        <v>45328</v>
      </c>
      <c r="B554" s="9" t="s">
        <v>9</v>
      </c>
      <c r="C554" s="11">
        <v>2618.12</v>
      </c>
      <c r="D554" s="9">
        <v>32</v>
      </c>
      <c r="E554" s="12" t="s">
        <v>28</v>
      </c>
      <c r="F554" s="9"/>
      <c r="G554" s="9"/>
      <c r="H554" s="13"/>
      <c r="I554" s="9" t="s">
        <v>11</v>
      </c>
      <c r="J554" s="10"/>
      <c r="K554" s="9"/>
      <c r="L554" s="9"/>
      <c r="M554" s="9"/>
      <c r="N554" s="9"/>
      <c r="O554" s="13"/>
      <c r="P554" s="9"/>
      <c r="Q554" s="9"/>
      <c r="R554" s="10"/>
      <c r="S554" s="9"/>
      <c r="T554" s="9"/>
      <c r="U554" s="9"/>
      <c r="V554" s="14"/>
      <c r="W554" s="9"/>
      <c r="X554" s="9"/>
      <c r="Y554" s="9"/>
      <c r="Z554" s="9"/>
      <c r="AA554" s="9"/>
    </row>
    <row r="555" spans="1:27" ht="12.75">
      <c r="A555" s="10">
        <v>45328</v>
      </c>
      <c r="B555" s="9" t="s">
        <v>12</v>
      </c>
      <c r="C555" s="11">
        <v>4231.51</v>
      </c>
      <c r="D555" s="9">
        <v>43</v>
      </c>
      <c r="E555" s="12" t="s">
        <v>76</v>
      </c>
      <c r="F555" s="9"/>
      <c r="G555" s="9"/>
      <c r="H555" s="13"/>
      <c r="I555" s="9" t="s">
        <v>11</v>
      </c>
      <c r="J555" s="10"/>
      <c r="K555" s="9"/>
      <c r="L555" s="9"/>
      <c r="M555" s="9"/>
      <c r="N555" s="9"/>
      <c r="O555" s="13"/>
      <c r="P555" s="9"/>
      <c r="Q555" s="9"/>
      <c r="R555" s="10"/>
      <c r="S555" s="9"/>
      <c r="T555" s="9"/>
      <c r="U555" s="9"/>
      <c r="V555" s="14"/>
      <c r="W555" s="9"/>
      <c r="X555" s="9"/>
      <c r="Y555" s="9"/>
      <c r="Z555" s="9"/>
      <c r="AA555" s="9"/>
    </row>
    <row r="556" spans="1:27" ht="12.75">
      <c r="A556" s="10">
        <v>45328</v>
      </c>
      <c r="B556" s="9" t="s">
        <v>14</v>
      </c>
      <c r="C556" s="11">
        <v>3407.44</v>
      </c>
      <c r="D556" s="9">
        <v>35</v>
      </c>
      <c r="E556" s="12" t="s">
        <v>241</v>
      </c>
      <c r="F556" s="9"/>
      <c r="G556" s="9"/>
      <c r="H556" s="13"/>
      <c r="I556" s="9" t="s">
        <v>16</v>
      </c>
      <c r="J556" s="10"/>
      <c r="K556" s="9"/>
      <c r="L556" s="9"/>
      <c r="M556" s="9"/>
      <c r="N556" s="9"/>
      <c r="O556" s="13"/>
      <c r="P556" s="9"/>
      <c r="Q556" s="9"/>
      <c r="R556" s="10"/>
      <c r="S556" s="9"/>
      <c r="T556" s="9"/>
      <c r="U556" s="9"/>
      <c r="V556" s="14"/>
      <c r="W556" s="9"/>
      <c r="X556" s="9"/>
      <c r="Y556" s="9"/>
      <c r="Z556" s="9"/>
      <c r="AA556" s="9"/>
    </row>
    <row r="557" spans="1:27" ht="12.75">
      <c r="A557" s="10">
        <v>45328</v>
      </c>
      <c r="B557" s="9" t="s">
        <v>45</v>
      </c>
      <c r="C557" s="11">
        <v>3064.93</v>
      </c>
      <c r="D557" s="9">
        <v>36</v>
      </c>
      <c r="E557" s="12" t="s">
        <v>33</v>
      </c>
      <c r="F557" s="9"/>
      <c r="G557" s="9"/>
      <c r="H557" s="13"/>
      <c r="I557" s="9" t="s">
        <v>11</v>
      </c>
      <c r="J557" s="10"/>
      <c r="K557" s="9"/>
      <c r="L557" s="9"/>
      <c r="M557" s="9"/>
      <c r="N557" s="9"/>
      <c r="O557" s="13"/>
      <c r="P557" s="9"/>
      <c r="Q557" s="9"/>
      <c r="R557" s="10"/>
      <c r="S557" s="9"/>
      <c r="T557" s="9"/>
      <c r="U557" s="9"/>
      <c r="V557" s="14"/>
      <c r="W557" s="9"/>
      <c r="X557" s="9"/>
      <c r="Y557" s="9"/>
      <c r="Z557" s="9"/>
      <c r="AA557" s="9"/>
    </row>
    <row r="558" spans="1:27" ht="12.75">
      <c r="A558" s="10">
        <v>45328</v>
      </c>
      <c r="B558" s="9" t="s">
        <v>17</v>
      </c>
      <c r="C558" s="11">
        <v>4265.6000000000004</v>
      </c>
      <c r="D558" s="9">
        <v>43</v>
      </c>
      <c r="E558" s="12" t="s">
        <v>162</v>
      </c>
      <c r="F558" s="9"/>
      <c r="G558" s="9"/>
      <c r="H558" s="13"/>
      <c r="I558" s="9" t="s">
        <v>16</v>
      </c>
      <c r="J558" s="9"/>
      <c r="K558" s="9"/>
      <c r="L558" s="9"/>
      <c r="M558" s="9"/>
      <c r="N558" s="9"/>
      <c r="O558" s="13"/>
      <c r="P558" s="9"/>
      <c r="Q558" s="9"/>
      <c r="R558" s="10"/>
      <c r="S558" s="9"/>
      <c r="T558" s="9"/>
      <c r="U558" s="9"/>
      <c r="V558" s="14"/>
      <c r="W558" s="9"/>
      <c r="X558" s="9"/>
      <c r="Y558" s="9"/>
      <c r="Z558" s="9"/>
      <c r="AA558" s="9"/>
    </row>
    <row r="559" spans="1:27" ht="12.75">
      <c r="A559" s="10">
        <v>45328</v>
      </c>
      <c r="B559" s="9" t="s">
        <v>19</v>
      </c>
      <c r="C559" s="11">
        <v>3656.95</v>
      </c>
      <c r="D559" s="9">
        <v>46</v>
      </c>
      <c r="E559" s="12" t="s">
        <v>97</v>
      </c>
      <c r="F559" s="9"/>
      <c r="G559" s="9"/>
      <c r="H559" s="13"/>
      <c r="I559" s="9" t="s">
        <v>16</v>
      </c>
      <c r="J559" s="9"/>
      <c r="K559" s="9"/>
      <c r="L559" s="9"/>
      <c r="M559" s="9"/>
      <c r="N559" s="9"/>
      <c r="O559" s="13"/>
      <c r="P559" s="9"/>
      <c r="Q559" s="9"/>
      <c r="R559" s="10"/>
      <c r="S559" s="9"/>
      <c r="T559" s="9"/>
      <c r="U559" s="9"/>
      <c r="V559" s="14"/>
      <c r="W559" s="9"/>
      <c r="X559" s="9"/>
      <c r="Y559" s="9"/>
      <c r="Z559" s="9"/>
      <c r="AA559" s="9"/>
    </row>
    <row r="560" spans="1:27" ht="12.75">
      <c r="A560" s="10">
        <v>45328</v>
      </c>
      <c r="B560" s="9" t="s">
        <v>21</v>
      </c>
      <c r="C560" s="11">
        <v>4226.84</v>
      </c>
      <c r="D560" s="9">
        <v>47</v>
      </c>
      <c r="E560" s="12" t="s">
        <v>104</v>
      </c>
      <c r="F560" s="9"/>
      <c r="G560" s="9"/>
      <c r="H560" s="13"/>
      <c r="I560" s="9" t="s">
        <v>11</v>
      </c>
      <c r="J560" s="9"/>
      <c r="K560" s="9"/>
      <c r="L560" s="9"/>
      <c r="M560" s="9"/>
      <c r="N560" s="9"/>
      <c r="O560" s="13"/>
      <c r="P560" s="9"/>
      <c r="Q560" s="9"/>
      <c r="R560" s="10"/>
      <c r="S560" s="9"/>
      <c r="T560" s="9"/>
      <c r="U560" s="9"/>
      <c r="V560" s="14"/>
      <c r="W560" s="9"/>
      <c r="X560" s="9"/>
      <c r="Y560" s="9"/>
      <c r="Z560" s="9"/>
      <c r="AA560" s="9"/>
    </row>
    <row r="561" spans="1:27" ht="12.75">
      <c r="A561" s="10">
        <v>45328</v>
      </c>
      <c r="B561" s="9" t="s">
        <v>43</v>
      </c>
      <c r="C561" s="11">
        <v>2952.37</v>
      </c>
      <c r="D561" s="9">
        <v>35</v>
      </c>
      <c r="E561" s="12" t="s">
        <v>159</v>
      </c>
      <c r="F561" s="9"/>
      <c r="G561" s="9"/>
      <c r="H561" s="13"/>
      <c r="I561" s="9" t="s">
        <v>11</v>
      </c>
      <c r="J561" s="9"/>
      <c r="K561" s="9"/>
      <c r="L561" s="9"/>
      <c r="M561" s="9"/>
      <c r="N561" s="9"/>
      <c r="O561" s="13"/>
      <c r="P561" s="9"/>
      <c r="Q561" s="9"/>
      <c r="R561" s="10"/>
      <c r="S561" s="9"/>
      <c r="T561" s="9"/>
      <c r="U561" s="9"/>
      <c r="V561" s="14"/>
      <c r="W561" s="9"/>
      <c r="X561" s="9"/>
      <c r="Y561" s="9"/>
      <c r="Z561" s="9"/>
      <c r="AA561" s="9"/>
    </row>
    <row r="562" spans="1:27" ht="12.75">
      <c r="A562" s="10">
        <v>45329</v>
      </c>
      <c r="B562" s="9" t="s">
        <v>9</v>
      </c>
      <c r="C562" s="11">
        <v>3436.81</v>
      </c>
      <c r="D562" s="9">
        <v>42</v>
      </c>
      <c r="E562" s="12" t="s">
        <v>24</v>
      </c>
      <c r="F562" s="9"/>
      <c r="G562" s="9"/>
      <c r="H562" s="13"/>
      <c r="I562" s="9" t="s">
        <v>11</v>
      </c>
      <c r="J562" s="10"/>
      <c r="K562" s="9"/>
      <c r="L562" s="9"/>
      <c r="M562" s="9"/>
      <c r="N562" s="9"/>
      <c r="O562" s="13"/>
      <c r="P562" s="9"/>
      <c r="Q562" s="9"/>
      <c r="R562" s="10"/>
      <c r="S562" s="9"/>
      <c r="T562" s="9"/>
      <c r="U562" s="9"/>
      <c r="V562" s="14"/>
      <c r="W562" s="9"/>
      <c r="X562" s="9"/>
      <c r="Y562" s="9"/>
      <c r="Z562" s="9"/>
      <c r="AA562" s="9"/>
    </row>
    <row r="563" spans="1:27" ht="12.75">
      <c r="A563" s="10">
        <v>45329</v>
      </c>
      <c r="B563" s="9" t="s">
        <v>12</v>
      </c>
      <c r="C563" s="11">
        <v>3556.28</v>
      </c>
      <c r="D563" s="9">
        <v>45</v>
      </c>
      <c r="E563" s="12" t="s">
        <v>39</v>
      </c>
      <c r="F563" s="9"/>
      <c r="G563" s="9"/>
      <c r="H563" s="13"/>
      <c r="I563" s="9" t="s">
        <v>11</v>
      </c>
      <c r="J563" s="10"/>
      <c r="K563" s="9"/>
      <c r="L563" s="9"/>
      <c r="M563" s="9"/>
      <c r="N563" s="9"/>
      <c r="O563" s="13"/>
      <c r="P563" s="9"/>
      <c r="Q563" s="9"/>
      <c r="R563" s="10"/>
      <c r="S563" s="9"/>
      <c r="T563" s="9"/>
      <c r="U563" s="9"/>
      <c r="V563" s="14"/>
      <c r="W563" s="9"/>
      <c r="X563" s="9"/>
      <c r="Y563" s="9"/>
      <c r="Z563" s="9"/>
      <c r="AA563" s="9"/>
    </row>
    <row r="564" spans="1:27" ht="12.75">
      <c r="A564" s="10">
        <v>45329</v>
      </c>
      <c r="B564" s="9" t="s">
        <v>14</v>
      </c>
      <c r="C564" s="11">
        <v>2596.58</v>
      </c>
      <c r="D564" s="9">
        <v>30</v>
      </c>
      <c r="E564" s="12" t="s">
        <v>232</v>
      </c>
      <c r="F564" s="9"/>
      <c r="G564" s="9"/>
      <c r="H564" s="13"/>
      <c r="I564" s="9" t="s">
        <v>16</v>
      </c>
      <c r="J564" s="10"/>
      <c r="K564" s="9"/>
      <c r="L564" s="9"/>
      <c r="M564" s="9"/>
      <c r="N564" s="9"/>
      <c r="O564" s="13"/>
      <c r="P564" s="9"/>
      <c r="Q564" s="9"/>
      <c r="R564" s="10"/>
      <c r="S564" s="9"/>
      <c r="T564" s="9"/>
      <c r="U564" s="9"/>
      <c r="V564" s="14"/>
      <c r="W564" s="9"/>
      <c r="X564" s="9"/>
      <c r="Y564" s="9"/>
      <c r="Z564" s="9"/>
      <c r="AA564" s="9"/>
    </row>
    <row r="565" spans="1:27" ht="12.75">
      <c r="A565" s="10">
        <v>45329</v>
      </c>
      <c r="B565" s="9" t="s">
        <v>45</v>
      </c>
      <c r="C565" s="11">
        <v>2071.44</v>
      </c>
      <c r="D565" s="9">
        <v>28</v>
      </c>
      <c r="E565" s="12" t="s">
        <v>58</v>
      </c>
      <c r="F565" s="9"/>
      <c r="G565" s="9"/>
      <c r="H565" s="13"/>
      <c r="I565" s="9" t="s">
        <v>11</v>
      </c>
      <c r="J565" s="10"/>
      <c r="K565" s="9"/>
      <c r="L565" s="9"/>
      <c r="M565" s="9"/>
      <c r="N565" s="9"/>
      <c r="O565" s="13"/>
      <c r="P565" s="9"/>
      <c r="Q565" s="9"/>
      <c r="R565" s="10"/>
      <c r="S565" s="9"/>
      <c r="T565" s="9"/>
      <c r="U565" s="9"/>
      <c r="V565" s="14"/>
      <c r="W565" s="9"/>
      <c r="X565" s="9"/>
      <c r="Y565" s="9"/>
      <c r="Z565" s="9"/>
      <c r="AA565" s="9"/>
    </row>
    <row r="566" spans="1:27" ht="12.75">
      <c r="A566" s="10">
        <v>45329</v>
      </c>
      <c r="B566" s="9" t="s">
        <v>17</v>
      </c>
      <c r="C566" s="11">
        <v>3394.57</v>
      </c>
      <c r="D566" s="9">
        <v>38</v>
      </c>
      <c r="E566" s="12" t="s">
        <v>242</v>
      </c>
      <c r="F566" s="9"/>
      <c r="G566" s="9"/>
      <c r="H566" s="13"/>
      <c r="I566" s="9" t="s">
        <v>16</v>
      </c>
      <c r="J566" s="9"/>
      <c r="K566" s="9"/>
      <c r="L566" s="9"/>
      <c r="M566" s="9"/>
      <c r="N566" s="9"/>
      <c r="O566" s="13"/>
      <c r="P566" s="9"/>
      <c r="Q566" s="9"/>
      <c r="R566" s="10"/>
      <c r="S566" s="9"/>
      <c r="T566" s="9"/>
      <c r="U566" s="9"/>
      <c r="V566" s="14"/>
      <c r="W566" s="9"/>
      <c r="X566" s="9"/>
      <c r="Y566" s="9"/>
      <c r="Z566" s="9"/>
      <c r="AA566" s="9"/>
    </row>
    <row r="567" spans="1:27" ht="12.75">
      <c r="A567" s="10">
        <v>45329</v>
      </c>
      <c r="B567" s="9" t="s">
        <v>19</v>
      </c>
      <c r="C567" s="11">
        <v>3383.88</v>
      </c>
      <c r="D567" s="9">
        <v>46</v>
      </c>
      <c r="E567" s="12" t="s">
        <v>37</v>
      </c>
      <c r="F567" s="9"/>
      <c r="G567" s="9"/>
      <c r="H567" s="13"/>
      <c r="I567" s="9" t="s">
        <v>16</v>
      </c>
      <c r="J567" s="9"/>
      <c r="K567" s="9"/>
      <c r="L567" s="9"/>
      <c r="M567" s="9"/>
      <c r="N567" s="9"/>
      <c r="O567" s="13"/>
      <c r="P567" s="9"/>
      <c r="Q567" s="9"/>
      <c r="R567" s="10"/>
      <c r="S567" s="9"/>
      <c r="T567" s="9"/>
      <c r="U567" s="9"/>
      <c r="V567" s="14"/>
      <c r="W567" s="9"/>
      <c r="X567" s="9"/>
      <c r="Y567" s="9"/>
      <c r="Z567" s="9"/>
      <c r="AA567" s="9"/>
    </row>
    <row r="568" spans="1:27" ht="12.75">
      <c r="A568" s="10">
        <v>45329</v>
      </c>
      <c r="B568" s="9" t="s">
        <v>21</v>
      </c>
      <c r="C568" s="11">
        <v>4635.58</v>
      </c>
      <c r="D568" s="9">
        <v>55</v>
      </c>
      <c r="E568" s="12" t="s">
        <v>181</v>
      </c>
      <c r="F568" s="9"/>
      <c r="G568" s="9"/>
      <c r="H568" s="13"/>
      <c r="I568" s="9" t="s">
        <v>11</v>
      </c>
      <c r="J568" s="9"/>
      <c r="K568" s="9"/>
      <c r="L568" s="9"/>
      <c r="M568" s="9"/>
      <c r="N568" s="9"/>
      <c r="O568" s="13"/>
      <c r="P568" s="9"/>
      <c r="Q568" s="9"/>
      <c r="R568" s="10"/>
      <c r="S568" s="9"/>
      <c r="T568" s="9"/>
      <c r="U568" s="9"/>
      <c r="V568" s="14"/>
      <c r="W568" s="9"/>
      <c r="X568" s="9"/>
      <c r="Y568" s="9"/>
      <c r="Z568" s="9"/>
      <c r="AA568" s="9"/>
    </row>
    <row r="569" spans="1:27" ht="12.75">
      <c r="A569" s="10">
        <v>45329</v>
      </c>
      <c r="B569" s="9" t="s">
        <v>43</v>
      </c>
      <c r="C569" s="11">
        <v>2383.3000000000002</v>
      </c>
      <c r="D569" s="9">
        <v>32</v>
      </c>
      <c r="E569" s="12" t="s">
        <v>23</v>
      </c>
      <c r="F569" s="9"/>
      <c r="G569" s="9"/>
      <c r="H569" s="13"/>
      <c r="I569" s="9" t="s">
        <v>11</v>
      </c>
      <c r="J569" s="9"/>
      <c r="K569" s="9"/>
      <c r="L569" s="9"/>
      <c r="M569" s="9"/>
      <c r="N569" s="9"/>
      <c r="O569" s="13"/>
      <c r="P569" s="9"/>
      <c r="Q569" s="9"/>
      <c r="R569" s="10"/>
      <c r="S569" s="9"/>
      <c r="T569" s="9"/>
      <c r="U569" s="9"/>
      <c r="V569" s="14"/>
      <c r="W569" s="9"/>
      <c r="X569" s="9"/>
      <c r="Y569" s="9"/>
      <c r="Z569" s="9"/>
      <c r="AA569" s="9"/>
    </row>
    <row r="570" spans="1:27" ht="12.75">
      <c r="A570" s="10">
        <v>45330</v>
      </c>
      <c r="B570" s="9" t="s">
        <v>9</v>
      </c>
      <c r="C570" s="11">
        <v>3693.65</v>
      </c>
      <c r="D570" s="9">
        <v>48</v>
      </c>
      <c r="E570" s="12" t="s">
        <v>129</v>
      </c>
      <c r="F570" s="9"/>
      <c r="G570" s="9"/>
      <c r="H570" s="13"/>
      <c r="I570" s="9" t="s">
        <v>11</v>
      </c>
      <c r="J570" s="10"/>
      <c r="K570" s="9"/>
      <c r="L570" s="9"/>
      <c r="M570" s="9"/>
      <c r="N570" s="9"/>
      <c r="O570" s="13"/>
      <c r="P570" s="9"/>
      <c r="Q570" s="9"/>
      <c r="R570" s="10"/>
      <c r="S570" s="9"/>
      <c r="T570" s="9"/>
      <c r="U570" s="9"/>
      <c r="V570" s="14"/>
      <c r="W570" s="9"/>
      <c r="X570" s="9"/>
      <c r="Y570" s="9"/>
      <c r="Z570" s="9"/>
      <c r="AA570" s="9"/>
    </row>
    <row r="571" spans="1:27" ht="12.75">
      <c r="A571" s="10">
        <v>45330</v>
      </c>
      <c r="B571" s="9" t="s">
        <v>12</v>
      </c>
      <c r="C571" s="11">
        <v>3444.73</v>
      </c>
      <c r="D571" s="9">
        <v>48</v>
      </c>
      <c r="E571" s="12" t="s">
        <v>190</v>
      </c>
      <c r="F571" s="9"/>
      <c r="G571" s="9"/>
      <c r="H571" s="13"/>
      <c r="I571" s="9" t="s">
        <v>11</v>
      </c>
      <c r="J571" s="10"/>
      <c r="K571" s="9"/>
      <c r="L571" s="9"/>
      <c r="M571" s="9"/>
      <c r="N571" s="9"/>
      <c r="O571" s="13"/>
      <c r="P571" s="9"/>
      <c r="Q571" s="9"/>
      <c r="R571" s="10"/>
      <c r="S571" s="9"/>
      <c r="T571" s="9"/>
      <c r="U571" s="9"/>
      <c r="V571" s="14"/>
      <c r="W571" s="9"/>
      <c r="X571" s="9"/>
      <c r="Y571" s="9"/>
      <c r="Z571" s="9"/>
      <c r="AA571" s="9"/>
    </row>
    <row r="572" spans="1:27" ht="12.75">
      <c r="A572" s="10">
        <v>45330</v>
      </c>
      <c r="B572" s="9" t="s">
        <v>14</v>
      </c>
      <c r="C572" s="11">
        <v>2553.8000000000002</v>
      </c>
      <c r="D572" s="9">
        <v>36</v>
      </c>
      <c r="E572" s="12" t="s">
        <v>243</v>
      </c>
      <c r="F572" s="9"/>
      <c r="G572" s="9"/>
      <c r="H572" s="13"/>
      <c r="I572" s="9" t="s">
        <v>16</v>
      </c>
      <c r="J572" s="10"/>
      <c r="K572" s="9"/>
      <c r="L572" s="9"/>
      <c r="M572" s="9"/>
      <c r="N572" s="9"/>
      <c r="O572" s="13"/>
      <c r="P572" s="9"/>
      <c r="Q572" s="9"/>
      <c r="R572" s="10"/>
      <c r="S572" s="9"/>
      <c r="T572" s="9"/>
      <c r="U572" s="9"/>
      <c r="V572" s="14"/>
      <c r="W572" s="9"/>
      <c r="X572" s="9"/>
      <c r="Y572" s="9"/>
      <c r="Z572" s="9"/>
      <c r="AA572" s="9"/>
    </row>
    <row r="573" spans="1:27" ht="12.75">
      <c r="A573" s="10">
        <v>45330</v>
      </c>
      <c r="B573" s="9" t="s">
        <v>45</v>
      </c>
      <c r="C573" s="11">
        <v>3184.9</v>
      </c>
      <c r="D573" s="9">
        <v>42</v>
      </c>
      <c r="E573" s="12" t="s">
        <v>51</v>
      </c>
      <c r="F573" s="9"/>
      <c r="G573" s="9"/>
      <c r="H573" s="13"/>
      <c r="I573" s="9" t="s">
        <v>11</v>
      </c>
      <c r="J573" s="10"/>
      <c r="K573" s="9"/>
      <c r="L573" s="9"/>
      <c r="M573" s="9"/>
      <c r="N573" s="9"/>
      <c r="O573" s="13"/>
      <c r="P573" s="9"/>
      <c r="Q573" s="9"/>
      <c r="R573" s="10"/>
      <c r="S573" s="9"/>
      <c r="T573" s="9"/>
      <c r="U573" s="9"/>
      <c r="V573" s="14"/>
      <c r="W573" s="9"/>
      <c r="X573" s="9"/>
      <c r="Y573" s="9"/>
      <c r="Z573" s="9"/>
      <c r="AA573" s="9"/>
    </row>
    <row r="574" spans="1:27" ht="12.75">
      <c r="A574" s="10">
        <v>45330</v>
      </c>
      <c r="B574" s="9" t="s">
        <v>17</v>
      </c>
      <c r="C574" s="11">
        <v>4492.62</v>
      </c>
      <c r="D574" s="9">
        <v>54</v>
      </c>
      <c r="E574" s="12" t="s">
        <v>48</v>
      </c>
      <c r="F574" s="9"/>
      <c r="G574" s="9"/>
      <c r="H574" s="13"/>
      <c r="I574" s="9" t="s">
        <v>16</v>
      </c>
      <c r="J574" s="9"/>
      <c r="K574" s="9"/>
      <c r="L574" s="9"/>
      <c r="M574" s="9"/>
      <c r="N574" s="9"/>
      <c r="O574" s="13"/>
      <c r="P574" s="9"/>
      <c r="Q574" s="9"/>
      <c r="R574" s="10"/>
      <c r="S574" s="9"/>
      <c r="T574" s="9"/>
      <c r="U574" s="9"/>
      <c r="V574" s="14"/>
      <c r="W574" s="9"/>
      <c r="X574" s="9"/>
      <c r="Y574" s="9"/>
      <c r="Z574" s="9"/>
      <c r="AA574" s="9"/>
    </row>
    <row r="575" spans="1:27" ht="12.75">
      <c r="A575" s="10">
        <v>45330</v>
      </c>
      <c r="B575" s="9" t="s">
        <v>19</v>
      </c>
      <c r="C575" s="11">
        <v>2887.26</v>
      </c>
      <c r="D575" s="9">
        <v>33</v>
      </c>
      <c r="E575" s="12" t="s">
        <v>55</v>
      </c>
      <c r="F575" s="9"/>
      <c r="G575" s="9"/>
      <c r="H575" s="13"/>
      <c r="I575" s="9" t="s">
        <v>16</v>
      </c>
      <c r="J575" s="9"/>
      <c r="K575" s="9"/>
      <c r="L575" s="9"/>
      <c r="M575" s="9"/>
      <c r="N575" s="9"/>
      <c r="O575" s="13"/>
      <c r="P575" s="9"/>
      <c r="Q575" s="9"/>
      <c r="R575" s="10"/>
      <c r="S575" s="9"/>
      <c r="T575" s="9"/>
      <c r="U575" s="9"/>
      <c r="V575" s="14"/>
      <c r="W575" s="9"/>
      <c r="X575" s="9"/>
      <c r="Y575" s="9"/>
      <c r="Z575" s="9"/>
      <c r="AA575" s="9"/>
    </row>
    <row r="576" spans="1:27" ht="12.75">
      <c r="A576" s="10">
        <v>45330</v>
      </c>
      <c r="B576" s="9" t="s">
        <v>21</v>
      </c>
      <c r="C576" s="11">
        <v>5179.82</v>
      </c>
      <c r="D576" s="9">
        <v>66</v>
      </c>
      <c r="E576" s="12" t="s">
        <v>244</v>
      </c>
      <c r="F576" s="9"/>
      <c r="G576" s="9"/>
      <c r="H576" s="13"/>
      <c r="I576" s="9" t="s">
        <v>11</v>
      </c>
      <c r="J576" s="9"/>
      <c r="K576" s="9"/>
      <c r="L576" s="9"/>
      <c r="M576" s="9"/>
      <c r="N576" s="9"/>
      <c r="O576" s="13"/>
      <c r="P576" s="9"/>
      <c r="Q576" s="9"/>
      <c r="R576" s="10"/>
      <c r="S576" s="9"/>
      <c r="T576" s="9"/>
      <c r="U576" s="9"/>
      <c r="V576" s="14"/>
      <c r="W576" s="9"/>
      <c r="X576" s="9"/>
      <c r="Y576" s="9"/>
      <c r="Z576" s="9"/>
      <c r="AA576" s="9"/>
    </row>
    <row r="577" spans="1:27" ht="12.75">
      <c r="A577" s="10">
        <v>45330</v>
      </c>
      <c r="B577" s="9" t="s">
        <v>43</v>
      </c>
      <c r="C577" s="11">
        <v>2945.11</v>
      </c>
      <c r="D577" s="9">
        <v>37</v>
      </c>
      <c r="E577" s="12" t="s">
        <v>177</v>
      </c>
      <c r="F577" s="9"/>
      <c r="G577" s="9"/>
      <c r="H577" s="13"/>
      <c r="I577" s="9" t="s">
        <v>11</v>
      </c>
      <c r="J577" s="9"/>
      <c r="K577" s="9"/>
      <c r="L577" s="9"/>
      <c r="M577" s="9"/>
      <c r="N577" s="9"/>
      <c r="O577" s="13"/>
      <c r="P577" s="9"/>
      <c r="Q577" s="9"/>
      <c r="R577" s="10"/>
      <c r="S577" s="9"/>
      <c r="T577" s="9"/>
      <c r="U577" s="9"/>
      <c r="V577" s="14"/>
      <c r="W577" s="9"/>
      <c r="X577" s="9"/>
      <c r="Y577" s="9"/>
      <c r="Z577" s="9"/>
      <c r="AA577" s="9"/>
    </row>
    <row r="578" spans="1:27" ht="12.75">
      <c r="A578" s="10">
        <v>45331</v>
      </c>
      <c r="B578" s="9" t="s">
        <v>9</v>
      </c>
      <c r="C578" s="11">
        <v>7509.72</v>
      </c>
      <c r="D578" s="9">
        <v>92</v>
      </c>
      <c r="E578" s="12" t="s">
        <v>40</v>
      </c>
      <c r="F578" s="9"/>
      <c r="G578" s="9"/>
      <c r="H578" s="13"/>
      <c r="I578" s="9" t="s">
        <v>11</v>
      </c>
      <c r="J578" s="10"/>
      <c r="K578" s="9"/>
      <c r="L578" s="9"/>
      <c r="M578" s="9"/>
      <c r="N578" s="9"/>
      <c r="O578" s="13"/>
      <c r="P578" s="9"/>
      <c r="Q578" s="9"/>
      <c r="R578" s="10"/>
      <c r="S578" s="9"/>
      <c r="T578" s="9"/>
      <c r="U578" s="9"/>
      <c r="V578" s="14"/>
      <c r="W578" s="9"/>
      <c r="X578" s="9"/>
      <c r="Y578" s="9"/>
      <c r="Z578" s="9"/>
      <c r="AA578" s="9"/>
    </row>
    <row r="579" spans="1:27" ht="12.75">
      <c r="A579" s="10">
        <v>45331</v>
      </c>
      <c r="B579" s="9" t="s">
        <v>12</v>
      </c>
      <c r="C579" s="11">
        <v>7899.97</v>
      </c>
      <c r="D579" s="9">
        <v>89</v>
      </c>
      <c r="E579" s="12" t="s">
        <v>85</v>
      </c>
      <c r="F579" s="9"/>
      <c r="G579" s="9"/>
      <c r="H579" s="13"/>
      <c r="I579" s="9" t="s">
        <v>11</v>
      </c>
      <c r="J579" s="10"/>
      <c r="K579" s="9"/>
      <c r="L579" s="9"/>
      <c r="M579" s="9"/>
      <c r="N579" s="9"/>
      <c r="O579" s="13"/>
      <c r="P579" s="9"/>
      <c r="Q579" s="9"/>
      <c r="R579" s="10"/>
      <c r="S579" s="9"/>
      <c r="T579" s="9"/>
      <c r="U579" s="9"/>
      <c r="V579" s="14"/>
      <c r="W579" s="9"/>
      <c r="X579" s="9"/>
      <c r="Y579" s="9"/>
      <c r="Z579" s="9"/>
      <c r="AA579" s="9"/>
    </row>
    <row r="580" spans="1:27" ht="12.75">
      <c r="A580" s="10">
        <v>45331</v>
      </c>
      <c r="B580" s="9" t="s">
        <v>14</v>
      </c>
      <c r="C580" s="11">
        <v>5345.74</v>
      </c>
      <c r="D580" s="9">
        <v>65</v>
      </c>
      <c r="E580" s="12" t="s">
        <v>245</v>
      </c>
      <c r="F580" s="9"/>
      <c r="G580" s="9"/>
      <c r="H580" s="13"/>
      <c r="I580" s="9" t="s">
        <v>16</v>
      </c>
      <c r="J580" s="10"/>
      <c r="K580" s="9"/>
      <c r="L580" s="9"/>
      <c r="M580" s="9"/>
      <c r="N580" s="9"/>
      <c r="O580" s="13"/>
      <c r="P580" s="9"/>
      <c r="Q580" s="9"/>
      <c r="R580" s="10"/>
      <c r="S580" s="9"/>
      <c r="T580" s="9"/>
      <c r="U580" s="9"/>
      <c r="V580" s="14"/>
      <c r="W580" s="9"/>
      <c r="X580" s="9"/>
      <c r="Y580" s="9"/>
      <c r="Z580" s="9"/>
      <c r="AA580" s="9"/>
    </row>
    <row r="581" spans="1:27" ht="12.75">
      <c r="A581" s="10">
        <v>45331</v>
      </c>
      <c r="B581" s="9" t="s">
        <v>45</v>
      </c>
      <c r="C581" s="11">
        <v>7677.16</v>
      </c>
      <c r="D581" s="9">
        <v>86</v>
      </c>
      <c r="E581" s="12" t="s">
        <v>26</v>
      </c>
      <c r="F581" s="9"/>
      <c r="G581" s="9"/>
      <c r="H581" s="13"/>
      <c r="I581" s="9" t="s">
        <v>11</v>
      </c>
      <c r="J581" s="10"/>
      <c r="K581" s="9"/>
      <c r="L581" s="9"/>
      <c r="M581" s="9"/>
      <c r="N581" s="9"/>
      <c r="O581" s="13"/>
      <c r="P581" s="9"/>
      <c r="Q581" s="9"/>
      <c r="R581" s="10"/>
      <c r="S581" s="9"/>
      <c r="T581" s="9"/>
      <c r="U581" s="9"/>
      <c r="V581" s="14"/>
      <c r="W581" s="9"/>
      <c r="X581" s="9"/>
      <c r="Y581" s="9"/>
      <c r="Z581" s="9"/>
      <c r="AA581" s="9"/>
    </row>
    <row r="582" spans="1:27" ht="12.75">
      <c r="A582" s="10">
        <v>45331</v>
      </c>
      <c r="B582" s="9" t="s">
        <v>17</v>
      </c>
      <c r="C582" s="11">
        <v>7584.02</v>
      </c>
      <c r="D582" s="9">
        <v>88</v>
      </c>
      <c r="E582" s="12" t="s">
        <v>157</v>
      </c>
      <c r="F582" s="9"/>
      <c r="G582" s="9"/>
      <c r="H582" s="13"/>
      <c r="I582" s="9" t="s">
        <v>16</v>
      </c>
      <c r="J582" s="9"/>
      <c r="K582" s="9"/>
      <c r="L582" s="9"/>
      <c r="M582" s="9"/>
      <c r="N582" s="9"/>
      <c r="O582" s="13"/>
      <c r="P582" s="9"/>
      <c r="Q582" s="9"/>
      <c r="R582" s="10"/>
      <c r="S582" s="9"/>
      <c r="T582" s="9"/>
      <c r="U582" s="9"/>
      <c r="V582" s="14"/>
      <c r="W582" s="9"/>
      <c r="X582" s="9"/>
      <c r="Y582" s="9"/>
      <c r="Z582" s="9"/>
      <c r="AA582" s="9"/>
    </row>
    <row r="583" spans="1:27" ht="12.75">
      <c r="A583" s="10">
        <v>45331</v>
      </c>
      <c r="B583" s="9" t="s">
        <v>19</v>
      </c>
      <c r="C583" s="11">
        <v>6025.23</v>
      </c>
      <c r="D583" s="9">
        <v>75</v>
      </c>
      <c r="E583" s="12" t="s">
        <v>128</v>
      </c>
      <c r="F583" s="9"/>
      <c r="G583" s="9"/>
      <c r="H583" s="13"/>
      <c r="I583" s="9" t="s">
        <v>16</v>
      </c>
      <c r="J583" s="9"/>
      <c r="K583" s="9"/>
      <c r="L583" s="9"/>
      <c r="M583" s="9"/>
      <c r="N583" s="9"/>
      <c r="O583" s="13"/>
      <c r="P583" s="9"/>
      <c r="Q583" s="9"/>
      <c r="R583" s="10"/>
      <c r="S583" s="9"/>
      <c r="T583" s="9"/>
      <c r="U583" s="9"/>
      <c r="V583" s="14"/>
      <c r="W583" s="9"/>
      <c r="X583" s="9"/>
      <c r="Y583" s="9"/>
      <c r="Z583" s="9"/>
      <c r="AA583" s="9"/>
    </row>
    <row r="584" spans="1:27" ht="12.75">
      <c r="A584" s="10">
        <v>45331</v>
      </c>
      <c r="B584" s="9" t="s">
        <v>21</v>
      </c>
      <c r="C584" s="11">
        <v>7527.53</v>
      </c>
      <c r="D584" s="9">
        <v>93</v>
      </c>
      <c r="E584" s="12" t="s">
        <v>96</v>
      </c>
      <c r="F584" s="9"/>
      <c r="G584" s="9"/>
      <c r="H584" s="13"/>
      <c r="I584" s="9" t="s">
        <v>11</v>
      </c>
      <c r="J584" s="9"/>
      <c r="K584" s="9"/>
      <c r="L584" s="9"/>
      <c r="M584" s="9"/>
      <c r="N584" s="9"/>
      <c r="O584" s="13"/>
      <c r="P584" s="9"/>
      <c r="Q584" s="9"/>
      <c r="R584" s="10"/>
      <c r="S584" s="9"/>
      <c r="T584" s="9"/>
      <c r="U584" s="9"/>
      <c r="V584" s="14"/>
      <c r="W584" s="9"/>
      <c r="X584" s="9"/>
      <c r="Y584" s="9"/>
      <c r="Z584" s="9"/>
      <c r="AA584" s="9"/>
    </row>
    <row r="585" spans="1:27" ht="12.75">
      <c r="A585" s="10">
        <v>45331</v>
      </c>
      <c r="B585" s="9" t="s">
        <v>43</v>
      </c>
      <c r="C585" s="11">
        <v>7723.43</v>
      </c>
      <c r="D585" s="9">
        <v>97</v>
      </c>
      <c r="E585" s="12" t="s">
        <v>221</v>
      </c>
      <c r="F585" s="9"/>
      <c r="G585" s="9"/>
      <c r="H585" s="13"/>
      <c r="I585" s="9" t="s">
        <v>11</v>
      </c>
      <c r="J585" s="9"/>
      <c r="K585" s="9"/>
      <c r="L585" s="9"/>
      <c r="M585" s="9"/>
      <c r="N585" s="9"/>
      <c r="O585" s="13"/>
      <c r="P585" s="9"/>
      <c r="Q585" s="9"/>
      <c r="R585" s="10"/>
      <c r="S585" s="9"/>
      <c r="T585" s="9"/>
      <c r="U585" s="9"/>
      <c r="V585" s="14"/>
      <c r="W585" s="9"/>
      <c r="X585" s="9"/>
      <c r="Y585" s="9"/>
      <c r="Z585" s="9"/>
      <c r="AA585" s="9"/>
    </row>
    <row r="586" spans="1:27" ht="12.75">
      <c r="A586" s="10">
        <v>45332</v>
      </c>
      <c r="B586" s="9" t="s">
        <v>9</v>
      </c>
      <c r="C586" s="11">
        <v>4753.29</v>
      </c>
      <c r="D586" s="9">
        <v>64</v>
      </c>
      <c r="E586" s="12" t="s">
        <v>207</v>
      </c>
      <c r="F586" s="9"/>
      <c r="G586" s="9"/>
      <c r="H586" s="13"/>
      <c r="I586" s="9" t="s">
        <v>11</v>
      </c>
      <c r="J586" s="10"/>
      <c r="K586" s="9"/>
      <c r="L586" s="9"/>
      <c r="M586" s="9"/>
      <c r="N586" s="9"/>
      <c r="O586" s="13"/>
      <c r="P586" s="9"/>
      <c r="Q586" s="9"/>
      <c r="R586" s="10"/>
      <c r="S586" s="9"/>
      <c r="T586" s="9"/>
      <c r="U586" s="9"/>
      <c r="V586" s="14"/>
      <c r="W586" s="9"/>
      <c r="X586" s="9"/>
      <c r="Y586" s="9"/>
      <c r="Z586" s="9"/>
      <c r="AA586" s="9"/>
    </row>
    <row r="587" spans="1:27" ht="12.75">
      <c r="A587" s="10">
        <v>45332</v>
      </c>
      <c r="B587" s="9" t="s">
        <v>12</v>
      </c>
      <c r="C587" s="11">
        <v>6212.08</v>
      </c>
      <c r="D587" s="9">
        <v>76</v>
      </c>
      <c r="E587" s="12" t="s">
        <v>57</v>
      </c>
      <c r="F587" s="9"/>
      <c r="G587" s="9"/>
      <c r="H587" s="13"/>
      <c r="I587" s="9" t="s">
        <v>11</v>
      </c>
      <c r="J587" s="10"/>
      <c r="K587" s="9"/>
      <c r="L587" s="9"/>
      <c r="M587" s="9"/>
      <c r="N587" s="9"/>
      <c r="O587" s="13"/>
      <c r="P587" s="9"/>
      <c r="Q587" s="9"/>
      <c r="R587" s="10"/>
      <c r="S587" s="9"/>
      <c r="T587" s="9"/>
      <c r="U587" s="9"/>
      <c r="V587" s="14"/>
      <c r="W587" s="9"/>
      <c r="X587" s="9"/>
      <c r="Y587" s="9"/>
      <c r="Z587" s="9"/>
      <c r="AA587" s="9"/>
    </row>
    <row r="588" spans="1:27" ht="12.75">
      <c r="A588" s="10">
        <v>45332</v>
      </c>
      <c r="B588" s="9" t="s">
        <v>14</v>
      </c>
      <c r="C588" s="11">
        <v>5314.67</v>
      </c>
      <c r="D588" s="9">
        <v>60</v>
      </c>
      <c r="E588" s="12" t="s">
        <v>92</v>
      </c>
      <c r="F588" s="9"/>
      <c r="G588" s="9"/>
      <c r="H588" s="13"/>
      <c r="I588" s="9" t="s">
        <v>16</v>
      </c>
      <c r="J588" s="10"/>
      <c r="K588" s="9"/>
      <c r="L588" s="9"/>
      <c r="M588" s="9"/>
      <c r="N588" s="9"/>
      <c r="O588" s="13"/>
      <c r="P588" s="9"/>
      <c r="Q588" s="9"/>
      <c r="R588" s="10"/>
      <c r="S588" s="9"/>
      <c r="T588" s="9"/>
      <c r="U588" s="9"/>
      <c r="V588" s="14"/>
      <c r="W588" s="9"/>
      <c r="X588" s="9"/>
      <c r="Y588" s="9"/>
      <c r="Z588" s="9"/>
      <c r="AA588" s="9"/>
    </row>
    <row r="589" spans="1:27" ht="12.75">
      <c r="A589" s="10">
        <v>45332</v>
      </c>
      <c r="B589" s="9" t="s">
        <v>45</v>
      </c>
      <c r="C589" s="11">
        <v>7780.25</v>
      </c>
      <c r="D589" s="9">
        <v>86</v>
      </c>
      <c r="E589" s="12" t="s">
        <v>86</v>
      </c>
      <c r="F589" s="9"/>
      <c r="G589" s="9"/>
      <c r="H589" s="13"/>
      <c r="I589" s="9" t="s">
        <v>11</v>
      </c>
      <c r="J589" s="10"/>
      <c r="K589" s="9"/>
      <c r="L589" s="9"/>
      <c r="M589" s="9"/>
      <c r="N589" s="9"/>
      <c r="O589" s="13"/>
      <c r="P589" s="9"/>
      <c r="Q589" s="9"/>
      <c r="R589" s="10"/>
      <c r="S589" s="9"/>
      <c r="T589" s="9"/>
      <c r="U589" s="9"/>
      <c r="V589" s="14"/>
      <c r="W589" s="9"/>
      <c r="X589" s="9"/>
      <c r="Y589" s="9"/>
      <c r="Z589" s="9"/>
      <c r="AA589" s="9"/>
    </row>
    <row r="590" spans="1:27" ht="12.75">
      <c r="A590" s="10">
        <v>45332</v>
      </c>
      <c r="B590" s="9" t="s">
        <v>17</v>
      </c>
      <c r="C590" s="11">
        <v>6005.26</v>
      </c>
      <c r="D590" s="9">
        <v>77</v>
      </c>
      <c r="E590" s="12" t="s">
        <v>139</v>
      </c>
      <c r="F590" s="9"/>
      <c r="G590" s="9"/>
      <c r="H590" s="13"/>
      <c r="I590" s="9" t="s">
        <v>16</v>
      </c>
      <c r="J590" s="9"/>
      <c r="K590" s="9"/>
      <c r="L590" s="9"/>
      <c r="M590" s="9"/>
      <c r="N590" s="9"/>
      <c r="O590" s="13"/>
      <c r="P590" s="9"/>
      <c r="Q590" s="9"/>
      <c r="R590" s="10"/>
      <c r="S590" s="9"/>
      <c r="T590" s="9"/>
      <c r="U590" s="9"/>
      <c r="V590" s="14"/>
      <c r="W590" s="9"/>
      <c r="X590" s="9"/>
      <c r="Y590" s="9"/>
      <c r="Z590" s="9"/>
      <c r="AA590" s="9"/>
    </row>
    <row r="591" spans="1:27" ht="12.75">
      <c r="A591" s="10">
        <v>45332</v>
      </c>
      <c r="B591" s="9" t="s">
        <v>19</v>
      </c>
      <c r="C591" s="11">
        <v>5559.19</v>
      </c>
      <c r="D591" s="9">
        <v>60</v>
      </c>
      <c r="E591" s="12" t="s">
        <v>244</v>
      </c>
      <c r="F591" s="9"/>
      <c r="G591" s="9"/>
      <c r="H591" s="13"/>
      <c r="I591" s="9" t="s">
        <v>16</v>
      </c>
      <c r="J591" s="9"/>
      <c r="K591" s="9"/>
      <c r="L591" s="9"/>
      <c r="M591" s="9"/>
      <c r="N591" s="9"/>
      <c r="O591" s="13"/>
      <c r="P591" s="9"/>
      <c r="Q591" s="9"/>
      <c r="R591" s="10"/>
      <c r="S591" s="9"/>
      <c r="T591" s="9"/>
      <c r="U591" s="9"/>
      <c r="V591" s="14"/>
      <c r="W591" s="9"/>
      <c r="X591" s="9"/>
      <c r="Y591" s="9"/>
      <c r="Z591" s="9"/>
      <c r="AA591" s="9"/>
    </row>
    <row r="592" spans="1:27" ht="12.75">
      <c r="A592" s="10">
        <v>45332</v>
      </c>
      <c r="B592" s="9" t="s">
        <v>21</v>
      </c>
      <c r="C592" s="11">
        <v>8695.25</v>
      </c>
      <c r="D592" s="9">
        <v>104</v>
      </c>
      <c r="E592" s="12" t="s">
        <v>107</v>
      </c>
      <c r="F592" s="9"/>
      <c r="G592" s="9"/>
      <c r="H592" s="13"/>
      <c r="I592" s="9" t="s">
        <v>11</v>
      </c>
      <c r="J592" s="9"/>
      <c r="K592" s="9"/>
      <c r="L592" s="9"/>
      <c r="M592" s="9"/>
      <c r="N592" s="9"/>
      <c r="O592" s="13"/>
      <c r="P592" s="9"/>
      <c r="Q592" s="9"/>
      <c r="R592" s="10"/>
      <c r="S592" s="9"/>
      <c r="T592" s="9"/>
      <c r="U592" s="9"/>
      <c r="V592" s="14"/>
      <c r="W592" s="9"/>
      <c r="X592" s="9"/>
      <c r="Y592" s="9"/>
      <c r="Z592" s="9"/>
      <c r="AA592" s="9"/>
    </row>
    <row r="593" spans="1:27" ht="12.75">
      <c r="A593" s="10">
        <v>45332</v>
      </c>
      <c r="B593" s="9" t="s">
        <v>43</v>
      </c>
      <c r="C593" s="11">
        <v>7821.56</v>
      </c>
      <c r="D593" s="9">
        <v>86</v>
      </c>
      <c r="E593" s="12" t="s">
        <v>48</v>
      </c>
      <c r="F593" s="9"/>
      <c r="G593" s="9"/>
      <c r="H593" s="13"/>
      <c r="I593" s="9" t="s">
        <v>11</v>
      </c>
      <c r="J593" s="9"/>
      <c r="K593" s="9"/>
      <c r="L593" s="9"/>
      <c r="M593" s="9"/>
      <c r="N593" s="9"/>
      <c r="O593" s="13"/>
      <c r="P593" s="9"/>
      <c r="Q593" s="9"/>
      <c r="R593" s="10"/>
      <c r="S593" s="9"/>
      <c r="T593" s="9"/>
      <c r="U593" s="9"/>
      <c r="V593" s="14"/>
      <c r="W593" s="9"/>
      <c r="X593" s="9"/>
      <c r="Y593" s="9"/>
      <c r="Z593" s="9"/>
      <c r="AA593" s="9"/>
    </row>
    <row r="594" spans="1:27" ht="12.75">
      <c r="A594" s="10">
        <v>45333</v>
      </c>
      <c r="B594" s="9" t="s">
        <v>9</v>
      </c>
      <c r="C594" s="11">
        <v>6021.18</v>
      </c>
      <c r="D594" s="9">
        <v>66</v>
      </c>
      <c r="E594" s="12" t="s">
        <v>206</v>
      </c>
      <c r="F594" s="9"/>
      <c r="G594" s="9"/>
      <c r="H594" s="13"/>
      <c r="I594" s="9" t="s">
        <v>11</v>
      </c>
      <c r="J594" s="10"/>
      <c r="K594" s="9"/>
      <c r="L594" s="9"/>
      <c r="M594" s="9"/>
      <c r="N594" s="9"/>
      <c r="O594" s="13"/>
      <c r="P594" s="9"/>
      <c r="Q594" s="9"/>
      <c r="R594" s="10"/>
      <c r="S594" s="9"/>
      <c r="T594" s="9"/>
      <c r="U594" s="9"/>
      <c r="V594" s="14"/>
      <c r="W594" s="9"/>
      <c r="X594" s="9"/>
      <c r="Y594" s="9"/>
      <c r="Z594" s="9"/>
      <c r="AA594" s="9"/>
    </row>
    <row r="595" spans="1:27" ht="12.75">
      <c r="A595" s="10">
        <v>45333</v>
      </c>
      <c r="B595" s="9" t="s">
        <v>12</v>
      </c>
      <c r="C595" s="11">
        <v>5465.87</v>
      </c>
      <c r="D595" s="9">
        <v>70</v>
      </c>
      <c r="E595" s="12" t="s">
        <v>122</v>
      </c>
      <c r="F595" s="9"/>
      <c r="G595" s="9"/>
      <c r="H595" s="13"/>
      <c r="I595" s="9" t="s">
        <v>11</v>
      </c>
      <c r="J595" s="10"/>
      <c r="K595" s="9"/>
      <c r="L595" s="9"/>
      <c r="M595" s="9"/>
      <c r="N595" s="9"/>
      <c r="O595" s="13"/>
      <c r="P595" s="9"/>
      <c r="Q595" s="9"/>
      <c r="R595" s="10"/>
      <c r="S595" s="9"/>
      <c r="T595" s="9"/>
      <c r="U595" s="9"/>
      <c r="V595" s="14"/>
      <c r="W595" s="9"/>
      <c r="X595" s="9"/>
      <c r="Y595" s="9"/>
      <c r="Z595" s="9"/>
      <c r="AA595" s="9"/>
    </row>
    <row r="596" spans="1:27" ht="12.75">
      <c r="A596" s="10">
        <v>45333</v>
      </c>
      <c r="B596" s="9" t="s">
        <v>14</v>
      </c>
      <c r="C596" s="11">
        <v>6702.18</v>
      </c>
      <c r="D596" s="9">
        <v>78</v>
      </c>
      <c r="E596" s="12" t="s">
        <v>141</v>
      </c>
      <c r="F596" s="9"/>
      <c r="G596" s="9"/>
      <c r="H596" s="13"/>
      <c r="I596" s="9" t="s">
        <v>16</v>
      </c>
      <c r="J596" s="10"/>
      <c r="K596" s="9"/>
      <c r="L596" s="9"/>
      <c r="M596" s="9"/>
      <c r="N596" s="9"/>
      <c r="O596" s="13"/>
      <c r="P596" s="9"/>
      <c r="Q596" s="9"/>
      <c r="R596" s="10"/>
      <c r="S596" s="9"/>
      <c r="T596" s="9"/>
      <c r="U596" s="9"/>
      <c r="V596" s="14"/>
      <c r="W596" s="9"/>
      <c r="X596" s="9"/>
      <c r="Y596" s="9"/>
      <c r="Z596" s="9"/>
      <c r="AA596" s="9"/>
    </row>
    <row r="597" spans="1:27" ht="12.75">
      <c r="A597" s="10">
        <v>45333</v>
      </c>
      <c r="B597" s="9" t="s">
        <v>45</v>
      </c>
      <c r="C597" s="11">
        <v>8415.2999999999993</v>
      </c>
      <c r="D597" s="9">
        <v>93</v>
      </c>
      <c r="E597" s="12" t="s">
        <v>110</v>
      </c>
      <c r="F597" s="9"/>
      <c r="G597" s="9"/>
      <c r="H597" s="13"/>
      <c r="I597" s="9" t="s">
        <v>11</v>
      </c>
      <c r="J597" s="10"/>
      <c r="K597" s="9"/>
      <c r="L597" s="9"/>
      <c r="M597" s="9"/>
      <c r="N597" s="9"/>
      <c r="O597" s="13"/>
      <c r="P597" s="9"/>
      <c r="Q597" s="9"/>
      <c r="R597" s="10"/>
      <c r="S597" s="9"/>
      <c r="T597" s="9"/>
      <c r="U597" s="9"/>
      <c r="V597" s="14"/>
      <c r="W597" s="9"/>
      <c r="X597" s="9"/>
      <c r="Y597" s="9"/>
      <c r="Z597" s="9"/>
      <c r="AA597" s="9"/>
    </row>
    <row r="598" spans="1:27" ht="12.75">
      <c r="A598" s="10">
        <v>45333</v>
      </c>
      <c r="B598" s="9" t="s">
        <v>17</v>
      </c>
      <c r="C598" s="11">
        <v>7945.44</v>
      </c>
      <c r="D598" s="9">
        <v>88</v>
      </c>
      <c r="E598" s="12" t="s">
        <v>246</v>
      </c>
      <c r="F598" s="9"/>
      <c r="G598" s="9"/>
      <c r="H598" s="13"/>
      <c r="I598" s="9" t="s">
        <v>16</v>
      </c>
      <c r="J598" s="9"/>
      <c r="K598" s="9"/>
      <c r="L598" s="9"/>
      <c r="M598" s="9"/>
      <c r="N598" s="9"/>
      <c r="O598" s="13"/>
      <c r="P598" s="9"/>
      <c r="Q598" s="9"/>
      <c r="R598" s="10"/>
      <c r="S598" s="9"/>
      <c r="T598" s="9"/>
      <c r="U598" s="9"/>
      <c r="V598" s="14"/>
      <c r="W598" s="9"/>
      <c r="X598" s="9"/>
      <c r="Y598" s="9"/>
      <c r="Z598" s="9"/>
      <c r="AA598" s="9"/>
    </row>
    <row r="599" spans="1:27" ht="12.75">
      <c r="A599" s="10">
        <v>45333</v>
      </c>
      <c r="B599" s="9" t="s">
        <v>19</v>
      </c>
      <c r="C599" s="11">
        <v>7026.41</v>
      </c>
      <c r="D599" s="9">
        <v>91</v>
      </c>
      <c r="E599" s="12" t="s">
        <v>179</v>
      </c>
      <c r="F599" s="9"/>
      <c r="G599" s="9"/>
      <c r="H599" s="13"/>
      <c r="I599" s="9" t="s">
        <v>16</v>
      </c>
      <c r="J599" s="9"/>
      <c r="K599" s="9"/>
      <c r="L599" s="9"/>
      <c r="M599" s="9"/>
      <c r="N599" s="9"/>
      <c r="O599" s="13"/>
      <c r="P599" s="9"/>
      <c r="Q599" s="9"/>
      <c r="R599" s="10"/>
      <c r="S599" s="9"/>
      <c r="T599" s="9"/>
      <c r="U599" s="9"/>
      <c r="V599" s="14"/>
      <c r="W599" s="9"/>
      <c r="X599" s="9"/>
      <c r="Y599" s="9"/>
      <c r="Z599" s="9"/>
      <c r="AA599" s="9"/>
    </row>
    <row r="600" spans="1:27" ht="12.75">
      <c r="A600" s="10">
        <v>45333</v>
      </c>
      <c r="B600" s="9" t="s">
        <v>21</v>
      </c>
      <c r="C600" s="11">
        <v>7908.42</v>
      </c>
      <c r="D600" s="9">
        <v>93</v>
      </c>
      <c r="E600" s="12" t="s">
        <v>140</v>
      </c>
      <c r="F600" s="9"/>
      <c r="G600" s="9"/>
      <c r="H600" s="13"/>
      <c r="I600" s="9" t="s">
        <v>11</v>
      </c>
      <c r="J600" s="9" t="s">
        <v>247</v>
      </c>
      <c r="K600" s="9"/>
      <c r="L600" s="9"/>
      <c r="M600" s="9"/>
      <c r="N600" s="9"/>
      <c r="O600" s="13"/>
      <c r="P600" s="9"/>
      <c r="Q600" s="9"/>
      <c r="R600" s="10"/>
      <c r="S600" s="9"/>
      <c r="T600" s="9"/>
      <c r="U600" s="9"/>
      <c r="V600" s="14"/>
      <c r="W600" s="9"/>
      <c r="X600" s="9"/>
      <c r="Y600" s="9"/>
      <c r="Z600" s="9"/>
      <c r="AA600" s="9"/>
    </row>
    <row r="601" spans="1:27" ht="12.75">
      <c r="A601" s="10">
        <v>45333</v>
      </c>
      <c r="B601" s="9" t="s">
        <v>43</v>
      </c>
      <c r="C601" s="11">
        <v>6306.17</v>
      </c>
      <c r="D601" s="9">
        <v>68</v>
      </c>
      <c r="E601" s="12" t="s">
        <v>187</v>
      </c>
      <c r="F601" s="9"/>
      <c r="G601" s="9"/>
      <c r="H601" s="13"/>
      <c r="I601" s="9" t="s">
        <v>11</v>
      </c>
      <c r="J601" s="9"/>
      <c r="K601" s="9"/>
      <c r="L601" s="9"/>
      <c r="M601" s="9"/>
      <c r="N601" s="9"/>
      <c r="O601" s="13"/>
      <c r="P601" s="9"/>
      <c r="Q601" s="9"/>
      <c r="R601" s="10"/>
      <c r="S601" s="9"/>
      <c r="T601" s="9"/>
      <c r="U601" s="9"/>
      <c r="V601" s="14"/>
      <c r="W601" s="9"/>
      <c r="X601" s="9"/>
      <c r="Y601" s="9"/>
      <c r="Z601" s="9"/>
      <c r="AA601" s="9"/>
    </row>
    <row r="602" spans="1:27" ht="12.75">
      <c r="A602" s="10">
        <v>45334</v>
      </c>
      <c r="B602" s="9" t="s">
        <v>9</v>
      </c>
      <c r="C602" s="11">
        <v>5208.1400000000003</v>
      </c>
      <c r="D602" s="9">
        <v>58</v>
      </c>
      <c r="E602" s="12" t="s">
        <v>40</v>
      </c>
      <c r="F602" s="9"/>
      <c r="G602" s="9"/>
      <c r="H602" s="13"/>
      <c r="I602" s="9" t="s">
        <v>11</v>
      </c>
      <c r="J602" s="10"/>
      <c r="K602" s="9"/>
      <c r="L602" s="9"/>
      <c r="M602" s="9"/>
      <c r="N602" s="9"/>
      <c r="O602" s="13"/>
      <c r="P602" s="9"/>
      <c r="Q602" s="9"/>
      <c r="R602" s="10"/>
      <c r="S602" s="9"/>
      <c r="T602" s="9"/>
      <c r="U602" s="9"/>
      <c r="V602" s="14"/>
      <c r="W602" s="9"/>
      <c r="X602" s="9"/>
      <c r="Y602" s="9"/>
      <c r="Z602" s="9"/>
      <c r="AA602" s="9"/>
    </row>
    <row r="603" spans="1:27" ht="12.75">
      <c r="A603" s="10">
        <v>45334</v>
      </c>
      <c r="B603" s="9" t="s">
        <v>12</v>
      </c>
      <c r="C603" s="11">
        <v>5666.96</v>
      </c>
      <c r="D603" s="9">
        <v>59</v>
      </c>
      <c r="E603" s="12" t="s">
        <v>200</v>
      </c>
      <c r="F603" s="9"/>
      <c r="G603" s="9"/>
      <c r="H603" s="13"/>
      <c r="I603" s="9" t="s">
        <v>11</v>
      </c>
      <c r="J603" s="10"/>
      <c r="K603" s="9"/>
      <c r="L603" s="9"/>
      <c r="M603" s="9"/>
      <c r="N603" s="9"/>
      <c r="O603" s="13"/>
      <c r="P603" s="9"/>
      <c r="Q603" s="9"/>
      <c r="R603" s="10"/>
      <c r="S603" s="9"/>
      <c r="T603" s="9"/>
      <c r="U603" s="9"/>
      <c r="V603" s="14"/>
      <c r="W603" s="9"/>
      <c r="X603" s="9"/>
      <c r="Y603" s="9"/>
      <c r="Z603" s="9"/>
      <c r="AA603" s="9"/>
    </row>
    <row r="604" spans="1:27" ht="12.75">
      <c r="A604" s="10">
        <v>45334</v>
      </c>
      <c r="B604" s="9" t="s">
        <v>14</v>
      </c>
      <c r="C604" s="11">
        <v>7066.63</v>
      </c>
      <c r="D604" s="9">
        <v>85</v>
      </c>
      <c r="E604" s="12" t="s">
        <v>157</v>
      </c>
      <c r="F604" s="9"/>
      <c r="G604" s="9"/>
      <c r="H604" s="13"/>
      <c r="I604" s="9" t="s">
        <v>16</v>
      </c>
      <c r="J604" s="10"/>
      <c r="K604" s="9"/>
      <c r="L604" s="9"/>
      <c r="M604" s="9"/>
      <c r="N604" s="9"/>
      <c r="O604" s="13"/>
      <c r="P604" s="9"/>
      <c r="Q604" s="9"/>
      <c r="R604" s="10"/>
      <c r="S604" s="9"/>
      <c r="T604" s="9"/>
      <c r="U604" s="9"/>
      <c r="V604" s="14"/>
      <c r="W604" s="9"/>
      <c r="X604" s="9"/>
      <c r="Y604" s="9"/>
      <c r="Z604" s="9"/>
      <c r="AA604" s="9"/>
    </row>
    <row r="605" spans="1:27" ht="12.75">
      <c r="A605" s="10">
        <v>45334</v>
      </c>
      <c r="B605" s="9" t="s">
        <v>45</v>
      </c>
      <c r="C605" s="11">
        <v>5726.87</v>
      </c>
      <c r="D605" s="9">
        <v>62</v>
      </c>
      <c r="E605" s="12" t="s">
        <v>248</v>
      </c>
      <c r="F605" s="9"/>
      <c r="G605" s="9"/>
      <c r="H605" s="13"/>
      <c r="I605" s="9" t="s">
        <v>11</v>
      </c>
      <c r="J605" s="10"/>
      <c r="K605" s="9"/>
      <c r="L605" s="9"/>
      <c r="M605" s="9"/>
      <c r="N605" s="9"/>
      <c r="O605" s="13"/>
      <c r="P605" s="9"/>
      <c r="Q605" s="9"/>
      <c r="R605" s="10"/>
      <c r="S605" s="9"/>
      <c r="T605" s="9"/>
      <c r="U605" s="9"/>
      <c r="V605" s="14"/>
      <c r="W605" s="9"/>
      <c r="X605" s="9"/>
      <c r="Y605" s="9"/>
      <c r="Z605" s="9"/>
      <c r="AA605" s="9"/>
    </row>
    <row r="606" spans="1:27" ht="12.75">
      <c r="A606" s="10">
        <v>45334</v>
      </c>
      <c r="B606" s="9" t="s">
        <v>17</v>
      </c>
      <c r="C606" s="11">
        <v>7457.72</v>
      </c>
      <c r="D606" s="9">
        <v>89</v>
      </c>
      <c r="E606" s="12" t="s">
        <v>92</v>
      </c>
      <c r="F606" s="9"/>
      <c r="G606" s="9"/>
      <c r="H606" s="13"/>
      <c r="I606" s="9" t="s">
        <v>16</v>
      </c>
      <c r="J606" s="9"/>
      <c r="K606" s="9"/>
      <c r="L606" s="9"/>
      <c r="M606" s="9"/>
      <c r="N606" s="9"/>
      <c r="O606" s="13"/>
      <c r="P606" s="9"/>
      <c r="Q606" s="9"/>
      <c r="R606" s="10"/>
      <c r="S606" s="9"/>
      <c r="T606" s="9"/>
      <c r="U606" s="9"/>
      <c r="V606" s="14"/>
      <c r="W606" s="9"/>
      <c r="X606" s="9"/>
      <c r="Y606" s="9"/>
      <c r="Z606" s="9"/>
      <c r="AA606" s="9"/>
    </row>
    <row r="607" spans="1:27" ht="12.75">
      <c r="A607" s="10">
        <v>45334</v>
      </c>
      <c r="B607" s="9" t="s">
        <v>19</v>
      </c>
      <c r="C607" s="11">
        <v>8460.99</v>
      </c>
      <c r="D607" s="9">
        <v>91</v>
      </c>
      <c r="E607" s="12" t="s">
        <v>47</v>
      </c>
      <c r="F607" s="9"/>
      <c r="G607" s="9"/>
      <c r="H607" s="13"/>
      <c r="I607" s="9" t="s">
        <v>16</v>
      </c>
      <c r="J607" s="9"/>
      <c r="K607" s="9"/>
      <c r="L607" s="9"/>
      <c r="M607" s="9"/>
      <c r="N607" s="9"/>
      <c r="O607" s="13"/>
      <c r="P607" s="9"/>
      <c r="Q607" s="9"/>
      <c r="R607" s="10"/>
      <c r="S607" s="9"/>
      <c r="T607" s="9"/>
      <c r="U607" s="9"/>
      <c r="V607" s="14"/>
      <c r="W607" s="9"/>
      <c r="X607" s="9"/>
      <c r="Y607" s="9"/>
      <c r="Z607" s="9"/>
      <c r="AA607" s="9"/>
    </row>
    <row r="608" spans="1:27" ht="12.75">
      <c r="A608" s="10">
        <v>45334</v>
      </c>
      <c r="B608" s="9" t="s">
        <v>21</v>
      </c>
      <c r="C608" s="11">
        <v>4826.04</v>
      </c>
      <c r="D608" s="9">
        <v>57</v>
      </c>
      <c r="E608" s="12" t="s">
        <v>80</v>
      </c>
      <c r="F608" s="9"/>
      <c r="G608" s="9"/>
      <c r="H608" s="13"/>
      <c r="I608" s="9" t="s">
        <v>11</v>
      </c>
      <c r="J608" s="9"/>
      <c r="K608" s="9"/>
      <c r="L608" s="9"/>
      <c r="M608" s="9"/>
      <c r="N608" s="9"/>
      <c r="O608" s="13"/>
      <c r="P608" s="9"/>
      <c r="Q608" s="9"/>
      <c r="R608" s="10"/>
      <c r="S608" s="9"/>
      <c r="T608" s="9"/>
      <c r="U608" s="9"/>
      <c r="V608" s="14"/>
      <c r="W608" s="9"/>
      <c r="X608" s="9"/>
      <c r="Y608" s="9"/>
      <c r="Z608" s="9"/>
      <c r="AA608" s="9"/>
    </row>
    <row r="609" spans="1:27" ht="12.75">
      <c r="A609" s="10">
        <v>45334</v>
      </c>
      <c r="B609" s="9" t="s">
        <v>43</v>
      </c>
      <c r="C609" s="11">
        <v>5848.04</v>
      </c>
      <c r="D609" s="9">
        <v>70</v>
      </c>
      <c r="E609" s="12" t="s">
        <v>249</v>
      </c>
      <c r="F609" s="9"/>
      <c r="G609" s="9"/>
      <c r="H609" s="13"/>
      <c r="I609" s="9" t="s">
        <v>11</v>
      </c>
      <c r="J609" s="9"/>
      <c r="K609" s="9"/>
      <c r="L609" s="9"/>
      <c r="M609" s="9"/>
      <c r="N609" s="9"/>
      <c r="O609" s="13"/>
      <c r="P609" s="9"/>
      <c r="Q609" s="9"/>
      <c r="R609" s="10"/>
      <c r="S609" s="9"/>
      <c r="T609" s="9"/>
      <c r="U609" s="9"/>
      <c r="V609" s="14"/>
      <c r="W609" s="9"/>
      <c r="X609" s="9"/>
      <c r="Y609" s="9"/>
      <c r="Z609" s="9"/>
      <c r="AA609" s="9"/>
    </row>
    <row r="610" spans="1:27" ht="12.75">
      <c r="A610" s="10">
        <v>45335</v>
      </c>
      <c r="B610" s="9" t="s">
        <v>9</v>
      </c>
      <c r="C610" s="11">
        <v>7651.83</v>
      </c>
      <c r="D610" s="9">
        <v>92</v>
      </c>
      <c r="E610" s="12" t="s">
        <v>28</v>
      </c>
      <c r="F610" s="9"/>
      <c r="G610" s="9"/>
      <c r="H610" s="13"/>
      <c r="I610" s="9" t="s">
        <v>11</v>
      </c>
      <c r="J610" s="10"/>
      <c r="K610" s="9"/>
      <c r="L610" s="9"/>
      <c r="M610" s="9"/>
      <c r="N610" s="9"/>
      <c r="O610" s="13"/>
      <c r="P610" s="9"/>
      <c r="Q610" s="9"/>
      <c r="R610" s="10"/>
      <c r="S610" s="9"/>
      <c r="T610" s="9"/>
      <c r="U610" s="9"/>
      <c r="V610" s="14"/>
      <c r="W610" s="9"/>
      <c r="X610" s="9"/>
      <c r="Y610" s="9"/>
      <c r="Z610" s="9"/>
      <c r="AA610" s="9"/>
    </row>
    <row r="611" spans="1:27" ht="12.75">
      <c r="A611" s="10">
        <v>45335</v>
      </c>
      <c r="B611" s="9" t="s">
        <v>12</v>
      </c>
      <c r="C611" s="11">
        <v>5977.42</v>
      </c>
      <c r="D611" s="9">
        <v>67</v>
      </c>
      <c r="E611" s="12" t="s">
        <v>156</v>
      </c>
      <c r="F611" s="9"/>
      <c r="G611" s="9"/>
      <c r="H611" s="13"/>
      <c r="I611" s="9" t="s">
        <v>11</v>
      </c>
      <c r="J611" s="10"/>
      <c r="K611" s="9"/>
      <c r="L611" s="9"/>
      <c r="M611" s="9"/>
      <c r="N611" s="9"/>
      <c r="O611" s="13"/>
      <c r="P611" s="9"/>
      <c r="Q611" s="9"/>
      <c r="R611" s="10"/>
      <c r="S611" s="9"/>
      <c r="T611" s="9"/>
      <c r="U611" s="9"/>
      <c r="V611" s="14"/>
      <c r="W611" s="9"/>
      <c r="X611" s="9"/>
      <c r="Y611" s="9"/>
      <c r="Z611" s="9"/>
      <c r="AA611" s="9"/>
    </row>
    <row r="612" spans="1:27" ht="12.75">
      <c r="A612" s="10">
        <v>45335</v>
      </c>
      <c r="B612" s="9" t="s">
        <v>14</v>
      </c>
      <c r="C612" s="11">
        <v>7560.36</v>
      </c>
      <c r="D612" s="9">
        <v>93</v>
      </c>
      <c r="E612" s="12" t="s">
        <v>214</v>
      </c>
      <c r="F612" s="9"/>
      <c r="G612" s="9"/>
      <c r="H612" s="13"/>
      <c r="I612" s="9" t="s">
        <v>16</v>
      </c>
      <c r="J612" s="10"/>
      <c r="K612" s="9"/>
      <c r="L612" s="9"/>
      <c r="M612" s="9"/>
      <c r="N612" s="9"/>
      <c r="O612" s="13"/>
      <c r="P612" s="9"/>
      <c r="Q612" s="9"/>
      <c r="R612" s="10"/>
      <c r="S612" s="9"/>
      <c r="T612" s="9"/>
      <c r="U612" s="9"/>
      <c r="V612" s="14"/>
      <c r="W612" s="9"/>
      <c r="X612" s="9"/>
      <c r="Y612" s="9"/>
      <c r="Z612" s="9"/>
      <c r="AA612" s="9"/>
    </row>
    <row r="613" spans="1:27" ht="12.75">
      <c r="A613" s="10">
        <v>45335</v>
      </c>
      <c r="B613" s="9" t="s">
        <v>45</v>
      </c>
      <c r="C613" s="11">
        <v>6173.34</v>
      </c>
      <c r="D613" s="9">
        <v>66</v>
      </c>
      <c r="E613" s="12" t="s">
        <v>146</v>
      </c>
      <c r="F613" s="9"/>
      <c r="G613" s="9"/>
      <c r="H613" s="13"/>
      <c r="I613" s="9" t="s">
        <v>11</v>
      </c>
      <c r="J613" s="10"/>
      <c r="K613" s="9"/>
      <c r="L613" s="9"/>
      <c r="M613" s="9"/>
      <c r="N613" s="9"/>
      <c r="O613" s="13"/>
      <c r="P613" s="9"/>
      <c r="Q613" s="9"/>
      <c r="R613" s="10"/>
      <c r="S613" s="9"/>
      <c r="T613" s="9"/>
      <c r="U613" s="9"/>
      <c r="V613" s="14"/>
      <c r="W613" s="9"/>
      <c r="X613" s="9"/>
      <c r="Y613" s="9"/>
      <c r="Z613" s="9"/>
      <c r="AA613" s="9"/>
    </row>
    <row r="614" spans="1:27" ht="12.75">
      <c r="A614" s="10">
        <v>45335</v>
      </c>
      <c r="B614" s="9" t="s">
        <v>17</v>
      </c>
      <c r="C614" s="11">
        <v>9264.5</v>
      </c>
      <c r="D614" s="9">
        <v>101</v>
      </c>
      <c r="E614" s="12" t="s">
        <v>250</v>
      </c>
      <c r="F614" s="9"/>
      <c r="G614" s="9"/>
      <c r="H614" s="13"/>
      <c r="I614" s="9" t="s">
        <v>16</v>
      </c>
      <c r="J614" s="9"/>
      <c r="K614" s="9"/>
      <c r="L614" s="9"/>
      <c r="M614" s="9"/>
      <c r="N614" s="9"/>
      <c r="O614" s="13"/>
      <c r="P614" s="9"/>
      <c r="Q614" s="9"/>
      <c r="R614" s="10"/>
      <c r="S614" s="9"/>
      <c r="T614" s="9"/>
      <c r="U614" s="9"/>
      <c r="V614" s="14"/>
      <c r="W614" s="9"/>
      <c r="X614" s="9"/>
      <c r="Y614" s="9"/>
      <c r="Z614" s="9"/>
      <c r="AA614" s="9"/>
    </row>
    <row r="615" spans="1:27" ht="12.75">
      <c r="A615" s="10">
        <v>45335</v>
      </c>
      <c r="B615" s="9" t="s">
        <v>19</v>
      </c>
      <c r="C615" s="11">
        <v>7004.76</v>
      </c>
      <c r="D615" s="9">
        <v>80</v>
      </c>
      <c r="E615" s="12" t="s">
        <v>251</v>
      </c>
      <c r="F615" s="9"/>
      <c r="G615" s="9"/>
      <c r="H615" s="13"/>
      <c r="I615" s="9" t="s">
        <v>16</v>
      </c>
      <c r="J615" s="9"/>
      <c r="K615" s="9"/>
      <c r="L615" s="9"/>
      <c r="M615" s="9"/>
      <c r="N615" s="9"/>
      <c r="O615" s="13"/>
      <c r="P615" s="9"/>
      <c r="Q615" s="9"/>
      <c r="R615" s="10"/>
      <c r="S615" s="9"/>
      <c r="T615" s="9"/>
      <c r="U615" s="9"/>
      <c r="V615" s="14"/>
      <c r="W615" s="9"/>
      <c r="X615" s="9"/>
      <c r="Y615" s="9"/>
      <c r="Z615" s="9"/>
      <c r="AA615" s="9"/>
    </row>
    <row r="616" spans="1:27" ht="12.75">
      <c r="A616" s="10">
        <v>45335</v>
      </c>
      <c r="B616" s="9" t="s">
        <v>21</v>
      </c>
      <c r="C616" s="11">
        <v>7908.11</v>
      </c>
      <c r="D616" s="9">
        <v>104</v>
      </c>
      <c r="E616" s="12" t="s">
        <v>137</v>
      </c>
      <c r="F616" s="9"/>
      <c r="G616" s="9"/>
      <c r="H616" s="13"/>
      <c r="I616" s="9" t="s">
        <v>11</v>
      </c>
      <c r="J616" s="9"/>
      <c r="K616" s="9"/>
      <c r="L616" s="9"/>
      <c r="M616" s="9"/>
      <c r="N616" s="9"/>
      <c r="O616" s="13"/>
      <c r="P616" s="9"/>
      <c r="Q616" s="9"/>
      <c r="R616" s="10"/>
      <c r="S616" s="9"/>
      <c r="T616" s="9"/>
      <c r="U616" s="9"/>
      <c r="V616" s="14"/>
      <c r="W616" s="9"/>
      <c r="X616" s="9"/>
      <c r="Y616" s="9"/>
      <c r="Z616" s="9"/>
      <c r="AA616" s="9"/>
    </row>
    <row r="617" spans="1:27" ht="12.75">
      <c r="A617" s="10">
        <v>45335</v>
      </c>
      <c r="B617" s="9" t="s">
        <v>43</v>
      </c>
      <c r="C617" s="11">
        <v>5102.92</v>
      </c>
      <c r="D617" s="9">
        <v>63</v>
      </c>
      <c r="E617" s="12" t="s">
        <v>252</v>
      </c>
      <c r="F617" s="9"/>
      <c r="G617" s="9"/>
      <c r="H617" s="13"/>
      <c r="I617" s="9" t="s">
        <v>11</v>
      </c>
      <c r="J617" s="9"/>
      <c r="K617" s="9"/>
      <c r="L617" s="9"/>
      <c r="M617" s="9"/>
      <c r="N617" s="9"/>
      <c r="O617" s="13"/>
      <c r="P617" s="9"/>
      <c r="Q617" s="9"/>
      <c r="R617" s="10"/>
      <c r="S617" s="9"/>
      <c r="T617" s="9"/>
      <c r="U617" s="9"/>
      <c r="V617" s="14"/>
      <c r="W617" s="9"/>
      <c r="X617" s="9"/>
      <c r="Y617" s="9"/>
      <c r="Z617" s="9"/>
      <c r="AA617" s="9"/>
    </row>
    <row r="618" spans="1:27" ht="12.75">
      <c r="A618" s="10">
        <v>45336</v>
      </c>
      <c r="B618" s="9" t="s">
        <v>9</v>
      </c>
      <c r="C618" s="11">
        <v>2886.6</v>
      </c>
      <c r="D618" s="9">
        <v>36</v>
      </c>
      <c r="E618" s="12" t="s">
        <v>39</v>
      </c>
      <c r="F618" s="9"/>
      <c r="G618" s="9"/>
      <c r="H618" s="13"/>
      <c r="I618" s="9" t="s">
        <v>11</v>
      </c>
      <c r="J618" s="10"/>
      <c r="K618" s="9"/>
      <c r="L618" s="9"/>
      <c r="M618" s="9"/>
      <c r="N618" s="9"/>
      <c r="O618" s="13"/>
      <c r="P618" s="9"/>
      <c r="Q618" s="9"/>
      <c r="R618" s="10"/>
      <c r="S618" s="9"/>
      <c r="T618" s="9"/>
      <c r="U618" s="9"/>
      <c r="V618" s="14"/>
      <c r="W618" s="9"/>
      <c r="X618" s="9"/>
      <c r="Y618" s="9"/>
      <c r="Z618" s="9"/>
      <c r="AA618" s="9"/>
    </row>
    <row r="619" spans="1:27" ht="12.75">
      <c r="A619" s="10">
        <v>45336</v>
      </c>
      <c r="B619" s="9" t="s">
        <v>12</v>
      </c>
      <c r="C619" s="11">
        <v>3372.79</v>
      </c>
      <c r="D619" s="9">
        <v>47</v>
      </c>
      <c r="E619" s="12" t="s">
        <v>156</v>
      </c>
      <c r="F619" s="9"/>
      <c r="G619" s="9"/>
      <c r="H619" s="13"/>
      <c r="I619" s="9" t="s">
        <v>11</v>
      </c>
      <c r="J619" s="10"/>
      <c r="K619" s="9"/>
      <c r="L619" s="9"/>
      <c r="M619" s="9"/>
      <c r="N619" s="9"/>
      <c r="O619" s="13"/>
      <c r="P619" s="9"/>
      <c r="Q619" s="9"/>
      <c r="R619" s="10"/>
      <c r="S619" s="9"/>
      <c r="T619" s="9"/>
      <c r="U619" s="9"/>
      <c r="V619" s="14"/>
      <c r="W619" s="9"/>
      <c r="X619" s="9"/>
      <c r="Y619" s="9"/>
      <c r="Z619" s="9"/>
      <c r="AA619" s="9"/>
    </row>
    <row r="620" spans="1:27" ht="12.75">
      <c r="A620" s="10">
        <v>45336</v>
      </c>
      <c r="B620" s="9" t="s">
        <v>14</v>
      </c>
      <c r="C620" s="11">
        <v>3683.78</v>
      </c>
      <c r="D620" s="9">
        <v>40</v>
      </c>
      <c r="E620" s="12" t="s">
        <v>229</v>
      </c>
      <c r="F620" s="9"/>
      <c r="G620" s="9"/>
      <c r="H620" s="13"/>
      <c r="I620" s="9" t="s">
        <v>16</v>
      </c>
      <c r="J620" s="10"/>
      <c r="K620" s="9"/>
      <c r="L620" s="9"/>
      <c r="M620" s="9"/>
      <c r="N620" s="9"/>
      <c r="O620" s="13"/>
      <c r="P620" s="9"/>
      <c r="Q620" s="9"/>
      <c r="R620" s="10"/>
      <c r="S620" s="9"/>
      <c r="T620" s="9"/>
      <c r="U620" s="9"/>
      <c r="V620" s="14"/>
      <c r="W620" s="9"/>
      <c r="X620" s="9"/>
      <c r="Y620" s="9"/>
      <c r="Z620" s="9"/>
      <c r="AA620" s="9"/>
    </row>
    <row r="621" spans="1:27" ht="12.75">
      <c r="A621" s="10">
        <v>45336</v>
      </c>
      <c r="B621" s="9" t="s">
        <v>45</v>
      </c>
      <c r="C621" s="11">
        <v>3069.92</v>
      </c>
      <c r="D621" s="9">
        <v>37</v>
      </c>
      <c r="E621" s="12" t="s">
        <v>91</v>
      </c>
      <c r="F621" s="9"/>
      <c r="G621" s="9"/>
      <c r="H621" s="13"/>
      <c r="I621" s="9" t="s">
        <v>11</v>
      </c>
      <c r="J621" s="10"/>
      <c r="K621" s="9"/>
      <c r="L621" s="9"/>
      <c r="M621" s="9"/>
      <c r="N621" s="9"/>
      <c r="O621" s="13"/>
      <c r="P621" s="9"/>
      <c r="Q621" s="9"/>
      <c r="R621" s="10"/>
      <c r="S621" s="9"/>
      <c r="T621" s="9"/>
      <c r="U621" s="9"/>
      <c r="V621" s="14"/>
      <c r="W621" s="9"/>
      <c r="X621" s="9"/>
      <c r="Y621" s="9"/>
      <c r="Z621" s="9"/>
      <c r="AA621" s="9"/>
    </row>
    <row r="622" spans="1:27" ht="12.75">
      <c r="A622" s="10">
        <v>45336</v>
      </c>
      <c r="B622" s="9" t="s">
        <v>17</v>
      </c>
      <c r="C622" s="11">
        <v>4962.33</v>
      </c>
      <c r="D622" s="9">
        <v>51</v>
      </c>
      <c r="E622" s="12" t="s">
        <v>253</v>
      </c>
      <c r="F622" s="9"/>
      <c r="G622" s="9"/>
      <c r="H622" s="13"/>
      <c r="I622" s="9" t="s">
        <v>16</v>
      </c>
      <c r="J622" s="9"/>
      <c r="K622" s="9"/>
      <c r="L622" s="9"/>
      <c r="M622" s="9"/>
      <c r="N622" s="9"/>
      <c r="O622" s="13"/>
      <c r="P622" s="9"/>
      <c r="Q622" s="9"/>
      <c r="R622" s="10"/>
      <c r="S622" s="9"/>
      <c r="T622" s="9"/>
      <c r="U622" s="9"/>
      <c r="V622" s="14"/>
      <c r="W622" s="9"/>
      <c r="X622" s="9"/>
      <c r="Y622" s="9"/>
      <c r="Z622" s="9"/>
      <c r="AA622" s="9"/>
    </row>
    <row r="623" spans="1:27" ht="12.75">
      <c r="A623" s="10">
        <v>45336</v>
      </c>
      <c r="B623" s="9" t="s">
        <v>19</v>
      </c>
      <c r="C623" s="11">
        <v>4114.3500000000004</v>
      </c>
      <c r="D623" s="9">
        <v>56</v>
      </c>
      <c r="E623" s="12" t="s">
        <v>205</v>
      </c>
      <c r="F623" s="9"/>
      <c r="G623" s="9"/>
      <c r="H623" s="13"/>
      <c r="I623" s="9" t="s">
        <v>16</v>
      </c>
      <c r="J623" s="9"/>
      <c r="K623" s="9"/>
      <c r="L623" s="9"/>
      <c r="M623" s="9"/>
      <c r="N623" s="9"/>
      <c r="O623" s="13"/>
      <c r="P623" s="9"/>
      <c r="Q623" s="9"/>
      <c r="R623" s="10"/>
      <c r="S623" s="9"/>
      <c r="T623" s="9"/>
      <c r="U623" s="9"/>
      <c r="V623" s="14"/>
      <c r="W623" s="9"/>
      <c r="X623" s="9"/>
      <c r="Y623" s="9"/>
      <c r="Z623" s="9"/>
      <c r="AA623" s="9"/>
    </row>
    <row r="624" spans="1:27" ht="12.75">
      <c r="A624" s="10">
        <v>45336</v>
      </c>
      <c r="B624" s="9" t="s">
        <v>21</v>
      </c>
      <c r="C624" s="11">
        <v>4228.7700000000004</v>
      </c>
      <c r="D624" s="9">
        <v>56</v>
      </c>
      <c r="E624" s="12" t="s">
        <v>121</v>
      </c>
      <c r="F624" s="9"/>
      <c r="G624" s="9"/>
      <c r="H624" s="13"/>
      <c r="I624" s="9" t="s">
        <v>11</v>
      </c>
      <c r="J624" s="9"/>
      <c r="K624" s="9"/>
      <c r="L624" s="9"/>
      <c r="M624" s="9"/>
      <c r="N624" s="9"/>
      <c r="O624" s="13"/>
      <c r="P624" s="9"/>
      <c r="Q624" s="9"/>
      <c r="R624" s="10"/>
      <c r="S624" s="9"/>
      <c r="T624" s="9"/>
      <c r="U624" s="9"/>
      <c r="V624" s="14"/>
      <c r="W624" s="9"/>
      <c r="X624" s="9"/>
      <c r="Y624" s="9"/>
      <c r="Z624" s="9"/>
      <c r="AA624" s="9"/>
    </row>
    <row r="625" spans="1:27" ht="12.75">
      <c r="A625" s="10">
        <v>45336</v>
      </c>
      <c r="B625" s="9" t="s">
        <v>43</v>
      </c>
      <c r="C625" s="11">
        <v>2742.8</v>
      </c>
      <c r="D625" s="9">
        <v>36</v>
      </c>
      <c r="E625" s="12" t="s">
        <v>42</v>
      </c>
      <c r="F625" s="9"/>
      <c r="G625" s="9"/>
      <c r="H625" s="13"/>
      <c r="I625" s="9" t="s">
        <v>11</v>
      </c>
      <c r="J625" s="9"/>
      <c r="K625" s="9"/>
      <c r="L625" s="9"/>
      <c r="M625" s="9"/>
      <c r="N625" s="9"/>
      <c r="O625" s="13"/>
      <c r="P625" s="9"/>
      <c r="Q625" s="9"/>
      <c r="R625" s="10"/>
      <c r="S625" s="9"/>
      <c r="T625" s="9"/>
      <c r="U625" s="9"/>
      <c r="V625" s="14"/>
      <c r="W625" s="9"/>
      <c r="X625" s="9"/>
      <c r="Y625" s="9"/>
      <c r="Z625" s="9"/>
      <c r="AA625" s="9"/>
    </row>
    <row r="626" spans="1:27" ht="12.75">
      <c r="A626" s="10">
        <v>45337</v>
      </c>
      <c r="B626" s="9" t="s">
        <v>9</v>
      </c>
      <c r="C626" s="11">
        <v>2221.7600000000002</v>
      </c>
      <c r="D626" s="9">
        <v>35</v>
      </c>
      <c r="E626" s="12" t="s">
        <v>207</v>
      </c>
      <c r="F626" s="9"/>
      <c r="G626" s="9"/>
      <c r="H626" s="13"/>
      <c r="I626" s="9" t="s">
        <v>11</v>
      </c>
      <c r="J626" s="10"/>
      <c r="K626" s="9"/>
      <c r="L626" s="9"/>
      <c r="M626" s="9"/>
      <c r="N626" s="9"/>
      <c r="O626" s="13"/>
      <c r="P626" s="9"/>
      <c r="Q626" s="9"/>
      <c r="R626" s="10"/>
      <c r="S626" s="9"/>
      <c r="T626" s="9"/>
      <c r="U626" s="9"/>
      <c r="V626" s="14"/>
      <c r="W626" s="9"/>
      <c r="X626" s="9"/>
      <c r="Y626" s="9"/>
      <c r="Z626" s="9"/>
      <c r="AA626" s="9"/>
    </row>
    <row r="627" spans="1:27" ht="12.75">
      <c r="A627" s="10">
        <v>45337</v>
      </c>
      <c r="B627" s="9" t="s">
        <v>12</v>
      </c>
      <c r="C627" s="11">
        <v>1887.58</v>
      </c>
      <c r="D627" s="9">
        <v>26</v>
      </c>
      <c r="E627" s="12" t="s">
        <v>10</v>
      </c>
      <c r="F627" s="9"/>
      <c r="G627" s="9"/>
      <c r="H627" s="13"/>
      <c r="I627" s="9" t="s">
        <v>11</v>
      </c>
      <c r="J627" s="10"/>
      <c r="K627" s="9"/>
      <c r="L627" s="9"/>
      <c r="M627" s="9"/>
      <c r="N627" s="9"/>
      <c r="O627" s="13"/>
      <c r="P627" s="9"/>
      <c r="Q627" s="9"/>
      <c r="R627" s="10"/>
      <c r="S627" s="9"/>
      <c r="T627" s="9"/>
      <c r="U627" s="9"/>
      <c r="V627" s="14"/>
      <c r="W627" s="9"/>
      <c r="X627" s="9"/>
      <c r="Y627" s="9"/>
      <c r="Z627" s="9"/>
      <c r="AA627" s="9"/>
    </row>
    <row r="628" spans="1:27" ht="12.75">
      <c r="A628" s="10">
        <v>45337</v>
      </c>
      <c r="B628" s="9" t="s">
        <v>14</v>
      </c>
      <c r="C628" s="11">
        <v>2937.12</v>
      </c>
      <c r="D628" s="9">
        <v>35</v>
      </c>
      <c r="E628" s="12" t="s">
        <v>254</v>
      </c>
      <c r="F628" s="9"/>
      <c r="G628" s="9"/>
      <c r="H628" s="13"/>
      <c r="I628" s="9" t="s">
        <v>16</v>
      </c>
      <c r="J628" s="10"/>
      <c r="K628" s="9"/>
      <c r="L628" s="9"/>
      <c r="M628" s="9"/>
      <c r="N628" s="9"/>
      <c r="O628" s="13"/>
      <c r="P628" s="9"/>
      <c r="Q628" s="9"/>
      <c r="R628" s="10"/>
      <c r="S628" s="9"/>
      <c r="T628" s="9"/>
      <c r="U628" s="9"/>
      <c r="V628" s="14"/>
      <c r="W628" s="9"/>
      <c r="X628" s="9"/>
      <c r="Y628" s="9"/>
      <c r="Z628" s="9"/>
      <c r="AA628" s="9"/>
    </row>
    <row r="629" spans="1:27" ht="12.75">
      <c r="A629" s="10">
        <v>45337</v>
      </c>
      <c r="B629" s="9" t="s">
        <v>45</v>
      </c>
      <c r="C629" s="11">
        <v>3389.38</v>
      </c>
      <c r="D629" s="9">
        <v>32</v>
      </c>
      <c r="E629" s="12" t="s">
        <v>60</v>
      </c>
      <c r="F629" s="9"/>
      <c r="G629" s="9"/>
      <c r="H629" s="13"/>
      <c r="I629" s="9" t="s">
        <v>11</v>
      </c>
      <c r="J629" s="10"/>
      <c r="K629" s="9"/>
      <c r="L629" s="9"/>
      <c r="M629" s="9"/>
      <c r="N629" s="9"/>
      <c r="O629" s="13"/>
      <c r="P629" s="9"/>
      <c r="Q629" s="9"/>
      <c r="R629" s="10"/>
      <c r="S629" s="9"/>
      <c r="T629" s="9"/>
      <c r="U629" s="9"/>
      <c r="V629" s="14"/>
      <c r="W629" s="9"/>
      <c r="X629" s="9"/>
      <c r="Y629" s="9"/>
      <c r="Z629" s="9"/>
      <c r="AA629" s="9"/>
    </row>
    <row r="630" spans="1:27" ht="12.75">
      <c r="A630" s="10">
        <v>45337</v>
      </c>
      <c r="B630" s="9" t="s">
        <v>17</v>
      </c>
      <c r="C630" s="11">
        <v>4620.84</v>
      </c>
      <c r="D630" s="9">
        <v>43</v>
      </c>
      <c r="E630" s="12" t="s">
        <v>180</v>
      </c>
      <c r="F630" s="9"/>
      <c r="G630" s="9"/>
      <c r="H630" s="13"/>
      <c r="I630" s="9" t="s">
        <v>16</v>
      </c>
      <c r="J630" s="9"/>
      <c r="K630" s="9"/>
      <c r="L630" s="9"/>
      <c r="M630" s="9"/>
      <c r="N630" s="9"/>
      <c r="O630" s="13"/>
      <c r="P630" s="9"/>
      <c r="Q630" s="9"/>
      <c r="R630" s="10"/>
      <c r="S630" s="9"/>
      <c r="T630" s="9"/>
      <c r="U630" s="9"/>
      <c r="V630" s="14"/>
      <c r="W630" s="9"/>
      <c r="X630" s="9"/>
      <c r="Y630" s="9"/>
      <c r="Z630" s="9"/>
      <c r="AA630" s="9"/>
    </row>
    <row r="631" spans="1:27" ht="12.75">
      <c r="A631" s="10">
        <v>45337</v>
      </c>
      <c r="B631" s="9" t="s">
        <v>19</v>
      </c>
      <c r="C631" s="11">
        <v>2388.5500000000002</v>
      </c>
      <c r="D631" s="9">
        <v>31</v>
      </c>
      <c r="E631" s="12" t="s">
        <v>255</v>
      </c>
      <c r="F631" s="9"/>
      <c r="G631" s="9"/>
      <c r="H631" s="13"/>
      <c r="I631" s="9" t="s">
        <v>16</v>
      </c>
      <c r="J631" s="9"/>
      <c r="K631" s="9"/>
      <c r="L631" s="9"/>
      <c r="M631" s="9"/>
      <c r="N631" s="9"/>
      <c r="O631" s="13"/>
      <c r="P631" s="9"/>
      <c r="Q631" s="9"/>
      <c r="R631" s="10"/>
      <c r="S631" s="9"/>
      <c r="T631" s="9"/>
      <c r="U631" s="9"/>
      <c r="V631" s="14"/>
      <c r="W631" s="9"/>
      <c r="X631" s="9"/>
      <c r="Y631" s="9"/>
      <c r="Z631" s="9"/>
      <c r="AA631" s="9"/>
    </row>
    <row r="632" spans="1:27" ht="12.75">
      <c r="A632" s="10">
        <v>45337</v>
      </c>
      <c r="B632" s="9" t="s">
        <v>21</v>
      </c>
      <c r="C632" s="11">
        <v>4010.94</v>
      </c>
      <c r="D632" s="9">
        <v>53</v>
      </c>
      <c r="E632" s="12" t="s">
        <v>60</v>
      </c>
      <c r="F632" s="9"/>
      <c r="G632" s="9"/>
      <c r="H632" s="13"/>
      <c r="I632" s="9" t="s">
        <v>11</v>
      </c>
      <c r="J632" s="9"/>
      <c r="K632" s="9"/>
      <c r="L632" s="9"/>
      <c r="M632" s="9"/>
      <c r="N632" s="9"/>
      <c r="O632" s="13"/>
      <c r="P632" s="9"/>
      <c r="Q632" s="9"/>
      <c r="R632" s="10"/>
      <c r="S632" s="9"/>
      <c r="T632" s="9"/>
      <c r="U632" s="9"/>
      <c r="V632" s="14"/>
      <c r="W632" s="9"/>
      <c r="X632" s="9"/>
      <c r="Y632" s="9"/>
      <c r="Z632" s="9"/>
      <c r="AA632" s="9"/>
    </row>
    <row r="633" spans="1:27" ht="12.75">
      <c r="A633" s="10">
        <v>45337</v>
      </c>
      <c r="B633" s="9" t="s">
        <v>43</v>
      </c>
      <c r="C633" s="11">
        <v>2991.97</v>
      </c>
      <c r="D633" s="9">
        <v>32</v>
      </c>
      <c r="E633" s="12" t="s">
        <v>189</v>
      </c>
      <c r="F633" s="9"/>
      <c r="G633" s="9"/>
      <c r="H633" s="13"/>
      <c r="I633" s="9" t="s">
        <v>11</v>
      </c>
      <c r="J633" s="9"/>
      <c r="K633" s="9"/>
      <c r="L633" s="9"/>
      <c r="M633" s="9"/>
      <c r="N633" s="9"/>
      <c r="O633" s="13"/>
      <c r="P633" s="9"/>
      <c r="Q633" s="9"/>
      <c r="R633" s="10"/>
      <c r="S633" s="9"/>
      <c r="T633" s="9"/>
      <c r="U633" s="9"/>
      <c r="V633" s="14"/>
      <c r="W633" s="9"/>
      <c r="X633" s="9"/>
      <c r="Y633" s="9"/>
      <c r="Z633" s="9"/>
      <c r="AA633" s="9"/>
    </row>
    <row r="634" spans="1:27" ht="12.75">
      <c r="A634" s="10">
        <v>45338</v>
      </c>
      <c r="B634" s="9" t="s">
        <v>9</v>
      </c>
      <c r="C634" s="11">
        <v>6323.59</v>
      </c>
      <c r="D634" s="9">
        <v>81</v>
      </c>
      <c r="E634" s="12" t="s">
        <v>29</v>
      </c>
      <c r="F634" s="9"/>
      <c r="G634" s="9"/>
      <c r="H634" s="13"/>
      <c r="I634" s="9" t="s">
        <v>11</v>
      </c>
      <c r="J634" s="10"/>
      <c r="K634" s="9"/>
      <c r="L634" s="9"/>
      <c r="M634" s="9"/>
      <c r="N634" s="9"/>
      <c r="O634" s="13"/>
      <c r="P634" s="9"/>
      <c r="Q634" s="9"/>
      <c r="R634" s="10"/>
      <c r="S634" s="9"/>
      <c r="T634" s="9"/>
      <c r="U634" s="9"/>
      <c r="V634" s="14"/>
      <c r="W634" s="9"/>
      <c r="X634" s="9"/>
      <c r="Y634" s="9"/>
      <c r="Z634" s="9"/>
      <c r="AA634" s="9"/>
    </row>
    <row r="635" spans="1:27" ht="12.75">
      <c r="A635" s="10">
        <v>45338</v>
      </c>
      <c r="B635" s="9" t="s">
        <v>12</v>
      </c>
      <c r="C635" s="11">
        <v>7540.33</v>
      </c>
      <c r="D635" s="9">
        <v>90</v>
      </c>
      <c r="E635" s="12" t="s">
        <v>10</v>
      </c>
      <c r="F635" s="9"/>
      <c r="G635" s="9"/>
      <c r="H635" s="13"/>
      <c r="I635" s="9" t="s">
        <v>11</v>
      </c>
      <c r="J635" s="10"/>
      <c r="K635" s="9"/>
      <c r="L635" s="9"/>
      <c r="M635" s="9"/>
      <c r="N635" s="9"/>
      <c r="O635" s="13"/>
      <c r="P635" s="9"/>
      <c r="Q635" s="9"/>
      <c r="R635" s="10"/>
      <c r="S635" s="9"/>
      <c r="T635" s="9"/>
      <c r="U635" s="9"/>
      <c r="V635" s="14"/>
      <c r="W635" s="9"/>
      <c r="X635" s="9"/>
      <c r="Y635" s="9"/>
      <c r="Z635" s="9"/>
      <c r="AA635" s="9"/>
    </row>
    <row r="636" spans="1:27" ht="12.75">
      <c r="A636" s="10">
        <v>45338</v>
      </c>
      <c r="B636" s="9" t="s">
        <v>14</v>
      </c>
      <c r="C636" s="11">
        <v>3748.42</v>
      </c>
      <c r="D636" s="9">
        <v>45</v>
      </c>
      <c r="E636" s="12" t="s">
        <v>131</v>
      </c>
      <c r="F636" s="9"/>
      <c r="G636" s="9"/>
      <c r="H636" s="13"/>
      <c r="I636" s="9" t="s">
        <v>16</v>
      </c>
      <c r="J636" s="10"/>
      <c r="K636" s="9"/>
      <c r="L636" s="9"/>
      <c r="M636" s="9"/>
      <c r="N636" s="9"/>
      <c r="O636" s="13"/>
      <c r="P636" s="9"/>
      <c r="Q636" s="9"/>
      <c r="R636" s="10"/>
      <c r="S636" s="9"/>
      <c r="T636" s="9"/>
      <c r="U636" s="9"/>
      <c r="V636" s="14"/>
      <c r="W636" s="9"/>
      <c r="X636" s="9"/>
      <c r="Y636" s="9"/>
      <c r="Z636" s="9"/>
      <c r="AA636" s="9"/>
    </row>
    <row r="637" spans="1:27" ht="12.75">
      <c r="A637" s="10">
        <v>45338</v>
      </c>
      <c r="B637" s="9" t="s">
        <v>45</v>
      </c>
      <c r="C637" s="11">
        <v>8673.9500000000007</v>
      </c>
      <c r="D637" s="9">
        <v>93</v>
      </c>
      <c r="E637" s="12" t="s">
        <v>256</v>
      </c>
      <c r="F637" s="9"/>
      <c r="G637" s="9"/>
      <c r="H637" s="13"/>
      <c r="I637" s="9" t="s">
        <v>11</v>
      </c>
      <c r="J637" s="10"/>
      <c r="K637" s="9"/>
      <c r="L637" s="9"/>
      <c r="M637" s="9"/>
      <c r="N637" s="9"/>
      <c r="O637" s="13"/>
      <c r="P637" s="9"/>
      <c r="Q637" s="9"/>
      <c r="R637" s="10"/>
      <c r="S637" s="9"/>
      <c r="T637" s="9"/>
      <c r="U637" s="9"/>
      <c r="V637" s="14"/>
      <c r="W637" s="9"/>
      <c r="X637" s="9"/>
      <c r="Y637" s="9"/>
      <c r="Z637" s="9"/>
      <c r="AA637" s="9"/>
    </row>
    <row r="638" spans="1:27" ht="12.75">
      <c r="A638" s="10">
        <v>45338</v>
      </c>
      <c r="B638" s="9" t="s">
        <v>17</v>
      </c>
      <c r="C638" s="11">
        <v>4926</v>
      </c>
      <c r="D638" s="9">
        <v>60</v>
      </c>
      <c r="E638" s="12" t="s">
        <v>83</v>
      </c>
      <c r="F638" s="9"/>
      <c r="G638" s="9"/>
      <c r="H638" s="13"/>
      <c r="I638" s="9" t="s">
        <v>16</v>
      </c>
      <c r="J638" s="9"/>
      <c r="K638" s="9"/>
      <c r="L638" s="9"/>
      <c r="M638" s="9"/>
      <c r="N638" s="9"/>
      <c r="O638" s="13"/>
      <c r="P638" s="9"/>
      <c r="Q638" s="9"/>
      <c r="R638" s="10"/>
      <c r="S638" s="9"/>
      <c r="T638" s="9"/>
      <c r="U638" s="9"/>
      <c r="V638" s="14"/>
      <c r="W638" s="9"/>
      <c r="X638" s="9"/>
      <c r="Y638" s="9"/>
      <c r="Z638" s="9"/>
      <c r="AA638" s="9"/>
    </row>
    <row r="639" spans="1:27" ht="12.75">
      <c r="A639" s="10">
        <v>45338</v>
      </c>
      <c r="B639" s="9" t="s">
        <v>19</v>
      </c>
      <c r="C639" s="11">
        <v>5540.16</v>
      </c>
      <c r="D639" s="9">
        <v>69</v>
      </c>
      <c r="E639" s="12" t="s">
        <v>257</v>
      </c>
      <c r="F639" s="9"/>
      <c r="G639" s="9"/>
      <c r="H639" s="13"/>
      <c r="I639" s="9" t="s">
        <v>16</v>
      </c>
      <c r="J639" s="9"/>
      <c r="K639" s="9"/>
      <c r="L639" s="9"/>
      <c r="M639" s="9"/>
      <c r="N639" s="9"/>
      <c r="O639" s="13"/>
      <c r="P639" s="9"/>
      <c r="Q639" s="9"/>
      <c r="R639" s="10"/>
      <c r="S639" s="9"/>
      <c r="T639" s="9"/>
      <c r="U639" s="9"/>
      <c r="V639" s="14"/>
      <c r="W639" s="9"/>
      <c r="X639" s="9"/>
      <c r="Y639" s="9"/>
      <c r="Z639" s="9"/>
      <c r="AA639" s="9"/>
    </row>
    <row r="640" spans="1:27" ht="12.75">
      <c r="A640" s="10">
        <v>45338</v>
      </c>
      <c r="B640" s="9" t="s">
        <v>21</v>
      </c>
      <c r="C640" s="11">
        <v>8078.97</v>
      </c>
      <c r="D640" s="9">
        <v>88</v>
      </c>
      <c r="E640" s="12" t="s">
        <v>160</v>
      </c>
      <c r="F640" s="9"/>
      <c r="G640" s="9"/>
      <c r="H640" s="13"/>
      <c r="I640" s="9" t="s">
        <v>11</v>
      </c>
      <c r="J640" s="9"/>
      <c r="K640" s="9"/>
      <c r="L640" s="9"/>
      <c r="M640" s="9"/>
      <c r="N640" s="9"/>
      <c r="O640" s="13"/>
      <c r="P640" s="9"/>
      <c r="Q640" s="9"/>
      <c r="R640" s="10"/>
      <c r="S640" s="9"/>
      <c r="T640" s="9"/>
      <c r="U640" s="9"/>
      <c r="V640" s="14"/>
      <c r="W640" s="9"/>
      <c r="X640" s="9"/>
      <c r="Y640" s="9"/>
      <c r="Z640" s="9"/>
      <c r="AA640" s="9"/>
    </row>
    <row r="641" spans="1:27" ht="12.75">
      <c r="A641" s="10">
        <v>45338</v>
      </c>
      <c r="B641" s="9" t="s">
        <v>43</v>
      </c>
      <c r="C641" s="11">
        <v>7663.61</v>
      </c>
      <c r="D641" s="9">
        <v>100</v>
      </c>
      <c r="E641" s="12" t="s">
        <v>96</v>
      </c>
      <c r="F641" s="9"/>
      <c r="G641" s="9"/>
      <c r="H641" s="13"/>
      <c r="I641" s="9" t="s">
        <v>11</v>
      </c>
      <c r="J641" s="9"/>
      <c r="K641" s="9"/>
      <c r="L641" s="9"/>
      <c r="M641" s="9"/>
      <c r="N641" s="9"/>
      <c r="O641" s="13"/>
      <c r="P641" s="9"/>
      <c r="Q641" s="9"/>
      <c r="R641" s="10"/>
      <c r="S641" s="9"/>
      <c r="T641" s="9"/>
      <c r="U641" s="9"/>
      <c r="V641" s="14"/>
      <c r="W641" s="9"/>
      <c r="X641" s="9"/>
      <c r="Y641" s="9"/>
      <c r="Z641" s="9"/>
      <c r="AA641" s="9"/>
    </row>
    <row r="642" spans="1:27" ht="12.75">
      <c r="A642" s="10">
        <v>45339</v>
      </c>
      <c r="B642" s="9" t="s">
        <v>9</v>
      </c>
      <c r="C642" s="11">
        <v>7656.02</v>
      </c>
      <c r="D642" s="9">
        <v>89</v>
      </c>
      <c r="E642" s="12" t="s">
        <v>76</v>
      </c>
      <c r="F642" s="9"/>
      <c r="G642" s="9"/>
      <c r="H642" s="13"/>
      <c r="I642" s="9" t="s">
        <v>11</v>
      </c>
      <c r="J642" s="10"/>
      <c r="K642" s="9"/>
      <c r="L642" s="9"/>
      <c r="M642" s="9"/>
      <c r="N642" s="9"/>
      <c r="O642" s="13"/>
      <c r="P642" s="9"/>
      <c r="Q642" s="9"/>
      <c r="R642" s="10"/>
      <c r="S642" s="9"/>
      <c r="T642" s="9"/>
      <c r="U642" s="9"/>
      <c r="V642" s="14"/>
      <c r="W642" s="9"/>
      <c r="X642" s="9"/>
      <c r="Y642" s="9"/>
      <c r="Z642" s="9"/>
      <c r="AA642" s="9"/>
    </row>
    <row r="643" spans="1:27" ht="12.75">
      <c r="A643" s="10">
        <v>45339</v>
      </c>
      <c r="B643" s="9" t="s">
        <v>12</v>
      </c>
      <c r="C643" s="11">
        <v>7976.82</v>
      </c>
      <c r="D643" s="9">
        <v>88</v>
      </c>
      <c r="E643" s="12" t="s">
        <v>60</v>
      </c>
      <c r="F643" s="9"/>
      <c r="G643" s="9"/>
      <c r="H643" s="13"/>
      <c r="I643" s="9" t="s">
        <v>11</v>
      </c>
      <c r="J643" s="10"/>
      <c r="K643" s="9"/>
      <c r="L643" s="9"/>
      <c r="M643" s="9"/>
      <c r="N643" s="9"/>
      <c r="O643" s="13"/>
      <c r="P643" s="9"/>
      <c r="Q643" s="9"/>
      <c r="R643" s="10"/>
      <c r="S643" s="9"/>
      <c r="T643" s="9"/>
      <c r="U643" s="9"/>
      <c r="V643" s="14"/>
      <c r="W643" s="9"/>
      <c r="X643" s="9"/>
      <c r="Y643" s="9"/>
      <c r="Z643" s="9"/>
      <c r="AA643" s="9"/>
    </row>
    <row r="644" spans="1:27" ht="12.75">
      <c r="A644" s="10">
        <v>45339</v>
      </c>
      <c r="B644" s="9" t="s">
        <v>14</v>
      </c>
      <c r="C644" s="11">
        <v>7130.38</v>
      </c>
      <c r="D644" s="9">
        <v>83</v>
      </c>
      <c r="E644" s="12" t="s">
        <v>258</v>
      </c>
      <c r="F644" s="9"/>
      <c r="G644" s="9"/>
      <c r="H644" s="13"/>
      <c r="I644" s="9" t="s">
        <v>16</v>
      </c>
      <c r="J644" s="10"/>
      <c r="K644" s="9"/>
      <c r="L644" s="9"/>
      <c r="M644" s="9"/>
      <c r="N644" s="9"/>
      <c r="O644" s="13"/>
      <c r="P644" s="9"/>
      <c r="Q644" s="9"/>
      <c r="R644" s="10"/>
      <c r="S644" s="9"/>
      <c r="T644" s="9"/>
      <c r="U644" s="9"/>
      <c r="V644" s="14"/>
      <c r="W644" s="9"/>
      <c r="X644" s="9"/>
      <c r="Y644" s="9"/>
      <c r="Z644" s="9"/>
      <c r="AA644" s="9"/>
    </row>
    <row r="645" spans="1:27" ht="12.75">
      <c r="A645" s="10">
        <v>45339</v>
      </c>
      <c r="B645" s="9" t="s">
        <v>45</v>
      </c>
      <c r="C645" s="11">
        <v>8369.51</v>
      </c>
      <c r="D645" s="9">
        <v>94</v>
      </c>
      <c r="E645" s="12" t="s">
        <v>62</v>
      </c>
      <c r="F645" s="9"/>
      <c r="G645" s="9"/>
      <c r="H645" s="13"/>
      <c r="I645" s="9" t="s">
        <v>11</v>
      </c>
      <c r="J645" s="10"/>
      <c r="K645" s="9"/>
      <c r="L645" s="9"/>
      <c r="M645" s="9"/>
      <c r="N645" s="9"/>
      <c r="O645" s="13"/>
      <c r="P645" s="9"/>
      <c r="Q645" s="9"/>
      <c r="R645" s="10"/>
      <c r="S645" s="9"/>
      <c r="T645" s="9"/>
      <c r="U645" s="9"/>
      <c r="V645" s="14"/>
      <c r="W645" s="9"/>
      <c r="X645" s="9"/>
      <c r="Y645" s="9"/>
      <c r="Z645" s="9"/>
      <c r="AA645" s="9"/>
    </row>
    <row r="646" spans="1:27" ht="12.75">
      <c r="A646" s="10">
        <v>45339</v>
      </c>
      <c r="B646" s="9" t="s">
        <v>17</v>
      </c>
      <c r="C646" s="11">
        <v>4214.96</v>
      </c>
      <c r="D646" s="9">
        <v>47</v>
      </c>
      <c r="E646" s="12" t="s">
        <v>133</v>
      </c>
      <c r="F646" s="9"/>
      <c r="G646" s="9"/>
      <c r="H646" s="13"/>
      <c r="I646" s="9" t="s">
        <v>16</v>
      </c>
      <c r="J646" s="9"/>
      <c r="K646" s="9"/>
      <c r="L646" s="9"/>
      <c r="M646" s="9"/>
      <c r="N646" s="9"/>
      <c r="O646" s="13"/>
      <c r="P646" s="9"/>
      <c r="Q646" s="9"/>
      <c r="R646" s="10"/>
      <c r="S646" s="9"/>
      <c r="T646" s="9"/>
      <c r="U646" s="9"/>
      <c r="V646" s="14"/>
      <c r="W646" s="9"/>
      <c r="X646" s="9"/>
      <c r="Y646" s="9"/>
      <c r="Z646" s="9"/>
      <c r="AA646" s="9"/>
    </row>
    <row r="647" spans="1:27" ht="12.75">
      <c r="A647" s="10">
        <v>45339</v>
      </c>
      <c r="B647" s="9" t="s">
        <v>19</v>
      </c>
      <c r="C647" s="11">
        <v>6603.91</v>
      </c>
      <c r="D647" s="9">
        <v>79</v>
      </c>
      <c r="E647" s="12" t="s">
        <v>259</v>
      </c>
      <c r="F647" s="9"/>
      <c r="G647" s="9"/>
      <c r="H647" s="13"/>
      <c r="I647" s="9" t="s">
        <v>16</v>
      </c>
      <c r="J647" s="9"/>
      <c r="K647" s="9"/>
      <c r="L647" s="9"/>
      <c r="M647" s="9"/>
      <c r="N647" s="9"/>
      <c r="O647" s="13"/>
      <c r="P647" s="9"/>
      <c r="Q647" s="9"/>
      <c r="R647" s="10"/>
      <c r="S647" s="9"/>
      <c r="T647" s="9"/>
      <c r="U647" s="9"/>
      <c r="V647" s="14"/>
      <c r="W647" s="9"/>
      <c r="X647" s="9"/>
      <c r="Y647" s="9"/>
      <c r="Z647" s="9"/>
      <c r="AA647" s="9"/>
    </row>
    <row r="648" spans="1:27" ht="12.75">
      <c r="A648" s="10">
        <v>45339</v>
      </c>
      <c r="B648" s="9" t="s">
        <v>21</v>
      </c>
      <c r="C648" s="11">
        <v>9841.93</v>
      </c>
      <c r="D648" s="9">
        <v>116</v>
      </c>
      <c r="E648" s="12" t="s">
        <v>189</v>
      </c>
      <c r="F648" s="9"/>
      <c r="G648" s="9"/>
      <c r="H648" s="13"/>
      <c r="I648" s="9" t="s">
        <v>11</v>
      </c>
      <c r="J648" s="9"/>
      <c r="K648" s="9"/>
      <c r="L648" s="9"/>
      <c r="M648" s="9"/>
      <c r="N648" s="9"/>
      <c r="O648" s="13"/>
      <c r="P648" s="9"/>
      <c r="Q648" s="9"/>
      <c r="R648" s="10"/>
      <c r="S648" s="9"/>
      <c r="T648" s="9"/>
      <c r="U648" s="9"/>
      <c r="V648" s="14"/>
      <c r="W648" s="9"/>
      <c r="X648" s="9"/>
      <c r="Y648" s="9"/>
      <c r="Z648" s="9"/>
      <c r="AA648" s="9"/>
    </row>
    <row r="649" spans="1:27" ht="12.75">
      <c r="A649" s="10">
        <v>45339</v>
      </c>
      <c r="B649" s="9" t="s">
        <v>43</v>
      </c>
      <c r="C649" s="11">
        <v>9662.3799999999992</v>
      </c>
      <c r="D649" s="9">
        <v>107</v>
      </c>
      <c r="E649" s="12" t="s">
        <v>103</v>
      </c>
      <c r="F649" s="9"/>
      <c r="G649" s="9"/>
      <c r="H649" s="13"/>
      <c r="I649" s="9" t="s">
        <v>11</v>
      </c>
      <c r="J649" s="9"/>
      <c r="K649" s="9"/>
      <c r="L649" s="9"/>
      <c r="M649" s="9"/>
      <c r="N649" s="9"/>
      <c r="O649" s="13"/>
      <c r="P649" s="9"/>
      <c r="Q649" s="9"/>
      <c r="R649" s="10"/>
      <c r="S649" s="9"/>
      <c r="T649" s="9"/>
      <c r="U649" s="9"/>
      <c r="V649" s="14"/>
      <c r="W649" s="9"/>
      <c r="X649" s="9"/>
      <c r="Y649" s="9"/>
      <c r="Z649" s="9"/>
      <c r="AA649" s="9"/>
    </row>
    <row r="650" spans="1:27" ht="12.75">
      <c r="A650" s="10">
        <v>45340</v>
      </c>
      <c r="B650" s="9" t="s">
        <v>9</v>
      </c>
      <c r="C650" s="11">
        <v>5869.22</v>
      </c>
      <c r="D650" s="9">
        <v>73</v>
      </c>
      <c r="E650" s="12" t="s">
        <v>129</v>
      </c>
      <c r="F650" s="9"/>
      <c r="G650" s="9"/>
      <c r="H650" s="13"/>
      <c r="I650" s="9" t="s">
        <v>11</v>
      </c>
      <c r="J650" s="10"/>
      <c r="K650" s="9"/>
      <c r="L650" s="9"/>
      <c r="M650" s="9"/>
      <c r="N650" s="9"/>
      <c r="O650" s="13"/>
      <c r="P650" s="9"/>
      <c r="Q650" s="9"/>
      <c r="R650" s="10"/>
      <c r="S650" s="9"/>
      <c r="T650" s="9"/>
      <c r="U650" s="9"/>
      <c r="V650" s="14"/>
      <c r="W650" s="9"/>
      <c r="X650" s="9"/>
      <c r="Y650" s="9"/>
      <c r="Z650" s="9"/>
      <c r="AA650" s="9"/>
    </row>
    <row r="651" spans="1:27" ht="12.75">
      <c r="A651" s="10">
        <v>45340</v>
      </c>
      <c r="B651" s="9" t="s">
        <v>12</v>
      </c>
      <c r="C651" s="11">
        <v>6026.54</v>
      </c>
      <c r="D651" s="9">
        <v>74</v>
      </c>
      <c r="E651" s="12" t="s">
        <v>28</v>
      </c>
      <c r="F651" s="9"/>
      <c r="G651" s="9"/>
      <c r="H651" s="13"/>
      <c r="I651" s="9" t="s">
        <v>11</v>
      </c>
      <c r="J651" s="10"/>
      <c r="K651" s="9"/>
      <c r="L651" s="9"/>
      <c r="M651" s="9"/>
      <c r="N651" s="9"/>
      <c r="O651" s="13"/>
      <c r="P651" s="9"/>
      <c r="Q651" s="9"/>
      <c r="R651" s="10"/>
      <c r="S651" s="9"/>
      <c r="T651" s="9"/>
      <c r="U651" s="9"/>
      <c r="V651" s="14"/>
      <c r="W651" s="9"/>
      <c r="X651" s="9"/>
      <c r="Y651" s="9"/>
      <c r="Z651" s="9"/>
      <c r="AA651" s="9"/>
    </row>
    <row r="652" spans="1:27" ht="12.75">
      <c r="A652" s="10">
        <v>45340</v>
      </c>
      <c r="B652" s="9" t="s">
        <v>14</v>
      </c>
      <c r="C652" s="11">
        <v>7700.99</v>
      </c>
      <c r="D652" s="9">
        <v>85</v>
      </c>
      <c r="E652" s="12" t="s">
        <v>260</v>
      </c>
      <c r="F652" s="9"/>
      <c r="G652" s="9"/>
      <c r="H652" s="13"/>
      <c r="I652" s="9" t="s">
        <v>16</v>
      </c>
      <c r="J652" s="10"/>
      <c r="K652" s="9"/>
      <c r="L652" s="9"/>
      <c r="M652" s="9"/>
      <c r="N652" s="9"/>
      <c r="O652" s="13"/>
      <c r="P652" s="9"/>
      <c r="Q652" s="9"/>
      <c r="R652" s="10"/>
      <c r="S652" s="9"/>
      <c r="T652" s="9"/>
      <c r="U652" s="9"/>
      <c r="V652" s="14"/>
      <c r="W652" s="9"/>
      <c r="X652" s="9"/>
      <c r="Y652" s="9"/>
      <c r="Z652" s="9"/>
      <c r="AA652" s="9"/>
    </row>
    <row r="653" spans="1:27" ht="12.75">
      <c r="A653" s="10">
        <v>45340</v>
      </c>
      <c r="B653" s="9" t="s">
        <v>45</v>
      </c>
      <c r="C653" s="11">
        <v>4854.46</v>
      </c>
      <c r="D653" s="9">
        <v>64</v>
      </c>
      <c r="E653" s="12" t="s">
        <v>207</v>
      </c>
      <c r="F653" s="9"/>
      <c r="G653" s="9"/>
      <c r="H653" s="13"/>
      <c r="I653" s="9" t="s">
        <v>11</v>
      </c>
      <c r="J653" s="10"/>
      <c r="K653" s="9"/>
      <c r="L653" s="9"/>
      <c r="M653" s="9"/>
      <c r="N653" s="9"/>
      <c r="O653" s="13"/>
      <c r="P653" s="9"/>
      <c r="Q653" s="9"/>
      <c r="R653" s="10"/>
      <c r="S653" s="9"/>
      <c r="T653" s="9"/>
      <c r="U653" s="9"/>
      <c r="V653" s="14"/>
      <c r="W653" s="9"/>
      <c r="X653" s="9"/>
      <c r="Y653" s="9"/>
      <c r="Z653" s="9"/>
      <c r="AA653" s="9"/>
    </row>
    <row r="654" spans="1:27" ht="12.75">
      <c r="A654" s="10">
        <v>45340</v>
      </c>
      <c r="B654" s="9" t="s">
        <v>17</v>
      </c>
      <c r="C654" s="11">
        <v>5003.4399999999996</v>
      </c>
      <c r="D654" s="9">
        <v>58</v>
      </c>
      <c r="E654" s="12" t="s">
        <v>173</v>
      </c>
      <c r="F654" s="9"/>
      <c r="G654" s="9"/>
      <c r="H654" s="13"/>
      <c r="I654" s="9" t="s">
        <v>16</v>
      </c>
      <c r="J654" s="9"/>
      <c r="K654" s="9"/>
      <c r="L654" s="9"/>
      <c r="M654" s="9"/>
      <c r="N654" s="9"/>
      <c r="O654" s="13"/>
      <c r="P654" s="9"/>
      <c r="Q654" s="9"/>
      <c r="R654" s="10"/>
      <c r="S654" s="9"/>
      <c r="T654" s="9"/>
      <c r="U654" s="9"/>
      <c r="V654" s="14"/>
      <c r="W654" s="9"/>
      <c r="X654" s="9"/>
      <c r="Y654" s="9"/>
      <c r="Z654" s="9"/>
      <c r="AA654" s="9"/>
    </row>
    <row r="655" spans="1:27" ht="12.75">
      <c r="A655" s="10">
        <v>45340</v>
      </c>
      <c r="B655" s="9" t="s">
        <v>19</v>
      </c>
      <c r="C655" s="11">
        <v>6625.03</v>
      </c>
      <c r="D655" s="9">
        <v>80</v>
      </c>
      <c r="E655" s="12" t="s">
        <v>261</v>
      </c>
      <c r="F655" s="9"/>
      <c r="G655" s="9"/>
      <c r="H655" s="13"/>
      <c r="I655" s="9" t="s">
        <v>16</v>
      </c>
      <c r="J655" s="9"/>
      <c r="K655" s="9"/>
      <c r="L655" s="9"/>
      <c r="M655" s="9"/>
      <c r="N655" s="9"/>
      <c r="O655" s="13"/>
      <c r="P655" s="9"/>
      <c r="Q655" s="9"/>
      <c r="R655" s="10"/>
      <c r="S655" s="9"/>
      <c r="T655" s="9"/>
      <c r="U655" s="9"/>
      <c r="V655" s="14"/>
      <c r="W655" s="9"/>
      <c r="X655" s="9"/>
      <c r="Y655" s="9"/>
      <c r="Z655" s="9"/>
      <c r="AA655" s="9"/>
    </row>
    <row r="656" spans="1:27" ht="12.75">
      <c r="A656" s="10">
        <v>45340</v>
      </c>
      <c r="B656" s="9" t="s">
        <v>21</v>
      </c>
      <c r="C656" s="11">
        <v>7228.47</v>
      </c>
      <c r="D656" s="9">
        <v>88</v>
      </c>
      <c r="E656" s="12" t="s">
        <v>28</v>
      </c>
      <c r="F656" s="9"/>
      <c r="G656" s="9"/>
      <c r="H656" s="13"/>
      <c r="I656" s="9" t="s">
        <v>11</v>
      </c>
      <c r="J656" s="9"/>
      <c r="K656" s="9"/>
      <c r="L656" s="9"/>
      <c r="M656" s="9"/>
      <c r="N656" s="9"/>
      <c r="O656" s="13"/>
      <c r="P656" s="9"/>
      <c r="Q656" s="9"/>
      <c r="R656" s="10"/>
      <c r="S656" s="9"/>
      <c r="T656" s="9"/>
      <c r="U656" s="9"/>
      <c r="V656" s="14"/>
      <c r="W656" s="9"/>
      <c r="X656" s="9"/>
      <c r="Y656" s="9"/>
      <c r="Z656" s="9"/>
      <c r="AA656" s="9"/>
    </row>
    <row r="657" spans="1:27" ht="12.75">
      <c r="A657" s="10">
        <v>45340</v>
      </c>
      <c r="B657" s="9" t="s">
        <v>43</v>
      </c>
      <c r="C657" s="11">
        <v>4756.5600000000004</v>
      </c>
      <c r="D657" s="9">
        <v>59</v>
      </c>
      <c r="E657" s="12" t="s">
        <v>63</v>
      </c>
      <c r="F657" s="9"/>
      <c r="G657" s="9"/>
      <c r="H657" s="13"/>
      <c r="I657" s="9" t="s">
        <v>11</v>
      </c>
      <c r="J657" s="9"/>
      <c r="K657" s="9"/>
      <c r="L657" s="9"/>
      <c r="M657" s="9"/>
      <c r="N657" s="9"/>
      <c r="O657" s="13"/>
      <c r="P657" s="9"/>
      <c r="Q657" s="9"/>
      <c r="R657" s="10"/>
      <c r="S657" s="9"/>
      <c r="T657" s="9"/>
      <c r="U657" s="9"/>
      <c r="V657" s="14"/>
      <c r="W657" s="9"/>
      <c r="X657" s="9"/>
      <c r="Y657" s="9"/>
      <c r="Z657" s="9"/>
      <c r="AA657" s="9"/>
    </row>
    <row r="658" spans="1:27" ht="12.75">
      <c r="A658" s="10">
        <v>45341</v>
      </c>
      <c r="B658" s="9" t="s">
        <v>9</v>
      </c>
      <c r="C658" s="11">
        <v>2051.37</v>
      </c>
      <c r="D658" s="9">
        <v>28</v>
      </c>
      <c r="E658" s="12" t="s">
        <v>71</v>
      </c>
      <c r="F658" s="9"/>
      <c r="G658" s="9"/>
      <c r="H658" s="13"/>
      <c r="I658" s="9" t="s">
        <v>11</v>
      </c>
      <c r="J658" s="10"/>
      <c r="K658" s="9"/>
      <c r="L658" s="9"/>
      <c r="M658" s="9"/>
      <c r="N658" s="9"/>
      <c r="O658" s="13"/>
      <c r="P658" s="9"/>
      <c r="Q658" s="9"/>
      <c r="R658" s="10"/>
      <c r="S658" s="9"/>
      <c r="T658" s="9"/>
      <c r="U658" s="9"/>
      <c r="V658" s="14"/>
      <c r="W658" s="9"/>
      <c r="X658" s="9"/>
      <c r="Y658" s="9"/>
      <c r="Z658" s="9"/>
      <c r="AA658" s="9"/>
    </row>
    <row r="659" spans="1:27" ht="12.75">
      <c r="A659" s="10">
        <v>45341</v>
      </c>
      <c r="B659" s="9" t="s">
        <v>12</v>
      </c>
      <c r="C659" s="11">
        <v>2298.0100000000002</v>
      </c>
      <c r="D659" s="9">
        <v>33</v>
      </c>
      <c r="E659" s="12" t="s">
        <v>44</v>
      </c>
      <c r="F659" s="9"/>
      <c r="G659" s="9"/>
      <c r="H659" s="13"/>
      <c r="I659" s="9" t="s">
        <v>11</v>
      </c>
      <c r="J659" s="10"/>
      <c r="K659" s="9"/>
      <c r="L659" s="9"/>
      <c r="M659" s="9"/>
      <c r="N659" s="9"/>
      <c r="O659" s="13"/>
      <c r="P659" s="9"/>
      <c r="Q659" s="9"/>
      <c r="R659" s="10"/>
      <c r="S659" s="9"/>
      <c r="T659" s="9"/>
      <c r="U659" s="9"/>
      <c r="V659" s="14"/>
      <c r="W659" s="9"/>
      <c r="X659" s="9"/>
      <c r="Y659" s="9"/>
      <c r="Z659" s="9"/>
      <c r="AA659" s="9"/>
    </row>
    <row r="660" spans="1:27" ht="12.75">
      <c r="A660" s="10">
        <v>45341</v>
      </c>
      <c r="B660" s="9" t="s">
        <v>14</v>
      </c>
      <c r="C660" s="11">
        <v>2229.36</v>
      </c>
      <c r="D660" s="9">
        <v>26</v>
      </c>
      <c r="E660" s="12" t="s">
        <v>262</v>
      </c>
      <c r="F660" s="9"/>
      <c r="G660" s="9"/>
      <c r="H660" s="13"/>
      <c r="I660" s="9" t="s">
        <v>16</v>
      </c>
      <c r="J660" s="10"/>
      <c r="K660" s="9"/>
      <c r="L660" s="9"/>
      <c r="M660" s="9"/>
      <c r="N660" s="9"/>
      <c r="O660" s="13"/>
      <c r="P660" s="9"/>
      <c r="Q660" s="9"/>
      <c r="R660" s="10"/>
      <c r="S660" s="9"/>
      <c r="T660" s="9"/>
      <c r="U660" s="9"/>
      <c r="V660" s="14"/>
      <c r="W660" s="9"/>
      <c r="X660" s="9"/>
      <c r="Y660" s="9"/>
      <c r="Z660" s="9"/>
      <c r="AA660" s="9"/>
    </row>
    <row r="661" spans="1:27" ht="12.75">
      <c r="A661" s="10">
        <v>45341</v>
      </c>
      <c r="B661" s="9" t="s">
        <v>45</v>
      </c>
      <c r="C661" s="11">
        <v>2804.52</v>
      </c>
      <c r="D661" s="9">
        <v>33</v>
      </c>
      <c r="E661" s="12" t="s">
        <v>122</v>
      </c>
      <c r="F661" s="9"/>
      <c r="G661" s="9"/>
      <c r="H661" s="13"/>
      <c r="I661" s="9" t="s">
        <v>11</v>
      </c>
      <c r="J661" s="10"/>
      <c r="K661" s="9"/>
      <c r="L661" s="9"/>
      <c r="M661" s="9"/>
      <c r="N661" s="9"/>
      <c r="O661" s="13"/>
      <c r="P661" s="9"/>
      <c r="Q661" s="9"/>
      <c r="R661" s="10"/>
      <c r="S661" s="9"/>
      <c r="T661" s="9"/>
      <c r="U661" s="9"/>
      <c r="V661" s="14"/>
      <c r="W661" s="9"/>
      <c r="X661" s="9"/>
      <c r="Y661" s="9"/>
      <c r="Z661" s="9"/>
      <c r="AA661" s="9"/>
    </row>
    <row r="662" spans="1:27" ht="12.75">
      <c r="A662" s="10">
        <v>45341</v>
      </c>
      <c r="B662" s="9" t="s">
        <v>17</v>
      </c>
      <c r="C662" s="11">
        <v>1591.04</v>
      </c>
      <c r="D662" s="9">
        <v>19</v>
      </c>
      <c r="E662" s="12" t="s">
        <v>66</v>
      </c>
      <c r="F662" s="9"/>
      <c r="G662" s="9"/>
      <c r="H662" s="13"/>
      <c r="I662" s="9" t="s">
        <v>16</v>
      </c>
      <c r="J662" s="9"/>
      <c r="K662" s="9"/>
      <c r="L662" s="9"/>
      <c r="M662" s="9"/>
      <c r="N662" s="9"/>
      <c r="O662" s="13"/>
      <c r="P662" s="9"/>
      <c r="Q662" s="9"/>
      <c r="R662" s="10"/>
      <c r="S662" s="9"/>
      <c r="T662" s="9"/>
      <c r="U662" s="9"/>
      <c r="V662" s="14"/>
      <c r="W662" s="9"/>
      <c r="X662" s="9"/>
      <c r="Y662" s="9"/>
      <c r="Z662" s="9"/>
      <c r="AA662" s="9"/>
    </row>
    <row r="663" spans="1:27" ht="12.75">
      <c r="A663" s="10">
        <v>45341</v>
      </c>
      <c r="B663" s="9" t="s">
        <v>19</v>
      </c>
      <c r="C663" s="11">
        <v>2616.7199999999998</v>
      </c>
      <c r="D663" s="9">
        <v>30</v>
      </c>
      <c r="E663" s="12" t="s">
        <v>60</v>
      </c>
      <c r="F663" s="9"/>
      <c r="G663" s="9"/>
      <c r="H663" s="13"/>
      <c r="I663" s="9" t="s">
        <v>16</v>
      </c>
      <c r="J663" s="9"/>
      <c r="K663" s="9"/>
      <c r="L663" s="9"/>
      <c r="M663" s="9"/>
      <c r="N663" s="9"/>
      <c r="O663" s="13"/>
      <c r="P663" s="9"/>
      <c r="Q663" s="9"/>
      <c r="R663" s="10"/>
      <c r="S663" s="9"/>
      <c r="T663" s="9"/>
      <c r="U663" s="9"/>
      <c r="V663" s="14"/>
      <c r="W663" s="9"/>
      <c r="X663" s="9"/>
      <c r="Y663" s="9"/>
      <c r="Z663" s="9"/>
      <c r="AA663" s="9"/>
    </row>
    <row r="664" spans="1:27" ht="12.75">
      <c r="A664" s="10">
        <v>45341</v>
      </c>
      <c r="B664" s="9" t="s">
        <v>21</v>
      </c>
      <c r="C664" s="11">
        <v>2844.99</v>
      </c>
      <c r="D664" s="9">
        <v>32</v>
      </c>
      <c r="E664" s="12" t="s">
        <v>77</v>
      </c>
      <c r="F664" s="9"/>
      <c r="G664" s="9"/>
      <c r="H664" s="13"/>
      <c r="I664" s="9" t="s">
        <v>11</v>
      </c>
      <c r="J664" s="9"/>
      <c r="K664" s="9"/>
      <c r="L664" s="9"/>
      <c r="M664" s="9"/>
      <c r="N664" s="9"/>
      <c r="O664" s="13"/>
      <c r="P664" s="9"/>
      <c r="Q664" s="9"/>
      <c r="R664" s="10"/>
      <c r="S664" s="9"/>
      <c r="T664" s="9"/>
      <c r="U664" s="9"/>
      <c r="V664" s="14"/>
      <c r="W664" s="9"/>
      <c r="X664" s="9"/>
      <c r="Y664" s="9"/>
      <c r="Z664" s="9"/>
      <c r="AA664" s="9"/>
    </row>
    <row r="665" spans="1:27" ht="12.75">
      <c r="A665" s="10">
        <v>45341</v>
      </c>
      <c r="B665" s="9" t="s">
        <v>43</v>
      </c>
      <c r="C665" s="11">
        <v>2432.96</v>
      </c>
      <c r="D665" s="9">
        <v>29</v>
      </c>
      <c r="E665" s="12" t="s">
        <v>179</v>
      </c>
      <c r="F665" s="9"/>
      <c r="G665" s="9"/>
      <c r="H665" s="13"/>
      <c r="I665" s="9" t="s">
        <v>11</v>
      </c>
      <c r="J665" s="9"/>
      <c r="K665" s="9"/>
      <c r="L665" s="9"/>
      <c r="M665" s="9"/>
      <c r="N665" s="9"/>
      <c r="O665" s="13"/>
      <c r="P665" s="9"/>
      <c r="Q665" s="9"/>
      <c r="R665" s="10"/>
      <c r="S665" s="9"/>
      <c r="T665" s="9"/>
      <c r="U665" s="9"/>
      <c r="V665" s="14"/>
      <c r="W665" s="9"/>
      <c r="X665" s="9"/>
      <c r="Y665" s="9"/>
      <c r="Z665" s="9"/>
      <c r="AA665" s="9"/>
    </row>
    <row r="666" spans="1:27" ht="12.75">
      <c r="A666" s="10">
        <v>45342</v>
      </c>
      <c r="B666" s="9" t="s">
        <v>9</v>
      </c>
      <c r="C666" s="11">
        <v>3376.13</v>
      </c>
      <c r="D666" s="9">
        <v>46</v>
      </c>
      <c r="E666" s="12" t="s">
        <v>123</v>
      </c>
      <c r="F666" s="9"/>
      <c r="G666" s="9"/>
      <c r="H666" s="13"/>
      <c r="I666" s="9" t="s">
        <v>11</v>
      </c>
      <c r="J666" s="10"/>
      <c r="K666" s="9"/>
      <c r="L666" s="9"/>
      <c r="M666" s="9"/>
      <c r="N666" s="9"/>
      <c r="O666" s="13"/>
      <c r="P666" s="9"/>
      <c r="Q666" s="9"/>
      <c r="R666" s="10"/>
      <c r="S666" s="9"/>
      <c r="T666" s="9"/>
      <c r="U666" s="9"/>
      <c r="V666" s="14"/>
      <c r="W666" s="9"/>
      <c r="X666" s="9"/>
      <c r="Y666" s="9"/>
      <c r="Z666" s="9"/>
      <c r="AA666" s="9"/>
    </row>
    <row r="667" spans="1:27" ht="12.75">
      <c r="A667" s="10">
        <v>45342</v>
      </c>
      <c r="B667" s="9" t="s">
        <v>12</v>
      </c>
      <c r="C667" s="11">
        <v>3277.77</v>
      </c>
      <c r="D667" s="9">
        <v>44</v>
      </c>
      <c r="E667" s="12" t="s">
        <v>96</v>
      </c>
      <c r="F667" s="9"/>
      <c r="G667" s="9"/>
      <c r="H667" s="13"/>
      <c r="I667" s="9" t="s">
        <v>11</v>
      </c>
      <c r="J667" s="10"/>
      <c r="K667" s="9"/>
      <c r="L667" s="9"/>
      <c r="M667" s="9"/>
      <c r="N667" s="9"/>
      <c r="O667" s="13"/>
      <c r="P667" s="9"/>
      <c r="Q667" s="9"/>
      <c r="R667" s="10"/>
      <c r="S667" s="9"/>
      <c r="T667" s="9"/>
      <c r="U667" s="9"/>
      <c r="V667" s="14"/>
      <c r="W667" s="9"/>
      <c r="X667" s="9"/>
      <c r="Y667" s="9"/>
      <c r="Z667" s="9"/>
      <c r="AA667" s="9"/>
    </row>
    <row r="668" spans="1:27" ht="12.75">
      <c r="A668" s="10">
        <v>45342</v>
      </c>
      <c r="B668" s="9" t="s">
        <v>14</v>
      </c>
      <c r="C668" s="11">
        <v>5108.2</v>
      </c>
      <c r="D668" s="9">
        <v>64</v>
      </c>
      <c r="E668" s="12" t="s">
        <v>263</v>
      </c>
      <c r="F668" s="9"/>
      <c r="G668" s="9"/>
      <c r="H668" s="13"/>
      <c r="I668" s="9" t="s">
        <v>16</v>
      </c>
      <c r="J668" s="10"/>
      <c r="K668" s="9"/>
      <c r="L668" s="9"/>
      <c r="M668" s="9"/>
      <c r="N668" s="9"/>
      <c r="O668" s="13"/>
      <c r="P668" s="9"/>
      <c r="Q668" s="9"/>
      <c r="R668" s="10"/>
      <c r="S668" s="9"/>
      <c r="T668" s="9"/>
      <c r="U668" s="9"/>
      <c r="V668" s="14"/>
      <c r="W668" s="9"/>
      <c r="X668" s="9"/>
      <c r="Y668" s="9"/>
      <c r="Z668" s="9"/>
      <c r="AA668" s="9"/>
    </row>
    <row r="669" spans="1:27" ht="12.75">
      <c r="A669" s="10">
        <v>45342</v>
      </c>
      <c r="B669" s="9" t="s">
        <v>45</v>
      </c>
      <c r="C669" s="11">
        <v>2750.38</v>
      </c>
      <c r="D669" s="9">
        <v>34</v>
      </c>
      <c r="E669" s="12" t="s">
        <v>129</v>
      </c>
      <c r="F669" s="9"/>
      <c r="G669" s="9"/>
      <c r="H669" s="13"/>
      <c r="I669" s="9" t="s">
        <v>11</v>
      </c>
      <c r="J669" s="10"/>
      <c r="K669" s="9"/>
      <c r="L669" s="9"/>
      <c r="M669" s="9"/>
      <c r="N669" s="9"/>
      <c r="O669" s="13"/>
      <c r="P669" s="9"/>
      <c r="Q669" s="9"/>
      <c r="R669" s="10"/>
      <c r="S669" s="9"/>
      <c r="T669" s="9"/>
      <c r="U669" s="9"/>
      <c r="V669" s="14"/>
      <c r="W669" s="9"/>
      <c r="X669" s="9"/>
      <c r="Y669" s="9"/>
      <c r="Z669" s="9"/>
      <c r="AA669" s="9"/>
    </row>
    <row r="670" spans="1:27" ht="12.75">
      <c r="A670" s="10">
        <v>45342</v>
      </c>
      <c r="B670" s="9" t="s">
        <v>17</v>
      </c>
      <c r="C670" s="11">
        <v>6937.58</v>
      </c>
      <c r="D670" s="9">
        <v>68</v>
      </c>
      <c r="E670" s="12" t="s">
        <v>176</v>
      </c>
      <c r="F670" s="9"/>
      <c r="G670" s="9"/>
      <c r="H670" s="13"/>
      <c r="I670" s="9" t="s">
        <v>16</v>
      </c>
      <c r="J670" s="9"/>
      <c r="K670" s="9"/>
      <c r="L670" s="9"/>
      <c r="M670" s="9"/>
      <c r="N670" s="9"/>
      <c r="O670" s="13"/>
      <c r="P670" s="9"/>
      <c r="Q670" s="9"/>
      <c r="R670" s="10"/>
      <c r="S670" s="9"/>
      <c r="T670" s="9"/>
      <c r="U670" s="9"/>
      <c r="V670" s="14"/>
      <c r="W670" s="9"/>
      <c r="X670" s="9"/>
      <c r="Y670" s="9"/>
      <c r="Z670" s="9"/>
      <c r="AA670" s="9"/>
    </row>
    <row r="671" spans="1:27" ht="12.75">
      <c r="A671" s="10">
        <v>45342</v>
      </c>
      <c r="B671" s="9" t="s">
        <v>19</v>
      </c>
      <c r="C671" s="11">
        <v>3146.8</v>
      </c>
      <c r="D671" s="9">
        <v>32</v>
      </c>
      <c r="E671" s="12" t="s">
        <v>264</v>
      </c>
      <c r="F671" s="9"/>
      <c r="G671" s="9"/>
      <c r="H671" s="13"/>
      <c r="I671" s="9" t="s">
        <v>16</v>
      </c>
      <c r="J671" s="9"/>
      <c r="K671" s="9"/>
      <c r="L671" s="9"/>
      <c r="M671" s="9"/>
      <c r="N671" s="9"/>
      <c r="O671" s="13"/>
      <c r="P671" s="9"/>
      <c r="Q671" s="9"/>
      <c r="R671" s="10"/>
      <c r="S671" s="9"/>
      <c r="T671" s="9"/>
      <c r="U671" s="9"/>
      <c r="V671" s="14"/>
      <c r="W671" s="9"/>
      <c r="X671" s="9"/>
      <c r="Y671" s="9"/>
      <c r="Z671" s="9"/>
      <c r="AA671" s="9"/>
    </row>
    <row r="672" spans="1:27" ht="12.75">
      <c r="A672" s="10">
        <v>45342</v>
      </c>
      <c r="B672" s="9" t="s">
        <v>21</v>
      </c>
      <c r="C672" s="11">
        <v>4833.41</v>
      </c>
      <c r="D672" s="9">
        <v>62</v>
      </c>
      <c r="E672" s="12" t="s">
        <v>66</v>
      </c>
      <c r="F672" s="9"/>
      <c r="G672" s="9"/>
      <c r="H672" s="13"/>
      <c r="I672" s="9" t="s">
        <v>11</v>
      </c>
      <c r="J672" s="9"/>
      <c r="K672" s="9"/>
      <c r="L672" s="9"/>
      <c r="M672" s="9"/>
      <c r="N672" s="9"/>
      <c r="O672" s="13"/>
      <c r="P672" s="9"/>
      <c r="Q672" s="9"/>
      <c r="R672" s="10"/>
      <c r="S672" s="9"/>
      <c r="T672" s="9"/>
      <c r="U672" s="9"/>
      <c r="V672" s="14"/>
      <c r="W672" s="9"/>
      <c r="X672" s="9"/>
      <c r="Y672" s="9"/>
      <c r="Z672" s="9"/>
      <c r="AA672" s="9"/>
    </row>
    <row r="673" spans="1:27" ht="12.75">
      <c r="A673" s="10">
        <v>45342</v>
      </c>
      <c r="B673" s="9" t="s">
        <v>43</v>
      </c>
      <c r="C673" s="11">
        <v>4090.24</v>
      </c>
      <c r="D673" s="9">
        <v>50</v>
      </c>
      <c r="E673" s="12" t="s">
        <v>41</v>
      </c>
      <c r="F673" s="9"/>
      <c r="G673" s="9"/>
      <c r="H673" s="13"/>
      <c r="I673" s="9" t="s">
        <v>11</v>
      </c>
      <c r="J673" s="9"/>
      <c r="K673" s="9"/>
      <c r="L673" s="9"/>
      <c r="M673" s="9"/>
      <c r="N673" s="9"/>
      <c r="O673" s="13"/>
      <c r="P673" s="9"/>
      <c r="Q673" s="9"/>
      <c r="R673" s="10"/>
      <c r="S673" s="9"/>
      <c r="T673" s="9"/>
      <c r="U673" s="9"/>
      <c r="V673" s="14"/>
      <c r="W673" s="9"/>
      <c r="X673" s="9"/>
      <c r="Y673" s="9"/>
      <c r="Z673" s="9"/>
      <c r="AA673" s="9"/>
    </row>
    <row r="674" spans="1:27" ht="12.75">
      <c r="A674" s="10">
        <v>45343</v>
      </c>
      <c r="B674" s="9" t="s">
        <v>9</v>
      </c>
      <c r="C674" s="11">
        <v>4368.46</v>
      </c>
      <c r="D674" s="9">
        <v>55</v>
      </c>
      <c r="E674" s="12" t="s">
        <v>140</v>
      </c>
      <c r="F674" s="9"/>
      <c r="G674" s="9"/>
      <c r="H674" s="13"/>
      <c r="I674" s="9" t="s">
        <v>11</v>
      </c>
      <c r="J674" s="10"/>
      <c r="K674" s="9"/>
      <c r="L674" s="9"/>
      <c r="M674" s="9"/>
      <c r="N674" s="9"/>
      <c r="O674" s="13"/>
      <c r="P674" s="9"/>
      <c r="Q674" s="9"/>
      <c r="R674" s="10"/>
      <c r="S674" s="9"/>
      <c r="T674" s="9"/>
      <c r="U674" s="9"/>
      <c r="V674" s="14"/>
      <c r="W674" s="9"/>
      <c r="X674" s="9"/>
      <c r="Y674" s="9"/>
      <c r="Z674" s="9"/>
      <c r="AA674" s="9"/>
    </row>
    <row r="675" spans="1:27" ht="12.75">
      <c r="A675" s="10">
        <v>45343</v>
      </c>
      <c r="B675" s="9" t="s">
        <v>12</v>
      </c>
      <c r="C675" s="11">
        <v>3619.27</v>
      </c>
      <c r="D675" s="9">
        <v>45</v>
      </c>
      <c r="E675" s="12" t="s">
        <v>162</v>
      </c>
      <c r="F675" s="9"/>
      <c r="G675" s="9"/>
      <c r="H675" s="13"/>
      <c r="I675" s="9" t="s">
        <v>11</v>
      </c>
      <c r="J675" s="10"/>
      <c r="K675" s="9"/>
      <c r="L675" s="9"/>
      <c r="M675" s="9"/>
      <c r="N675" s="9"/>
      <c r="O675" s="13"/>
      <c r="P675" s="9"/>
      <c r="Q675" s="9"/>
      <c r="R675" s="10"/>
      <c r="S675" s="9"/>
      <c r="T675" s="9"/>
      <c r="U675" s="9"/>
      <c r="V675" s="14"/>
      <c r="W675" s="9"/>
      <c r="X675" s="9"/>
      <c r="Y675" s="9"/>
      <c r="Z675" s="9"/>
      <c r="AA675" s="9"/>
    </row>
    <row r="676" spans="1:27" ht="12.75">
      <c r="A676" s="10">
        <v>45343</v>
      </c>
      <c r="B676" s="9" t="s">
        <v>14</v>
      </c>
      <c r="C676" s="11">
        <v>2939.64</v>
      </c>
      <c r="D676" s="9">
        <v>33</v>
      </c>
      <c r="E676" s="12" t="s">
        <v>145</v>
      </c>
      <c r="F676" s="9"/>
      <c r="G676" s="9"/>
      <c r="H676" s="13"/>
      <c r="I676" s="9" t="s">
        <v>16</v>
      </c>
      <c r="J676" s="10"/>
      <c r="K676" s="9"/>
      <c r="L676" s="9"/>
      <c r="M676" s="9"/>
      <c r="N676" s="9"/>
      <c r="O676" s="13"/>
      <c r="P676" s="9"/>
      <c r="Q676" s="9"/>
      <c r="R676" s="10"/>
      <c r="S676" s="9"/>
      <c r="T676" s="9"/>
      <c r="U676" s="9"/>
      <c r="V676" s="14"/>
      <c r="W676" s="9"/>
      <c r="X676" s="9"/>
      <c r="Y676" s="9"/>
      <c r="Z676" s="9"/>
      <c r="AA676" s="9"/>
    </row>
    <row r="677" spans="1:27" ht="12.75">
      <c r="A677" s="10">
        <v>45343</v>
      </c>
      <c r="B677" s="9" t="s">
        <v>45</v>
      </c>
      <c r="C677" s="11">
        <v>3634.31</v>
      </c>
      <c r="D677" s="9">
        <v>46</v>
      </c>
      <c r="E677" s="12" t="s">
        <v>96</v>
      </c>
      <c r="F677" s="9"/>
      <c r="G677" s="9"/>
      <c r="H677" s="13"/>
      <c r="I677" s="9" t="s">
        <v>11</v>
      </c>
      <c r="J677" s="10"/>
      <c r="K677" s="9"/>
      <c r="L677" s="9"/>
      <c r="M677" s="9"/>
      <c r="N677" s="9"/>
      <c r="O677" s="13"/>
      <c r="P677" s="9"/>
      <c r="Q677" s="9"/>
      <c r="R677" s="10"/>
      <c r="S677" s="9"/>
      <c r="T677" s="9"/>
      <c r="U677" s="9"/>
      <c r="V677" s="14"/>
      <c r="W677" s="9"/>
      <c r="X677" s="9"/>
      <c r="Y677" s="9"/>
      <c r="Z677" s="9"/>
      <c r="AA677" s="9"/>
    </row>
    <row r="678" spans="1:27" ht="12.75">
      <c r="A678" s="10">
        <v>45343</v>
      </c>
      <c r="B678" s="9" t="s">
        <v>17</v>
      </c>
      <c r="C678" s="11">
        <v>4187.8500000000004</v>
      </c>
      <c r="D678" s="9">
        <v>43</v>
      </c>
      <c r="E678" s="12" t="s">
        <v>265</v>
      </c>
      <c r="F678" s="9"/>
      <c r="G678" s="9"/>
      <c r="H678" s="13"/>
      <c r="I678" s="9" t="s">
        <v>16</v>
      </c>
      <c r="J678" s="9"/>
      <c r="K678" s="9"/>
      <c r="L678" s="9"/>
      <c r="M678" s="9"/>
      <c r="N678" s="9"/>
      <c r="O678" s="13"/>
      <c r="P678" s="9"/>
      <c r="Q678" s="9"/>
      <c r="R678" s="10"/>
      <c r="S678" s="9"/>
      <c r="T678" s="9"/>
      <c r="U678" s="9"/>
      <c r="V678" s="14"/>
      <c r="W678" s="9"/>
      <c r="X678" s="9"/>
      <c r="Y678" s="9"/>
      <c r="Z678" s="9"/>
      <c r="AA678" s="9"/>
    </row>
    <row r="679" spans="1:27" ht="12.75">
      <c r="A679" s="10">
        <v>45343</v>
      </c>
      <c r="B679" s="9" t="s">
        <v>19</v>
      </c>
      <c r="C679" s="11">
        <v>2521.2199999999998</v>
      </c>
      <c r="D679" s="9">
        <v>34</v>
      </c>
      <c r="E679" s="12" t="s">
        <v>266</v>
      </c>
      <c r="F679" s="9"/>
      <c r="G679" s="9"/>
      <c r="H679" s="13"/>
      <c r="I679" s="9" t="s">
        <v>16</v>
      </c>
      <c r="J679" s="9"/>
      <c r="K679" s="9"/>
      <c r="L679" s="9"/>
      <c r="M679" s="9"/>
      <c r="N679" s="9"/>
      <c r="O679" s="13"/>
      <c r="P679" s="9"/>
      <c r="Q679" s="9"/>
      <c r="R679" s="10"/>
      <c r="S679" s="9"/>
      <c r="T679" s="9"/>
      <c r="U679" s="9"/>
      <c r="V679" s="14"/>
      <c r="W679" s="9"/>
      <c r="X679" s="9"/>
      <c r="Y679" s="9"/>
      <c r="Z679" s="9"/>
      <c r="AA679" s="9"/>
    </row>
    <row r="680" spans="1:27" ht="12.75">
      <c r="A680" s="10">
        <v>45343</v>
      </c>
      <c r="B680" s="9" t="s">
        <v>21</v>
      </c>
      <c r="C680" s="11">
        <v>5955.21</v>
      </c>
      <c r="D680" s="9">
        <v>77</v>
      </c>
      <c r="E680" s="12" t="s">
        <v>65</v>
      </c>
      <c r="F680" s="9"/>
      <c r="G680" s="9"/>
      <c r="H680" s="13"/>
      <c r="I680" s="9" t="s">
        <v>11</v>
      </c>
      <c r="J680" s="9"/>
      <c r="K680" s="9"/>
      <c r="L680" s="9"/>
      <c r="M680" s="9"/>
      <c r="N680" s="9"/>
      <c r="O680" s="13"/>
      <c r="P680" s="9"/>
      <c r="Q680" s="9"/>
      <c r="R680" s="10"/>
      <c r="S680" s="9"/>
      <c r="T680" s="9"/>
      <c r="U680" s="9"/>
      <c r="V680" s="14"/>
      <c r="W680" s="9"/>
      <c r="X680" s="9"/>
      <c r="Y680" s="9"/>
      <c r="Z680" s="9"/>
      <c r="AA680" s="9"/>
    </row>
    <row r="681" spans="1:27" ht="12.75">
      <c r="A681" s="10">
        <v>45343</v>
      </c>
      <c r="B681" s="9" t="s">
        <v>43</v>
      </c>
      <c r="C681" s="11">
        <v>2950.83</v>
      </c>
      <c r="D681" s="9">
        <v>33</v>
      </c>
      <c r="E681" s="12" t="s">
        <v>189</v>
      </c>
      <c r="F681" s="9"/>
      <c r="G681" s="9"/>
      <c r="H681" s="13"/>
      <c r="I681" s="9" t="s">
        <v>11</v>
      </c>
      <c r="J681" s="9"/>
      <c r="K681" s="9"/>
      <c r="L681" s="9"/>
      <c r="M681" s="9"/>
      <c r="N681" s="9"/>
      <c r="O681" s="13"/>
      <c r="P681" s="9"/>
      <c r="Q681" s="9"/>
      <c r="R681" s="10"/>
      <c r="S681" s="9"/>
      <c r="T681" s="9"/>
      <c r="U681" s="9"/>
      <c r="V681" s="14"/>
      <c r="W681" s="9"/>
      <c r="X681" s="9"/>
      <c r="Y681" s="9"/>
      <c r="Z681" s="9"/>
      <c r="AA681" s="9"/>
    </row>
    <row r="682" spans="1:27" ht="12.75">
      <c r="A682" s="10">
        <v>45344</v>
      </c>
      <c r="B682" s="9" t="s">
        <v>9</v>
      </c>
      <c r="C682" s="11">
        <v>4117.08</v>
      </c>
      <c r="D682" s="9">
        <v>56</v>
      </c>
      <c r="E682" s="12" t="s">
        <v>91</v>
      </c>
      <c r="F682" s="9"/>
      <c r="G682" s="9"/>
      <c r="H682" s="13"/>
      <c r="I682" s="9" t="s">
        <v>11</v>
      </c>
      <c r="J682" s="10"/>
      <c r="K682" s="9"/>
      <c r="L682" s="9"/>
      <c r="M682" s="9"/>
      <c r="N682" s="9"/>
      <c r="O682" s="13"/>
      <c r="P682" s="9"/>
      <c r="Q682" s="9"/>
      <c r="R682" s="10"/>
      <c r="S682" s="9"/>
      <c r="T682" s="9"/>
      <c r="U682" s="9"/>
      <c r="V682" s="14"/>
      <c r="W682" s="9"/>
      <c r="X682" s="9"/>
      <c r="Y682" s="9"/>
      <c r="Z682" s="9"/>
      <c r="AA682" s="9"/>
    </row>
    <row r="683" spans="1:27" ht="12.75">
      <c r="A683" s="10">
        <v>45344</v>
      </c>
      <c r="B683" s="9" t="s">
        <v>12</v>
      </c>
      <c r="C683" s="11">
        <v>4021.97</v>
      </c>
      <c r="D683" s="9">
        <v>49</v>
      </c>
      <c r="E683" s="12" t="s">
        <v>27</v>
      </c>
      <c r="F683" s="9"/>
      <c r="G683" s="9"/>
      <c r="H683" s="13"/>
      <c r="I683" s="9" t="s">
        <v>11</v>
      </c>
      <c r="J683" s="10"/>
      <c r="K683" s="9"/>
      <c r="L683" s="9"/>
      <c r="M683" s="9"/>
      <c r="N683" s="9"/>
      <c r="O683" s="13"/>
      <c r="P683" s="9"/>
      <c r="Q683" s="9"/>
      <c r="R683" s="10"/>
      <c r="S683" s="9"/>
      <c r="T683" s="9"/>
      <c r="U683" s="9"/>
      <c r="V683" s="14"/>
      <c r="W683" s="9"/>
      <c r="X683" s="9"/>
      <c r="Y683" s="9"/>
      <c r="Z683" s="9"/>
      <c r="AA683" s="9"/>
    </row>
    <row r="684" spans="1:27" ht="12.75">
      <c r="A684" s="10">
        <v>45344</v>
      </c>
      <c r="B684" s="9" t="s">
        <v>14</v>
      </c>
      <c r="C684" s="11">
        <v>3745.09</v>
      </c>
      <c r="D684" s="9">
        <v>41</v>
      </c>
      <c r="E684" s="12" t="s">
        <v>267</v>
      </c>
      <c r="F684" s="9"/>
      <c r="G684" s="9"/>
      <c r="H684" s="13"/>
      <c r="I684" s="9" t="s">
        <v>16</v>
      </c>
      <c r="J684" s="10"/>
      <c r="K684" s="9"/>
      <c r="L684" s="9"/>
      <c r="M684" s="9"/>
      <c r="N684" s="9"/>
      <c r="O684" s="13"/>
      <c r="P684" s="9"/>
      <c r="Q684" s="9"/>
      <c r="R684" s="10"/>
      <c r="S684" s="9"/>
      <c r="T684" s="9"/>
      <c r="U684" s="9"/>
      <c r="V684" s="14"/>
      <c r="W684" s="9"/>
      <c r="X684" s="9"/>
      <c r="Y684" s="9"/>
      <c r="Z684" s="9"/>
      <c r="AA684" s="9"/>
    </row>
    <row r="685" spans="1:27" ht="12.75">
      <c r="A685" s="10">
        <v>45344</v>
      </c>
      <c r="B685" s="9" t="s">
        <v>45</v>
      </c>
      <c r="C685" s="11">
        <v>4770.3100000000004</v>
      </c>
      <c r="D685" s="9">
        <v>54</v>
      </c>
      <c r="E685" s="12" t="s">
        <v>268</v>
      </c>
      <c r="F685" s="9"/>
      <c r="G685" s="9"/>
      <c r="H685" s="13"/>
      <c r="I685" s="9" t="s">
        <v>11</v>
      </c>
      <c r="J685" s="10"/>
      <c r="K685" s="9"/>
      <c r="L685" s="9"/>
      <c r="M685" s="9"/>
      <c r="N685" s="9"/>
      <c r="O685" s="13"/>
      <c r="P685" s="9"/>
      <c r="Q685" s="9"/>
      <c r="R685" s="10"/>
      <c r="S685" s="9"/>
      <c r="T685" s="9"/>
      <c r="U685" s="9"/>
      <c r="V685" s="14"/>
      <c r="W685" s="9"/>
      <c r="X685" s="9"/>
      <c r="Y685" s="9"/>
      <c r="Z685" s="9"/>
      <c r="AA685" s="9"/>
    </row>
    <row r="686" spans="1:27" ht="12.75">
      <c r="A686" s="10">
        <v>45344</v>
      </c>
      <c r="B686" s="9" t="s">
        <v>17</v>
      </c>
      <c r="C686" s="11">
        <v>5861.43</v>
      </c>
      <c r="D686" s="9">
        <v>64</v>
      </c>
      <c r="E686" s="12" t="s">
        <v>103</v>
      </c>
      <c r="F686" s="9"/>
      <c r="G686" s="9"/>
      <c r="H686" s="13"/>
      <c r="I686" s="9" t="s">
        <v>16</v>
      </c>
      <c r="J686" s="9"/>
      <c r="K686" s="9"/>
      <c r="L686" s="9"/>
      <c r="M686" s="9"/>
      <c r="N686" s="9"/>
      <c r="O686" s="13"/>
      <c r="P686" s="9"/>
      <c r="Q686" s="9"/>
      <c r="R686" s="10"/>
      <c r="S686" s="9"/>
      <c r="T686" s="9"/>
      <c r="U686" s="9"/>
      <c r="V686" s="14"/>
      <c r="W686" s="9"/>
      <c r="X686" s="9"/>
      <c r="Y686" s="9"/>
      <c r="Z686" s="9"/>
      <c r="AA686" s="9"/>
    </row>
    <row r="687" spans="1:27" ht="12.75">
      <c r="A687" s="10">
        <v>45344</v>
      </c>
      <c r="B687" s="9" t="s">
        <v>19</v>
      </c>
      <c r="C687" s="11">
        <v>3481.98</v>
      </c>
      <c r="D687" s="9">
        <v>45</v>
      </c>
      <c r="E687" s="12" t="s">
        <v>269</v>
      </c>
      <c r="F687" s="9"/>
      <c r="G687" s="9"/>
      <c r="H687" s="13"/>
      <c r="I687" s="9" t="s">
        <v>16</v>
      </c>
      <c r="J687" s="9" t="s">
        <v>270</v>
      </c>
      <c r="K687" s="9"/>
      <c r="L687" s="9"/>
      <c r="M687" s="9"/>
      <c r="N687" s="9"/>
      <c r="O687" s="13"/>
      <c r="P687" s="9"/>
      <c r="Q687" s="9"/>
      <c r="R687" s="10"/>
      <c r="S687" s="9"/>
      <c r="T687" s="9"/>
      <c r="U687" s="9"/>
      <c r="V687" s="14"/>
      <c r="W687" s="9"/>
      <c r="X687" s="9"/>
      <c r="Y687" s="9"/>
      <c r="Z687" s="9"/>
      <c r="AA687" s="9"/>
    </row>
    <row r="688" spans="1:27" ht="12.75">
      <c r="A688" s="10">
        <v>45344</v>
      </c>
      <c r="B688" s="9" t="s">
        <v>21</v>
      </c>
      <c r="C688" s="11">
        <v>4881.34</v>
      </c>
      <c r="D688" s="9">
        <v>61</v>
      </c>
      <c r="E688" s="12" t="s">
        <v>206</v>
      </c>
      <c r="F688" s="9"/>
      <c r="G688" s="9"/>
      <c r="H688" s="13"/>
      <c r="I688" s="9" t="s">
        <v>11</v>
      </c>
      <c r="J688" s="9"/>
      <c r="K688" s="9"/>
      <c r="L688" s="9"/>
      <c r="M688" s="9"/>
      <c r="N688" s="9"/>
      <c r="O688" s="13"/>
      <c r="P688" s="9"/>
      <c r="Q688" s="9"/>
      <c r="R688" s="10"/>
      <c r="S688" s="9"/>
      <c r="T688" s="9"/>
      <c r="U688" s="9"/>
      <c r="V688" s="14"/>
      <c r="W688" s="9"/>
      <c r="X688" s="9"/>
      <c r="Y688" s="9"/>
      <c r="Z688" s="9"/>
      <c r="AA688" s="9"/>
    </row>
    <row r="689" spans="1:27" ht="12.75">
      <c r="A689" s="10">
        <v>45344</v>
      </c>
      <c r="B689" s="9" t="s">
        <v>43</v>
      </c>
      <c r="C689" s="11">
        <v>3578.98</v>
      </c>
      <c r="D689" s="9">
        <v>49</v>
      </c>
      <c r="E689" s="12" t="s">
        <v>80</v>
      </c>
      <c r="F689" s="9"/>
      <c r="G689" s="9"/>
      <c r="H689" s="13"/>
      <c r="I689" s="9" t="s">
        <v>11</v>
      </c>
      <c r="J689" s="9"/>
      <c r="K689" s="9"/>
      <c r="L689" s="9"/>
      <c r="M689" s="9"/>
      <c r="N689" s="9"/>
      <c r="O689" s="13"/>
      <c r="P689" s="9"/>
      <c r="Q689" s="9"/>
      <c r="R689" s="10"/>
      <c r="S689" s="9"/>
      <c r="T689" s="9"/>
      <c r="U689" s="9"/>
      <c r="V689" s="14"/>
      <c r="W689" s="9"/>
      <c r="X689" s="9"/>
      <c r="Y689" s="9"/>
      <c r="Z689" s="9"/>
      <c r="AA689" s="9"/>
    </row>
    <row r="690" spans="1:27" ht="12.75">
      <c r="A690" s="10">
        <v>45345</v>
      </c>
      <c r="B690" s="9" t="s">
        <v>9</v>
      </c>
      <c r="C690" s="11">
        <v>8533.33</v>
      </c>
      <c r="D690" s="9">
        <v>101</v>
      </c>
      <c r="E690" s="12" t="s">
        <v>33</v>
      </c>
      <c r="F690" s="9"/>
      <c r="G690" s="9"/>
      <c r="H690" s="13"/>
      <c r="I690" s="9" t="s">
        <v>11</v>
      </c>
      <c r="J690" s="10"/>
      <c r="K690" s="9"/>
      <c r="L690" s="9"/>
      <c r="M690" s="9"/>
      <c r="N690" s="9"/>
      <c r="O690" s="13"/>
      <c r="P690" s="9"/>
      <c r="Q690" s="9"/>
      <c r="R690" s="10"/>
      <c r="S690" s="9"/>
      <c r="T690" s="9"/>
      <c r="U690" s="9"/>
      <c r="V690" s="14"/>
      <c r="W690" s="9"/>
      <c r="X690" s="9"/>
      <c r="Y690" s="9"/>
      <c r="Z690" s="9"/>
      <c r="AA690" s="9"/>
    </row>
    <row r="691" spans="1:27" ht="12.75">
      <c r="A691" s="10">
        <v>45345</v>
      </c>
      <c r="B691" s="9" t="s">
        <v>12</v>
      </c>
      <c r="C691" s="11">
        <v>7570.46</v>
      </c>
      <c r="D691" s="9">
        <v>88</v>
      </c>
      <c r="E691" s="12" t="s">
        <v>160</v>
      </c>
      <c r="F691" s="9"/>
      <c r="G691" s="9"/>
      <c r="H691" s="13"/>
      <c r="I691" s="9" t="s">
        <v>11</v>
      </c>
      <c r="J691" s="10"/>
      <c r="K691" s="9"/>
      <c r="L691" s="9"/>
      <c r="M691" s="9"/>
      <c r="N691" s="9"/>
      <c r="O691" s="13"/>
      <c r="P691" s="9"/>
      <c r="Q691" s="9"/>
      <c r="R691" s="10"/>
      <c r="S691" s="9"/>
      <c r="T691" s="9"/>
      <c r="U691" s="9"/>
      <c r="V691" s="14"/>
      <c r="W691" s="9"/>
      <c r="X691" s="9"/>
      <c r="Y691" s="9"/>
      <c r="Z691" s="9"/>
      <c r="AA691" s="9"/>
    </row>
    <row r="692" spans="1:27" ht="12.75">
      <c r="A692" s="10">
        <v>45345</v>
      </c>
      <c r="B692" s="9" t="s">
        <v>14</v>
      </c>
      <c r="C692" s="11">
        <v>8052.64</v>
      </c>
      <c r="D692" s="9">
        <v>78</v>
      </c>
      <c r="E692" s="12" t="s">
        <v>271</v>
      </c>
      <c r="F692" s="9"/>
      <c r="G692" s="9"/>
      <c r="H692" s="13"/>
      <c r="I692" s="9" t="s">
        <v>16</v>
      </c>
      <c r="J692" s="10"/>
      <c r="K692" s="9"/>
      <c r="L692" s="9"/>
      <c r="M692" s="9"/>
      <c r="N692" s="9"/>
      <c r="O692" s="13"/>
      <c r="P692" s="9"/>
      <c r="Q692" s="9"/>
      <c r="R692" s="10"/>
      <c r="S692" s="9"/>
      <c r="T692" s="9"/>
      <c r="U692" s="9"/>
      <c r="V692" s="14"/>
      <c r="W692" s="9"/>
      <c r="X692" s="9"/>
      <c r="Y692" s="9"/>
      <c r="Z692" s="9"/>
      <c r="AA692" s="9"/>
    </row>
    <row r="693" spans="1:27" ht="12.75">
      <c r="A693" s="10">
        <v>45345</v>
      </c>
      <c r="B693" s="9" t="s">
        <v>45</v>
      </c>
      <c r="C693" s="11">
        <v>9004.6</v>
      </c>
      <c r="D693" s="9">
        <v>100</v>
      </c>
      <c r="E693" s="12" t="s">
        <v>116</v>
      </c>
      <c r="F693" s="9"/>
      <c r="G693" s="9"/>
      <c r="H693" s="13"/>
      <c r="I693" s="9" t="s">
        <v>11</v>
      </c>
      <c r="J693" s="10"/>
      <c r="K693" s="9"/>
      <c r="L693" s="9"/>
      <c r="M693" s="9"/>
      <c r="N693" s="9"/>
      <c r="O693" s="13"/>
      <c r="P693" s="9"/>
      <c r="Q693" s="9"/>
      <c r="R693" s="10"/>
      <c r="S693" s="9"/>
      <c r="T693" s="9"/>
      <c r="U693" s="9"/>
      <c r="V693" s="14"/>
      <c r="W693" s="9"/>
      <c r="X693" s="9"/>
      <c r="Y693" s="9"/>
      <c r="Z693" s="9"/>
      <c r="AA693" s="9"/>
    </row>
    <row r="694" spans="1:27" ht="12.75">
      <c r="A694" s="10">
        <v>45345</v>
      </c>
      <c r="B694" s="9" t="s">
        <v>17</v>
      </c>
      <c r="C694" s="11">
        <v>8489.7800000000007</v>
      </c>
      <c r="D694" s="9">
        <v>91</v>
      </c>
      <c r="E694" s="12" t="s">
        <v>246</v>
      </c>
      <c r="F694" s="9"/>
      <c r="G694" s="9"/>
      <c r="H694" s="13"/>
      <c r="I694" s="9" t="s">
        <v>16</v>
      </c>
      <c r="J694" s="9"/>
      <c r="K694" s="9"/>
      <c r="L694" s="9"/>
      <c r="M694" s="9"/>
      <c r="N694" s="9"/>
      <c r="O694" s="13"/>
      <c r="P694" s="9"/>
      <c r="Q694" s="9"/>
      <c r="R694" s="10"/>
      <c r="S694" s="9"/>
      <c r="T694" s="9"/>
      <c r="U694" s="9"/>
      <c r="V694" s="14"/>
      <c r="W694" s="9"/>
      <c r="X694" s="9"/>
      <c r="Y694" s="9"/>
      <c r="Z694" s="9"/>
      <c r="AA694" s="9"/>
    </row>
    <row r="695" spans="1:27" ht="12.75">
      <c r="A695" s="10">
        <v>45345</v>
      </c>
      <c r="B695" s="9" t="s">
        <v>19</v>
      </c>
      <c r="C695" s="11">
        <v>5008.78</v>
      </c>
      <c r="D695" s="9">
        <v>64</v>
      </c>
      <c r="E695" s="12" t="s">
        <v>272</v>
      </c>
      <c r="F695" s="9"/>
      <c r="G695" s="9"/>
      <c r="H695" s="13"/>
      <c r="I695" s="9" t="s">
        <v>16</v>
      </c>
      <c r="J695" s="9" t="s">
        <v>273</v>
      </c>
      <c r="K695" s="9"/>
      <c r="L695" s="9"/>
      <c r="M695" s="9"/>
      <c r="N695" s="9"/>
      <c r="O695" s="13"/>
      <c r="P695" s="9"/>
      <c r="Q695" s="9"/>
      <c r="R695" s="10"/>
      <c r="S695" s="9"/>
      <c r="T695" s="9"/>
      <c r="U695" s="9"/>
      <c r="V695" s="14"/>
      <c r="W695" s="9"/>
      <c r="X695" s="9"/>
      <c r="Y695" s="9"/>
      <c r="Z695" s="9"/>
      <c r="AA695" s="9"/>
    </row>
    <row r="696" spans="1:27" ht="12.75">
      <c r="A696" s="10">
        <v>45345</v>
      </c>
      <c r="B696" s="9" t="s">
        <v>21</v>
      </c>
      <c r="C696" s="11">
        <v>10670.52</v>
      </c>
      <c r="D696" s="9">
        <v>127</v>
      </c>
      <c r="E696" s="12" t="s">
        <v>108</v>
      </c>
      <c r="F696" s="9"/>
      <c r="G696" s="9"/>
      <c r="H696" s="13"/>
      <c r="I696" s="9" t="s">
        <v>11</v>
      </c>
      <c r="J696" s="9"/>
      <c r="K696" s="9"/>
      <c r="L696" s="9"/>
      <c r="M696" s="9"/>
      <c r="N696" s="9"/>
      <c r="O696" s="13"/>
      <c r="P696" s="9"/>
      <c r="Q696" s="9"/>
      <c r="R696" s="10"/>
      <c r="S696" s="9"/>
      <c r="T696" s="9"/>
      <c r="U696" s="9"/>
      <c r="V696" s="14"/>
      <c r="W696" s="9"/>
      <c r="X696" s="9"/>
      <c r="Y696" s="9"/>
      <c r="Z696" s="9"/>
      <c r="AA696" s="9"/>
    </row>
    <row r="697" spans="1:27" ht="12.75">
      <c r="A697" s="10">
        <v>45345</v>
      </c>
      <c r="B697" s="9" t="s">
        <v>43</v>
      </c>
      <c r="C697" s="11">
        <v>7615.97</v>
      </c>
      <c r="D697" s="9">
        <v>97</v>
      </c>
      <c r="E697" s="12" t="s">
        <v>110</v>
      </c>
      <c r="F697" s="9"/>
      <c r="G697" s="9"/>
      <c r="H697" s="13"/>
      <c r="I697" s="9" t="s">
        <v>11</v>
      </c>
      <c r="J697" s="9"/>
      <c r="K697" s="9"/>
      <c r="L697" s="9"/>
      <c r="M697" s="9"/>
      <c r="N697" s="9"/>
      <c r="O697" s="13"/>
      <c r="P697" s="9"/>
      <c r="Q697" s="9"/>
      <c r="R697" s="10"/>
      <c r="S697" s="9"/>
      <c r="T697" s="9"/>
      <c r="U697" s="9"/>
      <c r="V697" s="14"/>
      <c r="W697" s="9"/>
      <c r="X697" s="9"/>
      <c r="Y697" s="9"/>
      <c r="Z697" s="9"/>
      <c r="AA697" s="9"/>
    </row>
    <row r="698" spans="1:27" ht="12.75">
      <c r="A698" s="10">
        <v>45346</v>
      </c>
      <c r="B698" s="9" t="s">
        <v>9</v>
      </c>
      <c r="C698" s="11">
        <v>7271.28</v>
      </c>
      <c r="D698" s="9">
        <v>92</v>
      </c>
      <c r="E698" s="12" t="s">
        <v>129</v>
      </c>
      <c r="F698" s="9"/>
      <c r="G698" s="9"/>
      <c r="H698" s="13"/>
      <c r="I698" s="9" t="s">
        <v>11</v>
      </c>
      <c r="J698" s="10"/>
      <c r="K698" s="9"/>
      <c r="L698" s="9"/>
      <c r="M698" s="9"/>
      <c r="N698" s="9"/>
      <c r="O698" s="13"/>
      <c r="P698" s="9"/>
      <c r="Q698" s="9"/>
      <c r="R698" s="10"/>
      <c r="S698" s="9"/>
      <c r="T698" s="9"/>
      <c r="U698" s="9"/>
      <c r="V698" s="14"/>
      <c r="W698" s="9"/>
      <c r="X698" s="9"/>
      <c r="Y698" s="9"/>
      <c r="Z698" s="9"/>
      <c r="AA698" s="9"/>
    </row>
    <row r="699" spans="1:27" ht="12.75">
      <c r="A699" s="10">
        <v>45346</v>
      </c>
      <c r="B699" s="9" t="s">
        <v>12</v>
      </c>
      <c r="C699" s="11">
        <v>7358.7</v>
      </c>
      <c r="D699" s="9">
        <v>78</v>
      </c>
      <c r="E699" s="12" t="s">
        <v>121</v>
      </c>
      <c r="F699" s="9"/>
      <c r="G699" s="9"/>
      <c r="H699" s="13"/>
      <c r="I699" s="9" t="s">
        <v>11</v>
      </c>
      <c r="J699" s="10"/>
      <c r="K699" s="9"/>
      <c r="L699" s="9"/>
      <c r="M699" s="9"/>
      <c r="N699" s="9"/>
      <c r="O699" s="13"/>
      <c r="P699" s="9"/>
      <c r="Q699" s="9"/>
      <c r="R699" s="10"/>
      <c r="S699" s="9"/>
      <c r="T699" s="9"/>
      <c r="U699" s="9"/>
      <c r="V699" s="14"/>
      <c r="W699" s="9"/>
      <c r="X699" s="9"/>
      <c r="Y699" s="9"/>
      <c r="Z699" s="9"/>
      <c r="AA699" s="9"/>
    </row>
    <row r="700" spans="1:27" ht="12.75">
      <c r="A700" s="10">
        <v>45346</v>
      </c>
      <c r="B700" s="9" t="s">
        <v>14</v>
      </c>
      <c r="C700" s="11">
        <v>4932.5600000000004</v>
      </c>
      <c r="D700" s="9">
        <v>63</v>
      </c>
      <c r="E700" s="12" t="s">
        <v>74</v>
      </c>
      <c r="F700" s="9"/>
      <c r="G700" s="9"/>
      <c r="H700" s="13"/>
      <c r="I700" s="9" t="s">
        <v>16</v>
      </c>
      <c r="J700" s="10"/>
      <c r="K700" s="9"/>
      <c r="L700" s="9"/>
      <c r="M700" s="9"/>
      <c r="N700" s="9"/>
      <c r="O700" s="13"/>
      <c r="P700" s="9"/>
      <c r="Q700" s="9"/>
      <c r="R700" s="10"/>
      <c r="S700" s="9"/>
      <c r="T700" s="9"/>
      <c r="U700" s="9"/>
      <c r="V700" s="14"/>
      <c r="W700" s="9"/>
      <c r="X700" s="9"/>
      <c r="Y700" s="9"/>
      <c r="Z700" s="9"/>
      <c r="AA700" s="9"/>
    </row>
    <row r="701" spans="1:27" ht="12.75">
      <c r="A701" s="10">
        <v>45346</v>
      </c>
      <c r="B701" s="9" t="s">
        <v>45</v>
      </c>
      <c r="C701" s="11">
        <v>8534.81</v>
      </c>
      <c r="D701" s="9">
        <v>107</v>
      </c>
      <c r="E701" s="12" t="s">
        <v>274</v>
      </c>
      <c r="F701" s="9"/>
      <c r="G701" s="9"/>
      <c r="H701" s="13"/>
      <c r="I701" s="9" t="s">
        <v>11</v>
      </c>
      <c r="J701" s="10"/>
      <c r="K701" s="9"/>
      <c r="L701" s="9"/>
      <c r="M701" s="9"/>
      <c r="N701" s="9"/>
      <c r="O701" s="13"/>
      <c r="P701" s="9"/>
      <c r="Q701" s="9"/>
      <c r="R701" s="10"/>
      <c r="S701" s="9"/>
      <c r="T701" s="9"/>
      <c r="U701" s="9"/>
      <c r="V701" s="14"/>
      <c r="W701" s="9"/>
      <c r="X701" s="9"/>
      <c r="Y701" s="9"/>
      <c r="Z701" s="9"/>
      <c r="AA701" s="9"/>
    </row>
    <row r="702" spans="1:27" ht="12.75">
      <c r="A702" s="10">
        <v>45346</v>
      </c>
      <c r="B702" s="9" t="s">
        <v>17</v>
      </c>
      <c r="C702" s="11">
        <v>10544.42</v>
      </c>
      <c r="D702" s="9">
        <v>114</v>
      </c>
      <c r="E702" s="12" t="s">
        <v>275</v>
      </c>
      <c r="F702" s="9"/>
      <c r="G702" s="9"/>
      <c r="H702" s="13"/>
      <c r="I702" s="9" t="s">
        <v>16</v>
      </c>
      <c r="J702" s="9"/>
      <c r="K702" s="9"/>
      <c r="L702" s="9"/>
      <c r="M702" s="9"/>
      <c r="N702" s="9"/>
      <c r="O702" s="13"/>
      <c r="P702" s="9"/>
      <c r="Q702" s="9"/>
      <c r="R702" s="10"/>
      <c r="S702" s="9"/>
      <c r="T702" s="9"/>
      <c r="U702" s="9"/>
      <c r="V702" s="14"/>
      <c r="W702" s="9"/>
      <c r="X702" s="9"/>
      <c r="Y702" s="9"/>
      <c r="Z702" s="9"/>
      <c r="AA702" s="9"/>
    </row>
    <row r="703" spans="1:27" ht="12.75">
      <c r="A703" s="10">
        <v>45346</v>
      </c>
      <c r="B703" s="9" t="s">
        <v>19</v>
      </c>
      <c r="C703" s="11">
        <v>6494.72</v>
      </c>
      <c r="D703" s="9">
        <v>76</v>
      </c>
      <c r="E703" s="12" t="s">
        <v>276</v>
      </c>
      <c r="F703" s="9"/>
      <c r="G703" s="9"/>
      <c r="H703" s="13"/>
      <c r="I703" s="9" t="s">
        <v>16</v>
      </c>
      <c r="J703" s="9" t="s">
        <v>277</v>
      </c>
      <c r="K703" s="9"/>
      <c r="L703" s="9"/>
      <c r="M703" s="9"/>
      <c r="N703" s="9"/>
      <c r="O703" s="13"/>
      <c r="P703" s="9"/>
      <c r="Q703" s="9"/>
      <c r="R703" s="10"/>
      <c r="S703" s="9"/>
      <c r="T703" s="9"/>
      <c r="U703" s="9"/>
      <c r="V703" s="14"/>
      <c r="W703" s="9"/>
      <c r="X703" s="9"/>
      <c r="Y703" s="9"/>
      <c r="Z703" s="9"/>
      <c r="AA703" s="9"/>
    </row>
    <row r="704" spans="1:27" ht="12.75">
      <c r="A704" s="10">
        <v>45346</v>
      </c>
      <c r="B704" s="9" t="s">
        <v>21</v>
      </c>
      <c r="C704" s="11">
        <v>9248.8799999999992</v>
      </c>
      <c r="D704" s="9">
        <v>110</v>
      </c>
      <c r="E704" s="12" t="s">
        <v>39</v>
      </c>
      <c r="F704" s="9"/>
      <c r="G704" s="9"/>
      <c r="H704" s="13"/>
      <c r="I704" s="9" t="s">
        <v>11</v>
      </c>
      <c r="J704" s="9"/>
      <c r="K704" s="9"/>
      <c r="L704" s="9"/>
      <c r="M704" s="9"/>
      <c r="N704" s="9"/>
      <c r="O704" s="13"/>
      <c r="P704" s="9"/>
      <c r="Q704" s="9"/>
      <c r="R704" s="10"/>
      <c r="S704" s="9"/>
      <c r="T704" s="9"/>
      <c r="U704" s="9"/>
      <c r="V704" s="14"/>
      <c r="W704" s="9"/>
      <c r="X704" s="9"/>
      <c r="Y704" s="9"/>
      <c r="Z704" s="9"/>
      <c r="AA704" s="9"/>
    </row>
    <row r="705" spans="1:27" ht="12.75">
      <c r="A705" s="10">
        <v>45346</v>
      </c>
      <c r="B705" s="9" t="s">
        <v>43</v>
      </c>
      <c r="C705" s="11">
        <v>7175.23</v>
      </c>
      <c r="D705" s="9">
        <v>87</v>
      </c>
      <c r="E705" s="12" t="s">
        <v>87</v>
      </c>
      <c r="F705" s="9"/>
      <c r="G705" s="9"/>
      <c r="H705" s="13"/>
      <c r="I705" s="9" t="s">
        <v>11</v>
      </c>
      <c r="J705" s="9"/>
      <c r="K705" s="9"/>
      <c r="L705" s="9"/>
      <c r="M705" s="9"/>
      <c r="N705" s="9"/>
      <c r="O705" s="13"/>
      <c r="P705" s="9"/>
      <c r="Q705" s="9"/>
      <c r="R705" s="10"/>
      <c r="S705" s="9"/>
      <c r="T705" s="9"/>
      <c r="U705" s="9"/>
      <c r="V705" s="14"/>
      <c r="W705" s="9"/>
      <c r="X705" s="9"/>
      <c r="Y705" s="9"/>
      <c r="Z705" s="9"/>
      <c r="AA705" s="9"/>
    </row>
    <row r="706" spans="1:27" ht="12.75">
      <c r="A706" s="10">
        <v>45347</v>
      </c>
      <c r="B706" s="9" t="s">
        <v>9</v>
      </c>
      <c r="C706" s="11">
        <v>5367.77</v>
      </c>
      <c r="D706" s="9">
        <v>74</v>
      </c>
      <c r="E706" s="12" t="s">
        <v>190</v>
      </c>
      <c r="F706" s="9"/>
      <c r="G706" s="9"/>
      <c r="H706" s="13"/>
      <c r="I706" s="9" t="s">
        <v>11</v>
      </c>
      <c r="J706" s="10"/>
      <c r="K706" s="9"/>
      <c r="L706" s="9"/>
      <c r="M706" s="9"/>
      <c r="N706" s="9"/>
      <c r="O706" s="13"/>
      <c r="P706" s="9"/>
      <c r="Q706" s="9"/>
      <c r="R706" s="10"/>
      <c r="S706" s="9"/>
      <c r="T706" s="9"/>
      <c r="U706" s="9"/>
      <c r="V706" s="14"/>
      <c r="W706" s="9"/>
      <c r="X706" s="9"/>
      <c r="Y706" s="9"/>
      <c r="Z706" s="9"/>
      <c r="AA706" s="9"/>
    </row>
    <row r="707" spans="1:27" ht="12.75">
      <c r="A707" s="10">
        <v>45347</v>
      </c>
      <c r="B707" s="9" t="s">
        <v>12</v>
      </c>
      <c r="C707" s="11">
        <v>5953.02</v>
      </c>
      <c r="D707" s="9">
        <v>60</v>
      </c>
      <c r="E707" s="12" t="s">
        <v>32</v>
      </c>
      <c r="F707" s="9"/>
      <c r="G707" s="9"/>
      <c r="H707" s="13"/>
      <c r="I707" s="9" t="s">
        <v>11</v>
      </c>
      <c r="J707" s="10"/>
      <c r="K707" s="9"/>
      <c r="L707" s="9"/>
      <c r="M707" s="9"/>
      <c r="N707" s="9"/>
      <c r="O707" s="13"/>
      <c r="P707" s="9"/>
      <c r="Q707" s="9"/>
      <c r="R707" s="10"/>
      <c r="S707" s="9"/>
      <c r="T707" s="9"/>
      <c r="U707" s="9"/>
      <c r="V707" s="14"/>
      <c r="W707" s="9"/>
      <c r="X707" s="9"/>
      <c r="Y707" s="9"/>
      <c r="Z707" s="9"/>
      <c r="AA707" s="9"/>
    </row>
    <row r="708" spans="1:27" ht="12.75">
      <c r="A708" s="10">
        <v>45347</v>
      </c>
      <c r="B708" s="9" t="s">
        <v>14</v>
      </c>
      <c r="C708" s="11">
        <v>6427.07</v>
      </c>
      <c r="D708" s="9">
        <v>82</v>
      </c>
      <c r="E708" s="12" t="s">
        <v>278</v>
      </c>
      <c r="F708" s="9"/>
      <c r="G708" s="9"/>
      <c r="H708" s="13"/>
      <c r="I708" s="9" t="s">
        <v>16</v>
      </c>
      <c r="J708" s="10"/>
      <c r="K708" s="9"/>
      <c r="L708" s="9"/>
      <c r="M708" s="9"/>
      <c r="N708" s="9"/>
      <c r="O708" s="13"/>
      <c r="P708" s="9"/>
      <c r="Q708" s="9"/>
      <c r="R708" s="10"/>
      <c r="S708" s="9"/>
      <c r="T708" s="9"/>
      <c r="U708" s="9"/>
      <c r="V708" s="14"/>
      <c r="W708" s="9"/>
      <c r="X708" s="9"/>
      <c r="Y708" s="9"/>
      <c r="Z708" s="9"/>
      <c r="AA708" s="9"/>
    </row>
    <row r="709" spans="1:27" ht="12.75">
      <c r="A709" s="10">
        <v>45347</v>
      </c>
      <c r="B709" s="9" t="s">
        <v>45</v>
      </c>
      <c r="C709" s="11">
        <v>4750.6099999999997</v>
      </c>
      <c r="D709" s="9">
        <v>64</v>
      </c>
      <c r="E709" s="12" t="s">
        <v>85</v>
      </c>
      <c r="F709" s="9"/>
      <c r="G709" s="9"/>
      <c r="H709" s="13"/>
      <c r="I709" s="9" t="s">
        <v>11</v>
      </c>
      <c r="J709" s="10"/>
      <c r="K709" s="9"/>
      <c r="L709" s="9"/>
      <c r="M709" s="9"/>
      <c r="N709" s="9"/>
      <c r="O709" s="13"/>
      <c r="P709" s="9"/>
      <c r="Q709" s="9"/>
      <c r="R709" s="10"/>
      <c r="S709" s="9"/>
      <c r="T709" s="9"/>
      <c r="U709" s="9"/>
      <c r="V709" s="14"/>
      <c r="W709" s="9"/>
      <c r="X709" s="9"/>
      <c r="Y709" s="9"/>
      <c r="Z709" s="9"/>
      <c r="AA709" s="9"/>
    </row>
    <row r="710" spans="1:27" ht="12.75">
      <c r="A710" s="10">
        <v>45347</v>
      </c>
      <c r="B710" s="9" t="s">
        <v>17</v>
      </c>
      <c r="C710" s="11">
        <v>11352.17</v>
      </c>
      <c r="D710" s="9">
        <v>133</v>
      </c>
      <c r="E710" s="12" t="s">
        <v>72</v>
      </c>
      <c r="F710" s="9"/>
      <c r="G710" s="9"/>
      <c r="H710" s="13"/>
      <c r="I710" s="9" t="s">
        <v>16</v>
      </c>
      <c r="J710" s="9"/>
      <c r="K710" s="9"/>
      <c r="L710" s="9"/>
      <c r="M710" s="9"/>
      <c r="N710" s="9"/>
      <c r="O710" s="13"/>
      <c r="P710" s="9"/>
      <c r="Q710" s="9"/>
      <c r="R710" s="10"/>
      <c r="S710" s="9"/>
      <c r="T710" s="9"/>
      <c r="U710" s="9"/>
      <c r="V710" s="14"/>
      <c r="W710" s="9"/>
      <c r="X710" s="9"/>
      <c r="Y710" s="9"/>
      <c r="Z710" s="9"/>
      <c r="AA710" s="9"/>
    </row>
    <row r="711" spans="1:27" ht="12.75">
      <c r="A711" s="10">
        <v>45347</v>
      </c>
      <c r="B711" s="9" t="s">
        <v>19</v>
      </c>
      <c r="C711" s="11">
        <v>5759.82</v>
      </c>
      <c r="D711" s="9">
        <v>75</v>
      </c>
      <c r="E711" s="12" t="s">
        <v>279</v>
      </c>
      <c r="F711" s="9"/>
      <c r="G711" s="9"/>
      <c r="H711" s="13"/>
      <c r="I711" s="9" t="s">
        <v>16</v>
      </c>
      <c r="J711" s="9"/>
      <c r="K711" s="9"/>
      <c r="L711" s="9"/>
      <c r="M711" s="9"/>
      <c r="N711" s="9"/>
      <c r="O711" s="13"/>
      <c r="P711" s="9"/>
      <c r="Q711" s="9"/>
      <c r="R711" s="10"/>
      <c r="S711" s="9"/>
      <c r="T711" s="9"/>
      <c r="U711" s="9"/>
      <c r="V711" s="14"/>
      <c r="W711" s="9"/>
      <c r="X711" s="9"/>
      <c r="Y711" s="9"/>
      <c r="Z711" s="9"/>
      <c r="AA711" s="9"/>
    </row>
    <row r="712" spans="1:27" ht="12.75">
      <c r="A712" s="10">
        <v>45347</v>
      </c>
      <c r="B712" s="9" t="s">
        <v>21</v>
      </c>
      <c r="C712" s="11">
        <v>6739.41</v>
      </c>
      <c r="D712" s="9">
        <v>88</v>
      </c>
      <c r="E712" s="12" t="s">
        <v>97</v>
      </c>
      <c r="F712" s="9"/>
      <c r="G712" s="9"/>
      <c r="H712" s="13"/>
      <c r="I712" s="9" t="s">
        <v>11</v>
      </c>
      <c r="J712" s="9"/>
      <c r="K712" s="9"/>
      <c r="L712" s="9"/>
      <c r="M712" s="9"/>
      <c r="N712" s="9"/>
      <c r="O712" s="13"/>
      <c r="P712" s="9"/>
      <c r="Q712" s="9"/>
      <c r="R712" s="10"/>
      <c r="S712" s="9"/>
      <c r="T712" s="9"/>
      <c r="U712" s="9"/>
      <c r="V712" s="14"/>
      <c r="W712" s="9"/>
      <c r="X712" s="9"/>
      <c r="Y712" s="9"/>
      <c r="Z712" s="9"/>
      <c r="AA712" s="9"/>
    </row>
    <row r="713" spans="1:27" ht="12.75">
      <c r="A713" s="10">
        <v>45347</v>
      </c>
      <c r="B713" s="9" t="s">
        <v>43</v>
      </c>
      <c r="C713" s="11">
        <v>5553.49</v>
      </c>
      <c r="D713" s="9">
        <v>71</v>
      </c>
      <c r="E713" s="12" t="s">
        <v>49</v>
      </c>
      <c r="F713" s="9"/>
      <c r="G713" s="9"/>
      <c r="H713" s="13"/>
      <c r="I713" s="9" t="s">
        <v>11</v>
      </c>
      <c r="J713" s="9"/>
      <c r="K713" s="9"/>
      <c r="L713" s="9"/>
      <c r="M713" s="9"/>
      <c r="N713" s="9"/>
      <c r="O713" s="13"/>
      <c r="P713" s="9"/>
      <c r="Q713" s="9"/>
      <c r="R713" s="10"/>
      <c r="S713" s="9"/>
      <c r="T713" s="9"/>
      <c r="U713" s="9"/>
      <c r="V713" s="14"/>
      <c r="W713" s="9"/>
      <c r="X713" s="9"/>
      <c r="Y713" s="9"/>
      <c r="Z713" s="9"/>
      <c r="AA713" s="9"/>
    </row>
    <row r="714" spans="1:27" ht="12.75">
      <c r="A714" s="10">
        <v>45348</v>
      </c>
      <c r="B714" s="9" t="s">
        <v>9</v>
      </c>
      <c r="C714" s="11">
        <v>1979.27</v>
      </c>
      <c r="D714" s="9">
        <v>25</v>
      </c>
      <c r="E714" s="12" t="s">
        <v>95</v>
      </c>
      <c r="F714" s="9"/>
      <c r="G714" s="9"/>
      <c r="H714" s="13"/>
      <c r="I714" s="9" t="s">
        <v>11</v>
      </c>
      <c r="J714" s="10"/>
      <c r="K714" s="9"/>
      <c r="L714" s="9"/>
      <c r="M714" s="9"/>
      <c r="N714" s="9"/>
      <c r="O714" s="13"/>
      <c r="P714" s="9"/>
      <c r="Q714" s="9"/>
      <c r="R714" s="10"/>
      <c r="S714" s="9"/>
      <c r="T714" s="9"/>
      <c r="U714" s="9"/>
      <c r="V714" s="14"/>
      <c r="W714" s="9"/>
      <c r="X714" s="9"/>
      <c r="Y714" s="9"/>
      <c r="Z714" s="9"/>
      <c r="AA714" s="9"/>
    </row>
    <row r="715" spans="1:27" ht="12.75">
      <c r="A715" s="10">
        <v>45348</v>
      </c>
      <c r="B715" s="9" t="s">
        <v>12</v>
      </c>
      <c r="C715" s="11">
        <v>2601.14</v>
      </c>
      <c r="D715" s="9">
        <v>31</v>
      </c>
      <c r="E715" s="12" t="s">
        <v>71</v>
      </c>
      <c r="F715" s="9"/>
      <c r="G715" s="9"/>
      <c r="H715" s="13"/>
      <c r="I715" s="9" t="s">
        <v>11</v>
      </c>
      <c r="J715" s="10"/>
      <c r="K715" s="9"/>
      <c r="L715" s="9"/>
      <c r="M715" s="9"/>
      <c r="N715" s="9"/>
      <c r="O715" s="13"/>
      <c r="P715" s="9"/>
      <c r="Q715" s="9"/>
      <c r="R715" s="10"/>
      <c r="S715" s="9"/>
      <c r="T715" s="9"/>
      <c r="U715" s="9"/>
      <c r="V715" s="14"/>
      <c r="W715" s="9"/>
      <c r="X715" s="9"/>
      <c r="Y715" s="9"/>
      <c r="Z715" s="9"/>
      <c r="AA715" s="9"/>
    </row>
    <row r="716" spans="1:27" ht="12.75">
      <c r="A716" s="10">
        <v>45348</v>
      </c>
      <c r="B716" s="9" t="s">
        <v>14</v>
      </c>
      <c r="C716" s="11">
        <v>2713.26</v>
      </c>
      <c r="D716" s="9">
        <v>35</v>
      </c>
      <c r="E716" s="12" t="s">
        <v>280</v>
      </c>
      <c r="F716" s="9"/>
      <c r="G716" s="9"/>
      <c r="H716" s="13"/>
      <c r="I716" s="9" t="s">
        <v>16</v>
      </c>
      <c r="J716" s="10"/>
      <c r="K716" s="9"/>
      <c r="L716" s="9"/>
      <c r="M716" s="9"/>
      <c r="N716" s="9"/>
      <c r="O716" s="13"/>
      <c r="P716" s="9"/>
      <c r="Q716" s="9"/>
      <c r="R716" s="10"/>
      <c r="S716" s="9"/>
      <c r="T716" s="9"/>
      <c r="U716" s="9"/>
      <c r="V716" s="14"/>
      <c r="W716" s="9"/>
      <c r="X716" s="9"/>
      <c r="Y716" s="9"/>
      <c r="Z716" s="9"/>
      <c r="AA716" s="9"/>
    </row>
    <row r="717" spans="1:27" ht="12.75">
      <c r="A717" s="10">
        <v>45348</v>
      </c>
      <c r="B717" s="9" t="s">
        <v>45</v>
      </c>
      <c r="C717" s="11">
        <v>1941.32</v>
      </c>
      <c r="D717" s="9">
        <v>24</v>
      </c>
      <c r="E717" s="12" t="s">
        <v>80</v>
      </c>
      <c r="F717" s="9"/>
      <c r="G717" s="9"/>
      <c r="H717" s="13"/>
      <c r="I717" s="9" t="s">
        <v>11</v>
      </c>
      <c r="J717" s="10"/>
      <c r="K717" s="9"/>
      <c r="L717" s="9"/>
      <c r="M717" s="9"/>
      <c r="N717" s="9"/>
      <c r="O717" s="13"/>
      <c r="P717" s="9"/>
      <c r="Q717" s="9"/>
      <c r="R717" s="10"/>
      <c r="S717" s="9"/>
      <c r="T717" s="9"/>
      <c r="U717" s="9"/>
      <c r="V717" s="14"/>
      <c r="W717" s="9"/>
      <c r="X717" s="9"/>
      <c r="Y717" s="9"/>
      <c r="Z717" s="9"/>
      <c r="AA717" s="9"/>
    </row>
    <row r="718" spans="1:27" ht="12.75">
      <c r="A718" s="10">
        <v>45348</v>
      </c>
      <c r="B718" s="9" t="s">
        <v>17</v>
      </c>
      <c r="C718" s="11">
        <v>1969.58</v>
      </c>
      <c r="D718" s="9">
        <v>28</v>
      </c>
      <c r="E718" s="12" t="s">
        <v>184</v>
      </c>
      <c r="F718" s="9"/>
      <c r="G718" s="9"/>
      <c r="H718" s="13"/>
      <c r="I718" s="9" t="s">
        <v>16</v>
      </c>
      <c r="J718" s="9"/>
      <c r="K718" s="9"/>
      <c r="L718" s="9"/>
      <c r="M718" s="9"/>
      <c r="N718" s="9"/>
      <c r="O718" s="13"/>
      <c r="P718" s="9"/>
      <c r="Q718" s="9"/>
      <c r="R718" s="10"/>
      <c r="S718" s="9"/>
      <c r="T718" s="9"/>
      <c r="U718" s="9"/>
      <c r="V718" s="14"/>
      <c r="W718" s="9"/>
      <c r="X718" s="9"/>
      <c r="Y718" s="9"/>
      <c r="Z718" s="9"/>
      <c r="AA718" s="9"/>
    </row>
    <row r="719" spans="1:27" ht="12.75">
      <c r="A719" s="10">
        <v>45348</v>
      </c>
      <c r="B719" s="9" t="s">
        <v>19</v>
      </c>
      <c r="C719" s="11">
        <v>2001.6</v>
      </c>
      <c r="D719" s="9">
        <v>25</v>
      </c>
      <c r="E719" s="12" t="s">
        <v>281</v>
      </c>
      <c r="F719" s="9"/>
      <c r="G719" s="9"/>
      <c r="H719" s="13"/>
      <c r="I719" s="9" t="s">
        <v>16</v>
      </c>
      <c r="J719" s="9"/>
      <c r="K719" s="9"/>
      <c r="L719" s="9"/>
      <c r="M719" s="9"/>
      <c r="N719" s="9"/>
      <c r="O719" s="13"/>
      <c r="P719" s="9"/>
      <c r="Q719" s="9"/>
      <c r="R719" s="10"/>
      <c r="S719" s="9"/>
      <c r="T719" s="9"/>
      <c r="U719" s="9"/>
      <c r="V719" s="14"/>
      <c r="W719" s="9"/>
      <c r="X719" s="9"/>
      <c r="Y719" s="9"/>
      <c r="Z719" s="9"/>
      <c r="AA719" s="9"/>
    </row>
    <row r="720" spans="1:27" ht="12.75">
      <c r="A720" s="10">
        <v>45348</v>
      </c>
      <c r="B720" s="9" t="s">
        <v>21</v>
      </c>
      <c r="C720" s="11">
        <v>1635.93</v>
      </c>
      <c r="D720" s="9">
        <v>20</v>
      </c>
      <c r="E720" s="12" t="s">
        <v>282</v>
      </c>
      <c r="F720" s="9"/>
      <c r="G720" s="9"/>
      <c r="H720" s="13"/>
      <c r="I720" s="9" t="s">
        <v>11</v>
      </c>
      <c r="J720" s="9"/>
      <c r="K720" s="9"/>
      <c r="L720" s="9"/>
      <c r="M720" s="9"/>
      <c r="N720" s="9"/>
      <c r="O720" s="13"/>
      <c r="P720" s="9"/>
      <c r="Q720" s="9"/>
      <c r="R720" s="10"/>
      <c r="S720" s="9"/>
      <c r="T720" s="9"/>
      <c r="U720" s="9"/>
      <c r="V720" s="14"/>
      <c r="W720" s="9"/>
      <c r="X720" s="9"/>
      <c r="Y720" s="9"/>
      <c r="Z720" s="9"/>
      <c r="AA720" s="9"/>
    </row>
    <row r="721" spans="1:27" ht="12.75">
      <c r="A721" s="10">
        <v>45348</v>
      </c>
      <c r="B721" s="9" t="s">
        <v>43</v>
      </c>
      <c r="C721" s="11">
        <v>1607.71</v>
      </c>
      <c r="D721" s="9">
        <v>22</v>
      </c>
      <c r="E721" s="12" t="s">
        <v>67</v>
      </c>
      <c r="F721" s="9"/>
      <c r="G721" s="9"/>
      <c r="H721" s="13"/>
      <c r="I721" s="9" t="s">
        <v>11</v>
      </c>
      <c r="J721" s="9"/>
      <c r="K721" s="9"/>
      <c r="L721" s="9"/>
      <c r="M721" s="9"/>
      <c r="N721" s="9"/>
      <c r="O721" s="13"/>
      <c r="P721" s="9"/>
      <c r="Q721" s="9"/>
      <c r="R721" s="10"/>
      <c r="S721" s="9"/>
      <c r="T721" s="9"/>
      <c r="U721" s="9"/>
      <c r="V721" s="14"/>
      <c r="W721" s="9"/>
      <c r="X721" s="9"/>
      <c r="Y721" s="9"/>
      <c r="Z721" s="9"/>
      <c r="AA721" s="9"/>
    </row>
    <row r="722" spans="1:27" ht="12.75">
      <c r="A722" s="10">
        <v>45349</v>
      </c>
      <c r="B722" s="9" t="s">
        <v>9</v>
      </c>
      <c r="C722" s="11">
        <v>2966.69</v>
      </c>
      <c r="D722" s="9">
        <v>39</v>
      </c>
      <c r="E722" s="12" t="s">
        <v>181</v>
      </c>
      <c r="F722" s="9"/>
      <c r="G722" s="9"/>
      <c r="H722" s="13"/>
      <c r="I722" s="9" t="s">
        <v>11</v>
      </c>
      <c r="J722" s="10"/>
      <c r="K722" s="9"/>
      <c r="L722" s="9"/>
      <c r="M722" s="9"/>
      <c r="N722" s="9"/>
      <c r="O722" s="13"/>
      <c r="P722" s="9"/>
      <c r="Q722" s="9"/>
      <c r="R722" s="10"/>
      <c r="S722" s="9"/>
      <c r="T722" s="9"/>
      <c r="U722" s="9"/>
      <c r="V722" s="14"/>
      <c r="W722" s="9"/>
      <c r="X722" s="9"/>
      <c r="Y722" s="9"/>
      <c r="Z722" s="9"/>
      <c r="AA722" s="9"/>
    </row>
    <row r="723" spans="1:27" ht="12.75">
      <c r="A723" s="10">
        <v>45349</v>
      </c>
      <c r="B723" s="9" t="s">
        <v>12</v>
      </c>
      <c r="C723" s="11">
        <v>4795.32</v>
      </c>
      <c r="D723" s="9">
        <v>56</v>
      </c>
      <c r="E723" s="12" t="s">
        <v>44</v>
      </c>
      <c r="F723" s="9"/>
      <c r="G723" s="9"/>
      <c r="H723" s="13"/>
      <c r="I723" s="9" t="s">
        <v>11</v>
      </c>
      <c r="J723" s="10"/>
      <c r="K723" s="9"/>
      <c r="L723" s="9"/>
      <c r="M723" s="9"/>
      <c r="N723" s="9"/>
      <c r="O723" s="13"/>
      <c r="P723" s="9"/>
      <c r="Q723" s="9"/>
      <c r="R723" s="10"/>
      <c r="S723" s="9"/>
      <c r="T723" s="9"/>
      <c r="U723" s="9"/>
      <c r="V723" s="14"/>
      <c r="W723" s="9"/>
      <c r="X723" s="9"/>
      <c r="Y723" s="9"/>
      <c r="Z723" s="9"/>
      <c r="AA723" s="9"/>
    </row>
    <row r="724" spans="1:27" ht="12.75">
      <c r="A724" s="10">
        <v>45349</v>
      </c>
      <c r="B724" s="9" t="s">
        <v>14</v>
      </c>
      <c r="C724" s="11">
        <v>3572.66</v>
      </c>
      <c r="D724" s="9">
        <v>46</v>
      </c>
      <c r="E724" s="12" t="s">
        <v>189</v>
      </c>
      <c r="F724" s="9"/>
      <c r="G724" s="9"/>
      <c r="H724" s="13"/>
      <c r="I724" s="9" t="s">
        <v>16</v>
      </c>
      <c r="J724" s="10"/>
      <c r="K724" s="9"/>
      <c r="L724" s="9"/>
      <c r="M724" s="9"/>
      <c r="N724" s="9"/>
      <c r="O724" s="13"/>
      <c r="P724" s="9"/>
      <c r="Q724" s="9"/>
      <c r="R724" s="10"/>
      <c r="S724" s="9"/>
      <c r="T724" s="9"/>
      <c r="U724" s="9"/>
      <c r="V724" s="14"/>
      <c r="W724" s="9"/>
      <c r="X724" s="9"/>
      <c r="Y724" s="9"/>
      <c r="Z724" s="9"/>
      <c r="AA724" s="9"/>
    </row>
    <row r="725" spans="1:27" ht="12.75">
      <c r="A725" s="10">
        <v>45349</v>
      </c>
      <c r="B725" s="9" t="s">
        <v>45</v>
      </c>
      <c r="C725" s="11">
        <v>2874.64</v>
      </c>
      <c r="D725" s="9">
        <v>36</v>
      </c>
      <c r="E725" s="12" t="s">
        <v>132</v>
      </c>
      <c r="F725" s="9"/>
      <c r="G725" s="9"/>
      <c r="H725" s="13"/>
      <c r="I725" s="9" t="s">
        <v>11</v>
      </c>
      <c r="J725" s="10"/>
      <c r="K725" s="9"/>
      <c r="L725" s="9"/>
      <c r="M725" s="9"/>
      <c r="N725" s="9"/>
      <c r="O725" s="13"/>
      <c r="P725" s="9"/>
      <c r="Q725" s="9"/>
      <c r="R725" s="10"/>
      <c r="S725" s="9"/>
      <c r="T725" s="9"/>
      <c r="U725" s="9"/>
      <c r="V725" s="14"/>
      <c r="W725" s="9"/>
      <c r="X725" s="9"/>
      <c r="Y725" s="9"/>
      <c r="Z725" s="9"/>
      <c r="AA725" s="9"/>
    </row>
    <row r="726" spans="1:27" ht="12.75">
      <c r="A726" s="10">
        <v>45349</v>
      </c>
      <c r="B726" s="9" t="s">
        <v>17</v>
      </c>
      <c r="C726" s="11">
        <v>3976</v>
      </c>
      <c r="D726" s="9">
        <v>43</v>
      </c>
      <c r="E726" s="12" t="s">
        <v>198</v>
      </c>
      <c r="F726" s="9"/>
      <c r="G726" s="9"/>
      <c r="H726" s="13"/>
      <c r="I726" s="9" t="s">
        <v>16</v>
      </c>
      <c r="J726" s="9"/>
      <c r="K726" s="9"/>
      <c r="L726" s="9"/>
      <c r="M726" s="9"/>
      <c r="N726" s="9"/>
      <c r="O726" s="13"/>
      <c r="P726" s="9"/>
      <c r="Q726" s="9"/>
      <c r="R726" s="10"/>
      <c r="S726" s="9"/>
      <c r="T726" s="9"/>
      <c r="U726" s="9"/>
      <c r="V726" s="14"/>
      <c r="W726" s="9"/>
      <c r="X726" s="9"/>
      <c r="Y726" s="9"/>
      <c r="Z726" s="9"/>
      <c r="AA726" s="9"/>
    </row>
    <row r="727" spans="1:27" ht="12.75">
      <c r="A727" s="10">
        <v>45349</v>
      </c>
      <c r="B727" s="9" t="s">
        <v>19</v>
      </c>
      <c r="C727" s="11">
        <v>2875.43</v>
      </c>
      <c r="D727" s="9">
        <v>34</v>
      </c>
      <c r="E727" s="12" t="s">
        <v>283</v>
      </c>
      <c r="F727" s="9"/>
      <c r="G727" s="9"/>
      <c r="H727" s="13"/>
      <c r="I727" s="9" t="s">
        <v>16</v>
      </c>
      <c r="J727" s="9"/>
      <c r="K727" s="9"/>
      <c r="L727" s="9"/>
      <c r="M727" s="9"/>
      <c r="N727" s="9"/>
      <c r="O727" s="13"/>
      <c r="P727" s="9"/>
      <c r="Q727" s="9"/>
      <c r="R727" s="10"/>
      <c r="S727" s="9"/>
      <c r="T727" s="9"/>
      <c r="U727" s="9"/>
      <c r="V727" s="14"/>
      <c r="W727" s="9"/>
      <c r="X727" s="9"/>
      <c r="Y727" s="9"/>
      <c r="Z727" s="9"/>
      <c r="AA727" s="9"/>
    </row>
    <row r="728" spans="1:27" ht="12.75">
      <c r="A728" s="10">
        <v>45349</v>
      </c>
      <c r="B728" s="9" t="s">
        <v>21</v>
      </c>
      <c r="C728" s="11">
        <v>2856.74</v>
      </c>
      <c r="D728" s="9">
        <v>35</v>
      </c>
      <c r="E728" s="12" t="s">
        <v>28</v>
      </c>
      <c r="F728" s="9"/>
      <c r="G728" s="9"/>
      <c r="H728" s="13"/>
      <c r="I728" s="9" t="s">
        <v>11</v>
      </c>
      <c r="J728" s="9"/>
      <c r="K728" s="9"/>
      <c r="L728" s="9"/>
      <c r="M728" s="9"/>
      <c r="N728" s="9"/>
      <c r="O728" s="13"/>
      <c r="P728" s="9"/>
      <c r="Q728" s="9"/>
      <c r="R728" s="10"/>
      <c r="S728" s="9"/>
      <c r="T728" s="9"/>
      <c r="U728" s="9"/>
      <c r="V728" s="14"/>
      <c r="W728" s="9"/>
      <c r="X728" s="9"/>
      <c r="Y728" s="9"/>
      <c r="Z728" s="9"/>
      <c r="AA728" s="9"/>
    </row>
    <row r="729" spans="1:27" ht="12.75">
      <c r="A729" s="10">
        <v>45349</v>
      </c>
      <c r="B729" s="9" t="s">
        <v>43</v>
      </c>
      <c r="C729" s="11">
        <v>2979.71</v>
      </c>
      <c r="D729" s="9">
        <v>33</v>
      </c>
      <c r="E729" s="12" t="s">
        <v>79</v>
      </c>
      <c r="F729" s="9"/>
      <c r="G729" s="9"/>
      <c r="H729" s="13"/>
      <c r="I729" s="9" t="s">
        <v>11</v>
      </c>
      <c r="J729" s="9"/>
      <c r="K729" s="9"/>
      <c r="L729" s="9"/>
      <c r="M729" s="9"/>
      <c r="N729" s="9"/>
      <c r="O729" s="13"/>
      <c r="P729" s="9"/>
      <c r="Q729" s="9"/>
      <c r="R729" s="10"/>
      <c r="S729" s="9"/>
      <c r="T729" s="9"/>
      <c r="U729" s="9"/>
      <c r="V729" s="14"/>
      <c r="W729" s="9"/>
      <c r="X729" s="9"/>
      <c r="Y729" s="9"/>
      <c r="Z729" s="9"/>
      <c r="AA729" s="9"/>
    </row>
    <row r="730" spans="1:27" ht="12.75">
      <c r="A730" s="10">
        <v>45350</v>
      </c>
      <c r="B730" s="9" t="s">
        <v>9</v>
      </c>
      <c r="C730" s="11">
        <v>2563.08</v>
      </c>
      <c r="D730" s="9">
        <v>36</v>
      </c>
      <c r="E730" s="12" t="s">
        <v>96</v>
      </c>
      <c r="F730" s="9"/>
      <c r="G730" s="9"/>
      <c r="H730" s="13"/>
      <c r="I730" s="9" t="s">
        <v>11</v>
      </c>
      <c r="J730" s="10"/>
      <c r="K730" s="9"/>
      <c r="L730" s="9"/>
      <c r="M730" s="9"/>
      <c r="N730" s="9"/>
      <c r="O730" s="13"/>
      <c r="P730" s="9"/>
      <c r="Q730" s="9"/>
      <c r="R730" s="10"/>
      <c r="S730" s="9"/>
      <c r="T730" s="9"/>
      <c r="U730" s="9"/>
      <c r="V730" s="14"/>
      <c r="W730" s="9"/>
      <c r="X730" s="9"/>
      <c r="Y730" s="9"/>
      <c r="Z730" s="9"/>
      <c r="AA730" s="9"/>
    </row>
    <row r="731" spans="1:27" ht="12.75">
      <c r="A731" s="10">
        <v>45350</v>
      </c>
      <c r="B731" s="9" t="s">
        <v>12</v>
      </c>
      <c r="C731" s="11">
        <v>3768.6</v>
      </c>
      <c r="D731" s="9">
        <v>36</v>
      </c>
      <c r="E731" s="12" t="s">
        <v>51</v>
      </c>
      <c r="F731" s="9"/>
      <c r="G731" s="9"/>
      <c r="H731" s="13"/>
      <c r="I731" s="9" t="s">
        <v>11</v>
      </c>
      <c r="J731" s="10"/>
      <c r="K731" s="9"/>
      <c r="L731" s="9"/>
      <c r="M731" s="9"/>
      <c r="N731" s="9"/>
      <c r="O731" s="13"/>
      <c r="P731" s="9"/>
      <c r="Q731" s="9"/>
      <c r="R731" s="10"/>
      <c r="S731" s="9"/>
      <c r="T731" s="9"/>
      <c r="U731" s="9"/>
      <c r="V731" s="14"/>
      <c r="W731" s="9"/>
      <c r="X731" s="9"/>
      <c r="Y731" s="9"/>
      <c r="Z731" s="9"/>
      <c r="AA731" s="9"/>
    </row>
    <row r="732" spans="1:27" ht="12.75">
      <c r="A732" s="10">
        <v>45350</v>
      </c>
      <c r="B732" s="9" t="s">
        <v>14</v>
      </c>
      <c r="C732" s="11">
        <v>3505.21</v>
      </c>
      <c r="D732" s="9">
        <v>49</v>
      </c>
      <c r="E732" s="12" t="s">
        <v>242</v>
      </c>
      <c r="F732" s="9"/>
      <c r="G732" s="9"/>
      <c r="H732" s="13"/>
      <c r="I732" s="9" t="s">
        <v>16</v>
      </c>
      <c r="J732" s="10"/>
      <c r="K732" s="9"/>
      <c r="L732" s="9"/>
      <c r="M732" s="9"/>
      <c r="N732" s="9"/>
      <c r="O732" s="13"/>
      <c r="P732" s="9"/>
      <c r="Q732" s="9"/>
      <c r="R732" s="10"/>
      <c r="S732" s="9"/>
      <c r="T732" s="9"/>
      <c r="U732" s="9"/>
      <c r="V732" s="14"/>
      <c r="W732" s="9"/>
      <c r="X732" s="9"/>
      <c r="Y732" s="9"/>
      <c r="Z732" s="9"/>
      <c r="AA732" s="9"/>
    </row>
    <row r="733" spans="1:27" ht="12.75">
      <c r="A733" s="10">
        <v>45350</v>
      </c>
      <c r="B733" s="9" t="s">
        <v>45</v>
      </c>
      <c r="C733" s="11">
        <v>3220.36</v>
      </c>
      <c r="D733" s="9">
        <v>42</v>
      </c>
      <c r="E733" s="12" t="s">
        <v>87</v>
      </c>
      <c r="F733" s="9"/>
      <c r="G733" s="9"/>
      <c r="H733" s="13"/>
      <c r="I733" s="9" t="s">
        <v>11</v>
      </c>
      <c r="J733" s="10"/>
      <c r="K733" s="9"/>
      <c r="L733" s="9"/>
      <c r="M733" s="9"/>
      <c r="N733" s="9"/>
      <c r="O733" s="13"/>
      <c r="P733" s="9"/>
      <c r="Q733" s="9"/>
      <c r="R733" s="10"/>
      <c r="S733" s="9"/>
      <c r="T733" s="9"/>
      <c r="U733" s="9"/>
      <c r="V733" s="14"/>
      <c r="W733" s="9"/>
      <c r="X733" s="9"/>
      <c r="Y733" s="9"/>
      <c r="Z733" s="9"/>
      <c r="AA733" s="9"/>
    </row>
    <row r="734" spans="1:27" ht="12.75">
      <c r="A734" s="10">
        <v>45350</v>
      </c>
      <c r="B734" s="9" t="s">
        <v>17</v>
      </c>
      <c r="C734" s="11">
        <v>1764.97</v>
      </c>
      <c r="D734" s="9">
        <v>23</v>
      </c>
      <c r="E734" s="12" t="s">
        <v>73</v>
      </c>
      <c r="F734" s="9"/>
      <c r="G734" s="9"/>
      <c r="H734" s="13"/>
      <c r="I734" s="9" t="s">
        <v>16</v>
      </c>
      <c r="J734" s="9"/>
      <c r="K734" s="9"/>
      <c r="L734" s="9"/>
      <c r="M734" s="9"/>
      <c r="N734" s="9"/>
      <c r="O734" s="13"/>
      <c r="P734" s="9"/>
      <c r="Q734" s="9"/>
      <c r="R734" s="10"/>
      <c r="S734" s="9"/>
      <c r="T734" s="9"/>
      <c r="U734" s="9"/>
      <c r="V734" s="14"/>
      <c r="W734" s="9"/>
      <c r="X734" s="9"/>
      <c r="Y734" s="9"/>
      <c r="Z734" s="9"/>
      <c r="AA734" s="9"/>
    </row>
    <row r="735" spans="1:27" ht="12.75">
      <c r="A735" s="10">
        <v>45350</v>
      </c>
      <c r="B735" s="9" t="s">
        <v>19</v>
      </c>
      <c r="C735" s="11">
        <v>2986.24</v>
      </c>
      <c r="D735" s="9">
        <v>37</v>
      </c>
      <c r="E735" s="12" t="s">
        <v>284</v>
      </c>
      <c r="F735" s="9"/>
      <c r="G735" s="9"/>
      <c r="H735" s="13"/>
      <c r="I735" s="9" t="s">
        <v>16</v>
      </c>
      <c r="J735" s="9"/>
      <c r="K735" s="9"/>
      <c r="L735" s="9"/>
      <c r="M735" s="9"/>
      <c r="N735" s="9"/>
      <c r="O735" s="13"/>
      <c r="P735" s="9"/>
      <c r="Q735" s="9"/>
      <c r="R735" s="10"/>
      <c r="S735" s="9"/>
      <c r="T735" s="9"/>
      <c r="U735" s="9"/>
      <c r="V735" s="14"/>
      <c r="W735" s="9"/>
      <c r="X735" s="9"/>
      <c r="Y735" s="9"/>
      <c r="Z735" s="9"/>
      <c r="AA735" s="9"/>
    </row>
    <row r="736" spans="1:27" ht="12.75">
      <c r="A736" s="10">
        <v>45350</v>
      </c>
      <c r="B736" s="9" t="s">
        <v>21</v>
      </c>
      <c r="C736" s="11">
        <v>4512.9399999999996</v>
      </c>
      <c r="D736" s="9">
        <v>45</v>
      </c>
      <c r="E736" s="12" t="s">
        <v>206</v>
      </c>
      <c r="F736" s="9"/>
      <c r="G736" s="9"/>
      <c r="H736" s="13"/>
      <c r="I736" s="9" t="s">
        <v>11</v>
      </c>
      <c r="J736" s="9"/>
      <c r="K736" s="9"/>
      <c r="L736" s="9"/>
      <c r="M736" s="9"/>
      <c r="N736" s="9"/>
      <c r="O736" s="13"/>
      <c r="P736" s="9"/>
      <c r="Q736" s="9"/>
      <c r="R736" s="10"/>
      <c r="S736" s="9"/>
      <c r="T736" s="9"/>
      <c r="U736" s="9"/>
      <c r="V736" s="14"/>
      <c r="W736" s="9"/>
      <c r="X736" s="9"/>
      <c r="Y736" s="9"/>
      <c r="Z736" s="9"/>
      <c r="AA736" s="9"/>
    </row>
    <row r="737" spans="1:27" ht="12.75">
      <c r="A737" s="10">
        <v>45350</v>
      </c>
      <c r="B737" s="9" t="s">
        <v>43</v>
      </c>
      <c r="C737" s="11">
        <v>3920.14</v>
      </c>
      <c r="D737" s="9">
        <v>43</v>
      </c>
      <c r="E737" s="12" t="s">
        <v>36</v>
      </c>
      <c r="F737" s="9"/>
      <c r="G737" s="9"/>
      <c r="H737" s="13"/>
      <c r="I737" s="9" t="s">
        <v>11</v>
      </c>
      <c r="J737" s="9"/>
      <c r="K737" s="9"/>
      <c r="L737" s="9"/>
      <c r="M737" s="9"/>
      <c r="N737" s="9"/>
      <c r="O737" s="13"/>
      <c r="P737" s="9"/>
      <c r="Q737" s="9"/>
      <c r="R737" s="10"/>
      <c r="S737" s="9"/>
      <c r="T737" s="9"/>
      <c r="U737" s="9"/>
      <c r="V737" s="14"/>
      <c r="W737" s="9"/>
      <c r="X737" s="9"/>
      <c r="Y737" s="9"/>
      <c r="Z737" s="9"/>
      <c r="AA737" s="9"/>
    </row>
    <row r="738" spans="1:27" ht="12.75">
      <c r="A738" s="10">
        <v>45351</v>
      </c>
      <c r="B738" s="9" t="s">
        <v>9</v>
      </c>
      <c r="C738" s="11">
        <v>5338.16</v>
      </c>
      <c r="D738" s="9">
        <v>46</v>
      </c>
      <c r="E738" s="12" t="s">
        <v>44</v>
      </c>
      <c r="F738" s="9"/>
      <c r="G738" s="9"/>
      <c r="H738" s="13"/>
      <c r="I738" s="9" t="s">
        <v>11</v>
      </c>
      <c r="J738" s="10"/>
      <c r="K738" s="9"/>
      <c r="L738" s="9"/>
      <c r="M738" s="9"/>
      <c r="N738" s="9"/>
      <c r="O738" s="13"/>
      <c r="P738" s="9"/>
      <c r="Q738" s="9"/>
      <c r="R738" s="10"/>
      <c r="S738" s="9"/>
      <c r="T738" s="9"/>
      <c r="U738" s="9"/>
      <c r="V738" s="14"/>
      <c r="W738" s="9"/>
      <c r="X738" s="9"/>
      <c r="Y738" s="9"/>
      <c r="Z738" s="9"/>
      <c r="AA738" s="9"/>
    </row>
    <row r="739" spans="1:27" ht="12.75">
      <c r="A739" s="10">
        <v>45351</v>
      </c>
      <c r="B739" s="9" t="s">
        <v>12</v>
      </c>
      <c r="C739" s="11">
        <v>4300.4399999999996</v>
      </c>
      <c r="D739" s="9">
        <v>45</v>
      </c>
      <c r="E739" s="12" t="s">
        <v>123</v>
      </c>
      <c r="F739" s="9"/>
      <c r="G739" s="9"/>
      <c r="H739" s="13"/>
      <c r="I739" s="9" t="s">
        <v>11</v>
      </c>
      <c r="J739" s="10"/>
      <c r="K739" s="9"/>
      <c r="L739" s="9"/>
      <c r="M739" s="9"/>
      <c r="N739" s="9"/>
      <c r="O739" s="13"/>
      <c r="P739" s="9"/>
      <c r="Q739" s="9"/>
      <c r="R739" s="10"/>
      <c r="S739" s="9"/>
      <c r="T739" s="9"/>
      <c r="U739" s="9"/>
      <c r="V739" s="14"/>
      <c r="W739" s="9"/>
      <c r="X739" s="9"/>
      <c r="Y739" s="9"/>
      <c r="Z739" s="9"/>
      <c r="AA739" s="9"/>
    </row>
    <row r="740" spans="1:27" ht="12.75">
      <c r="A740" s="10">
        <v>45351</v>
      </c>
      <c r="B740" s="9" t="s">
        <v>14</v>
      </c>
      <c r="C740" s="11">
        <v>4569.9799999999996</v>
      </c>
      <c r="D740" s="9">
        <v>45</v>
      </c>
      <c r="E740" s="12" t="s">
        <v>229</v>
      </c>
      <c r="F740" s="9"/>
      <c r="G740" s="9"/>
      <c r="H740" s="13"/>
      <c r="I740" s="9" t="s">
        <v>16</v>
      </c>
      <c r="J740" s="10"/>
      <c r="K740" s="9"/>
      <c r="L740" s="9"/>
      <c r="M740" s="9"/>
      <c r="N740" s="9"/>
      <c r="O740" s="13"/>
      <c r="P740" s="9"/>
      <c r="Q740" s="9"/>
      <c r="R740" s="10"/>
      <c r="S740" s="9"/>
      <c r="T740" s="9"/>
      <c r="U740" s="9"/>
      <c r="V740" s="14"/>
      <c r="W740" s="9"/>
      <c r="X740" s="9"/>
      <c r="Y740" s="9"/>
      <c r="Z740" s="9"/>
      <c r="AA740" s="9"/>
    </row>
    <row r="741" spans="1:27" ht="12.75">
      <c r="A741" s="10">
        <v>45351</v>
      </c>
      <c r="B741" s="9" t="s">
        <v>45</v>
      </c>
      <c r="C741" s="11">
        <v>3982.78</v>
      </c>
      <c r="D741" s="9">
        <v>39</v>
      </c>
      <c r="E741" s="12" t="s">
        <v>211</v>
      </c>
      <c r="F741" s="9"/>
      <c r="G741" s="9"/>
      <c r="H741" s="13"/>
      <c r="I741" s="9" t="s">
        <v>11</v>
      </c>
      <c r="J741" s="10"/>
      <c r="K741" s="9"/>
      <c r="L741" s="9"/>
      <c r="M741" s="9"/>
      <c r="N741" s="9"/>
      <c r="O741" s="13"/>
      <c r="P741" s="9"/>
      <c r="Q741" s="9"/>
      <c r="R741" s="10"/>
      <c r="S741" s="9"/>
      <c r="T741" s="9"/>
      <c r="U741" s="9"/>
      <c r="V741" s="14"/>
      <c r="W741" s="9"/>
      <c r="X741" s="9"/>
      <c r="Y741" s="9"/>
      <c r="Z741" s="9"/>
      <c r="AA741" s="9"/>
    </row>
    <row r="742" spans="1:27" ht="12.75">
      <c r="A742" s="10">
        <v>45351</v>
      </c>
      <c r="B742" s="9" t="s">
        <v>17</v>
      </c>
      <c r="C742" s="11">
        <v>3458.1</v>
      </c>
      <c r="D742" s="9">
        <v>38</v>
      </c>
      <c r="E742" s="12" t="s">
        <v>108</v>
      </c>
      <c r="F742" s="9"/>
      <c r="G742" s="9"/>
      <c r="H742" s="13"/>
      <c r="I742" s="9" t="s">
        <v>16</v>
      </c>
      <c r="J742" s="9"/>
      <c r="K742" s="9"/>
      <c r="L742" s="9"/>
      <c r="M742" s="9"/>
      <c r="N742" s="9"/>
      <c r="O742" s="13"/>
      <c r="P742" s="9"/>
      <c r="Q742" s="9"/>
      <c r="R742" s="10"/>
      <c r="S742" s="9"/>
      <c r="T742" s="9"/>
      <c r="U742" s="9"/>
      <c r="V742" s="14"/>
      <c r="W742" s="9"/>
      <c r="X742" s="9"/>
      <c r="Y742" s="9"/>
      <c r="Z742" s="9"/>
      <c r="AA742" s="9"/>
    </row>
    <row r="743" spans="1:27" ht="12.75">
      <c r="A743" s="10">
        <v>45351</v>
      </c>
      <c r="B743" s="9" t="s">
        <v>19</v>
      </c>
      <c r="C743" s="11">
        <v>4868.66</v>
      </c>
      <c r="D743" s="9">
        <v>51</v>
      </c>
      <c r="E743" s="12" t="s">
        <v>285</v>
      </c>
      <c r="F743" s="9"/>
      <c r="G743" s="9"/>
      <c r="H743" s="13"/>
      <c r="I743" s="9" t="s">
        <v>16</v>
      </c>
      <c r="J743" s="9"/>
      <c r="K743" s="9"/>
      <c r="L743" s="9"/>
      <c r="M743" s="9"/>
      <c r="N743" s="9"/>
      <c r="O743" s="13"/>
      <c r="P743" s="9"/>
      <c r="Q743" s="9"/>
      <c r="R743" s="10"/>
      <c r="S743" s="9"/>
      <c r="T743" s="9"/>
      <c r="U743" s="9"/>
      <c r="V743" s="14"/>
      <c r="W743" s="9"/>
      <c r="X743" s="9"/>
      <c r="Y743" s="9"/>
      <c r="Z743" s="9"/>
      <c r="AA743" s="9"/>
    </row>
    <row r="744" spans="1:27" ht="12.75">
      <c r="A744" s="10">
        <v>45351</v>
      </c>
      <c r="B744" s="9" t="s">
        <v>21</v>
      </c>
      <c r="C744" s="11">
        <v>2913.46</v>
      </c>
      <c r="D744" s="9">
        <v>33</v>
      </c>
      <c r="E744" s="12" t="s">
        <v>121</v>
      </c>
      <c r="F744" s="9"/>
      <c r="G744" s="9"/>
      <c r="H744" s="13"/>
      <c r="I744" s="9" t="s">
        <v>11</v>
      </c>
      <c r="J744" s="9"/>
      <c r="K744" s="9"/>
      <c r="L744" s="9"/>
      <c r="M744" s="9"/>
      <c r="N744" s="9"/>
      <c r="O744" s="13"/>
      <c r="P744" s="9"/>
      <c r="Q744" s="9"/>
      <c r="R744" s="10"/>
      <c r="S744" s="9"/>
      <c r="T744" s="9"/>
      <c r="U744" s="9"/>
      <c r="V744" s="14"/>
      <c r="W744" s="9"/>
      <c r="X744" s="9"/>
      <c r="Y744" s="9"/>
      <c r="Z744" s="9"/>
      <c r="AA744" s="9"/>
    </row>
    <row r="745" spans="1:27" ht="12.75">
      <c r="A745" s="10">
        <v>45351</v>
      </c>
      <c r="B745" s="9" t="s">
        <v>43</v>
      </c>
      <c r="C745" s="11">
        <v>4221.92</v>
      </c>
      <c r="D745" s="9">
        <v>57</v>
      </c>
      <c r="E745" s="12" t="s">
        <v>33</v>
      </c>
      <c r="F745" s="9"/>
      <c r="G745" s="9"/>
      <c r="H745" s="13"/>
      <c r="I745" s="9" t="s">
        <v>11</v>
      </c>
      <c r="J745" s="9"/>
      <c r="K745" s="9"/>
      <c r="L745" s="9"/>
      <c r="M745" s="9"/>
      <c r="N745" s="9"/>
      <c r="O745" s="13"/>
      <c r="P745" s="9"/>
      <c r="Q745" s="9"/>
      <c r="R745" s="10"/>
      <c r="S745" s="9"/>
      <c r="T745" s="9"/>
      <c r="U745" s="9"/>
      <c r="V745" s="14"/>
      <c r="W745" s="9"/>
      <c r="X745" s="9"/>
      <c r="Y745" s="9"/>
      <c r="Z745" s="9"/>
      <c r="AA745" s="9"/>
    </row>
    <row r="746" spans="1:27" ht="12.75">
      <c r="A746" s="10">
        <v>45352</v>
      </c>
      <c r="B746" s="9" t="s">
        <v>286</v>
      </c>
      <c r="C746" s="11">
        <v>6112.5</v>
      </c>
      <c r="D746" s="9">
        <v>70</v>
      </c>
      <c r="E746" s="12" t="s">
        <v>239</v>
      </c>
      <c r="F746" s="9"/>
      <c r="G746" s="9"/>
      <c r="H746" s="13"/>
      <c r="I746" s="9" t="s">
        <v>11</v>
      </c>
      <c r="J746" s="10"/>
      <c r="K746" s="9"/>
      <c r="L746" s="9"/>
      <c r="M746" s="9"/>
      <c r="N746" s="9"/>
      <c r="O746" s="13"/>
      <c r="P746" s="9"/>
      <c r="Q746" s="9"/>
      <c r="R746" s="10"/>
      <c r="S746" s="9"/>
      <c r="T746" s="9"/>
      <c r="U746" s="9"/>
      <c r="V746" s="14"/>
      <c r="W746" s="9"/>
      <c r="X746" s="9"/>
      <c r="Y746" s="9"/>
      <c r="Z746" s="9"/>
      <c r="AA746" s="9"/>
    </row>
    <row r="747" spans="1:27" ht="12.75">
      <c r="A747" s="10">
        <v>45352</v>
      </c>
      <c r="B747" s="16" t="s">
        <v>9</v>
      </c>
      <c r="C747" s="11">
        <v>8281.4599999999991</v>
      </c>
      <c r="D747" s="9">
        <v>106</v>
      </c>
      <c r="E747" s="12" t="s">
        <v>67</v>
      </c>
      <c r="F747" s="9"/>
      <c r="G747" s="9"/>
      <c r="H747" s="13"/>
      <c r="I747" s="9" t="s">
        <v>11</v>
      </c>
      <c r="J747" s="10"/>
      <c r="K747" s="9"/>
      <c r="L747" s="9"/>
      <c r="M747" s="9"/>
      <c r="N747" s="9"/>
      <c r="O747" s="13"/>
      <c r="P747" s="9"/>
      <c r="Q747" s="9"/>
      <c r="R747" s="10"/>
      <c r="S747" s="9"/>
      <c r="T747" s="9"/>
      <c r="U747" s="9"/>
      <c r="V747" s="14"/>
      <c r="W747" s="9"/>
      <c r="X747" s="9"/>
      <c r="Y747" s="9"/>
      <c r="Z747" s="9"/>
      <c r="AA747" s="9"/>
    </row>
    <row r="748" spans="1:27" ht="12.75">
      <c r="A748" s="10">
        <v>45352</v>
      </c>
      <c r="B748" s="16" t="s">
        <v>12</v>
      </c>
      <c r="C748" s="11">
        <v>5709.76</v>
      </c>
      <c r="D748" s="9">
        <v>59</v>
      </c>
      <c r="E748" s="12" t="s">
        <v>287</v>
      </c>
      <c r="F748" s="9"/>
      <c r="G748" s="9"/>
      <c r="H748" s="13"/>
      <c r="I748" s="9" t="s">
        <v>11</v>
      </c>
      <c r="J748" s="10"/>
      <c r="K748" s="9"/>
      <c r="L748" s="9"/>
      <c r="M748" s="9"/>
      <c r="N748" s="9"/>
      <c r="O748" s="13"/>
      <c r="P748" s="9"/>
      <c r="Q748" s="9"/>
      <c r="R748" s="10"/>
      <c r="S748" s="9"/>
      <c r="T748" s="9"/>
      <c r="U748" s="9"/>
      <c r="V748" s="14"/>
      <c r="W748" s="9"/>
      <c r="X748" s="9"/>
      <c r="Y748" s="9"/>
      <c r="Z748" s="9"/>
      <c r="AA748" s="9"/>
    </row>
    <row r="749" spans="1:27" ht="12.75">
      <c r="A749" s="10">
        <v>45352</v>
      </c>
      <c r="B749" s="16" t="s">
        <v>14</v>
      </c>
      <c r="C749" s="11">
        <v>9084.24</v>
      </c>
      <c r="D749" s="9">
        <v>102</v>
      </c>
      <c r="E749" s="12" t="s">
        <v>288</v>
      </c>
      <c r="F749" s="9"/>
      <c r="G749" s="9"/>
      <c r="H749" s="13"/>
      <c r="I749" s="9" t="s">
        <v>16</v>
      </c>
      <c r="J749" s="10"/>
      <c r="K749" s="9"/>
      <c r="L749" s="9"/>
      <c r="M749" s="9"/>
      <c r="N749" s="9"/>
      <c r="O749" s="13"/>
      <c r="P749" s="9"/>
      <c r="Q749" s="9"/>
      <c r="R749" s="10"/>
      <c r="S749" s="9"/>
      <c r="T749" s="9"/>
      <c r="U749" s="9"/>
      <c r="V749" s="14"/>
      <c r="W749" s="9"/>
      <c r="X749" s="9"/>
      <c r="Y749" s="9"/>
      <c r="Z749" s="9"/>
      <c r="AA749" s="9"/>
    </row>
    <row r="750" spans="1:27" ht="12.75">
      <c r="A750" s="10">
        <v>45352</v>
      </c>
      <c r="B750" s="9" t="s">
        <v>45</v>
      </c>
      <c r="C750" s="11">
        <v>8570.26</v>
      </c>
      <c r="D750" s="9">
        <v>85</v>
      </c>
      <c r="E750" s="12" t="s">
        <v>177</v>
      </c>
      <c r="F750" s="9"/>
      <c r="G750" s="9"/>
      <c r="H750" s="13"/>
      <c r="I750" s="9" t="s">
        <v>11</v>
      </c>
      <c r="J750" s="10"/>
      <c r="K750" s="9"/>
      <c r="L750" s="9"/>
      <c r="M750" s="9"/>
      <c r="N750" s="9"/>
      <c r="O750" s="13"/>
      <c r="P750" s="9"/>
      <c r="Q750" s="9"/>
      <c r="R750" s="10"/>
      <c r="S750" s="9"/>
      <c r="T750" s="9"/>
      <c r="U750" s="9"/>
      <c r="V750" s="14"/>
      <c r="W750" s="9"/>
      <c r="X750" s="9"/>
      <c r="Y750" s="9"/>
      <c r="Z750" s="9"/>
      <c r="AA750" s="9"/>
    </row>
    <row r="751" spans="1:27" ht="12.75">
      <c r="A751" s="10">
        <v>45352</v>
      </c>
      <c r="B751" s="9" t="s">
        <v>289</v>
      </c>
      <c r="C751" s="11">
        <v>6658.22</v>
      </c>
      <c r="D751" s="9">
        <v>60</v>
      </c>
      <c r="E751" s="12" t="s">
        <v>137</v>
      </c>
      <c r="F751" s="9"/>
      <c r="G751" s="9"/>
      <c r="H751" s="13"/>
      <c r="I751" s="9" t="s">
        <v>11</v>
      </c>
      <c r="J751" s="9"/>
      <c r="K751" s="9"/>
      <c r="L751" s="9"/>
      <c r="M751" s="9"/>
      <c r="N751" s="9"/>
      <c r="O751" s="13"/>
      <c r="P751" s="9"/>
      <c r="Q751" s="9"/>
      <c r="R751" s="10"/>
      <c r="S751" s="9"/>
      <c r="T751" s="9"/>
      <c r="U751" s="9"/>
      <c r="V751" s="14"/>
      <c r="W751" s="9"/>
      <c r="X751" s="9"/>
      <c r="Y751" s="9"/>
      <c r="Z751" s="9"/>
      <c r="AA751" s="9"/>
    </row>
    <row r="752" spans="1:27" ht="12.75">
      <c r="A752" s="10">
        <v>45352</v>
      </c>
      <c r="B752" s="16" t="s">
        <v>17</v>
      </c>
      <c r="C752" s="11">
        <v>9633.32</v>
      </c>
      <c r="D752" s="9">
        <v>105</v>
      </c>
      <c r="E752" s="12" t="s">
        <v>290</v>
      </c>
      <c r="F752" s="9"/>
      <c r="G752" s="9"/>
      <c r="H752" s="13"/>
      <c r="I752" s="9" t="s">
        <v>16</v>
      </c>
      <c r="J752" s="9"/>
      <c r="K752" s="9"/>
      <c r="L752" s="9"/>
      <c r="M752" s="9"/>
      <c r="N752" s="9"/>
      <c r="O752" s="13"/>
      <c r="P752" s="9"/>
      <c r="Q752" s="9"/>
      <c r="R752" s="10"/>
      <c r="S752" s="9"/>
      <c r="T752" s="9"/>
      <c r="U752" s="9"/>
      <c r="V752" s="14"/>
      <c r="W752" s="9"/>
      <c r="X752" s="9"/>
      <c r="Y752" s="9"/>
      <c r="Z752" s="9"/>
      <c r="AA752" s="9"/>
    </row>
    <row r="753" spans="1:27" ht="12.75">
      <c r="A753" s="10">
        <v>45352</v>
      </c>
      <c r="B753" s="16" t="s">
        <v>19</v>
      </c>
      <c r="C753" s="11">
        <v>7726.46</v>
      </c>
      <c r="D753" s="9">
        <v>96</v>
      </c>
      <c r="E753" s="12" t="s">
        <v>70</v>
      </c>
      <c r="F753" s="9"/>
      <c r="G753" s="9"/>
      <c r="H753" s="13"/>
      <c r="I753" s="9" t="s">
        <v>16</v>
      </c>
      <c r="J753" s="9"/>
      <c r="K753" s="9"/>
      <c r="L753" s="9"/>
      <c r="M753" s="9"/>
      <c r="N753" s="9"/>
      <c r="O753" s="13"/>
      <c r="P753" s="9"/>
      <c r="Q753" s="9"/>
      <c r="R753" s="10"/>
      <c r="S753" s="9"/>
      <c r="T753" s="9"/>
      <c r="U753" s="9"/>
      <c r="V753" s="14"/>
      <c r="W753" s="9"/>
      <c r="X753" s="9"/>
      <c r="Y753" s="9"/>
      <c r="Z753" s="9"/>
      <c r="AA753" s="9"/>
    </row>
    <row r="754" spans="1:27" ht="12.75">
      <c r="A754" s="10">
        <v>45352</v>
      </c>
      <c r="B754" s="16" t="s">
        <v>21</v>
      </c>
      <c r="C754" s="11">
        <v>8386.36</v>
      </c>
      <c r="D754" s="9">
        <v>84</v>
      </c>
      <c r="E754" s="12" t="s">
        <v>128</v>
      </c>
      <c r="F754" s="9"/>
      <c r="G754" s="9"/>
      <c r="H754" s="13"/>
      <c r="I754" s="9" t="s">
        <v>11</v>
      </c>
      <c r="J754" s="9"/>
      <c r="K754" s="9"/>
      <c r="L754" s="9"/>
      <c r="M754" s="9"/>
      <c r="N754" s="9"/>
      <c r="O754" s="13"/>
      <c r="P754" s="9"/>
      <c r="Q754" s="9"/>
      <c r="R754" s="10"/>
      <c r="S754" s="9"/>
      <c r="T754" s="9"/>
      <c r="U754" s="9"/>
      <c r="V754" s="14"/>
      <c r="W754" s="9"/>
      <c r="X754" s="9"/>
      <c r="Y754" s="9"/>
      <c r="Z754" s="9"/>
      <c r="AA754" s="9"/>
    </row>
    <row r="755" spans="1:27" ht="12.75">
      <c r="A755" s="10">
        <v>45352</v>
      </c>
      <c r="B755" s="9" t="s">
        <v>43</v>
      </c>
      <c r="C755" s="11">
        <v>6397.15</v>
      </c>
      <c r="D755" s="9">
        <v>73</v>
      </c>
      <c r="E755" s="12" t="s">
        <v>104</v>
      </c>
      <c r="F755" s="9"/>
      <c r="G755" s="9"/>
      <c r="H755" s="13"/>
      <c r="I755" s="9" t="s">
        <v>11</v>
      </c>
      <c r="J755" s="9"/>
      <c r="K755" s="9"/>
      <c r="L755" s="9"/>
      <c r="M755" s="9"/>
      <c r="N755" s="9"/>
      <c r="O755" s="13"/>
      <c r="P755" s="9"/>
      <c r="Q755" s="9"/>
      <c r="R755" s="10"/>
      <c r="S755" s="9"/>
      <c r="T755" s="9"/>
      <c r="U755" s="9"/>
      <c r="V755" s="14"/>
      <c r="W755" s="9"/>
      <c r="X755" s="9"/>
      <c r="Y755" s="9"/>
      <c r="Z755" s="9"/>
      <c r="AA755" s="9"/>
    </row>
    <row r="756" spans="1:27" ht="12.75">
      <c r="A756" s="10">
        <v>45353</v>
      </c>
      <c r="B756" s="9" t="s">
        <v>286</v>
      </c>
      <c r="C756" s="11">
        <v>5899.16</v>
      </c>
      <c r="D756" s="9">
        <v>66</v>
      </c>
      <c r="E756" s="12" t="s">
        <v>291</v>
      </c>
      <c r="F756" s="9"/>
      <c r="G756" s="9"/>
      <c r="H756" s="13"/>
      <c r="I756" s="9" t="s">
        <v>11</v>
      </c>
      <c r="J756" s="10"/>
      <c r="K756" s="9"/>
      <c r="L756" s="9"/>
      <c r="M756" s="9"/>
      <c r="N756" s="9"/>
      <c r="O756" s="13"/>
      <c r="P756" s="9"/>
      <c r="Q756" s="9"/>
      <c r="R756" s="10"/>
      <c r="S756" s="9"/>
      <c r="T756" s="9"/>
      <c r="U756" s="9"/>
      <c r="V756" s="14"/>
      <c r="W756" s="9"/>
      <c r="X756" s="9"/>
      <c r="Y756" s="9"/>
      <c r="Z756" s="9"/>
      <c r="AA756" s="9"/>
    </row>
    <row r="757" spans="1:27" ht="12.75">
      <c r="A757" s="10">
        <v>45353</v>
      </c>
      <c r="B757" s="16" t="s">
        <v>9</v>
      </c>
      <c r="C757" s="11">
        <v>9486.84</v>
      </c>
      <c r="D757" s="9">
        <v>99</v>
      </c>
      <c r="E757" s="12" t="s">
        <v>207</v>
      </c>
      <c r="F757" s="9"/>
      <c r="G757" s="9"/>
      <c r="H757" s="13"/>
      <c r="I757" s="9" t="s">
        <v>11</v>
      </c>
      <c r="J757" s="10"/>
      <c r="K757" s="9"/>
      <c r="L757" s="9"/>
      <c r="M757" s="9"/>
      <c r="N757" s="9"/>
      <c r="O757" s="13"/>
      <c r="P757" s="9"/>
      <c r="Q757" s="9"/>
      <c r="R757" s="10"/>
      <c r="S757" s="9"/>
      <c r="T757" s="9"/>
      <c r="U757" s="9"/>
      <c r="V757" s="14"/>
      <c r="W757" s="9"/>
      <c r="X757" s="9"/>
      <c r="Y757" s="9"/>
      <c r="Z757" s="9"/>
      <c r="AA757" s="9"/>
    </row>
    <row r="758" spans="1:27" ht="12.75">
      <c r="A758" s="10">
        <v>45353</v>
      </c>
      <c r="B758" s="16" t="s">
        <v>12</v>
      </c>
      <c r="C758" s="11">
        <v>7306.64</v>
      </c>
      <c r="D758" s="9">
        <v>72</v>
      </c>
      <c r="E758" s="12" t="s">
        <v>29</v>
      </c>
      <c r="F758" s="9"/>
      <c r="G758" s="9"/>
      <c r="H758" s="13"/>
      <c r="I758" s="9" t="s">
        <v>11</v>
      </c>
      <c r="J758" s="10"/>
      <c r="K758" s="9"/>
      <c r="L758" s="9"/>
      <c r="M758" s="9"/>
      <c r="N758" s="9"/>
      <c r="O758" s="13"/>
      <c r="P758" s="9"/>
      <c r="Q758" s="9"/>
      <c r="R758" s="10"/>
      <c r="S758" s="9"/>
      <c r="T758" s="9"/>
      <c r="U758" s="9"/>
      <c r="V758" s="14"/>
      <c r="W758" s="9"/>
      <c r="X758" s="9"/>
      <c r="Y758" s="9"/>
      <c r="Z758" s="9"/>
      <c r="AA758" s="9"/>
    </row>
    <row r="759" spans="1:27" ht="12.75">
      <c r="A759" s="10">
        <v>45353</v>
      </c>
      <c r="B759" s="16" t="s">
        <v>14</v>
      </c>
      <c r="C759" s="11">
        <v>8162.22</v>
      </c>
      <c r="D759" s="9">
        <v>100</v>
      </c>
      <c r="E759" s="12" t="s">
        <v>231</v>
      </c>
      <c r="F759" s="9"/>
      <c r="G759" s="9"/>
      <c r="H759" s="13"/>
      <c r="I759" s="9" t="s">
        <v>16</v>
      </c>
      <c r="J759" s="10"/>
      <c r="K759" s="9"/>
      <c r="L759" s="9"/>
      <c r="M759" s="9"/>
      <c r="N759" s="9"/>
      <c r="O759" s="13"/>
      <c r="P759" s="9"/>
      <c r="Q759" s="9"/>
      <c r="R759" s="10"/>
      <c r="S759" s="9"/>
      <c r="T759" s="9"/>
      <c r="U759" s="9"/>
      <c r="V759" s="14"/>
      <c r="W759" s="9"/>
      <c r="X759" s="9"/>
      <c r="Y759" s="9"/>
      <c r="Z759" s="9"/>
      <c r="AA759" s="9"/>
    </row>
    <row r="760" spans="1:27" ht="12.75">
      <c r="A760" s="10">
        <v>45353</v>
      </c>
      <c r="B760" s="9" t="s">
        <v>45</v>
      </c>
      <c r="C760" s="11">
        <v>7301.48</v>
      </c>
      <c r="D760" s="9">
        <v>71</v>
      </c>
      <c r="E760" s="12" t="s">
        <v>110</v>
      </c>
      <c r="F760" s="9"/>
      <c r="G760" s="9"/>
      <c r="H760" s="13"/>
      <c r="I760" s="9" t="s">
        <v>11</v>
      </c>
      <c r="J760" s="10"/>
      <c r="K760" s="9"/>
      <c r="L760" s="9"/>
      <c r="M760" s="9"/>
      <c r="N760" s="9"/>
      <c r="O760" s="13"/>
      <c r="P760" s="9"/>
      <c r="Q760" s="9"/>
      <c r="R760" s="10"/>
      <c r="S760" s="9"/>
      <c r="T760" s="9"/>
      <c r="U760" s="9"/>
      <c r="V760" s="14"/>
      <c r="W760" s="9"/>
      <c r="X760" s="9"/>
      <c r="Y760" s="9"/>
      <c r="Z760" s="9"/>
      <c r="AA760" s="9"/>
    </row>
    <row r="761" spans="1:27" ht="12.75">
      <c r="A761" s="10">
        <v>45353</v>
      </c>
      <c r="B761" s="9" t="s">
        <v>289</v>
      </c>
      <c r="C761" s="11">
        <v>5551.67</v>
      </c>
      <c r="D761" s="9">
        <v>55</v>
      </c>
      <c r="E761" s="12" t="s">
        <v>192</v>
      </c>
      <c r="F761" s="9"/>
      <c r="G761" s="9"/>
      <c r="H761" s="13"/>
      <c r="I761" s="9" t="s">
        <v>11</v>
      </c>
      <c r="J761" s="9"/>
      <c r="K761" s="9"/>
      <c r="L761" s="9"/>
      <c r="M761" s="9"/>
      <c r="N761" s="9"/>
      <c r="O761" s="13"/>
      <c r="P761" s="9"/>
      <c r="Q761" s="9"/>
      <c r="R761" s="10"/>
      <c r="S761" s="9"/>
      <c r="T761" s="9"/>
      <c r="U761" s="9"/>
      <c r="V761" s="14"/>
      <c r="W761" s="9"/>
      <c r="X761" s="9"/>
      <c r="Y761" s="9"/>
      <c r="Z761" s="9"/>
      <c r="AA761" s="9"/>
    </row>
    <row r="762" spans="1:27" ht="12.75">
      <c r="A762" s="10">
        <v>45353</v>
      </c>
      <c r="B762" s="16" t="s">
        <v>17</v>
      </c>
      <c r="C762" s="11">
        <v>8307.5</v>
      </c>
      <c r="D762" s="9">
        <v>93</v>
      </c>
      <c r="E762" s="12" t="s">
        <v>53</v>
      </c>
      <c r="F762" s="9"/>
      <c r="G762" s="9"/>
      <c r="H762" s="13"/>
      <c r="I762" s="9" t="s">
        <v>16</v>
      </c>
      <c r="J762" s="9"/>
      <c r="K762" s="9"/>
      <c r="L762" s="9"/>
      <c r="M762" s="9"/>
      <c r="N762" s="9"/>
      <c r="O762" s="13"/>
      <c r="P762" s="9"/>
      <c r="Q762" s="9"/>
      <c r="R762" s="10"/>
      <c r="S762" s="9"/>
      <c r="T762" s="9"/>
      <c r="U762" s="9"/>
      <c r="V762" s="14"/>
      <c r="W762" s="9"/>
      <c r="X762" s="9"/>
      <c r="Y762" s="9"/>
      <c r="Z762" s="9"/>
      <c r="AA762" s="9"/>
    </row>
    <row r="763" spans="1:27" ht="12.75">
      <c r="A763" s="10">
        <v>45353</v>
      </c>
      <c r="B763" s="16" t="s">
        <v>19</v>
      </c>
      <c r="C763" s="11">
        <v>7579.36</v>
      </c>
      <c r="D763" s="9">
        <v>90</v>
      </c>
      <c r="E763" s="12" t="s">
        <v>68</v>
      </c>
      <c r="F763" s="9"/>
      <c r="G763" s="9"/>
      <c r="H763" s="13"/>
      <c r="I763" s="9" t="s">
        <v>16</v>
      </c>
      <c r="J763" s="9"/>
      <c r="K763" s="9"/>
      <c r="L763" s="9"/>
      <c r="M763" s="9"/>
      <c r="N763" s="9"/>
      <c r="O763" s="13"/>
      <c r="P763" s="9"/>
      <c r="Q763" s="9"/>
      <c r="R763" s="10"/>
      <c r="S763" s="9"/>
      <c r="T763" s="9"/>
      <c r="U763" s="9"/>
      <c r="V763" s="14"/>
      <c r="W763" s="9"/>
      <c r="X763" s="9"/>
      <c r="Y763" s="9"/>
      <c r="Z763" s="9"/>
      <c r="AA763" s="9"/>
    </row>
    <row r="764" spans="1:27" ht="12.75">
      <c r="A764" s="10">
        <v>45353</v>
      </c>
      <c r="B764" s="16" t="s">
        <v>21</v>
      </c>
      <c r="C764" s="11">
        <v>8435.09</v>
      </c>
      <c r="D764" s="9">
        <v>70</v>
      </c>
      <c r="E764" s="12" t="s">
        <v>70</v>
      </c>
      <c r="F764" s="9"/>
      <c r="G764" s="9"/>
      <c r="H764" s="13"/>
      <c r="I764" s="9" t="s">
        <v>11</v>
      </c>
      <c r="J764" s="9"/>
      <c r="K764" s="9"/>
      <c r="L764" s="9"/>
      <c r="M764" s="9"/>
      <c r="N764" s="9"/>
      <c r="O764" s="13"/>
      <c r="P764" s="9"/>
      <c r="Q764" s="9"/>
      <c r="R764" s="10"/>
      <c r="S764" s="9"/>
      <c r="T764" s="9"/>
      <c r="U764" s="9"/>
      <c r="V764" s="14"/>
      <c r="W764" s="9"/>
      <c r="X764" s="9"/>
      <c r="Y764" s="9"/>
      <c r="Z764" s="9"/>
      <c r="AA764" s="9"/>
    </row>
    <row r="765" spans="1:27" ht="12.75">
      <c r="A765" s="10">
        <v>45353</v>
      </c>
      <c r="B765" s="9" t="s">
        <v>43</v>
      </c>
      <c r="C765" s="11">
        <v>8533.58</v>
      </c>
      <c r="D765" s="9">
        <v>87</v>
      </c>
      <c r="E765" s="12" t="s">
        <v>242</v>
      </c>
      <c r="F765" s="9"/>
      <c r="G765" s="9"/>
      <c r="H765" s="13"/>
      <c r="I765" s="9" t="s">
        <v>11</v>
      </c>
      <c r="J765" s="9"/>
      <c r="K765" s="9"/>
      <c r="L765" s="9"/>
      <c r="M765" s="9"/>
      <c r="N765" s="9"/>
      <c r="O765" s="13"/>
      <c r="P765" s="9"/>
      <c r="Q765" s="9"/>
      <c r="R765" s="10"/>
      <c r="S765" s="9"/>
      <c r="T765" s="9"/>
      <c r="U765" s="9"/>
      <c r="V765" s="14"/>
      <c r="W765" s="9"/>
      <c r="X765" s="9"/>
      <c r="Y765" s="9"/>
      <c r="Z765" s="9"/>
      <c r="AA765" s="9"/>
    </row>
    <row r="766" spans="1:27" ht="12.75">
      <c r="A766" s="10">
        <v>45354</v>
      </c>
      <c r="B766" s="9" t="s">
        <v>286</v>
      </c>
      <c r="C766" s="11">
        <v>5702.42</v>
      </c>
      <c r="D766" s="9">
        <v>56</v>
      </c>
      <c r="E766" s="12" t="s">
        <v>262</v>
      </c>
      <c r="F766" s="9"/>
      <c r="G766" s="9"/>
      <c r="H766" s="13"/>
      <c r="I766" s="9" t="s">
        <v>11</v>
      </c>
      <c r="J766" s="10"/>
      <c r="K766" s="9"/>
      <c r="L766" s="9"/>
      <c r="M766" s="9"/>
      <c r="N766" s="9"/>
      <c r="O766" s="13"/>
      <c r="P766" s="9"/>
      <c r="Q766" s="9"/>
      <c r="R766" s="10"/>
      <c r="S766" s="9"/>
      <c r="T766" s="9"/>
      <c r="U766" s="9"/>
      <c r="V766" s="14"/>
      <c r="W766" s="9"/>
      <c r="X766" s="9"/>
      <c r="Y766" s="9"/>
      <c r="Z766" s="9"/>
      <c r="AA766" s="9"/>
    </row>
    <row r="767" spans="1:27" ht="12.75">
      <c r="A767" s="10">
        <v>45354</v>
      </c>
      <c r="B767" s="16" t="s">
        <v>9</v>
      </c>
      <c r="C767" s="11">
        <v>4474.6099999999997</v>
      </c>
      <c r="D767" s="9">
        <v>63</v>
      </c>
      <c r="E767" s="12" t="s">
        <v>292</v>
      </c>
      <c r="F767" s="9"/>
      <c r="G767" s="9"/>
      <c r="H767" s="13"/>
      <c r="I767" s="9" t="s">
        <v>11</v>
      </c>
      <c r="J767" s="10"/>
      <c r="K767" s="9"/>
      <c r="L767" s="9"/>
      <c r="M767" s="9"/>
      <c r="N767" s="9"/>
      <c r="O767" s="13"/>
      <c r="P767" s="9"/>
      <c r="Q767" s="9"/>
      <c r="R767" s="10"/>
      <c r="S767" s="9"/>
      <c r="T767" s="9"/>
      <c r="U767" s="9"/>
      <c r="V767" s="14"/>
      <c r="W767" s="9"/>
      <c r="X767" s="9"/>
      <c r="Y767" s="9"/>
      <c r="Z767" s="9"/>
      <c r="AA767" s="9"/>
    </row>
    <row r="768" spans="1:27" ht="12.75">
      <c r="A768" s="10">
        <v>45354</v>
      </c>
      <c r="B768" s="16" t="s">
        <v>12</v>
      </c>
      <c r="C768" s="11">
        <v>3194.47</v>
      </c>
      <c r="D768" s="9">
        <v>39</v>
      </c>
      <c r="E768" s="12" t="s">
        <v>35</v>
      </c>
      <c r="F768" s="9"/>
      <c r="G768" s="9"/>
      <c r="H768" s="13"/>
      <c r="I768" s="9" t="s">
        <v>11</v>
      </c>
      <c r="J768" s="10"/>
      <c r="K768" s="9"/>
      <c r="L768" s="9"/>
      <c r="M768" s="9"/>
      <c r="N768" s="9"/>
      <c r="O768" s="13"/>
      <c r="P768" s="9"/>
      <c r="Q768" s="9"/>
      <c r="R768" s="10"/>
      <c r="S768" s="9"/>
      <c r="T768" s="9"/>
      <c r="U768" s="9"/>
      <c r="V768" s="14"/>
      <c r="W768" s="9"/>
      <c r="X768" s="9"/>
      <c r="Y768" s="9"/>
      <c r="Z768" s="9"/>
      <c r="AA768" s="9"/>
    </row>
    <row r="769" spans="1:27" ht="12.75">
      <c r="A769" s="10">
        <v>45354</v>
      </c>
      <c r="B769" s="16" t="s">
        <v>14</v>
      </c>
      <c r="C769" s="11">
        <v>6403.33</v>
      </c>
      <c r="D769" s="9">
        <v>80</v>
      </c>
      <c r="E769" s="12" t="s">
        <v>92</v>
      </c>
      <c r="F769" s="9"/>
      <c r="G769" s="9"/>
      <c r="H769" s="13"/>
      <c r="I769" s="9" t="s">
        <v>16</v>
      </c>
      <c r="J769" s="10"/>
      <c r="K769" s="9"/>
      <c r="L769" s="9"/>
      <c r="M769" s="9"/>
      <c r="N769" s="9"/>
      <c r="O769" s="13"/>
      <c r="P769" s="9"/>
      <c r="Q769" s="9"/>
      <c r="R769" s="10"/>
      <c r="S769" s="9"/>
      <c r="T769" s="9"/>
      <c r="U769" s="9"/>
      <c r="V769" s="14"/>
      <c r="W769" s="9"/>
      <c r="X769" s="9"/>
      <c r="Y769" s="9"/>
      <c r="Z769" s="9"/>
      <c r="AA769" s="9"/>
    </row>
    <row r="770" spans="1:27" ht="12.75">
      <c r="A770" s="10">
        <v>45354</v>
      </c>
      <c r="B770" s="9" t="s">
        <v>45</v>
      </c>
      <c r="C770" s="11">
        <v>5439.68</v>
      </c>
      <c r="D770" s="9">
        <v>61</v>
      </c>
      <c r="E770" s="12" t="s">
        <v>65</v>
      </c>
      <c r="F770" s="9"/>
      <c r="G770" s="9"/>
      <c r="H770" s="13"/>
      <c r="I770" s="9" t="s">
        <v>11</v>
      </c>
      <c r="J770" s="10"/>
      <c r="K770" s="9"/>
      <c r="L770" s="9"/>
      <c r="M770" s="9"/>
      <c r="N770" s="9"/>
      <c r="O770" s="13"/>
      <c r="P770" s="9"/>
      <c r="Q770" s="9"/>
      <c r="R770" s="10"/>
      <c r="S770" s="9"/>
      <c r="T770" s="9"/>
      <c r="U770" s="9"/>
      <c r="V770" s="14"/>
      <c r="W770" s="9"/>
      <c r="X770" s="9"/>
      <c r="Y770" s="9"/>
      <c r="Z770" s="9"/>
      <c r="AA770" s="9"/>
    </row>
    <row r="771" spans="1:27" ht="12.75">
      <c r="A771" s="10">
        <v>45354</v>
      </c>
      <c r="B771" s="9" t="s">
        <v>289</v>
      </c>
      <c r="C771" s="11">
        <v>4626.33</v>
      </c>
      <c r="D771" s="9">
        <v>50</v>
      </c>
      <c r="E771" s="12" t="s">
        <v>93</v>
      </c>
      <c r="F771" s="9"/>
      <c r="G771" s="9"/>
      <c r="H771" s="13"/>
      <c r="I771" s="9" t="s">
        <v>11</v>
      </c>
      <c r="J771" s="9"/>
      <c r="K771" s="9"/>
      <c r="L771" s="9"/>
      <c r="M771" s="9"/>
      <c r="N771" s="9"/>
      <c r="O771" s="13"/>
      <c r="P771" s="9"/>
      <c r="Q771" s="9"/>
      <c r="R771" s="10"/>
      <c r="S771" s="9"/>
      <c r="T771" s="9"/>
      <c r="U771" s="9"/>
      <c r="V771" s="14"/>
      <c r="W771" s="9"/>
      <c r="X771" s="9"/>
      <c r="Y771" s="9"/>
      <c r="Z771" s="9"/>
      <c r="AA771" s="9"/>
    </row>
    <row r="772" spans="1:27" ht="12.75">
      <c r="A772" s="10">
        <v>45354</v>
      </c>
      <c r="B772" s="16" t="s">
        <v>17</v>
      </c>
      <c r="C772" s="11">
        <v>9429.4599999999991</v>
      </c>
      <c r="D772" s="9">
        <v>112</v>
      </c>
      <c r="E772" s="12" t="s">
        <v>222</v>
      </c>
      <c r="F772" s="9"/>
      <c r="G772" s="9"/>
      <c r="H772" s="13"/>
      <c r="I772" s="9" t="s">
        <v>16</v>
      </c>
      <c r="J772" s="9"/>
      <c r="K772" s="9"/>
      <c r="L772" s="9"/>
      <c r="M772" s="9"/>
      <c r="N772" s="9"/>
      <c r="O772" s="13"/>
      <c r="P772" s="9"/>
      <c r="Q772" s="9"/>
      <c r="R772" s="10"/>
      <c r="S772" s="9"/>
      <c r="T772" s="9"/>
      <c r="U772" s="9"/>
      <c r="V772" s="14"/>
      <c r="W772" s="9"/>
      <c r="X772" s="9"/>
      <c r="Y772" s="9"/>
      <c r="Z772" s="9"/>
      <c r="AA772" s="9"/>
    </row>
    <row r="773" spans="1:27" ht="12.75">
      <c r="A773" s="10">
        <v>45354</v>
      </c>
      <c r="B773" s="16" t="s">
        <v>19</v>
      </c>
      <c r="C773" s="11">
        <v>7148.83</v>
      </c>
      <c r="D773" s="9">
        <v>84</v>
      </c>
      <c r="E773" s="12" t="s">
        <v>35</v>
      </c>
      <c r="F773" s="9"/>
      <c r="G773" s="9"/>
      <c r="H773" s="13"/>
      <c r="I773" s="9" t="s">
        <v>16</v>
      </c>
      <c r="J773" s="9"/>
      <c r="K773" s="9"/>
      <c r="L773" s="9"/>
      <c r="M773" s="9"/>
      <c r="N773" s="9"/>
      <c r="O773" s="13"/>
      <c r="P773" s="9"/>
      <c r="Q773" s="9"/>
      <c r="R773" s="10"/>
      <c r="S773" s="9"/>
      <c r="T773" s="9"/>
      <c r="U773" s="9"/>
      <c r="V773" s="14"/>
      <c r="W773" s="9"/>
      <c r="X773" s="9"/>
      <c r="Y773" s="9"/>
      <c r="Z773" s="9"/>
      <c r="AA773" s="9"/>
    </row>
    <row r="774" spans="1:27" ht="12.75">
      <c r="A774" s="10">
        <v>45354</v>
      </c>
      <c r="B774" s="16" t="s">
        <v>21</v>
      </c>
      <c r="C774" s="11">
        <v>6694.68</v>
      </c>
      <c r="D774" s="9">
        <v>79</v>
      </c>
      <c r="E774" s="12" t="s">
        <v>177</v>
      </c>
      <c r="F774" s="9"/>
      <c r="G774" s="9"/>
      <c r="H774" s="13"/>
      <c r="I774" s="9" t="s">
        <v>11</v>
      </c>
      <c r="J774" s="9"/>
      <c r="K774" s="9"/>
      <c r="L774" s="9"/>
      <c r="M774" s="9"/>
      <c r="N774" s="9"/>
      <c r="O774" s="13"/>
      <c r="P774" s="9"/>
      <c r="Q774" s="9"/>
      <c r="R774" s="10"/>
      <c r="S774" s="9"/>
      <c r="T774" s="9"/>
      <c r="U774" s="9"/>
      <c r="V774" s="14"/>
      <c r="W774" s="9"/>
      <c r="X774" s="9"/>
      <c r="Y774" s="9"/>
      <c r="Z774" s="9"/>
      <c r="AA774" s="9"/>
    </row>
    <row r="775" spans="1:27" ht="12.75">
      <c r="A775" s="10">
        <v>45354</v>
      </c>
      <c r="B775" s="9" t="s">
        <v>43</v>
      </c>
      <c r="C775" s="11">
        <v>3983.8</v>
      </c>
      <c r="D775" s="9">
        <v>50</v>
      </c>
      <c r="E775" s="12" t="s">
        <v>177</v>
      </c>
      <c r="F775" s="9"/>
      <c r="G775" s="9"/>
      <c r="H775" s="13"/>
      <c r="I775" s="9" t="s">
        <v>11</v>
      </c>
      <c r="J775" s="9"/>
      <c r="K775" s="9"/>
      <c r="L775" s="9"/>
      <c r="M775" s="9"/>
      <c r="N775" s="9"/>
      <c r="O775" s="13"/>
      <c r="P775" s="9"/>
      <c r="Q775" s="9"/>
      <c r="R775" s="10"/>
      <c r="S775" s="9"/>
      <c r="T775" s="9"/>
      <c r="U775" s="9"/>
      <c r="V775" s="14"/>
      <c r="W775" s="9"/>
      <c r="X775" s="9"/>
      <c r="Y775" s="9"/>
      <c r="Z775" s="9"/>
      <c r="AA775" s="9"/>
    </row>
    <row r="776" spans="1:27" ht="12.75">
      <c r="A776" s="10">
        <v>45355</v>
      </c>
      <c r="B776" s="9" t="s">
        <v>286</v>
      </c>
      <c r="C776" s="11">
        <v>1431.29</v>
      </c>
      <c r="D776" s="9">
        <v>15</v>
      </c>
      <c r="E776" s="12" t="s">
        <v>123</v>
      </c>
      <c r="F776" s="9"/>
      <c r="G776" s="9"/>
      <c r="H776" s="13"/>
      <c r="I776" s="9" t="s">
        <v>11</v>
      </c>
      <c r="J776" s="10"/>
      <c r="K776" s="9"/>
      <c r="L776" s="9"/>
      <c r="M776" s="9"/>
      <c r="N776" s="9"/>
      <c r="O776" s="13"/>
      <c r="P776" s="9"/>
      <c r="Q776" s="9"/>
      <c r="R776" s="10"/>
      <c r="S776" s="9"/>
      <c r="T776" s="9"/>
      <c r="U776" s="9"/>
      <c r="V776" s="14"/>
      <c r="W776" s="9"/>
      <c r="X776" s="9"/>
      <c r="Y776" s="9"/>
      <c r="Z776" s="9"/>
      <c r="AA776" s="9"/>
    </row>
    <row r="777" spans="1:27" ht="12.75">
      <c r="A777" s="10">
        <v>45355</v>
      </c>
      <c r="B777" s="16" t="s">
        <v>9</v>
      </c>
      <c r="C777" s="11">
        <v>2357.5700000000002</v>
      </c>
      <c r="D777" s="9">
        <v>26</v>
      </c>
      <c r="E777" s="12" t="s">
        <v>207</v>
      </c>
      <c r="F777" s="9"/>
      <c r="G777" s="9"/>
      <c r="H777" s="13"/>
      <c r="I777" s="9" t="s">
        <v>11</v>
      </c>
      <c r="J777" s="10"/>
      <c r="K777" s="9"/>
      <c r="L777" s="9"/>
      <c r="M777" s="9"/>
      <c r="N777" s="9"/>
      <c r="O777" s="13"/>
      <c r="P777" s="9"/>
      <c r="Q777" s="9"/>
      <c r="R777" s="10"/>
      <c r="S777" s="9"/>
      <c r="T777" s="9"/>
      <c r="U777" s="9"/>
      <c r="V777" s="14"/>
      <c r="W777" s="9"/>
      <c r="X777" s="9"/>
      <c r="Y777" s="9"/>
      <c r="Z777" s="9"/>
      <c r="AA777" s="9"/>
    </row>
    <row r="778" spans="1:27" ht="12.75">
      <c r="A778" s="10">
        <v>45355</v>
      </c>
      <c r="B778" s="16" t="s">
        <v>12</v>
      </c>
      <c r="C778" s="11">
        <v>1727.39</v>
      </c>
      <c r="D778" s="9">
        <v>28</v>
      </c>
      <c r="E778" s="12" t="s">
        <v>71</v>
      </c>
      <c r="F778" s="9"/>
      <c r="G778" s="9"/>
      <c r="H778" s="13"/>
      <c r="I778" s="9" t="s">
        <v>11</v>
      </c>
      <c r="J778" s="10"/>
      <c r="K778" s="9"/>
      <c r="L778" s="9"/>
      <c r="M778" s="9"/>
      <c r="N778" s="9"/>
      <c r="O778" s="13"/>
      <c r="P778" s="9"/>
      <c r="Q778" s="9"/>
      <c r="R778" s="10"/>
      <c r="S778" s="9"/>
      <c r="T778" s="9"/>
      <c r="U778" s="9"/>
      <c r="V778" s="14"/>
      <c r="W778" s="9"/>
      <c r="X778" s="9"/>
      <c r="Y778" s="9"/>
      <c r="Z778" s="9"/>
      <c r="AA778" s="9"/>
    </row>
    <row r="779" spans="1:27" ht="12.75">
      <c r="A779" s="10">
        <v>45355</v>
      </c>
      <c r="B779" s="16" t="s">
        <v>14</v>
      </c>
      <c r="C779" s="11">
        <v>2040.84</v>
      </c>
      <c r="D779" s="9">
        <v>26</v>
      </c>
      <c r="E779" s="12" t="s">
        <v>197</v>
      </c>
      <c r="F779" s="9"/>
      <c r="G779" s="9"/>
      <c r="H779" s="13"/>
      <c r="I779" s="9" t="s">
        <v>16</v>
      </c>
      <c r="J779" s="10"/>
      <c r="K779" s="9"/>
      <c r="L779" s="9"/>
      <c r="M779" s="9"/>
      <c r="N779" s="9"/>
      <c r="O779" s="13"/>
      <c r="P779" s="9"/>
      <c r="Q779" s="9"/>
      <c r="R779" s="10"/>
      <c r="S779" s="9"/>
      <c r="T779" s="9"/>
      <c r="U779" s="9"/>
      <c r="V779" s="14"/>
      <c r="W779" s="9"/>
      <c r="X779" s="9"/>
      <c r="Y779" s="9"/>
      <c r="Z779" s="9"/>
      <c r="AA779" s="9"/>
    </row>
    <row r="780" spans="1:27" ht="12.75">
      <c r="A780" s="10">
        <v>45355</v>
      </c>
      <c r="B780" s="9" t="s">
        <v>45</v>
      </c>
      <c r="C780" s="11">
        <v>2467.35</v>
      </c>
      <c r="D780" s="9">
        <v>27</v>
      </c>
      <c r="E780" s="12" t="s">
        <v>32</v>
      </c>
      <c r="F780" s="9"/>
      <c r="G780" s="9"/>
      <c r="H780" s="13"/>
      <c r="I780" s="9" t="s">
        <v>11</v>
      </c>
      <c r="J780" s="10"/>
      <c r="K780" s="9"/>
      <c r="L780" s="9"/>
      <c r="M780" s="9"/>
      <c r="N780" s="9"/>
      <c r="O780" s="13"/>
      <c r="P780" s="9"/>
      <c r="Q780" s="9"/>
      <c r="R780" s="10"/>
      <c r="S780" s="9"/>
      <c r="T780" s="9"/>
      <c r="U780" s="9"/>
      <c r="V780" s="14"/>
      <c r="W780" s="9"/>
      <c r="X780" s="9"/>
      <c r="Y780" s="9"/>
      <c r="Z780" s="9"/>
      <c r="AA780" s="9"/>
    </row>
    <row r="781" spans="1:27" ht="12.75">
      <c r="A781" s="10">
        <v>45355</v>
      </c>
      <c r="B781" s="9" t="s">
        <v>289</v>
      </c>
      <c r="C781" s="11">
        <v>1779.7</v>
      </c>
      <c r="D781" s="9">
        <v>19</v>
      </c>
      <c r="E781" s="12" t="s">
        <v>87</v>
      </c>
      <c r="F781" s="9"/>
      <c r="G781" s="9"/>
      <c r="H781" s="13"/>
      <c r="I781" s="9" t="s">
        <v>11</v>
      </c>
      <c r="J781" s="9"/>
      <c r="K781" s="9"/>
      <c r="L781" s="9"/>
      <c r="M781" s="9"/>
      <c r="N781" s="9"/>
      <c r="O781" s="13"/>
      <c r="P781" s="9"/>
      <c r="Q781" s="9"/>
      <c r="R781" s="10"/>
      <c r="S781" s="9"/>
      <c r="T781" s="9"/>
      <c r="U781" s="9"/>
      <c r="V781" s="14"/>
      <c r="W781" s="9"/>
      <c r="X781" s="9"/>
      <c r="Y781" s="9"/>
      <c r="Z781" s="9"/>
      <c r="AA781" s="9"/>
    </row>
    <row r="782" spans="1:27" ht="12.75">
      <c r="A782" s="10">
        <v>45355</v>
      </c>
      <c r="B782" s="16" t="s">
        <v>17</v>
      </c>
      <c r="C782" s="11">
        <v>2734.49</v>
      </c>
      <c r="D782" s="9">
        <v>30</v>
      </c>
      <c r="E782" s="12" t="s">
        <v>42</v>
      </c>
      <c r="F782" s="9"/>
      <c r="G782" s="9"/>
      <c r="H782" s="13"/>
      <c r="I782" s="9" t="s">
        <v>16</v>
      </c>
      <c r="J782" s="9"/>
      <c r="K782" s="9"/>
      <c r="L782" s="9"/>
      <c r="M782" s="9"/>
      <c r="N782" s="9"/>
      <c r="O782" s="13"/>
      <c r="P782" s="9"/>
      <c r="Q782" s="9"/>
      <c r="R782" s="10"/>
      <c r="S782" s="9"/>
      <c r="T782" s="9"/>
      <c r="U782" s="9"/>
      <c r="V782" s="14"/>
      <c r="W782" s="9"/>
      <c r="X782" s="9"/>
      <c r="Y782" s="9"/>
      <c r="Z782" s="9"/>
      <c r="AA782" s="9"/>
    </row>
    <row r="783" spans="1:27" ht="12.75">
      <c r="A783" s="10">
        <v>45355</v>
      </c>
      <c r="B783" s="16" t="s">
        <v>19</v>
      </c>
      <c r="C783" s="11">
        <v>2790.16</v>
      </c>
      <c r="D783" s="9">
        <v>35</v>
      </c>
      <c r="E783" s="12" t="s">
        <v>293</v>
      </c>
      <c r="F783" s="9"/>
      <c r="G783" s="9"/>
      <c r="H783" s="13"/>
      <c r="I783" s="9" t="s">
        <v>16</v>
      </c>
      <c r="J783" s="9" t="s">
        <v>294</v>
      </c>
      <c r="K783" s="9"/>
      <c r="L783" s="9"/>
      <c r="M783" s="9"/>
      <c r="N783" s="9"/>
      <c r="O783" s="13"/>
      <c r="P783" s="9"/>
      <c r="Q783" s="9"/>
      <c r="R783" s="10"/>
      <c r="S783" s="9"/>
      <c r="T783" s="9"/>
      <c r="U783" s="9"/>
      <c r="V783" s="14"/>
      <c r="W783" s="9"/>
      <c r="X783" s="9"/>
      <c r="Y783" s="9"/>
      <c r="Z783" s="9"/>
      <c r="AA783" s="9"/>
    </row>
    <row r="784" spans="1:27" ht="12.75">
      <c r="A784" s="10">
        <v>45355</v>
      </c>
      <c r="B784" s="16" t="s">
        <v>21</v>
      </c>
      <c r="C784" s="11">
        <v>2141.12</v>
      </c>
      <c r="D784" s="9">
        <v>28</v>
      </c>
      <c r="E784" s="12" t="s">
        <v>295</v>
      </c>
      <c r="F784" s="9"/>
      <c r="G784" s="9"/>
      <c r="H784" s="13"/>
      <c r="I784" s="9" t="s">
        <v>11</v>
      </c>
      <c r="J784" s="9"/>
      <c r="K784" s="9"/>
      <c r="L784" s="9"/>
      <c r="M784" s="9"/>
      <c r="N784" s="9"/>
      <c r="O784" s="13"/>
      <c r="P784" s="9"/>
      <c r="Q784" s="9"/>
      <c r="R784" s="10"/>
      <c r="S784" s="9"/>
      <c r="T784" s="9"/>
      <c r="U784" s="9"/>
      <c r="V784" s="14"/>
      <c r="W784" s="9"/>
      <c r="X784" s="9"/>
      <c r="Y784" s="9"/>
      <c r="Z784" s="9"/>
      <c r="AA784" s="9"/>
    </row>
    <row r="785" spans="1:27" ht="12.75">
      <c r="A785" s="10">
        <v>45355</v>
      </c>
      <c r="B785" s="9" t="s">
        <v>43</v>
      </c>
      <c r="C785" s="11">
        <v>2383.6999999999998</v>
      </c>
      <c r="D785" s="9">
        <v>33</v>
      </c>
      <c r="E785" s="12" t="s">
        <v>58</v>
      </c>
      <c r="F785" s="9"/>
      <c r="G785" s="9"/>
      <c r="H785" s="13"/>
      <c r="I785" s="9" t="s">
        <v>11</v>
      </c>
      <c r="J785" s="9"/>
      <c r="K785" s="9"/>
      <c r="L785" s="9"/>
      <c r="M785" s="9"/>
      <c r="N785" s="9"/>
      <c r="O785" s="13"/>
      <c r="P785" s="9"/>
      <c r="Q785" s="9"/>
      <c r="R785" s="10"/>
      <c r="S785" s="9"/>
      <c r="T785" s="9"/>
      <c r="U785" s="9"/>
      <c r="V785" s="14"/>
      <c r="W785" s="9"/>
      <c r="X785" s="9"/>
      <c r="Y785" s="9"/>
      <c r="Z785" s="9"/>
      <c r="AA785" s="9"/>
    </row>
    <row r="786" spans="1:27" ht="12.75">
      <c r="A786" s="10">
        <v>45356</v>
      </c>
      <c r="B786" s="9" t="s">
        <v>286</v>
      </c>
      <c r="C786" s="11">
        <v>3331.97</v>
      </c>
      <c r="D786" s="9">
        <v>31</v>
      </c>
      <c r="E786" s="12" t="s">
        <v>256</v>
      </c>
      <c r="F786" s="9"/>
      <c r="G786" s="9"/>
      <c r="H786" s="13"/>
      <c r="I786" s="9" t="s">
        <v>11</v>
      </c>
      <c r="J786" s="10"/>
      <c r="K786" s="9"/>
      <c r="L786" s="9"/>
      <c r="M786" s="9"/>
      <c r="N786" s="9"/>
      <c r="O786" s="13"/>
      <c r="P786" s="9"/>
      <c r="Q786" s="9"/>
      <c r="R786" s="10"/>
      <c r="S786" s="9"/>
      <c r="T786" s="9"/>
      <c r="U786" s="9"/>
      <c r="V786" s="14"/>
      <c r="W786" s="9"/>
      <c r="X786" s="9"/>
      <c r="Y786" s="9"/>
      <c r="Z786" s="9"/>
      <c r="AA786" s="9"/>
    </row>
    <row r="787" spans="1:27" ht="12.75">
      <c r="A787" s="10">
        <v>45356</v>
      </c>
      <c r="B787" s="16" t="s">
        <v>9</v>
      </c>
      <c r="C787" s="11">
        <v>4830.3599999999997</v>
      </c>
      <c r="D787" s="9">
        <v>61</v>
      </c>
      <c r="E787" s="12" t="s">
        <v>160</v>
      </c>
      <c r="F787" s="9"/>
      <c r="G787" s="9"/>
      <c r="H787" s="13"/>
      <c r="I787" s="9" t="s">
        <v>11</v>
      </c>
      <c r="J787" s="10"/>
      <c r="K787" s="9"/>
      <c r="L787" s="9"/>
      <c r="M787" s="9"/>
      <c r="N787" s="9"/>
      <c r="O787" s="13"/>
      <c r="P787" s="9"/>
      <c r="Q787" s="9"/>
      <c r="R787" s="10"/>
      <c r="S787" s="9"/>
      <c r="T787" s="9"/>
      <c r="U787" s="9"/>
      <c r="V787" s="14"/>
      <c r="W787" s="9"/>
      <c r="X787" s="9"/>
      <c r="Y787" s="9"/>
      <c r="Z787" s="9"/>
      <c r="AA787" s="9"/>
    </row>
    <row r="788" spans="1:27" ht="12.75">
      <c r="A788" s="10">
        <v>45356</v>
      </c>
      <c r="B788" s="16" t="s">
        <v>12</v>
      </c>
      <c r="C788" s="11">
        <v>4903.6499999999996</v>
      </c>
      <c r="D788" s="9">
        <v>59</v>
      </c>
      <c r="E788" s="12" t="s">
        <v>173</v>
      </c>
      <c r="F788" s="9"/>
      <c r="G788" s="9"/>
      <c r="H788" s="13"/>
      <c r="I788" s="9" t="s">
        <v>11</v>
      </c>
      <c r="J788" s="10"/>
      <c r="K788" s="9"/>
      <c r="L788" s="9"/>
      <c r="M788" s="9"/>
      <c r="N788" s="9"/>
      <c r="O788" s="13"/>
      <c r="P788" s="9"/>
      <c r="Q788" s="9"/>
      <c r="R788" s="10"/>
      <c r="S788" s="9"/>
      <c r="T788" s="9"/>
      <c r="U788" s="9"/>
      <c r="V788" s="14"/>
      <c r="W788" s="9"/>
      <c r="X788" s="9"/>
      <c r="Y788" s="9"/>
      <c r="Z788" s="9"/>
      <c r="AA788" s="9"/>
    </row>
    <row r="789" spans="1:27" ht="12.75">
      <c r="A789" s="10">
        <v>45356</v>
      </c>
      <c r="B789" s="16" t="s">
        <v>14</v>
      </c>
      <c r="C789" s="11">
        <v>3121.64</v>
      </c>
      <c r="D789" s="9">
        <v>43</v>
      </c>
      <c r="E789" s="12" t="s">
        <v>279</v>
      </c>
      <c r="F789" s="9"/>
      <c r="G789" s="9"/>
      <c r="H789" s="13"/>
      <c r="I789" s="9" t="s">
        <v>16</v>
      </c>
      <c r="J789" s="10"/>
      <c r="K789" s="9"/>
      <c r="L789" s="9"/>
      <c r="M789" s="9"/>
      <c r="N789" s="9"/>
      <c r="O789" s="13"/>
      <c r="P789" s="9"/>
      <c r="Q789" s="9"/>
      <c r="R789" s="10"/>
      <c r="S789" s="9"/>
      <c r="T789" s="9"/>
      <c r="U789" s="9"/>
      <c r="V789" s="14"/>
      <c r="W789" s="9"/>
      <c r="X789" s="9"/>
      <c r="Y789" s="9"/>
      <c r="Z789" s="9"/>
      <c r="AA789" s="9"/>
    </row>
    <row r="790" spans="1:27" ht="12.75">
      <c r="A790" s="10">
        <v>45356</v>
      </c>
      <c r="B790" s="9" t="s">
        <v>45</v>
      </c>
      <c r="C790" s="11">
        <v>4055.36</v>
      </c>
      <c r="D790" s="9">
        <v>50</v>
      </c>
      <c r="E790" s="12" t="s">
        <v>180</v>
      </c>
      <c r="F790" s="9"/>
      <c r="G790" s="9"/>
      <c r="H790" s="13"/>
      <c r="I790" s="9" t="s">
        <v>11</v>
      </c>
      <c r="J790" s="10"/>
      <c r="K790" s="9"/>
      <c r="L790" s="9"/>
      <c r="M790" s="9"/>
      <c r="N790" s="9"/>
      <c r="O790" s="13"/>
      <c r="P790" s="9"/>
      <c r="Q790" s="9"/>
      <c r="R790" s="10"/>
      <c r="S790" s="9"/>
      <c r="T790" s="9"/>
      <c r="U790" s="9"/>
      <c r="V790" s="14"/>
      <c r="W790" s="9"/>
      <c r="X790" s="9"/>
      <c r="Y790" s="9"/>
      <c r="Z790" s="9"/>
      <c r="AA790" s="9"/>
    </row>
    <row r="791" spans="1:27" ht="12.75">
      <c r="A791" s="10">
        <v>45356</v>
      </c>
      <c r="B791" s="9" t="s">
        <v>289</v>
      </c>
      <c r="C791" s="11">
        <v>2978.2</v>
      </c>
      <c r="D791" s="9">
        <v>30</v>
      </c>
      <c r="E791" s="12" t="s">
        <v>48</v>
      </c>
      <c r="F791" s="9"/>
      <c r="G791" s="9"/>
      <c r="H791" s="13"/>
      <c r="I791" s="9" t="s">
        <v>11</v>
      </c>
      <c r="J791" s="9"/>
      <c r="K791" s="9"/>
      <c r="L791" s="9"/>
      <c r="M791" s="9"/>
      <c r="N791" s="9"/>
      <c r="O791" s="13"/>
      <c r="P791" s="9"/>
      <c r="Q791" s="9"/>
      <c r="R791" s="10"/>
      <c r="S791" s="9"/>
      <c r="T791" s="9"/>
      <c r="U791" s="9"/>
      <c r="V791" s="14"/>
      <c r="W791" s="9"/>
      <c r="X791" s="9"/>
      <c r="Y791" s="9"/>
      <c r="Z791" s="9"/>
      <c r="AA791" s="9"/>
    </row>
    <row r="792" spans="1:27" ht="12.75">
      <c r="A792" s="10">
        <v>45356</v>
      </c>
      <c r="B792" s="16" t="s">
        <v>17</v>
      </c>
      <c r="C792" s="11">
        <v>4418.1099999999997</v>
      </c>
      <c r="D792" s="9">
        <v>47</v>
      </c>
      <c r="E792" s="12" t="s">
        <v>296</v>
      </c>
      <c r="F792" s="9"/>
      <c r="G792" s="9"/>
      <c r="H792" s="13"/>
      <c r="I792" s="9" t="s">
        <v>16</v>
      </c>
      <c r="J792" s="9"/>
      <c r="K792" s="9"/>
      <c r="L792" s="9"/>
      <c r="M792" s="9"/>
      <c r="N792" s="9"/>
      <c r="O792" s="13"/>
      <c r="P792" s="9"/>
      <c r="Q792" s="9"/>
      <c r="R792" s="10"/>
      <c r="S792" s="9"/>
      <c r="T792" s="9"/>
      <c r="U792" s="9"/>
      <c r="V792" s="14"/>
      <c r="W792" s="9"/>
      <c r="X792" s="9"/>
      <c r="Y792" s="9"/>
      <c r="Z792" s="9"/>
      <c r="AA792" s="9"/>
    </row>
    <row r="793" spans="1:27" ht="12.75">
      <c r="A793" s="10">
        <v>45356</v>
      </c>
      <c r="B793" s="16" t="s">
        <v>19</v>
      </c>
      <c r="C793" s="11">
        <v>2128.58</v>
      </c>
      <c r="D793" s="9">
        <v>24</v>
      </c>
      <c r="E793" s="12" t="s">
        <v>143</v>
      </c>
      <c r="F793" s="9"/>
      <c r="G793" s="9"/>
      <c r="H793" s="13"/>
      <c r="I793" s="9" t="s">
        <v>16</v>
      </c>
      <c r="J793" s="9"/>
      <c r="K793" s="9"/>
      <c r="L793" s="9"/>
      <c r="M793" s="9"/>
      <c r="N793" s="9"/>
      <c r="O793" s="13"/>
      <c r="P793" s="9"/>
      <c r="Q793" s="9"/>
      <c r="R793" s="10"/>
      <c r="S793" s="9"/>
      <c r="T793" s="9"/>
      <c r="U793" s="9"/>
      <c r="V793" s="14"/>
      <c r="W793" s="9"/>
      <c r="X793" s="9"/>
      <c r="Y793" s="9"/>
      <c r="Z793" s="9"/>
      <c r="AA793" s="9"/>
    </row>
    <row r="794" spans="1:27" ht="12.75">
      <c r="A794" s="10">
        <v>45356</v>
      </c>
      <c r="B794" s="16" t="s">
        <v>21</v>
      </c>
      <c r="C794" s="11">
        <v>5448.54</v>
      </c>
      <c r="D794" s="9">
        <v>58</v>
      </c>
      <c r="E794" s="12" t="s">
        <v>184</v>
      </c>
      <c r="F794" s="9"/>
      <c r="G794" s="9"/>
      <c r="H794" s="13"/>
      <c r="I794" s="9" t="s">
        <v>11</v>
      </c>
      <c r="J794" s="9"/>
      <c r="K794" s="9"/>
      <c r="L794" s="9"/>
      <c r="M794" s="9"/>
      <c r="N794" s="9"/>
      <c r="O794" s="13"/>
      <c r="P794" s="9"/>
      <c r="Q794" s="9"/>
      <c r="R794" s="10"/>
      <c r="S794" s="9"/>
      <c r="T794" s="9"/>
      <c r="U794" s="9"/>
      <c r="V794" s="14"/>
      <c r="W794" s="9"/>
      <c r="X794" s="9"/>
      <c r="Y794" s="9"/>
      <c r="Z794" s="9"/>
      <c r="AA794" s="9"/>
    </row>
    <row r="795" spans="1:27" ht="12.75">
      <c r="A795" s="10">
        <v>45356</v>
      </c>
      <c r="B795" s="9" t="s">
        <v>43</v>
      </c>
      <c r="C795" s="11">
        <v>3324.93</v>
      </c>
      <c r="D795" s="9">
        <v>42</v>
      </c>
      <c r="E795" s="12" t="s">
        <v>222</v>
      </c>
      <c r="F795" s="9"/>
      <c r="G795" s="9"/>
      <c r="H795" s="13"/>
      <c r="I795" s="9" t="s">
        <v>11</v>
      </c>
      <c r="J795" s="9"/>
      <c r="K795" s="9"/>
      <c r="L795" s="9"/>
      <c r="M795" s="9"/>
      <c r="N795" s="9"/>
      <c r="O795" s="13"/>
      <c r="P795" s="9"/>
      <c r="Q795" s="9"/>
      <c r="R795" s="10"/>
      <c r="S795" s="9"/>
      <c r="T795" s="9"/>
      <c r="U795" s="9"/>
      <c r="V795" s="14"/>
      <c r="W795" s="9"/>
      <c r="X795" s="9"/>
      <c r="Y795" s="9"/>
      <c r="Z795" s="9"/>
      <c r="AA795" s="9"/>
    </row>
    <row r="796" spans="1:27" ht="12.75">
      <c r="A796" s="10">
        <v>45357</v>
      </c>
      <c r="B796" s="9" t="s">
        <v>19</v>
      </c>
      <c r="C796" s="11">
        <v>2206.2399999999998</v>
      </c>
      <c r="D796" s="9">
        <v>9</v>
      </c>
      <c r="E796" s="12" t="s">
        <v>297</v>
      </c>
      <c r="F796" s="9"/>
      <c r="G796" s="9"/>
      <c r="H796" s="13">
        <v>0.27879999999999999</v>
      </c>
      <c r="I796" s="9" t="s">
        <v>16</v>
      </c>
      <c r="J796" s="9"/>
      <c r="K796" s="9"/>
      <c r="L796" s="9"/>
      <c r="M796" s="9"/>
      <c r="N796" s="9"/>
      <c r="O796" s="13"/>
      <c r="P796" s="9"/>
      <c r="Q796" s="9"/>
      <c r="R796" s="10"/>
      <c r="S796" s="9"/>
      <c r="T796" s="9"/>
      <c r="U796" s="9"/>
      <c r="V796" s="14"/>
      <c r="W796" s="9"/>
      <c r="X796" s="9"/>
      <c r="Y796" s="9"/>
      <c r="Z796" s="9"/>
      <c r="AA796" s="9"/>
    </row>
    <row r="797" spans="1:27" ht="12.75">
      <c r="A797" s="10">
        <v>45357</v>
      </c>
      <c r="B797" s="9" t="s">
        <v>286</v>
      </c>
      <c r="C797" s="11">
        <v>1961.22</v>
      </c>
      <c r="D797" s="9">
        <v>22</v>
      </c>
      <c r="E797" s="12" t="s">
        <v>29</v>
      </c>
      <c r="F797" s="9"/>
      <c r="G797" s="9"/>
      <c r="H797" s="13"/>
      <c r="I797" s="9" t="s">
        <v>11</v>
      </c>
      <c r="J797" s="10"/>
      <c r="K797" s="9"/>
      <c r="L797" s="9"/>
      <c r="M797" s="9"/>
      <c r="N797" s="9"/>
      <c r="O797" s="13"/>
      <c r="P797" s="9"/>
      <c r="Q797" s="9"/>
      <c r="R797" s="10"/>
      <c r="S797" s="9"/>
      <c r="T797" s="9"/>
      <c r="U797" s="9"/>
      <c r="V797" s="14"/>
      <c r="W797" s="9"/>
      <c r="X797" s="9"/>
      <c r="Y797" s="9"/>
      <c r="Z797" s="9"/>
      <c r="AA797" s="9"/>
    </row>
    <row r="798" spans="1:27" ht="12.75">
      <c r="A798" s="10">
        <v>45357</v>
      </c>
      <c r="B798" s="16" t="s">
        <v>9</v>
      </c>
      <c r="C798" s="11">
        <v>3498.75</v>
      </c>
      <c r="D798" s="9">
        <v>44</v>
      </c>
      <c r="E798" s="12" t="s">
        <v>82</v>
      </c>
      <c r="F798" s="9"/>
      <c r="G798" s="9"/>
      <c r="H798" s="13"/>
      <c r="I798" s="9" t="s">
        <v>11</v>
      </c>
      <c r="J798" s="10"/>
      <c r="K798" s="9"/>
      <c r="L798" s="9"/>
      <c r="M798" s="9"/>
      <c r="N798" s="9"/>
      <c r="O798" s="13"/>
      <c r="P798" s="9"/>
      <c r="Q798" s="9"/>
      <c r="R798" s="10"/>
      <c r="S798" s="9"/>
      <c r="T798" s="9"/>
      <c r="U798" s="9"/>
      <c r="V798" s="14"/>
      <c r="W798" s="9"/>
      <c r="X798" s="9"/>
      <c r="Y798" s="9"/>
      <c r="Z798" s="9"/>
      <c r="AA798" s="9"/>
    </row>
    <row r="799" spans="1:27" ht="12.75">
      <c r="A799" s="10">
        <v>45357</v>
      </c>
      <c r="B799" s="16" t="s">
        <v>12</v>
      </c>
      <c r="C799" s="11">
        <v>3052.18</v>
      </c>
      <c r="D799" s="9">
        <v>38</v>
      </c>
      <c r="E799" s="12" t="s">
        <v>10</v>
      </c>
      <c r="F799" s="9"/>
      <c r="G799" s="9"/>
      <c r="H799" s="13"/>
      <c r="I799" s="9" t="s">
        <v>11</v>
      </c>
      <c r="J799" s="10"/>
      <c r="K799" s="9"/>
      <c r="L799" s="9"/>
      <c r="M799" s="9"/>
      <c r="N799" s="9"/>
      <c r="O799" s="13"/>
      <c r="P799" s="9"/>
      <c r="Q799" s="9"/>
      <c r="R799" s="10"/>
      <c r="S799" s="9"/>
      <c r="T799" s="9"/>
      <c r="U799" s="9"/>
      <c r="V799" s="14"/>
      <c r="W799" s="9"/>
      <c r="X799" s="9"/>
      <c r="Y799" s="9"/>
      <c r="Z799" s="9"/>
      <c r="AA799" s="9"/>
    </row>
    <row r="800" spans="1:27" ht="12.75">
      <c r="A800" s="10">
        <v>45357</v>
      </c>
      <c r="B800" s="16" t="s">
        <v>14</v>
      </c>
      <c r="C800" s="11">
        <v>3186.26</v>
      </c>
      <c r="D800" s="9">
        <v>40</v>
      </c>
      <c r="E800" s="12" t="s">
        <v>190</v>
      </c>
      <c r="F800" s="9"/>
      <c r="G800" s="9"/>
      <c r="H800" s="13"/>
      <c r="I800" s="9" t="s">
        <v>16</v>
      </c>
      <c r="J800" s="10"/>
      <c r="K800" s="9"/>
      <c r="L800" s="9"/>
      <c r="M800" s="9"/>
      <c r="N800" s="9"/>
      <c r="O800" s="13"/>
      <c r="P800" s="9"/>
      <c r="Q800" s="9"/>
      <c r="R800" s="10"/>
      <c r="S800" s="9"/>
      <c r="T800" s="9"/>
      <c r="U800" s="9"/>
      <c r="V800" s="14"/>
      <c r="W800" s="9"/>
      <c r="X800" s="9"/>
      <c r="Y800" s="9"/>
      <c r="Z800" s="9"/>
      <c r="AA800" s="9"/>
    </row>
    <row r="801" spans="1:27" ht="12.75">
      <c r="A801" s="10">
        <v>45357</v>
      </c>
      <c r="B801" s="9" t="s">
        <v>45</v>
      </c>
      <c r="C801" s="11">
        <v>2635.59</v>
      </c>
      <c r="D801" s="9">
        <v>29</v>
      </c>
      <c r="E801" s="12" t="s">
        <v>57</v>
      </c>
      <c r="F801" s="9"/>
      <c r="G801" s="9"/>
      <c r="H801" s="13"/>
      <c r="I801" s="9" t="s">
        <v>11</v>
      </c>
      <c r="J801" s="10"/>
      <c r="K801" s="9"/>
      <c r="L801" s="9"/>
      <c r="M801" s="9"/>
      <c r="N801" s="9"/>
      <c r="O801" s="13"/>
      <c r="P801" s="9"/>
      <c r="Q801" s="9"/>
      <c r="R801" s="10"/>
      <c r="S801" s="9"/>
      <c r="T801" s="9"/>
      <c r="U801" s="9"/>
      <c r="V801" s="14"/>
      <c r="W801" s="9"/>
      <c r="X801" s="9"/>
      <c r="Y801" s="9"/>
      <c r="Z801" s="9"/>
      <c r="AA801" s="9"/>
    </row>
    <row r="802" spans="1:27" ht="12.75">
      <c r="A802" s="10">
        <v>45357</v>
      </c>
      <c r="B802" s="16" t="s">
        <v>17</v>
      </c>
      <c r="C802" s="11">
        <v>2378.56</v>
      </c>
      <c r="D802" s="9">
        <v>27</v>
      </c>
      <c r="E802" s="12" t="s">
        <v>68</v>
      </c>
      <c r="F802" s="9"/>
      <c r="G802" s="9"/>
      <c r="H802" s="13"/>
      <c r="I802" s="9" t="s">
        <v>16</v>
      </c>
      <c r="J802" s="9"/>
      <c r="K802" s="9"/>
      <c r="L802" s="9"/>
      <c r="M802" s="9"/>
      <c r="N802" s="9"/>
      <c r="O802" s="13"/>
      <c r="P802" s="9"/>
      <c r="Q802" s="9"/>
      <c r="R802" s="10"/>
      <c r="S802" s="9"/>
      <c r="T802" s="9"/>
      <c r="U802" s="9"/>
      <c r="V802" s="14"/>
      <c r="W802" s="9"/>
      <c r="X802" s="9"/>
      <c r="Y802" s="9"/>
      <c r="Z802" s="9"/>
      <c r="AA802" s="9"/>
    </row>
    <row r="803" spans="1:27" ht="12.75">
      <c r="A803" s="10">
        <v>45357</v>
      </c>
      <c r="B803" s="16" t="s">
        <v>19</v>
      </c>
      <c r="C803" s="11">
        <v>2132.77</v>
      </c>
      <c r="D803" s="9">
        <v>29</v>
      </c>
      <c r="E803" s="12" t="s">
        <v>293</v>
      </c>
      <c r="F803" s="9"/>
      <c r="G803" s="9"/>
      <c r="H803" s="13"/>
      <c r="I803" s="9" t="s">
        <v>16</v>
      </c>
      <c r="J803" s="9"/>
      <c r="K803" s="9"/>
      <c r="L803" s="9"/>
      <c r="M803" s="9"/>
      <c r="N803" s="9"/>
      <c r="O803" s="13"/>
      <c r="P803" s="9"/>
      <c r="Q803" s="9"/>
      <c r="R803" s="10"/>
      <c r="S803" s="9"/>
      <c r="T803" s="9"/>
      <c r="U803" s="9"/>
      <c r="V803" s="14"/>
      <c r="W803" s="9"/>
      <c r="X803" s="9"/>
      <c r="Y803" s="9"/>
      <c r="Z803" s="9"/>
      <c r="AA803" s="9"/>
    </row>
    <row r="804" spans="1:27" ht="12.75">
      <c r="A804" s="10">
        <v>45357</v>
      </c>
      <c r="B804" s="16" t="s">
        <v>21</v>
      </c>
      <c r="C804" s="11">
        <v>2317.67</v>
      </c>
      <c r="D804" s="9">
        <v>34</v>
      </c>
      <c r="E804" s="12" t="s">
        <v>190</v>
      </c>
      <c r="F804" s="9"/>
      <c r="G804" s="9"/>
      <c r="H804" s="13"/>
      <c r="I804" s="9" t="s">
        <v>11</v>
      </c>
      <c r="J804" s="9"/>
      <c r="K804" s="9"/>
      <c r="L804" s="9"/>
      <c r="M804" s="9"/>
      <c r="N804" s="9"/>
      <c r="O804" s="13"/>
      <c r="P804" s="9"/>
      <c r="Q804" s="9"/>
      <c r="R804" s="10"/>
      <c r="S804" s="9"/>
      <c r="T804" s="9"/>
      <c r="U804" s="9"/>
      <c r="V804" s="14"/>
      <c r="W804" s="9"/>
      <c r="X804" s="9"/>
      <c r="Y804" s="9"/>
      <c r="Z804" s="9"/>
      <c r="AA804" s="9"/>
    </row>
    <row r="805" spans="1:27" ht="12.75">
      <c r="A805" s="10">
        <v>45357</v>
      </c>
      <c r="B805" s="9" t="s">
        <v>43</v>
      </c>
      <c r="C805" s="11">
        <v>1917.51</v>
      </c>
      <c r="D805" s="9">
        <v>26</v>
      </c>
      <c r="E805" s="12" t="s">
        <v>107</v>
      </c>
      <c r="F805" s="9"/>
      <c r="G805" s="9"/>
      <c r="H805" s="13"/>
      <c r="I805" s="9" t="s">
        <v>11</v>
      </c>
      <c r="J805" s="9"/>
      <c r="K805" s="9"/>
      <c r="L805" s="9"/>
      <c r="M805" s="9"/>
      <c r="N805" s="9"/>
      <c r="O805" s="13"/>
      <c r="P805" s="9"/>
      <c r="Q805" s="9"/>
      <c r="R805" s="10"/>
      <c r="S805" s="9"/>
      <c r="T805" s="9"/>
      <c r="U805" s="9"/>
      <c r="V805" s="14"/>
      <c r="W805" s="9"/>
      <c r="X805" s="9"/>
      <c r="Y805" s="9"/>
      <c r="Z805" s="9"/>
      <c r="AA805" s="9"/>
    </row>
    <row r="806" spans="1:27" ht="12.75">
      <c r="A806" s="10">
        <v>45358</v>
      </c>
      <c r="B806" s="9" t="s">
        <v>286</v>
      </c>
      <c r="C806" s="11">
        <v>2631.58</v>
      </c>
      <c r="D806" s="9">
        <v>28</v>
      </c>
      <c r="E806" s="12" t="s">
        <v>57</v>
      </c>
      <c r="F806" s="9"/>
      <c r="G806" s="9"/>
      <c r="H806" s="13"/>
      <c r="I806" s="9" t="s">
        <v>11</v>
      </c>
      <c r="J806" s="10"/>
      <c r="K806" s="9"/>
      <c r="L806" s="9"/>
      <c r="M806" s="9"/>
      <c r="N806" s="9"/>
      <c r="O806" s="13"/>
      <c r="P806" s="9"/>
      <c r="Q806" s="9"/>
      <c r="R806" s="10"/>
      <c r="S806" s="9"/>
      <c r="T806" s="9"/>
      <c r="U806" s="9"/>
      <c r="V806" s="14"/>
      <c r="W806" s="9"/>
      <c r="X806" s="9"/>
      <c r="Y806" s="9"/>
      <c r="Z806" s="9"/>
      <c r="AA806" s="9"/>
    </row>
    <row r="807" spans="1:27" ht="12.75">
      <c r="A807" s="10">
        <v>45358</v>
      </c>
      <c r="B807" s="16" t="s">
        <v>9</v>
      </c>
      <c r="C807" s="11">
        <v>3903.75</v>
      </c>
      <c r="D807" s="9">
        <v>44</v>
      </c>
      <c r="E807" s="12" t="s">
        <v>77</v>
      </c>
      <c r="F807" s="9"/>
      <c r="G807" s="9"/>
      <c r="H807" s="13"/>
      <c r="I807" s="9" t="s">
        <v>11</v>
      </c>
      <c r="J807" s="10"/>
      <c r="K807" s="9"/>
      <c r="L807" s="9"/>
      <c r="M807" s="9"/>
      <c r="N807" s="9"/>
      <c r="O807" s="13"/>
      <c r="P807" s="9"/>
      <c r="Q807" s="9"/>
      <c r="R807" s="10"/>
      <c r="S807" s="9"/>
      <c r="T807" s="9"/>
      <c r="U807" s="9"/>
      <c r="V807" s="14"/>
      <c r="W807" s="9"/>
      <c r="X807" s="9"/>
      <c r="Y807" s="9"/>
      <c r="Z807" s="9"/>
      <c r="AA807" s="9"/>
    </row>
    <row r="808" spans="1:27" ht="12.75">
      <c r="A808" s="10">
        <v>45358</v>
      </c>
      <c r="B808" s="16" t="s">
        <v>12</v>
      </c>
      <c r="C808" s="11">
        <v>3454.93</v>
      </c>
      <c r="D808" s="9">
        <v>40</v>
      </c>
      <c r="E808" s="12" t="s">
        <v>190</v>
      </c>
      <c r="F808" s="9"/>
      <c r="G808" s="9"/>
      <c r="H808" s="13"/>
      <c r="I808" s="9" t="s">
        <v>11</v>
      </c>
      <c r="J808" s="10"/>
      <c r="K808" s="9"/>
      <c r="L808" s="9"/>
      <c r="M808" s="9"/>
      <c r="N808" s="9"/>
      <c r="O808" s="13"/>
      <c r="P808" s="9"/>
      <c r="Q808" s="9"/>
      <c r="R808" s="10"/>
      <c r="S808" s="9"/>
      <c r="T808" s="9"/>
      <c r="U808" s="9"/>
      <c r="V808" s="14"/>
      <c r="W808" s="9"/>
      <c r="X808" s="9"/>
      <c r="Y808" s="9"/>
      <c r="Z808" s="9"/>
      <c r="AA808" s="9"/>
    </row>
    <row r="809" spans="1:27" ht="12.75">
      <c r="A809" s="10">
        <v>45358</v>
      </c>
      <c r="B809" s="16" t="s">
        <v>14</v>
      </c>
      <c r="C809" s="11">
        <v>3499.44</v>
      </c>
      <c r="D809" s="9">
        <v>38</v>
      </c>
      <c r="E809" s="12" t="s">
        <v>227</v>
      </c>
      <c r="F809" s="9"/>
      <c r="G809" s="9"/>
      <c r="H809" s="13"/>
      <c r="I809" s="9" t="s">
        <v>16</v>
      </c>
      <c r="J809" s="10"/>
      <c r="K809" s="9"/>
      <c r="L809" s="9"/>
      <c r="M809" s="9"/>
      <c r="N809" s="9"/>
      <c r="O809" s="13"/>
      <c r="P809" s="9"/>
      <c r="Q809" s="9"/>
      <c r="R809" s="10"/>
      <c r="S809" s="9"/>
      <c r="T809" s="9"/>
      <c r="U809" s="9"/>
      <c r="V809" s="14"/>
      <c r="W809" s="9"/>
      <c r="X809" s="9"/>
      <c r="Y809" s="9"/>
      <c r="Z809" s="9"/>
      <c r="AA809" s="9"/>
    </row>
    <row r="810" spans="1:27" ht="12.75">
      <c r="A810" s="10">
        <v>45358</v>
      </c>
      <c r="B810" s="9" t="s">
        <v>45</v>
      </c>
      <c r="C810" s="11">
        <v>3160.88</v>
      </c>
      <c r="D810" s="9">
        <v>41</v>
      </c>
      <c r="E810" s="12" t="s">
        <v>33</v>
      </c>
      <c r="F810" s="9"/>
      <c r="G810" s="9"/>
      <c r="H810" s="13"/>
      <c r="I810" s="9" t="s">
        <v>11</v>
      </c>
      <c r="J810" s="10"/>
      <c r="K810" s="9"/>
      <c r="L810" s="9"/>
      <c r="M810" s="9"/>
      <c r="N810" s="9"/>
      <c r="O810" s="13"/>
      <c r="P810" s="9"/>
      <c r="Q810" s="9"/>
      <c r="R810" s="10"/>
      <c r="S810" s="9"/>
      <c r="T810" s="9"/>
      <c r="U810" s="9"/>
      <c r="V810" s="14"/>
      <c r="W810" s="9"/>
      <c r="X810" s="9"/>
      <c r="Y810" s="9"/>
      <c r="Z810" s="9"/>
      <c r="AA810" s="9"/>
    </row>
    <row r="811" spans="1:27" ht="12.75">
      <c r="A811" s="10">
        <v>45358</v>
      </c>
      <c r="B811" s="9" t="s">
        <v>289</v>
      </c>
      <c r="C811" s="11">
        <v>3068.08</v>
      </c>
      <c r="D811" s="9">
        <v>29</v>
      </c>
      <c r="E811" s="12" t="s">
        <v>108</v>
      </c>
      <c r="F811" s="9"/>
      <c r="G811" s="9"/>
      <c r="H811" s="13"/>
      <c r="I811" s="9" t="s">
        <v>11</v>
      </c>
      <c r="J811" s="9"/>
      <c r="K811" s="9"/>
      <c r="L811" s="9"/>
      <c r="M811" s="9"/>
      <c r="N811" s="9"/>
      <c r="O811" s="13"/>
      <c r="P811" s="9"/>
      <c r="Q811" s="9"/>
      <c r="R811" s="10"/>
      <c r="S811" s="9"/>
      <c r="T811" s="9"/>
      <c r="U811" s="9"/>
      <c r="V811" s="14"/>
      <c r="W811" s="9"/>
      <c r="X811" s="9"/>
      <c r="Y811" s="9"/>
      <c r="Z811" s="9"/>
      <c r="AA811" s="9"/>
    </row>
    <row r="812" spans="1:27" ht="12.75">
      <c r="A812" s="10">
        <v>45358</v>
      </c>
      <c r="B812" s="16" t="s">
        <v>17</v>
      </c>
      <c r="C812" s="11">
        <v>3849.53</v>
      </c>
      <c r="D812" s="9">
        <v>43</v>
      </c>
      <c r="E812" s="12" t="s">
        <v>99</v>
      </c>
      <c r="F812" s="9"/>
      <c r="G812" s="9"/>
      <c r="H812" s="13"/>
      <c r="I812" s="9" t="s">
        <v>16</v>
      </c>
      <c r="J812" s="9"/>
      <c r="K812" s="9"/>
      <c r="L812" s="9"/>
      <c r="M812" s="9"/>
      <c r="N812" s="9"/>
      <c r="O812" s="13"/>
      <c r="P812" s="9"/>
      <c r="Q812" s="9"/>
      <c r="R812" s="10"/>
      <c r="S812" s="9"/>
      <c r="T812" s="9"/>
      <c r="U812" s="9"/>
      <c r="V812" s="14"/>
      <c r="W812" s="9"/>
      <c r="X812" s="9"/>
      <c r="Y812" s="9"/>
      <c r="Z812" s="9"/>
      <c r="AA812" s="9"/>
    </row>
    <row r="813" spans="1:27" ht="12.75">
      <c r="A813" s="10">
        <v>45358</v>
      </c>
      <c r="B813" s="16" t="s">
        <v>19</v>
      </c>
      <c r="C813" s="11">
        <v>2367.48</v>
      </c>
      <c r="D813" s="9">
        <v>29</v>
      </c>
      <c r="E813" s="12" t="s">
        <v>276</v>
      </c>
      <c r="F813" s="9"/>
      <c r="G813" s="9"/>
      <c r="H813" s="13"/>
      <c r="I813" s="9" t="s">
        <v>16</v>
      </c>
      <c r="J813" s="9"/>
      <c r="K813" s="9"/>
      <c r="L813" s="9"/>
      <c r="M813" s="9"/>
      <c r="N813" s="9"/>
      <c r="O813" s="13"/>
      <c r="P813" s="9"/>
      <c r="Q813" s="9"/>
      <c r="R813" s="10"/>
      <c r="S813" s="9"/>
      <c r="T813" s="9"/>
      <c r="U813" s="9"/>
      <c r="V813" s="14"/>
      <c r="W813" s="9"/>
      <c r="X813" s="9"/>
      <c r="Y813" s="9"/>
      <c r="Z813" s="9"/>
      <c r="AA813" s="9"/>
    </row>
    <row r="814" spans="1:27" ht="12.75">
      <c r="A814" s="10">
        <v>45358</v>
      </c>
      <c r="B814" s="16" t="s">
        <v>21</v>
      </c>
      <c r="C814" s="11">
        <v>4185.84</v>
      </c>
      <c r="D814" s="9">
        <v>41</v>
      </c>
      <c r="E814" s="12" t="s">
        <v>57</v>
      </c>
      <c r="F814" s="9"/>
      <c r="G814" s="9"/>
      <c r="H814" s="13"/>
      <c r="I814" s="9" t="s">
        <v>11</v>
      </c>
      <c r="J814" s="9"/>
      <c r="K814" s="9"/>
      <c r="L814" s="9"/>
      <c r="M814" s="9"/>
      <c r="N814" s="9"/>
      <c r="O814" s="13"/>
      <c r="P814" s="9"/>
      <c r="Q814" s="9"/>
      <c r="R814" s="10"/>
      <c r="S814" s="9"/>
      <c r="T814" s="9"/>
      <c r="U814" s="9"/>
      <c r="V814" s="14"/>
      <c r="W814" s="9"/>
      <c r="X814" s="9"/>
      <c r="Y814" s="9"/>
      <c r="Z814" s="9"/>
      <c r="AA814" s="9"/>
    </row>
    <row r="815" spans="1:27" ht="12.75">
      <c r="A815" s="10">
        <v>45358</v>
      </c>
      <c r="B815" s="9" t="s">
        <v>43</v>
      </c>
      <c r="C815" s="11">
        <v>2633.62</v>
      </c>
      <c r="D815" s="9">
        <v>30</v>
      </c>
      <c r="E815" s="12" t="s">
        <v>133</v>
      </c>
      <c r="F815" s="9"/>
      <c r="G815" s="9"/>
      <c r="H815" s="13"/>
      <c r="I815" s="9" t="s">
        <v>11</v>
      </c>
      <c r="J815" s="9"/>
      <c r="K815" s="9"/>
      <c r="L815" s="9"/>
      <c r="M815" s="9"/>
      <c r="N815" s="9"/>
      <c r="O815" s="13"/>
      <c r="P815" s="9"/>
      <c r="Q815" s="9"/>
      <c r="R815" s="10"/>
      <c r="S815" s="9"/>
      <c r="T815" s="9"/>
      <c r="U815" s="9"/>
      <c r="V815" s="14"/>
      <c r="W815" s="9"/>
      <c r="X815" s="9"/>
      <c r="Y815" s="9"/>
      <c r="Z815" s="9"/>
      <c r="AA815" s="9"/>
    </row>
    <row r="816" spans="1:27" ht="12.75">
      <c r="A816" s="10">
        <v>45359</v>
      </c>
      <c r="B816" s="9" t="s">
        <v>286</v>
      </c>
      <c r="C816" s="11">
        <v>7192.85</v>
      </c>
      <c r="D816" s="9">
        <v>80</v>
      </c>
      <c r="E816" s="12" t="s">
        <v>62</v>
      </c>
      <c r="F816" s="9"/>
      <c r="G816" s="9"/>
      <c r="H816" s="13"/>
      <c r="I816" s="9" t="s">
        <v>11</v>
      </c>
      <c r="J816" s="10"/>
      <c r="K816" s="9"/>
      <c r="L816" s="9"/>
      <c r="M816" s="9"/>
      <c r="N816" s="9"/>
      <c r="O816" s="13"/>
      <c r="P816" s="9"/>
      <c r="Q816" s="9"/>
      <c r="R816" s="10"/>
      <c r="S816" s="9"/>
      <c r="T816" s="9"/>
      <c r="U816" s="9"/>
      <c r="V816" s="14"/>
      <c r="W816" s="9"/>
      <c r="X816" s="9"/>
      <c r="Y816" s="9"/>
      <c r="Z816" s="9"/>
      <c r="AA816" s="9"/>
    </row>
    <row r="817" spans="1:27" ht="12.75">
      <c r="A817" s="10">
        <v>45359</v>
      </c>
      <c r="B817" s="16" t="s">
        <v>9</v>
      </c>
      <c r="C817" s="11">
        <v>8393.6200000000008</v>
      </c>
      <c r="D817" s="9">
        <v>93</v>
      </c>
      <c r="E817" s="12" t="s">
        <v>53</v>
      </c>
      <c r="F817" s="9"/>
      <c r="G817" s="9"/>
      <c r="H817" s="13"/>
      <c r="I817" s="9" t="s">
        <v>11</v>
      </c>
      <c r="J817" s="10"/>
      <c r="K817" s="9"/>
      <c r="L817" s="9"/>
      <c r="M817" s="9"/>
      <c r="N817" s="9"/>
      <c r="O817" s="13"/>
      <c r="P817" s="9"/>
      <c r="Q817" s="9"/>
      <c r="R817" s="10"/>
      <c r="S817" s="9"/>
      <c r="T817" s="9"/>
      <c r="U817" s="9"/>
      <c r="V817" s="14"/>
      <c r="W817" s="9"/>
      <c r="X817" s="9"/>
      <c r="Y817" s="9"/>
      <c r="Z817" s="9"/>
      <c r="AA817" s="9"/>
    </row>
    <row r="818" spans="1:27" ht="12.75">
      <c r="A818" s="10">
        <v>45359</v>
      </c>
      <c r="B818" s="16" t="s">
        <v>12</v>
      </c>
      <c r="C818" s="11">
        <v>7537.79</v>
      </c>
      <c r="D818" s="9">
        <v>83</v>
      </c>
      <c r="E818" s="12" t="s">
        <v>29</v>
      </c>
      <c r="F818" s="9"/>
      <c r="G818" s="9"/>
      <c r="H818" s="13"/>
      <c r="I818" s="9" t="s">
        <v>11</v>
      </c>
      <c r="J818" s="10"/>
      <c r="K818" s="9"/>
      <c r="L818" s="9"/>
      <c r="M818" s="9"/>
      <c r="N818" s="9"/>
      <c r="O818" s="13"/>
      <c r="P818" s="9"/>
      <c r="Q818" s="9"/>
      <c r="R818" s="10"/>
      <c r="S818" s="9"/>
      <c r="T818" s="9"/>
      <c r="U818" s="9"/>
      <c r="V818" s="14"/>
      <c r="W818" s="9"/>
      <c r="X818" s="9"/>
      <c r="Y818" s="9"/>
      <c r="Z818" s="9"/>
      <c r="AA818" s="9"/>
    </row>
    <row r="819" spans="1:27" ht="12.75">
      <c r="A819" s="10">
        <v>45359</v>
      </c>
      <c r="B819" s="16" t="s">
        <v>14</v>
      </c>
      <c r="C819" s="11">
        <v>11341.94</v>
      </c>
      <c r="D819" s="9">
        <v>120</v>
      </c>
      <c r="E819" s="12" t="s">
        <v>298</v>
      </c>
      <c r="F819" s="9"/>
      <c r="G819" s="9"/>
      <c r="H819" s="13"/>
      <c r="I819" s="9" t="s">
        <v>16</v>
      </c>
      <c r="J819" s="10"/>
      <c r="K819" s="9"/>
      <c r="L819" s="9"/>
      <c r="M819" s="9"/>
      <c r="N819" s="9"/>
      <c r="O819" s="13"/>
      <c r="P819" s="9"/>
      <c r="Q819" s="9"/>
      <c r="R819" s="10"/>
      <c r="S819" s="9"/>
      <c r="T819" s="9"/>
      <c r="U819" s="9"/>
      <c r="V819" s="14"/>
      <c r="W819" s="9"/>
      <c r="X819" s="9"/>
      <c r="Y819" s="9"/>
      <c r="Z819" s="9"/>
      <c r="AA819" s="9"/>
    </row>
    <row r="820" spans="1:27" ht="12.75">
      <c r="A820" s="10">
        <v>45359</v>
      </c>
      <c r="B820" s="9" t="s">
        <v>45</v>
      </c>
      <c r="C820" s="11">
        <v>11630.69</v>
      </c>
      <c r="D820" s="9">
        <v>132</v>
      </c>
      <c r="E820" s="12" t="s">
        <v>236</v>
      </c>
      <c r="F820" s="9"/>
      <c r="G820" s="9"/>
      <c r="H820" s="13"/>
      <c r="I820" s="9" t="s">
        <v>11</v>
      </c>
      <c r="J820" s="10"/>
      <c r="K820" s="9"/>
      <c r="L820" s="9"/>
      <c r="M820" s="9"/>
      <c r="N820" s="9"/>
      <c r="O820" s="13"/>
      <c r="P820" s="9"/>
      <c r="Q820" s="9"/>
      <c r="R820" s="10"/>
      <c r="S820" s="9"/>
      <c r="T820" s="9"/>
      <c r="U820" s="9"/>
      <c r="V820" s="14"/>
      <c r="W820" s="9"/>
      <c r="X820" s="9"/>
      <c r="Y820" s="9"/>
      <c r="Z820" s="9"/>
      <c r="AA820" s="9"/>
    </row>
    <row r="821" spans="1:27" ht="12.75">
      <c r="A821" s="10">
        <v>45359</v>
      </c>
      <c r="B821" s="9" t="s">
        <v>289</v>
      </c>
      <c r="C821" s="11">
        <v>7102.09</v>
      </c>
      <c r="D821" s="9">
        <v>69</v>
      </c>
      <c r="E821" s="12" t="s">
        <v>299</v>
      </c>
      <c r="F821" s="9"/>
      <c r="G821" s="9"/>
      <c r="H821" s="13"/>
      <c r="I821" s="9" t="s">
        <v>11</v>
      </c>
      <c r="J821" s="9"/>
      <c r="K821" s="9"/>
      <c r="L821" s="9"/>
      <c r="M821" s="9"/>
      <c r="N821" s="9"/>
      <c r="O821" s="13"/>
      <c r="P821" s="9"/>
      <c r="Q821" s="9"/>
      <c r="R821" s="10"/>
      <c r="S821" s="9"/>
      <c r="T821" s="9"/>
      <c r="U821" s="9"/>
      <c r="V821" s="14"/>
      <c r="W821" s="9"/>
      <c r="X821" s="9"/>
      <c r="Y821" s="9"/>
      <c r="Z821" s="9"/>
      <c r="AA821" s="9"/>
    </row>
    <row r="822" spans="1:27" ht="12.75">
      <c r="A822" s="10">
        <v>45359</v>
      </c>
      <c r="B822" s="16" t="s">
        <v>17</v>
      </c>
      <c r="C822" s="11">
        <v>522.79999999999995</v>
      </c>
      <c r="D822" s="9">
        <v>6</v>
      </c>
      <c r="E822" s="12" t="s">
        <v>300</v>
      </c>
      <c r="F822" s="9"/>
      <c r="G822" s="9"/>
      <c r="H822" s="13"/>
      <c r="I822" s="9" t="s">
        <v>16</v>
      </c>
      <c r="J822" s="9"/>
      <c r="K822" s="9"/>
      <c r="L822" s="9"/>
      <c r="M822" s="9"/>
      <c r="N822" s="9"/>
      <c r="O822" s="13"/>
      <c r="P822" s="9"/>
      <c r="Q822" s="9"/>
      <c r="R822" s="10"/>
      <c r="S822" s="9"/>
      <c r="T822" s="9"/>
      <c r="U822" s="9"/>
      <c r="V822" s="14"/>
      <c r="W822" s="9"/>
      <c r="X822" s="9"/>
      <c r="Y822" s="9"/>
      <c r="Z822" s="9"/>
      <c r="AA822" s="9"/>
    </row>
    <row r="823" spans="1:27" ht="12.75">
      <c r="A823" s="10">
        <v>45359</v>
      </c>
      <c r="B823" s="16" t="s">
        <v>19</v>
      </c>
      <c r="C823" s="11">
        <v>5008.6400000000003</v>
      </c>
      <c r="D823" s="9">
        <v>56</v>
      </c>
      <c r="E823" s="12" t="s">
        <v>301</v>
      </c>
      <c r="F823" s="9"/>
      <c r="G823" s="9"/>
      <c r="H823" s="13"/>
      <c r="I823" s="9" t="s">
        <v>16</v>
      </c>
      <c r="J823" s="9"/>
      <c r="K823" s="9"/>
      <c r="L823" s="9"/>
      <c r="M823" s="9"/>
      <c r="N823" s="9"/>
      <c r="O823" s="13"/>
      <c r="P823" s="9"/>
      <c r="Q823" s="9"/>
      <c r="R823" s="10"/>
      <c r="S823" s="9"/>
      <c r="T823" s="9"/>
      <c r="U823" s="9"/>
      <c r="V823" s="14"/>
      <c r="W823" s="9"/>
      <c r="X823" s="9"/>
      <c r="Y823" s="9"/>
      <c r="Z823" s="9"/>
      <c r="AA823" s="9"/>
    </row>
    <row r="824" spans="1:27" ht="12.75">
      <c r="A824" s="10">
        <v>45359</v>
      </c>
      <c r="B824" s="16" t="s">
        <v>21</v>
      </c>
      <c r="C824" s="11">
        <v>8203.18</v>
      </c>
      <c r="D824" s="9">
        <v>84</v>
      </c>
      <c r="E824" s="12" t="s">
        <v>58</v>
      </c>
      <c r="F824" s="9"/>
      <c r="G824" s="9"/>
      <c r="H824" s="13"/>
      <c r="I824" s="9" t="s">
        <v>11</v>
      </c>
      <c r="J824" s="9"/>
      <c r="K824" s="9"/>
      <c r="L824" s="9"/>
      <c r="M824" s="9"/>
      <c r="N824" s="9"/>
      <c r="O824" s="13"/>
      <c r="P824" s="9"/>
      <c r="Q824" s="9"/>
      <c r="R824" s="10"/>
      <c r="S824" s="9"/>
      <c r="T824" s="9"/>
      <c r="U824" s="9"/>
      <c r="V824" s="14"/>
      <c r="W824" s="9"/>
      <c r="X824" s="9"/>
      <c r="Y824" s="9"/>
      <c r="Z824" s="9"/>
      <c r="AA824" s="9"/>
    </row>
    <row r="825" spans="1:27" ht="12.75">
      <c r="A825" s="10">
        <v>45359</v>
      </c>
      <c r="B825" s="9" t="s">
        <v>43</v>
      </c>
      <c r="C825" s="11">
        <v>8440.7900000000009</v>
      </c>
      <c r="D825" s="9">
        <v>102</v>
      </c>
      <c r="E825" s="12" t="s">
        <v>106</v>
      </c>
      <c r="F825" s="9"/>
      <c r="G825" s="9"/>
      <c r="H825" s="13"/>
      <c r="I825" s="9" t="s">
        <v>11</v>
      </c>
      <c r="J825" s="9"/>
      <c r="K825" s="9"/>
      <c r="L825" s="9"/>
      <c r="M825" s="9"/>
      <c r="N825" s="9"/>
      <c r="O825" s="13"/>
      <c r="P825" s="9"/>
      <c r="Q825" s="9"/>
      <c r="R825" s="10"/>
      <c r="S825" s="9"/>
      <c r="T825" s="9"/>
      <c r="U825" s="9"/>
      <c r="V825" s="14"/>
      <c r="W825" s="9"/>
      <c r="X825" s="9"/>
      <c r="Y825" s="9"/>
      <c r="Z825" s="9"/>
      <c r="AA825" s="9"/>
    </row>
    <row r="826" spans="1:27" ht="12.75">
      <c r="A826" s="10">
        <v>45360</v>
      </c>
      <c r="B826" s="9" t="s">
        <v>286</v>
      </c>
      <c r="C826" s="11">
        <v>4887.3999999999996</v>
      </c>
      <c r="D826" s="9">
        <v>51</v>
      </c>
      <c r="E826" s="12" t="s">
        <v>145</v>
      </c>
      <c r="F826" s="9"/>
      <c r="G826" s="9"/>
      <c r="H826" s="13"/>
      <c r="I826" s="9" t="s">
        <v>11</v>
      </c>
      <c r="J826" s="10"/>
      <c r="K826" s="9"/>
      <c r="L826" s="9"/>
      <c r="M826" s="9"/>
      <c r="N826" s="9"/>
      <c r="O826" s="13"/>
      <c r="P826" s="9"/>
      <c r="Q826" s="9"/>
      <c r="R826" s="10"/>
      <c r="S826" s="9"/>
      <c r="T826" s="9"/>
      <c r="U826" s="9"/>
      <c r="V826" s="14"/>
      <c r="W826" s="9"/>
      <c r="X826" s="9"/>
      <c r="Y826" s="9"/>
      <c r="Z826" s="9"/>
      <c r="AA826" s="9"/>
    </row>
    <row r="827" spans="1:27" ht="12.75">
      <c r="A827" s="10">
        <v>45360</v>
      </c>
      <c r="B827" s="16" t="s">
        <v>9</v>
      </c>
      <c r="C827" s="11">
        <v>8812.5400000000009</v>
      </c>
      <c r="D827" s="9">
        <v>84</v>
      </c>
      <c r="E827" s="12" t="s">
        <v>177</v>
      </c>
      <c r="F827" s="9"/>
      <c r="G827" s="9"/>
      <c r="H827" s="13"/>
      <c r="I827" s="9" t="s">
        <v>11</v>
      </c>
      <c r="J827" s="10"/>
      <c r="K827" s="9"/>
      <c r="L827" s="9"/>
      <c r="M827" s="9"/>
      <c r="N827" s="9"/>
      <c r="O827" s="13"/>
      <c r="P827" s="9"/>
      <c r="Q827" s="9"/>
      <c r="R827" s="10"/>
      <c r="S827" s="9"/>
      <c r="T827" s="9"/>
      <c r="U827" s="9"/>
      <c r="V827" s="14"/>
      <c r="W827" s="9"/>
      <c r="X827" s="9"/>
      <c r="Y827" s="9"/>
      <c r="Z827" s="9"/>
      <c r="AA827" s="9"/>
    </row>
    <row r="828" spans="1:27" ht="12.75">
      <c r="A828" s="10">
        <v>45360</v>
      </c>
      <c r="B828" s="16" t="s">
        <v>12</v>
      </c>
      <c r="C828" s="11">
        <v>5535.91</v>
      </c>
      <c r="D828" s="9">
        <v>60</v>
      </c>
      <c r="E828" s="12" t="s">
        <v>107</v>
      </c>
      <c r="F828" s="9"/>
      <c r="G828" s="9"/>
      <c r="H828" s="13"/>
      <c r="I828" s="9" t="s">
        <v>11</v>
      </c>
      <c r="J828" s="10"/>
      <c r="K828" s="9"/>
      <c r="L828" s="9"/>
      <c r="M828" s="9"/>
      <c r="N828" s="9"/>
      <c r="O828" s="13"/>
      <c r="P828" s="9"/>
      <c r="Q828" s="9"/>
      <c r="R828" s="10"/>
      <c r="S828" s="9"/>
      <c r="T828" s="9"/>
      <c r="U828" s="9"/>
      <c r="V828" s="14"/>
      <c r="W828" s="9"/>
      <c r="X828" s="9"/>
      <c r="Y828" s="9"/>
      <c r="Z828" s="9"/>
      <c r="AA828" s="9"/>
    </row>
    <row r="829" spans="1:27" ht="12.75">
      <c r="A829" s="10">
        <v>45360</v>
      </c>
      <c r="B829" s="16" t="s">
        <v>14</v>
      </c>
      <c r="C829" s="11">
        <v>9963.23</v>
      </c>
      <c r="D829" s="9">
        <v>118</v>
      </c>
      <c r="E829" s="12" t="s">
        <v>302</v>
      </c>
      <c r="F829" s="9"/>
      <c r="G829" s="9"/>
      <c r="H829" s="13"/>
      <c r="I829" s="9" t="s">
        <v>16</v>
      </c>
      <c r="J829" s="10"/>
      <c r="K829" s="9"/>
      <c r="L829" s="9"/>
      <c r="M829" s="9"/>
      <c r="N829" s="9"/>
      <c r="O829" s="13"/>
      <c r="P829" s="9"/>
      <c r="Q829" s="9"/>
      <c r="R829" s="10"/>
      <c r="S829" s="9"/>
      <c r="T829" s="9"/>
      <c r="U829" s="9"/>
      <c r="V829" s="14"/>
      <c r="W829" s="9"/>
      <c r="X829" s="9"/>
      <c r="Y829" s="9"/>
      <c r="Z829" s="9"/>
      <c r="AA829" s="9"/>
    </row>
    <row r="830" spans="1:27" ht="12.75">
      <c r="A830" s="10">
        <v>45360</v>
      </c>
      <c r="B830" s="9" t="s">
        <v>45</v>
      </c>
      <c r="C830" s="11">
        <v>8616.5400000000009</v>
      </c>
      <c r="D830" s="9">
        <v>98</v>
      </c>
      <c r="E830" s="12" t="s">
        <v>303</v>
      </c>
      <c r="F830" s="9"/>
      <c r="G830" s="9"/>
      <c r="H830" s="13"/>
      <c r="I830" s="9" t="s">
        <v>11</v>
      </c>
      <c r="J830" s="10"/>
      <c r="K830" s="9"/>
      <c r="L830" s="9"/>
      <c r="M830" s="9"/>
      <c r="N830" s="9"/>
      <c r="O830" s="13"/>
      <c r="P830" s="9"/>
      <c r="Q830" s="9"/>
      <c r="R830" s="10"/>
      <c r="S830" s="9"/>
      <c r="T830" s="9"/>
      <c r="U830" s="9"/>
      <c r="V830" s="14"/>
      <c r="W830" s="9"/>
      <c r="X830" s="9"/>
      <c r="Y830" s="9"/>
      <c r="Z830" s="9"/>
      <c r="AA830" s="9"/>
    </row>
    <row r="831" spans="1:27" ht="12.75">
      <c r="A831" s="10">
        <v>45360</v>
      </c>
      <c r="B831" s="9" t="s">
        <v>289</v>
      </c>
      <c r="C831" s="11">
        <v>4528.6400000000003</v>
      </c>
      <c r="D831" s="9">
        <v>53</v>
      </c>
      <c r="E831" s="12" t="s">
        <v>130</v>
      </c>
      <c r="F831" s="9"/>
      <c r="G831" s="9"/>
      <c r="H831" s="13"/>
      <c r="I831" s="9" t="s">
        <v>11</v>
      </c>
      <c r="J831" s="9"/>
      <c r="K831" s="9"/>
      <c r="L831" s="9"/>
      <c r="M831" s="9"/>
      <c r="N831" s="9"/>
      <c r="O831" s="13"/>
      <c r="P831" s="9"/>
      <c r="Q831" s="9"/>
      <c r="R831" s="10"/>
      <c r="S831" s="9"/>
      <c r="T831" s="9"/>
      <c r="U831" s="9"/>
      <c r="V831" s="14"/>
      <c r="W831" s="9"/>
      <c r="X831" s="9"/>
      <c r="Y831" s="9"/>
      <c r="Z831" s="9"/>
      <c r="AA831" s="9"/>
    </row>
    <row r="832" spans="1:27" ht="12.75">
      <c r="A832" s="10">
        <v>45360</v>
      </c>
      <c r="B832" s="16" t="s">
        <v>17</v>
      </c>
      <c r="C832" s="11">
        <v>0</v>
      </c>
      <c r="D832" s="9"/>
      <c r="E832" s="12"/>
      <c r="F832" s="9"/>
      <c r="G832" s="9"/>
      <c r="H832" s="13"/>
      <c r="I832" s="9" t="s">
        <v>16</v>
      </c>
      <c r="J832" s="9"/>
      <c r="K832" s="9"/>
      <c r="L832" s="9"/>
      <c r="M832" s="9"/>
      <c r="N832" s="9"/>
      <c r="O832" s="13"/>
      <c r="P832" s="9"/>
      <c r="Q832" s="9"/>
      <c r="R832" s="10"/>
      <c r="S832" s="9"/>
      <c r="T832" s="9"/>
      <c r="U832" s="9"/>
      <c r="V832" s="14"/>
      <c r="W832" s="9"/>
      <c r="X832" s="9"/>
      <c r="Y832" s="9"/>
      <c r="Z832" s="9"/>
      <c r="AA832" s="9"/>
    </row>
    <row r="833" spans="1:27" ht="12.75">
      <c r="A833" s="10">
        <v>45360</v>
      </c>
      <c r="B833" s="16" t="s">
        <v>19</v>
      </c>
      <c r="C833" s="11">
        <v>4668.84</v>
      </c>
      <c r="D833" s="9">
        <v>55</v>
      </c>
      <c r="E833" s="12" t="s">
        <v>197</v>
      </c>
      <c r="F833" s="9"/>
      <c r="G833" s="9"/>
      <c r="H833" s="13"/>
      <c r="I833" s="9" t="s">
        <v>16</v>
      </c>
      <c r="J833" s="9"/>
      <c r="K833" s="9"/>
      <c r="L833" s="9"/>
      <c r="M833" s="9"/>
      <c r="N833" s="9"/>
      <c r="O833" s="13"/>
      <c r="P833" s="9"/>
      <c r="Q833" s="9"/>
      <c r="R833" s="10"/>
      <c r="S833" s="9"/>
      <c r="T833" s="9"/>
      <c r="U833" s="9"/>
      <c r="V833" s="14"/>
      <c r="W833" s="9"/>
      <c r="X833" s="9"/>
      <c r="Y833" s="9"/>
      <c r="Z833" s="9"/>
      <c r="AA833" s="9"/>
    </row>
    <row r="834" spans="1:27" ht="12.75">
      <c r="A834" s="10">
        <v>45360</v>
      </c>
      <c r="B834" s="16" t="s">
        <v>21</v>
      </c>
      <c r="C834" s="11">
        <v>8288.01</v>
      </c>
      <c r="D834" s="9">
        <v>86</v>
      </c>
      <c r="E834" s="12" t="s">
        <v>259</v>
      </c>
      <c r="F834" s="9"/>
      <c r="G834" s="9"/>
      <c r="H834" s="13"/>
      <c r="I834" s="9" t="s">
        <v>11</v>
      </c>
      <c r="J834" s="9"/>
      <c r="K834" s="9"/>
      <c r="L834" s="9"/>
      <c r="M834" s="9"/>
      <c r="N834" s="9"/>
      <c r="O834" s="13"/>
      <c r="P834" s="9"/>
      <c r="Q834" s="9"/>
      <c r="R834" s="10"/>
      <c r="S834" s="9"/>
      <c r="T834" s="9"/>
      <c r="U834" s="9"/>
      <c r="V834" s="14"/>
      <c r="W834" s="9"/>
      <c r="X834" s="9"/>
      <c r="Y834" s="9"/>
      <c r="Z834" s="9"/>
      <c r="AA834" s="9"/>
    </row>
    <row r="835" spans="1:27" ht="12.75">
      <c r="A835" s="10">
        <v>45360</v>
      </c>
      <c r="B835" s="9" t="s">
        <v>43</v>
      </c>
      <c r="C835" s="11">
        <v>8199.1299999999992</v>
      </c>
      <c r="D835" s="9">
        <v>92</v>
      </c>
      <c r="E835" s="12" t="s">
        <v>234</v>
      </c>
      <c r="F835" s="9"/>
      <c r="G835" s="9"/>
      <c r="H835" s="13"/>
      <c r="I835" s="9" t="s">
        <v>11</v>
      </c>
      <c r="J835" s="9"/>
      <c r="K835" s="9"/>
      <c r="L835" s="9"/>
      <c r="M835" s="9"/>
      <c r="N835" s="9"/>
      <c r="O835" s="13"/>
      <c r="P835" s="9"/>
      <c r="Q835" s="9"/>
      <c r="R835" s="10"/>
      <c r="S835" s="9"/>
      <c r="T835" s="9"/>
      <c r="U835" s="9"/>
      <c r="V835" s="14"/>
      <c r="W835" s="9"/>
      <c r="X835" s="9"/>
      <c r="Y835" s="9"/>
      <c r="Z835" s="9"/>
      <c r="AA835" s="9"/>
    </row>
    <row r="836" spans="1:27" ht="12.75">
      <c r="A836" s="10">
        <v>45361</v>
      </c>
      <c r="B836" s="9" t="s">
        <v>286</v>
      </c>
      <c r="C836" s="11">
        <v>4468.22</v>
      </c>
      <c r="D836" s="9">
        <v>54</v>
      </c>
      <c r="E836" s="12" t="s">
        <v>199</v>
      </c>
      <c r="F836" s="9"/>
      <c r="G836" s="9"/>
      <c r="H836" s="13"/>
      <c r="I836" s="9" t="s">
        <v>11</v>
      </c>
      <c r="J836" s="10"/>
      <c r="K836" s="9"/>
      <c r="L836" s="9"/>
      <c r="M836" s="9"/>
      <c r="N836" s="9"/>
      <c r="O836" s="13"/>
      <c r="P836" s="9"/>
      <c r="Q836" s="9"/>
      <c r="R836" s="10"/>
      <c r="S836" s="9"/>
      <c r="T836" s="9"/>
      <c r="U836" s="9"/>
      <c r="V836" s="14"/>
      <c r="W836" s="9"/>
      <c r="X836" s="9"/>
      <c r="Y836" s="9"/>
      <c r="Z836" s="9"/>
      <c r="AA836" s="9"/>
    </row>
    <row r="837" spans="1:27" ht="12.75">
      <c r="A837" s="10">
        <v>45361</v>
      </c>
      <c r="B837" s="16" t="s">
        <v>9</v>
      </c>
      <c r="C837" s="11">
        <v>4963.76</v>
      </c>
      <c r="D837" s="9">
        <v>64</v>
      </c>
      <c r="E837" s="12" t="s">
        <v>126</v>
      </c>
      <c r="F837" s="9"/>
      <c r="G837" s="9"/>
      <c r="H837" s="13"/>
      <c r="I837" s="9" t="s">
        <v>11</v>
      </c>
      <c r="J837" s="10"/>
      <c r="K837" s="9"/>
      <c r="L837" s="9"/>
      <c r="M837" s="9"/>
      <c r="N837" s="9"/>
      <c r="O837" s="13"/>
      <c r="P837" s="9"/>
      <c r="Q837" s="9"/>
      <c r="R837" s="10"/>
      <c r="S837" s="9"/>
      <c r="T837" s="9"/>
      <c r="U837" s="9"/>
      <c r="V837" s="14"/>
      <c r="W837" s="9"/>
      <c r="X837" s="9"/>
      <c r="Y837" s="9"/>
      <c r="Z837" s="9"/>
      <c r="AA837" s="9"/>
    </row>
    <row r="838" spans="1:27" ht="12.75">
      <c r="A838" s="10">
        <v>45361</v>
      </c>
      <c r="B838" s="16" t="s">
        <v>12</v>
      </c>
      <c r="C838" s="11">
        <v>5401.56</v>
      </c>
      <c r="D838" s="9">
        <v>67</v>
      </c>
      <c r="E838" s="12" t="s">
        <v>27</v>
      </c>
      <c r="F838" s="9"/>
      <c r="G838" s="9"/>
      <c r="H838" s="13"/>
      <c r="I838" s="9" t="s">
        <v>11</v>
      </c>
      <c r="J838" s="10"/>
      <c r="K838" s="9"/>
      <c r="L838" s="9"/>
      <c r="M838" s="9"/>
      <c r="N838" s="9"/>
      <c r="O838" s="13"/>
      <c r="P838" s="9"/>
      <c r="Q838" s="9"/>
      <c r="R838" s="10"/>
      <c r="S838" s="9"/>
      <c r="T838" s="9"/>
      <c r="U838" s="9"/>
      <c r="V838" s="14"/>
      <c r="W838" s="9"/>
      <c r="X838" s="9"/>
      <c r="Y838" s="9"/>
      <c r="Z838" s="9"/>
      <c r="AA838" s="9"/>
    </row>
    <row r="839" spans="1:27" ht="12.75">
      <c r="A839" s="10">
        <v>45361</v>
      </c>
      <c r="B839" s="16" t="s">
        <v>14</v>
      </c>
      <c r="C839" s="11">
        <v>13684.58</v>
      </c>
      <c r="D839" s="9">
        <v>149</v>
      </c>
      <c r="E839" s="12" t="s">
        <v>304</v>
      </c>
      <c r="F839" s="9"/>
      <c r="G839" s="9"/>
      <c r="H839" s="13"/>
      <c r="I839" s="9" t="s">
        <v>16</v>
      </c>
      <c r="J839" s="10"/>
      <c r="K839" s="9"/>
      <c r="L839" s="9"/>
      <c r="M839" s="9"/>
      <c r="N839" s="9"/>
      <c r="O839" s="13"/>
      <c r="P839" s="9"/>
      <c r="Q839" s="9"/>
      <c r="R839" s="10"/>
      <c r="S839" s="9"/>
      <c r="T839" s="9"/>
      <c r="U839" s="9"/>
      <c r="V839" s="14"/>
      <c r="W839" s="9"/>
      <c r="X839" s="9"/>
      <c r="Y839" s="9"/>
      <c r="Z839" s="9"/>
      <c r="AA839" s="9"/>
    </row>
    <row r="840" spans="1:27" ht="12.75">
      <c r="A840" s="10">
        <v>45361</v>
      </c>
      <c r="B840" s="9" t="s">
        <v>45</v>
      </c>
      <c r="C840" s="11">
        <v>6124.85</v>
      </c>
      <c r="D840" s="9">
        <v>69</v>
      </c>
      <c r="E840" s="12" t="s">
        <v>69</v>
      </c>
      <c r="F840" s="9"/>
      <c r="G840" s="9"/>
      <c r="H840" s="13"/>
      <c r="I840" s="9" t="s">
        <v>11</v>
      </c>
      <c r="J840" s="10"/>
      <c r="K840" s="9"/>
      <c r="L840" s="9"/>
      <c r="M840" s="9"/>
      <c r="N840" s="9"/>
      <c r="O840" s="13"/>
      <c r="P840" s="9"/>
      <c r="Q840" s="9"/>
      <c r="R840" s="10"/>
      <c r="S840" s="9"/>
      <c r="T840" s="9"/>
      <c r="U840" s="9"/>
      <c r="V840" s="14"/>
      <c r="W840" s="9"/>
      <c r="X840" s="9"/>
      <c r="Y840" s="9"/>
      <c r="Z840" s="9"/>
      <c r="AA840" s="9"/>
    </row>
    <row r="841" spans="1:27" ht="12.75">
      <c r="A841" s="10">
        <v>45361</v>
      </c>
      <c r="B841" s="9" t="s">
        <v>289</v>
      </c>
      <c r="C841" s="11">
        <v>3479.42</v>
      </c>
      <c r="D841" s="9">
        <v>39</v>
      </c>
      <c r="E841" s="12" t="s">
        <v>305</v>
      </c>
      <c r="F841" s="9"/>
      <c r="G841" s="9"/>
      <c r="H841" s="13"/>
      <c r="I841" s="9" t="s">
        <v>11</v>
      </c>
      <c r="J841" s="9"/>
      <c r="K841" s="9"/>
      <c r="L841" s="9"/>
      <c r="M841" s="9"/>
      <c r="N841" s="9"/>
      <c r="O841" s="13"/>
      <c r="P841" s="9"/>
      <c r="Q841" s="9"/>
      <c r="R841" s="10"/>
      <c r="S841" s="9"/>
      <c r="T841" s="9"/>
      <c r="U841" s="9"/>
      <c r="V841" s="14"/>
      <c r="W841" s="9"/>
      <c r="X841" s="9"/>
      <c r="Y841" s="9"/>
      <c r="Z841" s="9"/>
      <c r="AA841" s="9"/>
    </row>
    <row r="842" spans="1:27" ht="12.75">
      <c r="A842" s="10">
        <v>45361</v>
      </c>
      <c r="B842" s="16" t="s">
        <v>17</v>
      </c>
      <c r="C842" s="11">
        <v>0</v>
      </c>
      <c r="D842" s="9"/>
      <c r="E842" s="12"/>
      <c r="F842" s="9"/>
      <c r="G842" s="9"/>
      <c r="H842" s="13"/>
      <c r="I842" s="9" t="s">
        <v>16</v>
      </c>
      <c r="J842" s="9"/>
      <c r="K842" s="9"/>
      <c r="L842" s="9"/>
      <c r="M842" s="9"/>
      <c r="N842" s="9"/>
      <c r="O842" s="13"/>
      <c r="P842" s="9"/>
      <c r="Q842" s="9"/>
      <c r="R842" s="10"/>
      <c r="S842" s="9"/>
      <c r="T842" s="9"/>
      <c r="U842" s="9"/>
      <c r="V842" s="14"/>
      <c r="W842" s="9"/>
      <c r="X842" s="9"/>
      <c r="Y842" s="9"/>
      <c r="Z842" s="9"/>
      <c r="AA842" s="9"/>
    </row>
    <row r="843" spans="1:27" ht="12.75">
      <c r="A843" s="10">
        <v>45361</v>
      </c>
      <c r="B843" s="16" t="s">
        <v>19</v>
      </c>
      <c r="C843" s="11">
        <v>5223.22</v>
      </c>
      <c r="D843" s="9">
        <v>69</v>
      </c>
      <c r="E843" s="12" t="s">
        <v>306</v>
      </c>
      <c r="F843" s="9"/>
      <c r="G843" s="9"/>
      <c r="H843" s="13"/>
      <c r="I843" s="9" t="s">
        <v>16</v>
      </c>
      <c r="J843" s="9"/>
      <c r="K843" s="9"/>
      <c r="L843" s="9"/>
      <c r="M843" s="9"/>
      <c r="N843" s="9"/>
      <c r="O843" s="13"/>
      <c r="P843" s="9"/>
      <c r="Q843" s="9"/>
      <c r="R843" s="10"/>
      <c r="S843" s="9"/>
      <c r="T843" s="9"/>
      <c r="U843" s="9"/>
      <c r="V843" s="14"/>
      <c r="W843" s="9"/>
      <c r="X843" s="9"/>
      <c r="Y843" s="9"/>
      <c r="Z843" s="9"/>
      <c r="AA843" s="9"/>
    </row>
    <row r="844" spans="1:27" ht="12.75">
      <c r="A844" s="10">
        <v>45361</v>
      </c>
      <c r="B844" s="16" t="s">
        <v>21</v>
      </c>
      <c r="C844" s="11">
        <v>7147.34</v>
      </c>
      <c r="D844" s="9">
        <v>86</v>
      </c>
      <c r="E844" s="12" t="s">
        <v>121</v>
      </c>
      <c r="F844" s="9"/>
      <c r="G844" s="9"/>
      <c r="H844" s="13"/>
      <c r="I844" s="9" t="s">
        <v>11</v>
      </c>
      <c r="J844" s="9"/>
      <c r="K844" s="9"/>
      <c r="L844" s="9"/>
      <c r="M844" s="9"/>
      <c r="N844" s="9"/>
      <c r="O844" s="13"/>
      <c r="P844" s="9"/>
      <c r="Q844" s="9"/>
      <c r="R844" s="10"/>
      <c r="S844" s="9"/>
      <c r="T844" s="9"/>
      <c r="U844" s="9"/>
      <c r="V844" s="14"/>
      <c r="W844" s="9"/>
      <c r="X844" s="9"/>
      <c r="Y844" s="9"/>
      <c r="Z844" s="9"/>
      <c r="AA844" s="9"/>
    </row>
    <row r="845" spans="1:27" ht="12.75">
      <c r="A845" s="10">
        <v>45361</v>
      </c>
      <c r="B845" s="9" t="s">
        <v>43</v>
      </c>
      <c r="C845" s="11">
        <v>4717.58</v>
      </c>
      <c r="D845" s="9">
        <v>57</v>
      </c>
      <c r="E845" s="12" t="s">
        <v>105</v>
      </c>
      <c r="F845" s="9"/>
      <c r="G845" s="9"/>
      <c r="H845" s="13"/>
      <c r="I845" s="9" t="s">
        <v>11</v>
      </c>
      <c r="J845" s="9"/>
      <c r="K845" s="9"/>
      <c r="L845" s="9"/>
      <c r="M845" s="9"/>
      <c r="N845" s="9"/>
      <c r="O845" s="13"/>
      <c r="P845" s="9"/>
      <c r="Q845" s="9"/>
      <c r="R845" s="10"/>
      <c r="S845" s="9"/>
      <c r="T845" s="9"/>
      <c r="U845" s="9"/>
      <c r="V845" s="14"/>
      <c r="W845" s="9"/>
      <c r="X845" s="9"/>
      <c r="Y845" s="9"/>
      <c r="Z845" s="9"/>
      <c r="AA845" s="9"/>
    </row>
    <row r="846" spans="1:27" ht="12.75">
      <c r="A846" s="10">
        <v>45362</v>
      </c>
      <c r="B846" s="9" t="s">
        <v>286</v>
      </c>
      <c r="C846" s="11">
        <v>2245.58</v>
      </c>
      <c r="D846" s="9">
        <v>22</v>
      </c>
      <c r="E846" s="12" t="s">
        <v>189</v>
      </c>
      <c r="F846" s="9"/>
      <c r="G846" s="9"/>
      <c r="H846" s="13"/>
      <c r="I846" s="9" t="s">
        <v>11</v>
      </c>
      <c r="J846" s="10"/>
      <c r="K846" s="9"/>
      <c r="L846" s="9"/>
      <c r="M846" s="9"/>
      <c r="N846" s="9"/>
      <c r="O846" s="13"/>
      <c r="P846" s="9"/>
      <c r="Q846" s="9"/>
      <c r="R846" s="10"/>
      <c r="S846" s="9"/>
      <c r="T846" s="9"/>
      <c r="U846" s="9"/>
      <c r="V846" s="14"/>
      <c r="W846" s="9"/>
      <c r="X846" s="9"/>
      <c r="Y846" s="9"/>
      <c r="Z846" s="9"/>
      <c r="AA846" s="9"/>
    </row>
    <row r="847" spans="1:27" ht="12.75">
      <c r="A847" s="10">
        <v>45362</v>
      </c>
      <c r="B847" s="16" t="s">
        <v>9</v>
      </c>
      <c r="C847" s="11">
        <v>2095.2399999999998</v>
      </c>
      <c r="D847" s="9">
        <v>28</v>
      </c>
      <c r="E847" s="12" t="s">
        <v>40</v>
      </c>
      <c r="F847" s="9"/>
      <c r="G847" s="9"/>
      <c r="H847" s="13"/>
      <c r="I847" s="9" t="s">
        <v>11</v>
      </c>
      <c r="J847" s="10"/>
      <c r="K847" s="9"/>
      <c r="L847" s="9"/>
      <c r="M847" s="9"/>
      <c r="N847" s="9"/>
      <c r="O847" s="13"/>
      <c r="P847" s="9"/>
      <c r="Q847" s="9"/>
      <c r="R847" s="10"/>
      <c r="S847" s="9"/>
      <c r="T847" s="9"/>
      <c r="U847" s="9"/>
      <c r="V847" s="14"/>
      <c r="W847" s="9"/>
      <c r="X847" s="9"/>
      <c r="Y847" s="9"/>
      <c r="Z847" s="9"/>
      <c r="AA847" s="9"/>
    </row>
    <row r="848" spans="1:27" ht="12.75">
      <c r="A848" s="10">
        <v>45362</v>
      </c>
      <c r="B848" s="16" t="s">
        <v>12</v>
      </c>
      <c r="C848" s="11">
        <v>2469.9499999999998</v>
      </c>
      <c r="D848" s="9">
        <v>33</v>
      </c>
      <c r="E848" s="12" t="s">
        <v>76</v>
      </c>
      <c r="F848" s="9"/>
      <c r="G848" s="9"/>
      <c r="H848" s="13"/>
      <c r="I848" s="9" t="s">
        <v>11</v>
      </c>
      <c r="J848" s="10"/>
      <c r="K848" s="9"/>
      <c r="L848" s="9"/>
      <c r="M848" s="9"/>
      <c r="N848" s="9"/>
      <c r="O848" s="13"/>
      <c r="P848" s="9"/>
      <c r="Q848" s="9"/>
      <c r="R848" s="10"/>
      <c r="S848" s="9"/>
      <c r="T848" s="9"/>
      <c r="U848" s="9"/>
      <c r="V848" s="14"/>
      <c r="W848" s="9"/>
      <c r="X848" s="9"/>
      <c r="Y848" s="9"/>
      <c r="Z848" s="9"/>
      <c r="AA848" s="9"/>
    </row>
    <row r="849" spans="1:27" ht="12.75">
      <c r="A849" s="10">
        <v>45362</v>
      </c>
      <c r="B849" s="16" t="s">
        <v>14</v>
      </c>
      <c r="C849" s="11">
        <v>2802.84</v>
      </c>
      <c r="D849" s="9">
        <v>32</v>
      </c>
      <c r="E849" s="12" t="s">
        <v>178</v>
      </c>
      <c r="F849" s="9"/>
      <c r="G849" s="9"/>
      <c r="H849" s="13"/>
      <c r="I849" s="9" t="s">
        <v>16</v>
      </c>
      <c r="J849" s="10"/>
      <c r="K849" s="9"/>
      <c r="L849" s="9"/>
      <c r="M849" s="9"/>
      <c r="N849" s="9"/>
      <c r="O849" s="13"/>
      <c r="P849" s="9"/>
      <c r="Q849" s="9"/>
      <c r="R849" s="10"/>
      <c r="S849" s="9"/>
      <c r="T849" s="9"/>
      <c r="U849" s="9"/>
      <c r="V849" s="14"/>
      <c r="W849" s="9"/>
      <c r="X849" s="9"/>
      <c r="Y849" s="9"/>
      <c r="Z849" s="9"/>
      <c r="AA849" s="9"/>
    </row>
    <row r="850" spans="1:27" ht="12.75">
      <c r="A850" s="10">
        <v>45362</v>
      </c>
      <c r="B850" s="9" t="s">
        <v>45</v>
      </c>
      <c r="C850" s="11">
        <v>3097.7</v>
      </c>
      <c r="D850" s="9">
        <v>34</v>
      </c>
      <c r="E850" s="12" t="s">
        <v>37</v>
      </c>
      <c r="F850" s="9"/>
      <c r="G850" s="9"/>
      <c r="H850" s="13"/>
      <c r="I850" s="9" t="s">
        <v>11</v>
      </c>
      <c r="J850" s="10"/>
      <c r="K850" s="9"/>
      <c r="L850" s="9"/>
      <c r="M850" s="9"/>
      <c r="N850" s="9"/>
      <c r="O850" s="13"/>
      <c r="P850" s="9"/>
      <c r="Q850" s="9"/>
      <c r="R850" s="10"/>
      <c r="S850" s="9"/>
      <c r="T850" s="9"/>
      <c r="U850" s="9"/>
      <c r="V850" s="14"/>
      <c r="W850" s="9"/>
      <c r="X850" s="9"/>
      <c r="Y850" s="9"/>
      <c r="Z850" s="9"/>
      <c r="AA850" s="9"/>
    </row>
    <row r="851" spans="1:27" ht="12.75">
      <c r="A851" s="10">
        <v>45362</v>
      </c>
      <c r="B851" s="9" t="s">
        <v>289</v>
      </c>
      <c r="C851" s="11">
        <v>1602.6</v>
      </c>
      <c r="D851" s="9">
        <v>17</v>
      </c>
      <c r="E851" s="12" t="s">
        <v>137</v>
      </c>
      <c r="F851" s="9"/>
      <c r="G851" s="9"/>
      <c r="H851" s="13"/>
      <c r="I851" s="9" t="s">
        <v>11</v>
      </c>
      <c r="J851" s="9"/>
      <c r="K851" s="9"/>
      <c r="L851" s="9"/>
      <c r="M851" s="9"/>
      <c r="N851" s="9"/>
      <c r="O851" s="13"/>
      <c r="P851" s="9"/>
      <c r="Q851" s="9"/>
      <c r="R851" s="10"/>
      <c r="S851" s="9"/>
      <c r="T851" s="9"/>
      <c r="U851" s="9"/>
      <c r="V851" s="14"/>
      <c r="W851" s="9"/>
      <c r="X851" s="9"/>
      <c r="Y851" s="9"/>
      <c r="Z851" s="9"/>
      <c r="AA851" s="9"/>
    </row>
    <row r="852" spans="1:27" ht="12.75">
      <c r="A852" s="10">
        <v>45362</v>
      </c>
      <c r="B852" s="16" t="s">
        <v>17</v>
      </c>
      <c r="C852" s="11">
        <v>1353.2</v>
      </c>
      <c r="D852" s="9">
        <v>17</v>
      </c>
      <c r="E852" s="12" t="s">
        <v>307</v>
      </c>
      <c r="F852" s="9"/>
      <c r="G852" s="9"/>
      <c r="H852" s="13"/>
      <c r="I852" s="9" t="s">
        <v>16</v>
      </c>
      <c r="J852" s="9"/>
      <c r="K852" s="9"/>
      <c r="L852" s="9"/>
      <c r="M852" s="9"/>
      <c r="N852" s="9"/>
      <c r="O852" s="13"/>
      <c r="P852" s="9"/>
      <c r="Q852" s="9"/>
      <c r="R852" s="10"/>
      <c r="S852" s="9"/>
      <c r="T852" s="9"/>
      <c r="U852" s="9"/>
      <c r="V852" s="14"/>
      <c r="W852" s="9"/>
      <c r="X852" s="9"/>
      <c r="Y852" s="9"/>
      <c r="Z852" s="9"/>
      <c r="AA852" s="9"/>
    </row>
    <row r="853" spans="1:27" ht="12.75">
      <c r="A853" s="10">
        <v>45362</v>
      </c>
      <c r="B853" s="16" t="s">
        <v>19</v>
      </c>
      <c r="C853" s="11">
        <v>1782.98</v>
      </c>
      <c r="D853" s="9">
        <v>24</v>
      </c>
      <c r="E853" s="12" t="s">
        <v>308</v>
      </c>
      <c r="F853" s="9"/>
      <c r="G853" s="9"/>
      <c r="H853" s="13"/>
      <c r="I853" s="9" t="s">
        <v>16</v>
      </c>
      <c r="J853" s="9"/>
      <c r="K853" s="9"/>
      <c r="L853" s="9"/>
      <c r="M853" s="9"/>
      <c r="N853" s="9"/>
      <c r="O853" s="13"/>
      <c r="P853" s="9"/>
      <c r="Q853" s="9"/>
      <c r="R853" s="10"/>
      <c r="S853" s="9"/>
      <c r="T853" s="9"/>
      <c r="U853" s="9"/>
      <c r="V853" s="14"/>
      <c r="W853" s="9"/>
      <c r="X853" s="9"/>
      <c r="Y853" s="9"/>
      <c r="Z853" s="9"/>
      <c r="AA853" s="9"/>
    </row>
    <row r="854" spans="1:27" ht="12.75">
      <c r="A854" s="10">
        <v>45362</v>
      </c>
      <c r="B854" s="16" t="s">
        <v>21</v>
      </c>
      <c r="C854" s="11">
        <v>3157.39</v>
      </c>
      <c r="D854" s="9">
        <v>42</v>
      </c>
      <c r="E854" s="12" t="s">
        <v>137</v>
      </c>
      <c r="F854" s="9"/>
      <c r="G854" s="9"/>
      <c r="H854" s="13"/>
      <c r="I854" s="9" t="s">
        <v>11</v>
      </c>
      <c r="J854" s="9"/>
      <c r="K854" s="9"/>
      <c r="L854" s="9"/>
      <c r="M854" s="9"/>
      <c r="N854" s="9"/>
      <c r="O854" s="13"/>
      <c r="P854" s="9"/>
      <c r="Q854" s="9"/>
      <c r="R854" s="10"/>
      <c r="S854" s="9"/>
      <c r="T854" s="9"/>
      <c r="U854" s="9"/>
      <c r="V854" s="14"/>
      <c r="W854" s="9"/>
      <c r="X854" s="9"/>
      <c r="Y854" s="9"/>
      <c r="Z854" s="9"/>
      <c r="AA854" s="9"/>
    </row>
    <row r="855" spans="1:27" ht="12.75">
      <c r="A855" s="10">
        <v>45362</v>
      </c>
      <c r="B855" s="9" t="s">
        <v>43</v>
      </c>
      <c r="C855" s="11">
        <v>2388.37</v>
      </c>
      <c r="D855" s="9">
        <v>32</v>
      </c>
      <c r="E855" s="12" t="s">
        <v>137</v>
      </c>
      <c r="F855" s="9"/>
      <c r="G855" s="9"/>
      <c r="H855" s="13"/>
      <c r="I855" s="9" t="s">
        <v>11</v>
      </c>
      <c r="J855" s="9"/>
      <c r="K855" s="9"/>
      <c r="L855" s="9"/>
      <c r="M855" s="9"/>
      <c r="N855" s="9"/>
      <c r="O855" s="13"/>
      <c r="P855" s="9"/>
      <c r="Q855" s="9"/>
      <c r="R855" s="10"/>
      <c r="S855" s="9"/>
      <c r="T855" s="9"/>
      <c r="U855" s="9"/>
      <c r="V855" s="14"/>
      <c r="W855" s="9"/>
      <c r="X855" s="9"/>
      <c r="Y855" s="9"/>
      <c r="Z855" s="9"/>
      <c r="AA855" s="9"/>
    </row>
    <row r="856" spans="1:27" ht="12.75">
      <c r="A856" s="10">
        <v>45363</v>
      </c>
      <c r="B856" s="9" t="s">
        <v>286</v>
      </c>
      <c r="C856" s="11">
        <v>3822.66</v>
      </c>
      <c r="D856" s="9">
        <v>37</v>
      </c>
      <c r="E856" s="12" t="s">
        <v>309</v>
      </c>
      <c r="F856" s="9"/>
      <c r="G856" s="9"/>
      <c r="H856" s="13"/>
      <c r="I856" s="9" t="s">
        <v>11</v>
      </c>
      <c r="J856" s="10"/>
      <c r="K856" s="9"/>
      <c r="L856" s="9"/>
      <c r="M856" s="9"/>
      <c r="N856" s="9"/>
      <c r="O856" s="13"/>
      <c r="P856" s="9"/>
      <c r="Q856" s="9"/>
      <c r="R856" s="10"/>
      <c r="S856" s="9"/>
      <c r="T856" s="9"/>
      <c r="U856" s="9"/>
      <c r="V856" s="14"/>
      <c r="W856" s="9"/>
      <c r="X856" s="9"/>
      <c r="Y856" s="9"/>
      <c r="Z856" s="9"/>
      <c r="AA856" s="9"/>
    </row>
    <row r="857" spans="1:27" ht="12.75">
      <c r="A857" s="10">
        <v>45363</v>
      </c>
      <c r="B857" s="16" t="s">
        <v>9</v>
      </c>
      <c r="C857" s="11">
        <v>3064.4</v>
      </c>
      <c r="D857" s="9">
        <v>38</v>
      </c>
      <c r="E857" s="12" t="s">
        <v>85</v>
      </c>
      <c r="F857" s="9"/>
      <c r="G857" s="9"/>
      <c r="H857" s="13"/>
      <c r="I857" s="9" t="s">
        <v>11</v>
      </c>
      <c r="J857" s="10"/>
      <c r="K857" s="9"/>
      <c r="L857" s="9"/>
      <c r="M857" s="9"/>
      <c r="N857" s="9"/>
      <c r="O857" s="13"/>
      <c r="P857" s="9"/>
      <c r="Q857" s="9"/>
      <c r="R857" s="10"/>
      <c r="S857" s="9"/>
      <c r="T857" s="9"/>
      <c r="U857" s="9"/>
      <c r="V857" s="14"/>
      <c r="W857" s="9"/>
      <c r="X857" s="9"/>
      <c r="Y857" s="9"/>
      <c r="Z857" s="9"/>
      <c r="AA857" s="9"/>
    </row>
    <row r="858" spans="1:27" ht="12.75">
      <c r="A858" s="10">
        <v>45363</v>
      </c>
      <c r="B858" s="16" t="s">
        <v>12</v>
      </c>
      <c r="C858" s="11">
        <v>4937.08</v>
      </c>
      <c r="D858" s="9">
        <v>47</v>
      </c>
      <c r="E858" s="12" t="s">
        <v>41</v>
      </c>
      <c r="F858" s="9"/>
      <c r="G858" s="9"/>
      <c r="H858" s="13"/>
      <c r="I858" s="9" t="s">
        <v>11</v>
      </c>
      <c r="J858" s="10"/>
      <c r="K858" s="9"/>
      <c r="L858" s="9"/>
      <c r="M858" s="9"/>
      <c r="N858" s="9"/>
      <c r="O858" s="13"/>
      <c r="P858" s="9"/>
      <c r="Q858" s="9"/>
      <c r="R858" s="10"/>
      <c r="S858" s="9"/>
      <c r="T858" s="9"/>
      <c r="U858" s="9"/>
      <c r="V858" s="14"/>
      <c r="W858" s="9"/>
      <c r="X858" s="9"/>
      <c r="Y858" s="9"/>
      <c r="Z858" s="9"/>
      <c r="AA858" s="9"/>
    </row>
    <row r="859" spans="1:27" ht="12.75">
      <c r="A859" s="10">
        <v>45363</v>
      </c>
      <c r="B859" s="16" t="s">
        <v>14</v>
      </c>
      <c r="C859" s="11">
        <v>3676.19</v>
      </c>
      <c r="D859" s="9">
        <v>45</v>
      </c>
      <c r="E859" s="12" t="s">
        <v>120</v>
      </c>
      <c r="F859" s="9"/>
      <c r="G859" s="9"/>
      <c r="H859" s="13"/>
      <c r="I859" s="9" t="s">
        <v>16</v>
      </c>
      <c r="J859" s="10"/>
      <c r="K859" s="9"/>
      <c r="L859" s="9"/>
      <c r="M859" s="9"/>
      <c r="N859" s="9"/>
      <c r="O859" s="13"/>
      <c r="P859" s="9"/>
      <c r="Q859" s="9"/>
      <c r="R859" s="10"/>
      <c r="S859" s="9"/>
      <c r="T859" s="9"/>
      <c r="U859" s="9"/>
      <c r="V859" s="14"/>
      <c r="W859" s="9"/>
      <c r="X859" s="9"/>
      <c r="Y859" s="9"/>
      <c r="Z859" s="9"/>
      <c r="AA859" s="9"/>
    </row>
    <row r="860" spans="1:27" ht="12.75">
      <c r="A860" s="10">
        <v>45363</v>
      </c>
      <c r="B860" s="9" t="s">
        <v>45</v>
      </c>
      <c r="C860" s="11">
        <v>3971.64</v>
      </c>
      <c r="D860" s="9">
        <v>46</v>
      </c>
      <c r="E860" s="12" t="s">
        <v>36</v>
      </c>
      <c r="F860" s="9"/>
      <c r="G860" s="9"/>
      <c r="H860" s="13"/>
      <c r="I860" s="9" t="s">
        <v>11</v>
      </c>
      <c r="J860" s="10"/>
      <c r="K860" s="9"/>
      <c r="L860" s="9"/>
      <c r="M860" s="9"/>
      <c r="N860" s="9"/>
      <c r="O860" s="13"/>
      <c r="P860" s="9"/>
      <c r="Q860" s="9"/>
      <c r="R860" s="10"/>
      <c r="S860" s="9"/>
      <c r="T860" s="9"/>
      <c r="U860" s="9"/>
      <c r="V860" s="14"/>
      <c r="W860" s="9"/>
      <c r="X860" s="9"/>
      <c r="Y860" s="9"/>
      <c r="Z860" s="9"/>
      <c r="AA860" s="9"/>
    </row>
    <row r="861" spans="1:27" ht="12.75">
      <c r="A861" s="10">
        <v>45363</v>
      </c>
      <c r="B861" s="9" t="s">
        <v>289</v>
      </c>
      <c r="C861" s="11">
        <v>3677.68</v>
      </c>
      <c r="D861" s="9">
        <v>32</v>
      </c>
      <c r="E861" s="12" t="s">
        <v>98</v>
      </c>
      <c r="F861" s="9"/>
      <c r="G861" s="9"/>
      <c r="H861" s="13"/>
      <c r="I861" s="9" t="s">
        <v>11</v>
      </c>
      <c r="J861" s="9"/>
      <c r="K861" s="9"/>
      <c r="L861" s="9"/>
      <c r="M861" s="9"/>
      <c r="N861" s="9"/>
      <c r="O861" s="13"/>
      <c r="P861" s="9"/>
      <c r="Q861" s="9"/>
      <c r="R861" s="10"/>
      <c r="S861" s="9"/>
      <c r="T861" s="9"/>
      <c r="U861" s="9"/>
      <c r="V861" s="14"/>
      <c r="W861" s="9"/>
      <c r="X861" s="9"/>
      <c r="Y861" s="9"/>
      <c r="Z861" s="9"/>
      <c r="AA861" s="9"/>
    </row>
    <row r="862" spans="1:27" ht="12.75">
      <c r="A862" s="10">
        <v>45363</v>
      </c>
      <c r="B862" s="16" t="s">
        <v>17</v>
      </c>
      <c r="C862" s="11">
        <v>3840.6</v>
      </c>
      <c r="D862" s="9">
        <v>39</v>
      </c>
      <c r="E862" s="12" t="s">
        <v>310</v>
      </c>
      <c r="F862" s="9"/>
      <c r="G862" s="9"/>
      <c r="H862" s="13"/>
      <c r="I862" s="9" t="s">
        <v>16</v>
      </c>
      <c r="J862" s="9"/>
      <c r="K862" s="9"/>
      <c r="L862" s="9"/>
      <c r="M862" s="9"/>
      <c r="N862" s="9"/>
      <c r="O862" s="13"/>
      <c r="P862" s="9"/>
      <c r="Q862" s="9"/>
      <c r="R862" s="10"/>
      <c r="S862" s="9"/>
      <c r="T862" s="9"/>
      <c r="U862" s="9"/>
      <c r="V862" s="14"/>
      <c r="W862" s="9"/>
      <c r="X862" s="9"/>
      <c r="Y862" s="9"/>
      <c r="Z862" s="9"/>
      <c r="AA862" s="9"/>
    </row>
    <row r="863" spans="1:27" ht="12.75">
      <c r="A863" s="10">
        <v>45363</v>
      </c>
      <c r="B863" s="16" t="s">
        <v>19</v>
      </c>
      <c r="C863" s="11">
        <v>2912.41</v>
      </c>
      <c r="D863" s="9">
        <v>36</v>
      </c>
      <c r="E863" s="12" t="s">
        <v>91</v>
      </c>
      <c r="F863" s="9"/>
      <c r="G863" s="9"/>
      <c r="H863" s="13"/>
      <c r="I863" s="9" t="s">
        <v>16</v>
      </c>
      <c r="J863" s="9"/>
      <c r="K863" s="9"/>
      <c r="L863" s="9"/>
      <c r="M863" s="9"/>
      <c r="N863" s="9"/>
      <c r="O863" s="13"/>
      <c r="P863" s="9"/>
      <c r="Q863" s="9"/>
      <c r="R863" s="10"/>
      <c r="S863" s="9"/>
      <c r="T863" s="9"/>
      <c r="U863" s="9"/>
      <c r="V863" s="14"/>
      <c r="W863" s="9"/>
      <c r="X863" s="9"/>
      <c r="Y863" s="9"/>
      <c r="Z863" s="9"/>
      <c r="AA863" s="9"/>
    </row>
    <row r="864" spans="1:27" ht="12.75">
      <c r="A864" s="10">
        <v>45363</v>
      </c>
      <c r="B864" s="16" t="s">
        <v>21</v>
      </c>
      <c r="C864" s="11">
        <v>4661.33</v>
      </c>
      <c r="D864" s="9">
        <v>59</v>
      </c>
      <c r="E864" s="12" t="s">
        <v>46</v>
      </c>
      <c r="F864" s="9"/>
      <c r="G864" s="9"/>
      <c r="H864" s="13"/>
      <c r="I864" s="9" t="s">
        <v>11</v>
      </c>
      <c r="J864" s="9"/>
      <c r="K864" s="9"/>
      <c r="L864" s="9"/>
      <c r="M864" s="9"/>
      <c r="N864" s="9"/>
      <c r="O864" s="13"/>
      <c r="P864" s="9"/>
      <c r="Q864" s="9"/>
      <c r="R864" s="10"/>
      <c r="S864" s="9"/>
      <c r="T864" s="9"/>
      <c r="U864" s="9"/>
      <c r="V864" s="14"/>
      <c r="W864" s="9"/>
      <c r="X864" s="9"/>
      <c r="Y864" s="9"/>
      <c r="Z864" s="9"/>
      <c r="AA864" s="9"/>
    </row>
    <row r="865" spans="1:27" ht="12.75">
      <c r="A865" s="10">
        <v>45363</v>
      </c>
      <c r="B865" s="9" t="s">
        <v>43</v>
      </c>
      <c r="C865" s="11">
        <v>2045.7</v>
      </c>
      <c r="D865" s="9">
        <v>25</v>
      </c>
      <c r="E865" s="12" t="s">
        <v>79</v>
      </c>
      <c r="F865" s="9"/>
      <c r="G865" s="9"/>
      <c r="H865" s="13"/>
      <c r="I865" s="9" t="s">
        <v>11</v>
      </c>
      <c r="J865" s="9"/>
      <c r="K865" s="9"/>
      <c r="L865" s="9"/>
      <c r="M865" s="9"/>
      <c r="N865" s="9"/>
      <c r="O865" s="13"/>
      <c r="P865" s="9"/>
      <c r="Q865" s="9"/>
      <c r="R865" s="10"/>
      <c r="S865" s="9"/>
      <c r="T865" s="9"/>
      <c r="U865" s="9"/>
      <c r="V865" s="14"/>
      <c r="W865" s="9"/>
      <c r="X865" s="9"/>
      <c r="Y865" s="9"/>
      <c r="Z865" s="9"/>
      <c r="AA865" s="9"/>
    </row>
    <row r="866" spans="1:27" ht="12.75">
      <c r="A866" s="10">
        <v>45364</v>
      </c>
      <c r="B866" s="9" t="s">
        <v>286</v>
      </c>
      <c r="C866" s="11">
        <v>2460.9699999999998</v>
      </c>
      <c r="D866" s="9">
        <v>26</v>
      </c>
      <c r="E866" s="12" t="s">
        <v>287</v>
      </c>
      <c r="F866" s="9"/>
      <c r="G866" s="9"/>
      <c r="H866" s="13"/>
      <c r="I866" s="9" t="s">
        <v>11</v>
      </c>
      <c r="J866" s="10"/>
      <c r="K866" s="9"/>
      <c r="L866" s="9"/>
      <c r="M866" s="9"/>
      <c r="N866" s="9"/>
      <c r="O866" s="13"/>
      <c r="P866" s="9"/>
      <c r="Q866" s="9"/>
      <c r="R866" s="10"/>
      <c r="S866" s="9"/>
      <c r="T866" s="9"/>
      <c r="U866" s="9"/>
      <c r="V866" s="14"/>
      <c r="W866" s="9"/>
      <c r="X866" s="9"/>
      <c r="Y866" s="9"/>
      <c r="Z866" s="9"/>
      <c r="AA866" s="9"/>
    </row>
    <row r="867" spans="1:27" ht="12.75">
      <c r="A867" s="10">
        <v>45364</v>
      </c>
      <c r="B867" s="16" t="s">
        <v>9</v>
      </c>
      <c r="C867" s="11">
        <v>2867.83</v>
      </c>
      <c r="D867" s="9">
        <v>36</v>
      </c>
      <c r="E867" s="12" t="s">
        <v>181</v>
      </c>
      <c r="F867" s="9"/>
      <c r="G867" s="9"/>
      <c r="H867" s="13"/>
      <c r="I867" s="9" t="s">
        <v>11</v>
      </c>
      <c r="J867" s="10"/>
      <c r="K867" s="9"/>
      <c r="L867" s="9"/>
      <c r="M867" s="9"/>
      <c r="N867" s="9"/>
      <c r="O867" s="13"/>
      <c r="P867" s="9"/>
      <c r="Q867" s="9"/>
      <c r="R867" s="10"/>
      <c r="S867" s="9"/>
      <c r="T867" s="9"/>
      <c r="U867" s="9"/>
      <c r="V867" s="14"/>
      <c r="W867" s="9"/>
      <c r="X867" s="9"/>
      <c r="Y867" s="9"/>
      <c r="Z867" s="9"/>
      <c r="AA867" s="9"/>
    </row>
    <row r="868" spans="1:27" ht="12.75">
      <c r="A868" s="10">
        <v>45364</v>
      </c>
      <c r="B868" s="16" t="s">
        <v>12</v>
      </c>
      <c r="C868" s="11">
        <v>0</v>
      </c>
      <c r="D868" s="9"/>
      <c r="E868" s="12"/>
      <c r="F868" s="9"/>
      <c r="G868" s="9"/>
      <c r="H868" s="13"/>
      <c r="I868" s="9" t="s">
        <v>11</v>
      </c>
      <c r="J868" s="10"/>
      <c r="K868" s="9"/>
      <c r="L868" s="9"/>
      <c r="M868" s="9"/>
      <c r="N868" s="9"/>
      <c r="O868" s="13"/>
      <c r="P868" s="9"/>
      <c r="Q868" s="9"/>
      <c r="R868" s="10"/>
      <c r="S868" s="9"/>
      <c r="T868" s="9"/>
      <c r="U868" s="9"/>
      <c r="V868" s="14"/>
      <c r="W868" s="9"/>
      <c r="X868" s="9"/>
      <c r="Y868" s="9"/>
      <c r="Z868" s="9"/>
      <c r="AA868" s="9"/>
    </row>
    <row r="869" spans="1:27" ht="12.75">
      <c r="A869" s="10">
        <v>45364</v>
      </c>
      <c r="B869" s="16" t="s">
        <v>14</v>
      </c>
      <c r="C869" s="11">
        <v>2951</v>
      </c>
      <c r="D869" s="9">
        <v>35</v>
      </c>
      <c r="E869" s="12" t="s">
        <v>122</v>
      </c>
      <c r="F869" s="9"/>
      <c r="G869" s="9"/>
      <c r="H869" s="13"/>
      <c r="I869" s="9" t="s">
        <v>16</v>
      </c>
      <c r="J869" s="10"/>
      <c r="K869" s="9"/>
      <c r="L869" s="9"/>
      <c r="M869" s="9"/>
      <c r="N869" s="9"/>
      <c r="O869" s="13"/>
      <c r="P869" s="9"/>
      <c r="Q869" s="9"/>
      <c r="R869" s="10"/>
      <c r="S869" s="9"/>
      <c r="T869" s="9"/>
      <c r="U869" s="9"/>
      <c r="V869" s="14"/>
      <c r="W869" s="9"/>
      <c r="X869" s="9"/>
      <c r="Y869" s="9"/>
      <c r="Z869" s="9"/>
      <c r="AA869" s="9"/>
    </row>
    <row r="870" spans="1:27" ht="12.75">
      <c r="A870" s="10">
        <v>45364</v>
      </c>
      <c r="B870" s="9" t="s">
        <v>45</v>
      </c>
      <c r="C870" s="11">
        <v>2721.27</v>
      </c>
      <c r="D870" s="9">
        <v>31</v>
      </c>
      <c r="E870" s="12" t="s">
        <v>190</v>
      </c>
      <c r="F870" s="9"/>
      <c r="G870" s="9"/>
      <c r="H870" s="13"/>
      <c r="I870" s="9" t="s">
        <v>11</v>
      </c>
      <c r="J870" s="10"/>
      <c r="K870" s="9"/>
      <c r="L870" s="9"/>
      <c r="M870" s="9"/>
      <c r="N870" s="9"/>
      <c r="O870" s="13"/>
      <c r="P870" s="9"/>
      <c r="Q870" s="9"/>
      <c r="R870" s="10"/>
      <c r="S870" s="9"/>
      <c r="T870" s="9"/>
      <c r="U870" s="9"/>
      <c r="V870" s="14"/>
      <c r="W870" s="9"/>
      <c r="X870" s="9"/>
      <c r="Y870" s="9"/>
      <c r="Z870" s="9"/>
      <c r="AA870" s="9"/>
    </row>
    <row r="871" spans="1:27" ht="12.75">
      <c r="A871" s="10">
        <v>45364</v>
      </c>
      <c r="B871" s="9" t="s">
        <v>289</v>
      </c>
      <c r="C871" s="11">
        <v>3145.89</v>
      </c>
      <c r="D871" s="9">
        <v>28</v>
      </c>
      <c r="E871" s="12" t="s">
        <v>160</v>
      </c>
      <c r="F871" s="9"/>
      <c r="G871" s="9"/>
      <c r="H871" s="13"/>
      <c r="I871" s="9" t="s">
        <v>11</v>
      </c>
      <c r="J871" s="9"/>
      <c r="K871" s="9"/>
      <c r="L871" s="9"/>
      <c r="M871" s="9"/>
      <c r="N871" s="9"/>
      <c r="O871" s="13"/>
      <c r="P871" s="9"/>
      <c r="Q871" s="9"/>
      <c r="R871" s="10"/>
      <c r="S871" s="9"/>
      <c r="T871" s="9"/>
      <c r="U871" s="9"/>
      <c r="V871" s="14"/>
      <c r="W871" s="9"/>
      <c r="X871" s="9"/>
      <c r="Y871" s="9"/>
      <c r="Z871" s="9"/>
      <c r="AA871" s="9"/>
    </row>
    <row r="872" spans="1:27" ht="12.75">
      <c r="A872" s="10">
        <v>45364</v>
      </c>
      <c r="B872" s="16" t="s">
        <v>17</v>
      </c>
      <c r="C872" s="11">
        <v>3631.7</v>
      </c>
      <c r="D872" s="9">
        <v>45</v>
      </c>
      <c r="E872" s="12" t="s">
        <v>55</v>
      </c>
      <c r="F872" s="9"/>
      <c r="G872" s="9"/>
      <c r="H872" s="13"/>
      <c r="I872" s="9" t="s">
        <v>16</v>
      </c>
      <c r="J872" s="9"/>
      <c r="K872" s="9"/>
      <c r="L872" s="9"/>
      <c r="M872" s="9"/>
      <c r="N872" s="9"/>
      <c r="O872" s="13"/>
      <c r="P872" s="9"/>
      <c r="Q872" s="9"/>
      <c r="R872" s="10"/>
      <c r="S872" s="9"/>
      <c r="T872" s="9"/>
      <c r="U872" s="9"/>
      <c r="V872" s="14"/>
      <c r="W872" s="9"/>
      <c r="X872" s="9"/>
      <c r="Y872" s="9"/>
      <c r="Z872" s="9"/>
      <c r="AA872" s="9"/>
    </row>
    <row r="873" spans="1:27" ht="12.75">
      <c r="A873" s="10">
        <v>45364</v>
      </c>
      <c r="B873" s="16" t="s">
        <v>19</v>
      </c>
      <c r="C873" s="11">
        <v>2349.58</v>
      </c>
      <c r="D873" s="9">
        <v>27</v>
      </c>
      <c r="E873" s="12" t="s">
        <v>311</v>
      </c>
      <c r="F873" s="9"/>
      <c r="G873" s="9"/>
      <c r="H873" s="13"/>
      <c r="I873" s="9" t="s">
        <v>16</v>
      </c>
      <c r="J873" s="9"/>
      <c r="K873" s="9"/>
      <c r="L873" s="9"/>
      <c r="M873" s="9"/>
      <c r="N873" s="9"/>
      <c r="O873" s="13"/>
      <c r="P873" s="9"/>
      <c r="Q873" s="9"/>
      <c r="R873" s="10"/>
      <c r="S873" s="9"/>
      <c r="T873" s="9"/>
      <c r="U873" s="9"/>
      <c r="V873" s="14"/>
      <c r="W873" s="9"/>
      <c r="X873" s="9"/>
      <c r="Y873" s="9"/>
      <c r="Z873" s="9"/>
      <c r="AA873" s="9"/>
    </row>
    <row r="874" spans="1:27" ht="12.75">
      <c r="A874" s="10">
        <v>45364</v>
      </c>
      <c r="B874" s="16" t="s">
        <v>21</v>
      </c>
      <c r="C874" s="11">
        <v>3116</v>
      </c>
      <c r="D874" s="9">
        <v>37</v>
      </c>
      <c r="E874" s="12" t="s">
        <v>71</v>
      </c>
      <c r="F874" s="9"/>
      <c r="G874" s="9"/>
      <c r="H874" s="13"/>
      <c r="I874" s="9" t="s">
        <v>11</v>
      </c>
      <c r="J874" s="9"/>
      <c r="K874" s="9"/>
      <c r="L874" s="9"/>
      <c r="M874" s="9"/>
      <c r="N874" s="9"/>
      <c r="O874" s="13"/>
      <c r="P874" s="9"/>
      <c r="Q874" s="9"/>
      <c r="R874" s="10"/>
      <c r="S874" s="9"/>
      <c r="T874" s="9"/>
      <c r="U874" s="9"/>
      <c r="V874" s="14"/>
      <c r="W874" s="9"/>
      <c r="X874" s="9"/>
      <c r="Y874" s="9"/>
      <c r="Z874" s="9"/>
      <c r="AA874" s="9"/>
    </row>
    <row r="875" spans="1:27" ht="12.75">
      <c r="A875" s="10">
        <v>45364</v>
      </c>
      <c r="B875" s="9" t="s">
        <v>43</v>
      </c>
      <c r="C875" s="11">
        <v>2730.39</v>
      </c>
      <c r="D875" s="9">
        <v>32</v>
      </c>
      <c r="E875" s="12" t="s">
        <v>222</v>
      </c>
      <c r="F875" s="9"/>
      <c r="G875" s="9"/>
      <c r="H875" s="13"/>
      <c r="I875" s="9" t="s">
        <v>11</v>
      </c>
      <c r="J875" s="9"/>
      <c r="K875" s="9"/>
      <c r="L875" s="9"/>
      <c r="M875" s="9"/>
      <c r="N875" s="9"/>
      <c r="O875" s="13"/>
      <c r="P875" s="9"/>
      <c r="Q875" s="9"/>
      <c r="R875" s="10"/>
      <c r="S875" s="9"/>
      <c r="T875" s="9"/>
      <c r="U875" s="9"/>
      <c r="V875" s="14"/>
      <c r="W875" s="9"/>
      <c r="X875" s="9"/>
      <c r="Y875" s="9"/>
      <c r="Z875" s="9"/>
      <c r="AA875" s="9"/>
    </row>
    <row r="876" spans="1:27" ht="12.75">
      <c r="A876" s="10">
        <v>45365</v>
      </c>
      <c r="B876" s="9" t="s">
        <v>286</v>
      </c>
      <c r="C876" s="11">
        <v>3805</v>
      </c>
      <c r="D876" s="9">
        <v>38</v>
      </c>
      <c r="E876" s="12" t="s">
        <v>120</v>
      </c>
      <c r="F876" s="9"/>
      <c r="G876" s="9"/>
      <c r="H876" s="13"/>
      <c r="I876" s="9" t="s">
        <v>11</v>
      </c>
      <c r="J876" s="10"/>
      <c r="K876" s="9"/>
      <c r="L876" s="9"/>
      <c r="M876" s="9"/>
      <c r="N876" s="9"/>
      <c r="O876" s="13"/>
      <c r="P876" s="9"/>
      <c r="Q876" s="9"/>
      <c r="R876" s="10"/>
      <c r="S876" s="9"/>
      <c r="T876" s="9"/>
      <c r="U876" s="9"/>
      <c r="V876" s="14"/>
      <c r="W876" s="9"/>
      <c r="X876" s="9"/>
      <c r="Y876" s="9"/>
      <c r="Z876" s="9"/>
      <c r="AA876" s="9"/>
    </row>
    <row r="877" spans="1:27" ht="12.75">
      <c r="A877" s="10">
        <v>45365</v>
      </c>
      <c r="B877" s="16" t="s">
        <v>9</v>
      </c>
      <c r="C877" s="11">
        <v>4503.74</v>
      </c>
      <c r="D877" s="9">
        <v>50</v>
      </c>
      <c r="E877" s="12" t="s">
        <v>85</v>
      </c>
      <c r="F877" s="9"/>
      <c r="G877" s="9"/>
      <c r="H877" s="13"/>
      <c r="I877" s="9" t="s">
        <v>11</v>
      </c>
      <c r="J877" s="10"/>
      <c r="K877" s="9"/>
      <c r="L877" s="9"/>
      <c r="M877" s="9"/>
      <c r="N877" s="9"/>
      <c r="O877" s="13"/>
      <c r="P877" s="9"/>
      <c r="Q877" s="9"/>
      <c r="R877" s="10"/>
      <c r="S877" s="9"/>
      <c r="T877" s="9"/>
      <c r="U877" s="9"/>
      <c r="V877" s="14"/>
      <c r="W877" s="9"/>
      <c r="X877" s="9"/>
      <c r="Y877" s="9"/>
      <c r="Z877" s="9"/>
      <c r="AA877" s="9"/>
    </row>
    <row r="878" spans="1:27" ht="12.75">
      <c r="A878" s="10">
        <v>45365</v>
      </c>
      <c r="B878" s="16" t="s">
        <v>12</v>
      </c>
      <c r="C878" s="11">
        <v>0</v>
      </c>
      <c r="D878" s="9"/>
      <c r="E878" s="12"/>
      <c r="F878" s="9"/>
      <c r="G878" s="9"/>
      <c r="H878" s="13"/>
      <c r="I878" s="9" t="s">
        <v>11</v>
      </c>
      <c r="J878" s="10"/>
      <c r="K878" s="9"/>
      <c r="L878" s="9"/>
      <c r="M878" s="9"/>
      <c r="N878" s="9"/>
      <c r="O878" s="13"/>
      <c r="P878" s="9"/>
      <c r="Q878" s="9"/>
      <c r="R878" s="10"/>
      <c r="S878" s="9"/>
      <c r="T878" s="9"/>
      <c r="U878" s="9"/>
      <c r="V878" s="14"/>
      <c r="W878" s="9"/>
      <c r="X878" s="9"/>
      <c r="Y878" s="9"/>
      <c r="Z878" s="9"/>
      <c r="AA878" s="9"/>
    </row>
    <row r="879" spans="1:27" ht="12.75">
      <c r="A879" s="10">
        <v>45365</v>
      </c>
      <c r="B879" s="16" t="s">
        <v>14</v>
      </c>
      <c r="C879" s="11">
        <v>2624.28</v>
      </c>
      <c r="D879" s="9">
        <v>36</v>
      </c>
      <c r="E879" s="12" t="s">
        <v>198</v>
      </c>
      <c r="F879" s="9"/>
      <c r="G879" s="9"/>
      <c r="H879" s="13"/>
      <c r="I879" s="9" t="s">
        <v>16</v>
      </c>
      <c r="J879" s="10"/>
      <c r="K879" s="9"/>
      <c r="L879" s="9"/>
      <c r="M879" s="9"/>
      <c r="N879" s="9"/>
      <c r="O879" s="13"/>
      <c r="P879" s="9"/>
      <c r="Q879" s="9"/>
      <c r="R879" s="10"/>
      <c r="S879" s="9"/>
      <c r="T879" s="9"/>
      <c r="U879" s="9"/>
      <c r="V879" s="14"/>
      <c r="W879" s="9"/>
      <c r="X879" s="9"/>
      <c r="Y879" s="9"/>
      <c r="Z879" s="9"/>
      <c r="AA879" s="9"/>
    </row>
    <row r="880" spans="1:27" ht="12.75">
      <c r="A880" s="10">
        <v>45365</v>
      </c>
      <c r="B880" s="9" t="s">
        <v>45</v>
      </c>
      <c r="C880" s="11">
        <v>4557.17</v>
      </c>
      <c r="D880" s="9">
        <v>48</v>
      </c>
      <c r="E880" s="12" t="s">
        <v>36</v>
      </c>
      <c r="F880" s="9"/>
      <c r="G880" s="9"/>
      <c r="H880" s="13"/>
      <c r="I880" s="9" t="s">
        <v>11</v>
      </c>
      <c r="J880" s="10"/>
      <c r="K880" s="9"/>
      <c r="L880" s="9"/>
      <c r="M880" s="9"/>
      <c r="N880" s="9"/>
      <c r="O880" s="13"/>
      <c r="P880" s="9"/>
      <c r="Q880" s="9"/>
      <c r="R880" s="10"/>
      <c r="S880" s="9"/>
      <c r="T880" s="9"/>
      <c r="U880" s="9"/>
      <c r="V880" s="14"/>
      <c r="W880" s="9"/>
      <c r="X880" s="9"/>
      <c r="Y880" s="9"/>
      <c r="Z880" s="9"/>
      <c r="AA880" s="9"/>
    </row>
    <row r="881" spans="1:27" ht="12.75">
      <c r="A881" s="10">
        <v>45365</v>
      </c>
      <c r="B881" s="9" t="s">
        <v>289</v>
      </c>
      <c r="C881" s="11">
        <v>2124.39</v>
      </c>
      <c r="D881" s="9">
        <v>27</v>
      </c>
      <c r="E881" s="12" t="s">
        <v>76</v>
      </c>
      <c r="F881" s="9"/>
      <c r="G881" s="9"/>
      <c r="H881" s="13"/>
      <c r="I881" s="9" t="s">
        <v>11</v>
      </c>
      <c r="J881" s="9"/>
      <c r="K881" s="9"/>
      <c r="L881" s="9"/>
      <c r="M881" s="9"/>
      <c r="N881" s="9"/>
      <c r="O881" s="13"/>
      <c r="P881" s="9"/>
      <c r="Q881" s="9"/>
      <c r="R881" s="10"/>
      <c r="S881" s="9"/>
      <c r="T881" s="9"/>
      <c r="U881" s="9"/>
      <c r="V881" s="14"/>
      <c r="W881" s="9"/>
      <c r="X881" s="9"/>
      <c r="Y881" s="9"/>
      <c r="Z881" s="9"/>
      <c r="AA881" s="9"/>
    </row>
    <row r="882" spans="1:27" ht="12.75">
      <c r="A882" s="10">
        <v>45365</v>
      </c>
      <c r="B882" s="16" t="s">
        <v>17</v>
      </c>
      <c r="C882" s="11">
        <v>4450.8100000000004</v>
      </c>
      <c r="D882" s="9">
        <v>53</v>
      </c>
      <c r="E882" s="12" t="s">
        <v>98</v>
      </c>
      <c r="F882" s="9"/>
      <c r="G882" s="9"/>
      <c r="H882" s="13"/>
      <c r="I882" s="9" t="s">
        <v>16</v>
      </c>
      <c r="J882" s="9"/>
      <c r="K882" s="9"/>
      <c r="L882" s="9"/>
      <c r="M882" s="9"/>
      <c r="N882" s="9"/>
      <c r="O882" s="13"/>
      <c r="P882" s="9"/>
      <c r="Q882" s="9"/>
      <c r="R882" s="10"/>
      <c r="S882" s="9"/>
      <c r="T882" s="9"/>
      <c r="U882" s="9"/>
      <c r="V882" s="14"/>
      <c r="W882" s="9"/>
      <c r="X882" s="9"/>
      <c r="Y882" s="9"/>
      <c r="Z882" s="9"/>
      <c r="AA882" s="9"/>
    </row>
    <row r="883" spans="1:27" ht="12.75">
      <c r="A883" s="10">
        <v>45365</v>
      </c>
      <c r="B883" s="16" t="s">
        <v>19</v>
      </c>
      <c r="C883" s="11">
        <v>2628.47</v>
      </c>
      <c r="D883" s="9">
        <v>32</v>
      </c>
      <c r="E883" s="12" t="s">
        <v>312</v>
      </c>
      <c r="F883" s="9"/>
      <c r="G883" s="9"/>
      <c r="H883" s="13"/>
      <c r="I883" s="9" t="s">
        <v>16</v>
      </c>
      <c r="J883" s="9" t="s">
        <v>294</v>
      </c>
      <c r="K883" s="9"/>
      <c r="L883" s="9"/>
      <c r="M883" s="9"/>
      <c r="N883" s="9"/>
      <c r="O883" s="13"/>
      <c r="P883" s="9"/>
      <c r="Q883" s="9"/>
      <c r="R883" s="10"/>
      <c r="S883" s="9"/>
      <c r="T883" s="9"/>
      <c r="U883" s="9"/>
      <c r="V883" s="14"/>
      <c r="W883" s="9"/>
      <c r="X883" s="9"/>
      <c r="Y883" s="9"/>
      <c r="Z883" s="9"/>
      <c r="AA883" s="9"/>
    </row>
    <row r="884" spans="1:27" ht="12.75">
      <c r="A884" s="10">
        <v>45365</v>
      </c>
      <c r="B884" s="16" t="s">
        <v>21</v>
      </c>
      <c r="C884" s="11">
        <v>4147.46</v>
      </c>
      <c r="D884" s="9">
        <v>47</v>
      </c>
      <c r="E884" s="12" t="s">
        <v>57</v>
      </c>
      <c r="F884" s="9"/>
      <c r="G884" s="9"/>
      <c r="H884" s="13"/>
      <c r="I884" s="9" t="s">
        <v>11</v>
      </c>
      <c r="J884" s="9"/>
      <c r="K884" s="9"/>
      <c r="L884" s="9"/>
      <c r="M884" s="9"/>
      <c r="N884" s="9"/>
      <c r="O884" s="13"/>
      <c r="P884" s="9"/>
      <c r="Q884" s="9"/>
      <c r="R884" s="10"/>
      <c r="S884" s="9"/>
      <c r="T884" s="9"/>
      <c r="U884" s="9"/>
      <c r="V884" s="14"/>
      <c r="W884" s="9"/>
      <c r="X884" s="9"/>
      <c r="Y884" s="9"/>
      <c r="Z884" s="9"/>
      <c r="AA884" s="9"/>
    </row>
    <row r="885" spans="1:27" ht="12.75">
      <c r="A885" s="10">
        <v>45365</v>
      </c>
      <c r="B885" s="9" t="s">
        <v>43</v>
      </c>
      <c r="C885" s="11">
        <v>2729.94</v>
      </c>
      <c r="D885" s="9">
        <v>32</v>
      </c>
      <c r="E885" s="12" t="s">
        <v>44</v>
      </c>
      <c r="F885" s="9"/>
      <c r="G885" s="9"/>
      <c r="H885" s="13"/>
      <c r="I885" s="9" t="s">
        <v>11</v>
      </c>
      <c r="J885" s="9"/>
      <c r="K885" s="9"/>
      <c r="L885" s="9"/>
      <c r="M885" s="9"/>
      <c r="N885" s="9"/>
      <c r="O885" s="13"/>
      <c r="P885" s="9"/>
      <c r="Q885" s="9"/>
      <c r="R885" s="10"/>
      <c r="S885" s="9"/>
      <c r="T885" s="9"/>
      <c r="U885" s="9"/>
      <c r="V885" s="14"/>
      <c r="W885" s="9"/>
      <c r="X885" s="9"/>
      <c r="Y885" s="9"/>
      <c r="Z885" s="9"/>
      <c r="AA885" s="9"/>
    </row>
    <row r="886" spans="1:27" ht="12.75">
      <c r="A886" s="10">
        <v>45366</v>
      </c>
      <c r="B886" s="9" t="s">
        <v>286</v>
      </c>
      <c r="C886" s="11">
        <v>4895.8</v>
      </c>
      <c r="D886" s="9">
        <v>56</v>
      </c>
      <c r="E886" s="12" t="s">
        <v>75</v>
      </c>
      <c r="F886" s="9"/>
      <c r="G886" s="9"/>
      <c r="H886" s="13"/>
      <c r="I886" s="9" t="s">
        <v>11</v>
      </c>
      <c r="J886" s="10"/>
      <c r="K886" s="9"/>
      <c r="L886" s="9"/>
      <c r="M886" s="9"/>
      <c r="N886" s="9"/>
      <c r="O886" s="13"/>
      <c r="P886" s="9"/>
      <c r="Q886" s="9"/>
      <c r="R886" s="10"/>
      <c r="S886" s="9"/>
      <c r="T886" s="9"/>
      <c r="U886" s="9"/>
      <c r="V886" s="14"/>
      <c r="W886" s="9"/>
      <c r="X886" s="9"/>
      <c r="Y886" s="9"/>
      <c r="Z886" s="9"/>
      <c r="AA886" s="9"/>
    </row>
    <row r="887" spans="1:27" ht="12.75">
      <c r="A887" s="10">
        <v>45366</v>
      </c>
      <c r="B887" s="16" t="s">
        <v>9</v>
      </c>
      <c r="C887" s="11">
        <v>7090.72</v>
      </c>
      <c r="D887" s="9">
        <v>79</v>
      </c>
      <c r="E887" s="12" t="s">
        <v>33</v>
      </c>
      <c r="F887" s="9"/>
      <c r="G887" s="9"/>
      <c r="H887" s="13"/>
      <c r="I887" s="9" t="s">
        <v>11</v>
      </c>
      <c r="J887" s="10"/>
      <c r="K887" s="9"/>
      <c r="L887" s="9"/>
      <c r="M887" s="9"/>
      <c r="N887" s="9"/>
      <c r="O887" s="13"/>
      <c r="P887" s="9"/>
      <c r="Q887" s="9"/>
      <c r="R887" s="10"/>
      <c r="S887" s="9"/>
      <c r="T887" s="9"/>
      <c r="U887" s="9"/>
      <c r="V887" s="14"/>
      <c r="W887" s="9"/>
      <c r="X887" s="9"/>
      <c r="Y887" s="9"/>
      <c r="Z887" s="9"/>
      <c r="AA887" s="9"/>
    </row>
    <row r="888" spans="1:27" ht="12.75">
      <c r="A888" s="10">
        <v>45366</v>
      </c>
      <c r="B888" s="16" t="s">
        <v>12</v>
      </c>
      <c r="C888" s="11">
        <v>7628.17</v>
      </c>
      <c r="D888" s="9">
        <v>90</v>
      </c>
      <c r="E888" s="12" t="s">
        <v>118</v>
      </c>
      <c r="F888" s="9"/>
      <c r="G888" s="9"/>
      <c r="H888" s="13"/>
      <c r="I888" s="9" t="s">
        <v>11</v>
      </c>
      <c r="J888" s="10"/>
      <c r="K888" s="9"/>
      <c r="L888" s="9"/>
      <c r="M888" s="9"/>
      <c r="N888" s="9"/>
      <c r="O888" s="13"/>
      <c r="P888" s="9"/>
      <c r="Q888" s="9"/>
      <c r="R888" s="10"/>
      <c r="S888" s="9"/>
      <c r="T888" s="9"/>
      <c r="U888" s="9"/>
      <c r="V888" s="14"/>
      <c r="W888" s="9"/>
      <c r="X888" s="9"/>
      <c r="Y888" s="9"/>
      <c r="Z888" s="9"/>
      <c r="AA888" s="9"/>
    </row>
    <row r="889" spans="1:27" ht="12.75">
      <c r="A889" s="10">
        <v>45366</v>
      </c>
      <c r="B889" s="16" t="s">
        <v>14</v>
      </c>
      <c r="C889" s="11">
        <v>6656.98</v>
      </c>
      <c r="D889" s="9">
        <v>87</v>
      </c>
      <c r="E889" s="12" t="s">
        <v>74</v>
      </c>
      <c r="F889" s="9"/>
      <c r="G889" s="9"/>
      <c r="H889" s="13"/>
      <c r="I889" s="9" t="s">
        <v>16</v>
      </c>
      <c r="J889" s="10"/>
      <c r="K889" s="9"/>
      <c r="L889" s="9"/>
      <c r="M889" s="9"/>
      <c r="N889" s="9"/>
      <c r="O889" s="13"/>
      <c r="P889" s="9"/>
      <c r="Q889" s="9"/>
      <c r="R889" s="10"/>
      <c r="S889" s="9"/>
      <c r="T889" s="9"/>
      <c r="U889" s="9"/>
      <c r="V889" s="14"/>
      <c r="W889" s="9"/>
      <c r="X889" s="9"/>
      <c r="Y889" s="9"/>
      <c r="Z889" s="9"/>
      <c r="AA889" s="9"/>
    </row>
    <row r="890" spans="1:27" ht="12.75">
      <c r="A890" s="10">
        <v>45366</v>
      </c>
      <c r="B890" s="9" t="s">
        <v>45</v>
      </c>
      <c r="C890" s="11">
        <v>9141.31</v>
      </c>
      <c r="D890" s="9">
        <v>109</v>
      </c>
      <c r="E890" s="12" t="s">
        <v>146</v>
      </c>
      <c r="F890" s="9"/>
      <c r="G890" s="9"/>
      <c r="H890" s="13"/>
      <c r="I890" s="9" t="s">
        <v>11</v>
      </c>
      <c r="J890" s="10"/>
      <c r="K890" s="9"/>
      <c r="L890" s="9"/>
      <c r="M890" s="9"/>
      <c r="N890" s="9"/>
      <c r="O890" s="13"/>
      <c r="P890" s="9"/>
      <c r="Q890" s="9"/>
      <c r="R890" s="10"/>
      <c r="S890" s="9"/>
      <c r="T890" s="9"/>
      <c r="U890" s="9"/>
      <c r="V890" s="14"/>
      <c r="W890" s="9"/>
      <c r="X890" s="9"/>
      <c r="Y890" s="9"/>
      <c r="Z890" s="9"/>
      <c r="AA890" s="9"/>
    </row>
    <row r="891" spans="1:27" ht="12.75">
      <c r="A891" s="10">
        <v>45366</v>
      </c>
      <c r="B891" s="9" t="s">
        <v>289</v>
      </c>
      <c r="C891" s="11">
        <v>0</v>
      </c>
      <c r="D891" s="9"/>
      <c r="E891" s="12"/>
      <c r="F891" s="9"/>
      <c r="G891" s="9"/>
      <c r="H891" s="13"/>
      <c r="I891" s="9" t="s">
        <v>11</v>
      </c>
      <c r="J891" s="9"/>
      <c r="K891" s="9"/>
      <c r="L891" s="9"/>
      <c r="M891" s="9"/>
      <c r="N891" s="9"/>
      <c r="O891" s="13"/>
      <c r="P891" s="9"/>
      <c r="Q891" s="9"/>
      <c r="R891" s="10"/>
      <c r="S891" s="9"/>
      <c r="T891" s="9"/>
      <c r="U891" s="9"/>
      <c r="V891" s="14"/>
      <c r="W891" s="9"/>
      <c r="X891" s="9"/>
      <c r="Y891" s="9"/>
      <c r="Z891" s="9"/>
      <c r="AA891" s="9"/>
    </row>
    <row r="892" spans="1:27" ht="12.75">
      <c r="A892" s="10">
        <v>45366</v>
      </c>
      <c r="B892" s="16" t="s">
        <v>17</v>
      </c>
      <c r="C892" s="11">
        <v>5982.03</v>
      </c>
      <c r="D892" s="9">
        <v>71</v>
      </c>
      <c r="E892" s="12" t="s">
        <v>89</v>
      </c>
      <c r="F892" s="9"/>
      <c r="G892" s="9"/>
      <c r="H892" s="13"/>
      <c r="I892" s="9" t="s">
        <v>16</v>
      </c>
      <c r="J892" s="9"/>
      <c r="K892" s="9"/>
      <c r="L892" s="9"/>
      <c r="M892" s="9"/>
      <c r="N892" s="9"/>
      <c r="O892" s="13"/>
      <c r="P892" s="9"/>
      <c r="Q892" s="9"/>
      <c r="R892" s="10"/>
      <c r="S892" s="9"/>
      <c r="T892" s="9"/>
      <c r="U892" s="9"/>
      <c r="V892" s="14"/>
      <c r="W892" s="9"/>
      <c r="X892" s="9"/>
      <c r="Y892" s="9"/>
      <c r="Z892" s="9"/>
      <c r="AA892" s="9"/>
    </row>
    <row r="893" spans="1:27" ht="12.75">
      <c r="A893" s="10">
        <v>45366</v>
      </c>
      <c r="B893" s="16" t="s">
        <v>19</v>
      </c>
      <c r="C893" s="11">
        <v>6532.86</v>
      </c>
      <c r="D893" s="9">
        <v>83</v>
      </c>
      <c r="E893" s="12" t="s">
        <v>313</v>
      </c>
      <c r="F893" s="9"/>
      <c r="G893" s="9"/>
      <c r="H893" s="13"/>
      <c r="I893" s="9" t="s">
        <v>16</v>
      </c>
      <c r="J893" s="9"/>
      <c r="K893" s="9"/>
      <c r="L893" s="9"/>
      <c r="M893" s="9"/>
      <c r="N893" s="9"/>
      <c r="O893" s="13"/>
      <c r="P893" s="9"/>
      <c r="Q893" s="9"/>
      <c r="R893" s="10"/>
      <c r="S893" s="9"/>
      <c r="T893" s="9"/>
      <c r="U893" s="9"/>
      <c r="V893" s="14"/>
      <c r="W893" s="9"/>
      <c r="X893" s="9"/>
      <c r="Y893" s="9"/>
      <c r="Z893" s="9"/>
      <c r="AA893" s="9"/>
    </row>
    <row r="894" spans="1:27" ht="12.75">
      <c r="A894" s="10">
        <v>45366</v>
      </c>
      <c r="B894" s="16" t="s">
        <v>21</v>
      </c>
      <c r="C894" s="11">
        <v>8995.56</v>
      </c>
      <c r="D894" s="9">
        <v>95</v>
      </c>
      <c r="E894" s="12" t="s">
        <v>96</v>
      </c>
      <c r="F894" s="9"/>
      <c r="G894" s="9"/>
      <c r="H894" s="13"/>
      <c r="I894" s="9" t="s">
        <v>11</v>
      </c>
      <c r="J894" s="9"/>
      <c r="K894" s="9"/>
      <c r="L894" s="9"/>
      <c r="M894" s="9"/>
      <c r="N894" s="9"/>
      <c r="O894" s="13"/>
      <c r="P894" s="9"/>
      <c r="Q894" s="9"/>
      <c r="R894" s="10"/>
      <c r="S894" s="9"/>
      <c r="T894" s="9"/>
      <c r="U894" s="9"/>
      <c r="V894" s="14"/>
      <c r="W894" s="9"/>
      <c r="X894" s="9"/>
      <c r="Y894" s="9"/>
      <c r="Z894" s="9"/>
      <c r="AA894" s="9"/>
    </row>
    <row r="895" spans="1:27" ht="12.75">
      <c r="A895" s="10">
        <v>45366</v>
      </c>
      <c r="B895" s="9" t="s">
        <v>43</v>
      </c>
      <c r="C895" s="11">
        <v>8822.2099999999991</v>
      </c>
      <c r="D895" s="9">
        <v>103</v>
      </c>
      <c r="E895" s="12" t="s">
        <v>314</v>
      </c>
      <c r="F895" s="9"/>
      <c r="G895" s="9"/>
      <c r="H895" s="13"/>
      <c r="I895" s="9" t="s">
        <v>11</v>
      </c>
      <c r="J895" s="9"/>
      <c r="K895" s="9"/>
      <c r="L895" s="9"/>
      <c r="M895" s="9"/>
      <c r="N895" s="9"/>
      <c r="O895" s="13"/>
      <c r="P895" s="9"/>
      <c r="Q895" s="9"/>
      <c r="R895" s="10"/>
      <c r="S895" s="9"/>
      <c r="T895" s="9"/>
      <c r="U895" s="9"/>
      <c r="V895" s="14"/>
      <c r="W895" s="9"/>
      <c r="X895" s="9"/>
      <c r="Y895" s="9"/>
      <c r="Z895" s="9"/>
      <c r="AA895" s="9"/>
    </row>
    <row r="896" spans="1:27" ht="12.75">
      <c r="A896" s="10">
        <v>45367</v>
      </c>
      <c r="B896" s="9" t="s">
        <v>286</v>
      </c>
      <c r="C896" s="11">
        <v>5727.81</v>
      </c>
      <c r="D896" s="9">
        <v>63</v>
      </c>
      <c r="E896" s="12" t="s">
        <v>96</v>
      </c>
      <c r="F896" s="9"/>
      <c r="G896" s="9"/>
      <c r="H896" s="13"/>
      <c r="I896" s="9" t="s">
        <v>11</v>
      </c>
      <c r="J896" s="10"/>
      <c r="K896" s="9"/>
      <c r="L896" s="9"/>
      <c r="M896" s="9"/>
      <c r="N896" s="9"/>
      <c r="O896" s="13"/>
      <c r="P896" s="9"/>
      <c r="Q896" s="9"/>
      <c r="R896" s="10"/>
      <c r="S896" s="9"/>
      <c r="T896" s="9"/>
      <c r="U896" s="9"/>
      <c r="V896" s="14"/>
      <c r="W896" s="9"/>
      <c r="X896" s="9"/>
      <c r="Y896" s="9"/>
      <c r="Z896" s="9"/>
      <c r="AA896" s="9"/>
    </row>
    <row r="897" spans="1:27" ht="12.75">
      <c r="A897" s="10">
        <v>45367</v>
      </c>
      <c r="B897" s="16" t="s">
        <v>9</v>
      </c>
      <c r="C897" s="11">
        <v>8188.67</v>
      </c>
      <c r="D897" s="9">
        <v>79</v>
      </c>
      <c r="E897" s="12" t="s">
        <v>160</v>
      </c>
      <c r="F897" s="9"/>
      <c r="G897" s="9"/>
      <c r="H897" s="13"/>
      <c r="I897" s="9" t="s">
        <v>11</v>
      </c>
      <c r="J897" s="10"/>
      <c r="K897" s="9"/>
      <c r="L897" s="9"/>
      <c r="M897" s="9"/>
      <c r="N897" s="9"/>
      <c r="O897" s="13"/>
      <c r="P897" s="9"/>
      <c r="Q897" s="9"/>
      <c r="R897" s="10"/>
      <c r="S897" s="9"/>
      <c r="T897" s="9"/>
      <c r="U897" s="9"/>
      <c r="V897" s="14"/>
      <c r="W897" s="9"/>
      <c r="X897" s="9"/>
      <c r="Y897" s="9"/>
      <c r="Z897" s="9"/>
      <c r="AA897" s="9"/>
    </row>
    <row r="898" spans="1:27" ht="12.75">
      <c r="A898" s="10">
        <v>45367</v>
      </c>
      <c r="B898" s="16" t="s">
        <v>12</v>
      </c>
      <c r="C898" s="11">
        <v>7011.18</v>
      </c>
      <c r="D898" s="9">
        <v>81</v>
      </c>
      <c r="E898" s="12" t="s">
        <v>20</v>
      </c>
      <c r="F898" s="9"/>
      <c r="G898" s="9"/>
      <c r="H898" s="13"/>
      <c r="I898" s="9" t="s">
        <v>11</v>
      </c>
      <c r="J898" s="10"/>
      <c r="K898" s="9"/>
      <c r="L898" s="9"/>
      <c r="M898" s="9"/>
      <c r="N898" s="9"/>
      <c r="O898" s="13"/>
      <c r="P898" s="9"/>
      <c r="Q898" s="9"/>
      <c r="R898" s="10"/>
      <c r="S898" s="9"/>
      <c r="T898" s="9"/>
      <c r="U898" s="9"/>
      <c r="V898" s="14"/>
      <c r="W898" s="9"/>
      <c r="X898" s="9"/>
      <c r="Y898" s="9"/>
      <c r="Z898" s="9"/>
      <c r="AA898" s="9"/>
    </row>
    <row r="899" spans="1:27" ht="12.75">
      <c r="A899" s="10">
        <v>45367</v>
      </c>
      <c r="B899" s="16" t="s">
        <v>14</v>
      </c>
      <c r="C899" s="11">
        <v>7801.52</v>
      </c>
      <c r="D899" s="9">
        <v>87</v>
      </c>
      <c r="E899" s="12" t="s">
        <v>315</v>
      </c>
      <c r="F899" s="9"/>
      <c r="G899" s="9"/>
      <c r="H899" s="13"/>
      <c r="I899" s="9" t="s">
        <v>16</v>
      </c>
      <c r="J899" s="10"/>
      <c r="K899" s="9"/>
      <c r="L899" s="9"/>
      <c r="M899" s="9"/>
      <c r="N899" s="9"/>
      <c r="O899" s="13"/>
      <c r="P899" s="9"/>
      <c r="Q899" s="9"/>
      <c r="R899" s="10"/>
      <c r="S899" s="9"/>
      <c r="T899" s="9"/>
      <c r="U899" s="9"/>
      <c r="V899" s="14"/>
      <c r="W899" s="9"/>
      <c r="X899" s="9"/>
      <c r="Y899" s="9"/>
      <c r="Z899" s="9"/>
      <c r="AA899" s="9"/>
    </row>
    <row r="900" spans="1:27" ht="12.75">
      <c r="A900" s="10">
        <v>45367</v>
      </c>
      <c r="B900" s="9" t="s">
        <v>45</v>
      </c>
      <c r="C900" s="11">
        <v>8068.06</v>
      </c>
      <c r="D900" s="9">
        <v>98</v>
      </c>
      <c r="E900" s="12" t="s">
        <v>94</v>
      </c>
      <c r="F900" s="9"/>
      <c r="G900" s="9"/>
      <c r="H900" s="13"/>
      <c r="I900" s="9" t="s">
        <v>11</v>
      </c>
      <c r="J900" s="10"/>
      <c r="K900" s="9"/>
      <c r="L900" s="9"/>
      <c r="M900" s="9"/>
      <c r="N900" s="9"/>
      <c r="O900" s="13"/>
      <c r="P900" s="9"/>
      <c r="Q900" s="9"/>
      <c r="R900" s="10"/>
      <c r="S900" s="9"/>
      <c r="T900" s="9"/>
      <c r="U900" s="9"/>
      <c r="V900" s="14"/>
      <c r="W900" s="9"/>
      <c r="X900" s="9"/>
      <c r="Y900" s="9"/>
      <c r="Z900" s="9"/>
      <c r="AA900" s="9"/>
    </row>
    <row r="901" spans="1:27" ht="12.75">
      <c r="A901" s="10">
        <v>45367</v>
      </c>
      <c r="B901" s="9" t="s">
        <v>289</v>
      </c>
      <c r="C901" s="11">
        <v>4881.0200000000004</v>
      </c>
      <c r="D901" s="9">
        <v>51</v>
      </c>
      <c r="E901" s="12" t="s">
        <v>24</v>
      </c>
      <c r="F901" s="9"/>
      <c r="G901" s="9"/>
      <c r="H901" s="13"/>
      <c r="I901" s="9" t="s">
        <v>11</v>
      </c>
      <c r="J901" s="9"/>
      <c r="K901" s="9"/>
      <c r="L901" s="9"/>
      <c r="M901" s="9"/>
      <c r="N901" s="9"/>
      <c r="O901" s="13"/>
      <c r="P901" s="9"/>
      <c r="Q901" s="9"/>
      <c r="R901" s="10"/>
      <c r="S901" s="9"/>
      <c r="T901" s="9"/>
      <c r="U901" s="9"/>
      <c r="V901" s="14"/>
      <c r="W901" s="9"/>
      <c r="X901" s="9"/>
      <c r="Y901" s="9"/>
      <c r="Z901" s="9"/>
      <c r="AA901" s="9"/>
    </row>
    <row r="902" spans="1:27" ht="12.75">
      <c r="A902" s="10">
        <v>45367</v>
      </c>
      <c r="B902" s="16" t="s">
        <v>17</v>
      </c>
      <c r="C902" s="11">
        <v>7585.52</v>
      </c>
      <c r="D902" s="9">
        <v>85</v>
      </c>
      <c r="E902" s="12" t="s">
        <v>316</v>
      </c>
      <c r="F902" s="9"/>
      <c r="G902" s="9"/>
      <c r="H902" s="13"/>
      <c r="I902" s="9" t="s">
        <v>16</v>
      </c>
      <c r="J902" s="9"/>
      <c r="K902" s="9"/>
      <c r="L902" s="9"/>
      <c r="M902" s="9"/>
      <c r="N902" s="9"/>
      <c r="O902" s="13"/>
      <c r="P902" s="9"/>
      <c r="Q902" s="9"/>
      <c r="R902" s="10"/>
      <c r="S902" s="9"/>
      <c r="T902" s="9"/>
      <c r="U902" s="9"/>
      <c r="V902" s="14"/>
      <c r="W902" s="9"/>
      <c r="X902" s="9"/>
      <c r="Y902" s="9"/>
      <c r="Z902" s="9"/>
      <c r="AA902" s="9"/>
    </row>
    <row r="903" spans="1:27" ht="12.75">
      <c r="A903" s="10">
        <v>45367</v>
      </c>
      <c r="B903" s="16" t="s">
        <v>19</v>
      </c>
      <c r="C903" s="11">
        <v>7013.46</v>
      </c>
      <c r="D903" s="9">
        <v>83</v>
      </c>
      <c r="E903" s="12" t="s">
        <v>268</v>
      </c>
      <c r="F903" s="9"/>
      <c r="G903" s="9"/>
      <c r="H903" s="13"/>
      <c r="I903" s="9" t="s">
        <v>16</v>
      </c>
      <c r="J903" s="9"/>
      <c r="K903" s="9"/>
      <c r="L903" s="9"/>
      <c r="M903" s="9"/>
      <c r="N903" s="9"/>
      <c r="O903" s="13"/>
      <c r="P903" s="9"/>
      <c r="Q903" s="9"/>
      <c r="R903" s="10"/>
      <c r="S903" s="9"/>
      <c r="T903" s="9"/>
      <c r="U903" s="9"/>
      <c r="V903" s="14"/>
      <c r="W903" s="9"/>
      <c r="X903" s="9"/>
      <c r="Y903" s="9"/>
      <c r="Z903" s="9"/>
      <c r="AA903" s="9"/>
    </row>
    <row r="904" spans="1:27" ht="12.75">
      <c r="A904" s="10">
        <v>45367</v>
      </c>
      <c r="B904" s="16" t="s">
        <v>21</v>
      </c>
      <c r="C904" s="11">
        <v>7779.95</v>
      </c>
      <c r="D904" s="9">
        <v>75</v>
      </c>
      <c r="E904" s="12" t="s">
        <v>132</v>
      </c>
      <c r="F904" s="9"/>
      <c r="G904" s="9"/>
      <c r="H904" s="13"/>
      <c r="I904" s="9" t="s">
        <v>11</v>
      </c>
      <c r="J904" s="9"/>
      <c r="K904" s="9"/>
      <c r="L904" s="9"/>
      <c r="M904" s="9"/>
      <c r="N904" s="9"/>
      <c r="O904" s="13"/>
      <c r="P904" s="9"/>
      <c r="Q904" s="9"/>
      <c r="R904" s="10"/>
      <c r="S904" s="9"/>
      <c r="T904" s="9"/>
      <c r="U904" s="9"/>
      <c r="V904" s="14"/>
      <c r="W904" s="9"/>
      <c r="X904" s="9"/>
      <c r="Y904" s="9"/>
      <c r="Z904" s="9"/>
      <c r="AA904" s="9"/>
    </row>
    <row r="905" spans="1:27" ht="12.75">
      <c r="A905" s="10">
        <v>45367</v>
      </c>
      <c r="B905" s="9" t="s">
        <v>43</v>
      </c>
      <c r="C905" s="11">
        <v>9727.7800000000007</v>
      </c>
      <c r="D905" s="9">
        <v>112</v>
      </c>
      <c r="E905" s="12" t="s">
        <v>68</v>
      </c>
      <c r="F905" s="9"/>
      <c r="G905" s="9"/>
      <c r="H905" s="13"/>
      <c r="I905" s="9" t="s">
        <v>11</v>
      </c>
      <c r="J905" s="9"/>
      <c r="K905" s="9"/>
      <c r="L905" s="9"/>
      <c r="M905" s="9"/>
      <c r="N905" s="9"/>
      <c r="O905" s="13"/>
      <c r="P905" s="9"/>
      <c r="Q905" s="9"/>
      <c r="R905" s="10"/>
      <c r="S905" s="9"/>
      <c r="T905" s="9"/>
      <c r="U905" s="9"/>
      <c r="V905" s="14"/>
      <c r="W905" s="9"/>
      <c r="X905" s="9"/>
      <c r="Y905" s="9"/>
      <c r="Z905" s="9"/>
      <c r="AA905" s="9"/>
    </row>
    <row r="906" spans="1:27" ht="12.75">
      <c r="A906" s="10">
        <v>45368</v>
      </c>
      <c r="B906" s="9" t="s">
        <v>286</v>
      </c>
      <c r="C906" s="11">
        <v>4469.1099999999997</v>
      </c>
      <c r="D906" s="9">
        <v>48</v>
      </c>
      <c r="E906" s="12" t="s">
        <v>192</v>
      </c>
      <c r="F906" s="9"/>
      <c r="G906" s="9"/>
      <c r="H906" s="13"/>
      <c r="I906" s="9" t="s">
        <v>11</v>
      </c>
      <c r="J906" s="10"/>
      <c r="K906" s="9"/>
      <c r="L906" s="9"/>
      <c r="M906" s="9"/>
      <c r="N906" s="9"/>
      <c r="O906" s="13"/>
      <c r="P906" s="9"/>
      <c r="Q906" s="9"/>
      <c r="R906" s="10"/>
      <c r="S906" s="9"/>
      <c r="T906" s="9"/>
      <c r="U906" s="9"/>
      <c r="V906" s="14"/>
      <c r="W906" s="9"/>
      <c r="X906" s="9"/>
      <c r="Y906" s="9"/>
      <c r="Z906" s="9"/>
      <c r="AA906" s="9"/>
    </row>
    <row r="907" spans="1:27" ht="12.75">
      <c r="A907" s="10">
        <v>45368</v>
      </c>
      <c r="B907" s="16" t="s">
        <v>9</v>
      </c>
      <c r="C907" s="11">
        <v>7028.22</v>
      </c>
      <c r="D907" s="9">
        <v>75</v>
      </c>
      <c r="E907" s="12" t="s">
        <v>70</v>
      </c>
      <c r="F907" s="9"/>
      <c r="G907" s="9"/>
      <c r="H907" s="13"/>
      <c r="I907" s="9" t="s">
        <v>11</v>
      </c>
      <c r="J907" s="10"/>
      <c r="K907" s="9"/>
      <c r="L907" s="9"/>
      <c r="M907" s="9"/>
      <c r="N907" s="9"/>
      <c r="O907" s="13"/>
      <c r="P907" s="9"/>
      <c r="Q907" s="9"/>
      <c r="R907" s="10"/>
      <c r="S907" s="9"/>
      <c r="T907" s="9"/>
      <c r="U907" s="9"/>
      <c r="V907" s="14"/>
      <c r="W907" s="9"/>
      <c r="X907" s="9"/>
      <c r="Y907" s="9"/>
      <c r="Z907" s="9"/>
      <c r="AA907" s="9"/>
    </row>
    <row r="908" spans="1:27" ht="12.75">
      <c r="A908" s="10">
        <v>45368</v>
      </c>
      <c r="B908" s="16" t="s">
        <v>12</v>
      </c>
      <c r="C908" s="11">
        <v>7134.5</v>
      </c>
      <c r="D908" s="9">
        <v>88</v>
      </c>
      <c r="E908" s="12" t="s">
        <v>54</v>
      </c>
      <c r="F908" s="9"/>
      <c r="G908" s="9"/>
      <c r="H908" s="13"/>
      <c r="I908" s="9" t="s">
        <v>11</v>
      </c>
      <c r="J908" s="10"/>
      <c r="K908" s="9"/>
      <c r="L908" s="9"/>
      <c r="M908" s="9"/>
      <c r="N908" s="9"/>
      <c r="O908" s="13"/>
      <c r="P908" s="9"/>
      <c r="Q908" s="9"/>
      <c r="R908" s="10"/>
      <c r="S908" s="9"/>
      <c r="T908" s="9"/>
      <c r="U908" s="9"/>
      <c r="V908" s="14"/>
      <c r="W908" s="9"/>
      <c r="X908" s="9"/>
      <c r="Y908" s="9"/>
      <c r="Z908" s="9"/>
      <c r="AA908" s="9"/>
    </row>
    <row r="909" spans="1:27" ht="12.75">
      <c r="A909" s="10">
        <v>45368</v>
      </c>
      <c r="B909" s="16" t="s">
        <v>14</v>
      </c>
      <c r="C909" s="11">
        <v>8186.82</v>
      </c>
      <c r="D909" s="9">
        <v>102</v>
      </c>
      <c r="E909" s="12" t="s">
        <v>317</v>
      </c>
      <c r="F909" s="9"/>
      <c r="G909" s="9"/>
      <c r="H909" s="13"/>
      <c r="I909" s="9" t="s">
        <v>16</v>
      </c>
      <c r="J909" s="10"/>
      <c r="K909" s="9"/>
      <c r="L909" s="9"/>
      <c r="M909" s="9"/>
      <c r="N909" s="9"/>
      <c r="O909" s="13"/>
      <c r="P909" s="9"/>
      <c r="Q909" s="9"/>
      <c r="R909" s="10"/>
      <c r="S909" s="9"/>
      <c r="T909" s="9"/>
      <c r="U909" s="9"/>
      <c r="V909" s="14"/>
      <c r="W909" s="9"/>
      <c r="X909" s="9"/>
      <c r="Y909" s="9"/>
      <c r="Z909" s="9"/>
      <c r="AA909" s="9"/>
    </row>
    <row r="910" spans="1:27" ht="12.75">
      <c r="A910" s="10">
        <v>45368</v>
      </c>
      <c r="B910" s="9" t="s">
        <v>45</v>
      </c>
      <c r="C910" s="11">
        <v>5349.22</v>
      </c>
      <c r="D910" s="9">
        <v>65</v>
      </c>
      <c r="E910" s="12" t="s">
        <v>183</v>
      </c>
      <c r="F910" s="9"/>
      <c r="G910" s="9"/>
      <c r="H910" s="13"/>
      <c r="I910" s="9" t="s">
        <v>11</v>
      </c>
      <c r="J910" s="10"/>
      <c r="K910" s="9"/>
      <c r="L910" s="9"/>
      <c r="M910" s="9"/>
      <c r="N910" s="9"/>
      <c r="O910" s="13"/>
      <c r="P910" s="9"/>
      <c r="Q910" s="9"/>
      <c r="R910" s="10"/>
      <c r="S910" s="9"/>
      <c r="T910" s="9"/>
      <c r="U910" s="9"/>
      <c r="V910" s="14"/>
      <c r="W910" s="9"/>
      <c r="X910" s="9"/>
      <c r="Y910" s="9"/>
      <c r="Z910" s="9"/>
      <c r="AA910" s="9"/>
    </row>
    <row r="911" spans="1:27" ht="12.75">
      <c r="A911" s="10">
        <v>45368</v>
      </c>
      <c r="B911" s="9" t="s">
        <v>289</v>
      </c>
      <c r="C911" s="11">
        <v>6233.7</v>
      </c>
      <c r="D911" s="9">
        <v>62</v>
      </c>
      <c r="E911" s="12" t="s">
        <v>318</v>
      </c>
      <c r="F911" s="9"/>
      <c r="G911" s="9"/>
      <c r="H911" s="13"/>
      <c r="I911" s="9" t="s">
        <v>11</v>
      </c>
      <c r="J911" s="9"/>
      <c r="K911" s="9"/>
      <c r="L911" s="9"/>
      <c r="M911" s="9"/>
      <c r="N911" s="9"/>
      <c r="O911" s="13"/>
      <c r="P911" s="9"/>
      <c r="Q911" s="9"/>
      <c r="R911" s="10"/>
      <c r="S911" s="9"/>
      <c r="T911" s="9"/>
      <c r="U911" s="9"/>
      <c r="V911" s="14"/>
      <c r="W911" s="9"/>
      <c r="X911" s="9"/>
      <c r="Y911" s="9"/>
      <c r="Z911" s="9"/>
      <c r="AA911" s="9"/>
    </row>
    <row r="912" spans="1:27" ht="12.75">
      <c r="A912" s="10">
        <v>45368</v>
      </c>
      <c r="B912" s="16" t="s">
        <v>17</v>
      </c>
      <c r="C912" s="11">
        <v>10145.36</v>
      </c>
      <c r="D912" s="9">
        <v>118</v>
      </c>
      <c r="E912" s="12" t="s">
        <v>133</v>
      </c>
      <c r="F912" s="9"/>
      <c r="G912" s="9"/>
      <c r="H912" s="13"/>
      <c r="I912" s="9" t="s">
        <v>16</v>
      </c>
      <c r="J912" s="9"/>
      <c r="K912" s="9"/>
      <c r="L912" s="9"/>
      <c r="M912" s="9"/>
      <c r="N912" s="9"/>
      <c r="O912" s="13"/>
      <c r="P912" s="9"/>
      <c r="Q912" s="9"/>
      <c r="R912" s="10"/>
      <c r="S912" s="9"/>
      <c r="T912" s="9"/>
      <c r="U912" s="9"/>
      <c r="V912" s="14"/>
      <c r="W912" s="9"/>
      <c r="X912" s="9"/>
      <c r="Y912" s="9"/>
      <c r="Z912" s="9"/>
      <c r="AA912" s="9"/>
    </row>
    <row r="913" spans="1:27" ht="12.75">
      <c r="A913" s="10">
        <v>45368</v>
      </c>
      <c r="B913" s="16" t="s">
        <v>19</v>
      </c>
      <c r="C913" s="11">
        <v>7122.08</v>
      </c>
      <c r="D913" s="9">
        <v>81</v>
      </c>
      <c r="E913" s="12" t="s">
        <v>279</v>
      </c>
      <c r="F913" s="9"/>
      <c r="G913" s="9"/>
      <c r="H913" s="13"/>
      <c r="I913" s="9" t="s">
        <v>16</v>
      </c>
      <c r="J913" s="9"/>
      <c r="K913" s="9"/>
      <c r="L913" s="9"/>
      <c r="M913" s="9"/>
      <c r="N913" s="9"/>
      <c r="O913" s="13"/>
      <c r="P913" s="9"/>
      <c r="Q913" s="9"/>
      <c r="R913" s="10"/>
      <c r="S913" s="9"/>
      <c r="T913" s="9"/>
      <c r="U913" s="9"/>
      <c r="V913" s="14"/>
      <c r="W913" s="9"/>
      <c r="X913" s="9"/>
      <c r="Y913" s="9"/>
      <c r="Z913" s="9"/>
      <c r="AA913" s="9"/>
    </row>
    <row r="914" spans="1:27" ht="12.75">
      <c r="A914" s="10">
        <v>45368</v>
      </c>
      <c r="B914" s="16" t="s">
        <v>21</v>
      </c>
      <c r="C914" s="11">
        <v>5481.4</v>
      </c>
      <c r="D914" s="9">
        <v>69</v>
      </c>
      <c r="E914" s="12" t="s">
        <v>207</v>
      </c>
      <c r="F914" s="9"/>
      <c r="G914" s="9"/>
      <c r="H914" s="13"/>
      <c r="I914" s="9" t="s">
        <v>11</v>
      </c>
      <c r="J914" s="9"/>
      <c r="K914" s="9"/>
      <c r="L914" s="9"/>
      <c r="M914" s="9"/>
      <c r="N914" s="9"/>
      <c r="O914" s="13"/>
      <c r="P914" s="9"/>
      <c r="Q914" s="9"/>
      <c r="R914" s="10"/>
      <c r="S914" s="9"/>
      <c r="T914" s="9"/>
      <c r="U914" s="9"/>
      <c r="V914" s="14"/>
      <c r="W914" s="9"/>
      <c r="X914" s="9"/>
      <c r="Y914" s="9"/>
      <c r="Z914" s="9"/>
      <c r="AA914" s="9"/>
    </row>
    <row r="915" spans="1:27" ht="12.75">
      <c r="A915" s="10">
        <v>45368</v>
      </c>
      <c r="B915" s="9" t="s">
        <v>43</v>
      </c>
      <c r="C915" s="11">
        <v>6888.14</v>
      </c>
      <c r="D915" s="9">
        <v>86</v>
      </c>
      <c r="E915" s="12" t="s">
        <v>111</v>
      </c>
      <c r="F915" s="9"/>
      <c r="G915" s="9"/>
      <c r="H915" s="13"/>
      <c r="I915" s="9" t="s">
        <v>11</v>
      </c>
      <c r="J915" s="9"/>
      <c r="K915" s="9"/>
      <c r="L915" s="9"/>
      <c r="M915" s="9"/>
      <c r="N915" s="9"/>
      <c r="O915" s="13"/>
      <c r="P915" s="9"/>
      <c r="Q915" s="9"/>
      <c r="R915" s="10"/>
      <c r="S915" s="9"/>
      <c r="T915" s="9"/>
      <c r="U915" s="9"/>
      <c r="V915" s="14"/>
      <c r="W915" s="9"/>
      <c r="X915" s="9"/>
      <c r="Y915" s="9"/>
      <c r="Z915" s="9"/>
      <c r="AA915" s="9"/>
    </row>
    <row r="916" spans="1:27" ht="12.75">
      <c r="A916" s="10">
        <v>45369</v>
      </c>
      <c r="B916" s="9" t="s">
        <v>286</v>
      </c>
      <c r="C916" s="11">
        <v>1598.3</v>
      </c>
      <c r="D916" s="9">
        <v>18</v>
      </c>
      <c r="E916" s="12" t="s">
        <v>39</v>
      </c>
      <c r="F916" s="9"/>
      <c r="G916" s="9"/>
      <c r="H916" s="13"/>
      <c r="I916" s="9" t="s">
        <v>11</v>
      </c>
      <c r="J916" s="10"/>
      <c r="K916" s="9"/>
      <c r="L916" s="9"/>
      <c r="M916" s="9"/>
      <c r="N916" s="9"/>
      <c r="O916" s="13"/>
      <c r="P916" s="9"/>
      <c r="Q916" s="9"/>
      <c r="R916" s="10"/>
      <c r="S916" s="9"/>
      <c r="T916" s="9"/>
      <c r="U916" s="9"/>
      <c r="V916" s="14"/>
      <c r="W916" s="9"/>
      <c r="X916" s="9"/>
      <c r="Y916" s="9"/>
      <c r="Z916" s="9"/>
      <c r="AA916" s="9"/>
    </row>
    <row r="917" spans="1:27" ht="12.75">
      <c r="A917" s="10">
        <v>45369</v>
      </c>
      <c r="B917" s="16" t="s">
        <v>9</v>
      </c>
      <c r="C917" s="11">
        <v>2578.89</v>
      </c>
      <c r="D917" s="9">
        <v>33</v>
      </c>
      <c r="E917" s="12" t="s">
        <v>42</v>
      </c>
      <c r="F917" s="9"/>
      <c r="G917" s="9"/>
      <c r="H917" s="13"/>
      <c r="I917" s="9" t="s">
        <v>11</v>
      </c>
      <c r="J917" s="10"/>
      <c r="K917" s="9"/>
      <c r="L917" s="9"/>
      <c r="M917" s="9"/>
      <c r="N917" s="9"/>
      <c r="O917" s="13"/>
      <c r="P917" s="9"/>
      <c r="Q917" s="9"/>
      <c r="R917" s="10"/>
      <c r="S917" s="9"/>
      <c r="T917" s="9"/>
      <c r="U917" s="9"/>
      <c r="V917" s="14"/>
      <c r="W917" s="9"/>
      <c r="X917" s="9"/>
      <c r="Y917" s="9"/>
      <c r="Z917" s="9"/>
      <c r="AA917" s="9"/>
    </row>
    <row r="918" spans="1:27" ht="12.75">
      <c r="A918" s="10">
        <v>45369</v>
      </c>
      <c r="B918" s="16" t="s">
        <v>12</v>
      </c>
      <c r="C918" s="11">
        <v>1859.99</v>
      </c>
      <c r="D918" s="9">
        <v>22</v>
      </c>
      <c r="E918" s="12" t="s">
        <v>79</v>
      </c>
      <c r="F918" s="9"/>
      <c r="G918" s="9"/>
      <c r="H918" s="13"/>
      <c r="I918" s="9" t="s">
        <v>11</v>
      </c>
      <c r="J918" s="10"/>
      <c r="K918" s="9"/>
      <c r="L918" s="9"/>
      <c r="M918" s="9"/>
      <c r="N918" s="9"/>
      <c r="O918" s="13"/>
      <c r="P918" s="9"/>
      <c r="Q918" s="9"/>
      <c r="R918" s="10"/>
      <c r="S918" s="9"/>
      <c r="T918" s="9"/>
      <c r="U918" s="9"/>
      <c r="V918" s="14"/>
      <c r="W918" s="9"/>
      <c r="X918" s="9"/>
      <c r="Y918" s="9"/>
      <c r="Z918" s="9"/>
      <c r="AA918" s="9"/>
    </row>
    <row r="919" spans="1:27" ht="12.75">
      <c r="A919" s="10">
        <v>45369</v>
      </c>
      <c r="B919" s="16" t="s">
        <v>14</v>
      </c>
      <c r="C919" s="11">
        <v>4051.7</v>
      </c>
      <c r="D919" s="9">
        <v>39</v>
      </c>
      <c r="E919" s="12" t="s">
        <v>309</v>
      </c>
      <c r="F919" s="9"/>
      <c r="G919" s="9"/>
      <c r="H919" s="13"/>
      <c r="I919" s="9" t="s">
        <v>16</v>
      </c>
      <c r="J919" s="10"/>
      <c r="K919" s="9"/>
      <c r="L919" s="9"/>
      <c r="M919" s="9"/>
      <c r="N919" s="9"/>
      <c r="O919" s="13"/>
      <c r="P919" s="9"/>
      <c r="Q919" s="9"/>
      <c r="R919" s="10"/>
      <c r="S919" s="9"/>
      <c r="T919" s="9"/>
      <c r="U919" s="9"/>
      <c r="V919" s="14"/>
      <c r="W919" s="9"/>
      <c r="X919" s="9"/>
      <c r="Y919" s="9"/>
      <c r="Z919" s="9"/>
      <c r="AA919" s="9"/>
    </row>
    <row r="920" spans="1:27" ht="12.75">
      <c r="A920" s="10">
        <v>45369</v>
      </c>
      <c r="B920" s="9" t="s">
        <v>45</v>
      </c>
      <c r="C920" s="11">
        <v>3160.76</v>
      </c>
      <c r="D920" s="9">
        <v>37</v>
      </c>
      <c r="E920" s="12" t="s">
        <v>13</v>
      </c>
      <c r="F920" s="9"/>
      <c r="G920" s="9"/>
      <c r="H920" s="13"/>
      <c r="I920" s="9" t="s">
        <v>11</v>
      </c>
      <c r="J920" s="10"/>
      <c r="K920" s="9"/>
      <c r="L920" s="9"/>
      <c r="M920" s="9"/>
      <c r="N920" s="9"/>
      <c r="O920" s="13"/>
      <c r="P920" s="9"/>
      <c r="Q920" s="9"/>
      <c r="R920" s="10"/>
      <c r="S920" s="9"/>
      <c r="T920" s="9"/>
      <c r="U920" s="9"/>
      <c r="V920" s="14"/>
      <c r="W920" s="9"/>
      <c r="X920" s="9"/>
      <c r="Y920" s="9"/>
      <c r="Z920" s="9"/>
      <c r="AA920" s="9"/>
    </row>
    <row r="921" spans="1:27" ht="12.75">
      <c r="A921" s="10">
        <v>45369</v>
      </c>
      <c r="B921" s="9" t="s">
        <v>289</v>
      </c>
      <c r="C921" s="11">
        <v>2394.16</v>
      </c>
      <c r="D921" s="9">
        <v>25</v>
      </c>
      <c r="E921" s="12" t="s">
        <v>99</v>
      </c>
      <c r="F921" s="9"/>
      <c r="G921" s="9"/>
      <c r="H921" s="13"/>
      <c r="I921" s="9" t="s">
        <v>11</v>
      </c>
      <c r="J921" s="9"/>
      <c r="K921" s="9"/>
      <c r="L921" s="9"/>
      <c r="M921" s="9"/>
      <c r="N921" s="9"/>
      <c r="O921" s="13"/>
      <c r="P921" s="9"/>
      <c r="Q921" s="9"/>
      <c r="R921" s="10"/>
      <c r="S921" s="9"/>
      <c r="T921" s="9"/>
      <c r="U921" s="9"/>
      <c r="V921" s="14"/>
      <c r="W921" s="9"/>
      <c r="X921" s="9"/>
      <c r="Y921" s="9"/>
      <c r="Z921" s="9"/>
      <c r="AA921" s="9"/>
    </row>
    <row r="922" spans="1:27" ht="12.75">
      <c r="A922" s="10">
        <v>45369</v>
      </c>
      <c r="B922" s="16" t="s">
        <v>17</v>
      </c>
      <c r="C922" s="11">
        <v>2682.74</v>
      </c>
      <c r="D922" s="9">
        <v>33</v>
      </c>
      <c r="E922" s="12" t="s">
        <v>37</v>
      </c>
      <c r="F922" s="9"/>
      <c r="G922" s="9"/>
      <c r="H922" s="13"/>
      <c r="I922" s="9" t="s">
        <v>16</v>
      </c>
      <c r="J922" s="9"/>
      <c r="K922" s="9"/>
      <c r="L922" s="9"/>
      <c r="M922" s="9"/>
      <c r="N922" s="9"/>
      <c r="O922" s="13"/>
      <c r="P922" s="9"/>
      <c r="Q922" s="9"/>
      <c r="R922" s="10"/>
      <c r="S922" s="9"/>
      <c r="T922" s="9"/>
      <c r="U922" s="9"/>
      <c r="V922" s="14"/>
      <c r="W922" s="9"/>
      <c r="X922" s="9"/>
      <c r="Y922" s="9"/>
      <c r="Z922" s="9"/>
      <c r="AA922" s="9"/>
    </row>
    <row r="923" spans="1:27" ht="12.75">
      <c r="A923" s="10">
        <v>45369</v>
      </c>
      <c r="B923" s="16" t="s">
        <v>19</v>
      </c>
      <c r="C923" s="11">
        <v>3002.81</v>
      </c>
      <c r="D923" s="9">
        <v>43</v>
      </c>
      <c r="E923" s="12" t="s">
        <v>319</v>
      </c>
      <c r="F923" s="9"/>
      <c r="G923" s="9"/>
      <c r="H923" s="13"/>
      <c r="I923" s="9" t="s">
        <v>16</v>
      </c>
      <c r="J923" s="9"/>
      <c r="K923" s="9"/>
      <c r="L923" s="9"/>
      <c r="M923" s="9"/>
      <c r="N923" s="9"/>
      <c r="O923" s="13"/>
      <c r="P923" s="9"/>
      <c r="Q923" s="9"/>
      <c r="R923" s="10"/>
      <c r="S923" s="9"/>
      <c r="T923" s="9"/>
      <c r="U923" s="9"/>
      <c r="V923" s="14"/>
      <c r="W923" s="9"/>
      <c r="X923" s="9"/>
      <c r="Y923" s="9"/>
      <c r="Z923" s="9"/>
      <c r="AA923" s="9"/>
    </row>
    <row r="924" spans="1:27" ht="12.75">
      <c r="A924" s="10">
        <v>45369</v>
      </c>
      <c r="B924" s="16" t="s">
        <v>21</v>
      </c>
      <c r="C924" s="11">
        <v>2961.29</v>
      </c>
      <c r="D924" s="9">
        <v>38</v>
      </c>
      <c r="E924" s="12" t="s">
        <v>39</v>
      </c>
      <c r="F924" s="9"/>
      <c r="G924" s="9"/>
      <c r="H924" s="13"/>
      <c r="I924" s="9" t="s">
        <v>11</v>
      </c>
      <c r="J924" s="9"/>
      <c r="K924" s="9"/>
      <c r="L924" s="9"/>
      <c r="M924" s="9"/>
      <c r="N924" s="9"/>
      <c r="O924" s="13"/>
      <c r="P924" s="9"/>
      <c r="Q924" s="9"/>
      <c r="R924" s="10"/>
      <c r="S924" s="9"/>
      <c r="T924" s="9"/>
      <c r="U924" s="9"/>
      <c r="V924" s="14"/>
      <c r="W924" s="9"/>
      <c r="X924" s="9"/>
      <c r="Y924" s="9"/>
      <c r="Z924" s="9"/>
      <c r="AA924" s="9"/>
    </row>
    <row r="925" spans="1:27" ht="12.75">
      <c r="A925" s="10">
        <v>45369</v>
      </c>
      <c r="B925" s="9" t="s">
        <v>43</v>
      </c>
      <c r="C925" s="11">
        <v>2506.56</v>
      </c>
      <c r="D925" s="9">
        <v>30</v>
      </c>
      <c r="E925" s="12" t="s">
        <v>66</v>
      </c>
      <c r="F925" s="9"/>
      <c r="G925" s="9"/>
      <c r="H925" s="13"/>
      <c r="I925" s="9" t="s">
        <v>11</v>
      </c>
      <c r="J925" s="9"/>
      <c r="K925" s="9"/>
      <c r="L925" s="9"/>
      <c r="M925" s="9"/>
      <c r="N925" s="9"/>
      <c r="O925" s="13"/>
      <c r="P925" s="9"/>
      <c r="Q925" s="9"/>
      <c r="R925" s="10"/>
      <c r="S925" s="9"/>
      <c r="T925" s="9"/>
      <c r="U925" s="9"/>
      <c r="V925" s="14"/>
      <c r="W925" s="9"/>
      <c r="X925" s="9"/>
      <c r="Y925" s="9"/>
      <c r="Z925" s="9"/>
      <c r="AA925" s="9"/>
    </row>
    <row r="926" spans="1:27" ht="12.75">
      <c r="A926" s="10">
        <v>45370</v>
      </c>
      <c r="B926" s="9" t="s">
        <v>286</v>
      </c>
      <c r="C926" s="11">
        <v>2723.5</v>
      </c>
      <c r="D926" s="9">
        <v>26</v>
      </c>
      <c r="E926" s="12" t="s">
        <v>28</v>
      </c>
      <c r="F926" s="9"/>
      <c r="G926" s="9"/>
      <c r="H926" s="13"/>
      <c r="I926" s="9" t="s">
        <v>11</v>
      </c>
      <c r="J926" s="10"/>
      <c r="K926" s="9"/>
      <c r="L926" s="9"/>
      <c r="M926" s="9"/>
      <c r="N926" s="9"/>
      <c r="O926" s="13"/>
      <c r="P926" s="9"/>
      <c r="Q926" s="9"/>
      <c r="R926" s="10"/>
      <c r="S926" s="9"/>
      <c r="T926" s="9"/>
      <c r="U926" s="9"/>
      <c r="V926" s="14"/>
      <c r="W926" s="9"/>
      <c r="X926" s="9"/>
      <c r="Y926" s="9"/>
      <c r="Z926" s="9"/>
      <c r="AA926" s="9"/>
    </row>
    <row r="927" spans="1:27" ht="12.75">
      <c r="A927" s="10">
        <v>45370</v>
      </c>
      <c r="B927" s="16" t="s">
        <v>9</v>
      </c>
      <c r="C927" s="11">
        <v>3057.73</v>
      </c>
      <c r="D927" s="9">
        <v>38</v>
      </c>
      <c r="E927" s="12" t="s">
        <v>67</v>
      </c>
      <c r="F927" s="9"/>
      <c r="G927" s="9"/>
      <c r="H927" s="13"/>
      <c r="I927" s="9" t="s">
        <v>11</v>
      </c>
      <c r="J927" s="10"/>
      <c r="K927" s="9"/>
      <c r="L927" s="9"/>
      <c r="M927" s="9"/>
      <c r="N927" s="9"/>
      <c r="O927" s="13"/>
      <c r="P927" s="9"/>
      <c r="Q927" s="9"/>
      <c r="R927" s="10"/>
      <c r="S927" s="9"/>
      <c r="T927" s="9"/>
      <c r="U927" s="9"/>
      <c r="V927" s="14"/>
      <c r="W927" s="9"/>
      <c r="X927" s="9"/>
      <c r="Y927" s="9"/>
      <c r="Z927" s="9"/>
      <c r="AA927" s="9"/>
    </row>
    <row r="928" spans="1:27" ht="12.75">
      <c r="A928" s="10">
        <v>45370</v>
      </c>
      <c r="B928" s="16" t="s">
        <v>12</v>
      </c>
      <c r="C928" s="11">
        <v>3247.16</v>
      </c>
      <c r="D928" s="9">
        <v>39</v>
      </c>
      <c r="E928" s="12" t="s">
        <v>195</v>
      </c>
      <c r="F928" s="9"/>
      <c r="G928" s="9"/>
      <c r="H928" s="13"/>
      <c r="I928" s="9" t="s">
        <v>11</v>
      </c>
      <c r="J928" s="10"/>
      <c r="K928" s="9"/>
      <c r="L928" s="9"/>
      <c r="M928" s="9"/>
      <c r="N928" s="9"/>
      <c r="O928" s="13"/>
      <c r="P928" s="9"/>
      <c r="Q928" s="9"/>
      <c r="R928" s="10"/>
      <c r="S928" s="9"/>
      <c r="T928" s="9"/>
      <c r="U928" s="9"/>
      <c r="V928" s="14"/>
      <c r="W928" s="9"/>
      <c r="X928" s="9"/>
      <c r="Y928" s="9"/>
      <c r="Z928" s="9"/>
      <c r="AA928" s="9"/>
    </row>
    <row r="929" spans="1:27" ht="12.75">
      <c r="A929" s="10">
        <v>45370</v>
      </c>
      <c r="B929" s="16" t="s">
        <v>14</v>
      </c>
      <c r="C929" s="11">
        <v>3195.48</v>
      </c>
      <c r="D929" s="9">
        <v>37</v>
      </c>
      <c r="E929" s="12" t="s">
        <v>77</v>
      </c>
      <c r="F929" s="9"/>
      <c r="G929" s="9"/>
      <c r="H929" s="13"/>
      <c r="I929" s="9" t="s">
        <v>16</v>
      </c>
      <c r="J929" s="10"/>
      <c r="K929" s="9"/>
      <c r="L929" s="9"/>
      <c r="M929" s="9"/>
      <c r="N929" s="9"/>
      <c r="O929" s="13"/>
      <c r="P929" s="9"/>
      <c r="Q929" s="9"/>
      <c r="R929" s="10"/>
      <c r="S929" s="9"/>
      <c r="T929" s="9"/>
      <c r="U929" s="9"/>
      <c r="V929" s="14"/>
      <c r="W929" s="9"/>
      <c r="X929" s="9"/>
      <c r="Y929" s="9"/>
      <c r="Z929" s="9"/>
      <c r="AA929" s="9"/>
    </row>
    <row r="930" spans="1:27" ht="12.75">
      <c r="A930" s="10">
        <v>45370</v>
      </c>
      <c r="B930" s="9" t="s">
        <v>45</v>
      </c>
      <c r="C930" s="11">
        <v>3329.43</v>
      </c>
      <c r="D930" s="9">
        <v>38</v>
      </c>
      <c r="E930" s="12" t="s">
        <v>199</v>
      </c>
      <c r="F930" s="9"/>
      <c r="G930" s="9"/>
      <c r="H930" s="13"/>
      <c r="I930" s="9" t="s">
        <v>11</v>
      </c>
      <c r="J930" s="10"/>
      <c r="K930" s="9"/>
      <c r="L930" s="9"/>
      <c r="M930" s="9"/>
      <c r="N930" s="9"/>
      <c r="O930" s="13"/>
      <c r="P930" s="9"/>
      <c r="Q930" s="9"/>
      <c r="R930" s="10"/>
      <c r="S930" s="9"/>
      <c r="T930" s="9"/>
      <c r="U930" s="9"/>
      <c r="V930" s="14"/>
      <c r="W930" s="9"/>
      <c r="X930" s="9"/>
      <c r="Y930" s="9"/>
      <c r="Z930" s="9"/>
      <c r="AA930" s="9"/>
    </row>
    <row r="931" spans="1:27" ht="12.75">
      <c r="A931" s="10">
        <v>45370</v>
      </c>
      <c r="B931" s="9" t="s">
        <v>289</v>
      </c>
      <c r="C931" s="11">
        <v>1825.4</v>
      </c>
      <c r="D931" s="9">
        <v>20</v>
      </c>
      <c r="E931" s="12" t="s">
        <v>199</v>
      </c>
      <c r="F931" s="9"/>
      <c r="G931" s="9"/>
      <c r="H931" s="13"/>
      <c r="I931" s="9" t="s">
        <v>11</v>
      </c>
      <c r="J931" s="9"/>
      <c r="K931" s="9"/>
      <c r="L931" s="9"/>
      <c r="M931" s="9"/>
      <c r="N931" s="9"/>
      <c r="O931" s="13"/>
      <c r="P931" s="9"/>
      <c r="Q931" s="9"/>
      <c r="R931" s="10"/>
      <c r="S931" s="9"/>
      <c r="T931" s="9"/>
      <c r="U931" s="9"/>
      <c r="V931" s="14"/>
      <c r="W931" s="9"/>
      <c r="X931" s="9"/>
      <c r="Y931" s="9"/>
      <c r="Z931" s="9"/>
      <c r="AA931" s="9"/>
    </row>
    <row r="932" spans="1:27" ht="12.75">
      <c r="A932" s="10">
        <v>45370</v>
      </c>
      <c r="B932" s="16" t="s">
        <v>17</v>
      </c>
      <c r="C932" s="11">
        <v>5100.8</v>
      </c>
      <c r="D932" s="9">
        <v>55</v>
      </c>
      <c r="E932" s="12" t="s">
        <v>201</v>
      </c>
      <c r="F932" s="9"/>
      <c r="G932" s="9"/>
      <c r="H932" s="13"/>
      <c r="I932" s="9" t="s">
        <v>16</v>
      </c>
      <c r="J932" s="9"/>
      <c r="K932" s="9"/>
      <c r="L932" s="9"/>
      <c r="M932" s="9"/>
      <c r="N932" s="9"/>
      <c r="O932" s="13"/>
      <c r="P932" s="9"/>
      <c r="Q932" s="9"/>
      <c r="R932" s="10"/>
      <c r="S932" s="9"/>
      <c r="T932" s="9"/>
      <c r="U932" s="9"/>
      <c r="V932" s="14"/>
      <c r="W932" s="9"/>
      <c r="X932" s="9"/>
      <c r="Y932" s="9"/>
      <c r="Z932" s="9"/>
      <c r="AA932" s="9"/>
    </row>
    <row r="933" spans="1:27" ht="12.75">
      <c r="A933" s="10">
        <v>45370</v>
      </c>
      <c r="B933" s="16" t="s">
        <v>19</v>
      </c>
      <c r="C933" s="11">
        <v>2593.71</v>
      </c>
      <c r="D933" s="9">
        <v>32</v>
      </c>
      <c r="E933" s="12" t="s">
        <v>148</v>
      </c>
      <c r="F933" s="9"/>
      <c r="G933" s="9"/>
      <c r="H933" s="13"/>
      <c r="I933" s="9" t="s">
        <v>16</v>
      </c>
      <c r="J933" s="9" t="s">
        <v>320</v>
      </c>
      <c r="K933" s="9"/>
      <c r="L933" s="9"/>
      <c r="M933" s="9"/>
      <c r="N933" s="9"/>
      <c r="O933" s="13"/>
      <c r="P933" s="9"/>
      <c r="Q933" s="9"/>
      <c r="R933" s="10"/>
      <c r="S933" s="9"/>
      <c r="T933" s="9"/>
      <c r="U933" s="9"/>
      <c r="V933" s="14"/>
      <c r="W933" s="9"/>
      <c r="X933" s="9"/>
      <c r="Y933" s="9"/>
      <c r="Z933" s="9"/>
      <c r="AA933" s="9"/>
    </row>
    <row r="934" spans="1:27" ht="12.75">
      <c r="A934" s="10">
        <v>45370</v>
      </c>
      <c r="B934" s="16" t="s">
        <v>21</v>
      </c>
      <c r="C934" s="11">
        <v>4066.19</v>
      </c>
      <c r="D934" s="9">
        <v>52</v>
      </c>
      <c r="E934" s="12" t="s">
        <v>65</v>
      </c>
      <c r="F934" s="9"/>
      <c r="G934" s="9"/>
      <c r="H934" s="13"/>
      <c r="I934" s="9" t="s">
        <v>11</v>
      </c>
      <c r="J934" s="9"/>
      <c r="K934" s="9"/>
      <c r="L934" s="9"/>
      <c r="M934" s="9"/>
      <c r="N934" s="9"/>
      <c r="O934" s="13"/>
      <c r="P934" s="9"/>
      <c r="Q934" s="9"/>
      <c r="R934" s="10"/>
      <c r="S934" s="9"/>
      <c r="T934" s="9"/>
      <c r="U934" s="9"/>
      <c r="V934" s="14"/>
      <c r="W934" s="9"/>
      <c r="X934" s="9"/>
      <c r="Y934" s="9"/>
      <c r="Z934" s="9"/>
      <c r="AA934" s="9"/>
    </row>
    <row r="935" spans="1:27" ht="12.75">
      <c r="A935" s="10">
        <v>45370</v>
      </c>
      <c r="B935" s="9" t="s">
        <v>43</v>
      </c>
      <c r="C935" s="11">
        <v>2530.8000000000002</v>
      </c>
      <c r="D935" s="9">
        <v>31</v>
      </c>
      <c r="E935" s="12" t="s">
        <v>80</v>
      </c>
      <c r="F935" s="9"/>
      <c r="G935" s="9"/>
      <c r="H935" s="13"/>
      <c r="I935" s="9" t="s">
        <v>11</v>
      </c>
      <c r="J935" s="9"/>
      <c r="K935" s="9"/>
      <c r="L935" s="9"/>
      <c r="M935" s="9"/>
      <c r="N935" s="9"/>
      <c r="O935" s="13"/>
      <c r="P935" s="9"/>
      <c r="Q935" s="9"/>
      <c r="R935" s="10"/>
      <c r="S935" s="9"/>
      <c r="T935" s="9"/>
      <c r="U935" s="9"/>
      <c r="V935" s="14"/>
      <c r="W935" s="9"/>
      <c r="X935" s="9"/>
      <c r="Y935" s="9"/>
      <c r="Z935" s="9"/>
      <c r="AA935" s="9"/>
    </row>
    <row r="936" spans="1:27" ht="12.75">
      <c r="A936" s="10">
        <v>45371</v>
      </c>
      <c r="B936" s="9" t="s">
        <v>286</v>
      </c>
      <c r="C936" s="11">
        <v>2757.31</v>
      </c>
      <c r="D936" s="9">
        <v>30</v>
      </c>
      <c r="E936" s="12" t="s">
        <v>39</v>
      </c>
      <c r="F936" s="9"/>
      <c r="G936" s="9"/>
      <c r="H936" s="13"/>
      <c r="I936" s="9" t="s">
        <v>11</v>
      </c>
      <c r="J936" s="10"/>
      <c r="K936" s="9"/>
      <c r="L936" s="9"/>
      <c r="M936" s="9"/>
      <c r="N936" s="9"/>
      <c r="O936" s="13"/>
      <c r="P936" s="9"/>
      <c r="Q936" s="9"/>
      <c r="R936" s="10"/>
      <c r="S936" s="9"/>
      <c r="T936" s="9"/>
      <c r="U936" s="9"/>
      <c r="V936" s="14"/>
      <c r="W936" s="9"/>
      <c r="X936" s="9"/>
      <c r="Y936" s="9"/>
      <c r="Z936" s="9"/>
      <c r="AA936" s="9"/>
    </row>
    <row r="937" spans="1:27" ht="12.75">
      <c r="A937" s="10">
        <v>45371</v>
      </c>
      <c r="B937" s="16" t="s">
        <v>9</v>
      </c>
      <c r="C937" s="11">
        <v>3359.06</v>
      </c>
      <c r="D937" s="9">
        <v>37</v>
      </c>
      <c r="E937" s="12" t="s">
        <v>207</v>
      </c>
      <c r="F937" s="9"/>
      <c r="G937" s="9"/>
      <c r="H937" s="13"/>
      <c r="I937" s="9" t="s">
        <v>11</v>
      </c>
      <c r="J937" s="10"/>
      <c r="K937" s="9"/>
      <c r="L937" s="9"/>
      <c r="M937" s="9"/>
      <c r="N937" s="9"/>
      <c r="O937" s="13"/>
      <c r="P937" s="9"/>
      <c r="Q937" s="9"/>
      <c r="R937" s="10"/>
      <c r="S937" s="9"/>
      <c r="T937" s="9"/>
      <c r="U937" s="9"/>
      <c r="V937" s="14"/>
      <c r="W937" s="9"/>
      <c r="X937" s="9"/>
      <c r="Y937" s="9"/>
      <c r="Z937" s="9"/>
      <c r="AA937" s="9"/>
    </row>
    <row r="938" spans="1:27" ht="12.75">
      <c r="A938" s="10">
        <v>45371</v>
      </c>
      <c r="B938" s="16" t="s">
        <v>12</v>
      </c>
      <c r="C938" s="11">
        <v>3441.32</v>
      </c>
      <c r="D938" s="9">
        <v>37</v>
      </c>
      <c r="E938" s="12" t="s">
        <v>28</v>
      </c>
      <c r="F938" s="9"/>
      <c r="G938" s="9"/>
      <c r="H938" s="13"/>
      <c r="I938" s="9" t="s">
        <v>11</v>
      </c>
      <c r="J938" s="10"/>
      <c r="K938" s="9"/>
      <c r="L938" s="9"/>
      <c r="M938" s="9"/>
      <c r="N938" s="9"/>
      <c r="O938" s="13"/>
      <c r="P938" s="9"/>
      <c r="Q938" s="9"/>
      <c r="R938" s="10"/>
      <c r="S938" s="9"/>
      <c r="T938" s="9"/>
      <c r="U938" s="9"/>
      <c r="V938" s="14"/>
      <c r="W938" s="9"/>
      <c r="X938" s="9"/>
      <c r="Y938" s="9"/>
      <c r="Z938" s="9"/>
      <c r="AA938" s="9"/>
    </row>
    <row r="939" spans="1:27" ht="12.75">
      <c r="A939" s="10">
        <v>45371</v>
      </c>
      <c r="B939" s="16" t="s">
        <v>14</v>
      </c>
      <c r="C939" s="11">
        <v>2325.58</v>
      </c>
      <c r="D939" s="9">
        <v>31</v>
      </c>
      <c r="E939" s="12" t="s">
        <v>321</v>
      </c>
      <c r="F939" s="9"/>
      <c r="G939" s="9"/>
      <c r="H939" s="13"/>
      <c r="I939" s="9" t="s">
        <v>16</v>
      </c>
      <c r="J939" s="10"/>
      <c r="K939" s="9"/>
      <c r="L939" s="9"/>
      <c r="M939" s="9"/>
      <c r="N939" s="9"/>
      <c r="O939" s="13"/>
      <c r="P939" s="9"/>
      <c r="Q939" s="9"/>
      <c r="R939" s="10"/>
      <c r="S939" s="9"/>
      <c r="T939" s="9"/>
      <c r="U939" s="9"/>
      <c r="V939" s="14"/>
      <c r="W939" s="9"/>
      <c r="X939" s="9"/>
      <c r="Y939" s="9"/>
      <c r="Z939" s="9"/>
      <c r="AA939" s="9"/>
    </row>
    <row r="940" spans="1:27" ht="12.75">
      <c r="A940" s="10">
        <v>45371</v>
      </c>
      <c r="B940" s="9" t="s">
        <v>45</v>
      </c>
      <c r="C940" s="11">
        <v>3155.79</v>
      </c>
      <c r="D940" s="9">
        <v>41</v>
      </c>
      <c r="E940" s="12" t="s">
        <v>292</v>
      </c>
      <c r="F940" s="9"/>
      <c r="G940" s="9"/>
      <c r="H940" s="13"/>
      <c r="I940" s="9" t="s">
        <v>11</v>
      </c>
      <c r="J940" s="10"/>
      <c r="K940" s="9"/>
      <c r="L940" s="9"/>
      <c r="M940" s="9"/>
      <c r="N940" s="9"/>
      <c r="O940" s="13"/>
      <c r="P940" s="9"/>
      <c r="Q940" s="9"/>
      <c r="R940" s="10"/>
      <c r="S940" s="9"/>
      <c r="T940" s="9"/>
      <c r="U940" s="9"/>
      <c r="V940" s="14"/>
      <c r="W940" s="9"/>
      <c r="X940" s="9"/>
      <c r="Y940" s="9"/>
      <c r="Z940" s="9"/>
      <c r="AA940" s="9"/>
    </row>
    <row r="941" spans="1:27" ht="12.75">
      <c r="A941" s="10">
        <v>45371</v>
      </c>
      <c r="B941" s="9" t="s">
        <v>289</v>
      </c>
      <c r="C941" s="11">
        <v>2369.8200000000002</v>
      </c>
      <c r="D941" s="9">
        <v>21</v>
      </c>
      <c r="E941" s="12" t="s">
        <v>33</v>
      </c>
      <c r="F941" s="9"/>
      <c r="G941" s="9"/>
      <c r="H941" s="13"/>
      <c r="I941" s="9" t="s">
        <v>11</v>
      </c>
      <c r="J941" s="9"/>
      <c r="K941" s="9"/>
      <c r="L941" s="9"/>
      <c r="M941" s="9"/>
      <c r="N941" s="9"/>
      <c r="O941" s="13"/>
      <c r="P941" s="9"/>
      <c r="Q941" s="9"/>
      <c r="R941" s="10"/>
      <c r="S941" s="9"/>
      <c r="T941" s="9"/>
      <c r="U941" s="9"/>
      <c r="V941" s="14"/>
      <c r="W941" s="9"/>
      <c r="X941" s="9"/>
      <c r="Y941" s="9"/>
      <c r="Z941" s="9"/>
      <c r="AA941" s="9"/>
    </row>
    <row r="942" spans="1:27" ht="12.75">
      <c r="A942" s="10">
        <v>45371</v>
      </c>
      <c r="B942" s="16" t="s">
        <v>17</v>
      </c>
      <c r="C942" s="11">
        <v>2687.02</v>
      </c>
      <c r="D942" s="9">
        <v>32</v>
      </c>
      <c r="E942" s="12" t="s">
        <v>86</v>
      </c>
      <c r="F942" s="9"/>
      <c r="G942" s="9"/>
      <c r="H942" s="13"/>
      <c r="I942" s="9" t="s">
        <v>16</v>
      </c>
      <c r="J942" s="9"/>
      <c r="K942" s="9"/>
      <c r="L942" s="9"/>
      <c r="M942" s="9"/>
      <c r="N942" s="9"/>
      <c r="O942" s="13"/>
      <c r="P942" s="9"/>
      <c r="Q942" s="9"/>
      <c r="R942" s="10"/>
      <c r="S942" s="9"/>
      <c r="T942" s="9"/>
      <c r="U942" s="9"/>
      <c r="V942" s="14"/>
      <c r="W942" s="9"/>
      <c r="X942" s="9"/>
      <c r="Y942" s="9"/>
      <c r="Z942" s="9"/>
      <c r="AA942" s="9"/>
    </row>
    <row r="943" spans="1:27" ht="12.75">
      <c r="A943" s="10">
        <v>45371</v>
      </c>
      <c r="B943" s="16" t="s">
        <v>19</v>
      </c>
      <c r="C943" s="11">
        <v>2898.86</v>
      </c>
      <c r="D943" s="9">
        <v>38</v>
      </c>
      <c r="E943" s="12" t="s">
        <v>312</v>
      </c>
      <c r="F943" s="9"/>
      <c r="G943" s="9"/>
      <c r="H943" s="13"/>
      <c r="I943" s="9" t="s">
        <v>16</v>
      </c>
      <c r="J943" s="9"/>
      <c r="K943" s="9"/>
      <c r="L943" s="9"/>
      <c r="M943" s="9"/>
      <c r="N943" s="9"/>
      <c r="O943" s="13"/>
      <c r="P943" s="9"/>
      <c r="Q943" s="9"/>
      <c r="R943" s="10"/>
      <c r="S943" s="9"/>
      <c r="T943" s="9"/>
      <c r="U943" s="9"/>
      <c r="V943" s="14"/>
      <c r="W943" s="9"/>
      <c r="X943" s="9"/>
      <c r="Y943" s="9"/>
      <c r="Z943" s="9"/>
      <c r="AA943" s="9"/>
    </row>
    <row r="944" spans="1:27" ht="12.75">
      <c r="A944" s="10">
        <v>45371</v>
      </c>
      <c r="B944" s="16" t="s">
        <v>21</v>
      </c>
      <c r="C944" s="11">
        <v>5405.27</v>
      </c>
      <c r="D944" s="9">
        <v>64</v>
      </c>
      <c r="E944" s="12" t="s">
        <v>177</v>
      </c>
      <c r="F944" s="9"/>
      <c r="G944" s="9"/>
      <c r="H944" s="13"/>
      <c r="I944" s="9" t="s">
        <v>11</v>
      </c>
      <c r="J944" s="9"/>
      <c r="K944" s="9"/>
      <c r="L944" s="9"/>
      <c r="M944" s="9"/>
      <c r="N944" s="9"/>
      <c r="O944" s="13"/>
      <c r="P944" s="9"/>
      <c r="Q944" s="9"/>
      <c r="R944" s="10"/>
      <c r="S944" s="9"/>
      <c r="T944" s="9"/>
      <c r="U944" s="9"/>
      <c r="V944" s="14"/>
      <c r="W944" s="9"/>
      <c r="X944" s="9"/>
      <c r="Y944" s="9"/>
      <c r="Z944" s="9"/>
      <c r="AA944" s="9"/>
    </row>
    <row r="945" spans="1:27" ht="12.75">
      <c r="A945" s="10">
        <v>45371</v>
      </c>
      <c r="B945" s="9" t="s">
        <v>43</v>
      </c>
      <c r="C945" s="11">
        <v>3065.92</v>
      </c>
      <c r="D945" s="9">
        <v>39</v>
      </c>
      <c r="E945" s="12" t="s">
        <v>25</v>
      </c>
      <c r="F945" s="9"/>
      <c r="G945" s="9"/>
      <c r="H945" s="13"/>
      <c r="I945" s="9" t="s">
        <v>11</v>
      </c>
      <c r="J945" s="9"/>
      <c r="K945" s="9"/>
      <c r="L945" s="9"/>
      <c r="M945" s="9"/>
      <c r="N945" s="9"/>
      <c r="O945" s="13"/>
      <c r="P945" s="9"/>
      <c r="Q945" s="9"/>
      <c r="R945" s="10"/>
      <c r="S945" s="9"/>
      <c r="T945" s="9"/>
      <c r="U945" s="9"/>
      <c r="V945" s="14"/>
      <c r="W945" s="9"/>
      <c r="X945" s="9"/>
      <c r="Y945" s="9"/>
      <c r="Z945" s="9"/>
      <c r="AA945" s="9"/>
    </row>
    <row r="946" spans="1:27" ht="12.75">
      <c r="A946" s="10">
        <v>45372</v>
      </c>
      <c r="B946" s="9" t="s">
        <v>286</v>
      </c>
      <c r="C946" s="11">
        <v>2319.8200000000002</v>
      </c>
      <c r="D946" s="9">
        <v>26</v>
      </c>
      <c r="E946" s="12" t="s">
        <v>209</v>
      </c>
      <c r="F946" s="9"/>
      <c r="G946" s="9"/>
      <c r="H946" s="13"/>
      <c r="I946" s="9" t="s">
        <v>11</v>
      </c>
      <c r="J946" s="10"/>
      <c r="K946" s="9"/>
      <c r="L946" s="9"/>
      <c r="M946" s="9"/>
      <c r="N946" s="9"/>
      <c r="O946" s="13"/>
      <c r="P946" s="9"/>
      <c r="Q946" s="9"/>
      <c r="R946" s="10"/>
      <c r="S946" s="9"/>
      <c r="T946" s="9"/>
      <c r="U946" s="9"/>
      <c r="V946" s="14"/>
      <c r="W946" s="9"/>
      <c r="X946" s="9"/>
      <c r="Y946" s="9"/>
      <c r="Z946" s="9"/>
      <c r="AA946" s="9"/>
    </row>
    <row r="947" spans="1:27" ht="12.75">
      <c r="A947" s="10">
        <v>45372</v>
      </c>
      <c r="B947" s="16" t="s">
        <v>9</v>
      </c>
      <c r="C947" s="11">
        <v>2805.17</v>
      </c>
      <c r="D947" s="9">
        <v>37</v>
      </c>
      <c r="E947" s="12" t="s">
        <v>207</v>
      </c>
      <c r="F947" s="9"/>
      <c r="G947" s="9"/>
      <c r="H947" s="13"/>
      <c r="I947" s="9" t="s">
        <v>11</v>
      </c>
      <c r="J947" s="10"/>
      <c r="K947" s="9"/>
      <c r="L947" s="9"/>
      <c r="M947" s="9"/>
      <c r="N947" s="9"/>
      <c r="O947" s="13"/>
      <c r="P947" s="9"/>
      <c r="Q947" s="9"/>
      <c r="R947" s="10"/>
      <c r="S947" s="9"/>
      <c r="T947" s="9"/>
      <c r="U947" s="9"/>
      <c r="V947" s="14"/>
      <c r="W947" s="9"/>
      <c r="X947" s="9"/>
      <c r="Y947" s="9"/>
      <c r="Z947" s="9"/>
      <c r="AA947" s="9"/>
    </row>
    <row r="948" spans="1:27" ht="12.75">
      <c r="A948" s="10">
        <v>45372</v>
      </c>
      <c r="B948" s="16" t="s">
        <v>12</v>
      </c>
      <c r="C948" s="11">
        <v>3906.79</v>
      </c>
      <c r="D948" s="9">
        <v>35</v>
      </c>
      <c r="E948" s="12" t="s">
        <v>77</v>
      </c>
      <c r="F948" s="9"/>
      <c r="G948" s="9"/>
      <c r="H948" s="13"/>
      <c r="I948" s="9" t="s">
        <v>11</v>
      </c>
      <c r="J948" s="10"/>
      <c r="K948" s="9"/>
      <c r="L948" s="9"/>
      <c r="M948" s="9"/>
      <c r="N948" s="9"/>
      <c r="O948" s="13"/>
      <c r="P948" s="9"/>
      <c r="Q948" s="9"/>
      <c r="R948" s="10"/>
      <c r="S948" s="9"/>
      <c r="T948" s="9"/>
      <c r="U948" s="9"/>
      <c r="V948" s="14"/>
      <c r="W948" s="9"/>
      <c r="X948" s="9"/>
      <c r="Y948" s="9"/>
      <c r="Z948" s="9"/>
      <c r="AA948" s="9"/>
    </row>
    <row r="949" spans="1:27" ht="12.75">
      <c r="A949" s="10">
        <v>45372</v>
      </c>
      <c r="B949" s="16" t="s">
        <v>14</v>
      </c>
      <c r="C949" s="11">
        <v>3617.37</v>
      </c>
      <c r="D949" s="9">
        <v>43</v>
      </c>
      <c r="E949" s="12" t="s">
        <v>220</v>
      </c>
      <c r="F949" s="9"/>
      <c r="G949" s="9"/>
      <c r="H949" s="13"/>
      <c r="I949" s="9" t="s">
        <v>16</v>
      </c>
      <c r="J949" s="10"/>
      <c r="K949" s="9"/>
      <c r="L949" s="9"/>
      <c r="M949" s="9"/>
      <c r="N949" s="9"/>
      <c r="O949" s="13"/>
      <c r="P949" s="9"/>
      <c r="Q949" s="9"/>
      <c r="R949" s="10"/>
      <c r="S949" s="9"/>
      <c r="T949" s="9"/>
      <c r="U949" s="9"/>
      <c r="V949" s="14"/>
      <c r="W949" s="9"/>
      <c r="X949" s="9"/>
      <c r="Y949" s="9"/>
      <c r="Z949" s="9"/>
      <c r="AA949" s="9"/>
    </row>
    <row r="950" spans="1:27" ht="12.75">
      <c r="A950" s="10">
        <v>45372</v>
      </c>
      <c r="B950" s="9" t="s">
        <v>45</v>
      </c>
      <c r="C950" s="11">
        <v>2593.08</v>
      </c>
      <c r="D950" s="9">
        <v>33</v>
      </c>
      <c r="E950" s="12" t="s">
        <v>126</v>
      </c>
      <c r="F950" s="9"/>
      <c r="G950" s="9"/>
      <c r="H950" s="13"/>
      <c r="I950" s="9" t="s">
        <v>11</v>
      </c>
      <c r="J950" s="10"/>
      <c r="K950" s="9"/>
      <c r="L950" s="9"/>
      <c r="M950" s="9"/>
      <c r="N950" s="9"/>
      <c r="O950" s="13"/>
      <c r="P950" s="9"/>
      <c r="Q950" s="9"/>
      <c r="R950" s="10"/>
      <c r="S950" s="9"/>
      <c r="T950" s="9"/>
      <c r="U950" s="9"/>
      <c r="V950" s="14"/>
      <c r="W950" s="9"/>
      <c r="X950" s="9"/>
      <c r="Y950" s="9"/>
      <c r="Z950" s="9"/>
      <c r="AA950" s="9"/>
    </row>
    <row r="951" spans="1:27" ht="12.75">
      <c r="A951" s="10">
        <v>45372</v>
      </c>
      <c r="B951" s="9" t="s">
        <v>289</v>
      </c>
      <c r="C951" s="11">
        <v>4130.5200000000004</v>
      </c>
      <c r="D951" s="9">
        <v>35</v>
      </c>
      <c r="E951" s="12" t="s">
        <v>291</v>
      </c>
      <c r="F951" s="9"/>
      <c r="G951" s="9"/>
      <c r="H951" s="13"/>
      <c r="I951" s="9" t="s">
        <v>11</v>
      </c>
      <c r="J951" s="9"/>
      <c r="K951" s="9"/>
      <c r="L951" s="9"/>
      <c r="M951" s="9"/>
      <c r="N951" s="9"/>
      <c r="O951" s="13"/>
      <c r="P951" s="9"/>
      <c r="Q951" s="9"/>
      <c r="R951" s="10"/>
      <c r="S951" s="9"/>
      <c r="T951" s="9"/>
      <c r="U951" s="9"/>
      <c r="V951" s="14"/>
      <c r="W951" s="9"/>
      <c r="X951" s="9"/>
      <c r="Y951" s="9"/>
      <c r="Z951" s="9"/>
      <c r="AA951" s="9"/>
    </row>
    <row r="952" spans="1:27" ht="12.75">
      <c r="A952" s="10">
        <v>45372</v>
      </c>
      <c r="B952" s="16" t="s">
        <v>17</v>
      </c>
      <c r="C952" s="11">
        <v>0</v>
      </c>
      <c r="D952" s="9"/>
      <c r="E952" s="12"/>
      <c r="F952" s="9"/>
      <c r="G952" s="9"/>
      <c r="H952" s="13"/>
      <c r="I952" s="9" t="s">
        <v>16</v>
      </c>
      <c r="J952" s="9"/>
      <c r="K952" s="9"/>
      <c r="L952" s="9"/>
      <c r="M952" s="9"/>
      <c r="N952" s="9"/>
      <c r="O952" s="13"/>
      <c r="P952" s="9"/>
      <c r="Q952" s="9"/>
      <c r="R952" s="10"/>
      <c r="S952" s="9"/>
      <c r="T952" s="9"/>
      <c r="U952" s="9"/>
      <c r="V952" s="14"/>
      <c r="W952" s="9"/>
      <c r="X952" s="9"/>
      <c r="Y952" s="9"/>
      <c r="Z952" s="9"/>
      <c r="AA952" s="9"/>
    </row>
    <row r="953" spans="1:27" ht="12.75">
      <c r="A953" s="10">
        <v>45372</v>
      </c>
      <c r="B953" s="16" t="s">
        <v>19</v>
      </c>
      <c r="C953" s="11">
        <v>2642.86</v>
      </c>
      <c r="D953" s="9">
        <v>34</v>
      </c>
      <c r="E953" s="12" t="s">
        <v>39</v>
      </c>
      <c r="F953" s="9"/>
      <c r="G953" s="9"/>
      <c r="H953" s="13"/>
      <c r="I953" s="9" t="s">
        <v>16</v>
      </c>
      <c r="J953" s="9" t="s">
        <v>322</v>
      </c>
      <c r="K953" s="9"/>
      <c r="L953" s="9"/>
      <c r="M953" s="9"/>
      <c r="N953" s="9"/>
      <c r="O953" s="13"/>
      <c r="P953" s="9"/>
      <c r="Q953" s="9"/>
      <c r="R953" s="10"/>
      <c r="S953" s="9"/>
      <c r="T953" s="9"/>
      <c r="U953" s="9"/>
      <c r="V953" s="14"/>
      <c r="W953" s="9"/>
      <c r="X953" s="9"/>
      <c r="Y953" s="9"/>
      <c r="Z953" s="9"/>
      <c r="AA953" s="9"/>
    </row>
    <row r="954" spans="1:27" ht="12.75">
      <c r="A954" s="10">
        <v>45372</v>
      </c>
      <c r="B954" s="16" t="s">
        <v>21</v>
      </c>
      <c r="C954" s="11">
        <v>5985.15</v>
      </c>
      <c r="D954" s="9">
        <v>56</v>
      </c>
      <c r="E954" s="12" t="s">
        <v>58</v>
      </c>
      <c r="F954" s="9"/>
      <c r="G954" s="9"/>
      <c r="H954" s="13"/>
      <c r="I954" s="9" t="s">
        <v>11</v>
      </c>
      <c r="J954" s="9"/>
      <c r="K954" s="9"/>
      <c r="L954" s="9"/>
      <c r="M954" s="9"/>
      <c r="N954" s="9"/>
      <c r="O954" s="13"/>
      <c r="P954" s="9"/>
      <c r="Q954" s="9"/>
      <c r="R954" s="10"/>
      <c r="S954" s="9"/>
      <c r="T954" s="9"/>
      <c r="U954" s="9"/>
      <c r="V954" s="14"/>
      <c r="W954" s="9"/>
      <c r="X954" s="9"/>
      <c r="Y954" s="9"/>
      <c r="Z954" s="9"/>
      <c r="AA954" s="9"/>
    </row>
    <row r="955" spans="1:27" ht="12.75">
      <c r="A955" s="10">
        <v>45372</v>
      </c>
      <c r="B955" s="9" t="s">
        <v>43</v>
      </c>
      <c r="C955" s="11">
        <v>2243.5700000000002</v>
      </c>
      <c r="D955" s="9">
        <v>33</v>
      </c>
      <c r="E955" s="12" t="s">
        <v>76</v>
      </c>
      <c r="F955" s="9"/>
      <c r="G955" s="9"/>
      <c r="H955" s="13"/>
      <c r="I955" s="9" t="s">
        <v>11</v>
      </c>
      <c r="J955" s="9"/>
      <c r="K955" s="9"/>
      <c r="L955" s="9"/>
      <c r="M955" s="9"/>
      <c r="N955" s="9"/>
      <c r="O955" s="13"/>
      <c r="P955" s="9"/>
      <c r="Q955" s="9"/>
      <c r="R955" s="10"/>
      <c r="S955" s="9"/>
      <c r="T955" s="9"/>
      <c r="U955" s="9"/>
      <c r="V955" s="14"/>
      <c r="W955" s="9"/>
      <c r="X955" s="9"/>
      <c r="Y955" s="9"/>
      <c r="Z955" s="9"/>
      <c r="AA955" s="9"/>
    </row>
    <row r="956" spans="1:27" ht="12.75">
      <c r="A956" s="10">
        <v>45373</v>
      </c>
      <c r="B956" s="9" t="s">
        <v>286</v>
      </c>
      <c r="C956" s="11">
        <v>7358.23</v>
      </c>
      <c r="D956" s="9">
        <v>80</v>
      </c>
      <c r="E956" s="12" t="s">
        <v>173</v>
      </c>
      <c r="F956" s="9"/>
      <c r="G956" s="9"/>
      <c r="H956" s="13"/>
      <c r="I956" s="9" t="s">
        <v>11</v>
      </c>
      <c r="J956" s="10"/>
      <c r="K956" s="9"/>
      <c r="L956" s="9"/>
      <c r="M956" s="9"/>
      <c r="N956" s="9"/>
      <c r="O956" s="13"/>
      <c r="P956" s="9"/>
      <c r="Q956" s="9"/>
      <c r="R956" s="10"/>
      <c r="S956" s="9"/>
      <c r="T956" s="9"/>
      <c r="U956" s="9"/>
      <c r="V956" s="14"/>
      <c r="W956" s="9"/>
      <c r="X956" s="9"/>
      <c r="Y956" s="9"/>
      <c r="Z956" s="9"/>
      <c r="AA956" s="9"/>
    </row>
    <row r="957" spans="1:27" ht="12.75">
      <c r="A957" s="10">
        <v>45373</v>
      </c>
      <c r="B957" s="16" t="s">
        <v>9</v>
      </c>
      <c r="C957" s="11">
        <v>10302.530000000001</v>
      </c>
      <c r="D957" s="9">
        <v>123</v>
      </c>
      <c r="E957" s="12" t="s">
        <v>85</v>
      </c>
      <c r="F957" s="9"/>
      <c r="G957" s="9"/>
      <c r="H957" s="13"/>
      <c r="I957" s="9" t="s">
        <v>11</v>
      </c>
      <c r="J957" s="10"/>
      <c r="K957" s="9"/>
      <c r="L957" s="9"/>
      <c r="M957" s="9"/>
      <c r="N957" s="9"/>
      <c r="O957" s="13"/>
      <c r="P957" s="9"/>
      <c r="Q957" s="9"/>
      <c r="R957" s="10"/>
      <c r="S957" s="9"/>
      <c r="T957" s="9"/>
      <c r="U957" s="9"/>
      <c r="V957" s="14"/>
      <c r="W957" s="9"/>
      <c r="X957" s="9"/>
      <c r="Y957" s="9"/>
      <c r="Z957" s="9"/>
      <c r="AA957" s="9"/>
    </row>
    <row r="958" spans="1:27" ht="12.75">
      <c r="A958" s="10">
        <v>45373</v>
      </c>
      <c r="B958" s="16" t="s">
        <v>12</v>
      </c>
      <c r="C958" s="11">
        <v>7638.52</v>
      </c>
      <c r="D958" s="9">
        <v>82</v>
      </c>
      <c r="E958" s="12" t="s">
        <v>65</v>
      </c>
      <c r="F958" s="9"/>
      <c r="G958" s="9"/>
      <c r="H958" s="13"/>
      <c r="I958" s="9" t="s">
        <v>11</v>
      </c>
      <c r="J958" s="10"/>
      <c r="K958" s="9"/>
      <c r="L958" s="9"/>
      <c r="M958" s="9"/>
      <c r="N958" s="9"/>
      <c r="O958" s="13"/>
      <c r="P958" s="9"/>
      <c r="Q958" s="9"/>
      <c r="R958" s="10"/>
      <c r="S958" s="9"/>
      <c r="T958" s="9"/>
      <c r="U958" s="9"/>
      <c r="V958" s="14"/>
      <c r="W958" s="9"/>
      <c r="X958" s="9"/>
      <c r="Y958" s="9"/>
      <c r="Z958" s="9"/>
      <c r="AA958" s="9"/>
    </row>
    <row r="959" spans="1:27" ht="12.75">
      <c r="A959" s="10">
        <v>45373</v>
      </c>
      <c r="B959" s="16" t="s">
        <v>14</v>
      </c>
      <c r="C959" s="11">
        <v>5541.73</v>
      </c>
      <c r="D959" s="9">
        <v>68</v>
      </c>
      <c r="E959" s="12" t="s">
        <v>128</v>
      </c>
      <c r="F959" s="9"/>
      <c r="G959" s="9"/>
      <c r="H959" s="13"/>
      <c r="I959" s="9" t="s">
        <v>16</v>
      </c>
      <c r="J959" s="10"/>
      <c r="K959" s="9"/>
      <c r="L959" s="9"/>
      <c r="M959" s="9"/>
      <c r="N959" s="9"/>
      <c r="O959" s="13"/>
      <c r="P959" s="9"/>
      <c r="Q959" s="9"/>
      <c r="R959" s="10"/>
      <c r="S959" s="9"/>
      <c r="T959" s="9"/>
      <c r="U959" s="9"/>
      <c r="V959" s="14"/>
      <c r="W959" s="9"/>
      <c r="X959" s="9"/>
      <c r="Y959" s="9"/>
      <c r="Z959" s="9"/>
      <c r="AA959" s="9"/>
    </row>
    <row r="960" spans="1:27" ht="12.75">
      <c r="A960" s="10">
        <v>45373</v>
      </c>
      <c r="B960" s="9" t="s">
        <v>45</v>
      </c>
      <c r="C960" s="11">
        <v>10086.77</v>
      </c>
      <c r="D960" s="9">
        <v>115</v>
      </c>
      <c r="E960" s="12" t="s">
        <v>323</v>
      </c>
      <c r="F960" s="9"/>
      <c r="G960" s="9"/>
      <c r="H960" s="13"/>
      <c r="I960" s="9" t="s">
        <v>11</v>
      </c>
      <c r="J960" s="10"/>
      <c r="K960" s="9"/>
      <c r="L960" s="9"/>
      <c r="M960" s="9"/>
      <c r="N960" s="9"/>
      <c r="O960" s="13"/>
      <c r="P960" s="9"/>
      <c r="Q960" s="9"/>
      <c r="R960" s="10"/>
      <c r="S960" s="9"/>
      <c r="T960" s="9"/>
      <c r="U960" s="9"/>
      <c r="V960" s="14"/>
      <c r="W960" s="9"/>
      <c r="X960" s="9"/>
      <c r="Y960" s="9"/>
      <c r="Z960" s="9"/>
      <c r="AA960" s="9"/>
    </row>
    <row r="961" spans="1:27" ht="12.75">
      <c r="A961" s="10">
        <v>45373</v>
      </c>
      <c r="B961" s="9" t="s">
        <v>289</v>
      </c>
      <c r="C961" s="11">
        <v>5425.47</v>
      </c>
      <c r="D961" s="9">
        <v>58</v>
      </c>
      <c r="E961" s="12" t="s">
        <v>147</v>
      </c>
      <c r="F961" s="9"/>
      <c r="G961" s="9"/>
      <c r="H961" s="13"/>
      <c r="I961" s="9" t="s">
        <v>11</v>
      </c>
      <c r="J961" s="9"/>
      <c r="K961" s="9"/>
      <c r="L961" s="9"/>
      <c r="M961" s="9"/>
      <c r="N961" s="9"/>
      <c r="O961" s="13"/>
      <c r="P961" s="9"/>
      <c r="Q961" s="9"/>
      <c r="R961" s="10"/>
      <c r="S961" s="9"/>
      <c r="T961" s="9"/>
      <c r="U961" s="9"/>
      <c r="V961" s="14"/>
      <c r="W961" s="9"/>
      <c r="X961" s="9"/>
      <c r="Y961" s="9"/>
      <c r="Z961" s="9"/>
      <c r="AA961" s="9"/>
    </row>
    <row r="962" spans="1:27" ht="12.75">
      <c r="A962" s="10">
        <v>45373</v>
      </c>
      <c r="B962" s="16" t="s">
        <v>17</v>
      </c>
      <c r="C962" s="11">
        <v>8542.3799999999992</v>
      </c>
      <c r="D962" s="9">
        <v>92</v>
      </c>
      <c r="E962" s="12" t="s">
        <v>307</v>
      </c>
      <c r="F962" s="9"/>
      <c r="G962" s="9"/>
      <c r="H962" s="13"/>
      <c r="I962" s="9" t="s">
        <v>16</v>
      </c>
      <c r="J962" s="9"/>
      <c r="K962" s="9"/>
      <c r="L962" s="9"/>
      <c r="M962" s="9"/>
      <c r="N962" s="9"/>
      <c r="O962" s="13"/>
      <c r="P962" s="9"/>
      <c r="Q962" s="9"/>
      <c r="R962" s="10"/>
      <c r="S962" s="9"/>
      <c r="T962" s="9"/>
      <c r="U962" s="9"/>
      <c r="V962" s="14"/>
      <c r="W962" s="9"/>
      <c r="X962" s="9"/>
      <c r="Y962" s="9"/>
      <c r="Z962" s="9"/>
      <c r="AA962" s="9"/>
    </row>
    <row r="963" spans="1:27" ht="12.75">
      <c r="A963" s="10">
        <v>45373</v>
      </c>
      <c r="B963" s="16" t="s">
        <v>19</v>
      </c>
      <c r="C963" s="11">
        <v>5756.88</v>
      </c>
      <c r="D963" s="9">
        <v>61</v>
      </c>
      <c r="E963" s="12" t="s">
        <v>77</v>
      </c>
      <c r="F963" s="9"/>
      <c r="G963" s="9"/>
      <c r="H963" s="13"/>
      <c r="I963" s="9" t="s">
        <v>16</v>
      </c>
      <c r="J963" s="9"/>
      <c r="K963" s="9"/>
      <c r="L963" s="9"/>
      <c r="M963" s="9"/>
      <c r="N963" s="9"/>
      <c r="O963" s="13"/>
      <c r="P963" s="9"/>
      <c r="Q963" s="9"/>
      <c r="R963" s="10"/>
      <c r="S963" s="9"/>
      <c r="T963" s="9"/>
      <c r="U963" s="9"/>
      <c r="V963" s="14"/>
      <c r="W963" s="9"/>
      <c r="X963" s="9"/>
      <c r="Y963" s="9"/>
      <c r="Z963" s="9"/>
      <c r="AA963" s="9"/>
    </row>
    <row r="964" spans="1:27" ht="12.75">
      <c r="A964" s="10">
        <v>45373</v>
      </c>
      <c r="B964" s="16" t="s">
        <v>21</v>
      </c>
      <c r="C964" s="11">
        <v>11697.56</v>
      </c>
      <c r="D964" s="9">
        <v>131</v>
      </c>
      <c r="E964" s="12" t="s">
        <v>87</v>
      </c>
      <c r="F964" s="9"/>
      <c r="G964" s="9"/>
      <c r="H964" s="13"/>
      <c r="I964" s="9" t="s">
        <v>11</v>
      </c>
      <c r="J964" s="9"/>
      <c r="K964" s="9"/>
      <c r="L964" s="9"/>
      <c r="M964" s="9"/>
      <c r="N964" s="9"/>
      <c r="O964" s="13"/>
      <c r="P964" s="9"/>
      <c r="Q964" s="9"/>
      <c r="R964" s="10"/>
      <c r="S964" s="9"/>
      <c r="T964" s="9"/>
      <c r="U964" s="9"/>
      <c r="V964" s="14"/>
      <c r="W964" s="9"/>
      <c r="X964" s="9"/>
      <c r="Y964" s="9"/>
      <c r="Z964" s="9"/>
      <c r="AA964" s="9"/>
    </row>
    <row r="965" spans="1:27" ht="12.75">
      <c r="A965" s="10">
        <v>45373</v>
      </c>
      <c r="B965" s="9" t="s">
        <v>43</v>
      </c>
      <c r="C965" s="11">
        <v>9577.06</v>
      </c>
      <c r="D965" s="9">
        <v>115</v>
      </c>
      <c r="E965" s="12" t="s">
        <v>324</v>
      </c>
      <c r="F965" s="9"/>
      <c r="G965" s="9"/>
      <c r="H965" s="13"/>
      <c r="I965" s="9" t="s">
        <v>11</v>
      </c>
      <c r="J965" s="9"/>
      <c r="K965" s="9"/>
      <c r="L965" s="9"/>
      <c r="M965" s="9"/>
      <c r="N965" s="9"/>
      <c r="O965" s="13"/>
      <c r="P965" s="9"/>
      <c r="Q965" s="9"/>
      <c r="R965" s="10"/>
      <c r="S965" s="9"/>
      <c r="T965" s="9"/>
      <c r="U965" s="9"/>
      <c r="V965" s="14"/>
      <c r="W965" s="9"/>
      <c r="X965" s="9"/>
      <c r="Y965" s="9"/>
      <c r="Z965" s="9"/>
      <c r="AA965" s="9"/>
    </row>
    <row r="966" spans="1:27" ht="12.75">
      <c r="A966" s="10">
        <v>45374</v>
      </c>
      <c r="B966" s="9" t="s">
        <v>286</v>
      </c>
      <c r="C966" s="11">
        <v>6021.43</v>
      </c>
      <c r="D966" s="9">
        <v>67</v>
      </c>
      <c r="E966" s="12" t="s">
        <v>156</v>
      </c>
      <c r="F966" s="9"/>
      <c r="G966" s="9"/>
      <c r="H966" s="13"/>
      <c r="I966" s="9" t="s">
        <v>11</v>
      </c>
      <c r="J966" s="10"/>
      <c r="K966" s="9"/>
      <c r="L966" s="9"/>
      <c r="M966" s="9"/>
      <c r="N966" s="9"/>
      <c r="O966" s="13"/>
      <c r="P966" s="9"/>
      <c r="Q966" s="9"/>
      <c r="R966" s="10"/>
      <c r="S966" s="9"/>
      <c r="T966" s="9"/>
      <c r="U966" s="9"/>
      <c r="V966" s="14"/>
      <c r="W966" s="9"/>
      <c r="X966" s="9"/>
      <c r="Y966" s="9"/>
      <c r="Z966" s="9"/>
      <c r="AA966" s="9"/>
    </row>
    <row r="967" spans="1:27" ht="12.75">
      <c r="A967" s="10">
        <v>45374</v>
      </c>
      <c r="B967" s="16" t="s">
        <v>9</v>
      </c>
      <c r="C967" s="11">
        <v>8532.52</v>
      </c>
      <c r="D967" s="9">
        <v>101</v>
      </c>
      <c r="E967" s="12" t="s">
        <v>85</v>
      </c>
      <c r="F967" s="9"/>
      <c r="G967" s="9"/>
      <c r="H967" s="13"/>
      <c r="I967" s="9" t="s">
        <v>11</v>
      </c>
      <c r="J967" s="10"/>
      <c r="K967" s="9"/>
      <c r="L967" s="9"/>
      <c r="M967" s="9"/>
      <c r="N967" s="9"/>
      <c r="O967" s="13"/>
      <c r="P967" s="9"/>
      <c r="Q967" s="9"/>
      <c r="R967" s="10"/>
      <c r="S967" s="9"/>
      <c r="T967" s="9"/>
      <c r="U967" s="9"/>
      <c r="V967" s="14"/>
      <c r="W967" s="9"/>
      <c r="X967" s="9"/>
      <c r="Y967" s="9"/>
      <c r="Z967" s="9"/>
      <c r="AA967" s="9"/>
    </row>
    <row r="968" spans="1:27" ht="12.75">
      <c r="A968" s="10">
        <v>45374</v>
      </c>
      <c r="B968" s="16" t="s">
        <v>12</v>
      </c>
      <c r="C968" s="11">
        <v>7797.75</v>
      </c>
      <c r="D968" s="9">
        <v>78</v>
      </c>
      <c r="E968" s="12" t="s">
        <v>177</v>
      </c>
      <c r="F968" s="9"/>
      <c r="G968" s="9"/>
      <c r="H968" s="13"/>
      <c r="I968" s="9" t="s">
        <v>11</v>
      </c>
      <c r="J968" s="10"/>
      <c r="K968" s="9"/>
      <c r="L968" s="9"/>
      <c r="M968" s="9"/>
      <c r="N968" s="9"/>
      <c r="O968" s="13"/>
      <c r="P968" s="9"/>
      <c r="Q968" s="9"/>
      <c r="R968" s="10"/>
      <c r="S968" s="9"/>
      <c r="T968" s="9"/>
      <c r="U968" s="9"/>
      <c r="V968" s="14"/>
      <c r="W968" s="9"/>
      <c r="X968" s="9"/>
      <c r="Y968" s="9"/>
      <c r="Z968" s="9"/>
      <c r="AA968" s="9"/>
    </row>
    <row r="969" spans="1:27" ht="12.75">
      <c r="A969" s="10">
        <v>45374</v>
      </c>
      <c r="B969" s="16" t="s">
        <v>14</v>
      </c>
      <c r="C969" s="11">
        <v>7388.5</v>
      </c>
      <c r="D969" s="9">
        <v>81</v>
      </c>
      <c r="E969" s="12" t="s">
        <v>157</v>
      </c>
      <c r="F969" s="9"/>
      <c r="G969" s="9"/>
      <c r="H969" s="13"/>
      <c r="I969" s="9" t="s">
        <v>16</v>
      </c>
      <c r="J969" s="10"/>
      <c r="K969" s="9"/>
      <c r="L969" s="9"/>
      <c r="M969" s="9"/>
      <c r="N969" s="9"/>
      <c r="O969" s="13"/>
      <c r="P969" s="9"/>
      <c r="Q969" s="9"/>
      <c r="R969" s="10"/>
      <c r="S969" s="9"/>
      <c r="T969" s="9"/>
      <c r="U969" s="9"/>
      <c r="V969" s="14"/>
      <c r="W969" s="9"/>
      <c r="X969" s="9"/>
      <c r="Y969" s="9"/>
      <c r="Z969" s="9"/>
      <c r="AA969" s="9"/>
    </row>
    <row r="970" spans="1:27" ht="12.75">
      <c r="A970" s="10">
        <v>45374</v>
      </c>
      <c r="B970" s="9" t="s">
        <v>45</v>
      </c>
      <c r="C970" s="11">
        <v>9678.49</v>
      </c>
      <c r="D970" s="9">
        <v>105</v>
      </c>
      <c r="E970" s="12" t="s">
        <v>202</v>
      </c>
      <c r="F970" s="9"/>
      <c r="G970" s="9"/>
      <c r="H970" s="13"/>
      <c r="I970" s="9" t="s">
        <v>11</v>
      </c>
      <c r="J970" s="10"/>
      <c r="K970" s="9"/>
      <c r="L970" s="9"/>
      <c r="M970" s="9"/>
      <c r="N970" s="9"/>
      <c r="O970" s="13"/>
      <c r="P970" s="9"/>
      <c r="Q970" s="9"/>
      <c r="R970" s="10"/>
      <c r="S970" s="9"/>
      <c r="T970" s="9"/>
      <c r="U970" s="9"/>
      <c r="V970" s="14"/>
      <c r="W970" s="9"/>
      <c r="X970" s="9"/>
      <c r="Y970" s="9"/>
      <c r="Z970" s="9"/>
      <c r="AA970" s="9"/>
    </row>
    <row r="971" spans="1:27" ht="12.75">
      <c r="A971" s="10">
        <v>45374</v>
      </c>
      <c r="B971" s="9" t="s">
        <v>289</v>
      </c>
      <c r="C971" s="11">
        <v>6430.23</v>
      </c>
      <c r="D971" s="9">
        <v>61</v>
      </c>
      <c r="E971" s="12" t="s">
        <v>124</v>
      </c>
      <c r="F971" s="9"/>
      <c r="G971" s="9"/>
      <c r="H971" s="13"/>
      <c r="I971" s="9" t="s">
        <v>11</v>
      </c>
      <c r="J971" s="9"/>
      <c r="K971" s="9"/>
      <c r="L971" s="9"/>
      <c r="M971" s="9"/>
      <c r="N971" s="9"/>
      <c r="O971" s="13"/>
      <c r="P971" s="9"/>
      <c r="Q971" s="9"/>
      <c r="R971" s="10"/>
      <c r="S971" s="9"/>
      <c r="T971" s="9"/>
      <c r="U971" s="9"/>
      <c r="V971" s="14"/>
      <c r="W971" s="9"/>
      <c r="X971" s="9"/>
      <c r="Y971" s="9"/>
      <c r="Z971" s="9"/>
      <c r="AA971" s="9"/>
    </row>
    <row r="972" spans="1:27" ht="12.75">
      <c r="A972" s="10">
        <v>45374</v>
      </c>
      <c r="B972" s="16" t="s">
        <v>17</v>
      </c>
      <c r="C972" s="11">
        <v>9842.14</v>
      </c>
      <c r="D972" s="9">
        <v>107</v>
      </c>
      <c r="E972" s="12" t="s">
        <v>303</v>
      </c>
      <c r="F972" s="9"/>
      <c r="G972" s="9"/>
      <c r="H972" s="13"/>
      <c r="I972" s="9" t="s">
        <v>16</v>
      </c>
      <c r="J972" s="9"/>
      <c r="K972" s="9"/>
      <c r="L972" s="9"/>
      <c r="M972" s="9"/>
      <c r="N972" s="9"/>
      <c r="O972" s="13"/>
      <c r="P972" s="9"/>
      <c r="Q972" s="9"/>
      <c r="R972" s="10"/>
      <c r="S972" s="9"/>
      <c r="T972" s="9"/>
      <c r="U972" s="9"/>
      <c r="V972" s="14"/>
      <c r="W972" s="9"/>
      <c r="X972" s="9"/>
      <c r="Y972" s="9"/>
      <c r="Z972" s="9"/>
      <c r="AA972" s="9"/>
    </row>
    <row r="973" spans="1:27" ht="12.75">
      <c r="A973" s="10">
        <v>45374</v>
      </c>
      <c r="B973" s="16" t="s">
        <v>19</v>
      </c>
      <c r="C973" s="11">
        <v>6804.95</v>
      </c>
      <c r="D973" s="9">
        <v>77</v>
      </c>
      <c r="E973" s="12" t="s">
        <v>91</v>
      </c>
      <c r="F973" s="9"/>
      <c r="G973" s="9"/>
      <c r="H973" s="13"/>
      <c r="I973" s="9" t="s">
        <v>16</v>
      </c>
      <c r="J973" s="9"/>
      <c r="K973" s="9"/>
      <c r="L973" s="9"/>
      <c r="M973" s="9"/>
      <c r="N973" s="9"/>
      <c r="O973" s="13"/>
      <c r="P973" s="9"/>
      <c r="Q973" s="9"/>
      <c r="R973" s="10"/>
      <c r="S973" s="9"/>
      <c r="T973" s="9"/>
      <c r="U973" s="9"/>
      <c r="V973" s="14"/>
      <c r="W973" s="9"/>
      <c r="X973" s="9"/>
      <c r="Y973" s="9"/>
      <c r="Z973" s="9"/>
      <c r="AA973" s="9"/>
    </row>
    <row r="974" spans="1:27" ht="12.75">
      <c r="A974" s="10">
        <v>45374</v>
      </c>
      <c r="B974" s="16" t="s">
        <v>21</v>
      </c>
      <c r="C974" s="11">
        <v>12243.85</v>
      </c>
      <c r="D974" s="9">
        <v>135</v>
      </c>
      <c r="E974" s="12" t="s">
        <v>200</v>
      </c>
      <c r="F974" s="9"/>
      <c r="G974" s="9"/>
      <c r="H974" s="13"/>
      <c r="I974" s="9" t="s">
        <v>11</v>
      </c>
      <c r="J974" s="9"/>
      <c r="K974" s="9"/>
      <c r="L974" s="9"/>
      <c r="M974" s="9"/>
      <c r="N974" s="9"/>
      <c r="O974" s="13"/>
      <c r="P974" s="9"/>
      <c r="Q974" s="9"/>
      <c r="R974" s="10"/>
      <c r="S974" s="9"/>
      <c r="T974" s="9"/>
      <c r="U974" s="9"/>
      <c r="V974" s="14"/>
      <c r="W974" s="9"/>
      <c r="X974" s="9"/>
      <c r="Y974" s="9"/>
      <c r="Z974" s="9"/>
      <c r="AA974" s="9"/>
    </row>
    <row r="975" spans="1:27" ht="12.75">
      <c r="A975" s="10">
        <v>45374</v>
      </c>
      <c r="B975" s="9" t="s">
        <v>43</v>
      </c>
      <c r="C975" s="11">
        <v>10903.43</v>
      </c>
      <c r="D975" s="9">
        <v>116</v>
      </c>
      <c r="E975" s="12" t="s">
        <v>56</v>
      </c>
      <c r="F975" s="9"/>
      <c r="G975" s="9"/>
      <c r="H975" s="13"/>
      <c r="I975" s="9" t="s">
        <v>11</v>
      </c>
      <c r="J975" s="9"/>
      <c r="K975" s="9"/>
      <c r="L975" s="9"/>
      <c r="M975" s="9"/>
      <c r="N975" s="9"/>
      <c r="O975" s="13"/>
      <c r="P975" s="9"/>
      <c r="Q975" s="9"/>
      <c r="R975" s="10"/>
      <c r="S975" s="9"/>
      <c r="T975" s="9"/>
      <c r="U975" s="9"/>
      <c r="V975" s="14"/>
      <c r="W975" s="9"/>
      <c r="X975" s="9"/>
      <c r="Y975" s="9"/>
      <c r="Z975" s="9"/>
      <c r="AA975" s="9"/>
    </row>
    <row r="976" spans="1:27" ht="12.75">
      <c r="A976" s="10">
        <v>45375</v>
      </c>
      <c r="B976" s="9" t="s">
        <v>286</v>
      </c>
      <c r="C976" s="11">
        <v>3902.78</v>
      </c>
      <c r="D976" s="9">
        <v>45</v>
      </c>
      <c r="E976" s="12" t="s">
        <v>53</v>
      </c>
      <c r="F976" s="9"/>
      <c r="G976" s="9"/>
      <c r="H976" s="13"/>
      <c r="I976" s="9" t="s">
        <v>11</v>
      </c>
      <c r="J976" s="10"/>
      <c r="K976" s="9"/>
      <c r="L976" s="9"/>
      <c r="M976" s="9"/>
      <c r="N976" s="9"/>
      <c r="O976" s="13"/>
      <c r="P976" s="9"/>
      <c r="Q976" s="9"/>
      <c r="R976" s="10"/>
      <c r="S976" s="9"/>
      <c r="T976" s="9"/>
      <c r="U976" s="9"/>
      <c r="V976" s="14"/>
      <c r="W976" s="9"/>
      <c r="X976" s="9"/>
      <c r="Y976" s="9"/>
      <c r="Z976" s="9"/>
      <c r="AA976" s="9"/>
    </row>
    <row r="977" spans="1:27" ht="12.75">
      <c r="A977" s="10">
        <v>45375</v>
      </c>
      <c r="B977" s="16" t="s">
        <v>9</v>
      </c>
      <c r="C977" s="11">
        <v>6150.83</v>
      </c>
      <c r="D977" s="9">
        <v>73</v>
      </c>
      <c r="E977" s="12" t="s">
        <v>129</v>
      </c>
      <c r="F977" s="9"/>
      <c r="G977" s="9"/>
      <c r="H977" s="13"/>
      <c r="I977" s="9" t="s">
        <v>11</v>
      </c>
      <c r="J977" s="10"/>
      <c r="K977" s="9"/>
      <c r="L977" s="9"/>
      <c r="M977" s="9"/>
      <c r="N977" s="9"/>
      <c r="O977" s="13"/>
      <c r="P977" s="9"/>
      <c r="Q977" s="9"/>
      <c r="R977" s="10"/>
      <c r="S977" s="9"/>
      <c r="T977" s="9"/>
      <c r="U977" s="9"/>
      <c r="V977" s="14"/>
      <c r="W977" s="9"/>
      <c r="X977" s="9"/>
      <c r="Y977" s="9"/>
      <c r="Z977" s="9"/>
      <c r="AA977" s="9"/>
    </row>
    <row r="978" spans="1:27" ht="12.75">
      <c r="A978" s="10">
        <v>45375</v>
      </c>
      <c r="B978" s="16" t="s">
        <v>12</v>
      </c>
      <c r="C978" s="11">
        <v>5135.16</v>
      </c>
      <c r="D978" s="9">
        <v>64</v>
      </c>
      <c r="E978" s="12" t="s">
        <v>179</v>
      </c>
      <c r="F978" s="9"/>
      <c r="G978" s="9"/>
      <c r="H978" s="13"/>
      <c r="I978" s="9" t="s">
        <v>11</v>
      </c>
      <c r="J978" s="10"/>
      <c r="K978" s="9"/>
      <c r="L978" s="9"/>
      <c r="M978" s="9"/>
      <c r="N978" s="9"/>
      <c r="O978" s="13"/>
      <c r="P978" s="9"/>
      <c r="Q978" s="9"/>
      <c r="R978" s="10"/>
      <c r="S978" s="9"/>
      <c r="T978" s="9"/>
      <c r="U978" s="9"/>
      <c r="V978" s="14"/>
      <c r="W978" s="9"/>
      <c r="X978" s="9"/>
      <c r="Y978" s="9"/>
      <c r="Z978" s="9"/>
      <c r="AA978" s="9"/>
    </row>
    <row r="979" spans="1:27" ht="12.75">
      <c r="A979" s="10">
        <v>45375</v>
      </c>
      <c r="B979" s="16" t="s">
        <v>14</v>
      </c>
      <c r="C979" s="11">
        <v>7868.64</v>
      </c>
      <c r="D979" s="9">
        <v>98</v>
      </c>
      <c r="E979" s="12" t="s">
        <v>222</v>
      </c>
      <c r="F979" s="9"/>
      <c r="G979" s="9"/>
      <c r="H979" s="13"/>
      <c r="I979" s="9" t="s">
        <v>16</v>
      </c>
      <c r="J979" s="10"/>
      <c r="K979" s="9"/>
      <c r="L979" s="9"/>
      <c r="M979" s="9"/>
      <c r="N979" s="9"/>
      <c r="O979" s="13"/>
      <c r="P979" s="9"/>
      <c r="Q979" s="9"/>
      <c r="R979" s="10"/>
      <c r="S979" s="9"/>
      <c r="T979" s="9"/>
      <c r="U979" s="9"/>
      <c r="V979" s="14"/>
      <c r="W979" s="9"/>
      <c r="X979" s="9"/>
      <c r="Y979" s="9"/>
      <c r="Z979" s="9"/>
      <c r="AA979" s="9"/>
    </row>
    <row r="980" spans="1:27" ht="12.75">
      <c r="A980" s="10">
        <v>45375</v>
      </c>
      <c r="B980" s="9" t="s">
        <v>45</v>
      </c>
      <c r="C980" s="11">
        <v>6242.97</v>
      </c>
      <c r="D980" s="9">
        <v>77</v>
      </c>
      <c r="E980" s="12" t="s">
        <v>156</v>
      </c>
      <c r="F980" s="9"/>
      <c r="G980" s="9"/>
      <c r="H980" s="13"/>
      <c r="I980" s="9" t="s">
        <v>11</v>
      </c>
      <c r="J980" s="10"/>
      <c r="K980" s="9"/>
      <c r="L980" s="9"/>
      <c r="M980" s="9"/>
      <c r="N980" s="9"/>
      <c r="O980" s="13"/>
      <c r="P980" s="9"/>
      <c r="Q980" s="9"/>
      <c r="R980" s="10"/>
      <c r="S980" s="9"/>
      <c r="T980" s="9"/>
      <c r="U980" s="9"/>
      <c r="V980" s="14"/>
      <c r="W980" s="9"/>
      <c r="X980" s="9"/>
      <c r="Y980" s="9"/>
      <c r="Z980" s="9"/>
      <c r="AA980" s="9"/>
    </row>
    <row r="981" spans="1:27" ht="12.75">
      <c r="A981" s="10">
        <v>45375</v>
      </c>
      <c r="B981" s="9" t="s">
        <v>289</v>
      </c>
      <c r="C981" s="11">
        <v>3639.42</v>
      </c>
      <c r="D981" s="9">
        <v>39</v>
      </c>
      <c r="E981" s="12" t="s">
        <v>52</v>
      </c>
      <c r="F981" s="9"/>
      <c r="G981" s="9"/>
      <c r="H981" s="13"/>
      <c r="I981" s="9" t="s">
        <v>11</v>
      </c>
      <c r="J981" s="9"/>
      <c r="K981" s="9"/>
      <c r="L981" s="9"/>
      <c r="M981" s="9"/>
      <c r="N981" s="9"/>
      <c r="O981" s="13"/>
      <c r="P981" s="9"/>
      <c r="Q981" s="9"/>
      <c r="R981" s="10"/>
      <c r="S981" s="9"/>
      <c r="T981" s="9"/>
      <c r="U981" s="9"/>
      <c r="V981" s="14"/>
      <c r="W981" s="9"/>
      <c r="X981" s="9"/>
      <c r="Y981" s="9"/>
      <c r="Z981" s="9"/>
      <c r="AA981" s="9"/>
    </row>
    <row r="982" spans="1:27" ht="12.75">
      <c r="A982" s="10">
        <v>45375</v>
      </c>
      <c r="B982" s="16" t="s">
        <v>17</v>
      </c>
      <c r="C982" s="11">
        <v>10589.88</v>
      </c>
      <c r="D982" s="9">
        <v>119</v>
      </c>
      <c r="E982" s="12" t="s">
        <v>49</v>
      </c>
      <c r="F982" s="9"/>
      <c r="G982" s="9"/>
      <c r="H982" s="13"/>
      <c r="I982" s="9" t="s">
        <v>16</v>
      </c>
      <c r="J982" s="9"/>
      <c r="K982" s="9"/>
      <c r="L982" s="9"/>
      <c r="M982" s="9"/>
      <c r="N982" s="9"/>
      <c r="O982" s="13"/>
      <c r="P982" s="9"/>
      <c r="Q982" s="9"/>
      <c r="R982" s="10"/>
      <c r="S982" s="9"/>
      <c r="T982" s="9"/>
      <c r="U982" s="9"/>
      <c r="V982" s="14"/>
      <c r="W982" s="9"/>
      <c r="X982" s="9"/>
      <c r="Y982" s="9"/>
      <c r="Z982" s="9"/>
      <c r="AA982" s="9"/>
    </row>
    <row r="983" spans="1:27" ht="12.75">
      <c r="A983" s="10">
        <v>45375</v>
      </c>
      <c r="B983" s="16" t="s">
        <v>19</v>
      </c>
      <c r="C983" s="11">
        <v>6642.44</v>
      </c>
      <c r="D983" s="9">
        <v>84</v>
      </c>
      <c r="E983" s="12" t="s">
        <v>325</v>
      </c>
      <c r="F983" s="9"/>
      <c r="G983" s="9"/>
      <c r="H983" s="13"/>
      <c r="I983" s="9" t="s">
        <v>16</v>
      </c>
      <c r="J983" s="9"/>
      <c r="K983" s="9"/>
      <c r="L983" s="9"/>
      <c r="M983" s="9"/>
      <c r="N983" s="9"/>
      <c r="O983" s="13"/>
      <c r="P983" s="9"/>
      <c r="Q983" s="9"/>
      <c r="R983" s="10"/>
      <c r="S983" s="9"/>
      <c r="T983" s="9"/>
      <c r="U983" s="9"/>
      <c r="V983" s="14"/>
      <c r="W983" s="9"/>
      <c r="X983" s="9"/>
      <c r="Y983" s="9"/>
      <c r="Z983" s="9"/>
      <c r="AA983" s="9"/>
    </row>
    <row r="984" spans="1:27" ht="12.75">
      <c r="A984" s="10">
        <v>45375</v>
      </c>
      <c r="B984" s="16" t="s">
        <v>21</v>
      </c>
      <c r="C984" s="11">
        <v>7874.26</v>
      </c>
      <c r="D984" s="9">
        <v>86</v>
      </c>
      <c r="E984" s="12" t="s">
        <v>41</v>
      </c>
      <c r="F984" s="9"/>
      <c r="G984" s="9"/>
      <c r="H984" s="13"/>
      <c r="I984" s="9" t="s">
        <v>11</v>
      </c>
      <c r="J984" s="9"/>
      <c r="K984" s="9"/>
      <c r="L984" s="9"/>
      <c r="M984" s="9"/>
      <c r="N984" s="9"/>
      <c r="O984" s="13"/>
      <c r="P984" s="9"/>
      <c r="Q984" s="9"/>
      <c r="R984" s="10"/>
      <c r="S984" s="9"/>
      <c r="T984" s="9"/>
      <c r="U984" s="9"/>
      <c r="V984" s="14"/>
      <c r="W984" s="9"/>
      <c r="X984" s="9"/>
      <c r="Y984" s="9"/>
      <c r="Z984" s="9"/>
      <c r="AA984" s="9"/>
    </row>
    <row r="985" spans="1:27" ht="12.75">
      <c r="A985" s="10">
        <v>45375</v>
      </c>
      <c r="B985" s="9" t="s">
        <v>43</v>
      </c>
      <c r="C985" s="11">
        <v>5192.03</v>
      </c>
      <c r="D985" s="9">
        <v>67</v>
      </c>
      <c r="E985" s="12" t="s">
        <v>100</v>
      </c>
      <c r="F985" s="9"/>
      <c r="G985" s="9"/>
      <c r="H985" s="13"/>
      <c r="I985" s="9" t="s">
        <v>11</v>
      </c>
      <c r="J985" s="9"/>
      <c r="K985" s="9"/>
      <c r="L985" s="9"/>
      <c r="M985" s="9"/>
      <c r="N985" s="9"/>
      <c r="O985" s="13"/>
      <c r="P985" s="9"/>
      <c r="Q985" s="9"/>
      <c r="R985" s="10"/>
      <c r="S985" s="9"/>
      <c r="T985" s="9"/>
      <c r="U985" s="9"/>
      <c r="V985" s="14"/>
      <c r="W985" s="9"/>
      <c r="X985" s="9"/>
      <c r="Y985" s="9"/>
      <c r="Z985" s="9"/>
      <c r="AA985" s="9"/>
    </row>
    <row r="986" spans="1:27" ht="12.75">
      <c r="A986" s="10">
        <v>45376</v>
      </c>
      <c r="B986" s="9" t="s">
        <v>286</v>
      </c>
      <c r="C986" s="11">
        <v>1912</v>
      </c>
      <c r="D986" s="9">
        <v>25</v>
      </c>
      <c r="E986" s="12" t="s">
        <v>326</v>
      </c>
      <c r="F986" s="9"/>
      <c r="G986" s="9"/>
      <c r="H986" s="13"/>
      <c r="I986" s="9" t="s">
        <v>11</v>
      </c>
      <c r="J986" s="10"/>
      <c r="K986" s="9"/>
      <c r="L986" s="9"/>
      <c r="M986" s="9"/>
      <c r="N986" s="9"/>
      <c r="O986" s="13"/>
      <c r="P986" s="9"/>
      <c r="Q986" s="9"/>
      <c r="R986" s="10"/>
      <c r="S986" s="9"/>
      <c r="T986" s="9"/>
      <c r="U986" s="9"/>
      <c r="V986" s="14"/>
      <c r="W986" s="9"/>
      <c r="X986" s="9"/>
      <c r="Y986" s="9"/>
      <c r="Z986" s="9"/>
      <c r="AA986" s="9"/>
    </row>
    <row r="987" spans="1:27" ht="12.75">
      <c r="A987" s="10">
        <v>45376</v>
      </c>
      <c r="B987" s="16" t="s">
        <v>9</v>
      </c>
      <c r="C987" s="11">
        <v>1986.17</v>
      </c>
      <c r="D987" s="9">
        <v>30</v>
      </c>
      <c r="E987" s="12" t="s">
        <v>122</v>
      </c>
      <c r="F987" s="9"/>
      <c r="G987" s="9"/>
      <c r="H987" s="13"/>
      <c r="I987" s="9" t="s">
        <v>11</v>
      </c>
      <c r="J987" s="10"/>
      <c r="K987" s="9"/>
      <c r="L987" s="9"/>
      <c r="M987" s="9"/>
      <c r="N987" s="9"/>
      <c r="O987" s="13"/>
      <c r="P987" s="9"/>
      <c r="Q987" s="9"/>
      <c r="R987" s="10"/>
      <c r="S987" s="9"/>
      <c r="T987" s="9"/>
      <c r="U987" s="9"/>
      <c r="V987" s="14"/>
      <c r="W987" s="9"/>
      <c r="X987" s="9"/>
      <c r="Y987" s="9"/>
      <c r="Z987" s="9"/>
      <c r="AA987" s="9"/>
    </row>
    <row r="988" spans="1:27" ht="12.75">
      <c r="A988" s="10">
        <v>45376</v>
      </c>
      <c r="B988" s="16" t="s">
        <v>12</v>
      </c>
      <c r="C988" s="11">
        <v>2386.25</v>
      </c>
      <c r="D988" s="9">
        <v>29</v>
      </c>
      <c r="E988" s="12" t="s">
        <v>205</v>
      </c>
      <c r="F988" s="9"/>
      <c r="G988" s="9"/>
      <c r="H988" s="13"/>
      <c r="I988" s="9" t="s">
        <v>11</v>
      </c>
      <c r="J988" s="10"/>
      <c r="K988" s="9"/>
      <c r="L988" s="9"/>
      <c r="M988" s="9"/>
      <c r="N988" s="9"/>
      <c r="O988" s="13"/>
      <c r="P988" s="9"/>
      <c r="Q988" s="9"/>
      <c r="R988" s="10"/>
      <c r="S988" s="9"/>
      <c r="T988" s="9"/>
      <c r="U988" s="9"/>
      <c r="V988" s="14"/>
      <c r="W988" s="9"/>
      <c r="X988" s="9"/>
      <c r="Y988" s="9"/>
      <c r="Z988" s="9"/>
      <c r="AA988" s="9"/>
    </row>
    <row r="989" spans="1:27" ht="12.75">
      <c r="A989" s="10">
        <v>45376</v>
      </c>
      <c r="B989" s="16" t="s">
        <v>14</v>
      </c>
      <c r="C989" s="11">
        <v>2064.2600000000002</v>
      </c>
      <c r="D989" s="9">
        <v>31</v>
      </c>
      <c r="E989" s="12" t="s">
        <v>272</v>
      </c>
      <c r="F989" s="9"/>
      <c r="G989" s="9"/>
      <c r="H989" s="13"/>
      <c r="I989" s="9" t="s">
        <v>16</v>
      </c>
      <c r="J989" s="10"/>
      <c r="K989" s="9"/>
      <c r="L989" s="9"/>
      <c r="M989" s="9"/>
      <c r="N989" s="9"/>
      <c r="O989" s="13"/>
      <c r="P989" s="9"/>
      <c r="Q989" s="9"/>
      <c r="R989" s="10"/>
      <c r="S989" s="9"/>
      <c r="T989" s="9"/>
      <c r="U989" s="9"/>
      <c r="V989" s="14"/>
      <c r="W989" s="9"/>
      <c r="X989" s="9"/>
      <c r="Y989" s="9"/>
      <c r="Z989" s="9"/>
      <c r="AA989" s="9"/>
    </row>
    <row r="990" spans="1:27" ht="12.75">
      <c r="A990" s="10">
        <v>45376</v>
      </c>
      <c r="B990" s="9" t="s">
        <v>45</v>
      </c>
      <c r="C990" s="11">
        <v>1413.93</v>
      </c>
      <c r="D990" s="9">
        <v>25</v>
      </c>
      <c r="E990" s="12" t="s">
        <v>129</v>
      </c>
      <c r="F990" s="9"/>
      <c r="G990" s="9"/>
      <c r="H990" s="13"/>
      <c r="I990" s="9" t="s">
        <v>11</v>
      </c>
      <c r="J990" s="10"/>
      <c r="K990" s="9"/>
      <c r="L990" s="9"/>
      <c r="M990" s="9"/>
      <c r="N990" s="9"/>
      <c r="O990" s="13"/>
      <c r="P990" s="9"/>
      <c r="Q990" s="9"/>
      <c r="R990" s="10"/>
      <c r="S990" s="9"/>
      <c r="T990" s="9"/>
      <c r="U990" s="9"/>
      <c r="V990" s="14"/>
      <c r="W990" s="9"/>
      <c r="X990" s="9"/>
      <c r="Y990" s="9"/>
      <c r="Z990" s="9"/>
      <c r="AA990" s="9"/>
    </row>
    <row r="991" spans="1:27" ht="12.75">
      <c r="A991" s="10">
        <v>45376</v>
      </c>
      <c r="B991" s="9" t="s">
        <v>289</v>
      </c>
      <c r="C991" s="11">
        <v>2359.58</v>
      </c>
      <c r="D991" s="9">
        <v>26</v>
      </c>
      <c r="E991" s="12" t="s">
        <v>28</v>
      </c>
      <c r="F991" s="9"/>
      <c r="G991" s="9"/>
      <c r="H991" s="13"/>
      <c r="I991" s="9" t="s">
        <v>11</v>
      </c>
      <c r="J991" s="9"/>
      <c r="K991" s="9"/>
      <c r="L991" s="9"/>
      <c r="M991" s="9"/>
      <c r="N991" s="9"/>
      <c r="O991" s="13"/>
      <c r="P991" s="9"/>
      <c r="Q991" s="9"/>
      <c r="R991" s="10"/>
      <c r="S991" s="9"/>
      <c r="T991" s="9"/>
      <c r="U991" s="9"/>
      <c r="V991" s="14"/>
      <c r="W991" s="9"/>
      <c r="X991" s="9"/>
      <c r="Y991" s="9"/>
      <c r="Z991" s="9"/>
      <c r="AA991" s="9"/>
    </row>
    <row r="992" spans="1:27" ht="12.75">
      <c r="A992" s="10">
        <v>45376</v>
      </c>
      <c r="B992" s="16" t="s">
        <v>17</v>
      </c>
      <c r="C992" s="11">
        <v>2430.35</v>
      </c>
      <c r="D992" s="9">
        <v>29</v>
      </c>
      <c r="E992" s="12" t="s">
        <v>52</v>
      </c>
      <c r="F992" s="9"/>
      <c r="G992" s="9"/>
      <c r="H992" s="13"/>
      <c r="I992" s="9" t="s">
        <v>16</v>
      </c>
      <c r="J992" s="9"/>
      <c r="K992" s="9"/>
      <c r="L992" s="9"/>
      <c r="M992" s="9"/>
      <c r="N992" s="9"/>
      <c r="O992" s="13"/>
      <c r="P992" s="9"/>
      <c r="Q992" s="9"/>
      <c r="R992" s="10"/>
      <c r="S992" s="9"/>
      <c r="T992" s="9"/>
      <c r="U992" s="9"/>
      <c r="V992" s="14"/>
      <c r="W992" s="9"/>
      <c r="X992" s="9"/>
      <c r="Y992" s="9"/>
      <c r="Z992" s="9"/>
      <c r="AA992" s="9"/>
    </row>
    <row r="993" spans="1:27" ht="12.75">
      <c r="A993" s="10">
        <v>45376</v>
      </c>
      <c r="B993" s="16" t="s">
        <v>19</v>
      </c>
      <c r="C993" s="11">
        <v>2732.42</v>
      </c>
      <c r="D993" s="9">
        <v>32</v>
      </c>
      <c r="E993" s="12" t="s">
        <v>327</v>
      </c>
      <c r="F993" s="9"/>
      <c r="G993" s="9"/>
      <c r="H993" s="13"/>
      <c r="I993" s="9" t="s">
        <v>16</v>
      </c>
      <c r="J993" s="9"/>
      <c r="K993" s="9"/>
      <c r="L993" s="9"/>
      <c r="M993" s="9"/>
      <c r="N993" s="9"/>
      <c r="O993" s="13"/>
      <c r="P993" s="9"/>
      <c r="Q993" s="9"/>
      <c r="R993" s="10"/>
      <c r="S993" s="9"/>
      <c r="T993" s="9"/>
      <c r="U993" s="9"/>
      <c r="V993" s="14"/>
      <c r="W993" s="9"/>
      <c r="X993" s="9"/>
      <c r="Y993" s="9"/>
      <c r="Z993" s="9"/>
      <c r="AA993" s="9"/>
    </row>
    <row r="994" spans="1:27" ht="12.75">
      <c r="A994" s="10">
        <v>45376</v>
      </c>
      <c r="B994" s="16" t="s">
        <v>21</v>
      </c>
      <c r="C994" s="11">
        <v>1710.61</v>
      </c>
      <c r="D994" s="9">
        <v>19</v>
      </c>
      <c r="E994" s="12" t="s">
        <v>44</v>
      </c>
      <c r="F994" s="9"/>
      <c r="G994" s="9"/>
      <c r="H994" s="13"/>
      <c r="I994" s="9" t="s">
        <v>11</v>
      </c>
      <c r="J994" s="9"/>
      <c r="K994" s="9"/>
      <c r="L994" s="9"/>
      <c r="M994" s="9"/>
      <c r="N994" s="9"/>
      <c r="O994" s="13"/>
      <c r="P994" s="9"/>
      <c r="Q994" s="9"/>
      <c r="R994" s="10"/>
      <c r="S994" s="9"/>
      <c r="T994" s="9"/>
      <c r="U994" s="9"/>
      <c r="V994" s="14"/>
      <c r="W994" s="9"/>
      <c r="X994" s="9"/>
      <c r="Y994" s="9"/>
      <c r="Z994" s="9"/>
      <c r="AA994" s="9"/>
    </row>
    <row r="995" spans="1:27" ht="12.75">
      <c r="A995" s="10">
        <v>45376</v>
      </c>
      <c r="B995" s="9" t="s">
        <v>43</v>
      </c>
      <c r="C995" s="11">
        <v>2418.71</v>
      </c>
      <c r="D995" s="9">
        <v>32</v>
      </c>
      <c r="E995" s="12" t="s">
        <v>58</v>
      </c>
      <c r="F995" s="9"/>
      <c r="G995" s="9"/>
      <c r="H995" s="13"/>
      <c r="I995" s="9" t="s">
        <v>11</v>
      </c>
      <c r="J995" s="9"/>
      <c r="K995" s="9"/>
      <c r="L995" s="9"/>
      <c r="M995" s="9"/>
      <c r="N995" s="9"/>
      <c r="O995" s="13"/>
      <c r="P995" s="9"/>
      <c r="Q995" s="9"/>
      <c r="R995" s="10"/>
      <c r="S995" s="9"/>
      <c r="T995" s="9"/>
      <c r="U995" s="9"/>
      <c r="V995" s="14"/>
      <c r="W995" s="9"/>
      <c r="X995" s="9"/>
      <c r="Y995" s="9"/>
      <c r="Z995" s="9"/>
      <c r="AA995" s="9"/>
    </row>
    <row r="996" spans="1:27" ht="12.75">
      <c r="A996" s="10">
        <v>45377</v>
      </c>
      <c r="B996" s="9" t="s">
        <v>286</v>
      </c>
      <c r="C996" s="11">
        <v>3454.52</v>
      </c>
      <c r="D996" s="9">
        <v>31</v>
      </c>
      <c r="E996" s="12" t="s">
        <v>39</v>
      </c>
      <c r="F996" s="9"/>
      <c r="G996" s="9"/>
      <c r="H996" s="13"/>
      <c r="I996" s="9" t="s">
        <v>11</v>
      </c>
      <c r="J996" s="10"/>
      <c r="K996" s="9"/>
      <c r="L996" s="9"/>
      <c r="M996" s="9"/>
      <c r="N996" s="9"/>
      <c r="O996" s="13"/>
      <c r="P996" s="9"/>
      <c r="Q996" s="9"/>
      <c r="R996" s="10"/>
      <c r="S996" s="9"/>
      <c r="T996" s="9"/>
      <c r="U996" s="9"/>
      <c r="V996" s="14"/>
      <c r="W996" s="9"/>
      <c r="X996" s="9"/>
      <c r="Y996" s="9"/>
      <c r="Z996" s="9"/>
      <c r="AA996" s="9"/>
    </row>
    <row r="997" spans="1:27" ht="12.75">
      <c r="A997" s="10">
        <v>45377</v>
      </c>
      <c r="B997" s="16" t="s">
        <v>9</v>
      </c>
      <c r="C997" s="11">
        <v>3358.02</v>
      </c>
      <c r="D997" s="9">
        <v>44</v>
      </c>
      <c r="E997" s="12" t="s">
        <v>85</v>
      </c>
      <c r="F997" s="9"/>
      <c r="G997" s="9"/>
      <c r="H997" s="13"/>
      <c r="I997" s="9" t="s">
        <v>11</v>
      </c>
      <c r="J997" s="10"/>
      <c r="K997" s="9"/>
      <c r="L997" s="9"/>
      <c r="M997" s="9"/>
      <c r="N997" s="9"/>
      <c r="O997" s="13"/>
      <c r="P997" s="9"/>
      <c r="Q997" s="9"/>
      <c r="R997" s="10"/>
      <c r="S997" s="9"/>
      <c r="T997" s="9"/>
      <c r="U997" s="9"/>
      <c r="V997" s="14"/>
      <c r="W997" s="9"/>
      <c r="X997" s="9"/>
      <c r="Y997" s="9"/>
      <c r="Z997" s="9"/>
      <c r="AA997" s="9"/>
    </row>
    <row r="998" spans="1:27" ht="12.75">
      <c r="A998" s="10">
        <v>45377</v>
      </c>
      <c r="B998" s="16" t="s">
        <v>12</v>
      </c>
      <c r="C998" s="11">
        <v>4433</v>
      </c>
      <c r="D998" s="9">
        <v>42</v>
      </c>
      <c r="E998" s="12" t="s">
        <v>25</v>
      </c>
      <c r="F998" s="9"/>
      <c r="G998" s="9"/>
      <c r="H998" s="13"/>
      <c r="I998" s="9" t="s">
        <v>11</v>
      </c>
      <c r="J998" s="10"/>
      <c r="K998" s="9"/>
      <c r="L998" s="9"/>
      <c r="M998" s="9"/>
      <c r="N998" s="9"/>
      <c r="O998" s="13"/>
      <c r="P998" s="9"/>
      <c r="Q998" s="9"/>
      <c r="R998" s="10"/>
      <c r="S998" s="9"/>
      <c r="T998" s="9"/>
      <c r="U998" s="9"/>
      <c r="V998" s="14"/>
      <c r="W998" s="9"/>
      <c r="X998" s="9"/>
      <c r="Y998" s="9"/>
      <c r="Z998" s="9"/>
      <c r="AA998" s="9"/>
    </row>
    <row r="999" spans="1:27" ht="12.75">
      <c r="A999" s="10">
        <v>45377</v>
      </c>
      <c r="B999" s="16" t="s">
        <v>14</v>
      </c>
      <c r="C999" s="11">
        <v>3664.85</v>
      </c>
      <c r="D999" s="9">
        <v>39</v>
      </c>
      <c r="E999" s="12" t="s">
        <v>79</v>
      </c>
      <c r="F999" s="9"/>
      <c r="G999" s="9"/>
      <c r="H999" s="13"/>
      <c r="I999" s="9" t="s">
        <v>16</v>
      </c>
      <c r="J999" s="10"/>
      <c r="K999" s="9"/>
      <c r="L999" s="9"/>
      <c r="M999" s="9"/>
      <c r="N999" s="9"/>
      <c r="O999" s="13"/>
      <c r="P999" s="9"/>
      <c r="Q999" s="9"/>
      <c r="R999" s="10"/>
      <c r="S999" s="9"/>
      <c r="T999" s="9"/>
      <c r="U999" s="9"/>
      <c r="V999" s="14"/>
      <c r="W999" s="9"/>
      <c r="X999" s="9"/>
      <c r="Y999" s="9"/>
      <c r="Z999" s="9"/>
      <c r="AA999" s="9"/>
    </row>
    <row r="1000" spans="1:27" ht="12.75">
      <c r="A1000" s="10">
        <v>45377</v>
      </c>
      <c r="B1000" s="9" t="s">
        <v>45</v>
      </c>
      <c r="C1000" s="11">
        <v>3624.23</v>
      </c>
      <c r="D1000" s="9">
        <v>41</v>
      </c>
      <c r="E1000" s="12" t="s">
        <v>110</v>
      </c>
      <c r="F1000" s="9"/>
      <c r="G1000" s="9"/>
      <c r="H1000" s="13"/>
      <c r="I1000" s="9" t="s">
        <v>11</v>
      </c>
      <c r="J1000" s="10"/>
      <c r="K1000" s="9"/>
      <c r="L1000" s="9"/>
      <c r="M1000" s="9"/>
      <c r="N1000" s="9"/>
      <c r="O1000" s="13"/>
      <c r="P1000" s="9"/>
      <c r="Q1000" s="9"/>
      <c r="R1000" s="10"/>
      <c r="S1000" s="9"/>
      <c r="T1000" s="9"/>
      <c r="U1000" s="9"/>
      <c r="V1000" s="14"/>
      <c r="W1000" s="9"/>
      <c r="X1000" s="9"/>
      <c r="Y1000" s="9"/>
      <c r="Z1000" s="9"/>
      <c r="AA1000" s="9"/>
    </row>
    <row r="1001" spans="1:27" ht="12.75">
      <c r="A1001" s="10">
        <v>45377</v>
      </c>
      <c r="B1001" s="9" t="s">
        <v>289</v>
      </c>
      <c r="C1001" s="11">
        <v>3460.46</v>
      </c>
      <c r="D1001" s="9">
        <v>37</v>
      </c>
      <c r="E1001" s="12" t="s">
        <v>27</v>
      </c>
      <c r="F1001" s="9"/>
      <c r="G1001" s="9"/>
      <c r="H1001" s="13"/>
      <c r="I1001" s="9" t="s">
        <v>11</v>
      </c>
      <c r="J1001" s="9"/>
      <c r="K1001" s="9"/>
      <c r="L1001" s="9"/>
      <c r="M1001" s="9"/>
      <c r="N1001" s="9"/>
      <c r="O1001" s="13"/>
      <c r="P1001" s="9"/>
      <c r="Q1001" s="9"/>
      <c r="R1001" s="10"/>
      <c r="S1001" s="9"/>
      <c r="T1001" s="9"/>
      <c r="U1001" s="9"/>
      <c r="V1001" s="14"/>
      <c r="W1001" s="9"/>
      <c r="X1001" s="9"/>
      <c r="Y1001" s="9"/>
      <c r="Z1001" s="9"/>
      <c r="AA1001" s="9"/>
    </row>
    <row r="1002" spans="1:27" ht="12.75">
      <c r="A1002" s="10">
        <v>45377</v>
      </c>
      <c r="B1002" s="16" t="s">
        <v>17</v>
      </c>
      <c r="C1002" s="11">
        <v>4476.0200000000004</v>
      </c>
      <c r="D1002" s="9">
        <v>49</v>
      </c>
      <c r="E1002" s="12" t="s">
        <v>178</v>
      </c>
      <c r="F1002" s="9"/>
      <c r="G1002" s="9"/>
      <c r="H1002" s="13"/>
      <c r="I1002" s="9" t="s">
        <v>16</v>
      </c>
      <c r="J1002" s="9"/>
      <c r="K1002" s="9"/>
      <c r="L1002" s="9"/>
      <c r="M1002" s="9"/>
      <c r="N1002" s="9"/>
      <c r="O1002" s="13"/>
      <c r="P1002" s="9"/>
      <c r="Q1002" s="9"/>
      <c r="R1002" s="10"/>
      <c r="S1002" s="9"/>
      <c r="T1002" s="9"/>
      <c r="U1002" s="9"/>
      <c r="V1002" s="14"/>
      <c r="W1002" s="9"/>
      <c r="X1002" s="9"/>
      <c r="Y1002" s="9"/>
      <c r="Z1002" s="9"/>
      <c r="AA1002" s="9"/>
    </row>
    <row r="1003" spans="1:27" ht="12.75">
      <c r="A1003" s="10">
        <v>45377</v>
      </c>
      <c r="B1003" s="16" t="s">
        <v>19</v>
      </c>
      <c r="C1003" s="11">
        <v>4128.6000000000004</v>
      </c>
      <c r="D1003" s="9">
        <v>49</v>
      </c>
      <c r="E1003" s="12" t="s">
        <v>234</v>
      </c>
      <c r="F1003" s="9"/>
      <c r="G1003" s="9"/>
      <c r="H1003" s="13"/>
      <c r="I1003" s="9" t="s">
        <v>16</v>
      </c>
      <c r="J1003" s="9"/>
      <c r="K1003" s="9"/>
      <c r="L1003" s="9"/>
      <c r="M1003" s="9"/>
      <c r="N1003" s="9"/>
      <c r="O1003" s="13"/>
      <c r="P1003" s="9"/>
      <c r="Q1003" s="9"/>
      <c r="R1003" s="10"/>
      <c r="S1003" s="9"/>
      <c r="T1003" s="9"/>
      <c r="U1003" s="9"/>
      <c r="V1003" s="14"/>
      <c r="W1003" s="9"/>
      <c r="X1003" s="9"/>
      <c r="Y1003" s="9"/>
      <c r="Z1003" s="9"/>
      <c r="AA1003" s="9"/>
    </row>
    <row r="1004" spans="1:27" ht="12.75">
      <c r="A1004" s="10">
        <v>45377</v>
      </c>
      <c r="B1004" s="16" t="s">
        <v>21</v>
      </c>
      <c r="C1004" s="11">
        <v>4056.37</v>
      </c>
      <c r="D1004" s="9">
        <v>43</v>
      </c>
      <c r="E1004" s="12" t="s">
        <v>160</v>
      </c>
      <c r="F1004" s="9"/>
      <c r="G1004" s="9"/>
      <c r="H1004" s="13"/>
      <c r="I1004" s="9" t="s">
        <v>11</v>
      </c>
      <c r="J1004" s="9"/>
      <c r="K1004" s="9"/>
      <c r="L1004" s="9"/>
      <c r="M1004" s="9"/>
      <c r="N1004" s="9"/>
      <c r="O1004" s="13"/>
      <c r="P1004" s="9"/>
      <c r="Q1004" s="9"/>
      <c r="R1004" s="10"/>
      <c r="S1004" s="9"/>
      <c r="T1004" s="9"/>
      <c r="U1004" s="9"/>
      <c r="V1004" s="14"/>
      <c r="W1004" s="9"/>
      <c r="X1004" s="9"/>
      <c r="Y1004" s="9"/>
      <c r="Z1004" s="9"/>
      <c r="AA1004" s="9"/>
    </row>
    <row r="1005" spans="1:27" ht="12.75">
      <c r="A1005" s="10">
        <v>45377</v>
      </c>
      <c r="B1005" s="9" t="s">
        <v>43</v>
      </c>
      <c r="C1005" s="11">
        <v>3568.66</v>
      </c>
      <c r="D1005" s="9">
        <v>33</v>
      </c>
      <c r="E1005" s="12" t="s">
        <v>123</v>
      </c>
      <c r="F1005" s="9"/>
      <c r="G1005" s="9"/>
      <c r="H1005" s="13"/>
      <c r="I1005" s="9" t="s">
        <v>11</v>
      </c>
      <c r="J1005" s="9"/>
      <c r="K1005" s="9"/>
      <c r="L1005" s="9"/>
      <c r="M1005" s="9"/>
      <c r="N1005" s="9"/>
      <c r="O1005" s="13"/>
      <c r="P1005" s="9"/>
      <c r="Q1005" s="9"/>
      <c r="R1005" s="10"/>
      <c r="S1005" s="9"/>
      <c r="T1005" s="9"/>
      <c r="U1005" s="9"/>
      <c r="V1005" s="14"/>
      <c r="W1005" s="9"/>
      <c r="X1005" s="9"/>
      <c r="Y1005" s="9"/>
      <c r="Z1005" s="9"/>
      <c r="AA1005" s="9"/>
    </row>
    <row r="1006" spans="1:27" ht="12.75">
      <c r="A1006" s="10">
        <v>45378</v>
      </c>
      <c r="B1006" s="9" t="s">
        <v>286</v>
      </c>
      <c r="C1006" s="11">
        <v>2917.58</v>
      </c>
      <c r="D1006" s="9">
        <v>33</v>
      </c>
      <c r="E1006" s="12" t="s">
        <v>177</v>
      </c>
      <c r="F1006" s="9"/>
      <c r="G1006" s="9"/>
      <c r="H1006" s="13"/>
      <c r="I1006" s="9" t="s">
        <v>11</v>
      </c>
      <c r="J1006" s="10"/>
      <c r="K1006" s="9"/>
      <c r="L1006" s="9"/>
      <c r="M1006" s="9"/>
      <c r="N1006" s="9"/>
      <c r="O1006" s="13"/>
      <c r="P1006" s="9"/>
      <c r="Q1006" s="9"/>
      <c r="R1006" s="10"/>
      <c r="S1006" s="9"/>
      <c r="T1006" s="9"/>
      <c r="U1006" s="9"/>
      <c r="V1006" s="14"/>
      <c r="W1006" s="9"/>
      <c r="X1006" s="9"/>
      <c r="Y1006" s="9"/>
      <c r="Z1006" s="9"/>
      <c r="AA1006" s="9"/>
    </row>
    <row r="1007" spans="1:27" ht="12.75">
      <c r="A1007" s="10">
        <v>45378</v>
      </c>
      <c r="B1007" s="16" t="s">
        <v>9</v>
      </c>
      <c r="C1007" s="11">
        <v>4261.6499999999996</v>
      </c>
      <c r="D1007" s="9">
        <v>51</v>
      </c>
      <c r="E1007" s="12" t="s">
        <v>156</v>
      </c>
      <c r="F1007" s="9"/>
      <c r="G1007" s="9"/>
      <c r="H1007" s="13"/>
      <c r="I1007" s="9" t="s">
        <v>11</v>
      </c>
      <c r="J1007" s="10"/>
      <c r="K1007" s="9"/>
      <c r="L1007" s="9"/>
      <c r="M1007" s="9"/>
      <c r="N1007" s="9"/>
      <c r="O1007" s="13"/>
      <c r="P1007" s="9"/>
      <c r="Q1007" s="9"/>
      <c r="R1007" s="10"/>
      <c r="S1007" s="9"/>
      <c r="T1007" s="9"/>
      <c r="U1007" s="9"/>
      <c r="V1007" s="14"/>
      <c r="W1007" s="9"/>
      <c r="X1007" s="9"/>
      <c r="Y1007" s="9"/>
      <c r="Z1007" s="9"/>
      <c r="AA1007" s="9"/>
    </row>
    <row r="1008" spans="1:27" ht="12.75">
      <c r="A1008" s="10">
        <v>45378</v>
      </c>
      <c r="B1008" s="16" t="s">
        <v>12</v>
      </c>
      <c r="C1008" s="11">
        <v>3860.79</v>
      </c>
      <c r="D1008" s="9">
        <v>45</v>
      </c>
      <c r="E1008" s="12" t="s">
        <v>53</v>
      </c>
      <c r="F1008" s="9"/>
      <c r="G1008" s="9"/>
      <c r="H1008" s="13"/>
      <c r="I1008" s="9" t="s">
        <v>11</v>
      </c>
      <c r="J1008" s="10"/>
      <c r="K1008" s="9"/>
      <c r="L1008" s="9"/>
      <c r="M1008" s="9"/>
      <c r="N1008" s="9"/>
      <c r="O1008" s="13"/>
      <c r="P1008" s="9"/>
      <c r="Q1008" s="9"/>
      <c r="R1008" s="10"/>
      <c r="S1008" s="9"/>
      <c r="T1008" s="9"/>
      <c r="U1008" s="9"/>
      <c r="V1008" s="14"/>
      <c r="W1008" s="9"/>
      <c r="X1008" s="9"/>
      <c r="Y1008" s="9"/>
      <c r="Z1008" s="9"/>
      <c r="AA1008" s="9"/>
    </row>
    <row r="1009" spans="1:27" ht="12.75">
      <c r="A1009" s="10">
        <v>45378</v>
      </c>
      <c r="B1009" s="16" t="s">
        <v>14</v>
      </c>
      <c r="C1009" s="11">
        <v>2985.01</v>
      </c>
      <c r="D1009" s="9">
        <v>37</v>
      </c>
      <c r="E1009" s="12" t="s">
        <v>235</v>
      </c>
      <c r="F1009" s="9"/>
      <c r="G1009" s="9"/>
      <c r="H1009" s="13"/>
      <c r="I1009" s="9" t="s">
        <v>16</v>
      </c>
      <c r="J1009" s="10"/>
      <c r="K1009" s="9"/>
      <c r="L1009" s="9"/>
      <c r="M1009" s="9"/>
      <c r="N1009" s="9"/>
      <c r="O1009" s="13"/>
      <c r="P1009" s="9"/>
      <c r="Q1009" s="9"/>
      <c r="R1009" s="10"/>
      <c r="S1009" s="9"/>
      <c r="T1009" s="9"/>
      <c r="U1009" s="9"/>
      <c r="V1009" s="14"/>
      <c r="W1009" s="9"/>
      <c r="X1009" s="9"/>
      <c r="Y1009" s="9"/>
      <c r="Z1009" s="9"/>
      <c r="AA1009" s="9"/>
    </row>
    <row r="1010" spans="1:27" ht="12.75">
      <c r="A1010" s="10">
        <v>45378</v>
      </c>
      <c r="B1010" s="9" t="s">
        <v>45</v>
      </c>
      <c r="C1010" s="11">
        <v>3699.53</v>
      </c>
      <c r="D1010" s="9">
        <v>43</v>
      </c>
      <c r="E1010" s="12" t="s">
        <v>160</v>
      </c>
      <c r="F1010" s="9"/>
      <c r="G1010" s="9"/>
      <c r="H1010" s="13"/>
      <c r="I1010" s="9" t="s">
        <v>11</v>
      </c>
      <c r="J1010" s="10"/>
      <c r="K1010" s="9"/>
      <c r="L1010" s="9"/>
      <c r="M1010" s="9"/>
      <c r="N1010" s="9"/>
      <c r="O1010" s="13"/>
      <c r="P1010" s="9"/>
      <c r="Q1010" s="9"/>
      <c r="R1010" s="10"/>
      <c r="S1010" s="9"/>
      <c r="T1010" s="9"/>
      <c r="U1010" s="9"/>
      <c r="V1010" s="14"/>
      <c r="W1010" s="9"/>
      <c r="X1010" s="9"/>
      <c r="Y1010" s="9"/>
      <c r="Z1010" s="9"/>
      <c r="AA1010" s="9"/>
    </row>
    <row r="1011" spans="1:27" ht="12.75">
      <c r="A1011" s="10">
        <v>45378</v>
      </c>
      <c r="B1011" s="9" t="s">
        <v>289</v>
      </c>
      <c r="C1011" s="11">
        <v>3821.98</v>
      </c>
      <c r="D1011" s="9">
        <v>36</v>
      </c>
      <c r="E1011" s="12" t="s">
        <v>203</v>
      </c>
      <c r="F1011" s="9"/>
      <c r="G1011" s="9"/>
      <c r="H1011" s="13"/>
      <c r="I1011" s="9" t="s">
        <v>11</v>
      </c>
      <c r="J1011" s="9"/>
      <c r="K1011" s="9"/>
      <c r="L1011" s="9"/>
      <c r="M1011" s="9"/>
      <c r="N1011" s="9"/>
      <c r="O1011" s="13"/>
      <c r="P1011" s="9"/>
      <c r="Q1011" s="9"/>
      <c r="R1011" s="10"/>
      <c r="S1011" s="9"/>
      <c r="T1011" s="9"/>
      <c r="U1011" s="9"/>
      <c r="V1011" s="14"/>
      <c r="W1011" s="9"/>
      <c r="X1011" s="9"/>
      <c r="Y1011" s="9"/>
      <c r="Z1011" s="9"/>
      <c r="AA1011" s="9"/>
    </row>
    <row r="1012" spans="1:27" ht="12.75">
      <c r="A1012" s="10">
        <v>45378</v>
      </c>
      <c r="B1012" s="16" t="s">
        <v>17</v>
      </c>
      <c r="C1012" s="11">
        <v>5438.32</v>
      </c>
      <c r="D1012" s="9">
        <v>67</v>
      </c>
      <c r="E1012" s="12" t="s">
        <v>183</v>
      </c>
      <c r="F1012" s="9"/>
      <c r="G1012" s="9"/>
      <c r="H1012" s="13"/>
      <c r="I1012" s="9" t="s">
        <v>16</v>
      </c>
      <c r="J1012" s="9"/>
      <c r="K1012" s="9"/>
      <c r="L1012" s="9"/>
      <c r="M1012" s="9"/>
      <c r="N1012" s="9"/>
      <c r="O1012" s="13"/>
      <c r="P1012" s="9"/>
      <c r="Q1012" s="9"/>
      <c r="R1012" s="10"/>
      <c r="S1012" s="9"/>
      <c r="T1012" s="9"/>
      <c r="U1012" s="9"/>
      <c r="V1012" s="14"/>
      <c r="W1012" s="9"/>
      <c r="X1012" s="9"/>
      <c r="Y1012" s="9"/>
      <c r="Z1012" s="9"/>
      <c r="AA1012" s="9"/>
    </row>
    <row r="1013" spans="1:27" ht="12.75">
      <c r="A1013" s="10">
        <v>45378</v>
      </c>
      <c r="B1013" s="16" t="s">
        <v>19</v>
      </c>
      <c r="C1013" s="11">
        <v>3303.63</v>
      </c>
      <c r="D1013" s="9">
        <v>42</v>
      </c>
      <c r="E1013" s="12" t="s">
        <v>188</v>
      </c>
      <c r="F1013" s="9"/>
      <c r="G1013" s="9"/>
      <c r="H1013" s="13"/>
      <c r="I1013" s="9" t="s">
        <v>16</v>
      </c>
      <c r="J1013" s="9"/>
      <c r="K1013" s="9"/>
      <c r="L1013" s="9"/>
      <c r="M1013" s="9"/>
      <c r="N1013" s="9"/>
      <c r="O1013" s="13"/>
      <c r="P1013" s="9"/>
      <c r="Q1013" s="9"/>
      <c r="R1013" s="10"/>
      <c r="S1013" s="9"/>
      <c r="T1013" s="9"/>
      <c r="U1013" s="9"/>
      <c r="V1013" s="14"/>
      <c r="W1013" s="9"/>
      <c r="X1013" s="9"/>
      <c r="Y1013" s="9"/>
      <c r="Z1013" s="9"/>
      <c r="AA1013" s="9"/>
    </row>
    <row r="1014" spans="1:27" ht="12.75">
      <c r="A1014" s="10">
        <v>45378</v>
      </c>
      <c r="B1014" s="16" t="s">
        <v>21</v>
      </c>
      <c r="C1014" s="11">
        <v>2608</v>
      </c>
      <c r="D1014" s="9">
        <v>34</v>
      </c>
      <c r="E1014" s="12" t="s">
        <v>181</v>
      </c>
      <c r="F1014" s="9"/>
      <c r="G1014" s="9"/>
      <c r="H1014" s="13"/>
      <c r="I1014" s="9" t="s">
        <v>11</v>
      </c>
      <c r="J1014" s="9"/>
      <c r="K1014" s="9"/>
      <c r="L1014" s="9"/>
      <c r="M1014" s="9"/>
      <c r="N1014" s="9"/>
      <c r="O1014" s="13"/>
      <c r="P1014" s="9"/>
      <c r="Q1014" s="9"/>
      <c r="R1014" s="10"/>
      <c r="S1014" s="9"/>
      <c r="T1014" s="9"/>
      <c r="U1014" s="9"/>
      <c r="V1014" s="14"/>
      <c r="W1014" s="9"/>
      <c r="X1014" s="9"/>
      <c r="Y1014" s="9"/>
      <c r="Z1014" s="9"/>
      <c r="AA1014" s="9"/>
    </row>
    <row r="1015" spans="1:27" ht="12.75">
      <c r="A1015" s="10">
        <v>45378</v>
      </c>
      <c r="B1015" s="9" t="s">
        <v>43</v>
      </c>
      <c r="C1015" s="11">
        <v>3840.74</v>
      </c>
      <c r="D1015" s="9">
        <v>46</v>
      </c>
      <c r="E1015" s="12" t="s">
        <v>51</v>
      </c>
      <c r="F1015" s="9"/>
      <c r="G1015" s="9"/>
      <c r="H1015" s="13"/>
      <c r="I1015" s="9" t="s">
        <v>11</v>
      </c>
      <c r="J1015" s="9"/>
      <c r="K1015" s="9"/>
      <c r="L1015" s="9"/>
      <c r="M1015" s="9"/>
      <c r="N1015" s="9"/>
      <c r="O1015" s="13"/>
      <c r="P1015" s="9"/>
      <c r="Q1015" s="9"/>
      <c r="R1015" s="10"/>
      <c r="S1015" s="9"/>
      <c r="T1015" s="9"/>
      <c r="U1015" s="9"/>
      <c r="V1015" s="14"/>
      <c r="W1015" s="9"/>
      <c r="X1015" s="9"/>
      <c r="Y1015" s="9"/>
      <c r="Z1015" s="9"/>
      <c r="AA1015" s="9"/>
    </row>
    <row r="1016" spans="1:27" ht="12.75">
      <c r="A1016" s="10">
        <v>45379</v>
      </c>
      <c r="B1016" s="9" t="s">
        <v>286</v>
      </c>
      <c r="C1016" s="11">
        <v>5616.37</v>
      </c>
      <c r="D1016" s="9">
        <v>61</v>
      </c>
      <c r="E1016" s="12" t="s">
        <v>47</v>
      </c>
      <c r="F1016" s="9"/>
      <c r="G1016" s="9"/>
      <c r="H1016" s="13"/>
      <c r="I1016" s="9" t="s">
        <v>11</v>
      </c>
      <c r="J1016" s="10"/>
      <c r="K1016" s="9"/>
      <c r="L1016" s="9"/>
      <c r="M1016" s="9"/>
      <c r="N1016" s="9"/>
      <c r="O1016" s="13"/>
      <c r="P1016" s="9"/>
      <c r="Q1016" s="9"/>
      <c r="R1016" s="10"/>
      <c r="S1016" s="9"/>
      <c r="T1016" s="9"/>
      <c r="U1016" s="9"/>
      <c r="V1016" s="14"/>
      <c r="W1016" s="9"/>
      <c r="X1016" s="9"/>
      <c r="Y1016" s="9"/>
      <c r="Z1016" s="9"/>
      <c r="AA1016" s="9"/>
    </row>
    <row r="1017" spans="1:27" ht="12.75">
      <c r="A1017" s="10">
        <v>45379</v>
      </c>
      <c r="B1017" s="16" t="s">
        <v>9</v>
      </c>
      <c r="C1017" s="11">
        <v>8493.41</v>
      </c>
      <c r="D1017" s="9">
        <v>90</v>
      </c>
      <c r="E1017" s="12" t="s">
        <v>22</v>
      </c>
      <c r="F1017" s="9"/>
      <c r="G1017" s="9"/>
      <c r="H1017" s="13"/>
      <c r="I1017" s="9" t="s">
        <v>11</v>
      </c>
      <c r="J1017" s="10"/>
      <c r="K1017" s="9"/>
      <c r="L1017" s="9"/>
      <c r="M1017" s="9"/>
      <c r="N1017" s="9"/>
      <c r="O1017" s="13"/>
      <c r="P1017" s="9"/>
      <c r="Q1017" s="9"/>
      <c r="R1017" s="10"/>
      <c r="S1017" s="9"/>
      <c r="T1017" s="9"/>
      <c r="U1017" s="9"/>
      <c r="V1017" s="14"/>
      <c r="W1017" s="9"/>
      <c r="X1017" s="9"/>
      <c r="Y1017" s="9"/>
      <c r="Z1017" s="9"/>
      <c r="AA1017" s="9"/>
    </row>
    <row r="1018" spans="1:27" ht="12.75">
      <c r="A1018" s="10">
        <v>45379</v>
      </c>
      <c r="B1018" s="16" t="s">
        <v>12</v>
      </c>
      <c r="C1018" s="11">
        <v>9272.74</v>
      </c>
      <c r="D1018" s="9">
        <v>106</v>
      </c>
      <c r="E1018" s="12" t="s">
        <v>73</v>
      </c>
      <c r="F1018" s="9"/>
      <c r="G1018" s="9"/>
      <c r="H1018" s="13"/>
      <c r="I1018" s="9" t="s">
        <v>11</v>
      </c>
      <c r="J1018" s="10"/>
      <c r="K1018" s="9"/>
      <c r="L1018" s="9"/>
      <c r="M1018" s="9"/>
      <c r="N1018" s="9"/>
      <c r="O1018" s="13"/>
      <c r="P1018" s="9"/>
      <c r="Q1018" s="9"/>
      <c r="R1018" s="10"/>
      <c r="S1018" s="9"/>
      <c r="T1018" s="9"/>
      <c r="U1018" s="9"/>
      <c r="V1018" s="14"/>
      <c r="W1018" s="9"/>
      <c r="X1018" s="9"/>
      <c r="Y1018" s="9"/>
      <c r="Z1018" s="9"/>
      <c r="AA1018" s="9"/>
    </row>
    <row r="1019" spans="1:27" ht="12.75">
      <c r="A1019" s="10">
        <v>45379</v>
      </c>
      <c r="B1019" s="16" t="s">
        <v>14</v>
      </c>
      <c r="C1019" s="11">
        <v>5028.66</v>
      </c>
      <c r="D1019" s="9">
        <v>58</v>
      </c>
      <c r="E1019" s="12" t="s">
        <v>48</v>
      </c>
      <c r="F1019" s="9"/>
      <c r="G1019" s="9"/>
      <c r="H1019" s="13"/>
      <c r="I1019" s="9" t="s">
        <v>16</v>
      </c>
      <c r="J1019" s="10"/>
      <c r="K1019" s="9"/>
      <c r="L1019" s="9"/>
      <c r="M1019" s="9"/>
      <c r="N1019" s="9"/>
      <c r="O1019" s="13"/>
      <c r="P1019" s="9"/>
      <c r="Q1019" s="9"/>
      <c r="R1019" s="10"/>
      <c r="S1019" s="9"/>
      <c r="T1019" s="9"/>
      <c r="U1019" s="9"/>
      <c r="V1019" s="14"/>
      <c r="W1019" s="9"/>
      <c r="X1019" s="9"/>
      <c r="Y1019" s="9"/>
      <c r="Z1019" s="9"/>
      <c r="AA1019" s="9"/>
    </row>
    <row r="1020" spans="1:27" ht="12.75">
      <c r="A1020" s="10">
        <v>45379</v>
      </c>
      <c r="B1020" s="9" t="s">
        <v>45</v>
      </c>
      <c r="C1020" s="11">
        <v>9165.42</v>
      </c>
      <c r="D1020" s="9">
        <v>99</v>
      </c>
      <c r="E1020" s="12" t="s">
        <v>328</v>
      </c>
      <c r="F1020" s="9"/>
      <c r="G1020" s="9"/>
      <c r="H1020" s="13"/>
      <c r="I1020" s="9" t="s">
        <v>11</v>
      </c>
      <c r="J1020" s="10"/>
      <c r="K1020" s="9"/>
      <c r="L1020" s="9"/>
      <c r="M1020" s="9"/>
      <c r="N1020" s="9"/>
      <c r="O1020" s="13"/>
      <c r="P1020" s="9"/>
      <c r="Q1020" s="9"/>
      <c r="R1020" s="10"/>
      <c r="S1020" s="9"/>
      <c r="T1020" s="9"/>
      <c r="U1020" s="9"/>
      <c r="V1020" s="14"/>
      <c r="W1020" s="9"/>
      <c r="X1020" s="9"/>
      <c r="Y1020" s="9"/>
      <c r="Z1020" s="9"/>
      <c r="AA1020" s="9"/>
    </row>
    <row r="1021" spans="1:27" ht="12.75">
      <c r="A1021" s="10">
        <v>45379</v>
      </c>
      <c r="B1021" s="9" t="s">
        <v>289</v>
      </c>
      <c r="C1021" s="11">
        <v>5606.72</v>
      </c>
      <c r="D1021" s="9">
        <v>57</v>
      </c>
      <c r="E1021" s="12" t="s">
        <v>329</v>
      </c>
      <c r="F1021" s="9"/>
      <c r="G1021" s="9"/>
      <c r="H1021" s="13"/>
      <c r="I1021" s="9" t="s">
        <v>11</v>
      </c>
      <c r="J1021" s="9"/>
      <c r="K1021" s="9"/>
      <c r="L1021" s="9"/>
      <c r="M1021" s="9"/>
      <c r="N1021" s="9"/>
      <c r="O1021" s="13"/>
      <c r="P1021" s="9"/>
      <c r="Q1021" s="9"/>
      <c r="R1021" s="10"/>
      <c r="S1021" s="9"/>
      <c r="T1021" s="9"/>
      <c r="U1021" s="9"/>
      <c r="V1021" s="14"/>
      <c r="W1021" s="9"/>
      <c r="X1021" s="9"/>
      <c r="Y1021" s="9"/>
      <c r="Z1021" s="9"/>
      <c r="AA1021" s="9"/>
    </row>
    <row r="1022" spans="1:27" ht="12.75">
      <c r="A1022" s="10">
        <v>45379</v>
      </c>
      <c r="B1022" s="16" t="s">
        <v>17</v>
      </c>
      <c r="C1022" s="11">
        <v>6114.14</v>
      </c>
      <c r="D1022" s="9">
        <v>75</v>
      </c>
      <c r="E1022" s="12" t="s">
        <v>187</v>
      </c>
      <c r="F1022" s="9"/>
      <c r="G1022" s="9"/>
      <c r="H1022" s="13"/>
      <c r="I1022" s="9" t="s">
        <v>16</v>
      </c>
      <c r="J1022" s="9"/>
      <c r="K1022" s="9"/>
      <c r="L1022" s="9"/>
      <c r="M1022" s="9"/>
      <c r="N1022" s="9"/>
      <c r="O1022" s="13"/>
      <c r="P1022" s="9"/>
      <c r="Q1022" s="9"/>
      <c r="R1022" s="10"/>
      <c r="S1022" s="9"/>
      <c r="T1022" s="9"/>
      <c r="U1022" s="9"/>
      <c r="V1022" s="14"/>
      <c r="W1022" s="9"/>
      <c r="X1022" s="9"/>
      <c r="Y1022" s="9"/>
      <c r="Z1022" s="9"/>
      <c r="AA1022" s="9"/>
    </row>
    <row r="1023" spans="1:27" ht="12.75">
      <c r="A1023" s="10">
        <v>45379</v>
      </c>
      <c r="B1023" s="16" t="s">
        <v>19</v>
      </c>
      <c r="C1023" s="11">
        <v>6427.42</v>
      </c>
      <c r="D1023" s="9">
        <v>69</v>
      </c>
      <c r="E1023" s="12" t="s">
        <v>71</v>
      </c>
      <c r="F1023" s="9"/>
      <c r="G1023" s="9"/>
      <c r="H1023" s="13"/>
      <c r="I1023" s="9" t="s">
        <v>16</v>
      </c>
      <c r="J1023" s="9"/>
      <c r="K1023" s="9"/>
      <c r="L1023" s="9"/>
      <c r="M1023" s="9"/>
      <c r="N1023" s="9"/>
      <c r="O1023" s="13"/>
      <c r="P1023" s="9"/>
      <c r="Q1023" s="9"/>
      <c r="R1023" s="10"/>
      <c r="S1023" s="9"/>
      <c r="T1023" s="9"/>
      <c r="U1023" s="9"/>
      <c r="V1023" s="14"/>
      <c r="W1023" s="9"/>
      <c r="X1023" s="9"/>
      <c r="Y1023" s="9"/>
      <c r="Z1023" s="9"/>
      <c r="AA1023" s="9"/>
    </row>
    <row r="1024" spans="1:27" ht="12.75">
      <c r="A1024" s="10">
        <v>45379</v>
      </c>
      <c r="B1024" s="16" t="s">
        <v>21</v>
      </c>
      <c r="C1024" s="11">
        <v>8346.65</v>
      </c>
      <c r="D1024" s="9">
        <v>104</v>
      </c>
      <c r="E1024" s="12" t="s">
        <v>140</v>
      </c>
      <c r="F1024" s="9"/>
      <c r="G1024" s="9"/>
      <c r="H1024" s="13"/>
      <c r="I1024" s="9" t="s">
        <v>11</v>
      </c>
      <c r="J1024" s="9"/>
      <c r="K1024" s="9"/>
      <c r="L1024" s="9"/>
      <c r="M1024" s="9"/>
      <c r="N1024" s="9"/>
      <c r="O1024" s="13"/>
      <c r="P1024" s="9"/>
      <c r="Q1024" s="9"/>
      <c r="R1024" s="10"/>
      <c r="S1024" s="9"/>
      <c r="T1024" s="9"/>
      <c r="U1024" s="9"/>
      <c r="V1024" s="14"/>
      <c r="W1024" s="9"/>
      <c r="X1024" s="9"/>
      <c r="Y1024" s="9"/>
      <c r="Z1024" s="9"/>
      <c r="AA1024" s="9"/>
    </row>
    <row r="1025" spans="1:27" ht="12.75">
      <c r="A1025" s="10">
        <v>45379</v>
      </c>
      <c r="B1025" s="9" t="s">
        <v>43</v>
      </c>
      <c r="C1025" s="11">
        <v>8615.24</v>
      </c>
      <c r="D1025" s="9">
        <v>95</v>
      </c>
      <c r="E1025" s="12" t="s">
        <v>107</v>
      </c>
      <c r="F1025" s="9"/>
      <c r="G1025" s="9"/>
      <c r="H1025" s="13"/>
      <c r="I1025" s="9" t="s">
        <v>11</v>
      </c>
      <c r="J1025" s="9"/>
      <c r="K1025" s="9"/>
      <c r="L1025" s="9"/>
      <c r="M1025" s="9"/>
      <c r="N1025" s="9"/>
      <c r="O1025" s="13"/>
      <c r="P1025" s="9"/>
      <c r="Q1025" s="9"/>
      <c r="R1025" s="10"/>
      <c r="S1025" s="9"/>
      <c r="T1025" s="9"/>
      <c r="U1025" s="9"/>
      <c r="V1025" s="14"/>
      <c r="W1025" s="9"/>
      <c r="X1025" s="9"/>
      <c r="Y1025" s="9"/>
      <c r="Z1025" s="9"/>
      <c r="AA1025" s="9"/>
    </row>
    <row r="1026" spans="1:27" ht="12.75">
      <c r="A1026" s="10">
        <v>45380</v>
      </c>
      <c r="B1026" s="9" t="s">
        <v>286</v>
      </c>
      <c r="C1026" s="11">
        <v>5022.68</v>
      </c>
      <c r="D1026" s="9">
        <v>55</v>
      </c>
      <c r="E1026" s="12" t="s">
        <v>199</v>
      </c>
      <c r="F1026" s="9"/>
      <c r="G1026" s="9"/>
      <c r="H1026" s="13"/>
      <c r="I1026" s="9" t="s">
        <v>11</v>
      </c>
      <c r="J1026" s="10"/>
      <c r="K1026" s="9"/>
      <c r="L1026" s="9"/>
      <c r="M1026" s="9"/>
      <c r="N1026" s="9"/>
      <c r="O1026" s="13"/>
      <c r="P1026" s="9"/>
      <c r="Q1026" s="9"/>
      <c r="R1026" s="10"/>
      <c r="S1026" s="9"/>
      <c r="T1026" s="9"/>
      <c r="U1026" s="9"/>
      <c r="V1026" s="14"/>
      <c r="W1026" s="9"/>
      <c r="X1026" s="9"/>
      <c r="Y1026" s="9"/>
      <c r="Z1026" s="9"/>
      <c r="AA1026" s="9"/>
    </row>
    <row r="1027" spans="1:27" ht="12.75">
      <c r="A1027" s="10">
        <v>45380</v>
      </c>
      <c r="B1027" s="16" t="s">
        <v>9</v>
      </c>
      <c r="C1027" s="11">
        <v>6676.21</v>
      </c>
      <c r="D1027" s="9">
        <v>80</v>
      </c>
      <c r="E1027" s="12" t="s">
        <v>53</v>
      </c>
      <c r="F1027" s="9"/>
      <c r="G1027" s="9"/>
      <c r="H1027" s="13"/>
      <c r="I1027" s="9" t="s">
        <v>11</v>
      </c>
      <c r="J1027" s="10"/>
      <c r="K1027" s="9"/>
      <c r="L1027" s="9"/>
      <c r="M1027" s="9"/>
      <c r="N1027" s="9"/>
      <c r="O1027" s="13"/>
      <c r="P1027" s="9"/>
      <c r="Q1027" s="9"/>
      <c r="R1027" s="10"/>
      <c r="S1027" s="9"/>
      <c r="T1027" s="9"/>
      <c r="U1027" s="9"/>
      <c r="V1027" s="14"/>
      <c r="W1027" s="9"/>
      <c r="X1027" s="9"/>
      <c r="Y1027" s="9"/>
      <c r="Z1027" s="9"/>
      <c r="AA1027" s="9"/>
    </row>
    <row r="1028" spans="1:27" ht="12.75">
      <c r="A1028" s="10">
        <v>45380</v>
      </c>
      <c r="B1028" s="16" t="s">
        <v>12</v>
      </c>
      <c r="C1028" s="11">
        <v>7791.88</v>
      </c>
      <c r="D1028" s="9">
        <v>94</v>
      </c>
      <c r="E1028" s="12" t="s">
        <v>179</v>
      </c>
      <c r="F1028" s="9"/>
      <c r="G1028" s="9"/>
      <c r="H1028" s="13"/>
      <c r="I1028" s="9" t="s">
        <v>11</v>
      </c>
      <c r="J1028" s="10"/>
      <c r="K1028" s="9"/>
      <c r="L1028" s="9"/>
      <c r="M1028" s="9"/>
      <c r="N1028" s="9"/>
      <c r="O1028" s="13"/>
      <c r="P1028" s="9"/>
      <c r="Q1028" s="9"/>
      <c r="R1028" s="10"/>
      <c r="S1028" s="9"/>
      <c r="T1028" s="9"/>
      <c r="U1028" s="9"/>
      <c r="V1028" s="14"/>
      <c r="W1028" s="9"/>
      <c r="X1028" s="9"/>
      <c r="Y1028" s="9"/>
      <c r="Z1028" s="9"/>
      <c r="AA1028" s="9"/>
    </row>
    <row r="1029" spans="1:27" ht="12.75">
      <c r="A1029" s="10">
        <v>45380</v>
      </c>
      <c r="B1029" s="16" t="s">
        <v>14</v>
      </c>
      <c r="C1029" s="11">
        <v>5663.57</v>
      </c>
      <c r="D1029" s="9">
        <v>69</v>
      </c>
      <c r="E1029" s="12" t="s">
        <v>200</v>
      </c>
      <c r="F1029" s="9"/>
      <c r="G1029" s="9"/>
      <c r="H1029" s="13"/>
      <c r="I1029" s="9" t="s">
        <v>16</v>
      </c>
      <c r="J1029" s="10"/>
      <c r="K1029" s="9"/>
      <c r="L1029" s="9"/>
      <c r="M1029" s="9"/>
      <c r="N1029" s="9"/>
      <c r="O1029" s="13"/>
      <c r="P1029" s="9"/>
      <c r="Q1029" s="9"/>
      <c r="R1029" s="10"/>
      <c r="S1029" s="9"/>
      <c r="T1029" s="9"/>
      <c r="U1029" s="9"/>
      <c r="V1029" s="14"/>
      <c r="W1029" s="9"/>
      <c r="X1029" s="9"/>
      <c r="Y1029" s="9"/>
      <c r="Z1029" s="9"/>
      <c r="AA1029" s="9"/>
    </row>
    <row r="1030" spans="1:27" ht="12.75">
      <c r="A1030" s="10">
        <v>45380</v>
      </c>
      <c r="B1030" s="9" t="s">
        <v>45</v>
      </c>
      <c r="C1030" s="11">
        <v>8086.58</v>
      </c>
      <c r="D1030" s="9">
        <v>86</v>
      </c>
      <c r="E1030" s="12" t="s">
        <v>46</v>
      </c>
      <c r="F1030" s="9"/>
      <c r="G1030" s="9"/>
      <c r="H1030" s="13"/>
      <c r="I1030" s="9" t="s">
        <v>11</v>
      </c>
      <c r="J1030" s="10"/>
      <c r="K1030" s="9"/>
      <c r="L1030" s="9"/>
      <c r="M1030" s="9"/>
      <c r="N1030" s="9"/>
      <c r="O1030" s="13"/>
      <c r="P1030" s="9"/>
      <c r="Q1030" s="9"/>
      <c r="R1030" s="10"/>
      <c r="S1030" s="9"/>
      <c r="T1030" s="9"/>
      <c r="U1030" s="9"/>
      <c r="V1030" s="14"/>
      <c r="W1030" s="9"/>
      <c r="X1030" s="9"/>
      <c r="Y1030" s="9"/>
      <c r="Z1030" s="9"/>
      <c r="AA1030" s="9"/>
    </row>
    <row r="1031" spans="1:27" ht="12.75">
      <c r="A1031" s="10">
        <v>45380</v>
      </c>
      <c r="B1031" s="9" t="s">
        <v>289</v>
      </c>
      <c r="C1031" s="11">
        <v>5345.83</v>
      </c>
      <c r="D1031" s="9">
        <v>55</v>
      </c>
      <c r="E1031" s="12" t="s">
        <v>110</v>
      </c>
      <c r="F1031" s="9"/>
      <c r="G1031" s="9"/>
      <c r="H1031" s="13"/>
      <c r="I1031" s="9" t="s">
        <v>11</v>
      </c>
      <c r="J1031" s="9"/>
      <c r="K1031" s="9"/>
      <c r="L1031" s="9"/>
      <c r="M1031" s="9"/>
      <c r="N1031" s="9"/>
      <c r="O1031" s="13"/>
      <c r="P1031" s="9"/>
      <c r="Q1031" s="9"/>
      <c r="R1031" s="10"/>
      <c r="S1031" s="9"/>
      <c r="T1031" s="9"/>
      <c r="U1031" s="9"/>
      <c r="V1031" s="14"/>
      <c r="W1031" s="9"/>
      <c r="X1031" s="9"/>
      <c r="Y1031" s="9"/>
      <c r="Z1031" s="9"/>
      <c r="AA1031" s="9"/>
    </row>
    <row r="1032" spans="1:27" ht="12.75">
      <c r="A1032" s="10">
        <v>45380</v>
      </c>
      <c r="B1032" s="16" t="s">
        <v>17</v>
      </c>
      <c r="C1032" s="11">
        <v>6714.59</v>
      </c>
      <c r="D1032" s="9">
        <v>84</v>
      </c>
      <c r="E1032" s="12" t="s">
        <v>330</v>
      </c>
      <c r="F1032" s="9"/>
      <c r="G1032" s="9"/>
      <c r="H1032" s="13"/>
      <c r="I1032" s="9" t="s">
        <v>16</v>
      </c>
      <c r="J1032" s="9"/>
      <c r="K1032" s="9"/>
      <c r="L1032" s="9"/>
      <c r="M1032" s="9"/>
      <c r="N1032" s="9"/>
      <c r="O1032" s="13"/>
      <c r="P1032" s="9"/>
      <c r="Q1032" s="9"/>
      <c r="R1032" s="10"/>
      <c r="S1032" s="9"/>
      <c r="T1032" s="9"/>
      <c r="U1032" s="9"/>
      <c r="V1032" s="14"/>
      <c r="W1032" s="9"/>
      <c r="X1032" s="9"/>
      <c r="Y1032" s="9"/>
      <c r="Z1032" s="9"/>
      <c r="AA1032" s="9"/>
    </row>
    <row r="1033" spans="1:27" ht="12.75">
      <c r="A1033" s="10">
        <v>45380</v>
      </c>
      <c r="B1033" s="16" t="s">
        <v>19</v>
      </c>
      <c r="C1033" s="11">
        <v>5761.68</v>
      </c>
      <c r="D1033" s="9">
        <v>67</v>
      </c>
      <c r="E1033" s="12" t="s">
        <v>326</v>
      </c>
      <c r="F1033" s="9"/>
      <c r="G1033" s="9"/>
      <c r="H1033" s="13"/>
      <c r="I1033" s="9" t="s">
        <v>16</v>
      </c>
      <c r="J1033" s="9"/>
      <c r="K1033" s="9"/>
      <c r="L1033" s="9"/>
      <c r="M1033" s="9"/>
      <c r="N1033" s="9"/>
      <c r="O1033" s="13"/>
      <c r="P1033" s="9"/>
      <c r="Q1033" s="9"/>
      <c r="R1033" s="10"/>
      <c r="S1033" s="9"/>
      <c r="T1033" s="9"/>
      <c r="U1033" s="9"/>
      <c r="V1033" s="14"/>
      <c r="W1033" s="9"/>
      <c r="X1033" s="9"/>
      <c r="Y1033" s="9"/>
      <c r="Z1033" s="9"/>
      <c r="AA1033" s="9"/>
    </row>
    <row r="1034" spans="1:27" ht="12.75">
      <c r="A1034" s="10">
        <v>45380</v>
      </c>
      <c r="B1034" s="16" t="s">
        <v>21</v>
      </c>
      <c r="C1034" s="11">
        <v>7531.39</v>
      </c>
      <c r="D1034" s="9">
        <v>87</v>
      </c>
      <c r="E1034" s="12" t="s">
        <v>126</v>
      </c>
      <c r="F1034" s="9"/>
      <c r="G1034" s="9"/>
      <c r="H1034" s="13"/>
      <c r="I1034" s="9" t="s">
        <v>11</v>
      </c>
      <c r="J1034" s="9"/>
      <c r="K1034" s="9"/>
      <c r="L1034" s="9"/>
      <c r="M1034" s="9"/>
      <c r="N1034" s="9"/>
      <c r="O1034" s="13"/>
      <c r="P1034" s="9"/>
      <c r="Q1034" s="9"/>
      <c r="R1034" s="10"/>
      <c r="S1034" s="9"/>
      <c r="T1034" s="9"/>
      <c r="U1034" s="9"/>
      <c r="V1034" s="14"/>
      <c r="W1034" s="9"/>
      <c r="X1034" s="9"/>
      <c r="Y1034" s="9"/>
      <c r="Z1034" s="9"/>
      <c r="AA1034" s="9"/>
    </row>
    <row r="1035" spans="1:27" ht="12.75">
      <c r="A1035" s="10">
        <v>45380</v>
      </c>
      <c r="B1035" s="9" t="s">
        <v>43</v>
      </c>
      <c r="C1035" s="11">
        <v>6996.07</v>
      </c>
      <c r="D1035" s="9">
        <v>82</v>
      </c>
      <c r="E1035" s="12" t="s">
        <v>96</v>
      </c>
      <c r="F1035" s="9"/>
      <c r="G1035" s="9"/>
      <c r="H1035" s="13"/>
      <c r="I1035" s="9" t="s">
        <v>11</v>
      </c>
      <c r="J1035" s="9"/>
      <c r="K1035" s="9"/>
      <c r="L1035" s="9"/>
      <c r="M1035" s="9"/>
      <c r="N1035" s="9"/>
      <c r="O1035" s="13"/>
      <c r="P1035" s="9"/>
      <c r="Q1035" s="9"/>
      <c r="R1035" s="10"/>
      <c r="S1035" s="9"/>
      <c r="T1035" s="9"/>
      <c r="U1035" s="9"/>
      <c r="V1035" s="14"/>
      <c r="W1035" s="9"/>
      <c r="X1035" s="9"/>
      <c r="Y1035" s="9"/>
      <c r="Z1035" s="9"/>
      <c r="AA1035" s="9"/>
    </row>
    <row r="1036" spans="1:27" ht="12.75">
      <c r="A1036" s="10">
        <v>45381</v>
      </c>
      <c r="B1036" s="9" t="s">
        <v>286</v>
      </c>
      <c r="C1036" s="11">
        <v>3817.95</v>
      </c>
      <c r="D1036" s="9">
        <v>40</v>
      </c>
      <c r="E1036" s="12" t="s">
        <v>197</v>
      </c>
      <c r="F1036" s="9"/>
      <c r="G1036" s="9"/>
      <c r="H1036" s="13"/>
      <c r="I1036" s="9" t="s">
        <v>11</v>
      </c>
      <c r="J1036" s="10"/>
      <c r="K1036" s="9"/>
      <c r="L1036" s="9"/>
      <c r="M1036" s="9"/>
      <c r="N1036" s="9"/>
      <c r="O1036" s="13"/>
      <c r="P1036" s="9"/>
      <c r="Q1036" s="9"/>
      <c r="R1036" s="10"/>
      <c r="S1036" s="9"/>
      <c r="T1036" s="9"/>
      <c r="U1036" s="9"/>
      <c r="V1036" s="14"/>
      <c r="W1036" s="9"/>
      <c r="X1036" s="9"/>
      <c r="Y1036" s="9"/>
      <c r="Z1036" s="9"/>
      <c r="AA1036" s="9"/>
    </row>
    <row r="1037" spans="1:27" ht="12.75">
      <c r="A1037" s="10">
        <v>45381</v>
      </c>
      <c r="B1037" s="16" t="s">
        <v>9</v>
      </c>
      <c r="C1037" s="11">
        <v>6174.72</v>
      </c>
      <c r="D1037" s="9">
        <v>72</v>
      </c>
      <c r="E1037" s="12" t="s">
        <v>22</v>
      </c>
      <c r="F1037" s="9"/>
      <c r="G1037" s="9"/>
      <c r="H1037" s="13"/>
      <c r="I1037" s="9" t="s">
        <v>11</v>
      </c>
      <c r="J1037" s="10"/>
      <c r="K1037" s="9"/>
      <c r="L1037" s="9"/>
      <c r="M1037" s="9"/>
      <c r="N1037" s="9"/>
      <c r="O1037" s="13"/>
      <c r="P1037" s="9"/>
      <c r="Q1037" s="9"/>
      <c r="R1037" s="10"/>
      <c r="S1037" s="9"/>
      <c r="T1037" s="9"/>
      <c r="U1037" s="9"/>
      <c r="V1037" s="14"/>
      <c r="W1037" s="9"/>
      <c r="X1037" s="9"/>
      <c r="Y1037" s="9"/>
      <c r="Z1037" s="9"/>
      <c r="AA1037" s="9"/>
    </row>
    <row r="1038" spans="1:27" ht="12.75">
      <c r="A1038" s="10">
        <v>45381</v>
      </c>
      <c r="B1038" s="16" t="s">
        <v>12</v>
      </c>
      <c r="C1038" s="11">
        <v>5616.87</v>
      </c>
      <c r="D1038" s="9">
        <v>72</v>
      </c>
      <c r="E1038" s="12" t="s">
        <v>195</v>
      </c>
      <c r="F1038" s="9"/>
      <c r="G1038" s="9"/>
      <c r="H1038" s="13"/>
      <c r="I1038" s="9" t="s">
        <v>11</v>
      </c>
      <c r="J1038" s="10"/>
      <c r="K1038" s="9"/>
      <c r="L1038" s="9"/>
      <c r="M1038" s="9"/>
      <c r="N1038" s="9"/>
      <c r="O1038" s="13"/>
      <c r="P1038" s="9"/>
      <c r="Q1038" s="9"/>
      <c r="R1038" s="10"/>
      <c r="S1038" s="9"/>
      <c r="T1038" s="9"/>
      <c r="U1038" s="9"/>
      <c r="V1038" s="14"/>
      <c r="W1038" s="9"/>
      <c r="X1038" s="9"/>
      <c r="Y1038" s="9"/>
      <c r="Z1038" s="9"/>
      <c r="AA1038" s="9"/>
    </row>
    <row r="1039" spans="1:27" ht="12.75">
      <c r="A1039" s="10">
        <v>45381</v>
      </c>
      <c r="B1039" s="16" t="s">
        <v>14</v>
      </c>
      <c r="C1039" s="11">
        <v>7546.26</v>
      </c>
      <c r="D1039" s="9">
        <v>91</v>
      </c>
      <c r="E1039" s="12" t="s">
        <v>117</v>
      </c>
      <c r="F1039" s="9"/>
      <c r="G1039" s="9"/>
      <c r="H1039" s="13"/>
      <c r="I1039" s="9" t="s">
        <v>16</v>
      </c>
      <c r="J1039" s="10"/>
      <c r="K1039" s="9"/>
      <c r="L1039" s="9"/>
      <c r="M1039" s="9"/>
      <c r="N1039" s="9"/>
      <c r="O1039" s="13"/>
      <c r="P1039" s="9"/>
      <c r="Q1039" s="9"/>
      <c r="R1039" s="10"/>
      <c r="S1039" s="9"/>
      <c r="T1039" s="9"/>
      <c r="U1039" s="9"/>
      <c r="V1039" s="14"/>
      <c r="W1039" s="9"/>
      <c r="X1039" s="9"/>
      <c r="Y1039" s="9"/>
      <c r="Z1039" s="9"/>
      <c r="AA1039" s="9"/>
    </row>
    <row r="1040" spans="1:27" ht="12.75">
      <c r="A1040" s="10">
        <v>45381</v>
      </c>
      <c r="B1040" s="9" t="s">
        <v>45</v>
      </c>
      <c r="C1040" s="11">
        <v>8505.1</v>
      </c>
      <c r="D1040" s="9">
        <v>99</v>
      </c>
      <c r="E1040" s="12" t="s">
        <v>184</v>
      </c>
      <c r="F1040" s="9"/>
      <c r="G1040" s="9"/>
      <c r="H1040" s="13"/>
      <c r="I1040" s="9" t="s">
        <v>11</v>
      </c>
      <c r="J1040" s="10"/>
      <c r="K1040" s="9"/>
      <c r="L1040" s="9"/>
      <c r="M1040" s="9"/>
      <c r="N1040" s="9"/>
      <c r="O1040" s="13"/>
      <c r="P1040" s="9"/>
      <c r="Q1040" s="9"/>
      <c r="R1040" s="10"/>
      <c r="S1040" s="9"/>
      <c r="T1040" s="9"/>
      <c r="U1040" s="9"/>
      <c r="V1040" s="14"/>
      <c r="W1040" s="9"/>
      <c r="X1040" s="9"/>
      <c r="Y1040" s="9"/>
      <c r="Z1040" s="9"/>
      <c r="AA1040" s="9"/>
    </row>
    <row r="1041" spans="1:27" ht="12.75">
      <c r="A1041" s="10">
        <v>45381</v>
      </c>
      <c r="B1041" s="9" t="s">
        <v>289</v>
      </c>
      <c r="C1041" s="11">
        <v>3644.08</v>
      </c>
      <c r="D1041" s="9">
        <v>38</v>
      </c>
      <c r="E1041" s="12" t="s">
        <v>133</v>
      </c>
      <c r="F1041" s="9"/>
      <c r="G1041" s="9"/>
      <c r="H1041" s="13"/>
      <c r="I1041" s="9" t="s">
        <v>11</v>
      </c>
      <c r="J1041" s="9"/>
      <c r="K1041" s="9"/>
      <c r="L1041" s="9"/>
      <c r="M1041" s="9"/>
      <c r="N1041" s="9"/>
      <c r="O1041" s="13"/>
      <c r="P1041" s="9"/>
      <c r="Q1041" s="9"/>
      <c r="R1041" s="10"/>
      <c r="S1041" s="9"/>
      <c r="T1041" s="9"/>
      <c r="U1041" s="9"/>
      <c r="V1041" s="14"/>
      <c r="W1041" s="9"/>
      <c r="X1041" s="9"/>
      <c r="Y1041" s="9"/>
      <c r="Z1041" s="9"/>
      <c r="AA1041" s="9"/>
    </row>
    <row r="1042" spans="1:27" ht="12.75">
      <c r="A1042" s="10">
        <v>45381</v>
      </c>
      <c r="B1042" s="16" t="s">
        <v>17</v>
      </c>
      <c r="C1042" s="11">
        <v>5379.62</v>
      </c>
      <c r="D1042" s="9">
        <v>64</v>
      </c>
      <c r="E1042" s="12" t="s">
        <v>331</v>
      </c>
      <c r="F1042" s="9"/>
      <c r="G1042" s="9"/>
      <c r="H1042" s="13"/>
      <c r="I1042" s="9" t="s">
        <v>16</v>
      </c>
      <c r="J1042" s="9"/>
      <c r="K1042" s="9"/>
      <c r="L1042" s="9"/>
      <c r="M1042" s="9"/>
      <c r="N1042" s="9"/>
      <c r="O1042" s="13"/>
      <c r="P1042" s="9"/>
      <c r="Q1042" s="9"/>
      <c r="R1042" s="10"/>
      <c r="S1042" s="9"/>
      <c r="T1042" s="9"/>
      <c r="U1042" s="9"/>
      <c r="V1042" s="14"/>
      <c r="W1042" s="9"/>
      <c r="X1042" s="9"/>
      <c r="Y1042" s="9"/>
      <c r="Z1042" s="9"/>
      <c r="AA1042" s="9"/>
    </row>
    <row r="1043" spans="1:27" ht="12.75">
      <c r="A1043" s="10">
        <v>45381</v>
      </c>
      <c r="B1043" s="16" t="s">
        <v>19</v>
      </c>
      <c r="C1043" s="11">
        <v>7784.56</v>
      </c>
      <c r="D1043" s="9">
        <v>88</v>
      </c>
      <c r="E1043" s="12" t="s">
        <v>314</v>
      </c>
      <c r="F1043" s="9"/>
      <c r="G1043" s="9"/>
      <c r="H1043" s="13"/>
      <c r="I1043" s="9" t="s">
        <v>16</v>
      </c>
      <c r="J1043" s="9"/>
      <c r="K1043" s="9"/>
      <c r="L1043" s="9"/>
      <c r="M1043" s="9"/>
      <c r="N1043" s="9"/>
      <c r="O1043" s="13"/>
      <c r="P1043" s="9"/>
      <c r="Q1043" s="9"/>
      <c r="R1043" s="10"/>
      <c r="S1043" s="9"/>
      <c r="T1043" s="9"/>
      <c r="U1043" s="9"/>
      <c r="V1043" s="14"/>
      <c r="W1043" s="9"/>
      <c r="X1043" s="9"/>
      <c r="Y1043" s="9"/>
      <c r="Z1043" s="9"/>
      <c r="AA1043" s="9"/>
    </row>
    <row r="1044" spans="1:27" ht="12.75">
      <c r="A1044" s="10">
        <v>45381</v>
      </c>
      <c r="B1044" s="16" t="s">
        <v>21</v>
      </c>
      <c r="C1044" s="11">
        <v>4440.68</v>
      </c>
      <c r="D1044" s="9">
        <v>56</v>
      </c>
      <c r="E1044" s="12" t="s">
        <v>175</v>
      </c>
      <c r="F1044" s="9"/>
      <c r="G1044" s="9"/>
      <c r="H1044" s="13"/>
      <c r="I1044" s="9" t="s">
        <v>11</v>
      </c>
      <c r="J1044" s="9"/>
      <c r="K1044" s="9"/>
      <c r="L1044" s="9"/>
      <c r="M1044" s="9"/>
      <c r="N1044" s="9"/>
      <c r="O1044" s="13"/>
      <c r="P1044" s="9"/>
      <c r="Q1044" s="9"/>
      <c r="R1044" s="10"/>
      <c r="S1044" s="9"/>
      <c r="T1044" s="9"/>
      <c r="U1044" s="9"/>
      <c r="V1044" s="14"/>
      <c r="W1044" s="9"/>
      <c r="X1044" s="9"/>
      <c r="Y1044" s="9"/>
      <c r="Z1044" s="9"/>
      <c r="AA1044" s="9"/>
    </row>
    <row r="1045" spans="1:27" ht="12.75">
      <c r="A1045" s="10">
        <v>45381</v>
      </c>
      <c r="B1045" s="9" t="s">
        <v>43</v>
      </c>
      <c r="C1045" s="11">
        <v>8477.16</v>
      </c>
      <c r="D1045" s="9">
        <v>110</v>
      </c>
      <c r="E1045" s="12" t="s">
        <v>180</v>
      </c>
      <c r="F1045" s="9"/>
      <c r="G1045" s="9"/>
      <c r="H1045" s="13"/>
      <c r="I1045" s="9" t="s">
        <v>11</v>
      </c>
      <c r="J1045" s="9"/>
      <c r="K1045" s="9"/>
      <c r="L1045" s="9"/>
      <c r="M1045" s="9"/>
      <c r="N1045" s="9"/>
      <c r="O1045" s="13"/>
      <c r="P1045" s="9"/>
      <c r="Q1045" s="9"/>
      <c r="R1045" s="10"/>
      <c r="S1045" s="9"/>
      <c r="T1045" s="9"/>
      <c r="U1045" s="9"/>
      <c r="V1045" s="14"/>
      <c r="W1045" s="9"/>
      <c r="X1045" s="9"/>
      <c r="Y1045" s="9"/>
      <c r="Z1045" s="9"/>
      <c r="AA1045" s="9"/>
    </row>
    <row r="1046" spans="1:27" ht="12.75">
      <c r="A1046" s="10">
        <v>45382</v>
      </c>
      <c r="B1046" s="9" t="s">
        <v>286</v>
      </c>
      <c r="C1046" s="11">
        <v>3717.3</v>
      </c>
      <c r="D1046" s="9">
        <v>43</v>
      </c>
      <c r="E1046" s="12" t="s">
        <v>59</v>
      </c>
      <c r="F1046" s="9"/>
      <c r="G1046" s="9"/>
      <c r="H1046" s="13"/>
      <c r="I1046" s="9" t="s">
        <v>11</v>
      </c>
      <c r="J1046" s="10"/>
      <c r="K1046" s="9"/>
      <c r="L1046" s="9"/>
      <c r="M1046" s="9"/>
      <c r="N1046" s="9"/>
      <c r="O1046" s="13"/>
      <c r="P1046" s="9"/>
      <c r="Q1046" s="9"/>
      <c r="R1046" s="10"/>
      <c r="S1046" s="9"/>
      <c r="T1046" s="9"/>
      <c r="U1046" s="9"/>
      <c r="V1046" s="14"/>
      <c r="W1046" s="9"/>
      <c r="X1046" s="9"/>
      <c r="Y1046" s="9"/>
      <c r="Z1046" s="9"/>
      <c r="AA1046" s="9"/>
    </row>
    <row r="1047" spans="1:27" ht="12.75">
      <c r="A1047" s="10">
        <v>45382</v>
      </c>
      <c r="B1047" s="16" t="s">
        <v>9</v>
      </c>
      <c r="C1047" s="11">
        <v>4402.0600000000004</v>
      </c>
      <c r="D1047" s="9">
        <v>54</v>
      </c>
      <c r="E1047" s="12" t="s">
        <v>181</v>
      </c>
      <c r="F1047" s="9"/>
      <c r="G1047" s="9"/>
      <c r="H1047" s="13"/>
      <c r="I1047" s="9" t="s">
        <v>11</v>
      </c>
      <c r="J1047" s="10"/>
      <c r="K1047" s="9"/>
      <c r="L1047" s="9"/>
      <c r="M1047" s="9"/>
      <c r="N1047" s="9"/>
      <c r="O1047" s="13"/>
      <c r="P1047" s="9"/>
      <c r="Q1047" s="9"/>
      <c r="R1047" s="10"/>
      <c r="S1047" s="9"/>
      <c r="T1047" s="9"/>
      <c r="U1047" s="9"/>
      <c r="V1047" s="14"/>
      <c r="W1047" s="9"/>
      <c r="X1047" s="9"/>
      <c r="Y1047" s="9"/>
      <c r="Z1047" s="9"/>
      <c r="AA1047" s="9"/>
    </row>
    <row r="1048" spans="1:27" ht="12.75">
      <c r="A1048" s="10">
        <v>45382</v>
      </c>
      <c r="B1048" s="16" t="s">
        <v>12</v>
      </c>
      <c r="C1048" s="11">
        <v>4380.3900000000003</v>
      </c>
      <c r="D1048" s="9">
        <v>57</v>
      </c>
      <c r="E1048" s="12" t="s">
        <v>97</v>
      </c>
      <c r="F1048" s="9"/>
      <c r="G1048" s="9"/>
      <c r="H1048" s="13"/>
      <c r="I1048" s="9" t="s">
        <v>11</v>
      </c>
      <c r="J1048" s="10"/>
      <c r="K1048" s="9"/>
      <c r="L1048" s="9"/>
      <c r="M1048" s="9"/>
      <c r="N1048" s="9"/>
      <c r="O1048" s="13"/>
      <c r="P1048" s="9"/>
      <c r="Q1048" s="9"/>
      <c r="R1048" s="10"/>
      <c r="S1048" s="9"/>
      <c r="T1048" s="9"/>
      <c r="U1048" s="9"/>
      <c r="V1048" s="14"/>
      <c r="W1048" s="9"/>
      <c r="X1048" s="9"/>
      <c r="Y1048" s="9"/>
      <c r="Z1048" s="9"/>
      <c r="AA1048" s="9"/>
    </row>
    <row r="1049" spans="1:27" ht="12.75">
      <c r="A1049" s="10">
        <v>45382</v>
      </c>
      <c r="B1049" s="16" t="s">
        <v>14</v>
      </c>
      <c r="C1049" s="11">
        <v>6465.97</v>
      </c>
      <c r="D1049" s="9">
        <v>84</v>
      </c>
      <c r="E1049" s="12" t="s">
        <v>66</v>
      </c>
      <c r="F1049" s="9"/>
      <c r="G1049" s="9"/>
      <c r="H1049" s="13"/>
      <c r="I1049" s="9" t="s">
        <v>16</v>
      </c>
      <c r="J1049" s="10"/>
      <c r="K1049" s="9"/>
      <c r="L1049" s="9"/>
      <c r="M1049" s="9"/>
      <c r="N1049" s="9"/>
      <c r="O1049" s="13"/>
      <c r="P1049" s="9"/>
      <c r="Q1049" s="9"/>
      <c r="R1049" s="10"/>
      <c r="S1049" s="9"/>
      <c r="T1049" s="9"/>
      <c r="U1049" s="9"/>
      <c r="V1049" s="14"/>
      <c r="W1049" s="9"/>
      <c r="X1049" s="9"/>
      <c r="Y1049" s="9"/>
      <c r="Z1049" s="9"/>
      <c r="AA1049" s="9"/>
    </row>
    <row r="1050" spans="1:27" ht="12.75">
      <c r="A1050" s="10">
        <v>45382</v>
      </c>
      <c r="B1050" s="9" t="s">
        <v>45</v>
      </c>
      <c r="C1050" s="11">
        <v>4624.37</v>
      </c>
      <c r="D1050" s="9">
        <v>59</v>
      </c>
      <c r="E1050" s="12" t="s">
        <v>109</v>
      </c>
      <c r="F1050" s="9"/>
      <c r="G1050" s="9"/>
      <c r="H1050" s="13"/>
      <c r="I1050" s="9" t="s">
        <v>11</v>
      </c>
      <c r="J1050" s="10"/>
      <c r="K1050" s="9"/>
      <c r="L1050" s="9"/>
      <c r="M1050" s="9"/>
      <c r="N1050" s="9"/>
      <c r="O1050" s="13"/>
      <c r="P1050" s="9"/>
      <c r="Q1050" s="9"/>
      <c r="R1050" s="10"/>
      <c r="S1050" s="9"/>
      <c r="T1050" s="9"/>
      <c r="U1050" s="9"/>
      <c r="V1050" s="14"/>
      <c r="W1050" s="9"/>
      <c r="X1050" s="9"/>
      <c r="Y1050" s="9"/>
      <c r="Z1050" s="9"/>
      <c r="AA1050" s="9"/>
    </row>
    <row r="1051" spans="1:27" ht="12.75">
      <c r="A1051" s="10">
        <v>45382</v>
      </c>
      <c r="B1051" s="9" t="s">
        <v>289</v>
      </c>
      <c r="C1051" s="11">
        <v>4485.24</v>
      </c>
      <c r="D1051" s="9">
        <v>51</v>
      </c>
      <c r="E1051" s="12" t="s">
        <v>141</v>
      </c>
      <c r="F1051" s="9"/>
      <c r="G1051" s="9"/>
      <c r="H1051" s="13"/>
      <c r="I1051" s="9" t="s">
        <v>11</v>
      </c>
      <c r="J1051" s="9"/>
      <c r="K1051" s="9"/>
      <c r="L1051" s="9"/>
      <c r="M1051" s="9"/>
      <c r="N1051" s="9"/>
      <c r="O1051" s="13"/>
      <c r="P1051" s="9"/>
      <c r="Q1051" s="9"/>
      <c r="R1051" s="10"/>
      <c r="S1051" s="9"/>
      <c r="T1051" s="9"/>
      <c r="U1051" s="9"/>
      <c r="V1051" s="14"/>
      <c r="W1051" s="9"/>
      <c r="X1051" s="9"/>
      <c r="Y1051" s="9"/>
      <c r="Z1051" s="9"/>
      <c r="AA1051" s="9"/>
    </row>
    <row r="1052" spans="1:27" ht="12.75">
      <c r="A1052" s="10">
        <v>45382</v>
      </c>
      <c r="B1052" s="16" t="s">
        <v>17</v>
      </c>
      <c r="C1052" s="11">
        <v>9462.51</v>
      </c>
      <c r="D1052" s="9">
        <v>107</v>
      </c>
      <c r="E1052" s="12" t="s">
        <v>109</v>
      </c>
      <c r="F1052" s="9"/>
      <c r="G1052" s="9"/>
      <c r="H1052" s="13"/>
      <c r="I1052" s="9" t="s">
        <v>16</v>
      </c>
      <c r="J1052" s="9"/>
      <c r="K1052" s="9"/>
      <c r="L1052" s="9"/>
      <c r="M1052" s="9"/>
      <c r="N1052" s="9"/>
      <c r="O1052" s="13"/>
      <c r="P1052" s="9"/>
      <c r="Q1052" s="9"/>
      <c r="R1052" s="10"/>
      <c r="S1052" s="9"/>
      <c r="T1052" s="9"/>
      <c r="U1052" s="9"/>
      <c r="V1052" s="14"/>
      <c r="W1052" s="9"/>
      <c r="X1052" s="9"/>
      <c r="Y1052" s="9"/>
      <c r="Z1052" s="9"/>
      <c r="AA1052" s="9"/>
    </row>
    <row r="1053" spans="1:27" ht="12.75">
      <c r="A1053" s="10">
        <v>45382</v>
      </c>
      <c r="B1053" s="16" t="s">
        <v>19</v>
      </c>
      <c r="C1053" s="11">
        <v>7237.63</v>
      </c>
      <c r="D1053" s="9">
        <v>93</v>
      </c>
      <c r="E1053" s="12" t="s">
        <v>48</v>
      </c>
      <c r="F1053" s="9"/>
      <c r="G1053" s="9"/>
      <c r="H1053" s="13"/>
      <c r="I1053" s="9" t="s">
        <v>16</v>
      </c>
      <c r="J1053" s="9"/>
      <c r="K1053" s="9"/>
      <c r="L1053" s="9"/>
      <c r="M1053" s="9"/>
      <c r="N1053" s="9"/>
      <c r="O1053" s="13"/>
      <c r="P1053" s="9"/>
      <c r="Q1053" s="9"/>
      <c r="R1053" s="10"/>
      <c r="S1053" s="9"/>
      <c r="T1053" s="9"/>
      <c r="U1053" s="9"/>
      <c r="V1053" s="14"/>
      <c r="W1053" s="9"/>
      <c r="X1053" s="9"/>
      <c r="Y1053" s="9"/>
      <c r="Z1053" s="9"/>
      <c r="AA1053" s="9"/>
    </row>
    <row r="1054" spans="1:27" ht="12.75">
      <c r="A1054" s="10">
        <v>45382</v>
      </c>
      <c r="B1054" s="16" t="s">
        <v>21</v>
      </c>
      <c r="C1054" s="11">
        <v>4185.51</v>
      </c>
      <c r="D1054" s="9">
        <v>55</v>
      </c>
      <c r="E1054" s="12" t="s">
        <v>197</v>
      </c>
      <c r="F1054" s="9"/>
      <c r="G1054" s="9"/>
      <c r="H1054" s="13"/>
      <c r="I1054" s="9" t="s">
        <v>11</v>
      </c>
      <c r="J1054" s="9" t="s">
        <v>332</v>
      </c>
      <c r="K1054" s="9"/>
      <c r="L1054" s="9"/>
      <c r="M1054" s="9"/>
      <c r="N1054" s="9"/>
      <c r="O1054" s="13"/>
      <c r="P1054" s="9"/>
      <c r="Q1054" s="9"/>
      <c r="R1054" s="10"/>
      <c r="S1054" s="9"/>
      <c r="T1054" s="9"/>
      <c r="U1054" s="9"/>
      <c r="V1054" s="14"/>
      <c r="W1054" s="9"/>
      <c r="X1054" s="9"/>
      <c r="Y1054" s="9"/>
      <c r="Z1054" s="9"/>
      <c r="AA1054" s="9"/>
    </row>
    <row r="1055" spans="1:27" ht="12.75">
      <c r="A1055" s="10">
        <v>45382</v>
      </c>
      <c r="B1055" s="9" t="s">
        <v>43</v>
      </c>
      <c r="C1055" s="11">
        <v>4500.95</v>
      </c>
      <c r="D1055" s="9">
        <v>61</v>
      </c>
      <c r="E1055" s="12" t="s">
        <v>244</v>
      </c>
      <c r="F1055" s="9"/>
      <c r="G1055" s="9"/>
      <c r="H1055" s="13"/>
      <c r="I1055" s="9" t="s">
        <v>11</v>
      </c>
      <c r="J1055" s="9"/>
      <c r="K1055" s="9"/>
      <c r="L1055" s="9"/>
      <c r="M1055" s="9"/>
      <c r="N1055" s="9"/>
      <c r="O1055" s="13"/>
      <c r="P1055" s="9"/>
      <c r="Q1055" s="9"/>
      <c r="R1055" s="10"/>
      <c r="S1055" s="9"/>
      <c r="T1055" s="9"/>
      <c r="U1055" s="9"/>
      <c r="V1055" s="14"/>
      <c r="W1055" s="9"/>
      <c r="X1055" s="9"/>
      <c r="Y1055" s="9"/>
      <c r="Z1055" s="9"/>
      <c r="AA1055" s="9"/>
    </row>
    <row r="1056" spans="1:27" ht="12.75">
      <c r="A1056" s="10">
        <v>45383</v>
      </c>
      <c r="B1056" s="9" t="s">
        <v>286</v>
      </c>
      <c r="C1056" s="11">
        <v>1894.83</v>
      </c>
      <c r="D1056" s="9">
        <v>27</v>
      </c>
      <c r="E1056" s="12" t="s">
        <v>171</v>
      </c>
      <c r="F1056" s="9"/>
      <c r="G1056" s="9"/>
      <c r="H1056" s="13"/>
      <c r="I1056" s="9" t="s">
        <v>11</v>
      </c>
      <c r="J1056" s="10"/>
      <c r="K1056" s="9"/>
      <c r="L1056" s="9"/>
      <c r="M1056" s="9"/>
      <c r="N1056" s="9"/>
      <c r="O1056" s="13"/>
      <c r="P1056" s="9"/>
      <c r="Q1056" s="9"/>
      <c r="R1056" s="10"/>
      <c r="S1056" s="9"/>
      <c r="T1056" s="9"/>
      <c r="U1056" s="9"/>
      <c r="V1056" s="14"/>
      <c r="W1056" s="9"/>
      <c r="X1056" s="9"/>
      <c r="Y1056" s="9"/>
      <c r="Z1056" s="9"/>
      <c r="AA1056" s="9"/>
    </row>
    <row r="1057" spans="1:27" ht="12.75">
      <c r="A1057" s="10">
        <v>45383</v>
      </c>
      <c r="B1057" s="9" t="s">
        <v>9</v>
      </c>
      <c r="C1057" s="11">
        <v>999.53</v>
      </c>
      <c r="D1057" s="9">
        <v>16</v>
      </c>
      <c r="E1057" s="12" t="s">
        <v>188</v>
      </c>
      <c r="F1057" s="9"/>
      <c r="G1057" s="9"/>
      <c r="H1057" s="13"/>
      <c r="I1057" s="9" t="s">
        <v>11</v>
      </c>
      <c r="J1057" s="10"/>
      <c r="K1057" s="9"/>
      <c r="L1057" s="9"/>
      <c r="M1057" s="9"/>
      <c r="N1057" s="9"/>
      <c r="O1057" s="13"/>
      <c r="P1057" s="9"/>
      <c r="Q1057" s="9"/>
      <c r="R1057" s="10"/>
      <c r="S1057" s="9"/>
      <c r="T1057" s="9"/>
      <c r="U1057" s="9"/>
      <c r="V1057" s="14"/>
      <c r="W1057" s="9"/>
      <c r="X1057" s="9"/>
      <c r="Y1057" s="9"/>
      <c r="Z1057" s="9"/>
      <c r="AA1057" s="9"/>
    </row>
    <row r="1058" spans="1:27" ht="12.75">
      <c r="A1058" s="10">
        <v>45383</v>
      </c>
      <c r="B1058" s="9" t="s">
        <v>12</v>
      </c>
      <c r="C1058" s="11">
        <v>2656.26</v>
      </c>
      <c r="D1058" s="9">
        <v>29</v>
      </c>
      <c r="E1058" s="12" t="s">
        <v>190</v>
      </c>
      <c r="F1058" s="9"/>
      <c r="G1058" s="9"/>
      <c r="H1058" s="13"/>
      <c r="I1058" s="9" t="s">
        <v>11</v>
      </c>
      <c r="J1058" s="10"/>
      <c r="K1058" s="9"/>
      <c r="L1058" s="9"/>
      <c r="M1058" s="9"/>
      <c r="N1058" s="9"/>
      <c r="O1058" s="13"/>
      <c r="P1058" s="9"/>
      <c r="Q1058" s="9"/>
      <c r="R1058" s="10"/>
      <c r="S1058" s="9"/>
      <c r="T1058" s="9"/>
      <c r="U1058" s="9"/>
      <c r="V1058" s="14"/>
      <c r="W1058" s="9"/>
      <c r="X1058" s="9"/>
      <c r="Y1058" s="9"/>
      <c r="Z1058" s="9"/>
      <c r="AA1058" s="9"/>
    </row>
    <row r="1059" spans="1:27" ht="12.75">
      <c r="A1059" s="10">
        <v>45383</v>
      </c>
      <c r="B1059" s="9" t="s">
        <v>14</v>
      </c>
      <c r="C1059" s="11">
        <v>2334.54</v>
      </c>
      <c r="D1059" s="9">
        <v>27</v>
      </c>
      <c r="E1059" s="12" t="s">
        <v>333</v>
      </c>
      <c r="F1059" s="9"/>
      <c r="G1059" s="9"/>
      <c r="H1059" s="13"/>
      <c r="I1059" s="9" t="s">
        <v>16</v>
      </c>
      <c r="J1059" s="10"/>
      <c r="K1059" s="9"/>
      <c r="L1059" s="9"/>
      <c r="M1059" s="9"/>
      <c r="N1059" s="9"/>
      <c r="O1059" s="13"/>
      <c r="P1059" s="9"/>
      <c r="Q1059" s="9"/>
      <c r="R1059" s="10"/>
      <c r="S1059" s="9"/>
      <c r="T1059" s="9"/>
      <c r="U1059" s="9"/>
      <c r="V1059" s="14"/>
      <c r="W1059" s="9"/>
      <c r="X1059" s="9"/>
      <c r="Y1059" s="9"/>
      <c r="Z1059" s="9"/>
      <c r="AA1059" s="9"/>
    </row>
    <row r="1060" spans="1:27" ht="12.75">
      <c r="A1060" s="10">
        <v>45383</v>
      </c>
      <c r="B1060" s="9" t="s">
        <v>45</v>
      </c>
      <c r="C1060" s="11">
        <v>1728.86</v>
      </c>
      <c r="D1060" s="9">
        <v>22</v>
      </c>
      <c r="E1060" s="12" t="s">
        <v>27</v>
      </c>
      <c r="F1060" s="9"/>
      <c r="G1060" s="9"/>
      <c r="H1060" s="13"/>
      <c r="I1060" s="9" t="s">
        <v>11</v>
      </c>
      <c r="J1060" s="10"/>
      <c r="K1060" s="9"/>
      <c r="L1060" s="9"/>
      <c r="M1060" s="9"/>
      <c r="N1060" s="9"/>
      <c r="O1060" s="13"/>
      <c r="P1060" s="9"/>
      <c r="Q1060" s="9"/>
      <c r="R1060" s="10"/>
      <c r="S1060" s="9"/>
      <c r="T1060" s="9"/>
      <c r="U1060" s="9"/>
      <c r="V1060" s="14"/>
      <c r="W1060" s="9"/>
      <c r="X1060" s="9"/>
      <c r="Y1060" s="9"/>
      <c r="Z1060" s="9"/>
      <c r="AA1060" s="9"/>
    </row>
    <row r="1061" spans="1:27" ht="12.75">
      <c r="A1061" s="10">
        <v>45383</v>
      </c>
      <c r="B1061" s="9" t="s">
        <v>289</v>
      </c>
      <c r="C1061" s="11">
        <v>2340.14</v>
      </c>
      <c r="D1061" s="9">
        <v>20</v>
      </c>
      <c r="E1061" s="12" t="s">
        <v>189</v>
      </c>
      <c r="F1061" s="9"/>
      <c r="G1061" s="9"/>
      <c r="H1061" s="13"/>
      <c r="I1061" s="9" t="s">
        <v>11</v>
      </c>
      <c r="J1061" s="9"/>
      <c r="K1061" s="9"/>
      <c r="L1061" s="9"/>
      <c r="M1061" s="9"/>
      <c r="N1061" s="9"/>
      <c r="O1061" s="13"/>
      <c r="P1061" s="9"/>
      <c r="Q1061" s="9"/>
      <c r="R1061" s="10"/>
      <c r="S1061" s="9"/>
      <c r="T1061" s="9"/>
      <c r="U1061" s="9"/>
      <c r="V1061" s="14"/>
      <c r="W1061" s="9"/>
      <c r="X1061" s="9"/>
      <c r="Y1061" s="9"/>
      <c r="Z1061" s="9"/>
      <c r="AA1061" s="9"/>
    </row>
    <row r="1062" spans="1:27" ht="12.75">
      <c r="A1062" s="10">
        <v>45383</v>
      </c>
      <c r="B1062" s="9" t="s">
        <v>17</v>
      </c>
      <c r="C1062" s="11">
        <v>1576.48</v>
      </c>
      <c r="D1062" s="9">
        <v>22</v>
      </c>
      <c r="E1062" s="12" t="s">
        <v>36</v>
      </c>
      <c r="F1062" s="9"/>
      <c r="G1062" s="9"/>
      <c r="H1062" s="13"/>
      <c r="I1062" s="9" t="s">
        <v>16</v>
      </c>
      <c r="J1062" s="9"/>
      <c r="K1062" s="9"/>
      <c r="L1062" s="9"/>
      <c r="M1062" s="9"/>
      <c r="N1062" s="9"/>
      <c r="O1062" s="13"/>
      <c r="P1062" s="9"/>
      <c r="Q1062" s="9"/>
      <c r="R1062" s="10"/>
      <c r="S1062" s="9"/>
      <c r="T1062" s="9"/>
      <c r="U1062" s="9"/>
      <c r="V1062" s="14"/>
      <c r="W1062" s="9"/>
      <c r="X1062" s="9"/>
      <c r="Y1062" s="9"/>
      <c r="Z1062" s="9"/>
      <c r="AA1062" s="9"/>
    </row>
    <row r="1063" spans="1:27" ht="12.75">
      <c r="A1063" s="10">
        <v>45383</v>
      </c>
      <c r="B1063" s="9" t="s">
        <v>19</v>
      </c>
      <c r="C1063" s="11">
        <v>2911.15</v>
      </c>
      <c r="D1063" s="9">
        <v>35</v>
      </c>
      <c r="E1063" s="12" t="s">
        <v>18</v>
      </c>
      <c r="F1063" s="9"/>
      <c r="G1063" s="9"/>
      <c r="H1063" s="13"/>
      <c r="I1063" s="9" t="s">
        <v>16</v>
      </c>
      <c r="J1063" s="9"/>
      <c r="K1063" s="9"/>
      <c r="L1063" s="9"/>
      <c r="M1063" s="9"/>
      <c r="N1063" s="9"/>
      <c r="O1063" s="13"/>
      <c r="P1063" s="9"/>
      <c r="Q1063" s="9"/>
      <c r="R1063" s="10"/>
      <c r="S1063" s="9"/>
      <c r="T1063" s="9"/>
      <c r="U1063" s="9"/>
      <c r="V1063" s="14"/>
      <c r="W1063" s="9"/>
      <c r="X1063" s="9"/>
      <c r="Y1063" s="9"/>
      <c r="Z1063" s="9"/>
      <c r="AA1063" s="9"/>
    </row>
    <row r="1064" spans="1:27" ht="12.75">
      <c r="A1064" s="10">
        <v>45383</v>
      </c>
      <c r="B1064" s="9" t="s">
        <v>21</v>
      </c>
      <c r="C1064" s="11">
        <v>1675.21</v>
      </c>
      <c r="D1064" s="9">
        <v>20</v>
      </c>
      <c r="E1064" s="12" t="s">
        <v>188</v>
      </c>
      <c r="F1064" s="9"/>
      <c r="G1064" s="9"/>
      <c r="H1064" s="13"/>
      <c r="I1064" s="9" t="s">
        <v>11</v>
      </c>
      <c r="J1064" s="9"/>
      <c r="K1064" s="9"/>
      <c r="L1064" s="9"/>
      <c r="M1064" s="9"/>
      <c r="N1064" s="9"/>
      <c r="O1064" s="13"/>
      <c r="P1064" s="9"/>
      <c r="Q1064" s="9"/>
      <c r="R1064" s="10"/>
      <c r="S1064" s="9"/>
      <c r="T1064" s="9"/>
      <c r="U1064" s="9"/>
      <c r="V1064" s="14"/>
      <c r="W1064" s="9"/>
      <c r="X1064" s="9"/>
      <c r="Y1064" s="9"/>
      <c r="Z1064" s="9"/>
      <c r="AA1064" s="9"/>
    </row>
    <row r="1065" spans="1:27" ht="12.75">
      <c r="A1065" s="10">
        <v>45383</v>
      </c>
      <c r="B1065" s="9" t="s">
        <v>43</v>
      </c>
      <c r="C1065" s="11">
        <v>1650.91</v>
      </c>
      <c r="D1065" s="9">
        <v>20</v>
      </c>
      <c r="E1065" s="12" t="s">
        <v>114</v>
      </c>
      <c r="F1065" s="9"/>
      <c r="G1065" s="9"/>
      <c r="H1065" s="13"/>
      <c r="I1065" s="9" t="s">
        <v>11</v>
      </c>
      <c r="J1065" s="9"/>
      <c r="K1065" s="9"/>
      <c r="L1065" s="9"/>
      <c r="M1065" s="9"/>
      <c r="N1065" s="9"/>
      <c r="O1065" s="13"/>
      <c r="P1065" s="9"/>
      <c r="Q1065" s="9"/>
      <c r="R1065" s="10"/>
      <c r="S1065" s="9"/>
      <c r="T1065" s="9"/>
      <c r="U1065" s="9"/>
      <c r="V1065" s="14"/>
      <c r="W1065" s="9"/>
      <c r="X1065" s="9"/>
      <c r="Y1065" s="9"/>
      <c r="Z1065" s="9"/>
      <c r="AA1065" s="9"/>
    </row>
    <row r="1066" spans="1:27" ht="12.75">
      <c r="A1066" s="10">
        <v>45384</v>
      </c>
      <c r="B1066" s="9" t="s">
        <v>286</v>
      </c>
      <c r="C1066" s="11">
        <v>5044.1099999999997</v>
      </c>
      <c r="D1066" s="9">
        <v>47</v>
      </c>
      <c r="E1066" s="12" t="s">
        <v>32</v>
      </c>
      <c r="F1066" s="9"/>
      <c r="G1066" s="9"/>
      <c r="H1066" s="13"/>
      <c r="I1066" s="9" t="s">
        <v>11</v>
      </c>
      <c r="J1066" s="10"/>
      <c r="K1066" s="9"/>
      <c r="L1066" s="9"/>
      <c r="M1066" s="9"/>
      <c r="N1066" s="9"/>
      <c r="O1066" s="13"/>
      <c r="P1066" s="9"/>
      <c r="Q1066" s="9"/>
      <c r="R1066" s="10"/>
      <c r="S1066" s="9"/>
      <c r="T1066" s="9"/>
      <c r="U1066" s="9"/>
      <c r="V1066" s="14"/>
      <c r="W1066" s="9"/>
      <c r="X1066" s="9"/>
      <c r="Y1066" s="9"/>
      <c r="Z1066" s="9"/>
      <c r="AA1066" s="9"/>
    </row>
    <row r="1067" spans="1:27" ht="12.75">
      <c r="A1067" s="10">
        <v>45384</v>
      </c>
      <c r="B1067" s="9" t="s">
        <v>9</v>
      </c>
      <c r="C1067" s="11">
        <v>4986.13</v>
      </c>
      <c r="D1067" s="9">
        <v>58</v>
      </c>
      <c r="E1067" s="12" t="s">
        <v>58</v>
      </c>
      <c r="F1067" s="9"/>
      <c r="G1067" s="9"/>
      <c r="H1067" s="13"/>
      <c r="I1067" s="9" t="s">
        <v>11</v>
      </c>
      <c r="J1067" s="10"/>
      <c r="K1067" s="9"/>
      <c r="L1067" s="9"/>
      <c r="M1067" s="9"/>
      <c r="N1067" s="9"/>
      <c r="O1067" s="13"/>
      <c r="P1067" s="9"/>
      <c r="Q1067" s="9"/>
      <c r="R1067" s="10"/>
      <c r="S1067" s="9"/>
      <c r="T1067" s="9"/>
      <c r="U1067" s="9"/>
      <c r="V1067" s="14"/>
      <c r="W1067" s="9"/>
      <c r="X1067" s="9"/>
      <c r="Y1067" s="9"/>
      <c r="Z1067" s="9"/>
      <c r="AA1067" s="9"/>
    </row>
    <row r="1068" spans="1:27" ht="12.75">
      <c r="A1068" s="10">
        <v>45384</v>
      </c>
      <c r="B1068" s="9" t="s">
        <v>12</v>
      </c>
      <c r="C1068" s="11">
        <v>2698.28</v>
      </c>
      <c r="D1068" s="9">
        <v>37</v>
      </c>
      <c r="E1068" s="12" t="s">
        <v>84</v>
      </c>
      <c r="F1068" s="9"/>
      <c r="G1068" s="9"/>
      <c r="H1068" s="13"/>
      <c r="I1068" s="9" t="s">
        <v>11</v>
      </c>
      <c r="J1068" s="10"/>
      <c r="K1068" s="9"/>
      <c r="L1068" s="9"/>
      <c r="M1068" s="9"/>
      <c r="N1068" s="9"/>
      <c r="O1068" s="13"/>
      <c r="P1068" s="9"/>
      <c r="Q1068" s="9"/>
      <c r="R1068" s="10"/>
      <c r="S1068" s="9"/>
      <c r="T1068" s="9"/>
      <c r="U1068" s="9"/>
      <c r="V1068" s="14"/>
      <c r="W1068" s="9"/>
      <c r="X1068" s="9"/>
      <c r="Y1068" s="9"/>
      <c r="Z1068" s="9"/>
      <c r="AA1068" s="9"/>
    </row>
    <row r="1069" spans="1:27" ht="12.75">
      <c r="A1069" s="10">
        <v>45384</v>
      </c>
      <c r="B1069" s="9" t="s">
        <v>14</v>
      </c>
      <c r="C1069" s="11">
        <v>3138.86</v>
      </c>
      <c r="D1069" s="9">
        <v>39</v>
      </c>
      <c r="E1069" s="12" t="s">
        <v>334</v>
      </c>
      <c r="F1069" s="9"/>
      <c r="G1069" s="9"/>
      <c r="H1069" s="13"/>
      <c r="I1069" s="9" t="s">
        <v>16</v>
      </c>
      <c r="J1069" s="10"/>
      <c r="K1069" s="9"/>
      <c r="L1069" s="9"/>
      <c r="M1069" s="9"/>
      <c r="N1069" s="9"/>
      <c r="O1069" s="13"/>
      <c r="P1069" s="9"/>
      <c r="Q1069" s="9"/>
      <c r="R1069" s="10"/>
      <c r="S1069" s="9"/>
      <c r="T1069" s="9"/>
      <c r="U1069" s="9"/>
      <c r="V1069" s="14"/>
      <c r="W1069" s="9"/>
      <c r="X1069" s="9"/>
      <c r="Y1069" s="9"/>
      <c r="Z1069" s="9"/>
      <c r="AA1069" s="9"/>
    </row>
    <row r="1070" spans="1:27" ht="12.75">
      <c r="A1070" s="10">
        <v>45384</v>
      </c>
      <c r="B1070" s="9" t="s">
        <v>45</v>
      </c>
      <c r="C1070" s="11">
        <v>3997.4</v>
      </c>
      <c r="D1070" s="9">
        <v>48</v>
      </c>
      <c r="E1070" s="12" t="s">
        <v>67</v>
      </c>
      <c r="F1070" s="9"/>
      <c r="G1070" s="9"/>
      <c r="H1070" s="13"/>
      <c r="I1070" s="9" t="s">
        <v>11</v>
      </c>
      <c r="J1070" s="10"/>
      <c r="K1070" s="9"/>
      <c r="L1070" s="9"/>
      <c r="M1070" s="9"/>
      <c r="N1070" s="9"/>
      <c r="O1070" s="13"/>
      <c r="P1070" s="9"/>
      <c r="Q1070" s="9"/>
      <c r="R1070" s="10"/>
      <c r="S1070" s="9"/>
      <c r="T1070" s="9"/>
      <c r="U1070" s="9"/>
      <c r="V1070" s="14"/>
      <c r="W1070" s="9"/>
      <c r="X1070" s="9"/>
      <c r="Y1070" s="9"/>
      <c r="Z1070" s="9"/>
      <c r="AA1070" s="9"/>
    </row>
    <row r="1071" spans="1:27" ht="12.75">
      <c r="A1071" s="10">
        <v>45384</v>
      </c>
      <c r="B1071" s="9" t="s">
        <v>289</v>
      </c>
      <c r="C1071" s="11">
        <v>2711.1</v>
      </c>
      <c r="D1071" s="9">
        <v>28</v>
      </c>
      <c r="E1071" s="12" t="s">
        <v>145</v>
      </c>
      <c r="F1071" s="9"/>
      <c r="G1071" s="9"/>
      <c r="H1071" s="13"/>
      <c r="I1071" s="9" t="s">
        <v>11</v>
      </c>
      <c r="J1071" s="9"/>
      <c r="K1071" s="9"/>
      <c r="L1071" s="9"/>
      <c r="M1071" s="9"/>
      <c r="N1071" s="9"/>
      <c r="O1071" s="13"/>
      <c r="P1071" s="9"/>
      <c r="Q1071" s="9"/>
      <c r="R1071" s="10"/>
      <c r="S1071" s="9"/>
      <c r="T1071" s="9"/>
      <c r="U1071" s="9"/>
      <c r="V1071" s="14"/>
      <c r="W1071" s="9"/>
      <c r="X1071" s="9"/>
      <c r="Y1071" s="9"/>
      <c r="Z1071" s="9"/>
      <c r="AA1071" s="9"/>
    </row>
    <row r="1072" spans="1:27" ht="12.75">
      <c r="A1072" s="10">
        <v>45384</v>
      </c>
      <c r="B1072" s="9" t="s">
        <v>17</v>
      </c>
      <c r="C1072" s="11">
        <v>3406.61</v>
      </c>
      <c r="D1072" s="9">
        <v>39</v>
      </c>
      <c r="E1072" s="12" t="s">
        <v>69</v>
      </c>
      <c r="F1072" s="9"/>
      <c r="G1072" s="9"/>
      <c r="H1072" s="13"/>
      <c r="I1072" s="9" t="s">
        <v>16</v>
      </c>
      <c r="J1072" s="9"/>
      <c r="K1072" s="9"/>
      <c r="L1072" s="9"/>
      <c r="M1072" s="9"/>
      <c r="N1072" s="9"/>
      <c r="O1072" s="13"/>
      <c r="P1072" s="9"/>
      <c r="Q1072" s="9"/>
      <c r="R1072" s="10"/>
      <c r="S1072" s="9"/>
      <c r="T1072" s="9"/>
      <c r="U1072" s="9"/>
      <c r="V1072" s="14"/>
      <c r="W1072" s="9"/>
      <c r="X1072" s="9"/>
      <c r="Y1072" s="9"/>
      <c r="Z1072" s="9"/>
      <c r="AA1072" s="9"/>
    </row>
    <row r="1073" spans="1:27" ht="12.75">
      <c r="A1073" s="10">
        <v>45384</v>
      </c>
      <c r="B1073" s="9" t="s">
        <v>19</v>
      </c>
      <c r="C1073" s="11">
        <v>3259.86</v>
      </c>
      <c r="D1073" s="9">
        <v>44</v>
      </c>
      <c r="E1073" s="12" t="s">
        <v>140</v>
      </c>
      <c r="F1073" s="9"/>
      <c r="G1073" s="9"/>
      <c r="H1073" s="13"/>
      <c r="I1073" s="9" t="s">
        <v>16</v>
      </c>
      <c r="J1073" s="9"/>
      <c r="K1073" s="9"/>
      <c r="L1073" s="9"/>
      <c r="M1073" s="9"/>
      <c r="N1073" s="9"/>
      <c r="O1073" s="13"/>
      <c r="P1073" s="9"/>
      <c r="Q1073" s="9"/>
      <c r="R1073" s="10"/>
      <c r="S1073" s="9"/>
      <c r="T1073" s="9"/>
      <c r="U1073" s="9"/>
      <c r="V1073" s="14"/>
      <c r="W1073" s="9"/>
      <c r="X1073" s="9"/>
      <c r="Y1073" s="9"/>
      <c r="Z1073" s="9"/>
      <c r="AA1073" s="9"/>
    </row>
    <row r="1074" spans="1:27" ht="12.75">
      <c r="A1074" s="10">
        <v>45384</v>
      </c>
      <c r="B1074" s="9" t="s">
        <v>21</v>
      </c>
      <c r="C1074" s="11">
        <v>3250.4</v>
      </c>
      <c r="D1074" s="9">
        <v>33</v>
      </c>
      <c r="E1074" s="12" t="s">
        <v>40</v>
      </c>
      <c r="F1074" s="9"/>
      <c r="G1074" s="9"/>
      <c r="H1074" s="13"/>
      <c r="I1074" s="9" t="s">
        <v>11</v>
      </c>
      <c r="J1074" s="9"/>
      <c r="K1074" s="9"/>
      <c r="L1074" s="9"/>
      <c r="M1074" s="9"/>
      <c r="N1074" s="9"/>
      <c r="O1074" s="13"/>
      <c r="P1074" s="9"/>
      <c r="Q1074" s="9"/>
      <c r="R1074" s="10"/>
      <c r="S1074" s="9"/>
      <c r="T1074" s="9"/>
      <c r="U1074" s="9"/>
      <c r="V1074" s="14"/>
      <c r="W1074" s="9"/>
      <c r="X1074" s="9"/>
      <c r="Y1074" s="9"/>
      <c r="Z1074" s="9"/>
      <c r="AA1074" s="9"/>
    </row>
    <row r="1075" spans="1:27" ht="12.75">
      <c r="A1075" s="10">
        <v>45384</v>
      </c>
      <c r="B1075" s="9" t="s">
        <v>43</v>
      </c>
      <c r="C1075" s="11">
        <v>2913.19</v>
      </c>
      <c r="D1075" s="9">
        <v>41</v>
      </c>
      <c r="E1075" s="12" t="s">
        <v>97</v>
      </c>
      <c r="F1075" s="9"/>
      <c r="G1075" s="9"/>
      <c r="H1075" s="13"/>
      <c r="I1075" s="9" t="s">
        <v>11</v>
      </c>
      <c r="J1075" s="9"/>
      <c r="K1075" s="9"/>
      <c r="L1075" s="9"/>
      <c r="M1075" s="9"/>
      <c r="N1075" s="9"/>
      <c r="O1075" s="13"/>
      <c r="P1075" s="9"/>
      <c r="Q1075" s="9"/>
      <c r="R1075" s="10"/>
      <c r="S1075" s="9"/>
      <c r="T1075" s="9"/>
      <c r="U1075" s="9"/>
      <c r="V1075" s="14"/>
      <c r="W1075" s="9"/>
      <c r="X1075" s="9"/>
      <c r="Y1075" s="9"/>
      <c r="Z1075" s="9"/>
      <c r="AA1075" s="9"/>
    </row>
    <row r="1076" spans="1:27" ht="12.75">
      <c r="A1076" s="10">
        <v>45385</v>
      </c>
      <c r="B1076" s="9" t="s">
        <v>286</v>
      </c>
      <c r="C1076" s="11">
        <v>2992.26</v>
      </c>
      <c r="D1076" s="9">
        <v>34</v>
      </c>
      <c r="E1076" s="12" t="s">
        <v>42</v>
      </c>
      <c r="F1076" s="9"/>
      <c r="G1076" s="9"/>
      <c r="H1076" s="13"/>
      <c r="I1076" s="9" t="s">
        <v>11</v>
      </c>
      <c r="J1076" s="10"/>
      <c r="K1076" s="9"/>
      <c r="L1076" s="9"/>
      <c r="M1076" s="9"/>
      <c r="N1076" s="9"/>
      <c r="O1076" s="13"/>
      <c r="P1076" s="9"/>
      <c r="Q1076" s="9"/>
      <c r="R1076" s="10"/>
      <c r="S1076" s="9"/>
      <c r="T1076" s="9"/>
      <c r="U1076" s="9"/>
      <c r="V1076" s="14"/>
      <c r="W1076" s="9"/>
      <c r="X1076" s="9"/>
      <c r="Y1076" s="9"/>
      <c r="Z1076" s="9"/>
      <c r="AA1076" s="9"/>
    </row>
    <row r="1077" spans="1:27" ht="12.75">
      <c r="A1077" s="10">
        <v>45385</v>
      </c>
      <c r="B1077" s="9" t="s">
        <v>9</v>
      </c>
      <c r="C1077" s="11">
        <v>2674.74</v>
      </c>
      <c r="D1077" s="9">
        <v>37</v>
      </c>
      <c r="E1077" s="12" t="s">
        <v>156</v>
      </c>
      <c r="F1077" s="9"/>
      <c r="G1077" s="9"/>
      <c r="H1077" s="13"/>
      <c r="I1077" s="9" t="s">
        <v>11</v>
      </c>
      <c r="J1077" s="10"/>
      <c r="K1077" s="9"/>
      <c r="L1077" s="9"/>
      <c r="M1077" s="9"/>
      <c r="N1077" s="9"/>
      <c r="O1077" s="13"/>
      <c r="P1077" s="9"/>
      <c r="Q1077" s="9"/>
      <c r="R1077" s="10"/>
      <c r="S1077" s="9"/>
      <c r="T1077" s="9"/>
      <c r="U1077" s="9"/>
      <c r="V1077" s="14"/>
      <c r="W1077" s="9"/>
      <c r="X1077" s="9"/>
      <c r="Y1077" s="9"/>
      <c r="Z1077" s="9"/>
      <c r="AA1077" s="9"/>
    </row>
    <row r="1078" spans="1:27" ht="12.75">
      <c r="A1078" s="10">
        <v>45385</v>
      </c>
      <c r="B1078" s="9" t="s">
        <v>12</v>
      </c>
      <c r="C1078" s="11">
        <v>3270.34</v>
      </c>
      <c r="D1078" s="9">
        <v>41</v>
      </c>
      <c r="E1078" s="12" t="s">
        <v>71</v>
      </c>
      <c r="F1078" s="9"/>
      <c r="G1078" s="9"/>
      <c r="H1078" s="13"/>
      <c r="I1078" s="9" t="s">
        <v>11</v>
      </c>
      <c r="J1078" s="10"/>
      <c r="K1078" s="9"/>
      <c r="L1078" s="9"/>
      <c r="M1078" s="9"/>
      <c r="N1078" s="9"/>
      <c r="O1078" s="13"/>
      <c r="P1078" s="9"/>
      <c r="Q1078" s="9"/>
      <c r="R1078" s="10"/>
      <c r="S1078" s="9"/>
      <c r="T1078" s="9"/>
      <c r="U1078" s="9"/>
      <c r="V1078" s="14"/>
      <c r="W1078" s="9"/>
      <c r="X1078" s="9"/>
      <c r="Y1078" s="9"/>
      <c r="Z1078" s="9"/>
      <c r="AA1078" s="9"/>
    </row>
    <row r="1079" spans="1:27" ht="12.75">
      <c r="A1079" s="10">
        <v>45385</v>
      </c>
      <c r="B1079" s="9" t="s">
        <v>14</v>
      </c>
      <c r="C1079" s="11">
        <v>2342.8000000000002</v>
      </c>
      <c r="D1079" s="9">
        <v>41</v>
      </c>
      <c r="E1079" s="12" t="s">
        <v>97</v>
      </c>
      <c r="F1079" s="9"/>
      <c r="G1079" s="9"/>
      <c r="H1079" s="13"/>
      <c r="I1079" s="9" t="s">
        <v>16</v>
      </c>
      <c r="J1079" s="10"/>
      <c r="K1079" s="9"/>
      <c r="L1079" s="9"/>
      <c r="M1079" s="9"/>
      <c r="N1079" s="9"/>
      <c r="O1079" s="13"/>
      <c r="P1079" s="9"/>
      <c r="Q1079" s="9"/>
      <c r="R1079" s="10"/>
      <c r="S1079" s="9"/>
      <c r="T1079" s="9"/>
      <c r="U1079" s="9"/>
      <c r="V1079" s="14"/>
      <c r="W1079" s="9"/>
      <c r="X1079" s="9"/>
      <c r="Y1079" s="9"/>
      <c r="Z1079" s="9"/>
      <c r="AA1079" s="9"/>
    </row>
    <row r="1080" spans="1:27" ht="12.75">
      <c r="A1080" s="10">
        <v>45385</v>
      </c>
      <c r="B1080" s="9" t="s">
        <v>45</v>
      </c>
      <c r="C1080" s="11">
        <v>2757.39</v>
      </c>
      <c r="D1080" s="9">
        <v>40</v>
      </c>
      <c r="E1080" s="12" t="s">
        <v>40</v>
      </c>
      <c r="F1080" s="9"/>
      <c r="G1080" s="9"/>
      <c r="H1080" s="13"/>
      <c r="I1080" s="9" t="s">
        <v>11</v>
      </c>
      <c r="J1080" s="10"/>
      <c r="K1080" s="9"/>
      <c r="L1080" s="9"/>
      <c r="M1080" s="9"/>
      <c r="N1080" s="9"/>
      <c r="O1080" s="13"/>
      <c r="P1080" s="9"/>
      <c r="Q1080" s="9"/>
      <c r="R1080" s="10"/>
      <c r="S1080" s="9"/>
      <c r="T1080" s="9"/>
      <c r="U1080" s="9"/>
      <c r="V1080" s="14"/>
      <c r="W1080" s="9"/>
      <c r="X1080" s="9"/>
      <c r="Y1080" s="9"/>
      <c r="Z1080" s="9"/>
      <c r="AA1080" s="9"/>
    </row>
    <row r="1081" spans="1:27" ht="12.75">
      <c r="A1081" s="10">
        <v>45385</v>
      </c>
      <c r="B1081" s="9" t="s">
        <v>289</v>
      </c>
      <c r="C1081" s="11">
        <v>2332.16</v>
      </c>
      <c r="D1081" s="9">
        <v>31</v>
      </c>
      <c r="E1081" s="12" t="s">
        <v>81</v>
      </c>
      <c r="F1081" s="9"/>
      <c r="G1081" s="9"/>
      <c r="H1081" s="13"/>
      <c r="I1081" s="9" t="s">
        <v>11</v>
      </c>
      <c r="J1081" s="9"/>
      <c r="K1081" s="9"/>
      <c r="L1081" s="9"/>
      <c r="M1081" s="9"/>
      <c r="N1081" s="9"/>
      <c r="O1081" s="13"/>
      <c r="P1081" s="9"/>
      <c r="Q1081" s="9"/>
      <c r="R1081" s="10"/>
      <c r="S1081" s="9"/>
      <c r="T1081" s="9"/>
      <c r="U1081" s="9"/>
      <c r="V1081" s="14"/>
      <c r="W1081" s="9"/>
      <c r="X1081" s="9"/>
      <c r="Y1081" s="9"/>
      <c r="Z1081" s="9"/>
      <c r="AA1081" s="9"/>
    </row>
    <row r="1082" spans="1:27" ht="12.75">
      <c r="A1082" s="10">
        <v>45385</v>
      </c>
      <c r="B1082" s="9" t="s">
        <v>17</v>
      </c>
      <c r="C1082" s="11">
        <v>4080.34</v>
      </c>
      <c r="D1082" s="9">
        <v>49</v>
      </c>
      <c r="E1082" s="12" t="s">
        <v>268</v>
      </c>
      <c r="F1082" s="9"/>
      <c r="G1082" s="9"/>
      <c r="H1082" s="13"/>
      <c r="I1082" s="9" t="s">
        <v>16</v>
      </c>
      <c r="J1082" s="9"/>
      <c r="K1082" s="9"/>
      <c r="L1082" s="9"/>
      <c r="M1082" s="9"/>
      <c r="N1082" s="9"/>
      <c r="O1082" s="13"/>
      <c r="P1082" s="9"/>
      <c r="Q1082" s="9"/>
      <c r="R1082" s="10"/>
      <c r="S1082" s="9"/>
      <c r="T1082" s="9"/>
      <c r="U1082" s="9"/>
      <c r="V1082" s="14"/>
      <c r="W1082" s="9"/>
      <c r="X1082" s="9"/>
      <c r="Y1082" s="9"/>
      <c r="Z1082" s="9"/>
      <c r="AA1082" s="9"/>
    </row>
    <row r="1083" spans="1:27" ht="12.75">
      <c r="A1083" s="10">
        <v>45385</v>
      </c>
      <c r="B1083" s="9" t="s">
        <v>19</v>
      </c>
      <c r="C1083" s="11">
        <v>2561.02</v>
      </c>
      <c r="D1083" s="9">
        <v>36</v>
      </c>
      <c r="E1083" s="12" t="s">
        <v>72</v>
      </c>
      <c r="F1083" s="9"/>
      <c r="G1083" s="9"/>
      <c r="H1083" s="13"/>
      <c r="I1083" s="9" t="s">
        <v>16</v>
      </c>
      <c r="J1083" s="9"/>
      <c r="K1083" s="9"/>
      <c r="L1083" s="9"/>
      <c r="M1083" s="9"/>
      <c r="N1083" s="9"/>
      <c r="O1083" s="13"/>
      <c r="P1083" s="9"/>
      <c r="Q1083" s="9"/>
      <c r="R1083" s="10"/>
      <c r="S1083" s="9"/>
      <c r="T1083" s="9"/>
      <c r="U1083" s="9"/>
      <c r="V1083" s="14"/>
      <c r="W1083" s="9"/>
      <c r="X1083" s="9"/>
      <c r="Y1083" s="9"/>
      <c r="Z1083" s="9"/>
      <c r="AA1083" s="9"/>
    </row>
    <row r="1084" spans="1:27" ht="12.75">
      <c r="A1084" s="10">
        <v>45385</v>
      </c>
      <c r="B1084" s="9" t="s">
        <v>21</v>
      </c>
      <c r="C1084" s="11">
        <v>3606.9</v>
      </c>
      <c r="D1084" s="9">
        <v>39</v>
      </c>
      <c r="E1084" s="12" t="s">
        <v>97</v>
      </c>
      <c r="F1084" s="9"/>
      <c r="G1084" s="9"/>
      <c r="H1084" s="13"/>
      <c r="I1084" s="9" t="s">
        <v>11</v>
      </c>
      <c r="J1084" s="9"/>
      <c r="K1084" s="9"/>
      <c r="L1084" s="9"/>
      <c r="M1084" s="9"/>
      <c r="N1084" s="9"/>
      <c r="O1084" s="13"/>
      <c r="P1084" s="9"/>
      <c r="Q1084" s="9"/>
      <c r="R1084" s="10"/>
      <c r="S1084" s="9"/>
      <c r="T1084" s="9"/>
      <c r="U1084" s="9"/>
      <c r="V1084" s="14"/>
      <c r="W1084" s="9"/>
      <c r="X1084" s="9"/>
      <c r="Y1084" s="9"/>
      <c r="Z1084" s="9"/>
      <c r="AA1084" s="9"/>
    </row>
    <row r="1085" spans="1:27" ht="12.75">
      <c r="A1085" s="10">
        <v>45385</v>
      </c>
      <c r="B1085" s="9" t="s">
        <v>43</v>
      </c>
      <c r="C1085" s="11">
        <v>3439.06</v>
      </c>
      <c r="D1085" s="9">
        <v>42</v>
      </c>
      <c r="E1085" s="12" t="s">
        <v>107</v>
      </c>
      <c r="F1085" s="9"/>
      <c r="G1085" s="9"/>
      <c r="H1085" s="13"/>
      <c r="I1085" s="9" t="s">
        <v>11</v>
      </c>
      <c r="J1085" s="9"/>
      <c r="K1085" s="9"/>
      <c r="L1085" s="9"/>
      <c r="M1085" s="9"/>
      <c r="N1085" s="9"/>
      <c r="O1085" s="13"/>
      <c r="P1085" s="9"/>
      <c r="Q1085" s="9"/>
      <c r="R1085" s="10"/>
      <c r="S1085" s="9"/>
      <c r="T1085" s="9"/>
      <c r="U1085" s="9"/>
      <c r="V1085" s="14"/>
      <c r="W1085" s="9"/>
      <c r="X1085" s="9"/>
      <c r="Y1085" s="9"/>
      <c r="Z1085" s="9"/>
      <c r="AA1085" s="9"/>
    </row>
    <row r="1086" spans="1:27" ht="12.75">
      <c r="A1086" s="10">
        <v>45386</v>
      </c>
      <c r="B1086" s="9" t="s">
        <v>286</v>
      </c>
      <c r="C1086" s="11">
        <v>3225.85</v>
      </c>
      <c r="D1086" s="9">
        <v>40</v>
      </c>
      <c r="E1086" s="12" t="s">
        <v>95</v>
      </c>
      <c r="F1086" s="9"/>
      <c r="G1086" s="9"/>
      <c r="H1086" s="13"/>
      <c r="I1086" s="9" t="s">
        <v>11</v>
      </c>
      <c r="J1086" s="10"/>
      <c r="K1086" s="9"/>
      <c r="L1086" s="9"/>
      <c r="M1086" s="9"/>
      <c r="N1086" s="9"/>
      <c r="O1086" s="13"/>
      <c r="P1086" s="9"/>
      <c r="Q1086" s="9"/>
      <c r="R1086" s="10"/>
      <c r="S1086" s="9"/>
      <c r="T1086" s="9"/>
      <c r="U1086" s="9"/>
      <c r="V1086" s="14"/>
      <c r="W1086" s="9"/>
      <c r="X1086" s="9"/>
      <c r="Y1086" s="9"/>
      <c r="Z1086" s="9"/>
      <c r="AA1086" s="9"/>
    </row>
    <row r="1087" spans="1:27" ht="12.75">
      <c r="A1087" s="10">
        <v>45386</v>
      </c>
      <c r="B1087" s="9" t="s">
        <v>9</v>
      </c>
      <c r="C1087" s="11">
        <v>3199</v>
      </c>
      <c r="D1087" s="9">
        <v>43</v>
      </c>
      <c r="E1087" s="12" t="s">
        <v>76</v>
      </c>
      <c r="F1087" s="9"/>
      <c r="G1087" s="9"/>
      <c r="H1087" s="13"/>
      <c r="I1087" s="9" t="s">
        <v>11</v>
      </c>
      <c r="J1087" s="10"/>
      <c r="K1087" s="9"/>
      <c r="L1087" s="9"/>
      <c r="M1087" s="9"/>
      <c r="N1087" s="9"/>
      <c r="O1087" s="13"/>
      <c r="P1087" s="9"/>
      <c r="Q1087" s="9"/>
      <c r="R1087" s="10"/>
      <c r="S1087" s="9"/>
      <c r="T1087" s="9"/>
      <c r="U1087" s="9"/>
      <c r="V1087" s="14"/>
      <c r="W1087" s="9"/>
      <c r="X1087" s="9"/>
      <c r="Y1087" s="9"/>
      <c r="Z1087" s="9"/>
      <c r="AA1087" s="9"/>
    </row>
    <row r="1088" spans="1:27" ht="12.75">
      <c r="A1088" s="10">
        <v>45386</v>
      </c>
      <c r="B1088" s="9" t="s">
        <v>12</v>
      </c>
      <c r="C1088" s="11">
        <v>5054.47</v>
      </c>
      <c r="D1088" s="9">
        <v>48</v>
      </c>
      <c r="E1088" s="12" t="s">
        <v>335</v>
      </c>
      <c r="F1088" s="9"/>
      <c r="G1088" s="9"/>
      <c r="H1088" s="13"/>
      <c r="I1088" s="9" t="s">
        <v>11</v>
      </c>
      <c r="J1088" s="10"/>
      <c r="K1088" s="9"/>
      <c r="L1088" s="9"/>
      <c r="M1088" s="9"/>
      <c r="N1088" s="9"/>
      <c r="O1088" s="13"/>
      <c r="P1088" s="9"/>
      <c r="Q1088" s="9"/>
      <c r="R1088" s="10"/>
      <c r="S1088" s="9"/>
      <c r="T1088" s="9"/>
      <c r="U1088" s="9"/>
      <c r="V1088" s="14"/>
      <c r="W1088" s="9"/>
      <c r="X1088" s="9"/>
      <c r="Y1088" s="9"/>
      <c r="Z1088" s="9"/>
      <c r="AA1088" s="9"/>
    </row>
    <row r="1089" spans="1:27" ht="12.75">
      <c r="A1089" s="10">
        <v>45386</v>
      </c>
      <c r="B1089" s="9" t="s">
        <v>14</v>
      </c>
      <c r="C1089" s="11">
        <v>3484.17</v>
      </c>
      <c r="D1089" s="9">
        <v>42</v>
      </c>
      <c r="E1089" s="12" t="s">
        <v>48</v>
      </c>
      <c r="F1089" s="9"/>
      <c r="G1089" s="9"/>
      <c r="H1089" s="13"/>
      <c r="I1089" s="9" t="s">
        <v>16</v>
      </c>
      <c r="J1089" s="10"/>
      <c r="K1089" s="9"/>
      <c r="L1089" s="9"/>
      <c r="M1089" s="9"/>
      <c r="N1089" s="9"/>
      <c r="O1089" s="13"/>
      <c r="P1089" s="9"/>
      <c r="Q1089" s="9"/>
      <c r="R1089" s="10"/>
      <c r="S1089" s="9"/>
      <c r="T1089" s="9"/>
      <c r="U1089" s="9"/>
      <c r="V1089" s="14"/>
      <c r="W1089" s="9"/>
      <c r="X1089" s="9"/>
      <c r="Y1089" s="9"/>
      <c r="Z1089" s="9"/>
      <c r="AA1089" s="9"/>
    </row>
    <row r="1090" spans="1:27" ht="12.75">
      <c r="A1090" s="10">
        <v>45386</v>
      </c>
      <c r="B1090" s="9" t="s">
        <v>45</v>
      </c>
      <c r="C1090" s="11">
        <v>4527.68</v>
      </c>
      <c r="D1090" s="9">
        <v>61</v>
      </c>
      <c r="E1090" s="12" t="s">
        <v>162</v>
      </c>
      <c r="F1090" s="9"/>
      <c r="G1090" s="9"/>
      <c r="H1090" s="13"/>
      <c r="I1090" s="9" t="s">
        <v>11</v>
      </c>
      <c r="J1090" s="10"/>
      <c r="K1090" s="9"/>
      <c r="L1090" s="9"/>
      <c r="M1090" s="9"/>
      <c r="N1090" s="9"/>
      <c r="O1090" s="13"/>
      <c r="P1090" s="9"/>
      <c r="Q1090" s="9"/>
      <c r="R1090" s="10"/>
      <c r="S1090" s="9"/>
      <c r="T1090" s="9"/>
      <c r="U1090" s="9"/>
      <c r="V1090" s="14"/>
      <c r="W1090" s="9"/>
      <c r="X1090" s="9"/>
      <c r="Y1090" s="9"/>
      <c r="Z1090" s="9"/>
      <c r="AA1090" s="9"/>
    </row>
    <row r="1091" spans="1:27" ht="12.75">
      <c r="A1091" s="10">
        <v>45386</v>
      </c>
      <c r="B1091" s="9" t="s">
        <v>289</v>
      </c>
      <c r="C1091" s="11">
        <v>3214.86</v>
      </c>
      <c r="D1091" s="9">
        <v>32</v>
      </c>
      <c r="E1091" s="12" t="s">
        <v>129</v>
      </c>
      <c r="F1091" s="9"/>
      <c r="G1091" s="9"/>
      <c r="H1091" s="13"/>
      <c r="I1091" s="9" t="s">
        <v>11</v>
      </c>
      <c r="J1091" s="9"/>
      <c r="K1091" s="9"/>
      <c r="L1091" s="9"/>
      <c r="M1091" s="9"/>
      <c r="N1091" s="9"/>
      <c r="O1091" s="13"/>
      <c r="P1091" s="9"/>
      <c r="Q1091" s="9"/>
      <c r="R1091" s="10"/>
      <c r="S1091" s="9"/>
      <c r="T1091" s="9"/>
      <c r="U1091" s="9"/>
      <c r="V1091" s="14"/>
      <c r="W1091" s="9"/>
      <c r="X1091" s="9"/>
      <c r="Y1091" s="9"/>
      <c r="Z1091" s="9"/>
      <c r="AA1091" s="9"/>
    </row>
    <row r="1092" spans="1:27" ht="12.75">
      <c r="A1092" s="10">
        <v>45386</v>
      </c>
      <c r="B1092" s="9" t="s">
        <v>17</v>
      </c>
      <c r="C1092" s="11">
        <v>5130.3599999999997</v>
      </c>
      <c r="D1092" s="9">
        <v>58</v>
      </c>
      <c r="E1092" s="12" t="s">
        <v>73</v>
      </c>
      <c r="F1092" s="9"/>
      <c r="G1092" s="9"/>
      <c r="H1092" s="13"/>
      <c r="I1092" s="9" t="s">
        <v>16</v>
      </c>
      <c r="J1092" s="9"/>
      <c r="K1092" s="9"/>
      <c r="L1092" s="9"/>
      <c r="M1092" s="9"/>
      <c r="N1092" s="9"/>
      <c r="O1092" s="13"/>
      <c r="P1092" s="9"/>
      <c r="Q1092" s="9"/>
      <c r="R1092" s="10"/>
      <c r="S1092" s="9"/>
      <c r="T1092" s="9"/>
      <c r="U1092" s="9"/>
      <c r="V1092" s="14"/>
      <c r="W1092" s="9"/>
      <c r="X1092" s="9"/>
      <c r="Y1092" s="9"/>
      <c r="Z1092" s="9"/>
      <c r="AA1092" s="9"/>
    </row>
    <row r="1093" spans="1:27" ht="12.75">
      <c r="A1093" s="10">
        <v>45386</v>
      </c>
      <c r="B1093" s="9" t="s">
        <v>19</v>
      </c>
      <c r="C1093" s="11">
        <v>2619.7399999999998</v>
      </c>
      <c r="D1093" s="9">
        <v>40</v>
      </c>
      <c r="E1093" s="12" t="s">
        <v>80</v>
      </c>
      <c r="F1093" s="9"/>
      <c r="G1093" s="9"/>
      <c r="H1093" s="13"/>
      <c r="I1093" s="9" t="s">
        <v>16</v>
      </c>
      <c r="J1093" s="9"/>
      <c r="K1093" s="9"/>
      <c r="L1093" s="9"/>
      <c r="M1093" s="9"/>
      <c r="N1093" s="9"/>
      <c r="O1093" s="13"/>
      <c r="P1093" s="9"/>
      <c r="Q1093" s="9"/>
      <c r="R1093" s="10"/>
      <c r="S1093" s="9"/>
      <c r="T1093" s="9"/>
      <c r="U1093" s="9"/>
      <c r="V1093" s="14"/>
      <c r="W1093" s="9"/>
      <c r="X1093" s="9"/>
      <c r="Y1093" s="9"/>
      <c r="Z1093" s="9"/>
      <c r="AA1093" s="9"/>
    </row>
    <row r="1094" spans="1:27" ht="12.75">
      <c r="A1094" s="10">
        <v>45386</v>
      </c>
      <c r="B1094" s="9" t="s">
        <v>21</v>
      </c>
      <c r="C1094" s="11">
        <v>2991.44</v>
      </c>
      <c r="D1094" s="9">
        <v>39</v>
      </c>
      <c r="E1094" s="12" t="s">
        <v>35</v>
      </c>
      <c r="F1094" s="9"/>
      <c r="G1094" s="9"/>
      <c r="H1094" s="13"/>
      <c r="I1094" s="9" t="s">
        <v>11</v>
      </c>
      <c r="J1094" s="9"/>
      <c r="K1094" s="9"/>
      <c r="L1094" s="9"/>
      <c r="M1094" s="9"/>
      <c r="N1094" s="9"/>
      <c r="O1094" s="13"/>
      <c r="P1094" s="9"/>
      <c r="Q1094" s="9"/>
      <c r="R1094" s="10"/>
      <c r="S1094" s="9"/>
      <c r="T1094" s="9"/>
      <c r="U1094" s="9"/>
      <c r="V1094" s="14"/>
      <c r="W1094" s="9"/>
      <c r="X1094" s="9"/>
      <c r="Y1094" s="9"/>
      <c r="Z1094" s="9"/>
      <c r="AA1094" s="9"/>
    </row>
    <row r="1095" spans="1:27" ht="12.75">
      <c r="A1095" s="10">
        <v>45386</v>
      </c>
      <c r="B1095" s="9" t="s">
        <v>43</v>
      </c>
      <c r="C1095" s="11">
        <v>2918.61</v>
      </c>
      <c r="D1095" s="9">
        <v>38</v>
      </c>
      <c r="E1095" s="12" t="s">
        <v>132</v>
      </c>
      <c r="F1095" s="9"/>
      <c r="G1095" s="9"/>
      <c r="H1095" s="13"/>
      <c r="I1095" s="9" t="s">
        <v>11</v>
      </c>
      <c r="J1095" s="9"/>
      <c r="K1095" s="9"/>
      <c r="L1095" s="9"/>
      <c r="M1095" s="9"/>
      <c r="N1095" s="9"/>
      <c r="O1095" s="13"/>
      <c r="P1095" s="9"/>
      <c r="Q1095" s="9"/>
      <c r="R1095" s="10"/>
      <c r="S1095" s="9"/>
      <c r="T1095" s="9"/>
      <c r="U1095" s="9"/>
      <c r="V1095" s="14"/>
      <c r="W1095" s="9"/>
      <c r="X1095" s="9"/>
      <c r="Y1095" s="9"/>
      <c r="Z1095" s="9"/>
      <c r="AA1095" s="9"/>
    </row>
    <row r="1096" spans="1:27" ht="12.75">
      <c r="A1096" s="10">
        <v>45387</v>
      </c>
      <c r="B1096" s="9" t="s">
        <v>286</v>
      </c>
      <c r="C1096" s="11">
        <v>6616.3</v>
      </c>
      <c r="D1096" s="9">
        <v>75</v>
      </c>
      <c r="E1096" s="12" t="s">
        <v>139</v>
      </c>
      <c r="F1096" s="9"/>
      <c r="G1096" s="9"/>
      <c r="H1096" s="13"/>
      <c r="I1096" s="9" t="s">
        <v>11</v>
      </c>
      <c r="J1096" s="10"/>
      <c r="K1096" s="9"/>
      <c r="L1096" s="9"/>
      <c r="M1096" s="9"/>
      <c r="N1096" s="9"/>
      <c r="O1096" s="13"/>
      <c r="P1096" s="9"/>
      <c r="Q1096" s="9"/>
      <c r="R1096" s="10"/>
      <c r="S1096" s="9"/>
      <c r="T1096" s="9"/>
      <c r="U1096" s="9"/>
      <c r="V1096" s="14"/>
      <c r="W1096" s="9"/>
      <c r="X1096" s="9"/>
      <c r="Y1096" s="9"/>
      <c r="Z1096" s="9"/>
      <c r="AA1096" s="9"/>
    </row>
    <row r="1097" spans="1:27" ht="12.75">
      <c r="A1097" s="10">
        <v>45387</v>
      </c>
      <c r="B1097" s="9" t="s">
        <v>9</v>
      </c>
      <c r="C1097" s="11">
        <v>8358.1299999999992</v>
      </c>
      <c r="D1097" s="9">
        <v>90</v>
      </c>
      <c r="E1097" s="12" t="s">
        <v>49</v>
      </c>
      <c r="F1097" s="9"/>
      <c r="G1097" s="9"/>
      <c r="H1097" s="13"/>
      <c r="I1097" s="9" t="s">
        <v>11</v>
      </c>
      <c r="J1097" s="10"/>
      <c r="K1097" s="9"/>
      <c r="L1097" s="9"/>
      <c r="M1097" s="9"/>
      <c r="N1097" s="9"/>
      <c r="O1097" s="13"/>
      <c r="P1097" s="9"/>
      <c r="Q1097" s="9"/>
      <c r="R1097" s="10"/>
      <c r="S1097" s="9"/>
      <c r="T1097" s="9"/>
      <c r="U1097" s="9"/>
      <c r="V1097" s="14"/>
      <c r="W1097" s="9"/>
      <c r="X1097" s="9"/>
      <c r="Y1097" s="9"/>
      <c r="Z1097" s="9"/>
      <c r="AA1097" s="9"/>
    </row>
    <row r="1098" spans="1:27" ht="12.75">
      <c r="A1098" s="10">
        <v>45387</v>
      </c>
      <c r="B1098" s="9" t="s">
        <v>12</v>
      </c>
      <c r="C1098" s="11">
        <v>7378.62</v>
      </c>
      <c r="D1098" s="9">
        <v>85</v>
      </c>
      <c r="E1098" s="12" t="s">
        <v>40</v>
      </c>
      <c r="F1098" s="9"/>
      <c r="G1098" s="9"/>
      <c r="H1098" s="13"/>
      <c r="I1098" s="9" t="s">
        <v>11</v>
      </c>
      <c r="J1098" s="10"/>
      <c r="K1098" s="9"/>
      <c r="L1098" s="9"/>
      <c r="M1098" s="9"/>
      <c r="N1098" s="9"/>
      <c r="O1098" s="13"/>
      <c r="P1098" s="9"/>
      <c r="Q1098" s="9"/>
      <c r="R1098" s="10"/>
      <c r="S1098" s="9"/>
      <c r="T1098" s="9"/>
      <c r="U1098" s="9"/>
      <c r="V1098" s="14"/>
      <c r="W1098" s="9"/>
      <c r="X1098" s="9"/>
      <c r="Y1098" s="9"/>
      <c r="Z1098" s="9"/>
      <c r="AA1098" s="9"/>
    </row>
    <row r="1099" spans="1:27" ht="12.75">
      <c r="A1099" s="10">
        <v>45387</v>
      </c>
      <c r="B1099" s="9" t="s">
        <v>14</v>
      </c>
      <c r="C1099" s="11">
        <v>7065.88</v>
      </c>
      <c r="D1099" s="9">
        <v>79</v>
      </c>
      <c r="E1099" s="12" t="s">
        <v>307</v>
      </c>
      <c r="F1099" s="9"/>
      <c r="G1099" s="9"/>
      <c r="H1099" s="13"/>
      <c r="I1099" s="9" t="s">
        <v>16</v>
      </c>
      <c r="J1099" s="10"/>
      <c r="K1099" s="9"/>
      <c r="L1099" s="9"/>
      <c r="M1099" s="9"/>
      <c r="N1099" s="9"/>
      <c r="O1099" s="13"/>
      <c r="P1099" s="9"/>
      <c r="Q1099" s="9"/>
      <c r="R1099" s="10"/>
      <c r="S1099" s="9"/>
      <c r="T1099" s="9"/>
      <c r="U1099" s="9"/>
      <c r="V1099" s="14"/>
      <c r="W1099" s="9"/>
      <c r="X1099" s="9"/>
      <c r="Y1099" s="9"/>
      <c r="Z1099" s="9"/>
      <c r="AA1099" s="9"/>
    </row>
    <row r="1100" spans="1:27" ht="12.75">
      <c r="A1100" s="10">
        <v>45387</v>
      </c>
      <c r="B1100" s="9" t="s">
        <v>45</v>
      </c>
      <c r="C1100" s="11">
        <v>10554.29</v>
      </c>
      <c r="D1100" s="9">
        <v>127</v>
      </c>
      <c r="E1100" s="12" t="s">
        <v>314</v>
      </c>
      <c r="F1100" s="9"/>
      <c r="G1100" s="9"/>
      <c r="H1100" s="13"/>
      <c r="I1100" s="9" t="s">
        <v>11</v>
      </c>
      <c r="J1100" s="10"/>
      <c r="K1100" s="9"/>
      <c r="L1100" s="9"/>
      <c r="M1100" s="9"/>
      <c r="N1100" s="9"/>
      <c r="O1100" s="13"/>
      <c r="P1100" s="9"/>
      <c r="Q1100" s="9"/>
      <c r="R1100" s="10"/>
      <c r="S1100" s="9"/>
      <c r="T1100" s="9"/>
      <c r="U1100" s="9"/>
      <c r="V1100" s="14"/>
      <c r="W1100" s="9"/>
      <c r="X1100" s="9"/>
      <c r="Y1100" s="9"/>
      <c r="Z1100" s="9"/>
      <c r="AA1100" s="9"/>
    </row>
    <row r="1101" spans="1:27" ht="12.75">
      <c r="A1101" s="10">
        <v>45387</v>
      </c>
      <c r="B1101" s="9" t="s">
        <v>289</v>
      </c>
      <c r="C1101" s="11">
        <v>6050.22</v>
      </c>
      <c r="D1101" s="9">
        <v>60</v>
      </c>
      <c r="E1101" s="12" t="s">
        <v>336</v>
      </c>
      <c r="F1101" s="9"/>
      <c r="G1101" s="9"/>
      <c r="H1101" s="13"/>
      <c r="I1101" s="9" t="s">
        <v>11</v>
      </c>
      <c r="J1101" s="9"/>
      <c r="K1101" s="9"/>
      <c r="L1101" s="9"/>
      <c r="M1101" s="9"/>
      <c r="N1101" s="9"/>
      <c r="O1101" s="13"/>
      <c r="P1101" s="9"/>
      <c r="Q1101" s="9"/>
      <c r="R1101" s="10"/>
      <c r="S1101" s="9"/>
      <c r="T1101" s="9"/>
      <c r="U1101" s="9"/>
      <c r="V1101" s="14"/>
      <c r="W1101" s="9"/>
      <c r="X1101" s="9"/>
      <c r="Y1101" s="9"/>
      <c r="Z1101" s="9"/>
      <c r="AA1101" s="9"/>
    </row>
    <row r="1102" spans="1:27" ht="12.75">
      <c r="A1102" s="10">
        <v>45387</v>
      </c>
      <c r="B1102" s="9" t="s">
        <v>17</v>
      </c>
      <c r="C1102" s="11">
        <v>9740.15</v>
      </c>
      <c r="D1102" s="9">
        <v>108</v>
      </c>
      <c r="E1102" s="12" t="s">
        <v>337</v>
      </c>
      <c r="F1102" s="9"/>
      <c r="G1102" s="9"/>
      <c r="H1102" s="13"/>
      <c r="I1102" s="9" t="s">
        <v>16</v>
      </c>
      <c r="J1102" s="9"/>
      <c r="K1102" s="9"/>
      <c r="L1102" s="9"/>
      <c r="M1102" s="9"/>
      <c r="N1102" s="9"/>
      <c r="O1102" s="13"/>
      <c r="P1102" s="9"/>
      <c r="Q1102" s="9"/>
      <c r="R1102" s="10"/>
      <c r="S1102" s="9"/>
      <c r="T1102" s="9"/>
      <c r="U1102" s="9"/>
      <c r="V1102" s="14"/>
      <c r="W1102" s="9"/>
      <c r="X1102" s="9"/>
      <c r="Y1102" s="9"/>
      <c r="Z1102" s="9"/>
      <c r="AA1102" s="9"/>
    </row>
    <row r="1103" spans="1:27" ht="12.75">
      <c r="A1103" s="10">
        <v>45387</v>
      </c>
      <c r="B1103" s="9" t="s">
        <v>19</v>
      </c>
      <c r="C1103" s="11">
        <v>6140.86</v>
      </c>
      <c r="D1103" s="9">
        <v>77</v>
      </c>
      <c r="E1103" s="12" t="s">
        <v>32</v>
      </c>
      <c r="F1103" s="9"/>
      <c r="G1103" s="9"/>
      <c r="H1103" s="13"/>
      <c r="I1103" s="9" t="s">
        <v>16</v>
      </c>
      <c r="J1103" s="9"/>
      <c r="K1103" s="9"/>
      <c r="L1103" s="9"/>
      <c r="M1103" s="9"/>
      <c r="N1103" s="9"/>
      <c r="O1103" s="13"/>
      <c r="P1103" s="9"/>
      <c r="Q1103" s="9"/>
      <c r="R1103" s="10"/>
      <c r="S1103" s="9"/>
      <c r="T1103" s="9"/>
      <c r="U1103" s="9"/>
      <c r="V1103" s="14"/>
      <c r="W1103" s="9"/>
      <c r="X1103" s="9"/>
      <c r="Y1103" s="9"/>
      <c r="Z1103" s="9"/>
      <c r="AA1103" s="9"/>
    </row>
    <row r="1104" spans="1:27" ht="12.75">
      <c r="A1104" s="10">
        <v>45387</v>
      </c>
      <c r="B1104" s="9" t="s">
        <v>21</v>
      </c>
      <c r="C1104" s="11">
        <v>6872.1</v>
      </c>
      <c r="D1104" s="9">
        <v>80</v>
      </c>
      <c r="E1104" s="12" t="s">
        <v>207</v>
      </c>
      <c r="F1104" s="9"/>
      <c r="G1104" s="9"/>
      <c r="H1104" s="13"/>
      <c r="I1104" s="9" t="s">
        <v>11</v>
      </c>
      <c r="J1104" s="9"/>
      <c r="K1104" s="9"/>
      <c r="L1104" s="9"/>
      <c r="M1104" s="9"/>
      <c r="N1104" s="9"/>
      <c r="O1104" s="13"/>
      <c r="P1104" s="9"/>
      <c r="Q1104" s="9"/>
      <c r="R1104" s="10"/>
      <c r="S1104" s="9"/>
      <c r="T1104" s="9"/>
      <c r="U1104" s="9"/>
      <c r="V1104" s="14"/>
      <c r="W1104" s="9"/>
      <c r="X1104" s="9"/>
      <c r="Y1104" s="9"/>
      <c r="Z1104" s="9"/>
      <c r="AA1104" s="9"/>
    </row>
    <row r="1105" spans="1:27" ht="12.75">
      <c r="A1105" s="10">
        <v>45387</v>
      </c>
      <c r="B1105" s="9" t="s">
        <v>43</v>
      </c>
      <c r="C1105" s="11">
        <v>10079.17</v>
      </c>
      <c r="D1105" s="9">
        <v>110</v>
      </c>
      <c r="E1105" s="12" t="s">
        <v>223</v>
      </c>
      <c r="F1105" s="9"/>
      <c r="G1105" s="9"/>
      <c r="H1105" s="13"/>
      <c r="I1105" s="9" t="s">
        <v>11</v>
      </c>
      <c r="J1105" s="9"/>
      <c r="K1105" s="9"/>
      <c r="L1105" s="9"/>
      <c r="M1105" s="9"/>
      <c r="N1105" s="9"/>
      <c r="O1105" s="13"/>
      <c r="P1105" s="9"/>
      <c r="Q1105" s="9"/>
      <c r="R1105" s="10"/>
      <c r="S1105" s="9"/>
      <c r="T1105" s="9"/>
      <c r="U1105" s="9"/>
      <c r="V1105" s="14"/>
      <c r="W1105" s="9"/>
      <c r="X1105" s="9"/>
      <c r="Y1105" s="9"/>
      <c r="Z1105" s="9"/>
      <c r="AA1105" s="9"/>
    </row>
    <row r="1106" spans="1:27" ht="12.75">
      <c r="A1106" s="10">
        <v>45388</v>
      </c>
      <c r="B1106" s="9" t="s">
        <v>286</v>
      </c>
      <c r="C1106" s="11">
        <v>6797.44</v>
      </c>
      <c r="D1106" s="9">
        <v>85</v>
      </c>
      <c r="E1106" s="12" t="s">
        <v>182</v>
      </c>
      <c r="F1106" s="9"/>
      <c r="G1106" s="9"/>
      <c r="H1106" s="13"/>
      <c r="I1106" s="9" t="s">
        <v>11</v>
      </c>
      <c r="J1106" s="10"/>
      <c r="K1106" s="9"/>
      <c r="L1106" s="9"/>
      <c r="M1106" s="9"/>
      <c r="N1106" s="9"/>
      <c r="O1106" s="13"/>
      <c r="P1106" s="9"/>
      <c r="Q1106" s="9"/>
      <c r="R1106" s="10"/>
      <c r="S1106" s="9"/>
      <c r="T1106" s="9"/>
      <c r="U1106" s="9"/>
      <c r="V1106" s="14"/>
      <c r="W1106" s="9"/>
      <c r="X1106" s="9"/>
      <c r="Y1106" s="9"/>
      <c r="Z1106" s="9"/>
      <c r="AA1106" s="9"/>
    </row>
    <row r="1107" spans="1:27" ht="12.75">
      <c r="A1107" s="10">
        <v>45388</v>
      </c>
      <c r="B1107" s="9" t="s">
        <v>9</v>
      </c>
      <c r="C1107" s="11">
        <v>7500.96</v>
      </c>
      <c r="D1107" s="9">
        <v>85</v>
      </c>
      <c r="E1107" s="12" t="s">
        <v>126</v>
      </c>
      <c r="F1107" s="9"/>
      <c r="G1107" s="9"/>
      <c r="H1107" s="13"/>
      <c r="I1107" s="9" t="s">
        <v>11</v>
      </c>
      <c r="J1107" s="10"/>
      <c r="K1107" s="9"/>
      <c r="L1107" s="9"/>
      <c r="M1107" s="9"/>
      <c r="N1107" s="9"/>
      <c r="O1107" s="13"/>
      <c r="P1107" s="9"/>
      <c r="Q1107" s="9"/>
      <c r="R1107" s="10"/>
      <c r="S1107" s="9"/>
      <c r="T1107" s="9"/>
      <c r="U1107" s="9"/>
      <c r="V1107" s="14"/>
      <c r="W1107" s="9"/>
      <c r="X1107" s="9"/>
      <c r="Y1107" s="9"/>
      <c r="Z1107" s="9"/>
      <c r="AA1107" s="9"/>
    </row>
    <row r="1108" spans="1:27" ht="12.75">
      <c r="A1108" s="10">
        <v>45388</v>
      </c>
      <c r="B1108" s="9" t="s">
        <v>12</v>
      </c>
      <c r="C1108" s="11">
        <v>7727.81</v>
      </c>
      <c r="D1108" s="9">
        <v>92</v>
      </c>
      <c r="E1108" s="12" t="s">
        <v>46</v>
      </c>
      <c r="F1108" s="9"/>
      <c r="G1108" s="9"/>
      <c r="H1108" s="13"/>
      <c r="I1108" s="9" t="s">
        <v>11</v>
      </c>
      <c r="J1108" s="10"/>
      <c r="K1108" s="9"/>
      <c r="L1108" s="9"/>
      <c r="M1108" s="9"/>
      <c r="N1108" s="9"/>
      <c r="O1108" s="13"/>
      <c r="P1108" s="9"/>
      <c r="Q1108" s="9"/>
      <c r="R1108" s="10"/>
      <c r="S1108" s="9"/>
      <c r="T1108" s="9"/>
      <c r="U1108" s="9"/>
      <c r="V1108" s="14"/>
      <c r="W1108" s="9"/>
      <c r="X1108" s="9"/>
      <c r="Y1108" s="9"/>
      <c r="Z1108" s="9"/>
      <c r="AA1108" s="9"/>
    </row>
    <row r="1109" spans="1:27" ht="12.75">
      <c r="A1109" s="10">
        <v>45388</v>
      </c>
      <c r="B1109" s="9" t="s">
        <v>14</v>
      </c>
      <c r="C1109" s="11">
        <v>6180.06</v>
      </c>
      <c r="D1109" s="9">
        <v>70</v>
      </c>
      <c r="E1109" s="12" t="s">
        <v>204</v>
      </c>
      <c r="F1109" s="9"/>
      <c r="G1109" s="9"/>
      <c r="H1109" s="13"/>
      <c r="I1109" s="9" t="s">
        <v>16</v>
      </c>
      <c r="J1109" s="10"/>
      <c r="K1109" s="9"/>
      <c r="L1109" s="9"/>
      <c r="M1109" s="9"/>
      <c r="N1109" s="9"/>
      <c r="O1109" s="13"/>
      <c r="P1109" s="9"/>
      <c r="Q1109" s="9"/>
      <c r="R1109" s="10"/>
      <c r="S1109" s="9"/>
      <c r="T1109" s="9"/>
      <c r="U1109" s="9"/>
      <c r="V1109" s="14"/>
      <c r="W1109" s="9"/>
      <c r="X1109" s="9"/>
      <c r="Y1109" s="9"/>
      <c r="Z1109" s="9"/>
      <c r="AA1109" s="9"/>
    </row>
    <row r="1110" spans="1:27" ht="12.75">
      <c r="A1110" s="10">
        <v>45388</v>
      </c>
      <c r="B1110" s="9" t="s">
        <v>45</v>
      </c>
      <c r="C1110" s="11">
        <v>11318.61</v>
      </c>
      <c r="D1110" s="9">
        <v>127</v>
      </c>
      <c r="E1110" s="12" t="s">
        <v>158</v>
      </c>
      <c r="F1110" s="9"/>
      <c r="G1110" s="9"/>
      <c r="H1110" s="13"/>
      <c r="I1110" s="9" t="s">
        <v>11</v>
      </c>
      <c r="J1110" s="10"/>
      <c r="K1110" s="9"/>
      <c r="L1110" s="9"/>
      <c r="M1110" s="9"/>
      <c r="N1110" s="9"/>
      <c r="O1110" s="13"/>
      <c r="P1110" s="9"/>
      <c r="Q1110" s="9"/>
      <c r="R1110" s="10"/>
      <c r="S1110" s="9"/>
      <c r="T1110" s="9"/>
      <c r="U1110" s="9"/>
      <c r="V1110" s="14"/>
      <c r="W1110" s="9"/>
      <c r="X1110" s="9"/>
      <c r="Y1110" s="9"/>
      <c r="Z1110" s="9"/>
      <c r="AA1110" s="9"/>
    </row>
    <row r="1111" spans="1:27" ht="12.75">
      <c r="A1111" s="10">
        <v>45388</v>
      </c>
      <c r="B1111" s="9" t="s">
        <v>289</v>
      </c>
      <c r="C1111" s="11">
        <v>5983.98</v>
      </c>
      <c r="D1111" s="9">
        <v>67</v>
      </c>
      <c r="E1111" s="12" t="s">
        <v>338</v>
      </c>
      <c r="F1111" s="9"/>
      <c r="G1111" s="9"/>
      <c r="H1111" s="13"/>
      <c r="I1111" s="9" t="s">
        <v>11</v>
      </c>
      <c r="J1111" s="9"/>
      <c r="K1111" s="9"/>
      <c r="L1111" s="9"/>
      <c r="M1111" s="9"/>
      <c r="N1111" s="9"/>
      <c r="O1111" s="13"/>
      <c r="P1111" s="9"/>
      <c r="Q1111" s="9"/>
      <c r="R1111" s="10"/>
      <c r="S1111" s="9"/>
      <c r="T1111" s="9"/>
      <c r="U1111" s="9"/>
      <c r="V1111" s="14"/>
      <c r="W1111" s="9"/>
      <c r="X1111" s="9"/>
      <c r="Y1111" s="9"/>
      <c r="Z1111" s="9"/>
      <c r="AA1111" s="9"/>
    </row>
    <row r="1112" spans="1:27" ht="12.75">
      <c r="A1112" s="10">
        <v>45388</v>
      </c>
      <c r="B1112" s="9" t="s">
        <v>17</v>
      </c>
      <c r="C1112" s="11">
        <v>1134.5</v>
      </c>
      <c r="D1112" s="9">
        <v>14</v>
      </c>
      <c r="E1112" s="12" t="s">
        <v>145</v>
      </c>
      <c r="F1112" s="9"/>
      <c r="G1112" s="9"/>
      <c r="H1112" s="13"/>
      <c r="I1112" s="9" t="s">
        <v>16</v>
      </c>
      <c r="J1112" s="9"/>
      <c r="K1112" s="9"/>
      <c r="L1112" s="9"/>
      <c r="M1112" s="9"/>
      <c r="N1112" s="9"/>
      <c r="O1112" s="13"/>
      <c r="P1112" s="9"/>
      <c r="Q1112" s="9"/>
      <c r="R1112" s="10"/>
      <c r="S1112" s="9"/>
      <c r="T1112" s="9"/>
      <c r="U1112" s="9"/>
      <c r="V1112" s="14"/>
      <c r="W1112" s="9"/>
      <c r="X1112" s="9"/>
      <c r="Y1112" s="9"/>
      <c r="Z1112" s="9"/>
      <c r="AA1112" s="9"/>
    </row>
    <row r="1113" spans="1:27" ht="12.75">
      <c r="A1113" s="10">
        <v>45388</v>
      </c>
      <c r="B1113" s="9" t="s">
        <v>19</v>
      </c>
      <c r="C1113" s="11">
        <v>6161.18</v>
      </c>
      <c r="D1113" s="9">
        <v>74</v>
      </c>
      <c r="E1113" s="12" t="s">
        <v>49</v>
      </c>
      <c r="F1113" s="9"/>
      <c r="G1113" s="9"/>
      <c r="H1113" s="13"/>
      <c r="I1113" s="9" t="s">
        <v>16</v>
      </c>
      <c r="J1113" s="9"/>
      <c r="K1113" s="9"/>
      <c r="L1113" s="9"/>
      <c r="M1113" s="9"/>
      <c r="N1113" s="9"/>
      <c r="O1113" s="13"/>
      <c r="P1113" s="9"/>
      <c r="Q1113" s="9"/>
      <c r="R1113" s="10"/>
      <c r="S1113" s="9"/>
      <c r="T1113" s="9"/>
      <c r="U1113" s="9"/>
      <c r="V1113" s="14"/>
      <c r="W1113" s="9"/>
      <c r="X1113" s="9"/>
      <c r="Y1113" s="9"/>
      <c r="Z1113" s="9"/>
      <c r="AA1113" s="9"/>
    </row>
    <row r="1114" spans="1:27" ht="12.75">
      <c r="A1114" s="10">
        <v>45388</v>
      </c>
      <c r="B1114" s="9" t="s">
        <v>21</v>
      </c>
      <c r="C1114" s="11">
        <v>12029.56</v>
      </c>
      <c r="D1114" s="9">
        <v>135</v>
      </c>
      <c r="E1114" s="12" t="s">
        <v>192</v>
      </c>
      <c r="F1114" s="9"/>
      <c r="G1114" s="9"/>
      <c r="H1114" s="13"/>
      <c r="I1114" s="9" t="s">
        <v>11</v>
      </c>
      <c r="J1114" s="9"/>
      <c r="K1114" s="9"/>
      <c r="L1114" s="9"/>
      <c r="M1114" s="9"/>
      <c r="N1114" s="9"/>
      <c r="O1114" s="13"/>
      <c r="P1114" s="9"/>
      <c r="Q1114" s="9"/>
      <c r="R1114" s="10"/>
      <c r="S1114" s="9"/>
      <c r="T1114" s="9"/>
      <c r="U1114" s="9"/>
      <c r="V1114" s="14"/>
      <c r="W1114" s="9"/>
      <c r="X1114" s="9"/>
      <c r="Y1114" s="9"/>
      <c r="Z1114" s="9"/>
      <c r="AA1114" s="9"/>
    </row>
    <row r="1115" spans="1:27" ht="12.75">
      <c r="A1115" s="10">
        <v>45388</v>
      </c>
      <c r="B1115" s="9" t="s">
        <v>43</v>
      </c>
      <c r="C1115" s="11">
        <v>8932.09</v>
      </c>
      <c r="D1115" s="9">
        <v>109</v>
      </c>
      <c r="E1115" s="12" t="s">
        <v>25</v>
      </c>
      <c r="F1115" s="9"/>
      <c r="G1115" s="9"/>
      <c r="H1115" s="13"/>
      <c r="I1115" s="9" t="s">
        <v>11</v>
      </c>
      <c r="J1115" s="9"/>
      <c r="K1115" s="9"/>
      <c r="L1115" s="9"/>
      <c r="M1115" s="9"/>
      <c r="N1115" s="9"/>
      <c r="O1115" s="13"/>
      <c r="P1115" s="9"/>
      <c r="Q1115" s="9"/>
      <c r="R1115" s="10"/>
      <c r="S1115" s="9"/>
      <c r="T1115" s="9"/>
      <c r="U1115" s="9"/>
      <c r="V1115" s="14"/>
      <c r="W1115" s="9"/>
      <c r="X1115" s="9"/>
      <c r="Y1115" s="9"/>
      <c r="Z1115" s="9"/>
      <c r="AA1115" s="9"/>
    </row>
    <row r="1116" spans="1:27" ht="12.75">
      <c r="A1116" s="10">
        <v>45389</v>
      </c>
      <c r="B1116" s="9" t="s">
        <v>286</v>
      </c>
      <c r="C1116" s="11">
        <v>3102.37</v>
      </c>
      <c r="D1116" s="9">
        <v>38</v>
      </c>
      <c r="E1116" s="12" t="s">
        <v>246</v>
      </c>
      <c r="F1116" s="9"/>
      <c r="G1116" s="9"/>
      <c r="H1116" s="13"/>
      <c r="I1116" s="9" t="s">
        <v>11</v>
      </c>
      <c r="J1116" s="10"/>
      <c r="K1116" s="9"/>
      <c r="L1116" s="9"/>
      <c r="M1116" s="9"/>
      <c r="N1116" s="9"/>
      <c r="O1116" s="13"/>
      <c r="P1116" s="9"/>
      <c r="Q1116" s="9"/>
      <c r="R1116" s="10"/>
      <c r="S1116" s="9"/>
      <c r="T1116" s="9"/>
      <c r="U1116" s="9"/>
      <c r="V1116" s="14"/>
      <c r="W1116" s="9"/>
      <c r="X1116" s="9"/>
      <c r="Y1116" s="9"/>
      <c r="Z1116" s="9"/>
      <c r="AA1116" s="9"/>
    </row>
    <row r="1117" spans="1:27" ht="12.75">
      <c r="A1117" s="10">
        <v>45389</v>
      </c>
      <c r="B1117" s="9" t="s">
        <v>9</v>
      </c>
      <c r="C1117" s="11">
        <v>6936.81</v>
      </c>
      <c r="D1117" s="9">
        <v>89</v>
      </c>
      <c r="E1117" s="12" t="s">
        <v>65</v>
      </c>
      <c r="F1117" s="9"/>
      <c r="G1117" s="9"/>
      <c r="H1117" s="13"/>
      <c r="I1117" s="9" t="s">
        <v>11</v>
      </c>
      <c r="J1117" s="10"/>
      <c r="K1117" s="9"/>
      <c r="L1117" s="9"/>
      <c r="M1117" s="9"/>
      <c r="N1117" s="9"/>
      <c r="O1117" s="13"/>
      <c r="P1117" s="9"/>
      <c r="Q1117" s="9"/>
      <c r="R1117" s="10"/>
      <c r="S1117" s="9"/>
      <c r="T1117" s="9"/>
      <c r="U1117" s="9"/>
      <c r="V1117" s="14"/>
      <c r="W1117" s="9"/>
      <c r="X1117" s="9"/>
      <c r="Y1117" s="9"/>
      <c r="Z1117" s="9"/>
      <c r="AA1117" s="9"/>
    </row>
    <row r="1118" spans="1:27" ht="12.75">
      <c r="A1118" s="10">
        <v>45389</v>
      </c>
      <c r="B1118" s="9" t="s">
        <v>12</v>
      </c>
      <c r="C1118" s="11">
        <v>6144.07</v>
      </c>
      <c r="D1118" s="9">
        <v>82</v>
      </c>
      <c r="E1118" s="12" t="s">
        <v>197</v>
      </c>
      <c r="F1118" s="9"/>
      <c r="G1118" s="9"/>
      <c r="H1118" s="13"/>
      <c r="I1118" s="9" t="s">
        <v>11</v>
      </c>
      <c r="J1118" s="10"/>
      <c r="K1118" s="9"/>
      <c r="L1118" s="9"/>
      <c r="M1118" s="9"/>
      <c r="N1118" s="9"/>
      <c r="O1118" s="13"/>
      <c r="P1118" s="9"/>
      <c r="Q1118" s="9"/>
      <c r="R1118" s="10"/>
      <c r="S1118" s="9"/>
      <c r="T1118" s="9"/>
      <c r="U1118" s="9"/>
      <c r="V1118" s="14"/>
      <c r="W1118" s="9"/>
      <c r="X1118" s="9"/>
      <c r="Y1118" s="9"/>
      <c r="Z1118" s="9"/>
      <c r="AA1118" s="9"/>
    </row>
    <row r="1119" spans="1:27" ht="12.75">
      <c r="A1119" s="10">
        <v>45389</v>
      </c>
      <c r="B1119" s="9" t="s">
        <v>14</v>
      </c>
      <c r="C1119" s="11">
        <v>7733.18</v>
      </c>
      <c r="D1119" s="9">
        <v>88</v>
      </c>
      <c r="E1119" s="12" t="s">
        <v>23</v>
      </c>
      <c r="F1119" s="9"/>
      <c r="G1119" s="9"/>
      <c r="H1119" s="13"/>
      <c r="I1119" s="9" t="s">
        <v>16</v>
      </c>
      <c r="J1119" s="10"/>
      <c r="K1119" s="9"/>
      <c r="L1119" s="9"/>
      <c r="M1119" s="9"/>
      <c r="N1119" s="9"/>
      <c r="O1119" s="13"/>
      <c r="P1119" s="9"/>
      <c r="Q1119" s="9"/>
      <c r="R1119" s="10"/>
      <c r="S1119" s="9"/>
      <c r="T1119" s="9"/>
      <c r="U1119" s="9"/>
      <c r="V1119" s="14"/>
      <c r="W1119" s="9"/>
      <c r="X1119" s="9"/>
      <c r="Y1119" s="9"/>
      <c r="Z1119" s="9"/>
      <c r="AA1119" s="9"/>
    </row>
    <row r="1120" spans="1:27" ht="12.75">
      <c r="A1120" s="10">
        <v>45389</v>
      </c>
      <c r="B1120" s="9" t="s">
        <v>45</v>
      </c>
      <c r="C1120" s="11">
        <v>6859.24</v>
      </c>
      <c r="D1120" s="9">
        <v>85</v>
      </c>
      <c r="E1120" s="12" t="s">
        <v>222</v>
      </c>
      <c r="F1120" s="9"/>
      <c r="G1120" s="9"/>
      <c r="H1120" s="13"/>
      <c r="I1120" s="9" t="s">
        <v>11</v>
      </c>
      <c r="J1120" s="10"/>
      <c r="K1120" s="9"/>
      <c r="L1120" s="9"/>
      <c r="M1120" s="9"/>
      <c r="N1120" s="9"/>
      <c r="O1120" s="13"/>
      <c r="P1120" s="9"/>
      <c r="Q1120" s="9"/>
      <c r="R1120" s="10"/>
      <c r="S1120" s="9"/>
      <c r="T1120" s="9"/>
      <c r="U1120" s="9"/>
      <c r="V1120" s="14"/>
      <c r="W1120" s="9"/>
      <c r="X1120" s="9"/>
      <c r="Y1120" s="9"/>
      <c r="Z1120" s="9"/>
      <c r="AA1120" s="9"/>
    </row>
    <row r="1121" spans="1:27" ht="12.75">
      <c r="A1121" s="10">
        <v>45389</v>
      </c>
      <c r="B1121" s="9" t="s">
        <v>289</v>
      </c>
      <c r="C1121" s="11">
        <v>3749.87</v>
      </c>
      <c r="D1121" s="9">
        <v>42</v>
      </c>
      <c r="E1121" s="12" t="s">
        <v>184</v>
      </c>
      <c r="F1121" s="9"/>
      <c r="G1121" s="9"/>
      <c r="H1121" s="13"/>
      <c r="I1121" s="9" t="s">
        <v>11</v>
      </c>
      <c r="J1121" s="9"/>
      <c r="K1121" s="9"/>
      <c r="L1121" s="9"/>
      <c r="M1121" s="9"/>
      <c r="N1121" s="9"/>
      <c r="O1121" s="13"/>
      <c r="P1121" s="9"/>
      <c r="Q1121" s="9"/>
      <c r="R1121" s="10"/>
      <c r="S1121" s="9"/>
      <c r="T1121" s="9"/>
      <c r="U1121" s="9"/>
      <c r="V1121" s="14"/>
      <c r="W1121" s="9"/>
      <c r="X1121" s="9"/>
      <c r="Y1121" s="9"/>
      <c r="Z1121" s="9"/>
      <c r="AA1121" s="9"/>
    </row>
    <row r="1122" spans="1:27" ht="12.75">
      <c r="A1122" s="10">
        <v>45389</v>
      </c>
      <c r="B1122" s="9" t="s">
        <v>17</v>
      </c>
      <c r="C1122" s="11">
        <v>8842.7800000000007</v>
      </c>
      <c r="D1122" s="9">
        <v>94</v>
      </c>
      <c r="E1122" s="12" t="s">
        <v>339</v>
      </c>
      <c r="F1122" s="9"/>
      <c r="G1122" s="9"/>
      <c r="H1122" s="13"/>
      <c r="I1122" s="9" t="s">
        <v>16</v>
      </c>
      <c r="J1122" s="9"/>
      <c r="K1122" s="9"/>
      <c r="L1122" s="9"/>
      <c r="M1122" s="9"/>
      <c r="N1122" s="9"/>
      <c r="O1122" s="13"/>
      <c r="P1122" s="9"/>
      <c r="Q1122" s="9"/>
      <c r="R1122" s="10"/>
      <c r="S1122" s="9"/>
      <c r="T1122" s="9"/>
      <c r="U1122" s="9"/>
      <c r="V1122" s="14"/>
      <c r="W1122" s="9"/>
      <c r="X1122" s="9"/>
      <c r="Y1122" s="9"/>
      <c r="Z1122" s="9"/>
      <c r="AA1122" s="9"/>
    </row>
    <row r="1123" spans="1:27" ht="12.75">
      <c r="A1123" s="10">
        <v>45389</v>
      </c>
      <c r="B1123" s="9" t="s">
        <v>19</v>
      </c>
      <c r="C1123" s="11">
        <v>6896.36</v>
      </c>
      <c r="D1123" s="9">
        <v>78</v>
      </c>
      <c r="E1123" s="12" t="s">
        <v>70</v>
      </c>
      <c r="F1123" s="9"/>
      <c r="G1123" s="9"/>
      <c r="H1123" s="13"/>
      <c r="I1123" s="9" t="s">
        <v>16</v>
      </c>
      <c r="J1123" s="9"/>
      <c r="K1123" s="9"/>
      <c r="L1123" s="9"/>
      <c r="M1123" s="9"/>
      <c r="N1123" s="9"/>
      <c r="O1123" s="13"/>
      <c r="P1123" s="9"/>
      <c r="Q1123" s="9"/>
      <c r="R1123" s="10"/>
      <c r="S1123" s="9"/>
      <c r="T1123" s="9"/>
      <c r="U1123" s="9"/>
      <c r="V1123" s="14"/>
      <c r="W1123" s="9"/>
      <c r="X1123" s="9"/>
      <c r="Y1123" s="9"/>
      <c r="Z1123" s="9"/>
      <c r="AA1123" s="9"/>
    </row>
    <row r="1124" spans="1:27" ht="12.75">
      <c r="A1124" s="10">
        <v>45389</v>
      </c>
      <c r="B1124" s="9" t="s">
        <v>21</v>
      </c>
      <c r="C1124" s="11">
        <v>8998.49</v>
      </c>
      <c r="D1124" s="9">
        <v>108</v>
      </c>
      <c r="E1124" s="12" t="s">
        <v>80</v>
      </c>
      <c r="F1124" s="9"/>
      <c r="G1124" s="9"/>
      <c r="H1124" s="13"/>
      <c r="I1124" s="9" t="s">
        <v>11</v>
      </c>
      <c r="J1124" s="9"/>
      <c r="K1124" s="9"/>
      <c r="L1124" s="9"/>
      <c r="M1124" s="9"/>
      <c r="N1124" s="9"/>
      <c r="O1124" s="13"/>
      <c r="P1124" s="9"/>
      <c r="Q1124" s="9"/>
      <c r="R1124" s="10"/>
      <c r="S1124" s="9"/>
      <c r="T1124" s="9"/>
      <c r="U1124" s="9"/>
      <c r="V1124" s="14"/>
      <c r="W1124" s="9"/>
      <c r="X1124" s="9"/>
      <c r="Y1124" s="9"/>
      <c r="Z1124" s="9"/>
      <c r="AA1124" s="9"/>
    </row>
    <row r="1125" spans="1:27" ht="12.75">
      <c r="A1125" s="10">
        <v>45389</v>
      </c>
      <c r="B1125" s="9" t="s">
        <v>43</v>
      </c>
      <c r="C1125" s="11">
        <v>3828.6</v>
      </c>
      <c r="D1125" s="9">
        <v>46</v>
      </c>
      <c r="E1125" s="12" t="s">
        <v>28</v>
      </c>
      <c r="F1125" s="9"/>
      <c r="G1125" s="9"/>
      <c r="H1125" s="13"/>
      <c r="I1125" s="9" t="s">
        <v>11</v>
      </c>
      <c r="J1125" s="9"/>
      <c r="K1125" s="9"/>
      <c r="L1125" s="9"/>
      <c r="M1125" s="9"/>
      <c r="N1125" s="9"/>
      <c r="O1125" s="13"/>
      <c r="P1125" s="9"/>
      <c r="Q1125" s="9"/>
      <c r="R1125" s="10"/>
      <c r="S1125" s="9"/>
      <c r="T1125" s="9"/>
      <c r="U1125" s="9"/>
      <c r="V1125" s="14"/>
      <c r="W1125" s="9"/>
      <c r="X1125" s="9"/>
      <c r="Y1125" s="9"/>
      <c r="Z1125" s="9"/>
      <c r="AA1125" s="9"/>
    </row>
    <row r="1126" spans="1:27" ht="12.75">
      <c r="A1126" s="10">
        <v>45390</v>
      </c>
      <c r="B1126" s="9" t="s">
        <v>286</v>
      </c>
      <c r="C1126" s="11">
        <v>2330.5100000000002</v>
      </c>
      <c r="D1126" s="9">
        <v>27</v>
      </c>
      <c r="E1126" s="12" t="s">
        <v>27</v>
      </c>
      <c r="F1126" s="9"/>
      <c r="G1126" s="9"/>
      <c r="H1126" s="13"/>
      <c r="I1126" s="9" t="s">
        <v>11</v>
      </c>
      <c r="J1126" s="10"/>
      <c r="K1126" s="9"/>
      <c r="L1126" s="9"/>
      <c r="M1126" s="9"/>
      <c r="N1126" s="9"/>
      <c r="O1126" s="13"/>
      <c r="P1126" s="9"/>
      <c r="Q1126" s="9"/>
      <c r="R1126" s="10"/>
      <c r="S1126" s="9"/>
      <c r="T1126" s="9"/>
      <c r="U1126" s="9"/>
      <c r="V1126" s="14"/>
      <c r="W1126" s="9"/>
      <c r="X1126" s="9"/>
      <c r="Y1126" s="9"/>
      <c r="Z1126" s="9"/>
      <c r="AA1126" s="9"/>
    </row>
    <row r="1127" spans="1:27" ht="12.75">
      <c r="A1127" s="10">
        <v>45390</v>
      </c>
      <c r="B1127" s="9" t="s">
        <v>9</v>
      </c>
      <c r="C1127" s="11">
        <v>2862.76</v>
      </c>
      <c r="D1127" s="9">
        <v>33</v>
      </c>
      <c r="E1127" s="12" t="s">
        <v>126</v>
      </c>
      <c r="F1127" s="9"/>
      <c r="G1127" s="9"/>
      <c r="H1127" s="13"/>
      <c r="I1127" s="9" t="s">
        <v>11</v>
      </c>
      <c r="J1127" s="10"/>
      <c r="K1127" s="9"/>
      <c r="L1127" s="9"/>
      <c r="M1127" s="9"/>
      <c r="N1127" s="9"/>
      <c r="O1127" s="13"/>
      <c r="P1127" s="9"/>
      <c r="Q1127" s="9"/>
      <c r="R1127" s="10"/>
      <c r="S1127" s="9"/>
      <c r="T1127" s="9"/>
      <c r="U1127" s="9"/>
      <c r="V1127" s="14"/>
      <c r="W1127" s="9"/>
      <c r="X1127" s="9"/>
      <c r="Y1127" s="9"/>
      <c r="Z1127" s="9"/>
      <c r="AA1127" s="9"/>
    </row>
    <row r="1128" spans="1:27" ht="12.75">
      <c r="A1128" s="10">
        <v>45390</v>
      </c>
      <c r="B1128" s="9" t="s">
        <v>12</v>
      </c>
      <c r="C1128" s="11">
        <v>2398.16</v>
      </c>
      <c r="D1128" s="9">
        <v>32</v>
      </c>
      <c r="E1128" s="12" t="s">
        <v>206</v>
      </c>
      <c r="F1128" s="9"/>
      <c r="G1128" s="9"/>
      <c r="H1128" s="13"/>
      <c r="I1128" s="9" t="s">
        <v>11</v>
      </c>
      <c r="J1128" s="10"/>
      <c r="K1128" s="9"/>
      <c r="L1128" s="9"/>
      <c r="M1128" s="9"/>
      <c r="N1128" s="9"/>
      <c r="O1128" s="13"/>
      <c r="P1128" s="9"/>
      <c r="Q1128" s="9"/>
      <c r="R1128" s="10"/>
      <c r="S1128" s="9"/>
      <c r="T1128" s="9"/>
      <c r="U1128" s="9"/>
      <c r="V1128" s="14"/>
      <c r="W1128" s="9"/>
      <c r="X1128" s="9"/>
      <c r="Y1128" s="9"/>
      <c r="Z1128" s="9"/>
      <c r="AA1128" s="9"/>
    </row>
    <row r="1129" spans="1:27" ht="12.75">
      <c r="A1129" s="10">
        <v>45390</v>
      </c>
      <c r="B1129" s="9" t="s">
        <v>14</v>
      </c>
      <c r="C1129" s="11">
        <v>13816.32</v>
      </c>
      <c r="D1129" s="9">
        <v>154</v>
      </c>
      <c r="E1129" s="12" t="s">
        <v>340</v>
      </c>
      <c r="F1129" s="9"/>
      <c r="G1129" s="9"/>
      <c r="H1129" s="13"/>
      <c r="I1129" s="9" t="s">
        <v>16</v>
      </c>
      <c r="J1129" s="10"/>
      <c r="K1129" s="9"/>
      <c r="L1129" s="9"/>
      <c r="M1129" s="9"/>
      <c r="N1129" s="9"/>
      <c r="O1129" s="13"/>
      <c r="P1129" s="9"/>
      <c r="Q1129" s="9"/>
      <c r="R1129" s="10"/>
      <c r="S1129" s="9"/>
      <c r="T1129" s="9"/>
      <c r="U1129" s="9"/>
      <c r="V1129" s="14"/>
      <c r="W1129" s="9"/>
      <c r="X1129" s="9"/>
      <c r="Y1129" s="9"/>
      <c r="Z1129" s="9"/>
      <c r="AA1129" s="9"/>
    </row>
    <row r="1130" spans="1:27" ht="12.75">
      <c r="A1130" s="10">
        <v>45390</v>
      </c>
      <c r="B1130" s="9" t="s">
        <v>45</v>
      </c>
      <c r="C1130" s="11">
        <v>2920.53</v>
      </c>
      <c r="D1130" s="9">
        <v>47</v>
      </c>
      <c r="E1130" s="12" t="s">
        <v>105</v>
      </c>
      <c r="F1130" s="9"/>
      <c r="G1130" s="9"/>
      <c r="H1130" s="13"/>
      <c r="I1130" s="9" t="s">
        <v>11</v>
      </c>
      <c r="J1130" s="10"/>
      <c r="K1130" s="9"/>
      <c r="L1130" s="9"/>
      <c r="M1130" s="9"/>
      <c r="N1130" s="9"/>
      <c r="O1130" s="13"/>
      <c r="P1130" s="9"/>
      <c r="Q1130" s="9"/>
      <c r="R1130" s="10"/>
      <c r="S1130" s="9"/>
      <c r="T1130" s="9"/>
      <c r="U1130" s="9"/>
      <c r="V1130" s="14"/>
      <c r="W1130" s="9"/>
      <c r="X1130" s="9"/>
      <c r="Y1130" s="9"/>
      <c r="Z1130" s="9"/>
      <c r="AA1130" s="9"/>
    </row>
    <row r="1131" spans="1:27" ht="12.75">
      <c r="A1131" s="10">
        <v>45390</v>
      </c>
      <c r="B1131" s="9" t="s">
        <v>289</v>
      </c>
      <c r="C1131" s="11">
        <v>1941.46</v>
      </c>
      <c r="D1131" s="9">
        <v>21</v>
      </c>
      <c r="E1131" s="12" t="s">
        <v>184</v>
      </c>
      <c r="F1131" s="9"/>
      <c r="G1131" s="9"/>
      <c r="H1131" s="13"/>
      <c r="I1131" s="9" t="s">
        <v>11</v>
      </c>
      <c r="J1131" s="9"/>
      <c r="K1131" s="9"/>
      <c r="L1131" s="9"/>
      <c r="M1131" s="9"/>
      <c r="N1131" s="9"/>
      <c r="O1131" s="13"/>
      <c r="P1131" s="9"/>
      <c r="Q1131" s="9"/>
      <c r="R1131" s="10"/>
      <c r="S1131" s="9"/>
      <c r="T1131" s="9"/>
      <c r="U1131" s="9"/>
      <c r="V1131" s="14"/>
      <c r="W1131" s="9"/>
      <c r="X1131" s="9"/>
      <c r="Y1131" s="9"/>
      <c r="Z1131" s="9"/>
      <c r="AA1131" s="9"/>
    </row>
    <row r="1132" spans="1:27" ht="12.75">
      <c r="A1132" s="10">
        <v>45390</v>
      </c>
      <c r="B1132" s="9" t="s">
        <v>17</v>
      </c>
      <c r="C1132" s="11">
        <v>71.8</v>
      </c>
      <c r="D1132" s="9">
        <v>1</v>
      </c>
      <c r="E1132" s="12"/>
      <c r="F1132" s="9"/>
      <c r="G1132" s="9"/>
      <c r="H1132" s="13"/>
      <c r="I1132" s="9" t="s">
        <v>16</v>
      </c>
      <c r="J1132" s="9"/>
      <c r="K1132" s="9"/>
      <c r="L1132" s="9"/>
      <c r="M1132" s="9"/>
      <c r="N1132" s="9"/>
      <c r="O1132" s="13"/>
      <c r="P1132" s="9"/>
      <c r="Q1132" s="9"/>
      <c r="R1132" s="10"/>
      <c r="S1132" s="9"/>
      <c r="T1132" s="9"/>
      <c r="U1132" s="9"/>
      <c r="V1132" s="14"/>
      <c r="W1132" s="9"/>
      <c r="X1132" s="9"/>
      <c r="Y1132" s="9"/>
      <c r="Z1132" s="9"/>
      <c r="AA1132" s="9"/>
    </row>
    <row r="1133" spans="1:27" ht="12.75">
      <c r="A1133" s="10">
        <v>45390</v>
      </c>
      <c r="B1133" s="9" t="s">
        <v>19</v>
      </c>
      <c r="C1133" s="11">
        <v>5178.1000000000004</v>
      </c>
      <c r="D1133" s="9">
        <v>59</v>
      </c>
      <c r="E1133" s="12" t="s">
        <v>13</v>
      </c>
      <c r="F1133" s="9"/>
      <c r="G1133" s="9"/>
      <c r="H1133" s="13"/>
      <c r="I1133" s="9" t="s">
        <v>16</v>
      </c>
      <c r="J1133" s="9"/>
      <c r="K1133" s="9"/>
      <c r="L1133" s="9"/>
      <c r="M1133" s="9"/>
      <c r="N1133" s="9"/>
      <c r="O1133" s="13"/>
      <c r="P1133" s="9"/>
      <c r="Q1133" s="9"/>
      <c r="R1133" s="10"/>
      <c r="S1133" s="9"/>
      <c r="T1133" s="9"/>
      <c r="U1133" s="9"/>
      <c r="V1133" s="14"/>
      <c r="W1133" s="9"/>
      <c r="X1133" s="9"/>
      <c r="Y1133" s="9"/>
      <c r="Z1133" s="9"/>
      <c r="AA1133" s="9"/>
    </row>
    <row r="1134" spans="1:27" ht="12.75">
      <c r="A1134" s="10">
        <v>45390</v>
      </c>
      <c r="B1134" s="9" t="s">
        <v>21</v>
      </c>
      <c r="C1134" s="11">
        <v>2948.89</v>
      </c>
      <c r="D1134" s="9">
        <v>39</v>
      </c>
      <c r="E1134" s="12" t="s">
        <v>341</v>
      </c>
      <c r="F1134" s="9"/>
      <c r="G1134" s="9"/>
      <c r="H1134" s="13"/>
      <c r="I1134" s="9" t="s">
        <v>11</v>
      </c>
      <c r="J1134" s="9"/>
      <c r="K1134" s="9"/>
      <c r="L1134" s="9"/>
      <c r="M1134" s="9"/>
      <c r="N1134" s="9"/>
      <c r="O1134" s="13"/>
      <c r="P1134" s="9"/>
      <c r="Q1134" s="9"/>
      <c r="R1134" s="10"/>
      <c r="S1134" s="9"/>
      <c r="T1134" s="9"/>
      <c r="U1134" s="9"/>
      <c r="V1134" s="14"/>
      <c r="W1134" s="9"/>
      <c r="X1134" s="9"/>
      <c r="Y1134" s="9"/>
      <c r="Z1134" s="9"/>
      <c r="AA1134" s="9"/>
    </row>
    <row r="1135" spans="1:27" ht="12.75">
      <c r="A1135" s="10">
        <v>45390</v>
      </c>
      <c r="B1135" s="9" t="s">
        <v>43</v>
      </c>
      <c r="C1135" s="11">
        <v>2213.61</v>
      </c>
      <c r="D1135" s="9">
        <v>36</v>
      </c>
      <c r="E1135" s="12" t="s">
        <v>97</v>
      </c>
      <c r="F1135" s="9"/>
      <c r="G1135" s="9"/>
      <c r="H1135" s="13"/>
      <c r="I1135" s="9" t="s">
        <v>11</v>
      </c>
      <c r="J1135" s="9"/>
      <c r="K1135" s="9"/>
      <c r="L1135" s="9"/>
      <c r="M1135" s="9"/>
      <c r="N1135" s="9"/>
      <c r="O1135" s="13"/>
      <c r="P1135" s="9"/>
      <c r="Q1135" s="9"/>
      <c r="R1135" s="10"/>
      <c r="S1135" s="9"/>
      <c r="T1135" s="9"/>
      <c r="U1135" s="9"/>
      <c r="V1135" s="14"/>
      <c r="W1135" s="9"/>
      <c r="X1135" s="9"/>
      <c r="Y1135" s="9"/>
      <c r="Z1135" s="9"/>
      <c r="AA1135" s="9"/>
    </row>
    <row r="1136" spans="1:27" ht="12.75">
      <c r="A1136" s="10">
        <v>45391</v>
      </c>
      <c r="B1136" s="9" t="s">
        <v>286</v>
      </c>
      <c r="C1136" s="11">
        <v>4057.8</v>
      </c>
      <c r="D1136" s="9">
        <v>42</v>
      </c>
      <c r="E1136" s="12" t="s">
        <v>198</v>
      </c>
      <c r="F1136" s="9"/>
      <c r="G1136" s="9"/>
      <c r="H1136" s="13"/>
      <c r="I1136" s="9" t="s">
        <v>11</v>
      </c>
      <c r="J1136" s="10"/>
      <c r="K1136" s="9"/>
      <c r="L1136" s="9"/>
      <c r="M1136" s="9"/>
      <c r="N1136" s="9"/>
      <c r="O1136" s="13"/>
      <c r="P1136" s="9"/>
      <c r="Q1136" s="9"/>
      <c r="R1136" s="10"/>
      <c r="S1136" s="9"/>
      <c r="T1136" s="9"/>
      <c r="U1136" s="9"/>
      <c r="V1136" s="14"/>
      <c r="W1136" s="9"/>
      <c r="X1136" s="9"/>
      <c r="Y1136" s="9"/>
      <c r="Z1136" s="9"/>
      <c r="AA1136" s="9"/>
    </row>
    <row r="1137" spans="1:27" ht="12.75">
      <c r="A1137" s="10">
        <v>45391</v>
      </c>
      <c r="B1137" s="9" t="s">
        <v>9</v>
      </c>
      <c r="C1137" s="11">
        <v>3711.94</v>
      </c>
      <c r="D1137" s="9">
        <v>48</v>
      </c>
      <c r="E1137" s="12" t="s">
        <v>39</v>
      </c>
      <c r="F1137" s="9"/>
      <c r="G1137" s="9"/>
      <c r="H1137" s="13"/>
      <c r="I1137" s="9" t="s">
        <v>11</v>
      </c>
      <c r="J1137" s="10"/>
      <c r="K1137" s="9"/>
      <c r="L1137" s="9"/>
      <c r="M1137" s="9"/>
      <c r="N1137" s="9"/>
      <c r="O1137" s="13"/>
      <c r="P1137" s="9"/>
      <c r="Q1137" s="9"/>
      <c r="R1137" s="10"/>
      <c r="S1137" s="9"/>
      <c r="T1137" s="9"/>
      <c r="U1137" s="9"/>
      <c r="V1137" s="14"/>
      <c r="W1137" s="9"/>
      <c r="X1137" s="9"/>
      <c r="Y1137" s="9"/>
      <c r="Z1137" s="9"/>
      <c r="AA1137" s="9"/>
    </row>
    <row r="1138" spans="1:27" ht="12.75">
      <c r="A1138" s="10">
        <v>45391</v>
      </c>
      <c r="B1138" s="9" t="s">
        <v>12</v>
      </c>
      <c r="C1138" s="11">
        <v>4571.5</v>
      </c>
      <c r="D1138" s="9">
        <v>57</v>
      </c>
      <c r="E1138" s="12" t="s">
        <v>174</v>
      </c>
      <c r="F1138" s="9"/>
      <c r="G1138" s="9"/>
      <c r="H1138" s="13"/>
      <c r="I1138" s="9" t="s">
        <v>11</v>
      </c>
      <c r="J1138" s="10"/>
      <c r="K1138" s="9"/>
      <c r="L1138" s="9"/>
      <c r="M1138" s="9"/>
      <c r="N1138" s="9"/>
      <c r="O1138" s="13"/>
      <c r="P1138" s="9"/>
      <c r="Q1138" s="9"/>
      <c r="R1138" s="10"/>
      <c r="S1138" s="9"/>
      <c r="T1138" s="9"/>
      <c r="U1138" s="9"/>
      <c r="V1138" s="14"/>
      <c r="W1138" s="9"/>
      <c r="X1138" s="9"/>
      <c r="Y1138" s="9"/>
      <c r="Z1138" s="9"/>
      <c r="AA1138" s="9"/>
    </row>
    <row r="1139" spans="1:27" ht="12.75">
      <c r="A1139" s="10">
        <v>45391</v>
      </c>
      <c r="B1139" s="9" t="s">
        <v>14</v>
      </c>
      <c r="C1139" s="11">
        <v>3245.76</v>
      </c>
      <c r="D1139" s="9">
        <v>37</v>
      </c>
      <c r="E1139" s="12" t="s">
        <v>46</v>
      </c>
      <c r="F1139" s="9"/>
      <c r="G1139" s="9"/>
      <c r="H1139" s="13"/>
      <c r="I1139" s="9" t="s">
        <v>16</v>
      </c>
      <c r="J1139" s="10"/>
      <c r="K1139" s="9"/>
      <c r="L1139" s="9"/>
      <c r="M1139" s="9"/>
      <c r="N1139" s="9"/>
      <c r="O1139" s="13"/>
      <c r="P1139" s="9"/>
      <c r="Q1139" s="9"/>
      <c r="R1139" s="10"/>
      <c r="S1139" s="9"/>
      <c r="T1139" s="9"/>
      <c r="U1139" s="9"/>
      <c r="V1139" s="14"/>
      <c r="W1139" s="9"/>
      <c r="X1139" s="9"/>
      <c r="Y1139" s="9"/>
      <c r="Z1139" s="9"/>
      <c r="AA1139" s="9"/>
    </row>
    <row r="1140" spans="1:27" ht="12.75">
      <c r="A1140" s="10">
        <v>45391</v>
      </c>
      <c r="B1140" s="9" t="s">
        <v>45</v>
      </c>
      <c r="C1140" s="11">
        <v>3322.4</v>
      </c>
      <c r="D1140" s="9">
        <v>36</v>
      </c>
      <c r="E1140" s="12" t="s">
        <v>53</v>
      </c>
      <c r="F1140" s="9"/>
      <c r="G1140" s="9"/>
      <c r="H1140" s="13"/>
      <c r="I1140" s="9" t="s">
        <v>11</v>
      </c>
      <c r="J1140" s="10"/>
      <c r="K1140" s="9"/>
      <c r="L1140" s="9"/>
      <c r="M1140" s="9"/>
      <c r="N1140" s="9"/>
      <c r="O1140" s="13"/>
      <c r="P1140" s="9"/>
      <c r="Q1140" s="9"/>
      <c r="R1140" s="10"/>
      <c r="S1140" s="9"/>
      <c r="T1140" s="9"/>
      <c r="U1140" s="9"/>
      <c r="V1140" s="14"/>
      <c r="W1140" s="9"/>
      <c r="X1140" s="9"/>
      <c r="Y1140" s="9"/>
      <c r="Z1140" s="9"/>
      <c r="AA1140" s="9"/>
    </row>
    <row r="1141" spans="1:27" ht="12.75">
      <c r="A1141" s="10">
        <v>45391</v>
      </c>
      <c r="B1141" s="9" t="s">
        <v>289</v>
      </c>
      <c r="C1141" s="11">
        <v>3085.9</v>
      </c>
      <c r="D1141" s="9">
        <v>30</v>
      </c>
      <c r="E1141" s="12" t="s">
        <v>113</v>
      </c>
      <c r="F1141" s="9"/>
      <c r="G1141" s="9"/>
      <c r="H1141" s="13"/>
      <c r="I1141" s="9" t="s">
        <v>11</v>
      </c>
      <c r="J1141" s="9"/>
      <c r="K1141" s="9"/>
      <c r="L1141" s="9"/>
      <c r="M1141" s="9"/>
      <c r="N1141" s="9"/>
      <c r="O1141" s="13"/>
      <c r="P1141" s="9"/>
      <c r="Q1141" s="9"/>
      <c r="R1141" s="10"/>
      <c r="S1141" s="9"/>
      <c r="T1141" s="9"/>
      <c r="U1141" s="9"/>
      <c r="V1141" s="14"/>
      <c r="W1141" s="9"/>
      <c r="X1141" s="9"/>
      <c r="Y1141" s="9"/>
      <c r="Z1141" s="9"/>
      <c r="AA1141" s="9"/>
    </row>
    <row r="1142" spans="1:27" ht="12.75">
      <c r="A1142" s="10">
        <v>45391</v>
      </c>
      <c r="B1142" s="9" t="s">
        <v>17</v>
      </c>
      <c r="C1142" s="11">
        <v>6257.28</v>
      </c>
      <c r="D1142" s="9">
        <v>67</v>
      </c>
      <c r="E1142" s="12" t="s">
        <v>136</v>
      </c>
      <c r="F1142" s="9"/>
      <c r="G1142" s="9"/>
      <c r="H1142" s="13"/>
      <c r="I1142" s="9" t="s">
        <v>16</v>
      </c>
      <c r="J1142" s="9"/>
      <c r="K1142" s="9"/>
      <c r="L1142" s="9"/>
      <c r="M1142" s="9"/>
      <c r="N1142" s="9"/>
      <c r="O1142" s="13"/>
      <c r="P1142" s="9"/>
      <c r="Q1142" s="9"/>
      <c r="R1142" s="10"/>
      <c r="S1142" s="9"/>
      <c r="T1142" s="9"/>
      <c r="U1142" s="9"/>
      <c r="V1142" s="14"/>
      <c r="W1142" s="9"/>
      <c r="X1142" s="9"/>
      <c r="Y1142" s="9"/>
      <c r="Z1142" s="9"/>
      <c r="AA1142" s="9"/>
    </row>
    <row r="1143" spans="1:27" ht="12.75">
      <c r="A1143" s="10">
        <v>45391</v>
      </c>
      <c r="B1143" s="9" t="s">
        <v>19</v>
      </c>
      <c r="C1143" s="11">
        <v>3302.87</v>
      </c>
      <c r="D1143" s="9">
        <v>41</v>
      </c>
      <c r="E1143" s="12" t="s">
        <v>262</v>
      </c>
      <c r="F1143" s="9"/>
      <c r="G1143" s="9"/>
      <c r="H1143" s="13"/>
      <c r="I1143" s="9" t="s">
        <v>16</v>
      </c>
      <c r="J1143" s="9" t="s">
        <v>342</v>
      </c>
      <c r="K1143" s="9"/>
      <c r="L1143" s="9"/>
      <c r="M1143" s="9"/>
      <c r="N1143" s="9"/>
      <c r="O1143" s="13"/>
      <c r="P1143" s="9"/>
      <c r="Q1143" s="9"/>
      <c r="R1143" s="10"/>
      <c r="S1143" s="9"/>
      <c r="T1143" s="9"/>
      <c r="U1143" s="9"/>
      <c r="V1143" s="14"/>
      <c r="W1143" s="9"/>
      <c r="X1143" s="9"/>
      <c r="Y1143" s="9"/>
      <c r="Z1143" s="9"/>
      <c r="AA1143" s="9"/>
    </row>
    <row r="1144" spans="1:27" ht="12.75">
      <c r="A1144" s="10">
        <v>45391</v>
      </c>
      <c r="B1144" s="9" t="s">
        <v>21</v>
      </c>
      <c r="C1144" s="11">
        <v>3463.9</v>
      </c>
      <c r="D1144" s="9">
        <v>39</v>
      </c>
      <c r="E1144" s="12" t="s">
        <v>46</v>
      </c>
      <c r="F1144" s="9"/>
      <c r="G1144" s="9"/>
      <c r="H1144" s="13"/>
      <c r="I1144" s="9" t="s">
        <v>11</v>
      </c>
      <c r="J1144" s="9"/>
      <c r="K1144" s="9"/>
      <c r="L1144" s="9"/>
      <c r="M1144" s="9"/>
      <c r="N1144" s="9"/>
      <c r="O1144" s="13"/>
      <c r="P1144" s="9"/>
      <c r="Q1144" s="9"/>
      <c r="R1144" s="10"/>
      <c r="S1144" s="9"/>
      <c r="T1144" s="9"/>
      <c r="U1144" s="9"/>
      <c r="V1144" s="14"/>
      <c r="W1144" s="9"/>
      <c r="X1144" s="9"/>
      <c r="Y1144" s="9"/>
      <c r="Z1144" s="9"/>
      <c r="AA1144" s="9"/>
    </row>
    <row r="1145" spans="1:27" ht="12.75">
      <c r="A1145" s="10">
        <v>45391</v>
      </c>
      <c r="B1145" s="9" t="s">
        <v>43</v>
      </c>
      <c r="C1145" s="11">
        <v>3082.38</v>
      </c>
      <c r="D1145" s="9">
        <v>41</v>
      </c>
      <c r="E1145" s="12" t="s">
        <v>97</v>
      </c>
      <c r="F1145" s="9"/>
      <c r="G1145" s="9"/>
      <c r="H1145" s="13"/>
      <c r="I1145" s="9" t="s">
        <v>11</v>
      </c>
      <c r="J1145" s="9"/>
      <c r="K1145" s="9"/>
      <c r="L1145" s="9"/>
      <c r="M1145" s="9"/>
      <c r="N1145" s="9"/>
      <c r="O1145" s="13"/>
      <c r="P1145" s="9"/>
      <c r="Q1145" s="9"/>
      <c r="R1145" s="10"/>
      <c r="S1145" s="9"/>
      <c r="T1145" s="9"/>
      <c r="U1145" s="9"/>
      <c r="V1145" s="14"/>
      <c r="W1145" s="9"/>
      <c r="X1145" s="9"/>
      <c r="Y1145" s="9"/>
      <c r="Z1145" s="9"/>
      <c r="AA1145" s="9"/>
    </row>
    <row r="1146" spans="1:27" ht="12.75">
      <c r="A1146" s="10">
        <v>45392</v>
      </c>
      <c r="B1146" s="9" t="s">
        <v>286</v>
      </c>
      <c r="C1146" s="11">
        <v>3342</v>
      </c>
      <c r="D1146" s="9">
        <v>35</v>
      </c>
      <c r="E1146" s="12" t="s">
        <v>191</v>
      </c>
      <c r="F1146" s="9"/>
      <c r="G1146" s="9"/>
      <c r="H1146" s="13"/>
      <c r="I1146" s="9" t="s">
        <v>11</v>
      </c>
      <c r="J1146" s="10"/>
      <c r="K1146" s="9"/>
      <c r="L1146" s="9"/>
      <c r="M1146" s="9"/>
      <c r="N1146" s="9"/>
      <c r="O1146" s="13"/>
      <c r="P1146" s="9"/>
      <c r="Q1146" s="9"/>
      <c r="R1146" s="10"/>
      <c r="S1146" s="9"/>
      <c r="T1146" s="9"/>
      <c r="U1146" s="9"/>
      <c r="V1146" s="14"/>
      <c r="W1146" s="9"/>
      <c r="X1146" s="9"/>
      <c r="Y1146" s="9"/>
      <c r="Z1146" s="9"/>
      <c r="AA1146" s="9"/>
    </row>
    <row r="1147" spans="1:27" ht="12.75">
      <c r="A1147" s="10">
        <v>45392</v>
      </c>
      <c r="B1147" s="9" t="s">
        <v>9</v>
      </c>
      <c r="C1147" s="11">
        <v>3135.59</v>
      </c>
      <c r="D1147" s="9">
        <v>40</v>
      </c>
      <c r="E1147" s="12" t="s">
        <v>206</v>
      </c>
      <c r="F1147" s="9"/>
      <c r="G1147" s="9"/>
      <c r="H1147" s="13"/>
      <c r="I1147" s="9" t="s">
        <v>11</v>
      </c>
      <c r="J1147" s="10"/>
      <c r="K1147" s="9"/>
      <c r="L1147" s="9"/>
      <c r="M1147" s="9"/>
      <c r="N1147" s="9"/>
      <c r="O1147" s="13"/>
      <c r="P1147" s="9"/>
      <c r="Q1147" s="9"/>
      <c r="R1147" s="10"/>
      <c r="S1147" s="9"/>
      <c r="T1147" s="9"/>
      <c r="U1147" s="9"/>
      <c r="V1147" s="14"/>
      <c r="W1147" s="9"/>
      <c r="X1147" s="9"/>
      <c r="Y1147" s="9"/>
      <c r="Z1147" s="9"/>
      <c r="AA1147" s="9"/>
    </row>
    <row r="1148" spans="1:27" ht="12.75">
      <c r="A1148" s="10">
        <v>45392</v>
      </c>
      <c r="B1148" s="9" t="s">
        <v>12</v>
      </c>
      <c r="C1148" s="11">
        <v>3401.04</v>
      </c>
      <c r="D1148" s="9">
        <v>44</v>
      </c>
      <c r="E1148" s="12" t="s">
        <v>190</v>
      </c>
      <c r="F1148" s="9"/>
      <c r="G1148" s="9"/>
      <c r="H1148" s="13"/>
      <c r="I1148" s="9" t="s">
        <v>11</v>
      </c>
      <c r="J1148" s="10"/>
      <c r="K1148" s="9"/>
      <c r="L1148" s="9"/>
      <c r="M1148" s="9"/>
      <c r="N1148" s="9"/>
      <c r="O1148" s="13"/>
      <c r="P1148" s="9"/>
      <c r="Q1148" s="9"/>
      <c r="R1148" s="10"/>
      <c r="S1148" s="9"/>
      <c r="T1148" s="9"/>
      <c r="U1148" s="9"/>
      <c r="V1148" s="14"/>
      <c r="W1148" s="9"/>
      <c r="X1148" s="9"/>
      <c r="Y1148" s="9"/>
      <c r="Z1148" s="9"/>
      <c r="AA1148" s="9"/>
    </row>
    <row r="1149" spans="1:27" ht="12.75">
      <c r="A1149" s="10">
        <v>45392</v>
      </c>
      <c r="B1149" s="9" t="s">
        <v>14</v>
      </c>
      <c r="C1149" s="11">
        <v>4169.6400000000003</v>
      </c>
      <c r="D1149" s="9">
        <v>48</v>
      </c>
      <c r="E1149" s="12" t="s">
        <v>48</v>
      </c>
      <c r="F1149" s="9"/>
      <c r="G1149" s="9"/>
      <c r="H1149" s="13"/>
      <c r="I1149" s="9" t="s">
        <v>16</v>
      </c>
      <c r="J1149" s="10"/>
      <c r="K1149" s="9"/>
      <c r="L1149" s="9"/>
      <c r="M1149" s="9"/>
      <c r="N1149" s="9"/>
      <c r="O1149" s="13"/>
      <c r="P1149" s="9"/>
      <c r="Q1149" s="9"/>
      <c r="R1149" s="10"/>
      <c r="S1149" s="9"/>
      <c r="T1149" s="9"/>
      <c r="U1149" s="9"/>
      <c r="V1149" s="14"/>
      <c r="W1149" s="9"/>
      <c r="X1149" s="9"/>
      <c r="Y1149" s="9"/>
      <c r="Z1149" s="9"/>
      <c r="AA1149" s="9"/>
    </row>
    <row r="1150" spans="1:27" ht="12.75">
      <c r="A1150" s="10">
        <v>45392</v>
      </c>
      <c r="B1150" s="9" t="s">
        <v>45</v>
      </c>
      <c r="C1150" s="11">
        <v>4438.3100000000004</v>
      </c>
      <c r="D1150" s="9">
        <v>62</v>
      </c>
      <c r="E1150" s="12" t="s">
        <v>343</v>
      </c>
      <c r="F1150" s="9"/>
      <c r="G1150" s="9"/>
      <c r="H1150" s="13"/>
      <c r="I1150" s="9" t="s">
        <v>11</v>
      </c>
      <c r="J1150" s="10"/>
      <c r="K1150" s="9"/>
      <c r="L1150" s="9"/>
      <c r="M1150" s="9"/>
      <c r="N1150" s="9"/>
      <c r="O1150" s="13"/>
      <c r="P1150" s="9"/>
      <c r="Q1150" s="9"/>
      <c r="R1150" s="10"/>
      <c r="S1150" s="9"/>
      <c r="T1150" s="9"/>
      <c r="U1150" s="9"/>
      <c r="V1150" s="14"/>
      <c r="W1150" s="9"/>
      <c r="X1150" s="9"/>
      <c r="Y1150" s="9"/>
      <c r="Z1150" s="9"/>
      <c r="AA1150" s="9"/>
    </row>
    <row r="1151" spans="1:27" ht="12.75">
      <c r="A1151" s="10">
        <v>45392</v>
      </c>
      <c r="B1151" s="9" t="s">
        <v>289</v>
      </c>
      <c r="C1151" s="11">
        <v>2275.36</v>
      </c>
      <c r="D1151" s="9">
        <v>23</v>
      </c>
      <c r="E1151" s="12" t="s">
        <v>28</v>
      </c>
      <c r="F1151" s="9"/>
      <c r="G1151" s="9"/>
      <c r="H1151" s="13"/>
      <c r="I1151" s="9" t="s">
        <v>11</v>
      </c>
      <c r="J1151" s="9"/>
      <c r="K1151" s="9"/>
      <c r="L1151" s="9"/>
      <c r="M1151" s="9"/>
      <c r="N1151" s="9"/>
      <c r="O1151" s="13"/>
      <c r="P1151" s="9"/>
      <c r="Q1151" s="9"/>
      <c r="R1151" s="10"/>
      <c r="S1151" s="9"/>
      <c r="T1151" s="9"/>
      <c r="U1151" s="9"/>
      <c r="V1151" s="14"/>
      <c r="W1151" s="9"/>
      <c r="X1151" s="9"/>
      <c r="Y1151" s="9"/>
      <c r="Z1151" s="9"/>
      <c r="AA1151" s="9"/>
    </row>
    <row r="1152" spans="1:27" ht="12.75">
      <c r="A1152" s="10">
        <v>45392</v>
      </c>
      <c r="B1152" s="9" t="s">
        <v>17</v>
      </c>
      <c r="C1152" s="11">
        <v>2371.7399999999998</v>
      </c>
      <c r="D1152" s="9">
        <v>30</v>
      </c>
      <c r="E1152" s="12" t="s">
        <v>110</v>
      </c>
      <c r="F1152" s="9"/>
      <c r="G1152" s="9"/>
      <c r="H1152" s="13"/>
      <c r="I1152" s="9" t="s">
        <v>16</v>
      </c>
      <c r="J1152" s="9"/>
      <c r="K1152" s="9"/>
      <c r="L1152" s="9"/>
      <c r="M1152" s="9"/>
      <c r="N1152" s="9"/>
      <c r="O1152" s="13"/>
      <c r="P1152" s="9"/>
      <c r="Q1152" s="9"/>
      <c r="R1152" s="10"/>
      <c r="S1152" s="9"/>
      <c r="T1152" s="9"/>
      <c r="U1152" s="9"/>
      <c r="V1152" s="14"/>
      <c r="W1152" s="9"/>
      <c r="X1152" s="9"/>
      <c r="Y1152" s="9"/>
      <c r="Z1152" s="9"/>
      <c r="AA1152" s="9"/>
    </row>
    <row r="1153" spans="1:27" ht="12.75">
      <c r="A1153" s="10">
        <v>45392</v>
      </c>
      <c r="B1153" s="9" t="s">
        <v>19</v>
      </c>
      <c r="C1153" s="11">
        <v>3080.4</v>
      </c>
      <c r="D1153" s="9">
        <v>41</v>
      </c>
      <c r="E1153" s="12" t="s">
        <v>77</v>
      </c>
      <c r="F1153" s="9"/>
      <c r="G1153" s="9"/>
      <c r="H1153" s="13"/>
      <c r="I1153" s="9" t="s">
        <v>16</v>
      </c>
      <c r="J1153" s="9"/>
      <c r="K1153" s="9"/>
      <c r="L1153" s="9"/>
      <c r="M1153" s="9"/>
      <c r="N1153" s="9"/>
      <c r="O1153" s="13"/>
      <c r="P1153" s="9"/>
      <c r="Q1153" s="9"/>
      <c r="R1153" s="10"/>
      <c r="S1153" s="9"/>
      <c r="T1153" s="9"/>
      <c r="U1153" s="9"/>
      <c r="V1153" s="14"/>
      <c r="W1153" s="9"/>
      <c r="X1153" s="9"/>
      <c r="Y1153" s="9"/>
      <c r="Z1153" s="9"/>
      <c r="AA1153" s="9"/>
    </row>
    <row r="1154" spans="1:27" ht="12.75">
      <c r="A1154" s="10">
        <v>45392</v>
      </c>
      <c r="B1154" s="9" t="s">
        <v>21</v>
      </c>
      <c r="C1154" s="11">
        <v>3903.31</v>
      </c>
      <c r="D1154" s="9">
        <v>40</v>
      </c>
      <c r="E1154" s="12" t="s">
        <v>97</v>
      </c>
      <c r="F1154" s="9"/>
      <c r="G1154" s="9"/>
      <c r="H1154" s="13"/>
      <c r="I1154" s="9" t="s">
        <v>11</v>
      </c>
      <c r="J1154" s="9"/>
      <c r="K1154" s="9"/>
      <c r="L1154" s="9"/>
      <c r="M1154" s="9"/>
      <c r="N1154" s="9"/>
      <c r="O1154" s="13"/>
      <c r="P1154" s="9"/>
      <c r="Q1154" s="9"/>
      <c r="R1154" s="10"/>
      <c r="S1154" s="9"/>
      <c r="T1154" s="9"/>
      <c r="U1154" s="9"/>
      <c r="V1154" s="14"/>
      <c r="W1154" s="9"/>
      <c r="X1154" s="9"/>
      <c r="Y1154" s="9"/>
      <c r="Z1154" s="9"/>
      <c r="AA1154" s="9"/>
    </row>
    <row r="1155" spans="1:27" ht="12.75">
      <c r="A1155" s="10">
        <v>45392</v>
      </c>
      <c r="B1155" s="9" t="s">
        <v>43</v>
      </c>
      <c r="C1155" s="11">
        <v>3188.01</v>
      </c>
      <c r="D1155" s="9">
        <v>40</v>
      </c>
      <c r="E1155" s="12" t="s">
        <v>179</v>
      </c>
      <c r="F1155" s="9"/>
      <c r="G1155" s="9"/>
      <c r="H1155" s="13"/>
      <c r="I1155" s="9" t="s">
        <v>11</v>
      </c>
      <c r="J1155" s="9"/>
      <c r="K1155" s="9"/>
      <c r="L1155" s="9"/>
      <c r="M1155" s="9"/>
      <c r="N1155" s="9"/>
      <c r="O1155" s="13"/>
      <c r="P1155" s="9"/>
      <c r="Q1155" s="9"/>
      <c r="R1155" s="10"/>
      <c r="S1155" s="9"/>
      <c r="T1155" s="9"/>
      <c r="U1155" s="9"/>
      <c r="V1155" s="14"/>
      <c r="W1155" s="9"/>
      <c r="X1155" s="9"/>
      <c r="Y1155" s="9"/>
      <c r="Z1155" s="9"/>
      <c r="AA1155" s="9"/>
    </row>
    <row r="1156" spans="1:27" ht="12.75">
      <c r="A1156" s="10">
        <v>45393</v>
      </c>
      <c r="B1156" s="9" t="s">
        <v>286</v>
      </c>
      <c r="C1156" s="11">
        <v>4195.6099999999997</v>
      </c>
      <c r="D1156" s="9">
        <v>47</v>
      </c>
      <c r="E1156" s="12" t="s">
        <v>42</v>
      </c>
      <c r="F1156" s="9"/>
      <c r="G1156" s="9"/>
      <c r="H1156" s="13"/>
      <c r="I1156" s="9" t="s">
        <v>11</v>
      </c>
      <c r="J1156" s="10"/>
      <c r="K1156" s="9"/>
      <c r="L1156" s="9"/>
      <c r="M1156" s="9"/>
      <c r="N1156" s="9"/>
      <c r="O1156" s="13"/>
      <c r="P1156" s="9"/>
      <c r="Q1156" s="9"/>
      <c r="R1156" s="10"/>
      <c r="S1156" s="9"/>
      <c r="T1156" s="9"/>
      <c r="U1156" s="9"/>
      <c r="V1156" s="14"/>
      <c r="W1156" s="9"/>
      <c r="X1156" s="9"/>
      <c r="Y1156" s="9"/>
      <c r="Z1156" s="9"/>
      <c r="AA1156" s="9"/>
    </row>
    <row r="1157" spans="1:27" ht="12.75">
      <c r="A1157" s="10">
        <v>45393</v>
      </c>
      <c r="B1157" s="9" t="s">
        <v>9</v>
      </c>
      <c r="C1157" s="11">
        <v>4598.3</v>
      </c>
      <c r="D1157" s="9">
        <v>56</v>
      </c>
      <c r="E1157" s="12" t="s">
        <v>39</v>
      </c>
      <c r="F1157" s="9"/>
      <c r="G1157" s="9"/>
      <c r="H1157" s="13"/>
      <c r="I1157" s="9" t="s">
        <v>11</v>
      </c>
      <c r="J1157" s="10"/>
      <c r="K1157" s="9"/>
      <c r="L1157" s="9"/>
      <c r="M1157" s="9"/>
      <c r="N1157" s="9"/>
      <c r="O1157" s="13"/>
      <c r="P1157" s="9"/>
      <c r="Q1157" s="9"/>
      <c r="R1157" s="10"/>
      <c r="S1157" s="9"/>
      <c r="T1157" s="9"/>
      <c r="U1157" s="9"/>
      <c r="V1157" s="14"/>
      <c r="W1157" s="9"/>
      <c r="X1157" s="9"/>
      <c r="Y1157" s="9"/>
      <c r="Z1157" s="9"/>
      <c r="AA1157" s="9"/>
    </row>
    <row r="1158" spans="1:27" ht="12.75">
      <c r="A1158" s="10">
        <v>45393</v>
      </c>
      <c r="B1158" s="9" t="s">
        <v>12</v>
      </c>
      <c r="C1158" s="11">
        <v>4102.5</v>
      </c>
      <c r="D1158" s="9">
        <v>47</v>
      </c>
      <c r="E1158" s="12" t="s">
        <v>175</v>
      </c>
      <c r="F1158" s="9"/>
      <c r="G1158" s="9"/>
      <c r="H1158" s="13"/>
      <c r="I1158" s="9" t="s">
        <v>11</v>
      </c>
      <c r="J1158" s="10"/>
      <c r="K1158" s="9"/>
      <c r="L1158" s="9"/>
      <c r="M1158" s="9"/>
      <c r="N1158" s="9"/>
      <c r="O1158" s="13"/>
      <c r="P1158" s="9"/>
      <c r="Q1158" s="9"/>
      <c r="R1158" s="10"/>
      <c r="S1158" s="9"/>
      <c r="T1158" s="9"/>
      <c r="U1158" s="9"/>
      <c r="V1158" s="14"/>
      <c r="W1158" s="9"/>
      <c r="X1158" s="9"/>
      <c r="Y1158" s="9"/>
      <c r="Z1158" s="9"/>
      <c r="AA1158" s="9"/>
    </row>
    <row r="1159" spans="1:27" ht="12.75">
      <c r="A1159" s="10">
        <v>45393</v>
      </c>
      <c r="B1159" s="9" t="s">
        <v>14</v>
      </c>
      <c r="C1159" s="11">
        <v>2616.96</v>
      </c>
      <c r="D1159" s="9">
        <v>33</v>
      </c>
      <c r="E1159" s="12" t="s">
        <v>344</v>
      </c>
      <c r="F1159" s="9"/>
      <c r="G1159" s="9"/>
      <c r="H1159" s="13"/>
      <c r="I1159" s="9" t="s">
        <v>16</v>
      </c>
      <c r="J1159" s="10"/>
      <c r="K1159" s="9"/>
      <c r="L1159" s="9"/>
      <c r="M1159" s="9"/>
      <c r="N1159" s="9"/>
      <c r="O1159" s="13"/>
      <c r="P1159" s="9"/>
      <c r="Q1159" s="9"/>
      <c r="R1159" s="10"/>
      <c r="S1159" s="9"/>
      <c r="T1159" s="9"/>
      <c r="U1159" s="9"/>
      <c r="V1159" s="14"/>
      <c r="W1159" s="9"/>
      <c r="X1159" s="9"/>
      <c r="Y1159" s="9"/>
      <c r="Z1159" s="9"/>
      <c r="AA1159" s="9"/>
    </row>
    <row r="1160" spans="1:27" ht="12.75">
      <c r="A1160" s="10">
        <v>45393</v>
      </c>
      <c r="B1160" s="9" t="s">
        <v>45</v>
      </c>
      <c r="C1160" s="11">
        <v>4795.0200000000004</v>
      </c>
      <c r="D1160" s="9">
        <v>59</v>
      </c>
      <c r="E1160" s="12" t="s">
        <v>67</v>
      </c>
      <c r="F1160" s="9"/>
      <c r="G1160" s="9"/>
      <c r="H1160" s="13"/>
      <c r="I1160" s="9" t="s">
        <v>11</v>
      </c>
      <c r="J1160" s="10"/>
      <c r="K1160" s="9"/>
      <c r="L1160" s="9"/>
      <c r="M1160" s="9"/>
      <c r="N1160" s="9"/>
      <c r="O1160" s="13"/>
      <c r="P1160" s="9"/>
      <c r="Q1160" s="9"/>
      <c r="R1160" s="10"/>
      <c r="S1160" s="9"/>
      <c r="T1160" s="9"/>
      <c r="U1160" s="9"/>
      <c r="V1160" s="14"/>
      <c r="W1160" s="9"/>
      <c r="X1160" s="9"/>
      <c r="Y1160" s="9"/>
      <c r="Z1160" s="9"/>
      <c r="AA1160" s="9"/>
    </row>
    <row r="1161" spans="1:27" ht="12.75">
      <c r="A1161" s="10">
        <v>45393</v>
      </c>
      <c r="B1161" s="9" t="s">
        <v>289</v>
      </c>
      <c r="C1161" s="11">
        <v>2951.23</v>
      </c>
      <c r="D1161" s="9">
        <v>31</v>
      </c>
      <c r="E1161" s="12" t="s">
        <v>100</v>
      </c>
      <c r="F1161" s="9"/>
      <c r="G1161" s="9"/>
      <c r="H1161" s="13"/>
      <c r="I1161" s="9" t="s">
        <v>11</v>
      </c>
      <c r="J1161" s="9"/>
      <c r="K1161" s="9"/>
      <c r="L1161" s="9"/>
      <c r="M1161" s="9"/>
      <c r="N1161" s="9"/>
      <c r="O1161" s="13"/>
      <c r="P1161" s="9"/>
      <c r="Q1161" s="9"/>
      <c r="R1161" s="10"/>
      <c r="S1161" s="9"/>
      <c r="T1161" s="9"/>
      <c r="U1161" s="9"/>
      <c r="V1161" s="14"/>
      <c r="W1161" s="9"/>
      <c r="X1161" s="9"/>
      <c r="Y1161" s="9"/>
      <c r="Z1161" s="9"/>
      <c r="AA1161" s="9"/>
    </row>
    <row r="1162" spans="1:27" ht="12.75">
      <c r="A1162" s="10">
        <v>45393</v>
      </c>
      <c r="B1162" s="9" t="s">
        <v>17</v>
      </c>
      <c r="C1162" s="11">
        <v>4010.84</v>
      </c>
      <c r="D1162" s="9">
        <v>45</v>
      </c>
      <c r="E1162" s="12" t="s">
        <v>46</v>
      </c>
      <c r="F1162" s="9"/>
      <c r="G1162" s="9"/>
      <c r="H1162" s="13"/>
      <c r="I1162" s="9" t="s">
        <v>16</v>
      </c>
      <c r="J1162" s="9"/>
      <c r="K1162" s="9"/>
      <c r="L1162" s="9"/>
      <c r="M1162" s="9"/>
      <c r="N1162" s="9"/>
      <c r="O1162" s="13"/>
      <c r="P1162" s="9"/>
      <c r="Q1162" s="9"/>
      <c r="R1162" s="10"/>
      <c r="S1162" s="9"/>
      <c r="T1162" s="9"/>
      <c r="U1162" s="9"/>
      <c r="V1162" s="14"/>
      <c r="W1162" s="9"/>
      <c r="X1162" s="9"/>
      <c r="Y1162" s="9"/>
      <c r="Z1162" s="9"/>
      <c r="AA1162" s="9"/>
    </row>
    <row r="1163" spans="1:27" ht="12.75">
      <c r="A1163" s="10">
        <v>45393</v>
      </c>
      <c r="B1163" s="9" t="s">
        <v>19</v>
      </c>
      <c r="C1163" s="11">
        <v>2580.44</v>
      </c>
      <c r="D1163" s="9">
        <v>38</v>
      </c>
      <c r="E1163" s="12" t="s">
        <v>29</v>
      </c>
      <c r="F1163" s="9"/>
      <c r="G1163" s="9"/>
      <c r="H1163" s="13"/>
      <c r="I1163" s="9" t="s">
        <v>16</v>
      </c>
      <c r="J1163" s="9"/>
      <c r="K1163" s="9"/>
      <c r="L1163" s="9"/>
      <c r="M1163" s="9"/>
      <c r="N1163" s="9"/>
      <c r="O1163" s="13"/>
      <c r="P1163" s="9"/>
      <c r="Q1163" s="9"/>
      <c r="R1163" s="10"/>
      <c r="S1163" s="9"/>
      <c r="T1163" s="9"/>
      <c r="U1163" s="9"/>
      <c r="V1163" s="14"/>
      <c r="W1163" s="9"/>
      <c r="X1163" s="9"/>
      <c r="Y1163" s="9"/>
      <c r="Z1163" s="9"/>
      <c r="AA1163" s="9"/>
    </row>
    <row r="1164" spans="1:27" ht="12.75">
      <c r="A1164" s="10">
        <v>45393</v>
      </c>
      <c r="B1164" s="9" t="s">
        <v>21</v>
      </c>
      <c r="C1164" s="11">
        <v>4613.3999999999996</v>
      </c>
      <c r="D1164" s="9">
        <v>53</v>
      </c>
      <c r="E1164" s="12" t="s">
        <v>292</v>
      </c>
      <c r="F1164" s="9"/>
      <c r="G1164" s="9"/>
      <c r="H1164" s="13"/>
      <c r="I1164" s="9" t="s">
        <v>11</v>
      </c>
      <c r="J1164" s="9"/>
      <c r="K1164" s="9"/>
      <c r="L1164" s="9"/>
      <c r="M1164" s="9"/>
      <c r="N1164" s="9"/>
      <c r="O1164" s="13"/>
      <c r="P1164" s="9"/>
      <c r="Q1164" s="9"/>
      <c r="R1164" s="10"/>
      <c r="S1164" s="9"/>
      <c r="T1164" s="9"/>
      <c r="U1164" s="9"/>
      <c r="V1164" s="14"/>
      <c r="W1164" s="9"/>
      <c r="X1164" s="9"/>
      <c r="Y1164" s="9"/>
      <c r="Z1164" s="9"/>
      <c r="AA1164" s="9"/>
    </row>
    <row r="1165" spans="1:27" ht="12.75">
      <c r="A1165" s="10">
        <v>45393</v>
      </c>
      <c r="B1165" s="9" t="s">
        <v>43</v>
      </c>
      <c r="C1165" s="11">
        <v>2844.42</v>
      </c>
      <c r="D1165" s="9">
        <v>32</v>
      </c>
      <c r="E1165" s="12" t="s">
        <v>81</v>
      </c>
      <c r="F1165" s="9"/>
      <c r="G1165" s="9"/>
      <c r="H1165" s="13"/>
      <c r="I1165" s="9" t="s">
        <v>11</v>
      </c>
      <c r="J1165" s="9"/>
      <c r="K1165" s="9"/>
      <c r="L1165" s="9"/>
      <c r="M1165" s="9"/>
      <c r="N1165" s="9"/>
      <c r="O1165" s="13"/>
      <c r="P1165" s="9"/>
      <c r="Q1165" s="9"/>
      <c r="R1165" s="10"/>
      <c r="S1165" s="9"/>
      <c r="T1165" s="9"/>
      <c r="U1165" s="9"/>
      <c r="V1165" s="14"/>
      <c r="W1165" s="9"/>
      <c r="X1165" s="9"/>
      <c r="Y1165" s="9"/>
      <c r="Z1165" s="9"/>
      <c r="AA1165" s="9"/>
    </row>
    <row r="1166" spans="1:27" ht="12.75">
      <c r="A1166" s="10">
        <v>45394</v>
      </c>
      <c r="B1166" s="9" t="s">
        <v>286</v>
      </c>
      <c r="C1166" s="11">
        <v>4179.18</v>
      </c>
      <c r="D1166" s="9">
        <v>51</v>
      </c>
      <c r="E1166" s="12" t="s">
        <v>80</v>
      </c>
      <c r="F1166" s="9"/>
      <c r="G1166" s="9"/>
      <c r="H1166" s="13"/>
      <c r="I1166" s="9" t="s">
        <v>11</v>
      </c>
      <c r="J1166" s="10"/>
      <c r="K1166" s="9"/>
      <c r="L1166" s="9"/>
      <c r="M1166" s="9"/>
      <c r="N1166" s="9"/>
      <c r="O1166" s="13"/>
      <c r="P1166" s="9"/>
      <c r="Q1166" s="9"/>
      <c r="R1166" s="10"/>
      <c r="S1166" s="9"/>
      <c r="T1166" s="9"/>
      <c r="U1166" s="9"/>
      <c r="V1166" s="14"/>
      <c r="W1166" s="9"/>
      <c r="X1166" s="9"/>
      <c r="Y1166" s="9"/>
      <c r="Z1166" s="9"/>
      <c r="AA1166" s="9"/>
    </row>
    <row r="1167" spans="1:27" ht="12.75">
      <c r="A1167" s="10">
        <v>45394</v>
      </c>
      <c r="B1167" s="9" t="s">
        <v>9</v>
      </c>
      <c r="C1167" s="11">
        <v>7284.51</v>
      </c>
      <c r="D1167" s="9">
        <v>91</v>
      </c>
      <c r="E1167" s="12" t="s">
        <v>33</v>
      </c>
      <c r="F1167" s="9"/>
      <c r="G1167" s="9"/>
      <c r="H1167" s="13"/>
      <c r="I1167" s="9" t="s">
        <v>11</v>
      </c>
      <c r="J1167" s="10"/>
      <c r="K1167" s="9"/>
      <c r="L1167" s="9"/>
      <c r="M1167" s="9"/>
      <c r="N1167" s="9"/>
      <c r="O1167" s="13"/>
      <c r="P1167" s="9"/>
      <c r="Q1167" s="9"/>
      <c r="R1167" s="10"/>
      <c r="S1167" s="9"/>
      <c r="T1167" s="9"/>
      <c r="U1167" s="9"/>
      <c r="V1167" s="14"/>
      <c r="W1167" s="9"/>
      <c r="X1167" s="9"/>
      <c r="Y1167" s="9"/>
      <c r="Z1167" s="9"/>
      <c r="AA1167" s="9"/>
    </row>
    <row r="1168" spans="1:27" ht="12.75">
      <c r="A1168" s="10">
        <v>45394</v>
      </c>
      <c r="B1168" s="9" t="s">
        <v>12</v>
      </c>
      <c r="C1168" s="11">
        <v>6920.44</v>
      </c>
      <c r="D1168" s="9">
        <v>80</v>
      </c>
      <c r="E1168" s="12" t="s">
        <v>207</v>
      </c>
      <c r="F1168" s="9"/>
      <c r="G1168" s="9"/>
      <c r="H1168" s="13"/>
      <c r="I1168" s="9" t="s">
        <v>11</v>
      </c>
      <c r="J1168" s="10"/>
      <c r="K1168" s="9"/>
      <c r="L1168" s="9"/>
      <c r="M1168" s="9"/>
      <c r="N1168" s="9"/>
      <c r="O1168" s="13"/>
      <c r="P1168" s="9"/>
      <c r="Q1168" s="9"/>
      <c r="R1168" s="10"/>
      <c r="S1168" s="9"/>
      <c r="T1168" s="9"/>
      <c r="U1168" s="9"/>
      <c r="V1168" s="14"/>
      <c r="W1168" s="9"/>
      <c r="X1168" s="9"/>
      <c r="Y1168" s="9"/>
      <c r="Z1168" s="9"/>
      <c r="AA1168" s="9"/>
    </row>
    <row r="1169" spans="1:27" ht="12.75">
      <c r="A1169" s="10">
        <v>45394</v>
      </c>
      <c r="B1169" s="9" t="s">
        <v>14</v>
      </c>
      <c r="C1169" s="11">
        <v>4880.3</v>
      </c>
      <c r="D1169" s="9">
        <v>66</v>
      </c>
      <c r="E1169" s="12" t="s">
        <v>48</v>
      </c>
      <c r="F1169" s="9"/>
      <c r="G1169" s="9"/>
      <c r="H1169" s="13"/>
      <c r="I1169" s="9" t="s">
        <v>16</v>
      </c>
      <c r="J1169" s="10"/>
      <c r="K1169" s="9"/>
      <c r="L1169" s="9"/>
      <c r="M1169" s="9"/>
      <c r="N1169" s="9"/>
      <c r="O1169" s="13"/>
      <c r="P1169" s="9"/>
      <c r="Q1169" s="9"/>
      <c r="R1169" s="10"/>
      <c r="S1169" s="9"/>
      <c r="T1169" s="9"/>
      <c r="U1169" s="9"/>
      <c r="V1169" s="14"/>
      <c r="W1169" s="9"/>
      <c r="X1169" s="9"/>
      <c r="Y1169" s="9"/>
      <c r="Z1169" s="9"/>
      <c r="AA1169" s="9"/>
    </row>
    <row r="1170" spans="1:27" ht="12.75">
      <c r="A1170" s="10">
        <v>45394</v>
      </c>
      <c r="B1170" s="9" t="s">
        <v>45</v>
      </c>
      <c r="C1170" s="11">
        <v>9418.6</v>
      </c>
      <c r="D1170" s="9">
        <v>111</v>
      </c>
      <c r="E1170" s="12" t="s">
        <v>275</v>
      </c>
      <c r="F1170" s="9"/>
      <c r="G1170" s="9"/>
      <c r="H1170" s="13"/>
      <c r="I1170" s="9" t="s">
        <v>11</v>
      </c>
      <c r="J1170" s="10"/>
      <c r="K1170" s="9"/>
      <c r="L1170" s="9"/>
      <c r="M1170" s="9"/>
      <c r="N1170" s="9"/>
      <c r="O1170" s="13"/>
      <c r="P1170" s="9"/>
      <c r="Q1170" s="9"/>
      <c r="R1170" s="10"/>
      <c r="S1170" s="9"/>
      <c r="T1170" s="9"/>
      <c r="U1170" s="9"/>
      <c r="V1170" s="14"/>
      <c r="W1170" s="9"/>
      <c r="X1170" s="9"/>
      <c r="Y1170" s="9"/>
      <c r="Z1170" s="9"/>
      <c r="AA1170" s="9"/>
    </row>
    <row r="1171" spans="1:27" ht="12.75">
      <c r="A1171" s="10">
        <v>45394</v>
      </c>
      <c r="B1171" s="9" t="s">
        <v>289</v>
      </c>
      <c r="C1171" s="11">
        <v>7727.2</v>
      </c>
      <c r="D1171" s="9">
        <v>72</v>
      </c>
      <c r="E1171" s="12" t="s">
        <v>52</v>
      </c>
      <c r="F1171" s="9"/>
      <c r="G1171" s="9"/>
      <c r="H1171" s="13"/>
      <c r="I1171" s="9" t="s">
        <v>11</v>
      </c>
      <c r="J1171" s="9"/>
      <c r="K1171" s="9"/>
      <c r="L1171" s="9"/>
      <c r="M1171" s="9"/>
      <c r="N1171" s="9"/>
      <c r="O1171" s="13"/>
      <c r="P1171" s="9"/>
      <c r="Q1171" s="9"/>
      <c r="R1171" s="10"/>
      <c r="S1171" s="9"/>
      <c r="T1171" s="9"/>
      <c r="U1171" s="9"/>
      <c r="V1171" s="14"/>
      <c r="W1171" s="9"/>
      <c r="X1171" s="9"/>
      <c r="Y1171" s="9"/>
      <c r="Z1171" s="9"/>
      <c r="AA1171" s="9"/>
    </row>
    <row r="1172" spans="1:27" ht="12.75">
      <c r="A1172" s="10">
        <v>45394</v>
      </c>
      <c r="B1172" s="9" t="s">
        <v>17</v>
      </c>
      <c r="C1172" s="11">
        <v>7310.22</v>
      </c>
      <c r="D1172" s="9">
        <v>81</v>
      </c>
      <c r="E1172" s="12" t="s">
        <v>222</v>
      </c>
      <c r="F1172" s="9"/>
      <c r="G1172" s="9"/>
      <c r="H1172" s="13"/>
      <c r="I1172" s="9" t="s">
        <v>16</v>
      </c>
      <c r="J1172" s="9"/>
      <c r="K1172" s="9"/>
      <c r="L1172" s="9"/>
      <c r="M1172" s="9"/>
      <c r="N1172" s="9"/>
      <c r="O1172" s="13"/>
      <c r="P1172" s="9"/>
      <c r="Q1172" s="9"/>
      <c r="R1172" s="10"/>
      <c r="S1172" s="9"/>
      <c r="T1172" s="9"/>
      <c r="U1172" s="9"/>
      <c r="V1172" s="14"/>
      <c r="W1172" s="9"/>
      <c r="X1172" s="9"/>
      <c r="Y1172" s="9"/>
      <c r="Z1172" s="9"/>
      <c r="AA1172" s="9"/>
    </row>
    <row r="1173" spans="1:27" ht="12.75">
      <c r="A1173" s="10">
        <v>45394</v>
      </c>
      <c r="B1173" s="9" t="s">
        <v>19</v>
      </c>
      <c r="C1173" s="11">
        <v>5296.64</v>
      </c>
      <c r="D1173" s="9">
        <v>71</v>
      </c>
      <c r="E1173" s="12" t="s">
        <v>84</v>
      </c>
      <c r="F1173" s="9"/>
      <c r="G1173" s="9"/>
      <c r="H1173" s="13"/>
      <c r="I1173" s="9" t="s">
        <v>16</v>
      </c>
      <c r="J1173" s="9"/>
      <c r="K1173" s="9"/>
      <c r="L1173" s="9"/>
      <c r="M1173" s="9"/>
      <c r="N1173" s="9"/>
      <c r="O1173" s="13"/>
      <c r="P1173" s="9"/>
      <c r="Q1173" s="9"/>
      <c r="R1173" s="10"/>
      <c r="S1173" s="9"/>
      <c r="T1173" s="9"/>
      <c r="U1173" s="9"/>
      <c r="V1173" s="14"/>
      <c r="W1173" s="9"/>
      <c r="X1173" s="9"/>
      <c r="Y1173" s="9"/>
      <c r="Z1173" s="9"/>
      <c r="AA1173" s="9"/>
    </row>
    <row r="1174" spans="1:27" ht="12.75">
      <c r="A1174" s="10">
        <v>45394</v>
      </c>
      <c r="B1174" s="9" t="s">
        <v>21</v>
      </c>
      <c r="C1174" s="11">
        <v>10150.14</v>
      </c>
      <c r="D1174" s="9">
        <v>106</v>
      </c>
      <c r="E1174" s="12" t="s">
        <v>206</v>
      </c>
      <c r="F1174" s="9"/>
      <c r="G1174" s="9"/>
      <c r="H1174" s="13"/>
      <c r="I1174" s="9" t="s">
        <v>11</v>
      </c>
      <c r="J1174" s="9"/>
      <c r="K1174" s="9"/>
      <c r="L1174" s="9"/>
      <c r="M1174" s="9"/>
      <c r="N1174" s="9"/>
      <c r="O1174" s="13"/>
      <c r="P1174" s="9"/>
      <c r="Q1174" s="9"/>
      <c r="R1174" s="10"/>
      <c r="S1174" s="9"/>
      <c r="T1174" s="9"/>
      <c r="U1174" s="9"/>
      <c r="V1174" s="14"/>
      <c r="W1174" s="9"/>
      <c r="X1174" s="9"/>
      <c r="Y1174" s="9"/>
      <c r="Z1174" s="9"/>
      <c r="AA1174" s="9"/>
    </row>
    <row r="1175" spans="1:27" ht="12.75">
      <c r="A1175" s="10">
        <v>45394</v>
      </c>
      <c r="B1175" s="9" t="s">
        <v>43</v>
      </c>
      <c r="C1175" s="11">
        <v>7049.14</v>
      </c>
      <c r="D1175" s="9">
        <v>89</v>
      </c>
      <c r="E1175" s="12" t="s">
        <v>32</v>
      </c>
      <c r="F1175" s="9"/>
      <c r="G1175" s="9"/>
      <c r="H1175" s="13"/>
      <c r="I1175" s="9" t="s">
        <v>11</v>
      </c>
      <c r="J1175" s="9"/>
      <c r="K1175" s="9"/>
      <c r="L1175" s="9"/>
      <c r="M1175" s="9"/>
      <c r="N1175" s="9"/>
      <c r="O1175" s="13"/>
      <c r="P1175" s="9"/>
      <c r="Q1175" s="9"/>
      <c r="R1175" s="10"/>
      <c r="S1175" s="9"/>
      <c r="T1175" s="9"/>
      <c r="U1175" s="9"/>
      <c r="V1175" s="14"/>
      <c r="W1175" s="9"/>
      <c r="X1175" s="9"/>
      <c r="Y1175" s="9"/>
      <c r="Z1175" s="9"/>
      <c r="AA1175" s="9"/>
    </row>
    <row r="1176" spans="1:27" ht="12.75">
      <c r="A1176" s="10">
        <v>45395</v>
      </c>
      <c r="B1176" s="9" t="s">
        <v>286</v>
      </c>
      <c r="C1176" s="11">
        <v>6256.65</v>
      </c>
      <c r="D1176" s="9">
        <v>67</v>
      </c>
      <c r="E1176" s="12" t="s">
        <v>77</v>
      </c>
      <c r="F1176" s="9"/>
      <c r="G1176" s="9"/>
      <c r="H1176" s="13"/>
      <c r="I1176" s="9" t="s">
        <v>11</v>
      </c>
      <c r="J1176" s="10"/>
      <c r="K1176" s="9"/>
      <c r="L1176" s="9"/>
      <c r="M1176" s="9"/>
      <c r="N1176" s="9"/>
      <c r="O1176" s="13"/>
      <c r="P1176" s="9"/>
      <c r="Q1176" s="9"/>
      <c r="R1176" s="10"/>
      <c r="S1176" s="9"/>
      <c r="T1176" s="9"/>
      <c r="U1176" s="9"/>
      <c r="V1176" s="14"/>
      <c r="W1176" s="9"/>
      <c r="X1176" s="9"/>
      <c r="Y1176" s="9"/>
      <c r="Z1176" s="9"/>
      <c r="AA1176" s="9"/>
    </row>
    <row r="1177" spans="1:27" ht="12.75">
      <c r="A1177" s="10">
        <v>45395</v>
      </c>
      <c r="B1177" s="9" t="s">
        <v>9</v>
      </c>
      <c r="C1177" s="11">
        <v>8638.8799999999992</v>
      </c>
      <c r="D1177" s="9">
        <v>97</v>
      </c>
      <c r="E1177" s="12" t="s">
        <v>96</v>
      </c>
      <c r="F1177" s="9"/>
      <c r="G1177" s="9"/>
      <c r="H1177" s="13"/>
      <c r="I1177" s="9" t="s">
        <v>11</v>
      </c>
      <c r="J1177" s="10"/>
      <c r="K1177" s="9"/>
      <c r="L1177" s="9"/>
      <c r="M1177" s="9"/>
      <c r="N1177" s="9"/>
      <c r="O1177" s="13"/>
      <c r="P1177" s="9"/>
      <c r="Q1177" s="9"/>
      <c r="R1177" s="10"/>
      <c r="S1177" s="9"/>
      <c r="T1177" s="9"/>
      <c r="U1177" s="9"/>
      <c r="V1177" s="14"/>
      <c r="W1177" s="9"/>
      <c r="X1177" s="9"/>
      <c r="Y1177" s="9"/>
      <c r="Z1177" s="9"/>
      <c r="AA1177" s="9"/>
    </row>
    <row r="1178" spans="1:27" ht="12.75">
      <c r="A1178" s="10">
        <v>45395</v>
      </c>
      <c r="B1178" s="9" t="s">
        <v>12</v>
      </c>
      <c r="C1178" s="11">
        <v>7530.25</v>
      </c>
      <c r="D1178" s="9">
        <v>92</v>
      </c>
      <c r="E1178" s="12" t="s">
        <v>126</v>
      </c>
      <c r="F1178" s="9"/>
      <c r="G1178" s="9"/>
      <c r="H1178" s="13"/>
      <c r="I1178" s="9" t="s">
        <v>11</v>
      </c>
      <c r="J1178" s="10"/>
      <c r="K1178" s="9"/>
      <c r="L1178" s="9"/>
      <c r="M1178" s="9"/>
      <c r="N1178" s="9"/>
      <c r="O1178" s="13"/>
      <c r="P1178" s="9"/>
      <c r="Q1178" s="9"/>
      <c r="R1178" s="10"/>
      <c r="S1178" s="9"/>
      <c r="T1178" s="9"/>
      <c r="U1178" s="9"/>
      <c r="V1178" s="14"/>
      <c r="W1178" s="9"/>
      <c r="X1178" s="9"/>
      <c r="Y1178" s="9"/>
      <c r="Z1178" s="9"/>
      <c r="AA1178" s="9"/>
    </row>
    <row r="1179" spans="1:27" ht="12.75">
      <c r="A1179" s="10">
        <v>45395</v>
      </c>
      <c r="B1179" s="9" t="s">
        <v>14</v>
      </c>
      <c r="C1179" s="11">
        <v>8030.26</v>
      </c>
      <c r="D1179" s="9">
        <v>91</v>
      </c>
      <c r="E1179" s="12" t="s">
        <v>243</v>
      </c>
      <c r="F1179" s="9"/>
      <c r="G1179" s="9"/>
      <c r="H1179" s="13"/>
      <c r="I1179" s="9" t="s">
        <v>16</v>
      </c>
      <c r="J1179" s="10"/>
      <c r="K1179" s="9"/>
      <c r="L1179" s="9"/>
      <c r="M1179" s="9"/>
      <c r="N1179" s="9"/>
      <c r="O1179" s="13"/>
      <c r="P1179" s="9"/>
      <c r="Q1179" s="9"/>
      <c r="R1179" s="10"/>
      <c r="S1179" s="9"/>
      <c r="T1179" s="9"/>
      <c r="U1179" s="9"/>
      <c r="V1179" s="14"/>
      <c r="W1179" s="9"/>
      <c r="X1179" s="9"/>
      <c r="Y1179" s="9"/>
      <c r="Z1179" s="9"/>
      <c r="AA1179" s="9"/>
    </row>
    <row r="1180" spans="1:27" ht="12.75">
      <c r="A1180" s="10">
        <v>45395</v>
      </c>
      <c r="B1180" s="9" t="s">
        <v>45</v>
      </c>
      <c r="C1180" s="11">
        <v>10447.16</v>
      </c>
      <c r="D1180" s="9">
        <v>114</v>
      </c>
      <c r="E1180" s="12" t="s">
        <v>345</v>
      </c>
      <c r="F1180" s="9"/>
      <c r="G1180" s="9"/>
      <c r="H1180" s="13"/>
      <c r="I1180" s="9" t="s">
        <v>11</v>
      </c>
      <c r="J1180" s="10"/>
      <c r="K1180" s="9"/>
      <c r="L1180" s="9"/>
      <c r="M1180" s="9"/>
      <c r="N1180" s="9"/>
      <c r="O1180" s="13"/>
      <c r="P1180" s="9"/>
      <c r="Q1180" s="9"/>
      <c r="R1180" s="10"/>
      <c r="S1180" s="9"/>
      <c r="T1180" s="9"/>
      <c r="U1180" s="9"/>
      <c r="V1180" s="14"/>
      <c r="W1180" s="9"/>
      <c r="X1180" s="9"/>
      <c r="Y1180" s="9"/>
      <c r="Z1180" s="9"/>
      <c r="AA1180" s="9"/>
    </row>
    <row r="1181" spans="1:27" ht="12.75">
      <c r="A1181" s="10">
        <v>45395</v>
      </c>
      <c r="B1181" s="9" t="s">
        <v>289</v>
      </c>
      <c r="C1181" s="11">
        <v>7967.45</v>
      </c>
      <c r="D1181" s="9">
        <v>77</v>
      </c>
      <c r="E1181" s="12" t="s">
        <v>346</v>
      </c>
      <c r="F1181" s="9"/>
      <c r="G1181" s="9"/>
      <c r="H1181" s="13"/>
      <c r="I1181" s="9" t="s">
        <v>11</v>
      </c>
      <c r="J1181" s="9"/>
      <c r="K1181" s="9"/>
      <c r="L1181" s="9"/>
      <c r="M1181" s="9"/>
      <c r="N1181" s="9"/>
      <c r="O1181" s="13"/>
      <c r="P1181" s="9"/>
      <c r="Q1181" s="9"/>
      <c r="R1181" s="10"/>
      <c r="S1181" s="9"/>
      <c r="T1181" s="9"/>
      <c r="U1181" s="9"/>
      <c r="V1181" s="14"/>
      <c r="W1181" s="9"/>
      <c r="X1181" s="9"/>
      <c r="Y1181" s="9"/>
      <c r="Z1181" s="9"/>
      <c r="AA1181" s="9"/>
    </row>
    <row r="1182" spans="1:27" ht="12.75">
      <c r="A1182" s="10">
        <v>45395</v>
      </c>
      <c r="B1182" s="9" t="s">
        <v>17</v>
      </c>
      <c r="C1182" s="11">
        <v>10342.93</v>
      </c>
      <c r="D1182" s="9">
        <v>114</v>
      </c>
      <c r="E1182" s="12" t="s">
        <v>263</v>
      </c>
      <c r="F1182" s="9"/>
      <c r="G1182" s="9"/>
      <c r="H1182" s="13"/>
      <c r="I1182" s="9" t="s">
        <v>16</v>
      </c>
      <c r="J1182" s="9"/>
      <c r="K1182" s="9"/>
      <c r="L1182" s="9"/>
      <c r="M1182" s="9"/>
      <c r="N1182" s="9"/>
      <c r="O1182" s="13"/>
      <c r="P1182" s="9"/>
      <c r="Q1182" s="9"/>
      <c r="R1182" s="10"/>
      <c r="S1182" s="9"/>
      <c r="T1182" s="9"/>
      <c r="U1182" s="9"/>
      <c r="V1182" s="14"/>
      <c r="W1182" s="9"/>
      <c r="X1182" s="9"/>
      <c r="Y1182" s="9"/>
      <c r="Z1182" s="9"/>
      <c r="AA1182" s="9"/>
    </row>
    <row r="1183" spans="1:27" ht="12.75">
      <c r="A1183" s="10">
        <v>45395</v>
      </c>
      <c r="B1183" s="9" t="s">
        <v>19</v>
      </c>
      <c r="C1183" s="11">
        <v>7527.02</v>
      </c>
      <c r="D1183" s="9">
        <v>85</v>
      </c>
      <c r="E1183" s="12" t="s">
        <v>132</v>
      </c>
      <c r="F1183" s="9"/>
      <c r="G1183" s="9"/>
      <c r="H1183" s="13"/>
      <c r="I1183" s="9" t="s">
        <v>16</v>
      </c>
      <c r="J1183" s="9"/>
      <c r="K1183" s="9"/>
      <c r="L1183" s="9"/>
      <c r="M1183" s="9"/>
      <c r="N1183" s="9"/>
      <c r="O1183" s="13"/>
      <c r="P1183" s="9"/>
      <c r="Q1183" s="9"/>
      <c r="R1183" s="10"/>
      <c r="S1183" s="9"/>
      <c r="T1183" s="9"/>
      <c r="U1183" s="9"/>
      <c r="V1183" s="14"/>
      <c r="W1183" s="9"/>
      <c r="X1183" s="9"/>
      <c r="Y1183" s="9"/>
      <c r="Z1183" s="9"/>
      <c r="AA1183" s="9"/>
    </row>
    <row r="1184" spans="1:27" ht="12.75">
      <c r="A1184" s="10">
        <v>45395</v>
      </c>
      <c r="B1184" s="9" t="s">
        <v>21</v>
      </c>
      <c r="C1184" s="11">
        <v>8753.2900000000009</v>
      </c>
      <c r="D1184" s="9">
        <v>105</v>
      </c>
      <c r="E1184" s="12" t="s">
        <v>25</v>
      </c>
      <c r="F1184" s="9"/>
      <c r="G1184" s="9"/>
      <c r="H1184" s="13"/>
      <c r="I1184" s="9" t="s">
        <v>11</v>
      </c>
      <c r="J1184" s="9"/>
      <c r="K1184" s="9"/>
      <c r="L1184" s="9"/>
      <c r="M1184" s="9"/>
      <c r="N1184" s="9"/>
      <c r="O1184" s="13"/>
      <c r="P1184" s="9"/>
      <c r="Q1184" s="9"/>
      <c r="R1184" s="10"/>
      <c r="S1184" s="9"/>
      <c r="T1184" s="9"/>
      <c r="U1184" s="9"/>
      <c r="V1184" s="14"/>
      <c r="W1184" s="9"/>
      <c r="X1184" s="9"/>
      <c r="Y1184" s="9"/>
      <c r="Z1184" s="9"/>
      <c r="AA1184" s="9"/>
    </row>
    <row r="1185" spans="1:27" ht="12.75">
      <c r="A1185" s="10">
        <v>45395</v>
      </c>
      <c r="B1185" s="9" t="s">
        <v>43</v>
      </c>
      <c r="C1185" s="11">
        <v>9117.57</v>
      </c>
      <c r="D1185" s="9">
        <v>92</v>
      </c>
      <c r="E1185" s="12" t="s">
        <v>201</v>
      </c>
      <c r="F1185" s="9"/>
      <c r="G1185" s="9"/>
      <c r="H1185" s="13"/>
      <c r="I1185" s="9" t="s">
        <v>11</v>
      </c>
      <c r="J1185" s="9"/>
      <c r="K1185" s="9"/>
      <c r="L1185" s="9"/>
      <c r="M1185" s="9"/>
      <c r="N1185" s="9"/>
      <c r="O1185" s="13"/>
      <c r="P1185" s="9"/>
      <c r="Q1185" s="9"/>
      <c r="R1185" s="10"/>
      <c r="S1185" s="9"/>
      <c r="T1185" s="9"/>
      <c r="U1185" s="9"/>
      <c r="V1185" s="14"/>
      <c r="W1185" s="9"/>
      <c r="X1185" s="9"/>
      <c r="Y1185" s="9"/>
      <c r="Z1185" s="9"/>
      <c r="AA1185" s="9"/>
    </row>
    <row r="1186" spans="1:27" ht="12.75">
      <c r="A1186" s="10">
        <v>45396</v>
      </c>
      <c r="B1186" s="9" t="s">
        <v>286</v>
      </c>
      <c r="C1186" s="11">
        <v>4707.34</v>
      </c>
      <c r="D1186" s="9">
        <v>55</v>
      </c>
      <c r="E1186" s="12" t="s">
        <v>75</v>
      </c>
      <c r="F1186" s="9"/>
      <c r="G1186" s="9"/>
      <c r="H1186" s="13"/>
      <c r="I1186" s="9" t="s">
        <v>11</v>
      </c>
      <c r="J1186" s="10"/>
      <c r="K1186" s="9"/>
      <c r="L1186" s="9"/>
      <c r="M1186" s="9"/>
      <c r="N1186" s="9"/>
      <c r="O1186" s="13"/>
      <c r="P1186" s="9"/>
      <c r="Q1186" s="9"/>
      <c r="R1186" s="10"/>
      <c r="S1186" s="9"/>
      <c r="T1186" s="9"/>
      <c r="U1186" s="9"/>
      <c r="V1186" s="14"/>
      <c r="W1186" s="9"/>
      <c r="X1186" s="9"/>
      <c r="Y1186" s="9"/>
      <c r="Z1186" s="9"/>
      <c r="AA1186" s="9"/>
    </row>
    <row r="1187" spans="1:27" ht="12.75">
      <c r="A1187" s="10">
        <v>45396</v>
      </c>
      <c r="B1187" s="9" t="s">
        <v>9</v>
      </c>
      <c r="C1187" s="11">
        <v>8163.59</v>
      </c>
      <c r="D1187" s="9">
        <v>90</v>
      </c>
      <c r="E1187" s="12" t="s">
        <v>207</v>
      </c>
      <c r="F1187" s="9"/>
      <c r="G1187" s="9"/>
      <c r="H1187" s="13"/>
      <c r="I1187" s="9" t="s">
        <v>11</v>
      </c>
      <c r="J1187" s="10"/>
      <c r="K1187" s="9"/>
      <c r="L1187" s="9"/>
      <c r="M1187" s="9"/>
      <c r="N1187" s="9"/>
      <c r="O1187" s="13"/>
      <c r="P1187" s="9"/>
      <c r="Q1187" s="9"/>
      <c r="R1187" s="10"/>
      <c r="S1187" s="9"/>
      <c r="T1187" s="9"/>
      <c r="U1187" s="9"/>
      <c r="V1187" s="14"/>
      <c r="W1187" s="9"/>
      <c r="X1187" s="9"/>
      <c r="Y1187" s="9"/>
      <c r="Z1187" s="9"/>
      <c r="AA1187" s="9"/>
    </row>
    <row r="1188" spans="1:27" ht="12.75">
      <c r="A1188" s="10">
        <v>45396</v>
      </c>
      <c r="B1188" s="9" t="s">
        <v>12</v>
      </c>
      <c r="C1188" s="11">
        <v>6058.55</v>
      </c>
      <c r="D1188" s="9">
        <v>77</v>
      </c>
      <c r="E1188" s="12" t="s">
        <v>292</v>
      </c>
      <c r="F1188" s="9"/>
      <c r="G1188" s="9"/>
      <c r="H1188" s="13"/>
      <c r="I1188" s="9" t="s">
        <v>11</v>
      </c>
      <c r="J1188" s="10"/>
      <c r="K1188" s="9"/>
      <c r="L1188" s="9"/>
      <c r="M1188" s="9"/>
      <c r="N1188" s="9"/>
      <c r="O1188" s="13"/>
      <c r="P1188" s="9"/>
      <c r="Q1188" s="9"/>
      <c r="R1188" s="10"/>
      <c r="S1188" s="9"/>
      <c r="T1188" s="9"/>
      <c r="U1188" s="9"/>
      <c r="V1188" s="14"/>
      <c r="W1188" s="9"/>
      <c r="X1188" s="9"/>
      <c r="Y1188" s="9"/>
      <c r="Z1188" s="9"/>
      <c r="AA1188" s="9"/>
    </row>
    <row r="1189" spans="1:27" ht="12.75">
      <c r="A1189" s="10">
        <v>45396</v>
      </c>
      <c r="B1189" s="9" t="s">
        <v>14</v>
      </c>
      <c r="C1189" s="11">
        <v>7543.78</v>
      </c>
      <c r="D1189" s="9">
        <v>95</v>
      </c>
      <c r="E1189" s="12" t="s">
        <v>92</v>
      </c>
      <c r="F1189" s="9"/>
      <c r="G1189" s="9"/>
      <c r="H1189" s="13"/>
      <c r="I1189" s="9" t="s">
        <v>16</v>
      </c>
      <c r="J1189" s="10"/>
      <c r="K1189" s="9"/>
      <c r="L1189" s="9"/>
      <c r="M1189" s="9"/>
      <c r="N1189" s="9"/>
      <c r="O1189" s="13"/>
      <c r="P1189" s="9"/>
      <c r="Q1189" s="9"/>
      <c r="R1189" s="10"/>
      <c r="S1189" s="9"/>
      <c r="T1189" s="9"/>
      <c r="U1189" s="9"/>
      <c r="V1189" s="14"/>
      <c r="W1189" s="9"/>
      <c r="X1189" s="9"/>
      <c r="Y1189" s="9"/>
      <c r="Z1189" s="9"/>
      <c r="AA1189" s="9"/>
    </row>
    <row r="1190" spans="1:27" ht="12.75">
      <c r="A1190" s="10">
        <v>45396</v>
      </c>
      <c r="B1190" s="9" t="s">
        <v>45</v>
      </c>
      <c r="C1190" s="11">
        <v>5541.39</v>
      </c>
      <c r="D1190" s="9">
        <v>60</v>
      </c>
      <c r="E1190" s="12" t="s">
        <v>49</v>
      </c>
      <c r="F1190" s="9"/>
      <c r="G1190" s="9"/>
      <c r="H1190" s="13"/>
      <c r="I1190" s="9" t="s">
        <v>11</v>
      </c>
      <c r="J1190" s="10"/>
      <c r="K1190" s="9"/>
      <c r="L1190" s="9"/>
      <c r="M1190" s="9"/>
      <c r="N1190" s="9"/>
      <c r="O1190" s="13"/>
      <c r="P1190" s="9"/>
      <c r="Q1190" s="9"/>
      <c r="R1190" s="10"/>
      <c r="S1190" s="9"/>
      <c r="T1190" s="9"/>
      <c r="U1190" s="9"/>
      <c r="V1190" s="14"/>
      <c r="W1190" s="9"/>
      <c r="X1190" s="9"/>
      <c r="Y1190" s="9"/>
      <c r="Z1190" s="9"/>
      <c r="AA1190" s="9"/>
    </row>
    <row r="1191" spans="1:27" ht="12.75">
      <c r="A1191" s="10">
        <v>45396</v>
      </c>
      <c r="B1191" s="9" t="s">
        <v>289</v>
      </c>
      <c r="C1191" s="11">
        <v>4517.09</v>
      </c>
      <c r="D1191" s="9">
        <v>50</v>
      </c>
      <c r="E1191" s="12" t="s">
        <v>344</v>
      </c>
      <c r="F1191" s="9"/>
      <c r="G1191" s="9"/>
      <c r="H1191" s="13"/>
      <c r="I1191" s="9" t="s">
        <v>11</v>
      </c>
      <c r="J1191" s="9"/>
      <c r="K1191" s="9"/>
      <c r="L1191" s="9"/>
      <c r="M1191" s="9"/>
      <c r="N1191" s="9"/>
      <c r="O1191" s="13"/>
      <c r="P1191" s="9"/>
      <c r="Q1191" s="9"/>
      <c r="R1191" s="10"/>
      <c r="S1191" s="9"/>
      <c r="T1191" s="9"/>
      <c r="U1191" s="9"/>
      <c r="V1191" s="14"/>
      <c r="W1191" s="9"/>
      <c r="X1191" s="9"/>
      <c r="Y1191" s="9"/>
      <c r="Z1191" s="9"/>
      <c r="AA1191" s="9"/>
    </row>
    <row r="1192" spans="1:27" ht="12.75">
      <c r="A1192" s="10">
        <v>45396</v>
      </c>
      <c r="B1192" s="9" t="s">
        <v>17</v>
      </c>
      <c r="C1192" s="11">
        <v>9818.41</v>
      </c>
      <c r="D1192" s="9">
        <v>107</v>
      </c>
      <c r="E1192" s="12" t="s">
        <v>98</v>
      </c>
      <c r="F1192" s="9"/>
      <c r="G1192" s="9"/>
      <c r="H1192" s="13"/>
      <c r="I1192" s="9" t="s">
        <v>16</v>
      </c>
      <c r="J1192" s="9"/>
      <c r="K1192" s="9"/>
      <c r="L1192" s="9"/>
      <c r="M1192" s="9"/>
      <c r="N1192" s="9"/>
      <c r="O1192" s="13"/>
      <c r="P1192" s="9"/>
      <c r="Q1192" s="9"/>
      <c r="R1192" s="10"/>
      <c r="S1192" s="9"/>
      <c r="T1192" s="9"/>
      <c r="U1192" s="9"/>
      <c r="V1192" s="14"/>
      <c r="W1192" s="9"/>
      <c r="X1192" s="9"/>
      <c r="Y1192" s="9"/>
      <c r="Z1192" s="9"/>
      <c r="AA1192" s="9"/>
    </row>
    <row r="1193" spans="1:27" ht="12.75">
      <c r="A1193" s="10">
        <v>45396</v>
      </c>
      <c r="B1193" s="9" t="s">
        <v>19</v>
      </c>
      <c r="C1193" s="11">
        <v>8222.64</v>
      </c>
      <c r="D1193" s="9">
        <v>102</v>
      </c>
      <c r="E1193" s="12" t="s">
        <v>347</v>
      </c>
      <c r="F1193" s="9"/>
      <c r="G1193" s="9"/>
      <c r="H1193" s="13"/>
      <c r="I1193" s="9" t="s">
        <v>16</v>
      </c>
      <c r="J1193" s="9"/>
      <c r="K1193" s="9"/>
      <c r="L1193" s="9"/>
      <c r="M1193" s="9"/>
      <c r="N1193" s="9"/>
      <c r="O1193" s="13"/>
      <c r="P1193" s="9"/>
      <c r="Q1193" s="9"/>
      <c r="R1193" s="10"/>
      <c r="S1193" s="9"/>
      <c r="T1193" s="9"/>
      <c r="U1193" s="9"/>
      <c r="V1193" s="14"/>
      <c r="W1193" s="9"/>
      <c r="X1193" s="9"/>
      <c r="Y1193" s="9"/>
      <c r="Z1193" s="9"/>
      <c r="AA1193" s="9"/>
    </row>
    <row r="1194" spans="1:27" ht="12.75">
      <c r="A1194" s="10">
        <v>45396</v>
      </c>
      <c r="B1194" s="9" t="s">
        <v>21</v>
      </c>
      <c r="C1194" s="11">
        <v>7759.08</v>
      </c>
      <c r="D1194" s="9">
        <v>101</v>
      </c>
      <c r="E1194" s="12" t="s">
        <v>104</v>
      </c>
      <c r="F1194" s="9"/>
      <c r="G1194" s="9"/>
      <c r="H1194" s="13"/>
      <c r="I1194" s="9" t="s">
        <v>11</v>
      </c>
      <c r="J1194" s="9"/>
      <c r="K1194" s="9"/>
      <c r="L1194" s="9"/>
      <c r="M1194" s="9"/>
      <c r="N1194" s="9"/>
      <c r="O1194" s="13"/>
      <c r="P1194" s="9"/>
      <c r="Q1194" s="9"/>
      <c r="R1194" s="10"/>
      <c r="S1194" s="9"/>
      <c r="T1194" s="9"/>
      <c r="U1194" s="9"/>
      <c r="V1194" s="14"/>
      <c r="W1194" s="9"/>
      <c r="X1194" s="9"/>
      <c r="Y1194" s="9"/>
      <c r="Z1194" s="9"/>
      <c r="AA1194" s="9"/>
    </row>
    <row r="1195" spans="1:27" ht="12.75">
      <c r="A1195" s="10">
        <v>45396</v>
      </c>
      <c r="B1195" s="9" t="s">
        <v>43</v>
      </c>
      <c r="C1195" s="11">
        <v>4223.6000000000004</v>
      </c>
      <c r="D1195" s="9">
        <v>51</v>
      </c>
      <c r="E1195" s="12" t="s">
        <v>27</v>
      </c>
      <c r="F1195" s="9"/>
      <c r="G1195" s="9"/>
      <c r="H1195" s="13"/>
      <c r="I1195" s="9" t="s">
        <v>11</v>
      </c>
      <c r="J1195" s="9"/>
      <c r="K1195" s="9"/>
      <c r="L1195" s="9"/>
      <c r="M1195" s="9"/>
      <c r="N1195" s="9"/>
      <c r="O1195" s="13"/>
      <c r="P1195" s="9"/>
      <c r="Q1195" s="9"/>
      <c r="R1195" s="10"/>
      <c r="S1195" s="9"/>
      <c r="T1195" s="9"/>
      <c r="U1195" s="9"/>
      <c r="V1195" s="14"/>
      <c r="W1195" s="9"/>
      <c r="X1195" s="9"/>
      <c r="Y1195" s="9"/>
      <c r="Z1195" s="9"/>
      <c r="AA1195" s="9"/>
    </row>
    <row r="1196" spans="1:27" ht="12.75">
      <c r="A1196" s="10">
        <v>45397</v>
      </c>
      <c r="B1196" s="9" t="s">
        <v>286</v>
      </c>
      <c r="C1196" s="11">
        <v>2966.06</v>
      </c>
      <c r="D1196" s="9">
        <v>30</v>
      </c>
      <c r="E1196" s="12" t="s">
        <v>70</v>
      </c>
      <c r="F1196" s="9"/>
      <c r="G1196" s="9"/>
      <c r="H1196" s="13"/>
      <c r="I1196" s="9" t="s">
        <v>11</v>
      </c>
      <c r="J1196" s="10"/>
      <c r="K1196" s="9"/>
      <c r="L1196" s="9"/>
      <c r="M1196" s="9"/>
      <c r="N1196" s="9"/>
      <c r="O1196" s="13"/>
      <c r="P1196" s="9"/>
      <c r="Q1196" s="9"/>
      <c r="R1196" s="10"/>
      <c r="S1196" s="9"/>
      <c r="T1196" s="9"/>
      <c r="U1196" s="9"/>
      <c r="V1196" s="14"/>
      <c r="W1196" s="9"/>
      <c r="X1196" s="9"/>
      <c r="Y1196" s="9"/>
      <c r="Z1196" s="9"/>
      <c r="AA1196" s="9"/>
    </row>
    <row r="1197" spans="1:27" ht="12.75">
      <c r="A1197" s="10">
        <v>45397</v>
      </c>
      <c r="B1197" s="9" t="s">
        <v>9</v>
      </c>
      <c r="C1197" s="11">
        <v>2603.14</v>
      </c>
      <c r="D1197" s="9">
        <v>34</v>
      </c>
      <c r="E1197" s="12" t="s">
        <v>126</v>
      </c>
      <c r="F1197" s="9"/>
      <c r="G1197" s="9"/>
      <c r="H1197" s="13"/>
      <c r="I1197" s="9" t="s">
        <v>11</v>
      </c>
      <c r="J1197" s="10"/>
      <c r="K1197" s="9"/>
      <c r="L1197" s="9"/>
      <c r="M1197" s="9"/>
      <c r="N1197" s="9"/>
      <c r="O1197" s="13"/>
      <c r="P1197" s="9"/>
      <c r="Q1197" s="9"/>
      <c r="R1197" s="10"/>
      <c r="S1197" s="9"/>
      <c r="T1197" s="9"/>
      <c r="U1197" s="9"/>
      <c r="V1197" s="14"/>
      <c r="W1197" s="9"/>
      <c r="X1197" s="9"/>
      <c r="Y1197" s="9"/>
      <c r="Z1197" s="9"/>
      <c r="AA1197" s="9"/>
    </row>
    <row r="1198" spans="1:27" ht="12.75">
      <c r="A1198" s="10">
        <v>45397</v>
      </c>
      <c r="B1198" s="9" t="s">
        <v>12</v>
      </c>
      <c r="C1198" s="11">
        <v>2026.33</v>
      </c>
      <c r="D1198" s="9">
        <v>30</v>
      </c>
      <c r="E1198" s="12" t="s">
        <v>121</v>
      </c>
      <c r="F1198" s="9"/>
      <c r="G1198" s="9"/>
      <c r="H1198" s="13"/>
      <c r="I1198" s="9" t="s">
        <v>11</v>
      </c>
      <c r="J1198" s="10"/>
      <c r="K1198" s="9"/>
      <c r="L1198" s="9"/>
      <c r="M1198" s="9"/>
      <c r="N1198" s="9"/>
      <c r="O1198" s="13"/>
      <c r="P1198" s="9"/>
      <c r="Q1198" s="9"/>
      <c r="R1198" s="10"/>
      <c r="S1198" s="9"/>
      <c r="T1198" s="9"/>
      <c r="U1198" s="9"/>
      <c r="V1198" s="14"/>
      <c r="W1198" s="9"/>
      <c r="X1198" s="9"/>
      <c r="Y1198" s="9"/>
      <c r="Z1198" s="9"/>
      <c r="AA1198" s="9"/>
    </row>
    <row r="1199" spans="1:27" ht="12.75">
      <c r="A1199" s="10">
        <v>45397</v>
      </c>
      <c r="B1199" s="9" t="s">
        <v>14</v>
      </c>
      <c r="C1199" s="11">
        <v>1906.02</v>
      </c>
      <c r="D1199" s="9">
        <v>26</v>
      </c>
      <c r="E1199" s="12" t="s">
        <v>177</v>
      </c>
      <c r="F1199" s="9"/>
      <c r="G1199" s="9"/>
      <c r="H1199" s="13"/>
      <c r="I1199" s="9" t="s">
        <v>16</v>
      </c>
      <c r="J1199" s="10"/>
      <c r="K1199" s="9"/>
      <c r="L1199" s="9"/>
      <c r="M1199" s="9"/>
      <c r="N1199" s="9"/>
      <c r="O1199" s="13"/>
      <c r="P1199" s="9"/>
      <c r="Q1199" s="9"/>
      <c r="R1199" s="10"/>
      <c r="S1199" s="9"/>
      <c r="T1199" s="9"/>
      <c r="U1199" s="9"/>
      <c r="V1199" s="14"/>
      <c r="W1199" s="9"/>
      <c r="X1199" s="9"/>
      <c r="Y1199" s="9"/>
      <c r="Z1199" s="9"/>
      <c r="AA1199" s="9"/>
    </row>
    <row r="1200" spans="1:27" ht="12.75">
      <c r="A1200" s="10">
        <v>45397</v>
      </c>
      <c r="B1200" s="9" t="s">
        <v>45</v>
      </c>
      <c r="C1200" s="11">
        <v>2389.6999999999998</v>
      </c>
      <c r="D1200" s="9">
        <v>27</v>
      </c>
      <c r="E1200" s="12" t="s">
        <v>179</v>
      </c>
      <c r="F1200" s="9"/>
      <c r="G1200" s="9"/>
      <c r="H1200" s="13"/>
      <c r="I1200" s="9" t="s">
        <v>11</v>
      </c>
      <c r="J1200" s="10"/>
      <c r="K1200" s="9"/>
      <c r="L1200" s="9"/>
      <c r="M1200" s="9"/>
      <c r="N1200" s="9"/>
      <c r="O1200" s="13"/>
      <c r="P1200" s="9"/>
      <c r="Q1200" s="9"/>
      <c r="R1200" s="10"/>
      <c r="S1200" s="9"/>
      <c r="T1200" s="9"/>
      <c r="U1200" s="9"/>
      <c r="V1200" s="14"/>
      <c r="W1200" s="9"/>
      <c r="X1200" s="9"/>
      <c r="Y1200" s="9"/>
      <c r="Z1200" s="9"/>
      <c r="AA1200" s="9"/>
    </row>
    <row r="1201" spans="1:27" ht="12.75">
      <c r="A1201" s="10">
        <v>45397</v>
      </c>
      <c r="B1201" s="9" t="s">
        <v>289</v>
      </c>
      <c r="C1201" s="11">
        <v>2095.2199999999998</v>
      </c>
      <c r="D1201" s="9">
        <v>27</v>
      </c>
      <c r="E1201" s="12" t="s">
        <v>192</v>
      </c>
      <c r="F1201" s="9"/>
      <c r="G1201" s="9"/>
      <c r="H1201" s="13"/>
      <c r="I1201" s="9" t="s">
        <v>11</v>
      </c>
      <c r="J1201" s="9"/>
      <c r="K1201" s="9"/>
      <c r="L1201" s="9"/>
      <c r="M1201" s="9"/>
      <c r="N1201" s="9"/>
      <c r="O1201" s="13"/>
      <c r="P1201" s="9"/>
      <c r="Q1201" s="9"/>
      <c r="R1201" s="10"/>
      <c r="S1201" s="9"/>
      <c r="T1201" s="9"/>
      <c r="U1201" s="9"/>
      <c r="V1201" s="14"/>
      <c r="W1201" s="9"/>
      <c r="X1201" s="9"/>
      <c r="Y1201" s="9"/>
      <c r="Z1201" s="9"/>
      <c r="AA1201" s="9"/>
    </row>
    <row r="1202" spans="1:27" ht="23.25">
      <c r="A1202" s="10">
        <v>45397</v>
      </c>
      <c r="B1202" s="9" t="s">
        <v>17</v>
      </c>
      <c r="C1202" s="11">
        <v>3280.94</v>
      </c>
      <c r="D1202" s="9">
        <v>38</v>
      </c>
      <c r="E1202" s="12" t="s">
        <v>108</v>
      </c>
      <c r="F1202" s="9"/>
      <c r="G1202" s="9"/>
      <c r="H1202" s="13"/>
      <c r="I1202" s="9" t="s">
        <v>16</v>
      </c>
      <c r="J1202" s="17"/>
      <c r="K1202" s="9"/>
      <c r="L1202" s="9"/>
      <c r="M1202" s="9"/>
      <c r="N1202" s="9"/>
      <c r="O1202" s="13"/>
      <c r="P1202" s="9"/>
      <c r="Q1202" s="9"/>
      <c r="R1202" s="10"/>
      <c r="S1202" s="9"/>
      <c r="T1202" s="9"/>
      <c r="U1202" s="9"/>
      <c r="V1202" s="14"/>
      <c r="W1202" s="9"/>
      <c r="X1202" s="9"/>
      <c r="Y1202" s="9"/>
      <c r="Z1202" s="9"/>
      <c r="AA1202" s="9"/>
    </row>
    <row r="1203" spans="1:27" ht="12.75">
      <c r="A1203" s="10">
        <v>45397</v>
      </c>
      <c r="B1203" s="9" t="s">
        <v>19</v>
      </c>
      <c r="C1203" s="11">
        <v>2397.61</v>
      </c>
      <c r="D1203" s="9">
        <v>32</v>
      </c>
      <c r="E1203" s="12" t="s">
        <v>203</v>
      </c>
      <c r="F1203" s="9"/>
      <c r="G1203" s="9"/>
      <c r="H1203" s="13"/>
      <c r="I1203" s="9" t="s">
        <v>16</v>
      </c>
      <c r="J1203" s="9"/>
      <c r="K1203" s="9"/>
      <c r="L1203" s="9"/>
      <c r="M1203" s="9"/>
      <c r="N1203" s="9"/>
      <c r="O1203" s="13"/>
      <c r="P1203" s="9"/>
      <c r="Q1203" s="9"/>
      <c r="R1203" s="10"/>
      <c r="S1203" s="9"/>
      <c r="T1203" s="9"/>
      <c r="U1203" s="9"/>
      <c r="V1203" s="14"/>
      <c r="W1203" s="9"/>
      <c r="X1203" s="9"/>
      <c r="Y1203" s="9"/>
      <c r="Z1203" s="9"/>
      <c r="AA1203" s="9"/>
    </row>
    <row r="1204" spans="1:27" ht="12.75">
      <c r="A1204" s="10">
        <v>45397</v>
      </c>
      <c r="B1204" s="9" t="s">
        <v>21</v>
      </c>
      <c r="C1204" s="11">
        <v>2947.69</v>
      </c>
      <c r="D1204" s="9">
        <v>33</v>
      </c>
      <c r="E1204" s="12" t="s">
        <v>207</v>
      </c>
      <c r="F1204" s="9"/>
      <c r="G1204" s="9"/>
      <c r="H1204" s="13"/>
      <c r="I1204" s="9" t="s">
        <v>11</v>
      </c>
      <c r="J1204" s="9"/>
      <c r="K1204" s="9"/>
      <c r="L1204" s="9"/>
      <c r="M1204" s="9"/>
      <c r="N1204" s="9"/>
      <c r="O1204" s="13"/>
      <c r="P1204" s="9"/>
      <c r="Q1204" s="9"/>
      <c r="R1204" s="10"/>
      <c r="S1204" s="9"/>
      <c r="T1204" s="9"/>
      <c r="U1204" s="9"/>
      <c r="V1204" s="14"/>
      <c r="W1204" s="9"/>
      <c r="X1204" s="9"/>
      <c r="Y1204" s="9"/>
      <c r="Z1204" s="9"/>
      <c r="AA1204" s="9"/>
    </row>
    <row r="1205" spans="1:27" ht="12.75">
      <c r="A1205" s="10">
        <v>45397</v>
      </c>
      <c r="B1205" s="9" t="s">
        <v>43</v>
      </c>
      <c r="C1205" s="11">
        <v>3016.22</v>
      </c>
      <c r="D1205" s="9">
        <v>34</v>
      </c>
      <c r="E1205" s="12" t="s">
        <v>84</v>
      </c>
      <c r="F1205" s="9"/>
      <c r="G1205" s="9"/>
      <c r="H1205" s="13"/>
      <c r="I1205" s="9" t="s">
        <v>11</v>
      </c>
      <c r="J1205" s="9"/>
      <c r="K1205" s="9"/>
      <c r="L1205" s="9"/>
      <c r="M1205" s="9"/>
      <c r="N1205" s="9"/>
      <c r="O1205" s="13"/>
      <c r="P1205" s="9"/>
      <c r="Q1205" s="9"/>
      <c r="R1205" s="10"/>
      <c r="S1205" s="9"/>
      <c r="T1205" s="9"/>
      <c r="U1205" s="9"/>
      <c r="V1205" s="14"/>
      <c r="W1205" s="9"/>
      <c r="X1205" s="9"/>
      <c r="Y1205" s="9"/>
      <c r="Z1205" s="9"/>
      <c r="AA1205" s="9"/>
    </row>
    <row r="1206" spans="1:27" ht="12.75">
      <c r="A1206" s="10">
        <v>45398</v>
      </c>
      <c r="B1206" s="9" t="s">
        <v>286</v>
      </c>
      <c r="C1206" s="11">
        <v>0</v>
      </c>
      <c r="D1206" s="9">
        <v>0</v>
      </c>
      <c r="E1206" s="12"/>
      <c r="F1206" s="9"/>
      <c r="G1206" s="9"/>
      <c r="H1206" s="13"/>
      <c r="I1206" s="9" t="s">
        <v>11</v>
      </c>
      <c r="J1206" s="10"/>
      <c r="K1206" s="9"/>
      <c r="L1206" s="9"/>
      <c r="M1206" s="9"/>
      <c r="N1206" s="9"/>
      <c r="O1206" s="13"/>
      <c r="P1206" s="9"/>
      <c r="Q1206" s="9"/>
      <c r="R1206" s="10"/>
      <c r="S1206" s="9"/>
      <c r="T1206" s="9"/>
      <c r="U1206" s="9"/>
      <c r="V1206" s="14"/>
      <c r="W1206" s="9"/>
      <c r="X1206" s="9"/>
      <c r="Y1206" s="9"/>
      <c r="Z1206" s="9"/>
      <c r="AA1206" s="9"/>
    </row>
    <row r="1207" spans="1:27" ht="12.75">
      <c r="A1207" s="10">
        <v>45398</v>
      </c>
      <c r="B1207" s="9" t="s">
        <v>9</v>
      </c>
      <c r="C1207" s="11">
        <v>4566.12</v>
      </c>
      <c r="D1207" s="9">
        <v>51</v>
      </c>
      <c r="E1207" s="12" t="s">
        <v>80</v>
      </c>
      <c r="F1207" s="9"/>
      <c r="G1207" s="9"/>
      <c r="H1207" s="13"/>
      <c r="I1207" s="9" t="s">
        <v>11</v>
      </c>
      <c r="J1207" s="10"/>
      <c r="K1207" s="9"/>
      <c r="L1207" s="9"/>
      <c r="M1207" s="9"/>
      <c r="N1207" s="9"/>
      <c r="O1207" s="13"/>
      <c r="P1207" s="9"/>
      <c r="Q1207" s="9"/>
      <c r="R1207" s="10"/>
      <c r="S1207" s="9"/>
      <c r="T1207" s="9"/>
      <c r="U1207" s="9"/>
      <c r="V1207" s="14"/>
      <c r="W1207" s="9"/>
      <c r="X1207" s="9"/>
      <c r="Y1207" s="9"/>
      <c r="Z1207" s="9"/>
      <c r="AA1207" s="9"/>
    </row>
    <row r="1208" spans="1:27" ht="12.75">
      <c r="A1208" s="10">
        <v>45398</v>
      </c>
      <c r="B1208" s="9" t="s">
        <v>12</v>
      </c>
      <c r="C1208" s="11">
        <v>4168.28</v>
      </c>
      <c r="D1208" s="9">
        <v>37</v>
      </c>
      <c r="E1208" s="12" t="s">
        <v>195</v>
      </c>
      <c r="F1208" s="9"/>
      <c r="G1208" s="9"/>
      <c r="H1208" s="13"/>
      <c r="I1208" s="9" t="s">
        <v>11</v>
      </c>
      <c r="J1208" s="10"/>
      <c r="K1208" s="9"/>
      <c r="L1208" s="9"/>
      <c r="M1208" s="9"/>
      <c r="N1208" s="9"/>
      <c r="O1208" s="13"/>
      <c r="P1208" s="9"/>
      <c r="Q1208" s="9"/>
      <c r="R1208" s="10"/>
      <c r="S1208" s="9"/>
      <c r="T1208" s="9"/>
      <c r="U1208" s="9"/>
      <c r="V1208" s="14"/>
      <c r="W1208" s="9"/>
      <c r="X1208" s="9"/>
      <c r="Y1208" s="9"/>
      <c r="Z1208" s="9"/>
      <c r="AA1208" s="9"/>
    </row>
    <row r="1209" spans="1:27" ht="12.75">
      <c r="A1209" s="10">
        <v>45398</v>
      </c>
      <c r="B1209" s="9" t="s">
        <v>14</v>
      </c>
      <c r="C1209" s="11">
        <v>3447.8</v>
      </c>
      <c r="D1209" s="9">
        <v>38</v>
      </c>
      <c r="E1209" s="12" t="s">
        <v>348</v>
      </c>
      <c r="F1209" s="9"/>
      <c r="G1209" s="9"/>
      <c r="H1209" s="13"/>
      <c r="I1209" s="9" t="s">
        <v>16</v>
      </c>
      <c r="J1209" s="10"/>
      <c r="K1209" s="9"/>
      <c r="L1209" s="9"/>
      <c r="M1209" s="9"/>
      <c r="N1209" s="9"/>
      <c r="O1209" s="13"/>
      <c r="P1209" s="9"/>
      <c r="Q1209" s="9"/>
      <c r="R1209" s="10"/>
      <c r="S1209" s="9"/>
      <c r="T1209" s="9"/>
      <c r="U1209" s="9"/>
      <c r="V1209" s="14"/>
      <c r="W1209" s="9"/>
      <c r="X1209" s="9"/>
      <c r="Y1209" s="9"/>
      <c r="Z1209" s="9"/>
      <c r="AA1209" s="9"/>
    </row>
    <row r="1210" spans="1:27" ht="12.75">
      <c r="A1210" s="10">
        <v>45398</v>
      </c>
      <c r="B1210" s="9" t="s">
        <v>45</v>
      </c>
      <c r="C1210" s="11">
        <v>2880.54</v>
      </c>
      <c r="D1210" s="9">
        <v>29</v>
      </c>
      <c r="E1210" s="12" t="s">
        <v>29</v>
      </c>
      <c r="F1210" s="9"/>
      <c r="G1210" s="9"/>
      <c r="H1210" s="13"/>
      <c r="I1210" s="9" t="s">
        <v>11</v>
      </c>
      <c r="J1210" s="10"/>
      <c r="K1210" s="9"/>
      <c r="L1210" s="9"/>
      <c r="M1210" s="9"/>
      <c r="N1210" s="9"/>
      <c r="O1210" s="13"/>
      <c r="P1210" s="9"/>
      <c r="Q1210" s="9"/>
      <c r="R1210" s="10"/>
      <c r="S1210" s="9"/>
      <c r="T1210" s="9"/>
      <c r="U1210" s="9"/>
      <c r="V1210" s="14"/>
      <c r="W1210" s="9"/>
      <c r="X1210" s="9"/>
      <c r="Y1210" s="9"/>
      <c r="Z1210" s="9"/>
      <c r="AA1210" s="9"/>
    </row>
    <row r="1211" spans="1:27" ht="12.75">
      <c r="A1211" s="10">
        <v>45398</v>
      </c>
      <c r="B1211" s="9" t="s">
        <v>289</v>
      </c>
      <c r="C1211" s="11">
        <v>3774</v>
      </c>
      <c r="D1211" s="9">
        <v>31</v>
      </c>
      <c r="E1211" s="12" t="s">
        <v>70</v>
      </c>
      <c r="F1211" s="9"/>
      <c r="G1211" s="9"/>
      <c r="H1211" s="13"/>
      <c r="I1211" s="9" t="s">
        <v>11</v>
      </c>
      <c r="J1211" s="9"/>
      <c r="K1211" s="9"/>
      <c r="L1211" s="9"/>
      <c r="M1211" s="9"/>
      <c r="N1211" s="9"/>
      <c r="O1211" s="13"/>
      <c r="P1211" s="9"/>
      <c r="Q1211" s="9"/>
      <c r="R1211" s="10"/>
      <c r="S1211" s="9"/>
      <c r="T1211" s="9"/>
      <c r="U1211" s="9"/>
      <c r="V1211" s="14"/>
      <c r="W1211" s="9"/>
      <c r="X1211" s="9"/>
      <c r="Y1211" s="9"/>
      <c r="Z1211" s="9"/>
      <c r="AA1211" s="9"/>
    </row>
    <row r="1212" spans="1:27" ht="23.25">
      <c r="A1212" s="10">
        <v>45398</v>
      </c>
      <c r="B1212" s="9" t="s">
        <v>17</v>
      </c>
      <c r="C1212" s="11">
        <v>4220.08</v>
      </c>
      <c r="D1212" s="9">
        <v>45</v>
      </c>
      <c r="E1212" s="12" t="s">
        <v>201</v>
      </c>
      <c r="F1212" s="9"/>
      <c r="G1212" s="9"/>
      <c r="H1212" s="13"/>
      <c r="I1212" s="9" t="s">
        <v>16</v>
      </c>
      <c r="J1212" s="17"/>
      <c r="K1212" s="9"/>
      <c r="L1212" s="9"/>
      <c r="M1212" s="9"/>
      <c r="N1212" s="9"/>
      <c r="O1212" s="13"/>
      <c r="P1212" s="9"/>
      <c r="Q1212" s="9"/>
      <c r="R1212" s="10"/>
      <c r="S1212" s="9"/>
      <c r="T1212" s="9"/>
      <c r="U1212" s="9"/>
      <c r="V1212" s="14"/>
      <c r="W1212" s="9"/>
      <c r="X1212" s="9"/>
      <c r="Y1212" s="9"/>
      <c r="Z1212" s="9"/>
      <c r="AA1212" s="9"/>
    </row>
    <row r="1213" spans="1:27" ht="12.75">
      <c r="A1213" s="10">
        <v>45398</v>
      </c>
      <c r="B1213" s="9" t="s">
        <v>19</v>
      </c>
      <c r="C1213" s="11">
        <v>2171.87</v>
      </c>
      <c r="D1213" s="9">
        <v>30</v>
      </c>
      <c r="E1213" s="12" t="s">
        <v>128</v>
      </c>
      <c r="F1213" s="9"/>
      <c r="G1213" s="9"/>
      <c r="H1213" s="13"/>
      <c r="I1213" s="9" t="s">
        <v>16</v>
      </c>
      <c r="J1213" s="9"/>
      <c r="K1213" s="9"/>
      <c r="L1213" s="9"/>
      <c r="M1213" s="9"/>
      <c r="N1213" s="9"/>
      <c r="O1213" s="13"/>
      <c r="P1213" s="9"/>
      <c r="Q1213" s="9"/>
      <c r="R1213" s="10"/>
      <c r="S1213" s="9"/>
      <c r="T1213" s="9"/>
      <c r="U1213" s="9"/>
      <c r="V1213" s="14"/>
      <c r="W1213" s="9"/>
      <c r="X1213" s="9"/>
      <c r="Y1213" s="9"/>
      <c r="Z1213" s="9"/>
      <c r="AA1213" s="9"/>
    </row>
    <row r="1214" spans="1:27" ht="12.75">
      <c r="A1214" s="10">
        <v>45398</v>
      </c>
      <c r="B1214" s="9" t="s">
        <v>21</v>
      </c>
      <c r="C1214" s="11">
        <v>4984.83</v>
      </c>
      <c r="D1214" s="9">
        <v>51</v>
      </c>
      <c r="E1214" s="12" t="s">
        <v>25</v>
      </c>
      <c r="F1214" s="9"/>
      <c r="G1214" s="9"/>
      <c r="H1214" s="13"/>
      <c r="I1214" s="9" t="s">
        <v>11</v>
      </c>
      <c r="J1214" s="9"/>
      <c r="K1214" s="9"/>
      <c r="L1214" s="9"/>
      <c r="M1214" s="9"/>
      <c r="N1214" s="9"/>
      <c r="O1214" s="13"/>
      <c r="P1214" s="9"/>
      <c r="Q1214" s="9"/>
      <c r="R1214" s="10"/>
      <c r="S1214" s="9"/>
      <c r="T1214" s="9"/>
      <c r="U1214" s="9"/>
      <c r="V1214" s="14"/>
      <c r="W1214" s="9"/>
      <c r="X1214" s="9"/>
      <c r="Y1214" s="9"/>
      <c r="Z1214" s="9"/>
      <c r="AA1214" s="9"/>
    </row>
    <row r="1215" spans="1:27" ht="12.75">
      <c r="A1215" s="10">
        <v>45398</v>
      </c>
      <c r="B1215" s="9" t="s">
        <v>43</v>
      </c>
      <c r="C1215" s="11">
        <v>2269.66</v>
      </c>
      <c r="D1215" s="9">
        <v>28</v>
      </c>
      <c r="E1215" s="12" t="s">
        <v>101</v>
      </c>
      <c r="F1215" s="9"/>
      <c r="G1215" s="9"/>
      <c r="H1215" s="13"/>
      <c r="I1215" s="9" t="s">
        <v>11</v>
      </c>
      <c r="J1215" s="9"/>
      <c r="K1215" s="9"/>
      <c r="L1215" s="9"/>
      <c r="M1215" s="9"/>
      <c r="N1215" s="9"/>
      <c r="O1215" s="13"/>
      <c r="P1215" s="9"/>
      <c r="Q1215" s="9"/>
      <c r="R1215" s="10"/>
      <c r="S1215" s="9"/>
      <c r="T1215" s="9"/>
      <c r="U1215" s="9"/>
      <c r="V1215" s="14"/>
      <c r="W1215" s="9"/>
      <c r="X1215" s="9"/>
      <c r="Y1215" s="9"/>
      <c r="Z1215" s="9"/>
      <c r="AA1215" s="9"/>
    </row>
    <row r="1216" spans="1:27" ht="12.75">
      <c r="A1216" s="10">
        <v>45399</v>
      </c>
      <c r="B1216" s="9" t="s">
        <v>286</v>
      </c>
      <c r="C1216" s="11">
        <v>2617.84</v>
      </c>
      <c r="D1216" s="9">
        <v>31</v>
      </c>
      <c r="E1216" s="12" t="s">
        <v>174</v>
      </c>
      <c r="F1216" s="9"/>
      <c r="G1216" s="9"/>
      <c r="H1216" s="13"/>
      <c r="I1216" s="9" t="s">
        <v>11</v>
      </c>
      <c r="J1216" s="10"/>
      <c r="K1216" s="9"/>
      <c r="L1216" s="9"/>
      <c r="M1216" s="9"/>
      <c r="N1216" s="9"/>
      <c r="O1216" s="13"/>
      <c r="P1216" s="9"/>
      <c r="Q1216" s="9"/>
      <c r="R1216" s="10"/>
      <c r="S1216" s="9"/>
      <c r="T1216" s="9"/>
      <c r="U1216" s="9"/>
      <c r="V1216" s="14"/>
      <c r="W1216" s="9"/>
      <c r="X1216" s="9"/>
      <c r="Y1216" s="9"/>
      <c r="Z1216" s="9"/>
      <c r="AA1216" s="9"/>
    </row>
    <row r="1217" spans="1:27" ht="12.75">
      <c r="A1217" s="10">
        <v>45399</v>
      </c>
      <c r="B1217" s="9" t="s">
        <v>9</v>
      </c>
      <c r="C1217" s="11">
        <v>3744.14</v>
      </c>
      <c r="D1217" s="9">
        <v>56</v>
      </c>
      <c r="E1217" s="12" t="s">
        <v>60</v>
      </c>
      <c r="F1217" s="9"/>
      <c r="G1217" s="9"/>
      <c r="H1217" s="13"/>
      <c r="I1217" s="9" t="s">
        <v>11</v>
      </c>
      <c r="J1217" s="10"/>
      <c r="K1217" s="9"/>
      <c r="L1217" s="9"/>
      <c r="M1217" s="9"/>
      <c r="N1217" s="9"/>
      <c r="O1217" s="13"/>
      <c r="P1217" s="9"/>
      <c r="Q1217" s="9"/>
      <c r="R1217" s="10"/>
      <c r="S1217" s="9"/>
      <c r="T1217" s="9"/>
      <c r="U1217" s="9"/>
      <c r="V1217" s="14"/>
      <c r="W1217" s="9"/>
      <c r="X1217" s="9"/>
      <c r="Y1217" s="9"/>
      <c r="Z1217" s="9"/>
      <c r="AA1217" s="9"/>
    </row>
    <row r="1218" spans="1:27" ht="12.75">
      <c r="A1218" s="10">
        <v>45399</v>
      </c>
      <c r="B1218" s="9" t="s">
        <v>12</v>
      </c>
      <c r="C1218" s="11">
        <v>3207.82</v>
      </c>
      <c r="D1218" s="9">
        <v>36</v>
      </c>
      <c r="E1218" s="12" t="s">
        <v>191</v>
      </c>
      <c r="F1218" s="9"/>
      <c r="G1218" s="9"/>
      <c r="H1218" s="13"/>
      <c r="I1218" s="9" t="s">
        <v>11</v>
      </c>
      <c r="J1218" s="10"/>
      <c r="K1218" s="9"/>
      <c r="L1218" s="9"/>
      <c r="M1218" s="9"/>
      <c r="N1218" s="9"/>
      <c r="O1218" s="13"/>
      <c r="P1218" s="9"/>
      <c r="Q1218" s="9"/>
      <c r="R1218" s="10"/>
      <c r="S1218" s="9"/>
      <c r="T1218" s="9"/>
      <c r="U1218" s="9"/>
      <c r="V1218" s="14"/>
      <c r="W1218" s="9"/>
      <c r="X1218" s="9"/>
      <c r="Y1218" s="9"/>
      <c r="Z1218" s="9"/>
      <c r="AA1218" s="9"/>
    </row>
    <row r="1219" spans="1:27" ht="12.75">
      <c r="A1219" s="10">
        <v>45399</v>
      </c>
      <c r="B1219" s="9" t="s">
        <v>14</v>
      </c>
      <c r="C1219" s="11">
        <v>2605.04</v>
      </c>
      <c r="D1219" s="9">
        <v>35</v>
      </c>
      <c r="E1219" s="12" t="s">
        <v>349</v>
      </c>
      <c r="F1219" s="9"/>
      <c r="G1219" s="9"/>
      <c r="H1219" s="13"/>
      <c r="I1219" s="9" t="s">
        <v>16</v>
      </c>
      <c r="J1219" s="10"/>
      <c r="K1219" s="9"/>
      <c r="L1219" s="9"/>
      <c r="M1219" s="9"/>
      <c r="N1219" s="9"/>
      <c r="O1219" s="13"/>
      <c r="P1219" s="9"/>
      <c r="Q1219" s="9"/>
      <c r="R1219" s="10"/>
      <c r="S1219" s="9"/>
      <c r="T1219" s="9"/>
      <c r="U1219" s="9"/>
      <c r="V1219" s="14"/>
      <c r="W1219" s="9"/>
      <c r="X1219" s="9"/>
      <c r="Y1219" s="9"/>
      <c r="Z1219" s="9"/>
      <c r="AA1219" s="9"/>
    </row>
    <row r="1220" spans="1:27" ht="12.75">
      <c r="A1220" s="10">
        <v>45399</v>
      </c>
      <c r="B1220" s="9" t="s">
        <v>45</v>
      </c>
      <c r="C1220" s="11">
        <v>3115.34</v>
      </c>
      <c r="D1220" s="9">
        <v>35</v>
      </c>
      <c r="E1220" s="12" t="s">
        <v>171</v>
      </c>
      <c r="F1220" s="9"/>
      <c r="G1220" s="9"/>
      <c r="H1220" s="13"/>
      <c r="I1220" s="9" t="s">
        <v>11</v>
      </c>
      <c r="J1220" s="10"/>
      <c r="K1220" s="9"/>
      <c r="L1220" s="9"/>
      <c r="M1220" s="9"/>
      <c r="N1220" s="9"/>
      <c r="O1220" s="13"/>
      <c r="P1220" s="9"/>
      <c r="Q1220" s="9"/>
      <c r="R1220" s="10"/>
      <c r="S1220" s="9"/>
      <c r="T1220" s="9"/>
      <c r="U1220" s="9"/>
      <c r="V1220" s="14"/>
      <c r="W1220" s="9"/>
      <c r="X1220" s="9"/>
      <c r="Y1220" s="9"/>
      <c r="Z1220" s="9"/>
      <c r="AA1220" s="9"/>
    </row>
    <row r="1221" spans="1:27" ht="12.75">
      <c r="A1221" s="10">
        <v>45399</v>
      </c>
      <c r="B1221" s="9" t="s">
        <v>289</v>
      </c>
      <c r="C1221" s="11">
        <v>3012.74</v>
      </c>
      <c r="D1221" s="9">
        <v>34</v>
      </c>
      <c r="E1221" s="12" t="s">
        <v>49</v>
      </c>
      <c r="F1221" s="9"/>
      <c r="G1221" s="9"/>
      <c r="H1221" s="13"/>
      <c r="I1221" s="9" t="s">
        <v>11</v>
      </c>
      <c r="J1221" s="9"/>
      <c r="K1221" s="9"/>
      <c r="L1221" s="9"/>
      <c r="M1221" s="9"/>
      <c r="N1221" s="9"/>
      <c r="O1221" s="13"/>
      <c r="P1221" s="9"/>
      <c r="Q1221" s="9"/>
      <c r="R1221" s="10"/>
      <c r="S1221" s="9"/>
      <c r="T1221" s="9"/>
      <c r="U1221" s="9"/>
      <c r="V1221" s="14"/>
      <c r="W1221" s="9"/>
      <c r="X1221" s="9"/>
      <c r="Y1221" s="9"/>
      <c r="Z1221" s="9"/>
      <c r="AA1221" s="9"/>
    </row>
    <row r="1222" spans="1:27" ht="12.75">
      <c r="A1222" s="10">
        <v>45399</v>
      </c>
      <c r="B1222" s="9" t="s">
        <v>17</v>
      </c>
      <c r="C1222" s="11">
        <v>4790.58</v>
      </c>
      <c r="D1222" s="9">
        <v>53</v>
      </c>
      <c r="E1222" s="12" t="s">
        <v>86</v>
      </c>
      <c r="F1222" s="9"/>
      <c r="G1222" s="9"/>
      <c r="H1222" s="13"/>
      <c r="I1222" s="9" t="s">
        <v>16</v>
      </c>
      <c r="J1222" s="9"/>
      <c r="K1222" s="9"/>
      <c r="L1222" s="9"/>
      <c r="M1222" s="9"/>
      <c r="N1222" s="9"/>
      <c r="O1222" s="13"/>
      <c r="P1222" s="9"/>
      <c r="Q1222" s="9"/>
      <c r="R1222" s="10"/>
      <c r="S1222" s="9"/>
      <c r="T1222" s="9"/>
      <c r="U1222" s="9"/>
      <c r="V1222" s="14"/>
      <c r="W1222" s="9"/>
      <c r="X1222" s="9"/>
      <c r="Y1222" s="9"/>
      <c r="Z1222" s="9"/>
      <c r="AA1222" s="9"/>
    </row>
    <row r="1223" spans="1:27" ht="12.75">
      <c r="A1223" s="10">
        <v>45399</v>
      </c>
      <c r="B1223" s="9" t="s">
        <v>19</v>
      </c>
      <c r="C1223" s="11">
        <v>2350.37</v>
      </c>
      <c r="D1223" s="9">
        <v>31</v>
      </c>
      <c r="E1223" s="12" t="s">
        <v>20</v>
      </c>
      <c r="F1223" s="9"/>
      <c r="G1223" s="9"/>
      <c r="H1223" s="13"/>
      <c r="I1223" s="9" t="s">
        <v>16</v>
      </c>
      <c r="J1223" s="9"/>
      <c r="K1223" s="9"/>
      <c r="L1223" s="9"/>
      <c r="M1223" s="9"/>
      <c r="N1223" s="9"/>
      <c r="O1223" s="13"/>
      <c r="P1223" s="9"/>
      <c r="Q1223" s="9"/>
      <c r="R1223" s="10"/>
      <c r="S1223" s="9"/>
      <c r="T1223" s="9"/>
      <c r="U1223" s="9"/>
      <c r="V1223" s="14"/>
      <c r="W1223" s="9"/>
      <c r="X1223" s="9"/>
      <c r="Y1223" s="9"/>
      <c r="Z1223" s="9"/>
      <c r="AA1223" s="9"/>
    </row>
    <row r="1224" spans="1:27" ht="12.75">
      <c r="A1224" s="10">
        <v>45399</v>
      </c>
      <c r="B1224" s="9" t="s">
        <v>21</v>
      </c>
      <c r="C1224" s="11">
        <v>3068.28</v>
      </c>
      <c r="D1224" s="9">
        <v>36</v>
      </c>
      <c r="E1224" s="12" t="s">
        <v>140</v>
      </c>
      <c r="F1224" s="9"/>
      <c r="G1224" s="9"/>
      <c r="H1224" s="13"/>
      <c r="I1224" s="9" t="s">
        <v>11</v>
      </c>
      <c r="J1224" s="9"/>
      <c r="K1224" s="9"/>
      <c r="L1224" s="9"/>
      <c r="M1224" s="9"/>
      <c r="N1224" s="9"/>
      <c r="O1224" s="13"/>
      <c r="P1224" s="9"/>
      <c r="Q1224" s="9"/>
      <c r="R1224" s="10"/>
      <c r="S1224" s="9"/>
      <c r="T1224" s="9"/>
      <c r="U1224" s="9"/>
      <c r="V1224" s="14"/>
      <c r="W1224" s="9"/>
      <c r="X1224" s="9"/>
      <c r="Y1224" s="9"/>
      <c r="Z1224" s="9"/>
      <c r="AA1224" s="9"/>
    </row>
    <row r="1225" spans="1:27" ht="12.75">
      <c r="A1225" s="10">
        <v>45399</v>
      </c>
      <c r="B1225" s="9" t="s">
        <v>43</v>
      </c>
      <c r="C1225" s="11">
        <v>2122.8200000000002</v>
      </c>
      <c r="D1225" s="9">
        <v>30</v>
      </c>
      <c r="E1225" s="12" t="s">
        <v>207</v>
      </c>
      <c r="F1225" s="9"/>
      <c r="G1225" s="9"/>
      <c r="H1225" s="13"/>
      <c r="I1225" s="9" t="s">
        <v>11</v>
      </c>
      <c r="J1225" s="9"/>
      <c r="K1225" s="9"/>
      <c r="L1225" s="9"/>
      <c r="M1225" s="9"/>
      <c r="N1225" s="9"/>
      <c r="O1225" s="13"/>
      <c r="P1225" s="9"/>
      <c r="Q1225" s="9"/>
      <c r="R1225" s="10"/>
      <c r="S1225" s="9"/>
      <c r="T1225" s="9"/>
      <c r="U1225" s="9"/>
      <c r="V1225" s="14"/>
      <c r="W1225" s="9"/>
      <c r="X1225" s="9"/>
      <c r="Y1225" s="9"/>
      <c r="Z1225" s="9"/>
      <c r="AA1225" s="9"/>
    </row>
    <row r="1226" spans="1:27" ht="12.75">
      <c r="A1226" s="10">
        <v>45400</v>
      </c>
      <c r="B1226" s="9" t="s">
        <v>286</v>
      </c>
      <c r="C1226" s="11">
        <v>3261.75</v>
      </c>
      <c r="D1226" s="9">
        <v>39</v>
      </c>
      <c r="E1226" s="12" t="s">
        <v>252</v>
      </c>
      <c r="F1226" s="9"/>
      <c r="G1226" s="9"/>
      <c r="H1226" s="13"/>
      <c r="I1226" s="9" t="s">
        <v>11</v>
      </c>
      <c r="J1226" s="10"/>
      <c r="K1226" s="9"/>
      <c r="L1226" s="9"/>
      <c r="M1226" s="9"/>
      <c r="N1226" s="9"/>
      <c r="O1226" s="13"/>
      <c r="P1226" s="9"/>
      <c r="Q1226" s="9"/>
      <c r="R1226" s="10"/>
      <c r="S1226" s="9"/>
      <c r="T1226" s="9"/>
      <c r="U1226" s="9"/>
      <c r="V1226" s="14"/>
      <c r="W1226" s="9"/>
      <c r="X1226" s="9"/>
      <c r="Y1226" s="9"/>
      <c r="Z1226" s="9"/>
      <c r="AA1226" s="9"/>
    </row>
    <row r="1227" spans="1:27" ht="12.75">
      <c r="A1227" s="10">
        <v>45400</v>
      </c>
      <c r="B1227" s="9" t="s">
        <v>9</v>
      </c>
      <c r="C1227" s="11">
        <v>3121.96</v>
      </c>
      <c r="D1227" s="9">
        <v>44</v>
      </c>
      <c r="E1227" s="12" t="s">
        <v>97</v>
      </c>
      <c r="F1227" s="9"/>
      <c r="G1227" s="9"/>
      <c r="H1227" s="13"/>
      <c r="I1227" s="9" t="s">
        <v>11</v>
      </c>
      <c r="J1227" s="10"/>
      <c r="K1227" s="9"/>
      <c r="L1227" s="9"/>
      <c r="M1227" s="9"/>
      <c r="N1227" s="9"/>
      <c r="O1227" s="13"/>
      <c r="P1227" s="9"/>
      <c r="Q1227" s="9"/>
      <c r="R1227" s="10"/>
      <c r="S1227" s="9"/>
      <c r="T1227" s="9"/>
      <c r="U1227" s="9"/>
      <c r="V1227" s="14"/>
      <c r="W1227" s="9"/>
      <c r="X1227" s="9"/>
      <c r="Y1227" s="9"/>
      <c r="Z1227" s="9"/>
      <c r="AA1227" s="9"/>
    </row>
    <row r="1228" spans="1:27" ht="12.75">
      <c r="A1228" s="10">
        <v>45400</v>
      </c>
      <c r="B1228" s="9" t="s">
        <v>12</v>
      </c>
      <c r="C1228" s="11">
        <v>4245.68</v>
      </c>
      <c r="D1228" s="9">
        <v>45</v>
      </c>
      <c r="E1228" s="12" t="s">
        <v>195</v>
      </c>
      <c r="F1228" s="9"/>
      <c r="G1228" s="9"/>
      <c r="H1228" s="13"/>
      <c r="I1228" s="9" t="s">
        <v>11</v>
      </c>
      <c r="J1228" s="10"/>
      <c r="K1228" s="9"/>
      <c r="L1228" s="9"/>
      <c r="M1228" s="9"/>
      <c r="N1228" s="9"/>
      <c r="O1228" s="13"/>
      <c r="P1228" s="9"/>
      <c r="Q1228" s="9"/>
      <c r="R1228" s="10"/>
      <c r="S1228" s="9"/>
      <c r="T1228" s="9"/>
      <c r="U1228" s="9"/>
      <c r="V1228" s="14"/>
      <c r="W1228" s="9"/>
      <c r="X1228" s="9"/>
      <c r="Y1228" s="9"/>
      <c r="Z1228" s="9"/>
      <c r="AA1228" s="9"/>
    </row>
    <row r="1229" spans="1:27" ht="12.75">
      <c r="A1229" s="10">
        <v>45400</v>
      </c>
      <c r="B1229" s="9" t="s">
        <v>14</v>
      </c>
      <c r="C1229" s="11">
        <v>3429.59</v>
      </c>
      <c r="D1229" s="9">
        <v>42</v>
      </c>
      <c r="E1229" s="12" t="s">
        <v>308</v>
      </c>
      <c r="F1229" s="9"/>
      <c r="G1229" s="9"/>
      <c r="H1229" s="13"/>
      <c r="I1229" s="9" t="s">
        <v>16</v>
      </c>
      <c r="J1229" s="10"/>
      <c r="K1229" s="9"/>
      <c r="L1229" s="9"/>
      <c r="M1229" s="9"/>
      <c r="N1229" s="9"/>
      <c r="O1229" s="13"/>
      <c r="P1229" s="9"/>
      <c r="Q1229" s="9"/>
      <c r="R1229" s="10"/>
      <c r="S1229" s="9"/>
      <c r="T1229" s="9"/>
      <c r="U1229" s="9"/>
      <c r="V1229" s="14"/>
      <c r="W1229" s="9"/>
      <c r="X1229" s="9"/>
      <c r="Y1229" s="9"/>
      <c r="Z1229" s="9"/>
      <c r="AA1229" s="9"/>
    </row>
    <row r="1230" spans="1:27" ht="12.75">
      <c r="A1230" s="10">
        <v>45400</v>
      </c>
      <c r="B1230" s="9" t="s">
        <v>45</v>
      </c>
      <c r="C1230" s="11">
        <v>4291.01</v>
      </c>
      <c r="D1230" s="9">
        <v>48</v>
      </c>
      <c r="E1230" s="12" t="s">
        <v>109</v>
      </c>
      <c r="F1230" s="9"/>
      <c r="G1230" s="9"/>
      <c r="H1230" s="13"/>
      <c r="I1230" s="9" t="s">
        <v>11</v>
      </c>
      <c r="J1230" s="10"/>
      <c r="K1230" s="9"/>
      <c r="L1230" s="9"/>
      <c r="M1230" s="9"/>
      <c r="N1230" s="9"/>
      <c r="O1230" s="13"/>
      <c r="P1230" s="9"/>
      <c r="Q1230" s="9"/>
      <c r="R1230" s="10"/>
      <c r="S1230" s="9"/>
      <c r="T1230" s="9"/>
      <c r="U1230" s="9"/>
      <c r="V1230" s="14"/>
      <c r="W1230" s="9"/>
      <c r="X1230" s="9"/>
      <c r="Y1230" s="9"/>
      <c r="Z1230" s="9"/>
      <c r="AA1230" s="9"/>
    </row>
    <row r="1231" spans="1:27" ht="12.75">
      <c r="A1231" s="10">
        <v>45400</v>
      </c>
      <c r="B1231" s="9" t="s">
        <v>289</v>
      </c>
      <c r="C1231" s="11">
        <v>4317.51</v>
      </c>
      <c r="D1231" s="9">
        <v>44</v>
      </c>
      <c r="E1231" s="12" t="s">
        <v>177</v>
      </c>
      <c r="F1231" s="9"/>
      <c r="G1231" s="9"/>
      <c r="H1231" s="13"/>
      <c r="I1231" s="9" t="s">
        <v>11</v>
      </c>
      <c r="J1231" s="9"/>
      <c r="K1231" s="9"/>
      <c r="L1231" s="9"/>
      <c r="M1231" s="9"/>
      <c r="N1231" s="9"/>
      <c r="O1231" s="13"/>
      <c r="P1231" s="9"/>
      <c r="Q1231" s="9"/>
      <c r="R1231" s="10"/>
      <c r="S1231" s="9"/>
      <c r="T1231" s="9"/>
      <c r="U1231" s="9"/>
      <c r="V1231" s="14"/>
      <c r="W1231" s="9"/>
      <c r="X1231" s="9"/>
      <c r="Y1231" s="9"/>
      <c r="Z1231" s="9"/>
      <c r="AA1231" s="9"/>
    </row>
    <row r="1232" spans="1:27" ht="12.75">
      <c r="A1232" s="10">
        <v>45400</v>
      </c>
      <c r="B1232" s="9" t="s">
        <v>17</v>
      </c>
      <c r="C1232" s="11">
        <v>4406.62</v>
      </c>
      <c r="D1232" s="9">
        <v>51</v>
      </c>
      <c r="E1232" s="12" t="s">
        <v>79</v>
      </c>
      <c r="F1232" s="9"/>
      <c r="G1232" s="9"/>
      <c r="H1232" s="13"/>
      <c r="I1232" s="9" t="s">
        <v>16</v>
      </c>
      <c r="J1232" s="9"/>
      <c r="K1232" s="9"/>
      <c r="L1232" s="9"/>
      <c r="M1232" s="9"/>
      <c r="N1232" s="9"/>
      <c r="O1232" s="13"/>
      <c r="P1232" s="9"/>
      <c r="Q1232" s="9"/>
      <c r="R1232" s="10"/>
      <c r="S1232" s="9"/>
      <c r="T1232" s="9"/>
      <c r="U1232" s="9"/>
      <c r="V1232" s="14"/>
      <c r="W1232" s="9"/>
      <c r="X1232" s="9"/>
      <c r="Y1232" s="9"/>
      <c r="Z1232" s="9"/>
      <c r="AA1232" s="9"/>
    </row>
    <row r="1233" spans="1:27" ht="12.75">
      <c r="A1233" s="10">
        <v>45400</v>
      </c>
      <c r="B1233" s="9" t="s">
        <v>19</v>
      </c>
      <c r="C1233" s="11">
        <v>3287.8</v>
      </c>
      <c r="D1233" s="9">
        <v>46</v>
      </c>
      <c r="E1233" s="12" t="s">
        <v>123</v>
      </c>
      <c r="F1233" s="9"/>
      <c r="G1233" s="9"/>
      <c r="H1233" s="13"/>
      <c r="I1233" s="9" t="s">
        <v>16</v>
      </c>
      <c r="J1233" s="9"/>
      <c r="K1233" s="9"/>
      <c r="L1233" s="9"/>
      <c r="M1233" s="9"/>
      <c r="N1233" s="9"/>
      <c r="O1233" s="13"/>
      <c r="P1233" s="9"/>
      <c r="Q1233" s="9"/>
      <c r="R1233" s="10"/>
      <c r="S1233" s="9"/>
      <c r="T1233" s="9"/>
      <c r="U1233" s="9"/>
      <c r="V1233" s="14"/>
      <c r="W1233" s="9"/>
      <c r="X1233" s="9"/>
      <c r="Y1233" s="9"/>
      <c r="Z1233" s="9"/>
      <c r="AA1233" s="9"/>
    </row>
    <row r="1234" spans="1:27" ht="12.75">
      <c r="A1234" s="10">
        <v>45400</v>
      </c>
      <c r="B1234" s="9" t="s">
        <v>21</v>
      </c>
      <c r="C1234" s="11">
        <v>4794.1099999999997</v>
      </c>
      <c r="D1234" s="9">
        <v>56</v>
      </c>
      <c r="E1234" s="12" t="s">
        <v>46</v>
      </c>
      <c r="F1234" s="9"/>
      <c r="G1234" s="9"/>
      <c r="H1234" s="13"/>
      <c r="I1234" s="9" t="s">
        <v>11</v>
      </c>
      <c r="J1234" s="9"/>
      <c r="K1234" s="9"/>
      <c r="L1234" s="9"/>
      <c r="M1234" s="9"/>
      <c r="N1234" s="9"/>
      <c r="O1234" s="13"/>
      <c r="P1234" s="9"/>
      <c r="Q1234" s="9"/>
      <c r="R1234" s="10"/>
      <c r="S1234" s="9"/>
      <c r="T1234" s="9"/>
      <c r="U1234" s="9"/>
      <c r="V1234" s="14"/>
      <c r="W1234" s="9"/>
      <c r="X1234" s="9"/>
      <c r="Y1234" s="9"/>
      <c r="Z1234" s="9"/>
      <c r="AA1234" s="9"/>
    </row>
    <row r="1235" spans="1:27" ht="12.75">
      <c r="A1235" s="10">
        <v>45400</v>
      </c>
      <c r="B1235" s="9" t="s">
        <v>43</v>
      </c>
      <c r="C1235" s="11">
        <v>1312.07</v>
      </c>
      <c r="D1235" s="9">
        <v>19</v>
      </c>
      <c r="E1235" s="12" t="s">
        <v>184</v>
      </c>
      <c r="F1235" s="9"/>
      <c r="G1235" s="9"/>
      <c r="H1235" s="13"/>
      <c r="I1235" s="9" t="s">
        <v>11</v>
      </c>
      <c r="J1235" s="9"/>
      <c r="K1235" s="9"/>
      <c r="L1235" s="9"/>
      <c r="M1235" s="9"/>
      <c r="N1235" s="9"/>
      <c r="O1235" s="13"/>
      <c r="P1235" s="9"/>
      <c r="Q1235" s="9"/>
      <c r="R1235" s="10"/>
      <c r="S1235" s="9"/>
      <c r="T1235" s="9"/>
      <c r="U1235" s="9"/>
      <c r="V1235" s="14"/>
      <c r="W1235" s="9"/>
      <c r="X1235" s="9"/>
      <c r="Y1235" s="9"/>
      <c r="Z1235" s="9"/>
      <c r="AA1235" s="9"/>
    </row>
    <row r="1236" spans="1:27" ht="12.75">
      <c r="A1236" s="10">
        <v>45401</v>
      </c>
      <c r="B1236" s="9" t="s">
        <v>286</v>
      </c>
      <c r="C1236" s="11">
        <v>6794.91</v>
      </c>
      <c r="D1236" s="9">
        <v>76</v>
      </c>
      <c r="E1236" s="12" t="s">
        <v>243</v>
      </c>
      <c r="F1236" s="9"/>
      <c r="G1236" s="9"/>
      <c r="H1236" s="13"/>
      <c r="I1236" s="9" t="s">
        <v>11</v>
      </c>
      <c r="J1236" s="10"/>
      <c r="K1236" s="9"/>
      <c r="L1236" s="9"/>
      <c r="M1236" s="9"/>
      <c r="N1236" s="9"/>
      <c r="O1236" s="13"/>
      <c r="P1236" s="9"/>
      <c r="Q1236" s="9"/>
      <c r="R1236" s="10"/>
      <c r="S1236" s="9"/>
      <c r="T1236" s="9"/>
      <c r="U1236" s="9"/>
      <c r="V1236" s="14"/>
      <c r="W1236" s="9"/>
      <c r="X1236" s="9"/>
      <c r="Y1236" s="9"/>
      <c r="Z1236" s="9"/>
      <c r="AA1236" s="9"/>
    </row>
    <row r="1237" spans="1:27" ht="12.75">
      <c r="A1237" s="10">
        <v>45401</v>
      </c>
      <c r="B1237" s="9" t="s">
        <v>9</v>
      </c>
      <c r="C1237" s="11">
        <v>7737.93</v>
      </c>
      <c r="D1237" s="9">
        <v>87</v>
      </c>
      <c r="E1237" s="12" t="s">
        <v>66</v>
      </c>
      <c r="F1237" s="9"/>
      <c r="G1237" s="9"/>
      <c r="H1237" s="13"/>
      <c r="I1237" s="9" t="s">
        <v>11</v>
      </c>
      <c r="J1237" s="10"/>
      <c r="K1237" s="9"/>
      <c r="L1237" s="9"/>
      <c r="M1237" s="9"/>
      <c r="N1237" s="9"/>
      <c r="O1237" s="13"/>
      <c r="P1237" s="9"/>
      <c r="Q1237" s="9"/>
      <c r="R1237" s="10"/>
      <c r="S1237" s="9"/>
      <c r="T1237" s="9"/>
      <c r="U1237" s="9"/>
      <c r="V1237" s="14"/>
      <c r="W1237" s="9"/>
      <c r="X1237" s="9"/>
      <c r="Y1237" s="9"/>
      <c r="Z1237" s="9"/>
      <c r="AA1237" s="9"/>
    </row>
    <row r="1238" spans="1:27" ht="12.75">
      <c r="A1238" s="10">
        <v>45401</v>
      </c>
      <c r="B1238" s="9" t="s">
        <v>12</v>
      </c>
      <c r="C1238" s="11">
        <v>8309.01</v>
      </c>
      <c r="D1238" s="9">
        <v>87</v>
      </c>
      <c r="E1238" s="12" t="s">
        <v>80</v>
      </c>
      <c r="F1238" s="9"/>
      <c r="G1238" s="9"/>
      <c r="H1238" s="13"/>
      <c r="I1238" s="9" t="s">
        <v>11</v>
      </c>
      <c r="J1238" s="10"/>
      <c r="K1238" s="9"/>
      <c r="L1238" s="9"/>
      <c r="M1238" s="9"/>
      <c r="N1238" s="9"/>
      <c r="O1238" s="13"/>
      <c r="P1238" s="9"/>
      <c r="Q1238" s="9"/>
      <c r="R1238" s="10"/>
      <c r="S1238" s="9"/>
      <c r="T1238" s="9"/>
      <c r="U1238" s="9"/>
      <c r="V1238" s="14"/>
      <c r="W1238" s="9"/>
      <c r="X1238" s="9"/>
      <c r="Y1238" s="9"/>
      <c r="Z1238" s="9"/>
      <c r="AA1238" s="9"/>
    </row>
    <row r="1239" spans="1:27" ht="12.75">
      <c r="A1239" s="10">
        <v>45401</v>
      </c>
      <c r="B1239" s="9" t="s">
        <v>14</v>
      </c>
      <c r="C1239" s="11">
        <v>5109.7299999999996</v>
      </c>
      <c r="D1239" s="9">
        <v>73</v>
      </c>
      <c r="E1239" s="12" t="s">
        <v>129</v>
      </c>
      <c r="F1239" s="9"/>
      <c r="G1239" s="9"/>
      <c r="H1239" s="13"/>
      <c r="I1239" s="9" t="s">
        <v>16</v>
      </c>
      <c r="J1239" s="10"/>
      <c r="K1239" s="9"/>
      <c r="L1239" s="9"/>
      <c r="M1239" s="9"/>
      <c r="N1239" s="9"/>
      <c r="O1239" s="13"/>
      <c r="P1239" s="9"/>
      <c r="Q1239" s="9"/>
      <c r="R1239" s="10"/>
      <c r="S1239" s="9"/>
      <c r="T1239" s="9"/>
      <c r="U1239" s="9"/>
      <c r="V1239" s="14"/>
      <c r="W1239" s="9"/>
      <c r="X1239" s="9"/>
      <c r="Y1239" s="9"/>
      <c r="Z1239" s="9"/>
      <c r="AA1239" s="9"/>
    </row>
    <row r="1240" spans="1:27" ht="12.75">
      <c r="A1240" s="10">
        <v>45401</v>
      </c>
      <c r="B1240" s="9" t="s">
        <v>45</v>
      </c>
      <c r="C1240" s="11">
        <v>9584.52</v>
      </c>
      <c r="D1240" s="9">
        <v>100</v>
      </c>
      <c r="E1240" s="12" t="s">
        <v>161</v>
      </c>
      <c r="F1240" s="9"/>
      <c r="G1240" s="9"/>
      <c r="H1240" s="13"/>
      <c r="I1240" s="9" t="s">
        <v>11</v>
      </c>
      <c r="J1240" s="10"/>
      <c r="K1240" s="9"/>
      <c r="L1240" s="9"/>
      <c r="M1240" s="9"/>
      <c r="N1240" s="9"/>
      <c r="O1240" s="13"/>
      <c r="P1240" s="9"/>
      <c r="Q1240" s="9"/>
      <c r="R1240" s="10"/>
      <c r="S1240" s="9"/>
      <c r="T1240" s="9"/>
      <c r="U1240" s="9"/>
      <c r="V1240" s="14"/>
      <c r="W1240" s="9"/>
      <c r="X1240" s="9"/>
      <c r="Y1240" s="9"/>
      <c r="Z1240" s="9"/>
      <c r="AA1240" s="9"/>
    </row>
    <row r="1241" spans="1:27" ht="12.75">
      <c r="A1241" s="10">
        <v>45401</v>
      </c>
      <c r="B1241" s="9" t="s">
        <v>289</v>
      </c>
      <c r="C1241" s="11">
        <v>8821.1</v>
      </c>
      <c r="D1241" s="9">
        <v>90</v>
      </c>
      <c r="E1241" s="12" t="s">
        <v>337</v>
      </c>
      <c r="F1241" s="9"/>
      <c r="G1241" s="9"/>
      <c r="H1241" s="13"/>
      <c r="I1241" s="9" t="s">
        <v>11</v>
      </c>
      <c r="J1241" s="9"/>
      <c r="K1241" s="9"/>
      <c r="L1241" s="9"/>
      <c r="M1241" s="9"/>
      <c r="N1241" s="9"/>
      <c r="O1241" s="13"/>
      <c r="P1241" s="9"/>
      <c r="Q1241" s="9"/>
      <c r="R1241" s="10"/>
      <c r="S1241" s="9"/>
      <c r="T1241" s="9"/>
      <c r="U1241" s="9"/>
      <c r="V1241" s="14"/>
      <c r="W1241" s="9"/>
      <c r="X1241" s="9"/>
      <c r="Y1241" s="9"/>
      <c r="Z1241" s="9"/>
      <c r="AA1241" s="9"/>
    </row>
    <row r="1242" spans="1:27" ht="12.75">
      <c r="A1242" s="10">
        <v>45401</v>
      </c>
      <c r="B1242" s="9" t="s">
        <v>17</v>
      </c>
      <c r="C1242" s="11">
        <v>5970.6</v>
      </c>
      <c r="D1242" s="9">
        <v>75</v>
      </c>
      <c r="E1242" s="12" t="s">
        <v>350</v>
      </c>
      <c r="F1242" s="9"/>
      <c r="G1242" s="9"/>
      <c r="H1242" s="13"/>
      <c r="I1242" s="9" t="s">
        <v>16</v>
      </c>
      <c r="J1242" s="9"/>
      <c r="K1242" s="9"/>
      <c r="L1242" s="9"/>
      <c r="M1242" s="9"/>
      <c r="N1242" s="9"/>
      <c r="O1242" s="13"/>
      <c r="P1242" s="9"/>
      <c r="Q1242" s="9"/>
      <c r="R1242" s="10"/>
      <c r="S1242" s="9"/>
      <c r="T1242" s="9"/>
      <c r="U1242" s="9"/>
      <c r="V1242" s="14"/>
      <c r="W1242" s="9"/>
      <c r="X1242" s="9"/>
      <c r="Y1242" s="9"/>
      <c r="Z1242" s="9"/>
      <c r="AA1242" s="9"/>
    </row>
    <row r="1243" spans="1:27" ht="12.75">
      <c r="A1243" s="10">
        <v>45401</v>
      </c>
      <c r="B1243" s="9" t="s">
        <v>19</v>
      </c>
      <c r="C1243" s="11">
        <v>7331.35</v>
      </c>
      <c r="D1243" s="9">
        <v>96</v>
      </c>
      <c r="E1243" s="12" t="s">
        <v>76</v>
      </c>
      <c r="F1243" s="9"/>
      <c r="G1243" s="9"/>
      <c r="H1243" s="13"/>
      <c r="I1243" s="9" t="s">
        <v>16</v>
      </c>
      <c r="J1243" s="9"/>
      <c r="K1243" s="9"/>
      <c r="L1243" s="9"/>
      <c r="M1243" s="9"/>
      <c r="N1243" s="9"/>
      <c r="O1243" s="13"/>
      <c r="P1243" s="9"/>
      <c r="Q1243" s="9"/>
      <c r="R1243" s="10"/>
      <c r="S1243" s="9"/>
      <c r="T1243" s="9"/>
      <c r="U1243" s="9"/>
      <c r="V1243" s="14"/>
      <c r="W1243" s="9"/>
      <c r="X1243" s="9"/>
      <c r="Y1243" s="9"/>
      <c r="Z1243" s="9"/>
      <c r="AA1243" s="9"/>
    </row>
    <row r="1244" spans="1:27" ht="12.75">
      <c r="A1244" s="10">
        <v>45401</v>
      </c>
      <c r="B1244" s="9" t="s">
        <v>21</v>
      </c>
      <c r="C1244" s="11">
        <v>9170.7999999999993</v>
      </c>
      <c r="D1244" s="9">
        <v>114</v>
      </c>
      <c r="E1244" s="12" t="s">
        <v>100</v>
      </c>
      <c r="F1244" s="9"/>
      <c r="G1244" s="9"/>
      <c r="H1244" s="13"/>
      <c r="I1244" s="9" t="s">
        <v>11</v>
      </c>
      <c r="J1244" s="9"/>
      <c r="K1244" s="9"/>
      <c r="L1244" s="9"/>
      <c r="M1244" s="9"/>
      <c r="N1244" s="9"/>
      <c r="O1244" s="13"/>
      <c r="P1244" s="9"/>
      <c r="Q1244" s="9"/>
      <c r="R1244" s="10"/>
      <c r="S1244" s="9"/>
      <c r="T1244" s="9"/>
      <c r="U1244" s="9"/>
      <c r="V1244" s="14"/>
      <c r="W1244" s="9"/>
      <c r="X1244" s="9"/>
      <c r="Y1244" s="9"/>
      <c r="Z1244" s="9"/>
      <c r="AA1244" s="9"/>
    </row>
    <row r="1245" spans="1:27" ht="12.75">
      <c r="A1245" s="10">
        <v>45401</v>
      </c>
      <c r="B1245" s="9" t="s">
        <v>43</v>
      </c>
      <c r="C1245" s="11">
        <v>6732.44</v>
      </c>
      <c r="D1245" s="9">
        <v>78</v>
      </c>
      <c r="E1245" s="12" t="s">
        <v>177</v>
      </c>
      <c r="F1245" s="9"/>
      <c r="G1245" s="9"/>
      <c r="H1245" s="13"/>
      <c r="I1245" s="9" t="s">
        <v>11</v>
      </c>
      <c r="J1245" s="9"/>
      <c r="K1245" s="9"/>
      <c r="L1245" s="9"/>
      <c r="M1245" s="9"/>
      <c r="N1245" s="9"/>
      <c r="O1245" s="13"/>
      <c r="P1245" s="9"/>
      <c r="Q1245" s="9"/>
      <c r="R1245" s="10"/>
      <c r="S1245" s="9"/>
      <c r="T1245" s="9"/>
      <c r="U1245" s="9"/>
      <c r="V1245" s="14"/>
      <c r="W1245" s="9"/>
      <c r="X1245" s="9"/>
      <c r="Y1245" s="9"/>
      <c r="Z1245" s="9"/>
      <c r="AA1245" s="9"/>
    </row>
    <row r="1246" spans="1:27" ht="12.75">
      <c r="A1246" s="10">
        <v>45402</v>
      </c>
      <c r="B1246" s="9" t="s">
        <v>286</v>
      </c>
      <c r="C1246" s="11">
        <v>5968.56</v>
      </c>
      <c r="D1246" s="9">
        <v>68</v>
      </c>
      <c r="E1246" s="12" t="s">
        <v>73</v>
      </c>
      <c r="F1246" s="9"/>
      <c r="G1246" s="9"/>
      <c r="H1246" s="13"/>
      <c r="I1246" s="9" t="s">
        <v>11</v>
      </c>
      <c r="J1246" s="10"/>
      <c r="K1246" s="9"/>
      <c r="L1246" s="9"/>
      <c r="M1246" s="9"/>
      <c r="N1246" s="9"/>
      <c r="O1246" s="13"/>
      <c r="P1246" s="9"/>
      <c r="Q1246" s="9"/>
      <c r="R1246" s="10"/>
      <c r="S1246" s="9"/>
      <c r="T1246" s="9"/>
      <c r="U1246" s="9"/>
      <c r="V1246" s="14"/>
      <c r="W1246" s="9"/>
      <c r="X1246" s="9"/>
      <c r="Y1246" s="9"/>
      <c r="Z1246" s="9"/>
      <c r="AA1246" s="9"/>
    </row>
    <row r="1247" spans="1:27" ht="12.75">
      <c r="A1247" s="10">
        <v>45402</v>
      </c>
      <c r="B1247" s="9" t="s">
        <v>9</v>
      </c>
      <c r="C1247" s="11">
        <v>8107.24</v>
      </c>
      <c r="D1247" s="9">
        <v>97</v>
      </c>
      <c r="E1247" s="12" t="s">
        <v>70</v>
      </c>
      <c r="F1247" s="9"/>
      <c r="G1247" s="9"/>
      <c r="H1247" s="13"/>
      <c r="I1247" s="9" t="s">
        <v>11</v>
      </c>
      <c r="J1247" s="10"/>
      <c r="K1247" s="9"/>
      <c r="L1247" s="9"/>
      <c r="M1247" s="9"/>
      <c r="N1247" s="9"/>
      <c r="O1247" s="13"/>
      <c r="P1247" s="9"/>
      <c r="Q1247" s="9"/>
      <c r="R1247" s="10"/>
      <c r="S1247" s="9"/>
      <c r="T1247" s="9"/>
      <c r="U1247" s="9"/>
      <c r="V1247" s="14"/>
      <c r="W1247" s="9"/>
      <c r="X1247" s="9"/>
      <c r="Y1247" s="9"/>
      <c r="Z1247" s="9"/>
      <c r="AA1247" s="9"/>
    </row>
    <row r="1248" spans="1:27" ht="12.75">
      <c r="A1248" s="10">
        <v>45402</v>
      </c>
      <c r="B1248" s="9" t="s">
        <v>12</v>
      </c>
      <c r="C1248" s="11">
        <v>8274.93</v>
      </c>
      <c r="D1248" s="9">
        <v>93</v>
      </c>
      <c r="E1248" s="12" t="s">
        <v>156</v>
      </c>
      <c r="F1248" s="9"/>
      <c r="G1248" s="9"/>
      <c r="H1248" s="13"/>
      <c r="I1248" s="9" t="s">
        <v>11</v>
      </c>
      <c r="J1248" s="10"/>
      <c r="K1248" s="9"/>
      <c r="L1248" s="9"/>
      <c r="M1248" s="9"/>
      <c r="N1248" s="9"/>
      <c r="O1248" s="13"/>
      <c r="P1248" s="9"/>
      <c r="Q1248" s="9"/>
      <c r="R1248" s="10"/>
      <c r="S1248" s="9"/>
      <c r="T1248" s="9"/>
      <c r="U1248" s="9"/>
      <c r="V1248" s="14"/>
      <c r="W1248" s="9"/>
      <c r="X1248" s="9"/>
      <c r="Y1248" s="9"/>
      <c r="Z1248" s="9"/>
      <c r="AA1248" s="9"/>
    </row>
    <row r="1249" spans="1:27" ht="12.75">
      <c r="A1249" s="10">
        <v>45402</v>
      </c>
      <c r="B1249" s="9" t="s">
        <v>14</v>
      </c>
      <c r="C1249" s="11">
        <v>5843.58</v>
      </c>
      <c r="D1249" s="9">
        <v>75</v>
      </c>
      <c r="E1249" s="12" t="s">
        <v>351</v>
      </c>
      <c r="F1249" s="9"/>
      <c r="G1249" s="9"/>
      <c r="H1249" s="13"/>
      <c r="I1249" s="9" t="s">
        <v>16</v>
      </c>
      <c r="J1249" s="10"/>
      <c r="K1249" s="9"/>
      <c r="L1249" s="9"/>
      <c r="M1249" s="9"/>
      <c r="N1249" s="9"/>
      <c r="O1249" s="13"/>
      <c r="P1249" s="9"/>
      <c r="Q1249" s="9"/>
      <c r="R1249" s="10"/>
      <c r="S1249" s="9"/>
      <c r="T1249" s="9"/>
      <c r="U1249" s="9"/>
      <c r="V1249" s="14"/>
      <c r="W1249" s="9"/>
      <c r="X1249" s="9"/>
      <c r="Y1249" s="9"/>
      <c r="Z1249" s="9"/>
      <c r="AA1249" s="9"/>
    </row>
    <row r="1250" spans="1:27" ht="12.75">
      <c r="A1250" s="10">
        <v>45402</v>
      </c>
      <c r="B1250" s="9" t="s">
        <v>45</v>
      </c>
      <c r="C1250" s="11">
        <v>10966.22</v>
      </c>
      <c r="D1250" s="9">
        <v>116</v>
      </c>
      <c r="E1250" s="12" t="s">
        <v>223</v>
      </c>
      <c r="F1250" s="9"/>
      <c r="G1250" s="9"/>
      <c r="H1250" s="13"/>
      <c r="I1250" s="9" t="s">
        <v>11</v>
      </c>
      <c r="J1250" s="10"/>
      <c r="K1250" s="9"/>
      <c r="L1250" s="9"/>
      <c r="M1250" s="9"/>
      <c r="N1250" s="9"/>
      <c r="O1250" s="13"/>
      <c r="P1250" s="9"/>
      <c r="Q1250" s="9"/>
      <c r="R1250" s="10"/>
      <c r="S1250" s="9"/>
      <c r="T1250" s="9"/>
      <c r="U1250" s="9"/>
      <c r="V1250" s="14"/>
      <c r="W1250" s="9"/>
      <c r="X1250" s="9"/>
      <c r="Y1250" s="9"/>
      <c r="Z1250" s="9"/>
      <c r="AA1250" s="9"/>
    </row>
    <row r="1251" spans="1:27" ht="12.75">
      <c r="A1251" s="10">
        <v>45402</v>
      </c>
      <c r="B1251" s="9" t="s">
        <v>289</v>
      </c>
      <c r="C1251" s="11">
        <v>6812.87</v>
      </c>
      <c r="D1251" s="9">
        <v>64</v>
      </c>
      <c r="E1251" s="12" t="s">
        <v>352</v>
      </c>
      <c r="F1251" s="9"/>
      <c r="G1251" s="9"/>
      <c r="H1251" s="13"/>
      <c r="I1251" s="9" t="s">
        <v>11</v>
      </c>
      <c r="J1251" s="9"/>
      <c r="K1251" s="9"/>
      <c r="L1251" s="9"/>
      <c r="M1251" s="9"/>
      <c r="N1251" s="9"/>
      <c r="O1251" s="13"/>
      <c r="P1251" s="9"/>
      <c r="Q1251" s="9"/>
      <c r="R1251" s="10"/>
      <c r="S1251" s="9"/>
      <c r="T1251" s="9"/>
      <c r="U1251" s="9"/>
      <c r="V1251" s="14"/>
      <c r="W1251" s="9"/>
      <c r="X1251" s="9"/>
      <c r="Y1251" s="9"/>
      <c r="Z1251" s="9"/>
      <c r="AA1251" s="9"/>
    </row>
    <row r="1252" spans="1:27" ht="12.75">
      <c r="A1252" s="10">
        <v>45402</v>
      </c>
      <c r="B1252" s="9" t="s">
        <v>17</v>
      </c>
      <c r="C1252" s="11">
        <v>7673.37</v>
      </c>
      <c r="D1252" s="9">
        <v>84</v>
      </c>
      <c r="E1252" s="12" t="s">
        <v>112</v>
      </c>
      <c r="F1252" s="9"/>
      <c r="G1252" s="9"/>
      <c r="H1252" s="13"/>
      <c r="I1252" s="9" t="s">
        <v>16</v>
      </c>
      <c r="J1252" s="9"/>
      <c r="K1252" s="9"/>
      <c r="L1252" s="9"/>
      <c r="M1252" s="9"/>
      <c r="N1252" s="9"/>
      <c r="O1252" s="13"/>
      <c r="P1252" s="9"/>
      <c r="Q1252" s="9"/>
      <c r="R1252" s="10"/>
      <c r="S1252" s="9"/>
      <c r="T1252" s="9"/>
      <c r="U1252" s="9"/>
      <c r="V1252" s="14"/>
      <c r="W1252" s="9"/>
      <c r="X1252" s="9"/>
      <c r="Y1252" s="9"/>
      <c r="Z1252" s="9"/>
      <c r="AA1252" s="9"/>
    </row>
    <row r="1253" spans="1:27" ht="12.75">
      <c r="A1253" s="10">
        <v>45402</v>
      </c>
      <c r="B1253" s="9" t="s">
        <v>19</v>
      </c>
      <c r="C1253" s="11">
        <v>7165.67</v>
      </c>
      <c r="D1253" s="9">
        <v>89</v>
      </c>
      <c r="E1253" s="12" t="s">
        <v>34</v>
      </c>
      <c r="F1253" s="9"/>
      <c r="G1253" s="9"/>
      <c r="H1253" s="13"/>
      <c r="I1253" s="9" t="s">
        <v>16</v>
      </c>
      <c r="J1253" s="9"/>
      <c r="K1253" s="9"/>
      <c r="L1253" s="9"/>
      <c r="M1253" s="9"/>
      <c r="N1253" s="9"/>
      <c r="O1253" s="13"/>
      <c r="P1253" s="9"/>
      <c r="Q1253" s="9"/>
      <c r="R1253" s="10"/>
      <c r="S1253" s="9"/>
      <c r="T1253" s="9"/>
      <c r="U1253" s="9"/>
      <c r="V1253" s="14"/>
      <c r="W1253" s="9"/>
      <c r="X1253" s="9"/>
      <c r="Y1253" s="9"/>
      <c r="Z1253" s="9"/>
      <c r="AA1253" s="9"/>
    </row>
    <row r="1254" spans="1:27" ht="12.75">
      <c r="A1254" s="10">
        <v>45402</v>
      </c>
      <c r="B1254" s="9" t="s">
        <v>21</v>
      </c>
      <c r="C1254" s="11">
        <v>9405.39</v>
      </c>
      <c r="D1254" s="9">
        <v>113</v>
      </c>
      <c r="E1254" s="12" t="s">
        <v>42</v>
      </c>
      <c r="F1254" s="9"/>
      <c r="G1254" s="9"/>
      <c r="H1254" s="13"/>
      <c r="I1254" s="9" t="s">
        <v>11</v>
      </c>
      <c r="J1254" s="9"/>
      <c r="K1254" s="9"/>
      <c r="L1254" s="9"/>
      <c r="M1254" s="9"/>
      <c r="N1254" s="9"/>
      <c r="O1254" s="13"/>
      <c r="P1254" s="9"/>
      <c r="Q1254" s="9"/>
      <c r="R1254" s="10"/>
      <c r="S1254" s="9"/>
      <c r="T1254" s="9"/>
      <c r="U1254" s="9"/>
      <c r="V1254" s="14"/>
      <c r="W1254" s="9"/>
      <c r="X1254" s="9"/>
      <c r="Y1254" s="9"/>
      <c r="Z1254" s="9"/>
      <c r="AA1254" s="9"/>
    </row>
    <row r="1255" spans="1:27" ht="12.75">
      <c r="A1255" s="10">
        <v>45402</v>
      </c>
      <c r="B1255" s="9" t="s">
        <v>43</v>
      </c>
      <c r="C1255" s="11">
        <v>8907.8799999999992</v>
      </c>
      <c r="D1255" s="9">
        <v>98</v>
      </c>
      <c r="E1255" s="12" t="s">
        <v>148</v>
      </c>
      <c r="F1255" s="9"/>
      <c r="G1255" s="9"/>
      <c r="H1255" s="13"/>
      <c r="I1255" s="9" t="s">
        <v>11</v>
      </c>
      <c r="J1255" s="9"/>
      <c r="K1255" s="9"/>
      <c r="L1255" s="9"/>
      <c r="M1255" s="9"/>
      <c r="N1255" s="9"/>
      <c r="O1255" s="13"/>
      <c r="P1255" s="9"/>
      <c r="Q1255" s="9"/>
      <c r="R1255" s="10"/>
      <c r="S1255" s="9"/>
      <c r="T1255" s="9"/>
      <c r="U1255" s="9"/>
      <c r="V1255" s="14"/>
      <c r="W1255" s="9"/>
      <c r="X1255" s="9"/>
      <c r="Y1255" s="9"/>
      <c r="Z1255" s="9"/>
      <c r="AA1255" s="9"/>
    </row>
    <row r="1256" spans="1:27" ht="12.75">
      <c r="A1256" s="10">
        <v>45403</v>
      </c>
      <c r="B1256" s="9" t="s">
        <v>286</v>
      </c>
      <c r="C1256" s="11">
        <v>4715.93</v>
      </c>
      <c r="D1256" s="9">
        <v>50</v>
      </c>
      <c r="E1256" s="12" t="s">
        <v>192</v>
      </c>
      <c r="F1256" s="9"/>
      <c r="G1256" s="9"/>
      <c r="H1256" s="13"/>
      <c r="I1256" s="9" t="s">
        <v>11</v>
      </c>
      <c r="J1256" s="10"/>
      <c r="K1256" s="9"/>
      <c r="L1256" s="9"/>
      <c r="M1256" s="9"/>
      <c r="N1256" s="9"/>
      <c r="O1256" s="13"/>
      <c r="P1256" s="9"/>
      <c r="Q1256" s="9"/>
      <c r="R1256" s="10"/>
      <c r="S1256" s="9"/>
      <c r="T1256" s="9"/>
      <c r="U1256" s="9"/>
      <c r="V1256" s="14"/>
      <c r="W1256" s="9"/>
      <c r="X1256" s="9"/>
      <c r="Y1256" s="9"/>
      <c r="Z1256" s="9"/>
      <c r="AA1256" s="9"/>
    </row>
    <row r="1257" spans="1:27" ht="12.75">
      <c r="A1257" s="10">
        <v>45403</v>
      </c>
      <c r="B1257" s="9" t="s">
        <v>9</v>
      </c>
      <c r="C1257" s="11">
        <v>8532.15</v>
      </c>
      <c r="D1257" s="9">
        <v>106</v>
      </c>
      <c r="E1257" s="12" t="s">
        <v>27</v>
      </c>
      <c r="F1257" s="9"/>
      <c r="G1257" s="9"/>
      <c r="H1257" s="13"/>
      <c r="I1257" s="9" t="s">
        <v>11</v>
      </c>
      <c r="J1257" s="10"/>
      <c r="K1257" s="9"/>
      <c r="L1257" s="9"/>
      <c r="M1257" s="9"/>
      <c r="N1257" s="9"/>
      <c r="O1257" s="13"/>
      <c r="P1257" s="9"/>
      <c r="Q1257" s="9"/>
      <c r="R1257" s="10"/>
      <c r="S1257" s="9"/>
      <c r="T1257" s="9"/>
      <c r="U1257" s="9"/>
      <c r="V1257" s="14"/>
      <c r="W1257" s="9"/>
      <c r="X1257" s="9"/>
      <c r="Y1257" s="9"/>
      <c r="Z1257" s="9"/>
      <c r="AA1257" s="9"/>
    </row>
    <row r="1258" spans="1:27" ht="12.75">
      <c r="A1258" s="10">
        <v>45403</v>
      </c>
      <c r="B1258" s="9" t="s">
        <v>12</v>
      </c>
      <c r="C1258" s="11">
        <v>6628.65</v>
      </c>
      <c r="D1258" s="9">
        <v>76</v>
      </c>
      <c r="E1258" s="12" t="s">
        <v>244</v>
      </c>
      <c r="F1258" s="9"/>
      <c r="G1258" s="9"/>
      <c r="H1258" s="13"/>
      <c r="I1258" s="9" t="s">
        <v>11</v>
      </c>
      <c r="J1258" s="10"/>
      <c r="K1258" s="9"/>
      <c r="L1258" s="9"/>
      <c r="M1258" s="9"/>
      <c r="N1258" s="9"/>
      <c r="O1258" s="13"/>
      <c r="P1258" s="9"/>
      <c r="Q1258" s="9"/>
      <c r="R1258" s="10"/>
      <c r="S1258" s="9"/>
      <c r="T1258" s="9"/>
      <c r="U1258" s="9"/>
      <c r="V1258" s="14"/>
      <c r="W1258" s="9"/>
      <c r="X1258" s="9"/>
      <c r="Y1258" s="9"/>
      <c r="Z1258" s="9"/>
      <c r="AA1258" s="9"/>
    </row>
    <row r="1259" spans="1:27" ht="12.75">
      <c r="A1259" s="10">
        <v>45403</v>
      </c>
      <c r="B1259" s="9" t="s">
        <v>14</v>
      </c>
      <c r="C1259" s="11">
        <v>8166.62</v>
      </c>
      <c r="D1259" s="9">
        <v>100</v>
      </c>
      <c r="E1259" s="12" t="s">
        <v>195</v>
      </c>
      <c r="F1259" s="9"/>
      <c r="G1259" s="9"/>
      <c r="H1259" s="13"/>
      <c r="I1259" s="9" t="s">
        <v>16</v>
      </c>
      <c r="J1259" s="10"/>
      <c r="K1259" s="9"/>
      <c r="L1259" s="9"/>
      <c r="M1259" s="9"/>
      <c r="N1259" s="9"/>
      <c r="O1259" s="13"/>
      <c r="P1259" s="9"/>
      <c r="Q1259" s="9"/>
      <c r="R1259" s="10"/>
      <c r="S1259" s="9"/>
      <c r="T1259" s="9"/>
      <c r="U1259" s="9"/>
      <c r="V1259" s="14"/>
      <c r="W1259" s="9"/>
      <c r="X1259" s="9"/>
      <c r="Y1259" s="9"/>
      <c r="Z1259" s="9"/>
      <c r="AA1259" s="9"/>
    </row>
    <row r="1260" spans="1:27" ht="12.75">
      <c r="A1260" s="10">
        <v>45403</v>
      </c>
      <c r="B1260" s="9" t="s">
        <v>45</v>
      </c>
      <c r="C1260" s="11">
        <v>7194.44</v>
      </c>
      <c r="D1260" s="9">
        <v>93</v>
      </c>
      <c r="E1260" s="12" t="s">
        <v>82</v>
      </c>
      <c r="F1260" s="9"/>
      <c r="G1260" s="9"/>
      <c r="H1260" s="13"/>
      <c r="I1260" s="9" t="s">
        <v>11</v>
      </c>
      <c r="J1260" s="10"/>
      <c r="K1260" s="9"/>
      <c r="L1260" s="9"/>
      <c r="M1260" s="9"/>
      <c r="N1260" s="9"/>
      <c r="O1260" s="13"/>
      <c r="P1260" s="9"/>
      <c r="Q1260" s="9"/>
      <c r="R1260" s="10"/>
      <c r="S1260" s="9"/>
      <c r="T1260" s="9"/>
      <c r="U1260" s="9"/>
      <c r="V1260" s="14"/>
      <c r="W1260" s="9"/>
      <c r="X1260" s="9"/>
      <c r="Y1260" s="9"/>
      <c r="Z1260" s="9"/>
      <c r="AA1260" s="9"/>
    </row>
    <row r="1261" spans="1:27" ht="12.75">
      <c r="A1261" s="10">
        <v>45403</v>
      </c>
      <c r="B1261" s="9" t="s">
        <v>289</v>
      </c>
      <c r="C1261" s="11">
        <v>2923.55</v>
      </c>
      <c r="D1261" s="9">
        <v>31</v>
      </c>
      <c r="E1261" s="12" t="s">
        <v>210</v>
      </c>
      <c r="F1261" s="9"/>
      <c r="G1261" s="9"/>
      <c r="H1261" s="13"/>
      <c r="I1261" s="9" t="s">
        <v>11</v>
      </c>
      <c r="J1261" s="9"/>
      <c r="K1261" s="9"/>
      <c r="L1261" s="9"/>
      <c r="M1261" s="9"/>
      <c r="N1261" s="9"/>
      <c r="O1261" s="13"/>
      <c r="P1261" s="9"/>
      <c r="Q1261" s="9"/>
      <c r="R1261" s="10"/>
      <c r="S1261" s="9"/>
      <c r="T1261" s="9"/>
      <c r="U1261" s="9"/>
      <c r="V1261" s="14"/>
      <c r="W1261" s="9"/>
      <c r="X1261" s="9"/>
      <c r="Y1261" s="9"/>
      <c r="Z1261" s="9"/>
      <c r="AA1261" s="9"/>
    </row>
    <row r="1262" spans="1:27" ht="12.75">
      <c r="A1262" s="10">
        <v>45403</v>
      </c>
      <c r="B1262" s="9" t="s">
        <v>17</v>
      </c>
      <c r="C1262" s="11">
        <v>9080.2900000000009</v>
      </c>
      <c r="D1262" s="9">
        <v>115</v>
      </c>
      <c r="E1262" s="12" t="s">
        <v>338</v>
      </c>
      <c r="F1262" s="9"/>
      <c r="G1262" s="9"/>
      <c r="H1262" s="13"/>
      <c r="I1262" s="9" t="s">
        <v>16</v>
      </c>
      <c r="J1262" s="9"/>
      <c r="K1262" s="9"/>
      <c r="L1262" s="9"/>
      <c r="M1262" s="9"/>
      <c r="N1262" s="9"/>
      <c r="O1262" s="13"/>
      <c r="P1262" s="9"/>
      <c r="Q1262" s="9"/>
      <c r="R1262" s="10"/>
      <c r="S1262" s="9"/>
      <c r="T1262" s="9"/>
      <c r="U1262" s="9"/>
      <c r="V1262" s="14"/>
      <c r="W1262" s="9"/>
      <c r="X1262" s="9"/>
      <c r="Y1262" s="9"/>
      <c r="Z1262" s="9"/>
      <c r="AA1262" s="9"/>
    </row>
    <row r="1263" spans="1:27" ht="12.75">
      <c r="A1263" s="10">
        <v>45403</v>
      </c>
      <c r="B1263" s="9" t="s">
        <v>19</v>
      </c>
      <c r="C1263" s="11">
        <v>6206.14</v>
      </c>
      <c r="D1263" s="9">
        <v>86</v>
      </c>
      <c r="E1263" s="12" t="s">
        <v>191</v>
      </c>
      <c r="F1263" s="9"/>
      <c r="G1263" s="9"/>
      <c r="H1263" s="13"/>
      <c r="I1263" s="9" t="s">
        <v>16</v>
      </c>
      <c r="J1263" s="9"/>
      <c r="K1263" s="9"/>
      <c r="L1263" s="9"/>
      <c r="M1263" s="9"/>
      <c r="N1263" s="9"/>
      <c r="O1263" s="13"/>
      <c r="P1263" s="9"/>
      <c r="Q1263" s="9"/>
      <c r="R1263" s="10"/>
      <c r="S1263" s="9"/>
      <c r="T1263" s="9"/>
      <c r="U1263" s="9"/>
      <c r="V1263" s="14"/>
      <c r="W1263" s="9"/>
      <c r="X1263" s="9"/>
      <c r="Y1263" s="9"/>
      <c r="Z1263" s="9"/>
      <c r="AA1263" s="9"/>
    </row>
    <row r="1264" spans="1:27" ht="12.75">
      <c r="A1264" s="10">
        <v>45403</v>
      </c>
      <c r="B1264" s="9" t="s">
        <v>21</v>
      </c>
      <c r="C1264" s="11">
        <v>8044.56</v>
      </c>
      <c r="D1264" s="9">
        <v>103</v>
      </c>
      <c r="E1264" s="12" t="s">
        <v>13</v>
      </c>
      <c r="F1264" s="9"/>
      <c r="G1264" s="9"/>
      <c r="H1264" s="13"/>
      <c r="I1264" s="9" t="s">
        <v>11</v>
      </c>
      <c r="J1264" s="9"/>
      <c r="K1264" s="9"/>
      <c r="L1264" s="9"/>
      <c r="M1264" s="9"/>
      <c r="N1264" s="9"/>
      <c r="O1264" s="13"/>
      <c r="P1264" s="9"/>
      <c r="Q1264" s="9"/>
      <c r="R1264" s="10"/>
      <c r="S1264" s="9"/>
      <c r="T1264" s="9"/>
      <c r="U1264" s="9"/>
      <c r="V1264" s="14"/>
      <c r="W1264" s="9"/>
      <c r="X1264" s="9"/>
      <c r="Y1264" s="9"/>
      <c r="Z1264" s="9"/>
      <c r="AA1264" s="9"/>
    </row>
    <row r="1265" spans="1:27" ht="12.75">
      <c r="A1265" s="10">
        <v>45403</v>
      </c>
      <c r="B1265" s="9" t="s">
        <v>43</v>
      </c>
      <c r="C1265" s="11">
        <v>4922.13</v>
      </c>
      <c r="D1265" s="9">
        <v>66</v>
      </c>
      <c r="E1265" s="12" t="s">
        <v>96</v>
      </c>
      <c r="F1265" s="9"/>
      <c r="G1265" s="9"/>
      <c r="H1265" s="13"/>
      <c r="I1265" s="9" t="s">
        <v>11</v>
      </c>
      <c r="J1265" s="9"/>
      <c r="K1265" s="9"/>
      <c r="L1265" s="9"/>
      <c r="M1265" s="9"/>
      <c r="N1265" s="9"/>
      <c r="O1265" s="13"/>
      <c r="P1265" s="9"/>
      <c r="Q1265" s="9"/>
      <c r="R1265" s="10"/>
      <c r="S1265" s="9"/>
      <c r="T1265" s="9"/>
      <c r="U1265" s="9"/>
      <c r="V1265" s="14"/>
      <c r="W1265" s="9"/>
      <c r="X1265" s="9"/>
      <c r="Y1265" s="9"/>
      <c r="Z1265" s="9"/>
      <c r="AA1265" s="9"/>
    </row>
    <row r="1266" spans="1:27" ht="12.75">
      <c r="A1266" s="10">
        <v>45404</v>
      </c>
      <c r="B1266" s="9" t="s">
        <v>286</v>
      </c>
      <c r="C1266" s="11">
        <v>2160.89</v>
      </c>
      <c r="D1266" s="9">
        <v>23</v>
      </c>
      <c r="E1266" s="12" t="s">
        <v>353</v>
      </c>
      <c r="F1266" s="9"/>
      <c r="G1266" s="9"/>
      <c r="H1266" s="13"/>
      <c r="I1266" s="9" t="s">
        <v>11</v>
      </c>
      <c r="J1266" s="10"/>
      <c r="K1266" s="9"/>
      <c r="L1266" s="9"/>
      <c r="M1266" s="9"/>
      <c r="N1266" s="9"/>
      <c r="O1266" s="13"/>
      <c r="P1266" s="9"/>
      <c r="Q1266" s="9"/>
      <c r="R1266" s="10"/>
      <c r="S1266" s="9"/>
      <c r="T1266" s="9"/>
      <c r="U1266" s="9"/>
      <c r="V1266" s="14"/>
      <c r="W1266" s="9"/>
      <c r="X1266" s="9"/>
      <c r="Y1266" s="9"/>
      <c r="Z1266" s="9"/>
      <c r="AA1266" s="9"/>
    </row>
    <row r="1267" spans="1:27" ht="12.75">
      <c r="A1267" s="10">
        <v>45404</v>
      </c>
      <c r="B1267" s="9" t="s">
        <v>9</v>
      </c>
      <c r="C1267" s="11">
        <v>2173.69</v>
      </c>
      <c r="D1267" s="9">
        <v>30</v>
      </c>
      <c r="E1267" s="12" t="s">
        <v>71</v>
      </c>
      <c r="F1267" s="9"/>
      <c r="G1267" s="9"/>
      <c r="H1267" s="13"/>
      <c r="I1267" s="9" t="s">
        <v>11</v>
      </c>
      <c r="J1267" s="10"/>
      <c r="K1267" s="9"/>
      <c r="L1267" s="9"/>
      <c r="M1267" s="9"/>
      <c r="N1267" s="9"/>
      <c r="O1267" s="13"/>
      <c r="P1267" s="9"/>
      <c r="Q1267" s="9"/>
      <c r="R1267" s="10"/>
      <c r="S1267" s="9"/>
      <c r="T1267" s="9"/>
      <c r="U1267" s="9"/>
      <c r="V1267" s="14"/>
      <c r="W1267" s="9"/>
      <c r="X1267" s="9"/>
      <c r="Y1267" s="9"/>
      <c r="Z1267" s="9"/>
      <c r="AA1267" s="9"/>
    </row>
    <row r="1268" spans="1:27" ht="12.75">
      <c r="A1268" s="10">
        <v>45404</v>
      </c>
      <c r="B1268" s="9" t="s">
        <v>12</v>
      </c>
      <c r="C1268" s="11">
        <v>2291.77</v>
      </c>
      <c r="D1268" s="9">
        <v>30</v>
      </c>
      <c r="E1268" s="12" t="s">
        <v>67</v>
      </c>
      <c r="F1268" s="9"/>
      <c r="G1268" s="9"/>
      <c r="H1268" s="13"/>
      <c r="I1268" s="9" t="s">
        <v>11</v>
      </c>
      <c r="J1268" s="10"/>
      <c r="K1268" s="9"/>
      <c r="L1268" s="9"/>
      <c r="M1268" s="9"/>
      <c r="N1268" s="9"/>
      <c r="O1268" s="13"/>
      <c r="P1268" s="9"/>
      <c r="Q1268" s="9"/>
      <c r="R1268" s="10"/>
      <c r="S1268" s="9"/>
      <c r="T1268" s="9"/>
      <c r="U1268" s="9"/>
      <c r="V1268" s="14"/>
      <c r="W1268" s="9"/>
      <c r="X1268" s="9"/>
      <c r="Y1268" s="9"/>
      <c r="Z1268" s="9"/>
      <c r="AA1268" s="9"/>
    </row>
    <row r="1269" spans="1:27" ht="12.75">
      <c r="A1269" s="10">
        <v>45404</v>
      </c>
      <c r="B1269" s="9" t="s">
        <v>14</v>
      </c>
      <c r="C1269" s="11">
        <v>2073.13</v>
      </c>
      <c r="D1269" s="9">
        <v>23</v>
      </c>
      <c r="E1269" s="12" t="s">
        <v>235</v>
      </c>
      <c r="F1269" s="9"/>
      <c r="G1269" s="9"/>
      <c r="H1269" s="13"/>
      <c r="I1269" s="9" t="s">
        <v>16</v>
      </c>
      <c r="J1269" s="10"/>
      <c r="K1269" s="9"/>
      <c r="L1269" s="9"/>
      <c r="M1269" s="9"/>
      <c r="N1269" s="9"/>
      <c r="O1269" s="13"/>
      <c r="P1269" s="9"/>
      <c r="Q1269" s="9"/>
      <c r="R1269" s="10"/>
      <c r="S1269" s="9"/>
      <c r="T1269" s="9"/>
      <c r="U1269" s="9"/>
      <c r="V1269" s="14"/>
      <c r="W1269" s="9"/>
      <c r="X1269" s="9"/>
      <c r="Y1269" s="9"/>
      <c r="Z1269" s="9"/>
      <c r="AA1269" s="9"/>
    </row>
    <row r="1270" spans="1:27" ht="12.75">
      <c r="A1270" s="10">
        <v>45404</v>
      </c>
      <c r="B1270" s="9" t="s">
        <v>45</v>
      </c>
      <c r="C1270" s="11">
        <v>2687.72</v>
      </c>
      <c r="D1270" s="9">
        <v>35</v>
      </c>
      <c r="E1270" s="12" t="s">
        <v>71</v>
      </c>
      <c r="F1270" s="9"/>
      <c r="G1270" s="9"/>
      <c r="H1270" s="13"/>
      <c r="I1270" s="9" t="s">
        <v>11</v>
      </c>
      <c r="J1270" s="10"/>
      <c r="K1270" s="9"/>
      <c r="L1270" s="9"/>
      <c r="M1270" s="9"/>
      <c r="N1270" s="9"/>
      <c r="O1270" s="13"/>
      <c r="P1270" s="9"/>
      <c r="Q1270" s="9"/>
      <c r="R1270" s="10"/>
      <c r="S1270" s="9"/>
      <c r="T1270" s="9"/>
      <c r="U1270" s="9"/>
      <c r="V1270" s="14"/>
      <c r="W1270" s="9"/>
      <c r="X1270" s="9"/>
      <c r="Y1270" s="9"/>
      <c r="Z1270" s="9"/>
      <c r="AA1270" s="9"/>
    </row>
    <row r="1271" spans="1:27" ht="12.75">
      <c r="A1271" s="10">
        <v>45404</v>
      </c>
      <c r="B1271" s="9" t="s">
        <v>289</v>
      </c>
      <c r="C1271" s="11">
        <v>1714.9</v>
      </c>
      <c r="D1271" s="9">
        <v>20</v>
      </c>
      <c r="E1271" s="12" t="s">
        <v>354</v>
      </c>
      <c r="F1271" s="9"/>
      <c r="G1271" s="9"/>
      <c r="H1271" s="13"/>
      <c r="I1271" s="9" t="s">
        <v>11</v>
      </c>
      <c r="J1271" s="9"/>
      <c r="K1271" s="9"/>
      <c r="L1271" s="9"/>
      <c r="M1271" s="9"/>
      <c r="N1271" s="9"/>
      <c r="O1271" s="13"/>
      <c r="P1271" s="9"/>
      <c r="Q1271" s="9"/>
      <c r="R1271" s="10"/>
      <c r="S1271" s="9"/>
      <c r="T1271" s="9"/>
      <c r="U1271" s="9"/>
      <c r="V1271" s="14"/>
      <c r="W1271" s="9"/>
      <c r="X1271" s="9"/>
      <c r="Y1271" s="9"/>
      <c r="Z1271" s="9"/>
      <c r="AA1271" s="9"/>
    </row>
    <row r="1272" spans="1:27" ht="12.75">
      <c r="A1272" s="10">
        <v>45404</v>
      </c>
      <c r="B1272" s="9" t="s">
        <v>17</v>
      </c>
      <c r="C1272" s="11">
        <v>1726.51</v>
      </c>
      <c r="D1272" s="9">
        <v>16</v>
      </c>
      <c r="E1272" s="12" t="s">
        <v>261</v>
      </c>
      <c r="F1272" s="9"/>
      <c r="G1272" s="9"/>
      <c r="H1272" s="13"/>
      <c r="I1272" s="9" t="s">
        <v>16</v>
      </c>
      <c r="J1272" s="9"/>
      <c r="K1272" s="9"/>
      <c r="L1272" s="9"/>
      <c r="M1272" s="9"/>
      <c r="N1272" s="9"/>
      <c r="O1272" s="13"/>
      <c r="P1272" s="9"/>
      <c r="Q1272" s="9"/>
      <c r="R1272" s="10"/>
      <c r="S1272" s="9"/>
      <c r="T1272" s="9"/>
      <c r="U1272" s="9"/>
      <c r="V1272" s="14"/>
      <c r="W1272" s="9"/>
      <c r="X1272" s="9"/>
      <c r="Y1272" s="9"/>
      <c r="Z1272" s="9"/>
      <c r="AA1272" s="9"/>
    </row>
    <row r="1273" spans="1:27" ht="12.75">
      <c r="A1273" s="10">
        <v>45404</v>
      </c>
      <c r="B1273" s="9" t="s">
        <v>19</v>
      </c>
      <c r="C1273" s="11">
        <v>4001.1</v>
      </c>
      <c r="D1273" s="9">
        <v>41</v>
      </c>
      <c r="E1273" s="12" t="s">
        <v>25</v>
      </c>
      <c r="F1273" s="9"/>
      <c r="G1273" s="9"/>
      <c r="H1273" s="13"/>
      <c r="I1273" s="9" t="s">
        <v>16</v>
      </c>
      <c r="J1273" s="9"/>
      <c r="K1273" s="9"/>
      <c r="L1273" s="9"/>
      <c r="M1273" s="9"/>
      <c r="N1273" s="9"/>
      <c r="O1273" s="13"/>
      <c r="P1273" s="9"/>
      <c r="Q1273" s="9"/>
      <c r="R1273" s="10"/>
      <c r="S1273" s="9"/>
      <c r="T1273" s="9"/>
      <c r="U1273" s="9"/>
      <c r="V1273" s="14"/>
      <c r="W1273" s="9"/>
      <c r="X1273" s="9"/>
      <c r="Y1273" s="9"/>
      <c r="Z1273" s="9"/>
      <c r="AA1273" s="9"/>
    </row>
    <row r="1274" spans="1:27" ht="12.75">
      <c r="A1274" s="10">
        <v>45404</v>
      </c>
      <c r="B1274" s="9" t="s">
        <v>21</v>
      </c>
      <c r="C1274" s="11">
        <v>3874.56</v>
      </c>
      <c r="D1274" s="9">
        <v>47</v>
      </c>
      <c r="E1274" s="12" t="s">
        <v>28</v>
      </c>
      <c r="F1274" s="9"/>
      <c r="G1274" s="9"/>
      <c r="H1274" s="13"/>
      <c r="I1274" s="9" t="s">
        <v>11</v>
      </c>
      <c r="J1274" s="9"/>
      <c r="K1274" s="9"/>
      <c r="L1274" s="9"/>
      <c r="M1274" s="9"/>
      <c r="N1274" s="9"/>
      <c r="O1274" s="13"/>
      <c r="P1274" s="9"/>
      <c r="Q1274" s="9"/>
      <c r="R1274" s="10"/>
      <c r="S1274" s="9"/>
      <c r="T1274" s="9"/>
      <c r="U1274" s="9"/>
      <c r="V1274" s="14"/>
      <c r="W1274" s="9"/>
      <c r="X1274" s="9"/>
      <c r="Y1274" s="9"/>
      <c r="Z1274" s="9"/>
      <c r="AA1274" s="9"/>
    </row>
    <row r="1275" spans="1:27" ht="12.75">
      <c r="A1275" s="10">
        <v>45404</v>
      </c>
      <c r="B1275" s="9" t="s">
        <v>43</v>
      </c>
      <c r="C1275" s="11">
        <v>1796.12</v>
      </c>
      <c r="D1275" s="9">
        <v>27</v>
      </c>
      <c r="E1275" s="12" t="s">
        <v>190</v>
      </c>
      <c r="F1275" s="9"/>
      <c r="G1275" s="9"/>
      <c r="H1275" s="13"/>
      <c r="I1275" s="9" t="s">
        <v>11</v>
      </c>
      <c r="J1275" s="9"/>
      <c r="K1275" s="9"/>
      <c r="L1275" s="9"/>
      <c r="M1275" s="9"/>
      <c r="N1275" s="9"/>
      <c r="O1275" s="13"/>
      <c r="P1275" s="9"/>
      <c r="Q1275" s="9"/>
      <c r="R1275" s="10"/>
      <c r="S1275" s="9"/>
      <c r="T1275" s="9"/>
      <c r="U1275" s="9"/>
      <c r="V1275" s="14"/>
      <c r="W1275" s="9"/>
      <c r="X1275" s="9"/>
      <c r="Y1275" s="9"/>
      <c r="Z1275" s="9"/>
      <c r="AA1275" s="9"/>
    </row>
    <row r="1276" spans="1:27" ht="12.75">
      <c r="A1276" s="10">
        <v>45405</v>
      </c>
      <c r="B1276" s="9" t="s">
        <v>286</v>
      </c>
      <c r="C1276" s="11">
        <v>4508.9799999999996</v>
      </c>
      <c r="D1276" s="9">
        <v>44</v>
      </c>
      <c r="E1276" s="12" t="s">
        <v>135</v>
      </c>
      <c r="F1276" s="9"/>
      <c r="G1276" s="9"/>
      <c r="H1276" s="13"/>
      <c r="I1276" s="9" t="s">
        <v>11</v>
      </c>
      <c r="J1276" s="10"/>
      <c r="K1276" s="9"/>
      <c r="L1276" s="9"/>
      <c r="M1276" s="9"/>
      <c r="N1276" s="9"/>
      <c r="O1276" s="13"/>
      <c r="P1276" s="9"/>
      <c r="Q1276" s="9"/>
      <c r="R1276" s="10"/>
      <c r="S1276" s="9"/>
      <c r="T1276" s="9"/>
      <c r="U1276" s="9"/>
      <c r="V1276" s="14"/>
      <c r="W1276" s="9"/>
      <c r="X1276" s="9"/>
      <c r="Y1276" s="9"/>
      <c r="Z1276" s="9"/>
      <c r="AA1276" s="9"/>
    </row>
    <row r="1277" spans="1:27" ht="12.75">
      <c r="A1277" s="10">
        <v>45405</v>
      </c>
      <c r="B1277" s="9" t="s">
        <v>9</v>
      </c>
      <c r="C1277" s="11">
        <v>3154.02</v>
      </c>
      <c r="D1277" s="9">
        <v>36</v>
      </c>
      <c r="E1277" s="12" t="s">
        <v>96</v>
      </c>
      <c r="F1277" s="9"/>
      <c r="G1277" s="9"/>
      <c r="H1277" s="13"/>
      <c r="I1277" s="9" t="s">
        <v>11</v>
      </c>
      <c r="J1277" s="10"/>
      <c r="K1277" s="9"/>
      <c r="L1277" s="9"/>
      <c r="M1277" s="9"/>
      <c r="N1277" s="9"/>
      <c r="O1277" s="13"/>
      <c r="P1277" s="9"/>
      <c r="Q1277" s="9"/>
      <c r="R1277" s="10"/>
      <c r="S1277" s="9"/>
      <c r="T1277" s="9"/>
      <c r="U1277" s="9"/>
      <c r="V1277" s="14"/>
      <c r="W1277" s="9"/>
      <c r="X1277" s="9"/>
      <c r="Y1277" s="9"/>
      <c r="Z1277" s="9"/>
      <c r="AA1277" s="9"/>
    </row>
    <row r="1278" spans="1:27" ht="12.75">
      <c r="A1278" s="10">
        <v>45405</v>
      </c>
      <c r="B1278" s="9" t="s">
        <v>12</v>
      </c>
      <c r="C1278" s="11">
        <v>3539.11</v>
      </c>
      <c r="D1278" s="9">
        <v>42</v>
      </c>
      <c r="E1278" s="12" t="s">
        <v>188</v>
      </c>
      <c r="F1278" s="9"/>
      <c r="G1278" s="9"/>
      <c r="H1278" s="13"/>
      <c r="I1278" s="9" t="s">
        <v>11</v>
      </c>
      <c r="J1278" s="10"/>
      <c r="K1278" s="9"/>
      <c r="L1278" s="9"/>
      <c r="M1278" s="9"/>
      <c r="N1278" s="9"/>
      <c r="O1278" s="13"/>
      <c r="P1278" s="9"/>
      <c r="Q1278" s="9"/>
      <c r="R1278" s="10"/>
      <c r="S1278" s="9"/>
      <c r="T1278" s="9"/>
      <c r="U1278" s="9"/>
      <c r="V1278" s="14"/>
      <c r="W1278" s="9"/>
      <c r="X1278" s="9"/>
      <c r="Y1278" s="9"/>
      <c r="Z1278" s="9"/>
      <c r="AA1278" s="9"/>
    </row>
    <row r="1279" spans="1:27" ht="12.75">
      <c r="A1279" s="10">
        <v>45405</v>
      </c>
      <c r="B1279" s="9" t="s">
        <v>14</v>
      </c>
      <c r="C1279" s="11">
        <v>2567.12</v>
      </c>
      <c r="D1279" s="9">
        <v>39</v>
      </c>
      <c r="E1279" s="12" t="s">
        <v>285</v>
      </c>
      <c r="F1279" s="9"/>
      <c r="G1279" s="9"/>
      <c r="H1279" s="13"/>
      <c r="I1279" s="9" t="s">
        <v>16</v>
      </c>
      <c r="J1279" s="10"/>
      <c r="K1279" s="9"/>
      <c r="L1279" s="9"/>
      <c r="M1279" s="9"/>
      <c r="N1279" s="9"/>
      <c r="O1279" s="13"/>
      <c r="P1279" s="9"/>
      <c r="Q1279" s="9"/>
      <c r="R1279" s="10"/>
      <c r="S1279" s="9"/>
      <c r="T1279" s="9"/>
      <c r="U1279" s="9"/>
      <c r="V1279" s="14"/>
      <c r="W1279" s="9"/>
      <c r="X1279" s="9"/>
      <c r="Y1279" s="9"/>
      <c r="Z1279" s="9"/>
      <c r="AA1279" s="9"/>
    </row>
    <row r="1280" spans="1:27" ht="12.75">
      <c r="A1280" s="10">
        <v>45405</v>
      </c>
      <c r="B1280" s="9" t="s">
        <v>45</v>
      </c>
      <c r="C1280" s="11">
        <v>3469.89</v>
      </c>
      <c r="D1280" s="9">
        <v>45</v>
      </c>
      <c r="E1280" s="12" t="s">
        <v>207</v>
      </c>
      <c r="F1280" s="9"/>
      <c r="G1280" s="9"/>
      <c r="H1280" s="13"/>
      <c r="I1280" s="9" t="s">
        <v>11</v>
      </c>
      <c r="J1280" s="10"/>
      <c r="K1280" s="9"/>
      <c r="L1280" s="9"/>
      <c r="M1280" s="9"/>
      <c r="N1280" s="9"/>
      <c r="O1280" s="13"/>
      <c r="P1280" s="9"/>
      <c r="Q1280" s="9"/>
      <c r="R1280" s="10"/>
      <c r="S1280" s="9"/>
      <c r="T1280" s="9"/>
      <c r="U1280" s="9"/>
      <c r="V1280" s="14"/>
      <c r="W1280" s="9"/>
      <c r="X1280" s="9"/>
      <c r="Y1280" s="9"/>
      <c r="Z1280" s="9"/>
      <c r="AA1280" s="9"/>
    </row>
    <row r="1281" spans="1:27" ht="12.75">
      <c r="A1281" s="10">
        <v>45405</v>
      </c>
      <c r="B1281" s="9" t="s">
        <v>289</v>
      </c>
      <c r="C1281" s="11">
        <v>3539.84</v>
      </c>
      <c r="D1281" s="9">
        <v>35</v>
      </c>
      <c r="E1281" s="12" t="s">
        <v>355</v>
      </c>
      <c r="F1281" s="9"/>
      <c r="G1281" s="9"/>
      <c r="H1281" s="13"/>
      <c r="I1281" s="9" t="s">
        <v>11</v>
      </c>
      <c r="J1281" s="9"/>
      <c r="K1281" s="9"/>
      <c r="L1281" s="9"/>
      <c r="M1281" s="9"/>
      <c r="N1281" s="9"/>
      <c r="O1281" s="13"/>
      <c r="P1281" s="9"/>
      <c r="Q1281" s="9"/>
      <c r="R1281" s="10"/>
      <c r="S1281" s="9"/>
      <c r="T1281" s="9"/>
      <c r="U1281" s="9"/>
      <c r="V1281" s="14"/>
      <c r="W1281" s="9"/>
      <c r="X1281" s="9"/>
      <c r="Y1281" s="9"/>
      <c r="Z1281" s="9"/>
      <c r="AA1281" s="9"/>
    </row>
    <row r="1282" spans="1:27" ht="12.75">
      <c r="A1282" s="10">
        <v>45405</v>
      </c>
      <c r="B1282" s="9" t="s">
        <v>17</v>
      </c>
      <c r="C1282" s="11">
        <v>4166.22</v>
      </c>
      <c r="D1282" s="9">
        <v>48</v>
      </c>
      <c r="E1282" s="12" t="s">
        <v>187</v>
      </c>
      <c r="F1282" s="9"/>
      <c r="G1282" s="9"/>
      <c r="H1282" s="13"/>
      <c r="I1282" s="9" t="s">
        <v>16</v>
      </c>
      <c r="J1282" s="9"/>
      <c r="K1282" s="9"/>
      <c r="L1282" s="9"/>
      <c r="M1282" s="9"/>
      <c r="N1282" s="9"/>
      <c r="O1282" s="13"/>
      <c r="P1282" s="9"/>
      <c r="Q1282" s="9"/>
      <c r="R1282" s="10"/>
      <c r="S1282" s="9"/>
      <c r="T1282" s="9"/>
      <c r="U1282" s="9"/>
      <c r="V1282" s="14"/>
      <c r="W1282" s="9"/>
      <c r="X1282" s="9"/>
      <c r="Y1282" s="9"/>
      <c r="Z1282" s="9"/>
      <c r="AA1282" s="9"/>
    </row>
    <row r="1283" spans="1:27" ht="12.75">
      <c r="A1283" s="10">
        <v>45405</v>
      </c>
      <c r="B1283" s="9" t="s">
        <v>19</v>
      </c>
      <c r="C1283" s="11">
        <v>3287.84</v>
      </c>
      <c r="D1283" s="9">
        <v>42</v>
      </c>
      <c r="E1283" s="12" t="s">
        <v>105</v>
      </c>
      <c r="F1283" s="9"/>
      <c r="G1283" s="9"/>
      <c r="H1283" s="13"/>
      <c r="I1283" s="9" t="s">
        <v>16</v>
      </c>
      <c r="J1283" s="9"/>
      <c r="K1283" s="9"/>
      <c r="L1283" s="9"/>
      <c r="M1283" s="9"/>
      <c r="N1283" s="9"/>
      <c r="O1283" s="13"/>
      <c r="P1283" s="9"/>
      <c r="Q1283" s="9"/>
      <c r="R1283" s="10"/>
      <c r="S1283" s="9"/>
      <c r="T1283" s="9"/>
      <c r="U1283" s="9"/>
      <c r="V1283" s="14"/>
      <c r="W1283" s="9"/>
      <c r="X1283" s="9"/>
      <c r="Y1283" s="9"/>
      <c r="Z1283" s="9"/>
      <c r="AA1283" s="9"/>
    </row>
    <row r="1284" spans="1:27" ht="12.75">
      <c r="A1284" s="10">
        <v>45405</v>
      </c>
      <c r="B1284" s="9" t="s">
        <v>21</v>
      </c>
      <c r="C1284" s="11">
        <v>3353.86</v>
      </c>
      <c r="D1284" s="9">
        <v>48</v>
      </c>
      <c r="E1284" s="12" t="s">
        <v>129</v>
      </c>
      <c r="F1284" s="9"/>
      <c r="G1284" s="9"/>
      <c r="H1284" s="13"/>
      <c r="I1284" s="9" t="s">
        <v>11</v>
      </c>
      <c r="J1284" s="9"/>
      <c r="K1284" s="9"/>
      <c r="L1284" s="9"/>
      <c r="M1284" s="9"/>
      <c r="N1284" s="9"/>
      <c r="O1284" s="13"/>
      <c r="P1284" s="9"/>
      <c r="Q1284" s="9"/>
      <c r="R1284" s="10"/>
      <c r="S1284" s="9"/>
      <c r="T1284" s="9"/>
      <c r="U1284" s="9"/>
      <c r="V1284" s="14"/>
      <c r="W1284" s="9"/>
      <c r="X1284" s="9"/>
      <c r="Y1284" s="9"/>
      <c r="Z1284" s="9"/>
      <c r="AA1284" s="9"/>
    </row>
    <row r="1285" spans="1:27" ht="12.75">
      <c r="A1285" s="10">
        <v>45405</v>
      </c>
      <c r="B1285" s="9" t="s">
        <v>43</v>
      </c>
      <c r="C1285" s="11">
        <v>1888.58</v>
      </c>
      <c r="D1285" s="9">
        <v>25</v>
      </c>
      <c r="E1285" s="12" t="s">
        <v>101</v>
      </c>
      <c r="F1285" s="9"/>
      <c r="G1285" s="9"/>
      <c r="H1285" s="13"/>
      <c r="I1285" s="9" t="s">
        <v>11</v>
      </c>
      <c r="J1285" s="9"/>
      <c r="K1285" s="9"/>
      <c r="L1285" s="9"/>
      <c r="M1285" s="9"/>
      <c r="N1285" s="9"/>
      <c r="O1285" s="13"/>
      <c r="P1285" s="9"/>
      <c r="Q1285" s="9"/>
      <c r="R1285" s="10"/>
      <c r="S1285" s="9"/>
      <c r="T1285" s="9"/>
      <c r="U1285" s="9"/>
      <c r="V1285" s="14"/>
      <c r="W1285" s="9"/>
      <c r="X1285" s="9"/>
      <c r="Y1285" s="9"/>
      <c r="Z1285" s="9"/>
      <c r="AA1285" s="9"/>
    </row>
    <row r="1286" spans="1:27" ht="12.75">
      <c r="A1286" s="10">
        <v>45406</v>
      </c>
      <c r="B1286" s="9" t="s">
        <v>286</v>
      </c>
      <c r="C1286" s="11">
        <v>2178.44</v>
      </c>
      <c r="D1286" s="9">
        <v>25</v>
      </c>
      <c r="E1286" s="12" t="s">
        <v>91</v>
      </c>
      <c r="F1286" s="9"/>
      <c r="G1286" s="9"/>
      <c r="H1286" s="13"/>
      <c r="I1286" s="9" t="s">
        <v>11</v>
      </c>
      <c r="J1286" s="10"/>
      <c r="K1286" s="9"/>
      <c r="L1286" s="9"/>
      <c r="M1286" s="9"/>
      <c r="N1286" s="9"/>
      <c r="O1286" s="13"/>
      <c r="P1286" s="9"/>
      <c r="Q1286" s="9"/>
      <c r="R1286" s="10"/>
      <c r="S1286" s="9"/>
      <c r="T1286" s="9"/>
      <c r="U1286" s="9"/>
      <c r="V1286" s="14"/>
      <c r="W1286" s="9"/>
      <c r="X1286" s="9"/>
      <c r="Y1286" s="9"/>
      <c r="Z1286" s="9"/>
      <c r="AA1286" s="9"/>
    </row>
    <row r="1287" spans="1:27" ht="12.75">
      <c r="A1287" s="10">
        <v>45406</v>
      </c>
      <c r="B1287" s="9" t="s">
        <v>9</v>
      </c>
      <c r="C1287" s="11">
        <v>3403.62</v>
      </c>
      <c r="D1287" s="9">
        <v>42</v>
      </c>
      <c r="E1287" s="12" t="s">
        <v>53</v>
      </c>
      <c r="F1287" s="9"/>
      <c r="G1287" s="9"/>
      <c r="H1287" s="13"/>
      <c r="I1287" s="9" t="s">
        <v>11</v>
      </c>
      <c r="J1287" s="10"/>
      <c r="K1287" s="9"/>
      <c r="L1287" s="9"/>
      <c r="M1287" s="9"/>
      <c r="N1287" s="9"/>
      <c r="O1287" s="13"/>
      <c r="P1287" s="9"/>
      <c r="Q1287" s="9"/>
      <c r="R1287" s="10"/>
      <c r="S1287" s="9"/>
      <c r="T1287" s="9"/>
      <c r="U1287" s="9"/>
      <c r="V1287" s="14"/>
      <c r="W1287" s="9"/>
      <c r="X1287" s="9"/>
      <c r="Y1287" s="9"/>
      <c r="Z1287" s="9"/>
      <c r="AA1287" s="9"/>
    </row>
    <row r="1288" spans="1:27" ht="12.75">
      <c r="A1288" s="10">
        <v>45406</v>
      </c>
      <c r="B1288" s="9" t="s">
        <v>12</v>
      </c>
      <c r="C1288" s="11">
        <v>4766.07</v>
      </c>
      <c r="D1288" s="9">
        <v>51</v>
      </c>
      <c r="E1288" s="12" t="s">
        <v>82</v>
      </c>
      <c r="F1288" s="9"/>
      <c r="G1288" s="9"/>
      <c r="H1288" s="13"/>
      <c r="I1288" s="9" t="s">
        <v>11</v>
      </c>
      <c r="J1288" s="10"/>
      <c r="K1288" s="9"/>
      <c r="L1288" s="9"/>
      <c r="M1288" s="9"/>
      <c r="N1288" s="9"/>
      <c r="O1288" s="13"/>
      <c r="P1288" s="9"/>
      <c r="Q1288" s="9"/>
      <c r="R1288" s="10"/>
      <c r="S1288" s="9"/>
      <c r="T1288" s="9"/>
      <c r="U1288" s="9"/>
      <c r="V1288" s="14"/>
      <c r="W1288" s="9"/>
      <c r="X1288" s="9"/>
      <c r="Y1288" s="9"/>
      <c r="Z1288" s="9"/>
      <c r="AA1288" s="9"/>
    </row>
    <row r="1289" spans="1:27" ht="12.75">
      <c r="A1289" s="10">
        <v>45406</v>
      </c>
      <c r="B1289" s="9" t="s">
        <v>14</v>
      </c>
      <c r="C1289" s="11">
        <v>3010</v>
      </c>
      <c r="D1289" s="9">
        <v>39</v>
      </c>
      <c r="E1289" s="12" t="s">
        <v>356</v>
      </c>
      <c r="F1289" s="9"/>
      <c r="G1289" s="9"/>
      <c r="H1289" s="13"/>
      <c r="I1289" s="9" t="s">
        <v>16</v>
      </c>
      <c r="J1289" s="10"/>
      <c r="K1289" s="9"/>
      <c r="L1289" s="9"/>
      <c r="M1289" s="9"/>
      <c r="N1289" s="9"/>
      <c r="O1289" s="13"/>
      <c r="P1289" s="9"/>
      <c r="Q1289" s="9"/>
      <c r="R1289" s="10"/>
      <c r="S1289" s="9"/>
      <c r="T1289" s="9"/>
      <c r="U1289" s="9"/>
      <c r="V1289" s="14"/>
      <c r="W1289" s="9"/>
      <c r="X1289" s="9"/>
      <c r="Y1289" s="9"/>
      <c r="Z1289" s="9"/>
      <c r="AA1289" s="9"/>
    </row>
    <row r="1290" spans="1:27" ht="12.75">
      <c r="A1290" s="10">
        <v>45406</v>
      </c>
      <c r="B1290" s="9" t="s">
        <v>45</v>
      </c>
      <c r="C1290" s="11">
        <v>2569.7199999999998</v>
      </c>
      <c r="D1290" s="9">
        <v>36</v>
      </c>
      <c r="E1290" s="12" t="s">
        <v>171</v>
      </c>
      <c r="F1290" s="9"/>
      <c r="G1290" s="9"/>
      <c r="H1290" s="13"/>
      <c r="I1290" s="9" t="s">
        <v>11</v>
      </c>
      <c r="J1290" s="10"/>
      <c r="K1290" s="9"/>
      <c r="L1290" s="9"/>
      <c r="M1290" s="9"/>
      <c r="N1290" s="9"/>
      <c r="O1290" s="13"/>
      <c r="P1290" s="9"/>
      <c r="Q1290" s="9"/>
      <c r="R1290" s="10"/>
      <c r="S1290" s="9"/>
      <c r="T1290" s="9"/>
      <c r="U1290" s="9"/>
      <c r="V1290" s="14"/>
      <c r="W1290" s="9"/>
      <c r="X1290" s="9"/>
      <c r="Y1290" s="9"/>
      <c r="Z1290" s="9"/>
      <c r="AA1290" s="9"/>
    </row>
    <row r="1291" spans="1:27" ht="12.75">
      <c r="A1291" s="10">
        <v>45406</v>
      </c>
      <c r="B1291" s="9" t="s">
        <v>289</v>
      </c>
      <c r="C1291" s="11">
        <v>1806.8</v>
      </c>
      <c r="D1291" s="9">
        <v>19</v>
      </c>
      <c r="E1291" s="12" t="s">
        <v>317</v>
      </c>
      <c r="F1291" s="9"/>
      <c r="G1291" s="9"/>
      <c r="H1291" s="13"/>
      <c r="I1291" s="9" t="s">
        <v>11</v>
      </c>
      <c r="J1291" s="9"/>
      <c r="K1291" s="9"/>
      <c r="L1291" s="9"/>
      <c r="M1291" s="9"/>
      <c r="N1291" s="9"/>
      <c r="O1291" s="13"/>
      <c r="P1291" s="9"/>
      <c r="Q1291" s="9"/>
      <c r="R1291" s="10"/>
      <c r="S1291" s="9"/>
      <c r="T1291" s="9"/>
      <c r="U1291" s="9"/>
      <c r="V1291" s="14"/>
      <c r="W1291" s="9"/>
      <c r="X1291" s="9"/>
      <c r="Y1291" s="9"/>
      <c r="Z1291" s="9"/>
      <c r="AA1291" s="9"/>
    </row>
    <row r="1292" spans="1:27" ht="12.75">
      <c r="A1292" s="10">
        <v>45406</v>
      </c>
      <c r="B1292" s="9" t="s">
        <v>17</v>
      </c>
      <c r="C1292" s="11">
        <v>3316.99</v>
      </c>
      <c r="D1292" s="9">
        <v>49</v>
      </c>
      <c r="E1292" s="12" t="s">
        <v>112</v>
      </c>
      <c r="F1292" s="9"/>
      <c r="G1292" s="9"/>
      <c r="H1292" s="13"/>
      <c r="I1292" s="9" t="s">
        <v>16</v>
      </c>
      <c r="J1292" s="9"/>
      <c r="K1292" s="9"/>
      <c r="L1292" s="9"/>
      <c r="M1292" s="9"/>
      <c r="N1292" s="9"/>
      <c r="O1292" s="13"/>
      <c r="P1292" s="9"/>
      <c r="Q1292" s="9"/>
      <c r="R1292" s="10"/>
      <c r="S1292" s="9"/>
      <c r="T1292" s="9"/>
      <c r="U1292" s="9"/>
      <c r="V1292" s="14"/>
      <c r="W1292" s="9"/>
      <c r="X1292" s="9"/>
      <c r="Y1292" s="9"/>
      <c r="Z1292" s="9"/>
      <c r="AA1292" s="9"/>
    </row>
    <row r="1293" spans="1:27" ht="12.75">
      <c r="A1293" s="10">
        <v>45406</v>
      </c>
      <c r="B1293" s="9" t="s">
        <v>19</v>
      </c>
      <c r="C1293" s="11">
        <v>2939.22</v>
      </c>
      <c r="D1293" s="9">
        <v>42</v>
      </c>
      <c r="E1293" s="12" t="s">
        <v>128</v>
      </c>
      <c r="F1293" s="9"/>
      <c r="G1293" s="9"/>
      <c r="H1293" s="13"/>
      <c r="I1293" s="9" t="s">
        <v>16</v>
      </c>
      <c r="J1293" s="9"/>
      <c r="K1293" s="9"/>
      <c r="L1293" s="9"/>
      <c r="M1293" s="9"/>
      <c r="N1293" s="9"/>
      <c r="O1293" s="13"/>
      <c r="P1293" s="9"/>
      <c r="Q1293" s="9"/>
      <c r="R1293" s="10"/>
      <c r="S1293" s="9"/>
      <c r="T1293" s="9"/>
      <c r="U1293" s="9"/>
      <c r="V1293" s="14"/>
      <c r="W1293" s="9"/>
      <c r="X1293" s="9"/>
      <c r="Y1293" s="9"/>
      <c r="Z1293" s="9"/>
      <c r="AA1293" s="9"/>
    </row>
    <row r="1294" spans="1:27" ht="12.75">
      <c r="A1294" s="10">
        <v>45406</v>
      </c>
      <c r="B1294" s="9" t="s">
        <v>21</v>
      </c>
      <c r="C1294" s="11">
        <v>3074.31</v>
      </c>
      <c r="D1294" s="9">
        <v>46</v>
      </c>
      <c r="E1294" s="12" t="s">
        <v>132</v>
      </c>
      <c r="F1294" s="9"/>
      <c r="G1294" s="9"/>
      <c r="H1294" s="13"/>
      <c r="I1294" s="9" t="s">
        <v>11</v>
      </c>
      <c r="J1294" s="9"/>
      <c r="K1294" s="9"/>
      <c r="L1294" s="9"/>
      <c r="M1294" s="9"/>
      <c r="N1294" s="9"/>
      <c r="O1294" s="13"/>
      <c r="P1294" s="9"/>
      <c r="Q1294" s="9"/>
      <c r="R1294" s="10"/>
      <c r="S1294" s="9"/>
      <c r="T1294" s="9"/>
      <c r="U1294" s="9"/>
      <c r="V1294" s="14"/>
      <c r="W1294" s="9"/>
      <c r="X1294" s="9"/>
      <c r="Y1294" s="9"/>
      <c r="Z1294" s="9"/>
      <c r="AA1294" s="9"/>
    </row>
    <row r="1295" spans="1:27" ht="12.75">
      <c r="A1295" s="10">
        <v>45406</v>
      </c>
      <c r="B1295" s="9" t="s">
        <v>43</v>
      </c>
      <c r="C1295" s="11">
        <v>3440.77</v>
      </c>
      <c r="D1295" s="9">
        <v>44</v>
      </c>
      <c r="E1295" s="12" t="s">
        <v>40</v>
      </c>
      <c r="F1295" s="9"/>
      <c r="G1295" s="9"/>
      <c r="H1295" s="13"/>
      <c r="I1295" s="9" t="s">
        <v>11</v>
      </c>
      <c r="J1295" s="9"/>
      <c r="K1295" s="9"/>
      <c r="L1295" s="9"/>
      <c r="M1295" s="9"/>
      <c r="N1295" s="9"/>
      <c r="O1295" s="13"/>
      <c r="P1295" s="9"/>
      <c r="Q1295" s="9"/>
      <c r="R1295" s="10"/>
      <c r="S1295" s="9"/>
      <c r="T1295" s="9"/>
      <c r="U1295" s="9"/>
      <c r="V1295" s="14"/>
      <c r="W1295" s="9"/>
      <c r="X1295" s="9"/>
      <c r="Y1295" s="9"/>
      <c r="Z1295" s="9"/>
      <c r="AA1295" s="9"/>
    </row>
    <row r="1296" spans="1:27" ht="12.75">
      <c r="A1296" s="10">
        <v>45407</v>
      </c>
      <c r="B1296" s="9" t="s">
        <v>286</v>
      </c>
      <c r="C1296" s="11">
        <v>3751.09</v>
      </c>
      <c r="D1296" s="9">
        <v>40</v>
      </c>
      <c r="E1296" s="12" t="s">
        <v>132</v>
      </c>
      <c r="F1296" s="9"/>
      <c r="G1296" s="9"/>
      <c r="H1296" s="13"/>
      <c r="I1296" s="9" t="s">
        <v>11</v>
      </c>
      <c r="J1296" s="10"/>
      <c r="K1296" s="9"/>
      <c r="L1296" s="9"/>
      <c r="M1296" s="9"/>
      <c r="N1296" s="9"/>
      <c r="O1296" s="13"/>
      <c r="P1296" s="9"/>
      <c r="Q1296" s="9"/>
      <c r="R1296" s="10"/>
      <c r="S1296" s="9"/>
      <c r="T1296" s="9"/>
      <c r="U1296" s="9"/>
      <c r="V1296" s="14"/>
      <c r="W1296" s="9"/>
      <c r="X1296" s="9"/>
      <c r="Y1296" s="9"/>
      <c r="Z1296" s="9"/>
      <c r="AA1296" s="9"/>
    </row>
    <row r="1297" spans="1:27" ht="12.75">
      <c r="A1297" s="10">
        <v>45407</v>
      </c>
      <c r="B1297" s="9" t="s">
        <v>9</v>
      </c>
      <c r="C1297" s="11">
        <v>4822.5600000000004</v>
      </c>
      <c r="D1297" s="9">
        <v>57</v>
      </c>
      <c r="E1297" s="12" t="s">
        <v>126</v>
      </c>
      <c r="F1297" s="9"/>
      <c r="G1297" s="9"/>
      <c r="H1297" s="13"/>
      <c r="I1297" s="9" t="s">
        <v>11</v>
      </c>
      <c r="J1297" s="10"/>
      <c r="K1297" s="9"/>
      <c r="L1297" s="9"/>
      <c r="M1297" s="9"/>
      <c r="N1297" s="9"/>
      <c r="O1297" s="13"/>
      <c r="P1297" s="9"/>
      <c r="Q1297" s="9"/>
      <c r="R1297" s="10"/>
      <c r="S1297" s="9"/>
      <c r="T1297" s="9"/>
      <c r="U1297" s="9"/>
      <c r="V1297" s="14"/>
      <c r="W1297" s="9"/>
      <c r="X1297" s="9"/>
      <c r="Y1297" s="9"/>
      <c r="Z1297" s="9"/>
      <c r="AA1297" s="9"/>
    </row>
    <row r="1298" spans="1:27" ht="12.75">
      <c r="A1298" s="10">
        <v>45407</v>
      </c>
      <c r="B1298" s="9" t="s">
        <v>12</v>
      </c>
      <c r="C1298" s="11">
        <v>4982.7</v>
      </c>
      <c r="D1298" s="9">
        <v>68</v>
      </c>
      <c r="E1298" s="12" t="s">
        <v>40</v>
      </c>
      <c r="F1298" s="9"/>
      <c r="G1298" s="9"/>
      <c r="H1298" s="13"/>
      <c r="I1298" s="9" t="s">
        <v>11</v>
      </c>
      <c r="J1298" s="10"/>
      <c r="K1298" s="9"/>
      <c r="L1298" s="9"/>
      <c r="M1298" s="9"/>
      <c r="N1298" s="9"/>
      <c r="O1298" s="13"/>
      <c r="P1298" s="9"/>
      <c r="Q1298" s="9"/>
      <c r="R1298" s="10"/>
      <c r="S1298" s="9"/>
      <c r="T1298" s="9"/>
      <c r="U1298" s="9"/>
      <c r="V1298" s="14"/>
      <c r="W1298" s="9"/>
      <c r="X1298" s="9"/>
      <c r="Y1298" s="9"/>
      <c r="Z1298" s="9"/>
      <c r="AA1298" s="9"/>
    </row>
    <row r="1299" spans="1:27" ht="12.75">
      <c r="A1299" s="10">
        <v>45407</v>
      </c>
      <c r="B1299" s="9" t="s">
        <v>14</v>
      </c>
      <c r="C1299" s="11">
        <v>4114.83</v>
      </c>
      <c r="D1299" s="9">
        <v>48</v>
      </c>
      <c r="E1299" s="12" t="s">
        <v>160</v>
      </c>
      <c r="F1299" s="9"/>
      <c r="G1299" s="9"/>
      <c r="H1299" s="13"/>
      <c r="I1299" s="9" t="s">
        <v>16</v>
      </c>
      <c r="J1299" s="10"/>
      <c r="K1299" s="9"/>
      <c r="L1299" s="9"/>
      <c r="M1299" s="9"/>
      <c r="N1299" s="9"/>
      <c r="O1299" s="13"/>
      <c r="P1299" s="9"/>
      <c r="Q1299" s="9"/>
      <c r="R1299" s="10"/>
      <c r="S1299" s="9"/>
      <c r="T1299" s="9"/>
      <c r="U1299" s="9"/>
      <c r="V1299" s="14"/>
      <c r="W1299" s="9"/>
      <c r="X1299" s="9"/>
      <c r="Y1299" s="9"/>
      <c r="Z1299" s="9"/>
      <c r="AA1299" s="9"/>
    </row>
    <row r="1300" spans="1:27" ht="12.75">
      <c r="A1300" s="10">
        <v>45407</v>
      </c>
      <c r="B1300" s="9" t="s">
        <v>45</v>
      </c>
      <c r="C1300" s="11">
        <v>3249.1</v>
      </c>
      <c r="D1300" s="9">
        <v>47</v>
      </c>
      <c r="E1300" s="12" t="s">
        <v>22</v>
      </c>
      <c r="F1300" s="9"/>
      <c r="G1300" s="9"/>
      <c r="H1300" s="13"/>
      <c r="I1300" s="9" t="s">
        <v>11</v>
      </c>
      <c r="J1300" s="10"/>
      <c r="K1300" s="9"/>
      <c r="L1300" s="9"/>
      <c r="M1300" s="9"/>
      <c r="N1300" s="9"/>
      <c r="O1300" s="13"/>
      <c r="P1300" s="9"/>
      <c r="Q1300" s="9"/>
      <c r="R1300" s="10"/>
      <c r="S1300" s="9"/>
      <c r="T1300" s="9"/>
      <c r="U1300" s="9"/>
      <c r="V1300" s="14"/>
      <c r="W1300" s="9"/>
      <c r="X1300" s="9"/>
      <c r="Y1300" s="9"/>
      <c r="Z1300" s="9"/>
      <c r="AA1300" s="9"/>
    </row>
    <row r="1301" spans="1:27" ht="12.75">
      <c r="A1301" s="10">
        <v>45407</v>
      </c>
      <c r="B1301" s="9" t="s">
        <v>289</v>
      </c>
      <c r="C1301" s="11">
        <v>3334.37</v>
      </c>
      <c r="D1301" s="9">
        <v>31</v>
      </c>
      <c r="E1301" s="12" t="s">
        <v>245</v>
      </c>
      <c r="F1301" s="9"/>
      <c r="G1301" s="9"/>
      <c r="H1301" s="13"/>
      <c r="I1301" s="9" t="s">
        <v>11</v>
      </c>
      <c r="J1301" s="9"/>
      <c r="K1301" s="9"/>
      <c r="L1301" s="9"/>
      <c r="M1301" s="9"/>
      <c r="N1301" s="9"/>
      <c r="O1301" s="13"/>
      <c r="P1301" s="9"/>
      <c r="Q1301" s="9"/>
      <c r="R1301" s="10"/>
      <c r="S1301" s="9"/>
      <c r="T1301" s="9"/>
      <c r="U1301" s="9"/>
      <c r="V1301" s="14"/>
      <c r="W1301" s="9"/>
      <c r="X1301" s="9"/>
      <c r="Y1301" s="9"/>
      <c r="Z1301" s="9"/>
      <c r="AA1301" s="9"/>
    </row>
    <row r="1302" spans="1:27" ht="12.75">
      <c r="A1302" s="10">
        <v>45407</v>
      </c>
      <c r="B1302" s="9" t="s">
        <v>17</v>
      </c>
      <c r="C1302" s="11">
        <v>4431.83</v>
      </c>
      <c r="D1302" s="9">
        <v>55</v>
      </c>
      <c r="E1302" s="12" t="s">
        <v>180</v>
      </c>
      <c r="F1302" s="9"/>
      <c r="G1302" s="9"/>
      <c r="H1302" s="13"/>
      <c r="I1302" s="9" t="s">
        <v>16</v>
      </c>
      <c r="J1302" s="9"/>
      <c r="K1302" s="9"/>
      <c r="L1302" s="9"/>
      <c r="M1302" s="9"/>
      <c r="N1302" s="9"/>
      <c r="O1302" s="13"/>
      <c r="P1302" s="9"/>
      <c r="Q1302" s="9"/>
      <c r="R1302" s="10"/>
      <c r="S1302" s="9"/>
      <c r="T1302" s="9"/>
      <c r="U1302" s="9"/>
      <c r="V1302" s="14"/>
      <c r="W1302" s="9"/>
      <c r="X1302" s="9"/>
      <c r="Y1302" s="9"/>
      <c r="Z1302" s="9"/>
      <c r="AA1302" s="9"/>
    </row>
    <row r="1303" spans="1:27" ht="12.75">
      <c r="A1303" s="10">
        <v>45407</v>
      </c>
      <c r="B1303" s="9" t="s">
        <v>19</v>
      </c>
      <c r="C1303" s="11">
        <v>3377.11</v>
      </c>
      <c r="D1303" s="9">
        <v>50</v>
      </c>
      <c r="E1303" s="12" t="s">
        <v>46</v>
      </c>
      <c r="F1303" s="9"/>
      <c r="G1303" s="9"/>
      <c r="H1303" s="13"/>
      <c r="I1303" s="9" t="s">
        <v>16</v>
      </c>
      <c r="J1303" s="9"/>
      <c r="K1303" s="9"/>
      <c r="L1303" s="9"/>
      <c r="M1303" s="9"/>
      <c r="N1303" s="9"/>
      <c r="O1303" s="13"/>
      <c r="P1303" s="9"/>
      <c r="Q1303" s="9"/>
      <c r="R1303" s="10"/>
      <c r="S1303" s="9"/>
      <c r="T1303" s="9"/>
      <c r="U1303" s="9"/>
      <c r="V1303" s="14"/>
      <c r="W1303" s="9"/>
      <c r="X1303" s="9"/>
      <c r="Y1303" s="9"/>
      <c r="Z1303" s="9"/>
      <c r="AA1303" s="9"/>
    </row>
    <row r="1304" spans="1:27" ht="12.75">
      <c r="A1304" s="10">
        <v>45407</v>
      </c>
      <c r="B1304" s="9" t="s">
        <v>21</v>
      </c>
      <c r="C1304" s="11">
        <v>4553.04</v>
      </c>
      <c r="D1304" s="9">
        <v>60</v>
      </c>
      <c r="E1304" s="12" t="s">
        <v>160</v>
      </c>
      <c r="F1304" s="9"/>
      <c r="G1304" s="9"/>
      <c r="H1304" s="13"/>
      <c r="I1304" s="9" t="s">
        <v>11</v>
      </c>
      <c r="J1304" s="9"/>
      <c r="K1304" s="9"/>
      <c r="L1304" s="9"/>
      <c r="M1304" s="9"/>
      <c r="N1304" s="9"/>
      <c r="O1304" s="13"/>
      <c r="P1304" s="9"/>
      <c r="Q1304" s="9"/>
      <c r="R1304" s="10"/>
      <c r="S1304" s="9"/>
      <c r="T1304" s="9"/>
      <c r="U1304" s="9"/>
      <c r="V1304" s="14"/>
      <c r="W1304" s="9"/>
      <c r="X1304" s="9"/>
      <c r="Y1304" s="9"/>
      <c r="Z1304" s="9"/>
      <c r="AA1304" s="9"/>
    </row>
    <row r="1305" spans="1:27" ht="12.75">
      <c r="A1305" s="10">
        <v>45407</v>
      </c>
      <c r="B1305" s="9" t="s">
        <v>43</v>
      </c>
      <c r="C1305" s="11">
        <v>2656.5</v>
      </c>
      <c r="D1305" s="9">
        <v>37</v>
      </c>
      <c r="E1305" s="12" t="s">
        <v>35</v>
      </c>
      <c r="F1305" s="9"/>
      <c r="G1305" s="9"/>
      <c r="H1305" s="13"/>
      <c r="I1305" s="9" t="s">
        <v>11</v>
      </c>
      <c r="J1305" s="9"/>
      <c r="K1305" s="9"/>
      <c r="L1305" s="9"/>
      <c r="M1305" s="9"/>
      <c r="N1305" s="9"/>
      <c r="O1305" s="13"/>
      <c r="P1305" s="9"/>
      <c r="Q1305" s="9"/>
      <c r="R1305" s="10"/>
      <c r="S1305" s="9"/>
      <c r="T1305" s="9"/>
      <c r="U1305" s="9"/>
      <c r="V1305" s="14"/>
      <c r="W1305" s="9"/>
      <c r="X1305" s="9"/>
      <c r="Y1305" s="9"/>
      <c r="Z1305" s="9"/>
      <c r="AA1305" s="9"/>
    </row>
    <row r="1306" spans="1:27" ht="12.75">
      <c r="A1306" s="10">
        <v>45408</v>
      </c>
      <c r="B1306" s="9" t="s">
        <v>286</v>
      </c>
      <c r="C1306" s="11">
        <v>6625.42</v>
      </c>
      <c r="D1306" s="9">
        <v>72</v>
      </c>
      <c r="E1306" s="12" t="s">
        <v>246</v>
      </c>
      <c r="F1306" s="9"/>
      <c r="G1306" s="9"/>
      <c r="H1306" s="13"/>
      <c r="I1306" s="9" t="s">
        <v>11</v>
      </c>
      <c r="J1306" s="10"/>
      <c r="K1306" s="9"/>
      <c r="L1306" s="9"/>
      <c r="M1306" s="9"/>
      <c r="N1306" s="9"/>
      <c r="O1306" s="13"/>
      <c r="P1306" s="9"/>
      <c r="Q1306" s="9"/>
      <c r="R1306" s="10"/>
      <c r="S1306" s="9"/>
      <c r="T1306" s="9"/>
      <c r="U1306" s="9"/>
      <c r="V1306" s="14"/>
      <c r="W1306" s="9"/>
      <c r="X1306" s="9"/>
      <c r="Y1306" s="9"/>
      <c r="Z1306" s="9"/>
      <c r="AA1306" s="9"/>
    </row>
    <row r="1307" spans="1:27" ht="12.75">
      <c r="A1307" s="10">
        <v>45408</v>
      </c>
      <c r="B1307" s="9" t="s">
        <v>9</v>
      </c>
      <c r="C1307" s="11">
        <v>8769</v>
      </c>
      <c r="D1307" s="9">
        <v>105</v>
      </c>
      <c r="E1307" s="12" t="s">
        <v>107</v>
      </c>
      <c r="F1307" s="9"/>
      <c r="G1307" s="9"/>
      <c r="H1307" s="13"/>
      <c r="I1307" s="9" t="s">
        <v>11</v>
      </c>
      <c r="J1307" s="10"/>
      <c r="K1307" s="9"/>
      <c r="L1307" s="9"/>
      <c r="M1307" s="9"/>
      <c r="N1307" s="9"/>
      <c r="O1307" s="13"/>
      <c r="P1307" s="9"/>
      <c r="Q1307" s="9"/>
      <c r="R1307" s="10"/>
      <c r="S1307" s="9"/>
      <c r="T1307" s="9"/>
      <c r="U1307" s="9"/>
      <c r="V1307" s="14"/>
      <c r="W1307" s="9"/>
      <c r="X1307" s="9"/>
      <c r="Y1307" s="9"/>
      <c r="Z1307" s="9"/>
      <c r="AA1307" s="9"/>
    </row>
    <row r="1308" spans="1:27" ht="12.75">
      <c r="A1308" s="10">
        <v>45408</v>
      </c>
      <c r="B1308" s="9" t="s">
        <v>12</v>
      </c>
      <c r="C1308" s="11">
        <v>9209.35</v>
      </c>
      <c r="D1308" s="9">
        <v>110</v>
      </c>
      <c r="E1308" s="12" t="s">
        <v>80</v>
      </c>
      <c r="F1308" s="9"/>
      <c r="G1308" s="9"/>
      <c r="H1308" s="13"/>
      <c r="I1308" s="9" t="s">
        <v>11</v>
      </c>
      <c r="J1308" s="10"/>
      <c r="K1308" s="9"/>
      <c r="L1308" s="9"/>
      <c r="M1308" s="9"/>
      <c r="N1308" s="9"/>
      <c r="O1308" s="13"/>
      <c r="P1308" s="9"/>
      <c r="Q1308" s="9"/>
      <c r="R1308" s="10"/>
      <c r="S1308" s="9"/>
      <c r="T1308" s="9"/>
      <c r="U1308" s="9"/>
      <c r="V1308" s="14"/>
      <c r="W1308" s="9"/>
      <c r="X1308" s="9"/>
      <c r="Y1308" s="9"/>
      <c r="Z1308" s="9"/>
      <c r="AA1308" s="9"/>
    </row>
    <row r="1309" spans="1:27" ht="12.75">
      <c r="A1309" s="10">
        <v>45408</v>
      </c>
      <c r="B1309" s="9" t="s">
        <v>14</v>
      </c>
      <c r="C1309" s="11">
        <v>8753.02</v>
      </c>
      <c r="D1309" s="9">
        <v>106</v>
      </c>
      <c r="E1309" s="12" t="s">
        <v>333</v>
      </c>
      <c r="F1309" s="9"/>
      <c r="G1309" s="9"/>
      <c r="H1309" s="13"/>
      <c r="I1309" s="9" t="s">
        <v>16</v>
      </c>
      <c r="J1309" s="10"/>
      <c r="K1309" s="9"/>
      <c r="L1309" s="9"/>
      <c r="M1309" s="9"/>
      <c r="N1309" s="9"/>
      <c r="O1309" s="13"/>
      <c r="P1309" s="9"/>
      <c r="Q1309" s="9"/>
      <c r="R1309" s="10"/>
      <c r="S1309" s="9"/>
      <c r="T1309" s="9"/>
      <c r="U1309" s="9"/>
      <c r="V1309" s="14"/>
      <c r="W1309" s="9"/>
      <c r="X1309" s="9"/>
      <c r="Y1309" s="9"/>
      <c r="Z1309" s="9"/>
      <c r="AA1309" s="9"/>
    </row>
    <row r="1310" spans="1:27" ht="12.75">
      <c r="A1310" s="10">
        <v>45408</v>
      </c>
      <c r="B1310" s="9" t="s">
        <v>45</v>
      </c>
      <c r="C1310" s="11">
        <v>9300.73</v>
      </c>
      <c r="D1310" s="9">
        <v>111</v>
      </c>
      <c r="E1310" s="12" t="s">
        <v>53</v>
      </c>
      <c r="F1310" s="9"/>
      <c r="G1310" s="9"/>
      <c r="H1310" s="13"/>
      <c r="I1310" s="9" t="s">
        <v>11</v>
      </c>
      <c r="J1310" s="10"/>
      <c r="K1310" s="9"/>
      <c r="L1310" s="9"/>
      <c r="M1310" s="9"/>
      <c r="N1310" s="9"/>
      <c r="O1310" s="13"/>
      <c r="P1310" s="9"/>
      <c r="Q1310" s="9"/>
      <c r="R1310" s="10"/>
      <c r="S1310" s="9"/>
      <c r="T1310" s="9"/>
      <c r="U1310" s="9"/>
      <c r="V1310" s="14"/>
      <c r="W1310" s="9"/>
      <c r="X1310" s="9"/>
      <c r="Y1310" s="9"/>
      <c r="Z1310" s="9"/>
      <c r="AA1310" s="9"/>
    </row>
    <row r="1311" spans="1:27" ht="12.75">
      <c r="A1311" s="10">
        <v>45408</v>
      </c>
      <c r="B1311" s="9" t="s">
        <v>289</v>
      </c>
      <c r="C1311" s="11">
        <v>6857.55</v>
      </c>
      <c r="D1311" s="9">
        <v>66</v>
      </c>
      <c r="E1311" s="12" t="s">
        <v>229</v>
      </c>
      <c r="F1311" s="9"/>
      <c r="G1311" s="9"/>
      <c r="H1311" s="13"/>
      <c r="I1311" s="9" t="s">
        <v>11</v>
      </c>
      <c r="J1311" s="9"/>
      <c r="K1311" s="9"/>
      <c r="L1311" s="9"/>
      <c r="M1311" s="9"/>
      <c r="N1311" s="9"/>
      <c r="O1311" s="13"/>
      <c r="P1311" s="9"/>
      <c r="Q1311" s="9"/>
      <c r="R1311" s="10"/>
      <c r="S1311" s="9"/>
      <c r="T1311" s="9"/>
      <c r="U1311" s="9"/>
      <c r="V1311" s="14"/>
      <c r="W1311" s="9"/>
      <c r="X1311" s="9"/>
      <c r="Y1311" s="9"/>
      <c r="Z1311" s="9"/>
      <c r="AA1311" s="9"/>
    </row>
    <row r="1312" spans="1:27" ht="12.75">
      <c r="A1312" s="10">
        <v>45408</v>
      </c>
      <c r="B1312" s="9" t="s">
        <v>17</v>
      </c>
      <c r="C1312" s="11">
        <v>9741.7000000000007</v>
      </c>
      <c r="D1312" s="9">
        <v>112</v>
      </c>
      <c r="E1312" s="12" t="s">
        <v>239</v>
      </c>
      <c r="F1312" s="9"/>
      <c r="G1312" s="9"/>
      <c r="H1312" s="13"/>
      <c r="I1312" s="9" t="s">
        <v>16</v>
      </c>
      <c r="J1312" s="9"/>
      <c r="K1312" s="9"/>
      <c r="L1312" s="9"/>
      <c r="M1312" s="9"/>
      <c r="N1312" s="9"/>
      <c r="O1312" s="13"/>
      <c r="P1312" s="9"/>
      <c r="Q1312" s="9"/>
      <c r="R1312" s="10"/>
      <c r="S1312" s="9"/>
      <c r="T1312" s="9"/>
      <c r="U1312" s="9"/>
      <c r="V1312" s="14"/>
      <c r="W1312" s="9"/>
      <c r="X1312" s="9"/>
      <c r="Y1312" s="9"/>
      <c r="Z1312" s="9"/>
      <c r="AA1312" s="9"/>
    </row>
    <row r="1313" spans="1:27" ht="12.75">
      <c r="A1313" s="10">
        <v>45408</v>
      </c>
      <c r="B1313" s="9" t="s">
        <v>19</v>
      </c>
      <c r="C1313" s="11">
        <v>8539.19</v>
      </c>
      <c r="D1313" s="9">
        <v>102</v>
      </c>
      <c r="E1313" s="12" t="s">
        <v>183</v>
      </c>
      <c r="F1313" s="9"/>
      <c r="G1313" s="9"/>
      <c r="H1313" s="13"/>
      <c r="I1313" s="9" t="s">
        <v>16</v>
      </c>
      <c r="J1313" s="9"/>
      <c r="K1313" s="9"/>
      <c r="L1313" s="9"/>
      <c r="M1313" s="9"/>
      <c r="N1313" s="9"/>
      <c r="O1313" s="13"/>
      <c r="P1313" s="9"/>
      <c r="Q1313" s="9"/>
      <c r="R1313" s="10"/>
      <c r="S1313" s="9"/>
      <c r="T1313" s="9"/>
      <c r="U1313" s="9"/>
      <c r="V1313" s="14"/>
      <c r="W1313" s="9"/>
      <c r="X1313" s="9"/>
      <c r="Y1313" s="9"/>
      <c r="Z1313" s="9"/>
      <c r="AA1313" s="9"/>
    </row>
    <row r="1314" spans="1:27" ht="12.75">
      <c r="A1314" s="10">
        <v>45408</v>
      </c>
      <c r="B1314" s="9" t="s">
        <v>21</v>
      </c>
      <c r="C1314" s="11">
        <v>9335.15</v>
      </c>
      <c r="D1314" s="9">
        <v>106</v>
      </c>
      <c r="E1314" s="12" t="s">
        <v>252</v>
      </c>
      <c r="F1314" s="9"/>
      <c r="G1314" s="9"/>
      <c r="H1314" s="13"/>
      <c r="I1314" s="9" t="s">
        <v>11</v>
      </c>
      <c r="J1314" s="9"/>
      <c r="K1314" s="9"/>
      <c r="L1314" s="9"/>
      <c r="M1314" s="9"/>
      <c r="N1314" s="9"/>
      <c r="O1314" s="13"/>
      <c r="P1314" s="9"/>
      <c r="Q1314" s="9"/>
      <c r="R1314" s="10"/>
      <c r="S1314" s="9"/>
      <c r="T1314" s="9"/>
      <c r="U1314" s="9"/>
      <c r="V1314" s="14"/>
      <c r="W1314" s="9"/>
      <c r="X1314" s="9"/>
      <c r="Y1314" s="9"/>
      <c r="Z1314" s="9"/>
      <c r="AA1314" s="9"/>
    </row>
    <row r="1315" spans="1:27" ht="12.75">
      <c r="A1315" s="10">
        <v>45408</v>
      </c>
      <c r="B1315" s="9" t="s">
        <v>43</v>
      </c>
      <c r="C1315" s="11">
        <v>9385.43</v>
      </c>
      <c r="D1315" s="9">
        <v>111</v>
      </c>
      <c r="E1315" s="12" t="s">
        <v>193</v>
      </c>
      <c r="F1315" s="9"/>
      <c r="G1315" s="9"/>
      <c r="H1315" s="13"/>
      <c r="I1315" s="9" t="s">
        <v>11</v>
      </c>
      <c r="J1315" s="9"/>
      <c r="K1315" s="9"/>
      <c r="L1315" s="9"/>
      <c r="M1315" s="9"/>
      <c r="N1315" s="9"/>
      <c r="O1315" s="13"/>
      <c r="P1315" s="9"/>
      <c r="Q1315" s="9"/>
      <c r="R1315" s="10"/>
      <c r="S1315" s="9"/>
      <c r="T1315" s="9"/>
      <c r="U1315" s="9"/>
      <c r="V1315" s="14"/>
      <c r="W1315" s="9"/>
      <c r="X1315" s="9"/>
      <c r="Y1315" s="9"/>
      <c r="Z1315" s="9"/>
      <c r="AA1315" s="9"/>
    </row>
    <row r="1316" spans="1:27" ht="12.75">
      <c r="A1316" s="10">
        <v>45409</v>
      </c>
      <c r="B1316" s="9" t="s">
        <v>286</v>
      </c>
      <c r="C1316" s="11">
        <v>6127.41</v>
      </c>
      <c r="D1316" s="9">
        <v>73</v>
      </c>
      <c r="E1316" s="12" t="s">
        <v>184</v>
      </c>
      <c r="F1316" s="9"/>
      <c r="G1316" s="9"/>
      <c r="H1316" s="13"/>
      <c r="I1316" s="9" t="s">
        <v>11</v>
      </c>
      <c r="J1316" s="10"/>
      <c r="K1316" s="9"/>
      <c r="L1316" s="9"/>
      <c r="M1316" s="9"/>
      <c r="N1316" s="9"/>
      <c r="O1316" s="13"/>
      <c r="P1316" s="9"/>
      <c r="Q1316" s="9"/>
      <c r="R1316" s="10"/>
      <c r="S1316" s="9"/>
      <c r="T1316" s="9"/>
      <c r="U1316" s="9"/>
      <c r="V1316" s="14"/>
      <c r="W1316" s="9"/>
      <c r="X1316" s="9"/>
      <c r="Y1316" s="9"/>
      <c r="Z1316" s="9"/>
      <c r="AA1316" s="9"/>
    </row>
    <row r="1317" spans="1:27" ht="12.75">
      <c r="A1317" s="10">
        <v>45409</v>
      </c>
      <c r="B1317" s="9" t="s">
        <v>9</v>
      </c>
      <c r="C1317" s="11">
        <v>7004.84</v>
      </c>
      <c r="D1317" s="9">
        <v>78</v>
      </c>
      <c r="E1317" s="12" t="s">
        <v>96</v>
      </c>
      <c r="F1317" s="9"/>
      <c r="G1317" s="9"/>
      <c r="H1317" s="13"/>
      <c r="I1317" s="9" t="s">
        <v>11</v>
      </c>
      <c r="J1317" s="10"/>
      <c r="K1317" s="9"/>
      <c r="L1317" s="9"/>
      <c r="M1317" s="9"/>
      <c r="N1317" s="9"/>
      <c r="O1317" s="13"/>
      <c r="P1317" s="9"/>
      <c r="Q1317" s="9"/>
      <c r="R1317" s="10"/>
      <c r="S1317" s="9"/>
      <c r="T1317" s="9"/>
      <c r="U1317" s="9"/>
      <c r="V1317" s="14"/>
      <c r="W1317" s="9"/>
      <c r="X1317" s="9"/>
      <c r="Y1317" s="9"/>
      <c r="Z1317" s="9"/>
      <c r="AA1317" s="9"/>
    </row>
    <row r="1318" spans="1:27" ht="12.75">
      <c r="A1318" s="10">
        <v>45409</v>
      </c>
      <c r="B1318" s="9" t="s">
        <v>12</v>
      </c>
      <c r="C1318" s="11">
        <v>7111.93</v>
      </c>
      <c r="D1318" s="9">
        <v>85</v>
      </c>
      <c r="E1318" s="12" t="s">
        <v>77</v>
      </c>
      <c r="F1318" s="9"/>
      <c r="G1318" s="9"/>
      <c r="H1318" s="13"/>
      <c r="I1318" s="9" t="s">
        <v>11</v>
      </c>
      <c r="J1318" s="10"/>
      <c r="K1318" s="9"/>
      <c r="L1318" s="9"/>
      <c r="M1318" s="9"/>
      <c r="N1318" s="9"/>
      <c r="O1318" s="13"/>
      <c r="P1318" s="9"/>
      <c r="Q1318" s="9"/>
      <c r="R1318" s="10"/>
      <c r="S1318" s="9"/>
      <c r="T1318" s="9"/>
      <c r="U1318" s="9"/>
      <c r="V1318" s="14"/>
      <c r="W1318" s="9"/>
      <c r="X1318" s="9"/>
      <c r="Y1318" s="9"/>
      <c r="Z1318" s="9"/>
      <c r="AA1318" s="9"/>
    </row>
    <row r="1319" spans="1:27" ht="12.75">
      <c r="A1319" s="10">
        <v>45409</v>
      </c>
      <c r="B1319" s="9" t="s">
        <v>14</v>
      </c>
      <c r="C1319" s="11">
        <v>7130.22</v>
      </c>
      <c r="D1319" s="9">
        <v>95</v>
      </c>
      <c r="E1319" s="12" t="s">
        <v>106</v>
      </c>
      <c r="F1319" s="9"/>
      <c r="G1319" s="9"/>
      <c r="H1319" s="13"/>
      <c r="I1319" s="9" t="s">
        <v>16</v>
      </c>
      <c r="J1319" s="10"/>
      <c r="K1319" s="9"/>
      <c r="L1319" s="9"/>
      <c r="M1319" s="9"/>
      <c r="N1319" s="9"/>
      <c r="O1319" s="13"/>
      <c r="P1319" s="9"/>
      <c r="Q1319" s="9"/>
      <c r="R1319" s="10"/>
      <c r="S1319" s="9"/>
      <c r="T1319" s="9"/>
      <c r="U1319" s="9"/>
      <c r="V1319" s="14"/>
      <c r="W1319" s="9"/>
      <c r="X1319" s="9"/>
      <c r="Y1319" s="9"/>
      <c r="Z1319" s="9"/>
      <c r="AA1319" s="9"/>
    </row>
    <row r="1320" spans="1:27" ht="12.75">
      <c r="A1320" s="10">
        <v>45409</v>
      </c>
      <c r="B1320" s="9" t="s">
        <v>45</v>
      </c>
      <c r="C1320" s="11">
        <v>9288.3799999999992</v>
      </c>
      <c r="D1320" s="9">
        <v>106</v>
      </c>
      <c r="E1320" s="12" t="s">
        <v>115</v>
      </c>
      <c r="F1320" s="9"/>
      <c r="G1320" s="9"/>
      <c r="H1320" s="13"/>
      <c r="I1320" s="9" t="s">
        <v>11</v>
      </c>
      <c r="J1320" s="10"/>
      <c r="K1320" s="9"/>
      <c r="L1320" s="9"/>
      <c r="M1320" s="9"/>
      <c r="N1320" s="9"/>
      <c r="O1320" s="13"/>
      <c r="P1320" s="9"/>
      <c r="Q1320" s="9"/>
      <c r="R1320" s="10"/>
      <c r="S1320" s="9"/>
      <c r="T1320" s="9"/>
      <c r="U1320" s="9"/>
      <c r="V1320" s="14"/>
      <c r="W1320" s="9"/>
      <c r="X1320" s="9"/>
      <c r="Y1320" s="9"/>
      <c r="Z1320" s="9"/>
      <c r="AA1320" s="9"/>
    </row>
    <row r="1321" spans="1:27" ht="12.75">
      <c r="A1321" s="10">
        <v>45409</v>
      </c>
      <c r="B1321" s="9" t="s">
        <v>289</v>
      </c>
      <c r="C1321" s="11">
        <v>4941.5600000000004</v>
      </c>
      <c r="D1321" s="9">
        <v>50</v>
      </c>
      <c r="E1321" s="12" t="s">
        <v>199</v>
      </c>
      <c r="F1321" s="9"/>
      <c r="G1321" s="9"/>
      <c r="H1321" s="13"/>
      <c r="I1321" s="9" t="s">
        <v>11</v>
      </c>
      <c r="J1321" s="9"/>
      <c r="K1321" s="9"/>
      <c r="L1321" s="9"/>
      <c r="M1321" s="9"/>
      <c r="N1321" s="9"/>
      <c r="O1321" s="13"/>
      <c r="P1321" s="9"/>
      <c r="Q1321" s="9"/>
      <c r="R1321" s="10"/>
      <c r="S1321" s="9"/>
      <c r="T1321" s="9"/>
      <c r="U1321" s="9"/>
      <c r="V1321" s="14"/>
      <c r="W1321" s="9"/>
      <c r="X1321" s="9"/>
      <c r="Y1321" s="9"/>
      <c r="Z1321" s="9"/>
      <c r="AA1321" s="9"/>
    </row>
    <row r="1322" spans="1:27" ht="12.75">
      <c r="A1322" s="10">
        <v>45409</v>
      </c>
      <c r="B1322" s="9" t="s">
        <v>17</v>
      </c>
      <c r="C1322" s="11">
        <v>9087.69</v>
      </c>
      <c r="D1322" s="9">
        <v>104</v>
      </c>
      <c r="E1322" s="12" t="s">
        <v>52</v>
      </c>
      <c r="F1322" s="9"/>
      <c r="G1322" s="9"/>
      <c r="H1322" s="13"/>
      <c r="I1322" s="9" t="s">
        <v>16</v>
      </c>
      <c r="J1322" s="9"/>
      <c r="K1322" s="9"/>
      <c r="L1322" s="9"/>
      <c r="M1322" s="9"/>
      <c r="N1322" s="9"/>
      <c r="O1322" s="13"/>
      <c r="P1322" s="9"/>
      <c r="Q1322" s="9"/>
      <c r="R1322" s="10"/>
      <c r="S1322" s="9"/>
      <c r="T1322" s="9"/>
      <c r="U1322" s="9"/>
      <c r="V1322" s="14"/>
      <c r="W1322" s="9"/>
      <c r="X1322" s="9"/>
      <c r="Y1322" s="9"/>
      <c r="Z1322" s="9"/>
      <c r="AA1322" s="9"/>
    </row>
    <row r="1323" spans="1:27" ht="12.75">
      <c r="A1323" s="10">
        <v>45409</v>
      </c>
      <c r="B1323" s="9" t="s">
        <v>19</v>
      </c>
      <c r="C1323" s="11">
        <v>7521.35</v>
      </c>
      <c r="D1323" s="9">
        <v>85</v>
      </c>
      <c r="E1323" s="12" t="s">
        <v>97</v>
      </c>
      <c r="F1323" s="9"/>
      <c r="G1323" s="9"/>
      <c r="H1323" s="13"/>
      <c r="I1323" s="9" t="s">
        <v>16</v>
      </c>
      <c r="J1323" s="9"/>
      <c r="K1323" s="9"/>
      <c r="L1323" s="9"/>
      <c r="M1323" s="9"/>
      <c r="N1323" s="9"/>
      <c r="O1323" s="13"/>
      <c r="P1323" s="9"/>
      <c r="Q1323" s="9"/>
      <c r="R1323" s="10"/>
      <c r="S1323" s="9"/>
      <c r="T1323" s="9"/>
      <c r="U1323" s="9"/>
      <c r="V1323" s="14"/>
      <c r="W1323" s="9"/>
      <c r="X1323" s="9"/>
      <c r="Y1323" s="9"/>
      <c r="Z1323" s="9"/>
      <c r="AA1323" s="9"/>
    </row>
    <row r="1324" spans="1:27" ht="12.75">
      <c r="A1324" s="10">
        <v>45409</v>
      </c>
      <c r="B1324" s="9" t="s">
        <v>21</v>
      </c>
      <c r="C1324" s="11">
        <v>8877.7000000000007</v>
      </c>
      <c r="D1324" s="9">
        <v>104</v>
      </c>
      <c r="E1324" s="12" t="s">
        <v>173</v>
      </c>
      <c r="F1324" s="9"/>
      <c r="G1324" s="9"/>
      <c r="H1324" s="13"/>
      <c r="I1324" s="9" t="s">
        <v>11</v>
      </c>
      <c r="J1324" s="9"/>
      <c r="K1324" s="9"/>
      <c r="L1324" s="9"/>
      <c r="M1324" s="9"/>
      <c r="N1324" s="9"/>
      <c r="O1324" s="13"/>
      <c r="P1324" s="9"/>
      <c r="Q1324" s="9"/>
      <c r="R1324" s="10"/>
      <c r="S1324" s="9"/>
      <c r="T1324" s="9"/>
      <c r="U1324" s="9"/>
      <c r="V1324" s="14"/>
      <c r="W1324" s="9"/>
      <c r="X1324" s="9"/>
      <c r="Y1324" s="9"/>
      <c r="Z1324" s="9"/>
      <c r="AA1324" s="9"/>
    </row>
    <row r="1325" spans="1:27" ht="12.75">
      <c r="A1325" s="10">
        <v>45409</v>
      </c>
      <c r="B1325" s="9" t="s">
        <v>43</v>
      </c>
      <c r="C1325" s="11">
        <v>9244.93</v>
      </c>
      <c r="D1325" s="9">
        <v>107</v>
      </c>
      <c r="E1325" s="12" t="s">
        <v>201</v>
      </c>
      <c r="F1325" s="9"/>
      <c r="G1325" s="9"/>
      <c r="H1325" s="13"/>
      <c r="I1325" s="9" t="s">
        <v>11</v>
      </c>
      <c r="J1325" s="9"/>
      <c r="K1325" s="9"/>
      <c r="L1325" s="9"/>
      <c r="M1325" s="9"/>
      <c r="N1325" s="9"/>
      <c r="O1325" s="13"/>
      <c r="P1325" s="9"/>
      <c r="Q1325" s="9"/>
      <c r="R1325" s="10"/>
      <c r="S1325" s="9"/>
      <c r="T1325" s="9"/>
      <c r="U1325" s="9"/>
      <c r="V1325" s="14"/>
      <c r="W1325" s="9"/>
      <c r="X1325" s="9"/>
      <c r="Y1325" s="9"/>
      <c r="Z1325" s="9"/>
      <c r="AA1325" s="9"/>
    </row>
    <row r="1326" spans="1:27" ht="12.75">
      <c r="A1326" s="10">
        <v>45410</v>
      </c>
      <c r="B1326" s="9" t="s">
        <v>286</v>
      </c>
      <c r="C1326" s="11">
        <v>5015.3999999999996</v>
      </c>
      <c r="D1326" s="9">
        <v>52</v>
      </c>
      <c r="E1326" s="12" t="s">
        <v>206</v>
      </c>
      <c r="F1326" s="9"/>
      <c r="G1326" s="9"/>
      <c r="H1326" s="13"/>
      <c r="I1326" s="9" t="s">
        <v>11</v>
      </c>
      <c r="J1326" s="10"/>
      <c r="K1326" s="9"/>
      <c r="L1326" s="9"/>
      <c r="M1326" s="9"/>
      <c r="N1326" s="9"/>
      <c r="O1326" s="13"/>
      <c r="P1326" s="9"/>
      <c r="Q1326" s="9"/>
      <c r="R1326" s="10"/>
      <c r="S1326" s="9"/>
      <c r="T1326" s="9"/>
      <c r="U1326" s="9"/>
      <c r="V1326" s="14"/>
      <c r="W1326" s="9"/>
      <c r="X1326" s="9"/>
      <c r="Y1326" s="9"/>
      <c r="Z1326" s="9"/>
      <c r="AA1326" s="9"/>
    </row>
    <row r="1327" spans="1:27" ht="12.75">
      <c r="A1327" s="10">
        <v>45410</v>
      </c>
      <c r="B1327" s="9" t="s">
        <v>9</v>
      </c>
      <c r="C1327" s="11">
        <v>5506.02</v>
      </c>
      <c r="D1327" s="9">
        <v>77</v>
      </c>
      <c r="E1327" s="12" t="s">
        <v>10</v>
      </c>
      <c r="F1327" s="9"/>
      <c r="G1327" s="9"/>
      <c r="H1327" s="13"/>
      <c r="I1327" s="9" t="s">
        <v>11</v>
      </c>
      <c r="J1327" s="10"/>
      <c r="K1327" s="9"/>
      <c r="L1327" s="9"/>
      <c r="M1327" s="9"/>
      <c r="N1327" s="9"/>
      <c r="O1327" s="13"/>
      <c r="P1327" s="9"/>
      <c r="Q1327" s="9"/>
      <c r="R1327" s="10"/>
      <c r="S1327" s="9"/>
      <c r="T1327" s="9"/>
      <c r="U1327" s="9"/>
      <c r="V1327" s="14"/>
      <c r="W1327" s="9"/>
      <c r="X1327" s="9"/>
      <c r="Y1327" s="9"/>
      <c r="Z1327" s="9"/>
      <c r="AA1327" s="9"/>
    </row>
    <row r="1328" spans="1:27" ht="12.75">
      <c r="A1328" s="10">
        <v>45410</v>
      </c>
      <c r="B1328" s="9" t="s">
        <v>12</v>
      </c>
      <c r="C1328" s="11">
        <v>4855.4399999999996</v>
      </c>
      <c r="D1328" s="9">
        <v>61</v>
      </c>
      <c r="E1328" s="12" t="s">
        <v>121</v>
      </c>
      <c r="F1328" s="9"/>
      <c r="G1328" s="9"/>
      <c r="H1328" s="13"/>
      <c r="I1328" s="9" t="s">
        <v>11</v>
      </c>
      <c r="J1328" s="10"/>
      <c r="K1328" s="9"/>
      <c r="L1328" s="9"/>
      <c r="M1328" s="9"/>
      <c r="N1328" s="9"/>
      <c r="O1328" s="13"/>
      <c r="P1328" s="9"/>
      <c r="Q1328" s="9"/>
      <c r="R1328" s="10"/>
      <c r="S1328" s="9"/>
      <c r="T1328" s="9"/>
      <c r="U1328" s="9"/>
      <c r="V1328" s="14"/>
      <c r="W1328" s="9"/>
      <c r="X1328" s="9"/>
      <c r="Y1328" s="9"/>
      <c r="Z1328" s="9"/>
      <c r="AA1328" s="9"/>
    </row>
    <row r="1329" spans="1:27" ht="12.75">
      <c r="A1329" s="10">
        <v>45410</v>
      </c>
      <c r="B1329" s="9" t="s">
        <v>14</v>
      </c>
      <c r="C1329" s="11">
        <v>7072.21</v>
      </c>
      <c r="D1329" s="9">
        <v>93</v>
      </c>
      <c r="E1329" s="12" t="s">
        <v>71</v>
      </c>
      <c r="F1329" s="9"/>
      <c r="G1329" s="9"/>
      <c r="H1329" s="13"/>
      <c r="I1329" s="9" t="s">
        <v>16</v>
      </c>
      <c r="J1329" s="10"/>
      <c r="K1329" s="9"/>
      <c r="L1329" s="9"/>
      <c r="M1329" s="9"/>
      <c r="N1329" s="9"/>
      <c r="O1329" s="13"/>
      <c r="P1329" s="9"/>
      <c r="Q1329" s="9"/>
      <c r="R1329" s="10"/>
      <c r="S1329" s="9"/>
      <c r="T1329" s="9"/>
      <c r="U1329" s="9"/>
      <c r="V1329" s="14"/>
      <c r="W1329" s="9"/>
      <c r="X1329" s="9"/>
      <c r="Y1329" s="9"/>
      <c r="Z1329" s="9"/>
      <c r="AA1329" s="9"/>
    </row>
    <row r="1330" spans="1:27" ht="12.75">
      <c r="A1330" s="10">
        <v>45410</v>
      </c>
      <c r="B1330" s="9" t="s">
        <v>45</v>
      </c>
      <c r="C1330" s="11">
        <v>5477.77</v>
      </c>
      <c r="D1330" s="9">
        <v>72</v>
      </c>
      <c r="E1330" s="12" t="s">
        <v>98</v>
      </c>
      <c r="F1330" s="9"/>
      <c r="G1330" s="9"/>
      <c r="H1330" s="13"/>
      <c r="I1330" s="9" t="s">
        <v>11</v>
      </c>
      <c r="J1330" s="10"/>
      <c r="K1330" s="9"/>
      <c r="L1330" s="9"/>
      <c r="M1330" s="9"/>
      <c r="N1330" s="9"/>
      <c r="O1330" s="13"/>
      <c r="P1330" s="9"/>
      <c r="Q1330" s="9"/>
      <c r="R1330" s="10"/>
      <c r="S1330" s="9"/>
      <c r="T1330" s="9"/>
      <c r="U1330" s="9"/>
      <c r="V1330" s="14"/>
      <c r="W1330" s="9"/>
      <c r="X1330" s="9"/>
      <c r="Y1330" s="9"/>
      <c r="Z1330" s="9"/>
      <c r="AA1330" s="9"/>
    </row>
    <row r="1331" spans="1:27" ht="12.75">
      <c r="A1331" s="10">
        <v>45410</v>
      </c>
      <c r="B1331" s="9" t="s">
        <v>289</v>
      </c>
      <c r="C1331" s="11">
        <v>5589.06</v>
      </c>
      <c r="D1331" s="9">
        <v>60</v>
      </c>
      <c r="E1331" s="12" t="s">
        <v>144</v>
      </c>
      <c r="F1331" s="9"/>
      <c r="G1331" s="9"/>
      <c r="H1331" s="13"/>
      <c r="I1331" s="9" t="s">
        <v>11</v>
      </c>
      <c r="J1331" s="9"/>
      <c r="K1331" s="9"/>
      <c r="L1331" s="9"/>
      <c r="M1331" s="9"/>
      <c r="N1331" s="9"/>
      <c r="O1331" s="13"/>
      <c r="P1331" s="9"/>
      <c r="Q1331" s="9"/>
      <c r="R1331" s="10"/>
      <c r="S1331" s="9"/>
      <c r="T1331" s="9"/>
      <c r="U1331" s="9"/>
      <c r="V1331" s="14"/>
      <c r="W1331" s="9"/>
      <c r="X1331" s="9"/>
      <c r="Y1331" s="9"/>
      <c r="Z1331" s="9"/>
      <c r="AA1331" s="9"/>
    </row>
    <row r="1332" spans="1:27" ht="12.75">
      <c r="A1332" s="10">
        <v>45410</v>
      </c>
      <c r="B1332" s="9" t="s">
        <v>17</v>
      </c>
      <c r="C1332" s="11">
        <v>9596.43</v>
      </c>
      <c r="D1332" s="9">
        <v>113</v>
      </c>
      <c r="E1332" s="12" t="s">
        <v>18</v>
      </c>
      <c r="F1332" s="9"/>
      <c r="G1332" s="9"/>
      <c r="H1332" s="13"/>
      <c r="I1332" s="9" t="s">
        <v>16</v>
      </c>
      <c r="J1332" s="9"/>
      <c r="K1332" s="9"/>
      <c r="L1332" s="9"/>
      <c r="M1332" s="9"/>
      <c r="N1332" s="9"/>
      <c r="O1332" s="13"/>
      <c r="P1332" s="9"/>
      <c r="Q1332" s="9"/>
      <c r="R1332" s="10"/>
      <c r="S1332" s="9"/>
      <c r="T1332" s="9"/>
      <c r="U1332" s="9"/>
      <c r="V1332" s="14"/>
      <c r="W1332" s="9"/>
      <c r="X1332" s="9"/>
      <c r="Y1332" s="9"/>
      <c r="Z1332" s="9"/>
      <c r="AA1332" s="9"/>
    </row>
    <row r="1333" spans="1:27" ht="12.75">
      <c r="A1333" s="10">
        <v>45410</v>
      </c>
      <c r="B1333" s="9" t="s">
        <v>19</v>
      </c>
      <c r="C1333" s="11">
        <v>9021.35</v>
      </c>
      <c r="D1333" s="9">
        <v>109</v>
      </c>
      <c r="E1333" s="12" t="s">
        <v>189</v>
      </c>
      <c r="F1333" s="9"/>
      <c r="G1333" s="9"/>
      <c r="H1333" s="13"/>
      <c r="I1333" s="9" t="s">
        <v>16</v>
      </c>
      <c r="J1333" s="9"/>
      <c r="K1333" s="9"/>
      <c r="L1333" s="9"/>
      <c r="M1333" s="9"/>
      <c r="N1333" s="9"/>
      <c r="O1333" s="13"/>
      <c r="P1333" s="9"/>
      <c r="Q1333" s="9"/>
      <c r="R1333" s="10"/>
      <c r="S1333" s="9"/>
      <c r="T1333" s="9"/>
      <c r="U1333" s="9"/>
      <c r="V1333" s="14"/>
      <c r="W1333" s="9"/>
      <c r="X1333" s="9"/>
      <c r="Y1333" s="9"/>
      <c r="Z1333" s="9"/>
      <c r="AA1333" s="9"/>
    </row>
    <row r="1334" spans="1:27" ht="12.75">
      <c r="A1334" s="10">
        <v>45410</v>
      </c>
      <c r="B1334" s="9" t="s">
        <v>21</v>
      </c>
      <c r="C1334" s="11">
        <v>7871.69</v>
      </c>
      <c r="D1334" s="9">
        <v>103</v>
      </c>
      <c r="E1334" s="12" t="s">
        <v>29</v>
      </c>
      <c r="F1334" s="9"/>
      <c r="G1334" s="9"/>
      <c r="H1334" s="13"/>
      <c r="I1334" s="9" t="s">
        <v>11</v>
      </c>
      <c r="J1334" s="9"/>
      <c r="K1334" s="9"/>
      <c r="L1334" s="9"/>
      <c r="M1334" s="9"/>
      <c r="N1334" s="9"/>
      <c r="O1334" s="13"/>
      <c r="P1334" s="9"/>
      <c r="Q1334" s="9"/>
      <c r="R1334" s="10"/>
      <c r="S1334" s="9"/>
      <c r="T1334" s="9"/>
      <c r="U1334" s="9"/>
      <c r="V1334" s="14"/>
      <c r="W1334" s="9"/>
      <c r="X1334" s="9"/>
      <c r="Y1334" s="9"/>
      <c r="Z1334" s="9"/>
      <c r="AA1334" s="9"/>
    </row>
    <row r="1335" spans="1:27" ht="12.75">
      <c r="A1335" s="10">
        <v>45410</v>
      </c>
      <c r="B1335" s="9" t="s">
        <v>43</v>
      </c>
      <c r="C1335" s="11">
        <v>4726.92</v>
      </c>
      <c r="D1335" s="9">
        <v>61</v>
      </c>
      <c r="E1335" s="12" t="s">
        <v>44</v>
      </c>
      <c r="F1335" s="9"/>
      <c r="G1335" s="9"/>
      <c r="H1335" s="13"/>
      <c r="I1335" s="9" t="s">
        <v>11</v>
      </c>
      <c r="J1335" s="9"/>
      <c r="K1335" s="9"/>
      <c r="L1335" s="9"/>
      <c r="M1335" s="9"/>
      <c r="N1335" s="9"/>
      <c r="O1335" s="13"/>
      <c r="P1335" s="9"/>
      <c r="Q1335" s="9"/>
      <c r="R1335" s="10"/>
      <c r="S1335" s="9"/>
      <c r="T1335" s="9"/>
      <c r="U1335" s="9"/>
      <c r="V1335" s="14"/>
      <c r="W1335" s="9"/>
      <c r="X1335" s="9"/>
      <c r="Y1335" s="9"/>
      <c r="Z1335" s="9"/>
      <c r="AA1335" s="9"/>
    </row>
    <row r="1336" spans="1:27" ht="12.75">
      <c r="A1336" s="10">
        <v>45411</v>
      </c>
      <c r="B1336" s="9" t="s">
        <v>286</v>
      </c>
      <c r="C1336" s="11">
        <v>1711.56</v>
      </c>
      <c r="D1336" s="9">
        <v>19</v>
      </c>
      <c r="E1336" s="12" t="s">
        <v>188</v>
      </c>
      <c r="F1336" s="9"/>
      <c r="G1336" s="9"/>
      <c r="H1336" s="13"/>
      <c r="I1336" s="9" t="s">
        <v>11</v>
      </c>
      <c r="J1336" s="10"/>
      <c r="K1336" s="9"/>
      <c r="L1336" s="9"/>
      <c r="M1336" s="9"/>
      <c r="N1336" s="9"/>
      <c r="O1336" s="13"/>
      <c r="P1336" s="9"/>
      <c r="Q1336" s="9"/>
      <c r="R1336" s="10"/>
      <c r="S1336" s="9"/>
      <c r="T1336" s="9"/>
      <c r="U1336" s="9"/>
      <c r="V1336" s="14"/>
      <c r="W1336" s="9"/>
      <c r="X1336" s="9"/>
      <c r="Y1336" s="9"/>
      <c r="Z1336" s="9"/>
      <c r="AA1336" s="9"/>
    </row>
    <row r="1337" spans="1:27" ht="12.75">
      <c r="A1337" s="10">
        <v>45411</v>
      </c>
      <c r="B1337" s="9" t="s">
        <v>9</v>
      </c>
      <c r="C1337" s="11">
        <v>991.93</v>
      </c>
      <c r="D1337" s="9">
        <v>16</v>
      </c>
      <c r="E1337" s="12" t="s">
        <v>259</v>
      </c>
      <c r="F1337" s="9"/>
      <c r="G1337" s="9"/>
      <c r="H1337" s="13"/>
      <c r="I1337" s="9" t="s">
        <v>11</v>
      </c>
      <c r="J1337" s="10"/>
      <c r="K1337" s="9"/>
      <c r="L1337" s="9"/>
      <c r="M1337" s="9"/>
      <c r="N1337" s="9"/>
      <c r="O1337" s="13"/>
      <c r="P1337" s="9"/>
      <c r="Q1337" s="9"/>
      <c r="R1337" s="10"/>
      <c r="S1337" s="9"/>
      <c r="T1337" s="9"/>
      <c r="U1337" s="9"/>
      <c r="V1337" s="14"/>
      <c r="W1337" s="9"/>
      <c r="X1337" s="9"/>
      <c r="Y1337" s="9"/>
      <c r="Z1337" s="9"/>
      <c r="AA1337" s="9"/>
    </row>
    <row r="1338" spans="1:27" ht="12.75">
      <c r="A1338" s="10">
        <v>45411</v>
      </c>
      <c r="B1338" s="9" t="s">
        <v>12</v>
      </c>
      <c r="C1338" s="11">
        <v>2997.62</v>
      </c>
      <c r="D1338" s="9">
        <v>34</v>
      </c>
      <c r="E1338" s="12" t="s">
        <v>122</v>
      </c>
      <c r="F1338" s="9"/>
      <c r="G1338" s="9"/>
      <c r="H1338" s="13"/>
      <c r="I1338" s="9" t="s">
        <v>11</v>
      </c>
      <c r="J1338" s="10"/>
      <c r="K1338" s="9"/>
      <c r="L1338" s="9"/>
      <c r="M1338" s="9"/>
      <c r="N1338" s="9"/>
      <c r="O1338" s="13"/>
      <c r="P1338" s="9"/>
      <c r="Q1338" s="9"/>
      <c r="R1338" s="10"/>
      <c r="S1338" s="9"/>
      <c r="T1338" s="9"/>
      <c r="U1338" s="9"/>
      <c r="V1338" s="14"/>
      <c r="W1338" s="9"/>
      <c r="X1338" s="9"/>
      <c r="Y1338" s="9"/>
      <c r="Z1338" s="9"/>
      <c r="AA1338" s="9"/>
    </row>
    <row r="1339" spans="1:27" ht="12.75">
      <c r="A1339" s="10">
        <v>45411</v>
      </c>
      <c r="B1339" s="9" t="s">
        <v>14</v>
      </c>
      <c r="C1339" s="11">
        <v>2063.98</v>
      </c>
      <c r="D1339" s="9">
        <v>26</v>
      </c>
      <c r="E1339" s="12" t="s">
        <v>353</v>
      </c>
      <c r="F1339" s="9"/>
      <c r="G1339" s="9"/>
      <c r="H1339" s="13"/>
      <c r="I1339" s="9" t="s">
        <v>16</v>
      </c>
      <c r="J1339" s="10"/>
      <c r="K1339" s="9"/>
      <c r="L1339" s="9"/>
      <c r="M1339" s="9"/>
      <c r="N1339" s="9"/>
      <c r="O1339" s="13"/>
      <c r="P1339" s="9"/>
      <c r="Q1339" s="9"/>
      <c r="R1339" s="10"/>
      <c r="S1339" s="9"/>
      <c r="T1339" s="9"/>
      <c r="U1339" s="9"/>
      <c r="V1339" s="14"/>
      <c r="W1339" s="9"/>
      <c r="X1339" s="9"/>
      <c r="Y1339" s="9"/>
      <c r="Z1339" s="9"/>
      <c r="AA1339" s="9"/>
    </row>
    <row r="1340" spans="1:27" ht="12.75">
      <c r="A1340" s="10">
        <v>45411</v>
      </c>
      <c r="B1340" s="9" t="s">
        <v>45</v>
      </c>
      <c r="C1340" s="11">
        <v>1920.68</v>
      </c>
      <c r="D1340" s="9">
        <v>25</v>
      </c>
      <c r="E1340" s="12" t="s">
        <v>335</v>
      </c>
      <c r="F1340" s="9"/>
      <c r="G1340" s="9"/>
      <c r="H1340" s="13"/>
      <c r="I1340" s="9" t="s">
        <v>11</v>
      </c>
      <c r="J1340" s="10"/>
      <c r="K1340" s="9"/>
      <c r="L1340" s="9"/>
      <c r="M1340" s="9"/>
      <c r="N1340" s="9"/>
      <c r="O1340" s="13"/>
      <c r="P1340" s="9"/>
      <c r="Q1340" s="9"/>
      <c r="R1340" s="10"/>
      <c r="S1340" s="9"/>
      <c r="T1340" s="9"/>
      <c r="U1340" s="9"/>
      <c r="V1340" s="14"/>
      <c r="W1340" s="9"/>
      <c r="X1340" s="9"/>
      <c r="Y1340" s="9"/>
      <c r="Z1340" s="9"/>
      <c r="AA1340" s="9"/>
    </row>
    <row r="1341" spans="1:27" ht="12.75">
      <c r="A1341" s="10">
        <v>45411</v>
      </c>
      <c r="B1341" s="9" t="s">
        <v>289</v>
      </c>
      <c r="C1341" s="11">
        <v>2143.38</v>
      </c>
      <c r="D1341" s="9">
        <v>24</v>
      </c>
      <c r="E1341" s="12" t="s">
        <v>198</v>
      </c>
      <c r="F1341" s="9"/>
      <c r="G1341" s="9"/>
      <c r="H1341" s="13"/>
      <c r="I1341" s="9" t="s">
        <v>11</v>
      </c>
      <c r="J1341" s="9"/>
      <c r="K1341" s="9"/>
      <c r="L1341" s="9"/>
      <c r="M1341" s="9"/>
      <c r="N1341" s="9"/>
      <c r="O1341" s="13"/>
      <c r="P1341" s="9"/>
      <c r="Q1341" s="9"/>
      <c r="R1341" s="10"/>
      <c r="S1341" s="9"/>
      <c r="T1341" s="9"/>
      <c r="U1341" s="9"/>
      <c r="V1341" s="14"/>
      <c r="W1341" s="9"/>
      <c r="X1341" s="9"/>
      <c r="Y1341" s="9"/>
      <c r="Z1341" s="9"/>
      <c r="AA1341" s="9"/>
    </row>
    <row r="1342" spans="1:27" ht="12.75">
      <c r="A1342" s="10">
        <v>45411</v>
      </c>
      <c r="B1342" s="9" t="s">
        <v>17</v>
      </c>
      <c r="C1342" s="11">
        <v>2744.14</v>
      </c>
      <c r="D1342" s="9">
        <v>31</v>
      </c>
      <c r="E1342" s="12" t="s">
        <v>357</v>
      </c>
      <c r="F1342" s="9"/>
      <c r="G1342" s="9"/>
      <c r="H1342" s="13"/>
      <c r="I1342" s="9" t="s">
        <v>16</v>
      </c>
      <c r="J1342" s="9"/>
      <c r="K1342" s="9"/>
      <c r="L1342" s="9"/>
      <c r="M1342" s="9"/>
      <c r="N1342" s="9"/>
      <c r="O1342" s="13"/>
      <c r="P1342" s="9"/>
      <c r="Q1342" s="9"/>
      <c r="R1342" s="10"/>
      <c r="S1342" s="9"/>
      <c r="T1342" s="9"/>
      <c r="U1342" s="9"/>
      <c r="V1342" s="14"/>
      <c r="W1342" s="9"/>
      <c r="X1342" s="9"/>
      <c r="Y1342" s="9"/>
      <c r="Z1342" s="9"/>
      <c r="AA1342" s="9"/>
    </row>
    <row r="1343" spans="1:27" ht="12.75">
      <c r="A1343" s="10">
        <v>45411</v>
      </c>
      <c r="B1343" s="9" t="s">
        <v>19</v>
      </c>
      <c r="C1343" s="11">
        <v>3019.75</v>
      </c>
      <c r="D1343" s="9">
        <v>40</v>
      </c>
      <c r="E1343" s="12" t="s">
        <v>181</v>
      </c>
      <c r="F1343" s="9"/>
      <c r="G1343" s="9"/>
      <c r="H1343" s="13"/>
      <c r="I1343" s="9" t="s">
        <v>16</v>
      </c>
      <c r="J1343" s="9"/>
      <c r="K1343" s="9"/>
      <c r="L1343" s="9"/>
      <c r="M1343" s="9"/>
      <c r="N1343" s="9"/>
      <c r="O1343" s="13"/>
      <c r="P1343" s="9"/>
      <c r="Q1343" s="9"/>
      <c r="R1343" s="10"/>
      <c r="S1343" s="9"/>
      <c r="T1343" s="9"/>
      <c r="U1343" s="9"/>
      <c r="V1343" s="14"/>
      <c r="W1343" s="9"/>
      <c r="X1343" s="9"/>
      <c r="Y1343" s="9"/>
      <c r="Z1343" s="9"/>
      <c r="AA1343" s="9"/>
    </row>
    <row r="1344" spans="1:27" ht="12.75">
      <c r="A1344" s="10">
        <v>45411</v>
      </c>
      <c r="B1344" s="9" t="s">
        <v>21</v>
      </c>
      <c r="C1344" s="11">
        <v>5087.57</v>
      </c>
      <c r="D1344" s="9">
        <v>38</v>
      </c>
      <c r="E1344" s="12" t="s">
        <v>207</v>
      </c>
      <c r="F1344" s="9"/>
      <c r="G1344" s="9"/>
      <c r="H1344" s="13"/>
      <c r="I1344" s="9" t="s">
        <v>11</v>
      </c>
      <c r="J1344" s="9"/>
      <c r="K1344" s="9"/>
      <c r="L1344" s="9"/>
      <c r="M1344" s="9"/>
      <c r="N1344" s="9"/>
      <c r="O1344" s="13"/>
      <c r="P1344" s="9"/>
      <c r="Q1344" s="9"/>
      <c r="R1344" s="10"/>
      <c r="S1344" s="9"/>
      <c r="T1344" s="9"/>
      <c r="U1344" s="9"/>
      <c r="V1344" s="14"/>
      <c r="W1344" s="9"/>
      <c r="X1344" s="9"/>
      <c r="Y1344" s="9"/>
      <c r="Z1344" s="9"/>
      <c r="AA1344" s="9"/>
    </row>
    <row r="1345" spans="1:27" ht="12.75">
      <c r="A1345" s="10">
        <v>45411</v>
      </c>
      <c r="B1345" s="9" t="s">
        <v>43</v>
      </c>
      <c r="C1345" s="11">
        <v>2710.16</v>
      </c>
      <c r="D1345" s="9">
        <v>37</v>
      </c>
      <c r="E1345" s="12" t="s">
        <v>91</v>
      </c>
      <c r="F1345" s="9"/>
      <c r="G1345" s="9"/>
      <c r="H1345" s="13"/>
      <c r="I1345" s="9" t="s">
        <v>11</v>
      </c>
      <c r="J1345" s="9"/>
      <c r="K1345" s="9"/>
      <c r="L1345" s="9"/>
      <c r="M1345" s="9"/>
      <c r="N1345" s="9"/>
      <c r="O1345" s="13"/>
      <c r="P1345" s="9"/>
      <c r="Q1345" s="9"/>
      <c r="R1345" s="10"/>
      <c r="S1345" s="9"/>
      <c r="T1345" s="9"/>
      <c r="U1345" s="9"/>
      <c r="V1345" s="14"/>
      <c r="W1345" s="9"/>
      <c r="X1345" s="9"/>
      <c r="Y1345" s="9"/>
      <c r="Z1345" s="9"/>
      <c r="AA1345" s="9"/>
    </row>
    <row r="1346" spans="1:27" ht="12.75">
      <c r="A1346" s="10">
        <v>45412</v>
      </c>
      <c r="B1346" s="9" t="s">
        <v>286</v>
      </c>
      <c r="C1346" s="11">
        <v>4518.25</v>
      </c>
      <c r="D1346" s="9">
        <v>50</v>
      </c>
      <c r="E1346" s="12" t="s">
        <v>39</v>
      </c>
      <c r="F1346" s="9"/>
      <c r="G1346" s="9"/>
      <c r="H1346" s="13"/>
      <c r="I1346" s="9" t="s">
        <v>11</v>
      </c>
      <c r="J1346" s="10"/>
      <c r="K1346" s="9"/>
      <c r="L1346" s="9"/>
      <c r="M1346" s="9"/>
      <c r="N1346" s="9"/>
      <c r="O1346" s="13"/>
      <c r="P1346" s="9"/>
      <c r="Q1346" s="9"/>
      <c r="R1346" s="10"/>
      <c r="S1346" s="9"/>
      <c r="T1346" s="9"/>
      <c r="U1346" s="9"/>
      <c r="V1346" s="14"/>
      <c r="W1346" s="9"/>
      <c r="X1346" s="9"/>
      <c r="Y1346" s="9"/>
      <c r="Z1346" s="9"/>
      <c r="AA1346" s="9"/>
    </row>
    <row r="1347" spans="1:27" ht="12.75">
      <c r="A1347" s="10">
        <v>45412</v>
      </c>
      <c r="B1347" s="9" t="s">
        <v>9</v>
      </c>
      <c r="C1347" s="11">
        <v>9968.61</v>
      </c>
      <c r="D1347" s="9">
        <v>86</v>
      </c>
      <c r="E1347" s="12" t="s">
        <v>23</v>
      </c>
      <c r="F1347" s="9"/>
      <c r="G1347" s="9"/>
      <c r="H1347" s="13"/>
      <c r="I1347" s="9" t="s">
        <v>11</v>
      </c>
      <c r="J1347" s="10"/>
      <c r="K1347" s="9"/>
      <c r="L1347" s="9"/>
      <c r="M1347" s="9"/>
      <c r="N1347" s="9"/>
      <c r="O1347" s="13"/>
      <c r="P1347" s="9"/>
      <c r="Q1347" s="9"/>
      <c r="R1347" s="10"/>
      <c r="S1347" s="9"/>
      <c r="T1347" s="9"/>
      <c r="U1347" s="9"/>
      <c r="V1347" s="14"/>
      <c r="W1347" s="9"/>
      <c r="X1347" s="9"/>
      <c r="Y1347" s="9"/>
      <c r="Z1347" s="9"/>
      <c r="AA1347" s="9"/>
    </row>
    <row r="1348" spans="1:27" ht="12.75">
      <c r="A1348" s="10">
        <v>45412</v>
      </c>
      <c r="B1348" s="9" t="s">
        <v>12</v>
      </c>
      <c r="C1348" s="11">
        <v>8223.57</v>
      </c>
      <c r="D1348" s="9">
        <v>81</v>
      </c>
      <c r="E1348" s="12" t="s">
        <v>160</v>
      </c>
      <c r="F1348" s="9"/>
      <c r="G1348" s="9"/>
      <c r="H1348" s="13"/>
      <c r="I1348" s="9" t="s">
        <v>11</v>
      </c>
      <c r="J1348" s="10"/>
      <c r="K1348" s="9"/>
      <c r="L1348" s="9"/>
      <c r="M1348" s="9"/>
      <c r="N1348" s="9"/>
      <c r="O1348" s="13"/>
      <c r="P1348" s="9"/>
      <c r="Q1348" s="9"/>
      <c r="R1348" s="10"/>
      <c r="S1348" s="9"/>
      <c r="T1348" s="9"/>
      <c r="U1348" s="9"/>
      <c r="V1348" s="14"/>
      <c r="W1348" s="9"/>
      <c r="X1348" s="9"/>
      <c r="Y1348" s="9"/>
      <c r="Z1348" s="9"/>
      <c r="AA1348" s="9"/>
    </row>
    <row r="1349" spans="1:27" ht="12.75">
      <c r="A1349" s="10">
        <v>45412</v>
      </c>
      <c r="B1349" s="9" t="s">
        <v>14</v>
      </c>
      <c r="C1349" s="11">
        <v>6077.3</v>
      </c>
      <c r="D1349" s="9">
        <v>70</v>
      </c>
      <c r="E1349" s="12" t="s">
        <v>48</v>
      </c>
      <c r="F1349" s="9"/>
      <c r="G1349" s="9"/>
      <c r="H1349" s="13"/>
      <c r="I1349" s="9" t="s">
        <v>16</v>
      </c>
      <c r="J1349" s="10"/>
      <c r="K1349" s="9"/>
      <c r="L1349" s="9"/>
      <c r="M1349" s="9"/>
      <c r="N1349" s="9"/>
      <c r="O1349" s="13"/>
      <c r="P1349" s="9"/>
      <c r="Q1349" s="9"/>
      <c r="R1349" s="10"/>
      <c r="S1349" s="9"/>
      <c r="T1349" s="9"/>
      <c r="U1349" s="9"/>
      <c r="V1349" s="14"/>
      <c r="W1349" s="9"/>
      <c r="X1349" s="9"/>
      <c r="Y1349" s="9"/>
      <c r="Z1349" s="9"/>
      <c r="AA1349" s="9"/>
    </row>
    <row r="1350" spans="1:27" ht="12.75">
      <c r="A1350" s="10">
        <v>45412</v>
      </c>
      <c r="B1350" s="9" t="s">
        <v>45</v>
      </c>
      <c r="C1350" s="11">
        <v>6707.2</v>
      </c>
      <c r="D1350" s="9">
        <v>75</v>
      </c>
      <c r="E1350" s="12" t="s">
        <v>24</v>
      </c>
      <c r="F1350" s="9"/>
      <c r="G1350" s="9"/>
      <c r="H1350" s="13"/>
      <c r="I1350" s="9" t="s">
        <v>11</v>
      </c>
      <c r="J1350" s="10"/>
      <c r="K1350" s="9"/>
      <c r="L1350" s="9"/>
      <c r="M1350" s="9"/>
      <c r="N1350" s="9"/>
      <c r="O1350" s="13"/>
      <c r="P1350" s="9"/>
      <c r="Q1350" s="9"/>
      <c r="R1350" s="10"/>
      <c r="S1350" s="9"/>
      <c r="T1350" s="9"/>
      <c r="U1350" s="9"/>
      <c r="V1350" s="14"/>
      <c r="W1350" s="9"/>
      <c r="X1350" s="9"/>
      <c r="Y1350" s="9"/>
      <c r="Z1350" s="9"/>
      <c r="AA1350" s="9"/>
    </row>
    <row r="1351" spans="1:27" ht="12.75">
      <c r="A1351" s="10">
        <v>45412</v>
      </c>
      <c r="B1351" s="9" t="s">
        <v>289</v>
      </c>
      <c r="C1351" s="11">
        <v>7052.8</v>
      </c>
      <c r="D1351" s="9">
        <v>50</v>
      </c>
      <c r="E1351" s="12" t="s">
        <v>210</v>
      </c>
      <c r="F1351" s="9"/>
      <c r="G1351" s="9"/>
      <c r="H1351" s="13"/>
      <c r="I1351" s="9" t="s">
        <v>11</v>
      </c>
      <c r="J1351" s="9"/>
      <c r="K1351" s="9"/>
      <c r="L1351" s="9"/>
      <c r="M1351" s="9"/>
      <c r="N1351" s="9"/>
      <c r="O1351" s="13"/>
      <c r="P1351" s="9"/>
      <c r="Q1351" s="9"/>
      <c r="R1351" s="10"/>
      <c r="S1351" s="9"/>
      <c r="T1351" s="9"/>
      <c r="U1351" s="9"/>
      <c r="V1351" s="14"/>
      <c r="W1351" s="9"/>
      <c r="X1351" s="9"/>
      <c r="Y1351" s="9"/>
      <c r="Z1351" s="9"/>
      <c r="AA1351" s="9"/>
    </row>
    <row r="1352" spans="1:27" ht="12.75">
      <c r="A1352" s="10">
        <v>45412</v>
      </c>
      <c r="B1352" s="9" t="s">
        <v>17</v>
      </c>
      <c r="C1352" s="11">
        <v>10493.2</v>
      </c>
      <c r="D1352" s="9">
        <v>101</v>
      </c>
      <c r="E1352" s="12" t="s">
        <v>329</v>
      </c>
      <c r="F1352" s="9"/>
      <c r="G1352" s="9"/>
      <c r="H1352" s="13"/>
      <c r="I1352" s="9" t="s">
        <v>16</v>
      </c>
      <c r="J1352" s="9"/>
      <c r="K1352" s="9"/>
      <c r="L1352" s="9"/>
      <c r="M1352" s="9"/>
      <c r="N1352" s="9"/>
      <c r="O1352" s="13"/>
      <c r="P1352" s="9"/>
      <c r="Q1352" s="9"/>
      <c r="R1352" s="10"/>
      <c r="S1352" s="9"/>
      <c r="T1352" s="9"/>
      <c r="U1352" s="9"/>
      <c r="V1352" s="14"/>
      <c r="W1352" s="9"/>
      <c r="X1352" s="9"/>
      <c r="Y1352" s="9"/>
      <c r="Z1352" s="9"/>
      <c r="AA1352" s="9"/>
    </row>
    <row r="1353" spans="1:27" ht="12.75">
      <c r="A1353" s="10">
        <v>45412</v>
      </c>
      <c r="B1353" s="9" t="s">
        <v>19</v>
      </c>
      <c r="C1353" s="11">
        <v>7007.49</v>
      </c>
      <c r="D1353" s="9">
        <v>72</v>
      </c>
      <c r="E1353" s="12" t="s">
        <v>358</v>
      </c>
      <c r="F1353" s="9"/>
      <c r="G1353" s="9"/>
      <c r="H1353" s="13"/>
      <c r="I1353" s="9" t="s">
        <v>16</v>
      </c>
      <c r="J1353" s="9"/>
      <c r="K1353" s="9"/>
      <c r="L1353" s="9"/>
      <c r="M1353" s="9"/>
      <c r="N1353" s="9"/>
      <c r="O1353" s="13"/>
      <c r="P1353" s="9"/>
      <c r="Q1353" s="9"/>
      <c r="R1353" s="10"/>
      <c r="S1353" s="9"/>
      <c r="T1353" s="9"/>
      <c r="U1353" s="9"/>
      <c r="V1353" s="14"/>
      <c r="W1353" s="9"/>
      <c r="X1353" s="9"/>
      <c r="Y1353" s="9"/>
      <c r="Z1353" s="9"/>
      <c r="AA1353" s="9"/>
    </row>
    <row r="1354" spans="1:27" ht="12.75">
      <c r="A1354" s="10">
        <v>45412</v>
      </c>
      <c r="B1354" s="9" t="s">
        <v>21</v>
      </c>
      <c r="C1354" s="11">
        <v>7117.3</v>
      </c>
      <c r="D1354" s="9">
        <v>79</v>
      </c>
      <c r="E1354" s="12" t="s">
        <v>53</v>
      </c>
      <c r="F1354" s="9"/>
      <c r="G1354" s="9"/>
      <c r="H1354" s="13"/>
      <c r="I1354" s="9" t="s">
        <v>11</v>
      </c>
      <c r="J1354" s="9"/>
      <c r="K1354" s="9"/>
      <c r="L1354" s="9"/>
      <c r="M1354" s="9"/>
      <c r="N1354" s="9"/>
      <c r="O1354" s="13"/>
      <c r="P1354" s="9"/>
      <c r="Q1354" s="9"/>
      <c r="R1354" s="10"/>
      <c r="S1354" s="9"/>
      <c r="T1354" s="9"/>
      <c r="U1354" s="9"/>
      <c r="V1354" s="14"/>
      <c r="W1354" s="9"/>
      <c r="X1354" s="9"/>
      <c r="Y1354" s="9"/>
      <c r="Z1354" s="9"/>
      <c r="AA1354" s="9"/>
    </row>
    <row r="1355" spans="1:27" ht="12.75">
      <c r="A1355" s="10">
        <v>45412</v>
      </c>
      <c r="B1355" s="9" t="s">
        <v>43</v>
      </c>
      <c r="C1355" s="11">
        <v>6081.96</v>
      </c>
      <c r="D1355" s="9">
        <v>68</v>
      </c>
      <c r="E1355" s="12" t="s">
        <v>82</v>
      </c>
      <c r="F1355" s="9"/>
      <c r="G1355" s="9"/>
      <c r="H1355" s="13"/>
      <c r="I1355" s="9" t="s">
        <v>11</v>
      </c>
      <c r="J1355" s="9"/>
      <c r="K1355" s="9"/>
      <c r="L1355" s="9"/>
      <c r="M1355" s="9"/>
      <c r="N1355" s="9"/>
      <c r="O1355" s="13"/>
      <c r="P1355" s="9"/>
      <c r="Q1355" s="9"/>
      <c r="R1355" s="10"/>
      <c r="S1355" s="9"/>
      <c r="T1355" s="9"/>
      <c r="U1355" s="9"/>
      <c r="V1355" s="14"/>
      <c r="W1355" s="9"/>
      <c r="X1355" s="9"/>
      <c r="Y1355" s="9"/>
      <c r="Z1355" s="9"/>
      <c r="AA1355" s="9"/>
    </row>
    <row r="1356" spans="1:27" ht="12.75">
      <c r="A1356" s="10">
        <v>45413</v>
      </c>
      <c r="B1356" s="9" t="s">
        <v>14</v>
      </c>
      <c r="C1356" s="11">
        <v>7124.91</v>
      </c>
      <c r="D1356" s="9">
        <v>91</v>
      </c>
      <c r="E1356" s="12" t="s">
        <v>80</v>
      </c>
      <c r="F1356" s="9"/>
      <c r="G1356" s="9"/>
      <c r="H1356" s="13">
        <v>0.254</v>
      </c>
      <c r="I1356" s="9" t="s">
        <v>16</v>
      </c>
      <c r="J1356" s="10"/>
      <c r="K1356" s="9"/>
      <c r="L1356" s="9"/>
      <c r="M1356" s="9"/>
      <c r="N1356" s="9"/>
      <c r="O1356" s="13"/>
      <c r="P1356" s="9"/>
      <c r="Q1356" s="9"/>
      <c r="R1356" s="10"/>
      <c r="S1356" s="9"/>
      <c r="T1356" s="9"/>
      <c r="U1356" s="9"/>
      <c r="V1356" s="14"/>
      <c r="W1356" s="9"/>
      <c r="X1356" s="9"/>
      <c r="Y1356" s="9"/>
      <c r="Z1356" s="9"/>
      <c r="AA1356" s="9"/>
    </row>
    <row r="1357" spans="1:27" ht="12.75">
      <c r="A1357" s="10">
        <v>45413</v>
      </c>
      <c r="B1357" s="9" t="s">
        <v>12</v>
      </c>
      <c r="C1357" s="11">
        <v>6280.44</v>
      </c>
      <c r="D1357" s="9">
        <v>65</v>
      </c>
      <c r="E1357" s="12" t="s">
        <v>13</v>
      </c>
      <c r="F1357" s="9"/>
      <c r="G1357" s="9"/>
      <c r="H1357" s="13">
        <v>0.25900000000000001</v>
      </c>
      <c r="I1357" s="9" t="s">
        <v>11</v>
      </c>
      <c r="J1357" s="10"/>
      <c r="K1357" s="9"/>
      <c r="L1357" s="9"/>
      <c r="M1357" s="9"/>
      <c r="N1357" s="9"/>
      <c r="O1357" s="13"/>
      <c r="P1357" s="9"/>
      <c r="Q1357" s="9"/>
      <c r="R1357" s="10"/>
      <c r="S1357" s="9"/>
      <c r="T1357" s="9"/>
      <c r="U1357" s="9"/>
      <c r="V1357" s="14"/>
      <c r="W1357" s="9"/>
      <c r="X1357" s="9"/>
      <c r="Y1357" s="9"/>
      <c r="Z1357" s="9"/>
      <c r="AA1357" s="9"/>
    </row>
    <row r="1358" spans="1:27" ht="12.75">
      <c r="A1358" s="10">
        <v>45413</v>
      </c>
      <c r="B1358" s="9" t="s">
        <v>9</v>
      </c>
      <c r="C1358" s="11">
        <v>6775.09</v>
      </c>
      <c r="D1358" s="9">
        <v>77</v>
      </c>
      <c r="E1358" s="12" t="s">
        <v>58</v>
      </c>
      <c r="F1358" s="9"/>
      <c r="G1358" s="9"/>
      <c r="H1358" s="13">
        <v>0.26900000000000002</v>
      </c>
      <c r="I1358" s="9" t="s">
        <v>11</v>
      </c>
      <c r="J1358" s="10"/>
      <c r="K1358" s="9"/>
      <c r="L1358" s="9"/>
      <c r="M1358" s="9"/>
      <c r="N1358" s="9"/>
      <c r="O1358" s="13"/>
      <c r="P1358" s="9"/>
      <c r="Q1358" s="9"/>
      <c r="R1358" s="10"/>
      <c r="S1358" s="9"/>
      <c r="T1358" s="9"/>
      <c r="U1358" s="9"/>
      <c r="V1358" s="14"/>
      <c r="W1358" s="9"/>
      <c r="X1358" s="9"/>
      <c r="Y1358" s="9"/>
      <c r="Z1358" s="9"/>
      <c r="AA1358" s="9"/>
    </row>
    <row r="1359" spans="1:27" ht="12.75">
      <c r="A1359" s="10">
        <v>45413</v>
      </c>
      <c r="B1359" s="9" t="s">
        <v>19</v>
      </c>
      <c r="C1359" s="11">
        <v>6423.27</v>
      </c>
      <c r="D1359" s="9">
        <v>99</v>
      </c>
      <c r="E1359" s="12" t="s">
        <v>263</v>
      </c>
      <c r="F1359" s="9"/>
      <c r="G1359" s="9"/>
      <c r="H1359" s="13">
        <v>0.27600000000000002</v>
      </c>
      <c r="I1359" s="9" t="s">
        <v>16</v>
      </c>
      <c r="J1359" s="9"/>
      <c r="K1359" s="9"/>
      <c r="L1359" s="9"/>
      <c r="M1359" s="9"/>
      <c r="N1359" s="9"/>
      <c r="O1359" s="13"/>
      <c r="P1359" s="9"/>
      <c r="Q1359" s="9"/>
      <c r="R1359" s="10"/>
      <c r="S1359" s="9"/>
      <c r="T1359" s="9"/>
      <c r="U1359" s="9"/>
      <c r="V1359" s="14"/>
      <c r="W1359" s="9"/>
      <c r="X1359" s="9"/>
      <c r="Y1359" s="9"/>
      <c r="Z1359" s="9"/>
      <c r="AA1359" s="9"/>
    </row>
    <row r="1360" spans="1:27" ht="12.75">
      <c r="A1360" s="10">
        <v>45413</v>
      </c>
      <c r="B1360" s="9" t="s">
        <v>21</v>
      </c>
      <c r="C1360" s="11">
        <v>7022.29</v>
      </c>
      <c r="D1360" s="9">
        <v>95</v>
      </c>
      <c r="E1360" s="12" t="s">
        <v>200</v>
      </c>
      <c r="F1360" s="9"/>
      <c r="G1360" s="9"/>
      <c r="H1360" s="13">
        <v>0.29699999999999999</v>
      </c>
      <c r="I1360" s="9" t="s">
        <v>11</v>
      </c>
      <c r="J1360" s="9"/>
      <c r="K1360" s="9"/>
      <c r="L1360" s="9"/>
      <c r="M1360" s="9"/>
      <c r="N1360" s="9"/>
      <c r="O1360" s="13"/>
      <c r="P1360" s="9"/>
      <c r="Q1360" s="9"/>
      <c r="R1360" s="10"/>
      <c r="S1360" s="9"/>
      <c r="T1360" s="9"/>
      <c r="U1360" s="9"/>
      <c r="V1360" s="14"/>
      <c r="W1360" s="9"/>
      <c r="X1360" s="9"/>
      <c r="Y1360" s="9"/>
      <c r="Z1360" s="9"/>
      <c r="AA1360" s="9"/>
    </row>
    <row r="1361" spans="1:27" ht="12.75">
      <c r="A1361" s="10">
        <v>45413</v>
      </c>
      <c r="B1361" s="9" t="s">
        <v>45</v>
      </c>
      <c r="C1361" s="11">
        <v>5837.76</v>
      </c>
      <c r="D1361" s="9">
        <v>57</v>
      </c>
      <c r="E1361" s="12" t="s">
        <v>76</v>
      </c>
      <c r="F1361" s="9"/>
      <c r="G1361" s="9"/>
      <c r="H1361" s="13">
        <v>0.30099999999999999</v>
      </c>
      <c r="I1361" s="9" t="s">
        <v>11</v>
      </c>
      <c r="J1361" s="10"/>
      <c r="K1361" s="9"/>
      <c r="L1361" s="9"/>
      <c r="M1361" s="9"/>
      <c r="N1361" s="9"/>
      <c r="O1361" s="13"/>
      <c r="P1361" s="9"/>
      <c r="Q1361" s="9"/>
      <c r="R1361" s="10"/>
      <c r="S1361" s="9"/>
      <c r="T1361" s="9"/>
      <c r="U1361" s="9"/>
      <c r="V1361" s="14"/>
      <c r="W1361" s="9"/>
      <c r="X1361" s="9"/>
      <c r="Y1361" s="9"/>
      <c r="Z1361" s="9"/>
      <c r="AA1361" s="9"/>
    </row>
    <row r="1362" spans="1:27" ht="12.75">
      <c r="A1362" s="10">
        <v>45413</v>
      </c>
      <c r="B1362" s="9" t="s">
        <v>43</v>
      </c>
      <c r="C1362" s="11">
        <v>5047.2</v>
      </c>
      <c r="D1362" s="9">
        <v>65</v>
      </c>
      <c r="E1362" s="12" t="s">
        <v>177</v>
      </c>
      <c r="F1362" s="9"/>
      <c r="G1362" s="9"/>
      <c r="H1362" s="13">
        <v>0.30399999999999999</v>
      </c>
      <c r="I1362" s="9" t="s">
        <v>11</v>
      </c>
      <c r="J1362" s="9"/>
      <c r="K1362" s="9"/>
      <c r="L1362" s="9"/>
      <c r="M1362" s="9"/>
      <c r="N1362" s="9"/>
      <c r="O1362" s="13"/>
      <c r="P1362" s="9"/>
      <c r="Q1362" s="9"/>
      <c r="R1362" s="10"/>
      <c r="S1362" s="9"/>
      <c r="T1362" s="9"/>
      <c r="U1362" s="9"/>
      <c r="V1362" s="14"/>
      <c r="W1362" s="9"/>
      <c r="X1362" s="9"/>
      <c r="Y1362" s="9"/>
      <c r="Z1362" s="9"/>
      <c r="AA1362" s="9"/>
    </row>
    <row r="1363" spans="1:27" ht="12.75">
      <c r="A1363" s="10">
        <v>45413</v>
      </c>
      <c r="B1363" s="9" t="s">
        <v>286</v>
      </c>
      <c r="C1363" s="11">
        <v>4323.1899999999996</v>
      </c>
      <c r="D1363" s="9">
        <v>49</v>
      </c>
      <c r="E1363" s="12" t="s">
        <v>145</v>
      </c>
      <c r="F1363" s="9"/>
      <c r="G1363" s="9"/>
      <c r="H1363" s="13"/>
      <c r="I1363" s="9" t="s">
        <v>11</v>
      </c>
      <c r="J1363" s="10"/>
      <c r="K1363" s="9"/>
      <c r="L1363" s="9"/>
      <c r="M1363" s="9"/>
      <c r="N1363" s="9"/>
      <c r="O1363" s="13"/>
      <c r="P1363" s="9"/>
      <c r="Q1363" s="9"/>
      <c r="R1363" s="10"/>
      <c r="S1363" s="9"/>
      <c r="T1363" s="9"/>
      <c r="U1363" s="9"/>
      <c r="V1363" s="14"/>
      <c r="W1363" s="9"/>
      <c r="X1363" s="9"/>
      <c r="Y1363" s="9"/>
      <c r="Z1363" s="9"/>
      <c r="AA1363" s="9"/>
    </row>
    <row r="1364" spans="1:27" ht="12.75">
      <c r="A1364" s="10">
        <v>45413</v>
      </c>
      <c r="B1364" s="9" t="s">
        <v>289</v>
      </c>
      <c r="C1364" s="11">
        <v>4310.57</v>
      </c>
      <c r="D1364" s="9">
        <v>45</v>
      </c>
      <c r="E1364" s="12" t="s">
        <v>194</v>
      </c>
      <c r="F1364" s="9"/>
      <c r="G1364" s="9"/>
      <c r="H1364" s="13"/>
      <c r="I1364" s="9" t="s">
        <v>11</v>
      </c>
      <c r="J1364" s="9"/>
      <c r="K1364" s="9"/>
      <c r="L1364" s="9"/>
      <c r="M1364" s="9"/>
      <c r="N1364" s="9"/>
      <c r="O1364" s="13"/>
      <c r="P1364" s="9"/>
      <c r="Q1364" s="9"/>
      <c r="R1364" s="10"/>
      <c r="S1364" s="9"/>
      <c r="T1364" s="9"/>
      <c r="U1364" s="9"/>
      <c r="V1364" s="14"/>
      <c r="W1364" s="9"/>
      <c r="X1364" s="9"/>
      <c r="Y1364" s="9"/>
      <c r="Z1364" s="9"/>
      <c r="AA1364" s="9"/>
    </row>
    <row r="1365" spans="1:27" ht="12.75">
      <c r="A1365" s="10">
        <v>45413</v>
      </c>
      <c r="B1365" s="9" t="s">
        <v>17</v>
      </c>
      <c r="C1365" s="11">
        <v>9278.59</v>
      </c>
      <c r="D1365" s="9">
        <v>104</v>
      </c>
      <c r="E1365" s="12" t="s">
        <v>26</v>
      </c>
      <c r="F1365" s="9"/>
      <c r="G1365" s="9"/>
      <c r="H1365" s="13"/>
      <c r="I1365" s="9" t="s">
        <v>16</v>
      </c>
      <c r="J1365" s="9"/>
      <c r="K1365" s="9"/>
      <c r="L1365" s="9"/>
      <c r="M1365" s="9"/>
      <c r="N1365" s="9"/>
      <c r="O1365" s="13"/>
      <c r="P1365" s="9"/>
      <c r="Q1365" s="9"/>
      <c r="R1365" s="10"/>
      <c r="S1365" s="9"/>
      <c r="T1365" s="9"/>
      <c r="U1365" s="9"/>
      <c r="V1365" s="14"/>
      <c r="W1365" s="9"/>
      <c r="X1365" s="9"/>
      <c r="Y1365" s="9"/>
      <c r="Z1365" s="9"/>
      <c r="AA1365" s="9"/>
    </row>
    <row r="1366" spans="1:27" ht="12.75">
      <c r="A1366" s="10">
        <v>45414</v>
      </c>
      <c r="B1366" s="9" t="s">
        <v>14</v>
      </c>
      <c r="C1366" s="11">
        <v>2974.87</v>
      </c>
      <c r="D1366" s="9">
        <v>38</v>
      </c>
      <c r="E1366" s="12" t="s">
        <v>95</v>
      </c>
      <c r="F1366" s="9"/>
      <c r="G1366" s="9"/>
      <c r="H1366" s="13">
        <v>0.23300000000000001</v>
      </c>
      <c r="I1366" s="9" t="s">
        <v>16</v>
      </c>
      <c r="J1366" s="10"/>
      <c r="K1366" s="9"/>
      <c r="L1366" s="9"/>
      <c r="M1366" s="9"/>
      <c r="N1366" s="9"/>
      <c r="O1366" s="13"/>
      <c r="P1366" s="9"/>
      <c r="Q1366" s="9"/>
      <c r="R1366" s="10"/>
      <c r="S1366" s="9"/>
      <c r="T1366" s="9"/>
      <c r="U1366" s="9"/>
      <c r="V1366" s="14"/>
      <c r="W1366" s="9"/>
      <c r="X1366" s="9"/>
      <c r="Y1366" s="9"/>
      <c r="Z1366" s="9"/>
      <c r="AA1366" s="9"/>
    </row>
    <row r="1367" spans="1:27" ht="12.75">
      <c r="A1367" s="10">
        <v>45414</v>
      </c>
      <c r="B1367" s="9" t="s">
        <v>19</v>
      </c>
      <c r="C1367" s="11">
        <v>3837.34</v>
      </c>
      <c r="D1367" s="9">
        <v>49</v>
      </c>
      <c r="E1367" s="12" t="s">
        <v>57</v>
      </c>
      <c r="F1367" s="9"/>
      <c r="G1367" s="9"/>
      <c r="H1367" s="13">
        <v>0.23799999999999999</v>
      </c>
      <c r="I1367" s="9" t="s">
        <v>16</v>
      </c>
      <c r="J1367" s="9"/>
      <c r="K1367" s="9"/>
      <c r="L1367" s="9"/>
      <c r="M1367" s="9"/>
      <c r="N1367" s="9"/>
      <c r="O1367" s="13"/>
      <c r="P1367" s="9"/>
      <c r="Q1367" s="9"/>
      <c r="R1367" s="10"/>
      <c r="S1367" s="9"/>
      <c r="T1367" s="9"/>
      <c r="U1367" s="9"/>
      <c r="V1367" s="14"/>
      <c r="W1367" s="9"/>
      <c r="X1367" s="9"/>
      <c r="Y1367" s="9"/>
      <c r="Z1367" s="9"/>
      <c r="AA1367" s="9"/>
    </row>
    <row r="1368" spans="1:27" ht="12.75">
      <c r="A1368" s="10">
        <v>45414</v>
      </c>
      <c r="B1368" s="9" t="s">
        <v>21</v>
      </c>
      <c r="C1368" s="11">
        <v>3565.68</v>
      </c>
      <c r="D1368" s="9">
        <v>54</v>
      </c>
      <c r="E1368" s="12" t="s">
        <v>206</v>
      </c>
      <c r="F1368" s="9"/>
      <c r="G1368" s="9"/>
      <c r="H1368" s="13">
        <v>0.27700000000000002</v>
      </c>
      <c r="I1368" s="9" t="s">
        <v>11</v>
      </c>
      <c r="J1368" s="9"/>
      <c r="K1368" s="9"/>
      <c r="L1368" s="9"/>
      <c r="M1368" s="9"/>
      <c r="N1368" s="9"/>
      <c r="O1368" s="13"/>
      <c r="P1368" s="9"/>
      <c r="Q1368" s="9"/>
      <c r="R1368" s="10"/>
      <c r="S1368" s="9"/>
      <c r="T1368" s="9"/>
      <c r="U1368" s="9"/>
      <c r="V1368" s="14"/>
      <c r="W1368" s="9"/>
      <c r="X1368" s="9"/>
      <c r="Y1368" s="9"/>
      <c r="Z1368" s="9"/>
      <c r="AA1368" s="9"/>
    </row>
    <row r="1369" spans="1:27" ht="12.75">
      <c r="A1369" s="10">
        <v>45414</v>
      </c>
      <c r="B1369" s="9" t="s">
        <v>12</v>
      </c>
      <c r="C1369" s="11">
        <v>2953.43</v>
      </c>
      <c r="D1369" s="9">
        <v>35</v>
      </c>
      <c r="E1369" s="12" t="s">
        <v>114</v>
      </c>
      <c r="F1369" s="9"/>
      <c r="G1369" s="9"/>
      <c r="H1369" s="13">
        <v>0.29299999999999998</v>
      </c>
      <c r="I1369" s="9" t="s">
        <v>11</v>
      </c>
      <c r="J1369" s="10"/>
      <c r="K1369" s="9"/>
      <c r="L1369" s="9"/>
      <c r="M1369" s="9"/>
      <c r="N1369" s="9"/>
      <c r="O1369" s="13"/>
      <c r="P1369" s="9"/>
      <c r="Q1369" s="9"/>
      <c r="R1369" s="10"/>
      <c r="S1369" s="9"/>
      <c r="T1369" s="9"/>
      <c r="U1369" s="9"/>
      <c r="V1369" s="14"/>
      <c r="W1369" s="9"/>
      <c r="X1369" s="9"/>
      <c r="Y1369" s="9"/>
      <c r="Z1369" s="9"/>
      <c r="AA1369" s="9"/>
    </row>
    <row r="1370" spans="1:27" ht="12.75">
      <c r="A1370" s="10">
        <v>45414</v>
      </c>
      <c r="B1370" s="9" t="s">
        <v>45</v>
      </c>
      <c r="C1370" s="11">
        <v>2671.15</v>
      </c>
      <c r="D1370" s="9">
        <v>31</v>
      </c>
      <c r="E1370" s="12" t="s">
        <v>333</v>
      </c>
      <c r="F1370" s="9"/>
      <c r="G1370" s="9"/>
      <c r="H1370" s="13">
        <v>0.29299999999999998</v>
      </c>
      <c r="I1370" s="9" t="s">
        <v>11</v>
      </c>
      <c r="J1370" s="10"/>
      <c r="K1370" s="9"/>
      <c r="L1370" s="9"/>
      <c r="M1370" s="9"/>
      <c r="N1370" s="9"/>
      <c r="O1370" s="13"/>
      <c r="P1370" s="9"/>
      <c r="Q1370" s="9"/>
      <c r="R1370" s="10"/>
      <c r="S1370" s="9"/>
      <c r="T1370" s="9"/>
      <c r="U1370" s="9"/>
      <c r="V1370" s="14"/>
      <c r="W1370" s="9"/>
      <c r="X1370" s="9"/>
      <c r="Y1370" s="9"/>
      <c r="Z1370" s="9"/>
      <c r="AA1370" s="9"/>
    </row>
    <row r="1371" spans="1:27" ht="12.75">
      <c r="A1371" s="10">
        <v>45414</v>
      </c>
      <c r="B1371" s="9" t="s">
        <v>9</v>
      </c>
      <c r="C1371" s="11">
        <v>3316.62</v>
      </c>
      <c r="D1371" s="9">
        <v>40</v>
      </c>
      <c r="E1371" s="12" t="s">
        <v>121</v>
      </c>
      <c r="F1371" s="9"/>
      <c r="G1371" s="9"/>
      <c r="H1371" s="13">
        <v>0.29799999999999999</v>
      </c>
      <c r="I1371" s="9" t="s">
        <v>11</v>
      </c>
      <c r="J1371" s="10"/>
      <c r="K1371" s="9"/>
      <c r="L1371" s="9"/>
      <c r="M1371" s="9"/>
      <c r="N1371" s="9"/>
      <c r="O1371" s="13"/>
      <c r="P1371" s="9"/>
      <c r="Q1371" s="9"/>
      <c r="R1371" s="10"/>
      <c r="S1371" s="9"/>
      <c r="T1371" s="9"/>
      <c r="U1371" s="9"/>
      <c r="V1371" s="14"/>
      <c r="W1371" s="9"/>
      <c r="X1371" s="9"/>
      <c r="Y1371" s="9"/>
      <c r="Z1371" s="9"/>
      <c r="AA1371" s="9"/>
    </row>
    <row r="1372" spans="1:27" ht="12.75">
      <c r="A1372" s="10">
        <v>45414</v>
      </c>
      <c r="B1372" s="9" t="s">
        <v>43</v>
      </c>
      <c r="C1372" s="11">
        <v>2249.33</v>
      </c>
      <c r="D1372" s="9">
        <v>31</v>
      </c>
      <c r="E1372" s="12" t="s">
        <v>60</v>
      </c>
      <c r="F1372" s="9"/>
      <c r="G1372" s="9"/>
      <c r="H1372" s="13">
        <v>0.315</v>
      </c>
      <c r="I1372" s="9" t="s">
        <v>11</v>
      </c>
      <c r="J1372" s="9"/>
      <c r="K1372" s="9"/>
      <c r="L1372" s="9"/>
      <c r="M1372" s="9"/>
      <c r="N1372" s="9"/>
      <c r="O1372" s="13"/>
      <c r="P1372" s="9"/>
      <c r="Q1372" s="9"/>
      <c r="R1372" s="10"/>
      <c r="S1372" s="9"/>
      <c r="T1372" s="9"/>
      <c r="U1372" s="9"/>
      <c r="V1372" s="14"/>
      <c r="W1372" s="9"/>
      <c r="X1372" s="9"/>
      <c r="Y1372" s="9"/>
      <c r="Z1372" s="9"/>
      <c r="AA1372" s="9"/>
    </row>
    <row r="1373" spans="1:27" ht="12.75">
      <c r="A1373" s="10">
        <v>45414</v>
      </c>
      <c r="B1373" s="9" t="s">
        <v>286</v>
      </c>
      <c r="C1373" s="11">
        <v>3565.07</v>
      </c>
      <c r="D1373" s="9">
        <v>40</v>
      </c>
      <c r="E1373" s="12" t="s">
        <v>162</v>
      </c>
      <c r="F1373" s="9"/>
      <c r="G1373" s="9"/>
      <c r="H1373" s="13"/>
      <c r="I1373" s="9" t="s">
        <v>11</v>
      </c>
      <c r="J1373" s="10"/>
      <c r="K1373" s="9"/>
      <c r="L1373" s="9"/>
      <c r="M1373" s="9"/>
      <c r="N1373" s="9"/>
      <c r="O1373" s="13"/>
      <c r="P1373" s="9"/>
      <c r="Q1373" s="9"/>
      <c r="R1373" s="10"/>
      <c r="S1373" s="9"/>
      <c r="T1373" s="9"/>
      <c r="U1373" s="9"/>
      <c r="V1373" s="14"/>
      <c r="W1373" s="9"/>
      <c r="X1373" s="9"/>
      <c r="Y1373" s="9"/>
      <c r="Z1373" s="9"/>
      <c r="AA1373" s="9"/>
    </row>
    <row r="1374" spans="1:27" ht="12.75">
      <c r="A1374" s="10">
        <v>45414</v>
      </c>
      <c r="B1374" s="9" t="s">
        <v>289</v>
      </c>
      <c r="C1374" s="11">
        <v>2696.54</v>
      </c>
      <c r="D1374" s="9">
        <v>28</v>
      </c>
      <c r="E1374" s="12" t="s">
        <v>211</v>
      </c>
      <c r="F1374" s="9"/>
      <c r="G1374" s="9"/>
      <c r="H1374" s="13"/>
      <c r="I1374" s="9" t="s">
        <v>11</v>
      </c>
      <c r="J1374" s="9"/>
      <c r="K1374" s="9"/>
      <c r="L1374" s="9"/>
      <c r="M1374" s="9"/>
      <c r="N1374" s="9"/>
      <c r="O1374" s="13"/>
      <c r="P1374" s="9"/>
      <c r="Q1374" s="9"/>
      <c r="R1374" s="10"/>
      <c r="S1374" s="9"/>
      <c r="T1374" s="9"/>
      <c r="U1374" s="9"/>
      <c r="V1374" s="14"/>
      <c r="W1374" s="9"/>
      <c r="X1374" s="9"/>
      <c r="Y1374" s="9"/>
      <c r="Z1374" s="9"/>
      <c r="AA1374" s="9"/>
    </row>
    <row r="1375" spans="1:27" ht="12.75">
      <c r="A1375" s="10">
        <v>45414</v>
      </c>
      <c r="B1375" s="9" t="s">
        <v>17</v>
      </c>
      <c r="C1375" s="11">
        <v>4389.25</v>
      </c>
      <c r="D1375" s="9">
        <v>49</v>
      </c>
      <c r="E1375" s="12" t="s">
        <v>159</v>
      </c>
      <c r="F1375" s="9"/>
      <c r="G1375" s="9"/>
      <c r="H1375" s="13"/>
      <c r="I1375" s="9" t="s">
        <v>16</v>
      </c>
      <c r="J1375" s="9"/>
      <c r="K1375" s="9"/>
      <c r="L1375" s="9"/>
      <c r="M1375" s="9"/>
      <c r="N1375" s="9"/>
      <c r="O1375" s="13"/>
      <c r="P1375" s="9"/>
      <c r="Q1375" s="9"/>
      <c r="R1375" s="10"/>
      <c r="S1375" s="9"/>
      <c r="T1375" s="9"/>
      <c r="U1375" s="9"/>
      <c r="V1375" s="14"/>
      <c r="W1375" s="9"/>
      <c r="X1375" s="9"/>
      <c r="Y1375" s="9"/>
      <c r="Z1375" s="9"/>
      <c r="AA1375" s="9"/>
    </row>
    <row r="1376" spans="1:27" ht="12.75">
      <c r="A1376" s="10">
        <v>45415</v>
      </c>
      <c r="B1376" s="9" t="s">
        <v>14</v>
      </c>
      <c r="C1376" s="11">
        <v>5658.66</v>
      </c>
      <c r="D1376" s="9">
        <v>66</v>
      </c>
      <c r="E1376" s="12" t="s">
        <v>66</v>
      </c>
      <c r="F1376" s="9"/>
      <c r="G1376" s="9"/>
      <c r="H1376" s="13">
        <v>0.23300000000000001</v>
      </c>
      <c r="I1376" s="9" t="s">
        <v>16</v>
      </c>
      <c r="J1376" s="10"/>
      <c r="K1376" s="9"/>
      <c r="L1376" s="9"/>
      <c r="M1376" s="9"/>
      <c r="N1376" s="9"/>
      <c r="O1376" s="13"/>
      <c r="P1376" s="9"/>
      <c r="Q1376" s="9"/>
      <c r="R1376" s="10"/>
      <c r="S1376" s="9"/>
      <c r="T1376" s="9"/>
      <c r="U1376" s="9"/>
      <c r="V1376" s="14"/>
      <c r="W1376" s="9"/>
      <c r="X1376" s="9"/>
      <c r="Y1376" s="9"/>
      <c r="Z1376" s="9"/>
      <c r="AA1376" s="9"/>
    </row>
    <row r="1377" spans="1:27" ht="12.75">
      <c r="A1377" s="10">
        <v>45415</v>
      </c>
      <c r="B1377" s="9" t="s">
        <v>19</v>
      </c>
      <c r="C1377" s="11">
        <v>6671.98</v>
      </c>
      <c r="D1377" s="9">
        <v>84</v>
      </c>
      <c r="E1377" s="12" t="s">
        <v>100</v>
      </c>
      <c r="F1377" s="9"/>
      <c r="G1377" s="9"/>
      <c r="H1377" s="13">
        <v>0.25800000000000001</v>
      </c>
      <c r="I1377" s="9" t="s">
        <v>16</v>
      </c>
      <c r="J1377" s="9"/>
      <c r="K1377" s="9"/>
      <c r="L1377" s="9"/>
      <c r="M1377" s="9"/>
      <c r="N1377" s="9"/>
      <c r="O1377" s="13"/>
      <c r="P1377" s="9"/>
      <c r="Q1377" s="9"/>
      <c r="R1377" s="10"/>
      <c r="S1377" s="9"/>
      <c r="T1377" s="9"/>
      <c r="U1377" s="9"/>
      <c r="V1377" s="14"/>
      <c r="W1377" s="9"/>
      <c r="X1377" s="9"/>
      <c r="Y1377" s="9"/>
      <c r="Z1377" s="9"/>
      <c r="AA1377" s="9"/>
    </row>
    <row r="1378" spans="1:27" ht="12.75">
      <c r="A1378" s="10">
        <v>45415</v>
      </c>
      <c r="B1378" s="9" t="s">
        <v>12</v>
      </c>
      <c r="C1378" s="11">
        <v>7507.95</v>
      </c>
      <c r="D1378" s="9">
        <v>86</v>
      </c>
      <c r="E1378" s="12" t="s">
        <v>35</v>
      </c>
      <c r="F1378" s="9"/>
      <c r="G1378" s="9"/>
      <c r="H1378" s="13">
        <v>0.28000000000000003</v>
      </c>
      <c r="I1378" s="9" t="s">
        <v>11</v>
      </c>
      <c r="J1378" s="10"/>
      <c r="K1378" s="9"/>
      <c r="L1378" s="9"/>
      <c r="M1378" s="9"/>
      <c r="N1378" s="9"/>
      <c r="O1378" s="13"/>
      <c r="P1378" s="9"/>
      <c r="Q1378" s="9"/>
      <c r="R1378" s="10"/>
      <c r="S1378" s="9"/>
      <c r="T1378" s="9"/>
      <c r="U1378" s="9"/>
      <c r="V1378" s="14"/>
      <c r="W1378" s="9"/>
      <c r="X1378" s="9"/>
      <c r="Y1378" s="9"/>
      <c r="Z1378" s="9"/>
      <c r="AA1378" s="9"/>
    </row>
    <row r="1379" spans="1:27" ht="12.75">
      <c r="A1379" s="10">
        <v>45415</v>
      </c>
      <c r="B1379" s="9" t="s">
        <v>21</v>
      </c>
      <c r="C1379" s="11">
        <v>6921.02</v>
      </c>
      <c r="D1379" s="9">
        <v>81</v>
      </c>
      <c r="E1379" s="12" t="s">
        <v>65</v>
      </c>
      <c r="F1379" s="9"/>
      <c r="G1379" s="9"/>
      <c r="H1379" s="13">
        <v>0.29399999999999998</v>
      </c>
      <c r="I1379" s="9" t="s">
        <v>11</v>
      </c>
      <c r="J1379" s="9"/>
      <c r="K1379" s="9"/>
      <c r="L1379" s="9"/>
      <c r="M1379" s="9"/>
      <c r="N1379" s="9"/>
      <c r="O1379" s="13"/>
      <c r="P1379" s="9"/>
      <c r="Q1379" s="9"/>
      <c r="R1379" s="10"/>
      <c r="S1379" s="9"/>
      <c r="T1379" s="9"/>
      <c r="U1379" s="9"/>
      <c r="V1379" s="14"/>
      <c r="W1379" s="9"/>
      <c r="X1379" s="9"/>
      <c r="Y1379" s="9"/>
      <c r="Z1379" s="9"/>
      <c r="AA1379" s="9"/>
    </row>
    <row r="1380" spans="1:27" ht="12.75">
      <c r="A1380" s="10">
        <v>45415</v>
      </c>
      <c r="B1380" s="9" t="s">
        <v>9</v>
      </c>
      <c r="C1380" s="11">
        <v>7841.31</v>
      </c>
      <c r="D1380" s="9">
        <v>83</v>
      </c>
      <c r="E1380" s="12" t="s">
        <v>58</v>
      </c>
      <c r="F1380" s="9"/>
      <c r="G1380" s="9"/>
      <c r="H1380" s="13">
        <v>0.29599999999999999</v>
      </c>
      <c r="I1380" s="9" t="s">
        <v>11</v>
      </c>
      <c r="J1380" s="10"/>
      <c r="K1380" s="9"/>
      <c r="L1380" s="9"/>
      <c r="M1380" s="9"/>
      <c r="N1380" s="9"/>
      <c r="O1380" s="13"/>
      <c r="P1380" s="9"/>
      <c r="Q1380" s="9"/>
      <c r="R1380" s="10"/>
      <c r="S1380" s="9"/>
      <c r="T1380" s="9"/>
      <c r="U1380" s="9"/>
      <c r="V1380" s="14"/>
      <c r="W1380" s="9"/>
      <c r="X1380" s="9"/>
      <c r="Y1380" s="9"/>
      <c r="Z1380" s="9"/>
      <c r="AA1380" s="9"/>
    </row>
    <row r="1381" spans="1:27" ht="12.75">
      <c r="A1381" s="10">
        <v>45415</v>
      </c>
      <c r="B1381" s="9" t="s">
        <v>45</v>
      </c>
      <c r="C1381" s="11">
        <v>6481.08</v>
      </c>
      <c r="D1381" s="9">
        <v>67</v>
      </c>
      <c r="E1381" s="12" t="s">
        <v>51</v>
      </c>
      <c r="F1381" s="9"/>
      <c r="G1381" s="9"/>
      <c r="H1381" s="13">
        <v>0.307</v>
      </c>
      <c r="I1381" s="9" t="s">
        <v>11</v>
      </c>
      <c r="J1381" s="10"/>
      <c r="K1381" s="9"/>
      <c r="L1381" s="9"/>
      <c r="M1381" s="9"/>
      <c r="N1381" s="9"/>
      <c r="O1381" s="13"/>
      <c r="P1381" s="9"/>
      <c r="Q1381" s="9"/>
      <c r="R1381" s="10"/>
      <c r="S1381" s="9"/>
      <c r="T1381" s="9"/>
      <c r="U1381" s="9"/>
      <c r="V1381" s="14"/>
      <c r="W1381" s="9"/>
      <c r="X1381" s="9"/>
      <c r="Y1381" s="9"/>
      <c r="Z1381" s="9"/>
      <c r="AA1381" s="9"/>
    </row>
    <row r="1382" spans="1:27" ht="12.75">
      <c r="A1382" s="10">
        <v>45415</v>
      </c>
      <c r="B1382" s="9" t="s">
        <v>43</v>
      </c>
      <c r="C1382" s="11">
        <v>7678.25</v>
      </c>
      <c r="D1382" s="9">
        <v>89</v>
      </c>
      <c r="E1382" s="12" t="s">
        <v>330</v>
      </c>
      <c r="F1382" s="9"/>
      <c r="G1382" s="9"/>
      <c r="H1382" s="13">
        <v>0.32</v>
      </c>
      <c r="I1382" s="9" t="s">
        <v>11</v>
      </c>
      <c r="J1382" s="9"/>
      <c r="K1382" s="9"/>
      <c r="L1382" s="9"/>
      <c r="M1382" s="9"/>
      <c r="N1382" s="9"/>
      <c r="O1382" s="13"/>
      <c r="P1382" s="9"/>
      <c r="Q1382" s="9"/>
      <c r="R1382" s="10"/>
      <c r="S1382" s="9"/>
      <c r="T1382" s="9"/>
      <c r="U1382" s="9"/>
      <c r="V1382" s="14"/>
      <c r="W1382" s="9"/>
      <c r="X1382" s="9"/>
      <c r="Y1382" s="9"/>
      <c r="Z1382" s="9"/>
      <c r="AA1382" s="9"/>
    </row>
    <row r="1383" spans="1:27" ht="12.75">
      <c r="A1383" s="10">
        <v>45415</v>
      </c>
      <c r="B1383" s="9" t="s">
        <v>286</v>
      </c>
      <c r="C1383" s="11">
        <v>6354.97</v>
      </c>
      <c r="D1383" s="9">
        <v>73</v>
      </c>
      <c r="E1383" s="12" t="s">
        <v>24</v>
      </c>
      <c r="F1383" s="9"/>
      <c r="G1383" s="9"/>
      <c r="H1383" s="13"/>
      <c r="I1383" s="9" t="s">
        <v>11</v>
      </c>
      <c r="J1383" s="10"/>
      <c r="K1383" s="9"/>
      <c r="L1383" s="9"/>
      <c r="M1383" s="9"/>
      <c r="N1383" s="9"/>
      <c r="O1383" s="13"/>
      <c r="P1383" s="9"/>
      <c r="Q1383" s="9"/>
      <c r="R1383" s="10"/>
      <c r="S1383" s="9"/>
      <c r="T1383" s="9"/>
      <c r="U1383" s="9"/>
      <c r="V1383" s="14"/>
      <c r="W1383" s="9"/>
      <c r="X1383" s="9"/>
      <c r="Y1383" s="9"/>
      <c r="Z1383" s="9"/>
      <c r="AA1383" s="9"/>
    </row>
    <row r="1384" spans="1:27" ht="12.75">
      <c r="A1384" s="10">
        <v>45415</v>
      </c>
      <c r="B1384" s="9" t="s">
        <v>289</v>
      </c>
      <c r="C1384" s="11">
        <v>7104.96</v>
      </c>
      <c r="D1384" s="9">
        <v>67</v>
      </c>
      <c r="E1384" s="12" t="s">
        <v>170</v>
      </c>
      <c r="F1384" s="9"/>
      <c r="G1384" s="9"/>
      <c r="H1384" s="13"/>
      <c r="I1384" s="9" t="s">
        <v>11</v>
      </c>
      <c r="J1384" s="9"/>
      <c r="K1384" s="9"/>
      <c r="L1384" s="9"/>
      <c r="M1384" s="9"/>
      <c r="N1384" s="9"/>
      <c r="O1384" s="13"/>
      <c r="P1384" s="9"/>
      <c r="Q1384" s="9"/>
      <c r="R1384" s="10"/>
      <c r="S1384" s="9"/>
      <c r="T1384" s="9"/>
      <c r="U1384" s="9"/>
      <c r="V1384" s="14"/>
      <c r="W1384" s="9"/>
      <c r="X1384" s="9"/>
      <c r="Y1384" s="9"/>
      <c r="Z1384" s="9"/>
      <c r="AA1384" s="9"/>
    </row>
    <row r="1385" spans="1:27" ht="12.75">
      <c r="A1385" s="10">
        <v>45415</v>
      </c>
      <c r="B1385" s="9" t="s">
        <v>17</v>
      </c>
      <c r="C1385" s="11">
        <v>7263.58</v>
      </c>
      <c r="D1385" s="9">
        <v>73</v>
      </c>
      <c r="E1385" s="12" t="s">
        <v>222</v>
      </c>
      <c r="F1385" s="9"/>
      <c r="G1385" s="9"/>
      <c r="H1385" s="13"/>
      <c r="I1385" s="9" t="s">
        <v>16</v>
      </c>
      <c r="J1385" s="9"/>
      <c r="K1385" s="9"/>
      <c r="L1385" s="9"/>
      <c r="M1385" s="9"/>
      <c r="N1385" s="9"/>
      <c r="O1385" s="13"/>
      <c r="P1385" s="9"/>
      <c r="Q1385" s="9"/>
      <c r="R1385" s="10"/>
      <c r="S1385" s="9"/>
      <c r="T1385" s="9"/>
      <c r="U1385" s="9"/>
      <c r="V1385" s="14"/>
      <c r="W1385" s="9"/>
      <c r="X1385" s="9"/>
      <c r="Y1385" s="9"/>
      <c r="Z1385" s="9"/>
      <c r="AA1385" s="9"/>
    </row>
    <row r="1386" spans="1:27" ht="12.75">
      <c r="A1386" s="10">
        <v>45416</v>
      </c>
      <c r="B1386" s="9" t="s">
        <v>14</v>
      </c>
      <c r="C1386" s="11">
        <v>6251.74</v>
      </c>
      <c r="D1386" s="9">
        <v>76</v>
      </c>
      <c r="E1386" s="12" t="s">
        <v>359</v>
      </c>
      <c r="F1386" s="9"/>
      <c r="G1386" s="9"/>
      <c r="H1386" s="13">
        <v>0.20499999999999999</v>
      </c>
      <c r="I1386" s="9" t="s">
        <v>16</v>
      </c>
      <c r="J1386" s="10"/>
      <c r="K1386" s="9"/>
      <c r="L1386" s="9"/>
      <c r="M1386" s="9"/>
      <c r="N1386" s="9"/>
      <c r="O1386" s="13"/>
      <c r="P1386" s="9"/>
      <c r="Q1386" s="9"/>
      <c r="R1386" s="10"/>
      <c r="S1386" s="9"/>
      <c r="T1386" s="9"/>
      <c r="U1386" s="9"/>
      <c r="V1386" s="14"/>
      <c r="W1386" s="9"/>
      <c r="X1386" s="9"/>
      <c r="Y1386" s="9"/>
      <c r="Z1386" s="9"/>
      <c r="AA1386" s="9"/>
    </row>
    <row r="1387" spans="1:27" ht="12.75">
      <c r="A1387" s="10">
        <v>45416</v>
      </c>
      <c r="B1387" s="9" t="s">
        <v>19</v>
      </c>
      <c r="C1387" s="11">
        <v>9051.9599999999991</v>
      </c>
      <c r="D1387" s="9">
        <v>109</v>
      </c>
      <c r="E1387" s="12" t="s">
        <v>51</v>
      </c>
      <c r="F1387" s="9"/>
      <c r="G1387" s="9"/>
      <c r="H1387" s="13">
        <v>0.254</v>
      </c>
      <c r="I1387" s="9" t="s">
        <v>16</v>
      </c>
      <c r="J1387" s="9"/>
      <c r="K1387" s="9"/>
      <c r="L1387" s="9"/>
      <c r="M1387" s="9"/>
      <c r="N1387" s="9"/>
      <c r="O1387" s="13"/>
      <c r="P1387" s="9"/>
      <c r="Q1387" s="9"/>
      <c r="R1387" s="10"/>
      <c r="S1387" s="9"/>
      <c r="T1387" s="9"/>
      <c r="U1387" s="9"/>
      <c r="V1387" s="14"/>
      <c r="W1387" s="9"/>
      <c r="X1387" s="9"/>
      <c r="Y1387" s="9"/>
      <c r="Z1387" s="9"/>
      <c r="AA1387" s="9"/>
    </row>
    <row r="1388" spans="1:27" ht="12.75">
      <c r="A1388" s="10">
        <v>45416</v>
      </c>
      <c r="B1388" s="9" t="s">
        <v>9</v>
      </c>
      <c r="C1388" s="11">
        <v>7534.85</v>
      </c>
      <c r="D1388" s="9">
        <v>87</v>
      </c>
      <c r="E1388" s="12" t="s">
        <v>85</v>
      </c>
      <c r="F1388" s="9"/>
      <c r="G1388" s="9"/>
      <c r="H1388" s="13">
        <v>0.28799999999999998</v>
      </c>
      <c r="I1388" s="9" t="s">
        <v>11</v>
      </c>
      <c r="J1388" s="10"/>
      <c r="K1388" s="9"/>
      <c r="L1388" s="9"/>
      <c r="M1388" s="9"/>
      <c r="N1388" s="9"/>
      <c r="O1388" s="13"/>
      <c r="P1388" s="9"/>
      <c r="Q1388" s="9"/>
      <c r="R1388" s="10"/>
      <c r="S1388" s="9"/>
      <c r="T1388" s="9"/>
      <c r="U1388" s="9"/>
      <c r="V1388" s="14"/>
      <c r="W1388" s="9"/>
      <c r="X1388" s="9"/>
      <c r="Y1388" s="9"/>
      <c r="Z1388" s="9"/>
      <c r="AA1388" s="9"/>
    </row>
    <row r="1389" spans="1:27" ht="12.75">
      <c r="A1389" s="10">
        <v>45416</v>
      </c>
      <c r="B1389" s="9" t="s">
        <v>12</v>
      </c>
      <c r="C1389" s="11">
        <v>8951.51</v>
      </c>
      <c r="D1389" s="9">
        <v>99</v>
      </c>
      <c r="E1389" s="12" t="s">
        <v>96</v>
      </c>
      <c r="F1389" s="9"/>
      <c r="G1389" s="9"/>
      <c r="H1389" s="13">
        <v>0.29299999999999998</v>
      </c>
      <c r="I1389" s="9" t="s">
        <v>11</v>
      </c>
      <c r="J1389" s="10"/>
      <c r="K1389" s="9"/>
      <c r="L1389" s="9"/>
      <c r="M1389" s="9"/>
      <c r="N1389" s="9"/>
      <c r="O1389" s="13"/>
      <c r="P1389" s="9"/>
      <c r="Q1389" s="9"/>
      <c r="R1389" s="10"/>
      <c r="S1389" s="9"/>
      <c r="T1389" s="9"/>
      <c r="U1389" s="9"/>
      <c r="V1389" s="14"/>
      <c r="W1389" s="9"/>
      <c r="X1389" s="9"/>
      <c r="Y1389" s="9"/>
      <c r="Z1389" s="9"/>
      <c r="AA1389" s="9"/>
    </row>
    <row r="1390" spans="1:27" ht="12.75">
      <c r="A1390" s="10">
        <v>45416</v>
      </c>
      <c r="B1390" s="9" t="s">
        <v>45</v>
      </c>
      <c r="C1390" s="11">
        <v>7553.31</v>
      </c>
      <c r="D1390" s="9">
        <v>83</v>
      </c>
      <c r="E1390" s="12" t="s">
        <v>85</v>
      </c>
      <c r="F1390" s="9"/>
      <c r="G1390" s="9"/>
      <c r="H1390" s="13">
        <v>0.29699999999999999</v>
      </c>
      <c r="I1390" s="9" t="s">
        <v>11</v>
      </c>
      <c r="J1390" s="10"/>
      <c r="K1390" s="9"/>
      <c r="L1390" s="9"/>
      <c r="M1390" s="9"/>
      <c r="N1390" s="9"/>
      <c r="O1390" s="13"/>
      <c r="P1390" s="9"/>
      <c r="Q1390" s="9"/>
      <c r="R1390" s="10"/>
      <c r="S1390" s="9"/>
      <c r="T1390" s="9"/>
      <c r="U1390" s="9"/>
      <c r="V1390" s="14"/>
      <c r="W1390" s="9"/>
      <c r="X1390" s="9"/>
      <c r="Y1390" s="9"/>
      <c r="Z1390" s="9"/>
      <c r="AA1390" s="9"/>
    </row>
    <row r="1391" spans="1:27" ht="12.75">
      <c r="A1391" s="10">
        <v>45416</v>
      </c>
      <c r="B1391" s="9" t="s">
        <v>21</v>
      </c>
      <c r="C1391" s="11">
        <v>9519.0499999999993</v>
      </c>
      <c r="D1391" s="9">
        <v>106</v>
      </c>
      <c r="E1391" s="12" t="s">
        <v>96</v>
      </c>
      <c r="F1391" s="9"/>
      <c r="G1391" s="9"/>
      <c r="H1391" s="13">
        <v>0.29699999999999999</v>
      </c>
      <c r="I1391" s="9" t="s">
        <v>11</v>
      </c>
      <c r="J1391" s="9"/>
      <c r="K1391" s="9"/>
      <c r="L1391" s="9"/>
      <c r="M1391" s="9"/>
      <c r="N1391" s="9"/>
      <c r="O1391" s="13"/>
      <c r="P1391" s="9"/>
      <c r="Q1391" s="9"/>
      <c r="R1391" s="10"/>
      <c r="S1391" s="9"/>
      <c r="T1391" s="9"/>
      <c r="U1391" s="9"/>
      <c r="V1391" s="14"/>
      <c r="W1391" s="9"/>
      <c r="X1391" s="9"/>
      <c r="Y1391" s="9"/>
      <c r="Z1391" s="9"/>
      <c r="AA1391" s="9"/>
    </row>
    <row r="1392" spans="1:27" ht="12.75">
      <c r="A1392" s="10">
        <v>45416</v>
      </c>
      <c r="B1392" s="9" t="s">
        <v>43</v>
      </c>
      <c r="C1392" s="11">
        <v>8335.2199999999993</v>
      </c>
      <c r="D1392" s="9">
        <v>97</v>
      </c>
      <c r="E1392" s="12" t="s">
        <v>44</v>
      </c>
      <c r="F1392" s="9"/>
      <c r="G1392" s="9"/>
      <c r="H1392" s="13">
        <v>0.29899999999999999</v>
      </c>
      <c r="I1392" s="9" t="s">
        <v>11</v>
      </c>
      <c r="J1392" s="9"/>
      <c r="K1392" s="9"/>
      <c r="L1392" s="9"/>
      <c r="M1392" s="9"/>
      <c r="N1392" s="9"/>
      <c r="O1392" s="13"/>
      <c r="P1392" s="9"/>
      <c r="Q1392" s="9"/>
      <c r="R1392" s="10"/>
      <c r="S1392" s="9"/>
      <c r="T1392" s="9"/>
      <c r="U1392" s="9"/>
      <c r="V1392" s="14"/>
      <c r="W1392" s="9"/>
      <c r="X1392" s="9"/>
      <c r="Y1392" s="9"/>
      <c r="Z1392" s="9"/>
      <c r="AA1392" s="9"/>
    </row>
    <row r="1393" spans="1:27" ht="12.75">
      <c r="A1393" s="10">
        <v>45416</v>
      </c>
      <c r="B1393" s="9" t="s">
        <v>286</v>
      </c>
      <c r="C1393" s="11">
        <v>3940.93</v>
      </c>
      <c r="D1393" s="9">
        <v>46</v>
      </c>
      <c r="E1393" s="12" t="s">
        <v>67</v>
      </c>
      <c r="F1393" s="9"/>
      <c r="G1393" s="9"/>
      <c r="H1393" s="13"/>
      <c r="I1393" s="9" t="s">
        <v>11</v>
      </c>
      <c r="J1393" s="10"/>
      <c r="K1393" s="9"/>
      <c r="L1393" s="9"/>
      <c r="M1393" s="9"/>
      <c r="N1393" s="9"/>
      <c r="O1393" s="13"/>
      <c r="P1393" s="9"/>
      <c r="Q1393" s="9"/>
      <c r="R1393" s="10"/>
      <c r="S1393" s="9"/>
      <c r="T1393" s="9"/>
      <c r="U1393" s="9"/>
      <c r="V1393" s="14"/>
      <c r="W1393" s="9"/>
      <c r="X1393" s="9"/>
      <c r="Y1393" s="9"/>
      <c r="Z1393" s="9"/>
      <c r="AA1393" s="9"/>
    </row>
    <row r="1394" spans="1:27" ht="12.75">
      <c r="A1394" s="10">
        <v>45416</v>
      </c>
      <c r="B1394" s="9" t="s">
        <v>289</v>
      </c>
      <c r="C1394" s="11">
        <v>6001.5</v>
      </c>
      <c r="D1394" s="9">
        <v>60</v>
      </c>
      <c r="E1394" s="12" t="s">
        <v>360</v>
      </c>
      <c r="F1394" s="9"/>
      <c r="G1394" s="9"/>
      <c r="H1394" s="13"/>
      <c r="I1394" s="9" t="s">
        <v>11</v>
      </c>
      <c r="J1394" s="9"/>
      <c r="K1394" s="9"/>
      <c r="L1394" s="9"/>
      <c r="M1394" s="9"/>
      <c r="N1394" s="9"/>
      <c r="O1394" s="13"/>
      <c r="P1394" s="9"/>
      <c r="Q1394" s="9"/>
      <c r="R1394" s="10"/>
      <c r="S1394" s="9"/>
      <c r="T1394" s="9"/>
      <c r="U1394" s="9"/>
      <c r="V1394" s="14"/>
      <c r="W1394" s="9"/>
      <c r="X1394" s="9"/>
      <c r="Y1394" s="9"/>
      <c r="Z1394" s="9"/>
      <c r="AA1394" s="9"/>
    </row>
    <row r="1395" spans="1:27" ht="12.75">
      <c r="A1395" s="10">
        <v>45416</v>
      </c>
      <c r="B1395" s="9" t="s">
        <v>17</v>
      </c>
      <c r="C1395" s="11">
        <v>11737.68</v>
      </c>
      <c r="D1395" s="9">
        <v>125</v>
      </c>
      <c r="E1395" s="12" t="s">
        <v>193</v>
      </c>
      <c r="F1395" s="9"/>
      <c r="G1395" s="9"/>
      <c r="H1395" s="13"/>
      <c r="I1395" s="9" t="s">
        <v>16</v>
      </c>
      <c r="J1395" s="9"/>
      <c r="K1395" s="9"/>
      <c r="L1395" s="9"/>
      <c r="M1395" s="9"/>
      <c r="N1395" s="9"/>
      <c r="O1395" s="13"/>
      <c r="P1395" s="9"/>
      <c r="Q1395" s="9"/>
      <c r="R1395" s="10"/>
      <c r="S1395" s="9"/>
      <c r="T1395" s="9"/>
      <c r="U1395" s="9"/>
      <c r="V1395" s="14"/>
      <c r="W1395" s="9"/>
      <c r="X1395" s="9"/>
      <c r="Y1395" s="9"/>
      <c r="Z1395" s="9"/>
      <c r="AA1395" s="9"/>
    </row>
    <row r="1396" spans="1:27" ht="12.75">
      <c r="A1396" s="10">
        <v>45417</v>
      </c>
      <c r="B1396" s="9" t="s">
        <v>19</v>
      </c>
      <c r="C1396" s="11">
        <v>8131.3</v>
      </c>
      <c r="D1396" s="9">
        <v>110</v>
      </c>
      <c r="E1396" s="12" t="s">
        <v>307</v>
      </c>
      <c r="F1396" s="9"/>
      <c r="G1396" s="9"/>
      <c r="H1396" s="13">
        <v>0.15</v>
      </c>
      <c r="I1396" s="9" t="s">
        <v>16</v>
      </c>
      <c r="J1396" s="9"/>
      <c r="K1396" s="9"/>
      <c r="L1396" s="9"/>
      <c r="M1396" s="9"/>
      <c r="N1396" s="9"/>
      <c r="O1396" s="13"/>
      <c r="P1396" s="9"/>
      <c r="Q1396" s="9"/>
      <c r="R1396" s="10"/>
      <c r="S1396" s="9"/>
      <c r="T1396" s="9"/>
      <c r="U1396" s="9"/>
      <c r="V1396" s="14"/>
      <c r="W1396" s="9"/>
      <c r="X1396" s="9"/>
      <c r="Y1396" s="9"/>
      <c r="Z1396" s="9"/>
      <c r="AA1396" s="9"/>
    </row>
    <row r="1397" spans="1:27" ht="12.75">
      <c r="A1397" s="10">
        <v>45417</v>
      </c>
      <c r="B1397" s="9" t="s">
        <v>14</v>
      </c>
      <c r="C1397" s="11">
        <v>8013.3</v>
      </c>
      <c r="D1397" s="9">
        <v>105</v>
      </c>
      <c r="E1397" s="12" t="s">
        <v>53</v>
      </c>
      <c r="F1397" s="9"/>
      <c r="G1397" s="9"/>
      <c r="H1397" s="13">
        <v>0.247</v>
      </c>
      <c r="I1397" s="9" t="s">
        <v>16</v>
      </c>
      <c r="J1397" s="10"/>
      <c r="K1397" s="9"/>
      <c r="L1397" s="9"/>
      <c r="M1397" s="9"/>
      <c r="N1397" s="9"/>
      <c r="O1397" s="13"/>
      <c r="P1397" s="9"/>
      <c r="Q1397" s="9"/>
      <c r="R1397" s="10"/>
      <c r="S1397" s="9"/>
      <c r="T1397" s="9"/>
      <c r="U1397" s="9"/>
      <c r="V1397" s="14"/>
      <c r="W1397" s="9"/>
      <c r="X1397" s="9"/>
      <c r="Y1397" s="9"/>
      <c r="Z1397" s="9"/>
      <c r="AA1397" s="9"/>
    </row>
    <row r="1398" spans="1:27" ht="12.75">
      <c r="A1398" s="10">
        <v>45417</v>
      </c>
      <c r="B1398" s="9" t="s">
        <v>21</v>
      </c>
      <c r="C1398" s="11">
        <v>7067.76</v>
      </c>
      <c r="D1398" s="9">
        <v>92</v>
      </c>
      <c r="E1398" s="12" t="s">
        <v>22</v>
      </c>
      <c r="F1398" s="9"/>
      <c r="G1398" s="9"/>
      <c r="H1398" s="13">
        <v>0.26500000000000001</v>
      </c>
      <c r="I1398" s="9" t="s">
        <v>11</v>
      </c>
      <c r="J1398" s="9"/>
      <c r="K1398" s="9"/>
      <c r="L1398" s="9"/>
      <c r="M1398" s="9"/>
      <c r="N1398" s="9"/>
      <c r="O1398" s="13"/>
      <c r="P1398" s="9"/>
      <c r="Q1398" s="9"/>
      <c r="R1398" s="10"/>
      <c r="S1398" s="9"/>
      <c r="T1398" s="9"/>
      <c r="U1398" s="9"/>
      <c r="V1398" s="14"/>
      <c r="W1398" s="9"/>
      <c r="X1398" s="9"/>
      <c r="Y1398" s="9"/>
      <c r="Z1398" s="9"/>
      <c r="AA1398" s="9"/>
    </row>
    <row r="1399" spans="1:27" ht="12.75">
      <c r="A1399" s="10">
        <v>45417</v>
      </c>
      <c r="B1399" s="9" t="s">
        <v>45</v>
      </c>
      <c r="C1399" s="11">
        <v>4385.82</v>
      </c>
      <c r="D1399" s="9">
        <v>56</v>
      </c>
      <c r="E1399" s="12" t="s">
        <v>57</v>
      </c>
      <c r="F1399" s="9"/>
      <c r="G1399" s="9"/>
      <c r="H1399" s="13">
        <v>0.27400000000000002</v>
      </c>
      <c r="I1399" s="9" t="s">
        <v>11</v>
      </c>
      <c r="J1399" s="10"/>
      <c r="K1399" s="9"/>
      <c r="L1399" s="9"/>
      <c r="M1399" s="9"/>
      <c r="N1399" s="9"/>
      <c r="O1399" s="13"/>
      <c r="P1399" s="9"/>
      <c r="Q1399" s="9"/>
      <c r="R1399" s="10"/>
      <c r="S1399" s="9"/>
      <c r="T1399" s="9"/>
      <c r="U1399" s="9"/>
      <c r="V1399" s="14"/>
      <c r="W1399" s="9"/>
      <c r="X1399" s="9"/>
      <c r="Y1399" s="9"/>
      <c r="Z1399" s="9"/>
      <c r="AA1399" s="9"/>
    </row>
    <row r="1400" spans="1:27" ht="12.75">
      <c r="A1400" s="10">
        <v>45417</v>
      </c>
      <c r="B1400" s="9" t="s">
        <v>9</v>
      </c>
      <c r="C1400" s="11">
        <v>6749.51</v>
      </c>
      <c r="D1400" s="9">
        <v>80</v>
      </c>
      <c r="E1400" s="12" t="s">
        <v>76</v>
      </c>
      <c r="F1400" s="9"/>
      <c r="G1400" s="9"/>
      <c r="H1400" s="13">
        <v>0.27700000000000002</v>
      </c>
      <c r="I1400" s="9" t="s">
        <v>11</v>
      </c>
      <c r="J1400" s="10"/>
      <c r="K1400" s="9"/>
      <c r="L1400" s="9"/>
      <c r="M1400" s="9"/>
      <c r="N1400" s="9"/>
      <c r="O1400" s="13"/>
      <c r="P1400" s="9"/>
      <c r="Q1400" s="9"/>
      <c r="R1400" s="10"/>
      <c r="S1400" s="9"/>
      <c r="T1400" s="9"/>
      <c r="U1400" s="9"/>
      <c r="V1400" s="14"/>
      <c r="W1400" s="9"/>
      <c r="X1400" s="9"/>
      <c r="Y1400" s="9"/>
      <c r="Z1400" s="9"/>
      <c r="AA1400" s="9"/>
    </row>
    <row r="1401" spans="1:27" ht="12.75">
      <c r="A1401" s="10">
        <v>45417</v>
      </c>
      <c r="B1401" s="9" t="s">
        <v>12</v>
      </c>
      <c r="C1401" s="11">
        <v>6179.66</v>
      </c>
      <c r="D1401" s="9">
        <v>76</v>
      </c>
      <c r="E1401" s="12" t="s">
        <v>126</v>
      </c>
      <c r="F1401" s="9"/>
      <c r="G1401" s="9"/>
      <c r="H1401" s="13">
        <v>0.28999999999999998</v>
      </c>
      <c r="I1401" s="9" t="s">
        <v>11</v>
      </c>
      <c r="J1401" s="10"/>
      <c r="K1401" s="9"/>
      <c r="L1401" s="9"/>
      <c r="M1401" s="9"/>
      <c r="N1401" s="9"/>
      <c r="O1401" s="13"/>
      <c r="P1401" s="9"/>
      <c r="Q1401" s="9"/>
      <c r="R1401" s="10"/>
      <c r="S1401" s="9"/>
      <c r="T1401" s="9"/>
      <c r="U1401" s="9"/>
      <c r="V1401" s="14"/>
      <c r="W1401" s="9"/>
      <c r="X1401" s="9"/>
      <c r="Y1401" s="9"/>
      <c r="Z1401" s="9"/>
      <c r="AA1401" s="9"/>
    </row>
    <row r="1402" spans="1:27" ht="12.75">
      <c r="A1402" s="10">
        <v>45417</v>
      </c>
      <c r="B1402" s="9" t="s">
        <v>43</v>
      </c>
      <c r="C1402" s="11">
        <v>4055.29</v>
      </c>
      <c r="D1402" s="9">
        <v>53</v>
      </c>
      <c r="E1402" s="12" t="s">
        <v>197</v>
      </c>
      <c r="F1402" s="9"/>
      <c r="G1402" s="9"/>
      <c r="H1402" s="13">
        <v>0.30399999999999999</v>
      </c>
      <c r="I1402" s="9" t="s">
        <v>11</v>
      </c>
      <c r="J1402" s="9"/>
      <c r="K1402" s="9"/>
      <c r="L1402" s="9"/>
      <c r="M1402" s="9"/>
      <c r="N1402" s="9"/>
      <c r="O1402" s="13"/>
      <c r="P1402" s="9"/>
      <c r="Q1402" s="9"/>
      <c r="R1402" s="10"/>
      <c r="S1402" s="9"/>
      <c r="T1402" s="9"/>
      <c r="U1402" s="9"/>
      <c r="V1402" s="14"/>
      <c r="W1402" s="9"/>
      <c r="X1402" s="9"/>
      <c r="Y1402" s="9"/>
      <c r="Z1402" s="9"/>
      <c r="AA1402" s="9"/>
    </row>
    <row r="1403" spans="1:27" ht="12.75">
      <c r="A1403" s="10">
        <v>45417</v>
      </c>
      <c r="B1403" s="9" t="s">
        <v>286</v>
      </c>
      <c r="C1403" s="11">
        <v>4481.3999999999996</v>
      </c>
      <c r="D1403" s="9">
        <v>52</v>
      </c>
      <c r="E1403" s="12" t="s">
        <v>207</v>
      </c>
      <c r="F1403" s="9"/>
      <c r="G1403" s="9"/>
      <c r="H1403" s="13"/>
      <c r="I1403" s="9" t="s">
        <v>11</v>
      </c>
      <c r="J1403" s="10"/>
      <c r="K1403" s="9"/>
      <c r="L1403" s="9"/>
      <c r="M1403" s="9"/>
      <c r="N1403" s="9"/>
      <c r="O1403" s="13"/>
      <c r="P1403" s="9"/>
      <c r="Q1403" s="9"/>
      <c r="R1403" s="10"/>
      <c r="S1403" s="9"/>
      <c r="T1403" s="9"/>
      <c r="U1403" s="9"/>
      <c r="V1403" s="14"/>
      <c r="W1403" s="9"/>
      <c r="X1403" s="9"/>
      <c r="Y1403" s="9"/>
      <c r="Z1403" s="9"/>
      <c r="AA1403" s="9"/>
    </row>
    <row r="1404" spans="1:27" ht="12.75">
      <c r="A1404" s="10">
        <v>45417</v>
      </c>
      <c r="B1404" s="9" t="s">
        <v>289</v>
      </c>
      <c r="C1404" s="11">
        <v>5533.87</v>
      </c>
      <c r="D1404" s="9">
        <v>63</v>
      </c>
      <c r="E1404" s="12" t="s">
        <v>120</v>
      </c>
      <c r="F1404" s="9"/>
      <c r="G1404" s="9"/>
      <c r="H1404" s="13"/>
      <c r="I1404" s="9" t="s">
        <v>11</v>
      </c>
      <c r="J1404" s="9"/>
      <c r="K1404" s="9"/>
      <c r="L1404" s="9"/>
      <c r="M1404" s="9"/>
      <c r="N1404" s="9"/>
      <c r="O1404" s="13"/>
      <c r="P1404" s="9"/>
      <c r="Q1404" s="9"/>
      <c r="R1404" s="10"/>
      <c r="S1404" s="9"/>
      <c r="T1404" s="9"/>
      <c r="U1404" s="9"/>
      <c r="V1404" s="14"/>
      <c r="W1404" s="9"/>
      <c r="X1404" s="9"/>
      <c r="Y1404" s="9"/>
      <c r="Z1404" s="9"/>
      <c r="AA1404" s="9"/>
    </row>
    <row r="1405" spans="1:27" ht="12.75">
      <c r="A1405" s="10">
        <v>45417</v>
      </c>
      <c r="B1405" s="9" t="s">
        <v>17</v>
      </c>
      <c r="C1405" s="11">
        <v>9536.18</v>
      </c>
      <c r="D1405" s="9">
        <v>124</v>
      </c>
      <c r="E1405" s="12" t="s">
        <v>13</v>
      </c>
      <c r="F1405" s="9"/>
      <c r="G1405" s="9"/>
      <c r="H1405" s="13"/>
      <c r="I1405" s="9" t="s">
        <v>16</v>
      </c>
      <c r="J1405" s="9"/>
      <c r="K1405" s="9"/>
      <c r="L1405" s="9"/>
      <c r="M1405" s="9"/>
      <c r="N1405" s="9"/>
      <c r="O1405" s="13"/>
      <c r="P1405" s="9"/>
      <c r="Q1405" s="9"/>
      <c r="R1405" s="10"/>
      <c r="S1405" s="9"/>
      <c r="T1405" s="9"/>
      <c r="U1405" s="9"/>
      <c r="V1405" s="14"/>
      <c r="W1405" s="9"/>
      <c r="X1405" s="9"/>
      <c r="Y1405" s="9"/>
      <c r="Z1405" s="9"/>
      <c r="AA1405" s="9"/>
    </row>
    <row r="1406" spans="1:27" ht="12.75">
      <c r="A1406" s="10">
        <v>45418</v>
      </c>
      <c r="B1406" s="9" t="s">
        <v>14</v>
      </c>
      <c r="C1406" s="11">
        <v>2711.5</v>
      </c>
      <c r="D1406" s="9">
        <v>42</v>
      </c>
      <c r="E1406" s="12" t="s">
        <v>69</v>
      </c>
      <c r="F1406" s="9"/>
      <c r="G1406" s="9"/>
      <c r="H1406" s="13">
        <v>0.255</v>
      </c>
      <c r="I1406" s="9" t="s">
        <v>16</v>
      </c>
      <c r="J1406" s="10"/>
      <c r="K1406" s="9"/>
      <c r="L1406" s="9"/>
      <c r="M1406" s="9"/>
      <c r="N1406" s="9"/>
      <c r="O1406" s="13"/>
      <c r="P1406" s="9"/>
      <c r="Q1406" s="9"/>
      <c r="R1406" s="10"/>
      <c r="S1406" s="9"/>
      <c r="T1406" s="9"/>
      <c r="U1406" s="9"/>
      <c r="V1406" s="14"/>
      <c r="W1406" s="9"/>
      <c r="X1406" s="9"/>
      <c r="Y1406" s="9"/>
      <c r="Z1406" s="9"/>
      <c r="AA1406" s="9"/>
    </row>
    <row r="1407" spans="1:27" ht="12.75">
      <c r="A1407" s="10">
        <v>45418</v>
      </c>
      <c r="B1407" s="9" t="s">
        <v>19</v>
      </c>
      <c r="C1407" s="11">
        <v>3050.26</v>
      </c>
      <c r="D1407" s="9">
        <v>45</v>
      </c>
      <c r="E1407" s="12" t="s">
        <v>353</v>
      </c>
      <c r="F1407" s="9"/>
      <c r="G1407" s="9"/>
      <c r="H1407" s="13">
        <v>0.25900000000000001</v>
      </c>
      <c r="I1407" s="9" t="s">
        <v>16</v>
      </c>
      <c r="J1407" s="9"/>
      <c r="K1407" s="9"/>
      <c r="L1407" s="9"/>
      <c r="M1407" s="9"/>
      <c r="N1407" s="9"/>
      <c r="O1407" s="13"/>
      <c r="P1407" s="9"/>
      <c r="Q1407" s="9"/>
      <c r="R1407" s="10"/>
      <c r="S1407" s="9"/>
      <c r="T1407" s="9"/>
      <c r="U1407" s="9"/>
      <c r="V1407" s="14"/>
      <c r="W1407" s="9"/>
      <c r="X1407" s="9"/>
      <c r="Y1407" s="9"/>
      <c r="Z1407" s="9"/>
      <c r="AA1407" s="9"/>
    </row>
    <row r="1408" spans="1:27" ht="12.75">
      <c r="A1408" s="10">
        <v>45418</v>
      </c>
      <c r="B1408" s="9" t="s">
        <v>9</v>
      </c>
      <c r="C1408" s="11">
        <v>1827</v>
      </c>
      <c r="D1408" s="9">
        <v>23</v>
      </c>
      <c r="E1408" s="12" t="s">
        <v>50</v>
      </c>
      <c r="F1408" s="9"/>
      <c r="G1408" s="9"/>
      <c r="H1408" s="13">
        <v>0.28299999999999997</v>
      </c>
      <c r="I1408" s="9" t="s">
        <v>11</v>
      </c>
      <c r="J1408" s="10"/>
      <c r="K1408" s="9"/>
      <c r="L1408" s="9"/>
      <c r="M1408" s="9"/>
      <c r="N1408" s="9"/>
      <c r="O1408" s="13"/>
      <c r="P1408" s="9"/>
      <c r="Q1408" s="9"/>
      <c r="R1408" s="10"/>
      <c r="S1408" s="9"/>
      <c r="T1408" s="9"/>
      <c r="U1408" s="9"/>
      <c r="V1408" s="14"/>
      <c r="W1408" s="9"/>
      <c r="X1408" s="9"/>
      <c r="Y1408" s="9"/>
      <c r="Z1408" s="9"/>
      <c r="AA1408" s="9"/>
    </row>
    <row r="1409" spans="1:27" ht="12.75">
      <c r="A1409" s="10">
        <v>45418</v>
      </c>
      <c r="B1409" s="9" t="s">
        <v>21</v>
      </c>
      <c r="C1409" s="11">
        <v>2824.13</v>
      </c>
      <c r="D1409" s="9">
        <v>39</v>
      </c>
      <c r="E1409" s="12" t="s">
        <v>160</v>
      </c>
      <c r="F1409" s="9"/>
      <c r="G1409" s="9"/>
      <c r="H1409" s="13">
        <v>0.30199999999999999</v>
      </c>
      <c r="I1409" s="9" t="s">
        <v>11</v>
      </c>
      <c r="J1409" s="9"/>
      <c r="K1409" s="9"/>
      <c r="L1409" s="9"/>
      <c r="M1409" s="9"/>
      <c r="N1409" s="9"/>
      <c r="O1409" s="13"/>
      <c r="P1409" s="9"/>
      <c r="Q1409" s="9"/>
      <c r="R1409" s="10"/>
      <c r="S1409" s="9"/>
      <c r="T1409" s="9"/>
      <c r="U1409" s="9"/>
      <c r="V1409" s="14"/>
      <c r="W1409" s="9"/>
      <c r="X1409" s="9"/>
      <c r="Y1409" s="9"/>
      <c r="Z1409" s="9"/>
      <c r="AA1409" s="9"/>
    </row>
    <row r="1410" spans="1:27" ht="12.75">
      <c r="A1410" s="10">
        <v>45418</v>
      </c>
      <c r="B1410" s="9" t="s">
        <v>43</v>
      </c>
      <c r="C1410" s="11">
        <v>1959.01</v>
      </c>
      <c r="D1410" s="9">
        <v>28</v>
      </c>
      <c r="E1410" s="12" t="s">
        <v>190</v>
      </c>
      <c r="F1410" s="9"/>
      <c r="G1410" s="9"/>
      <c r="H1410" s="13">
        <v>0.30199999999999999</v>
      </c>
      <c r="I1410" s="9" t="s">
        <v>11</v>
      </c>
      <c r="J1410" s="9"/>
      <c r="K1410" s="9"/>
      <c r="L1410" s="9"/>
      <c r="M1410" s="9"/>
      <c r="N1410" s="9"/>
      <c r="O1410" s="13"/>
      <c r="P1410" s="9"/>
      <c r="Q1410" s="9"/>
      <c r="R1410" s="10"/>
      <c r="S1410" s="9"/>
      <c r="T1410" s="9"/>
      <c r="U1410" s="9"/>
      <c r="V1410" s="14"/>
      <c r="W1410" s="9"/>
      <c r="X1410" s="9"/>
      <c r="Y1410" s="9"/>
      <c r="Z1410" s="9"/>
      <c r="AA1410" s="9"/>
    </row>
    <row r="1411" spans="1:27" ht="12.75">
      <c r="A1411" s="10">
        <v>45418</v>
      </c>
      <c r="B1411" s="9" t="s">
        <v>45</v>
      </c>
      <c r="C1411" s="11">
        <v>2548.2399999999998</v>
      </c>
      <c r="D1411" s="9">
        <v>29</v>
      </c>
      <c r="E1411" s="12" t="s">
        <v>333</v>
      </c>
      <c r="F1411" s="9"/>
      <c r="G1411" s="9"/>
      <c r="H1411" s="13">
        <v>0.308</v>
      </c>
      <c r="I1411" s="9" t="s">
        <v>11</v>
      </c>
      <c r="J1411" s="10"/>
      <c r="K1411" s="9"/>
      <c r="L1411" s="9"/>
      <c r="M1411" s="9"/>
      <c r="N1411" s="9"/>
      <c r="O1411" s="13"/>
      <c r="P1411" s="9"/>
      <c r="Q1411" s="9"/>
      <c r="R1411" s="10"/>
      <c r="S1411" s="9"/>
      <c r="T1411" s="9"/>
      <c r="U1411" s="9"/>
      <c r="V1411" s="14"/>
      <c r="W1411" s="9"/>
      <c r="X1411" s="9"/>
      <c r="Y1411" s="9"/>
      <c r="Z1411" s="9"/>
      <c r="AA1411" s="9"/>
    </row>
    <row r="1412" spans="1:27" ht="12.75">
      <c r="A1412" s="10">
        <v>45418</v>
      </c>
      <c r="B1412" s="9" t="s">
        <v>12</v>
      </c>
      <c r="C1412" s="11">
        <v>2553.9699999999998</v>
      </c>
      <c r="D1412" s="9">
        <v>35</v>
      </c>
      <c r="E1412" s="12" t="s">
        <v>80</v>
      </c>
      <c r="F1412" s="9"/>
      <c r="G1412" s="9"/>
      <c r="H1412" s="13">
        <v>0.314</v>
      </c>
      <c r="I1412" s="9" t="s">
        <v>11</v>
      </c>
      <c r="J1412" s="10"/>
      <c r="K1412" s="9"/>
      <c r="L1412" s="9"/>
      <c r="M1412" s="9"/>
      <c r="N1412" s="9"/>
      <c r="O1412" s="13"/>
      <c r="P1412" s="9"/>
      <c r="Q1412" s="9"/>
      <c r="R1412" s="10"/>
      <c r="S1412" s="9"/>
      <c r="T1412" s="9"/>
      <c r="U1412" s="9"/>
      <c r="V1412" s="14"/>
      <c r="W1412" s="9"/>
      <c r="X1412" s="9"/>
      <c r="Y1412" s="9"/>
      <c r="Z1412" s="9"/>
      <c r="AA1412" s="9"/>
    </row>
    <row r="1413" spans="1:27" ht="12.75">
      <c r="A1413" s="10">
        <v>45418</v>
      </c>
      <c r="B1413" s="9" t="s">
        <v>286</v>
      </c>
      <c r="C1413" s="11">
        <v>2363.02</v>
      </c>
      <c r="D1413" s="9">
        <v>26</v>
      </c>
      <c r="E1413" s="12" t="s">
        <v>27</v>
      </c>
      <c r="F1413" s="9"/>
      <c r="G1413" s="9"/>
      <c r="H1413" s="13"/>
      <c r="I1413" s="9" t="s">
        <v>11</v>
      </c>
      <c r="J1413" s="10"/>
      <c r="K1413" s="9"/>
      <c r="L1413" s="9"/>
      <c r="M1413" s="9"/>
      <c r="N1413" s="9"/>
      <c r="O1413" s="13"/>
      <c r="P1413" s="9"/>
      <c r="Q1413" s="9"/>
      <c r="R1413" s="10"/>
      <c r="S1413" s="9"/>
      <c r="T1413" s="9"/>
      <c r="U1413" s="9"/>
      <c r="V1413" s="14"/>
      <c r="W1413" s="9"/>
      <c r="X1413" s="9"/>
      <c r="Y1413" s="9"/>
      <c r="Z1413" s="9"/>
      <c r="AA1413" s="9"/>
    </row>
    <row r="1414" spans="1:27" ht="12.75">
      <c r="A1414" s="10">
        <v>45418</v>
      </c>
      <c r="B1414" s="9" t="s">
        <v>289</v>
      </c>
      <c r="C1414" s="11">
        <v>2102.1</v>
      </c>
      <c r="D1414" s="9">
        <v>24</v>
      </c>
      <c r="E1414" s="12" t="s">
        <v>183</v>
      </c>
      <c r="F1414" s="9"/>
      <c r="G1414" s="9"/>
      <c r="H1414" s="13"/>
      <c r="I1414" s="9" t="s">
        <v>11</v>
      </c>
      <c r="J1414" s="9"/>
      <c r="K1414" s="9"/>
      <c r="L1414" s="9"/>
      <c r="M1414" s="9"/>
      <c r="N1414" s="9"/>
      <c r="O1414" s="13"/>
      <c r="P1414" s="9"/>
      <c r="Q1414" s="9"/>
      <c r="R1414" s="10"/>
      <c r="S1414" s="9"/>
      <c r="T1414" s="9"/>
      <c r="U1414" s="9"/>
      <c r="V1414" s="14"/>
      <c r="W1414" s="9"/>
      <c r="X1414" s="9"/>
      <c r="Y1414" s="9"/>
      <c r="Z1414" s="9"/>
      <c r="AA1414" s="9"/>
    </row>
    <row r="1415" spans="1:27" ht="12.75">
      <c r="A1415" s="10">
        <v>45418</v>
      </c>
      <c r="B1415" s="9" t="s">
        <v>17</v>
      </c>
      <c r="C1415" s="11">
        <v>3644.51</v>
      </c>
      <c r="D1415" s="9">
        <v>42</v>
      </c>
      <c r="E1415" s="12" t="s">
        <v>26</v>
      </c>
      <c r="F1415" s="9"/>
      <c r="G1415" s="9"/>
      <c r="H1415" s="13"/>
      <c r="I1415" s="9" t="s">
        <v>16</v>
      </c>
      <c r="J1415" s="9"/>
      <c r="K1415" s="9"/>
      <c r="L1415" s="9"/>
      <c r="M1415" s="9"/>
      <c r="N1415" s="9"/>
      <c r="O1415" s="13"/>
      <c r="P1415" s="9"/>
      <c r="Q1415" s="9"/>
      <c r="R1415" s="10"/>
      <c r="S1415" s="9"/>
      <c r="T1415" s="9"/>
      <c r="U1415" s="9"/>
      <c r="V1415" s="14"/>
      <c r="W1415" s="9"/>
      <c r="X1415" s="9"/>
      <c r="Y1415" s="9"/>
      <c r="Z1415" s="9"/>
      <c r="AA1415" s="9"/>
    </row>
    <row r="1416" spans="1:27" ht="12.75">
      <c r="A1416" s="10">
        <v>45419</v>
      </c>
      <c r="B1416" s="9" t="s">
        <v>19</v>
      </c>
      <c r="C1416" s="11">
        <v>3453.53</v>
      </c>
      <c r="D1416" s="9">
        <v>51</v>
      </c>
      <c r="E1416" s="12" t="s">
        <v>70</v>
      </c>
      <c r="F1416" s="9"/>
      <c r="G1416" s="9"/>
      <c r="H1416" s="13">
        <v>0.27700000000000002</v>
      </c>
      <c r="I1416" s="9" t="s">
        <v>16</v>
      </c>
      <c r="J1416" s="9"/>
      <c r="K1416" s="9"/>
      <c r="L1416" s="9"/>
      <c r="M1416" s="9"/>
      <c r="N1416" s="9"/>
      <c r="O1416" s="13"/>
      <c r="P1416" s="9"/>
      <c r="Q1416" s="9"/>
      <c r="R1416" s="10"/>
      <c r="S1416" s="9"/>
      <c r="T1416" s="9"/>
      <c r="U1416" s="9"/>
      <c r="V1416" s="14"/>
      <c r="W1416" s="9"/>
      <c r="X1416" s="9"/>
      <c r="Y1416" s="9"/>
      <c r="Z1416" s="9"/>
      <c r="AA1416" s="9"/>
    </row>
    <row r="1417" spans="1:27" ht="12.75">
      <c r="A1417" s="10">
        <v>45419</v>
      </c>
      <c r="B1417" s="9" t="s">
        <v>9</v>
      </c>
      <c r="C1417" s="11">
        <v>4263.25</v>
      </c>
      <c r="D1417" s="9">
        <v>50</v>
      </c>
      <c r="E1417" s="12" t="s">
        <v>65</v>
      </c>
      <c r="F1417" s="9"/>
      <c r="G1417" s="9"/>
      <c r="H1417" s="13">
        <v>0.30299999999999999</v>
      </c>
      <c r="I1417" s="9" t="s">
        <v>11</v>
      </c>
      <c r="J1417" s="10"/>
      <c r="K1417" s="9"/>
      <c r="L1417" s="9"/>
      <c r="M1417" s="9"/>
      <c r="N1417" s="9"/>
      <c r="O1417" s="13"/>
      <c r="P1417" s="9"/>
      <c r="Q1417" s="9"/>
      <c r="R1417" s="10"/>
      <c r="S1417" s="9"/>
      <c r="T1417" s="9"/>
      <c r="U1417" s="9"/>
      <c r="V1417" s="14"/>
      <c r="W1417" s="9"/>
      <c r="X1417" s="9"/>
      <c r="Y1417" s="9"/>
      <c r="Z1417" s="9"/>
      <c r="AA1417" s="9"/>
    </row>
    <row r="1418" spans="1:27" ht="12.75">
      <c r="A1418" s="10">
        <v>45419</v>
      </c>
      <c r="B1418" s="9" t="s">
        <v>45</v>
      </c>
      <c r="C1418" s="11">
        <v>2882.19</v>
      </c>
      <c r="D1418" s="9">
        <v>32</v>
      </c>
      <c r="E1418" s="12" t="s">
        <v>188</v>
      </c>
      <c r="F1418" s="9"/>
      <c r="G1418" s="9"/>
      <c r="H1418" s="13">
        <v>0.313</v>
      </c>
      <c r="I1418" s="9" t="s">
        <v>11</v>
      </c>
      <c r="J1418" s="10"/>
      <c r="K1418" s="9"/>
      <c r="L1418" s="9"/>
      <c r="M1418" s="9"/>
      <c r="N1418" s="9"/>
      <c r="O1418" s="13"/>
      <c r="P1418" s="9"/>
      <c r="Q1418" s="9"/>
      <c r="R1418" s="10"/>
      <c r="S1418" s="9"/>
      <c r="T1418" s="9"/>
      <c r="U1418" s="9"/>
      <c r="V1418" s="14"/>
      <c r="W1418" s="9"/>
      <c r="X1418" s="9"/>
      <c r="Y1418" s="9"/>
      <c r="Z1418" s="9"/>
      <c r="AA1418" s="9"/>
    </row>
    <row r="1419" spans="1:27" ht="12.75">
      <c r="A1419" s="10">
        <v>45419</v>
      </c>
      <c r="B1419" s="9" t="s">
        <v>12</v>
      </c>
      <c r="C1419" s="11">
        <v>4655.53</v>
      </c>
      <c r="D1419" s="9">
        <v>45</v>
      </c>
      <c r="E1419" s="12" t="s">
        <v>60</v>
      </c>
      <c r="F1419" s="9"/>
      <c r="G1419" s="9"/>
      <c r="H1419" s="13">
        <v>0.318</v>
      </c>
      <c r="I1419" s="9" t="s">
        <v>11</v>
      </c>
      <c r="J1419" s="10"/>
      <c r="K1419" s="9"/>
      <c r="L1419" s="9"/>
      <c r="M1419" s="9"/>
      <c r="N1419" s="9"/>
      <c r="O1419" s="13"/>
      <c r="P1419" s="9"/>
      <c r="Q1419" s="9"/>
      <c r="R1419" s="10"/>
      <c r="S1419" s="9"/>
      <c r="T1419" s="9"/>
      <c r="U1419" s="9"/>
      <c r="V1419" s="14"/>
      <c r="W1419" s="9"/>
      <c r="X1419" s="9"/>
      <c r="Y1419" s="9"/>
      <c r="Z1419" s="9"/>
      <c r="AA1419" s="9"/>
    </row>
    <row r="1420" spans="1:27" ht="12.75">
      <c r="A1420" s="10">
        <v>45419</v>
      </c>
      <c r="B1420" s="9" t="s">
        <v>43</v>
      </c>
      <c r="C1420" s="11">
        <v>4216.1000000000004</v>
      </c>
      <c r="D1420" s="9">
        <v>50</v>
      </c>
      <c r="E1420" s="12" t="s">
        <v>85</v>
      </c>
      <c r="F1420" s="9"/>
      <c r="G1420" s="9"/>
      <c r="H1420" s="13">
        <v>0.33200000000000002</v>
      </c>
      <c r="I1420" s="9" t="s">
        <v>11</v>
      </c>
      <c r="J1420" s="9"/>
      <c r="K1420" s="9"/>
      <c r="L1420" s="9"/>
      <c r="M1420" s="9"/>
      <c r="N1420" s="9"/>
      <c r="O1420" s="13"/>
      <c r="P1420" s="9"/>
      <c r="Q1420" s="9"/>
      <c r="R1420" s="10"/>
      <c r="S1420" s="9"/>
      <c r="T1420" s="9"/>
      <c r="U1420" s="9"/>
      <c r="V1420" s="14"/>
      <c r="W1420" s="9"/>
      <c r="X1420" s="9"/>
      <c r="Y1420" s="9"/>
      <c r="Z1420" s="9"/>
      <c r="AA1420" s="9"/>
    </row>
    <row r="1421" spans="1:27" ht="12.75">
      <c r="A1421" s="10">
        <v>45419</v>
      </c>
      <c r="B1421" s="9" t="s">
        <v>21</v>
      </c>
      <c r="C1421" s="11">
        <v>4256.4399999999996</v>
      </c>
      <c r="D1421" s="9">
        <v>51</v>
      </c>
      <c r="E1421" s="12" t="s">
        <v>140</v>
      </c>
      <c r="F1421" s="9"/>
      <c r="G1421" s="9"/>
      <c r="H1421" s="13">
        <v>0.34300000000000003</v>
      </c>
      <c r="I1421" s="9" t="s">
        <v>11</v>
      </c>
      <c r="J1421" s="9"/>
      <c r="K1421" s="9"/>
      <c r="L1421" s="9"/>
      <c r="M1421" s="9"/>
      <c r="N1421" s="9"/>
      <c r="O1421" s="13"/>
      <c r="P1421" s="9"/>
      <c r="Q1421" s="9"/>
      <c r="R1421" s="10"/>
      <c r="S1421" s="9"/>
      <c r="T1421" s="9"/>
      <c r="U1421" s="9"/>
      <c r="V1421" s="14"/>
      <c r="W1421" s="9"/>
      <c r="X1421" s="9"/>
      <c r="Y1421" s="9"/>
      <c r="Z1421" s="9"/>
      <c r="AA1421" s="9"/>
    </row>
    <row r="1422" spans="1:27" ht="12.75">
      <c r="A1422" s="10">
        <v>45419</v>
      </c>
      <c r="B1422" s="9" t="s">
        <v>14</v>
      </c>
      <c r="C1422" s="11">
        <v>3828.18</v>
      </c>
      <c r="D1422" s="9">
        <v>46</v>
      </c>
      <c r="E1422" s="12" t="s">
        <v>41</v>
      </c>
      <c r="F1422" s="9"/>
      <c r="G1422" s="9"/>
      <c r="H1422" s="13">
        <v>0.70599999999999996</v>
      </c>
      <c r="I1422" s="9" t="s">
        <v>16</v>
      </c>
      <c r="J1422" s="10"/>
      <c r="K1422" s="9"/>
      <c r="L1422" s="9"/>
      <c r="M1422" s="9"/>
      <c r="N1422" s="9"/>
      <c r="O1422" s="13"/>
      <c r="P1422" s="9"/>
      <c r="Q1422" s="9"/>
      <c r="R1422" s="10"/>
      <c r="S1422" s="9"/>
      <c r="T1422" s="9"/>
      <c r="U1422" s="9"/>
      <c r="V1422" s="14"/>
      <c r="W1422" s="9"/>
      <c r="X1422" s="9"/>
      <c r="Y1422" s="9"/>
      <c r="Z1422" s="9"/>
      <c r="AA1422" s="9"/>
    </row>
    <row r="1423" spans="1:27" ht="12.75">
      <c r="A1423" s="10">
        <v>45419</v>
      </c>
      <c r="B1423" s="9" t="s">
        <v>286</v>
      </c>
      <c r="C1423" s="11">
        <v>3248.26</v>
      </c>
      <c r="D1423" s="9">
        <v>37</v>
      </c>
      <c r="E1423" s="12" t="s">
        <v>33</v>
      </c>
      <c r="F1423" s="9"/>
      <c r="G1423" s="9"/>
      <c r="H1423" s="13"/>
      <c r="I1423" s="9" t="s">
        <v>11</v>
      </c>
      <c r="J1423" s="10"/>
      <c r="K1423" s="9"/>
      <c r="L1423" s="9"/>
      <c r="M1423" s="9"/>
      <c r="N1423" s="9"/>
      <c r="O1423" s="13"/>
      <c r="P1423" s="9"/>
      <c r="Q1423" s="9"/>
      <c r="R1423" s="10"/>
      <c r="S1423" s="9"/>
      <c r="T1423" s="9"/>
      <c r="U1423" s="9"/>
      <c r="V1423" s="14"/>
      <c r="W1423" s="9"/>
      <c r="X1423" s="9"/>
      <c r="Y1423" s="9"/>
      <c r="Z1423" s="9"/>
      <c r="AA1423" s="9"/>
    </row>
    <row r="1424" spans="1:27" ht="12.75">
      <c r="A1424" s="10">
        <v>45419</v>
      </c>
      <c r="B1424" s="9" t="s">
        <v>289</v>
      </c>
      <c r="C1424" s="11">
        <v>3203.7</v>
      </c>
      <c r="D1424" s="9">
        <v>29</v>
      </c>
      <c r="E1424" s="12" t="s">
        <v>90</v>
      </c>
      <c r="F1424" s="9"/>
      <c r="G1424" s="9"/>
      <c r="H1424" s="13"/>
      <c r="I1424" s="9" t="s">
        <v>11</v>
      </c>
      <c r="J1424" s="9"/>
      <c r="K1424" s="9"/>
      <c r="L1424" s="9"/>
      <c r="M1424" s="9"/>
      <c r="N1424" s="9"/>
      <c r="O1424" s="13"/>
      <c r="P1424" s="9"/>
      <c r="Q1424" s="9"/>
      <c r="R1424" s="10"/>
      <c r="S1424" s="9"/>
      <c r="T1424" s="9"/>
      <c r="U1424" s="9"/>
      <c r="V1424" s="14"/>
      <c r="W1424" s="9"/>
      <c r="X1424" s="9"/>
      <c r="Y1424" s="9"/>
      <c r="Z1424" s="9"/>
      <c r="AA1424" s="9"/>
    </row>
    <row r="1425" spans="1:27" ht="12.75">
      <c r="A1425" s="10">
        <v>45419</v>
      </c>
      <c r="B1425" s="9" t="s">
        <v>17</v>
      </c>
      <c r="C1425" s="11">
        <v>5968.44</v>
      </c>
      <c r="D1425" s="9">
        <v>56</v>
      </c>
      <c r="E1425" s="12" t="s">
        <v>234</v>
      </c>
      <c r="F1425" s="9"/>
      <c r="G1425" s="9"/>
      <c r="H1425" s="13"/>
      <c r="I1425" s="9" t="s">
        <v>16</v>
      </c>
      <c r="J1425" s="9"/>
      <c r="K1425" s="9"/>
      <c r="L1425" s="9"/>
      <c r="M1425" s="9"/>
      <c r="N1425" s="9"/>
      <c r="O1425" s="13"/>
      <c r="P1425" s="9"/>
      <c r="Q1425" s="9"/>
      <c r="R1425" s="10"/>
      <c r="S1425" s="9"/>
      <c r="T1425" s="9"/>
      <c r="U1425" s="9"/>
      <c r="V1425" s="14"/>
      <c r="W1425" s="9"/>
      <c r="X1425" s="9"/>
      <c r="Y1425" s="9"/>
      <c r="Z1425" s="9"/>
      <c r="AA1425" s="9"/>
    </row>
    <row r="1426" spans="1:27" ht="12.75">
      <c r="A1426" s="10">
        <v>45420</v>
      </c>
      <c r="B1426" s="9" t="s">
        <v>14</v>
      </c>
      <c r="C1426" s="11">
        <v>2506.11</v>
      </c>
      <c r="D1426" s="9">
        <v>32</v>
      </c>
      <c r="E1426" s="12" t="s">
        <v>190</v>
      </c>
      <c r="F1426" s="9"/>
      <c r="G1426" s="9"/>
      <c r="H1426" s="13">
        <v>6.0000000000000001E-3</v>
      </c>
      <c r="I1426" s="9" t="s">
        <v>16</v>
      </c>
      <c r="J1426" s="10"/>
      <c r="K1426" s="9"/>
      <c r="L1426" s="9"/>
      <c r="M1426" s="9"/>
      <c r="N1426" s="9"/>
      <c r="O1426" s="13"/>
      <c r="P1426" s="9"/>
      <c r="Q1426" s="9"/>
      <c r="R1426" s="10"/>
      <c r="S1426" s="9"/>
      <c r="T1426" s="9"/>
      <c r="U1426" s="9"/>
      <c r="V1426" s="14"/>
      <c r="W1426" s="9"/>
      <c r="X1426" s="9"/>
      <c r="Y1426" s="9"/>
      <c r="Z1426" s="9"/>
      <c r="AA1426" s="9"/>
    </row>
    <row r="1427" spans="1:27" ht="12.75">
      <c r="A1427" s="10">
        <v>45420</v>
      </c>
      <c r="B1427" s="9" t="s">
        <v>19</v>
      </c>
      <c r="C1427" s="11">
        <v>4366.76</v>
      </c>
      <c r="D1427" s="9">
        <v>60</v>
      </c>
      <c r="E1427" s="12" t="s">
        <v>162</v>
      </c>
      <c r="F1427" s="9"/>
      <c r="G1427" s="9"/>
      <c r="H1427" s="13">
        <v>0.24</v>
      </c>
      <c r="I1427" s="9" t="s">
        <v>16</v>
      </c>
      <c r="J1427" s="9"/>
      <c r="K1427" s="9"/>
      <c r="L1427" s="9"/>
      <c r="M1427" s="9"/>
      <c r="N1427" s="9"/>
      <c r="O1427" s="13"/>
      <c r="P1427" s="9"/>
      <c r="Q1427" s="9"/>
      <c r="R1427" s="10"/>
      <c r="S1427" s="9"/>
      <c r="T1427" s="9"/>
      <c r="U1427" s="9"/>
      <c r="V1427" s="14"/>
      <c r="W1427" s="9"/>
      <c r="X1427" s="9"/>
      <c r="Y1427" s="9"/>
      <c r="Z1427" s="9"/>
      <c r="AA1427" s="9"/>
    </row>
    <row r="1428" spans="1:27" ht="12.75">
      <c r="A1428" s="10">
        <v>45420</v>
      </c>
      <c r="B1428" s="9" t="s">
        <v>12</v>
      </c>
      <c r="C1428" s="11">
        <v>2636.15</v>
      </c>
      <c r="D1428" s="9">
        <v>33</v>
      </c>
      <c r="E1428" s="12" t="s">
        <v>40</v>
      </c>
      <c r="F1428" s="9"/>
      <c r="G1428" s="9"/>
      <c r="H1428" s="13">
        <v>0.27100000000000002</v>
      </c>
      <c r="I1428" s="9" t="s">
        <v>11</v>
      </c>
      <c r="J1428" s="10"/>
      <c r="K1428" s="9"/>
      <c r="L1428" s="9"/>
      <c r="M1428" s="9"/>
      <c r="N1428" s="9"/>
      <c r="O1428" s="13"/>
      <c r="P1428" s="9"/>
      <c r="Q1428" s="9"/>
      <c r="R1428" s="10"/>
      <c r="S1428" s="9"/>
      <c r="T1428" s="9"/>
      <c r="U1428" s="9"/>
      <c r="V1428" s="14"/>
      <c r="W1428" s="9"/>
      <c r="X1428" s="9"/>
      <c r="Y1428" s="9"/>
      <c r="Z1428" s="9"/>
      <c r="AA1428" s="9"/>
    </row>
    <row r="1429" spans="1:27" ht="12.75">
      <c r="A1429" s="10">
        <v>45420</v>
      </c>
      <c r="B1429" s="9" t="s">
        <v>45</v>
      </c>
      <c r="C1429" s="11">
        <v>2443.3000000000002</v>
      </c>
      <c r="D1429" s="9">
        <v>30</v>
      </c>
      <c r="E1429" s="12" t="s">
        <v>272</v>
      </c>
      <c r="F1429" s="9"/>
      <c r="G1429" s="9"/>
      <c r="H1429" s="13">
        <v>0.28699999999999998</v>
      </c>
      <c r="I1429" s="9" t="s">
        <v>11</v>
      </c>
      <c r="J1429" s="10"/>
      <c r="K1429" s="9"/>
      <c r="L1429" s="9"/>
      <c r="M1429" s="9"/>
      <c r="N1429" s="9"/>
      <c r="O1429" s="13"/>
      <c r="P1429" s="9"/>
      <c r="Q1429" s="9"/>
      <c r="R1429" s="10"/>
      <c r="S1429" s="9"/>
      <c r="T1429" s="9"/>
      <c r="U1429" s="9"/>
      <c r="V1429" s="14"/>
      <c r="W1429" s="9"/>
      <c r="X1429" s="9"/>
      <c r="Y1429" s="9"/>
      <c r="Z1429" s="9"/>
      <c r="AA1429" s="9"/>
    </row>
    <row r="1430" spans="1:27" ht="12.75">
      <c r="A1430" s="10">
        <v>45420</v>
      </c>
      <c r="B1430" s="9" t="s">
        <v>21</v>
      </c>
      <c r="C1430" s="11">
        <v>4769.8900000000003</v>
      </c>
      <c r="D1430" s="9">
        <v>60</v>
      </c>
      <c r="E1430" s="12" t="s">
        <v>160</v>
      </c>
      <c r="F1430" s="9"/>
      <c r="G1430" s="9"/>
      <c r="H1430" s="13">
        <v>0.29499999999999998</v>
      </c>
      <c r="I1430" s="9" t="s">
        <v>11</v>
      </c>
      <c r="J1430" s="9"/>
      <c r="K1430" s="9"/>
      <c r="L1430" s="9"/>
      <c r="M1430" s="9"/>
      <c r="N1430" s="9"/>
      <c r="O1430" s="13"/>
      <c r="P1430" s="9"/>
      <c r="Q1430" s="9"/>
      <c r="R1430" s="10"/>
      <c r="S1430" s="9"/>
      <c r="T1430" s="9"/>
      <c r="U1430" s="9"/>
      <c r="V1430" s="14"/>
      <c r="W1430" s="9"/>
      <c r="X1430" s="9"/>
      <c r="Y1430" s="9"/>
      <c r="Z1430" s="9"/>
      <c r="AA1430" s="9"/>
    </row>
    <row r="1431" spans="1:27" ht="12.75">
      <c r="A1431" s="10">
        <v>45420</v>
      </c>
      <c r="B1431" s="9" t="s">
        <v>9</v>
      </c>
      <c r="C1431" s="11">
        <v>3223.45</v>
      </c>
      <c r="D1431" s="9">
        <v>47</v>
      </c>
      <c r="E1431" s="12" t="s">
        <v>123</v>
      </c>
      <c r="F1431" s="9"/>
      <c r="G1431" s="9"/>
      <c r="H1431" s="13">
        <v>0.30199999999999999</v>
      </c>
      <c r="I1431" s="9" t="s">
        <v>11</v>
      </c>
      <c r="J1431" s="10"/>
      <c r="K1431" s="9"/>
      <c r="L1431" s="9"/>
      <c r="M1431" s="9"/>
      <c r="N1431" s="9"/>
      <c r="O1431" s="13"/>
      <c r="P1431" s="9"/>
      <c r="Q1431" s="9"/>
      <c r="R1431" s="10"/>
      <c r="S1431" s="9"/>
      <c r="T1431" s="9"/>
      <c r="U1431" s="9"/>
      <c r="V1431" s="14"/>
      <c r="W1431" s="9"/>
      <c r="X1431" s="9"/>
      <c r="Y1431" s="9"/>
      <c r="Z1431" s="9"/>
      <c r="AA1431" s="9"/>
    </row>
    <row r="1432" spans="1:27" ht="12.75">
      <c r="A1432" s="10">
        <v>45420</v>
      </c>
      <c r="B1432" s="9" t="s">
        <v>43</v>
      </c>
      <c r="C1432" s="11">
        <v>1373.16</v>
      </c>
      <c r="D1432" s="9">
        <v>23</v>
      </c>
      <c r="E1432" s="12" t="s">
        <v>190</v>
      </c>
      <c r="F1432" s="9"/>
      <c r="G1432" s="9"/>
      <c r="H1432" s="13">
        <v>0.316</v>
      </c>
      <c r="I1432" s="9" t="s">
        <v>11</v>
      </c>
      <c r="J1432" s="9"/>
      <c r="K1432" s="9"/>
      <c r="L1432" s="9"/>
      <c r="M1432" s="9"/>
      <c r="N1432" s="9"/>
      <c r="O1432" s="13"/>
      <c r="P1432" s="9"/>
      <c r="Q1432" s="9"/>
      <c r="R1432" s="10"/>
      <c r="S1432" s="9"/>
      <c r="T1432" s="9"/>
      <c r="U1432" s="9"/>
      <c r="V1432" s="14"/>
      <c r="W1432" s="9"/>
      <c r="X1432" s="9"/>
      <c r="Y1432" s="9"/>
      <c r="Z1432" s="9"/>
      <c r="AA1432" s="9"/>
    </row>
    <row r="1433" spans="1:27" ht="12.75">
      <c r="A1433" s="10">
        <v>45420</v>
      </c>
      <c r="B1433" s="9" t="s">
        <v>286</v>
      </c>
      <c r="C1433" s="11">
        <v>2563.23</v>
      </c>
      <c r="D1433" s="9">
        <v>30</v>
      </c>
      <c r="E1433" s="12" t="s">
        <v>126</v>
      </c>
      <c r="F1433" s="9"/>
      <c r="G1433" s="9"/>
      <c r="H1433" s="13"/>
      <c r="I1433" s="9" t="s">
        <v>11</v>
      </c>
      <c r="J1433" s="10"/>
      <c r="K1433" s="9"/>
      <c r="L1433" s="9"/>
      <c r="M1433" s="9"/>
      <c r="N1433" s="9"/>
      <c r="O1433" s="13"/>
      <c r="P1433" s="9"/>
      <c r="Q1433" s="9"/>
      <c r="R1433" s="10"/>
      <c r="S1433" s="9"/>
      <c r="T1433" s="9"/>
      <c r="U1433" s="9"/>
      <c r="V1433" s="14"/>
      <c r="W1433" s="9"/>
      <c r="X1433" s="9"/>
      <c r="Y1433" s="9"/>
      <c r="Z1433" s="9"/>
      <c r="AA1433" s="9"/>
    </row>
    <row r="1434" spans="1:27" ht="12.75">
      <c r="A1434" s="10">
        <v>45420</v>
      </c>
      <c r="B1434" s="9" t="s">
        <v>289</v>
      </c>
      <c r="C1434" s="11">
        <v>2101.36</v>
      </c>
      <c r="D1434" s="9">
        <v>25</v>
      </c>
      <c r="E1434" s="12" t="s">
        <v>201</v>
      </c>
      <c r="F1434" s="9"/>
      <c r="G1434" s="9"/>
      <c r="H1434" s="13"/>
      <c r="I1434" s="9" t="s">
        <v>11</v>
      </c>
      <c r="J1434" s="9"/>
      <c r="K1434" s="9"/>
      <c r="L1434" s="9"/>
      <c r="M1434" s="9"/>
      <c r="N1434" s="9"/>
      <c r="O1434" s="13"/>
      <c r="P1434" s="9"/>
      <c r="Q1434" s="9"/>
      <c r="R1434" s="10"/>
      <c r="S1434" s="9"/>
      <c r="T1434" s="9"/>
      <c r="U1434" s="9"/>
      <c r="V1434" s="14"/>
      <c r="W1434" s="9"/>
      <c r="X1434" s="9"/>
      <c r="Y1434" s="9"/>
      <c r="Z1434" s="9"/>
      <c r="AA1434" s="9"/>
    </row>
    <row r="1435" spans="1:27" ht="12.75">
      <c r="A1435" s="10">
        <v>45420</v>
      </c>
      <c r="B1435" s="9" t="s">
        <v>17</v>
      </c>
      <c r="C1435" s="11">
        <v>3256.04</v>
      </c>
      <c r="D1435" s="9">
        <v>35</v>
      </c>
      <c r="E1435" s="12" t="s">
        <v>252</v>
      </c>
      <c r="F1435" s="9"/>
      <c r="G1435" s="9"/>
      <c r="H1435" s="13"/>
      <c r="I1435" s="9" t="s">
        <v>16</v>
      </c>
      <c r="J1435" s="9"/>
      <c r="K1435" s="9"/>
      <c r="L1435" s="9"/>
      <c r="M1435" s="9"/>
      <c r="N1435" s="9"/>
      <c r="O1435" s="13"/>
      <c r="P1435" s="9"/>
      <c r="Q1435" s="9"/>
      <c r="R1435" s="10"/>
      <c r="S1435" s="9"/>
      <c r="T1435" s="9"/>
      <c r="U1435" s="9"/>
      <c r="V1435" s="14"/>
      <c r="W1435" s="9"/>
      <c r="X1435" s="9"/>
      <c r="Y1435" s="9"/>
      <c r="Z1435" s="9"/>
      <c r="AA1435" s="9"/>
    </row>
    <row r="1436" spans="1:27" ht="12.75">
      <c r="A1436" s="10">
        <v>45421</v>
      </c>
      <c r="B1436" s="9" t="s">
        <v>19</v>
      </c>
      <c r="C1436" s="11">
        <v>2572.46</v>
      </c>
      <c r="D1436" s="9">
        <v>36</v>
      </c>
      <c r="E1436" s="12" t="s">
        <v>105</v>
      </c>
      <c r="F1436" s="9"/>
      <c r="G1436" s="9"/>
      <c r="H1436" s="13">
        <v>0.245</v>
      </c>
      <c r="I1436" s="9" t="s">
        <v>16</v>
      </c>
      <c r="J1436" s="9"/>
      <c r="K1436" s="9"/>
      <c r="L1436" s="9"/>
      <c r="M1436" s="9"/>
      <c r="N1436" s="9"/>
      <c r="O1436" s="13"/>
      <c r="P1436" s="9"/>
      <c r="Q1436" s="9"/>
      <c r="R1436" s="10"/>
      <c r="S1436" s="9"/>
      <c r="T1436" s="9"/>
      <c r="U1436" s="9"/>
      <c r="V1436" s="14"/>
      <c r="W1436" s="9"/>
      <c r="X1436" s="9"/>
      <c r="Y1436" s="9"/>
      <c r="Z1436" s="9"/>
      <c r="AA1436" s="9"/>
    </row>
    <row r="1437" spans="1:27" ht="12.75">
      <c r="A1437" s="10">
        <v>45421</v>
      </c>
      <c r="B1437" s="9" t="s">
        <v>14</v>
      </c>
      <c r="C1437" s="11">
        <v>3017.17</v>
      </c>
      <c r="D1437" s="9">
        <v>42</v>
      </c>
      <c r="E1437" s="12" t="s">
        <v>100</v>
      </c>
      <c r="F1437" s="9"/>
      <c r="G1437" s="9"/>
      <c r="H1437" s="13">
        <v>0.251</v>
      </c>
      <c r="I1437" s="9" t="s">
        <v>16</v>
      </c>
      <c r="J1437" s="10"/>
      <c r="K1437" s="9"/>
      <c r="L1437" s="9"/>
      <c r="M1437" s="9"/>
      <c r="N1437" s="9"/>
      <c r="O1437" s="13"/>
      <c r="P1437" s="9"/>
      <c r="Q1437" s="9"/>
      <c r="R1437" s="10"/>
      <c r="S1437" s="9"/>
      <c r="T1437" s="9"/>
      <c r="U1437" s="9"/>
      <c r="V1437" s="14"/>
      <c r="W1437" s="9"/>
      <c r="X1437" s="9"/>
      <c r="Y1437" s="9"/>
      <c r="Z1437" s="9"/>
      <c r="AA1437" s="9"/>
    </row>
    <row r="1438" spans="1:27" ht="12.75">
      <c r="A1438" s="10">
        <v>45421</v>
      </c>
      <c r="B1438" s="9" t="s">
        <v>21</v>
      </c>
      <c r="C1438" s="11">
        <v>5637.58</v>
      </c>
      <c r="D1438" s="9">
        <v>76</v>
      </c>
      <c r="E1438" s="12" t="s">
        <v>160</v>
      </c>
      <c r="F1438" s="9"/>
      <c r="G1438" s="9"/>
      <c r="H1438" s="13">
        <v>0.28599999999999998</v>
      </c>
      <c r="I1438" s="9" t="s">
        <v>11</v>
      </c>
      <c r="J1438" s="9"/>
      <c r="K1438" s="9"/>
      <c r="L1438" s="9"/>
      <c r="M1438" s="9"/>
      <c r="N1438" s="9"/>
      <c r="O1438" s="13"/>
      <c r="P1438" s="9"/>
      <c r="Q1438" s="9"/>
      <c r="R1438" s="10"/>
      <c r="S1438" s="9"/>
      <c r="T1438" s="9"/>
      <c r="U1438" s="9"/>
      <c r="V1438" s="14"/>
      <c r="W1438" s="9"/>
      <c r="X1438" s="9"/>
      <c r="Y1438" s="9"/>
      <c r="Z1438" s="9"/>
      <c r="AA1438" s="9"/>
    </row>
    <row r="1439" spans="1:27" ht="12.75">
      <c r="A1439" s="10">
        <v>45421</v>
      </c>
      <c r="B1439" s="9" t="s">
        <v>9</v>
      </c>
      <c r="C1439" s="11">
        <v>4463.53</v>
      </c>
      <c r="D1439" s="9">
        <v>59</v>
      </c>
      <c r="E1439" s="12" t="s">
        <v>57</v>
      </c>
      <c r="F1439" s="9"/>
      <c r="G1439" s="9"/>
      <c r="H1439" s="13">
        <v>0.29399999999999998</v>
      </c>
      <c r="I1439" s="9" t="s">
        <v>11</v>
      </c>
      <c r="J1439" s="10"/>
      <c r="K1439" s="9"/>
      <c r="L1439" s="9"/>
      <c r="M1439" s="9"/>
      <c r="N1439" s="9"/>
      <c r="O1439" s="13"/>
      <c r="P1439" s="9"/>
      <c r="Q1439" s="9"/>
      <c r="R1439" s="10"/>
      <c r="S1439" s="9"/>
      <c r="T1439" s="9"/>
      <c r="U1439" s="9"/>
      <c r="V1439" s="14"/>
      <c r="W1439" s="9"/>
      <c r="X1439" s="9"/>
      <c r="Y1439" s="9"/>
      <c r="Z1439" s="9"/>
      <c r="AA1439" s="9"/>
    </row>
    <row r="1440" spans="1:27" ht="12.75">
      <c r="A1440" s="10">
        <v>45421</v>
      </c>
      <c r="B1440" s="9" t="s">
        <v>12</v>
      </c>
      <c r="C1440" s="11">
        <v>4683.2299999999996</v>
      </c>
      <c r="D1440" s="9">
        <v>51</v>
      </c>
      <c r="E1440" s="12" t="s">
        <v>205</v>
      </c>
      <c r="F1440" s="9"/>
      <c r="G1440" s="9"/>
      <c r="H1440" s="13">
        <v>0.30099999999999999</v>
      </c>
      <c r="I1440" s="9" t="s">
        <v>11</v>
      </c>
      <c r="J1440" s="10"/>
      <c r="K1440" s="9"/>
      <c r="L1440" s="9"/>
      <c r="M1440" s="9"/>
      <c r="N1440" s="9"/>
      <c r="O1440" s="13"/>
      <c r="P1440" s="9"/>
      <c r="Q1440" s="9"/>
      <c r="R1440" s="10"/>
      <c r="S1440" s="9"/>
      <c r="T1440" s="9"/>
      <c r="U1440" s="9"/>
      <c r="V1440" s="14"/>
      <c r="W1440" s="9"/>
      <c r="X1440" s="9"/>
      <c r="Y1440" s="9"/>
      <c r="Z1440" s="9"/>
      <c r="AA1440" s="9"/>
    </row>
    <row r="1441" spans="1:27" ht="12.75">
      <c r="A1441" s="10">
        <v>45421</v>
      </c>
      <c r="B1441" s="9" t="s">
        <v>45</v>
      </c>
      <c r="C1441" s="11">
        <v>2969.85</v>
      </c>
      <c r="D1441" s="9">
        <v>39</v>
      </c>
      <c r="E1441" s="12" t="s">
        <v>97</v>
      </c>
      <c r="F1441" s="9"/>
      <c r="G1441" s="9"/>
      <c r="H1441" s="13">
        <v>0.30199999999999999</v>
      </c>
      <c r="I1441" s="9" t="s">
        <v>11</v>
      </c>
      <c r="J1441" s="10"/>
      <c r="K1441" s="9"/>
      <c r="L1441" s="9"/>
      <c r="M1441" s="9"/>
      <c r="N1441" s="9"/>
      <c r="O1441" s="13"/>
      <c r="P1441" s="9"/>
      <c r="Q1441" s="9"/>
      <c r="R1441" s="10"/>
      <c r="S1441" s="9"/>
      <c r="T1441" s="9"/>
      <c r="U1441" s="9"/>
      <c r="V1441" s="14"/>
      <c r="W1441" s="9"/>
      <c r="X1441" s="9"/>
      <c r="Y1441" s="9"/>
      <c r="Z1441" s="9"/>
      <c r="AA1441" s="9"/>
    </row>
    <row r="1442" spans="1:27" ht="12.75">
      <c r="A1442" s="10">
        <v>45421</v>
      </c>
      <c r="B1442" s="9" t="s">
        <v>43</v>
      </c>
      <c r="C1442" s="11">
        <v>3466.5</v>
      </c>
      <c r="D1442" s="9">
        <v>43</v>
      </c>
      <c r="E1442" s="12" t="s">
        <v>27</v>
      </c>
      <c r="F1442" s="9"/>
      <c r="G1442" s="9"/>
      <c r="H1442" s="13">
        <v>0.30399999999999999</v>
      </c>
      <c r="I1442" s="9" t="s">
        <v>11</v>
      </c>
      <c r="J1442" s="9"/>
      <c r="K1442" s="9"/>
      <c r="L1442" s="9"/>
      <c r="M1442" s="9"/>
      <c r="N1442" s="9"/>
      <c r="O1442" s="13"/>
      <c r="P1442" s="9"/>
      <c r="Q1442" s="9"/>
      <c r="R1442" s="10"/>
      <c r="S1442" s="9"/>
      <c r="T1442" s="9"/>
      <c r="U1442" s="9"/>
      <c r="V1442" s="14"/>
      <c r="W1442" s="9"/>
      <c r="X1442" s="9"/>
      <c r="Y1442" s="9"/>
      <c r="Z1442" s="9"/>
      <c r="AA1442" s="9"/>
    </row>
    <row r="1443" spans="1:27" ht="12.75">
      <c r="A1443" s="10">
        <v>45421</v>
      </c>
      <c r="B1443" s="9" t="s">
        <v>286</v>
      </c>
      <c r="C1443" s="11">
        <v>2411.85</v>
      </c>
      <c r="D1443" s="9">
        <v>32</v>
      </c>
      <c r="E1443" s="12" t="s">
        <v>190</v>
      </c>
      <c r="F1443" s="9"/>
      <c r="G1443" s="9"/>
      <c r="H1443" s="13"/>
      <c r="I1443" s="9" t="s">
        <v>11</v>
      </c>
      <c r="J1443" s="10"/>
      <c r="K1443" s="9"/>
      <c r="L1443" s="9"/>
      <c r="M1443" s="9"/>
      <c r="N1443" s="9"/>
      <c r="O1443" s="13"/>
      <c r="P1443" s="9"/>
      <c r="Q1443" s="9"/>
      <c r="R1443" s="10"/>
      <c r="S1443" s="9"/>
      <c r="T1443" s="9"/>
      <c r="U1443" s="9"/>
      <c r="V1443" s="14"/>
      <c r="W1443" s="9"/>
      <c r="X1443" s="9"/>
      <c r="Y1443" s="9"/>
      <c r="Z1443" s="9"/>
      <c r="AA1443" s="9"/>
    </row>
    <row r="1444" spans="1:27" ht="12.75">
      <c r="A1444" s="10">
        <v>45421</v>
      </c>
      <c r="B1444" s="9" t="s">
        <v>289</v>
      </c>
      <c r="C1444" s="11">
        <v>3207.68</v>
      </c>
      <c r="D1444" s="9">
        <v>32</v>
      </c>
      <c r="E1444" s="12" t="s">
        <v>361</v>
      </c>
      <c r="F1444" s="9"/>
      <c r="G1444" s="9"/>
      <c r="H1444" s="13"/>
      <c r="I1444" s="9" t="s">
        <v>11</v>
      </c>
      <c r="J1444" s="9"/>
      <c r="K1444" s="9"/>
      <c r="L1444" s="9"/>
      <c r="M1444" s="9"/>
      <c r="N1444" s="9"/>
      <c r="O1444" s="13"/>
      <c r="P1444" s="9"/>
      <c r="Q1444" s="9"/>
      <c r="R1444" s="10"/>
      <c r="S1444" s="9"/>
      <c r="T1444" s="9"/>
      <c r="U1444" s="9"/>
      <c r="V1444" s="14"/>
      <c r="W1444" s="9"/>
      <c r="X1444" s="9"/>
      <c r="Y1444" s="9"/>
      <c r="Z1444" s="9"/>
      <c r="AA1444" s="9"/>
    </row>
    <row r="1445" spans="1:27" ht="12.75">
      <c r="A1445" s="10">
        <v>45421</v>
      </c>
      <c r="B1445" s="9" t="s">
        <v>17</v>
      </c>
      <c r="C1445" s="11">
        <v>4965.53</v>
      </c>
      <c r="D1445" s="9">
        <v>62</v>
      </c>
      <c r="E1445" s="12" t="s">
        <v>199</v>
      </c>
      <c r="F1445" s="9"/>
      <c r="G1445" s="9"/>
      <c r="H1445" s="13"/>
      <c r="I1445" s="9" t="s">
        <v>16</v>
      </c>
      <c r="J1445" s="9"/>
      <c r="K1445" s="9"/>
      <c r="L1445" s="9"/>
      <c r="M1445" s="9"/>
      <c r="N1445" s="9"/>
      <c r="O1445" s="13"/>
      <c r="P1445" s="9"/>
      <c r="Q1445" s="9"/>
      <c r="R1445" s="10"/>
      <c r="S1445" s="9"/>
      <c r="T1445" s="9"/>
      <c r="U1445" s="9"/>
      <c r="V1445" s="14"/>
      <c r="W1445" s="9"/>
      <c r="X1445" s="9"/>
      <c r="Y1445" s="9"/>
      <c r="Z1445" s="9"/>
      <c r="AA1445" s="9"/>
    </row>
    <row r="1446" spans="1:27" ht="12.75">
      <c r="A1446" s="10">
        <v>45422</v>
      </c>
      <c r="B1446" s="9" t="s">
        <v>19</v>
      </c>
      <c r="C1446" s="11">
        <v>7161.87</v>
      </c>
      <c r="D1446" s="9">
        <v>95</v>
      </c>
      <c r="E1446" s="12" t="s">
        <v>24</v>
      </c>
      <c r="F1446" s="9"/>
      <c r="G1446" s="9"/>
      <c r="H1446" s="13">
        <v>0.25</v>
      </c>
      <c r="I1446" s="9" t="s">
        <v>16</v>
      </c>
      <c r="J1446" s="9"/>
      <c r="K1446" s="9"/>
      <c r="L1446" s="9"/>
      <c r="M1446" s="9"/>
      <c r="N1446" s="9"/>
      <c r="O1446" s="13"/>
      <c r="P1446" s="9"/>
      <c r="Q1446" s="9"/>
      <c r="R1446" s="10"/>
      <c r="S1446" s="9"/>
      <c r="T1446" s="9"/>
      <c r="U1446" s="9"/>
      <c r="V1446" s="14"/>
      <c r="W1446" s="9"/>
      <c r="X1446" s="9"/>
      <c r="Y1446" s="9"/>
      <c r="Z1446" s="9"/>
      <c r="AA1446" s="9"/>
    </row>
    <row r="1447" spans="1:27" ht="12.75">
      <c r="A1447" s="10">
        <v>45422</v>
      </c>
      <c r="B1447" s="9" t="s">
        <v>14</v>
      </c>
      <c r="C1447" s="11">
        <v>6390.61</v>
      </c>
      <c r="D1447" s="9">
        <v>83</v>
      </c>
      <c r="E1447" s="12" t="s">
        <v>32</v>
      </c>
      <c r="F1447" s="9"/>
      <c r="G1447" s="9"/>
      <c r="H1447" s="13">
        <v>0.27200000000000002</v>
      </c>
      <c r="I1447" s="9" t="s">
        <v>16</v>
      </c>
      <c r="J1447" s="10"/>
      <c r="K1447" s="9"/>
      <c r="L1447" s="9"/>
      <c r="M1447" s="9"/>
      <c r="N1447" s="9"/>
      <c r="O1447" s="13"/>
      <c r="P1447" s="9"/>
      <c r="Q1447" s="9"/>
      <c r="R1447" s="10"/>
      <c r="S1447" s="9"/>
      <c r="T1447" s="9"/>
      <c r="U1447" s="9"/>
      <c r="V1447" s="14"/>
      <c r="W1447" s="9"/>
      <c r="X1447" s="9"/>
      <c r="Y1447" s="9"/>
      <c r="Z1447" s="9"/>
      <c r="AA1447" s="9"/>
    </row>
    <row r="1448" spans="1:27" ht="12.75">
      <c r="A1448" s="10">
        <v>45422</v>
      </c>
      <c r="B1448" s="9" t="s">
        <v>21</v>
      </c>
      <c r="C1448" s="11">
        <v>10984.78</v>
      </c>
      <c r="D1448" s="9">
        <v>121</v>
      </c>
      <c r="E1448" s="12" t="s">
        <v>162</v>
      </c>
      <c r="F1448" s="9"/>
      <c r="G1448" s="9"/>
      <c r="H1448" s="13">
        <v>0.27700000000000002</v>
      </c>
      <c r="I1448" s="9" t="s">
        <v>11</v>
      </c>
      <c r="J1448" s="9"/>
      <c r="K1448" s="9"/>
      <c r="L1448" s="9"/>
      <c r="M1448" s="9"/>
      <c r="N1448" s="9"/>
      <c r="O1448" s="13"/>
      <c r="P1448" s="9"/>
      <c r="Q1448" s="9"/>
      <c r="R1448" s="10"/>
      <c r="S1448" s="9"/>
      <c r="T1448" s="9"/>
      <c r="U1448" s="9"/>
      <c r="V1448" s="14"/>
      <c r="W1448" s="9"/>
      <c r="X1448" s="9"/>
      <c r="Y1448" s="9"/>
      <c r="Z1448" s="9"/>
      <c r="AA1448" s="9"/>
    </row>
    <row r="1449" spans="1:27" ht="12.75">
      <c r="A1449" s="10">
        <v>45422</v>
      </c>
      <c r="B1449" s="9" t="s">
        <v>9</v>
      </c>
      <c r="C1449" s="11">
        <v>8139.3</v>
      </c>
      <c r="D1449" s="9">
        <v>89</v>
      </c>
      <c r="E1449" s="12" t="s">
        <v>67</v>
      </c>
      <c r="F1449" s="9"/>
      <c r="G1449" s="9"/>
      <c r="H1449" s="13">
        <v>0.28100000000000003</v>
      </c>
      <c r="I1449" s="9" t="s">
        <v>11</v>
      </c>
      <c r="J1449" s="10"/>
      <c r="K1449" s="9"/>
      <c r="L1449" s="9"/>
      <c r="M1449" s="9"/>
      <c r="N1449" s="9"/>
      <c r="O1449" s="13"/>
      <c r="P1449" s="9"/>
      <c r="Q1449" s="9"/>
      <c r="R1449" s="10"/>
      <c r="S1449" s="9"/>
      <c r="T1449" s="9"/>
      <c r="U1449" s="9"/>
      <c r="V1449" s="14"/>
      <c r="W1449" s="9"/>
      <c r="X1449" s="9"/>
      <c r="Y1449" s="9"/>
      <c r="Z1449" s="9"/>
      <c r="AA1449" s="9"/>
    </row>
    <row r="1450" spans="1:27" ht="12.75">
      <c r="A1450" s="10">
        <v>45422</v>
      </c>
      <c r="B1450" s="9" t="s">
        <v>12</v>
      </c>
      <c r="C1450" s="11">
        <v>8108.12</v>
      </c>
      <c r="D1450" s="9">
        <v>90</v>
      </c>
      <c r="E1450" s="12" t="s">
        <v>25</v>
      </c>
      <c r="F1450" s="9"/>
      <c r="G1450" s="9"/>
      <c r="H1450" s="13">
        <v>0.28199999999999997</v>
      </c>
      <c r="I1450" s="9" t="s">
        <v>11</v>
      </c>
      <c r="J1450" s="10"/>
      <c r="K1450" s="9"/>
      <c r="L1450" s="9"/>
      <c r="M1450" s="9"/>
      <c r="N1450" s="9"/>
      <c r="O1450" s="13"/>
      <c r="P1450" s="9"/>
      <c r="Q1450" s="9"/>
      <c r="R1450" s="10"/>
      <c r="S1450" s="9"/>
      <c r="T1450" s="9"/>
      <c r="U1450" s="9"/>
      <c r="V1450" s="14"/>
      <c r="W1450" s="9"/>
      <c r="X1450" s="9"/>
      <c r="Y1450" s="9"/>
      <c r="Z1450" s="9"/>
      <c r="AA1450" s="9"/>
    </row>
    <row r="1451" spans="1:27" ht="12.75">
      <c r="A1451" s="10">
        <v>45422</v>
      </c>
      <c r="B1451" s="9" t="s">
        <v>43</v>
      </c>
      <c r="C1451" s="11">
        <v>7145.81</v>
      </c>
      <c r="D1451" s="9">
        <v>87</v>
      </c>
      <c r="E1451" s="12" t="s">
        <v>145</v>
      </c>
      <c r="F1451" s="9"/>
      <c r="G1451" s="9"/>
      <c r="H1451" s="13">
        <v>0.32200000000000001</v>
      </c>
      <c r="I1451" s="9" t="s">
        <v>11</v>
      </c>
      <c r="J1451" s="9"/>
      <c r="K1451" s="9"/>
      <c r="L1451" s="9"/>
      <c r="M1451" s="9"/>
      <c r="N1451" s="9"/>
      <c r="O1451" s="13"/>
      <c r="P1451" s="9"/>
      <c r="Q1451" s="9"/>
      <c r="R1451" s="10"/>
      <c r="S1451" s="9"/>
      <c r="T1451" s="9"/>
      <c r="U1451" s="9"/>
      <c r="V1451" s="14"/>
      <c r="W1451" s="9"/>
      <c r="X1451" s="9"/>
      <c r="Y1451" s="9"/>
      <c r="Z1451" s="9"/>
      <c r="AA1451" s="9"/>
    </row>
    <row r="1452" spans="1:27" ht="12.75">
      <c r="A1452" s="10">
        <v>45422</v>
      </c>
      <c r="B1452" s="9" t="s">
        <v>45</v>
      </c>
      <c r="C1452" s="11">
        <v>8406.1200000000008</v>
      </c>
      <c r="D1452" s="9">
        <v>89</v>
      </c>
      <c r="E1452" s="12" t="s">
        <v>140</v>
      </c>
      <c r="F1452" s="9"/>
      <c r="G1452" s="9"/>
      <c r="H1452" s="13">
        <v>0.33800000000000002</v>
      </c>
      <c r="I1452" s="9" t="s">
        <v>11</v>
      </c>
      <c r="J1452" s="10"/>
      <c r="K1452" s="9"/>
      <c r="L1452" s="9"/>
      <c r="M1452" s="9"/>
      <c r="N1452" s="9"/>
      <c r="O1452" s="13"/>
      <c r="P1452" s="9"/>
      <c r="Q1452" s="9"/>
      <c r="R1452" s="10"/>
      <c r="S1452" s="9"/>
      <c r="T1452" s="9"/>
      <c r="U1452" s="9"/>
      <c r="V1452" s="14"/>
      <c r="W1452" s="9"/>
      <c r="X1452" s="9"/>
      <c r="Y1452" s="9"/>
      <c r="Z1452" s="9"/>
      <c r="AA1452" s="9"/>
    </row>
    <row r="1453" spans="1:27" ht="12.75">
      <c r="A1453" s="10">
        <v>45422</v>
      </c>
      <c r="B1453" s="9" t="s">
        <v>286</v>
      </c>
      <c r="C1453" s="11">
        <v>7203.39</v>
      </c>
      <c r="D1453" s="9">
        <v>74</v>
      </c>
      <c r="E1453" s="12" t="s">
        <v>145</v>
      </c>
      <c r="F1453" s="9"/>
      <c r="G1453" s="9"/>
      <c r="H1453" s="13"/>
      <c r="I1453" s="9" t="s">
        <v>11</v>
      </c>
      <c r="J1453" s="10"/>
      <c r="K1453" s="9"/>
      <c r="L1453" s="9"/>
      <c r="M1453" s="9"/>
      <c r="N1453" s="9"/>
      <c r="O1453" s="13"/>
      <c r="P1453" s="9"/>
      <c r="Q1453" s="9"/>
      <c r="R1453" s="10"/>
      <c r="S1453" s="9"/>
      <c r="T1453" s="9"/>
      <c r="U1453" s="9"/>
      <c r="V1453" s="14"/>
      <c r="W1453" s="9"/>
      <c r="X1453" s="9"/>
      <c r="Y1453" s="9"/>
      <c r="Z1453" s="9"/>
      <c r="AA1453" s="9"/>
    </row>
    <row r="1454" spans="1:27" ht="12.75">
      <c r="A1454" s="10">
        <v>45422</v>
      </c>
      <c r="B1454" s="9" t="s">
        <v>289</v>
      </c>
      <c r="C1454" s="11">
        <v>4373.67</v>
      </c>
      <c r="D1454" s="9">
        <v>48</v>
      </c>
      <c r="E1454" s="12" t="s">
        <v>307</v>
      </c>
      <c r="F1454" s="9"/>
      <c r="G1454" s="9"/>
      <c r="H1454" s="13"/>
      <c r="I1454" s="9" t="s">
        <v>11</v>
      </c>
      <c r="J1454" s="9"/>
      <c r="K1454" s="9"/>
      <c r="L1454" s="9"/>
      <c r="M1454" s="9"/>
      <c r="N1454" s="9"/>
      <c r="O1454" s="13"/>
      <c r="P1454" s="9"/>
      <c r="Q1454" s="9"/>
      <c r="R1454" s="10"/>
      <c r="S1454" s="9"/>
      <c r="T1454" s="9"/>
      <c r="U1454" s="9"/>
      <c r="V1454" s="14"/>
      <c r="W1454" s="9"/>
      <c r="X1454" s="9"/>
      <c r="Y1454" s="9"/>
      <c r="Z1454" s="9"/>
      <c r="AA1454" s="9"/>
    </row>
    <row r="1455" spans="1:27" ht="12.75">
      <c r="A1455" s="10">
        <v>45422</v>
      </c>
      <c r="B1455" s="9" t="s">
        <v>17</v>
      </c>
      <c r="C1455" s="11">
        <v>8094.93</v>
      </c>
      <c r="D1455" s="9">
        <v>89</v>
      </c>
      <c r="E1455" s="12" t="s">
        <v>338</v>
      </c>
      <c r="F1455" s="9"/>
      <c r="G1455" s="9"/>
      <c r="H1455" s="13"/>
      <c r="I1455" s="9" t="s">
        <v>16</v>
      </c>
      <c r="J1455" s="9"/>
      <c r="K1455" s="9"/>
      <c r="L1455" s="9"/>
      <c r="M1455" s="9"/>
      <c r="N1455" s="9"/>
      <c r="O1455" s="13"/>
      <c r="P1455" s="9"/>
      <c r="Q1455" s="9"/>
      <c r="R1455" s="10"/>
      <c r="S1455" s="9"/>
      <c r="T1455" s="9"/>
      <c r="U1455" s="9"/>
      <c r="V1455" s="14"/>
      <c r="W1455" s="9"/>
      <c r="X1455" s="9"/>
      <c r="Y1455" s="9"/>
      <c r="Z1455" s="9"/>
      <c r="AA1455" s="9"/>
    </row>
    <row r="1456" spans="1:27" ht="12.75">
      <c r="A1456" s="10">
        <v>45423</v>
      </c>
      <c r="B1456" s="9" t="s">
        <v>14</v>
      </c>
      <c r="C1456" s="11">
        <v>7129.25</v>
      </c>
      <c r="D1456" s="9">
        <v>92</v>
      </c>
      <c r="E1456" s="12" t="s">
        <v>68</v>
      </c>
      <c r="F1456" s="9"/>
      <c r="G1456" s="9"/>
      <c r="H1456" s="13">
        <v>0.16900000000000001</v>
      </c>
      <c r="I1456" s="9" t="s">
        <v>16</v>
      </c>
      <c r="J1456" s="10"/>
      <c r="K1456" s="9"/>
      <c r="L1456" s="9"/>
      <c r="M1456" s="9"/>
      <c r="N1456" s="9"/>
      <c r="O1456" s="13"/>
      <c r="P1456" s="9"/>
      <c r="Q1456" s="9"/>
      <c r="R1456" s="10"/>
      <c r="S1456" s="9"/>
      <c r="T1456" s="9"/>
      <c r="U1456" s="9"/>
      <c r="V1456" s="14"/>
      <c r="W1456" s="9"/>
      <c r="X1456" s="9"/>
      <c r="Y1456" s="9"/>
      <c r="Z1456" s="9"/>
      <c r="AA1456" s="9"/>
    </row>
    <row r="1457" spans="1:27" ht="12.75">
      <c r="A1457" s="10">
        <v>45423</v>
      </c>
      <c r="B1457" s="9" t="s">
        <v>19</v>
      </c>
      <c r="C1457" s="11">
        <v>7528.87</v>
      </c>
      <c r="D1457" s="9">
        <v>108</v>
      </c>
      <c r="E1457" s="12" t="s">
        <v>101</v>
      </c>
      <c r="F1457" s="9"/>
      <c r="G1457" s="9"/>
      <c r="H1457" s="13">
        <v>0.26100000000000001</v>
      </c>
      <c r="I1457" s="9" t="s">
        <v>16</v>
      </c>
      <c r="J1457" s="9"/>
      <c r="K1457" s="9"/>
      <c r="L1457" s="9"/>
      <c r="M1457" s="9"/>
      <c r="N1457" s="9"/>
      <c r="O1457" s="13"/>
      <c r="P1457" s="9"/>
      <c r="Q1457" s="9"/>
      <c r="R1457" s="10"/>
      <c r="S1457" s="9"/>
      <c r="T1457" s="9"/>
      <c r="U1457" s="9"/>
      <c r="V1457" s="14"/>
      <c r="W1457" s="9"/>
      <c r="X1457" s="9"/>
      <c r="Y1457" s="9"/>
      <c r="Z1457" s="9"/>
      <c r="AA1457" s="9"/>
    </row>
    <row r="1458" spans="1:27" ht="12.75">
      <c r="A1458" s="10">
        <v>45423</v>
      </c>
      <c r="B1458" s="9" t="s">
        <v>9</v>
      </c>
      <c r="C1458" s="11">
        <v>6579.72</v>
      </c>
      <c r="D1458" s="9">
        <v>77</v>
      </c>
      <c r="E1458" s="12" t="s">
        <v>206</v>
      </c>
      <c r="F1458" s="9"/>
      <c r="G1458" s="9"/>
      <c r="H1458" s="13">
        <v>0.26400000000000001</v>
      </c>
      <c r="I1458" s="9" t="s">
        <v>11</v>
      </c>
      <c r="J1458" s="10"/>
      <c r="K1458" s="9"/>
      <c r="L1458" s="9"/>
      <c r="M1458" s="9"/>
      <c r="N1458" s="9"/>
      <c r="O1458" s="13"/>
      <c r="P1458" s="9"/>
      <c r="Q1458" s="9"/>
      <c r="R1458" s="10"/>
      <c r="S1458" s="9"/>
      <c r="T1458" s="9"/>
      <c r="U1458" s="9"/>
      <c r="V1458" s="14"/>
      <c r="W1458" s="9"/>
      <c r="X1458" s="9"/>
      <c r="Y1458" s="9"/>
      <c r="Z1458" s="9"/>
      <c r="AA1458" s="9"/>
    </row>
    <row r="1459" spans="1:27" ht="12.75">
      <c r="A1459" s="10">
        <v>45423</v>
      </c>
      <c r="B1459" s="9" t="s">
        <v>21</v>
      </c>
      <c r="C1459" s="11">
        <v>7397.05</v>
      </c>
      <c r="D1459" s="9">
        <v>90</v>
      </c>
      <c r="E1459" s="12" t="s">
        <v>46</v>
      </c>
      <c r="F1459" s="9"/>
      <c r="G1459" s="9"/>
      <c r="H1459" s="13">
        <v>0.28299999999999997</v>
      </c>
      <c r="I1459" s="9" t="s">
        <v>11</v>
      </c>
      <c r="J1459" s="9"/>
      <c r="K1459" s="9"/>
      <c r="L1459" s="9"/>
      <c r="M1459" s="9"/>
      <c r="N1459" s="9"/>
      <c r="O1459" s="13"/>
      <c r="P1459" s="9"/>
      <c r="Q1459" s="9"/>
      <c r="R1459" s="10"/>
      <c r="S1459" s="9"/>
      <c r="T1459" s="9"/>
      <c r="U1459" s="9"/>
      <c r="V1459" s="14"/>
      <c r="W1459" s="9"/>
      <c r="X1459" s="9"/>
      <c r="Y1459" s="9"/>
      <c r="Z1459" s="9"/>
      <c r="AA1459" s="9"/>
    </row>
    <row r="1460" spans="1:27" ht="12.75">
      <c r="A1460" s="10">
        <v>45423</v>
      </c>
      <c r="B1460" s="9" t="s">
        <v>12</v>
      </c>
      <c r="C1460" s="11">
        <v>7564.7</v>
      </c>
      <c r="D1460" s="9">
        <v>78</v>
      </c>
      <c r="E1460" s="12" t="s">
        <v>207</v>
      </c>
      <c r="F1460" s="9"/>
      <c r="G1460" s="9"/>
      <c r="H1460" s="13">
        <v>0.28699999999999998</v>
      </c>
      <c r="I1460" s="9" t="s">
        <v>11</v>
      </c>
      <c r="J1460" s="10"/>
      <c r="K1460" s="9"/>
      <c r="L1460" s="9"/>
      <c r="M1460" s="9"/>
      <c r="N1460" s="9"/>
      <c r="O1460" s="13"/>
      <c r="P1460" s="9"/>
      <c r="Q1460" s="9"/>
      <c r="R1460" s="10"/>
      <c r="S1460" s="9"/>
      <c r="T1460" s="9"/>
      <c r="U1460" s="9"/>
      <c r="V1460" s="14"/>
      <c r="W1460" s="9"/>
      <c r="X1460" s="9"/>
      <c r="Y1460" s="9"/>
      <c r="Z1460" s="9"/>
      <c r="AA1460" s="9"/>
    </row>
    <row r="1461" spans="1:27" ht="12.75">
      <c r="A1461" s="10">
        <v>45423</v>
      </c>
      <c r="B1461" s="9" t="s">
        <v>43</v>
      </c>
      <c r="C1461" s="11">
        <v>8145.39</v>
      </c>
      <c r="D1461" s="9">
        <v>106</v>
      </c>
      <c r="E1461" s="12" t="s">
        <v>162</v>
      </c>
      <c r="F1461" s="9"/>
      <c r="G1461" s="9"/>
      <c r="H1461" s="13">
        <v>0.312</v>
      </c>
      <c r="I1461" s="9" t="s">
        <v>11</v>
      </c>
      <c r="J1461" s="9"/>
      <c r="K1461" s="9"/>
      <c r="L1461" s="9"/>
      <c r="M1461" s="9"/>
      <c r="N1461" s="9"/>
      <c r="O1461" s="13"/>
      <c r="P1461" s="9"/>
      <c r="Q1461" s="9"/>
      <c r="R1461" s="10"/>
      <c r="S1461" s="9"/>
      <c r="T1461" s="9"/>
      <c r="U1461" s="9"/>
      <c r="V1461" s="14"/>
      <c r="W1461" s="9"/>
      <c r="X1461" s="9"/>
      <c r="Y1461" s="9"/>
      <c r="Z1461" s="9"/>
      <c r="AA1461" s="9"/>
    </row>
    <row r="1462" spans="1:27" ht="12.75">
      <c r="A1462" s="10">
        <v>45423</v>
      </c>
      <c r="B1462" s="9" t="s">
        <v>45</v>
      </c>
      <c r="C1462" s="11">
        <v>7754.73</v>
      </c>
      <c r="D1462" s="9">
        <v>97</v>
      </c>
      <c r="E1462" s="12" t="s">
        <v>27</v>
      </c>
      <c r="F1462" s="9"/>
      <c r="G1462" s="9"/>
      <c r="H1462" s="13">
        <v>0.32700000000000001</v>
      </c>
      <c r="I1462" s="9" t="s">
        <v>11</v>
      </c>
      <c r="J1462" s="10"/>
      <c r="K1462" s="9"/>
      <c r="L1462" s="9"/>
      <c r="M1462" s="9"/>
      <c r="N1462" s="9"/>
      <c r="O1462" s="13"/>
      <c r="P1462" s="9"/>
      <c r="Q1462" s="9"/>
      <c r="R1462" s="10"/>
      <c r="S1462" s="9"/>
      <c r="T1462" s="9"/>
      <c r="U1462" s="9"/>
      <c r="V1462" s="14"/>
      <c r="W1462" s="9"/>
      <c r="X1462" s="9"/>
      <c r="Y1462" s="9"/>
      <c r="Z1462" s="9"/>
      <c r="AA1462" s="9"/>
    </row>
    <row r="1463" spans="1:27" ht="12.75">
      <c r="A1463" s="10">
        <v>45423</v>
      </c>
      <c r="B1463" s="9" t="s">
        <v>286</v>
      </c>
      <c r="C1463" s="11">
        <v>4518.3900000000003</v>
      </c>
      <c r="D1463" s="9">
        <v>51</v>
      </c>
      <c r="E1463" s="12" t="s">
        <v>51</v>
      </c>
      <c r="F1463" s="9"/>
      <c r="G1463" s="9"/>
      <c r="H1463" s="13"/>
      <c r="I1463" s="9" t="s">
        <v>11</v>
      </c>
      <c r="J1463" s="10"/>
      <c r="K1463" s="9"/>
      <c r="L1463" s="9"/>
      <c r="M1463" s="9"/>
      <c r="N1463" s="9"/>
      <c r="O1463" s="13"/>
      <c r="P1463" s="9"/>
      <c r="Q1463" s="9"/>
      <c r="R1463" s="10"/>
      <c r="S1463" s="9"/>
      <c r="T1463" s="9"/>
      <c r="U1463" s="9"/>
      <c r="V1463" s="14"/>
      <c r="W1463" s="9"/>
      <c r="X1463" s="9"/>
      <c r="Y1463" s="9"/>
      <c r="Z1463" s="9"/>
      <c r="AA1463" s="9"/>
    </row>
    <row r="1464" spans="1:27" ht="12.75">
      <c r="A1464" s="10">
        <v>45423</v>
      </c>
      <c r="B1464" s="9" t="s">
        <v>289</v>
      </c>
      <c r="C1464" s="11">
        <v>3444.08</v>
      </c>
      <c r="D1464" s="9">
        <v>34</v>
      </c>
      <c r="E1464" s="12" t="s">
        <v>185</v>
      </c>
      <c r="F1464" s="9"/>
      <c r="G1464" s="9"/>
      <c r="H1464" s="13"/>
      <c r="I1464" s="9" t="s">
        <v>11</v>
      </c>
      <c r="J1464" s="9"/>
      <c r="K1464" s="9"/>
      <c r="L1464" s="9"/>
      <c r="M1464" s="9"/>
      <c r="N1464" s="9"/>
      <c r="O1464" s="13"/>
      <c r="P1464" s="9"/>
      <c r="Q1464" s="9"/>
      <c r="R1464" s="10"/>
      <c r="S1464" s="9"/>
      <c r="T1464" s="9"/>
      <c r="U1464" s="9"/>
      <c r="V1464" s="14"/>
      <c r="W1464" s="9"/>
      <c r="X1464" s="9"/>
      <c r="Y1464" s="9"/>
      <c r="Z1464" s="9"/>
      <c r="AA1464" s="9"/>
    </row>
    <row r="1465" spans="1:27" ht="12.75">
      <c r="A1465" s="10">
        <v>45423</v>
      </c>
      <c r="B1465" s="9" t="s">
        <v>17</v>
      </c>
      <c r="C1465" s="11">
        <v>9550.4500000000007</v>
      </c>
      <c r="D1465" s="9">
        <v>112</v>
      </c>
      <c r="E1465" s="12" t="s">
        <v>15</v>
      </c>
      <c r="F1465" s="9"/>
      <c r="G1465" s="9"/>
      <c r="H1465" s="13"/>
      <c r="I1465" s="9" t="s">
        <v>16</v>
      </c>
      <c r="J1465" s="9"/>
      <c r="K1465" s="9"/>
      <c r="L1465" s="9"/>
      <c r="M1465" s="9"/>
      <c r="N1465" s="9"/>
      <c r="O1465" s="13"/>
      <c r="P1465" s="9"/>
      <c r="Q1465" s="9"/>
      <c r="R1465" s="10"/>
      <c r="S1465" s="9"/>
      <c r="T1465" s="9"/>
      <c r="U1465" s="9"/>
      <c r="V1465" s="14"/>
      <c r="W1465" s="9"/>
      <c r="X1465" s="9"/>
      <c r="Y1465" s="9"/>
      <c r="Z1465" s="9"/>
      <c r="AA1465" s="9"/>
    </row>
    <row r="1466" spans="1:27" ht="12.75">
      <c r="A1466" s="10">
        <v>45424</v>
      </c>
      <c r="B1466" s="9" t="s">
        <v>14</v>
      </c>
      <c r="C1466" s="11">
        <v>8021.75</v>
      </c>
      <c r="D1466" s="9">
        <v>99</v>
      </c>
      <c r="E1466" s="12" t="s">
        <v>344</v>
      </c>
      <c r="F1466" s="9"/>
      <c r="G1466" s="9"/>
      <c r="H1466" s="13">
        <v>0.19400000000000001</v>
      </c>
      <c r="I1466" s="9" t="s">
        <v>16</v>
      </c>
      <c r="J1466" s="10"/>
      <c r="K1466" s="9"/>
      <c r="L1466" s="9"/>
      <c r="M1466" s="9"/>
      <c r="N1466" s="9"/>
      <c r="O1466" s="13"/>
      <c r="P1466" s="9"/>
      <c r="Q1466" s="9"/>
      <c r="R1466" s="10"/>
      <c r="S1466" s="9"/>
      <c r="T1466" s="9"/>
      <c r="U1466" s="9"/>
      <c r="V1466" s="14"/>
      <c r="W1466" s="9"/>
      <c r="X1466" s="9"/>
      <c r="Y1466" s="9"/>
      <c r="Z1466" s="9"/>
      <c r="AA1466" s="9"/>
    </row>
    <row r="1467" spans="1:27" ht="12.75">
      <c r="A1467" s="10">
        <v>45424</v>
      </c>
      <c r="B1467" s="9" t="s">
        <v>19</v>
      </c>
      <c r="C1467" s="11">
        <v>8024.97</v>
      </c>
      <c r="D1467" s="9">
        <v>98</v>
      </c>
      <c r="E1467" s="12" t="s">
        <v>24</v>
      </c>
      <c r="F1467" s="9"/>
      <c r="G1467" s="9"/>
      <c r="H1467" s="13">
        <v>0.249</v>
      </c>
      <c r="I1467" s="9" t="s">
        <v>16</v>
      </c>
      <c r="J1467" s="9"/>
      <c r="K1467" s="9"/>
      <c r="L1467" s="9"/>
      <c r="M1467" s="9"/>
      <c r="N1467" s="9"/>
      <c r="O1467" s="13"/>
      <c r="P1467" s="9"/>
      <c r="Q1467" s="9"/>
      <c r="R1467" s="10"/>
      <c r="S1467" s="9"/>
      <c r="T1467" s="9"/>
      <c r="U1467" s="9"/>
      <c r="V1467" s="14"/>
      <c r="W1467" s="9"/>
      <c r="X1467" s="9"/>
      <c r="Y1467" s="9"/>
      <c r="Z1467" s="9"/>
      <c r="AA1467" s="9"/>
    </row>
    <row r="1468" spans="1:27" ht="12.75">
      <c r="A1468" s="10">
        <v>45424</v>
      </c>
      <c r="B1468" s="9" t="s">
        <v>9</v>
      </c>
      <c r="C1468" s="11">
        <v>5069.54</v>
      </c>
      <c r="D1468" s="9">
        <v>71</v>
      </c>
      <c r="E1468" s="12" t="s">
        <v>10</v>
      </c>
      <c r="F1468" s="9"/>
      <c r="G1468" s="9"/>
      <c r="H1468" s="13">
        <v>0.29099999999999998</v>
      </c>
      <c r="I1468" s="9" t="s">
        <v>11</v>
      </c>
      <c r="J1468" s="10"/>
      <c r="K1468" s="9"/>
      <c r="L1468" s="9"/>
      <c r="M1468" s="9"/>
      <c r="N1468" s="9"/>
      <c r="O1468" s="13"/>
      <c r="P1468" s="9"/>
      <c r="Q1468" s="9"/>
      <c r="R1468" s="10"/>
      <c r="S1468" s="9"/>
      <c r="T1468" s="9"/>
      <c r="U1468" s="9"/>
      <c r="V1468" s="14"/>
      <c r="W1468" s="9"/>
      <c r="X1468" s="9"/>
      <c r="Y1468" s="9"/>
      <c r="Z1468" s="9"/>
      <c r="AA1468" s="9"/>
    </row>
    <row r="1469" spans="1:27" ht="12.75">
      <c r="A1469" s="10">
        <v>45424</v>
      </c>
      <c r="B1469" s="9" t="s">
        <v>21</v>
      </c>
      <c r="C1469" s="11">
        <v>5968</v>
      </c>
      <c r="D1469" s="9">
        <v>76</v>
      </c>
      <c r="E1469" s="12" t="s">
        <v>67</v>
      </c>
      <c r="F1469" s="9"/>
      <c r="G1469" s="9"/>
      <c r="H1469" s="13">
        <v>0.29099999999999998</v>
      </c>
      <c r="I1469" s="9" t="s">
        <v>11</v>
      </c>
      <c r="J1469" s="9"/>
      <c r="K1469" s="9"/>
      <c r="L1469" s="9"/>
      <c r="M1469" s="9"/>
      <c r="N1469" s="9"/>
      <c r="O1469" s="13"/>
      <c r="P1469" s="9"/>
      <c r="Q1469" s="9"/>
      <c r="R1469" s="10"/>
      <c r="S1469" s="9"/>
      <c r="T1469" s="9"/>
      <c r="U1469" s="9"/>
      <c r="V1469" s="14"/>
      <c r="W1469" s="9"/>
      <c r="X1469" s="9"/>
      <c r="Y1469" s="9"/>
      <c r="Z1469" s="9"/>
      <c r="AA1469" s="9"/>
    </row>
    <row r="1470" spans="1:27" ht="12.75">
      <c r="A1470" s="10">
        <v>45424</v>
      </c>
      <c r="B1470" s="9" t="s">
        <v>45</v>
      </c>
      <c r="C1470" s="11">
        <v>4699.05</v>
      </c>
      <c r="D1470" s="9">
        <v>61</v>
      </c>
      <c r="E1470" s="12" t="s">
        <v>91</v>
      </c>
      <c r="F1470" s="9"/>
      <c r="G1470" s="9"/>
      <c r="H1470" s="13">
        <v>0.29699999999999999</v>
      </c>
      <c r="I1470" s="9" t="s">
        <v>11</v>
      </c>
      <c r="J1470" s="10"/>
      <c r="K1470" s="9"/>
      <c r="L1470" s="9"/>
      <c r="M1470" s="9"/>
      <c r="N1470" s="9"/>
      <c r="O1470" s="13"/>
      <c r="P1470" s="9"/>
      <c r="Q1470" s="9"/>
      <c r="R1470" s="10"/>
      <c r="S1470" s="9"/>
      <c r="T1470" s="9"/>
      <c r="U1470" s="9"/>
      <c r="V1470" s="14"/>
      <c r="W1470" s="9"/>
      <c r="X1470" s="9"/>
      <c r="Y1470" s="9"/>
      <c r="Z1470" s="9"/>
      <c r="AA1470" s="9"/>
    </row>
    <row r="1471" spans="1:27" ht="12.75">
      <c r="A1471" s="10">
        <v>45424</v>
      </c>
      <c r="B1471" s="9" t="s">
        <v>12</v>
      </c>
      <c r="C1471" s="11">
        <v>5181.96</v>
      </c>
      <c r="D1471" s="9">
        <v>66</v>
      </c>
      <c r="E1471" s="12" t="s">
        <v>60</v>
      </c>
      <c r="F1471" s="9"/>
      <c r="G1471" s="9"/>
      <c r="H1471" s="13">
        <v>0.29899999999999999</v>
      </c>
      <c r="I1471" s="9" t="s">
        <v>11</v>
      </c>
      <c r="J1471" s="10"/>
      <c r="K1471" s="9"/>
      <c r="L1471" s="9"/>
      <c r="M1471" s="9"/>
      <c r="N1471" s="9"/>
      <c r="O1471" s="13"/>
      <c r="P1471" s="9"/>
      <c r="Q1471" s="9"/>
      <c r="R1471" s="10"/>
      <c r="S1471" s="9"/>
      <c r="T1471" s="9"/>
      <c r="U1471" s="9"/>
      <c r="V1471" s="14"/>
      <c r="W1471" s="9"/>
      <c r="X1471" s="9"/>
      <c r="Y1471" s="9"/>
      <c r="Z1471" s="9"/>
      <c r="AA1471" s="9"/>
    </row>
    <row r="1472" spans="1:27" ht="12.75">
      <c r="A1472" s="10">
        <v>45424</v>
      </c>
      <c r="B1472" s="9" t="s">
        <v>43</v>
      </c>
      <c r="C1472" s="11">
        <v>3657.44</v>
      </c>
      <c r="D1472" s="9">
        <v>46</v>
      </c>
      <c r="E1472" s="12" t="s">
        <v>10</v>
      </c>
      <c r="F1472" s="9"/>
      <c r="G1472" s="9"/>
      <c r="H1472" s="13">
        <v>0.33200000000000002</v>
      </c>
      <c r="I1472" s="9" t="s">
        <v>11</v>
      </c>
      <c r="J1472" s="9"/>
      <c r="K1472" s="9"/>
      <c r="L1472" s="9"/>
      <c r="M1472" s="9"/>
      <c r="N1472" s="9"/>
      <c r="O1472" s="13"/>
      <c r="P1472" s="9"/>
      <c r="Q1472" s="9"/>
      <c r="R1472" s="10"/>
      <c r="S1472" s="9"/>
      <c r="T1472" s="9"/>
      <c r="U1472" s="9"/>
      <c r="V1472" s="14"/>
      <c r="W1472" s="9"/>
      <c r="X1472" s="9"/>
      <c r="Y1472" s="9"/>
      <c r="Z1472" s="9"/>
      <c r="AA1472" s="9"/>
    </row>
    <row r="1473" spans="1:27" ht="12.75">
      <c r="A1473" s="10">
        <v>45424</v>
      </c>
      <c r="B1473" s="9" t="s">
        <v>286</v>
      </c>
      <c r="C1473" s="11">
        <v>5050.8599999999997</v>
      </c>
      <c r="D1473" s="9">
        <v>53</v>
      </c>
      <c r="E1473" s="12" t="s">
        <v>102</v>
      </c>
      <c r="F1473" s="9"/>
      <c r="G1473" s="9"/>
      <c r="H1473" s="13"/>
      <c r="I1473" s="9" t="s">
        <v>11</v>
      </c>
      <c r="J1473" s="10"/>
      <c r="K1473" s="9"/>
      <c r="L1473" s="9"/>
      <c r="M1473" s="9"/>
      <c r="N1473" s="9"/>
      <c r="O1473" s="13"/>
      <c r="P1473" s="9"/>
      <c r="Q1473" s="9"/>
      <c r="R1473" s="10"/>
      <c r="S1473" s="9"/>
      <c r="T1473" s="9"/>
      <c r="U1473" s="9"/>
      <c r="V1473" s="14"/>
      <c r="W1473" s="9"/>
      <c r="X1473" s="9"/>
      <c r="Y1473" s="9"/>
      <c r="Z1473" s="9"/>
      <c r="AA1473" s="9"/>
    </row>
    <row r="1474" spans="1:27" ht="12.75">
      <c r="A1474" s="10">
        <v>45424</v>
      </c>
      <c r="B1474" s="9" t="s">
        <v>289</v>
      </c>
      <c r="C1474" s="11">
        <v>2889.6</v>
      </c>
      <c r="D1474" s="9">
        <v>26</v>
      </c>
      <c r="E1474" s="12" t="s">
        <v>109</v>
      </c>
      <c r="F1474" s="9"/>
      <c r="G1474" s="9"/>
      <c r="H1474" s="13"/>
      <c r="I1474" s="9" t="s">
        <v>11</v>
      </c>
      <c r="J1474" s="9"/>
      <c r="K1474" s="9"/>
      <c r="L1474" s="9"/>
      <c r="M1474" s="9"/>
      <c r="N1474" s="9"/>
      <c r="O1474" s="13"/>
      <c r="P1474" s="9"/>
      <c r="Q1474" s="9"/>
      <c r="R1474" s="10"/>
      <c r="S1474" s="9"/>
      <c r="T1474" s="9"/>
      <c r="U1474" s="9"/>
      <c r="V1474" s="14"/>
      <c r="W1474" s="9"/>
      <c r="X1474" s="9"/>
      <c r="Y1474" s="9"/>
      <c r="Z1474" s="9"/>
      <c r="AA1474" s="9"/>
    </row>
    <row r="1475" spans="1:27" ht="12.75">
      <c r="A1475" s="10">
        <v>45424</v>
      </c>
      <c r="B1475" s="9" t="s">
        <v>17</v>
      </c>
      <c r="C1475" s="11">
        <v>9090.8799999999992</v>
      </c>
      <c r="D1475" s="9">
        <v>98</v>
      </c>
      <c r="E1475" s="12" t="s">
        <v>193</v>
      </c>
      <c r="F1475" s="9"/>
      <c r="G1475" s="9"/>
      <c r="H1475" s="13"/>
      <c r="I1475" s="9" t="s">
        <v>16</v>
      </c>
      <c r="J1475" s="9"/>
      <c r="K1475" s="9"/>
      <c r="L1475" s="9"/>
      <c r="M1475" s="9"/>
      <c r="N1475" s="9"/>
      <c r="O1475" s="13"/>
      <c r="P1475" s="9"/>
      <c r="Q1475" s="9"/>
      <c r="R1475" s="10"/>
      <c r="S1475" s="9"/>
      <c r="T1475" s="9"/>
      <c r="U1475" s="9"/>
      <c r="V1475" s="14"/>
      <c r="W1475" s="9"/>
      <c r="X1475" s="9"/>
      <c r="Y1475" s="9"/>
      <c r="Z1475" s="9"/>
      <c r="AA1475" s="9"/>
    </row>
    <row r="1476" spans="1:27" ht="12.75">
      <c r="A1476" s="10">
        <v>45425</v>
      </c>
      <c r="B1476" s="9" t="s">
        <v>9</v>
      </c>
      <c r="C1476" s="11">
        <v>2571.59</v>
      </c>
      <c r="D1476" s="9">
        <v>30</v>
      </c>
      <c r="E1476" s="12" t="s">
        <v>353</v>
      </c>
      <c r="F1476" s="9"/>
      <c r="G1476" s="9"/>
      <c r="H1476" s="13">
        <v>0.28100000000000003</v>
      </c>
      <c r="I1476" s="9" t="s">
        <v>11</v>
      </c>
      <c r="J1476" s="10"/>
      <c r="K1476" s="9"/>
      <c r="L1476" s="9"/>
      <c r="M1476" s="9"/>
      <c r="N1476" s="9"/>
      <c r="O1476" s="13"/>
      <c r="P1476" s="9"/>
      <c r="Q1476" s="9"/>
      <c r="R1476" s="10"/>
      <c r="S1476" s="9"/>
      <c r="T1476" s="9"/>
      <c r="U1476" s="9"/>
      <c r="V1476" s="14"/>
      <c r="W1476" s="9"/>
      <c r="X1476" s="9"/>
      <c r="Y1476" s="9"/>
      <c r="Z1476" s="9"/>
      <c r="AA1476" s="9"/>
    </row>
    <row r="1477" spans="1:27" ht="12.75">
      <c r="A1477" s="10">
        <v>45425</v>
      </c>
      <c r="B1477" s="9" t="s">
        <v>14</v>
      </c>
      <c r="C1477" s="11">
        <v>4696.71</v>
      </c>
      <c r="D1477" s="9">
        <v>49</v>
      </c>
      <c r="E1477" s="12" t="s">
        <v>203</v>
      </c>
      <c r="F1477" s="9"/>
      <c r="G1477" s="9"/>
      <c r="H1477" s="13">
        <v>0.29799999999999999</v>
      </c>
      <c r="I1477" s="9" t="s">
        <v>16</v>
      </c>
      <c r="J1477" s="10"/>
      <c r="K1477" s="9"/>
      <c r="L1477" s="9"/>
      <c r="M1477" s="9"/>
      <c r="N1477" s="9"/>
      <c r="O1477" s="13"/>
      <c r="P1477" s="9"/>
      <c r="Q1477" s="9"/>
      <c r="R1477" s="10"/>
      <c r="S1477" s="9"/>
      <c r="T1477" s="9"/>
      <c r="U1477" s="9"/>
      <c r="V1477" s="14"/>
      <c r="W1477" s="9"/>
      <c r="X1477" s="9"/>
      <c r="Y1477" s="9"/>
      <c r="Z1477" s="9"/>
      <c r="AA1477" s="9"/>
    </row>
    <row r="1478" spans="1:27" ht="12.75">
      <c r="A1478" s="10">
        <v>45425</v>
      </c>
      <c r="B1478" s="9" t="s">
        <v>12</v>
      </c>
      <c r="C1478" s="11">
        <v>2724</v>
      </c>
      <c r="D1478" s="9">
        <v>33</v>
      </c>
      <c r="E1478" s="12" t="s">
        <v>91</v>
      </c>
      <c r="F1478" s="9"/>
      <c r="G1478" s="9"/>
      <c r="H1478" s="13">
        <v>0.313</v>
      </c>
      <c r="I1478" s="9" t="s">
        <v>11</v>
      </c>
      <c r="J1478" s="10"/>
      <c r="K1478" s="9"/>
      <c r="L1478" s="9"/>
      <c r="M1478" s="9"/>
      <c r="N1478" s="9"/>
      <c r="O1478" s="13"/>
      <c r="P1478" s="9"/>
      <c r="Q1478" s="9"/>
      <c r="R1478" s="10"/>
      <c r="S1478" s="9"/>
      <c r="T1478" s="9"/>
      <c r="U1478" s="9"/>
      <c r="V1478" s="14"/>
      <c r="W1478" s="9"/>
      <c r="X1478" s="9"/>
      <c r="Y1478" s="9"/>
      <c r="Z1478" s="9"/>
      <c r="AA1478" s="9"/>
    </row>
    <row r="1479" spans="1:27" ht="12.75">
      <c r="A1479" s="10">
        <v>45425</v>
      </c>
      <c r="B1479" s="9" t="s">
        <v>45</v>
      </c>
      <c r="C1479" s="11">
        <v>3309.68</v>
      </c>
      <c r="D1479" s="9">
        <v>39</v>
      </c>
      <c r="E1479" s="12" t="s">
        <v>71</v>
      </c>
      <c r="F1479" s="9"/>
      <c r="G1479" s="9"/>
      <c r="H1479" s="13">
        <v>0.34200000000000003</v>
      </c>
      <c r="I1479" s="9" t="s">
        <v>11</v>
      </c>
      <c r="J1479" s="10"/>
      <c r="K1479" s="9"/>
      <c r="L1479" s="9"/>
      <c r="M1479" s="9"/>
      <c r="N1479" s="9"/>
      <c r="O1479" s="13"/>
      <c r="P1479" s="9"/>
      <c r="Q1479" s="9"/>
      <c r="R1479" s="10"/>
      <c r="S1479" s="9"/>
      <c r="T1479" s="9"/>
      <c r="U1479" s="9"/>
      <c r="V1479" s="14"/>
      <c r="W1479" s="9"/>
      <c r="X1479" s="9"/>
      <c r="Y1479" s="9"/>
      <c r="Z1479" s="9"/>
      <c r="AA1479" s="9"/>
    </row>
    <row r="1480" spans="1:27" ht="12.75">
      <c r="A1480" s="10">
        <v>45425</v>
      </c>
      <c r="B1480" s="9" t="s">
        <v>21</v>
      </c>
      <c r="C1480" s="11">
        <v>3035.81</v>
      </c>
      <c r="D1480" s="9">
        <v>39</v>
      </c>
      <c r="E1480" s="12" t="s">
        <v>41</v>
      </c>
      <c r="F1480" s="9"/>
      <c r="G1480" s="9"/>
      <c r="H1480" s="13">
        <v>0.34799999999999998</v>
      </c>
      <c r="I1480" s="9" t="s">
        <v>11</v>
      </c>
      <c r="J1480" s="9"/>
      <c r="K1480" s="9"/>
      <c r="L1480" s="9"/>
      <c r="M1480" s="9"/>
      <c r="N1480" s="9"/>
      <c r="O1480" s="13"/>
      <c r="P1480" s="9"/>
      <c r="Q1480" s="9"/>
      <c r="R1480" s="10"/>
      <c r="S1480" s="9"/>
      <c r="T1480" s="9"/>
      <c r="U1480" s="9"/>
      <c r="V1480" s="14"/>
      <c r="W1480" s="9"/>
      <c r="X1480" s="9"/>
      <c r="Y1480" s="9"/>
      <c r="Z1480" s="9"/>
      <c r="AA1480" s="9"/>
    </row>
    <row r="1481" spans="1:27" ht="12.75">
      <c r="A1481" s="10">
        <v>45425</v>
      </c>
      <c r="B1481" s="9" t="s">
        <v>43</v>
      </c>
      <c r="C1481" s="11">
        <v>1442.82</v>
      </c>
      <c r="D1481" s="9">
        <v>19</v>
      </c>
      <c r="E1481" s="12" t="s">
        <v>244</v>
      </c>
      <c r="F1481" s="9"/>
      <c r="G1481" s="9"/>
      <c r="H1481" s="13">
        <v>0.39400000000000002</v>
      </c>
      <c r="I1481" s="9" t="s">
        <v>11</v>
      </c>
      <c r="J1481" s="9"/>
      <c r="K1481" s="9"/>
      <c r="L1481" s="9"/>
      <c r="M1481" s="9"/>
      <c r="N1481" s="9"/>
      <c r="O1481" s="13"/>
      <c r="P1481" s="9"/>
      <c r="Q1481" s="9"/>
      <c r="R1481" s="10"/>
      <c r="S1481" s="9"/>
      <c r="T1481" s="9"/>
      <c r="U1481" s="9"/>
      <c r="V1481" s="14"/>
      <c r="W1481" s="9"/>
      <c r="X1481" s="9"/>
      <c r="Y1481" s="9"/>
      <c r="Z1481" s="9"/>
      <c r="AA1481" s="9"/>
    </row>
    <row r="1482" spans="1:27" ht="12.75">
      <c r="A1482" s="10">
        <v>45425</v>
      </c>
      <c r="B1482" s="9" t="s">
        <v>19</v>
      </c>
      <c r="C1482" s="11">
        <v>3201.64</v>
      </c>
      <c r="D1482" s="9">
        <v>42</v>
      </c>
      <c r="E1482" s="12" t="s">
        <v>53</v>
      </c>
      <c r="F1482" s="9"/>
      <c r="G1482" s="9"/>
      <c r="H1482" s="13">
        <v>0.308</v>
      </c>
      <c r="I1482" s="9" t="s">
        <v>16</v>
      </c>
      <c r="J1482" s="9"/>
      <c r="K1482" s="9"/>
      <c r="L1482" s="9"/>
      <c r="M1482" s="9"/>
      <c r="N1482" s="9"/>
      <c r="O1482" s="13"/>
      <c r="P1482" s="9"/>
      <c r="Q1482" s="9"/>
      <c r="R1482" s="10"/>
      <c r="S1482" s="9"/>
      <c r="T1482" s="9"/>
      <c r="U1482" s="9"/>
      <c r="V1482" s="14"/>
      <c r="W1482" s="9"/>
      <c r="X1482" s="9"/>
      <c r="Y1482" s="9"/>
      <c r="Z1482" s="9"/>
      <c r="AA1482" s="9"/>
    </row>
    <row r="1483" spans="1:27" ht="12.75">
      <c r="A1483" s="10">
        <v>45425</v>
      </c>
      <c r="B1483" s="9" t="s">
        <v>286</v>
      </c>
      <c r="C1483" s="11">
        <v>2352.25</v>
      </c>
      <c r="D1483" s="9">
        <v>27</v>
      </c>
      <c r="E1483" s="12" t="s">
        <v>51</v>
      </c>
      <c r="F1483" s="9"/>
      <c r="G1483" s="9"/>
      <c r="H1483" s="13"/>
      <c r="I1483" s="9" t="s">
        <v>11</v>
      </c>
      <c r="J1483" s="10"/>
      <c r="K1483" s="9"/>
      <c r="L1483" s="9"/>
      <c r="M1483" s="9"/>
      <c r="N1483" s="9"/>
      <c r="O1483" s="13"/>
      <c r="P1483" s="9"/>
      <c r="Q1483" s="9"/>
      <c r="R1483" s="10"/>
      <c r="S1483" s="9"/>
      <c r="T1483" s="9"/>
      <c r="U1483" s="9"/>
      <c r="V1483" s="14"/>
      <c r="W1483" s="9"/>
      <c r="X1483" s="9"/>
      <c r="Y1483" s="9"/>
      <c r="Z1483" s="9"/>
      <c r="AA1483" s="9"/>
    </row>
    <row r="1484" spans="1:27" ht="12.75">
      <c r="A1484" s="10">
        <v>45425</v>
      </c>
      <c r="B1484" s="9" t="s">
        <v>289</v>
      </c>
      <c r="C1484" s="11">
        <v>3196.88</v>
      </c>
      <c r="D1484" s="9">
        <v>29</v>
      </c>
      <c r="E1484" s="12" t="s">
        <v>134</v>
      </c>
      <c r="F1484" s="9"/>
      <c r="G1484" s="9"/>
      <c r="H1484" s="13"/>
      <c r="I1484" s="9" t="s">
        <v>11</v>
      </c>
      <c r="J1484" s="9"/>
      <c r="K1484" s="9"/>
      <c r="L1484" s="9"/>
      <c r="M1484" s="9"/>
      <c r="N1484" s="9"/>
      <c r="O1484" s="13"/>
      <c r="P1484" s="9"/>
      <c r="Q1484" s="9"/>
      <c r="R1484" s="10"/>
      <c r="S1484" s="9"/>
      <c r="T1484" s="9"/>
      <c r="U1484" s="9"/>
      <c r="V1484" s="14"/>
      <c r="W1484" s="9"/>
      <c r="X1484" s="9"/>
      <c r="Y1484" s="9"/>
      <c r="Z1484" s="9"/>
      <c r="AA1484" s="9"/>
    </row>
    <row r="1485" spans="1:27" ht="12.75">
      <c r="A1485" s="10">
        <v>45425</v>
      </c>
      <c r="B1485" s="9" t="s">
        <v>17</v>
      </c>
      <c r="C1485" s="11">
        <v>1564.24</v>
      </c>
      <c r="D1485" s="9">
        <v>19</v>
      </c>
      <c r="E1485" s="12" t="s">
        <v>135</v>
      </c>
      <c r="F1485" s="9"/>
      <c r="G1485" s="9"/>
      <c r="H1485" s="13"/>
      <c r="I1485" s="9" t="s">
        <v>16</v>
      </c>
      <c r="J1485" s="9"/>
      <c r="K1485" s="9"/>
      <c r="L1485" s="9"/>
      <c r="M1485" s="9"/>
      <c r="N1485" s="9"/>
      <c r="O1485" s="13"/>
      <c r="P1485" s="9"/>
      <c r="Q1485" s="9"/>
      <c r="R1485" s="10"/>
      <c r="S1485" s="9"/>
      <c r="T1485" s="9"/>
      <c r="U1485" s="9"/>
      <c r="V1485" s="14"/>
      <c r="W1485" s="9"/>
      <c r="X1485" s="9"/>
      <c r="Y1485" s="9"/>
      <c r="Z1485" s="9"/>
      <c r="AA1485" s="9"/>
    </row>
    <row r="1486" spans="1:27" ht="12.75">
      <c r="A1486" s="10">
        <v>45426</v>
      </c>
      <c r="B1486" s="9" t="s">
        <v>19</v>
      </c>
      <c r="C1486" s="11">
        <v>3839.89</v>
      </c>
      <c r="D1486" s="9">
        <v>49</v>
      </c>
      <c r="E1486" s="12" t="s">
        <v>22</v>
      </c>
      <c r="F1486" s="9"/>
      <c r="G1486" s="9"/>
      <c r="H1486" s="13">
        <v>0.27200000000000002</v>
      </c>
      <c r="I1486" s="9" t="s">
        <v>16</v>
      </c>
      <c r="J1486" s="9"/>
      <c r="K1486" s="9"/>
      <c r="L1486" s="9"/>
      <c r="M1486" s="9"/>
      <c r="N1486" s="9"/>
      <c r="O1486" s="13"/>
      <c r="P1486" s="9"/>
      <c r="Q1486" s="9"/>
      <c r="R1486" s="10"/>
      <c r="S1486" s="9"/>
      <c r="T1486" s="9"/>
      <c r="U1486" s="9"/>
      <c r="V1486" s="14"/>
      <c r="W1486" s="9"/>
      <c r="X1486" s="9"/>
      <c r="Y1486" s="9"/>
      <c r="Z1486" s="9"/>
      <c r="AA1486" s="9"/>
    </row>
    <row r="1487" spans="1:27" ht="12.75">
      <c r="A1487" s="10">
        <v>45426</v>
      </c>
      <c r="B1487" s="9" t="s">
        <v>14</v>
      </c>
      <c r="C1487" s="11">
        <v>4013.49</v>
      </c>
      <c r="D1487" s="9">
        <v>54</v>
      </c>
      <c r="E1487" s="12" t="s">
        <v>183</v>
      </c>
      <c r="F1487" s="9"/>
      <c r="G1487" s="9"/>
      <c r="H1487" s="13">
        <v>0.28100000000000003</v>
      </c>
      <c r="I1487" s="9" t="s">
        <v>16</v>
      </c>
      <c r="J1487" s="10"/>
      <c r="K1487" s="9"/>
      <c r="L1487" s="9"/>
      <c r="M1487" s="9"/>
      <c r="N1487" s="9"/>
      <c r="O1487" s="13"/>
      <c r="P1487" s="9"/>
      <c r="Q1487" s="9"/>
      <c r="R1487" s="10"/>
      <c r="S1487" s="9"/>
      <c r="T1487" s="9"/>
      <c r="U1487" s="9"/>
      <c r="V1487" s="14"/>
      <c r="W1487" s="9"/>
      <c r="X1487" s="9"/>
      <c r="Y1487" s="9"/>
      <c r="Z1487" s="9"/>
      <c r="AA1487" s="9"/>
    </row>
    <row r="1488" spans="1:27" ht="12.75">
      <c r="A1488" s="10">
        <v>45426</v>
      </c>
      <c r="B1488" s="9" t="s">
        <v>9</v>
      </c>
      <c r="C1488" s="11">
        <v>3570.12</v>
      </c>
      <c r="D1488" s="9">
        <v>52</v>
      </c>
      <c r="E1488" s="12" t="s">
        <v>81</v>
      </c>
      <c r="F1488" s="9"/>
      <c r="G1488" s="9"/>
      <c r="H1488" s="13">
        <v>0.315</v>
      </c>
      <c r="I1488" s="9" t="s">
        <v>11</v>
      </c>
      <c r="J1488" s="10"/>
      <c r="K1488" s="9"/>
      <c r="L1488" s="9"/>
      <c r="M1488" s="9"/>
      <c r="N1488" s="9"/>
      <c r="O1488" s="13"/>
      <c r="P1488" s="9"/>
      <c r="Q1488" s="9"/>
      <c r="R1488" s="10"/>
      <c r="S1488" s="9"/>
      <c r="T1488" s="9"/>
      <c r="U1488" s="9"/>
      <c r="V1488" s="14"/>
      <c r="W1488" s="9"/>
      <c r="X1488" s="9"/>
      <c r="Y1488" s="9"/>
      <c r="Z1488" s="9"/>
      <c r="AA1488" s="9"/>
    </row>
    <row r="1489" spans="1:27" ht="12.75">
      <c r="A1489" s="10">
        <v>45426</v>
      </c>
      <c r="B1489" s="9" t="s">
        <v>21</v>
      </c>
      <c r="C1489" s="11">
        <v>4449.8500000000004</v>
      </c>
      <c r="D1489" s="9">
        <v>58</v>
      </c>
      <c r="E1489" s="12" t="s">
        <v>104</v>
      </c>
      <c r="F1489" s="9"/>
      <c r="G1489" s="9"/>
      <c r="H1489" s="13">
        <v>0.32</v>
      </c>
      <c r="I1489" s="9" t="s">
        <v>11</v>
      </c>
      <c r="J1489" s="9"/>
      <c r="K1489" s="9"/>
      <c r="L1489" s="9"/>
      <c r="M1489" s="9"/>
      <c r="N1489" s="9"/>
      <c r="O1489" s="13"/>
      <c r="P1489" s="9"/>
      <c r="Q1489" s="9"/>
      <c r="R1489" s="10"/>
      <c r="S1489" s="9"/>
      <c r="T1489" s="9"/>
      <c r="U1489" s="9"/>
      <c r="V1489" s="14"/>
      <c r="W1489" s="9"/>
      <c r="X1489" s="9"/>
      <c r="Y1489" s="9"/>
      <c r="Z1489" s="9"/>
      <c r="AA1489" s="9"/>
    </row>
    <row r="1490" spans="1:27" ht="12.75">
      <c r="A1490" s="10">
        <v>45426</v>
      </c>
      <c r="B1490" s="9" t="s">
        <v>43</v>
      </c>
      <c r="C1490" s="11">
        <v>3366.88</v>
      </c>
      <c r="D1490" s="9">
        <v>42</v>
      </c>
      <c r="E1490" s="12" t="s">
        <v>71</v>
      </c>
      <c r="F1490" s="9"/>
      <c r="G1490" s="9"/>
      <c r="H1490" s="13">
        <v>0.33400000000000002</v>
      </c>
      <c r="I1490" s="9" t="s">
        <v>11</v>
      </c>
      <c r="J1490" s="9"/>
      <c r="K1490" s="9"/>
      <c r="L1490" s="9"/>
      <c r="M1490" s="9"/>
      <c r="N1490" s="9"/>
      <c r="O1490" s="13"/>
      <c r="P1490" s="9"/>
      <c r="Q1490" s="9"/>
      <c r="R1490" s="10"/>
      <c r="S1490" s="9"/>
      <c r="T1490" s="9"/>
      <c r="U1490" s="9"/>
      <c r="V1490" s="14"/>
      <c r="W1490" s="9"/>
      <c r="X1490" s="9"/>
      <c r="Y1490" s="9"/>
      <c r="Z1490" s="9"/>
      <c r="AA1490" s="9"/>
    </row>
    <row r="1491" spans="1:27" ht="12.75">
      <c r="A1491" s="10">
        <v>45426</v>
      </c>
      <c r="B1491" s="9" t="s">
        <v>12</v>
      </c>
      <c r="C1491" s="11">
        <v>3985.83</v>
      </c>
      <c r="D1491" s="9">
        <v>44</v>
      </c>
      <c r="E1491" s="12" t="s">
        <v>60</v>
      </c>
      <c r="F1491" s="9"/>
      <c r="G1491" s="9"/>
      <c r="H1491" s="13">
        <v>0.33700000000000002</v>
      </c>
      <c r="I1491" s="9" t="s">
        <v>11</v>
      </c>
      <c r="J1491" s="10"/>
      <c r="K1491" s="9"/>
      <c r="L1491" s="9"/>
      <c r="M1491" s="9"/>
      <c r="N1491" s="9"/>
      <c r="O1491" s="13"/>
      <c r="P1491" s="9"/>
      <c r="Q1491" s="9"/>
      <c r="R1491" s="10"/>
      <c r="S1491" s="9"/>
      <c r="T1491" s="9"/>
      <c r="U1491" s="9"/>
      <c r="V1491" s="14"/>
      <c r="W1491" s="9"/>
      <c r="X1491" s="9"/>
      <c r="Y1491" s="9"/>
      <c r="Z1491" s="9"/>
      <c r="AA1491" s="9"/>
    </row>
    <row r="1492" spans="1:27" ht="12.75">
      <c r="A1492" s="10">
        <v>45426</v>
      </c>
      <c r="B1492" s="9" t="s">
        <v>45</v>
      </c>
      <c r="C1492" s="11">
        <v>2640.72</v>
      </c>
      <c r="D1492" s="9">
        <v>36</v>
      </c>
      <c r="E1492" s="12" t="s">
        <v>335</v>
      </c>
      <c r="F1492" s="9"/>
      <c r="G1492" s="9"/>
      <c r="H1492" s="13">
        <v>0.372</v>
      </c>
      <c r="I1492" s="9" t="s">
        <v>11</v>
      </c>
      <c r="J1492" s="10"/>
      <c r="K1492" s="9"/>
      <c r="L1492" s="9"/>
      <c r="M1492" s="9"/>
      <c r="N1492" s="9"/>
      <c r="O1492" s="13"/>
      <c r="P1492" s="9"/>
      <c r="Q1492" s="9"/>
      <c r="R1492" s="10"/>
      <c r="S1492" s="9"/>
      <c r="T1492" s="9"/>
      <c r="U1492" s="9"/>
      <c r="V1492" s="14"/>
      <c r="W1492" s="9"/>
      <c r="X1492" s="9"/>
      <c r="Y1492" s="9"/>
      <c r="Z1492" s="9"/>
      <c r="AA1492" s="9"/>
    </row>
    <row r="1493" spans="1:27" ht="12.75">
      <c r="A1493" s="10">
        <v>45426</v>
      </c>
      <c r="B1493" s="9" t="s">
        <v>286</v>
      </c>
      <c r="C1493" s="11">
        <v>3764.95</v>
      </c>
      <c r="D1493" s="9">
        <v>40</v>
      </c>
      <c r="E1493" s="12" t="s">
        <v>262</v>
      </c>
      <c r="F1493" s="9"/>
      <c r="G1493" s="9"/>
      <c r="H1493" s="13"/>
      <c r="I1493" s="9" t="s">
        <v>11</v>
      </c>
      <c r="J1493" s="10"/>
      <c r="K1493" s="9"/>
      <c r="L1493" s="9"/>
      <c r="M1493" s="9"/>
      <c r="N1493" s="9"/>
      <c r="O1493" s="13"/>
      <c r="P1493" s="9"/>
      <c r="Q1493" s="9"/>
      <c r="R1493" s="10"/>
      <c r="S1493" s="9"/>
      <c r="T1493" s="9"/>
      <c r="U1493" s="9"/>
      <c r="V1493" s="14"/>
      <c r="W1493" s="9"/>
      <c r="X1493" s="9"/>
      <c r="Y1493" s="9"/>
      <c r="Z1493" s="9"/>
      <c r="AA1493" s="9"/>
    </row>
    <row r="1494" spans="1:27" ht="12.75">
      <c r="A1494" s="10">
        <v>45426</v>
      </c>
      <c r="B1494" s="9" t="s">
        <v>289</v>
      </c>
      <c r="C1494" s="11">
        <v>2583.5</v>
      </c>
      <c r="D1494" s="9">
        <v>28</v>
      </c>
      <c r="E1494" s="12" t="s">
        <v>28</v>
      </c>
      <c r="F1494" s="9"/>
      <c r="G1494" s="9"/>
      <c r="H1494" s="13"/>
      <c r="I1494" s="9" t="s">
        <v>11</v>
      </c>
      <c r="J1494" s="9"/>
      <c r="K1494" s="9"/>
      <c r="L1494" s="9"/>
      <c r="M1494" s="9"/>
      <c r="N1494" s="9"/>
      <c r="O1494" s="13"/>
      <c r="P1494" s="9"/>
      <c r="Q1494" s="9"/>
      <c r="R1494" s="10"/>
      <c r="S1494" s="9"/>
      <c r="T1494" s="9"/>
      <c r="U1494" s="9"/>
      <c r="V1494" s="14"/>
      <c r="W1494" s="9"/>
      <c r="X1494" s="9"/>
      <c r="Y1494" s="9"/>
      <c r="Z1494" s="9"/>
      <c r="AA1494" s="9"/>
    </row>
    <row r="1495" spans="1:27" ht="12.75">
      <c r="A1495" s="10">
        <v>45426</v>
      </c>
      <c r="B1495" s="9" t="s">
        <v>17</v>
      </c>
      <c r="C1495" s="11">
        <v>4136.42</v>
      </c>
      <c r="D1495" s="9">
        <v>45</v>
      </c>
      <c r="E1495" s="12" t="s">
        <v>145</v>
      </c>
      <c r="F1495" s="9"/>
      <c r="G1495" s="9"/>
      <c r="H1495" s="13"/>
      <c r="I1495" s="9" t="s">
        <v>16</v>
      </c>
      <c r="J1495" s="9"/>
      <c r="K1495" s="9"/>
      <c r="L1495" s="9"/>
      <c r="M1495" s="9"/>
      <c r="N1495" s="9"/>
      <c r="O1495" s="13"/>
      <c r="P1495" s="9"/>
      <c r="Q1495" s="9"/>
      <c r="R1495" s="10"/>
      <c r="S1495" s="9"/>
      <c r="T1495" s="9"/>
      <c r="U1495" s="9"/>
      <c r="V1495" s="14"/>
      <c r="W1495" s="9"/>
      <c r="X1495" s="9"/>
      <c r="Y1495" s="9"/>
      <c r="Z1495" s="9"/>
      <c r="AA1495" s="9"/>
    </row>
    <row r="1496" spans="1:27" ht="12.75">
      <c r="A1496" s="10">
        <v>45427</v>
      </c>
      <c r="B1496" s="9" t="s">
        <v>19</v>
      </c>
      <c r="C1496" s="11">
        <v>3043.65</v>
      </c>
      <c r="D1496" s="9">
        <v>39</v>
      </c>
      <c r="E1496" s="12" t="s">
        <v>190</v>
      </c>
      <c r="F1496" s="9"/>
      <c r="G1496" s="9"/>
      <c r="H1496" s="13">
        <v>0.26</v>
      </c>
      <c r="I1496" s="9" t="s">
        <v>16</v>
      </c>
      <c r="J1496" s="9"/>
      <c r="K1496" s="9"/>
      <c r="L1496" s="9"/>
      <c r="M1496" s="9"/>
      <c r="N1496" s="9"/>
      <c r="O1496" s="13"/>
      <c r="P1496" s="9"/>
      <c r="Q1496" s="9"/>
      <c r="R1496" s="10"/>
      <c r="S1496" s="9"/>
      <c r="T1496" s="9"/>
      <c r="U1496" s="9"/>
      <c r="V1496" s="14"/>
      <c r="W1496" s="9"/>
      <c r="X1496" s="9"/>
      <c r="Y1496" s="9"/>
      <c r="Z1496" s="9"/>
      <c r="AA1496" s="9"/>
    </row>
    <row r="1497" spans="1:27" ht="12.75">
      <c r="A1497" s="10">
        <v>45427</v>
      </c>
      <c r="B1497" s="9" t="s">
        <v>21</v>
      </c>
      <c r="C1497" s="11">
        <v>4709.53</v>
      </c>
      <c r="D1497" s="9">
        <v>59</v>
      </c>
      <c r="E1497" s="12" t="s">
        <v>198</v>
      </c>
      <c r="F1497" s="9"/>
      <c r="G1497" s="9"/>
      <c r="H1497" s="13">
        <v>0.29299999999999998</v>
      </c>
      <c r="I1497" s="9" t="s">
        <v>11</v>
      </c>
      <c r="J1497" s="9"/>
      <c r="K1497" s="9"/>
      <c r="L1497" s="9"/>
      <c r="M1497" s="9"/>
      <c r="N1497" s="9"/>
      <c r="O1497" s="13"/>
      <c r="P1497" s="9"/>
      <c r="Q1497" s="9"/>
      <c r="R1497" s="10"/>
      <c r="S1497" s="9"/>
      <c r="T1497" s="9"/>
      <c r="U1497" s="9"/>
      <c r="V1497" s="14"/>
      <c r="W1497" s="9"/>
      <c r="X1497" s="9"/>
      <c r="Y1497" s="9"/>
      <c r="Z1497" s="9"/>
      <c r="AA1497" s="9"/>
    </row>
    <row r="1498" spans="1:27" ht="12.75">
      <c r="A1498" s="10">
        <v>45427</v>
      </c>
      <c r="B1498" s="9" t="s">
        <v>9</v>
      </c>
      <c r="C1498" s="11">
        <v>4281.3</v>
      </c>
      <c r="D1498" s="9">
        <v>60</v>
      </c>
      <c r="E1498" s="12" t="s">
        <v>58</v>
      </c>
      <c r="F1498" s="9"/>
      <c r="G1498" s="9"/>
      <c r="H1498" s="13">
        <v>0.29799999999999999</v>
      </c>
      <c r="I1498" s="9" t="s">
        <v>11</v>
      </c>
      <c r="J1498" s="10"/>
      <c r="K1498" s="9"/>
      <c r="L1498" s="9"/>
      <c r="M1498" s="9"/>
      <c r="N1498" s="9"/>
      <c r="O1498" s="13"/>
      <c r="P1498" s="9"/>
      <c r="Q1498" s="9"/>
      <c r="R1498" s="10"/>
      <c r="S1498" s="9"/>
      <c r="T1498" s="9"/>
      <c r="U1498" s="9"/>
      <c r="V1498" s="14"/>
      <c r="W1498" s="9"/>
      <c r="X1498" s="9"/>
      <c r="Y1498" s="9"/>
      <c r="Z1498" s="9"/>
      <c r="AA1498" s="9"/>
    </row>
    <row r="1499" spans="1:27" ht="12.75">
      <c r="A1499" s="10">
        <v>45427</v>
      </c>
      <c r="B1499" s="9" t="s">
        <v>14</v>
      </c>
      <c r="C1499" s="11">
        <v>3488.79</v>
      </c>
      <c r="D1499" s="9">
        <v>46</v>
      </c>
      <c r="E1499" s="12" t="s">
        <v>234</v>
      </c>
      <c r="F1499" s="9"/>
      <c r="G1499" s="9"/>
      <c r="H1499" s="13">
        <v>0.30099999999999999</v>
      </c>
      <c r="I1499" s="9" t="s">
        <v>16</v>
      </c>
      <c r="J1499" s="10"/>
      <c r="K1499" s="9"/>
      <c r="L1499" s="9"/>
      <c r="M1499" s="9"/>
      <c r="N1499" s="9"/>
      <c r="O1499" s="13"/>
      <c r="P1499" s="9"/>
      <c r="Q1499" s="9"/>
      <c r="R1499" s="10"/>
      <c r="S1499" s="9"/>
      <c r="T1499" s="9"/>
      <c r="U1499" s="9"/>
      <c r="V1499" s="14"/>
      <c r="W1499" s="9"/>
      <c r="X1499" s="9"/>
      <c r="Y1499" s="9"/>
      <c r="Z1499" s="9"/>
      <c r="AA1499" s="9"/>
    </row>
    <row r="1500" spans="1:27" ht="12.75">
      <c r="A1500" s="10">
        <v>45427</v>
      </c>
      <c r="B1500" s="9" t="s">
        <v>45</v>
      </c>
      <c r="C1500" s="11">
        <v>3887.93</v>
      </c>
      <c r="D1500" s="9">
        <v>56</v>
      </c>
      <c r="E1500" s="12" t="s">
        <v>35</v>
      </c>
      <c r="F1500" s="9"/>
      <c r="G1500" s="9"/>
      <c r="H1500" s="13">
        <v>0.316</v>
      </c>
      <c r="I1500" s="9" t="s">
        <v>11</v>
      </c>
      <c r="J1500" s="10"/>
      <c r="K1500" s="9"/>
      <c r="L1500" s="9"/>
      <c r="M1500" s="9"/>
      <c r="N1500" s="9"/>
      <c r="O1500" s="13"/>
      <c r="P1500" s="9"/>
      <c r="Q1500" s="9"/>
      <c r="R1500" s="10"/>
      <c r="S1500" s="9"/>
      <c r="T1500" s="9"/>
      <c r="U1500" s="9"/>
      <c r="V1500" s="14"/>
      <c r="W1500" s="9"/>
      <c r="X1500" s="9"/>
      <c r="Y1500" s="9"/>
      <c r="Z1500" s="9"/>
      <c r="AA1500" s="9"/>
    </row>
    <row r="1501" spans="1:27" ht="12.75">
      <c r="A1501" s="10">
        <v>45427</v>
      </c>
      <c r="B1501" s="9" t="s">
        <v>12</v>
      </c>
      <c r="C1501" s="11">
        <v>3261.29</v>
      </c>
      <c r="D1501" s="9">
        <v>37</v>
      </c>
      <c r="E1501" s="12" t="s">
        <v>197</v>
      </c>
      <c r="F1501" s="9"/>
      <c r="G1501" s="9"/>
      <c r="H1501" s="13">
        <v>0.31900000000000001</v>
      </c>
      <c r="I1501" s="9" t="s">
        <v>11</v>
      </c>
      <c r="J1501" s="10"/>
      <c r="K1501" s="9"/>
      <c r="L1501" s="9"/>
      <c r="M1501" s="9"/>
      <c r="N1501" s="9"/>
      <c r="O1501" s="13"/>
      <c r="P1501" s="9"/>
      <c r="Q1501" s="9"/>
      <c r="R1501" s="10"/>
      <c r="S1501" s="9"/>
      <c r="T1501" s="9"/>
      <c r="U1501" s="9"/>
      <c r="V1501" s="14"/>
      <c r="W1501" s="9"/>
      <c r="X1501" s="9"/>
      <c r="Y1501" s="9"/>
      <c r="Z1501" s="9"/>
      <c r="AA1501" s="9"/>
    </row>
    <row r="1502" spans="1:27" ht="12.75">
      <c r="A1502" s="10">
        <v>45427</v>
      </c>
      <c r="B1502" s="9" t="s">
        <v>43</v>
      </c>
      <c r="C1502" s="11">
        <v>2309.0100000000002</v>
      </c>
      <c r="D1502" s="9">
        <v>34</v>
      </c>
      <c r="E1502" s="12" t="s">
        <v>22</v>
      </c>
      <c r="F1502" s="9"/>
      <c r="G1502" s="9"/>
      <c r="H1502" s="13">
        <v>0.38800000000000001</v>
      </c>
      <c r="I1502" s="9" t="s">
        <v>11</v>
      </c>
      <c r="J1502" s="9"/>
      <c r="K1502" s="9"/>
      <c r="L1502" s="9"/>
      <c r="M1502" s="9"/>
      <c r="N1502" s="9"/>
      <c r="O1502" s="13"/>
      <c r="P1502" s="9"/>
      <c r="Q1502" s="9"/>
      <c r="R1502" s="10"/>
      <c r="S1502" s="9"/>
      <c r="T1502" s="9"/>
      <c r="U1502" s="9"/>
      <c r="V1502" s="14"/>
      <c r="W1502" s="9"/>
      <c r="X1502" s="9"/>
      <c r="Y1502" s="9"/>
      <c r="Z1502" s="9"/>
      <c r="AA1502" s="9"/>
    </row>
    <row r="1503" spans="1:27" ht="12.75">
      <c r="A1503" s="10">
        <v>45427</v>
      </c>
      <c r="B1503" s="9" t="s">
        <v>286</v>
      </c>
      <c r="C1503" s="11">
        <v>2625.35</v>
      </c>
      <c r="D1503" s="9">
        <v>25</v>
      </c>
      <c r="E1503" s="12" t="s">
        <v>70</v>
      </c>
      <c r="F1503" s="9"/>
      <c r="G1503" s="9"/>
      <c r="H1503" s="13"/>
      <c r="I1503" s="9" t="s">
        <v>11</v>
      </c>
      <c r="J1503" s="10"/>
      <c r="K1503" s="9"/>
      <c r="L1503" s="9"/>
      <c r="M1503" s="9"/>
      <c r="N1503" s="9"/>
      <c r="O1503" s="13"/>
      <c r="P1503" s="9"/>
      <c r="Q1503" s="9"/>
      <c r="R1503" s="10"/>
      <c r="S1503" s="9"/>
      <c r="T1503" s="9"/>
      <c r="U1503" s="9"/>
      <c r="V1503" s="14"/>
      <c r="W1503" s="9"/>
      <c r="X1503" s="9"/>
      <c r="Y1503" s="9"/>
      <c r="Z1503" s="9"/>
      <c r="AA1503" s="9"/>
    </row>
    <row r="1504" spans="1:27" ht="12.75">
      <c r="A1504" s="10">
        <v>45427</v>
      </c>
      <c r="B1504" s="9" t="s">
        <v>289</v>
      </c>
      <c r="C1504" s="11">
        <v>3366.02</v>
      </c>
      <c r="D1504" s="9">
        <v>32</v>
      </c>
      <c r="E1504" s="12" t="s">
        <v>201</v>
      </c>
      <c r="F1504" s="9"/>
      <c r="G1504" s="9"/>
      <c r="H1504" s="13"/>
      <c r="I1504" s="9" t="s">
        <v>11</v>
      </c>
      <c r="J1504" s="9"/>
      <c r="K1504" s="9"/>
      <c r="L1504" s="9"/>
      <c r="M1504" s="9"/>
      <c r="N1504" s="9"/>
      <c r="O1504" s="13"/>
      <c r="P1504" s="9"/>
      <c r="Q1504" s="9"/>
      <c r="R1504" s="10"/>
      <c r="S1504" s="9"/>
      <c r="T1504" s="9"/>
      <c r="U1504" s="9"/>
      <c r="V1504" s="14"/>
      <c r="W1504" s="9"/>
      <c r="X1504" s="9"/>
      <c r="Y1504" s="9"/>
      <c r="Z1504" s="9"/>
      <c r="AA1504" s="9"/>
    </row>
    <row r="1505" spans="1:27" ht="12.75">
      <c r="A1505" s="10">
        <v>45427</v>
      </c>
      <c r="B1505" s="9" t="s">
        <v>17</v>
      </c>
      <c r="C1505" s="11">
        <v>4236.46</v>
      </c>
      <c r="D1505" s="9">
        <v>51</v>
      </c>
      <c r="E1505" s="12" t="s">
        <v>20</v>
      </c>
      <c r="F1505" s="9"/>
      <c r="G1505" s="9"/>
      <c r="H1505" s="13"/>
      <c r="I1505" s="9" t="s">
        <v>16</v>
      </c>
      <c r="J1505" s="9"/>
      <c r="K1505" s="9"/>
      <c r="L1505" s="9"/>
      <c r="M1505" s="9"/>
      <c r="N1505" s="9"/>
      <c r="O1505" s="13"/>
      <c r="P1505" s="9"/>
      <c r="Q1505" s="9"/>
      <c r="R1505" s="10"/>
      <c r="S1505" s="9"/>
      <c r="T1505" s="9"/>
      <c r="U1505" s="9"/>
      <c r="V1505" s="14"/>
      <c r="W1505" s="9"/>
      <c r="X1505" s="9"/>
      <c r="Y1505" s="9"/>
      <c r="Z1505" s="9"/>
      <c r="AA1505" s="9"/>
    </row>
    <row r="1506" spans="1:27" ht="12.75">
      <c r="A1506" s="10">
        <v>45428</v>
      </c>
      <c r="B1506" s="9" t="s">
        <v>14</v>
      </c>
      <c r="C1506" s="11">
        <v>3292.32</v>
      </c>
      <c r="D1506" s="9">
        <v>41</v>
      </c>
      <c r="E1506" s="12" t="s">
        <v>78</v>
      </c>
      <c r="F1506" s="9"/>
      <c r="G1506" s="9"/>
      <c r="H1506" s="13">
        <v>-0.43</v>
      </c>
      <c r="I1506" s="9" t="s">
        <v>16</v>
      </c>
      <c r="J1506" s="10"/>
      <c r="K1506" s="9"/>
      <c r="L1506" s="9"/>
      <c r="M1506" s="9"/>
      <c r="N1506" s="9"/>
      <c r="O1506" s="13"/>
      <c r="P1506" s="9"/>
      <c r="Q1506" s="9"/>
      <c r="R1506" s="10"/>
      <c r="S1506" s="9"/>
      <c r="T1506" s="9"/>
      <c r="U1506" s="9"/>
      <c r="V1506" s="14"/>
      <c r="W1506" s="9"/>
      <c r="X1506" s="9"/>
      <c r="Y1506" s="9"/>
      <c r="Z1506" s="9"/>
      <c r="AA1506" s="9"/>
    </row>
    <row r="1507" spans="1:27" ht="12.75">
      <c r="A1507" s="10">
        <v>45428</v>
      </c>
      <c r="B1507" s="9" t="s">
        <v>19</v>
      </c>
      <c r="C1507" s="11">
        <v>3832.09</v>
      </c>
      <c r="D1507" s="9">
        <v>57</v>
      </c>
      <c r="E1507" s="12" t="s">
        <v>35</v>
      </c>
      <c r="F1507" s="9"/>
      <c r="G1507" s="9"/>
      <c r="H1507" s="13">
        <v>0.26700000000000002</v>
      </c>
      <c r="I1507" s="9" t="s">
        <v>16</v>
      </c>
      <c r="J1507" s="9"/>
      <c r="K1507" s="9"/>
      <c r="L1507" s="9"/>
      <c r="M1507" s="9"/>
      <c r="N1507" s="9"/>
      <c r="O1507" s="13"/>
      <c r="P1507" s="9"/>
      <c r="Q1507" s="9"/>
      <c r="R1507" s="10"/>
      <c r="S1507" s="9"/>
      <c r="T1507" s="9"/>
      <c r="U1507" s="9"/>
      <c r="V1507" s="14"/>
      <c r="W1507" s="9"/>
      <c r="X1507" s="9"/>
      <c r="Y1507" s="9"/>
      <c r="Z1507" s="9"/>
      <c r="AA1507" s="9"/>
    </row>
    <row r="1508" spans="1:27" ht="12.75">
      <c r="A1508" s="10">
        <v>45428</v>
      </c>
      <c r="B1508" s="9" t="s">
        <v>45</v>
      </c>
      <c r="C1508" s="11">
        <v>3750.2</v>
      </c>
      <c r="D1508" s="9">
        <v>45</v>
      </c>
      <c r="E1508" s="12" t="s">
        <v>39</v>
      </c>
      <c r="F1508" s="9"/>
      <c r="G1508" s="9"/>
      <c r="H1508" s="13">
        <v>0.31</v>
      </c>
      <c r="I1508" s="9" t="s">
        <v>11</v>
      </c>
      <c r="J1508" s="10"/>
      <c r="K1508" s="9"/>
      <c r="L1508" s="9"/>
      <c r="M1508" s="9"/>
      <c r="N1508" s="9"/>
      <c r="O1508" s="13"/>
      <c r="P1508" s="9"/>
      <c r="Q1508" s="9"/>
      <c r="R1508" s="10"/>
      <c r="S1508" s="9"/>
      <c r="T1508" s="9"/>
      <c r="U1508" s="9"/>
      <c r="V1508" s="14"/>
      <c r="W1508" s="9"/>
      <c r="X1508" s="9"/>
      <c r="Y1508" s="9"/>
      <c r="Z1508" s="9"/>
      <c r="AA1508" s="9"/>
    </row>
    <row r="1509" spans="1:27" ht="12.75">
      <c r="A1509" s="10">
        <v>45428</v>
      </c>
      <c r="B1509" s="9" t="s">
        <v>9</v>
      </c>
      <c r="C1509" s="11">
        <v>2563.37</v>
      </c>
      <c r="D1509" s="9">
        <v>37</v>
      </c>
      <c r="E1509" s="12" t="s">
        <v>50</v>
      </c>
      <c r="F1509" s="9"/>
      <c r="G1509" s="9"/>
      <c r="H1509" s="13">
        <v>0.32</v>
      </c>
      <c r="I1509" s="9" t="s">
        <v>11</v>
      </c>
      <c r="J1509" s="10"/>
      <c r="K1509" s="9"/>
      <c r="L1509" s="9"/>
      <c r="M1509" s="9"/>
      <c r="N1509" s="9"/>
      <c r="O1509" s="13"/>
      <c r="P1509" s="9"/>
      <c r="Q1509" s="9"/>
      <c r="R1509" s="10"/>
      <c r="S1509" s="9"/>
      <c r="T1509" s="9"/>
      <c r="U1509" s="9"/>
      <c r="V1509" s="14"/>
      <c r="W1509" s="9"/>
      <c r="X1509" s="9"/>
      <c r="Y1509" s="9"/>
      <c r="Z1509" s="9"/>
      <c r="AA1509" s="9"/>
    </row>
    <row r="1510" spans="1:27" ht="12.75">
      <c r="A1510" s="10">
        <v>45428</v>
      </c>
      <c r="B1510" s="9" t="s">
        <v>12</v>
      </c>
      <c r="C1510" s="11">
        <v>3714.35</v>
      </c>
      <c r="D1510" s="9">
        <v>43</v>
      </c>
      <c r="E1510" s="12" t="s">
        <v>10</v>
      </c>
      <c r="F1510" s="9"/>
      <c r="G1510" s="9"/>
      <c r="H1510" s="13">
        <v>0.33</v>
      </c>
      <c r="I1510" s="9" t="s">
        <v>11</v>
      </c>
      <c r="J1510" s="10"/>
      <c r="K1510" s="9"/>
      <c r="L1510" s="9"/>
      <c r="M1510" s="9"/>
      <c r="N1510" s="9"/>
      <c r="O1510" s="13"/>
      <c r="P1510" s="9"/>
      <c r="Q1510" s="9"/>
      <c r="R1510" s="10"/>
      <c r="S1510" s="9"/>
      <c r="T1510" s="9"/>
      <c r="U1510" s="9"/>
      <c r="V1510" s="14"/>
      <c r="W1510" s="9"/>
      <c r="X1510" s="9"/>
      <c r="Y1510" s="9"/>
      <c r="Z1510" s="9"/>
      <c r="AA1510" s="9"/>
    </row>
    <row r="1511" spans="1:27" ht="12.75">
      <c r="A1511" s="10">
        <v>45428</v>
      </c>
      <c r="B1511" s="9" t="s">
        <v>21</v>
      </c>
      <c r="C1511" s="11">
        <v>4048.99</v>
      </c>
      <c r="D1511" s="9">
        <v>58</v>
      </c>
      <c r="E1511" s="12" t="s">
        <v>28</v>
      </c>
      <c r="F1511" s="9"/>
      <c r="G1511" s="9"/>
      <c r="H1511" s="13">
        <v>0.33400000000000002</v>
      </c>
      <c r="I1511" s="9" t="s">
        <v>11</v>
      </c>
      <c r="J1511" s="9"/>
      <c r="K1511" s="9"/>
      <c r="L1511" s="9"/>
      <c r="M1511" s="9"/>
      <c r="N1511" s="9"/>
      <c r="O1511" s="13"/>
      <c r="P1511" s="9"/>
      <c r="Q1511" s="9"/>
      <c r="R1511" s="10"/>
      <c r="S1511" s="9"/>
      <c r="T1511" s="9"/>
      <c r="U1511" s="9"/>
      <c r="V1511" s="14"/>
      <c r="W1511" s="9"/>
      <c r="X1511" s="9"/>
      <c r="Y1511" s="9"/>
      <c r="Z1511" s="9"/>
      <c r="AA1511" s="9"/>
    </row>
    <row r="1512" spans="1:27" ht="12.75">
      <c r="A1512" s="10">
        <v>45428</v>
      </c>
      <c r="B1512" s="9" t="s">
        <v>43</v>
      </c>
      <c r="C1512" s="11">
        <v>3345.57</v>
      </c>
      <c r="D1512" s="9">
        <v>43</v>
      </c>
      <c r="E1512" s="12" t="s">
        <v>129</v>
      </c>
      <c r="F1512" s="9"/>
      <c r="G1512" s="9"/>
      <c r="H1512" s="13">
        <v>0.38</v>
      </c>
      <c r="I1512" s="9" t="s">
        <v>11</v>
      </c>
      <c r="J1512" s="9"/>
      <c r="K1512" s="9"/>
      <c r="L1512" s="9"/>
      <c r="M1512" s="9"/>
      <c r="N1512" s="9"/>
      <c r="O1512" s="13"/>
      <c r="P1512" s="9"/>
      <c r="Q1512" s="9"/>
      <c r="R1512" s="10"/>
      <c r="S1512" s="9"/>
      <c r="T1512" s="9"/>
      <c r="U1512" s="9"/>
      <c r="V1512" s="14"/>
      <c r="W1512" s="9"/>
      <c r="X1512" s="9"/>
      <c r="Y1512" s="9"/>
      <c r="Z1512" s="9"/>
      <c r="AA1512" s="9"/>
    </row>
    <row r="1513" spans="1:27" ht="12.75">
      <c r="A1513" s="10">
        <v>45428</v>
      </c>
      <c r="B1513" s="9" t="s">
        <v>286</v>
      </c>
      <c r="C1513" s="11">
        <v>2420.6999999999998</v>
      </c>
      <c r="D1513" s="9">
        <v>28</v>
      </c>
      <c r="E1513" s="12" t="s">
        <v>80</v>
      </c>
      <c r="F1513" s="9"/>
      <c r="G1513" s="9"/>
      <c r="H1513" s="13"/>
      <c r="I1513" s="9" t="s">
        <v>11</v>
      </c>
      <c r="J1513" s="10"/>
      <c r="K1513" s="9"/>
      <c r="L1513" s="9"/>
      <c r="M1513" s="9"/>
      <c r="N1513" s="9"/>
      <c r="O1513" s="13"/>
      <c r="P1513" s="9"/>
      <c r="Q1513" s="9"/>
      <c r="R1513" s="10"/>
      <c r="S1513" s="9"/>
      <c r="T1513" s="9"/>
      <c r="U1513" s="9"/>
      <c r="V1513" s="14"/>
      <c r="W1513" s="9"/>
      <c r="X1513" s="9"/>
      <c r="Y1513" s="9"/>
      <c r="Z1513" s="9"/>
      <c r="AA1513" s="9"/>
    </row>
    <row r="1514" spans="1:27" ht="12.75">
      <c r="A1514" s="10">
        <v>45428</v>
      </c>
      <c r="B1514" s="9" t="s">
        <v>289</v>
      </c>
      <c r="C1514" s="11">
        <v>2487.1999999999998</v>
      </c>
      <c r="D1514" s="9">
        <v>24</v>
      </c>
      <c r="E1514" s="12" t="s">
        <v>87</v>
      </c>
      <c r="F1514" s="9"/>
      <c r="G1514" s="9"/>
      <c r="H1514" s="13"/>
      <c r="I1514" s="9" t="s">
        <v>11</v>
      </c>
      <c r="J1514" s="9"/>
      <c r="K1514" s="9"/>
      <c r="L1514" s="9"/>
      <c r="M1514" s="9"/>
      <c r="N1514" s="9"/>
      <c r="O1514" s="13"/>
      <c r="P1514" s="9"/>
      <c r="Q1514" s="9"/>
      <c r="R1514" s="10"/>
      <c r="S1514" s="9"/>
      <c r="T1514" s="9"/>
      <c r="U1514" s="9"/>
      <c r="V1514" s="14"/>
      <c r="W1514" s="9"/>
      <c r="X1514" s="9"/>
      <c r="Y1514" s="9"/>
      <c r="Z1514" s="9"/>
      <c r="AA1514" s="9"/>
    </row>
    <row r="1515" spans="1:27" ht="12.75">
      <c r="A1515" s="10">
        <v>45428</v>
      </c>
      <c r="B1515" s="9" t="s">
        <v>17</v>
      </c>
      <c r="C1515" s="11">
        <v>2528.6799999999998</v>
      </c>
      <c r="D1515" s="9">
        <v>32</v>
      </c>
      <c r="E1515" s="12" t="s">
        <v>330</v>
      </c>
      <c r="F1515" s="9"/>
      <c r="G1515" s="9"/>
      <c r="H1515" s="13"/>
      <c r="I1515" s="9" t="s">
        <v>16</v>
      </c>
      <c r="J1515" s="9"/>
      <c r="K1515" s="9"/>
      <c r="L1515" s="9"/>
      <c r="M1515" s="9"/>
      <c r="N1515" s="9"/>
      <c r="O1515" s="13"/>
      <c r="P1515" s="9"/>
      <c r="Q1515" s="9"/>
      <c r="R1515" s="10"/>
      <c r="S1515" s="9"/>
      <c r="T1515" s="9"/>
      <c r="U1515" s="9"/>
      <c r="V1515" s="14"/>
      <c r="W1515" s="9"/>
      <c r="X1515" s="9"/>
      <c r="Y1515" s="9"/>
      <c r="Z1515" s="9"/>
      <c r="AA1515" s="9"/>
    </row>
    <row r="1516" spans="1:27" ht="12.75">
      <c r="A1516" s="10">
        <v>45429</v>
      </c>
      <c r="B1516" s="9" t="s">
        <v>14</v>
      </c>
      <c r="C1516" s="11">
        <v>6567.13</v>
      </c>
      <c r="D1516" s="9">
        <v>84</v>
      </c>
      <c r="E1516" s="12" t="s">
        <v>222</v>
      </c>
      <c r="F1516" s="9"/>
      <c r="G1516" s="9"/>
      <c r="H1516" s="13">
        <v>0.184</v>
      </c>
      <c r="I1516" s="9" t="s">
        <v>16</v>
      </c>
      <c r="J1516" s="10"/>
      <c r="K1516" s="9"/>
      <c r="L1516" s="9"/>
      <c r="M1516" s="9"/>
      <c r="N1516" s="9"/>
      <c r="O1516" s="13"/>
      <c r="P1516" s="9"/>
      <c r="Q1516" s="9"/>
      <c r="R1516" s="10"/>
      <c r="S1516" s="9"/>
      <c r="T1516" s="9"/>
      <c r="U1516" s="9"/>
      <c r="V1516" s="14"/>
      <c r="W1516" s="9"/>
      <c r="X1516" s="9"/>
      <c r="Y1516" s="9"/>
      <c r="Z1516" s="9"/>
      <c r="AA1516" s="9"/>
    </row>
    <row r="1517" spans="1:27" ht="12.75">
      <c r="A1517" s="10">
        <v>45429</v>
      </c>
      <c r="B1517" s="9" t="s">
        <v>19</v>
      </c>
      <c r="C1517" s="11">
        <v>7543.3</v>
      </c>
      <c r="D1517" s="9">
        <v>91</v>
      </c>
      <c r="E1517" s="12" t="s">
        <v>135</v>
      </c>
      <c r="F1517" s="9"/>
      <c r="G1517" s="9"/>
      <c r="H1517" s="13">
        <v>0.25700000000000001</v>
      </c>
      <c r="I1517" s="9" t="s">
        <v>16</v>
      </c>
      <c r="J1517" s="9"/>
      <c r="K1517" s="9"/>
      <c r="L1517" s="9"/>
      <c r="M1517" s="9"/>
      <c r="N1517" s="9"/>
      <c r="O1517" s="13"/>
      <c r="P1517" s="9"/>
      <c r="Q1517" s="9"/>
      <c r="R1517" s="10"/>
      <c r="S1517" s="9"/>
      <c r="T1517" s="9"/>
      <c r="U1517" s="9"/>
      <c r="V1517" s="14"/>
      <c r="W1517" s="9"/>
      <c r="X1517" s="9"/>
      <c r="Y1517" s="9"/>
      <c r="Z1517" s="9"/>
      <c r="AA1517" s="9"/>
    </row>
    <row r="1518" spans="1:27" ht="12.75">
      <c r="A1518" s="10">
        <v>45429</v>
      </c>
      <c r="B1518" s="9" t="s">
        <v>21</v>
      </c>
      <c r="C1518" s="11">
        <v>12066.54</v>
      </c>
      <c r="D1518" s="9">
        <v>143</v>
      </c>
      <c r="E1518" s="12" t="s">
        <v>75</v>
      </c>
      <c r="F1518" s="9"/>
      <c r="G1518" s="9"/>
      <c r="H1518" s="13">
        <v>0.29799999999999999</v>
      </c>
      <c r="I1518" s="9" t="s">
        <v>11</v>
      </c>
      <c r="J1518" s="9"/>
      <c r="K1518" s="9"/>
      <c r="L1518" s="9"/>
      <c r="M1518" s="9"/>
      <c r="N1518" s="9"/>
      <c r="O1518" s="13"/>
      <c r="P1518" s="9"/>
      <c r="Q1518" s="9"/>
      <c r="R1518" s="10"/>
      <c r="S1518" s="9"/>
      <c r="T1518" s="9"/>
      <c r="U1518" s="9"/>
      <c r="V1518" s="14"/>
      <c r="W1518" s="9"/>
      <c r="X1518" s="9"/>
      <c r="Y1518" s="9"/>
      <c r="Z1518" s="9"/>
      <c r="AA1518" s="9"/>
    </row>
    <row r="1519" spans="1:27" ht="12.75">
      <c r="A1519" s="10">
        <v>45429</v>
      </c>
      <c r="B1519" s="9" t="s">
        <v>12</v>
      </c>
      <c r="C1519" s="11">
        <v>9005.6299999999992</v>
      </c>
      <c r="D1519" s="9">
        <v>103</v>
      </c>
      <c r="E1519" s="12" t="s">
        <v>15</v>
      </c>
      <c r="F1519" s="9"/>
      <c r="G1519" s="9"/>
      <c r="H1519" s="13">
        <v>0.32600000000000001</v>
      </c>
      <c r="I1519" s="9" t="s">
        <v>11</v>
      </c>
      <c r="J1519" s="10"/>
      <c r="K1519" s="9"/>
      <c r="L1519" s="9"/>
      <c r="M1519" s="9"/>
      <c r="N1519" s="9"/>
      <c r="O1519" s="13"/>
      <c r="P1519" s="9"/>
      <c r="Q1519" s="9"/>
      <c r="R1519" s="10"/>
      <c r="S1519" s="9"/>
      <c r="T1519" s="9"/>
      <c r="U1519" s="9"/>
      <c r="V1519" s="14"/>
      <c r="W1519" s="9"/>
      <c r="X1519" s="9"/>
      <c r="Y1519" s="9"/>
      <c r="Z1519" s="9"/>
      <c r="AA1519" s="9"/>
    </row>
    <row r="1520" spans="1:27" ht="12.75">
      <c r="A1520" s="10">
        <v>45429</v>
      </c>
      <c r="B1520" s="9" t="s">
        <v>43</v>
      </c>
      <c r="C1520" s="11">
        <v>7616.3</v>
      </c>
      <c r="D1520" s="9">
        <v>91</v>
      </c>
      <c r="E1520" s="12" t="s">
        <v>104</v>
      </c>
      <c r="F1520" s="9"/>
      <c r="G1520" s="9"/>
      <c r="H1520" s="13">
        <v>0.32800000000000001</v>
      </c>
      <c r="I1520" s="9" t="s">
        <v>11</v>
      </c>
      <c r="J1520" s="9"/>
      <c r="K1520" s="9"/>
      <c r="L1520" s="9"/>
      <c r="M1520" s="9"/>
      <c r="N1520" s="9"/>
      <c r="O1520" s="13"/>
      <c r="P1520" s="9"/>
      <c r="Q1520" s="9"/>
      <c r="R1520" s="10"/>
      <c r="S1520" s="9"/>
      <c r="T1520" s="9"/>
      <c r="U1520" s="9"/>
      <c r="V1520" s="14"/>
      <c r="W1520" s="9"/>
      <c r="X1520" s="9"/>
      <c r="Y1520" s="9"/>
      <c r="Z1520" s="9"/>
      <c r="AA1520" s="9"/>
    </row>
    <row r="1521" spans="1:27" ht="12.75">
      <c r="A1521" s="10">
        <v>45429</v>
      </c>
      <c r="B1521" s="9" t="s">
        <v>9</v>
      </c>
      <c r="C1521" s="11">
        <v>8130.1</v>
      </c>
      <c r="D1521" s="9">
        <v>96</v>
      </c>
      <c r="E1521" s="12" t="s">
        <v>189</v>
      </c>
      <c r="F1521" s="9"/>
      <c r="G1521" s="9"/>
      <c r="H1521" s="13">
        <v>0.33</v>
      </c>
      <c r="I1521" s="9" t="s">
        <v>11</v>
      </c>
      <c r="J1521" s="10"/>
      <c r="K1521" s="9"/>
      <c r="L1521" s="9"/>
      <c r="M1521" s="9"/>
      <c r="N1521" s="9"/>
      <c r="O1521" s="13"/>
      <c r="P1521" s="9"/>
      <c r="Q1521" s="9"/>
      <c r="R1521" s="10"/>
      <c r="S1521" s="9"/>
      <c r="T1521" s="9"/>
      <c r="U1521" s="9"/>
      <c r="V1521" s="14"/>
      <c r="W1521" s="9"/>
      <c r="X1521" s="9"/>
      <c r="Y1521" s="9"/>
      <c r="Z1521" s="9"/>
      <c r="AA1521" s="9"/>
    </row>
    <row r="1522" spans="1:27" ht="12.75">
      <c r="A1522" s="10">
        <v>45429</v>
      </c>
      <c r="B1522" s="9" t="s">
        <v>45</v>
      </c>
      <c r="C1522" s="11">
        <v>8163.28</v>
      </c>
      <c r="D1522" s="9">
        <v>101</v>
      </c>
      <c r="E1522" s="12" t="s">
        <v>36</v>
      </c>
      <c r="F1522" s="9"/>
      <c r="G1522" s="9"/>
      <c r="H1522" s="13">
        <v>0.35699999999999998</v>
      </c>
      <c r="I1522" s="9" t="s">
        <v>11</v>
      </c>
      <c r="J1522" s="10"/>
      <c r="K1522" s="9"/>
      <c r="L1522" s="9"/>
      <c r="M1522" s="9"/>
      <c r="N1522" s="9"/>
      <c r="O1522" s="13"/>
      <c r="P1522" s="9"/>
      <c r="Q1522" s="9"/>
      <c r="R1522" s="10"/>
      <c r="S1522" s="9"/>
      <c r="T1522" s="9"/>
      <c r="U1522" s="9"/>
      <c r="V1522" s="14"/>
      <c r="W1522" s="9"/>
      <c r="X1522" s="9"/>
      <c r="Y1522" s="9"/>
      <c r="Z1522" s="9"/>
      <c r="AA1522" s="9"/>
    </row>
    <row r="1523" spans="1:27" ht="12.75">
      <c r="A1523" s="10">
        <v>45429</v>
      </c>
      <c r="B1523" s="9" t="s">
        <v>286</v>
      </c>
      <c r="C1523" s="11">
        <v>5087.84</v>
      </c>
      <c r="D1523" s="9">
        <v>61</v>
      </c>
      <c r="E1523" s="12" t="s">
        <v>104</v>
      </c>
      <c r="F1523" s="9"/>
      <c r="G1523" s="9"/>
      <c r="H1523" s="13"/>
      <c r="I1523" s="9" t="s">
        <v>11</v>
      </c>
      <c r="J1523" s="10"/>
      <c r="K1523" s="9"/>
      <c r="L1523" s="9"/>
      <c r="M1523" s="9"/>
      <c r="N1523" s="9"/>
      <c r="O1523" s="13"/>
      <c r="P1523" s="9"/>
      <c r="Q1523" s="9"/>
      <c r="R1523" s="10"/>
      <c r="S1523" s="9"/>
      <c r="T1523" s="9"/>
      <c r="U1523" s="9"/>
      <c r="V1523" s="14"/>
      <c r="W1523" s="9"/>
      <c r="X1523" s="9"/>
      <c r="Y1523" s="9"/>
      <c r="Z1523" s="9"/>
      <c r="AA1523" s="9"/>
    </row>
    <row r="1524" spans="1:27" ht="12.75">
      <c r="A1524" s="10">
        <v>45429</v>
      </c>
      <c r="B1524" s="9" t="s">
        <v>289</v>
      </c>
      <c r="C1524" s="11">
        <v>7167.49</v>
      </c>
      <c r="D1524" s="9">
        <v>75</v>
      </c>
      <c r="E1524" s="12" t="s">
        <v>362</v>
      </c>
      <c r="F1524" s="9"/>
      <c r="G1524" s="9"/>
      <c r="H1524" s="13"/>
      <c r="I1524" s="9" t="s">
        <v>11</v>
      </c>
      <c r="J1524" s="9"/>
      <c r="K1524" s="9"/>
      <c r="L1524" s="9"/>
      <c r="M1524" s="9"/>
      <c r="N1524" s="9"/>
      <c r="O1524" s="13"/>
      <c r="P1524" s="9"/>
      <c r="Q1524" s="9"/>
      <c r="R1524" s="10"/>
      <c r="S1524" s="9"/>
      <c r="T1524" s="9"/>
      <c r="U1524" s="9"/>
      <c r="V1524" s="14"/>
      <c r="W1524" s="9"/>
      <c r="X1524" s="9"/>
      <c r="Y1524" s="9"/>
      <c r="Z1524" s="9"/>
      <c r="AA1524" s="9"/>
    </row>
    <row r="1525" spans="1:27" ht="12.75">
      <c r="A1525" s="10">
        <v>45429</v>
      </c>
      <c r="B1525" s="9" t="s">
        <v>17</v>
      </c>
      <c r="C1525" s="11">
        <v>10022.67</v>
      </c>
      <c r="D1525" s="9">
        <v>101</v>
      </c>
      <c r="E1525" s="12" t="s">
        <v>214</v>
      </c>
      <c r="F1525" s="9"/>
      <c r="G1525" s="9"/>
      <c r="H1525" s="13"/>
      <c r="I1525" s="9" t="s">
        <v>16</v>
      </c>
      <c r="J1525" s="9"/>
      <c r="K1525" s="9"/>
      <c r="L1525" s="9"/>
      <c r="M1525" s="9"/>
      <c r="N1525" s="9"/>
      <c r="O1525" s="13"/>
      <c r="P1525" s="9"/>
      <c r="Q1525" s="9"/>
      <c r="R1525" s="10"/>
      <c r="S1525" s="9"/>
      <c r="T1525" s="9"/>
      <c r="U1525" s="9"/>
      <c r="V1525" s="14"/>
      <c r="W1525" s="9"/>
      <c r="X1525" s="9"/>
      <c r="Y1525" s="9"/>
      <c r="Z1525" s="9"/>
      <c r="AA1525" s="9"/>
    </row>
    <row r="1526" spans="1:27" ht="12.75">
      <c r="A1526" s="10">
        <v>45430</v>
      </c>
      <c r="B1526" s="9" t="s">
        <v>19</v>
      </c>
      <c r="C1526" s="11">
        <v>7578.63</v>
      </c>
      <c r="D1526" s="9">
        <v>96</v>
      </c>
      <c r="E1526" s="12" t="s">
        <v>77</v>
      </c>
      <c r="F1526" s="9"/>
      <c r="G1526" s="9"/>
      <c r="H1526" s="13">
        <v>0.25</v>
      </c>
      <c r="I1526" s="9" t="s">
        <v>16</v>
      </c>
      <c r="J1526" s="9"/>
      <c r="K1526" s="9"/>
      <c r="L1526" s="9"/>
      <c r="M1526" s="9"/>
      <c r="N1526" s="9"/>
      <c r="O1526" s="13"/>
      <c r="P1526" s="9"/>
      <c r="Q1526" s="9"/>
      <c r="R1526" s="10"/>
      <c r="S1526" s="9"/>
      <c r="T1526" s="9"/>
      <c r="U1526" s="9"/>
      <c r="V1526" s="14"/>
      <c r="W1526" s="9"/>
      <c r="X1526" s="9"/>
      <c r="Y1526" s="9"/>
      <c r="Z1526" s="9"/>
      <c r="AA1526" s="9"/>
    </row>
    <row r="1527" spans="1:27" ht="12.75">
      <c r="A1527" s="10">
        <v>45430</v>
      </c>
      <c r="B1527" s="9" t="s">
        <v>21</v>
      </c>
      <c r="C1527" s="11">
        <v>7511.36</v>
      </c>
      <c r="D1527" s="9">
        <v>103</v>
      </c>
      <c r="E1527" s="12" t="s">
        <v>126</v>
      </c>
      <c r="F1527" s="9"/>
      <c r="G1527" s="9"/>
      <c r="H1527" s="13">
        <v>0.29299999999999998</v>
      </c>
      <c r="I1527" s="9" t="s">
        <v>11</v>
      </c>
      <c r="J1527" s="9"/>
      <c r="K1527" s="9"/>
      <c r="L1527" s="9"/>
      <c r="M1527" s="9"/>
      <c r="N1527" s="9"/>
      <c r="O1527" s="13"/>
      <c r="P1527" s="9"/>
      <c r="Q1527" s="9"/>
      <c r="R1527" s="10"/>
      <c r="S1527" s="9"/>
      <c r="T1527" s="9"/>
      <c r="U1527" s="9"/>
      <c r="V1527" s="14"/>
      <c r="W1527" s="9"/>
      <c r="X1527" s="9"/>
      <c r="Y1527" s="9"/>
      <c r="Z1527" s="9"/>
      <c r="AA1527" s="9"/>
    </row>
    <row r="1528" spans="1:27" ht="12.75">
      <c r="A1528" s="10">
        <v>45430</v>
      </c>
      <c r="B1528" s="9" t="s">
        <v>9</v>
      </c>
      <c r="C1528" s="11">
        <v>7900.68</v>
      </c>
      <c r="D1528" s="9">
        <v>99</v>
      </c>
      <c r="E1528" s="12" t="s">
        <v>46</v>
      </c>
      <c r="F1528" s="9"/>
      <c r="G1528" s="9"/>
      <c r="H1528" s="13">
        <v>0.30199999999999999</v>
      </c>
      <c r="I1528" s="9" t="s">
        <v>11</v>
      </c>
      <c r="J1528" s="10"/>
      <c r="K1528" s="9"/>
      <c r="L1528" s="9"/>
      <c r="M1528" s="9"/>
      <c r="N1528" s="9"/>
      <c r="O1528" s="13"/>
      <c r="P1528" s="9"/>
      <c r="Q1528" s="9"/>
      <c r="R1528" s="10"/>
      <c r="S1528" s="9"/>
      <c r="T1528" s="9"/>
      <c r="U1528" s="9"/>
      <c r="V1528" s="14"/>
      <c r="W1528" s="9"/>
      <c r="X1528" s="9"/>
      <c r="Y1528" s="9"/>
      <c r="Z1528" s="9"/>
      <c r="AA1528" s="9"/>
    </row>
    <row r="1529" spans="1:27" ht="12.75">
      <c r="A1529" s="10">
        <v>45430</v>
      </c>
      <c r="B1529" s="9" t="s">
        <v>45</v>
      </c>
      <c r="C1529" s="11">
        <v>9630.93</v>
      </c>
      <c r="D1529" s="9">
        <v>109</v>
      </c>
      <c r="E1529" s="12" t="s">
        <v>55</v>
      </c>
      <c r="F1529" s="9"/>
      <c r="G1529" s="9"/>
      <c r="H1529" s="13">
        <v>0.317</v>
      </c>
      <c r="I1529" s="9" t="s">
        <v>11</v>
      </c>
      <c r="J1529" s="10"/>
      <c r="K1529" s="9"/>
      <c r="L1529" s="9"/>
      <c r="M1529" s="9"/>
      <c r="N1529" s="9"/>
      <c r="O1529" s="13"/>
      <c r="P1529" s="9"/>
      <c r="Q1529" s="9"/>
      <c r="R1529" s="10"/>
      <c r="S1529" s="9"/>
      <c r="T1529" s="9"/>
      <c r="U1529" s="9"/>
      <c r="V1529" s="14"/>
      <c r="W1529" s="9"/>
      <c r="X1529" s="9"/>
      <c r="Y1529" s="9"/>
      <c r="Z1529" s="9"/>
      <c r="AA1529" s="9"/>
    </row>
    <row r="1530" spans="1:27" ht="12.75">
      <c r="A1530" s="10">
        <v>45430</v>
      </c>
      <c r="B1530" s="9" t="s">
        <v>43</v>
      </c>
      <c r="C1530" s="11">
        <v>7717.79</v>
      </c>
      <c r="D1530" s="9">
        <v>98</v>
      </c>
      <c r="E1530" s="12" t="s">
        <v>69</v>
      </c>
      <c r="F1530" s="9"/>
      <c r="G1530" s="9"/>
      <c r="H1530" s="13">
        <v>0.32600000000000001</v>
      </c>
      <c r="I1530" s="9" t="s">
        <v>11</v>
      </c>
      <c r="J1530" s="9"/>
      <c r="K1530" s="9"/>
      <c r="L1530" s="9"/>
      <c r="M1530" s="9"/>
      <c r="N1530" s="9"/>
      <c r="O1530" s="13"/>
      <c r="P1530" s="9"/>
      <c r="Q1530" s="9"/>
      <c r="R1530" s="10"/>
      <c r="S1530" s="9"/>
      <c r="T1530" s="9"/>
      <c r="U1530" s="9"/>
      <c r="V1530" s="14"/>
      <c r="W1530" s="9"/>
      <c r="X1530" s="9"/>
      <c r="Y1530" s="9"/>
      <c r="Z1530" s="9"/>
      <c r="AA1530" s="9"/>
    </row>
    <row r="1531" spans="1:27" ht="12.75">
      <c r="A1531" s="10">
        <v>45430</v>
      </c>
      <c r="B1531" s="9" t="s">
        <v>12</v>
      </c>
      <c r="C1531" s="11">
        <v>7760.61</v>
      </c>
      <c r="D1531" s="9">
        <v>93</v>
      </c>
      <c r="E1531" s="12" t="s">
        <v>39</v>
      </c>
      <c r="F1531" s="9"/>
      <c r="G1531" s="9"/>
      <c r="H1531" s="13">
        <v>0.32900000000000001</v>
      </c>
      <c r="I1531" s="9" t="s">
        <v>11</v>
      </c>
      <c r="J1531" s="10"/>
      <c r="K1531" s="9"/>
      <c r="L1531" s="9"/>
      <c r="M1531" s="9"/>
      <c r="N1531" s="9"/>
      <c r="O1531" s="13"/>
      <c r="P1531" s="9"/>
      <c r="Q1531" s="9"/>
      <c r="R1531" s="10"/>
      <c r="S1531" s="9"/>
      <c r="T1531" s="9"/>
      <c r="U1531" s="9"/>
      <c r="V1531" s="14"/>
      <c r="W1531" s="9"/>
      <c r="X1531" s="9"/>
      <c r="Y1531" s="9"/>
      <c r="Z1531" s="9"/>
      <c r="AA1531" s="9"/>
    </row>
    <row r="1532" spans="1:27" ht="12.75">
      <c r="A1532" s="10">
        <v>45430</v>
      </c>
      <c r="B1532" s="9" t="s">
        <v>14</v>
      </c>
      <c r="C1532" s="11">
        <v>8004.72</v>
      </c>
      <c r="D1532" s="9">
        <v>105</v>
      </c>
      <c r="E1532" s="12" t="s">
        <v>209</v>
      </c>
      <c r="F1532" s="9"/>
      <c r="G1532" s="9"/>
      <c r="H1532" s="13">
        <v>0.45400000000000001</v>
      </c>
      <c r="I1532" s="9" t="s">
        <v>16</v>
      </c>
      <c r="J1532" s="10"/>
      <c r="K1532" s="9"/>
      <c r="L1532" s="9"/>
      <c r="M1532" s="9"/>
      <c r="N1532" s="9"/>
      <c r="O1532" s="13"/>
      <c r="P1532" s="9"/>
      <c r="Q1532" s="9"/>
      <c r="R1532" s="10"/>
      <c r="S1532" s="9"/>
      <c r="T1532" s="9"/>
      <c r="U1532" s="9"/>
      <c r="V1532" s="14"/>
      <c r="W1532" s="9"/>
      <c r="X1532" s="9"/>
      <c r="Y1532" s="9"/>
      <c r="Z1532" s="9"/>
      <c r="AA1532" s="9"/>
    </row>
    <row r="1533" spans="1:27" ht="12.75">
      <c r="A1533" s="10">
        <v>45430</v>
      </c>
      <c r="B1533" s="9" t="s">
        <v>286</v>
      </c>
      <c r="C1533" s="11">
        <v>5693.07</v>
      </c>
      <c r="D1533" s="9">
        <v>55</v>
      </c>
      <c r="E1533" s="12" t="s">
        <v>80</v>
      </c>
      <c r="F1533" s="9"/>
      <c r="G1533" s="9"/>
      <c r="H1533" s="13"/>
      <c r="I1533" s="9" t="s">
        <v>11</v>
      </c>
      <c r="J1533" s="10"/>
      <c r="K1533" s="9"/>
      <c r="L1533" s="9"/>
      <c r="M1533" s="9"/>
      <c r="N1533" s="9"/>
      <c r="O1533" s="13"/>
      <c r="P1533" s="9"/>
      <c r="Q1533" s="9"/>
      <c r="R1533" s="10"/>
      <c r="S1533" s="9"/>
      <c r="T1533" s="9"/>
      <c r="U1533" s="9"/>
      <c r="V1533" s="14"/>
      <c r="W1533" s="9"/>
      <c r="X1533" s="9"/>
      <c r="Y1533" s="9"/>
      <c r="Z1533" s="9"/>
      <c r="AA1533" s="9"/>
    </row>
    <row r="1534" spans="1:27" ht="12.75">
      <c r="A1534" s="10">
        <v>45430</v>
      </c>
      <c r="B1534" s="9" t="s">
        <v>289</v>
      </c>
      <c r="C1534" s="11">
        <v>6422.45</v>
      </c>
      <c r="D1534" s="9">
        <v>62</v>
      </c>
      <c r="E1534" s="12" t="s">
        <v>165</v>
      </c>
      <c r="F1534" s="9"/>
      <c r="G1534" s="9"/>
      <c r="H1534" s="13"/>
      <c r="I1534" s="9" t="s">
        <v>11</v>
      </c>
      <c r="J1534" s="9"/>
      <c r="K1534" s="9"/>
      <c r="L1534" s="9"/>
      <c r="M1534" s="9"/>
      <c r="N1534" s="9"/>
      <c r="O1534" s="13"/>
      <c r="P1534" s="9"/>
      <c r="Q1534" s="9"/>
      <c r="R1534" s="10"/>
      <c r="S1534" s="9"/>
      <c r="T1534" s="9"/>
      <c r="U1534" s="9"/>
      <c r="V1534" s="14"/>
      <c r="W1534" s="9"/>
      <c r="X1534" s="9"/>
      <c r="Y1534" s="9"/>
      <c r="Z1534" s="9"/>
      <c r="AA1534" s="9"/>
    </row>
    <row r="1535" spans="1:27" ht="12.75">
      <c r="A1535" s="10">
        <v>45430</v>
      </c>
      <c r="B1535" s="9" t="s">
        <v>17</v>
      </c>
      <c r="C1535" s="11">
        <v>9248.7999999999993</v>
      </c>
      <c r="D1535" s="9">
        <v>106</v>
      </c>
      <c r="E1535" s="12" t="s">
        <v>363</v>
      </c>
      <c r="F1535" s="9"/>
      <c r="G1535" s="9"/>
      <c r="H1535" s="13"/>
      <c r="I1535" s="9" t="s">
        <v>16</v>
      </c>
      <c r="J1535" s="9"/>
      <c r="K1535" s="9"/>
      <c r="L1535" s="9"/>
      <c r="M1535" s="9"/>
      <c r="N1535" s="9"/>
      <c r="O1535" s="13"/>
      <c r="P1535" s="9"/>
      <c r="Q1535" s="9"/>
      <c r="R1535" s="10"/>
      <c r="S1535" s="9"/>
      <c r="T1535" s="9"/>
      <c r="U1535" s="9"/>
      <c r="V1535" s="14"/>
      <c r="W1535" s="9"/>
      <c r="X1535" s="9"/>
      <c r="Y1535" s="9"/>
      <c r="Z1535" s="9"/>
      <c r="AA1535" s="9"/>
    </row>
    <row r="1536" spans="1:27" ht="12.75">
      <c r="A1536" s="10">
        <v>45431</v>
      </c>
      <c r="B1536" s="9" t="s">
        <v>19</v>
      </c>
      <c r="C1536" s="11">
        <v>7029.44</v>
      </c>
      <c r="D1536" s="9">
        <v>96</v>
      </c>
      <c r="E1536" s="12" t="s">
        <v>42</v>
      </c>
      <c r="F1536" s="9"/>
      <c r="G1536" s="9"/>
      <c r="H1536" s="13">
        <v>0.25</v>
      </c>
      <c r="I1536" s="9" t="s">
        <v>16</v>
      </c>
      <c r="J1536" s="9"/>
      <c r="K1536" s="9"/>
      <c r="L1536" s="9"/>
      <c r="M1536" s="9"/>
      <c r="N1536" s="9"/>
      <c r="O1536" s="13"/>
      <c r="P1536" s="9"/>
      <c r="Q1536" s="9"/>
      <c r="R1536" s="10"/>
      <c r="S1536" s="9"/>
      <c r="T1536" s="9"/>
      <c r="U1536" s="9"/>
      <c r="V1536" s="14"/>
      <c r="W1536" s="9"/>
      <c r="X1536" s="9"/>
      <c r="Y1536" s="9"/>
      <c r="Z1536" s="9"/>
      <c r="AA1536" s="9"/>
    </row>
    <row r="1537" spans="1:27" ht="12.75">
      <c r="A1537" s="10">
        <v>45431</v>
      </c>
      <c r="B1537" s="9" t="s">
        <v>21</v>
      </c>
      <c r="C1537" s="11">
        <v>8878.7900000000009</v>
      </c>
      <c r="D1537" s="9">
        <v>111</v>
      </c>
      <c r="E1537" s="12" t="s">
        <v>177</v>
      </c>
      <c r="F1537" s="9"/>
      <c r="G1537" s="9"/>
      <c r="H1537" s="13">
        <v>0.28199999999999997</v>
      </c>
      <c r="I1537" s="9" t="s">
        <v>11</v>
      </c>
      <c r="J1537" s="9"/>
      <c r="K1537" s="9"/>
      <c r="L1537" s="9"/>
      <c r="M1537" s="9"/>
      <c r="N1537" s="9"/>
      <c r="O1537" s="13"/>
      <c r="P1537" s="9"/>
      <c r="Q1537" s="9"/>
      <c r="R1537" s="10"/>
      <c r="S1537" s="9"/>
      <c r="T1537" s="9"/>
      <c r="U1537" s="9"/>
      <c r="V1537" s="14"/>
      <c r="W1537" s="9"/>
      <c r="X1537" s="9"/>
      <c r="Y1537" s="9"/>
      <c r="Z1537" s="9"/>
      <c r="AA1537" s="9"/>
    </row>
    <row r="1538" spans="1:27" ht="12.75">
      <c r="A1538" s="10">
        <v>45431</v>
      </c>
      <c r="B1538" s="9" t="s">
        <v>9</v>
      </c>
      <c r="C1538" s="11">
        <v>7047.9</v>
      </c>
      <c r="D1538" s="9">
        <v>86</v>
      </c>
      <c r="E1538" s="12" t="s">
        <v>58</v>
      </c>
      <c r="F1538" s="9"/>
      <c r="G1538" s="9"/>
      <c r="H1538" s="13">
        <v>0.29199999999999998</v>
      </c>
      <c r="I1538" s="9" t="s">
        <v>11</v>
      </c>
      <c r="J1538" s="10"/>
      <c r="K1538" s="9"/>
      <c r="L1538" s="9"/>
      <c r="M1538" s="9"/>
      <c r="N1538" s="9"/>
      <c r="O1538" s="13"/>
      <c r="P1538" s="9"/>
      <c r="Q1538" s="9"/>
      <c r="R1538" s="10"/>
      <c r="S1538" s="9"/>
      <c r="T1538" s="9"/>
      <c r="U1538" s="9"/>
      <c r="V1538" s="14"/>
      <c r="W1538" s="9"/>
      <c r="X1538" s="9"/>
      <c r="Y1538" s="9"/>
      <c r="Z1538" s="9"/>
      <c r="AA1538" s="9"/>
    </row>
    <row r="1539" spans="1:27" ht="12.75">
      <c r="A1539" s="10">
        <v>45431</v>
      </c>
      <c r="B1539" s="9" t="s">
        <v>12</v>
      </c>
      <c r="C1539" s="11">
        <v>6193.48</v>
      </c>
      <c r="D1539" s="9">
        <v>78</v>
      </c>
      <c r="E1539" s="12" t="s">
        <v>27</v>
      </c>
      <c r="F1539" s="9"/>
      <c r="G1539" s="9"/>
      <c r="H1539" s="13">
        <v>0.29899999999999999</v>
      </c>
      <c r="I1539" s="9" t="s">
        <v>11</v>
      </c>
      <c r="J1539" s="10"/>
      <c r="K1539" s="9"/>
      <c r="L1539" s="9"/>
      <c r="M1539" s="9"/>
      <c r="N1539" s="9"/>
      <c r="O1539" s="13"/>
      <c r="P1539" s="9"/>
      <c r="Q1539" s="9"/>
      <c r="R1539" s="10"/>
      <c r="S1539" s="9"/>
      <c r="T1539" s="9"/>
      <c r="U1539" s="9"/>
      <c r="V1539" s="14"/>
      <c r="W1539" s="9"/>
      <c r="X1539" s="9"/>
      <c r="Y1539" s="9"/>
      <c r="Z1539" s="9"/>
      <c r="AA1539" s="9"/>
    </row>
    <row r="1540" spans="1:27" ht="12.75">
      <c r="A1540" s="10">
        <v>45431</v>
      </c>
      <c r="B1540" s="9" t="s">
        <v>43</v>
      </c>
      <c r="C1540" s="11">
        <v>5114.95</v>
      </c>
      <c r="D1540" s="9">
        <v>60</v>
      </c>
      <c r="E1540" s="12" t="s">
        <v>177</v>
      </c>
      <c r="F1540" s="9"/>
      <c r="G1540" s="9"/>
      <c r="H1540" s="13">
        <v>0.32700000000000001</v>
      </c>
      <c r="I1540" s="9" t="s">
        <v>11</v>
      </c>
      <c r="J1540" s="9"/>
      <c r="K1540" s="9"/>
      <c r="L1540" s="9"/>
      <c r="M1540" s="9"/>
      <c r="N1540" s="9"/>
      <c r="O1540" s="13"/>
      <c r="P1540" s="9"/>
      <c r="Q1540" s="9"/>
      <c r="R1540" s="10"/>
      <c r="S1540" s="9"/>
      <c r="T1540" s="9"/>
      <c r="U1540" s="9"/>
      <c r="V1540" s="14"/>
      <c r="W1540" s="9"/>
      <c r="X1540" s="9"/>
      <c r="Y1540" s="9"/>
      <c r="Z1540" s="9"/>
      <c r="AA1540" s="9"/>
    </row>
    <row r="1541" spans="1:27" ht="12.75">
      <c r="A1541" s="10">
        <v>45431</v>
      </c>
      <c r="B1541" s="9" t="s">
        <v>45</v>
      </c>
      <c r="C1541" s="11">
        <v>7079.63</v>
      </c>
      <c r="D1541" s="9">
        <v>83</v>
      </c>
      <c r="E1541" s="12" t="s">
        <v>291</v>
      </c>
      <c r="F1541" s="9"/>
      <c r="G1541" s="9"/>
      <c r="H1541" s="13">
        <v>0.33200000000000002</v>
      </c>
      <c r="I1541" s="9" t="s">
        <v>11</v>
      </c>
      <c r="J1541" s="10"/>
      <c r="K1541" s="9"/>
      <c r="L1541" s="9"/>
      <c r="M1541" s="9"/>
      <c r="N1541" s="9"/>
      <c r="O1541" s="13"/>
      <c r="P1541" s="9"/>
      <c r="Q1541" s="9"/>
      <c r="R1541" s="10"/>
      <c r="S1541" s="9"/>
      <c r="T1541" s="9"/>
      <c r="U1541" s="9"/>
      <c r="V1541" s="14"/>
      <c r="W1541" s="9"/>
      <c r="X1541" s="9"/>
      <c r="Y1541" s="9"/>
      <c r="Z1541" s="9"/>
      <c r="AA1541" s="9"/>
    </row>
    <row r="1542" spans="1:27" ht="12.75">
      <c r="A1542" s="10">
        <v>45431</v>
      </c>
      <c r="B1542" s="9" t="s">
        <v>14</v>
      </c>
      <c r="C1542" s="11">
        <v>7821.63</v>
      </c>
      <c r="D1542" s="9">
        <v>96</v>
      </c>
      <c r="E1542" s="12" t="s">
        <v>278</v>
      </c>
      <c r="F1542" s="9"/>
      <c r="G1542" s="9"/>
      <c r="H1542" s="13">
        <v>0.33500000000000002</v>
      </c>
      <c r="I1542" s="9" t="s">
        <v>16</v>
      </c>
      <c r="J1542" s="10"/>
      <c r="K1542" s="9"/>
      <c r="L1542" s="9"/>
      <c r="M1542" s="9"/>
      <c r="N1542" s="9"/>
      <c r="O1542" s="13"/>
      <c r="P1542" s="9"/>
      <c r="Q1542" s="9"/>
      <c r="R1542" s="10"/>
      <c r="S1542" s="9"/>
      <c r="T1542" s="9"/>
      <c r="U1542" s="9"/>
      <c r="V1542" s="14"/>
      <c r="W1542" s="9"/>
      <c r="X1542" s="9"/>
      <c r="Y1542" s="9"/>
      <c r="Z1542" s="9"/>
      <c r="AA1542" s="9"/>
    </row>
    <row r="1543" spans="1:27" ht="12.75">
      <c r="A1543" s="10">
        <v>45431</v>
      </c>
      <c r="B1543" s="9" t="s">
        <v>286</v>
      </c>
      <c r="C1543" s="11">
        <v>4431.37</v>
      </c>
      <c r="D1543" s="9">
        <v>54</v>
      </c>
      <c r="E1543" s="12" t="s">
        <v>41</v>
      </c>
      <c r="F1543" s="9"/>
      <c r="G1543" s="9"/>
      <c r="H1543" s="13"/>
      <c r="I1543" s="9" t="s">
        <v>11</v>
      </c>
      <c r="J1543" s="10"/>
      <c r="K1543" s="9"/>
      <c r="L1543" s="9"/>
      <c r="M1543" s="9"/>
      <c r="N1543" s="9"/>
      <c r="O1543" s="13"/>
      <c r="P1543" s="9"/>
      <c r="Q1543" s="9"/>
      <c r="R1543" s="10"/>
      <c r="S1543" s="9"/>
      <c r="T1543" s="9"/>
      <c r="U1543" s="9"/>
      <c r="V1543" s="14"/>
      <c r="W1543" s="9"/>
      <c r="X1543" s="9"/>
      <c r="Y1543" s="9"/>
      <c r="Z1543" s="9"/>
      <c r="AA1543" s="9"/>
    </row>
    <row r="1544" spans="1:27" ht="12.75">
      <c r="A1544" s="10">
        <v>45431</v>
      </c>
      <c r="B1544" s="9" t="s">
        <v>289</v>
      </c>
      <c r="C1544" s="11">
        <v>6486.84</v>
      </c>
      <c r="D1544" s="9">
        <v>56</v>
      </c>
      <c r="E1544" s="12" t="s">
        <v>226</v>
      </c>
      <c r="F1544" s="9"/>
      <c r="G1544" s="9"/>
      <c r="H1544" s="13"/>
      <c r="I1544" s="9" t="s">
        <v>11</v>
      </c>
      <c r="J1544" s="9"/>
      <c r="K1544" s="9"/>
      <c r="L1544" s="9"/>
      <c r="M1544" s="9"/>
      <c r="N1544" s="9"/>
      <c r="O1544" s="13"/>
      <c r="P1544" s="9"/>
      <c r="Q1544" s="9"/>
      <c r="R1544" s="10"/>
      <c r="S1544" s="9"/>
      <c r="T1544" s="9"/>
      <c r="U1544" s="9"/>
      <c r="V1544" s="14"/>
      <c r="W1544" s="9"/>
      <c r="X1544" s="9"/>
      <c r="Y1544" s="9"/>
      <c r="Z1544" s="9"/>
      <c r="AA1544" s="9"/>
    </row>
    <row r="1545" spans="1:27" ht="12.75">
      <c r="A1545" s="10">
        <v>45431</v>
      </c>
      <c r="B1545" s="9" t="s">
        <v>17</v>
      </c>
      <c r="C1545" s="11">
        <v>9690.74</v>
      </c>
      <c r="D1545" s="9">
        <v>120</v>
      </c>
      <c r="E1545" s="12" t="s">
        <v>136</v>
      </c>
      <c r="F1545" s="9"/>
      <c r="G1545" s="9"/>
      <c r="H1545" s="13"/>
      <c r="I1545" s="9" t="s">
        <v>16</v>
      </c>
      <c r="J1545" s="9"/>
      <c r="K1545" s="9"/>
      <c r="L1545" s="9"/>
      <c r="M1545" s="9"/>
      <c r="N1545" s="9"/>
      <c r="O1545" s="13"/>
      <c r="P1545" s="9"/>
      <c r="Q1545" s="9"/>
      <c r="R1545" s="10"/>
      <c r="S1545" s="9"/>
      <c r="T1545" s="9"/>
      <c r="U1545" s="9"/>
      <c r="V1545" s="14"/>
      <c r="W1545" s="9"/>
      <c r="X1545" s="9"/>
      <c r="Y1545" s="9"/>
      <c r="Z1545" s="9"/>
      <c r="AA1545" s="9"/>
    </row>
    <row r="1546" spans="1:27" ht="12.75">
      <c r="A1546" s="10">
        <v>45432</v>
      </c>
      <c r="B1546" s="9" t="s">
        <v>14</v>
      </c>
      <c r="C1546" s="11">
        <v>2200.02</v>
      </c>
      <c r="D1546" s="9">
        <v>24</v>
      </c>
      <c r="E1546" s="12" t="s">
        <v>71</v>
      </c>
      <c r="F1546" s="9"/>
      <c r="G1546" s="9"/>
      <c r="H1546" s="13">
        <v>0.254</v>
      </c>
      <c r="I1546" s="9" t="s">
        <v>16</v>
      </c>
      <c r="J1546" s="10"/>
      <c r="K1546" s="9"/>
      <c r="L1546" s="9"/>
      <c r="M1546" s="9"/>
      <c r="N1546" s="9"/>
      <c r="O1546" s="13"/>
      <c r="P1546" s="9"/>
      <c r="Q1546" s="9"/>
      <c r="R1546" s="10"/>
      <c r="S1546" s="9"/>
      <c r="T1546" s="9"/>
      <c r="U1546" s="9"/>
      <c r="V1546" s="14"/>
      <c r="W1546" s="9"/>
      <c r="X1546" s="9"/>
      <c r="Y1546" s="9"/>
      <c r="Z1546" s="9"/>
      <c r="AA1546" s="9"/>
    </row>
    <row r="1547" spans="1:27" ht="12.75">
      <c r="A1547" s="10">
        <v>45432</v>
      </c>
      <c r="B1547" s="9" t="s">
        <v>19</v>
      </c>
      <c r="C1547" s="11">
        <v>3400.33</v>
      </c>
      <c r="D1547" s="9">
        <v>47</v>
      </c>
      <c r="E1547" s="12" t="s">
        <v>78</v>
      </c>
      <c r="F1547" s="9"/>
      <c r="G1547" s="9"/>
      <c r="H1547" s="13">
        <v>0.27700000000000002</v>
      </c>
      <c r="I1547" s="9" t="s">
        <v>16</v>
      </c>
      <c r="J1547" s="9"/>
      <c r="K1547" s="9"/>
      <c r="L1547" s="9"/>
      <c r="M1547" s="9"/>
      <c r="N1547" s="9"/>
      <c r="O1547" s="13"/>
      <c r="P1547" s="9"/>
      <c r="Q1547" s="9"/>
      <c r="R1547" s="10"/>
      <c r="S1547" s="9"/>
      <c r="T1547" s="9"/>
      <c r="U1547" s="9"/>
      <c r="V1547" s="14"/>
      <c r="W1547" s="9"/>
      <c r="X1547" s="9"/>
      <c r="Y1547" s="9"/>
      <c r="Z1547" s="9"/>
      <c r="AA1547" s="9"/>
    </row>
    <row r="1548" spans="1:27" ht="12.75">
      <c r="A1548" s="10">
        <v>45432</v>
      </c>
      <c r="B1548" s="9" t="s">
        <v>9</v>
      </c>
      <c r="C1548" s="11">
        <v>2093.16</v>
      </c>
      <c r="D1548" s="9">
        <v>32</v>
      </c>
      <c r="E1548" s="12" t="s">
        <v>50</v>
      </c>
      <c r="F1548" s="9"/>
      <c r="G1548" s="9"/>
      <c r="H1548" s="13">
        <v>0.30399999999999999</v>
      </c>
      <c r="I1548" s="9" t="s">
        <v>11</v>
      </c>
      <c r="J1548" s="10"/>
      <c r="K1548" s="9"/>
      <c r="L1548" s="9"/>
      <c r="M1548" s="9"/>
      <c r="N1548" s="9"/>
      <c r="O1548" s="13"/>
      <c r="P1548" s="9"/>
      <c r="Q1548" s="9"/>
      <c r="R1548" s="10"/>
      <c r="S1548" s="9"/>
      <c r="T1548" s="9"/>
      <c r="U1548" s="9"/>
      <c r="V1548" s="14"/>
      <c r="W1548" s="9"/>
      <c r="X1548" s="9"/>
      <c r="Y1548" s="9"/>
      <c r="Z1548" s="9"/>
      <c r="AA1548" s="9"/>
    </row>
    <row r="1549" spans="1:27" ht="12.75">
      <c r="A1549" s="10">
        <v>45432</v>
      </c>
      <c r="B1549" s="9" t="s">
        <v>21</v>
      </c>
      <c r="C1549" s="11">
        <v>3730.14</v>
      </c>
      <c r="D1549" s="9">
        <v>46</v>
      </c>
      <c r="E1549" s="12" t="s">
        <v>100</v>
      </c>
      <c r="F1549" s="9"/>
      <c r="G1549" s="9"/>
      <c r="H1549" s="13">
        <v>0.30499999999999999</v>
      </c>
      <c r="I1549" s="9" t="s">
        <v>11</v>
      </c>
      <c r="J1549" s="9"/>
      <c r="K1549" s="9"/>
      <c r="L1549" s="9"/>
      <c r="M1549" s="9"/>
      <c r="N1549" s="9"/>
      <c r="O1549" s="13"/>
      <c r="P1549" s="9"/>
      <c r="Q1549" s="9"/>
      <c r="R1549" s="10"/>
      <c r="S1549" s="9"/>
      <c r="T1549" s="9"/>
      <c r="U1549" s="9"/>
      <c r="V1549" s="14"/>
      <c r="W1549" s="9"/>
      <c r="X1549" s="9"/>
      <c r="Y1549" s="9"/>
      <c r="Z1549" s="9"/>
      <c r="AA1549" s="9"/>
    </row>
    <row r="1550" spans="1:27" ht="12.75">
      <c r="A1550" s="10">
        <v>45432</v>
      </c>
      <c r="B1550" s="9" t="s">
        <v>45</v>
      </c>
      <c r="C1550" s="11">
        <v>2652.92</v>
      </c>
      <c r="D1550" s="9">
        <v>30</v>
      </c>
      <c r="E1550" s="12" t="s">
        <v>44</v>
      </c>
      <c r="F1550" s="9"/>
      <c r="G1550" s="9"/>
      <c r="H1550" s="13">
        <v>0.311</v>
      </c>
      <c r="I1550" s="9" t="s">
        <v>11</v>
      </c>
      <c r="J1550" s="10"/>
      <c r="K1550" s="9"/>
      <c r="L1550" s="9"/>
      <c r="M1550" s="9"/>
      <c r="N1550" s="9"/>
      <c r="O1550" s="13"/>
      <c r="P1550" s="9"/>
      <c r="Q1550" s="9"/>
      <c r="R1550" s="10"/>
      <c r="S1550" s="9"/>
      <c r="T1550" s="9"/>
      <c r="U1550" s="9"/>
      <c r="V1550" s="14"/>
      <c r="W1550" s="9"/>
      <c r="X1550" s="9"/>
      <c r="Y1550" s="9"/>
      <c r="Z1550" s="9"/>
      <c r="AA1550" s="9"/>
    </row>
    <row r="1551" spans="1:27" ht="12.75">
      <c r="A1551" s="10">
        <v>45432</v>
      </c>
      <c r="B1551" s="9" t="s">
        <v>12</v>
      </c>
      <c r="C1551" s="11">
        <v>3356.19</v>
      </c>
      <c r="D1551" s="9">
        <v>35</v>
      </c>
      <c r="E1551" s="12" t="s">
        <v>162</v>
      </c>
      <c r="F1551" s="9"/>
      <c r="G1551" s="9"/>
      <c r="H1551" s="13">
        <v>0.314</v>
      </c>
      <c r="I1551" s="9" t="s">
        <v>11</v>
      </c>
      <c r="J1551" s="10"/>
      <c r="K1551" s="9"/>
      <c r="L1551" s="9"/>
      <c r="M1551" s="9"/>
      <c r="N1551" s="9"/>
      <c r="O1551" s="13"/>
      <c r="P1551" s="9"/>
      <c r="Q1551" s="9"/>
      <c r="R1551" s="10"/>
      <c r="S1551" s="9"/>
      <c r="T1551" s="9"/>
      <c r="U1551" s="9"/>
      <c r="V1551" s="14"/>
      <c r="W1551" s="9"/>
      <c r="X1551" s="9"/>
      <c r="Y1551" s="9"/>
      <c r="Z1551" s="9"/>
      <c r="AA1551" s="9"/>
    </row>
    <row r="1552" spans="1:27" ht="12.75">
      <c r="A1552" s="10">
        <v>45432</v>
      </c>
      <c r="B1552" s="9" t="s">
        <v>43</v>
      </c>
      <c r="C1552" s="11">
        <v>2213.29</v>
      </c>
      <c r="D1552" s="9">
        <v>25</v>
      </c>
      <c r="E1552" s="12" t="s">
        <v>110</v>
      </c>
      <c r="F1552" s="9"/>
      <c r="G1552" s="9"/>
      <c r="H1552" s="13">
        <v>0.33500000000000002</v>
      </c>
      <c r="I1552" s="9" t="s">
        <v>11</v>
      </c>
      <c r="J1552" s="9"/>
      <c r="K1552" s="9"/>
      <c r="L1552" s="9"/>
      <c r="M1552" s="9"/>
      <c r="N1552" s="9"/>
      <c r="O1552" s="13"/>
      <c r="P1552" s="9"/>
      <c r="Q1552" s="9"/>
      <c r="R1552" s="10"/>
      <c r="S1552" s="9"/>
      <c r="T1552" s="9"/>
      <c r="U1552" s="9"/>
      <c r="V1552" s="14"/>
      <c r="W1552" s="9"/>
      <c r="X1552" s="9"/>
      <c r="Y1552" s="9"/>
      <c r="Z1552" s="9"/>
      <c r="AA1552" s="9"/>
    </row>
    <row r="1553" spans="1:27" ht="12.75">
      <c r="A1553" s="10">
        <v>45432</v>
      </c>
      <c r="B1553" s="9" t="s">
        <v>286</v>
      </c>
      <c r="C1553" s="11">
        <v>1563.29</v>
      </c>
      <c r="D1553" s="9">
        <v>13</v>
      </c>
      <c r="E1553" s="12" t="s">
        <v>198</v>
      </c>
      <c r="F1553" s="9"/>
      <c r="G1553" s="9"/>
      <c r="H1553" s="13"/>
      <c r="I1553" s="9" t="s">
        <v>11</v>
      </c>
      <c r="J1553" s="10"/>
      <c r="K1553" s="9"/>
      <c r="L1553" s="9"/>
      <c r="M1553" s="9"/>
      <c r="N1553" s="9"/>
      <c r="O1553" s="13"/>
      <c r="P1553" s="9"/>
      <c r="Q1553" s="9"/>
      <c r="R1553" s="10"/>
      <c r="S1553" s="9"/>
      <c r="T1553" s="9"/>
      <c r="U1553" s="9"/>
      <c r="V1553" s="14"/>
      <c r="W1553" s="9"/>
      <c r="X1553" s="9"/>
      <c r="Y1553" s="9"/>
      <c r="Z1553" s="9"/>
      <c r="AA1553" s="9"/>
    </row>
    <row r="1554" spans="1:27" ht="12.75">
      <c r="A1554" s="10">
        <v>45432</v>
      </c>
      <c r="B1554" s="9" t="s">
        <v>289</v>
      </c>
      <c r="C1554" s="11">
        <v>3180.03</v>
      </c>
      <c r="D1554" s="9">
        <v>33</v>
      </c>
      <c r="E1554" s="12" t="s">
        <v>260</v>
      </c>
      <c r="F1554" s="9"/>
      <c r="G1554" s="9"/>
      <c r="H1554" s="13"/>
      <c r="I1554" s="9" t="s">
        <v>11</v>
      </c>
      <c r="J1554" s="9"/>
      <c r="K1554" s="9"/>
      <c r="L1554" s="9"/>
      <c r="M1554" s="9"/>
      <c r="N1554" s="9"/>
      <c r="O1554" s="13"/>
      <c r="P1554" s="9"/>
      <c r="Q1554" s="9"/>
      <c r="R1554" s="10"/>
      <c r="S1554" s="9"/>
      <c r="T1554" s="9"/>
      <c r="U1554" s="9"/>
      <c r="V1554" s="14"/>
      <c r="W1554" s="9"/>
      <c r="X1554" s="9"/>
      <c r="Y1554" s="9"/>
      <c r="Z1554" s="9"/>
      <c r="AA1554" s="9"/>
    </row>
    <row r="1555" spans="1:27" ht="12.75">
      <c r="A1555" s="10">
        <v>45432</v>
      </c>
      <c r="B1555" s="9" t="s">
        <v>17</v>
      </c>
      <c r="C1555" s="11">
        <v>2447.14</v>
      </c>
      <c r="D1555" s="9">
        <v>28</v>
      </c>
      <c r="E1555" s="12" t="s">
        <v>234</v>
      </c>
      <c r="F1555" s="9"/>
      <c r="G1555" s="9"/>
      <c r="H1555" s="13"/>
      <c r="I1555" s="9" t="s">
        <v>16</v>
      </c>
      <c r="J1555" s="9"/>
      <c r="K1555" s="9"/>
      <c r="L1555" s="9"/>
      <c r="M1555" s="9"/>
      <c r="N1555" s="9"/>
      <c r="O1555" s="13"/>
      <c r="P1555" s="9"/>
      <c r="Q1555" s="9"/>
      <c r="R1555" s="10"/>
      <c r="S1555" s="9"/>
      <c r="T1555" s="9"/>
      <c r="U1555" s="9"/>
      <c r="V1555" s="14"/>
      <c r="W1555" s="9"/>
      <c r="X1555" s="9"/>
      <c r="Y1555" s="9"/>
      <c r="Z1555" s="9"/>
      <c r="AA1555" s="9"/>
    </row>
    <row r="1556" spans="1:27" ht="12.75">
      <c r="A1556" s="10">
        <v>45433</v>
      </c>
      <c r="B1556" s="9" t="s">
        <v>19</v>
      </c>
      <c r="C1556" s="11">
        <v>3869.86</v>
      </c>
      <c r="D1556" s="9">
        <v>57</v>
      </c>
      <c r="E1556" s="12" t="s">
        <v>132</v>
      </c>
      <c r="F1556" s="9"/>
      <c r="G1556" s="9"/>
      <c r="H1556" s="13">
        <v>0.28299999999999997</v>
      </c>
      <c r="I1556" s="9" t="s">
        <v>16</v>
      </c>
      <c r="J1556" s="9"/>
      <c r="K1556" s="9"/>
      <c r="L1556" s="9"/>
      <c r="M1556" s="9"/>
      <c r="N1556" s="9"/>
      <c r="O1556" s="13"/>
      <c r="P1556" s="9"/>
      <c r="Q1556" s="9"/>
      <c r="R1556" s="10"/>
      <c r="S1556" s="9"/>
      <c r="T1556" s="9"/>
      <c r="U1556" s="9"/>
      <c r="V1556" s="14"/>
      <c r="W1556" s="9"/>
      <c r="X1556" s="9"/>
      <c r="Y1556" s="9"/>
      <c r="Z1556" s="9"/>
      <c r="AA1556" s="9"/>
    </row>
    <row r="1557" spans="1:27" ht="12.75">
      <c r="A1557" s="10">
        <v>45433</v>
      </c>
      <c r="B1557" s="9" t="s">
        <v>21</v>
      </c>
      <c r="C1557" s="11">
        <v>4501.68</v>
      </c>
      <c r="D1557" s="9">
        <v>54</v>
      </c>
      <c r="E1557" s="12" t="s">
        <v>132</v>
      </c>
      <c r="F1557" s="9"/>
      <c r="G1557" s="9"/>
      <c r="H1557" s="13">
        <v>0.32</v>
      </c>
      <c r="I1557" s="9" t="s">
        <v>11</v>
      </c>
      <c r="J1557" s="9"/>
      <c r="K1557" s="9"/>
      <c r="L1557" s="9"/>
      <c r="M1557" s="9"/>
      <c r="N1557" s="9"/>
      <c r="O1557" s="13"/>
      <c r="P1557" s="9"/>
      <c r="Q1557" s="9"/>
      <c r="R1557" s="10"/>
      <c r="S1557" s="9"/>
      <c r="T1557" s="9"/>
      <c r="U1557" s="9"/>
      <c r="V1557" s="14"/>
      <c r="W1557" s="9"/>
      <c r="X1557" s="9"/>
      <c r="Y1557" s="9"/>
      <c r="Z1557" s="9"/>
      <c r="AA1557" s="9"/>
    </row>
    <row r="1558" spans="1:27" ht="12.75">
      <c r="A1558" s="10">
        <v>45433</v>
      </c>
      <c r="B1558" s="9" t="s">
        <v>14</v>
      </c>
      <c r="C1558" s="11">
        <v>3173.06</v>
      </c>
      <c r="D1558" s="9">
        <v>38</v>
      </c>
      <c r="E1558" s="12" t="s">
        <v>253</v>
      </c>
      <c r="F1558" s="9"/>
      <c r="G1558" s="9"/>
      <c r="H1558" s="13">
        <v>0.32500000000000001</v>
      </c>
      <c r="I1558" s="9" t="s">
        <v>16</v>
      </c>
      <c r="J1558" s="10"/>
      <c r="K1558" s="9"/>
      <c r="L1558" s="9"/>
      <c r="M1558" s="9"/>
      <c r="N1558" s="9"/>
      <c r="O1558" s="13"/>
      <c r="P1558" s="9"/>
      <c r="Q1558" s="9"/>
      <c r="R1558" s="10"/>
      <c r="S1558" s="9"/>
      <c r="T1558" s="9"/>
      <c r="U1558" s="9"/>
      <c r="V1558" s="14"/>
      <c r="W1558" s="9"/>
      <c r="X1558" s="9"/>
      <c r="Y1558" s="9"/>
      <c r="Z1558" s="9"/>
      <c r="AA1558" s="9"/>
    </row>
    <row r="1559" spans="1:27" ht="12.75">
      <c r="A1559" s="10">
        <v>45433</v>
      </c>
      <c r="B1559" s="9" t="s">
        <v>9</v>
      </c>
      <c r="C1559" s="11">
        <v>3300.69</v>
      </c>
      <c r="D1559" s="9">
        <v>50</v>
      </c>
      <c r="E1559" s="12" t="s">
        <v>207</v>
      </c>
      <c r="F1559" s="9"/>
      <c r="G1559" s="9"/>
      <c r="H1559" s="13">
        <v>0.34</v>
      </c>
      <c r="I1559" s="9" t="s">
        <v>11</v>
      </c>
      <c r="J1559" s="10"/>
      <c r="K1559" s="9"/>
      <c r="L1559" s="9"/>
      <c r="M1559" s="9"/>
      <c r="N1559" s="9"/>
      <c r="O1559" s="13"/>
      <c r="P1559" s="9"/>
      <c r="Q1559" s="9"/>
      <c r="R1559" s="10"/>
      <c r="S1559" s="9"/>
      <c r="T1559" s="9"/>
      <c r="U1559" s="9"/>
      <c r="V1559" s="14"/>
      <c r="W1559" s="9"/>
      <c r="X1559" s="9"/>
      <c r="Y1559" s="9"/>
      <c r="Z1559" s="9"/>
      <c r="AA1559" s="9"/>
    </row>
    <row r="1560" spans="1:27" ht="12.75">
      <c r="A1560" s="10">
        <v>45433</v>
      </c>
      <c r="B1560" s="9" t="s">
        <v>45</v>
      </c>
      <c r="C1560" s="11">
        <v>3110.81</v>
      </c>
      <c r="D1560" s="9">
        <v>46</v>
      </c>
      <c r="E1560" s="12" t="s">
        <v>195</v>
      </c>
      <c r="F1560" s="9"/>
      <c r="G1560" s="9"/>
      <c r="H1560" s="13">
        <v>0.34300000000000003</v>
      </c>
      <c r="I1560" s="9" t="s">
        <v>11</v>
      </c>
      <c r="J1560" s="10"/>
      <c r="K1560" s="9"/>
      <c r="L1560" s="9"/>
      <c r="M1560" s="9"/>
      <c r="N1560" s="9"/>
      <c r="O1560" s="13"/>
      <c r="P1560" s="9"/>
      <c r="Q1560" s="9"/>
      <c r="R1560" s="10"/>
      <c r="S1560" s="9"/>
      <c r="T1560" s="9"/>
      <c r="U1560" s="9"/>
      <c r="V1560" s="14"/>
      <c r="W1560" s="9"/>
      <c r="X1560" s="9"/>
      <c r="Y1560" s="9"/>
      <c r="Z1560" s="9"/>
      <c r="AA1560" s="9"/>
    </row>
    <row r="1561" spans="1:27" ht="12.75">
      <c r="A1561" s="10">
        <v>45433</v>
      </c>
      <c r="B1561" s="9" t="s">
        <v>12</v>
      </c>
      <c r="C1561" s="11">
        <v>4355.8999999999996</v>
      </c>
      <c r="D1561" s="9">
        <v>46</v>
      </c>
      <c r="E1561" s="12" t="s">
        <v>207</v>
      </c>
      <c r="F1561" s="9"/>
      <c r="G1561" s="9"/>
      <c r="H1561" s="13">
        <v>0.34599999999999997</v>
      </c>
      <c r="I1561" s="9" t="s">
        <v>11</v>
      </c>
      <c r="J1561" s="10"/>
      <c r="K1561" s="9"/>
      <c r="L1561" s="9"/>
      <c r="M1561" s="9"/>
      <c r="N1561" s="9"/>
      <c r="O1561" s="13"/>
      <c r="P1561" s="9"/>
      <c r="Q1561" s="9"/>
      <c r="R1561" s="10"/>
      <c r="S1561" s="9"/>
      <c r="T1561" s="9"/>
      <c r="U1561" s="9"/>
      <c r="V1561" s="14"/>
      <c r="W1561" s="9"/>
      <c r="X1561" s="9"/>
      <c r="Y1561" s="9"/>
      <c r="Z1561" s="9"/>
      <c r="AA1561" s="9"/>
    </row>
    <row r="1562" spans="1:27" ht="12.75">
      <c r="A1562" s="10">
        <v>45433</v>
      </c>
      <c r="B1562" s="9" t="s">
        <v>43</v>
      </c>
      <c r="C1562" s="11">
        <v>2910.54</v>
      </c>
      <c r="D1562" s="9">
        <v>38</v>
      </c>
      <c r="E1562" s="12" t="s">
        <v>28</v>
      </c>
      <c r="F1562" s="9"/>
      <c r="G1562" s="9"/>
      <c r="H1562" s="13">
        <v>0.36799999999999999</v>
      </c>
      <c r="I1562" s="9" t="s">
        <v>11</v>
      </c>
      <c r="J1562" s="9"/>
      <c r="K1562" s="9"/>
      <c r="L1562" s="9"/>
      <c r="M1562" s="9"/>
      <c r="N1562" s="9"/>
      <c r="O1562" s="13"/>
      <c r="P1562" s="9"/>
      <c r="Q1562" s="9"/>
      <c r="R1562" s="10"/>
      <c r="S1562" s="9"/>
      <c r="T1562" s="9"/>
      <c r="U1562" s="9"/>
      <c r="V1562" s="14"/>
      <c r="W1562" s="9"/>
      <c r="X1562" s="9"/>
      <c r="Y1562" s="9"/>
      <c r="Z1562" s="9"/>
      <c r="AA1562" s="9"/>
    </row>
    <row r="1563" spans="1:27" ht="12.75">
      <c r="A1563" s="10">
        <v>45433</v>
      </c>
      <c r="B1563" s="9" t="s">
        <v>286</v>
      </c>
      <c r="C1563" s="11">
        <v>2657.53</v>
      </c>
      <c r="D1563" s="9">
        <v>25</v>
      </c>
      <c r="E1563" s="12" t="s">
        <v>46</v>
      </c>
      <c r="F1563" s="9"/>
      <c r="G1563" s="9"/>
      <c r="H1563" s="13"/>
      <c r="I1563" s="9" t="s">
        <v>11</v>
      </c>
      <c r="J1563" s="10"/>
      <c r="K1563" s="9"/>
      <c r="L1563" s="9"/>
      <c r="M1563" s="9"/>
      <c r="N1563" s="9"/>
      <c r="O1563" s="13"/>
      <c r="P1563" s="9"/>
      <c r="Q1563" s="9"/>
      <c r="R1563" s="10"/>
      <c r="S1563" s="9"/>
      <c r="T1563" s="9"/>
      <c r="U1563" s="9"/>
      <c r="V1563" s="14"/>
      <c r="W1563" s="9"/>
      <c r="X1563" s="9"/>
      <c r="Y1563" s="9"/>
      <c r="Z1563" s="9"/>
      <c r="AA1563" s="9"/>
    </row>
    <row r="1564" spans="1:27" ht="12.75">
      <c r="A1564" s="10">
        <v>45433</v>
      </c>
      <c r="B1564" s="9" t="s">
        <v>289</v>
      </c>
      <c r="C1564" s="11">
        <v>3977.89</v>
      </c>
      <c r="D1564" s="9">
        <v>39</v>
      </c>
      <c r="E1564" s="12" t="s">
        <v>260</v>
      </c>
      <c r="F1564" s="9"/>
      <c r="G1564" s="9"/>
      <c r="H1564" s="13"/>
      <c r="I1564" s="9" t="s">
        <v>11</v>
      </c>
      <c r="J1564" s="9"/>
      <c r="K1564" s="9"/>
      <c r="L1564" s="9"/>
      <c r="M1564" s="9"/>
      <c r="N1564" s="9"/>
      <c r="O1564" s="13"/>
      <c r="P1564" s="9"/>
      <c r="Q1564" s="9"/>
      <c r="R1564" s="10"/>
      <c r="S1564" s="9"/>
      <c r="T1564" s="9"/>
      <c r="U1564" s="9"/>
      <c r="V1564" s="14"/>
      <c r="W1564" s="9"/>
      <c r="X1564" s="9"/>
      <c r="Y1564" s="9"/>
      <c r="Z1564" s="9"/>
      <c r="AA1564" s="9"/>
    </row>
    <row r="1565" spans="1:27" ht="12.75">
      <c r="A1565" s="10">
        <v>45433</v>
      </c>
      <c r="B1565" s="9" t="s">
        <v>17</v>
      </c>
      <c r="C1565" s="11">
        <v>6465.56</v>
      </c>
      <c r="D1565" s="9">
        <v>60</v>
      </c>
      <c r="E1565" s="12" t="s">
        <v>337</v>
      </c>
      <c r="F1565" s="9"/>
      <c r="G1565" s="9"/>
      <c r="H1565" s="13"/>
      <c r="I1565" s="9" t="s">
        <v>16</v>
      </c>
      <c r="J1565" s="9"/>
      <c r="K1565" s="9"/>
      <c r="L1565" s="9"/>
      <c r="M1565" s="9"/>
      <c r="N1565" s="9"/>
      <c r="O1565" s="13"/>
      <c r="P1565" s="9"/>
      <c r="Q1565" s="9"/>
      <c r="R1565" s="10"/>
      <c r="S1565" s="9"/>
      <c r="T1565" s="9"/>
      <c r="U1565" s="9"/>
      <c r="V1565" s="14"/>
      <c r="W1565" s="9"/>
      <c r="X1565" s="9"/>
      <c r="Y1565" s="9"/>
      <c r="Z1565" s="9"/>
      <c r="AA1565" s="9"/>
    </row>
    <row r="1566" spans="1:27" ht="12.75">
      <c r="A1566" s="10">
        <v>45434</v>
      </c>
      <c r="B1566" s="9" t="s">
        <v>19</v>
      </c>
      <c r="C1566" s="11">
        <v>3645.07</v>
      </c>
      <c r="D1566" s="9">
        <v>55</v>
      </c>
      <c r="E1566" s="12" t="s">
        <v>140</v>
      </c>
      <c r="F1566" s="9"/>
      <c r="G1566" s="9"/>
      <c r="H1566" s="13">
        <v>0.26900000000000002</v>
      </c>
      <c r="I1566" s="9" t="s">
        <v>16</v>
      </c>
      <c r="J1566" s="9"/>
      <c r="K1566" s="9"/>
      <c r="L1566" s="9"/>
      <c r="M1566" s="9"/>
      <c r="N1566" s="9"/>
      <c r="O1566" s="13"/>
      <c r="P1566" s="9"/>
      <c r="Q1566" s="9"/>
      <c r="R1566" s="10"/>
      <c r="S1566" s="9"/>
      <c r="T1566" s="9"/>
      <c r="U1566" s="9"/>
      <c r="V1566" s="14"/>
      <c r="W1566" s="9"/>
      <c r="X1566" s="9"/>
      <c r="Y1566" s="9"/>
      <c r="Z1566" s="9"/>
      <c r="AA1566" s="9"/>
    </row>
    <row r="1567" spans="1:27" ht="12.75">
      <c r="A1567" s="10">
        <v>45434</v>
      </c>
      <c r="B1567" s="9" t="s">
        <v>14</v>
      </c>
      <c r="C1567" s="11">
        <v>3875.7</v>
      </c>
      <c r="D1567" s="9">
        <v>48</v>
      </c>
      <c r="E1567" s="12" t="s">
        <v>159</v>
      </c>
      <c r="F1567" s="9"/>
      <c r="G1567" s="9"/>
      <c r="H1567" s="13">
        <v>0.27100000000000002</v>
      </c>
      <c r="I1567" s="9" t="s">
        <v>16</v>
      </c>
      <c r="J1567" s="10"/>
      <c r="K1567" s="9"/>
      <c r="L1567" s="9"/>
      <c r="M1567" s="9"/>
      <c r="N1567" s="9"/>
      <c r="O1567" s="13"/>
      <c r="P1567" s="9"/>
      <c r="Q1567" s="9"/>
      <c r="R1567" s="10"/>
      <c r="S1567" s="9"/>
      <c r="T1567" s="9"/>
      <c r="U1567" s="9"/>
      <c r="V1567" s="14"/>
      <c r="W1567" s="9"/>
      <c r="X1567" s="9"/>
      <c r="Y1567" s="9"/>
      <c r="Z1567" s="9"/>
      <c r="AA1567" s="9"/>
    </row>
    <row r="1568" spans="1:27" ht="12.75">
      <c r="A1568" s="10">
        <v>45434</v>
      </c>
      <c r="B1568" s="9" t="s">
        <v>12</v>
      </c>
      <c r="C1568" s="11">
        <v>3391.01</v>
      </c>
      <c r="D1568" s="9">
        <v>38</v>
      </c>
      <c r="E1568" s="12" t="s">
        <v>10</v>
      </c>
      <c r="F1568" s="9"/>
      <c r="G1568" s="9"/>
      <c r="H1568" s="13">
        <v>0.29699999999999999</v>
      </c>
      <c r="I1568" s="9" t="s">
        <v>11</v>
      </c>
      <c r="J1568" s="10"/>
      <c r="K1568" s="9"/>
      <c r="L1568" s="9"/>
      <c r="M1568" s="9"/>
      <c r="N1568" s="9"/>
      <c r="O1568" s="13"/>
      <c r="P1568" s="9"/>
      <c r="Q1568" s="9"/>
      <c r="R1568" s="10"/>
      <c r="S1568" s="9"/>
      <c r="T1568" s="9"/>
      <c r="U1568" s="9"/>
      <c r="V1568" s="14"/>
      <c r="W1568" s="9"/>
      <c r="X1568" s="9"/>
      <c r="Y1568" s="9"/>
      <c r="Z1568" s="9"/>
      <c r="AA1568" s="9"/>
    </row>
    <row r="1569" spans="1:27" ht="12.75">
      <c r="A1569" s="10">
        <v>45434</v>
      </c>
      <c r="B1569" s="9" t="s">
        <v>9</v>
      </c>
      <c r="C1569" s="11">
        <v>2473.77</v>
      </c>
      <c r="D1569" s="9">
        <v>37</v>
      </c>
      <c r="E1569" s="12" t="s">
        <v>46</v>
      </c>
      <c r="F1569" s="9"/>
      <c r="G1569" s="9"/>
      <c r="H1569" s="13">
        <v>0.29799999999999999</v>
      </c>
      <c r="I1569" s="9" t="s">
        <v>11</v>
      </c>
      <c r="J1569" s="10"/>
      <c r="K1569" s="9"/>
      <c r="L1569" s="9"/>
      <c r="M1569" s="9"/>
      <c r="N1569" s="9"/>
      <c r="O1569" s="13"/>
      <c r="P1569" s="9"/>
      <c r="Q1569" s="9"/>
      <c r="R1569" s="10"/>
      <c r="S1569" s="9"/>
      <c r="T1569" s="9"/>
      <c r="U1569" s="9"/>
      <c r="V1569" s="14"/>
      <c r="W1569" s="9"/>
      <c r="X1569" s="9"/>
      <c r="Y1569" s="9"/>
      <c r="Z1569" s="9"/>
      <c r="AA1569" s="9"/>
    </row>
    <row r="1570" spans="1:27" ht="12.75">
      <c r="A1570" s="10">
        <v>45434</v>
      </c>
      <c r="B1570" s="9" t="s">
        <v>21</v>
      </c>
      <c r="C1570" s="11">
        <v>5074.3</v>
      </c>
      <c r="D1570" s="9">
        <v>69</v>
      </c>
      <c r="E1570" s="12" t="s">
        <v>109</v>
      </c>
      <c r="F1570" s="9"/>
      <c r="G1570" s="9"/>
      <c r="H1570" s="13">
        <v>0.32</v>
      </c>
      <c r="I1570" s="9" t="s">
        <v>11</v>
      </c>
      <c r="J1570" s="9"/>
      <c r="K1570" s="9"/>
      <c r="L1570" s="9"/>
      <c r="M1570" s="9"/>
      <c r="N1570" s="9"/>
      <c r="O1570" s="13"/>
      <c r="P1570" s="9"/>
      <c r="Q1570" s="9"/>
      <c r="R1570" s="10"/>
      <c r="S1570" s="9"/>
      <c r="T1570" s="9"/>
      <c r="U1570" s="9"/>
      <c r="V1570" s="14"/>
      <c r="W1570" s="9"/>
      <c r="X1570" s="9"/>
      <c r="Y1570" s="9"/>
      <c r="Z1570" s="9"/>
      <c r="AA1570" s="9"/>
    </row>
    <row r="1571" spans="1:27" ht="12.75">
      <c r="A1571" s="10">
        <v>45434</v>
      </c>
      <c r="B1571" s="9" t="s">
        <v>43</v>
      </c>
      <c r="C1571" s="11">
        <v>2949.66</v>
      </c>
      <c r="D1571" s="9">
        <v>36</v>
      </c>
      <c r="E1571" s="12" t="s">
        <v>109</v>
      </c>
      <c r="F1571" s="9"/>
      <c r="G1571" s="9"/>
      <c r="H1571" s="13">
        <v>0.33800000000000002</v>
      </c>
      <c r="I1571" s="9" t="s">
        <v>11</v>
      </c>
      <c r="J1571" s="9"/>
      <c r="K1571" s="9"/>
      <c r="L1571" s="9"/>
      <c r="M1571" s="9"/>
      <c r="N1571" s="9"/>
      <c r="O1571" s="13"/>
      <c r="P1571" s="9"/>
      <c r="Q1571" s="9"/>
      <c r="R1571" s="10"/>
      <c r="S1571" s="9"/>
      <c r="T1571" s="9"/>
      <c r="U1571" s="9"/>
      <c r="V1571" s="14"/>
      <c r="W1571" s="9"/>
      <c r="X1571" s="9"/>
      <c r="Y1571" s="9"/>
      <c r="Z1571" s="9"/>
      <c r="AA1571" s="9"/>
    </row>
    <row r="1572" spans="1:27" ht="12.75">
      <c r="A1572" s="10">
        <v>45434</v>
      </c>
      <c r="B1572" s="9" t="s">
        <v>45</v>
      </c>
      <c r="C1572" s="11">
        <v>3950.82</v>
      </c>
      <c r="D1572" s="9">
        <v>47</v>
      </c>
      <c r="E1572" s="12" t="s">
        <v>33</v>
      </c>
      <c r="F1572" s="9"/>
      <c r="G1572" s="9"/>
      <c r="H1572" s="13">
        <v>0.35399999999999998</v>
      </c>
      <c r="I1572" s="9" t="s">
        <v>11</v>
      </c>
      <c r="J1572" s="10"/>
      <c r="K1572" s="9"/>
      <c r="L1572" s="9"/>
      <c r="M1572" s="9"/>
      <c r="N1572" s="9"/>
      <c r="O1572" s="13"/>
      <c r="P1572" s="9"/>
      <c r="Q1572" s="9"/>
      <c r="R1572" s="10"/>
      <c r="S1572" s="9"/>
      <c r="T1572" s="9"/>
      <c r="U1572" s="9"/>
      <c r="V1572" s="14"/>
      <c r="W1572" s="9"/>
      <c r="X1572" s="9"/>
      <c r="Y1572" s="9"/>
      <c r="Z1572" s="9"/>
      <c r="AA1572" s="9"/>
    </row>
    <row r="1573" spans="1:27" ht="12.75">
      <c r="A1573" s="10">
        <v>45434</v>
      </c>
      <c r="B1573" s="9" t="s">
        <v>286</v>
      </c>
      <c r="C1573" s="11">
        <v>3674.26</v>
      </c>
      <c r="D1573" s="9">
        <v>38</v>
      </c>
      <c r="E1573" s="12" t="s">
        <v>58</v>
      </c>
      <c r="F1573" s="9"/>
      <c r="G1573" s="9"/>
      <c r="H1573" s="13"/>
      <c r="I1573" s="9" t="s">
        <v>11</v>
      </c>
      <c r="J1573" s="10"/>
      <c r="K1573" s="9"/>
      <c r="L1573" s="9"/>
      <c r="M1573" s="9"/>
      <c r="N1573" s="9"/>
      <c r="O1573" s="13"/>
      <c r="P1573" s="9"/>
      <c r="Q1573" s="9"/>
      <c r="R1573" s="10"/>
      <c r="S1573" s="9"/>
      <c r="T1573" s="9"/>
      <c r="U1573" s="9"/>
      <c r="V1573" s="14"/>
      <c r="W1573" s="9"/>
      <c r="X1573" s="9"/>
      <c r="Y1573" s="9"/>
      <c r="Z1573" s="9"/>
      <c r="AA1573" s="9"/>
    </row>
    <row r="1574" spans="1:27" ht="12.75">
      <c r="A1574" s="10">
        <v>45434</v>
      </c>
      <c r="B1574" s="9" t="s">
        <v>289</v>
      </c>
      <c r="C1574" s="11">
        <v>4139.08</v>
      </c>
      <c r="D1574" s="9">
        <v>29</v>
      </c>
      <c r="E1574" s="12" t="s">
        <v>119</v>
      </c>
      <c r="F1574" s="9"/>
      <c r="G1574" s="9"/>
      <c r="H1574" s="13"/>
      <c r="I1574" s="9" t="s">
        <v>11</v>
      </c>
      <c r="J1574" s="9"/>
      <c r="K1574" s="9"/>
      <c r="L1574" s="9"/>
      <c r="M1574" s="9"/>
      <c r="N1574" s="9"/>
      <c r="O1574" s="13"/>
      <c r="P1574" s="9"/>
      <c r="Q1574" s="9"/>
      <c r="R1574" s="10"/>
      <c r="S1574" s="9"/>
      <c r="T1574" s="9"/>
      <c r="U1574" s="9"/>
      <c r="V1574" s="14"/>
      <c r="W1574" s="9"/>
      <c r="X1574" s="9"/>
      <c r="Y1574" s="9"/>
      <c r="Z1574" s="9"/>
      <c r="AA1574" s="9"/>
    </row>
    <row r="1575" spans="1:27" ht="12.75">
      <c r="A1575" s="10">
        <v>45434</v>
      </c>
      <c r="B1575" s="9" t="s">
        <v>17</v>
      </c>
      <c r="C1575" s="11">
        <v>5409.17</v>
      </c>
      <c r="D1575" s="9">
        <v>55</v>
      </c>
      <c r="E1575" s="12" t="s">
        <v>125</v>
      </c>
      <c r="F1575" s="9"/>
      <c r="G1575" s="9"/>
      <c r="H1575" s="13"/>
      <c r="I1575" s="9" t="s">
        <v>16</v>
      </c>
      <c r="J1575" s="9"/>
      <c r="K1575" s="9"/>
      <c r="L1575" s="9"/>
      <c r="M1575" s="9"/>
      <c r="N1575" s="9"/>
      <c r="O1575" s="13"/>
      <c r="P1575" s="9"/>
      <c r="Q1575" s="9"/>
      <c r="R1575" s="10"/>
      <c r="S1575" s="9"/>
      <c r="T1575" s="9"/>
      <c r="U1575" s="9"/>
      <c r="V1575" s="14"/>
      <c r="W1575" s="9"/>
      <c r="X1575" s="9"/>
      <c r="Y1575" s="9"/>
      <c r="Z1575" s="9"/>
      <c r="AA1575" s="9"/>
    </row>
    <row r="1576" spans="1:27" ht="12.75">
      <c r="A1576" s="10">
        <v>45435</v>
      </c>
      <c r="B1576" s="9" t="s">
        <v>14</v>
      </c>
      <c r="C1576" s="11">
        <v>2012.78</v>
      </c>
      <c r="D1576" s="9">
        <v>28</v>
      </c>
      <c r="E1576" s="12" t="s">
        <v>90</v>
      </c>
      <c r="F1576" s="9"/>
      <c r="G1576" s="9"/>
      <c r="H1576" s="13">
        <v>0.16300000000000001</v>
      </c>
      <c r="I1576" s="9" t="s">
        <v>16</v>
      </c>
      <c r="J1576" s="10"/>
      <c r="K1576" s="9"/>
      <c r="L1576" s="9"/>
      <c r="M1576" s="9"/>
      <c r="N1576" s="9"/>
      <c r="O1576" s="13"/>
      <c r="P1576" s="9"/>
      <c r="Q1576" s="9"/>
      <c r="R1576" s="10"/>
      <c r="S1576" s="9"/>
      <c r="T1576" s="9"/>
      <c r="U1576" s="9"/>
      <c r="V1576" s="14"/>
      <c r="W1576" s="9"/>
      <c r="X1576" s="9"/>
      <c r="Y1576" s="9"/>
      <c r="Z1576" s="9"/>
      <c r="AA1576" s="9"/>
    </row>
    <row r="1577" spans="1:27" ht="12.75">
      <c r="A1577" s="10">
        <v>45435</v>
      </c>
      <c r="B1577" s="9" t="s">
        <v>19</v>
      </c>
      <c r="C1577" s="11">
        <v>2800.49</v>
      </c>
      <c r="D1577" s="9">
        <v>41</v>
      </c>
      <c r="E1577" s="12" t="s">
        <v>77</v>
      </c>
      <c r="F1577" s="9"/>
      <c r="G1577" s="9"/>
      <c r="H1577" s="13">
        <v>0.25600000000000001</v>
      </c>
      <c r="I1577" s="9" t="s">
        <v>16</v>
      </c>
      <c r="J1577" s="9"/>
      <c r="K1577" s="9"/>
      <c r="L1577" s="9"/>
      <c r="M1577" s="9"/>
      <c r="N1577" s="9"/>
      <c r="O1577" s="13"/>
      <c r="P1577" s="9"/>
      <c r="Q1577" s="9"/>
      <c r="R1577" s="10"/>
      <c r="S1577" s="9"/>
      <c r="T1577" s="9"/>
      <c r="U1577" s="9"/>
      <c r="V1577" s="14"/>
      <c r="W1577" s="9"/>
      <c r="X1577" s="9"/>
      <c r="Y1577" s="9"/>
      <c r="Z1577" s="9"/>
      <c r="AA1577" s="9"/>
    </row>
    <row r="1578" spans="1:27" ht="12.75">
      <c r="A1578" s="10">
        <v>45435</v>
      </c>
      <c r="B1578" s="9" t="s">
        <v>9</v>
      </c>
      <c r="C1578" s="11">
        <v>4225.96</v>
      </c>
      <c r="D1578" s="9">
        <v>61</v>
      </c>
      <c r="E1578" s="12" t="s">
        <v>91</v>
      </c>
      <c r="F1578" s="9"/>
      <c r="G1578" s="9"/>
      <c r="H1578" s="13">
        <v>0.29499999999999998</v>
      </c>
      <c r="I1578" s="9" t="s">
        <v>11</v>
      </c>
      <c r="J1578" s="10"/>
      <c r="K1578" s="9"/>
      <c r="L1578" s="9"/>
      <c r="M1578" s="9"/>
      <c r="N1578" s="9"/>
      <c r="O1578" s="13"/>
      <c r="P1578" s="9"/>
      <c r="Q1578" s="9"/>
      <c r="R1578" s="10"/>
      <c r="S1578" s="9"/>
      <c r="T1578" s="9"/>
      <c r="U1578" s="9"/>
      <c r="V1578" s="14"/>
      <c r="W1578" s="9"/>
      <c r="X1578" s="9"/>
      <c r="Y1578" s="9"/>
      <c r="Z1578" s="9"/>
      <c r="AA1578" s="9"/>
    </row>
    <row r="1579" spans="1:27" ht="12.75">
      <c r="A1579" s="10">
        <v>45435</v>
      </c>
      <c r="B1579" s="9" t="s">
        <v>21</v>
      </c>
      <c r="C1579" s="11">
        <v>4565.03</v>
      </c>
      <c r="D1579" s="9">
        <v>56</v>
      </c>
      <c r="E1579" s="12" t="s">
        <v>50</v>
      </c>
      <c r="F1579" s="9"/>
      <c r="G1579" s="9"/>
      <c r="H1579" s="13">
        <v>0.29699999999999999</v>
      </c>
      <c r="I1579" s="9" t="s">
        <v>11</v>
      </c>
      <c r="J1579" s="9"/>
      <c r="K1579" s="9"/>
      <c r="L1579" s="9"/>
      <c r="M1579" s="9"/>
      <c r="N1579" s="9"/>
      <c r="O1579" s="13"/>
      <c r="P1579" s="9"/>
      <c r="Q1579" s="9"/>
      <c r="R1579" s="10"/>
      <c r="S1579" s="9"/>
      <c r="T1579" s="9"/>
      <c r="U1579" s="9"/>
      <c r="V1579" s="14"/>
      <c r="W1579" s="9"/>
      <c r="X1579" s="9"/>
      <c r="Y1579" s="9"/>
      <c r="Z1579" s="9"/>
      <c r="AA1579" s="9"/>
    </row>
    <row r="1580" spans="1:27" ht="12.75">
      <c r="A1580" s="10">
        <v>45435</v>
      </c>
      <c r="B1580" s="9" t="s">
        <v>12</v>
      </c>
      <c r="C1580" s="11">
        <v>4171.0200000000004</v>
      </c>
      <c r="D1580" s="9">
        <v>51</v>
      </c>
      <c r="E1580" s="12" t="s">
        <v>206</v>
      </c>
      <c r="F1580" s="9"/>
      <c r="G1580" s="9"/>
      <c r="H1580" s="13">
        <v>0.29799999999999999</v>
      </c>
      <c r="I1580" s="9" t="s">
        <v>11</v>
      </c>
      <c r="J1580" s="10"/>
      <c r="K1580" s="9"/>
      <c r="L1580" s="9"/>
      <c r="M1580" s="9"/>
      <c r="N1580" s="9"/>
      <c r="O1580" s="13"/>
      <c r="P1580" s="9"/>
      <c r="Q1580" s="9"/>
      <c r="R1580" s="10"/>
      <c r="S1580" s="9"/>
      <c r="T1580" s="9"/>
      <c r="U1580" s="9"/>
      <c r="V1580" s="14"/>
      <c r="W1580" s="9"/>
      <c r="X1580" s="9"/>
      <c r="Y1580" s="9"/>
      <c r="Z1580" s="9"/>
      <c r="AA1580" s="9"/>
    </row>
    <row r="1581" spans="1:27" ht="12.75">
      <c r="A1581" s="10">
        <v>45435</v>
      </c>
      <c r="B1581" s="9" t="s">
        <v>45</v>
      </c>
      <c r="C1581" s="11">
        <v>3327.63</v>
      </c>
      <c r="D1581" s="9">
        <v>46</v>
      </c>
      <c r="E1581" s="12" t="s">
        <v>22</v>
      </c>
      <c r="F1581" s="9"/>
      <c r="G1581" s="9"/>
      <c r="H1581" s="13">
        <v>0.31900000000000001</v>
      </c>
      <c r="I1581" s="9" t="s">
        <v>11</v>
      </c>
      <c r="J1581" s="10"/>
      <c r="K1581" s="9"/>
      <c r="L1581" s="9"/>
      <c r="M1581" s="9"/>
      <c r="N1581" s="9"/>
      <c r="O1581" s="13"/>
      <c r="P1581" s="9"/>
      <c r="Q1581" s="9"/>
      <c r="R1581" s="10"/>
      <c r="S1581" s="9"/>
      <c r="T1581" s="9"/>
      <c r="U1581" s="9"/>
      <c r="V1581" s="14"/>
      <c r="W1581" s="9"/>
      <c r="X1581" s="9"/>
      <c r="Y1581" s="9"/>
      <c r="Z1581" s="9"/>
      <c r="AA1581" s="9"/>
    </row>
    <row r="1582" spans="1:27" ht="12.75">
      <c r="A1582" s="10">
        <v>45435</v>
      </c>
      <c r="B1582" s="9" t="s">
        <v>43</v>
      </c>
      <c r="C1582" s="11">
        <v>2748.82</v>
      </c>
      <c r="D1582" s="9">
        <v>30</v>
      </c>
      <c r="E1582" s="12" t="s">
        <v>40</v>
      </c>
      <c r="F1582" s="9"/>
      <c r="G1582" s="9"/>
      <c r="H1582" s="13">
        <v>0.32</v>
      </c>
      <c r="I1582" s="9" t="s">
        <v>11</v>
      </c>
      <c r="J1582" s="9"/>
      <c r="K1582" s="9"/>
      <c r="L1582" s="9"/>
      <c r="M1582" s="9"/>
      <c r="N1582" s="9"/>
      <c r="O1582" s="13"/>
      <c r="P1582" s="9"/>
      <c r="Q1582" s="9"/>
      <c r="R1582" s="10"/>
      <c r="S1582" s="9"/>
      <c r="T1582" s="9"/>
      <c r="U1582" s="9"/>
      <c r="V1582" s="14"/>
      <c r="W1582" s="9"/>
      <c r="X1582" s="9"/>
      <c r="Y1582" s="9"/>
      <c r="Z1582" s="9"/>
      <c r="AA1582" s="9"/>
    </row>
    <row r="1583" spans="1:27" ht="12.75">
      <c r="A1583" s="10">
        <v>45435</v>
      </c>
      <c r="B1583" s="9" t="s">
        <v>286</v>
      </c>
      <c r="C1583" s="11">
        <v>4617.84</v>
      </c>
      <c r="D1583" s="9">
        <v>53</v>
      </c>
      <c r="E1583" s="12" t="s">
        <v>162</v>
      </c>
      <c r="F1583" s="9"/>
      <c r="G1583" s="9"/>
      <c r="H1583" s="13"/>
      <c r="I1583" s="9" t="s">
        <v>11</v>
      </c>
      <c r="J1583" s="10"/>
      <c r="K1583" s="9"/>
      <c r="L1583" s="9"/>
      <c r="M1583" s="9"/>
      <c r="N1583" s="9"/>
      <c r="O1583" s="13"/>
      <c r="P1583" s="9"/>
      <c r="Q1583" s="9"/>
      <c r="R1583" s="10"/>
      <c r="S1583" s="9"/>
      <c r="T1583" s="9"/>
      <c r="U1583" s="9"/>
      <c r="V1583" s="14"/>
      <c r="W1583" s="9"/>
      <c r="X1583" s="9"/>
      <c r="Y1583" s="9"/>
      <c r="Z1583" s="9"/>
      <c r="AA1583" s="9"/>
    </row>
    <row r="1584" spans="1:27" ht="12.75">
      <c r="A1584" s="10">
        <v>45435</v>
      </c>
      <c r="B1584" s="9" t="s">
        <v>289</v>
      </c>
      <c r="C1584" s="11">
        <v>2428.04</v>
      </c>
      <c r="D1584" s="9">
        <v>23</v>
      </c>
      <c r="E1584" s="12" t="s">
        <v>262</v>
      </c>
      <c r="F1584" s="9"/>
      <c r="G1584" s="9"/>
      <c r="H1584" s="13"/>
      <c r="I1584" s="9" t="s">
        <v>11</v>
      </c>
      <c r="J1584" s="9"/>
      <c r="K1584" s="9"/>
      <c r="L1584" s="9"/>
      <c r="M1584" s="9"/>
      <c r="N1584" s="9"/>
      <c r="O1584" s="13"/>
      <c r="P1584" s="9"/>
      <c r="Q1584" s="9"/>
      <c r="R1584" s="10"/>
      <c r="S1584" s="9"/>
      <c r="T1584" s="9"/>
      <c r="U1584" s="9"/>
      <c r="V1584" s="14"/>
      <c r="W1584" s="9"/>
      <c r="X1584" s="9"/>
      <c r="Y1584" s="9"/>
      <c r="Z1584" s="9"/>
      <c r="AA1584" s="9"/>
    </row>
    <row r="1585" spans="1:27" ht="12.75">
      <c r="A1585" s="10">
        <v>45435</v>
      </c>
      <c r="B1585" s="9" t="s">
        <v>17</v>
      </c>
      <c r="C1585" s="11">
        <v>3721</v>
      </c>
      <c r="D1585" s="9">
        <v>41</v>
      </c>
      <c r="E1585" s="12" t="s">
        <v>268</v>
      </c>
      <c r="F1585" s="9"/>
      <c r="G1585" s="9"/>
      <c r="H1585" s="13"/>
      <c r="I1585" s="9" t="s">
        <v>16</v>
      </c>
      <c r="J1585" s="9"/>
      <c r="K1585" s="9"/>
      <c r="L1585" s="9"/>
      <c r="M1585" s="9"/>
      <c r="N1585" s="9"/>
      <c r="O1585" s="13"/>
      <c r="P1585" s="9"/>
      <c r="Q1585" s="9"/>
      <c r="R1585" s="10"/>
      <c r="S1585" s="9"/>
      <c r="T1585" s="9"/>
      <c r="U1585" s="9"/>
      <c r="V1585" s="14"/>
      <c r="W1585" s="9"/>
      <c r="X1585" s="9"/>
      <c r="Y1585" s="9"/>
      <c r="Z1585" s="9"/>
      <c r="AA1585" s="9"/>
    </row>
    <row r="1586" spans="1:27" ht="12.75">
      <c r="A1586" s="10">
        <v>45436</v>
      </c>
      <c r="B1586" s="9" t="s">
        <v>19</v>
      </c>
      <c r="C1586" s="11">
        <v>5477.14</v>
      </c>
      <c r="D1586" s="9">
        <v>74</v>
      </c>
      <c r="E1586" s="12" t="s">
        <v>179</v>
      </c>
      <c r="F1586" s="9"/>
      <c r="G1586" s="9"/>
      <c r="H1586" s="13">
        <v>0.22700000000000001</v>
      </c>
      <c r="I1586" s="9" t="s">
        <v>16</v>
      </c>
      <c r="J1586" s="9"/>
      <c r="K1586" s="9"/>
      <c r="L1586" s="9"/>
      <c r="M1586" s="9"/>
      <c r="N1586" s="9"/>
      <c r="O1586" s="13"/>
      <c r="P1586" s="9"/>
      <c r="Q1586" s="9"/>
      <c r="R1586" s="10"/>
      <c r="S1586" s="9"/>
      <c r="T1586" s="9"/>
      <c r="U1586" s="9"/>
      <c r="V1586" s="14"/>
      <c r="W1586" s="9"/>
      <c r="X1586" s="9"/>
      <c r="Y1586" s="9"/>
      <c r="Z1586" s="9"/>
      <c r="AA1586" s="9"/>
    </row>
    <row r="1587" spans="1:27" ht="12.75">
      <c r="A1587" s="10">
        <v>45436</v>
      </c>
      <c r="B1587" s="9" t="s">
        <v>14</v>
      </c>
      <c r="C1587" s="11">
        <v>7557.17</v>
      </c>
      <c r="D1587" s="9">
        <v>93</v>
      </c>
      <c r="E1587" s="12" t="s">
        <v>234</v>
      </c>
      <c r="F1587" s="9"/>
      <c r="G1587" s="9"/>
      <c r="H1587" s="13">
        <v>0.23200000000000001</v>
      </c>
      <c r="I1587" s="9" t="s">
        <v>16</v>
      </c>
      <c r="J1587" s="10"/>
      <c r="K1587" s="9"/>
      <c r="L1587" s="9"/>
      <c r="M1587" s="9"/>
      <c r="N1587" s="9"/>
      <c r="O1587" s="13"/>
      <c r="P1587" s="9"/>
      <c r="Q1587" s="9"/>
      <c r="R1587" s="10"/>
      <c r="S1587" s="9"/>
      <c r="T1587" s="9"/>
      <c r="U1587" s="9"/>
      <c r="V1587" s="14"/>
      <c r="W1587" s="9"/>
      <c r="X1587" s="9"/>
      <c r="Y1587" s="9"/>
      <c r="Z1587" s="9"/>
      <c r="AA1587" s="9"/>
    </row>
    <row r="1588" spans="1:27" ht="12.75">
      <c r="A1588" s="10">
        <v>45436</v>
      </c>
      <c r="B1588" s="9" t="s">
        <v>21</v>
      </c>
      <c r="C1588" s="11">
        <v>9603.4</v>
      </c>
      <c r="D1588" s="9">
        <v>113</v>
      </c>
      <c r="E1588" s="12" t="s">
        <v>96</v>
      </c>
      <c r="F1588" s="9"/>
      <c r="G1588" s="9"/>
      <c r="H1588" s="13">
        <v>0.28100000000000003</v>
      </c>
      <c r="I1588" s="9" t="s">
        <v>11</v>
      </c>
      <c r="J1588" s="9"/>
      <c r="K1588" s="9"/>
      <c r="L1588" s="9"/>
      <c r="M1588" s="9"/>
      <c r="N1588" s="9"/>
      <c r="O1588" s="13"/>
      <c r="P1588" s="9"/>
      <c r="Q1588" s="9"/>
      <c r="R1588" s="10"/>
      <c r="S1588" s="9"/>
      <c r="T1588" s="9"/>
      <c r="U1588" s="9"/>
      <c r="V1588" s="14"/>
      <c r="W1588" s="9"/>
      <c r="X1588" s="9"/>
      <c r="Y1588" s="9"/>
      <c r="Z1588" s="9"/>
      <c r="AA1588" s="9"/>
    </row>
    <row r="1589" spans="1:27" ht="12.75">
      <c r="A1589" s="10">
        <v>45436</v>
      </c>
      <c r="B1589" s="9" t="s">
        <v>9</v>
      </c>
      <c r="C1589" s="11">
        <v>8988.7099999999991</v>
      </c>
      <c r="D1589" s="9">
        <v>106</v>
      </c>
      <c r="E1589" s="12" t="s">
        <v>58</v>
      </c>
      <c r="F1589" s="9"/>
      <c r="G1589" s="9"/>
      <c r="H1589" s="13">
        <v>0.30599999999999999</v>
      </c>
      <c r="I1589" s="9" t="s">
        <v>11</v>
      </c>
      <c r="J1589" s="10"/>
      <c r="K1589" s="9"/>
      <c r="L1589" s="9"/>
      <c r="M1589" s="9"/>
      <c r="N1589" s="9"/>
      <c r="O1589" s="13"/>
      <c r="P1589" s="9"/>
      <c r="Q1589" s="9"/>
      <c r="R1589" s="10"/>
      <c r="S1589" s="9"/>
      <c r="T1589" s="9"/>
      <c r="U1589" s="9"/>
      <c r="V1589" s="14"/>
      <c r="W1589" s="9"/>
      <c r="X1589" s="9"/>
      <c r="Y1589" s="9"/>
      <c r="Z1589" s="9"/>
      <c r="AA1589" s="9"/>
    </row>
    <row r="1590" spans="1:27" ht="12.75">
      <c r="A1590" s="10">
        <v>45436</v>
      </c>
      <c r="B1590" s="9" t="s">
        <v>43</v>
      </c>
      <c r="C1590" s="11">
        <v>7881.76</v>
      </c>
      <c r="D1590" s="9">
        <v>92</v>
      </c>
      <c r="E1590" s="12" t="s">
        <v>109</v>
      </c>
      <c r="F1590" s="9"/>
      <c r="G1590" s="9"/>
      <c r="H1590" s="13">
        <v>0.32200000000000001</v>
      </c>
      <c r="I1590" s="9" t="s">
        <v>11</v>
      </c>
      <c r="J1590" s="9"/>
      <c r="K1590" s="9"/>
      <c r="L1590" s="9"/>
      <c r="M1590" s="9"/>
      <c r="N1590" s="9"/>
      <c r="O1590" s="13"/>
      <c r="P1590" s="9"/>
      <c r="Q1590" s="9"/>
      <c r="R1590" s="10"/>
      <c r="S1590" s="9"/>
      <c r="T1590" s="9"/>
      <c r="U1590" s="9"/>
      <c r="V1590" s="14"/>
      <c r="W1590" s="9"/>
      <c r="X1590" s="9"/>
      <c r="Y1590" s="9"/>
      <c r="Z1590" s="9"/>
      <c r="AA1590" s="9"/>
    </row>
    <row r="1591" spans="1:27" ht="12.75">
      <c r="A1591" s="10">
        <v>45436</v>
      </c>
      <c r="B1591" s="9" t="s">
        <v>12</v>
      </c>
      <c r="C1591" s="11">
        <v>10619.42</v>
      </c>
      <c r="D1591" s="9">
        <v>120</v>
      </c>
      <c r="E1591" s="12" t="s">
        <v>46</v>
      </c>
      <c r="F1591" s="9"/>
      <c r="G1591" s="9"/>
      <c r="H1591" s="13">
        <v>0.32300000000000001</v>
      </c>
      <c r="I1591" s="9" t="s">
        <v>11</v>
      </c>
      <c r="J1591" s="10"/>
      <c r="K1591" s="9"/>
      <c r="L1591" s="9"/>
      <c r="M1591" s="9"/>
      <c r="N1591" s="9"/>
      <c r="O1591" s="13"/>
      <c r="P1591" s="9"/>
      <c r="Q1591" s="9"/>
      <c r="R1591" s="10"/>
      <c r="S1591" s="9"/>
      <c r="T1591" s="9"/>
      <c r="U1591" s="9"/>
      <c r="V1591" s="14"/>
      <c r="W1591" s="9"/>
      <c r="X1591" s="9"/>
      <c r="Y1591" s="9"/>
      <c r="Z1591" s="9"/>
      <c r="AA1591" s="9"/>
    </row>
    <row r="1592" spans="1:27" ht="12.75">
      <c r="A1592" s="10">
        <v>45436</v>
      </c>
      <c r="B1592" s="9" t="s">
        <v>45</v>
      </c>
      <c r="C1592" s="11">
        <v>10050.48</v>
      </c>
      <c r="D1592" s="9">
        <v>111</v>
      </c>
      <c r="E1592" s="12" t="s">
        <v>98</v>
      </c>
      <c r="F1592" s="9"/>
      <c r="G1592" s="9"/>
      <c r="H1592" s="13">
        <v>0.32800000000000001</v>
      </c>
      <c r="I1592" s="9" t="s">
        <v>11</v>
      </c>
      <c r="J1592" s="10"/>
      <c r="K1592" s="9"/>
      <c r="L1592" s="9"/>
      <c r="M1592" s="9"/>
      <c r="N1592" s="9"/>
      <c r="O1592" s="13"/>
      <c r="P1592" s="9"/>
      <c r="Q1592" s="9"/>
      <c r="R1592" s="10"/>
      <c r="S1592" s="9"/>
      <c r="T1592" s="9"/>
      <c r="U1592" s="9"/>
      <c r="V1592" s="14"/>
      <c r="W1592" s="9"/>
      <c r="X1592" s="9"/>
      <c r="Y1592" s="9"/>
      <c r="Z1592" s="9"/>
      <c r="AA1592" s="9"/>
    </row>
    <row r="1593" spans="1:27" ht="12.75">
      <c r="A1593" s="10">
        <v>45436</v>
      </c>
      <c r="B1593" s="9" t="s">
        <v>286</v>
      </c>
      <c r="C1593" s="11">
        <v>6080.83</v>
      </c>
      <c r="D1593" s="9">
        <v>68</v>
      </c>
      <c r="E1593" s="12" t="s">
        <v>110</v>
      </c>
      <c r="F1593" s="9"/>
      <c r="G1593" s="9"/>
      <c r="H1593" s="13"/>
      <c r="I1593" s="9" t="s">
        <v>11</v>
      </c>
      <c r="J1593" s="10"/>
      <c r="K1593" s="9"/>
      <c r="L1593" s="9"/>
      <c r="M1593" s="9"/>
      <c r="N1593" s="9"/>
      <c r="O1593" s="13"/>
      <c r="P1593" s="9"/>
      <c r="Q1593" s="9"/>
      <c r="R1593" s="10"/>
      <c r="S1593" s="9"/>
      <c r="T1593" s="9"/>
      <c r="U1593" s="9"/>
      <c r="V1593" s="14"/>
      <c r="W1593" s="9"/>
      <c r="X1593" s="9"/>
      <c r="Y1593" s="9"/>
      <c r="Z1593" s="9"/>
      <c r="AA1593" s="9"/>
    </row>
    <row r="1594" spans="1:27" ht="12.75">
      <c r="A1594" s="10">
        <v>45436</v>
      </c>
      <c r="B1594" s="9" t="s">
        <v>289</v>
      </c>
      <c r="C1594" s="11">
        <v>8018.79</v>
      </c>
      <c r="D1594" s="9">
        <v>73</v>
      </c>
      <c r="E1594" s="12" t="s">
        <v>176</v>
      </c>
      <c r="F1594" s="9"/>
      <c r="G1594" s="9"/>
      <c r="H1594" s="13"/>
      <c r="I1594" s="9" t="s">
        <v>11</v>
      </c>
      <c r="J1594" s="9"/>
      <c r="K1594" s="9"/>
      <c r="L1594" s="9"/>
      <c r="M1594" s="9"/>
      <c r="N1594" s="9"/>
      <c r="O1594" s="13"/>
      <c r="P1594" s="9"/>
      <c r="Q1594" s="9"/>
      <c r="R1594" s="10"/>
      <c r="S1594" s="9"/>
      <c r="T1594" s="9"/>
      <c r="U1594" s="9"/>
      <c r="V1594" s="14"/>
      <c r="W1594" s="9"/>
      <c r="X1594" s="9"/>
      <c r="Y1594" s="9"/>
      <c r="Z1594" s="9"/>
      <c r="AA1594" s="9"/>
    </row>
    <row r="1595" spans="1:27" ht="12.75">
      <c r="A1595" s="10">
        <v>45436</v>
      </c>
      <c r="B1595" s="9" t="s">
        <v>17</v>
      </c>
      <c r="C1595" s="11">
        <v>9424.17</v>
      </c>
      <c r="D1595" s="9">
        <v>100</v>
      </c>
      <c r="E1595" s="12" t="s">
        <v>178</v>
      </c>
      <c r="F1595" s="9"/>
      <c r="G1595" s="9"/>
      <c r="H1595" s="13"/>
      <c r="I1595" s="9" t="s">
        <v>16</v>
      </c>
      <c r="J1595" s="9"/>
      <c r="K1595" s="9"/>
      <c r="L1595" s="9"/>
      <c r="M1595" s="9"/>
      <c r="N1595" s="9"/>
      <c r="O1595" s="13"/>
      <c r="P1595" s="9"/>
      <c r="Q1595" s="9"/>
      <c r="R1595" s="10"/>
      <c r="S1595" s="9"/>
      <c r="T1595" s="9"/>
      <c r="U1595" s="9"/>
      <c r="V1595" s="14"/>
      <c r="W1595" s="9"/>
      <c r="X1595" s="9"/>
      <c r="Y1595" s="9"/>
      <c r="Z1595" s="9"/>
      <c r="AA1595" s="9"/>
    </row>
    <row r="1596" spans="1:27" ht="12.75">
      <c r="A1596" s="10">
        <v>45437</v>
      </c>
      <c r="B1596" s="9" t="s">
        <v>19</v>
      </c>
      <c r="C1596" s="11">
        <v>7227.68</v>
      </c>
      <c r="D1596" s="9">
        <v>92</v>
      </c>
      <c r="E1596" s="12" t="s">
        <v>28</v>
      </c>
      <c r="F1596" s="9"/>
      <c r="G1596" s="9"/>
      <c r="H1596" s="13">
        <v>0.21299999999999999</v>
      </c>
      <c r="I1596" s="9" t="s">
        <v>16</v>
      </c>
      <c r="J1596" s="9"/>
      <c r="K1596" s="9"/>
      <c r="L1596" s="9"/>
      <c r="M1596" s="9"/>
      <c r="N1596" s="9"/>
      <c r="O1596" s="13"/>
      <c r="P1596" s="9"/>
      <c r="Q1596" s="9"/>
      <c r="R1596" s="10"/>
      <c r="S1596" s="9"/>
      <c r="T1596" s="9"/>
      <c r="U1596" s="9"/>
      <c r="V1596" s="14"/>
      <c r="W1596" s="9"/>
      <c r="X1596" s="9"/>
      <c r="Y1596" s="9"/>
      <c r="Z1596" s="9"/>
      <c r="AA1596" s="9"/>
    </row>
    <row r="1597" spans="1:27" ht="12.75">
      <c r="A1597" s="10">
        <v>45437</v>
      </c>
      <c r="B1597" s="9" t="s">
        <v>9</v>
      </c>
      <c r="C1597" s="11">
        <v>9267.82</v>
      </c>
      <c r="D1597" s="9">
        <v>104</v>
      </c>
      <c r="E1597" s="12" t="s">
        <v>32</v>
      </c>
      <c r="F1597" s="9"/>
      <c r="G1597" s="9"/>
      <c r="H1597" s="13">
        <v>0.28699999999999998</v>
      </c>
      <c r="I1597" s="9" t="s">
        <v>11</v>
      </c>
      <c r="J1597" s="10"/>
      <c r="K1597" s="9"/>
      <c r="L1597" s="9"/>
      <c r="M1597" s="9"/>
      <c r="N1597" s="9"/>
      <c r="O1597" s="13"/>
      <c r="P1597" s="9"/>
      <c r="Q1597" s="9"/>
      <c r="R1597" s="10"/>
      <c r="S1597" s="9"/>
      <c r="T1597" s="9"/>
      <c r="U1597" s="9"/>
      <c r="V1597" s="14"/>
      <c r="W1597" s="9"/>
      <c r="X1597" s="9"/>
      <c r="Y1597" s="9"/>
      <c r="Z1597" s="9"/>
      <c r="AA1597" s="9"/>
    </row>
    <row r="1598" spans="1:27" ht="12.75">
      <c r="A1598" s="10">
        <v>45437</v>
      </c>
      <c r="B1598" s="9" t="s">
        <v>21</v>
      </c>
      <c r="C1598" s="11">
        <v>11593.89</v>
      </c>
      <c r="D1598" s="9">
        <v>115</v>
      </c>
      <c r="E1598" s="12" t="s">
        <v>80</v>
      </c>
      <c r="F1598" s="9"/>
      <c r="G1598" s="9"/>
      <c r="H1598" s="13">
        <v>0.28899999999999998</v>
      </c>
      <c r="I1598" s="9" t="s">
        <v>11</v>
      </c>
      <c r="J1598" s="9"/>
      <c r="K1598" s="9"/>
      <c r="L1598" s="9"/>
      <c r="M1598" s="9"/>
      <c r="N1598" s="9"/>
      <c r="O1598" s="13"/>
      <c r="P1598" s="9"/>
      <c r="Q1598" s="9"/>
      <c r="R1598" s="10"/>
      <c r="S1598" s="9"/>
      <c r="T1598" s="9"/>
      <c r="U1598" s="9"/>
      <c r="V1598" s="14"/>
      <c r="W1598" s="9"/>
      <c r="X1598" s="9"/>
      <c r="Y1598" s="9"/>
      <c r="Z1598" s="9"/>
      <c r="AA1598" s="9"/>
    </row>
    <row r="1599" spans="1:27" ht="12.75">
      <c r="A1599" s="10">
        <v>45437</v>
      </c>
      <c r="B1599" s="9" t="s">
        <v>14</v>
      </c>
      <c r="C1599" s="11">
        <v>7184.75</v>
      </c>
      <c r="D1599" s="9">
        <v>92</v>
      </c>
      <c r="E1599" s="12" t="s">
        <v>116</v>
      </c>
      <c r="F1599" s="9"/>
      <c r="G1599" s="9"/>
      <c r="H1599" s="13">
        <v>0.29099999999999998</v>
      </c>
      <c r="I1599" s="9" t="s">
        <v>16</v>
      </c>
      <c r="J1599" s="10"/>
      <c r="K1599" s="9"/>
      <c r="L1599" s="9"/>
      <c r="M1599" s="9"/>
      <c r="N1599" s="9"/>
      <c r="O1599" s="13"/>
      <c r="P1599" s="9"/>
      <c r="Q1599" s="9"/>
      <c r="R1599" s="10"/>
      <c r="S1599" s="9"/>
      <c r="T1599" s="9"/>
      <c r="U1599" s="9"/>
      <c r="V1599" s="14"/>
      <c r="W1599" s="9"/>
      <c r="X1599" s="9"/>
      <c r="Y1599" s="9"/>
      <c r="Z1599" s="9"/>
      <c r="AA1599" s="9"/>
    </row>
    <row r="1600" spans="1:27" ht="12.75">
      <c r="A1600" s="10">
        <v>45437</v>
      </c>
      <c r="B1600" s="9" t="s">
        <v>12</v>
      </c>
      <c r="C1600" s="11">
        <v>8146.89</v>
      </c>
      <c r="D1600" s="9">
        <v>94</v>
      </c>
      <c r="E1600" s="12" t="s">
        <v>44</v>
      </c>
      <c r="F1600" s="9"/>
      <c r="G1600" s="9"/>
      <c r="H1600" s="13">
        <v>0.307</v>
      </c>
      <c r="I1600" s="9" t="s">
        <v>11</v>
      </c>
      <c r="J1600" s="10"/>
      <c r="K1600" s="9"/>
      <c r="L1600" s="9"/>
      <c r="M1600" s="9"/>
      <c r="N1600" s="9"/>
      <c r="O1600" s="13"/>
      <c r="P1600" s="9"/>
      <c r="Q1600" s="9"/>
      <c r="R1600" s="10"/>
      <c r="S1600" s="9"/>
      <c r="T1600" s="9"/>
      <c r="U1600" s="9"/>
      <c r="V1600" s="14"/>
      <c r="W1600" s="9"/>
      <c r="X1600" s="9"/>
      <c r="Y1600" s="9"/>
      <c r="Z1600" s="9"/>
      <c r="AA1600" s="9"/>
    </row>
    <row r="1601" spans="1:27" ht="12.75">
      <c r="A1601" s="10">
        <v>45437</v>
      </c>
      <c r="B1601" s="9" t="s">
        <v>45</v>
      </c>
      <c r="C1601" s="11">
        <v>8724.5400000000009</v>
      </c>
      <c r="D1601" s="9">
        <v>100</v>
      </c>
      <c r="E1601" s="12" t="s">
        <v>51</v>
      </c>
      <c r="F1601" s="9"/>
      <c r="G1601" s="9"/>
      <c r="H1601" s="13">
        <v>0.312</v>
      </c>
      <c r="I1601" s="9" t="s">
        <v>11</v>
      </c>
      <c r="J1601" s="10"/>
      <c r="K1601" s="9"/>
      <c r="L1601" s="9"/>
      <c r="M1601" s="9"/>
      <c r="N1601" s="9"/>
      <c r="O1601" s="13"/>
      <c r="P1601" s="9"/>
      <c r="Q1601" s="9"/>
      <c r="R1601" s="10"/>
      <c r="S1601" s="9"/>
      <c r="T1601" s="9"/>
      <c r="U1601" s="9"/>
      <c r="V1601" s="14"/>
      <c r="W1601" s="9"/>
      <c r="X1601" s="9"/>
      <c r="Y1601" s="9"/>
      <c r="Z1601" s="9"/>
      <c r="AA1601" s="9"/>
    </row>
    <row r="1602" spans="1:27" ht="12.75">
      <c r="A1602" s="10">
        <v>45437</v>
      </c>
      <c r="B1602" s="9" t="s">
        <v>43</v>
      </c>
      <c r="C1602" s="11">
        <v>9562.0300000000007</v>
      </c>
      <c r="D1602" s="9">
        <v>107</v>
      </c>
      <c r="E1602" s="12" t="s">
        <v>146</v>
      </c>
      <c r="F1602" s="9"/>
      <c r="G1602" s="9"/>
      <c r="H1602" s="13">
        <v>0.34100000000000003</v>
      </c>
      <c r="I1602" s="9" t="s">
        <v>11</v>
      </c>
      <c r="J1602" s="9"/>
      <c r="K1602" s="9"/>
      <c r="L1602" s="9"/>
      <c r="M1602" s="9"/>
      <c r="N1602" s="9"/>
      <c r="O1602" s="13"/>
      <c r="P1602" s="9"/>
      <c r="Q1602" s="9"/>
      <c r="R1602" s="10"/>
      <c r="S1602" s="9"/>
      <c r="T1602" s="9"/>
      <c r="U1602" s="9"/>
      <c r="V1602" s="14"/>
      <c r="W1602" s="9"/>
      <c r="X1602" s="9"/>
      <c r="Y1602" s="9"/>
      <c r="Z1602" s="9"/>
      <c r="AA1602" s="9"/>
    </row>
    <row r="1603" spans="1:27" ht="12.75">
      <c r="A1603" s="10">
        <v>45437</v>
      </c>
      <c r="B1603" s="9" t="s">
        <v>286</v>
      </c>
      <c r="C1603" s="11">
        <v>5738.71</v>
      </c>
      <c r="D1603" s="9">
        <v>61</v>
      </c>
      <c r="E1603" s="12" t="s">
        <v>241</v>
      </c>
      <c r="F1603" s="9"/>
      <c r="G1603" s="9"/>
      <c r="H1603" s="13"/>
      <c r="I1603" s="9" t="s">
        <v>11</v>
      </c>
      <c r="J1603" s="10"/>
      <c r="K1603" s="9"/>
      <c r="L1603" s="9"/>
      <c r="M1603" s="9"/>
      <c r="N1603" s="9"/>
      <c r="O1603" s="13"/>
      <c r="P1603" s="9"/>
      <c r="Q1603" s="9"/>
      <c r="R1603" s="10"/>
      <c r="S1603" s="9"/>
      <c r="T1603" s="9"/>
      <c r="U1603" s="9"/>
      <c r="V1603" s="14"/>
      <c r="W1603" s="9"/>
      <c r="X1603" s="9"/>
      <c r="Y1603" s="9"/>
      <c r="Z1603" s="9"/>
      <c r="AA1603" s="9"/>
    </row>
    <row r="1604" spans="1:27" ht="12.75">
      <c r="A1604" s="10">
        <v>45437</v>
      </c>
      <c r="B1604" s="9" t="s">
        <v>289</v>
      </c>
      <c r="C1604" s="11">
        <v>6751.58</v>
      </c>
      <c r="D1604" s="9">
        <v>63</v>
      </c>
      <c r="E1604" s="12" t="s">
        <v>364</v>
      </c>
      <c r="F1604" s="9"/>
      <c r="G1604" s="9"/>
      <c r="H1604" s="13"/>
      <c r="I1604" s="9" t="s">
        <v>11</v>
      </c>
      <c r="J1604" s="9"/>
      <c r="K1604" s="9"/>
      <c r="L1604" s="9"/>
      <c r="M1604" s="9"/>
      <c r="N1604" s="9"/>
      <c r="O1604" s="13"/>
      <c r="P1604" s="9"/>
      <c r="Q1604" s="9"/>
      <c r="R1604" s="10"/>
      <c r="S1604" s="9"/>
      <c r="T1604" s="9"/>
      <c r="U1604" s="9"/>
      <c r="V1604" s="14"/>
      <c r="W1604" s="9"/>
      <c r="X1604" s="9"/>
      <c r="Y1604" s="9"/>
      <c r="Z1604" s="9"/>
      <c r="AA1604" s="9"/>
    </row>
    <row r="1605" spans="1:27" ht="12.75">
      <c r="A1605" s="10">
        <v>45437</v>
      </c>
      <c r="B1605" s="9" t="s">
        <v>17</v>
      </c>
      <c r="C1605" s="11">
        <v>7755.08</v>
      </c>
      <c r="D1605" s="9">
        <v>88</v>
      </c>
      <c r="E1605" s="12" t="s">
        <v>262</v>
      </c>
      <c r="F1605" s="9"/>
      <c r="G1605" s="9"/>
      <c r="H1605" s="13"/>
      <c r="I1605" s="9" t="s">
        <v>16</v>
      </c>
      <c r="J1605" s="9"/>
      <c r="K1605" s="9"/>
      <c r="L1605" s="9"/>
      <c r="M1605" s="9"/>
      <c r="N1605" s="9"/>
      <c r="O1605" s="13"/>
      <c r="P1605" s="9"/>
      <c r="Q1605" s="9"/>
      <c r="R1605" s="10"/>
      <c r="S1605" s="9"/>
      <c r="T1605" s="9"/>
      <c r="U1605" s="9"/>
      <c r="V1605" s="14"/>
      <c r="W1605" s="9"/>
      <c r="X1605" s="9"/>
      <c r="Y1605" s="9"/>
      <c r="Z1605" s="9"/>
      <c r="AA1605" s="9"/>
    </row>
    <row r="1606" spans="1:27" ht="12.75">
      <c r="A1606" s="10">
        <v>45438</v>
      </c>
      <c r="B1606" s="9" t="s">
        <v>14</v>
      </c>
      <c r="C1606" s="11">
        <v>8886.66</v>
      </c>
      <c r="D1606" s="9">
        <v>106</v>
      </c>
      <c r="E1606" s="12" t="s">
        <v>64</v>
      </c>
      <c r="F1606" s="9"/>
      <c r="G1606" s="9"/>
      <c r="H1606" s="13">
        <v>0.21199999999999999</v>
      </c>
      <c r="I1606" s="9" t="s">
        <v>16</v>
      </c>
      <c r="J1606" s="10"/>
      <c r="K1606" s="9"/>
      <c r="L1606" s="9"/>
      <c r="M1606" s="9"/>
      <c r="N1606" s="9"/>
      <c r="O1606" s="13"/>
      <c r="P1606" s="9"/>
      <c r="Q1606" s="9"/>
      <c r="R1606" s="10"/>
      <c r="S1606" s="9"/>
      <c r="T1606" s="9"/>
      <c r="U1606" s="9"/>
      <c r="V1606" s="14"/>
      <c r="W1606" s="9"/>
      <c r="X1606" s="9"/>
      <c r="Y1606" s="9"/>
      <c r="Z1606" s="9"/>
      <c r="AA1606" s="9"/>
    </row>
    <row r="1607" spans="1:27" ht="12.75">
      <c r="A1607" s="10">
        <v>45438</v>
      </c>
      <c r="B1607" s="9" t="s">
        <v>19</v>
      </c>
      <c r="C1607" s="11">
        <v>6151</v>
      </c>
      <c r="D1607" s="9">
        <v>81</v>
      </c>
      <c r="E1607" s="12" t="s">
        <v>38</v>
      </c>
      <c r="F1607" s="9"/>
      <c r="G1607" s="9"/>
      <c r="H1607" s="13">
        <v>0.253</v>
      </c>
      <c r="I1607" s="9" t="s">
        <v>16</v>
      </c>
      <c r="J1607" s="9"/>
      <c r="K1607" s="9"/>
      <c r="L1607" s="9"/>
      <c r="M1607" s="9"/>
      <c r="N1607" s="9"/>
      <c r="O1607" s="13"/>
      <c r="P1607" s="9"/>
      <c r="Q1607" s="9"/>
      <c r="R1607" s="10"/>
      <c r="S1607" s="9"/>
      <c r="T1607" s="9"/>
      <c r="U1607" s="9"/>
      <c r="V1607" s="14"/>
      <c r="W1607" s="9"/>
      <c r="X1607" s="9"/>
      <c r="Y1607" s="9"/>
      <c r="Z1607" s="9"/>
      <c r="AA1607" s="9"/>
    </row>
    <row r="1608" spans="1:27" ht="12.75">
      <c r="A1608" s="10">
        <v>45438</v>
      </c>
      <c r="B1608" s="9" t="s">
        <v>9</v>
      </c>
      <c r="C1608" s="11">
        <v>7153.31</v>
      </c>
      <c r="D1608" s="9">
        <v>84</v>
      </c>
      <c r="E1608" s="12" t="s">
        <v>207</v>
      </c>
      <c r="F1608" s="9"/>
      <c r="G1608" s="9"/>
      <c r="H1608" s="13">
        <v>0.25800000000000001</v>
      </c>
      <c r="I1608" s="9" t="s">
        <v>11</v>
      </c>
      <c r="J1608" s="10"/>
      <c r="K1608" s="9"/>
      <c r="L1608" s="9"/>
      <c r="M1608" s="9"/>
      <c r="N1608" s="9"/>
      <c r="O1608" s="13"/>
      <c r="P1608" s="9"/>
      <c r="Q1608" s="9"/>
      <c r="R1608" s="10"/>
      <c r="S1608" s="9"/>
      <c r="T1608" s="9"/>
      <c r="U1608" s="9"/>
      <c r="V1608" s="14"/>
      <c r="W1608" s="9"/>
      <c r="X1608" s="9"/>
      <c r="Y1608" s="9"/>
      <c r="Z1608" s="9"/>
      <c r="AA1608" s="9"/>
    </row>
    <row r="1609" spans="1:27" ht="12.75">
      <c r="A1609" s="10">
        <v>45438</v>
      </c>
      <c r="B1609" s="9" t="s">
        <v>21</v>
      </c>
      <c r="C1609" s="11">
        <v>8040.33</v>
      </c>
      <c r="D1609" s="9">
        <v>108</v>
      </c>
      <c r="E1609" s="12" t="s">
        <v>67</v>
      </c>
      <c r="F1609" s="9"/>
      <c r="G1609" s="9"/>
      <c r="H1609" s="13">
        <v>0.28299999999999997</v>
      </c>
      <c r="I1609" s="9" t="s">
        <v>11</v>
      </c>
      <c r="J1609" s="9"/>
      <c r="K1609" s="9"/>
      <c r="L1609" s="9"/>
      <c r="M1609" s="9"/>
      <c r="N1609" s="9"/>
      <c r="O1609" s="13"/>
      <c r="P1609" s="9"/>
      <c r="Q1609" s="9"/>
      <c r="R1609" s="10"/>
      <c r="S1609" s="9"/>
      <c r="T1609" s="9"/>
      <c r="U1609" s="9"/>
      <c r="V1609" s="14"/>
      <c r="W1609" s="9"/>
      <c r="X1609" s="9"/>
      <c r="Y1609" s="9"/>
      <c r="Z1609" s="9"/>
      <c r="AA1609" s="9"/>
    </row>
    <row r="1610" spans="1:27" ht="12.75">
      <c r="A1610" s="10">
        <v>45438</v>
      </c>
      <c r="B1610" s="9" t="s">
        <v>43</v>
      </c>
      <c r="C1610" s="11">
        <v>6017.15</v>
      </c>
      <c r="D1610" s="9">
        <v>69</v>
      </c>
      <c r="E1610" s="12" t="s">
        <v>291</v>
      </c>
      <c r="F1610" s="9"/>
      <c r="G1610" s="9"/>
      <c r="H1610" s="13">
        <v>0.30399999999999999</v>
      </c>
      <c r="I1610" s="9" t="s">
        <v>11</v>
      </c>
      <c r="J1610" s="9"/>
      <c r="K1610" s="9"/>
      <c r="L1610" s="9"/>
      <c r="M1610" s="9"/>
      <c r="N1610" s="9"/>
      <c r="O1610" s="13"/>
      <c r="P1610" s="9"/>
      <c r="Q1610" s="9"/>
      <c r="R1610" s="10"/>
      <c r="S1610" s="9"/>
      <c r="T1610" s="9"/>
      <c r="U1610" s="9"/>
      <c r="V1610" s="14"/>
      <c r="W1610" s="9"/>
      <c r="X1610" s="9"/>
      <c r="Y1610" s="9"/>
      <c r="Z1610" s="9"/>
      <c r="AA1610" s="9"/>
    </row>
    <row r="1611" spans="1:27" ht="12.75">
      <c r="A1611" s="10">
        <v>45438</v>
      </c>
      <c r="B1611" s="9" t="s">
        <v>45</v>
      </c>
      <c r="C1611" s="11">
        <v>6365.87</v>
      </c>
      <c r="D1611" s="9">
        <v>78</v>
      </c>
      <c r="E1611" s="12" t="s">
        <v>252</v>
      </c>
      <c r="F1611" s="9"/>
      <c r="G1611" s="9"/>
      <c r="H1611" s="13">
        <v>0.314</v>
      </c>
      <c r="I1611" s="9" t="s">
        <v>11</v>
      </c>
      <c r="J1611" s="10"/>
      <c r="K1611" s="9"/>
      <c r="L1611" s="9"/>
      <c r="M1611" s="9"/>
      <c r="N1611" s="9"/>
      <c r="O1611" s="13"/>
      <c r="P1611" s="9"/>
      <c r="Q1611" s="9"/>
      <c r="R1611" s="10"/>
      <c r="S1611" s="9"/>
      <c r="T1611" s="9"/>
      <c r="U1611" s="9"/>
      <c r="V1611" s="14"/>
      <c r="W1611" s="9"/>
      <c r="X1611" s="9"/>
      <c r="Y1611" s="9"/>
      <c r="Z1611" s="9"/>
      <c r="AA1611" s="9"/>
    </row>
    <row r="1612" spans="1:27" ht="12.75">
      <c r="A1612" s="10">
        <v>45438</v>
      </c>
      <c r="B1612" s="9" t="s">
        <v>12</v>
      </c>
      <c r="C1612" s="11">
        <v>7166.54</v>
      </c>
      <c r="D1612" s="9">
        <v>82</v>
      </c>
      <c r="E1612" s="12" t="s">
        <v>81</v>
      </c>
      <c r="F1612" s="9"/>
      <c r="G1612" s="9"/>
      <c r="H1612" s="13">
        <v>0.316</v>
      </c>
      <c r="I1612" s="9" t="s">
        <v>11</v>
      </c>
      <c r="J1612" s="10"/>
      <c r="K1612" s="9"/>
      <c r="L1612" s="9"/>
      <c r="M1612" s="9"/>
      <c r="N1612" s="9"/>
      <c r="O1612" s="13"/>
      <c r="P1612" s="9"/>
      <c r="Q1612" s="9"/>
      <c r="R1612" s="10"/>
      <c r="S1612" s="9"/>
      <c r="T1612" s="9"/>
      <c r="U1612" s="9"/>
      <c r="V1612" s="14"/>
      <c r="W1612" s="9"/>
      <c r="X1612" s="9"/>
      <c r="Y1612" s="9"/>
      <c r="Z1612" s="9"/>
      <c r="AA1612" s="9"/>
    </row>
    <row r="1613" spans="1:27" ht="12.75">
      <c r="A1613" s="10">
        <v>45438</v>
      </c>
      <c r="B1613" s="9" t="s">
        <v>286</v>
      </c>
      <c r="C1613" s="11">
        <v>4823.22</v>
      </c>
      <c r="D1613" s="9">
        <v>57</v>
      </c>
      <c r="E1613" s="12" t="s">
        <v>13</v>
      </c>
      <c r="F1613" s="9"/>
      <c r="G1613" s="9"/>
      <c r="H1613" s="13"/>
      <c r="I1613" s="9" t="s">
        <v>11</v>
      </c>
      <c r="J1613" s="10"/>
      <c r="K1613" s="9"/>
      <c r="L1613" s="9"/>
      <c r="M1613" s="9"/>
      <c r="N1613" s="9"/>
      <c r="O1613" s="13"/>
      <c r="P1613" s="9"/>
      <c r="Q1613" s="9"/>
      <c r="R1613" s="10"/>
      <c r="S1613" s="9"/>
      <c r="T1613" s="9"/>
      <c r="U1613" s="9"/>
      <c r="V1613" s="14"/>
      <c r="W1613" s="9"/>
      <c r="X1613" s="9"/>
      <c r="Y1613" s="9"/>
      <c r="Z1613" s="9"/>
      <c r="AA1613" s="9"/>
    </row>
    <row r="1614" spans="1:27" ht="12.75">
      <c r="A1614" s="10">
        <v>45438</v>
      </c>
      <c r="B1614" s="9" t="s">
        <v>289</v>
      </c>
      <c r="C1614" s="11">
        <v>4505.95</v>
      </c>
      <c r="D1614" s="9">
        <v>49</v>
      </c>
      <c r="E1614" s="12" t="s">
        <v>260</v>
      </c>
      <c r="F1614" s="9"/>
      <c r="G1614" s="9"/>
      <c r="H1614" s="13"/>
      <c r="I1614" s="9" t="s">
        <v>11</v>
      </c>
      <c r="J1614" s="9"/>
      <c r="K1614" s="9"/>
      <c r="L1614" s="9"/>
      <c r="M1614" s="9"/>
      <c r="N1614" s="9"/>
      <c r="O1614" s="13"/>
      <c r="P1614" s="9"/>
      <c r="Q1614" s="9"/>
      <c r="R1614" s="10"/>
      <c r="S1614" s="9"/>
      <c r="T1614" s="9"/>
      <c r="U1614" s="9"/>
      <c r="V1614" s="14"/>
      <c r="W1614" s="9"/>
      <c r="X1614" s="9"/>
      <c r="Y1614" s="9"/>
      <c r="Z1614" s="9"/>
      <c r="AA1614" s="9"/>
    </row>
    <row r="1615" spans="1:27" ht="12.75">
      <c r="A1615" s="10">
        <v>45438</v>
      </c>
      <c r="B1615" s="9" t="s">
        <v>17</v>
      </c>
      <c r="C1615" s="11">
        <v>9923.9</v>
      </c>
      <c r="D1615" s="9">
        <v>101</v>
      </c>
      <c r="E1615" s="12" t="s">
        <v>148</v>
      </c>
      <c r="F1615" s="9"/>
      <c r="G1615" s="9"/>
      <c r="H1615" s="13"/>
      <c r="I1615" s="9" t="s">
        <v>16</v>
      </c>
      <c r="J1615" s="9"/>
      <c r="K1615" s="9"/>
      <c r="L1615" s="9"/>
      <c r="M1615" s="9"/>
      <c r="N1615" s="9"/>
      <c r="O1615" s="13"/>
      <c r="P1615" s="9"/>
      <c r="Q1615" s="9"/>
      <c r="R1615" s="10"/>
      <c r="S1615" s="9"/>
      <c r="T1615" s="9"/>
      <c r="U1615" s="9"/>
      <c r="V1615" s="14"/>
      <c r="W1615" s="9"/>
      <c r="X1615" s="9"/>
      <c r="Y1615" s="9"/>
      <c r="Z1615" s="9"/>
      <c r="AA1615" s="9"/>
    </row>
    <row r="1616" spans="1:27" ht="12.75">
      <c r="A1616" s="10">
        <v>45439</v>
      </c>
      <c r="B1616" s="9" t="s">
        <v>19</v>
      </c>
      <c r="C1616" s="11">
        <v>2241.35</v>
      </c>
      <c r="D1616" s="9">
        <v>35</v>
      </c>
      <c r="E1616" s="12" t="s">
        <v>365</v>
      </c>
      <c r="F1616" s="9"/>
      <c r="G1616" s="9"/>
      <c r="H1616" s="13">
        <v>-0.83099999999999996</v>
      </c>
      <c r="I1616" s="9" t="s">
        <v>16</v>
      </c>
      <c r="J1616" s="9"/>
      <c r="K1616" s="9"/>
      <c r="L1616" s="9"/>
      <c r="M1616" s="9"/>
      <c r="N1616" s="9"/>
      <c r="O1616" s="13"/>
      <c r="P1616" s="9"/>
      <c r="Q1616" s="9"/>
      <c r="R1616" s="10"/>
      <c r="S1616" s="9"/>
      <c r="T1616" s="9"/>
      <c r="U1616" s="9"/>
      <c r="V1616" s="14"/>
      <c r="W1616" s="9"/>
      <c r="X1616" s="9"/>
      <c r="Y1616" s="9"/>
      <c r="Z1616" s="9"/>
      <c r="AA1616" s="9"/>
    </row>
    <row r="1617" spans="1:27" ht="12.75">
      <c r="A1617" s="10">
        <v>45439</v>
      </c>
      <c r="B1617" s="9" t="s">
        <v>45</v>
      </c>
      <c r="C1617" s="11">
        <v>2188.38</v>
      </c>
      <c r="D1617" s="9">
        <v>25</v>
      </c>
      <c r="E1617" s="12" t="s">
        <v>28</v>
      </c>
      <c r="F1617" s="9"/>
      <c r="G1617" s="9"/>
      <c r="H1617" s="13">
        <v>0.24</v>
      </c>
      <c r="I1617" s="9" t="s">
        <v>11</v>
      </c>
      <c r="J1617" s="10"/>
      <c r="K1617" s="9"/>
      <c r="L1617" s="9"/>
      <c r="M1617" s="9"/>
      <c r="N1617" s="9"/>
      <c r="O1617" s="13"/>
      <c r="P1617" s="9"/>
      <c r="Q1617" s="9"/>
      <c r="R1617" s="10"/>
      <c r="S1617" s="9"/>
      <c r="T1617" s="9"/>
      <c r="U1617" s="9"/>
      <c r="V1617" s="14"/>
      <c r="W1617" s="9"/>
      <c r="X1617" s="9"/>
      <c r="Y1617" s="9"/>
      <c r="Z1617" s="9"/>
      <c r="AA1617" s="9"/>
    </row>
    <row r="1618" spans="1:27" ht="12.75">
      <c r="A1618" s="10">
        <v>45439</v>
      </c>
      <c r="B1618" s="9" t="s">
        <v>21</v>
      </c>
      <c r="C1618" s="11">
        <v>3185.94</v>
      </c>
      <c r="D1618" s="9">
        <v>42</v>
      </c>
      <c r="E1618" s="12" t="s">
        <v>129</v>
      </c>
      <c r="F1618" s="9"/>
      <c r="G1618" s="9"/>
      <c r="H1618" s="13">
        <v>0.29099999999999998</v>
      </c>
      <c r="I1618" s="9" t="s">
        <v>11</v>
      </c>
      <c r="J1618" s="9"/>
      <c r="K1618" s="9"/>
      <c r="L1618" s="9"/>
      <c r="M1618" s="9"/>
      <c r="N1618" s="9"/>
      <c r="O1618" s="13"/>
      <c r="P1618" s="9"/>
      <c r="Q1618" s="9"/>
      <c r="R1618" s="10"/>
      <c r="S1618" s="9"/>
      <c r="T1618" s="9"/>
      <c r="U1618" s="9"/>
      <c r="V1618" s="14"/>
      <c r="W1618" s="9"/>
      <c r="X1618" s="9"/>
      <c r="Y1618" s="9"/>
      <c r="Z1618" s="9"/>
      <c r="AA1618" s="9"/>
    </row>
    <row r="1619" spans="1:27" ht="12.75">
      <c r="A1619" s="10">
        <v>45439</v>
      </c>
      <c r="B1619" s="9" t="s">
        <v>43</v>
      </c>
      <c r="C1619" s="11">
        <v>2618.4499999999998</v>
      </c>
      <c r="D1619" s="9">
        <v>33</v>
      </c>
      <c r="E1619" s="12" t="s">
        <v>13</v>
      </c>
      <c r="F1619" s="9"/>
      <c r="G1619" s="9"/>
      <c r="H1619" s="13">
        <v>0.31</v>
      </c>
      <c r="I1619" s="9" t="s">
        <v>11</v>
      </c>
      <c r="J1619" s="9"/>
      <c r="K1619" s="9"/>
      <c r="L1619" s="9"/>
      <c r="M1619" s="9"/>
      <c r="N1619" s="9"/>
      <c r="O1619" s="13"/>
      <c r="P1619" s="9"/>
      <c r="Q1619" s="9"/>
      <c r="R1619" s="10"/>
      <c r="S1619" s="9"/>
      <c r="T1619" s="9"/>
      <c r="U1619" s="9"/>
      <c r="V1619" s="14"/>
      <c r="W1619" s="9"/>
      <c r="X1619" s="9"/>
      <c r="Y1619" s="9"/>
      <c r="Z1619" s="9"/>
      <c r="AA1619" s="9"/>
    </row>
    <row r="1620" spans="1:27" ht="12.75">
      <c r="A1620" s="10">
        <v>45439</v>
      </c>
      <c r="B1620" s="9" t="s">
        <v>9</v>
      </c>
      <c r="C1620" s="11">
        <v>2492.31</v>
      </c>
      <c r="D1620" s="9">
        <v>31</v>
      </c>
      <c r="E1620" s="12" t="s">
        <v>181</v>
      </c>
      <c r="F1620" s="9"/>
      <c r="G1620" s="9"/>
      <c r="H1620" s="13">
        <v>0.311</v>
      </c>
      <c r="I1620" s="9" t="s">
        <v>11</v>
      </c>
      <c r="J1620" s="10"/>
      <c r="K1620" s="9"/>
      <c r="L1620" s="9"/>
      <c r="M1620" s="9"/>
      <c r="N1620" s="9"/>
      <c r="O1620" s="13"/>
      <c r="P1620" s="9"/>
      <c r="Q1620" s="9"/>
      <c r="R1620" s="10"/>
      <c r="S1620" s="9"/>
      <c r="T1620" s="9"/>
      <c r="U1620" s="9"/>
      <c r="V1620" s="14"/>
      <c r="W1620" s="9"/>
      <c r="X1620" s="9"/>
      <c r="Y1620" s="9"/>
      <c r="Z1620" s="9"/>
      <c r="AA1620" s="9"/>
    </row>
    <row r="1621" spans="1:27" ht="12.75">
      <c r="A1621" s="10">
        <v>45439</v>
      </c>
      <c r="B1621" s="9" t="s">
        <v>14</v>
      </c>
      <c r="C1621" s="11">
        <v>2370.27</v>
      </c>
      <c r="D1621" s="9">
        <v>31</v>
      </c>
      <c r="E1621" s="12" t="s">
        <v>87</v>
      </c>
      <c r="F1621" s="9"/>
      <c r="G1621" s="9"/>
      <c r="H1621" s="13">
        <v>0.32100000000000001</v>
      </c>
      <c r="I1621" s="9" t="s">
        <v>16</v>
      </c>
      <c r="J1621" s="10"/>
      <c r="K1621" s="9"/>
      <c r="L1621" s="9"/>
      <c r="M1621" s="9"/>
      <c r="N1621" s="9"/>
      <c r="O1621" s="13"/>
      <c r="P1621" s="9"/>
      <c r="Q1621" s="9"/>
      <c r="R1621" s="10"/>
      <c r="S1621" s="9"/>
      <c r="T1621" s="9"/>
      <c r="U1621" s="9"/>
      <c r="V1621" s="14"/>
      <c r="W1621" s="9"/>
      <c r="X1621" s="9"/>
      <c r="Y1621" s="9"/>
      <c r="Z1621" s="9"/>
      <c r="AA1621" s="9"/>
    </row>
    <row r="1622" spans="1:27" ht="12.75">
      <c r="A1622" s="10">
        <v>45439</v>
      </c>
      <c r="B1622" s="9" t="s">
        <v>12</v>
      </c>
      <c r="C1622" s="11">
        <v>2220.89</v>
      </c>
      <c r="D1622" s="9">
        <v>30</v>
      </c>
      <c r="E1622" s="12" t="s">
        <v>206</v>
      </c>
      <c r="F1622" s="9"/>
      <c r="G1622" s="9"/>
      <c r="H1622" s="13">
        <v>0.32900000000000001</v>
      </c>
      <c r="I1622" s="9" t="s">
        <v>11</v>
      </c>
      <c r="J1622" s="10"/>
      <c r="K1622" s="9"/>
      <c r="L1622" s="9"/>
      <c r="M1622" s="9"/>
      <c r="N1622" s="9"/>
      <c r="O1622" s="13"/>
      <c r="P1622" s="9"/>
      <c r="Q1622" s="9"/>
      <c r="R1622" s="10"/>
      <c r="S1622" s="9"/>
      <c r="T1622" s="9"/>
      <c r="U1622" s="9"/>
      <c r="V1622" s="14"/>
      <c r="W1622" s="9"/>
      <c r="X1622" s="9"/>
      <c r="Y1622" s="9"/>
      <c r="Z1622" s="9"/>
      <c r="AA1622" s="9"/>
    </row>
    <row r="1623" spans="1:27" ht="12.75">
      <c r="A1623" s="10">
        <v>45439</v>
      </c>
      <c r="B1623" s="9" t="s">
        <v>286</v>
      </c>
      <c r="C1623" s="11">
        <v>2054.96</v>
      </c>
      <c r="D1623" s="9">
        <v>22</v>
      </c>
      <c r="E1623" s="12" t="s">
        <v>60</v>
      </c>
      <c r="F1623" s="9"/>
      <c r="G1623" s="9"/>
      <c r="H1623" s="13"/>
      <c r="I1623" s="9" t="s">
        <v>11</v>
      </c>
      <c r="J1623" s="10"/>
      <c r="K1623" s="9"/>
      <c r="L1623" s="9"/>
      <c r="M1623" s="9"/>
      <c r="N1623" s="9"/>
      <c r="O1623" s="13"/>
      <c r="P1623" s="9"/>
      <c r="Q1623" s="9"/>
      <c r="R1623" s="10"/>
      <c r="S1623" s="9"/>
      <c r="T1623" s="9"/>
      <c r="U1623" s="9"/>
      <c r="V1623" s="14"/>
      <c r="W1623" s="9"/>
      <c r="X1623" s="9"/>
      <c r="Y1623" s="9"/>
      <c r="Z1623" s="9"/>
      <c r="AA1623" s="9"/>
    </row>
    <row r="1624" spans="1:27" ht="12.75">
      <c r="A1624" s="10">
        <v>45439</v>
      </c>
      <c r="B1624" s="9" t="s">
        <v>289</v>
      </c>
      <c r="C1624" s="11">
        <v>1845.13</v>
      </c>
      <c r="D1624" s="9">
        <v>17</v>
      </c>
      <c r="E1624" s="12" t="s">
        <v>183</v>
      </c>
      <c r="F1624" s="9"/>
      <c r="G1624" s="9"/>
      <c r="H1624" s="13"/>
      <c r="I1624" s="9" t="s">
        <v>11</v>
      </c>
      <c r="J1624" s="9"/>
      <c r="K1624" s="9"/>
      <c r="L1624" s="9"/>
      <c r="M1624" s="9"/>
      <c r="N1624" s="9"/>
      <c r="O1624" s="13"/>
      <c r="P1624" s="9"/>
      <c r="Q1624" s="9"/>
      <c r="R1624" s="10"/>
      <c r="S1624" s="9"/>
      <c r="T1624" s="9"/>
      <c r="U1624" s="9"/>
      <c r="V1624" s="14"/>
      <c r="W1624" s="9"/>
      <c r="X1624" s="9"/>
      <c r="Y1624" s="9"/>
      <c r="Z1624" s="9"/>
      <c r="AA1624" s="9"/>
    </row>
    <row r="1625" spans="1:27" ht="12.75">
      <c r="A1625" s="10">
        <v>45439</v>
      </c>
      <c r="B1625" s="9" t="s">
        <v>17</v>
      </c>
      <c r="C1625" s="11">
        <v>3007.56</v>
      </c>
      <c r="D1625" s="9">
        <v>37</v>
      </c>
      <c r="E1625" s="12" t="s">
        <v>135</v>
      </c>
      <c r="F1625" s="9"/>
      <c r="G1625" s="9"/>
      <c r="H1625" s="13"/>
      <c r="I1625" s="9" t="s">
        <v>16</v>
      </c>
      <c r="J1625" s="9"/>
      <c r="K1625" s="9"/>
      <c r="L1625" s="9"/>
      <c r="M1625" s="9"/>
      <c r="N1625" s="9"/>
      <c r="O1625" s="13"/>
      <c r="P1625" s="9"/>
      <c r="Q1625" s="9"/>
      <c r="R1625" s="10"/>
      <c r="S1625" s="9"/>
      <c r="T1625" s="9"/>
      <c r="U1625" s="9"/>
      <c r="V1625" s="14"/>
      <c r="W1625" s="9"/>
      <c r="X1625" s="9"/>
      <c r="Y1625" s="9"/>
      <c r="Z1625" s="9"/>
      <c r="AA1625" s="9"/>
    </row>
    <row r="1626" spans="1:27" ht="12.75">
      <c r="A1626" s="10">
        <v>45440</v>
      </c>
      <c r="B1626" s="9" t="s">
        <v>14</v>
      </c>
      <c r="C1626" s="11">
        <v>3593.68</v>
      </c>
      <c r="D1626" s="9">
        <v>40</v>
      </c>
      <c r="E1626" s="12" t="s">
        <v>180</v>
      </c>
      <c r="F1626" s="9"/>
      <c r="G1626" s="9"/>
      <c r="H1626" s="13">
        <v>0.24399999999999999</v>
      </c>
      <c r="I1626" s="9" t="s">
        <v>16</v>
      </c>
      <c r="J1626" s="10"/>
      <c r="K1626" s="9"/>
      <c r="L1626" s="9"/>
      <c r="M1626" s="9"/>
      <c r="N1626" s="9"/>
      <c r="O1626" s="13"/>
      <c r="P1626" s="9"/>
      <c r="Q1626" s="9"/>
      <c r="R1626" s="10"/>
      <c r="S1626" s="9"/>
      <c r="T1626" s="9"/>
      <c r="U1626" s="9"/>
      <c r="V1626" s="14"/>
      <c r="W1626" s="9"/>
      <c r="X1626" s="9"/>
      <c r="Y1626" s="9"/>
      <c r="Z1626" s="9"/>
      <c r="AA1626" s="9"/>
    </row>
    <row r="1627" spans="1:27" ht="12.75">
      <c r="A1627" s="10">
        <v>45440</v>
      </c>
      <c r="B1627" s="9" t="s">
        <v>21</v>
      </c>
      <c r="C1627" s="11">
        <v>4675.4399999999996</v>
      </c>
      <c r="D1627" s="9">
        <v>55</v>
      </c>
      <c r="E1627" s="12" t="s">
        <v>58</v>
      </c>
      <c r="F1627" s="9"/>
      <c r="G1627" s="9"/>
      <c r="H1627" s="13">
        <v>0.31</v>
      </c>
      <c r="I1627" s="9" t="s">
        <v>11</v>
      </c>
      <c r="J1627" s="9"/>
      <c r="K1627" s="9"/>
      <c r="L1627" s="9"/>
      <c r="M1627" s="9"/>
      <c r="N1627" s="9"/>
      <c r="O1627" s="13"/>
      <c r="P1627" s="9"/>
      <c r="Q1627" s="9"/>
      <c r="R1627" s="10"/>
      <c r="S1627" s="9"/>
      <c r="T1627" s="9"/>
      <c r="U1627" s="9"/>
      <c r="V1627" s="14"/>
      <c r="W1627" s="9"/>
      <c r="X1627" s="9"/>
      <c r="Y1627" s="9"/>
      <c r="Z1627" s="9"/>
      <c r="AA1627" s="9"/>
    </row>
    <row r="1628" spans="1:27" ht="12.75">
      <c r="A1628" s="10">
        <v>45440</v>
      </c>
      <c r="B1628" s="9" t="s">
        <v>9</v>
      </c>
      <c r="C1628" s="11">
        <v>4957.04</v>
      </c>
      <c r="D1628" s="9">
        <v>59</v>
      </c>
      <c r="E1628" s="12" t="s">
        <v>42</v>
      </c>
      <c r="F1628" s="9"/>
      <c r="G1628" s="9"/>
      <c r="H1628" s="13">
        <v>0.32300000000000001</v>
      </c>
      <c r="I1628" s="9" t="s">
        <v>11</v>
      </c>
      <c r="J1628" s="10"/>
      <c r="K1628" s="9"/>
      <c r="L1628" s="9"/>
      <c r="M1628" s="9"/>
      <c r="N1628" s="9"/>
      <c r="O1628" s="13"/>
      <c r="P1628" s="9"/>
      <c r="Q1628" s="9"/>
      <c r="R1628" s="10"/>
      <c r="S1628" s="9"/>
      <c r="T1628" s="9"/>
      <c r="U1628" s="9"/>
      <c r="V1628" s="14"/>
      <c r="W1628" s="9"/>
      <c r="X1628" s="9"/>
      <c r="Y1628" s="9"/>
      <c r="Z1628" s="9"/>
      <c r="AA1628" s="9"/>
    </row>
    <row r="1629" spans="1:27" ht="12.75">
      <c r="A1629" s="10">
        <v>45440</v>
      </c>
      <c r="B1629" s="9" t="s">
        <v>12</v>
      </c>
      <c r="C1629" s="11">
        <v>5942.79</v>
      </c>
      <c r="D1629" s="9">
        <v>66</v>
      </c>
      <c r="E1629" s="12" t="s">
        <v>81</v>
      </c>
      <c r="F1629" s="9"/>
      <c r="G1629" s="9"/>
      <c r="H1629" s="13">
        <v>0.35699999999999998</v>
      </c>
      <c r="I1629" s="9" t="s">
        <v>11</v>
      </c>
      <c r="J1629" s="10"/>
      <c r="K1629" s="9"/>
      <c r="L1629" s="9"/>
      <c r="M1629" s="9"/>
      <c r="N1629" s="9"/>
      <c r="O1629" s="13"/>
      <c r="P1629" s="9"/>
      <c r="Q1629" s="9"/>
      <c r="R1629" s="10"/>
      <c r="S1629" s="9"/>
      <c r="T1629" s="9"/>
      <c r="U1629" s="9"/>
      <c r="V1629" s="14"/>
      <c r="W1629" s="9"/>
      <c r="X1629" s="9"/>
      <c r="Y1629" s="9"/>
      <c r="Z1629" s="9"/>
      <c r="AA1629" s="9"/>
    </row>
    <row r="1630" spans="1:27" ht="12.75">
      <c r="A1630" s="10">
        <v>45440</v>
      </c>
      <c r="B1630" s="9" t="s">
        <v>43</v>
      </c>
      <c r="C1630" s="11">
        <v>2346.5100000000002</v>
      </c>
      <c r="D1630" s="9">
        <v>30</v>
      </c>
      <c r="E1630" s="12" t="s">
        <v>122</v>
      </c>
      <c r="F1630" s="9"/>
      <c r="G1630" s="9"/>
      <c r="H1630" s="13">
        <v>0.36199999999999999</v>
      </c>
      <c r="I1630" s="9" t="s">
        <v>11</v>
      </c>
      <c r="J1630" s="9"/>
      <c r="K1630" s="9"/>
      <c r="L1630" s="9"/>
      <c r="M1630" s="9"/>
      <c r="N1630" s="9"/>
      <c r="O1630" s="13"/>
      <c r="P1630" s="9"/>
      <c r="Q1630" s="9"/>
      <c r="R1630" s="10"/>
      <c r="S1630" s="9"/>
      <c r="T1630" s="9"/>
      <c r="U1630" s="9"/>
      <c r="V1630" s="14"/>
      <c r="W1630" s="9"/>
      <c r="X1630" s="9"/>
      <c r="Y1630" s="9"/>
      <c r="Z1630" s="9"/>
      <c r="AA1630" s="9"/>
    </row>
    <row r="1631" spans="1:27" ht="12.75">
      <c r="A1631" s="10">
        <v>45440</v>
      </c>
      <c r="B1631" s="9" t="s">
        <v>45</v>
      </c>
      <c r="C1631" s="11">
        <v>3357.86</v>
      </c>
      <c r="D1631" s="9">
        <v>40</v>
      </c>
      <c r="E1631" s="12" t="s">
        <v>126</v>
      </c>
      <c r="F1631" s="9"/>
      <c r="G1631" s="9"/>
      <c r="H1631" s="13">
        <v>0.38</v>
      </c>
      <c r="I1631" s="9" t="s">
        <v>11</v>
      </c>
      <c r="J1631" s="10"/>
      <c r="K1631" s="9"/>
      <c r="L1631" s="9"/>
      <c r="M1631" s="9"/>
      <c r="N1631" s="9"/>
      <c r="O1631" s="13"/>
      <c r="P1631" s="9"/>
      <c r="Q1631" s="9"/>
      <c r="R1631" s="10"/>
      <c r="S1631" s="9"/>
      <c r="T1631" s="9"/>
      <c r="U1631" s="9"/>
      <c r="V1631" s="14"/>
      <c r="W1631" s="9"/>
      <c r="X1631" s="9"/>
      <c r="Y1631" s="9"/>
      <c r="Z1631" s="9"/>
      <c r="AA1631" s="9"/>
    </row>
    <row r="1632" spans="1:27" ht="12.75">
      <c r="A1632" s="10">
        <v>45440</v>
      </c>
      <c r="B1632" s="9" t="s">
        <v>19</v>
      </c>
      <c r="C1632" s="11">
        <v>4368.3</v>
      </c>
      <c r="D1632" s="9">
        <v>40</v>
      </c>
      <c r="E1632" s="12" t="s">
        <v>182</v>
      </c>
      <c r="F1632" s="9"/>
      <c r="G1632" s="9"/>
      <c r="H1632" s="13">
        <v>0.86680000000000001</v>
      </c>
      <c r="I1632" s="9" t="s">
        <v>16</v>
      </c>
      <c r="J1632" s="9"/>
      <c r="K1632" s="9"/>
      <c r="L1632" s="9"/>
      <c r="M1632" s="9"/>
      <c r="N1632" s="9"/>
      <c r="O1632" s="13"/>
      <c r="P1632" s="9"/>
      <c r="Q1632" s="9"/>
      <c r="R1632" s="10"/>
      <c r="S1632" s="9"/>
      <c r="T1632" s="9"/>
      <c r="U1632" s="9"/>
      <c r="V1632" s="14"/>
      <c r="W1632" s="9"/>
      <c r="X1632" s="9"/>
      <c r="Y1632" s="9"/>
      <c r="Z1632" s="9"/>
      <c r="AA1632" s="9"/>
    </row>
    <row r="1633" spans="1:27" ht="12.75">
      <c r="A1633" s="10">
        <v>45440</v>
      </c>
      <c r="B1633" s="9" t="s">
        <v>286</v>
      </c>
      <c r="C1633" s="11">
        <v>4034.38</v>
      </c>
      <c r="D1633" s="9">
        <v>39</v>
      </c>
      <c r="E1633" s="12" t="s">
        <v>42</v>
      </c>
      <c r="F1633" s="9"/>
      <c r="G1633" s="9"/>
      <c r="H1633" s="13"/>
      <c r="I1633" s="9" t="s">
        <v>11</v>
      </c>
      <c r="J1633" s="10"/>
      <c r="K1633" s="9"/>
      <c r="L1633" s="9"/>
      <c r="M1633" s="9"/>
      <c r="N1633" s="9"/>
      <c r="O1633" s="13"/>
      <c r="P1633" s="9"/>
      <c r="Q1633" s="9"/>
      <c r="R1633" s="10"/>
      <c r="S1633" s="9"/>
      <c r="T1633" s="9"/>
      <c r="U1633" s="9"/>
      <c r="V1633" s="14"/>
      <c r="W1633" s="9"/>
      <c r="X1633" s="9"/>
      <c r="Y1633" s="9"/>
      <c r="Z1633" s="9"/>
      <c r="AA1633" s="9"/>
    </row>
    <row r="1634" spans="1:27" ht="12.75">
      <c r="A1634" s="10">
        <v>45440</v>
      </c>
      <c r="B1634" s="9" t="s">
        <v>289</v>
      </c>
      <c r="C1634" s="11">
        <v>3224.33</v>
      </c>
      <c r="D1634" s="9">
        <v>33</v>
      </c>
      <c r="E1634" s="12" t="s">
        <v>125</v>
      </c>
      <c r="F1634" s="9"/>
      <c r="G1634" s="9"/>
      <c r="H1634" s="13"/>
      <c r="I1634" s="9" t="s">
        <v>11</v>
      </c>
      <c r="J1634" s="9"/>
      <c r="K1634" s="9"/>
      <c r="L1634" s="9"/>
      <c r="M1634" s="9"/>
      <c r="N1634" s="9"/>
      <c r="O1634" s="13"/>
      <c r="P1634" s="9"/>
      <c r="Q1634" s="9"/>
      <c r="R1634" s="10"/>
      <c r="S1634" s="9"/>
      <c r="T1634" s="9"/>
      <c r="U1634" s="9"/>
      <c r="V1634" s="14"/>
      <c r="W1634" s="9"/>
      <c r="X1634" s="9"/>
      <c r="Y1634" s="9"/>
      <c r="Z1634" s="9"/>
      <c r="AA1634" s="9"/>
    </row>
    <row r="1635" spans="1:27" ht="12.75">
      <c r="A1635" s="10">
        <v>45440</v>
      </c>
      <c r="B1635" s="9" t="s">
        <v>17</v>
      </c>
      <c r="C1635" s="11">
        <v>6808.92</v>
      </c>
      <c r="D1635" s="9">
        <v>82</v>
      </c>
      <c r="E1635" s="12" t="s">
        <v>146</v>
      </c>
      <c r="F1635" s="9"/>
      <c r="G1635" s="9"/>
      <c r="H1635" s="13"/>
      <c r="I1635" s="9" t="s">
        <v>16</v>
      </c>
      <c r="J1635" s="9"/>
      <c r="K1635" s="9"/>
      <c r="L1635" s="9"/>
      <c r="M1635" s="9"/>
      <c r="N1635" s="9"/>
      <c r="O1635" s="13"/>
      <c r="P1635" s="9"/>
      <c r="Q1635" s="9"/>
      <c r="R1635" s="10"/>
      <c r="S1635" s="9"/>
      <c r="T1635" s="9"/>
      <c r="U1635" s="9"/>
      <c r="V1635" s="14"/>
      <c r="W1635" s="9"/>
      <c r="X1635" s="9"/>
      <c r="Y1635" s="9"/>
      <c r="Z1635" s="9"/>
      <c r="AA1635" s="9"/>
    </row>
    <row r="1636" spans="1:27" ht="12.75">
      <c r="A1636" s="10">
        <v>45441</v>
      </c>
      <c r="B1636" s="9" t="s">
        <v>19</v>
      </c>
      <c r="C1636" s="11">
        <v>5551.08</v>
      </c>
      <c r="D1636" s="9">
        <v>74</v>
      </c>
      <c r="E1636" s="12" t="s">
        <v>252</v>
      </c>
      <c r="F1636" s="9"/>
      <c r="G1636" s="9"/>
      <c r="H1636" s="13">
        <v>0.27600000000000002</v>
      </c>
      <c r="I1636" s="9" t="s">
        <v>16</v>
      </c>
      <c r="J1636" s="9"/>
      <c r="K1636" s="9"/>
      <c r="L1636" s="9"/>
      <c r="M1636" s="9"/>
      <c r="N1636" s="9"/>
      <c r="O1636" s="13"/>
      <c r="P1636" s="9"/>
      <c r="Q1636" s="9"/>
      <c r="R1636" s="10"/>
      <c r="S1636" s="9"/>
      <c r="T1636" s="9"/>
      <c r="U1636" s="9"/>
      <c r="V1636" s="14"/>
      <c r="W1636" s="9"/>
      <c r="X1636" s="9"/>
      <c r="Y1636" s="9"/>
      <c r="Z1636" s="9"/>
      <c r="AA1636" s="9"/>
    </row>
    <row r="1637" spans="1:27" ht="12.75">
      <c r="A1637" s="10">
        <v>45441</v>
      </c>
      <c r="B1637" s="9" t="s">
        <v>21</v>
      </c>
      <c r="C1637" s="11">
        <v>10093</v>
      </c>
      <c r="D1637" s="9">
        <v>118</v>
      </c>
      <c r="E1637" s="12" t="s">
        <v>218</v>
      </c>
      <c r="F1637" s="9"/>
      <c r="G1637" s="9"/>
      <c r="H1637" s="13">
        <v>0.28499999999999998</v>
      </c>
      <c r="I1637" s="9" t="s">
        <v>11</v>
      </c>
      <c r="J1637" s="9"/>
      <c r="K1637" s="9"/>
      <c r="L1637" s="9"/>
      <c r="M1637" s="9"/>
      <c r="N1637" s="9"/>
      <c r="O1637" s="13"/>
      <c r="P1637" s="9"/>
      <c r="Q1637" s="9"/>
      <c r="R1637" s="10"/>
      <c r="S1637" s="9"/>
      <c r="T1637" s="9"/>
      <c r="U1637" s="9"/>
      <c r="V1637" s="14"/>
      <c r="W1637" s="9"/>
      <c r="X1637" s="9"/>
      <c r="Y1637" s="9"/>
      <c r="Z1637" s="9"/>
      <c r="AA1637" s="9"/>
    </row>
    <row r="1638" spans="1:27" ht="12.75">
      <c r="A1638" s="10">
        <v>45441</v>
      </c>
      <c r="B1638" s="9" t="s">
        <v>12</v>
      </c>
      <c r="C1638" s="11">
        <v>6813.97</v>
      </c>
      <c r="D1638" s="9">
        <v>72</v>
      </c>
      <c r="E1638" s="12" t="s">
        <v>159</v>
      </c>
      <c r="F1638" s="9"/>
      <c r="G1638" s="9"/>
      <c r="H1638" s="13">
        <v>0.30099999999999999</v>
      </c>
      <c r="I1638" s="9" t="s">
        <v>11</v>
      </c>
      <c r="J1638" s="10"/>
      <c r="K1638" s="9"/>
      <c r="L1638" s="9"/>
      <c r="M1638" s="9"/>
      <c r="N1638" s="9"/>
      <c r="O1638" s="13"/>
      <c r="P1638" s="9"/>
      <c r="Q1638" s="9"/>
      <c r="R1638" s="10"/>
      <c r="S1638" s="9"/>
      <c r="T1638" s="9"/>
      <c r="U1638" s="9"/>
      <c r="V1638" s="14"/>
      <c r="W1638" s="9"/>
      <c r="X1638" s="9"/>
      <c r="Y1638" s="9"/>
      <c r="Z1638" s="9"/>
      <c r="AA1638" s="9"/>
    </row>
    <row r="1639" spans="1:27" ht="12.75">
      <c r="A1639" s="10">
        <v>45441</v>
      </c>
      <c r="B1639" s="9" t="s">
        <v>9</v>
      </c>
      <c r="C1639" s="11">
        <v>7064.47</v>
      </c>
      <c r="D1639" s="9">
        <v>71</v>
      </c>
      <c r="E1639" s="12" t="s">
        <v>67</v>
      </c>
      <c r="F1639" s="9"/>
      <c r="G1639" s="9"/>
      <c r="H1639" s="13">
        <v>0.30199999999999999</v>
      </c>
      <c r="I1639" s="9" t="s">
        <v>11</v>
      </c>
      <c r="J1639" s="10"/>
      <c r="K1639" s="9"/>
      <c r="L1639" s="9"/>
      <c r="M1639" s="9"/>
      <c r="N1639" s="9"/>
      <c r="O1639" s="13"/>
      <c r="P1639" s="9"/>
      <c r="Q1639" s="9"/>
      <c r="R1639" s="10"/>
      <c r="S1639" s="9"/>
      <c r="T1639" s="9"/>
      <c r="U1639" s="9"/>
      <c r="V1639" s="14"/>
      <c r="W1639" s="9"/>
      <c r="X1639" s="9"/>
      <c r="Y1639" s="9"/>
      <c r="Z1639" s="9"/>
      <c r="AA1639" s="9"/>
    </row>
    <row r="1640" spans="1:27" ht="12.75">
      <c r="A1640" s="10">
        <v>45441</v>
      </c>
      <c r="B1640" s="9" t="s">
        <v>43</v>
      </c>
      <c r="C1640" s="11">
        <v>7642.65</v>
      </c>
      <c r="D1640" s="9">
        <v>97</v>
      </c>
      <c r="E1640" s="12" t="s">
        <v>359</v>
      </c>
      <c r="F1640" s="9"/>
      <c r="G1640" s="9"/>
      <c r="H1640" s="13">
        <v>0.31</v>
      </c>
      <c r="I1640" s="9" t="s">
        <v>11</v>
      </c>
      <c r="J1640" s="9"/>
      <c r="K1640" s="9"/>
      <c r="L1640" s="9"/>
      <c r="M1640" s="9"/>
      <c r="N1640" s="9"/>
      <c r="O1640" s="13"/>
      <c r="P1640" s="9"/>
      <c r="Q1640" s="9"/>
      <c r="R1640" s="10"/>
      <c r="S1640" s="9"/>
      <c r="T1640" s="9"/>
      <c r="U1640" s="9"/>
      <c r="V1640" s="14"/>
      <c r="W1640" s="9"/>
      <c r="X1640" s="9"/>
      <c r="Y1640" s="9"/>
      <c r="Z1640" s="9"/>
      <c r="AA1640" s="9"/>
    </row>
    <row r="1641" spans="1:27" ht="12.75">
      <c r="A1641" s="10">
        <v>45441</v>
      </c>
      <c r="B1641" s="9" t="s">
        <v>45</v>
      </c>
      <c r="C1641" s="11">
        <v>7172.04</v>
      </c>
      <c r="D1641" s="9">
        <v>81</v>
      </c>
      <c r="E1641" s="12" t="s">
        <v>40</v>
      </c>
      <c r="F1641" s="9"/>
      <c r="G1641" s="9"/>
      <c r="H1641" s="13">
        <v>0.32500000000000001</v>
      </c>
      <c r="I1641" s="9" t="s">
        <v>11</v>
      </c>
      <c r="J1641" s="10"/>
      <c r="K1641" s="9"/>
      <c r="L1641" s="9"/>
      <c r="M1641" s="9"/>
      <c r="N1641" s="9"/>
      <c r="O1641" s="13"/>
      <c r="P1641" s="9"/>
      <c r="Q1641" s="9"/>
      <c r="R1641" s="10"/>
      <c r="S1641" s="9"/>
      <c r="T1641" s="9"/>
      <c r="U1641" s="9"/>
      <c r="V1641" s="14"/>
      <c r="W1641" s="9"/>
      <c r="X1641" s="9"/>
      <c r="Y1641" s="9"/>
      <c r="Z1641" s="9"/>
      <c r="AA1641" s="9"/>
    </row>
    <row r="1642" spans="1:27" ht="12.75">
      <c r="A1642" s="10">
        <v>45441</v>
      </c>
      <c r="B1642" s="9" t="s">
        <v>14</v>
      </c>
      <c r="C1642" s="11">
        <v>5733.85</v>
      </c>
      <c r="D1642" s="9">
        <v>70</v>
      </c>
      <c r="E1642" s="12" t="s">
        <v>366</v>
      </c>
      <c r="F1642" s="9"/>
      <c r="G1642" s="9"/>
      <c r="H1642" s="13">
        <v>0.33600000000000002</v>
      </c>
      <c r="I1642" s="9" t="s">
        <v>16</v>
      </c>
      <c r="J1642" s="10"/>
      <c r="K1642" s="9"/>
      <c r="L1642" s="9"/>
      <c r="M1642" s="9"/>
      <c r="N1642" s="9"/>
      <c r="O1642" s="13"/>
      <c r="P1642" s="9"/>
      <c r="Q1642" s="9"/>
      <c r="R1642" s="10"/>
      <c r="S1642" s="9"/>
      <c r="T1642" s="9"/>
      <c r="U1642" s="9"/>
      <c r="V1642" s="14"/>
      <c r="W1642" s="9"/>
      <c r="X1642" s="9"/>
      <c r="Y1642" s="9"/>
      <c r="Z1642" s="9"/>
      <c r="AA1642" s="9"/>
    </row>
    <row r="1643" spans="1:27" ht="12.75">
      <c r="A1643" s="10">
        <v>45441</v>
      </c>
      <c r="B1643" s="9" t="s">
        <v>286</v>
      </c>
      <c r="C1643" s="11">
        <v>5463.45</v>
      </c>
      <c r="D1643" s="9">
        <v>60</v>
      </c>
      <c r="E1643" s="12" t="s">
        <v>24</v>
      </c>
      <c r="F1643" s="9"/>
      <c r="G1643" s="9"/>
      <c r="H1643" s="13"/>
      <c r="I1643" s="9" t="s">
        <v>11</v>
      </c>
      <c r="J1643" s="10"/>
      <c r="K1643" s="9"/>
      <c r="L1643" s="9"/>
      <c r="M1643" s="9"/>
      <c r="N1643" s="9"/>
      <c r="O1643" s="13"/>
      <c r="P1643" s="9"/>
      <c r="Q1643" s="9"/>
      <c r="R1643" s="10"/>
      <c r="S1643" s="9"/>
      <c r="T1643" s="9"/>
      <c r="U1643" s="9"/>
      <c r="V1643" s="14"/>
      <c r="W1643" s="9"/>
      <c r="X1643" s="9"/>
      <c r="Y1643" s="9"/>
      <c r="Z1643" s="9"/>
      <c r="AA1643" s="9"/>
    </row>
    <row r="1644" spans="1:27" ht="12.75">
      <c r="A1644" s="10">
        <v>45441</v>
      </c>
      <c r="B1644" s="9" t="s">
        <v>289</v>
      </c>
      <c r="C1644" s="11">
        <v>5300.52</v>
      </c>
      <c r="D1644" s="9">
        <v>50</v>
      </c>
      <c r="E1644" s="12" t="s">
        <v>65</v>
      </c>
      <c r="F1644" s="9"/>
      <c r="G1644" s="9"/>
      <c r="H1644" s="13"/>
      <c r="I1644" s="9" t="s">
        <v>11</v>
      </c>
      <c r="J1644" s="9"/>
      <c r="K1644" s="9"/>
      <c r="L1644" s="9"/>
      <c r="M1644" s="9"/>
      <c r="N1644" s="9"/>
      <c r="O1644" s="13"/>
      <c r="P1644" s="9"/>
      <c r="Q1644" s="9"/>
      <c r="R1644" s="10"/>
      <c r="S1644" s="9"/>
      <c r="T1644" s="9"/>
      <c r="U1644" s="9"/>
      <c r="V1644" s="14"/>
      <c r="W1644" s="9"/>
      <c r="X1644" s="9"/>
      <c r="Y1644" s="9"/>
      <c r="Z1644" s="9"/>
      <c r="AA1644" s="9"/>
    </row>
    <row r="1645" spans="1:27" ht="12.75">
      <c r="A1645" s="10">
        <v>45441</v>
      </c>
      <c r="B1645" s="9" t="s">
        <v>17</v>
      </c>
      <c r="C1645" s="11">
        <v>5530.73</v>
      </c>
      <c r="D1645" s="9">
        <v>70</v>
      </c>
      <c r="E1645" s="12" t="s">
        <v>148</v>
      </c>
      <c r="F1645" s="9"/>
      <c r="G1645" s="9"/>
      <c r="H1645" s="13"/>
      <c r="I1645" s="9" t="s">
        <v>16</v>
      </c>
      <c r="J1645" s="9"/>
      <c r="K1645" s="9"/>
      <c r="L1645" s="9"/>
      <c r="M1645" s="9"/>
      <c r="N1645" s="9"/>
      <c r="O1645" s="13"/>
      <c r="P1645" s="9"/>
      <c r="Q1645" s="9"/>
      <c r="R1645" s="10"/>
      <c r="S1645" s="9"/>
      <c r="T1645" s="9"/>
      <c r="U1645" s="9"/>
      <c r="V1645" s="14"/>
      <c r="W1645" s="9"/>
      <c r="X1645" s="9"/>
      <c r="Y1645" s="9"/>
      <c r="Z1645" s="9"/>
      <c r="AA1645" s="9"/>
    </row>
    <row r="1646" spans="1:27" ht="12.75">
      <c r="A1646" s="10">
        <v>45442</v>
      </c>
      <c r="B1646" s="9" t="s">
        <v>14</v>
      </c>
      <c r="C1646" s="11">
        <v>6117.65</v>
      </c>
      <c r="D1646" s="9">
        <v>76</v>
      </c>
      <c r="E1646" s="12" t="s">
        <v>33</v>
      </c>
      <c r="F1646" s="9"/>
      <c r="G1646" s="9"/>
      <c r="H1646" s="13">
        <v>-0.23599999999999999</v>
      </c>
      <c r="I1646" s="9" t="s">
        <v>16</v>
      </c>
      <c r="J1646" s="10"/>
      <c r="K1646" s="9"/>
      <c r="L1646" s="9"/>
      <c r="M1646" s="9"/>
      <c r="N1646" s="9"/>
      <c r="O1646" s="13"/>
      <c r="P1646" s="9"/>
      <c r="Q1646" s="9"/>
      <c r="R1646" s="10"/>
      <c r="S1646" s="9"/>
      <c r="T1646" s="9"/>
      <c r="U1646" s="9"/>
      <c r="V1646" s="14"/>
      <c r="W1646" s="9"/>
      <c r="X1646" s="9"/>
      <c r="Y1646" s="9"/>
      <c r="Z1646" s="9"/>
      <c r="AA1646" s="9"/>
    </row>
    <row r="1647" spans="1:27" ht="12.75">
      <c r="A1647" s="10">
        <v>45442</v>
      </c>
      <c r="B1647" s="9" t="s">
        <v>19</v>
      </c>
      <c r="C1647" s="11">
        <v>7163.94</v>
      </c>
      <c r="D1647" s="9">
        <v>97</v>
      </c>
      <c r="E1647" s="12" t="s">
        <v>65</v>
      </c>
      <c r="F1647" s="9"/>
      <c r="G1647" s="9"/>
      <c r="H1647" s="13">
        <v>0.26</v>
      </c>
      <c r="I1647" s="9" t="s">
        <v>16</v>
      </c>
      <c r="J1647" s="9"/>
      <c r="K1647" s="9"/>
      <c r="L1647" s="9"/>
      <c r="M1647" s="9"/>
      <c r="N1647" s="9"/>
      <c r="O1647" s="13"/>
      <c r="P1647" s="9"/>
      <c r="Q1647" s="9"/>
      <c r="R1647" s="10"/>
      <c r="S1647" s="9"/>
      <c r="T1647" s="9"/>
      <c r="U1647" s="9"/>
      <c r="V1647" s="14"/>
      <c r="W1647" s="9"/>
      <c r="X1647" s="9"/>
      <c r="Y1647" s="9"/>
      <c r="Z1647" s="9"/>
      <c r="AA1647" s="9"/>
    </row>
    <row r="1648" spans="1:27" ht="12.75">
      <c r="A1648" s="10">
        <v>45442</v>
      </c>
      <c r="B1648" s="9" t="s">
        <v>12</v>
      </c>
      <c r="C1648" s="11">
        <v>6289.4</v>
      </c>
      <c r="D1648" s="9">
        <v>70</v>
      </c>
      <c r="E1648" s="12" t="s">
        <v>76</v>
      </c>
      <c r="F1648" s="9"/>
      <c r="G1648" s="9"/>
      <c r="H1648" s="13">
        <v>0.28100000000000003</v>
      </c>
      <c r="I1648" s="9" t="s">
        <v>11</v>
      </c>
      <c r="J1648" s="10"/>
      <c r="K1648" s="9"/>
      <c r="L1648" s="9"/>
      <c r="M1648" s="9"/>
      <c r="N1648" s="9"/>
      <c r="O1648" s="13"/>
      <c r="P1648" s="9"/>
      <c r="Q1648" s="9"/>
      <c r="R1648" s="10"/>
      <c r="S1648" s="9"/>
      <c r="T1648" s="9"/>
      <c r="U1648" s="9"/>
      <c r="V1648" s="14"/>
      <c r="W1648" s="9"/>
      <c r="X1648" s="9"/>
      <c r="Y1648" s="9"/>
      <c r="Z1648" s="9"/>
      <c r="AA1648" s="9"/>
    </row>
    <row r="1649" spans="1:27" ht="12.75">
      <c r="A1649" s="10">
        <v>45442</v>
      </c>
      <c r="B1649" s="9" t="s">
        <v>9</v>
      </c>
      <c r="C1649" s="11">
        <v>5955.2</v>
      </c>
      <c r="D1649" s="9">
        <v>63</v>
      </c>
      <c r="E1649" s="12" t="s">
        <v>29</v>
      </c>
      <c r="F1649" s="9"/>
      <c r="G1649" s="9"/>
      <c r="H1649" s="13">
        <v>0.28499999999999998</v>
      </c>
      <c r="I1649" s="9" t="s">
        <v>11</v>
      </c>
      <c r="J1649" s="10"/>
      <c r="K1649" s="9"/>
      <c r="L1649" s="9"/>
      <c r="M1649" s="9"/>
      <c r="N1649" s="9"/>
      <c r="O1649" s="13"/>
      <c r="P1649" s="9"/>
      <c r="Q1649" s="9"/>
      <c r="R1649" s="10"/>
      <c r="S1649" s="9"/>
      <c r="T1649" s="9"/>
      <c r="U1649" s="9"/>
      <c r="V1649" s="14"/>
      <c r="W1649" s="9"/>
      <c r="X1649" s="9"/>
      <c r="Y1649" s="9"/>
      <c r="Z1649" s="9"/>
      <c r="AA1649" s="9"/>
    </row>
    <row r="1650" spans="1:27" ht="12.75">
      <c r="A1650" s="10">
        <v>45442</v>
      </c>
      <c r="B1650" s="9" t="s">
        <v>43</v>
      </c>
      <c r="C1650" s="11">
        <v>7883.74</v>
      </c>
      <c r="D1650" s="9">
        <v>95</v>
      </c>
      <c r="E1650" s="12" t="s">
        <v>13</v>
      </c>
      <c r="F1650" s="9"/>
      <c r="G1650" s="9"/>
      <c r="H1650" s="13">
        <v>0.28599999999999998</v>
      </c>
      <c r="I1650" s="9" t="s">
        <v>11</v>
      </c>
      <c r="J1650" s="9"/>
      <c r="K1650" s="9"/>
      <c r="L1650" s="9"/>
      <c r="M1650" s="9"/>
      <c r="N1650" s="9"/>
      <c r="O1650" s="13"/>
      <c r="P1650" s="9"/>
      <c r="Q1650" s="9"/>
      <c r="R1650" s="10"/>
      <c r="S1650" s="9"/>
      <c r="T1650" s="9"/>
      <c r="U1650" s="9"/>
      <c r="V1650" s="14"/>
      <c r="W1650" s="9"/>
      <c r="X1650" s="9"/>
      <c r="Y1650" s="9"/>
      <c r="Z1650" s="9"/>
      <c r="AA1650" s="9"/>
    </row>
    <row r="1651" spans="1:27" ht="12.75">
      <c r="A1651" s="10">
        <v>45442</v>
      </c>
      <c r="B1651" s="9" t="s">
        <v>21</v>
      </c>
      <c r="C1651" s="11">
        <v>7817.24</v>
      </c>
      <c r="D1651" s="9">
        <v>95</v>
      </c>
      <c r="E1651" s="12" t="s">
        <v>96</v>
      </c>
      <c r="F1651" s="9"/>
      <c r="G1651" s="9"/>
      <c r="H1651" s="13">
        <v>0.28699999999999998</v>
      </c>
      <c r="I1651" s="9" t="s">
        <v>11</v>
      </c>
      <c r="J1651" s="9"/>
      <c r="K1651" s="9"/>
      <c r="L1651" s="9"/>
      <c r="M1651" s="9"/>
      <c r="N1651" s="9"/>
      <c r="O1651" s="13"/>
      <c r="P1651" s="9"/>
      <c r="Q1651" s="9"/>
      <c r="R1651" s="10"/>
      <c r="S1651" s="9"/>
      <c r="T1651" s="9"/>
      <c r="U1651" s="9"/>
      <c r="V1651" s="14"/>
      <c r="W1651" s="9"/>
      <c r="X1651" s="9"/>
      <c r="Y1651" s="9"/>
      <c r="Z1651" s="9"/>
      <c r="AA1651" s="9"/>
    </row>
    <row r="1652" spans="1:27" ht="12.75">
      <c r="A1652" s="10">
        <v>45442</v>
      </c>
      <c r="B1652" s="9" t="s">
        <v>45</v>
      </c>
      <c r="C1652" s="11">
        <v>7426.28</v>
      </c>
      <c r="D1652" s="9">
        <v>86</v>
      </c>
      <c r="E1652" s="12" t="s">
        <v>156</v>
      </c>
      <c r="F1652" s="9"/>
      <c r="G1652" s="9"/>
      <c r="H1652" s="13">
        <v>0.34200000000000003</v>
      </c>
      <c r="I1652" s="9" t="s">
        <v>11</v>
      </c>
      <c r="J1652" s="10"/>
      <c r="K1652" s="9"/>
      <c r="L1652" s="9"/>
      <c r="M1652" s="9"/>
      <c r="N1652" s="9"/>
      <c r="O1652" s="13"/>
      <c r="P1652" s="9"/>
      <c r="Q1652" s="9"/>
      <c r="R1652" s="10"/>
      <c r="S1652" s="9"/>
      <c r="T1652" s="9"/>
      <c r="U1652" s="9"/>
      <c r="V1652" s="14"/>
      <c r="W1652" s="9"/>
      <c r="X1652" s="9"/>
      <c r="Y1652" s="9"/>
      <c r="Z1652" s="9"/>
      <c r="AA1652" s="9"/>
    </row>
    <row r="1653" spans="1:27" ht="12.75">
      <c r="A1653" s="10">
        <v>45442</v>
      </c>
      <c r="B1653" s="9" t="s">
        <v>286</v>
      </c>
      <c r="C1653" s="11">
        <v>5774.59</v>
      </c>
      <c r="D1653" s="9">
        <v>60</v>
      </c>
      <c r="E1653" s="12" t="s">
        <v>330</v>
      </c>
      <c r="F1653" s="9"/>
      <c r="G1653" s="9"/>
      <c r="H1653" s="13"/>
      <c r="I1653" s="9" t="s">
        <v>11</v>
      </c>
      <c r="J1653" s="10"/>
      <c r="K1653" s="9"/>
      <c r="L1653" s="9"/>
      <c r="M1653" s="9"/>
      <c r="N1653" s="9"/>
      <c r="O1653" s="13"/>
      <c r="P1653" s="9"/>
      <c r="Q1653" s="9"/>
      <c r="R1653" s="10"/>
      <c r="S1653" s="9"/>
      <c r="T1653" s="9"/>
      <c r="U1653" s="9"/>
      <c r="V1653" s="14"/>
      <c r="W1653" s="9"/>
      <c r="X1653" s="9"/>
      <c r="Y1653" s="9"/>
      <c r="Z1653" s="9"/>
      <c r="AA1653" s="9"/>
    </row>
    <row r="1654" spans="1:27" ht="12.75">
      <c r="A1654" s="10">
        <v>45442</v>
      </c>
      <c r="B1654" s="9" t="s">
        <v>289</v>
      </c>
      <c r="C1654" s="11">
        <v>5262.71</v>
      </c>
      <c r="D1654" s="9">
        <v>60</v>
      </c>
      <c r="E1654" s="12" t="s">
        <v>303</v>
      </c>
      <c r="F1654" s="9"/>
      <c r="G1654" s="9"/>
      <c r="H1654" s="13"/>
      <c r="I1654" s="9" t="s">
        <v>11</v>
      </c>
      <c r="J1654" s="9"/>
      <c r="K1654" s="9"/>
      <c r="L1654" s="9"/>
      <c r="M1654" s="9"/>
      <c r="N1654" s="9"/>
      <c r="O1654" s="13"/>
      <c r="P1654" s="9"/>
      <c r="Q1654" s="9"/>
      <c r="R1654" s="10"/>
      <c r="S1654" s="9"/>
      <c r="T1654" s="9"/>
      <c r="U1654" s="9"/>
      <c r="V1654" s="14"/>
      <c r="W1654" s="9"/>
      <c r="X1654" s="9"/>
      <c r="Y1654" s="9"/>
      <c r="Z1654" s="9"/>
      <c r="AA1654" s="9"/>
    </row>
    <row r="1655" spans="1:27" ht="12.75">
      <c r="A1655" s="10">
        <v>45442</v>
      </c>
      <c r="B1655" s="9" t="s">
        <v>17</v>
      </c>
      <c r="C1655" s="11">
        <v>7676.73</v>
      </c>
      <c r="D1655" s="9">
        <v>78</v>
      </c>
      <c r="E1655" s="12" t="s">
        <v>70</v>
      </c>
      <c r="F1655" s="9"/>
      <c r="G1655" s="9"/>
      <c r="H1655" s="13"/>
      <c r="I1655" s="9" t="s">
        <v>16</v>
      </c>
      <c r="J1655" s="9"/>
      <c r="K1655" s="9"/>
      <c r="L1655" s="9"/>
      <c r="M1655" s="9"/>
      <c r="N1655" s="9"/>
      <c r="O1655" s="13"/>
      <c r="P1655" s="9"/>
      <c r="Q1655" s="9"/>
      <c r="R1655" s="10"/>
      <c r="S1655" s="9"/>
      <c r="T1655" s="9"/>
      <c r="U1655" s="9"/>
      <c r="V1655" s="14"/>
      <c r="W1655" s="9"/>
      <c r="X1655" s="9"/>
      <c r="Y1655" s="9"/>
      <c r="Z1655" s="9"/>
      <c r="AA1655" s="9"/>
    </row>
    <row r="1656" spans="1:27" ht="12.75">
      <c r="A1656" s="10">
        <v>45443</v>
      </c>
      <c r="B1656" s="9" t="s">
        <v>14</v>
      </c>
      <c r="C1656" s="11">
        <v>4779.96</v>
      </c>
      <c r="D1656" s="9">
        <v>52</v>
      </c>
      <c r="E1656" s="12" t="s">
        <v>367</v>
      </c>
      <c r="F1656" s="9"/>
      <c r="G1656" s="9"/>
      <c r="H1656" s="13">
        <v>0.20599999999999999</v>
      </c>
      <c r="I1656" s="9" t="s">
        <v>16</v>
      </c>
      <c r="J1656" s="10"/>
      <c r="K1656" s="9"/>
      <c r="L1656" s="9"/>
      <c r="M1656" s="9"/>
      <c r="N1656" s="9"/>
      <c r="O1656" s="13"/>
      <c r="P1656" s="9"/>
      <c r="Q1656" s="9"/>
      <c r="R1656" s="10"/>
      <c r="S1656" s="9"/>
      <c r="T1656" s="9"/>
      <c r="U1656" s="9"/>
      <c r="V1656" s="14"/>
      <c r="W1656" s="9"/>
      <c r="X1656" s="9"/>
      <c r="Y1656" s="9"/>
      <c r="Z1656" s="9"/>
      <c r="AA1656" s="9"/>
    </row>
    <row r="1657" spans="1:27" ht="12.75">
      <c r="A1657" s="10">
        <v>45443</v>
      </c>
      <c r="B1657" s="9" t="s">
        <v>19</v>
      </c>
      <c r="C1657" s="11">
        <v>4912.29</v>
      </c>
      <c r="D1657" s="9">
        <v>54</v>
      </c>
      <c r="E1657" s="12" t="s">
        <v>50</v>
      </c>
      <c r="F1657" s="9"/>
      <c r="G1657" s="9"/>
      <c r="H1657" s="13">
        <v>0.254</v>
      </c>
      <c r="I1657" s="9" t="s">
        <v>16</v>
      </c>
      <c r="J1657" s="9"/>
      <c r="K1657" s="9"/>
      <c r="L1657" s="9"/>
      <c r="M1657" s="9"/>
      <c r="N1657" s="9"/>
      <c r="O1657" s="13"/>
      <c r="P1657" s="9"/>
      <c r="Q1657" s="9"/>
      <c r="R1657" s="10"/>
      <c r="S1657" s="9"/>
      <c r="T1657" s="9"/>
      <c r="U1657" s="9"/>
      <c r="V1657" s="14"/>
      <c r="W1657" s="9"/>
      <c r="X1657" s="9"/>
      <c r="Y1657" s="9"/>
      <c r="Z1657" s="9"/>
      <c r="AA1657" s="9"/>
    </row>
    <row r="1658" spans="1:27" ht="12.75">
      <c r="A1658" s="10">
        <v>45443</v>
      </c>
      <c r="B1658" s="9" t="s">
        <v>9</v>
      </c>
      <c r="C1658" s="11">
        <v>6003.06</v>
      </c>
      <c r="D1658" s="9">
        <v>65</v>
      </c>
      <c r="E1658" s="12" t="s">
        <v>121</v>
      </c>
      <c r="F1658" s="9"/>
      <c r="G1658" s="9"/>
      <c r="H1658" s="13">
        <v>0.28999999999999998</v>
      </c>
      <c r="I1658" s="9" t="s">
        <v>11</v>
      </c>
      <c r="J1658" s="10"/>
      <c r="K1658" s="9"/>
      <c r="L1658" s="9"/>
      <c r="M1658" s="9"/>
      <c r="N1658" s="9"/>
      <c r="O1658" s="13"/>
      <c r="P1658" s="9"/>
      <c r="Q1658" s="9"/>
      <c r="R1658" s="10"/>
      <c r="S1658" s="9"/>
      <c r="T1658" s="9"/>
      <c r="U1658" s="9"/>
      <c r="V1658" s="14"/>
      <c r="W1658" s="9"/>
      <c r="X1658" s="9"/>
      <c r="Y1658" s="9"/>
      <c r="Z1658" s="9"/>
      <c r="AA1658" s="9"/>
    </row>
    <row r="1659" spans="1:27" ht="12.75">
      <c r="A1659" s="10">
        <v>45443</v>
      </c>
      <c r="B1659" s="9" t="s">
        <v>45</v>
      </c>
      <c r="C1659" s="11">
        <v>6802.57</v>
      </c>
      <c r="D1659" s="9">
        <v>85</v>
      </c>
      <c r="E1659" s="12" t="s">
        <v>33</v>
      </c>
      <c r="F1659" s="9"/>
      <c r="G1659" s="9"/>
      <c r="H1659" s="13">
        <v>0.29699999999999999</v>
      </c>
      <c r="I1659" s="9" t="s">
        <v>11</v>
      </c>
      <c r="J1659" s="10"/>
      <c r="K1659" s="9"/>
      <c r="L1659" s="9"/>
      <c r="M1659" s="9"/>
      <c r="N1659" s="9"/>
      <c r="O1659" s="13"/>
      <c r="P1659" s="9"/>
      <c r="Q1659" s="9"/>
      <c r="R1659" s="10"/>
      <c r="S1659" s="9"/>
      <c r="T1659" s="9"/>
      <c r="U1659" s="9"/>
      <c r="V1659" s="14"/>
      <c r="W1659" s="9"/>
      <c r="X1659" s="9"/>
      <c r="Y1659" s="9"/>
      <c r="Z1659" s="9"/>
      <c r="AA1659" s="9"/>
    </row>
    <row r="1660" spans="1:27" ht="12.75">
      <c r="A1660" s="10">
        <v>45443</v>
      </c>
      <c r="B1660" s="9" t="s">
        <v>12</v>
      </c>
      <c r="C1660" s="11">
        <v>6079.24</v>
      </c>
      <c r="D1660" s="9">
        <v>65</v>
      </c>
      <c r="E1660" s="12" t="s">
        <v>171</v>
      </c>
      <c r="F1660" s="9"/>
      <c r="G1660" s="9"/>
      <c r="H1660" s="13">
        <v>0.29899999999999999</v>
      </c>
      <c r="I1660" s="9" t="s">
        <v>11</v>
      </c>
      <c r="J1660" s="10"/>
      <c r="K1660" s="9"/>
      <c r="L1660" s="9"/>
      <c r="M1660" s="9"/>
      <c r="N1660" s="9"/>
      <c r="O1660" s="13"/>
      <c r="P1660" s="9"/>
      <c r="Q1660" s="9"/>
      <c r="R1660" s="10"/>
      <c r="S1660" s="9"/>
      <c r="T1660" s="9"/>
      <c r="U1660" s="9"/>
      <c r="V1660" s="14"/>
      <c r="W1660" s="9"/>
      <c r="X1660" s="9"/>
      <c r="Y1660" s="9"/>
      <c r="Z1660" s="9"/>
      <c r="AA1660" s="9"/>
    </row>
    <row r="1661" spans="1:27" ht="12.75">
      <c r="A1661" s="10">
        <v>45443</v>
      </c>
      <c r="B1661" s="9" t="s">
        <v>43</v>
      </c>
      <c r="C1661" s="11">
        <v>7020.92</v>
      </c>
      <c r="D1661" s="9">
        <v>80</v>
      </c>
      <c r="E1661" s="12" t="s">
        <v>55</v>
      </c>
      <c r="F1661" s="9"/>
      <c r="G1661" s="9"/>
      <c r="H1661" s="13">
        <v>0.308</v>
      </c>
      <c r="I1661" s="9" t="s">
        <v>11</v>
      </c>
      <c r="J1661" s="9"/>
      <c r="K1661" s="9"/>
      <c r="L1661" s="9"/>
      <c r="M1661" s="9"/>
      <c r="N1661" s="9"/>
      <c r="O1661" s="13"/>
      <c r="P1661" s="9"/>
      <c r="Q1661" s="9"/>
      <c r="R1661" s="10"/>
      <c r="S1661" s="9"/>
      <c r="T1661" s="9"/>
      <c r="U1661" s="9"/>
      <c r="V1661" s="14"/>
      <c r="W1661" s="9"/>
      <c r="X1661" s="9"/>
      <c r="Y1661" s="9"/>
      <c r="Z1661" s="9"/>
      <c r="AA1661" s="9"/>
    </row>
    <row r="1662" spans="1:27" ht="12.75">
      <c r="A1662" s="10">
        <v>45443</v>
      </c>
      <c r="B1662" s="9" t="s">
        <v>21</v>
      </c>
      <c r="C1662" s="11">
        <v>6806.86</v>
      </c>
      <c r="D1662" s="9">
        <v>91</v>
      </c>
      <c r="E1662" s="12" t="s">
        <v>67</v>
      </c>
      <c r="F1662" s="9"/>
      <c r="G1662" s="9"/>
      <c r="H1662" s="13">
        <v>0.31</v>
      </c>
      <c r="I1662" s="9" t="s">
        <v>11</v>
      </c>
      <c r="J1662" s="9"/>
      <c r="K1662" s="9"/>
      <c r="L1662" s="9"/>
      <c r="M1662" s="9"/>
      <c r="N1662" s="9"/>
      <c r="O1662" s="13"/>
      <c r="P1662" s="9"/>
      <c r="Q1662" s="9"/>
      <c r="R1662" s="10"/>
      <c r="S1662" s="9"/>
      <c r="T1662" s="9"/>
      <c r="U1662" s="9"/>
      <c r="V1662" s="14"/>
      <c r="W1662" s="9"/>
      <c r="X1662" s="9"/>
      <c r="Y1662" s="9"/>
      <c r="Z1662" s="9"/>
      <c r="AA1662" s="9"/>
    </row>
    <row r="1663" spans="1:27" ht="12.75">
      <c r="A1663" s="10">
        <v>45443</v>
      </c>
      <c r="B1663" s="9" t="s">
        <v>286</v>
      </c>
      <c r="C1663" s="11">
        <v>5036.2299999999996</v>
      </c>
      <c r="D1663" s="9">
        <v>53</v>
      </c>
      <c r="E1663" s="12" t="s">
        <v>67</v>
      </c>
      <c r="F1663" s="9"/>
      <c r="G1663" s="9"/>
      <c r="H1663" s="13"/>
      <c r="I1663" s="9" t="s">
        <v>11</v>
      </c>
      <c r="J1663" s="10"/>
      <c r="K1663" s="9"/>
      <c r="L1663" s="9"/>
      <c r="M1663" s="9"/>
      <c r="N1663" s="9"/>
      <c r="O1663" s="13"/>
      <c r="P1663" s="9"/>
      <c r="Q1663" s="9"/>
      <c r="R1663" s="10"/>
      <c r="S1663" s="9"/>
      <c r="T1663" s="9"/>
      <c r="U1663" s="9"/>
      <c r="V1663" s="14"/>
      <c r="W1663" s="9"/>
      <c r="X1663" s="9"/>
      <c r="Y1663" s="9"/>
      <c r="Z1663" s="9"/>
      <c r="AA1663" s="9"/>
    </row>
    <row r="1664" spans="1:27" ht="12.75">
      <c r="A1664" s="10">
        <v>45443</v>
      </c>
      <c r="B1664" s="9" t="s">
        <v>289</v>
      </c>
      <c r="C1664" s="11">
        <v>4938.84</v>
      </c>
      <c r="D1664" s="9">
        <v>47</v>
      </c>
      <c r="E1664" s="12" t="s">
        <v>46</v>
      </c>
      <c r="F1664" s="9"/>
      <c r="G1664" s="9"/>
      <c r="H1664" s="13"/>
      <c r="I1664" s="9" t="s">
        <v>11</v>
      </c>
      <c r="J1664" s="9"/>
      <c r="K1664" s="9"/>
      <c r="L1664" s="9"/>
      <c r="M1664" s="9"/>
      <c r="N1664" s="9"/>
      <c r="O1664" s="13"/>
      <c r="P1664" s="9"/>
      <c r="Q1664" s="9"/>
      <c r="R1664" s="10"/>
      <c r="S1664" s="9"/>
      <c r="T1664" s="9"/>
      <c r="U1664" s="9"/>
      <c r="V1664" s="14"/>
      <c r="W1664" s="9"/>
      <c r="X1664" s="9"/>
      <c r="Y1664" s="9"/>
      <c r="Z1664" s="9"/>
      <c r="AA1664" s="9"/>
    </row>
    <row r="1665" spans="1:27" ht="12.75">
      <c r="A1665" s="10">
        <v>45443</v>
      </c>
      <c r="B1665" s="9" t="s">
        <v>17</v>
      </c>
      <c r="C1665" s="11">
        <v>6733.74</v>
      </c>
      <c r="D1665" s="9">
        <v>78</v>
      </c>
      <c r="E1665" s="12" t="s">
        <v>160</v>
      </c>
      <c r="F1665" s="9"/>
      <c r="G1665" s="9"/>
      <c r="H1665" s="13"/>
      <c r="I1665" s="9" t="s">
        <v>16</v>
      </c>
      <c r="J1665" s="9"/>
      <c r="K1665" s="9"/>
      <c r="L1665" s="9"/>
      <c r="M1665" s="9"/>
      <c r="N1665" s="9"/>
      <c r="O1665" s="13"/>
      <c r="P1665" s="9"/>
      <c r="Q1665" s="9"/>
      <c r="R1665" s="10"/>
      <c r="S1665" s="9"/>
      <c r="T1665" s="9"/>
      <c r="U1665" s="9"/>
      <c r="V1665" s="14"/>
      <c r="W1665" s="9"/>
      <c r="X1665" s="9"/>
      <c r="Y1665" s="9"/>
      <c r="Z1665" s="9"/>
      <c r="AA1665" s="9"/>
    </row>
    <row r="1666" spans="1:27" ht="12.75">
      <c r="A1666" s="10">
        <v>45444</v>
      </c>
      <c r="B1666" s="9" t="s">
        <v>286</v>
      </c>
      <c r="C1666" s="11">
        <v>5831.46</v>
      </c>
      <c r="D1666" s="9">
        <v>59</v>
      </c>
      <c r="E1666" s="12" t="s">
        <v>82</v>
      </c>
      <c r="F1666" s="9"/>
      <c r="G1666" s="9"/>
      <c r="H1666" s="13"/>
      <c r="I1666" s="9" t="s">
        <v>11</v>
      </c>
      <c r="J1666" s="10"/>
      <c r="K1666" s="9"/>
      <c r="L1666" s="9"/>
      <c r="M1666" s="9"/>
      <c r="N1666" s="9"/>
      <c r="O1666" s="13"/>
      <c r="P1666" s="9"/>
      <c r="Q1666" s="9"/>
      <c r="R1666" s="10"/>
      <c r="S1666" s="9"/>
      <c r="T1666" s="9"/>
      <c r="U1666" s="9"/>
      <c r="V1666" s="14"/>
      <c r="W1666" s="9"/>
      <c r="X1666" s="9"/>
      <c r="Y1666" s="9"/>
      <c r="Z1666" s="9"/>
      <c r="AA1666" s="9"/>
    </row>
    <row r="1667" spans="1:27" ht="12.75">
      <c r="A1667" s="10">
        <v>45444</v>
      </c>
      <c r="B1667" s="9" t="s">
        <v>9</v>
      </c>
      <c r="C1667" s="11">
        <v>8483.93</v>
      </c>
      <c r="D1667" s="9">
        <v>89</v>
      </c>
      <c r="E1667" s="12" t="s">
        <v>181</v>
      </c>
      <c r="F1667" s="9"/>
      <c r="G1667" s="9"/>
      <c r="H1667" s="13"/>
      <c r="I1667" s="9" t="s">
        <v>11</v>
      </c>
      <c r="J1667" s="10"/>
      <c r="K1667" s="9"/>
      <c r="L1667" s="9"/>
      <c r="M1667" s="9"/>
      <c r="N1667" s="9"/>
      <c r="O1667" s="13"/>
      <c r="P1667" s="9"/>
      <c r="Q1667" s="9"/>
      <c r="R1667" s="10"/>
      <c r="S1667" s="9"/>
      <c r="T1667" s="9"/>
      <c r="U1667" s="9"/>
      <c r="V1667" s="14"/>
      <c r="W1667" s="9"/>
      <c r="X1667" s="9"/>
      <c r="Y1667" s="9"/>
      <c r="Z1667" s="9"/>
      <c r="AA1667" s="9"/>
    </row>
    <row r="1668" spans="1:27" ht="12.75">
      <c r="A1668" s="10">
        <v>45444</v>
      </c>
      <c r="B1668" s="9" t="s">
        <v>12</v>
      </c>
      <c r="C1668" s="11">
        <v>6498.63</v>
      </c>
      <c r="D1668" s="9">
        <v>72</v>
      </c>
      <c r="E1668" s="12" t="s">
        <v>97</v>
      </c>
      <c r="F1668" s="9"/>
      <c r="G1668" s="9"/>
      <c r="H1668" s="13"/>
      <c r="I1668" s="9" t="s">
        <v>11</v>
      </c>
      <c r="J1668" s="10"/>
      <c r="K1668" s="9"/>
      <c r="L1668" s="9"/>
      <c r="M1668" s="9"/>
      <c r="N1668" s="9"/>
      <c r="O1668" s="13"/>
      <c r="P1668" s="9"/>
      <c r="Q1668" s="9"/>
      <c r="R1668" s="10"/>
      <c r="S1668" s="9"/>
      <c r="T1668" s="9"/>
      <c r="U1668" s="9"/>
      <c r="V1668" s="14"/>
      <c r="W1668" s="9"/>
      <c r="X1668" s="9"/>
      <c r="Y1668" s="9"/>
      <c r="Z1668" s="9"/>
      <c r="AA1668" s="9"/>
    </row>
    <row r="1669" spans="1:27" ht="12.75">
      <c r="A1669" s="10">
        <v>45444</v>
      </c>
      <c r="B1669" s="9" t="s">
        <v>14</v>
      </c>
      <c r="C1669" s="11">
        <v>7013.84</v>
      </c>
      <c r="D1669" s="9">
        <v>86</v>
      </c>
      <c r="E1669" s="12" t="s">
        <v>303</v>
      </c>
      <c r="F1669" s="9"/>
      <c r="G1669" s="9"/>
      <c r="H1669" s="13"/>
      <c r="I1669" s="9" t="s">
        <v>16</v>
      </c>
      <c r="J1669" s="10"/>
      <c r="K1669" s="9"/>
      <c r="L1669" s="9"/>
      <c r="M1669" s="9"/>
      <c r="N1669" s="9"/>
      <c r="O1669" s="13"/>
      <c r="P1669" s="9"/>
      <c r="Q1669" s="9"/>
      <c r="R1669" s="10"/>
      <c r="S1669" s="9"/>
      <c r="T1669" s="9"/>
      <c r="U1669" s="9"/>
      <c r="V1669" s="14"/>
      <c r="W1669" s="9"/>
      <c r="X1669" s="9"/>
      <c r="Y1669" s="9"/>
      <c r="Z1669" s="9"/>
      <c r="AA1669" s="9"/>
    </row>
    <row r="1670" spans="1:27" ht="12.75">
      <c r="A1670" s="10">
        <v>45444</v>
      </c>
      <c r="B1670" s="9" t="s">
        <v>45</v>
      </c>
      <c r="C1670" s="11">
        <v>9436.7000000000007</v>
      </c>
      <c r="D1670" s="9">
        <v>100</v>
      </c>
      <c r="E1670" s="12" t="s">
        <v>160</v>
      </c>
      <c r="F1670" s="9"/>
      <c r="G1670" s="9"/>
      <c r="H1670" s="13"/>
      <c r="I1670" s="9" t="s">
        <v>11</v>
      </c>
      <c r="J1670" s="10"/>
      <c r="K1670" s="9"/>
      <c r="L1670" s="9"/>
      <c r="M1670" s="9"/>
      <c r="N1670" s="9"/>
      <c r="O1670" s="13"/>
      <c r="P1670" s="9"/>
      <c r="Q1670" s="9"/>
      <c r="R1670" s="10"/>
      <c r="S1670" s="9"/>
      <c r="T1670" s="9"/>
      <c r="U1670" s="9"/>
      <c r="V1670" s="14"/>
      <c r="W1670" s="9"/>
      <c r="X1670" s="9"/>
      <c r="Y1670" s="9"/>
      <c r="Z1670" s="9"/>
      <c r="AA1670" s="9"/>
    </row>
    <row r="1671" spans="1:27" ht="12.75">
      <c r="A1671" s="10">
        <v>45444</v>
      </c>
      <c r="B1671" s="9" t="s">
        <v>289</v>
      </c>
      <c r="C1671" s="11">
        <v>5710.82</v>
      </c>
      <c r="D1671" s="9">
        <v>55</v>
      </c>
      <c r="E1671" s="12" t="s">
        <v>66</v>
      </c>
      <c r="F1671" s="9"/>
      <c r="G1671" s="9"/>
      <c r="H1671" s="13"/>
      <c r="I1671" s="9" t="s">
        <v>11</v>
      </c>
      <c r="J1671" s="9"/>
      <c r="K1671" s="9"/>
      <c r="L1671" s="9"/>
      <c r="M1671" s="9"/>
      <c r="N1671" s="9"/>
      <c r="O1671" s="13"/>
      <c r="P1671" s="9"/>
      <c r="Q1671" s="9"/>
      <c r="R1671" s="10"/>
      <c r="S1671" s="9"/>
      <c r="T1671" s="9"/>
      <c r="U1671" s="9"/>
      <c r="V1671" s="14"/>
      <c r="W1671" s="9"/>
      <c r="X1671" s="9"/>
      <c r="Y1671" s="9"/>
      <c r="Z1671" s="9"/>
      <c r="AA1671" s="9"/>
    </row>
    <row r="1672" spans="1:27" ht="12.75">
      <c r="A1672" s="10">
        <v>45444</v>
      </c>
      <c r="B1672" s="9" t="s">
        <v>17</v>
      </c>
      <c r="C1672" s="11">
        <v>8549.06</v>
      </c>
      <c r="D1672" s="9">
        <v>97</v>
      </c>
      <c r="E1672" s="12" t="s">
        <v>59</v>
      </c>
      <c r="F1672" s="9"/>
      <c r="G1672" s="9"/>
      <c r="H1672" s="13"/>
      <c r="I1672" s="9" t="s">
        <v>16</v>
      </c>
      <c r="J1672" s="9"/>
      <c r="K1672" s="9"/>
      <c r="L1672" s="9"/>
      <c r="M1672" s="9"/>
      <c r="N1672" s="9"/>
      <c r="O1672" s="13"/>
      <c r="P1672" s="9"/>
      <c r="Q1672" s="9"/>
      <c r="R1672" s="10"/>
      <c r="S1672" s="9"/>
      <c r="T1672" s="9"/>
      <c r="U1672" s="9"/>
      <c r="V1672" s="14"/>
      <c r="W1672" s="9"/>
      <c r="X1672" s="9"/>
      <c r="Y1672" s="9"/>
      <c r="Z1672" s="9"/>
      <c r="AA1672" s="9"/>
    </row>
    <row r="1673" spans="1:27" ht="12.75">
      <c r="A1673" s="10">
        <v>45444</v>
      </c>
      <c r="B1673" s="9" t="s">
        <v>19</v>
      </c>
      <c r="C1673" s="11">
        <v>6643.35</v>
      </c>
      <c r="D1673" s="9">
        <v>76</v>
      </c>
      <c r="E1673" s="12" t="s">
        <v>140</v>
      </c>
      <c r="F1673" s="9"/>
      <c r="G1673" s="9"/>
      <c r="H1673" s="13"/>
      <c r="I1673" s="9" t="s">
        <v>16</v>
      </c>
      <c r="J1673" s="9"/>
      <c r="K1673" s="9"/>
      <c r="L1673" s="9"/>
      <c r="M1673" s="9"/>
      <c r="N1673" s="9"/>
      <c r="O1673" s="13"/>
      <c r="P1673" s="9"/>
      <c r="Q1673" s="9"/>
      <c r="R1673" s="10"/>
      <c r="S1673" s="9"/>
      <c r="T1673" s="9"/>
      <c r="U1673" s="9"/>
      <c r="V1673" s="14"/>
      <c r="W1673" s="9"/>
      <c r="X1673" s="9"/>
      <c r="Y1673" s="9"/>
      <c r="Z1673" s="9"/>
      <c r="AA1673" s="9"/>
    </row>
    <row r="1674" spans="1:27" ht="12.75">
      <c r="A1674" s="10">
        <v>45444</v>
      </c>
      <c r="B1674" s="9" t="s">
        <v>21</v>
      </c>
      <c r="C1674" s="11">
        <v>8109.91</v>
      </c>
      <c r="D1674" s="9">
        <v>103</v>
      </c>
      <c r="E1674" s="12" t="s">
        <v>100</v>
      </c>
      <c r="F1674" s="9"/>
      <c r="G1674" s="9"/>
      <c r="H1674" s="13"/>
      <c r="I1674" s="9" t="s">
        <v>11</v>
      </c>
      <c r="J1674" s="9"/>
      <c r="K1674" s="9"/>
      <c r="L1674" s="9"/>
      <c r="M1674" s="9"/>
      <c r="N1674" s="9"/>
      <c r="O1674" s="13"/>
      <c r="P1674" s="9"/>
      <c r="Q1674" s="9"/>
      <c r="R1674" s="10"/>
      <c r="S1674" s="9"/>
      <c r="T1674" s="9"/>
      <c r="U1674" s="9"/>
      <c r="V1674" s="14"/>
      <c r="W1674" s="9"/>
      <c r="X1674" s="9"/>
      <c r="Y1674" s="9"/>
      <c r="Z1674" s="9"/>
      <c r="AA1674" s="9"/>
    </row>
    <row r="1675" spans="1:27" ht="12.75">
      <c r="A1675" s="10">
        <v>45444</v>
      </c>
      <c r="B1675" s="9" t="s">
        <v>43</v>
      </c>
      <c r="C1675" s="11">
        <v>8647.42</v>
      </c>
      <c r="D1675" s="9">
        <v>105</v>
      </c>
      <c r="E1675" s="12" t="s">
        <v>59</v>
      </c>
      <c r="F1675" s="9"/>
      <c r="G1675" s="9"/>
      <c r="H1675" s="13"/>
      <c r="I1675" s="9" t="s">
        <v>11</v>
      </c>
      <c r="J1675" s="9"/>
      <c r="K1675" s="9"/>
      <c r="L1675" s="9"/>
      <c r="M1675" s="9"/>
      <c r="N1675" s="9"/>
      <c r="O1675" s="13"/>
      <c r="P1675" s="9"/>
      <c r="Q1675" s="9"/>
      <c r="R1675" s="10"/>
      <c r="S1675" s="9"/>
      <c r="T1675" s="9"/>
      <c r="U1675" s="9"/>
      <c r="V1675" s="14"/>
      <c r="W1675" s="9"/>
      <c r="X1675" s="9"/>
      <c r="Y1675" s="9"/>
      <c r="Z1675" s="9"/>
      <c r="AA1675" s="9"/>
    </row>
    <row r="1676" spans="1:27" ht="12.75">
      <c r="A1676" s="10">
        <v>45445</v>
      </c>
      <c r="B1676" s="9" t="s">
        <v>286</v>
      </c>
      <c r="C1676" s="11">
        <v>4303.53</v>
      </c>
      <c r="D1676" s="9">
        <v>51</v>
      </c>
      <c r="E1676" s="12" t="s">
        <v>224</v>
      </c>
      <c r="F1676" s="9"/>
      <c r="G1676" s="9"/>
      <c r="H1676" s="13"/>
      <c r="I1676" s="9" t="s">
        <v>11</v>
      </c>
      <c r="J1676" s="10"/>
      <c r="K1676" s="9"/>
      <c r="L1676" s="9"/>
      <c r="M1676" s="9"/>
      <c r="N1676" s="9"/>
      <c r="O1676" s="13"/>
      <c r="P1676" s="9"/>
      <c r="Q1676" s="9"/>
      <c r="R1676" s="10"/>
      <c r="S1676" s="9"/>
      <c r="T1676" s="9"/>
      <c r="U1676" s="9"/>
      <c r="V1676" s="14"/>
      <c r="W1676" s="9"/>
      <c r="X1676" s="9"/>
      <c r="Y1676" s="9"/>
      <c r="Z1676" s="9"/>
      <c r="AA1676" s="9"/>
    </row>
    <row r="1677" spans="1:27" ht="12.75">
      <c r="A1677" s="10">
        <v>45445</v>
      </c>
      <c r="B1677" s="9" t="s">
        <v>9</v>
      </c>
      <c r="C1677" s="11">
        <v>6581.01</v>
      </c>
      <c r="D1677" s="9">
        <v>73</v>
      </c>
      <c r="E1677" s="12" t="s">
        <v>81</v>
      </c>
      <c r="F1677" s="9"/>
      <c r="G1677" s="9"/>
      <c r="H1677" s="13"/>
      <c r="I1677" s="9" t="s">
        <v>11</v>
      </c>
      <c r="J1677" s="10"/>
      <c r="K1677" s="9"/>
      <c r="L1677" s="9"/>
      <c r="M1677" s="9"/>
      <c r="N1677" s="9"/>
      <c r="O1677" s="13"/>
      <c r="P1677" s="9"/>
      <c r="Q1677" s="9"/>
      <c r="R1677" s="10"/>
      <c r="S1677" s="9"/>
      <c r="T1677" s="9"/>
      <c r="U1677" s="9"/>
      <c r="V1677" s="14"/>
      <c r="W1677" s="9"/>
      <c r="X1677" s="9"/>
      <c r="Y1677" s="9"/>
      <c r="Z1677" s="9"/>
      <c r="AA1677" s="9"/>
    </row>
    <row r="1678" spans="1:27" ht="12.75">
      <c r="A1678" s="10">
        <v>45445</v>
      </c>
      <c r="B1678" s="9" t="s">
        <v>12</v>
      </c>
      <c r="C1678" s="11">
        <v>4303.53</v>
      </c>
      <c r="D1678" s="9">
        <v>51</v>
      </c>
      <c r="E1678" s="12" t="s">
        <v>224</v>
      </c>
      <c r="F1678" s="9"/>
      <c r="G1678" s="9"/>
      <c r="H1678" s="13"/>
      <c r="I1678" s="9" t="s">
        <v>11</v>
      </c>
      <c r="J1678" s="10"/>
      <c r="K1678" s="9"/>
      <c r="L1678" s="9"/>
      <c r="M1678" s="9"/>
      <c r="N1678" s="9"/>
      <c r="O1678" s="13"/>
      <c r="P1678" s="9"/>
      <c r="Q1678" s="9"/>
      <c r="R1678" s="10"/>
      <c r="S1678" s="9"/>
      <c r="T1678" s="9"/>
      <c r="U1678" s="9"/>
      <c r="V1678" s="14"/>
      <c r="W1678" s="9"/>
      <c r="X1678" s="9"/>
      <c r="Y1678" s="9"/>
      <c r="Z1678" s="9"/>
      <c r="AA1678" s="9"/>
    </row>
    <row r="1679" spans="1:27" ht="12.75">
      <c r="A1679" s="10">
        <v>45445</v>
      </c>
      <c r="B1679" s="9" t="s">
        <v>14</v>
      </c>
      <c r="C1679" s="11">
        <v>7608.56</v>
      </c>
      <c r="D1679" s="9">
        <v>94</v>
      </c>
      <c r="E1679" s="12" t="s">
        <v>76</v>
      </c>
      <c r="F1679" s="9"/>
      <c r="G1679" s="9"/>
      <c r="H1679" s="13"/>
      <c r="I1679" s="9" t="s">
        <v>16</v>
      </c>
      <c r="J1679" s="10"/>
      <c r="K1679" s="9"/>
      <c r="L1679" s="9"/>
      <c r="M1679" s="9"/>
      <c r="N1679" s="9"/>
      <c r="O1679" s="13"/>
      <c r="P1679" s="9"/>
      <c r="Q1679" s="9"/>
      <c r="R1679" s="10"/>
      <c r="S1679" s="9"/>
      <c r="T1679" s="9"/>
      <c r="U1679" s="9"/>
      <c r="V1679" s="14"/>
      <c r="W1679" s="9"/>
      <c r="X1679" s="9"/>
      <c r="Y1679" s="9"/>
      <c r="Z1679" s="9"/>
      <c r="AA1679" s="9"/>
    </row>
    <row r="1680" spans="1:27" ht="12.75">
      <c r="A1680" s="10">
        <v>45445</v>
      </c>
      <c r="B1680" s="9" t="s">
        <v>45</v>
      </c>
      <c r="C1680" s="11">
        <v>4839.3900000000003</v>
      </c>
      <c r="D1680" s="9">
        <v>52</v>
      </c>
      <c r="E1680" s="12" t="s">
        <v>197</v>
      </c>
      <c r="F1680" s="9"/>
      <c r="G1680" s="9"/>
      <c r="H1680" s="13"/>
      <c r="I1680" s="9" t="s">
        <v>11</v>
      </c>
      <c r="J1680" s="10"/>
      <c r="K1680" s="9"/>
      <c r="L1680" s="9"/>
      <c r="M1680" s="9"/>
      <c r="N1680" s="9"/>
      <c r="O1680" s="13"/>
      <c r="P1680" s="9"/>
      <c r="Q1680" s="9"/>
      <c r="R1680" s="10"/>
      <c r="S1680" s="9"/>
      <c r="T1680" s="9"/>
      <c r="U1680" s="9"/>
      <c r="V1680" s="14"/>
      <c r="W1680" s="9"/>
      <c r="X1680" s="9"/>
      <c r="Y1680" s="9"/>
      <c r="Z1680" s="9"/>
      <c r="AA1680" s="9"/>
    </row>
    <row r="1681" spans="1:27" ht="12.75">
      <c r="A1681" s="10">
        <v>45445</v>
      </c>
      <c r="B1681" s="9" t="s">
        <v>289</v>
      </c>
      <c r="C1681" s="11">
        <v>6249.62</v>
      </c>
      <c r="D1681" s="9">
        <v>67</v>
      </c>
      <c r="E1681" s="12" t="s">
        <v>48</v>
      </c>
      <c r="F1681" s="9"/>
      <c r="G1681" s="9"/>
      <c r="H1681" s="13"/>
      <c r="I1681" s="9" t="s">
        <v>11</v>
      </c>
      <c r="J1681" s="9"/>
      <c r="K1681" s="9"/>
      <c r="L1681" s="9"/>
      <c r="M1681" s="9"/>
      <c r="N1681" s="9"/>
      <c r="O1681" s="13"/>
      <c r="P1681" s="9"/>
      <c r="Q1681" s="9"/>
      <c r="R1681" s="10"/>
      <c r="S1681" s="9"/>
      <c r="T1681" s="9"/>
      <c r="U1681" s="9"/>
      <c r="V1681" s="14"/>
      <c r="W1681" s="9"/>
      <c r="X1681" s="9"/>
      <c r="Y1681" s="9"/>
      <c r="Z1681" s="9"/>
      <c r="AA1681" s="9"/>
    </row>
    <row r="1682" spans="1:27" ht="12.75">
      <c r="A1682" s="10">
        <v>45445</v>
      </c>
      <c r="B1682" s="9" t="s">
        <v>17</v>
      </c>
      <c r="C1682" s="11">
        <v>10650.18</v>
      </c>
      <c r="D1682" s="9">
        <v>120</v>
      </c>
      <c r="E1682" s="12" t="s">
        <v>268</v>
      </c>
      <c r="F1682" s="9"/>
      <c r="G1682" s="9"/>
      <c r="H1682" s="13"/>
      <c r="I1682" s="9" t="s">
        <v>16</v>
      </c>
      <c r="J1682" s="9"/>
      <c r="K1682" s="9"/>
      <c r="L1682" s="9"/>
      <c r="M1682" s="9"/>
      <c r="N1682" s="9"/>
      <c r="O1682" s="13"/>
      <c r="P1682" s="9"/>
      <c r="Q1682" s="9"/>
      <c r="R1682" s="10"/>
      <c r="S1682" s="9"/>
      <c r="T1682" s="9"/>
      <c r="U1682" s="9"/>
      <c r="V1682" s="14"/>
      <c r="W1682" s="9"/>
      <c r="X1682" s="9"/>
      <c r="Y1682" s="9"/>
      <c r="Z1682" s="9"/>
      <c r="AA1682" s="9"/>
    </row>
    <row r="1683" spans="1:27" ht="12.75">
      <c r="A1683" s="10">
        <v>45445</v>
      </c>
      <c r="B1683" s="9" t="s">
        <v>19</v>
      </c>
      <c r="C1683" s="11">
        <v>7621.79</v>
      </c>
      <c r="D1683" s="9">
        <v>102</v>
      </c>
      <c r="E1683" s="12" t="s">
        <v>368</v>
      </c>
      <c r="F1683" s="9"/>
      <c r="G1683" s="9"/>
      <c r="H1683" s="13"/>
      <c r="I1683" s="9" t="s">
        <v>16</v>
      </c>
      <c r="J1683" s="9"/>
      <c r="K1683" s="9"/>
      <c r="L1683" s="9"/>
      <c r="M1683" s="9"/>
      <c r="N1683" s="9"/>
      <c r="O1683" s="13"/>
      <c r="P1683" s="9"/>
      <c r="Q1683" s="9"/>
      <c r="R1683" s="10"/>
      <c r="S1683" s="9"/>
      <c r="T1683" s="9"/>
      <c r="U1683" s="9"/>
      <c r="V1683" s="14"/>
      <c r="W1683" s="9"/>
      <c r="X1683" s="9"/>
      <c r="Y1683" s="9"/>
      <c r="Z1683" s="9"/>
      <c r="AA1683" s="9"/>
    </row>
    <row r="1684" spans="1:27" ht="12.75">
      <c r="A1684" s="10">
        <v>45445</v>
      </c>
      <c r="B1684" s="9" t="s">
        <v>21</v>
      </c>
      <c r="C1684" s="11">
        <v>8445.49</v>
      </c>
      <c r="D1684" s="9">
        <v>104</v>
      </c>
      <c r="E1684" s="12" t="s">
        <v>156</v>
      </c>
      <c r="F1684" s="9"/>
      <c r="G1684" s="9"/>
      <c r="H1684" s="13"/>
      <c r="I1684" s="9" t="s">
        <v>11</v>
      </c>
      <c r="J1684" s="9"/>
      <c r="K1684" s="9"/>
      <c r="L1684" s="9"/>
      <c r="M1684" s="9"/>
      <c r="N1684" s="9"/>
      <c r="O1684" s="13"/>
      <c r="P1684" s="9"/>
      <c r="Q1684" s="9"/>
      <c r="R1684" s="10"/>
      <c r="S1684" s="9"/>
      <c r="T1684" s="9"/>
      <c r="U1684" s="9"/>
      <c r="V1684" s="14"/>
      <c r="W1684" s="9"/>
      <c r="X1684" s="9"/>
      <c r="Y1684" s="9"/>
      <c r="Z1684" s="9"/>
      <c r="AA1684" s="9"/>
    </row>
    <row r="1685" spans="1:27" ht="12.75">
      <c r="A1685" s="10">
        <v>45445</v>
      </c>
      <c r="B1685" s="9" t="s">
        <v>43</v>
      </c>
      <c r="C1685" s="11">
        <v>4456.6400000000003</v>
      </c>
      <c r="D1685" s="9">
        <v>50</v>
      </c>
      <c r="E1685" s="12" t="s">
        <v>128</v>
      </c>
      <c r="F1685" s="9"/>
      <c r="G1685" s="9"/>
      <c r="H1685" s="13"/>
      <c r="I1685" s="9" t="s">
        <v>11</v>
      </c>
      <c r="J1685" s="9"/>
      <c r="K1685" s="9"/>
      <c r="L1685" s="9"/>
      <c r="M1685" s="9"/>
      <c r="N1685" s="9"/>
      <c r="O1685" s="13"/>
      <c r="P1685" s="9"/>
      <c r="Q1685" s="9"/>
      <c r="R1685" s="10"/>
      <c r="S1685" s="9"/>
      <c r="T1685" s="9"/>
      <c r="U1685" s="9"/>
      <c r="V1685" s="14"/>
      <c r="W1685" s="9"/>
      <c r="X1685" s="9"/>
      <c r="Y1685" s="9"/>
      <c r="Z1685" s="9"/>
      <c r="AA1685" s="9"/>
    </row>
    <row r="1686" spans="1:27" ht="12.75">
      <c r="A1686" s="10">
        <v>45446</v>
      </c>
      <c r="B1686" s="9" t="s">
        <v>286</v>
      </c>
      <c r="C1686" s="11">
        <v>2373.08</v>
      </c>
      <c r="D1686" s="9">
        <v>23</v>
      </c>
      <c r="E1686" s="12" t="s">
        <v>114</v>
      </c>
      <c r="F1686" s="9"/>
      <c r="G1686" s="9"/>
      <c r="H1686" s="13"/>
      <c r="I1686" s="9" t="s">
        <v>11</v>
      </c>
      <c r="J1686" s="10"/>
      <c r="K1686" s="9"/>
      <c r="L1686" s="9"/>
      <c r="M1686" s="9"/>
      <c r="N1686" s="9"/>
      <c r="O1686" s="13"/>
      <c r="P1686" s="9"/>
      <c r="Q1686" s="9"/>
      <c r="R1686" s="10"/>
      <c r="S1686" s="9"/>
      <c r="T1686" s="9"/>
      <c r="U1686" s="9"/>
      <c r="V1686" s="14"/>
      <c r="W1686" s="9"/>
      <c r="X1686" s="9"/>
      <c r="Y1686" s="9"/>
      <c r="Z1686" s="9"/>
      <c r="AA1686" s="9"/>
    </row>
    <row r="1687" spans="1:27" ht="12.75">
      <c r="A1687" s="10">
        <v>45446</v>
      </c>
      <c r="B1687" s="9" t="s">
        <v>9</v>
      </c>
      <c r="C1687" s="11">
        <v>2110.19</v>
      </c>
      <c r="D1687" s="9">
        <v>21</v>
      </c>
      <c r="E1687" s="12" t="s">
        <v>10</v>
      </c>
      <c r="F1687" s="9"/>
      <c r="G1687" s="9"/>
      <c r="H1687" s="13"/>
      <c r="I1687" s="9" t="s">
        <v>11</v>
      </c>
      <c r="J1687" s="10"/>
      <c r="K1687" s="9"/>
      <c r="L1687" s="9"/>
      <c r="M1687" s="9"/>
      <c r="N1687" s="9"/>
      <c r="O1687" s="13"/>
      <c r="P1687" s="9"/>
      <c r="Q1687" s="9"/>
      <c r="R1687" s="10"/>
      <c r="S1687" s="9"/>
      <c r="T1687" s="9"/>
      <c r="U1687" s="9"/>
      <c r="V1687" s="14"/>
      <c r="W1687" s="9"/>
      <c r="X1687" s="9"/>
      <c r="Y1687" s="9"/>
      <c r="Z1687" s="9"/>
      <c r="AA1687" s="9"/>
    </row>
    <row r="1688" spans="1:27" ht="12.75">
      <c r="A1688" s="10">
        <v>45446</v>
      </c>
      <c r="B1688" s="9" t="s">
        <v>12</v>
      </c>
      <c r="C1688" s="11">
        <v>3430.75</v>
      </c>
      <c r="D1688" s="9">
        <v>35</v>
      </c>
      <c r="E1688" s="12" t="s">
        <v>341</v>
      </c>
      <c r="F1688" s="9"/>
      <c r="G1688" s="9"/>
      <c r="H1688" s="13"/>
      <c r="I1688" s="9" t="s">
        <v>11</v>
      </c>
      <c r="J1688" s="10"/>
      <c r="K1688" s="9"/>
      <c r="L1688" s="9"/>
      <c r="M1688" s="9"/>
      <c r="N1688" s="9"/>
      <c r="O1688" s="13"/>
      <c r="P1688" s="9"/>
      <c r="Q1688" s="9"/>
      <c r="R1688" s="10"/>
      <c r="S1688" s="9"/>
      <c r="T1688" s="9"/>
      <c r="U1688" s="9"/>
      <c r="V1688" s="14"/>
      <c r="W1688" s="9"/>
      <c r="X1688" s="9"/>
      <c r="Y1688" s="9"/>
      <c r="Z1688" s="9"/>
      <c r="AA1688" s="9"/>
    </row>
    <row r="1689" spans="1:27" ht="12.75">
      <c r="A1689" s="10">
        <v>45446</v>
      </c>
      <c r="B1689" s="9" t="s">
        <v>14</v>
      </c>
      <c r="C1689" s="11">
        <v>2723.52</v>
      </c>
      <c r="D1689" s="9">
        <v>42</v>
      </c>
      <c r="E1689" s="12" t="s">
        <v>274</v>
      </c>
      <c r="F1689" s="9"/>
      <c r="G1689" s="9"/>
      <c r="H1689" s="13"/>
      <c r="I1689" s="9" t="s">
        <v>16</v>
      </c>
      <c r="J1689" s="10"/>
      <c r="K1689" s="9"/>
      <c r="L1689" s="9"/>
      <c r="M1689" s="9"/>
      <c r="N1689" s="9"/>
      <c r="O1689" s="13"/>
      <c r="P1689" s="9"/>
      <c r="Q1689" s="9"/>
      <c r="R1689" s="10"/>
      <c r="S1689" s="9"/>
      <c r="T1689" s="9"/>
      <c r="U1689" s="9"/>
      <c r="V1689" s="14"/>
      <c r="W1689" s="9"/>
      <c r="X1689" s="9"/>
      <c r="Y1689" s="9"/>
      <c r="Z1689" s="9"/>
      <c r="AA1689" s="9"/>
    </row>
    <row r="1690" spans="1:27" ht="12.75">
      <c r="A1690" s="10">
        <v>45446</v>
      </c>
      <c r="B1690" s="9" t="s">
        <v>45</v>
      </c>
      <c r="C1690" s="11">
        <v>2108.44</v>
      </c>
      <c r="D1690" s="9">
        <v>27</v>
      </c>
      <c r="E1690" s="12" t="s">
        <v>212</v>
      </c>
      <c r="F1690" s="9"/>
      <c r="G1690" s="9"/>
      <c r="H1690" s="13"/>
      <c r="I1690" s="9" t="s">
        <v>11</v>
      </c>
      <c r="J1690" s="10"/>
      <c r="K1690" s="9"/>
      <c r="L1690" s="9"/>
      <c r="M1690" s="9"/>
      <c r="N1690" s="9"/>
      <c r="O1690" s="13"/>
      <c r="P1690" s="9"/>
      <c r="Q1690" s="9"/>
      <c r="R1690" s="10"/>
      <c r="S1690" s="9"/>
      <c r="T1690" s="9"/>
      <c r="U1690" s="9"/>
      <c r="V1690" s="14"/>
      <c r="W1690" s="9"/>
      <c r="X1690" s="9"/>
      <c r="Y1690" s="9"/>
      <c r="Z1690" s="9"/>
      <c r="AA1690" s="9"/>
    </row>
    <row r="1691" spans="1:27" ht="12.75">
      <c r="A1691" s="10">
        <v>45446</v>
      </c>
      <c r="B1691" s="9" t="s">
        <v>289</v>
      </c>
      <c r="C1691" s="11">
        <v>2166.7600000000002</v>
      </c>
      <c r="D1691" s="9">
        <v>19</v>
      </c>
      <c r="E1691" s="12" t="s">
        <v>97</v>
      </c>
      <c r="F1691" s="9"/>
      <c r="G1691" s="9"/>
      <c r="H1691" s="13"/>
      <c r="I1691" s="9" t="s">
        <v>11</v>
      </c>
      <c r="J1691" s="9"/>
      <c r="K1691" s="9"/>
      <c r="L1691" s="9"/>
      <c r="M1691" s="9"/>
      <c r="N1691" s="9"/>
      <c r="O1691" s="13"/>
      <c r="P1691" s="9"/>
      <c r="Q1691" s="9"/>
      <c r="R1691" s="10"/>
      <c r="S1691" s="9"/>
      <c r="T1691" s="9"/>
      <c r="U1691" s="9"/>
      <c r="V1691" s="14"/>
      <c r="W1691" s="9"/>
      <c r="X1691" s="9"/>
      <c r="Y1691" s="9"/>
      <c r="Z1691" s="9"/>
      <c r="AA1691" s="9"/>
    </row>
    <row r="1692" spans="1:27" ht="12.75">
      <c r="A1692" s="10">
        <v>45446</v>
      </c>
      <c r="B1692" s="9" t="s">
        <v>17</v>
      </c>
      <c r="C1692" s="11">
        <v>3065.04</v>
      </c>
      <c r="D1692" s="9">
        <v>33</v>
      </c>
      <c r="E1692" s="12" t="s">
        <v>234</v>
      </c>
      <c r="F1692" s="9"/>
      <c r="G1692" s="9"/>
      <c r="H1692" s="13"/>
      <c r="I1692" s="9" t="s">
        <v>16</v>
      </c>
      <c r="J1692" s="9"/>
      <c r="K1692" s="9"/>
      <c r="L1692" s="9"/>
      <c r="M1692" s="9"/>
      <c r="N1692" s="9"/>
      <c r="O1692" s="13"/>
      <c r="P1692" s="9"/>
      <c r="Q1692" s="9"/>
      <c r="R1692" s="10"/>
      <c r="S1692" s="9"/>
      <c r="T1692" s="9"/>
      <c r="U1692" s="9"/>
      <c r="V1692" s="14"/>
      <c r="W1692" s="9"/>
      <c r="X1692" s="9"/>
      <c r="Y1692" s="9"/>
      <c r="Z1692" s="9"/>
      <c r="AA1692" s="9"/>
    </row>
    <row r="1693" spans="1:27" ht="12.75">
      <c r="A1693" s="10">
        <v>45446</v>
      </c>
      <c r="B1693" s="9" t="s">
        <v>19</v>
      </c>
      <c r="C1693" s="11">
        <v>2914.79</v>
      </c>
      <c r="D1693" s="9">
        <v>33</v>
      </c>
      <c r="E1693" s="12" t="s">
        <v>272</v>
      </c>
      <c r="F1693" s="9"/>
      <c r="G1693" s="9"/>
      <c r="H1693" s="13"/>
      <c r="I1693" s="9" t="s">
        <v>16</v>
      </c>
      <c r="J1693" s="9"/>
      <c r="K1693" s="9"/>
      <c r="L1693" s="9"/>
      <c r="M1693" s="9"/>
      <c r="N1693" s="9"/>
      <c r="O1693" s="13"/>
      <c r="P1693" s="9"/>
      <c r="Q1693" s="9"/>
      <c r="R1693" s="10"/>
      <c r="S1693" s="9"/>
      <c r="T1693" s="9"/>
      <c r="U1693" s="9"/>
      <c r="V1693" s="14"/>
      <c r="W1693" s="9"/>
      <c r="X1693" s="9"/>
      <c r="Y1693" s="9"/>
      <c r="Z1693" s="9"/>
      <c r="AA1693" s="9"/>
    </row>
    <row r="1694" spans="1:27" ht="12.75">
      <c r="A1694" s="10">
        <v>45446</v>
      </c>
      <c r="B1694" s="9" t="s">
        <v>21</v>
      </c>
      <c r="C1694" s="11">
        <v>3004.15</v>
      </c>
      <c r="D1694" s="9">
        <v>41</v>
      </c>
      <c r="E1694" s="12" t="s">
        <v>39</v>
      </c>
      <c r="F1694" s="9"/>
      <c r="G1694" s="9"/>
      <c r="H1694" s="13"/>
      <c r="I1694" s="9" t="s">
        <v>11</v>
      </c>
      <c r="J1694" s="9"/>
      <c r="K1694" s="9"/>
      <c r="L1694" s="9"/>
      <c r="M1694" s="9"/>
      <c r="N1694" s="9"/>
      <c r="O1694" s="13"/>
      <c r="P1694" s="9"/>
      <c r="Q1694" s="9"/>
      <c r="R1694" s="10"/>
      <c r="S1694" s="9"/>
      <c r="T1694" s="9"/>
      <c r="U1694" s="9"/>
      <c r="V1694" s="14"/>
      <c r="W1694" s="9"/>
      <c r="X1694" s="9"/>
      <c r="Y1694" s="9"/>
      <c r="Z1694" s="9"/>
      <c r="AA1694" s="9"/>
    </row>
    <row r="1695" spans="1:27" ht="12.75">
      <c r="A1695" s="10">
        <v>45446</v>
      </c>
      <c r="B1695" s="9" t="s">
        <v>43</v>
      </c>
      <c r="C1695" s="11">
        <v>2065.66</v>
      </c>
      <c r="D1695" s="9">
        <v>26</v>
      </c>
      <c r="E1695" s="12" t="s">
        <v>85</v>
      </c>
      <c r="F1695" s="9"/>
      <c r="G1695" s="9"/>
      <c r="H1695" s="13"/>
      <c r="I1695" s="9" t="s">
        <v>11</v>
      </c>
      <c r="J1695" s="9"/>
      <c r="K1695" s="9"/>
      <c r="L1695" s="9"/>
      <c r="M1695" s="9"/>
      <c r="N1695" s="9"/>
      <c r="O1695" s="13"/>
      <c r="P1695" s="9"/>
      <c r="Q1695" s="9"/>
      <c r="R1695" s="10"/>
      <c r="S1695" s="9"/>
      <c r="T1695" s="9"/>
      <c r="U1695" s="9"/>
      <c r="V1695" s="14"/>
      <c r="W1695" s="9"/>
      <c r="X1695" s="9"/>
      <c r="Y1695" s="9"/>
      <c r="Z1695" s="9"/>
      <c r="AA1695" s="9"/>
    </row>
    <row r="1696" spans="1:27" ht="12.75">
      <c r="A1696" s="10">
        <v>45447</v>
      </c>
      <c r="B1696" s="9" t="s">
        <v>286</v>
      </c>
      <c r="C1696" s="11">
        <v>3132.9</v>
      </c>
      <c r="D1696" s="9">
        <v>32</v>
      </c>
      <c r="E1696" s="12" t="s">
        <v>58</v>
      </c>
      <c r="F1696" s="9"/>
      <c r="G1696" s="9"/>
      <c r="H1696" s="13"/>
      <c r="I1696" s="9" t="s">
        <v>11</v>
      </c>
      <c r="J1696" s="10"/>
      <c r="K1696" s="9"/>
      <c r="L1696" s="9"/>
      <c r="M1696" s="9"/>
      <c r="N1696" s="9"/>
      <c r="O1696" s="13"/>
      <c r="P1696" s="9"/>
      <c r="Q1696" s="9"/>
      <c r="R1696" s="10"/>
      <c r="S1696" s="9"/>
      <c r="T1696" s="9"/>
      <c r="U1696" s="9"/>
      <c r="V1696" s="14"/>
      <c r="W1696" s="9"/>
      <c r="X1696" s="9"/>
      <c r="Y1696" s="9"/>
      <c r="Z1696" s="9"/>
      <c r="AA1696" s="9"/>
    </row>
    <row r="1697" spans="1:27" ht="12.75">
      <c r="A1697" s="10">
        <v>45447</v>
      </c>
      <c r="B1697" s="9" t="s">
        <v>9</v>
      </c>
      <c r="C1697" s="11">
        <v>4829.41</v>
      </c>
      <c r="D1697" s="9">
        <v>52</v>
      </c>
      <c r="E1697" s="12" t="s">
        <v>156</v>
      </c>
      <c r="F1697" s="9"/>
      <c r="G1697" s="9"/>
      <c r="H1697" s="13"/>
      <c r="I1697" s="9" t="s">
        <v>11</v>
      </c>
      <c r="J1697" s="10"/>
      <c r="K1697" s="9"/>
      <c r="L1697" s="9"/>
      <c r="M1697" s="9"/>
      <c r="N1697" s="9"/>
      <c r="O1697" s="13"/>
      <c r="P1697" s="9"/>
      <c r="Q1697" s="9"/>
      <c r="R1697" s="10"/>
      <c r="S1697" s="9"/>
      <c r="T1697" s="9"/>
      <c r="U1697" s="9"/>
      <c r="V1697" s="14"/>
      <c r="W1697" s="9"/>
      <c r="X1697" s="9"/>
      <c r="Y1697" s="9"/>
      <c r="Z1697" s="9"/>
      <c r="AA1697" s="9"/>
    </row>
    <row r="1698" spans="1:27" ht="12.75">
      <c r="A1698" s="10">
        <v>45447</v>
      </c>
      <c r="B1698" s="9" t="s">
        <v>12</v>
      </c>
      <c r="C1698" s="11">
        <v>3706.09</v>
      </c>
      <c r="D1698" s="9">
        <v>37</v>
      </c>
      <c r="E1698" s="12" t="s">
        <v>132</v>
      </c>
      <c r="F1698" s="9"/>
      <c r="G1698" s="9"/>
      <c r="H1698" s="13"/>
      <c r="I1698" s="9" t="s">
        <v>11</v>
      </c>
      <c r="J1698" s="10"/>
      <c r="K1698" s="9"/>
      <c r="L1698" s="9"/>
      <c r="M1698" s="9"/>
      <c r="N1698" s="9"/>
      <c r="O1698" s="13"/>
      <c r="P1698" s="9"/>
      <c r="Q1698" s="9"/>
      <c r="R1698" s="10"/>
      <c r="S1698" s="9"/>
      <c r="T1698" s="9"/>
      <c r="U1698" s="9"/>
      <c r="V1698" s="14"/>
      <c r="W1698" s="9"/>
      <c r="X1698" s="9"/>
      <c r="Y1698" s="9"/>
      <c r="Z1698" s="9"/>
      <c r="AA1698" s="9"/>
    </row>
    <row r="1699" spans="1:27" ht="12.75">
      <c r="A1699" s="10">
        <v>45447</v>
      </c>
      <c r="B1699" s="9" t="s">
        <v>14</v>
      </c>
      <c r="C1699" s="11">
        <v>3302.98</v>
      </c>
      <c r="D1699" s="9">
        <v>41</v>
      </c>
      <c r="E1699" s="12" t="s">
        <v>82</v>
      </c>
      <c r="F1699" s="9"/>
      <c r="G1699" s="9"/>
      <c r="H1699" s="13"/>
      <c r="I1699" s="9" t="s">
        <v>16</v>
      </c>
      <c r="J1699" s="10"/>
      <c r="K1699" s="9"/>
      <c r="L1699" s="9"/>
      <c r="M1699" s="9"/>
      <c r="N1699" s="9"/>
      <c r="O1699" s="13"/>
      <c r="P1699" s="9"/>
      <c r="Q1699" s="9"/>
      <c r="R1699" s="10"/>
      <c r="S1699" s="9"/>
      <c r="T1699" s="9"/>
      <c r="U1699" s="9"/>
      <c r="V1699" s="14"/>
      <c r="W1699" s="9"/>
      <c r="X1699" s="9"/>
      <c r="Y1699" s="9"/>
      <c r="Z1699" s="9"/>
      <c r="AA1699" s="9"/>
    </row>
    <row r="1700" spans="1:27" ht="12.75">
      <c r="A1700" s="10">
        <v>45447</v>
      </c>
      <c r="B1700" s="9" t="s">
        <v>45</v>
      </c>
      <c r="C1700" s="11">
        <v>2389.15</v>
      </c>
      <c r="D1700" s="9">
        <v>28</v>
      </c>
      <c r="E1700" s="12" t="s">
        <v>175</v>
      </c>
      <c r="F1700" s="9"/>
      <c r="G1700" s="9"/>
      <c r="H1700" s="13"/>
      <c r="I1700" s="9" t="s">
        <v>11</v>
      </c>
      <c r="J1700" s="10"/>
      <c r="K1700" s="9"/>
      <c r="L1700" s="9"/>
      <c r="M1700" s="9"/>
      <c r="N1700" s="9"/>
      <c r="O1700" s="13"/>
      <c r="P1700" s="9"/>
      <c r="Q1700" s="9"/>
      <c r="R1700" s="10"/>
      <c r="S1700" s="9"/>
      <c r="T1700" s="9"/>
      <c r="U1700" s="9"/>
      <c r="V1700" s="14"/>
      <c r="W1700" s="9"/>
      <c r="X1700" s="9"/>
      <c r="Y1700" s="9"/>
      <c r="Z1700" s="9"/>
      <c r="AA1700" s="9"/>
    </row>
    <row r="1701" spans="1:27" ht="12.75">
      <c r="A1701" s="10">
        <v>45447</v>
      </c>
      <c r="B1701" s="9" t="s">
        <v>289</v>
      </c>
      <c r="C1701" s="11">
        <v>3300.4</v>
      </c>
      <c r="D1701" s="9">
        <v>33</v>
      </c>
      <c r="E1701" s="12" t="s">
        <v>69</v>
      </c>
      <c r="F1701" s="9"/>
      <c r="G1701" s="9"/>
      <c r="H1701" s="13"/>
      <c r="I1701" s="9" t="s">
        <v>11</v>
      </c>
      <c r="J1701" s="9"/>
      <c r="K1701" s="9"/>
      <c r="L1701" s="9"/>
      <c r="M1701" s="9"/>
      <c r="N1701" s="9"/>
      <c r="O1701" s="13"/>
      <c r="P1701" s="9"/>
      <c r="Q1701" s="9"/>
      <c r="R1701" s="10"/>
      <c r="S1701" s="9"/>
      <c r="T1701" s="9"/>
      <c r="U1701" s="9"/>
      <c r="V1701" s="14"/>
      <c r="W1701" s="9"/>
      <c r="X1701" s="9"/>
      <c r="Y1701" s="9"/>
      <c r="Z1701" s="9"/>
      <c r="AA1701" s="9"/>
    </row>
    <row r="1702" spans="1:27" ht="12.75">
      <c r="A1702" s="10">
        <v>45447</v>
      </c>
      <c r="B1702" s="9" t="s">
        <v>17</v>
      </c>
      <c r="C1702" s="11">
        <v>3878.18</v>
      </c>
      <c r="D1702" s="9">
        <v>46</v>
      </c>
      <c r="E1702" s="12" t="s">
        <v>346</v>
      </c>
      <c r="F1702" s="9"/>
      <c r="G1702" s="9"/>
      <c r="H1702" s="13"/>
      <c r="I1702" s="9" t="s">
        <v>16</v>
      </c>
      <c r="J1702" s="9"/>
      <c r="K1702" s="9"/>
      <c r="L1702" s="9"/>
      <c r="M1702" s="9"/>
      <c r="N1702" s="9"/>
      <c r="O1702" s="13"/>
      <c r="P1702" s="9"/>
      <c r="Q1702" s="9"/>
      <c r="R1702" s="10"/>
      <c r="S1702" s="9"/>
      <c r="T1702" s="9"/>
      <c r="U1702" s="9"/>
      <c r="V1702" s="14"/>
      <c r="W1702" s="9"/>
      <c r="X1702" s="9"/>
      <c r="Y1702" s="9"/>
      <c r="Z1702" s="9"/>
      <c r="AA1702" s="9"/>
    </row>
    <row r="1703" spans="1:27" ht="12.75">
      <c r="A1703" s="10">
        <v>45447</v>
      </c>
      <c r="B1703" s="9" t="s">
        <v>19</v>
      </c>
      <c r="C1703" s="11">
        <v>4139.5</v>
      </c>
      <c r="D1703" s="9">
        <v>55</v>
      </c>
      <c r="E1703" s="12" t="s">
        <v>246</v>
      </c>
      <c r="F1703" s="9"/>
      <c r="G1703" s="9"/>
      <c r="H1703" s="13"/>
      <c r="I1703" s="9" t="s">
        <v>16</v>
      </c>
      <c r="J1703" s="9"/>
      <c r="K1703" s="9"/>
      <c r="L1703" s="9"/>
      <c r="M1703" s="9"/>
      <c r="N1703" s="9"/>
      <c r="O1703" s="13"/>
      <c r="P1703" s="9"/>
      <c r="Q1703" s="9"/>
      <c r="R1703" s="10"/>
      <c r="S1703" s="9"/>
      <c r="T1703" s="9"/>
      <c r="U1703" s="9"/>
      <c r="V1703" s="14"/>
      <c r="W1703" s="9"/>
      <c r="X1703" s="9"/>
      <c r="Y1703" s="9"/>
      <c r="Z1703" s="9"/>
      <c r="AA1703" s="9"/>
    </row>
    <row r="1704" spans="1:27" ht="12.75">
      <c r="A1704" s="10">
        <v>45447</v>
      </c>
      <c r="B1704" s="9" t="s">
        <v>21</v>
      </c>
      <c r="C1704" s="11">
        <v>4954.96</v>
      </c>
      <c r="D1704" s="9">
        <v>58</v>
      </c>
      <c r="E1704" s="12" t="s">
        <v>33</v>
      </c>
      <c r="F1704" s="9"/>
      <c r="G1704" s="9"/>
      <c r="H1704" s="13"/>
      <c r="I1704" s="9" t="s">
        <v>11</v>
      </c>
      <c r="J1704" s="9"/>
      <c r="K1704" s="9"/>
      <c r="L1704" s="9"/>
      <c r="M1704" s="9"/>
      <c r="N1704" s="9"/>
      <c r="O1704" s="13"/>
      <c r="P1704" s="9"/>
      <c r="Q1704" s="9"/>
      <c r="R1704" s="10"/>
      <c r="S1704" s="9"/>
      <c r="T1704" s="9"/>
      <c r="U1704" s="9"/>
      <c r="V1704" s="14"/>
      <c r="W1704" s="9"/>
      <c r="X1704" s="9"/>
      <c r="Y1704" s="9"/>
      <c r="Z1704" s="9"/>
      <c r="AA1704" s="9"/>
    </row>
    <row r="1705" spans="1:27" ht="12.75">
      <c r="A1705" s="10">
        <v>45447</v>
      </c>
      <c r="B1705" s="9" t="s">
        <v>43</v>
      </c>
      <c r="C1705" s="11">
        <v>3421.79</v>
      </c>
      <c r="D1705" s="9">
        <v>40</v>
      </c>
      <c r="E1705" s="12" t="s">
        <v>39</v>
      </c>
      <c r="F1705" s="9"/>
      <c r="G1705" s="9"/>
      <c r="H1705" s="13"/>
      <c r="I1705" s="9" t="s">
        <v>11</v>
      </c>
      <c r="J1705" s="9"/>
      <c r="K1705" s="9"/>
      <c r="L1705" s="9"/>
      <c r="M1705" s="9"/>
      <c r="N1705" s="9"/>
      <c r="O1705" s="13"/>
      <c r="P1705" s="9"/>
      <c r="Q1705" s="9"/>
      <c r="R1705" s="10"/>
      <c r="S1705" s="9"/>
      <c r="T1705" s="9"/>
      <c r="U1705" s="9"/>
      <c r="V1705" s="14"/>
      <c r="W1705" s="9"/>
      <c r="X1705" s="9"/>
      <c r="Y1705" s="9"/>
      <c r="Z1705" s="9"/>
      <c r="AA1705" s="9"/>
    </row>
    <row r="1706" spans="1:27" ht="12.75">
      <c r="A1706" s="10">
        <v>45448</v>
      </c>
      <c r="B1706" s="9" t="s">
        <v>286</v>
      </c>
      <c r="C1706" s="11">
        <v>1903.73</v>
      </c>
      <c r="D1706" s="9">
        <v>24</v>
      </c>
      <c r="E1706" s="12" t="s">
        <v>101</v>
      </c>
      <c r="F1706" s="9"/>
      <c r="G1706" s="9"/>
      <c r="H1706" s="13"/>
      <c r="I1706" s="9" t="s">
        <v>11</v>
      </c>
      <c r="J1706" s="10"/>
      <c r="K1706" s="9"/>
      <c r="L1706" s="9"/>
      <c r="M1706" s="9"/>
      <c r="N1706" s="9"/>
      <c r="O1706" s="13"/>
      <c r="P1706" s="9"/>
      <c r="Q1706" s="9"/>
      <c r="R1706" s="10"/>
      <c r="S1706" s="9"/>
      <c r="T1706" s="9"/>
      <c r="U1706" s="9"/>
      <c r="V1706" s="14"/>
      <c r="W1706" s="9"/>
      <c r="X1706" s="9"/>
      <c r="Y1706" s="9"/>
      <c r="Z1706" s="9"/>
      <c r="AA1706" s="9"/>
    </row>
    <row r="1707" spans="1:27" ht="12.75">
      <c r="A1707" s="10">
        <v>45448</v>
      </c>
      <c r="B1707" s="9" t="s">
        <v>9</v>
      </c>
      <c r="C1707" s="11">
        <v>2956</v>
      </c>
      <c r="D1707" s="9">
        <v>33</v>
      </c>
      <c r="E1707" s="12" t="s">
        <v>188</v>
      </c>
      <c r="F1707" s="9"/>
      <c r="G1707" s="9"/>
      <c r="H1707" s="13"/>
      <c r="I1707" s="9" t="s">
        <v>11</v>
      </c>
      <c r="J1707" s="10"/>
      <c r="K1707" s="9"/>
      <c r="L1707" s="9"/>
      <c r="M1707" s="9"/>
      <c r="N1707" s="9"/>
      <c r="O1707" s="13"/>
      <c r="P1707" s="9"/>
      <c r="Q1707" s="9"/>
      <c r="R1707" s="10"/>
      <c r="S1707" s="9"/>
      <c r="T1707" s="9"/>
      <c r="U1707" s="9"/>
      <c r="V1707" s="14"/>
      <c r="W1707" s="9"/>
      <c r="X1707" s="9"/>
      <c r="Y1707" s="9"/>
      <c r="Z1707" s="9"/>
      <c r="AA1707" s="9"/>
    </row>
    <row r="1708" spans="1:27" ht="12.75">
      <c r="A1708" s="10">
        <v>45448</v>
      </c>
      <c r="B1708" s="9" t="s">
        <v>12</v>
      </c>
      <c r="C1708" s="11">
        <v>3648.31</v>
      </c>
      <c r="D1708" s="9">
        <v>35</v>
      </c>
      <c r="E1708" s="12" t="s">
        <v>206</v>
      </c>
      <c r="F1708" s="9"/>
      <c r="G1708" s="9"/>
      <c r="H1708" s="13"/>
      <c r="I1708" s="9" t="s">
        <v>11</v>
      </c>
      <c r="J1708" s="10"/>
      <c r="K1708" s="9"/>
      <c r="L1708" s="9"/>
      <c r="M1708" s="9"/>
      <c r="N1708" s="9"/>
      <c r="O1708" s="13"/>
      <c r="P1708" s="9"/>
      <c r="Q1708" s="9"/>
      <c r="R1708" s="10"/>
      <c r="S1708" s="9"/>
      <c r="T1708" s="9"/>
      <c r="U1708" s="9"/>
      <c r="V1708" s="14"/>
      <c r="W1708" s="9"/>
      <c r="X1708" s="9"/>
      <c r="Y1708" s="9"/>
      <c r="Z1708" s="9"/>
      <c r="AA1708" s="9"/>
    </row>
    <row r="1709" spans="1:27" ht="12.75">
      <c r="A1709" s="10">
        <v>45448</v>
      </c>
      <c r="B1709" s="9" t="s">
        <v>14</v>
      </c>
      <c r="C1709" s="11">
        <v>3643.46</v>
      </c>
      <c r="D1709" s="9">
        <v>48</v>
      </c>
      <c r="E1709" s="12" t="s">
        <v>252</v>
      </c>
      <c r="F1709" s="9"/>
      <c r="G1709" s="9"/>
      <c r="H1709" s="13"/>
      <c r="I1709" s="9" t="s">
        <v>16</v>
      </c>
      <c r="J1709" s="10"/>
      <c r="K1709" s="9"/>
      <c r="L1709" s="9"/>
      <c r="M1709" s="9"/>
      <c r="N1709" s="9"/>
      <c r="O1709" s="13"/>
      <c r="P1709" s="9"/>
      <c r="Q1709" s="9"/>
      <c r="R1709" s="10"/>
      <c r="S1709" s="9"/>
      <c r="T1709" s="9"/>
      <c r="U1709" s="9"/>
      <c r="V1709" s="14"/>
      <c r="W1709" s="9"/>
      <c r="X1709" s="9"/>
      <c r="Y1709" s="9"/>
      <c r="Z1709" s="9"/>
      <c r="AA1709" s="9"/>
    </row>
    <row r="1710" spans="1:27" ht="12.75">
      <c r="A1710" s="10">
        <v>45448</v>
      </c>
      <c r="B1710" s="9" t="s">
        <v>45</v>
      </c>
      <c r="C1710" s="11">
        <v>2048.16</v>
      </c>
      <c r="D1710" s="9">
        <v>26</v>
      </c>
      <c r="E1710" s="12" t="s">
        <v>333</v>
      </c>
      <c r="F1710" s="9"/>
      <c r="G1710" s="9"/>
      <c r="H1710" s="13"/>
      <c r="I1710" s="9" t="s">
        <v>11</v>
      </c>
      <c r="J1710" s="10"/>
      <c r="K1710" s="9"/>
      <c r="L1710" s="9"/>
      <c r="M1710" s="9"/>
      <c r="N1710" s="9"/>
      <c r="O1710" s="13"/>
      <c r="P1710" s="9"/>
      <c r="Q1710" s="9"/>
      <c r="R1710" s="10"/>
      <c r="S1710" s="9"/>
      <c r="T1710" s="9"/>
      <c r="U1710" s="9"/>
      <c r="V1710" s="14"/>
      <c r="W1710" s="9"/>
      <c r="X1710" s="9"/>
      <c r="Y1710" s="9"/>
      <c r="Z1710" s="9"/>
      <c r="AA1710" s="9"/>
    </row>
    <row r="1711" spans="1:27" ht="12.75">
      <c r="A1711" s="10">
        <v>45448</v>
      </c>
      <c r="B1711" s="9" t="s">
        <v>289</v>
      </c>
      <c r="C1711" s="11">
        <v>3479.68</v>
      </c>
      <c r="D1711" s="9">
        <v>34</v>
      </c>
      <c r="E1711" s="12" t="s">
        <v>220</v>
      </c>
      <c r="F1711" s="9"/>
      <c r="G1711" s="9"/>
      <c r="H1711" s="13"/>
      <c r="I1711" s="9" t="s">
        <v>11</v>
      </c>
      <c r="J1711" s="9"/>
      <c r="K1711" s="9"/>
      <c r="L1711" s="9"/>
      <c r="M1711" s="9"/>
      <c r="N1711" s="9"/>
      <c r="O1711" s="13"/>
      <c r="P1711" s="9"/>
      <c r="Q1711" s="9"/>
      <c r="R1711" s="10"/>
      <c r="S1711" s="9"/>
      <c r="T1711" s="9"/>
      <c r="U1711" s="9"/>
      <c r="V1711" s="14"/>
      <c r="W1711" s="9"/>
      <c r="X1711" s="9"/>
      <c r="Y1711" s="9"/>
      <c r="Z1711" s="9"/>
      <c r="AA1711" s="9"/>
    </row>
    <row r="1712" spans="1:27" ht="12.75">
      <c r="A1712" s="10">
        <v>45448</v>
      </c>
      <c r="B1712" s="9" t="s">
        <v>17</v>
      </c>
      <c r="C1712" s="11">
        <v>3970.02</v>
      </c>
      <c r="D1712" s="9">
        <v>47</v>
      </c>
      <c r="E1712" s="12" t="s">
        <v>49</v>
      </c>
      <c r="F1712" s="9"/>
      <c r="G1712" s="9"/>
      <c r="H1712" s="13"/>
      <c r="I1712" s="9" t="s">
        <v>16</v>
      </c>
      <c r="J1712" s="9"/>
      <c r="K1712" s="9"/>
      <c r="L1712" s="9"/>
      <c r="M1712" s="9"/>
      <c r="N1712" s="9"/>
      <c r="O1712" s="13"/>
      <c r="P1712" s="9"/>
      <c r="Q1712" s="9"/>
      <c r="R1712" s="10"/>
      <c r="S1712" s="9"/>
      <c r="T1712" s="9"/>
      <c r="U1712" s="9"/>
      <c r="V1712" s="14"/>
      <c r="W1712" s="9"/>
      <c r="X1712" s="9"/>
      <c r="Y1712" s="9"/>
      <c r="Z1712" s="9"/>
      <c r="AA1712" s="9"/>
    </row>
    <row r="1713" spans="1:27" ht="12.75">
      <c r="A1713" s="10">
        <v>45448</v>
      </c>
      <c r="B1713" s="9" t="s">
        <v>19</v>
      </c>
      <c r="C1713" s="11">
        <v>2790.52</v>
      </c>
      <c r="D1713" s="9">
        <v>45</v>
      </c>
      <c r="E1713" s="12" t="s">
        <v>97</v>
      </c>
      <c r="F1713" s="9"/>
      <c r="G1713" s="9"/>
      <c r="H1713" s="13"/>
      <c r="I1713" s="9" t="s">
        <v>16</v>
      </c>
      <c r="J1713" s="9"/>
      <c r="K1713" s="9"/>
      <c r="L1713" s="9"/>
      <c r="M1713" s="9"/>
      <c r="N1713" s="9"/>
      <c r="O1713" s="13"/>
      <c r="P1713" s="9"/>
      <c r="Q1713" s="9"/>
      <c r="R1713" s="10"/>
      <c r="S1713" s="9"/>
      <c r="T1713" s="9"/>
      <c r="U1713" s="9"/>
      <c r="V1713" s="14"/>
      <c r="W1713" s="9"/>
      <c r="X1713" s="9"/>
      <c r="Y1713" s="9"/>
      <c r="Z1713" s="9"/>
      <c r="AA1713" s="9"/>
    </row>
    <row r="1714" spans="1:27" ht="12.75">
      <c r="A1714" s="10">
        <v>45448</v>
      </c>
      <c r="B1714" s="9" t="s">
        <v>21</v>
      </c>
      <c r="C1714" s="11">
        <v>4529.24</v>
      </c>
      <c r="D1714" s="9">
        <v>61</v>
      </c>
      <c r="E1714" s="12" t="s">
        <v>58</v>
      </c>
      <c r="F1714" s="9"/>
      <c r="G1714" s="9"/>
      <c r="H1714" s="13"/>
      <c r="I1714" s="9" t="s">
        <v>11</v>
      </c>
      <c r="J1714" s="9"/>
      <c r="K1714" s="9"/>
      <c r="L1714" s="9"/>
      <c r="M1714" s="9"/>
      <c r="N1714" s="9"/>
      <c r="O1714" s="13"/>
      <c r="P1714" s="9"/>
      <c r="Q1714" s="9"/>
      <c r="R1714" s="10"/>
      <c r="S1714" s="9"/>
      <c r="T1714" s="9"/>
      <c r="U1714" s="9"/>
      <c r="V1714" s="14"/>
      <c r="W1714" s="9"/>
      <c r="X1714" s="9"/>
      <c r="Y1714" s="9"/>
      <c r="Z1714" s="9"/>
      <c r="AA1714" s="9"/>
    </row>
    <row r="1715" spans="1:27" ht="12.75">
      <c r="A1715" s="10">
        <v>45448</v>
      </c>
      <c r="B1715" s="9" t="s">
        <v>43</v>
      </c>
      <c r="C1715" s="11">
        <v>2533.4299999999998</v>
      </c>
      <c r="D1715" s="9">
        <v>27</v>
      </c>
      <c r="E1715" s="12" t="s">
        <v>104</v>
      </c>
      <c r="F1715" s="9"/>
      <c r="G1715" s="9"/>
      <c r="H1715" s="13"/>
      <c r="I1715" s="9" t="s">
        <v>11</v>
      </c>
      <c r="J1715" s="9"/>
      <c r="K1715" s="9"/>
      <c r="L1715" s="9"/>
      <c r="M1715" s="9"/>
      <c r="N1715" s="9"/>
      <c r="O1715" s="13"/>
      <c r="P1715" s="9"/>
      <c r="Q1715" s="9"/>
      <c r="R1715" s="10"/>
      <c r="S1715" s="9"/>
      <c r="T1715" s="9"/>
      <c r="U1715" s="9"/>
      <c r="V1715" s="14"/>
      <c r="W1715" s="9"/>
      <c r="X1715" s="9"/>
      <c r="Y1715" s="9"/>
      <c r="Z1715" s="9"/>
      <c r="AA1715" s="9"/>
    </row>
    <row r="1716" spans="1:27" ht="12.75">
      <c r="A1716" s="10">
        <v>45449</v>
      </c>
      <c r="B1716" s="9" t="s">
        <v>286</v>
      </c>
      <c r="C1716" s="11">
        <v>3477.67</v>
      </c>
      <c r="D1716" s="9">
        <v>32</v>
      </c>
      <c r="E1716" s="12" t="s">
        <v>353</v>
      </c>
      <c r="F1716" s="9"/>
      <c r="G1716" s="9"/>
      <c r="H1716" s="13"/>
      <c r="I1716" s="9" t="s">
        <v>11</v>
      </c>
      <c r="J1716" s="10"/>
      <c r="K1716" s="9"/>
      <c r="L1716" s="9"/>
      <c r="M1716" s="9"/>
      <c r="N1716" s="9"/>
      <c r="O1716" s="13"/>
      <c r="P1716" s="9"/>
      <c r="Q1716" s="9"/>
      <c r="R1716" s="10"/>
      <c r="S1716" s="9"/>
      <c r="T1716" s="9"/>
      <c r="U1716" s="9"/>
      <c r="V1716" s="14"/>
      <c r="W1716" s="9"/>
      <c r="X1716" s="9"/>
      <c r="Y1716" s="9"/>
      <c r="Z1716" s="9"/>
      <c r="AA1716" s="9"/>
    </row>
    <row r="1717" spans="1:27" ht="12.75">
      <c r="A1717" s="10">
        <v>45449</v>
      </c>
      <c r="B1717" s="9" t="s">
        <v>9</v>
      </c>
      <c r="C1717" s="11">
        <v>5457.66</v>
      </c>
      <c r="D1717" s="9">
        <v>49</v>
      </c>
      <c r="E1717" s="12" t="s">
        <v>109</v>
      </c>
      <c r="F1717" s="9"/>
      <c r="G1717" s="9"/>
      <c r="H1717" s="13"/>
      <c r="I1717" s="9" t="s">
        <v>11</v>
      </c>
      <c r="J1717" s="10"/>
      <c r="K1717" s="9"/>
      <c r="L1717" s="9"/>
      <c r="M1717" s="9"/>
      <c r="N1717" s="9"/>
      <c r="O1717" s="13"/>
      <c r="P1717" s="9"/>
      <c r="Q1717" s="9"/>
      <c r="R1717" s="10"/>
      <c r="S1717" s="9"/>
      <c r="T1717" s="9"/>
      <c r="U1717" s="9"/>
      <c r="V1717" s="14"/>
      <c r="W1717" s="9"/>
      <c r="X1717" s="9"/>
      <c r="Y1717" s="9"/>
      <c r="Z1717" s="9"/>
      <c r="AA1717" s="9"/>
    </row>
    <row r="1718" spans="1:27" ht="12.75">
      <c r="A1718" s="10">
        <v>45449</v>
      </c>
      <c r="B1718" s="9" t="s">
        <v>12</v>
      </c>
      <c r="C1718" s="11">
        <v>3628.91</v>
      </c>
      <c r="D1718" s="9">
        <v>42</v>
      </c>
      <c r="E1718" s="12" t="s">
        <v>101</v>
      </c>
      <c r="F1718" s="9"/>
      <c r="G1718" s="9"/>
      <c r="H1718" s="13"/>
      <c r="I1718" s="9" t="s">
        <v>11</v>
      </c>
      <c r="J1718" s="10"/>
      <c r="K1718" s="9"/>
      <c r="L1718" s="9"/>
      <c r="M1718" s="9"/>
      <c r="N1718" s="9"/>
      <c r="O1718" s="13"/>
      <c r="P1718" s="9"/>
      <c r="Q1718" s="9"/>
      <c r="R1718" s="10"/>
      <c r="S1718" s="9"/>
      <c r="T1718" s="9"/>
      <c r="U1718" s="9"/>
      <c r="V1718" s="14"/>
      <c r="W1718" s="9"/>
      <c r="X1718" s="9"/>
      <c r="Y1718" s="9"/>
      <c r="Z1718" s="9"/>
      <c r="AA1718" s="9"/>
    </row>
    <row r="1719" spans="1:27" ht="12.75">
      <c r="A1719" s="10">
        <v>45449</v>
      </c>
      <c r="B1719" s="9" t="s">
        <v>14</v>
      </c>
      <c r="C1719" s="11">
        <v>3223.28</v>
      </c>
      <c r="D1719" s="9">
        <v>40</v>
      </c>
      <c r="E1719" s="12" t="s">
        <v>53</v>
      </c>
      <c r="F1719" s="9"/>
      <c r="G1719" s="9"/>
      <c r="H1719" s="13"/>
      <c r="I1719" s="9" t="s">
        <v>16</v>
      </c>
      <c r="J1719" s="10"/>
      <c r="K1719" s="9"/>
      <c r="L1719" s="9"/>
      <c r="M1719" s="9"/>
      <c r="N1719" s="9"/>
      <c r="O1719" s="13"/>
      <c r="P1719" s="9"/>
      <c r="Q1719" s="9"/>
      <c r="R1719" s="10"/>
      <c r="S1719" s="9"/>
      <c r="T1719" s="9"/>
      <c r="U1719" s="9"/>
      <c r="V1719" s="14"/>
      <c r="W1719" s="9"/>
      <c r="X1719" s="9"/>
      <c r="Y1719" s="9"/>
      <c r="Z1719" s="9"/>
      <c r="AA1719" s="9"/>
    </row>
    <row r="1720" spans="1:27" ht="12.75">
      <c r="A1720" s="10">
        <v>45449</v>
      </c>
      <c r="B1720" s="9" t="s">
        <v>45</v>
      </c>
      <c r="C1720" s="11">
        <v>4916.76</v>
      </c>
      <c r="D1720" s="9">
        <v>50</v>
      </c>
      <c r="E1720" s="12" t="s">
        <v>179</v>
      </c>
      <c r="F1720" s="9"/>
      <c r="G1720" s="9"/>
      <c r="H1720" s="13"/>
      <c r="I1720" s="9" t="s">
        <v>11</v>
      </c>
      <c r="J1720" s="10"/>
      <c r="K1720" s="9"/>
      <c r="L1720" s="9"/>
      <c r="M1720" s="9"/>
      <c r="N1720" s="9"/>
      <c r="O1720" s="13"/>
      <c r="P1720" s="9"/>
      <c r="Q1720" s="9"/>
      <c r="R1720" s="10"/>
      <c r="S1720" s="9"/>
      <c r="T1720" s="9"/>
      <c r="U1720" s="9"/>
      <c r="V1720" s="14"/>
      <c r="W1720" s="9"/>
      <c r="X1720" s="9"/>
      <c r="Y1720" s="9"/>
      <c r="Z1720" s="9"/>
      <c r="AA1720" s="9"/>
    </row>
    <row r="1721" spans="1:27" ht="12.75">
      <c r="A1721" s="10">
        <v>45449</v>
      </c>
      <c r="B1721" s="9" t="s">
        <v>289</v>
      </c>
      <c r="C1721" s="11">
        <v>5226.16</v>
      </c>
      <c r="D1721" s="9">
        <v>40</v>
      </c>
      <c r="E1721" s="12" t="s">
        <v>86</v>
      </c>
      <c r="F1721" s="9"/>
      <c r="G1721" s="9"/>
      <c r="H1721" s="13"/>
      <c r="I1721" s="9" t="s">
        <v>11</v>
      </c>
      <c r="J1721" s="9"/>
      <c r="K1721" s="9"/>
      <c r="L1721" s="9"/>
      <c r="M1721" s="9"/>
      <c r="N1721" s="9"/>
      <c r="O1721" s="13"/>
      <c r="P1721" s="9"/>
      <c r="Q1721" s="9"/>
      <c r="R1721" s="10"/>
      <c r="S1721" s="9"/>
      <c r="T1721" s="9"/>
      <c r="U1721" s="9"/>
      <c r="V1721" s="14"/>
      <c r="W1721" s="9"/>
      <c r="X1721" s="9"/>
      <c r="Y1721" s="9"/>
      <c r="Z1721" s="9"/>
      <c r="AA1721" s="9"/>
    </row>
    <row r="1722" spans="1:27" ht="12.75">
      <c r="A1722" s="10">
        <v>45449</v>
      </c>
      <c r="B1722" s="9" t="s">
        <v>17</v>
      </c>
      <c r="C1722" s="11">
        <v>4834.8</v>
      </c>
      <c r="D1722" s="9">
        <v>61</v>
      </c>
      <c r="E1722" s="12" t="s">
        <v>160</v>
      </c>
      <c r="F1722" s="9"/>
      <c r="G1722" s="9"/>
      <c r="H1722" s="13"/>
      <c r="I1722" s="9" t="s">
        <v>16</v>
      </c>
      <c r="J1722" s="9"/>
      <c r="K1722" s="9"/>
      <c r="L1722" s="9"/>
      <c r="M1722" s="9"/>
      <c r="N1722" s="9"/>
      <c r="O1722" s="13"/>
      <c r="P1722" s="9"/>
      <c r="Q1722" s="9"/>
      <c r="R1722" s="10"/>
      <c r="S1722" s="9"/>
      <c r="T1722" s="9"/>
      <c r="U1722" s="9"/>
      <c r="V1722" s="14"/>
      <c r="W1722" s="9"/>
      <c r="X1722" s="9"/>
      <c r="Y1722" s="9"/>
      <c r="Z1722" s="9"/>
      <c r="AA1722" s="9"/>
    </row>
    <row r="1723" spans="1:27" ht="12.75">
      <c r="A1723" s="10">
        <v>45449</v>
      </c>
      <c r="B1723" s="9" t="s">
        <v>19</v>
      </c>
      <c r="C1723" s="11">
        <v>3900.12</v>
      </c>
      <c r="D1723" s="9">
        <v>54</v>
      </c>
      <c r="E1723" s="12" t="s">
        <v>96</v>
      </c>
      <c r="F1723" s="9"/>
      <c r="G1723" s="9"/>
      <c r="H1723" s="13"/>
      <c r="I1723" s="9" t="s">
        <v>16</v>
      </c>
      <c r="J1723" s="9"/>
      <c r="K1723" s="9"/>
      <c r="L1723" s="9"/>
      <c r="M1723" s="9"/>
      <c r="N1723" s="9"/>
      <c r="O1723" s="13"/>
      <c r="P1723" s="9"/>
      <c r="Q1723" s="9"/>
      <c r="R1723" s="10"/>
      <c r="S1723" s="9"/>
      <c r="T1723" s="9"/>
      <c r="U1723" s="9"/>
      <c r="V1723" s="14"/>
      <c r="W1723" s="9"/>
      <c r="X1723" s="9"/>
      <c r="Y1723" s="9"/>
      <c r="Z1723" s="9"/>
      <c r="AA1723" s="9"/>
    </row>
    <row r="1724" spans="1:27" ht="12.75">
      <c r="A1724" s="10">
        <v>45449</v>
      </c>
      <c r="B1724" s="9" t="s">
        <v>21</v>
      </c>
      <c r="C1724" s="11">
        <v>4266.4799999999996</v>
      </c>
      <c r="D1724" s="9">
        <v>53</v>
      </c>
      <c r="E1724" s="12" t="s">
        <v>122</v>
      </c>
      <c r="F1724" s="9"/>
      <c r="G1724" s="9"/>
      <c r="H1724" s="13"/>
      <c r="I1724" s="9" t="s">
        <v>11</v>
      </c>
      <c r="J1724" s="9"/>
      <c r="K1724" s="9"/>
      <c r="L1724" s="9"/>
      <c r="M1724" s="9"/>
      <c r="N1724" s="9"/>
      <c r="O1724" s="13"/>
      <c r="P1724" s="9"/>
      <c r="Q1724" s="9"/>
      <c r="R1724" s="10"/>
      <c r="S1724" s="9"/>
      <c r="T1724" s="9"/>
      <c r="U1724" s="9"/>
      <c r="V1724" s="14"/>
      <c r="W1724" s="9"/>
      <c r="X1724" s="9"/>
      <c r="Y1724" s="9"/>
      <c r="Z1724" s="9"/>
      <c r="AA1724" s="9"/>
    </row>
    <row r="1725" spans="1:27" ht="12.75">
      <c r="A1725" s="10">
        <v>45449</v>
      </c>
      <c r="B1725" s="9" t="s">
        <v>43</v>
      </c>
      <c r="C1725" s="11">
        <v>3462.96</v>
      </c>
      <c r="D1725" s="9">
        <v>35</v>
      </c>
      <c r="E1725" s="12" t="s">
        <v>76</v>
      </c>
      <c r="F1725" s="9"/>
      <c r="G1725" s="9"/>
      <c r="H1725" s="13"/>
      <c r="I1725" s="9" t="s">
        <v>11</v>
      </c>
      <c r="J1725" s="9"/>
      <c r="K1725" s="9"/>
      <c r="L1725" s="9"/>
      <c r="M1725" s="9"/>
      <c r="N1725" s="9"/>
      <c r="O1725" s="13"/>
      <c r="P1725" s="9"/>
      <c r="Q1725" s="9"/>
      <c r="R1725" s="10"/>
      <c r="S1725" s="9"/>
      <c r="T1725" s="9"/>
      <c r="U1725" s="9"/>
      <c r="V1725" s="14"/>
      <c r="W1725" s="9"/>
      <c r="X1725" s="9"/>
      <c r="Y1725" s="9"/>
      <c r="Z1725" s="9"/>
      <c r="AA1725" s="9"/>
    </row>
    <row r="1726" spans="1:27" ht="12.75">
      <c r="A1726" s="10">
        <v>45450</v>
      </c>
      <c r="B1726" s="9" t="s">
        <v>286</v>
      </c>
      <c r="C1726" s="11">
        <v>5580.61</v>
      </c>
      <c r="D1726" s="9">
        <v>63</v>
      </c>
      <c r="E1726" s="12" t="s">
        <v>100</v>
      </c>
      <c r="F1726" s="9"/>
      <c r="G1726" s="9"/>
      <c r="H1726" s="13"/>
      <c r="I1726" s="9" t="s">
        <v>11</v>
      </c>
      <c r="J1726" s="10"/>
      <c r="K1726" s="9"/>
      <c r="L1726" s="9"/>
      <c r="M1726" s="9"/>
      <c r="N1726" s="9"/>
      <c r="O1726" s="13"/>
      <c r="P1726" s="9"/>
      <c r="Q1726" s="9"/>
      <c r="R1726" s="10"/>
      <c r="S1726" s="9"/>
      <c r="T1726" s="9"/>
      <c r="U1726" s="9"/>
      <c r="V1726" s="14"/>
      <c r="W1726" s="9"/>
      <c r="X1726" s="9"/>
      <c r="Y1726" s="9"/>
      <c r="Z1726" s="9"/>
      <c r="AA1726" s="9"/>
    </row>
    <row r="1727" spans="1:27" ht="12.75">
      <c r="A1727" s="10">
        <v>45450</v>
      </c>
      <c r="B1727" s="9" t="s">
        <v>9</v>
      </c>
      <c r="C1727" s="11">
        <v>7420.96</v>
      </c>
      <c r="D1727" s="9">
        <v>76</v>
      </c>
      <c r="E1727" s="12" t="s">
        <v>129</v>
      </c>
      <c r="F1727" s="9"/>
      <c r="G1727" s="9"/>
      <c r="H1727" s="13"/>
      <c r="I1727" s="9" t="s">
        <v>11</v>
      </c>
      <c r="J1727" s="10"/>
      <c r="K1727" s="9"/>
      <c r="L1727" s="9"/>
      <c r="M1727" s="9"/>
      <c r="N1727" s="9"/>
      <c r="O1727" s="13"/>
      <c r="P1727" s="9"/>
      <c r="Q1727" s="9"/>
      <c r="R1727" s="10"/>
      <c r="S1727" s="9"/>
      <c r="T1727" s="9"/>
      <c r="U1727" s="9"/>
      <c r="V1727" s="14"/>
      <c r="W1727" s="9"/>
      <c r="X1727" s="9"/>
      <c r="Y1727" s="9"/>
      <c r="Z1727" s="9"/>
      <c r="AA1727" s="9"/>
    </row>
    <row r="1728" spans="1:27" ht="12.75">
      <c r="A1728" s="10">
        <v>45450</v>
      </c>
      <c r="B1728" s="9" t="s">
        <v>12</v>
      </c>
      <c r="C1728" s="11">
        <v>7830.07</v>
      </c>
      <c r="D1728" s="9">
        <v>82</v>
      </c>
      <c r="E1728" s="12" t="s">
        <v>97</v>
      </c>
      <c r="F1728" s="9"/>
      <c r="G1728" s="9"/>
      <c r="H1728" s="13"/>
      <c r="I1728" s="9" t="s">
        <v>11</v>
      </c>
      <c r="J1728" s="10"/>
      <c r="K1728" s="9"/>
      <c r="L1728" s="9"/>
      <c r="M1728" s="9"/>
      <c r="N1728" s="9"/>
      <c r="O1728" s="13"/>
      <c r="P1728" s="9"/>
      <c r="Q1728" s="9"/>
      <c r="R1728" s="10"/>
      <c r="S1728" s="9"/>
      <c r="T1728" s="9"/>
      <c r="U1728" s="9"/>
      <c r="V1728" s="14"/>
      <c r="W1728" s="9"/>
      <c r="X1728" s="9"/>
      <c r="Y1728" s="9"/>
      <c r="Z1728" s="9"/>
      <c r="AA1728" s="9"/>
    </row>
    <row r="1729" spans="1:27" ht="12.75">
      <c r="A1729" s="10">
        <v>45450</v>
      </c>
      <c r="B1729" s="9" t="s">
        <v>14</v>
      </c>
      <c r="C1729" s="11">
        <v>8015.17</v>
      </c>
      <c r="D1729" s="9">
        <v>102</v>
      </c>
      <c r="E1729" s="12" t="s">
        <v>105</v>
      </c>
      <c r="F1729" s="9"/>
      <c r="G1729" s="9"/>
      <c r="H1729" s="13"/>
      <c r="I1729" s="9" t="s">
        <v>16</v>
      </c>
      <c r="J1729" s="10"/>
      <c r="K1729" s="9"/>
      <c r="L1729" s="9"/>
      <c r="M1729" s="9"/>
      <c r="N1729" s="9"/>
      <c r="O1729" s="13"/>
      <c r="P1729" s="9"/>
      <c r="Q1729" s="9"/>
      <c r="R1729" s="10"/>
      <c r="S1729" s="9"/>
      <c r="T1729" s="9"/>
      <c r="U1729" s="9"/>
      <c r="V1729" s="14"/>
      <c r="W1729" s="9"/>
      <c r="X1729" s="9"/>
      <c r="Y1729" s="9"/>
      <c r="Z1729" s="9"/>
      <c r="AA1729" s="9"/>
    </row>
    <row r="1730" spans="1:27" ht="12.75">
      <c r="A1730" s="10">
        <v>45450</v>
      </c>
      <c r="B1730" s="9" t="s">
        <v>45</v>
      </c>
      <c r="C1730" s="11">
        <v>7211.71</v>
      </c>
      <c r="D1730" s="9">
        <v>79</v>
      </c>
      <c r="E1730" s="12" t="s">
        <v>107</v>
      </c>
      <c r="F1730" s="9"/>
      <c r="G1730" s="9"/>
      <c r="H1730" s="13"/>
      <c r="I1730" s="9" t="s">
        <v>11</v>
      </c>
      <c r="J1730" s="10"/>
      <c r="K1730" s="9"/>
      <c r="L1730" s="9"/>
      <c r="M1730" s="9"/>
      <c r="N1730" s="9"/>
      <c r="O1730" s="13"/>
      <c r="P1730" s="9"/>
      <c r="Q1730" s="9"/>
      <c r="R1730" s="10"/>
      <c r="S1730" s="9"/>
      <c r="T1730" s="9"/>
      <c r="U1730" s="9"/>
      <c r="V1730" s="14"/>
      <c r="W1730" s="9"/>
      <c r="X1730" s="9"/>
      <c r="Y1730" s="9"/>
      <c r="Z1730" s="9"/>
      <c r="AA1730" s="9"/>
    </row>
    <row r="1731" spans="1:27" ht="12.75">
      <c r="A1731" s="10">
        <v>45450</v>
      </c>
      <c r="B1731" s="9" t="s">
        <v>289</v>
      </c>
      <c r="C1731" s="11">
        <v>6811.15</v>
      </c>
      <c r="D1731" s="9">
        <v>69</v>
      </c>
      <c r="E1731" s="12" t="s">
        <v>347</v>
      </c>
      <c r="F1731" s="9"/>
      <c r="G1731" s="9"/>
      <c r="H1731" s="13"/>
      <c r="I1731" s="9" t="s">
        <v>11</v>
      </c>
      <c r="J1731" s="9"/>
      <c r="K1731" s="9"/>
      <c r="L1731" s="9"/>
      <c r="M1731" s="9"/>
      <c r="N1731" s="9"/>
      <c r="O1731" s="13"/>
      <c r="P1731" s="9"/>
      <c r="Q1731" s="9"/>
      <c r="R1731" s="10"/>
      <c r="S1731" s="9"/>
      <c r="T1731" s="9"/>
      <c r="U1731" s="9"/>
      <c r="V1731" s="14"/>
      <c r="W1731" s="9"/>
      <c r="X1731" s="9"/>
      <c r="Y1731" s="9"/>
      <c r="Z1731" s="9"/>
      <c r="AA1731" s="9"/>
    </row>
    <row r="1732" spans="1:27" ht="12.75">
      <c r="A1732" s="10">
        <v>45450</v>
      </c>
      <c r="B1732" s="9" t="s">
        <v>17</v>
      </c>
      <c r="C1732" s="11">
        <v>8640.17</v>
      </c>
      <c r="D1732" s="9">
        <v>95</v>
      </c>
      <c r="E1732" s="12" t="s">
        <v>268</v>
      </c>
      <c r="F1732" s="9"/>
      <c r="G1732" s="9"/>
      <c r="H1732" s="13"/>
      <c r="I1732" s="9" t="s">
        <v>16</v>
      </c>
      <c r="J1732" s="9"/>
      <c r="K1732" s="9"/>
      <c r="L1732" s="9"/>
      <c r="M1732" s="9"/>
      <c r="N1732" s="9"/>
      <c r="O1732" s="13"/>
      <c r="P1732" s="9"/>
      <c r="Q1732" s="9"/>
      <c r="R1732" s="10"/>
      <c r="S1732" s="9"/>
      <c r="T1732" s="9"/>
      <c r="U1732" s="9"/>
      <c r="V1732" s="14"/>
      <c r="W1732" s="9"/>
      <c r="X1732" s="9"/>
      <c r="Y1732" s="9"/>
      <c r="Z1732" s="9"/>
      <c r="AA1732" s="9"/>
    </row>
    <row r="1733" spans="1:27" ht="12.75">
      <c r="A1733" s="10">
        <v>45450</v>
      </c>
      <c r="B1733" s="9" t="s">
        <v>19</v>
      </c>
      <c r="C1733" s="11">
        <v>6729.16</v>
      </c>
      <c r="D1733" s="9">
        <v>85</v>
      </c>
      <c r="E1733" s="12" t="s">
        <v>369</v>
      </c>
      <c r="F1733" s="9"/>
      <c r="G1733" s="9"/>
      <c r="H1733" s="13"/>
      <c r="I1733" s="9" t="s">
        <v>16</v>
      </c>
      <c r="J1733" s="9"/>
      <c r="K1733" s="9"/>
      <c r="L1733" s="9"/>
      <c r="M1733" s="9"/>
      <c r="N1733" s="9"/>
      <c r="O1733" s="13"/>
      <c r="P1733" s="9"/>
      <c r="Q1733" s="9"/>
      <c r="R1733" s="10"/>
      <c r="S1733" s="9"/>
      <c r="T1733" s="9"/>
      <c r="U1733" s="9"/>
      <c r="V1733" s="14"/>
      <c r="W1733" s="9"/>
      <c r="X1733" s="9"/>
      <c r="Y1733" s="9"/>
      <c r="Z1733" s="9"/>
      <c r="AA1733" s="9"/>
    </row>
    <row r="1734" spans="1:27" ht="12.75">
      <c r="A1734" s="10">
        <v>45450</v>
      </c>
      <c r="B1734" s="9" t="s">
        <v>21</v>
      </c>
      <c r="C1734" s="11">
        <v>7822.3</v>
      </c>
      <c r="D1734" s="9">
        <v>90</v>
      </c>
      <c r="E1734" s="12" t="s">
        <v>27</v>
      </c>
      <c r="F1734" s="9"/>
      <c r="G1734" s="9"/>
      <c r="H1734" s="13"/>
      <c r="I1734" s="9" t="s">
        <v>11</v>
      </c>
      <c r="J1734" s="9"/>
      <c r="K1734" s="9"/>
      <c r="L1734" s="9"/>
      <c r="M1734" s="9"/>
      <c r="N1734" s="9"/>
      <c r="O1734" s="13"/>
      <c r="P1734" s="9"/>
      <c r="Q1734" s="9"/>
      <c r="R1734" s="10"/>
      <c r="S1734" s="9"/>
      <c r="T1734" s="9"/>
      <c r="U1734" s="9"/>
      <c r="V1734" s="14"/>
      <c r="W1734" s="9"/>
      <c r="X1734" s="9"/>
      <c r="Y1734" s="9"/>
      <c r="Z1734" s="9"/>
      <c r="AA1734" s="9"/>
    </row>
    <row r="1735" spans="1:27" ht="12.75">
      <c r="A1735" s="10">
        <v>45450</v>
      </c>
      <c r="B1735" s="9" t="s">
        <v>43</v>
      </c>
      <c r="C1735" s="11">
        <v>9781.7900000000009</v>
      </c>
      <c r="D1735" s="9">
        <v>105</v>
      </c>
      <c r="E1735" s="12" t="s">
        <v>232</v>
      </c>
      <c r="F1735" s="9"/>
      <c r="G1735" s="9"/>
      <c r="H1735" s="13"/>
      <c r="I1735" s="9" t="s">
        <v>11</v>
      </c>
      <c r="J1735" s="9"/>
      <c r="K1735" s="9"/>
      <c r="L1735" s="9"/>
      <c r="M1735" s="9"/>
      <c r="N1735" s="9"/>
      <c r="O1735" s="13"/>
      <c r="P1735" s="9"/>
      <c r="Q1735" s="9"/>
      <c r="R1735" s="10"/>
      <c r="S1735" s="9"/>
      <c r="T1735" s="9"/>
      <c r="U1735" s="9"/>
      <c r="V1735" s="14"/>
      <c r="W1735" s="9"/>
      <c r="X1735" s="9"/>
      <c r="Y1735" s="9"/>
      <c r="Z1735" s="9"/>
      <c r="AA1735" s="9"/>
    </row>
    <row r="1736" spans="1:27" ht="12.75">
      <c r="A1736" s="10">
        <v>45451</v>
      </c>
      <c r="B1736" s="9" t="s">
        <v>286</v>
      </c>
      <c r="C1736" s="11">
        <v>5390.13</v>
      </c>
      <c r="D1736" s="9">
        <v>62</v>
      </c>
      <c r="E1736" s="12" t="s">
        <v>66</v>
      </c>
      <c r="F1736" s="9"/>
      <c r="G1736" s="9"/>
      <c r="H1736" s="13"/>
      <c r="I1736" s="9" t="s">
        <v>11</v>
      </c>
      <c r="J1736" s="10"/>
      <c r="K1736" s="9"/>
      <c r="L1736" s="9"/>
      <c r="M1736" s="9"/>
      <c r="N1736" s="9"/>
      <c r="O1736" s="13"/>
      <c r="P1736" s="9"/>
      <c r="Q1736" s="9"/>
      <c r="R1736" s="10"/>
      <c r="S1736" s="9"/>
      <c r="T1736" s="9"/>
      <c r="U1736" s="9"/>
      <c r="V1736" s="14"/>
      <c r="W1736" s="9"/>
      <c r="X1736" s="9"/>
      <c r="Y1736" s="9"/>
      <c r="Z1736" s="9"/>
      <c r="AA1736" s="9"/>
    </row>
    <row r="1737" spans="1:27" ht="12.75">
      <c r="A1737" s="10">
        <v>45451</v>
      </c>
      <c r="B1737" s="9" t="s">
        <v>9</v>
      </c>
      <c r="C1737" s="11">
        <v>7446.67</v>
      </c>
      <c r="D1737" s="9">
        <v>74</v>
      </c>
      <c r="E1737" s="12" t="s">
        <v>24</v>
      </c>
      <c r="F1737" s="9"/>
      <c r="G1737" s="9"/>
      <c r="H1737" s="13"/>
      <c r="I1737" s="9" t="s">
        <v>11</v>
      </c>
      <c r="J1737" s="10"/>
      <c r="K1737" s="9"/>
      <c r="L1737" s="9"/>
      <c r="M1737" s="9"/>
      <c r="N1737" s="9"/>
      <c r="O1737" s="13"/>
      <c r="P1737" s="9"/>
      <c r="Q1737" s="9"/>
      <c r="R1737" s="10"/>
      <c r="S1737" s="9"/>
      <c r="T1737" s="9"/>
      <c r="U1737" s="9"/>
      <c r="V1737" s="14"/>
      <c r="W1737" s="9"/>
      <c r="X1737" s="9"/>
      <c r="Y1737" s="9"/>
      <c r="Z1737" s="9"/>
      <c r="AA1737" s="9"/>
    </row>
    <row r="1738" spans="1:27" ht="12.75">
      <c r="A1738" s="10">
        <v>45451</v>
      </c>
      <c r="B1738" s="9" t="s">
        <v>12</v>
      </c>
      <c r="C1738" s="11">
        <v>6814.75</v>
      </c>
      <c r="D1738" s="9">
        <v>72</v>
      </c>
      <c r="E1738" s="12" t="s">
        <v>207</v>
      </c>
      <c r="F1738" s="9"/>
      <c r="G1738" s="9"/>
      <c r="H1738" s="13"/>
      <c r="I1738" s="9" t="s">
        <v>11</v>
      </c>
      <c r="J1738" s="10"/>
      <c r="K1738" s="9"/>
      <c r="L1738" s="9"/>
      <c r="M1738" s="9"/>
      <c r="N1738" s="9"/>
      <c r="O1738" s="13"/>
      <c r="P1738" s="9"/>
      <c r="Q1738" s="9"/>
      <c r="R1738" s="10"/>
      <c r="S1738" s="9"/>
      <c r="T1738" s="9"/>
      <c r="U1738" s="9"/>
      <c r="V1738" s="14"/>
      <c r="W1738" s="9"/>
      <c r="X1738" s="9"/>
      <c r="Y1738" s="9"/>
      <c r="Z1738" s="9"/>
      <c r="AA1738" s="9"/>
    </row>
    <row r="1739" spans="1:27" ht="12.75">
      <c r="A1739" s="10">
        <v>45451</v>
      </c>
      <c r="B1739" s="9" t="s">
        <v>14</v>
      </c>
      <c r="C1739" s="11">
        <v>9740.25</v>
      </c>
      <c r="D1739" s="9">
        <v>106</v>
      </c>
      <c r="E1739" s="12" t="s">
        <v>38</v>
      </c>
      <c r="F1739" s="9"/>
      <c r="G1739" s="9"/>
      <c r="H1739" s="13"/>
      <c r="I1739" s="9" t="s">
        <v>16</v>
      </c>
      <c r="J1739" s="10"/>
      <c r="K1739" s="9"/>
      <c r="L1739" s="9"/>
      <c r="M1739" s="9"/>
      <c r="N1739" s="9"/>
      <c r="O1739" s="13"/>
      <c r="P1739" s="9"/>
      <c r="Q1739" s="9"/>
      <c r="R1739" s="10"/>
      <c r="S1739" s="9"/>
      <c r="T1739" s="9"/>
      <c r="U1739" s="9"/>
      <c r="V1739" s="14"/>
      <c r="W1739" s="9"/>
      <c r="X1739" s="9"/>
      <c r="Y1739" s="9"/>
      <c r="Z1739" s="9"/>
      <c r="AA1739" s="9"/>
    </row>
    <row r="1740" spans="1:27" ht="12.75">
      <c r="A1740" s="10">
        <v>45451</v>
      </c>
      <c r="B1740" s="9" t="s">
        <v>45</v>
      </c>
      <c r="C1740" s="11">
        <v>7338.92</v>
      </c>
      <c r="D1740" s="9">
        <v>81</v>
      </c>
      <c r="E1740" s="12" t="s">
        <v>122</v>
      </c>
      <c r="F1740" s="9"/>
      <c r="G1740" s="9"/>
      <c r="H1740" s="13"/>
      <c r="I1740" s="9" t="s">
        <v>11</v>
      </c>
      <c r="J1740" s="10"/>
      <c r="K1740" s="9"/>
      <c r="L1740" s="9"/>
      <c r="M1740" s="9"/>
      <c r="N1740" s="9"/>
      <c r="O1740" s="13"/>
      <c r="P1740" s="9"/>
      <c r="Q1740" s="9"/>
      <c r="R1740" s="10"/>
      <c r="S1740" s="9"/>
      <c r="T1740" s="9"/>
      <c r="U1740" s="9"/>
      <c r="V1740" s="14"/>
      <c r="W1740" s="9"/>
      <c r="X1740" s="9"/>
      <c r="Y1740" s="9"/>
      <c r="Z1740" s="9"/>
      <c r="AA1740" s="9"/>
    </row>
    <row r="1741" spans="1:27" ht="12.75">
      <c r="A1741" s="10">
        <v>45451</v>
      </c>
      <c r="B1741" s="9" t="s">
        <v>289</v>
      </c>
      <c r="C1741" s="11">
        <v>5345.9</v>
      </c>
      <c r="D1741" s="9">
        <v>53</v>
      </c>
      <c r="E1741" s="12" t="s">
        <v>122</v>
      </c>
      <c r="F1741" s="9"/>
      <c r="G1741" s="9"/>
      <c r="H1741" s="13"/>
      <c r="I1741" s="9" t="s">
        <v>11</v>
      </c>
      <c r="J1741" s="9"/>
      <c r="K1741" s="9"/>
      <c r="L1741" s="9"/>
      <c r="M1741" s="9"/>
      <c r="N1741" s="9"/>
      <c r="O1741" s="13"/>
      <c r="P1741" s="9"/>
      <c r="Q1741" s="9"/>
      <c r="R1741" s="10"/>
      <c r="S1741" s="9"/>
      <c r="T1741" s="9"/>
      <c r="U1741" s="9"/>
      <c r="V1741" s="14"/>
      <c r="W1741" s="9"/>
      <c r="X1741" s="9"/>
      <c r="Y1741" s="9"/>
      <c r="Z1741" s="9"/>
      <c r="AA1741" s="9"/>
    </row>
    <row r="1742" spans="1:27" ht="12.75">
      <c r="A1742" s="10">
        <v>45451</v>
      </c>
      <c r="B1742" s="9" t="s">
        <v>17</v>
      </c>
      <c r="C1742" s="11">
        <v>4352.46</v>
      </c>
      <c r="D1742" s="9">
        <v>45</v>
      </c>
      <c r="E1742" s="12" t="s">
        <v>18</v>
      </c>
      <c r="F1742" s="9"/>
      <c r="G1742" s="9"/>
      <c r="H1742" s="13"/>
      <c r="I1742" s="9" t="s">
        <v>16</v>
      </c>
      <c r="J1742" s="9"/>
      <c r="K1742" s="9"/>
      <c r="L1742" s="9"/>
      <c r="M1742" s="9"/>
      <c r="N1742" s="9"/>
      <c r="O1742" s="13"/>
      <c r="P1742" s="9"/>
      <c r="Q1742" s="9"/>
      <c r="R1742" s="10"/>
      <c r="S1742" s="9"/>
      <c r="T1742" s="9"/>
      <c r="U1742" s="9"/>
      <c r="V1742" s="14"/>
      <c r="W1742" s="9"/>
      <c r="X1742" s="9"/>
      <c r="Y1742" s="9"/>
      <c r="Z1742" s="9"/>
      <c r="AA1742" s="9"/>
    </row>
    <row r="1743" spans="1:27" ht="12.75">
      <c r="A1743" s="10">
        <v>45451</v>
      </c>
      <c r="B1743" s="9" t="s">
        <v>19</v>
      </c>
      <c r="C1743" s="11">
        <v>7029.16</v>
      </c>
      <c r="D1743" s="9">
        <v>87</v>
      </c>
      <c r="E1743" s="12" t="s">
        <v>35</v>
      </c>
      <c r="F1743" s="9"/>
      <c r="G1743" s="9"/>
      <c r="H1743" s="13"/>
      <c r="I1743" s="9" t="s">
        <v>16</v>
      </c>
      <c r="J1743" s="9"/>
      <c r="K1743" s="9"/>
      <c r="L1743" s="9"/>
      <c r="M1743" s="9"/>
      <c r="N1743" s="9"/>
      <c r="O1743" s="13"/>
      <c r="P1743" s="9"/>
      <c r="Q1743" s="9"/>
      <c r="R1743" s="10"/>
      <c r="S1743" s="9"/>
      <c r="T1743" s="9"/>
      <c r="U1743" s="9"/>
      <c r="V1743" s="14"/>
      <c r="W1743" s="9"/>
      <c r="X1743" s="9"/>
      <c r="Y1743" s="9"/>
      <c r="Z1743" s="9"/>
      <c r="AA1743" s="9"/>
    </row>
    <row r="1744" spans="1:27" ht="12.75">
      <c r="A1744" s="10">
        <v>45451</v>
      </c>
      <c r="B1744" s="9" t="s">
        <v>21</v>
      </c>
      <c r="C1744" s="11">
        <v>7531.17</v>
      </c>
      <c r="D1744" s="9">
        <v>90</v>
      </c>
      <c r="E1744" s="12" t="s">
        <v>181</v>
      </c>
      <c r="F1744" s="9"/>
      <c r="G1744" s="9"/>
      <c r="H1744" s="13"/>
      <c r="I1744" s="9" t="s">
        <v>11</v>
      </c>
      <c r="J1744" s="9"/>
      <c r="K1744" s="9"/>
      <c r="L1744" s="9"/>
      <c r="M1744" s="9"/>
      <c r="N1744" s="9"/>
      <c r="O1744" s="13"/>
      <c r="P1744" s="9"/>
      <c r="Q1744" s="9"/>
      <c r="R1744" s="10"/>
      <c r="S1744" s="9"/>
      <c r="T1744" s="9"/>
      <c r="U1744" s="9"/>
      <c r="V1744" s="14"/>
      <c r="W1744" s="9"/>
      <c r="X1744" s="9"/>
      <c r="Y1744" s="9"/>
      <c r="Z1744" s="9"/>
      <c r="AA1744" s="9"/>
    </row>
    <row r="1745" spans="1:27" ht="12.75">
      <c r="A1745" s="10">
        <v>45451</v>
      </c>
      <c r="B1745" s="9" t="s">
        <v>43</v>
      </c>
      <c r="C1745" s="11">
        <v>6562.92</v>
      </c>
      <c r="D1745" s="9">
        <v>74</v>
      </c>
      <c r="E1745" s="12" t="s">
        <v>129</v>
      </c>
      <c r="F1745" s="9"/>
      <c r="G1745" s="9"/>
      <c r="H1745" s="13"/>
      <c r="I1745" s="9" t="s">
        <v>11</v>
      </c>
      <c r="J1745" s="9"/>
      <c r="K1745" s="9"/>
      <c r="L1745" s="9"/>
      <c r="M1745" s="9"/>
      <c r="N1745" s="9"/>
      <c r="O1745" s="13"/>
      <c r="P1745" s="9"/>
      <c r="Q1745" s="9"/>
      <c r="R1745" s="10"/>
      <c r="S1745" s="9"/>
      <c r="T1745" s="9"/>
      <c r="U1745" s="9"/>
      <c r="V1745" s="14"/>
      <c r="W1745" s="9"/>
      <c r="X1745" s="9"/>
      <c r="Y1745" s="9"/>
      <c r="Z1745" s="9"/>
      <c r="AA1745" s="9"/>
    </row>
    <row r="1746" spans="1:27" ht="12.75">
      <c r="A1746" s="10">
        <v>45452</v>
      </c>
      <c r="B1746" s="9" t="s">
        <v>286</v>
      </c>
      <c r="C1746" s="11">
        <v>4420.9399999999996</v>
      </c>
      <c r="D1746" s="9">
        <v>53</v>
      </c>
      <c r="E1746" s="12" t="s">
        <v>55</v>
      </c>
      <c r="F1746" s="9"/>
      <c r="G1746" s="9"/>
      <c r="H1746" s="13"/>
      <c r="I1746" s="9" t="s">
        <v>11</v>
      </c>
      <c r="J1746" s="10"/>
      <c r="K1746" s="9"/>
      <c r="L1746" s="9"/>
      <c r="M1746" s="9"/>
      <c r="N1746" s="9"/>
      <c r="O1746" s="13"/>
      <c r="P1746" s="9"/>
      <c r="Q1746" s="9"/>
      <c r="R1746" s="10"/>
      <c r="S1746" s="9"/>
      <c r="T1746" s="9"/>
      <c r="U1746" s="9"/>
      <c r="V1746" s="14"/>
      <c r="W1746" s="9"/>
      <c r="X1746" s="9"/>
      <c r="Y1746" s="9"/>
      <c r="Z1746" s="9"/>
      <c r="AA1746" s="9"/>
    </row>
    <row r="1747" spans="1:27" ht="12.75">
      <c r="A1747" s="10">
        <v>45452</v>
      </c>
      <c r="B1747" s="9" t="s">
        <v>9</v>
      </c>
      <c r="C1747" s="11">
        <v>6938.91</v>
      </c>
      <c r="D1747" s="9">
        <v>69</v>
      </c>
      <c r="E1747" s="12" t="s">
        <v>29</v>
      </c>
      <c r="F1747" s="9"/>
      <c r="G1747" s="9"/>
      <c r="H1747" s="13"/>
      <c r="I1747" s="9" t="s">
        <v>11</v>
      </c>
      <c r="J1747" s="10"/>
      <c r="K1747" s="9"/>
      <c r="L1747" s="9"/>
      <c r="M1747" s="9"/>
      <c r="N1747" s="9"/>
      <c r="O1747" s="13"/>
      <c r="P1747" s="9"/>
      <c r="Q1747" s="9"/>
      <c r="R1747" s="10"/>
      <c r="S1747" s="9"/>
      <c r="T1747" s="9"/>
      <c r="U1747" s="9"/>
      <c r="V1747" s="14"/>
      <c r="W1747" s="9"/>
      <c r="X1747" s="9"/>
      <c r="Y1747" s="9"/>
      <c r="Z1747" s="9"/>
      <c r="AA1747" s="9"/>
    </row>
    <row r="1748" spans="1:27" ht="12.75">
      <c r="A1748" s="10">
        <v>45452</v>
      </c>
      <c r="B1748" s="9" t="s">
        <v>12</v>
      </c>
      <c r="C1748" s="11">
        <v>4341.2299999999996</v>
      </c>
      <c r="D1748" s="9">
        <v>52</v>
      </c>
      <c r="E1748" s="12" t="s">
        <v>101</v>
      </c>
      <c r="F1748" s="9"/>
      <c r="G1748" s="9"/>
      <c r="H1748" s="13"/>
      <c r="I1748" s="9" t="s">
        <v>11</v>
      </c>
      <c r="J1748" s="10"/>
      <c r="K1748" s="9"/>
      <c r="L1748" s="9"/>
      <c r="M1748" s="9"/>
      <c r="N1748" s="9"/>
      <c r="O1748" s="13"/>
      <c r="P1748" s="9"/>
      <c r="Q1748" s="9"/>
      <c r="R1748" s="10"/>
      <c r="S1748" s="9"/>
      <c r="T1748" s="9"/>
      <c r="U1748" s="9"/>
      <c r="V1748" s="14"/>
      <c r="W1748" s="9"/>
      <c r="X1748" s="9"/>
      <c r="Y1748" s="9"/>
      <c r="Z1748" s="9"/>
      <c r="AA1748" s="9"/>
    </row>
    <row r="1749" spans="1:27" ht="12.75">
      <c r="A1749" s="10">
        <v>45452</v>
      </c>
      <c r="B1749" s="9" t="s">
        <v>14</v>
      </c>
      <c r="C1749" s="11">
        <v>7146.09</v>
      </c>
      <c r="D1749" s="9">
        <v>90</v>
      </c>
      <c r="E1749" s="12" t="s">
        <v>79</v>
      </c>
      <c r="F1749" s="9"/>
      <c r="G1749" s="9"/>
      <c r="H1749" s="13"/>
      <c r="I1749" s="9" t="s">
        <v>16</v>
      </c>
      <c r="J1749" s="10"/>
      <c r="K1749" s="9"/>
      <c r="L1749" s="9"/>
      <c r="M1749" s="9"/>
      <c r="N1749" s="9"/>
      <c r="O1749" s="13"/>
      <c r="P1749" s="9"/>
      <c r="Q1749" s="9"/>
      <c r="R1749" s="10"/>
      <c r="S1749" s="9"/>
      <c r="T1749" s="9"/>
      <c r="U1749" s="9"/>
      <c r="V1749" s="14"/>
      <c r="W1749" s="9"/>
      <c r="X1749" s="9"/>
      <c r="Y1749" s="9"/>
      <c r="Z1749" s="9"/>
      <c r="AA1749" s="9"/>
    </row>
    <row r="1750" spans="1:27" ht="12.75">
      <c r="A1750" s="10">
        <v>45452</v>
      </c>
      <c r="B1750" s="9" t="s">
        <v>45</v>
      </c>
      <c r="C1750" s="11">
        <v>5381.14</v>
      </c>
      <c r="D1750" s="9">
        <v>73</v>
      </c>
      <c r="E1750" s="12" t="s">
        <v>123</v>
      </c>
      <c r="F1750" s="9"/>
      <c r="G1750" s="9"/>
      <c r="H1750" s="13"/>
      <c r="I1750" s="9" t="s">
        <v>11</v>
      </c>
      <c r="J1750" s="10"/>
      <c r="K1750" s="9"/>
      <c r="L1750" s="9"/>
      <c r="M1750" s="9"/>
      <c r="N1750" s="9"/>
      <c r="O1750" s="13"/>
      <c r="P1750" s="9"/>
      <c r="Q1750" s="9"/>
      <c r="R1750" s="10"/>
      <c r="S1750" s="9"/>
      <c r="T1750" s="9"/>
      <c r="U1750" s="9"/>
      <c r="V1750" s="14"/>
      <c r="W1750" s="9"/>
      <c r="X1750" s="9"/>
      <c r="Y1750" s="9"/>
      <c r="Z1750" s="9"/>
      <c r="AA1750" s="9"/>
    </row>
    <row r="1751" spans="1:27" ht="12.75">
      <c r="A1751" s="10">
        <v>45452</v>
      </c>
      <c r="B1751" s="9" t="s">
        <v>289</v>
      </c>
      <c r="C1751" s="11">
        <v>5045.37</v>
      </c>
      <c r="D1751" s="9">
        <v>56</v>
      </c>
      <c r="E1751" s="12" t="s">
        <v>74</v>
      </c>
      <c r="F1751" s="9"/>
      <c r="G1751" s="9"/>
      <c r="H1751" s="13"/>
      <c r="I1751" s="9" t="s">
        <v>11</v>
      </c>
      <c r="J1751" s="9"/>
      <c r="K1751" s="9"/>
      <c r="L1751" s="9"/>
      <c r="M1751" s="9"/>
      <c r="N1751" s="9"/>
      <c r="O1751" s="13"/>
      <c r="P1751" s="9"/>
      <c r="Q1751" s="9"/>
      <c r="R1751" s="10"/>
      <c r="S1751" s="9"/>
      <c r="T1751" s="9"/>
      <c r="U1751" s="9"/>
      <c r="V1751" s="14"/>
      <c r="W1751" s="9"/>
      <c r="X1751" s="9"/>
      <c r="Y1751" s="9"/>
      <c r="Z1751" s="9"/>
      <c r="AA1751" s="9"/>
    </row>
    <row r="1752" spans="1:27" ht="12.75">
      <c r="A1752" s="10">
        <v>45452</v>
      </c>
      <c r="B1752" s="9" t="s">
        <v>17</v>
      </c>
      <c r="C1752" s="11">
        <v>10289.56</v>
      </c>
      <c r="D1752" s="9">
        <v>115</v>
      </c>
      <c r="E1752" s="12" t="s">
        <v>157</v>
      </c>
      <c r="F1752" s="9"/>
      <c r="G1752" s="9"/>
      <c r="H1752" s="13"/>
      <c r="I1752" s="9" t="s">
        <v>16</v>
      </c>
      <c r="J1752" s="9"/>
      <c r="K1752" s="9"/>
      <c r="L1752" s="9"/>
      <c r="M1752" s="9"/>
      <c r="N1752" s="9"/>
      <c r="O1752" s="13"/>
      <c r="P1752" s="9"/>
      <c r="Q1752" s="9"/>
      <c r="R1752" s="10"/>
      <c r="S1752" s="9"/>
      <c r="T1752" s="9"/>
      <c r="U1752" s="9"/>
      <c r="V1752" s="14"/>
      <c r="W1752" s="9"/>
      <c r="X1752" s="9"/>
      <c r="Y1752" s="9"/>
      <c r="Z1752" s="9"/>
      <c r="AA1752" s="9"/>
    </row>
    <row r="1753" spans="1:27" ht="12.75">
      <c r="A1753" s="10">
        <v>45452</v>
      </c>
      <c r="B1753" s="9" t="s">
        <v>19</v>
      </c>
      <c r="C1753" s="11">
        <v>8036.55</v>
      </c>
      <c r="D1753" s="9">
        <v>110</v>
      </c>
      <c r="E1753" s="12" t="s">
        <v>112</v>
      </c>
      <c r="F1753" s="9"/>
      <c r="G1753" s="9"/>
      <c r="H1753" s="13"/>
      <c r="I1753" s="9" t="s">
        <v>16</v>
      </c>
      <c r="J1753" s="9"/>
      <c r="K1753" s="9"/>
      <c r="L1753" s="9"/>
      <c r="M1753" s="9"/>
      <c r="N1753" s="9"/>
      <c r="O1753" s="13"/>
      <c r="P1753" s="9"/>
      <c r="Q1753" s="9"/>
      <c r="R1753" s="10"/>
      <c r="S1753" s="9"/>
      <c r="T1753" s="9"/>
      <c r="U1753" s="9"/>
      <c r="V1753" s="14"/>
      <c r="W1753" s="9"/>
      <c r="X1753" s="9"/>
      <c r="Y1753" s="9"/>
      <c r="Z1753" s="9"/>
      <c r="AA1753" s="9"/>
    </row>
    <row r="1754" spans="1:27" ht="12.75">
      <c r="A1754" s="10">
        <v>45452</v>
      </c>
      <c r="B1754" s="9" t="s">
        <v>21</v>
      </c>
      <c r="C1754" s="11">
        <v>6967.36</v>
      </c>
      <c r="D1754" s="9">
        <v>91</v>
      </c>
      <c r="E1754" s="12" t="s">
        <v>96</v>
      </c>
      <c r="F1754" s="9"/>
      <c r="G1754" s="9"/>
      <c r="H1754" s="13"/>
      <c r="I1754" s="9" t="s">
        <v>11</v>
      </c>
      <c r="J1754" s="9"/>
      <c r="K1754" s="9"/>
      <c r="L1754" s="9"/>
      <c r="M1754" s="9"/>
      <c r="N1754" s="9"/>
      <c r="O1754" s="13"/>
      <c r="P1754" s="9"/>
      <c r="Q1754" s="9"/>
      <c r="R1754" s="10"/>
      <c r="S1754" s="9"/>
      <c r="T1754" s="9"/>
      <c r="U1754" s="9"/>
      <c r="V1754" s="14"/>
      <c r="W1754" s="9"/>
      <c r="X1754" s="9"/>
      <c r="Y1754" s="9"/>
      <c r="Z1754" s="9"/>
      <c r="AA1754" s="9"/>
    </row>
    <row r="1755" spans="1:27" ht="12.75">
      <c r="A1755" s="10">
        <v>45452</v>
      </c>
      <c r="B1755" s="9" t="s">
        <v>43</v>
      </c>
      <c r="C1755" s="11">
        <v>4602.75</v>
      </c>
      <c r="D1755" s="9">
        <v>60</v>
      </c>
      <c r="E1755" s="12" t="s">
        <v>22</v>
      </c>
      <c r="F1755" s="9"/>
      <c r="G1755" s="9"/>
      <c r="H1755" s="13"/>
      <c r="I1755" s="9" t="s">
        <v>11</v>
      </c>
      <c r="J1755" s="9"/>
      <c r="K1755" s="9"/>
      <c r="L1755" s="9"/>
      <c r="M1755" s="9"/>
      <c r="N1755" s="9"/>
      <c r="O1755" s="13"/>
      <c r="P1755" s="9"/>
      <c r="Q1755" s="9"/>
      <c r="R1755" s="10"/>
      <c r="S1755" s="9"/>
      <c r="T1755" s="9"/>
      <c r="U1755" s="9"/>
      <c r="V1755" s="14"/>
      <c r="W1755" s="9"/>
      <c r="X1755" s="9"/>
      <c r="Y1755" s="9"/>
      <c r="Z1755" s="9"/>
      <c r="AA1755" s="9"/>
    </row>
    <row r="1756" spans="1:27" ht="12.75">
      <c r="A1756" s="10">
        <v>45453</v>
      </c>
      <c r="B1756" s="9" t="s">
        <v>286</v>
      </c>
      <c r="C1756" s="11">
        <v>1971.9</v>
      </c>
      <c r="D1756" s="9">
        <v>19</v>
      </c>
      <c r="E1756" s="12" t="s">
        <v>128</v>
      </c>
      <c r="F1756" s="9"/>
      <c r="G1756" s="9"/>
      <c r="H1756" s="13"/>
      <c r="I1756" s="9" t="s">
        <v>11</v>
      </c>
      <c r="J1756" s="10"/>
      <c r="K1756" s="9"/>
      <c r="L1756" s="9"/>
      <c r="M1756" s="9"/>
      <c r="N1756" s="9"/>
      <c r="O1756" s="13"/>
      <c r="P1756" s="9"/>
      <c r="Q1756" s="9"/>
      <c r="R1756" s="10"/>
      <c r="S1756" s="9"/>
      <c r="T1756" s="9"/>
      <c r="U1756" s="9"/>
      <c r="V1756" s="14"/>
      <c r="W1756" s="9"/>
      <c r="X1756" s="9"/>
      <c r="Y1756" s="9"/>
      <c r="Z1756" s="9"/>
      <c r="AA1756" s="9"/>
    </row>
    <row r="1757" spans="1:27" ht="12.75">
      <c r="A1757" s="10">
        <v>45453</v>
      </c>
      <c r="B1757" s="9" t="s">
        <v>9</v>
      </c>
      <c r="C1757" s="11">
        <v>2637.33</v>
      </c>
      <c r="D1757" s="9">
        <v>32</v>
      </c>
      <c r="E1757" s="12" t="s">
        <v>207</v>
      </c>
      <c r="F1757" s="9"/>
      <c r="G1757" s="9"/>
      <c r="H1757" s="13"/>
      <c r="I1757" s="9" t="s">
        <v>11</v>
      </c>
      <c r="J1757" s="10"/>
      <c r="K1757" s="9"/>
      <c r="L1757" s="9"/>
      <c r="M1757" s="9"/>
      <c r="N1757" s="9"/>
      <c r="O1757" s="13"/>
      <c r="P1757" s="9"/>
      <c r="Q1757" s="9"/>
      <c r="R1757" s="10"/>
      <c r="S1757" s="9"/>
      <c r="T1757" s="9"/>
      <c r="U1757" s="9"/>
      <c r="V1757" s="14"/>
      <c r="W1757" s="9"/>
      <c r="X1757" s="9"/>
      <c r="Y1757" s="9"/>
      <c r="Z1757" s="9"/>
      <c r="AA1757" s="9"/>
    </row>
    <row r="1758" spans="1:27" ht="12.75">
      <c r="A1758" s="10">
        <v>45453</v>
      </c>
      <c r="B1758" s="9" t="s">
        <v>12</v>
      </c>
      <c r="C1758" s="11">
        <v>2002.21</v>
      </c>
      <c r="D1758" s="9">
        <v>24</v>
      </c>
      <c r="E1758" s="12" t="s">
        <v>91</v>
      </c>
      <c r="F1758" s="9"/>
      <c r="G1758" s="9"/>
      <c r="H1758" s="13"/>
      <c r="I1758" s="9" t="s">
        <v>11</v>
      </c>
      <c r="J1758" s="10"/>
      <c r="K1758" s="9"/>
      <c r="L1758" s="9"/>
      <c r="M1758" s="9"/>
      <c r="N1758" s="9"/>
      <c r="O1758" s="13"/>
      <c r="P1758" s="9"/>
      <c r="Q1758" s="9"/>
      <c r="R1758" s="10"/>
      <c r="S1758" s="9"/>
      <c r="T1758" s="9"/>
      <c r="U1758" s="9"/>
      <c r="V1758" s="14"/>
      <c r="W1758" s="9"/>
      <c r="X1758" s="9"/>
      <c r="Y1758" s="9"/>
      <c r="Z1758" s="9"/>
      <c r="AA1758" s="9"/>
    </row>
    <row r="1759" spans="1:27" ht="12.75">
      <c r="A1759" s="10">
        <v>45453</v>
      </c>
      <c r="B1759" s="9" t="s">
        <v>14</v>
      </c>
      <c r="C1759" s="11">
        <v>1273.92</v>
      </c>
      <c r="D1759" s="9">
        <v>19</v>
      </c>
      <c r="E1759" s="12" t="s">
        <v>218</v>
      </c>
      <c r="F1759" s="9"/>
      <c r="G1759" s="9"/>
      <c r="H1759" s="13"/>
      <c r="I1759" s="9" t="s">
        <v>16</v>
      </c>
      <c r="J1759" s="10"/>
      <c r="K1759" s="9"/>
      <c r="L1759" s="9"/>
      <c r="M1759" s="9"/>
      <c r="N1759" s="9"/>
      <c r="O1759" s="13"/>
      <c r="P1759" s="9"/>
      <c r="Q1759" s="9"/>
      <c r="R1759" s="10"/>
      <c r="S1759" s="9"/>
      <c r="T1759" s="9"/>
      <c r="U1759" s="9"/>
      <c r="V1759" s="14"/>
      <c r="W1759" s="9"/>
      <c r="X1759" s="9"/>
      <c r="Y1759" s="9"/>
      <c r="Z1759" s="9"/>
      <c r="AA1759" s="9"/>
    </row>
    <row r="1760" spans="1:27" ht="12.75">
      <c r="A1760" s="10">
        <v>45453</v>
      </c>
      <c r="B1760" s="9" t="s">
        <v>45</v>
      </c>
      <c r="C1760" s="11">
        <v>2150.96</v>
      </c>
      <c r="D1760" s="9">
        <v>31</v>
      </c>
      <c r="E1760" s="12" t="s">
        <v>279</v>
      </c>
      <c r="F1760" s="9"/>
      <c r="G1760" s="9"/>
      <c r="H1760" s="13"/>
      <c r="I1760" s="9" t="s">
        <v>11</v>
      </c>
      <c r="J1760" s="10"/>
      <c r="K1760" s="9"/>
      <c r="L1760" s="9"/>
      <c r="M1760" s="9"/>
      <c r="N1760" s="9"/>
      <c r="O1760" s="13"/>
      <c r="P1760" s="9"/>
      <c r="Q1760" s="9"/>
      <c r="R1760" s="10"/>
      <c r="S1760" s="9"/>
      <c r="T1760" s="9"/>
      <c r="U1760" s="9"/>
      <c r="V1760" s="14"/>
      <c r="W1760" s="9"/>
      <c r="X1760" s="9"/>
      <c r="Y1760" s="9"/>
      <c r="Z1760" s="9"/>
      <c r="AA1760" s="9"/>
    </row>
    <row r="1761" spans="1:27" ht="12.75">
      <c r="A1761" s="10">
        <v>45453</v>
      </c>
      <c r="B1761" s="9" t="s">
        <v>289</v>
      </c>
      <c r="C1761" s="11">
        <v>1605.86</v>
      </c>
      <c r="D1761" s="9">
        <v>18</v>
      </c>
      <c r="E1761" s="12" t="s">
        <v>335</v>
      </c>
      <c r="F1761" s="9"/>
      <c r="G1761" s="9"/>
      <c r="H1761" s="13"/>
      <c r="I1761" s="9" t="s">
        <v>11</v>
      </c>
      <c r="J1761" s="9"/>
      <c r="K1761" s="9"/>
      <c r="L1761" s="9"/>
      <c r="M1761" s="9"/>
      <c r="N1761" s="9"/>
      <c r="O1761" s="13"/>
      <c r="P1761" s="9"/>
      <c r="Q1761" s="9"/>
      <c r="R1761" s="10"/>
      <c r="S1761" s="9"/>
      <c r="T1761" s="9"/>
      <c r="U1761" s="9"/>
      <c r="V1761" s="14"/>
      <c r="W1761" s="9"/>
      <c r="X1761" s="9"/>
      <c r="Y1761" s="9"/>
      <c r="Z1761" s="9"/>
      <c r="AA1761" s="9"/>
    </row>
    <row r="1762" spans="1:27" ht="12.75">
      <c r="A1762" s="10">
        <v>45453</v>
      </c>
      <c r="B1762" s="9" t="s">
        <v>17</v>
      </c>
      <c r="C1762" s="11">
        <v>2941.34</v>
      </c>
      <c r="D1762" s="9">
        <v>39</v>
      </c>
      <c r="E1762" s="12" t="s">
        <v>109</v>
      </c>
      <c r="F1762" s="9"/>
      <c r="G1762" s="9"/>
      <c r="H1762" s="13"/>
      <c r="I1762" s="9" t="s">
        <v>16</v>
      </c>
      <c r="J1762" s="9"/>
      <c r="K1762" s="9"/>
      <c r="L1762" s="9"/>
      <c r="M1762" s="9"/>
      <c r="N1762" s="9"/>
      <c r="O1762" s="13"/>
      <c r="P1762" s="9"/>
      <c r="Q1762" s="9"/>
      <c r="R1762" s="10"/>
      <c r="S1762" s="9"/>
      <c r="T1762" s="9"/>
      <c r="U1762" s="9"/>
      <c r="V1762" s="14"/>
      <c r="W1762" s="9"/>
      <c r="X1762" s="9"/>
      <c r="Y1762" s="9"/>
      <c r="Z1762" s="9"/>
      <c r="AA1762" s="9"/>
    </row>
    <row r="1763" spans="1:27" ht="12.75">
      <c r="A1763" s="10">
        <v>45453</v>
      </c>
      <c r="B1763" s="9" t="s">
        <v>19</v>
      </c>
      <c r="C1763" s="11">
        <v>3005.6</v>
      </c>
      <c r="D1763" s="9">
        <v>38</v>
      </c>
      <c r="E1763" s="12" t="s">
        <v>57</v>
      </c>
      <c r="F1763" s="9"/>
      <c r="G1763" s="9"/>
      <c r="H1763" s="13"/>
      <c r="I1763" s="9" t="s">
        <v>16</v>
      </c>
      <c r="J1763" s="9"/>
      <c r="K1763" s="9"/>
      <c r="L1763" s="9"/>
      <c r="M1763" s="9"/>
      <c r="N1763" s="9"/>
      <c r="O1763" s="13"/>
      <c r="P1763" s="9"/>
      <c r="Q1763" s="9"/>
      <c r="R1763" s="10"/>
      <c r="S1763" s="9"/>
      <c r="T1763" s="9"/>
      <c r="U1763" s="9"/>
      <c r="V1763" s="14"/>
      <c r="W1763" s="9"/>
      <c r="X1763" s="9"/>
      <c r="Y1763" s="9"/>
      <c r="Z1763" s="9"/>
      <c r="AA1763" s="9"/>
    </row>
    <row r="1764" spans="1:27" ht="12.75">
      <c r="A1764" s="10">
        <v>45453</v>
      </c>
      <c r="B1764" s="9" t="s">
        <v>21</v>
      </c>
      <c r="C1764" s="11">
        <v>2835.8</v>
      </c>
      <c r="D1764" s="9">
        <v>33</v>
      </c>
      <c r="E1764" s="12" t="s">
        <v>129</v>
      </c>
      <c r="F1764" s="9"/>
      <c r="G1764" s="9"/>
      <c r="H1764" s="13"/>
      <c r="I1764" s="9" t="s">
        <v>11</v>
      </c>
      <c r="J1764" s="9"/>
      <c r="K1764" s="9"/>
      <c r="L1764" s="9"/>
      <c r="M1764" s="9"/>
      <c r="N1764" s="9"/>
      <c r="O1764" s="13"/>
      <c r="P1764" s="9"/>
      <c r="Q1764" s="9"/>
      <c r="R1764" s="10"/>
      <c r="S1764" s="9"/>
      <c r="T1764" s="9"/>
      <c r="U1764" s="9"/>
      <c r="V1764" s="14"/>
      <c r="W1764" s="9"/>
      <c r="X1764" s="9"/>
      <c r="Y1764" s="9"/>
      <c r="Z1764" s="9"/>
      <c r="AA1764" s="9"/>
    </row>
    <row r="1765" spans="1:27" ht="12.75">
      <c r="A1765" s="10">
        <v>45453</v>
      </c>
      <c r="B1765" s="9" t="s">
        <v>43</v>
      </c>
      <c r="C1765" s="11">
        <v>1783.67</v>
      </c>
      <c r="D1765" s="9">
        <v>25</v>
      </c>
      <c r="E1765" s="12" t="s">
        <v>129</v>
      </c>
      <c r="F1765" s="9"/>
      <c r="G1765" s="9"/>
      <c r="H1765" s="13"/>
      <c r="I1765" s="9" t="s">
        <v>11</v>
      </c>
      <c r="J1765" s="9"/>
      <c r="K1765" s="9"/>
      <c r="L1765" s="9"/>
      <c r="M1765" s="9"/>
      <c r="N1765" s="9"/>
      <c r="O1765" s="13"/>
      <c r="P1765" s="9"/>
      <c r="Q1765" s="9"/>
      <c r="R1765" s="10"/>
      <c r="S1765" s="9"/>
      <c r="T1765" s="9"/>
      <c r="U1765" s="9"/>
      <c r="V1765" s="14"/>
      <c r="W1765" s="9"/>
      <c r="X1765" s="9"/>
      <c r="Y1765" s="9"/>
      <c r="Z1765" s="9"/>
      <c r="AA1765" s="9"/>
    </row>
    <row r="1766" spans="1:27" ht="12.75">
      <c r="A1766" s="10">
        <v>45454</v>
      </c>
      <c r="B1766" s="9" t="s">
        <v>286</v>
      </c>
      <c r="C1766" s="11">
        <v>1777.14</v>
      </c>
      <c r="D1766" s="9">
        <v>20</v>
      </c>
      <c r="E1766" s="12" t="s">
        <v>24</v>
      </c>
      <c r="F1766" s="9"/>
      <c r="G1766" s="9"/>
      <c r="H1766" s="13"/>
      <c r="I1766" s="9" t="s">
        <v>11</v>
      </c>
      <c r="J1766" s="10"/>
      <c r="K1766" s="9"/>
      <c r="L1766" s="9"/>
      <c r="M1766" s="9"/>
      <c r="N1766" s="9"/>
      <c r="O1766" s="13"/>
      <c r="P1766" s="9"/>
      <c r="Q1766" s="9"/>
      <c r="R1766" s="10"/>
      <c r="S1766" s="9"/>
      <c r="T1766" s="9"/>
      <c r="U1766" s="9"/>
      <c r="V1766" s="14"/>
      <c r="W1766" s="9"/>
      <c r="X1766" s="9"/>
      <c r="Y1766" s="9"/>
      <c r="Z1766" s="9"/>
      <c r="AA1766" s="9"/>
    </row>
    <row r="1767" spans="1:27" ht="12.75">
      <c r="A1767" s="10">
        <v>45454</v>
      </c>
      <c r="B1767" s="9" t="s">
        <v>9</v>
      </c>
      <c r="C1767" s="11">
        <v>4069.99</v>
      </c>
      <c r="D1767" s="9">
        <v>44</v>
      </c>
      <c r="E1767" s="12" t="s">
        <v>129</v>
      </c>
      <c r="F1767" s="9"/>
      <c r="G1767" s="9"/>
      <c r="H1767" s="13"/>
      <c r="I1767" s="9" t="s">
        <v>11</v>
      </c>
      <c r="J1767" s="10"/>
      <c r="K1767" s="9"/>
      <c r="L1767" s="9"/>
      <c r="M1767" s="9"/>
      <c r="N1767" s="9"/>
      <c r="O1767" s="13"/>
      <c r="P1767" s="9"/>
      <c r="Q1767" s="9"/>
      <c r="R1767" s="10"/>
      <c r="S1767" s="9"/>
      <c r="T1767" s="9"/>
      <c r="U1767" s="9"/>
      <c r="V1767" s="14"/>
      <c r="W1767" s="9"/>
      <c r="X1767" s="9"/>
      <c r="Y1767" s="9"/>
      <c r="Z1767" s="9"/>
      <c r="AA1767" s="9"/>
    </row>
    <row r="1768" spans="1:27" ht="12.75">
      <c r="A1768" s="10">
        <v>45454</v>
      </c>
      <c r="B1768" s="9" t="s">
        <v>12</v>
      </c>
      <c r="C1768" s="11">
        <v>2743.91</v>
      </c>
      <c r="D1768" s="9">
        <v>33</v>
      </c>
      <c r="E1768" s="12" t="s">
        <v>179</v>
      </c>
      <c r="F1768" s="9"/>
      <c r="G1768" s="9"/>
      <c r="H1768" s="13"/>
      <c r="I1768" s="9" t="s">
        <v>11</v>
      </c>
      <c r="J1768" s="10"/>
      <c r="K1768" s="9"/>
      <c r="L1768" s="9"/>
      <c r="M1768" s="9"/>
      <c r="N1768" s="9"/>
      <c r="O1768" s="13"/>
      <c r="P1768" s="9"/>
      <c r="Q1768" s="9"/>
      <c r="R1768" s="10"/>
      <c r="S1768" s="9"/>
      <c r="T1768" s="9"/>
      <c r="U1768" s="9"/>
      <c r="V1768" s="14"/>
      <c r="W1768" s="9"/>
      <c r="X1768" s="9"/>
      <c r="Y1768" s="9"/>
      <c r="Z1768" s="9"/>
      <c r="AA1768" s="9"/>
    </row>
    <row r="1769" spans="1:27" ht="12.75">
      <c r="A1769" s="10">
        <v>45454</v>
      </c>
      <c r="B1769" s="9" t="s">
        <v>14</v>
      </c>
      <c r="C1769" s="11">
        <v>3102.23</v>
      </c>
      <c r="D1769" s="9">
        <v>48</v>
      </c>
      <c r="E1769" s="12" t="s">
        <v>180</v>
      </c>
      <c r="F1769" s="9"/>
      <c r="G1769" s="9"/>
      <c r="H1769" s="13"/>
      <c r="I1769" s="9" t="s">
        <v>16</v>
      </c>
      <c r="J1769" s="10"/>
      <c r="K1769" s="9"/>
      <c r="L1769" s="9"/>
      <c r="M1769" s="9"/>
      <c r="N1769" s="9"/>
      <c r="O1769" s="13"/>
      <c r="P1769" s="9"/>
      <c r="Q1769" s="9"/>
      <c r="R1769" s="10"/>
      <c r="S1769" s="9"/>
      <c r="T1769" s="9"/>
      <c r="U1769" s="9"/>
      <c r="V1769" s="14"/>
      <c r="W1769" s="9"/>
      <c r="X1769" s="9"/>
      <c r="Y1769" s="9"/>
      <c r="Z1769" s="9"/>
      <c r="AA1769" s="9"/>
    </row>
    <row r="1770" spans="1:27" ht="12.75">
      <c r="A1770" s="10">
        <v>45454</v>
      </c>
      <c r="B1770" s="9" t="s">
        <v>45</v>
      </c>
      <c r="C1770" s="11">
        <v>3073.84</v>
      </c>
      <c r="D1770" s="9">
        <v>38</v>
      </c>
      <c r="E1770" s="12" t="s">
        <v>114</v>
      </c>
      <c r="F1770" s="9"/>
      <c r="G1770" s="9"/>
      <c r="H1770" s="13"/>
      <c r="I1770" s="9" t="s">
        <v>11</v>
      </c>
      <c r="J1770" s="10"/>
      <c r="K1770" s="9"/>
      <c r="L1770" s="9"/>
      <c r="M1770" s="9"/>
      <c r="N1770" s="9"/>
      <c r="O1770" s="13"/>
      <c r="P1770" s="9"/>
      <c r="Q1770" s="9"/>
      <c r="R1770" s="10"/>
      <c r="S1770" s="9"/>
      <c r="T1770" s="9"/>
      <c r="U1770" s="9"/>
      <c r="V1770" s="14"/>
      <c r="W1770" s="9"/>
      <c r="X1770" s="9"/>
      <c r="Y1770" s="9"/>
      <c r="Z1770" s="9"/>
      <c r="AA1770" s="9"/>
    </row>
    <row r="1771" spans="1:27" ht="12.75">
      <c r="A1771" s="10">
        <v>45454</v>
      </c>
      <c r="B1771" s="9" t="s">
        <v>289</v>
      </c>
      <c r="C1771" s="11">
        <v>3218.03</v>
      </c>
      <c r="D1771" s="9">
        <v>34</v>
      </c>
      <c r="E1771" s="12" t="s">
        <v>180</v>
      </c>
      <c r="F1771" s="9"/>
      <c r="G1771" s="9"/>
      <c r="H1771" s="13"/>
      <c r="I1771" s="9" t="s">
        <v>11</v>
      </c>
      <c r="J1771" s="9"/>
      <c r="K1771" s="9"/>
      <c r="L1771" s="9"/>
      <c r="M1771" s="9"/>
      <c r="N1771" s="9"/>
      <c r="O1771" s="13"/>
      <c r="P1771" s="9"/>
      <c r="Q1771" s="9"/>
      <c r="R1771" s="10"/>
      <c r="S1771" s="9"/>
      <c r="T1771" s="9"/>
      <c r="U1771" s="9"/>
      <c r="V1771" s="14"/>
      <c r="W1771" s="9"/>
      <c r="X1771" s="9"/>
      <c r="Y1771" s="9"/>
      <c r="Z1771" s="9"/>
      <c r="AA1771" s="9"/>
    </row>
    <row r="1772" spans="1:27" ht="12.75">
      <c r="A1772" s="10">
        <v>45454</v>
      </c>
      <c r="B1772" s="9" t="s">
        <v>17</v>
      </c>
      <c r="C1772" s="11">
        <v>5057.8599999999997</v>
      </c>
      <c r="D1772" s="9">
        <v>53</v>
      </c>
      <c r="E1772" s="12" t="s">
        <v>303</v>
      </c>
      <c r="F1772" s="9"/>
      <c r="G1772" s="9"/>
      <c r="H1772" s="13"/>
      <c r="I1772" s="9" t="s">
        <v>16</v>
      </c>
      <c r="J1772" s="9"/>
      <c r="K1772" s="9"/>
      <c r="L1772" s="9"/>
      <c r="M1772" s="9"/>
      <c r="N1772" s="9"/>
      <c r="O1772" s="13"/>
      <c r="P1772" s="9"/>
      <c r="Q1772" s="9"/>
      <c r="R1772" s="10"/>
      <c r="S1772" s="9"/>
      <c r="T1772" s="9"/>
      <c r="U1772" s="9"/>
      <c r="V1772" s="14"/>
      <c r="W1772" s="9"/>
      <c r="X1772" s="9"/>
      <c r="Y1772" s="9"/>
      <c r="Z1772" s="9"/>
      <c r="AA1772" s="9"/>
    </row>
    <row r="1773" spans="1:27" ht="12.75">
      <c r="A1773" s="10">
        <v>45454</v>
      </c>
      <c r="B1773" s="9" t="s">
        <v>19</v>
      </c>
      <c r="C1773" s="11">
        <v>3535.81</v>
      </c>
      <c r="D1773" s="9">
        <v>44</v>
      </c>
      <c r="E1773" s="12" t="s">
        <v>118</v>
      </c>
      <c r="F1773" s="9"/>
      <c r="G1773" s="9"/>
      <c r="H1773" s="13"/>
      <c r="I1773" s="9" t="s">
        <v>16</v>
      </c>
      <c r="J1773" s="9"/>
      <c r="K1773" s="9"/>
      <c r="L1773" s="9"/>
      <c r="M1773" s="9"/>
      <c r="N1773" s="9"/>
      <c r="O1773" s="13"/>
      <c r="P1773" s="9"/>
      <c r="Q1773" s="9"/>
      <c r="R1773" s="10"/>
      <c r="S1773" s="9"/>
      <c r="T1773" s="9"/>
      <c r="U1773" s="9"/>
      <c r="V1773" s="14"/>
      <c r="W1773" s="9"/>
      <c r="X1773" s="9"/>
      <c r="Y1773" s="9"/>
      <c r="Z1773" s="9"/>
      <c r="AA1773" s="9"/>
    </row>
    <row r="1774" spans="1:27" ht="12.75">
      <c r="A1774" s="10">
        <v>45454</v>
      </c>
      <c r="B1774" s="9" t="s">
        <v>21</v>
      </c>
      <c r="C1774" s="11">
        <v>4130.95</v>
      </c>
      <c r="D1774" s="9">
        <v>52</v>
      </c>
      <c r="E1774" s="12" t="s">
        <v>44</v>
      </c>
      <c r="F1774" s="9"/>
      <c r="G1774" s="9"/>
      <c r="H1774" s="13"/>
      <c r="I1774" s="9" t="s">
        <v>11</v>
      </c>
      <c r="J1774" s="9" t="s">
        <v>370</v>
      </c>
      <c r="K1774" s="9"/>
      <c r="L1774" s="9"/>
      <c r="M1774" s="9"/>
      <c r="N1774" s="9"/>
      <c r="O1774" s="13"/>
      <c r="P1774" s="9"/>
      <c r="Q1774" s="9"/>
      <c r="R1774" s="10"/>
      <c r="S1774" s="9"/>
      <c r="T1774" s="9"/>
      <c r="U1774" s="9"/>
      <c r="V1774" s="14"/>
      <c r="W1774" s="9"/>
      <c r="X1774" s="9"/>
      <c r="Y1774" s="9"/>
      <c r="Z1774" s="9"/>
      <c r="AA1774" s="9"/>
    </row>
    <row r="1775" spans="1:27" ht="12.75">
      <c r="A1775" s="10">
        <v>45454</v>
      </c>
      <c r="B1775" s="9" t="s">
        <v>43</v>
      </c>
      <c r="C1775" s="11">
        <v>2242.88</v>
      </c>
      <c r="D1775" s="9">
        <v>26</v>
      </c>
      <c r="E1775" s="12" t="s">
        <v>46</v>
      </c>
      <c r="F1775" s="9"/>
      <c r="G1775" s="9"/>
      <c r="H1775" s="13"/>
      <c r="I1775" s="9" t="s">
        <v>11</v>
      </c>
      <c r="J1775" s="9"/>
      <c r="K1775" s="9"/>
      <c r="L1775" s="9"/>
      <c r="M1775" s="9"/>
      <c r="N1775" s="9"/>
      <c r="O1775" s="13"/>
      <c r="P1775" s="9"/>
      <c r="Q1775" s="9"/>
      <c r="R1775" s="10"/>
      <c r="S1775" s="9"/>
      <c r="T1775" s="9"/>
      <c r="U1775" s="9"/>
      <c r="V1775" s="14"/>
      <c r="W1775" s="9"/>
      <c r="X1775" s="9"/>
      <c r="Y1775" s="9"/>
      <c r="Z1775" s="9"/>
      <c r="AA1775" s="9"/>
    </row>
    <row r="1776" spans="1:27" ht="12.75">
      <c r="A1776" s="10">
        <v>45455</v>
      </c>
      <c r="B1776" s="9" t="s">
        <v>286</v>
      </c>
      <c r="C1776" s="11">
        <v>3373.05</v>
      </c>
      <c r="D1776" s="9">
        <v>41</v>
      </c>
      <c r="E1776" s="12" t="s">
        <v>70</v>
      </c>
      <c r="F1776" s="9"/>
      <c r="G1776" s="9"/>
      <c r="H1776" s="13"/>
      <c r="I1776" s="9" t="s">
        <v>11</v>
      </c>
      <c r="J1776" s="10"/>
      <c r="K1776" s="9"/>
      <c r="L1776" s="9"/>
      <c r="M1776" s="9"/>
      <c r="N1776" s="9"/>
      <c r="O1776" s="13"/>
      <c r="P1776" s="9"/>
      <c r="Q1776" s="9"/>
      <c r="R1776" s="10"/>
      <c r="S1776" s="9"/>
      <c r="T1776" s="9"/>
      <c r="U1776" s="9"/>
      <c r="V1776" s="14"/>
      <c r="W1776" s="9"/>
      <c r="X1776" s="9"/>
      <c r="Y1776" s="9"/>
      <c r="Z1776" s="9"/>
      <c r="AA1776" s="9"/>
    </row>
    <row r="1777" spans="1:27" ht="12.75">
      <c r="A1777" s="10">
        <v>45455</v>
      </c>
      <c r="B1777" s="9" t="s">
        <v>9</v>
      </c>
      <c r="C1777" s="11">
        <v>3845.78</v>
      </c>
      <c r="D1777" s="9">
        <v>43</v>
      </c>
      <c r="E1777" s="12" t="s">
        <v>126</v>
      </c>
      <c r="F1777" s="9"/>
      <c r="G1777" s="9"/>
      <c r="H1777" s="13"/>
      <c r="I1777" s="9" t="s">
        <v>11</v>
      </c>
      <c r="J1777" s="10"/>
      <c r="K1777" s="9"/>
      <c r="L1777" s="9"/>
      <c r="M1777" s="9"/>
      <c r="N1777" s="9"/>
      <c r="O1777" s="13"/>
      <c r="P1777" s="9"/>
      <c r="Q1777" s="9"/>
      <c r="R1777" s="10"/>
      <c r="S1777" s="9"/>
      <c r="T1777" s="9"/>
      <c r="U1777" s="9"/>
      <c r="V1777" s="14"/>
      <c r="W1777" s="9"/>
      <c r="X1777" s="9"/>
      <c r="Y1777" s="9"/>
      <c r="Z1777" s="9"/>
      <c r="AA1777" s="9"/>
    </row>
    <row r="1778" spans="1:27" ht="12.75">
      <c r="A1778" s="10">
        <v>45455</v>
      </c>
      <c r="B1778" s="9" t="s">
        <v>12</v>
      </c>
      <c r="C1778" s="11">
        <v>5268.56</v>
      </c>
      <c r="D1778" s="9">
        <v>59</v>
      </c>
      <c r="E1778" s="12" t="s">
        <v>112</v>
      </c>
      <c r="F1778" s="9"/>
      <c r="G1778" s="9"/>
      <c r="H1778" s="13"/>
      <c r="I1778" s="9" t="s">
        <v>11</v>
      </c>
      <c r="J1778" s="10"/>
      <c r="K1778" s="9"/>
      <c r="L1778" s="9"/>
      <c r="M1778" s="9"/>
      <c r="N1778" s="9"/>
      <c r="O1778" s="13"/>
      <c r="P1778" s="9"/>
      <c r="Q1778" s="9"/>
      <c r="R1778" s="10"/>
      <c r="S1778" s="9"/>
      <c r="T1778" s="9"/>
      <c r="U1778" s="9"/>
      <c r="V1778" s="14"/>
      <c r="W1778" s="9"/>
      <c r="X1778" s="9"/>
      <c r="Y1778" s="9"/>
      <c r="Z1778" s="9"/>
      <c r="AA1778" s="9"/>
    </row>
    <row r="1779" spans="1:27" ht="12.75">
      <c r="A1779" s="10">
        <v>45455</v>
      </c>
      <c r="B1779" s="9" t="s">
        <v>14</v>
      </c>
      <c r="C1779" s="11">
        <v>6272.15</v>
      </c>
      <c r="D1779" s="9">
        <v>79</v>
      </c>
      <c r="E1779" s="12" t="s">
        <v>371</v>
      </c>
      <c r="F1779" s="9"/>
      <c r="G1779" s="9"/>
      <c r="H1779" s="13"/>
      <c r="I1779" s="9" t="s">
        <v>16</v>
      </c>
      <c r="J1779" s="10"/>
      <c r="K1779" s="9"/>
      <c r="L1779" s="9"/>
      <c r="M1779" s="9"/>
      <c r="N1779" s="9"/>
      <c r="O1779" s="13"/>
      <c r="P1779" s="9"/>
      <c r="Q1779" s="9"/>
      <c r="R1779" s="10"/>
      <c r="S1779" s="9"/>
      <c r="T1779" s="9"/>
      <c r="U1779" s="9"/>
      <c r="V1779" s="14"/>
      <c r="W1779" s="9"/>
      <c r="X1779" s="9"/>
      <c r="Y1779" s="9"/>
      <c r="Z1779" s="9"/>
      <c r="AA1779" s="9"/>
    </row>
    <row r="1780" spans="1:27" ht="12.75">
      <c r="A1780" s="10">
        <v>45455</v>
      </c>
      <c r="B1780" s="9" t="s">
        <v>45</v>
      </c>
      <c r="C1780" s="11">
        <v>6555.62</v>
      </c>
      <c r="D1780" s="9">
        <v>81</v>
      </c>
      <c r="E1780" s="12" t="s">
        <v>10</v>
      </c>
      <c r="F1780" s="9"/>
      <c r="G1780" s="9"/>
      <c r="H1780" s="13"/>
      <c r="I1780" s="9" t="s">
        <v>11</v>
      </c>
      <c r="J1780" s="10"/>
      <c r="K1780" s="9"/>
      <c r="L1780" s="9"/>
      <c r="M1780" s="9"/>
      <c r="N1780" s="9"/>
      <c r="O1780" s="13"/>
      <c r="P1780" s="9"/>
      <c r="Q1780" s="9"/>
      <c r="R1780" s="10"/>
      <c r="S1780" s="9"/>
      <c r="T1780" s="9"/>
      <c r="U1780" s="9"/>
      <c r="V1780" s="14"/>
      <c r="W1780" s="9"/>
      <c r="X1780" s="9"/>
      <c r="Y1780" s="9"/>
      <c r="Z1780" s="9"/>
      <c r="AA1780" s="9"/>
    </row>
    <row r="1781" spans="1:27" ht="12.75">
      <c r="A1781" s="10">
        <v>45455</v>
      </c>
      <c r="B1781" s="9" t="s">
        <v>289</v>
      </c>
      <c r="C1781" s="11">
        <v>4098.8500000000004</v>
      </c>
      <c r="D1781" s="9">
        <v>41</v>
      </c>
      <c r="E1781" s="12" t="s">
        <v>148</v>
      </c>
      <c r="F1781" s="9"/>
      <c r="G1781" s="9"/>
      <c r="H1781" s="13"/>
      <c r="I1781" s="9" t="s">
        <v>11</v>
      </c>
      <c r="J1781" s="9"/>
      <c r="K1781" s="9"/>
      <c r="L1781" s="9"/>
      <c r="M1781" s="9"/>
      <c r="N1781" s="9"/>
      <c r="O1781" s="13"/>
      <c r="P1781" s="9"/>
      <c r="Q1781" s="9"/>
      <c r="R1781" s="10"/>
      <c r="S1781" s="9"/>
      <c r="T1781" s="9"/>
      <c r="U1781" s="9"/>
      <c r="V1781" s="14"/>
      <c r="W1781" s="9"/>
      <c r="X1781" s="9"/>
      <c r="Y1781" s="9"/>
      <c r="Z1781" s="9"/>
      <c r="AA1781" s="9"/>
    </row>
    <row r="1782" spans="1:27" ht="12.75">
      <c r="A1782" s="10">
        <v>45455</v>
      </c>
      <c r="B1782" s="9" t="s">
        <v>17</v>
      </c>
      <c r="C1782" s="11">
        <v>8292.4</v>
      </c>
      <c r="D1782" s="9">
        <v>96</v>
      </c>
      <c r="E1782" s="12" t="s">
        <v>99</v>
      </c>
      <c r="F1782" s="9"/>
      <c r="G1782" s="9"/>
      <c r="H1782" s="13"/>
      <c r="I1782" s="9" t="s">
        <v>16</v>
      </c>
      <c r="J1782" s="9"/>
      <c r="K1782" s="9"/>
      <c r="L1782" s="9"/>
      <c r="M1782" s="9"/>
      <c r="N1782" s="9"/>
      <c r="O1782" s="13"/>
      <c r="P1782" s="9"/>
      <c r="Q1782" s="9"/>
      <c r="R1782" s="10"/>
      <c r="S1782" s="9"/>
      <c r="T1782" s="9"/>
      <c r="U1782" s="9"/>
      <c r="V1782" s="14"/>
      <c r="W1782" s="9"/>
      <c r="X1782" s="9"/>
      <c r="Y1782" s="9"/>
      <c r="Z1782" s="9"/>
      <c r="AA1782" s="9"/>
    </row>
    <row r="1783" spans="1:27" ht="12.75">
      <c r="A1783" s="10">
        <v>45455</v>
      </c>
      <c r="B1783" s="9" t="s">
        <v>19</v>
      </c>
      <c r="C1783" s="11">
        <v>5415.94</v>
      </c>
      <c r="D1783" s="9">
        <v>70</v>
      </c>
      <c r="E1783" s="12" t="s">
        <v>372</v>
      </c>
      <c r="F1783" s="9"/>
      <c r="G1783" s="9"/>
      <c r="H1783" s="13"/>
      <c r="I1783" s="9" t="s">
        <v>16</v>
      </c>
      <c r="J1783" s="9"/>
      <c r="K1783" s="9"/>
      <c r="L1783" s="9"/>
      <c r="M1783" s="9"/>
      <c r="N1783" s="9"/>
      <c r="O1783" s="13"/>
      <c r="P1783" s="9"/>
      <c r="Q1783" s="9"/>
      <c r="R1783" s="10"/>
      <c r="S1783" s="9"/>
      <c r="T1783" s="9"/>
      <c r="U1783" s="9"/>
      <c r="V1783" s="14"/>
      <c r="W1783" s="9"/>
      <c r="X1783" s="9"/>
      <c r="Y1783" s="9"/>
      <c r="Z1783" s="9"/>
      <c r="AA1783" s="9"/>
    </row>
    <row r="1784" spans="1:27" ht="12.75">
      <c r="A1784" s="10">
        <v>45455</v>
      </c>
      <c r="B1784" s="9" t="s">
        <v>21</v>
      </c>
      <c r="C1784" s="11">
        <v>6009.37</v>
      </c>
      <c r="D1784" s="9">
        <v>78</v>
      </c>
      <c r="E1784" s="12" t="s">
        <v>67</v>
      </c>
      <c r="F1784" s="9"/>
      <c r="G1784" s="9"/>
      <c r="H1784" s="13"/>
      <c r="I1784" s="9" t="s">
        <v>11</v>
      </c>
      <c r="J1784" s="9" t="s">
        <v>373</v>
      </c>
      <c r="K1784" s="9"/>
      <c r="L1784" s="9"/>
      <c r="M1784" s="9"/>
      <c r="N1784" s="9"/>
      <c r="O1784" s="13"/>
      <c r="P1784" s="9"/>
      <c r="Q1784" s="9"/>
      <c r="R1784" s="10"/>
      <c r="S1784" s="9"/>
      <c r="T1784" s="9"/>
      <c r="U1784" s="9"/>
      <c r="V1784" s="14"/>
      <c r="W1784" s="9"/>
      <c r="X1784" s="9"/>
      <c r="Y1784" s="9"/>
      <c r="Z1784" s="9"/>
      <c r="AA1784" s="9"/>
    </row>
    <row r="1785" spans="1:27" ht="12.75">
      <c r="A1785" s="10">
        <v>45455</v>
      </c>
      <c r="B1785" s="9" t="s">
        <v>43</v>
      </c>
      <c r="C1785" s="11">
        <v>6822.1</v>
      </c>
      <c r="D1785" s="9">
        <v>86</v>
      </c>
      <c r="E1785" s="12" t="s">
        <v>119</v>
      </c>
      <c r="F1785" s="9"/>
      <c r="G1785" s="9"/>
      <c r="H1785" s="13"/>
      <c r="I1785" s="9" t="s">
        <v>11</v>
      </c>
      <c r="J1785" s="9"/>
      <c r="K1785" s="9"/>
      <c r="L1785" s="9"/>
      <c r="M1785" s="9"/>
      <c r="N1785" s="9"/>
      <c r="O1785" s="13"/>
      <c r="P1785" s="9"/>
      <c r="Q1785" s="9"/>
      <c r="R1785" s="10"/>
      <c r="S1785" s="9"/>
      <c r="T1785" s="9"/>
      <c r="U1785" s="9"/>
      <c r="V1785" s="14"/>
      <c r="W1785" s="9"/>
      <c r="X1785" s="9"/>
      <c r="Y1785" s="9"/>
      <c r="Z1785" s="9"/>
      <c r="AA1785" s="9"/>
    </row>
    <row r="1786" spans="1:27" ht="12.75">
      <c r="A1786" s="10">
        <v>45456</v>
      </c>
      <c r="B1786" s="9" t="s">
        <v>286</v>
      </c>
      <c r="C1786" s="11">
        <v>2300.2399999999998</v>
      </c>
      <c r="D1786" s="9">
        <v>17</v>
      </c>
      <c r="E1786" s="12" t="s">
        <v>74</v>
      </c>
      <c r="F1786" s="9"/>
      <c r="G1786" s="9"/>
      <c r="H1786" s="13"/>
      <c r="I1786" s="9" t="s">
        <v>11</v>
      </c>
      <c r="J1786" s="10"/>
      <c r="K1786" s="9"/>
      <c r="L1786" s="9"/>
      <c r="M1786" s="9"/>
      <c r="N1786" s="9"/>
      <c r="O1786" s="13"/>
      <c r="P1786" s="9"/>
      <c r="Q1786" s="9"/>
      <c r="R1786" s="10"/>
      <c r="S1786" s="9"/>
      <c r="T1786" s="9"/>
      <c r="U1786" s="9"/>
      <c r="V1786" s="14"/>
      <c r="W1786" s="9"/>
      <c r="X1786" s="9"/>
      <c r="Y1786" s="9"/>
      <c r="Z1786" s="9"/>
      <c r="AA1786" s="9"/>
    </row>
    <row r="1787" spans="1:27" ht="12.75">
      <c r="A1787" s="10">
        <v>45456</v>
      </c>
      <c r="B1787" s="9" t="s">
        <v>9</v>
      </c>
      <c r="C1787" s="11">
        <v>3460.13</v>
      </c>
      <c r="D1787" s="9">
        <v>42</v>
      </c>
      <c r="E1787" s="12" t="s">
        <v>27</v>
      </c>
      <c r="F1787" s="9"/>
      <c r="G1787" s="9"/>
      <c r="H1787" s="13"/>
      <c r="I1787" s="9" t="s">
        <v>11</v>
      </c>
      <c r="J1787" s="10"/>
      <c r="K1787" s="9"/>
      <c r="L1787" s="9"/>
      <c r="M1787" s="9"/>
      <c r="N1787" s="9"/>
      <c r="O1787" s="13"/>
      <c r="P1787" s="9"/>
      <c r="Q1787" s="9"/>
      <c r="R1787" s="10"/>
      <c r="S1787" s="9"/>
      <c r="T1787" s="9"/>
      <c r="U1787" s="9"/>
      <c r="V1787" s="14"/>
      <c r="W1787" s="9"/>
      <c r="X1787" s="9"/>
      <c r="Y1787" s="9"/>
      <c r="Z1787" s="9"/>
      <c r="AA1787" s="9"/>
    </row>
    <row r="1788" spans="1:27" ht="12.75">
      <c r="A1788" s="10">
        <v>45456</v>
      </c>
      <c r="B1788" s="9" t="s">
        <v>12</v>
      </c>
      <c r="C1788" s="11">
        <v>2783.5</v>
      </c>
      <c r="D1788" s="9">
        <v>33</v>
      </c>
      <c r="E1788" s="12" t="s">
        <v>84</v>
      </c>
      <c r="F1788" s="9"/>
      <c r="G1788" s="9"/>
      <c r="H1788" s="13"/>
      <c r="I1788" s="9" t="s">
        <v>11</v>
      </c>
      <c r="J1788" s="10"/>
      <c r="K1788" s="9"/>
      <c r="L1788" s="9"/>
      <c r="M1788" s="9"/>
      <c r="N1788" s="9"/>
      <c r="O1788" s="13"/>
      <c r="P1788" s="9"/>
      <c r="Q1788" s="9"/>
      <c r="R1788" s="10"/>
      <c r="S1788" s="9"/>
      <c r="T1788" s="9"/>
      <c r="U1788" s="9"/>
      <c r="V1788" s="14"/>
      <c r="W1788" s="9"/>
      <c r="X1788" s="9"/>
      <c r="Y1788" s="9"/>
      <c r="Z1788" s="9"/>
      <c r="AA1788" s="9"/>
    </row>
    <row r="1789" spans="1:27" ht="12.75">
      <c r="A1789" s="10">
        <v>45456</v>
      </c>
      <c r="B1789" s="9" t="s">
        <v>14</v>
      </c>
      <c r="C1789" s="11">
        <v>3094.91</v>
      </c>
      <c r="D1789" s="9">
        <v>47</v>
      </c>
      <c r="E1789" s="12" t="s">
        <v>303</v>
      </c>
      <c r="F1789" s="9"/>
      <c r="G1789" s="9"/>
      <c r="H1789" s="13"/>
      <c r="I1789" s="9" t="s">
        <v>16</v>
      </c>
      <c r="J1789" s="10"/>
      <c r="K1789" s="9"/>
      <c r="L1789" s="9"/>
      <c r="M1789" s="9"/>
      <c r="N1789" s="9"/>
      <c r="O1789" s="13"/>
      <c r="P1789" s="9"/>
      <c r="Q1789" s="9"/>
      <c r="R1789" s="10"/>
      <c r="S1789" s="9"/>
      <c r="T1789" s="9"/>
      <c r="U1789" s="9"/>
      <c r="V1789" s="14"/>
      <c r="W1789" s="9"/>
      <c r="X1789" s="9"/>
      <c r="Y1789" s="9"/>
      <c r="Z1789" s="9"/>
      <c r="AA1789" s="9"/>
    </row>
    <row r="1790" spans="1:27" ht="12.75">
      <c r="A1790" s="10">
        <v>45456</v>
      </c>
      <c r="B1790" s="9" t="s">
        <v>45</v>
      </c>
      <c r="C1790" s="11">
        <v>4632.1499999999996</v>
      </c>
      <c r="D1790" s="9">
        <v>58</v>
      </c>
      <c r="E1790" s="12" t="s">
        <v>22</v>
      </c>
      <c r="F1790" s="9"/>
      <c r="G1790" s="9"/>
      <c r="H1790" s="13"/>
      <c r="I1790" s="9" t="s">
        <v>11</v>
      </c>
      <c r="J1790" s="10"/>
      <c r="K1790" s="9"/>
      <c r="L1790" s="9"/>
      <c r="M1790" s="9"/>
      <c r="N1790" s="9"/>
      <c r="O1790" s="13"/>
      <c r="P1790" s="9"/>
      <c r="Q1790" s="9"/>
      <c r="R1790" s="10"/>
      <c r="S1790" s="9"/>
      <c r="T1790" s="9"/>
      <c r="U1790" s="9"/>
      <c r="V1790" s="14"/>
      <c r="W1790" s="9"/>
      <c r="X1790" s="9"/>
      <c r="Y1790" s="9"/>
      <c r="Z1790" s="9"/>
      <c r="AA1790" s="9"/>
    </row>
    <row r="1791" spans="1:27" ht="12.75">
      <c r="A1791" s="10">
        <v>45456</v>
      </c>
      <c r="B1791" s="9" t="s">
        <v>289</v>
      </c>
      <c r="C1791" s="11">
        <v>3732.91</v>
      </c>
      <c r="D1791" s="9">
        <v>36</v>
      </c>
      <c r="E1791" s="12" t="s">
        <v>60</v>
      </c>
      <c r="F1791" s="9"/>
      <c r="G1791" s="9"/>
      <c r="H1791" s="13"/>
      <c r="I1791" s="9" t="s">
        <v>11</v>
      </c>
      <c r="J1791" s="9"/>
      <c r="K1791" s="9"/>
      <c r="L1791" s="9"/>
      <c r="M1791" s="9"/>
      <c r="N1791" s="9"/>
      <c r="O1791" s="13"/>
      <c r="P1791" s="9"/>
      <c r="Q1791" s="9"/>
      <c r="R1791" s="10"/>
      <c r="S1791" s="9"/>
      <c r="T1791" s="9"/>
      <c r="U1791" s="9"/>
      <c r="V1791" s="14"/>
      <c r="W1791" s="9"/>
      <c r="X1791" s="9"/>
      <c r="Y1791" s="9"/>
      <c r="Z1791" s="9"/>
      <c r="AA1791" s="9"/>
    </row>
    <row r="1792" spans="1:27" ht="12.75">
      <c r="A1792" s="10">
        <v>45456</v>
      </c>
      <c r="B1792" s="9" t="s">
        <v>17</v>
      </c>
      <c r="C1792" s="11">
        <v>4124.74</v>
      </c>
      <c r="D1792" s="9">
        <v>47</v>
      </c>
      <c r="E1792" s="12" t="s">
        <v>330</v>
      </c>
      <c r="F1792" s="9"/>
      <c r="G1792" s="9"/>
      <c r="H1792" s="13"/>
      <c r="I1792" s="9" t="s">
        <v>16</v>
      </c>
      <c r="J1792" s="9"/>
      <c r="K1792" s="9"/>
      <c r="L1792" s="9"/>
      <c r="M1792" s="9"/>
      <c r="N1792" s="9"/>
      <c r="O1792" s="13"/>
      <c r="P1792" s="9"/>
      <c r="Q1792" s="9"/>
      <c r="R1792" s="10"/>
      <c r="S1792" s="9"/>
      <c r="T1792" s="9"/>
      <c r="U1792" s="9"/>
      <c r="V1792" s="14"/>
      <c r="W1792" s="9"/>
      <c r="X1792" s="9"/>
      <c r="Y1792" s="9"/>
      <c r="Z1792" s="9"/>
      <c r="AA1792" s="9"/>
    </row>
    <row r="1793" spans="1:27" ht="12.75">
      <c r="A1793" s="10">
        <v>45456</v>
      </c>
      <c r="B1793" s="9" t="s">
        <v>19</v>
      </c>
      <c r="C1793" s="11">
        <v>3099.84</v>
      </c>
      <c r="D1793" s="9">
        <v>42</v>
      </c>
      <c r="E1793" s="12" t="s">
        <v>353</v>
      </c>
      <c r="F1793" s="9"/>
      <c r="G1793" s="9"/>
      <c r="H1793" s="13"/>
      <c r="I1793" s="9" t="s">
        <v>16</v>
      </c>
      <c r="J1793" s="9"/>
      <c r="K1793" s="9"/>
      <c r="L1793" s="9"/>
      <c r="M1793" s="9"/>
      <c r="N1793" s="9"/>
      <c r="O1793" s="13"/>
      <c r="P1793" s="9"/>
      <c r="Q1793" s="9"/>
      <c r="R1793" s="10"/>
      <c r="S1793" s="9"/>
      <c r="T1793" s="9"/>
      <c r="U1793" s="9"/>
      <c r="V1793" s="14"/>
      <c r="W1793" s="9"/>
      <c r="X1793" s="9"/>
      <c r="Y1793" s="9"/>
      <c r="Z1793" s="9"/>
      <c r="AA1793" s="9"/>
    </row>
    <row r="1794" spans="1:27" ht="12.75">
      <c r="A1794" s="10">
        <v>45456</v>
      </c>
      <c r="B1794" s="9" t="s">
        <v>21</v>
      </c>
      <c r="C1794" s="11">
        <v>4456.9399999999996</v>
      </c>
      <c r="D1794" s="9">
        <v>53</v>
      </c>
      <c r="E1794" s="12" t="s">
        <v>197</v>
      </c>
      <c r="F1794" s="9"/>
      <c r="G1794" s="9"/>
      <c r="H1794" s="13"/>
      <c r="I1794" s="9" t="s">
        <v>11</v>
      </c>
      <c r="J1794" s="9"/>
      <c r="K1794" s="9"/>
      <c r="L1794" s="9"/>
      <c r="M1794" s="9"/>
      <c r="N1794" s="9"/>
      <c r="O1794" s="13"/>
      <c r="P1794" s="9"/>
      <c r="Q1794" s="9"/>
      <c r="R1794" s="10"/>
      <c r="S1794" s="9"/>
      <c r="T1794" s="9"/>
      <c r="U1794" s="9"/>
      <c r="V1794" s="14"/>
      <c r="W1794" s="9"/>
      <c r="X1794" s="9"/>
      <c r="Y1794" s="9"/>
      <c r="Z1794" s="9"/>
      <c r="AA1794" s="9"/>
    </row>
    <row r="1795" spans="1:27" ht="12.75">
      <c r="A1795" s="10">
        <v>45456</v>
      </c>
      <c r="B1795" s="9" t="s">
        <v>43</v>
      </c>
      <c r="C1795" s="11">
        <v>3418.55</v>
      </c>
      <c r="D1795" s="9">
        <v>36</v>
      </c>
      <c r="E1795" s="12" t="s">
        <v>42</v>
      </c>
      <c r="F1795" s="9"/>
      <c r="G1795" s="9"/>
      <c r="H1795" s="13"/>
      <c r="I1795" s="9" t="s">
        <v>11</v>
      </c>
      <c r="J1795" s="9"/>
      <c r="K1795" s="9"/>
      <c r="L1795" s="9"/>
      <c r="M1795" s="9"/>
      <c r="N1795" s="9"/>
      <c r="O1795" s="13"/>
      <c r="P1795" s="9"/>
      <c r="Q1795" s="9"/>
      <c r="R1795" s="10"/>
      <c r="S1795" s="9"/>
      <c r="T1795" s="9"/>
      <c r="U1795" s="9"/>
      <c r="V1795" s="14"/>
      <c r="W1795" s="9"/>
      <c r="X1795" s="9"/>
      <c r="Y1795" s="9"/>
      <c r="Z1795" s="9"/>
      <c r="AA1795" s="9"/>
    </row>
    <row r="1796" spans="1:27" ht="12.75">
      <c r="A1796" s="10">
        <v>45457</v>
      </c>
      <c r="B1796" s="9" t="s">
        <v>286</v>
      </c>
      <c r="C1796" s="11">
        <v>7288.92</v>
      </c>
      <c r="D1796" s="9">
        <v>74</v>
      </c>
      <c r="E1796" s="12" t="s">
        <v>115</v>
      </c>
      <c r="F1796" s="9"/>
      <c r="G1796" s="9"/>
      <c r="H1796" s="13"/>
      <c r="I1796" s="9" t="s">
        <v>11</v>
      </c>
      <c r="J1796" s="10"/>
      <c r="K1796" s="9"/>
      <c r="L1796" s="9"/>
      <c r="M1796" s="9"/>
      <c r="N1796" s="9"/>
      <c r="O1796" s="13"/>
      <c r="P1796" s="9"/>
      <c r="Q1796" s="9"/>
      <c r="R1796" s="10"/>
      <c r="S1796" s="9"/>
      <c r="T1796" s="9"/>
      <c r="U1796" s="9"/>
      <c r="V1796" s="14"/>
      <c r="W1796" s="9"/>
      <c r="X1796" s="9"/>
      <c r="Y1796" s="9"/>
      <c r="Z1796" s="9"/>
      <c r="AA1796" s="9"/>
    </row>
    <row r="1797" spans="1:27" ht="12.75">
      <c r="A1797" s="10">
        <v>45457</v>
      </c>
      <c r="B1797" s="9" t="s">
        <v>9</v>
      </c>
      <c r="C1797" s="11">
        <v>7357.6</v>
      </c>
      <c r="D1797" s="9">
        <v>82</v>
      </c>
      <c r="E1797" s="12" t="s">
        <v>67</v>
      </c>
      <c r="F1797" s="9"/>
      <c r="G1797" s="9"/>
      <c r="H1797" s="13"/>
      <c r="I1797" s="9" t="s">
        <v>11</v>
      </c>
      <c r="J1797" s="10"/>
      <c r="K1797" s="9"/>
      <c r="L1797" s="9"/>
      <c r="M1797" s="9"/>
      <c r="N1797" s="9"/>
      <c r="O1797" s="13"/>
      <c r="P1797" s="9"/>
      <c r="Q1797" s="9"/>
      <c r="R1797" s="10"/>
      <c r="S1797" s="9"/>
      <c r="T1797" s="9"/>
      <c r="U1797" s="9"/>
      <c r="V1797" s="14"/>
      <c r="W1797" s="9"/>
      <c r="X1797" s="9"/>
      <c r="Y1797" s="9"/>
      <c r="Z1797" s="9"/>
      <c r="AA1797" s="9"/>
    </row>
    <row r="1798" spans="1:27" ht="12.75">
      <c r="A1798" s="10">
        <v>45457</v>
      </c>
      <c r="B1798" s="9" t="s">
        <v>12</v>
      </c>
      <c r="C1798" s="11">
        <v>7525.36</v>
      </c>
      <c r="D1798" s="9">
        <v>79</v>
      </c>
      <c r="E1798" s="12" t="s">
        <v>207</v>
      </c>
      <c r="F1798" s="9"/>
      <c r="G1798" s="9"/>
      <c r="H1798" s="13"/>
      <c r="I1798" s="9" t="s">
        <v>11</v>
      </c>
      <c r="J1798" s="10"/>
      <c r="K1798" s="9"/>
      <c r="L1798" s="9"/>
      <c r="M1798" s="9"/>
      <c r="N1798" s="9"/>
      <c r="O1798" s="13"/>
      <c r="P1798" s="9"/>
      <c r="Q1798" s="9"/>
      <c r="R1798" s="10"/>
      <c r="S1798" s="9"/>
      <c r="T1798" s="9"/>
      <c r="U1798" s="9"/>
      <c r="V1798" s="14"/>
      <c r="W1798" s="9"/>
      <c r="X1798" s="9"/>
      <c r="Y1798" s="9"/>
      <c r="Z1798" s="9"/>
      <c r="AA1798" s="9"/>
    </row>
    <row r="1799" spans="1:27" ht="12.75">
      <c r="A1799" s="10">
        <v>45457</v>
      </c>
      <c r="B1799" s="9" t="s">
        <v>14</v>
      </c>
      <c r="C1799" s="11">
        <v>6019.13</v>
      </c>
      <c r="D1799" s="9">
        <v>78</v>
      </c>
      <c r="E1799" s="12" t="s">
        <v>229</v>
      </c>
      <c r="F1799" s="9"/>
      <c r="G1799" s="9"/>
      <c r="H1799" s="13"/>
      <c r="I1799" s="9" t="s">
        <v>16</v>
      </c>
      <c r="J1799" s="10"/>
      <c r="K1799" s="9"/>
      <c r="L1799" s="9"/>
      <c r="M1799" s="9"/>
      <c r="N1799" s="9"/>
      <c r="O1799" s="13"/>
      <c r="P1799" s="9"/>
      <c r="Q1799" s="9"/>
      <c r="R1799" s="10"/>
      <c r="S1799" s="9"/>
      <c r="T1799" s="9"/>
      <c r="U1799" s="9"/>
      <c r="V1799" s="14"/>
      <c r="W1799" s="9"/>
      <c r="X1799" s="9"/>
      <c r="Y1799" s="9"/>
      <c r="Z1799" s="9"/>
      <c r="AA1799" s="9"/>
    </row>
    <row r="1800" spans="1:27" ht="12.75">
      <c r="A1800" s="10">
        <v>45457</v>
      </c>
      <c r="B1800" s="9" t="s">
        <v>45</v>
      </c>
      <c r="C1800" s="11">
        <v>10356.23</v>
      </c>
      <c r="D1800" s="9">
        <v>118</v>
      </c>
      <c r="E1800" s="12" t="s">
        <v>159</v>
      </c>
      <c r="F1800" s="9"/>
      <c r="G1800" s="9"/>
      <c r="H1800" s="13"/>
      <c r="I1800" s="9" t="s">
        <v>11</v>
      </c>
      <c r="J1800" s="10"/>
      <c r="K1800" s="9"/>
      <c r="L1800" s="9"/>
      <c r="M1800" s="9"/>
      <c r="N1800" s="9"/>
      <c r="O1800" s="13"/>
      <c r="P1800" s="9"/>
      <c r="Q1800" s="9"/>
      <c r="R1800" s="10"/>
      <c r="S1800" s="9"/>
      <c r="T1800" s="9"/>
      <c r="U1800" s="9"/>
      <c r="V1800" s="14"/>
      <c r="W1800" s="9"/>
      <c r="X1800" s="9"/>
      <c r="Y1800" s="9"/>
      <c r="Z1800" s="9"/>
      <c r="AA1800" s="9"/>
    </row>
    <row r="1801" spans="1:27" ht="12.75">
      <c r="A1801" s="10">
        <v>45457</v>
      </c>
      <c r="B1801" s="9" t="s">
        <v>289</v>
      </c>
      <c r="C1801" s="11">
        <v>6196.18</v>
      </c>
      <c r="D1801" s="9">
        <v>60</v>
      </c>
      <c r="E1801" s="12" t="s">
        <v>71</v>
      </c>
      <c r="F1801" s="9"/>
      <c r="G1801" s="9"/>
      <c r="H1801" s="13"/>
      <c r="I1801" s="9" t="s">
        <v>11</v>
      </c>
      <c r="J1801" s="9"/>
      <c r="K1801" s="9"/>
      <c r="L1801" s="9"/>
      <c r="M1801" s="9"/>
      <c r="N1801" s="9"/>
      <c r="O1801" s="13"/>
      <c r="P1801" s="9"/>
      <c r="Q1801" s="9"/>
      <c r="R1801" s="10"/>
      <c r="S1801" s="9"/>
      <c r="T1801" s="9"/>
      <c r="U1801" s="9"/>
      <c r="V1801" s="14"/>
      <c r="W1801" s="9"/>
      <c r="X1801" s="9"/>
      <c r="Y1801" s="9"/>
      <c r="Z1801" s="9"/>
      <c r="AA1801" s="9"/>
    </row>
    <row r="1802" spans="1:27" ht="12.75">
      <c r="A1802" s="10">
        <v>45457</v>
      </c>
      <c r="B1802" s="9" t="s">
        <v>17</v>
      </c>
      <c r="C1802" s="11">
        <v>8845.74</v>
      </c>
      <c r="D1802" s="9">
        <v>99</v>
      </c>
      <c r="E1802" s="12" t="s">
        <v>20</v>
      </c>
      <c r="F1802" s="9"/>
      <c r="G1802" s="9"/>
      <c r="H1802" s="13"/>
      <c r="I1802" s="9" t="s">
        <v>16</v>
      </c>
      <c r="J1802" s="9"/>
      <c r="K1802" s="9"/>
      <c r="L1802" s="9"/>
      <c r="M1802" s="9"/>
      <c r="N1802" s="9"/>
      <c r="O1802" s="13"/>
      <c r="P1802" s="9"/>
      <c r="Q1802" s="9"/>
      <c r="R1802" s="10"/>
      <c r="S1802" s="9"/>
      <c r="T1802" s="9"/>
      <c r="U1802" s="9"/>
      <c r="V1802" s="14"/>
      <c r="W1802" s="9"/>
      <c r="X1802" s="9"/>
      <c r="Y1802" s="9"/>
      <c r="Z1802" s="9"/>
      <c r="AA1802" s="9"/>
    </row>
    <row r="1803" spans="1:27" ht="12.75">
      <c r="A1803" s="10">
        <v>45457</v>
      </c>
      <c r="B1803" s="9" t="s">
        <v>19</v>
      </c>
      <c r="C1803" s="11">
        <v>5375.11</v>
      </c>
      <c r="D1803" s="9">
        <v>78</v>
      </c>
      <c r="E1803" s="12" t="s">
        <v>35</v>
      </c>
      <c r="F1803" s="9"/>
      <c r="G1803" s="9"/>
      <c r="H1803" s="13"/>
      <c r="I1803" s="9" t="s">
        <v>16</v>
      </c>
      <c r="J1803" s="9"/>
      <c r="K1803" s="9"/>
      <c r="L1803" s="9"/>
      <c r="M1803" s="9"/>
      <c r="N1803" s="9"/>
      <c r="O1803" s="13"/>
      <c r="P1803" s="9"/>
      <c r="Q1803" s="9"/>
      <c r="R1803" s="10"/>
      <c r="S1803" s="9"/>
      <c r="T1803" s="9"/>
      <c r="U1803" s="9"/>
      <c r="V1803" s="14"/>
      <c r="W1803" s="9"/>
      <c r="X1803" s="9"/>
      <c r="Y1803" s="9"/>
      <c r="Z1803" s="9"/>
      <c r="AA1803" s="9"/>
    </row>
    <row r="1804" spans="1:27" ht="12.75">
      <c r="A1804" s="10">
        <v>45457</v>
      </c>
      <c r="B1804" s="9" t="s">
        <v>21</v>
      </c>
      <c r="C1804" s="11">
        <v>10079.84</v>
      </c>
      <c r="D1804" s="9">
        <v>116</v>
      </c>
      <c r="E1804" s="12" t="s">
        <v>132</v>
      </c>
      <c r="F1804" s="9"/>
      <c r="G1804" s="9"/>
      <c r="H1804" s="13"/>
      <c r="I1804" s="9" t="s">
        <v>11</v>
      </c>
      <c r="J1804" s="9"/>
      <c r="K1804" s="9"/>
      <c r="L1804" s="9"/>
      <c r="M1804" s="9"/>
      <c r="N1804" s="9"/>
      <c r="O1804" s="13"/>
      <c r="P1804" s="9"/>
      <c r="Q1804" s="9"/>
      <c r="R1804" s="10"/>
      <c r="S1804" s="9"/>
      <c r="T1804" s="9"/>
      <c r="U1804" s="9"/>
      <c r="V1804" s="14"/>
      <c r="W1804" s="9"/>
      <c r="X1804" s="9"/>
      <c r="Y1804" s="9"/>
      <c r="Z1804" s="9"/>
      <c r="AA1804" s="9"/>
    </row>
    <row r="1805" spans="1:27" ht="12.75">
      <c r="A1805" s="10">
        <v>45457</v>
      </c>
      <c r="B1805" s="9" t="s">
        <v>43</v>
      </c>
      <c r="C1805" s="11">
        <v>7717.52</v>
      </c>
      <c r="D1805" s="9">
        <v>92</v>
      </c>
      <c r="E1805" s="12" t="s">
        <v>182</v>
      </c>
      <c r="F1805" s="9"/>
      <c r="G1805" s="9"/>
      <c r="H1805" s="13"/>
      <c r="I1805" s="9" t="s">
        <v>11</v>
      </c>
      <c r="J1805" s="9"/>
      <c r="K1805" s="9"/>
      <c r="L1805" s="9"/>
      <c r="M1805" s="9"/>
      <c r="N1805" s="9"/>
      <c r="O1805" s="13"/>
      <c r="P1805" s="9"/>
      <c r="Q1805" s="9"/>
      <c r="R1805" s="10"/>
      <c r="S1805" s="9"/>
      <c r="T1805" s="9"/>
      <c r="U1805" s="9"/>
      <c r="V1805" s="14"/>
      <c r="W1805" s="9"/>
      <c r="X1805" s="9"/>
      <c r="Y1805" s="9"/>
      <c r="Z1805" s="9"/>
      <c r="AA1805" s="9"/>
    </row>
    <row r="1806" spans="1:27" ht="12.75">
      <c r="A1806" s="10">
        <v>45458</v>
      </c>
      <c r="B1806" s="9" t="s">
        <v>286</v>
      </c>
      <c r="C1806" s="11">
        <v>2896.61</v>
      </c>
      <c r="D1806" s="9">
        <v>35</v>
      </c>
      <c r="E1806" s="12" t="s">
        <v>95</v>
      </c>
      <c r="F1806" s="9"/>
      <c r="G1806" s="9"/>
      <c r="H1806" s="13"/>
      <c r="I1806" s="9" t="s">
        <v>11</v>
      </c>
      <c r="J1806" s="10"/>
      <c r="K1806" s="9"/>
      <c r="L1806" s="9"/>
      <c r="M1806" s="9"/>
      <c r="N1806" s="9"/>
      <c r="O1806" s="13"/>
      <c r="P1806" s="9"/>
      <c r="Q1806" s="9"/>
      <c r="R1806" s="10"/>
      <c r="S1806" s="9"/>
      <c r="T1806" s="9"/>
      <c r="U1806" s="9"/>
      <c r="V1806" s="14"/>
      <c r="W1806" s="9"/>
      <c r="X1806" s="9"/>
      <c r="Y1806" s="9"/>
      <c r="Z1806" s="9"/>
      <c r="AA1806" s="9"/>
    </row>
    <row r="1807" spans="1:27" ht="12.75">
      <c r="A1807" s="10">
        <v>45458</v>
      </c>
      <c r="B1807" s="9" t="s">
        <v>9</v>
      </c>
      <c r="C1807" s="11">
        <v>6195.79</v>
      </c>
      <c r="D1807" s="9">
        <v>64</v>
      </c>
      <c r="E1807" s="12" t="s">
        <v>123</v>
      </c>
      <c r="F1807" s="9"/>
      <c r="G1807" s="9"/>
      <c r="H1807" s="13"/>
      <c r="I1807" s="9" t="s">
        <v>11</v>
      </c>
      <c r="J1807" s="10"/>
      <c r="K1807" s="9"/>
      <c r="L1807" s="9"/>
      <c r="M1807" s="9"/>
      <c r="N1807" s="9"/>
      <c r="O1807" s="13"/>
      <c r="P1807" s="9"/>
      <c r="Q1807" s="9"/>
      <c r="R1807" s="10"/>
      <c r="S1807" s="9"/>
      <c r="T1807" s="9"/>
      <c r="U1807" s="9"/>
      <c r="V1807" s="14"/>
      <c r="W1807" s="9"/>
      <c r="X1807" s="9"/>
      <c r="Y1807" s="9"/>
      <c r="Z1807" s="9"/>
      <c r="AA1807" s="9"/>
    </row>
    <row r="1808" spans="1:27" ht="12.75">
      <c r="A1808" s="10">
        <v>45458</v>
      </c>
      <c r="B1808" s="9" t="s">
        <v>12</v>
      </c>
      <c r="C1808" s="11">
        <v>6668.12</v>
      </c>
      <c r="D1808" s="9">
        <v>74</v>
      </c>
      <c r="E1808" s="12" t="s">
        <v>71</v>
      </c>
      <c r="F1808" s="9"/>
      <c r="G1808" s="9"/>
      <c r="H1808" s="13"/>
      <c r="I1808" s="9" t="s">
        <v>11</v>
      </c>
      <c r="J1808" s="10"/>
      <c r="K1808" s="9"/>
      <c r="L1808" s="9"/>
      <c r="M1808" s="9"/>
      <c r="N1808" s="9"/>
      <c r="O1808" s="13"/>
      <c r="P1808" s="9"/>
      <c r="Q1808" s="9"/>
      <c r="R1808" s="10"/>
      <c r="S1808" s="9"/>
      <c r="T1808" s="9"/>
      <c r="U1808" s="9"/>
      <c r="V1808" s="14"/>
      <c r="W1808" s="9"/>
      <c r="X1808" s="9"/>
      <c r="Y1808" s="9"/>
      <c r="Z1808" s="9"/>
      <c r="AA1808" s="9"/>
    </row>
    <row r="1809" spans="1:27" ht="12.75">
      <c r="A1809" s="10">
        <v>45458</v>
      </c>
      <c r="B1809" s="9" t="s">
        <v>14</v>
      </c>
      <c r="C1809" s="11">
        <v>6081.22</v>
      </c>
      <c r="D1809" s="9">
        <v>84</v>
      </c>
      <c r="E1809" s="12" t="s">
        <v>111</v>
      </c>
      <c r="F1809" s="9"/>
      <c r="G1809" s="9"/>
      <c r="H1809" s="13"/>
      <c r="I1809" s="9" t="s">
        <v>16</v>
      </c>
      <c r="J1809" s="10"/>
      <c r="K1809" s="9"/>
      <c r="L1809" s="9"/>
      <c r="M1809" s="9"/>
      <c r="N1809" s="9"/>
      <c r="O1809" s="13"/>
      <c r="P1809" s="9"/>
      <c r="Q1809" s="9"/>
      <c r="R1809" s="10"/>
      <c r="S1809" s="9"/>
      <c r="T1809" s="9"/>
      <c r="U1809" s="9"/>
      <c r="V1809" s="14"/>
      <c r="W1809" s="9"/>
      <c r="X1809" s="9"/>
      <c r="Y1809" s="9"/>
      <c r="Z1809" s="9"/>
      <c r="AA1809" s="9"/>
    </row>
    <row r="1810" spans="1:27" ht="12.75">
      <c r="A1810" s="10">
        <v>45458</v>
      </c>
      <c r="B1810" s="9" t="s">
        <v>45</v>
      </c>
      <c r="C1810" s="11">
        <v>7497.23</v>
      </c>
      <c r="D1810" s="9">
        <v>92</v>
      </c>
      <c r="E1810" s="12" t="s">
        <v>60</v>
      </c>
      <c r="F1810" s="9"/>
      <c r="G1810" s="9"/>
      <c r="H1810" s="13"/>
      <c r="I1810" s="9" t="s">
        <v>11</v>
      </c>
      <c r="J1810" s="10"/>
      <c r="K1810" s="9"/>
      <c r="L1810" s="9"/>
      <c r="M1810" s="9"/>
      <c r="N1810" s="9"/>
      <c r="O1810" s="13"/>
      <c r="P1810" s="9"/>
      <c r="Q1810" s="9"/>
      <c r="R1810" s="10"/>
      <c r="S1810" s="9"/>
      <c r="T1810" s="9"/>
      <c r="U1810" s="9"/>
      <c r="V1810" s="14"/>
      <c r="W1810" s="9"/>
      <c r="X1810" s="9"/>
      <c r="Y1810" s="9"/>
      <c r="Z1810" s="9"/>
      <c r="AA1810" s="9"/>
    </row>
    <row r="1811" spans="1:27" ht="12.75">
      <c r="A1811" s="10">
        <v>45458</v>
      </c>
      <c r="B1811" s="9" t="s">
        <v>289</v>
      </c>
      <c r="C1811" s="11">
        <v>4475.43</v>
      </c>
      <c r="D1811" s="9">
        <v>49</v>
      </c>
      <c r="E1811" s="12" t="s">
        <v>206</v>
      </c>
      <c r="F1811" s="9"/>
      <c r="G1811" s="9"/>
      <c r="H1811" s="13"/>
      <c r="I1811" s="9" t="s">
        <v>11</v>
      </c>
      <c r="J1811" s="9"/>
      <c r="K1811" s="9"/>
      <c r="L1811" s="9"/>
      <c r="M1811" s="9"/>
      <c r="N1811" s="9"/>
      <c r="O1811" s="13"/>
      <c r="P1811" s="9"/>
      <c r="Q1811" s="9"/>
      <c r="R1811" s="10"/>
      <c r="S1811" s="9"/>
      <c r="T1811" s="9"/>
      <c r="U1811" s="9"/>
      <c r="V1811" s="14"/>
      <c r="W1811" s="9"/>
      <c r="X1811" s="9"/>
      <c r="Y1811" s="9"/>
      <c r="Z1811" s="9"/>
      <c r="AA1811" s="9"/>
    </row>
    <row r="1812" spans="1:27" ht="12.75">
      <c r="A1812" s="10">
        <v>45458</v>
      </c>
      <c r="B1812" s="9" t="s">
        <v>17</v>
      </c>
      <c r="C1812" s="11">
        <v>9074.2800000000007</v>
      </c>
      <c r="D1812" s="9">
        <v>94</v>
      </c>
      <c r="E1812" s="12" t="s">
        <v>140</v>
      </c>
      <c r="F1812" s="9"/>
      <c r="G1812" s="9"/>
      <c r="H1812" s="13"/>
      <c r="I1812" s="9" t="s">
        <v>16</v>
      </c>
      <c r="J1812" s="9"/>
      <c r="K1812" s="9"/>
      <c r="L1812" s="9"/>
      <c r="M1812" s="9"/>
      <c r="N1812" s="9"/>
      <c r="O1812" s="13"/>
      <c r="P1812" s="9"/>
      <c r="Q1812" s="9"/>
      <c r="R1812" s="10"/>
      <c r="S1812" s="9"/>
      <c r="T1812" s="9"/>
      <c r="U1812" s="9"/>
      <c r="V1812" s="14"/>
      <c r="W1812" s="9"/>
      <c r="X1812" s="9"/>
      <c r="Y1812" s="9"/>
      <c r="Z1812" s="9"/>
      <c r="AA1812" s="9"/>
    </row>
    <row r="1813" spans="1:27" ht="12.75">
      <c r="A1813" s="10">
        <v>45458</v>
      </c>
      <c r="B1813" s="9" t="s">
        <v>19</v>
      </c>
      <c r="C1813" s="11">
        <v>6969.35</v>
      </c>
      <c r="D1813" s="9">
        <v>84</v>
      </c>
      <c r="E1813" s="12" t="s">
        <v>242</v>
      </c>
      <c r="F1813" s="9"/>
      <c r="G1813" s="9"/>
      <c r="H1813" s="13"/>
      <c r="I1813" s="9" t="s">
        <v>16</v>
      </c>
      <c r="J1813" s="9"/>
      <c r="K1813" s="9"/>
      <c r="L1813" s="9"/>
      <c r="M1813" s="9"/>
      <c r="N1813" s="9"/>
      <c r="O1813" s="13"/>
      <c r="P1813" s="9"/>
      <c r="Q1813" s="9"/>
      <c r="R1813" s="10"/>
      <c r="S1813" s="9"/>
      <c r="T1813" s="9"/>
      <c r="U1813" s="9"/>
      <c r="V1813" s="14"/>
      <c r="W1813" s="9"/>
      <c r="X1813" s="9"/>
      <c r="Y1813" s="9"/>
      <c r="Z1813" s="9"/>
      <c r="AA1813" s="9"/>
    </row>
    <row r="1814" spans="1:27" ht="12.75">
      <c r="A1814" s="10">
        <v>45458</v>
      </c>
      <c r="B1814" s="9" t="s">
        <v>21</v>
      </c>
      <c r="C1814" s="11">
        <v>9154.52</v>
      </c>
      <c r="D1814" s="9">
        <v>99</v>
      </c>
      <c r="E1814" s="12" t="s">
        <v>33</v>
      </c>
      <c r="F1814" s="9"/>
      <c r="G1814" s="9"/>
      <c r="H1814" s="13"/>
      <c r="I1814" s="9" t="s">
        <v>11</v>
      </c>
      <c r="J1814" s="9"/>
      <c r="K1814" s="9"/>
      <c r="L1814" s="9"/>
      <c r="M1814" s="9"/>
      <c r="N1814" s="9"/>
      <c r="O1814" s="13"/>
      <c r="P1814" s="9"/>
      <c r="Q1814" s="9"/>
      <c r="R1814" s="10"/>
      <c r="S1814" s="9"/>
      <c r="T1814" s="9"/>
      <c r="U1814" s="9"/>
      <c r="V1814" s="14"/>
      <c r="W1814" s="9"/>
      <c r="X1814" s="9"/>
      <c r="Y1814" s="9"/>
      <c r="Z1814" s="9"/>
      <c r="AA1814" s="9"/>
    </row>
    <row r="1815" spans="1:27" ht="12.75">
      <c r="A1815" s="10">
        <v>45458</v>
      </c>
      <c r="B1815" s="9" t="s">
        <v>43</v>
      </c>
      <c r="C1815" s="11">
        <v>6395.55</v>
      </c>
      <c r="D1815" s="9">
        <v>81</v>
      </c>
      <c r="E1815" s="12" t="s">
        <v>91</v>
      </c>
      <c r="F1815" s="9"/>
      <c r="G1815" s="9"/>
      <c r="H1815" s="13"/>
      <c r="I1815" s="9" t="s">
        <v>11</v>
      </c>
      <c r="J1815" s="9"/>
      <c r="K1815" s="9"/>
      <c r="L1815" s="9"/>
      <c r="M1815" s="9"/>
      <c r="N1815" s="9"/>
      <c r="O1815" s="13"/>
      <c r="P1815" s="9"/>
      <c r="Q1815" s="9"/>
      <c r="R1815" s="10"/>
      <c r="S1815" s="9"/>
      <c r="T1815" s="9"/>
      <c r="U1815" s="9"/>
      <c r="V1815" s="14"/>
      <c r="W1815" s="9"/>
      <c r="X1815" s="9"/>
      <c r="Y1815" s="9"/>
      <c r="Z1815" s="9"/>
      <c r="AA1815" s="9"/>
    </row>
    <row r="1816" spans="1:27" ht="12.75">
      <c r="A1816" s="10">
        <v>45459</v>
      </c>
      <c r="B1816" s="9" t="s">
        <v>286</v>
      </c>
      <c r="C1816" s="11">
        <v>3634.08</v>
      </c>
      <c r="D1816" s="9">
        <v>45</v>
      </c>
      <c r="E1816" s="12" t="s">
        <v>122</v>
      </c>
      <c r="F1816" s="9"/>
      <c r="G1816" s="9"/>
      <c r="H1816" s="13"/>
      <c r="I1816" s="9" t="s">
        <v>11</v>
      </c>
      <c r="J1816" s="10"/>
      <c r="K1816" s="9"/>
      <c r="L1816" s="9"/>
      <c r="M1816" s="9"/>
      <c r="N1816" s="9"/>
      <c r="O1816" s="13"/>
      <c r="P1816" s="9"/>
      <c r="Q1816" s="9"/>
      <c r="R1816" s="10"/>
      <c r="S1816" s="9"/>
      <c r="T1816" s="9"/>
      <c r="U1816" s="9"/>
      <c r="V1816" s="14"/>
      <c r="W1816" s="9"/>
      <c r="X1816" s="9"/>
      <c r="Y1816" s="9"/>
      <c r="Z1816" s="9"/>
      <c r="AA1816" s="9"/>
    </row>
    <row r="1817" spans="1:27" ht="12.75">
      <c r="A1817" s="10">
        <v>45459</v>
      </c>
      <c r="B1817" s="9" t="s">
        <v>9</v>
      </c>
      <c r="C1817" s="11">
        <v>5769.03</v>
      </c>
      <c r="D1817" s="9">
        <v>66</v>
      </c>
      <c r="E1817" s="12" t="s">
        <v>175</v>
      </c>
      <c r="F1817" s="9"/>
      <c r="G1817" s="9"/>
      <c r="H1817" s="13"/>
      <c r="I1817" s="9" t="s">
        <v>11</v>
      </c>
      <c r="J1817" s="10"/>
      <c r="K1817" s="9"/>
      <c r="L1817" s="9"/>
      <c r="M1817" s="9"/>
      <c r="N1817" s="9"/>
      <c r="O1817" s="13"/>
      <c r="P1817" s="9"/>
      <c r="Q1817" s="9"/>
      <c r="R1817" s="10"/>
      <c r="S1817" s="9"/>
      <c r="T1817" s="9"/>
      <c r="U1817" s="9"/>
      <c r="V1817" s="14"/>
      <c r="W1817" s="9"/>
      <c r="X1817" s="9"/>
      <c r="Y1817" s="9"/>
      <c r="Z1817" s="9"/>
      <c r="AA1817" s="9"/>
    </row>
    <row r="1818" spans="1:27" ht="12.75">
      <c r="A1818" s="10">
        <v>45459</v>
      </c>
      <c r="B1818" s="9" t="s">
        <v>12</v>
      </c>
      <c r="C1818" s="11">
        <v>4960.66</v>
      </c>
      <c r="D1818" s="9">
        <v>54</v>
      </c>
      <c r="E1818" s="12" t="s">
        <v>122</v>
      </c>
      <c r="F1818" s="9"/>
      <c r="G1818" s="9"/>
      <c r="H1818" s="13"/>
      <c r="I1818" s="9" t="s">
        <v>11</v>
      </c>
      <c r="J1818" s="10"/>
      <c r="K1818" s="9"/>
      <c r="L1818" s="9"/>
      <c r="M1818" s="9"/>
      <c r="N1818" s="9"/>
      <c r="O1818" s="13"/>
      <c r="P1818" s="9"/>
      <c r="Q1818" s="9"/>
      <c r="R1818" s="10"/>
      <c r="S1818" s="9"/>
      <c r="T1818" s="9"/>
      <c r="U1818" s="9"/>
      <c r="V1818" s="14"/>
      <c r="W1818" s="9"/>
      <c r="X1818" s="9"/>
      <c r="Y1818" s="9"/>
      <c r="Z1818" s="9"/>
      <c r="AA1818" s="9"/>
    </row>
    <row r="1819" spans="1:27" ht="12.75">
      <c r="A1819" s="10">
        <v>45459</v>
      </c>
      <c r="B1819" s="9" t="s">
        <v>14</v>
      </c>
      <c r="C1819" s="11">
        <v>8024.2</v>
      </c>
      <c r="D1819" s="9">
        <v>111</v>
      </c>
      <c r="E1819" s="12" t="s">
        <v>137</v>
      </c>
      <c r="F1819" s="9"/>
      <c r="G1819" s="9"/>
      <c r="H1819" s="13"/>
      <c r="I1819" s="9" t="s">
        <v>16</v>
      </c>
      <c r="J1819" s="10"/>
      <c r="K1819" s="9"/>
      <c r="L1819" s="9"/>
      <c r="M1819" s="9"/>
      <c r="N1819" s="9"/>
      <c r="O1819" s="13"/>
      <c r="P1819" s="9"/>
      <c r="Q1819" s="9"/>
      <c r="R1819" s="10"/>
      <c r="S1819" s="9"/>
      <c r="T1819" s="9"/>
      <c r="U1819" s="9"/>
      <c r="V1819" s="14"/>
      <c r="W1819" s="9"/>
      <c r="X1819" s="9"/>
      <c r="Y1819" s="9"/>
      <c r="Z1819" s="9"/>
      <c r="AA1819" s="9"/>
    </row>
    <row r="1820" spans="1:27" ht="12.75">
      <c r="A1820" s="10">
        <v>45459</v>
      </c>
      <c r="B1820" s="9" t="s">
        <v>45</v>
      </c>
      <c r="C1820" s="11">
        <v>5725.09</v>
      </c>
      <c r="D1820" s="9">
        <v>78</v>
      </c>
      <c r="E1820" s="12" t="s">
        <v>132</v>
      </c>
      <c r="F1820" s="9"/>
      <c r="G1820" s="9"/>
      <c r="H1820" s="13"/>
      <c r="I1820" s="9" t="s">
        <v>11</v>
      </c>
      <c r="J1820" s="10"/>
      <c r="K1820" s="9"/>
      <c r="L1820" s="9"/>
      <c r="M1820" s="9"/>
      <c r="N1820" s="9"/>
      <c r="O1820" s="13"/>
      <c r="P1820" s="9"/>
      <c r="Q1820" s="9"/>
      <c r="R1820" s="10"/>
      <c r="S1820" s="9"/>
      <c r="T1820" s="9"/>
      <c r="U1820" s="9"/>
      <c r="V1820" s="14"/>
      <c r="W1820" s="9"/>
      <c r="X1820" s="9"/>
      <c r="Y1820" s="9"/>
      <c r="Z1820" s="9"/>
      <c r="AA1820" s="9"/>
    </row>
    <row r="1821" spans="1:27" ht="12.75">
      <c r="A1821" s="10">
        <v>45459</v>
      </c>
      <c r="B1821" s="9" t="s">
        <v>289</v>
      </c>
      <c r="C1821" s="11">
        <v>5329.86</v>
      </c>
      <c r="D1821" s="9">
        <v>56</v>
      </c>
      <c r="E1821" s="12" t="s">
        <v>22</v>
      </c>
      <c r="F1821" s="9"/>
      <c r="G1821" s="9"/>
      <c r="H1821" s="13"/>
      <c r="I1821" s="9" t="s">
        <v>11</v>
      </c>
      <c r="J1821" s="9"/>
      <c r="K1821" s="9"/>
      <c r="L1821" s="9"/>
      <c r="M1821" s="9"/>
      <c r="N1821" s="9"/>
      <c r="O1821" s="13"/>
      <c r="P1821" s="9"/>
      <c r="Q1821" s="9"/>
      <c r="R1821" s="10"/>
      <c r="S1821" s="9"/>
      <c r="T1821" s="9"/>
      <c r="U1821" s="9"/>
      <c r="V1821" s="14"/>
      <c r="W1821" s="9"/>
      <c r="X1821" s="9"/>
      <c r="Y1821" s="9"/>
      <c r="Z1821" s="9"/>
      <c r="AA1821" s="9"/>
    </row>
    <row r="1822" spans="1:27" ht="12.75">
      <c r="A1822" s="10">
        <v>45459</v>
      </c>
      <c r="B1822" s="9" t="s">
        <v>17</v>
      </c>
      <c r="C1822" s="11">
        <v>10227.36</v>
      </c>
      <c r="D1822" s="9">
        <v>114</v>
      </c>
      <c r="E1822" s="12" t="s">
        <v>41</v>
      </c>
      <c r="F1822" s="9"/>
      <c r="G1822" s="9"/>
      <c r="H1822" s="13"/>
      <c r="I1822" s="9" t="s">
        <v>16</v>
      </c>
      <c r="J1822" s="9"/>
      <c r="K1822" s="9"/>
      <c r="L1822" s="9"/>
      <c r="M1822" s="9"/>
      <c r="N1822" s="9"/>
      <c r="O1822" s="13"/>
      <c r="P1822" s="9"/>
      <c r="Q1822" s="9"/>
      <c r="R1822" s="10"/>
      <c r="S1822" s="9"/>
      <c r="T1822" s="9"/>
      <c r="U1822" s="9"/>
      <c r="V1822" s="14"/>
      <c r="W1822" s="9"/>
      <c r="X1822" s="9"/>
      <c r="Y1822" s="9"/>
      <c r="Z1822" s="9"/>
      <c r="AA1822" s="9"/>
    </row>
    <row r="1823" spans="1:27" ht="12.75">
      <c r="A1823" s="10">
        <v>45459</v>
      </c>
      <c r="B1823" s="9" t="s">
        <v>19</v>
      </c>
      <c r="C1823" s="11">
        <v>6756.1</v>
      </c>
      <c r="D1823" s="9">
        <v>91</v>
      </c>
      <c r="E1823" s="12" t="s">
        <v>226</v>
      </c>
      <c r="F1823" s="9"/>
      <c r="G1823" s="9"/>
      <c r="H1823" s="13"/>
      <c r="I1823" s="9" t="s">
        <v>16</v>
      </c>
      <c r="J1823" s="9"/>
      <c r="K1823" s="9"/>
      <c r="L1823" s="9"/>
      <c r="M1823" s="9"/>
      <c r="N1823" s="9"/>
      <c r="O1823" s="13"/>
      <c r="P1823" s="9"/>
      <c r="Q1823" s="9"/>
      <c r="R1823" s="10"/>
      <c r="S1823" s="9"/>
      <c r="T1823" s="9"/>
      <c r="U1823" s="9"/>
      <c r="V1823" s="14"/>
      <c r="W1823" s="9"/>
      <c r="X1823" s="9"/>
      <c r="Y1823" s="9"/>
      <c r="Z1823" s="9"/>
      <c r="AA1823" s="9"/>
    </row>
    <row r="1824" spans="1:27" ht="12.75">
      <c r="A1824" s="10">
        <v>45459</v>
      </c>
      <c r="B1824" s="9" t="s">
        <v>21</v>
      </c>
      <c r="C1824" s="11">
        <v>7567.54</v>
      </c>
      <c r="D1824" s="9">
        <v>90</v>
      </c>
      <c r="E1824" s="12" t="s">
        <v>24</v>
      </c>
      <c r="F1824" s="9"/>
      <c r="G1824" s="9"/>
      <c r="H1824" s="13"/>
      <c r="I1824" s="9" t="s">
        <v>11</v>
      </c>
      <c r="J1824" s="9"/>
      <c r="K1824" s="9"/>
      <c r="L1824" s="9"/>
      <c r="M1824" s="9"/>
      <c r="N1824" s="9"/>
      <c r="O1824" s="13"/>
      <c r="P1824" s="9"/>
      <c r="Q1824" s="9"/>
      <c r="R1824" s="10"/>
      <c r="S1824" s="9"/>
      <c r="T1824" s="9"/>
      <c r="U1824" s="9"/>
      <c r="V1824" s="14"/>
      <c r="W1824" s="9"/>
      <c r="X1824" s="9"/>
      <c r="Y1824" s="9"/>
      <c r="Z1824" s="9"/>
      <c r="AA1824" s="9"/>
    </row>
    <row r="1825" spans="1:27" ht="12.75">
      <c r="A1825" s="10">
        <v>45459</v>
      </c>
      <c r="B1825" s="9" t="s">
        <v>43</v>
      </c>
      <c r="C1825" s="11">
        <v>4959.43</v>
      </c>
      <c r="D1825" s="9">
        <v>61</v>
      </c>
      <c r="E1825" s="12" t="s">
        <v>199</v>
      </c>
      <c r="F1825" s="9"/>
      <c r="G1825" s="9"/>
      <c r="H1825" s="13"/>
      <c r="I1825" s="9" t="s">
        <v>11</v>
      </c>
      <c r="J1825" s="9"/>
      <c r="K1825" s="9"/>
      <c r="L1825" s="9"/>
      <c r="M1825" s="9"/>
      <c r="N1825" s="9"/>
      <c r="O1825" s="13"/>
      <c r="P1825" s="9"/>
      <c r="Q1825" s="9"/>
      <c r="R1825" s="10"/>
      <c r="S1825" s="9"/>
      <c r="T1825" s="9"/>
      <c r="U1825" s="9"/>
      <c r="V1825" s="14"/>
      <c r="W1825" s="9"/>
      <c r="X1825" s="9"/>
      <c r="Y1825" s="9"/>
      <c r="Z1825" s="9"/>
      <c r="AA1825" s="9"/>
    </row>
    <row r="1826" spans="1:27" ht="12.75">
      <c r="A1826" s="10">
        <v>45460</v>
      </c>
      <c r="B1826" s="9" t="s">
        <v>286</v>
      </c>
      <c r="C1826" s="11">
        <v>1144.1199999999999</v>
      </c>
      <c r="D1826" s="9">
        <v>11</v>
      </c>
      <c r="E1826" s="12" t="s">
        <v>252</v>
      </c>
      <c r="F1826" s="9"/>
      <c r="G1826" s="9"/>
      <c r="H1826" s="13"/>
      <c r="I1826" s="9" t="s">
        <v>11</v>
      </c>
      <c r="J1826" s="10"/>
      <c r="K1826" s="9"/>
      <c r="L1826" s="9"/>
      <c r="M1826" s="9"/>
      <c r="N1826" s="9"/>
      <c r="O1826" s="13"/>
      <c r="P1826" s="9"/>
      <c r="Q1826" s="9"/>
      <c r="R1826" s="10"/>
      <c r="S1826" s="9"/>
      <c r="T1826" s="9"/>
      <c r="U1826" s="9"/>
      <c r="V1826" s="14"/>
      <c r="W1826" s="9"/>
      <c r="X1826" s="9"/>
      <c r="Y1826" s="9"/>
      <c r="Z1826" s="9"/>
      <c r="AA1826" s="9"/>
    </row>
    <row r="1827" spans="1:27" ht="12.75">
      <c r="A1827" s="10">
        <v>45460</v>
      </c>
      <c r="B1827" s="9" t="s">
        <v>9</v>
      </c>
      <c r="C1827" s="11">
        <v>2488.9499999999998</v>
      </c>
      <c r="D1827" s="9">
        <v>26</v>
      </c>
      <c r="E1827" s="12" t="s">
        <v>126</v>
      </c>
      <c r="F1827" s="9"/>
      <c r="G1827" s="9"/>
      <c r="H1827" s="13"/>
      <c r="I1827" s="9" t="s">
        <v>11</v>
      </c>
      <c r="J1827" s="10"/>
      <c r="K1827" s="9"/>
      <c r="L1827" s="9"/>
      <c r="M1827" s="9"/>
      <c r="N1827" s="9"/>
      <c r="O1827" s="13"/>
      <c r="P1827" s="9"/>
      <c r="Q1827" s="9"/>
      <c r="R1827" s="10"/>
      <c r="S1827" s="9"/>
      <c r="T1827" s="9"/>
      <c r="U1827" s="9"/>
      <c r="V1827" s="14"/>
      <c r="W1827" s="9"/>
      <c r="X1827" s="9"/>
      <c r="Y1827" s="9"/>
      <c r="Z1827" s="9"/>
      <c r="AA1827" s="9"/>
    </row>
    <row r="1828" spans="1:27" ht="12.75">
      <c r="A1828" s="10">
        <v>45460</v>
      </c>
      <c r="B1828" s="9" t="s">
        <v>12</v>
      </c>
      <c r="C1828" s="11">
        <v>1854.74</v>
      </c>
      <c r="D1828" s="9">
        <v>18</v>
      </c>
      <c r="E1828" s="12" t="s">
        <v>85</v>
      </c>
      <c r="F1828" s="9"/>
      <c r="G1828" s="9"/>
      <c r="H1828" s="13"/>
      <c r="I1828" s="9" t="s">
        <v>11</v>
      </c>
      <c r="J1828" s="10"/>
      <c r="K1828" s="9"/>
      <c r="L1828" s="9"/>
      <c r="M1828" s="9"/>
      <c r="N1828" s="9"/>
      <c r="O1828" s="13"/>
      <c r="P1828" s="9"/>
      <c r="Q1828" s="9"/>
      <c r="R1828" s="10"/>
      <c r="S1828" s="9"/>
      <c r="T1828" s="9"/>
      <c r="U1828" s="9"/>
      <c r="V1828" s="14"/>
      <c r="W1828" s="9"/>
      <c r="X1828" s="9"/>
      <c r="Y1828" s="9"/>
      <c r="Z1828" s="9"/>
      <c r="AA1828" s="9"/>
    </row>
    <row r="1829" spans="1:27" ht="12.75">
      <c r="A1829" s="10">
        <v>45460</v>
      </c>
      <c r="B1829" s="9" t="s">
        <v>14</v>
      </c>
      <c r="C1829" s="11">
        <v>2760.71</v>
      </c>
      <c r="D1829" s="9">
        <v>39</v>
      </c>
      <c r="E1829" s="12" t="s">
        <v>304</v>
      </c>
      <c r="F1829" s="9"/>
      <c r="G1829" s="9"/>
      <c r="H1829" s="13"/>
      <c r="I1829" s="9" t="s">
        <v>16</v>
      </c>
      <c r="J1829" s="10"/>
      <c r="K1829" s="9"/>
      <c r="L1829" s="9"/>
      <c r="M1829" s="9"/>
      <c r="N1829" s="9"/>
      <c r="O1829" s="13"/>
      <c r="P1829" s="9"/>
      <c r="Q1829" s="9"/>
      <c r="R1829" s="10"/>
      <c r="S1829" s="9"/>
      <c r="T1829" s="9"/>
      <c r="U1829" s="9"/>
      <c r="V1829" s="14"/>
      <c r="W1829" s="9"/>
      <c r="X1829" s="9"/>
      <c r="Y1829" s="9"/>
      <c r="Z1829" s="9"/>
      <c r="AA1829" s="9"/>
    </row>
    <row r="1830" spans="1:27" ht="12.75">
      <c r="A1830" s="10">
        <v>45460</v>
      </c>
      <c r="B1830" s="9" t="s">
        <v>45</v>
      </c>
      <c r="C1830" s="11">
        <v>2983.17</v>
      </c>
      <c r="D1830" s="9">
        <v>43</v>
      </c>
      <c r="E1830" s="12" t="s">
        <v>57</v>
      </c>
      <c r="F1830" s="9"/>
      <c r="G1830" s="9"/>
      <c r="H1830" s="13"/>
      <c r="I1830" s="9" t="s">
        <v>11</v>
      </c>
      <c r="J1830" s="10"/>
      <c r="K1830" s="9"/>
      <c r="L1830" s="9"/>
      <c r="M1830" s="9"/>
      <c r="N1830" s="9"/>
      <c r="O1830" s="13"/>
      <c r="P1830" s="9"/>
      <c r="Q1830" s="9"/>
      <c r="R1830" s="10"/>
      <c r="S1830" s="9"/>
      <c r="T1830" s="9"/>
      <c r="U1830" s="9"/>
      <c r="V1830" s="14"/>
      <c r="W1830" s="9"/>
      <c r="X1830" s="9"/>
      <c r="Y1830" s="9"/>
      <c r="Z1830" s="9"/>
      <c r="AA1830" s="9"/>
    </row>
    <row r="1831" spans="1:27" ht="12.75">
      <c r="A1831" s="10">
        <v>45460</v>
      </c>
      <c r="B1831" s="9" t="s">
        <v>289</v>
      </c>
      <c r="C1831" s="11">
        <v>1477.44</v>
      </c>
      <c r="D1831" s="9">
        <v>18</v>
      </c>
      <c r="E1831" s="12" t="s">
        <v>293</v>
      </c>
      <c r="F1831" s="9"/>
      <c r="G1831" s="9"/>
      <c r="H1831" s="13"/>
      <c r="I1831" s="9" t="s">
        <v>11</v>
      </c>
      <c r="J1831" s="9"/>
      <c r="K1831" s="9"/>
      <c r="L1831" s="9"/>
      <c r="M1831" s="9"/>
      <c r="N1831" s="9"/>
      <c r="O1831" s="13"/>
      <c r="P1831" s="9"/>
      <c r="Q1831" s="9"/>
      <c r="R1831" s="10"/>
      <c r="S1831" s="9"/>
      <c r="T1831" s="9"/>
      <c r="U1831" s="9"/>
      <c r="V1831" s="14"/>
      <c r="W1831" s="9"/>
      <c r="X1831" s="9"/>
      <c r="Y1831" s="9"/>
      <c r="Z1831" s="9"/>
      <c r="AA1831" s="9"/>
    </row>
    <row r="1832" spans="1:27" ht="12.75">
      <c r="A1832" s="10">
        <v>45460</v>
      </c>
      <c r="B1832" s="9" t="s">
        <v>17</v>
      </c>
      <c r="C1832" s="11">
        <v>2234.1799999999998</v>
      </c>
      <c r="D1832" s="9">
        <v>26</v>
      </c>
      <c r="E1832" s="12" t="s">
        <v>109</v>
      </c>
      <c r="F1832" s="9"/>
      <c r="G1832" s="9"/>
      <c r="H1832" s="13"/>
      <c r="I1832" s="9" t="s">
        <v>16</v>
      </c>
      <c r="J1832" s="9"/>
      <c r="K1832" s="9"/>
      <c r="L1832" s="9"/>
      <c r="M1832" s="9"/>
      <c r="N1832" s="9"/>
      <c r="O1832" s="13"/>
      <c r="P1832" s="9"/>
      <c r="Q1832" s="9"/>
      <c r="R1832" s="10"/>
      <c r="S1832" s="9"/>
      <c r="T1832" s="9"/>
      <c r="U1832" s="9"/>
      <c r="V1832" s="14"/>
      <c r="W1832" s="9"/>
      <c r="X1832" s="9"/>
      <c r="Y1832" s="9"/>
      <c r="Z1832" s="9"/>
      <c r="AA1832" s="9"/>
    </row>
    <row r="1833" spans="1:27" ht="12.75">
      <c r="A1833" s="10">
        <v>45460</v>
      </c>
      <c r="B1833" s="9" t="s">
        <v>19</v>
      </c>
      <c r="C1833" s="11">
        <v>2352.06</v>
      </c>
      <c r="D1833" s="9">
        <v>34</v>
      </c>
      <c r="E1833" s="12" t="s">
        <v>36</v>
      </c>
      <c r="F1833" s="9"/>
      <c r="G1833" s="9"/>
      <c r="H1833" s="13"/>
      <c r="I1833" s="9" t="s">
        <v>16</v>
      </c>
      <c r="J1833" s="9" t="s">
        <v>374</v>
      </c>
      <c r="K1833" s="9"/>
      <c r="L1833" s="9"/>
      <c r="M1833" s="9"/>
      <c r="N1833" s="9"/>
      <c r="O1833" s="13"/>
      <c r="P1833" s="9"/>
      <c r="Q1833" s="9"/>
      <c r="R1833" s="10"/>
      <c r="S1833" s="9"/>
      <c r="T1833" s="9"/>
      <c r="U1833" s="9"/>
      <c r="V1833" s="14"/>
      <c r="W1833" s="9"/>
      <c r="X1833" s="9"/>
      <c r="Y1833" s="9"/>
      <c r="Z1833" s="9"/>
      <c r="AA1833" s="9"/>
    </row>
    <row r="1834" spans="1:27" ht="12.75">
      <c r="A1834" s="10">
        <v>45460</v>
      </c>
      <c r="B1834" s="9" t="s">
        <v>21</v>
      </c>
      <c r="C1834" s="11">
        <v>3001.52</v>
      </c>
      <c r="D1834" s="9">
        <v>40</v>
      </c>
      <c r="E1834" s="12" t="s">
        <v>330</v>
      </c>
      <c r="F1834" s="9"/>
      <c r="G1834" s="9"/>
      <c r="H1834" s="13"/>
      <c r="I1834" s="9" t="s">
        <v>11</v>
      </c>
      <c r="J1834" s="9"/>
      <c r="K1834" s="9"/>
      <c r="L1834" s="9"/>
      <c r="M1834" s="9"/>
      <c r="N1834" s="9"/>
      <c r="O1834" s="13"/>
      <c r="P1834" s="9"/>
      <c r="Q1834" s="9"/>
      <c r="R1834" s="10"/>
      <c r="S1834" s="9"/>
      <c r="T1834" s="9"/>
      <c r="U1834" s="9"/>
      <c r="V1834" s="14"/>
      <c r="W1834" s="9"/>
      <c r="X1834" s="9"/>
      <c r="Y1834" s="9"/>
      <c r="Z1834" s="9"/>
      <c r="AA1834" s="9"/>
    </row>
    <row r="1835" spans="1:27" ht="12.75">
      <c r="A1835" s="10">
        <v>45460</v>
      </c>
      <c r="B1835" s="9" t="s">
        <v>43</v>
      </c>
      <c r="C1835" s="11">
        <v>2227.61</v>
      </c>
      <c r="D1835" s="9">
        <v>33</v>
      </c>
      <c r="E1835" s="12" t="s">
        <v>91</v>
      </c>
      <c r="F1835" s="9"/>
      <c r="G1835" s="9"/>
      <c r="H1835" s="13"/>
      <c r="I1835" s="9" t="s">
        <v>11</v>
      </c>
      <c r="J1835" s="9"/>
      <c r="K1835" s="9"/>
      <c r="L1835" s="9"/>
      <c r="M1835" s="9"/>
      <c r="N1835" s="9"/>
      <c r="O1835" s="13"/>
      <c r="P1835" s="9"/>
      <c r="Q1835" s="9"/>
      <c r="R1835" s="10"/>
      <c r="S1835" s="9"/>
      <c r="T1835" s="9"/>
      <c r="U1835" s="9"/>
      <c r="V1835" s="14"/>
      <c r="W1835" s="9"/>
      <c r="X1835" s="9"/>
      <c r="Y1835" s="9"/>
      <c r="Z1835" s="9"/>
      <c r="AA1835" s="9"/>
    </row>
    <row r="1836" spans="1:27" ht="12.75">
      <c r="A1836" s="10">
        <v>45461</v>
      </c>
      <c r="B1836" s="9" t="s">
        <v>286</v>
      </c>
      <c r="C1836" s="11">
        <v>2186.89</v>
      </c>
      <c r="D1836" s="9">
        <v>27</v>
      </c>
      <c r="E1836" s="12" t="s">
        <v>66</v>
      </c>
      <c r="F1836" s="9"/>
      <c r="G1836" s="9"/>
      <c r="H1836" s="13"/>
      <c r="I1836" s="9" t="s">
        <v>11</v>
      </c>
      <c r="J1836" s="10"/>
      <c r="K1836" s="9"/>
      <c r="L1836" s="9"/>
      <c r="M1836" s="9"/>
      <c r="N1836" s="9"/>
      <c r="O1836" s="13"/>
      <c r="P1836" s="9"/>
      <c r="Q1836" s="9"/>
      <c r="R1836" s="10"/>
      <c r="S1836" s="9"/>
      <c r="T1836" s="9"/>
      <c r="U1836" s="9"/>
      <c r="V1836" s="14"/>
      <c r="W1836" s="9"/>
      <c r="X1836" s="9"/>
      <c r="Y1836" s="9"/>
      <c r="Z1836" s="9"/>
      <c r="AA1836" s="9"/>
    </row>
    <row r="1837" spans="1:27" ht="12.75">
      <c r="A1837" s="10">
        <v>45461</v>
      </c>
      <c r="B1837" s="9" t="s">
        <v>9</v>
      </c>
      <c r="C1837" s="11">
        <v>3689.18</v>
      </c>
      <c r="D1837" s="9">
        <v>39</v>
      </c>
      <c r="E1837" s="12" t="s">
        <v>330</v>
      </c>
      <c r="F1837" s="9"/>
      <c r="G1837" s="9"/>
      <c r="H1837" s="13"/>
      <c r="I1837" s="9" t="s">
        <v>11</v>
      </c>
      <c r="J1837" s="10"/>
      <c r="K1837" s="9"/>
      <c r="L1837" s="9"/>
      <c r="M1837" s="9"/>
      <c r="N1837" s="9"/>
      <c r="O1837" s="13"/>
      <c r="P1837" s="9"/>
      <c r="Q1837" s="9"/>
      <c r="R1837" s="10"/>
      <c r="S1837" s="9"/>
      <c r="T1837" s="9"/>
      <c r="U1837" s="9"/>
      <c r="V1837" s="14"/>
      <c r="W1837" s="9"/>
      <c r="X1837" s="9"/>
      <c r="Y1837" s="9"/>
      <c r="Z1837" s="9"/>
      <c r="AA1837" s="9"/>
    </row>
    <row r="1838" spans="1:27" ht="12.75">
      <c r="A1838" s="10">
        <v>45461</v>
      </c>
      <c r="B1838" s="9" t="s">
        <v>12</v>
      </c>
      <c r="C1838" s="11">
        <v>3845.81</v>
      </c>
      <c r="D1838" s="9">
        <v>42</v>
      </c>
      <c r="E1838" s="12" t="s">
        <v>80</v>
      </c>
      <c r="F1838" s="9"/>
      <c r="G1838" s="9"/>
      <c r="H1838" s="13"/>
      <c r="I1838" s="9" t="s">
        <v>11</v>
      </c>
      <c r="J1838" s="10"/>
      <c r="K1838" s="9"/>
      <c r="L1838" s="9"/>
      <c r="M1838" s="9"/>
      <c r="N1838" s="9"/>
      <c r="O1838" s="13"/>
      <c r="P1838" s="9"/>
      <c r="Q1838" s="9"/>
      <c r="R1838" s="10"/>
      <c r="S1838" s="9"/>
      <c r="T1838" s="9"/>
      <c r="U1838" s="9"/>
      <c r="V1838" s="14"/>
      <c r="W1838" s="9"/>
      <c r="X1838" s="9"/>
      <c r="Y1838" s="9"/>
      <c r="Z1838" s="9"/>
      <c r="AA1838" s="9"/>
    </row>
    <row r="1839" spans="1:27" ht="12.75">
      <c r="A1839" s="10">
        <v>45461</v>
      </c>
      <c r="B1839" s="9" t="s">
        <v>14</v>
      </c>
      <c r="C1839" s="11">
        <v>2716.89</v>
      </c>
      <c r="D1839" s="9">
        <v>39</v>
      </c>
      <c r="E1839" s="12" t="s">
        <v>196</v>
      </c>
      <c r="F1839" s="9"/>
      <c r="G1839" s="9"/>
      <c r="H1839" s="13"/>
      <c r="I1839" s="9" t="s">
        <v>16</v>
      </c>
      <c r="J1839" s="10"/>
      <c r="K1839" s="9"/>
      <c r="L1839" s="9"/>
      <c r="M1839" s="9"/>
      <c r="N1839" s="9"/>
      <c r="O1839" s="13"/>
      <c r="P1839" s="9"/>
      <c r="Q1839" s="9"/>
      <c r="R1839" s="10"/>
      <c r="S1839" s="9"/>
      <c r="T1839" s="9"/>
      <c r="U1839" s="9"/>
      <c r="V1839" s="14"/>
      <c r="W1839" s="9"/>
      <c r="X1839" s="9"/>
      <c r="Y1839" s="9"/>
      <c r="Z1839" s="9"/>
      <c r="AA1839" s="9"/>
    </row>
    <row r="1840" spans="1:27" ht="12.75">
      <c r="A1840" s="10">
        <v>45461</v>
      </c>
      <c r="B1840" s="9" t="s">
        <v>45</v>
      </c>
      <c r="C1840" s="11">
        <v>2098.29</v>
      </c>
      <c r="D1840" s="9">
        <v>31</v>
      </c>
      <c r="E1840" s="12" t="s">
        <v>335</v>
      </c>
      <c r="F1840" s="9"/>
      <c r="G1840" s="9"/>
      <c r="H1840" s="13"/>
      <c r="I1840" s="9" t="s">
        <v>11</v>
      </c>
      <c r="J1840" s="10"/>
      <c r="K1840" s="9"/>
      <c r="L1840" s="9"/>
      <c r="M1840" s="9"/>
      <c r="N1840" s="9"/>
      <c r="O1840" s="13"/>
      <c r="P1840" s="9"/>
      <c r="Q1840" s="9"/>
      <c r="R1840" s="10"/>
      <c r="S1840" s="9"/>
      <c r="T1840" s="9"/>
      <c r="U1840" s="9"/>
      <c r="V1840" s="14"/>
      <c r="W1840" s="9"/>
      <c r="X1840" s="9"/>
      <c r="Y1840" s="9"/>
      <c r="Z1840" s="9"/>
      <c r="AA1840" s="9"/>
    </row>
    <row r="1841" spans="1:27" ht="12.75">
      <c r="A1841" s="10">
        <v>45461</v>
      </c>
      <c r="B1841" s="9" t="s">
        <v>289</v>
      </c>
      <c r="C1841" s="11">
        <v>2330.77</v>
      </c>
      <c r="D1841" s="9">
        <v>24</v>
      </c>
      <c r="E1841" s="12" t="s">
        <v>39</v>
      </c>
      <c r="F1841" s="9"/>
      <c r="G1841" s="9"/>
      <c r="H1841" s="13"/>
      <c r="I1841" s="9" t="s">
        <v>11</v>
      </c>
      <c r="J1841" s="9"/>
      <c r="K1841" s="9"/>
      <c r="L1841" s="9"/>
      <c r="M1841" s="9"/>
      <c r="N1841" s="9"/>
      <c r="O1841" s="13"/>
      <c r="P1841" s="9"/>
      <c r="Q1841" s="9"/>
      <c r="R1841" s="10"/>
      <c r="S1841" s="9"/>
      <c r="T1841" s="9"/>
      <c r="U1841" s="9"/>
      <c r="V1841" s="14"/>
      <c r="W1841" s="9"/>
      <c r="X1841" s="9"/>
      <c r="Y1841" s="9"/>
      <c r="Z1841" s="9"/>
      <c r="AA1841" s="9"/>
    </row>
    <row r="1842" spans="1:27" ht="12.75">
      <c r="A1842" s="10">
        <v>45461</v>
      </c>
      <c r="B1842" s="9" t="s">
        <v>17</v>
      </c>
      <c r="C1842" s="11">
        <v>4578.92</v>
      </c>
      <c r="D1842" s="9">
        <v>52</v>
      </c>
      <c r="E1842" s="12" t="s">
        <v>182</v>
      </c>
      <c r="F1842" s="9"/>
      <c r="G1842" s="9"/>
      <c r="H1842" s="13"/>
      <c r="I1842" s="9" t="s">
        <v>16</v>
      </c>
      <c r="J1842" s="9"/>
      <c r="K1842" s="9"/>
      <c r="L1842" s="9"/>
      <c r="M1842" s="9"/>
      <c r="N1842" s="9"/>
      <c r="O1842" s="13"/>
      <c r="P1842" s="9"/>
      <c r="Q1842" s="9"/>
      <c r="R1842" s="10"/>
      <c r="S1842" s="9"/>
      <c r="T1842" s="9"/>
      <c r="U1842" s="9"/>
      <c r="V1842" s="14"/>
      <c r="W1842" s="9"/>
      <c r="X1842" s="9"/>
      <c r="Y1842" s="9"/>
      <c r="Z1842" s="9"/>
      <c r="AA1842" s="9"/>
    </row>
    <row r="1843" spans="1:27" ht="12.75">
      <c r="A1843" s="10">
        <v>45461</v>
      </c>
      <c r="B1843" s="9" t="s">
        <v>19</v>
      </c>
      <c r="C1843" s="11">
        <v>2834.91</v>
      </c>
      <c r="D1843" s="9">
        <v>45</v>
      </c>
      <c r="E1843" s="12" t="s">
        <v>278</v>
      </c>
      <c r="F1843" s="9"/>
      <c r="G1843" s="9"/>
      <c r="H1843" s="13"/>
      <c r="I1843" s="9" t="s">
        <v>16</v>
      </c>
      <c r="J1843" s="9"/>
      <c r="K1843" s="9"/>
      <c r="L1843" s="9"/>
      <c r="M1843" s="9"/>
      <c r="N1843" s="9"/>
      <c r="O1843" s="13"/>
      <c r="P1843" s="9"/>
      <c r="Q1843" s="9"/>
      <c r="R1843" s="10"/>
      <c r="S1843" s="9"/>
      <c r="T1843" s="9"/>
      <c r="U1843" s="9"/>
      <c r="V1843" s="14"/>
      <c r="W1843" s="9"/>
      <c r="X1843" s="9"/>
      <c r="Y1843" s="9"/>
      <c r="Z1843" s="9"/>
      <c r="AA1843" s="9"/>
    </row>
    <row r="1844" spans="1:27" ht="12.75">
      <c r="A1844" s="10">
        <v>45461</v>
      </c>
      <c r="B1844" s="9" t="s">
        <v>21</v>
      </c>
      <c r="C1844" s="11">
        <v>4278.95</v>
      </c>
      <c r="D1844" s="9">
        <v>51</v>
      </c>
      <c r="E1844" s="12" t="s">
        <v>252</v>
      </c>
      <c r="F1844" s="9"/>
      <c r="G1844" s="9"/>
      <c r="H1844" s="13"/>
      <c r="I1844" s="9" t="s">
        <v>11</v>
      </c>
      <c r="J1844" s="9"/>
      <c r="K1844" s="9"/>
      <c r="L1844" s="9"/>
      <c r="M1844" s="9"/>
      <c r="N1844" s="9"/>
      <c r="O1844" s="13"/>
      <c r="P1844" s="9"/>
      <c r="Q1844" s="9"/>
      <c r="R1844" s="10"/>
      <c r="S1844" s="9"/>
      <c r="T1844" s="9"/>
      <c r="U1844" s="9"/>
      <c r="V1844" s="14"/>
      <c r="W1844" s="9"/>
      <c r="X1844" s="9"/>
      <c r="Y1844" s="9"/>
      <c r="Z1844" s="9"/>
      <c r="AA1844" s="9"/>
    </row>
    <row r="1845" spans="1:27" ht="12.75">
      <c r="A1845" s="10">
        <v>45461</v>
      </c>
      <c r="B1845" s="9" t="s">
        <v>43</v>
      </c>
      <c r="C1845" s="11">
        <v>2790.4</v>
      </c>
      <c r="D1845" s="9">
        <v>37</v>
      </c>
      <c r="E1845" s="12" t="s">
        <v>292</v>
      </c>
      <c r="F1845" s="9"/>
      <c r="G1845" s="9"/>
      <c r="H1845" s="13"/>
      <c r="I1845" s="9" t="s">
        <v>11</v>
      </c>
      <c r="J1845" s="9"/>
      <c r="K1845" s="9"/>
      <c r="L1845" s="9"/>
      <c r="M1845" s="9"/>
      <c r="N1845" s="9"/>
      <c r="O1845" s="13"/>
      <c r="P1845" s="9"/>
      <c r="Q1845" s="9"/>
      <c r="R1845" s="10"/>
      <c r="S1845" s="9"/>
      <c r="T1845" s="9"/>
      <c r="U1845" s="9"/>
      <c r="V1845" s="14"/>
      <c r="W1845" s="9"/>
      <c r="X1845" s="9"/>
      <c r="Y1845" s="9"/>
      <c r="Z1845" s="9"/>
      <c r="AA1845" s="9"/>
    </row>
    <row r="1846" spans="1:27" ht="12.75">
      <c r="A1846" s="10">
        <v>45462</v>
      </c>
      <c r="B1846" s="9" t="s">
        <v>286</v>
      </c>
      <c r="C1846" s="11">
        <v>1900.91</v>
      </c>
      <c r="D1846" s="9">
        <v>20</v>
      </c>
      <c r="E1846" s="12" t="s">
        <v>213</v>
      </c>
      <c r="F1846" s="9"/>
      <c r="G1846" s="9"/>
      <c r="H1846" s="13"/>
      <c r="I1846" s="9" t="s">
        <v>11</v>
      </c>
      <c r="J1846" s="10"/>
      <c r="K1846" s="9"/>
      <c r="L1846" s="9"/>
      <c r="M1846" s="9"/>
      <c r="N1846" s="9"/>
      <c r="O1846" s="13"/>
      <c r="P1846" s="9"/>
      <c r="Q1846" s="9"/>
      <c r="R1846" s="10"/>
      <c r="S1846" s="9"/>
      <c r="T1846" s="9"/>
      <c r="U1846" s="9"/>
      <c r="V1846" s="14"/>
      <c r="W1846" s="9"/>
      <c r="X1846" s="9"/>
      <c r="Y1846" s="9"/>
      <c r="Z1846" s="9"/>
      <c r="AA1846" s="9"/>
    </row>
    <row r="1847" spans="1:27" ht="12.75">
      <c r="A1847" s="10">
        <v>45462</v>
      </c>
      <c r="B1847" s="9" t="s">
        <v>9</v>
      </c>
      <c r="C1847" s="11">
        <v>3539.75</v>
      </c>
      <c r="D1847" s="9">
        <v>44</v>
      </c>
      <c r="E1847" s="12" t="s">
        <v>80</v>
      </c>
      <c r="F1847" s="9"/>
      <c r="G1847" s="9"/>
      <c r="H1847" s="13"/>
      <c r="I1847" s="9" t="s">
        <v>11</v>
      </c>
      <c r="J1847" s="10"/>
      <c r="K1847" s="9"/>
      <c r="L1847" s="9"/>
      <c r="M1847" s="9"/>
      <c r="N1847" s="9"/>
      <c r="O1847" s="13"/>
      <c r="P1847" s="9"/>
      <c r="Q1847" s="9"/>
      <c r="R1847" s="10"/>
      <c r="S1847" s="9"/>
      <c r="T1847" s="9"/>
      <c r="U1847" s="9"/>
      <c r="V1847" s="14"/>
      <c r="W1847" s="9"/>
      <c r="X1847" s="9"/>
      <c r="Y1847" s="9"/>
      <c r="Z1847" s="9"/>
      <c r="AA1847" s="9"/>
    </row>
    <row r="1848" spans="1:27" ht="12.75">
      <c r="A1848" s="10">
        <v>45462</v>
      </c>
      <c r="B1848" s="9" t="s">
        <v>12</v>
      </c>
      <c r="C1848" s="11">
        <v>3786.19</v>
      </c>
      <c r="D1848" s="9">
        <v>46</v>
      </c>
      <c r="E1848" s="12" t="s">
        <v>109</v>
      </c>
      <c r="F1848" s="9"/>
      <c r="G1848" s="9"/>
      <c r="H1848" s="13"/>
      <c r="I1848" s="9" t="s">
        <v>11</v>
      </c>
      <c r="J1848" s="10"/>
      <c r="K1848" s="9"/>
      <c r="L1848" s="9"/>
      <c r="M1848" s="9"/>
      <c r="N1848" s="9"/>
      <c r="O1848" s="13"/>
      <c r="P1848" s="9"/>
      <c r="Q1848" s="9"/>
      <c r="R1848" s="10"/>
      <c r="S1848" s="9"/>
      <c r="T1848" s="9"/>
      <c r="U1848" s="9"/>
      <c r="V1848" s="14"/>
      <c r="W1848" s="9"/>
      <c r="X1848" s="9"/>
      <c r="Y1848" s="9"/>
      <c r="Z1848" s="9"/>
      <c r="AA1848" s="9"/>
    </row>
    <row r="1849" spans="1:27" ht="12.75">
      <c r="A1849" s="10">
        <v>45462</v>
      </c>
      <c r="B1849" s="9" t="s">
        <v>14</v>
      </c>
      <c r="C1849" s="11">
        <v>2221.94</v>
      </c>
      <c r="D1849" s="9">
        <v>29</v>
      </c>
      <c r="E1849" s="12" t="s">
        <v>63</v>
      </c>
      <c r="F1849" s="9"/>
      <c r="G1849" s="9"/>
      <c r="H1849" s="13"/>
      <c r="I1849" s="9" t="s">
        <v>16</v>
      </c>
      <c r="J1849" s="10"/>
      <c r="K1849" s="9"/>
      <c r="L1849" s="9"/>
      <c r="M1849" s="9"/>
      <c r="N1849" s="9"/>
      <c r="O1849" s="13"/>
      <c r="P1849" s="9"/>
      <c r="Q1849" s="9"/>
      <c r="R1849" s="10"/>
      <c r="S1849" s="9"/>
      <c r="T1849" s="9"/>
      <c r="U1849" s="9"/>
      <c r="V1849" s="14"/>
      <c r="W1849" s="9"/>
      <c r="X1849" s="9"/>
      <c r="Y1849" s="9"/>
      <c r="Z1849" s="9"/>
      <c r="AA1849" s="9"/>
    </row>
    <row r="1850" spans="1:27" ht="12.75">
      <c r="A1850" s="10">
        <v>45462</v>
      </c>
      <c r="B1850" s="9" t="s">
        <v>45</v>
      </c>
      <c r="C1850" s="11">
        <v>4060.72</v>
      </c>
      <c r="D1850" s="9">
        <v>54</v>
      </c>
      <c r="E1850" s="12" t="s">
        <v>197</v>
      </c>
      <c r="F1850" s="9"/>
      <c r="G1850" s="9"/>
      <c r="H1850" s="13"/>
      <c r="I1850" s="9" t="s">
        <v>11</v>
      </c>
      <c r="J1850" s="10"/>
      <c r="K1850" s="9"/>
      <c r="L1850" s="9"/>
      <c r="M1850" s="9"/>
      <c r="N1850" s="9"/>
      <c r="O1850" s="13"/>
      <c r="P1850" s="9"/>
      <c r="Q1850" s="9"/>
      <c r="R1850" s="10"/>
      <c r="S1850" s="9"/>
      <c r="T1850" s="9"/>
      <c r="U1850" s="9"/>
      <c r="V1850" s="14"/>
      <c r="W1850" s="9"/>
      <c r="X1850" s="9"/>
      <c r="Y1850" s="9"/>
      <c r="Z1850" s="9"/>
      <c r="AA1850" s="9"/>
    </row>
    <row r="1851" spans="1:27" ht="12.75">
      <c r="A1851" s="10">
        <v>45462</v>
      </c>
      <c r="B1851" s="9" t="s">
        <v>289</v>
      </c>
      <c r="C1851" s="11">
        <v>2235.9499999999998</v>
      </c>
      <c r="D1851" s="9">
        <v>23</v>
      </c>
      <c r="E1851" s="12" t="s">
        <v>42</v>
      </c>
      <c r="F1851" s="9"/>
      <c r="G1851" s="9"/>
      <c r="H1851" s="13"/>
      <c r="I1851" s="9" t="s">
        <v>11</v>
      </c>
      <c r="J1851" s="9"/>
      <c r="K1851" s="9"/>
      <c r="L1851" s="9"/>
      <c r="M1851" s="9"/>
      <c r="N1851" s="9"/>
      <c r="O1851" s="13"/>
      <c r="P1851" s="9"/>
      <c r="Q1851" s="9"/>
      <c r="R1851" s="10"/>
      <c r="S1851" s="9"/>
      <c r="T1851" s="9"/>
      <c r="U1851" s="9"/>
      <c r="V1851" s="14"/>
      <c r="W1851" s="9"/>
      <c r="X1851" s="9"/>
      <c r="Y1851" s="9"/>
      <c r="Z1851" s="9"/>
      <c r="AA1851" s="9"/>
    </row>
    <row r="1852" spans="1:27" ht="12.75">
      <c r="A1852" s="10">
        <v>45462</v>
      </c>
      <c r="B1852" s="9" t="s">
        <v>17</v>
      </c>
      <c r="C1852" s="11">
        <v>3069.06</v>
      </c>
      <c r="D1852" s="9">
        <v>39</v>
      </c>
      <c r="E1852" s="12" t="s">
        <v>140</v>
      </c>
      <c r="F1852" s="9"/>
      <c r="G1852" s="9"/>
      <c r="H1852" s="13"/>
      <c r="I1852" s="9" t="s">
        <v>16</v>
      </c>
      <c r="J1852" s="9"/>
      <c r="K1852" s="9"/>
      <c r="L1852" s="9"/>
      <c r="M1852" s="9"/>
      <c r="N1852" s="9"/>
      <c r="O1852" s="13"/>
      <c r="P1852" s="9"/>
      <c r="Q1852" s="9"/>
      <c r="R1852" s="10"/>
      <c r="S1852" s="9"/>
      <c r="T1852" s="9"/>
      <c r="U1852" s="9"/>
      <c r="V1852" s="14"/>
      <c r="W1852" s="9"/>
      <c r="X1852" s="9"/>
      <c r="Y1852" s="9"/>
      <c r="Z1852" s="9"/>
      <c r="AA1852" s="9"/>
    </row>
    <row r="1853" spans="1:27" ht="12.75">
      <c r="A1853" s="10">
        <v>45462</v>
      </c>
      <c r="B1853" s="9" t="s">
        <v>19</v>
      </c>
      <c r="C1853" s="11">
        <v>1907.84</v>
      </c>
      <c r="D1853" s="9">
        <v>25</v>
      </c>
      <c r="E1853" s="12" t="s">
        <v>49</v>
      </c>
      <c r="F1853" s="9"/>
      <c r="G1853" s="9"/>
      <c r="H1853" s="13"/>
      <c r="I1853" s="9" t="s">
        <v>16</v>
      </c>
      <c r="J1853" s="9"/>
      <c r="K1853" s="9"/>
      <c r="L1853" s="9"/>
      <c r="M1853" s="9"/>
      <c r="N1853" s="9"/>
      <c r="O1853" s="13"/>
      <c r="P1853" s="9"/>
      <c r="Q1853" s="9"/>
      <c r="R1853" s="10"/>
      <c r="S1853" s="9"/>
      <c r="T1853" s="9"/>
      <c r="U1853" s="9"/>
      <c r="V1853" s="14"/>
      <c r="W1853" s="9"/>
      <c r="X1853" s="9"/>
      <c r="Y1853" s="9"/>
      <c r="Z1853" s="9"/>
      <c r="AA1853" s="9"/>
    </row>
    <row r="1854" spans="1:27" ht="12.75">
      <c r="A1854" s="10">
        <v>45462</v>
      </c>
      <c r="B1854" s="9" t="s">
        <v>21</v>
      </c>
      <c r="C1854" s="11">
        <v>3619.65</v>
      </c>
      <c r="D1854" s="9">
        <v>44</v>
      </c>
      <c r="E1854" s="12" t="s">
        <v>110</v>
      </c>
      <c r="F1854" s="9"/>
      <c r="G1854" s="9"/>
      <c r="H1854" s="13"/>
      <c r="I1854" s="9" t="s">
        <v>11</v>
      </c>
      <c r="J1854" s="9"/>
      <c r="K1854" s="9"/>
      <c r="L1854" s="9"/>
      <c r="M1854" s="9"/>
      <c r="N1854" s="9"/>
      <c r="O1854" s="13"/>
      <c r="P1854" s="9"/>
      <c r="Q1854" s="9"/>
      <c r="R1854" s="10"/>
      <c r="S1854" s="9"/>
      <c r="T1854" s="9"/>
      <c r="U1854" s="9"/>
      <c r="V1854" s="14"/>
      <c r="W1854" s="9"/>
      <c r="X1854" s="9"/>
      <c r="Y1854" s="9"/>
      <c r="Z1854" s="9"/>
      <c r="AA1854" s="9"/>
    </row>
    <row r="1855" spans="1:27" ht="12.75">
      <c r="A1855" s="10">
        <v>45462</v>
      </c>
      <c r="B1855" s="9" t="s">
        <v>43</v>
      </c>
      <c r="C1855" s="11">
        <v>2869.41</v>
      </c>
      <c r="D1855" s="9">
        <v>35</v>
      </c>
      <c r="E1855" s="12" t="s">
        <v>95</v>
      </c>
      <c r="F1855" s="9"/>
      <c r="G1855" s="9"/>
      <c r="H1855" s="13"/>
      <c r="I1855" s="9" t="s">
        <v>11</v>
      </c>
      <c r="J1855" s="9"/>
      <c r="K1855" s="9"/>
      <c r="L1855" s="9"/>
      <c r="M1855" s="9"/>
      <c r="N1855" s="9"/>
      <c r="O1855" s="13"/>
      <c r="P1855" s="9"/>
      <c r="Q1855" s="9"/>
      <c r="R1855" s="10"/>
      <c r="S1855" s="9"/>
      <c r="T1855" s="9"/>
      <c r="U1855" s="9"/>
      <c r="V1855" s="14"/>
      <c r="W1855" s="9"/>
      <c r="X1855" s="9"/>
      <c r="Y1855" s="9"/>
      <c r="Z1855" s="9"/>
      <c r="AA1855" s="9"/>
    </row>
    <row r="1856" spans="1:27" ht="12.75">
      <c r="A1856" s="10">
        <v>45463</v>
      </c>
      <c r="B1856" s="9" t="s">
        <v>286</v>
      </c>
      <c r="C1856" s="11">
        <v>1082.5</v>
      </c>
      <c r="D1856" s="9">
        <v>15</v>
      </c>
      <c r="E1856" s="12" t="s">
        <v>244</v>
      </c>
      <c r="F1856" s="9"/>
      <c r="G1856" s="9"/>
      <c r="H1856" s="13"/>
      <c r="I1856" s="9" t="s">
        <v>11</v>
      </c>
      <c r="J1856" s="10"/>
      <c r="K1856" s="9"/>
      <c r="L1856" s="9"/>
      <c r="M1856" s="9"/>
      <c r="N1856" s="9"/>
      <c r="O1856" s="13"/>
      <c r="P1856" s="9"/>
      <c r="Q1856" s="9"/>
      <c r="R1856" s="10"/>
      <c r="S1856" s="9"/>
      <c r="T1856" s="9"/>
      <c r="U1856" s="9"/>
      <c r="V1856" s="14"/>
      <c r="W1856" s="9"/>
      <c r="X1856" s="9"/>
      <c r="Y1856" s="9"/>
      <c r="Z1856" s="9"/>
      <c r="AA1856" s="9"/>
    </row>
    <row r="1857" spans="1:27" ht="12.75">
      <c r="A1857" s="10">
        <v>45463</v>
      </c>
      <c r="B1857" s="9" t="s">
        <v>9</v>
      </c>
      <c r="C1857" s="11">
        <v>3714.79</v>
      </c>
      <c r="D1857" s="9">
        <v>44</v>
      </c>
      <c r="E1857" s="12" t="s">
        <v>160</v>
      </c>
      <c r="F1857" s="9"/>
      <c r="G1857" s="9"/>
      <c r="H1857" s="13"/>
      <c r="I1857" s="9" t="s">
        <v>11</v>
      </c>
      <c r="J1857" s="10"/>
      <c r="K1857" s="9"/>
      <c r="L1857" s="9"/>
      <c r="M1857" s="9"/>
      <c r="N1857" s="9"/>
      <c r="O1857" s="13"/>
      <c r="P1857" s="9"/>
      <c r="Q1857" s="9"/>
      <c r="R1857" s="10"/>
      <c r="S1857" s="9"/>
      <c r="T1857" s="9"/>
      <c r="U1857" s="9"/>
      <c r="V1857" s="14"/>
      <c r="W1857" s="9"/>
      <c r="X1857" s="9"/>
      <c r="Y1857" s="9"/>
      <c r="Z1857" s="9"/>
      <c r="AA1857" s="9"/>
    </row>
    <row r="1858" spans="1:27" ht="12.75">
      <c r="A1858" s="10">
        <v>45463</v>
      </c>
      <c r="B1858" s="9" t="s">
        <v>12</v>
      </c>
      <c r="C1858" s="11">
        <v>3394.58</v>
      </c>
      <c r="D1858" s="9">
        <v>43</v>
      </c>
      <c r="E1858" s="12" t="s">
        <v>57</v>
      </c>
      <c r="F1858" s="9"/>
      <c r="G1858" s="9"/>
      <c r="H1858" s="13"/>
      <c r="I1858" s="9" t="s">
        <v>11</v>
      </c>
      <c r="J1858" s="10"/>
      <c r="K1858" s="9"/>
      <c r="L1858" s="9"/>
      <c r="M1858" s="9"/>
      <c r="N1858" s="9"/>
      <c r="O1858" s="13"/>
      <c r="P1858" s="9"/>
      <c r="Q1858" s="9"/>
      <c r="R1858" s="10"/>
      <c r="S1858" s="9"/>
      <c r="T1858" s="9"/>
      <c r="U1858" s="9"/>
      <c r="V1858" s="14"/>
      <c r="W1858" s="9"/>
      <c r="X1858" s="9"/>
      <c r="Y1858" s="9"/>
      <c r="Z1858" s="9"/>
      <c r="AA1858" s="9"/>
    </row>
    <row r="1859" spans="1:27" ht="12.75">
      <c r="A1859" s="10">
        <v>45463</v>
      </c>
      <c r="B1859" s="9" t="s">
        <v>14</v>
      </c>
      <c r="C1859" s="11">
        <v>4300.25</v>
      </c>
      <c r="D1859" s="9">
        <v>48</v>
      </c>
      <c r="E1859" s="12" t="s">
        <v>106</v>
      </c>
      <c r="F1859" s="9"/>
      <c r="G1859" s="9"/>
      <c r="H1859" s="13"/>
      <c r="I1859" s="9" t="s">
        <v>16</v>
      </c>
      <c r="J1859" s="10"/>
      <c r="K1859" s="9"/>
      <c r="L1859" s="9"/>
      <c r="M1859" s="9"/>
      <c r="N1859" s="9"/>
      <c r="O1859" s="13"/>
      <c r="P1859" s="9"/>
      <c r="Q1859" s="9"/>
      <c r="R1859" s="10"/>
      <c r="S1859" s="9"/>
      <c r="T1859" s="9"/>
      <c r="U1859" s="9"/>
      <c r="V1859" s="14"/>
      <c r="W1859" s="9"/>
      <c r="X1859" s="9"/>
      <c r="Y1859" s="9"/>
      <c r="Z1859" s="9"/>
      <c r="AA1859" s="9"/>
    </row>
    <row r="1860" spans="1:27" ht="12.75">
      <c r="A1860" s="10">
        <v>45463</v>
      </c>
      <c r="B1860" s="9" t="s">
        <v>45</v>
      </c>
      <c r="C1860" s="11">
        <v>4246.37</v>
      </c>
      <c r="D1860" s="9">
        <v>53</v>
      </c>
      <c r="E1860" s="12" t="s">
        <v>57</v>
      </c>
      <c r="F1860" s="9"/>
      <c r="G1860" s="9"/>
      <c r="H1860" s="13"/>
      <c r="I1860" s="9" t="s">
        <v>11</v>
      </c>
      <c r="J1860" s="10"/>
      <c r="K1860" s="9"/>
      <c r="L1860" s="9"/>
      <c r="M1860" s="9"/>
      <c r="N1860" s="9"/>
      <c r="O1860" s="13"/>
      <c r="P1860" s="9"/>
      <c r="Q1860" s="9"/>
      <c r="R1860" s="10"/>
      <c r="S1860" s="9"/>
      <c r="T1860" s="9"/>
      <c r="U1860" s="9"/>
      <c r="V1860" s="14"/>
      <c r="W1860" s="9"/>
      <c r="X1860" s="9"/>
      <c r="Y1860" s="9"/>
      <c r="Z1860" s="9"/>
      <c r="AA1860" s="9"/>
    </row>
    <row r="1861" spans="1:27" ht="12.75">
      <c r="A1861" s="10">
        <v>45463</v>
      </c>
      <c r="B1861" s="9" t="s">
        <v>289</v>
      </c>
      <c r="C1861" s="11">
        <v>3358.59</v>
      </c>
      <c r="D1861" s="9">
        <v>33</v>
      </c>
      <c r="E1861" s="12" t="s">
        <v>173</v>
      </c>
      <c r="F1861" s="9"/>
      <c r="G1861" s="9"/>
      <c r="H1861" s="13"/>
      <c r="I1861" s="9" t="s">
        <v>11</v>
      </c>
      <c r="J1861" s="9"/>
      <c r="K1861" s="9"/>
      <c r="L1861" s="9"/>
      <c r="M1861" s="9"/>
      <c r="N1861" s="9"/>
      <c r="O1861" s="13"/>
      <c r="P1861" s="9"/>
      <c r="Q1861" s="9"/>
      <c r="R1861" s="10"/>
      <c r="S1861" s="9"/>
      <c r="T1861" s="9"/>
      <c r="U1861" s="9"/>
      <c r="V1861" s="14"/>
      <c r="W1861" s="9"/>
      <c r="X1861" s="9"/>
      <c r="Y1861" s="9"/>
      <c r="Z1861" s="9"/>
      <c r="AA1861" s="9"/>
    </row>
    <row r="1862" spans="1:27" ht="12.75">
      <c r="A1862" s="10">
        <v>45463</v>
      </c>
      <c r="B1862" s="9" t="s">
        <v>17</v>
      </c>
      <c r="C1862" s="11">
        <v>4743.1099999999997</v>
      </c>
      <c r="D1862" s="9">
        <v>55</v>
      </c>
      <c r="E1862" s="12" t="s">
        <v>160</v>
      </c>
      <c r="F1862" s="9"/>
      <c r="G1862" s="9"/>
      <c r="H1862" s="13"/>
      <c r="I1862" s="9" t="s">
        <v>16</v>
      </c>
      <c r="J1862" s="9"/>
      <c r="K1862" s="9"/>
      <c r="L1862" s="9"/>
      <c r="M1862" s="9"/>
      <c r="N1862" s="9"/>
      <c r="O1862" s="13"/>
      <c r="P1862" s="9"/>
      <c r="Q1862" s="9"/>
      <c r="R1862" s="10"/>
      <c r="S1862" s="9"/>
      <c r="T1862" s="9"/>
      <c r="U1862" s="9"/>
      <c r="V1862" s="14"/>
      <c r="W1862" s="9"/>
      <c r="X1862" s="9"/>
      <c r="Y1862" s="9"/>
      <c r="Z1862" s="9"/>
      <c r="AA1862" s="9"/>
    </row>
    <row r="1863" spans="1:27" ht="12.75">
      <c r="A1863" s="10">
        <v>45463</v>
      </c>
      <c r="B1863" s="9" t="s">
        <v>19</v>
      </c>
      <c r="C1863" s="11">
        <v>3145.81</v>
      </c>
      <c r="D1863" s="9">
        <v>41</v>
      </c>
      <c r="E1863" s="12" t="s">
        <v>13</v>
      </c>
      <c r="F1863" s="9"/>
      <c r="G1863" s="9"/>
      <c r="H1863" s="13"/>
      <c r="I1863" s="9" t="s">
        <v>16</v>
      </c>
      <c r="J1863" s="9"/>
      <c r="K1863" s="9"/>
      <c r="L1863" s="9"/>
      <c r="M1863" s="9"/>
      <c r="N1863" s="9"/>
      <c r="O1863" s="13"/>
      <c r="P1863" s="9"/>
      <c r="Q1863" s="9"/>
      <c r="R1863" s="10"/>
      <c r="S1863" s="9"/>
      <c r="T1863" s="9"/>
      <c r="U1863" s="9"/>
      <c r="V1863" s="14"/>
      <c r="W1863" s="9"/>
      <c r="X1863" s="9"/>
      <c r="Y1863" s="9"/>
      <c r="Z1863" s="9"/>
      <c r="AA1863" s="9"/>
    </row>
    <row r="1864" spans="1:27" ht="12.75">
      <c r="A1864" s="10">
        <v>45463</v>
      </c>
      <c r="B1864" s="9" t="s">
        <v>21</v>
      </c>
      <c r="C1864" s="11">
        <v>5039.93</v>
      </c>
      <c r="D1864" s="9">
        <v>57</v>
      </c>
      <c r="E1864" s="12" t="s">
        <v>183</v>
      </c>
      <c r="F1864" s="9"/>
      <c r="G1864" s="9"/>
      <c r="H1864" s="13"/>
      <c r="I1864" s="9" t="s">
        <v>11</v>
      </c>
      <c r="J1864" s="9"/>
      <c r="K1864" s="9"/>
      <c r="L1864" s="9"/>
      <c r="M1864" s="9"/>
      <c r="N1864" s="9"/>
      <c r="O1864" s="13"/>
      <c r="P1864" s="9"/>
      <c r="Q1864" s="9"/>
      <c r="R1864" s="10"/>
      <c r="S1864" s="9"/>
      <c r="T1864" s="9"/>
      <c r="U1864" s="9"/>
      <c r="V1864" s="14"/>
      <c r="W1864" s="9"/>
      <c r="X1864" s="9"/>
      <c r="Y1864" s="9"/>
      <c r="Z1864" s="9"/>
      <c r="AA1864" s="9"/>
    </row>
    <row r="1865" spans="1:27" ht="12.75">
      <c r="A1865" s="10">
        <v>45463</v>
      </c>
      <c r="B1865" s="9" t="s">
        <v>43</v>
      </c>
      <c r="C1865" s="11">
        <v>3234.31</v>
      </c>
      <c r="D1865" s="9">
        <v>44</v>
      </c>
      <c r="E1865" s="12" t="s">
        <v>188</v>
      </c>
      <c r="F1865" s="9"/>
      <c r="G1865" s="9"/>
      <c r="H1865" s="13"/>
      <c r="I1865" s="9" t="s">
        <v>11</v>
      </c>
      <c r="J1865" s="9"/>
      <c r="K1865" s="9"/>
      <c r="L1865" s="9"/>
      <c r="M1865" s="9"/>
      <c r="N1865" s="9"/>
      <c r="O1865" s="13"/>
      <c r="P1865" s="9"/>
      <c r="Q1865" s="9"/>
      <c r="R1865" s="10"/>
      <c r="S1865" s="9"/>
      <c r="T1865" s="9"/>
      <c r="U1865" s="9"/>
      <c r="V1865" s="14"/>
      <c r="W1865" s="9"/>
      <c r="X1865" s="9"/>
      <c r="Y1865" s="9"/>
      <c r="Z1865" s="9"/>
      <c r="AA1865" s="9"/>
    </row>
    <row r="1866" spans="1:27" ht="12.75">
      <c r="A1866" s="10">
        <v>45464</v>
      </c>
      <c r="B1866" s="9" t="s">
        <v>286</v>
      </c>
      <c r="C1866" s="11">
        <v>4064.73</v>
      </c>
      <c r="D1866" s="9">
        <v>48</v>
      </c>
      <c r="E1866" s="12" t="s">
        <v>128</v>
      </c>
      <c r="F1866" s="9"/>
      <c r="G1866" s="9"/>
      <c r="H1866" s="13"/>
      <c r="I1866" s="9" t="s">
        <v>11</v>
      </c>
      <c r="J1866" s="10"/>
      <c r="K1866" s="9"/>
      <c r="L1866" s="9"/>
      <c r="M1866" s="9"/>
      <c r="N1866" s="9"/>
      <c r="O1866" s="13"/>
      <c r="P1866" s="9"/>
      <c r="Q1866" s="9"/>
      <c r="R1866" s="10"/>
      <c r="S1866" s="9"/>
      <c r="T1866" s="9"/>
      <c r="U1866" s="9"/>
      <c r="V1866" s="14"/>
      <c r="W1866" s="9"/>
      <c r="X1866" s="9"/>
      <c r="Y1866" s="9"/>
      <c r="Z1866" s="9"/>
      <c r="AA1866" s="9"/>
    </row>
    <row r="1867" spans="1:27" ht="12.75">
      <c r="A1867" s="10">
        <v>45464</v>
      </c>
      <c r="B1867" s="9" t="s">
        <v>9</v>
      </c>
      <c r="C1867" s="11">
        <v>6055.99</v>
      </c>
      <c r="D1867" s="9">
        <v>73</v>
      </c>
      <c r="E1867" s="12" t="s">
        <v>109</v>
      </c>
      <c r="F1867" s="9"/>
      <c r="G1867" s="9"/>
      <c r="H1867" s="13"/>
      <c r="I1867" s="9" t="s">
        <v>11</v>
      </c>
      <c r="J1867" s="10"/>
      <c r="K1867" s="9"/>
      <c r="L1867" s="9"/>
      <c r="M1867" s="9"/>
      <c r="N1867" s="9"/>
      <c r="O1867" s="13"/>
      <c r="P1867" s="9"/>
      <c r="Q1867" s="9"/>
      <c r="R1867" s="10"/>
      <c r="S1867" s="9"/>
      <c r="T1867" s="9"/>
      <c r="U1867" s="9"/>
      <c r="V1867" s="14"/>
      <c r="W1867" s="9"/>
      <c r="X1867" s="9"/>
      <c r="Y1867" s="9"/>
      <c r="Z1867" s="9"/>
      <c r="AA1867" s="9"/>
    </row>
    <row r="1868" spans="1:27" ht="12.75">
      <c r="A1868" s="10">
        <v>45464</v>
      </c>
      <c r="B1868" s="9" t="s">
        <v>12</v>
      </c>
      <c r="C1868" s="11">
        <v>9113.65</v>
      </c>
      <c r="D1868" s="9">
        <v>108</v>
      </c>
      <c r="E1868" s="12" t="s">
        <v>69</v>
      </c>
      <c r="F1868" s="9"/>
      <c r="G1868" s="9"/>
      <c r="H1868" s="13"/>
      <c r="I1868" s="9" t="s">
        <v>11</v>
      </c>
      <c r="J1868" s="10"/>
      <c r="K1868" s="9"/>
      <c r="L1868" s="9"/>
      <c r="M1868" s="9"/>
      <c r="N1868" s="9"/>
      <c r="O1868" s="13"/>
      <c r="P1868" s="9"/>
      <c r="Q1868" s="9"/>
      <c r="R1868" s="10"/>
      <c r="S1868" s="9"/>
      <c r="T1868" s="9"/>
      <c r="U1868" s="9"/>
      <c r="V1868" s="14"/>
      <c r="W1868" s="9"/>
      <c r="X1868" s="9"/>
      <c r="Y1868" s="9"/>
      <c r="Z1868" s="9"/>
      <c r="AA1868" s="9"/>
    </row>
    <row r="1869" spans="1:27" ht="12.75">
      <c r="A1869" s="10">
        <v>45464</v>
      </c>
      <c r="B1869" s="9" t="s">
        <v>14</v>
      </c>
      <c r="C1869" s="11">
        <v>6605.51</v>
      </c>
      <c r="D1869" s="9">
        <v>84</v>
      </c>
      <c r="E1869" s="12" t="s">
        <v>228</v>
      </c>
      <c r="F1869" s="9"/>
      <c r="G1869" s="9"/>
      <c r="H1869" s="13"/>
      <c r="I1869" s="9" t="s">
        <v>16</v>
      </c>
      <c r="J1869" s="10"/>
      <c r="K1869" s="9"/>
      <c r="L1869" s="9"/>
      <c r="M1869" s="9"/>
      <c r="N1869" s="9"/>
      <c r="O1869" s="13"/>
      <c r="P1869" s="9"/>
      <c r="Q1869" s="9"/>
      <c r="R1869" s="10"/>
      <c r="S1869" s="9"/>
      <c r="T1869" s="9"/>
      <c r="U1869" s="9"/>
      <c r="V1869" s="14"/>
      <c r="W1869" s="9"/>
      <c r="X1869" s="9"/>
      <c r="Y1869" s="9"/>
      <c r="Z1869" s="9"/>
      <c r="AA1869" s="9"/>
    </row>
    <row r="1870" spans="1:27" ht="12.75">
      <c r="A1870" s="10">
        <v>45464</v>
      </c>
      <c r="B1870" s="9" t="s">
        <v>45</v>
      </c>
      <c r="C1870" s="11">
        <v>8378.7900000000009</v>
      </c>
      <c r="D1870" s="9">
        <v>99</v>
      </c>
      <c r="E1870" s="12" t="s">
        <v>82</v>
      </c>
      <c r="F1870" s="9"/>
      <c r="G1870" s="9"/>
      <c r="H1870" s="13"/>
      <c r="I1870" s="9" t="s">
        <v>11</v>
      </c>
      <c r="J1870" s="10"/>
      <c r="K1870" s="9"/>
      <c r="L1870" s="9"/>
      <c r="M1870" s="9"/>
      <c r="N1870" s="9"/>
      <c r="O1870" s="13"/>
      <c r="P1870" s="9"/>
      <c r="Q1870" s="9"/>
      <c r="R1870" s="10"/>
      <c r="S1870" s="9"/>
      <c r="T1870" s="9"/>
      <c r="U1870" s="9"/>
      <c r="V1870" s="14"/>
      <c r="W1870" s="9"/>
      <c r="X1870" s="9"/>
      <c r="Y1870" s="9"/>
      <c r="Z1870" s="9"/>
      <c r="AA1870" s="9"/>
    </row>
    <row r="1871" spans="1:27" ht="12.75">
      <c r="A1871" s="10">
        <v>45464</v>
      </c>
      <c r="B1871" s="9" t="s">
        <v>289</v>
      </c>
      <c r="C1871" s="11">
        <v>5181.54</v>
      </c>
      <c r="D1871" s="9">
        <v>52</v>
      </c>
      <c r="E1871" s="12" t="s">
        <v>141</v>
      </c>
      <c r="F1871" s="9"/>
      <c r="G1871" s="9"/>
      <c r="H1871" s="13"/>
      <c r="I1871" s="9" t="s">
        <v>11</v>
      </c>
      <c r="J1871" s="9"/>
      <c r="K1871" s="9"/>
      <c r="L1871" s="9"/>
      <c r="M1871" s="9"/>
      <c r="N1871" s="9"/>
      <c r="O1871" s="13"/>
      <c r="P1871" s="9"/>
      <c r="Q1871" s="9"/>
      <c r="R1871" s="10"/>
      <c r="S1871" s="9"/>
      <c r="T1871" s="9"/>
      <c r="U1871" s="9"/>
      <c r="V1871" s="14"/>
      <c r="W1871" s="9"/>
      <c r="X1871" s="9"/>
      <c r="Y1871" s="9"/>
      <c r="Z1871" s="9"/>
      <c r="AA1871" s="9"/>
    </row>
    <row r="1872" spans="1:27" ht="12.75">
      <c r="A1872" s="10">
        <v>45464</v>
      </c>
      <c r="B1872" s="9" t="s">
        <v>17</v>
      </c>
      <c r="C1872" s="11">
        <v>7276.67</v>
      </c>
      <c r="D1872" s="9">
        <v>82</v>
      </c>
      <c r="E1872" s="12" t="s">
        <v>80</v>
      </c>
      <c r="F1872" s="9"/>
      <c r="G1872" s="9"/>
      <c r="H1872" s="13"/>
      <c r="I1872" s="9" t="s">
        <v>16</v>
      </c>
      <c r="J1872" s="9"/>
      <c r="K1872" s="9"/>
      <c r="L1872" s="9"/>
      <c r="M1872" s="9"/>
      <c r="N1872" s="9"/>
      <c r="O1872" s="13"/>
      <c r="P1872" s="9"/>
      <c r="Q1872" s="9"/>
      <c r="R1872" s="10"/>
      <c r="S1872" s="9"/>
      <c r="T1872" s="9"/>
      <c r="U1872" s="9"/>
      <c r="V1872" s="14"/>
      <c r="W1872" s="9"/>
      <c r="X1872" s="9"/>
      <c r="Y1872" s="9"/>
      <c r="Z1872" s="9"/>
      <c r="AA1872" s="9"/>
    </row>
    <row r="1873" spans="1:27" ht="12.75">
      <c r="A1873" s="10">
        <v>45464</v>
      </c>
      <c r="B1873" s="9" t="s">
        <v>19</v>
      </c>
      <c r="C1873" s="11">
        <v>6441.89</v>
      </c>
      <c r="D1873" s="9">
        <v>85</v>
      </c>
      <c r="E1873" s="12" t="s">
        <v>68</v>
      </c>
      <c r="F1873" s="9"/>
      <c r="G1873" s="9"/>
      <c r="H1873" s="13"/>
      <c r="I1873" s="9" t="s">
        <v>16</v>
      </c>
      <c r="J1873" s="9"/>
      <c r="K1873" s="9"/>
      <c r="L1873" s="9"/>
      <c r="M1873" s="9"/>
      <c r="N1873" s="9"/>
      <c r="O1873" s="13"/>
      <c r="P1873" s="9"/>
      <c r="Q1873" s="9"/>
      <c r="R1873" s="10"/>
      <c r="S1873" s="9"/>
      <c r="T1873" s="9"/>
      <c r="U1873" s="9"/>
      <c r="V1873" s="14"/>
      <c r="W1873" s="9"/>
      <c r="X1873" s="9"/>
      <c r="Y1873" s="9"/>
      <c r="Z1873" s="9"/>
      <c r="AA1873" s="9"/>
    </row>
    <row r="1874" spans="1:27" ht="12.75">
      <c r="A1874" s="10">
        <v>45464</v>
      </c>
      <c r="B1874" s="9" t="s">
        <v>21</v>
      </c>
      <c r="C1874" s="11">
        <v>8253.5499999999993</v>
      </c>
      <c r="D1874" s="9">
        <v>95</v>
      </c>
      <c r="E1874" s="12" t="s">
        <v>180</v>
      </c>
      <c r="F1874" s="9"/>
      <c r="G1874" s="9"/>
      <c r="H1874" s="13"/>
      <c r="I1874" s="9" t="s">
        <v>11</v>
      </c>
      <c r="J1874" s="9"/>
      <c r="K1874" s="9"/>
      <c r="L1874" s="9"/>
      <c r="M1874" s="9"/>
      <c r="N1874" s="9"/>
      <c r="O1874" s="13"/>
      <c r="P1874" s="9"/>
      <c r="Q1874" s="9"/>
      <c r="R1874" s="10"/>
      <c r="S1874" s="9"/>
      <c r="T1874" s="9"/>
      <c r="U1874" s="9"/>
      <c r="V1874" s="14"/>
      <c r="W1874" s="9"/>
      <c r="X1874" s="9"/>
      <c r="Y1874" s="9"/>
      <c r="Z1874" s="9"/>
      <c r="AA1874" s="9"/>
    </row>
    <row r="1875" spans="1:27" ht="12.75">
      <c r="A1875" s="10">
        <v>45464</v>
      </c>
      <c r="B1875" s="9" t="s">
        <v>43</v>
      </c>
      <c r="C1875" s="11">
        <v>9634.83</v>
      </c>
      <c r="D1875" s="9">
        <v>117</v>
      </c>
      <c r="E1875" s="12" t="s">
        <v>87</v>
      </c>
      <c r="F1875" s="9"/>
      <c r="G1875" s="9"/>
      <c r="H1875" s="13"/>
      <c r="I1875" s="9" t="s">
        <v>11</v>
      </c>
      <c r="J1875" s="9"/>
      <c r="K1875" s="9"/>
      <c r="L1875" s="9"/>
      <c r="M1875" s="9"/>
      <c r="N1875" s="9"/>
      <c r="O1875" s="13"/>
      <c r="P1875" s="9"/>
      <c r="Q1875" s="9"/>
      <c r="R1875" s="10"/>
      <c r="S1875" s="9"/>
      <c r="T1875" s="9"/>
      <c r="U1875" s="9"/>
      <c r="V1875" s="14"/>
      <c r="W1875" s="9"/>
      <c r="X1875" s="9"/>
      <c r="Y1875" s="9"/>
      <c r="Z1875" s="9"/>
      <c r="AA1875" s="9"/>
    </row>
    <row r="1876" spans="1:27" ht="12.75">
      <c r="A1876" s="10">
        <v>45465</v>
      </c>
      <c r="B1876" s="9" t="s">
        <v>286</v>
      </c>
      <c r="C1876" s="11">
        <v>2850.41</v>
      </c>
      <c r="D1876" s="9">
        <v>35</v>
      </c>
      <c r="E1876" s="12" t="s">
        <v>369</v>
      </c>
      <c r="F1876" s="9"/>
      <c r="G1876" s="9"/>
      <c r="H1876" s="13"/>
      <c r="I1876" s="9" t="s">
        <v>11</v>
      </c>
      <c r="J1876" s="10"/>
      <c r="K1876" s="9"/>
      <c r="L1876" s="9"/>
      <c r="M1876" s="9"/>
      <c r="N1876" s="9"/>
      <c r="O1876" s="13"/>
      <c r="P1876" s="9"/>
      <c r="Q1876" s="9"/>
      <c r="R1876" s="10"/>
      <c r="S1876" s="9"/>
      <c r="T1876" s="9"/>
      <c r="U1876" s="9"/>
      <c r="V1876" s="14"/>
      <c r="W1876" s="9"/>
      <c r="X1876" s="9"/>
      <c r="Y1876" s="9"/>
      <c r="Z1876" s="9"/>
      <c r="AA1876" s="9"/>
    </row>
    <row r="1877" spans="1:27" ht="12.75">
      <c r="A1877" s="10">
        <v>45465</v>
      </c>
      <c r="B1877" s="9" t="s">
        <v>9</v>
      </c>
      <c r="C1877" s="11">
        <v>7379.92</v>
      </c>
      <c r="D1877" s="9">
        <v>84</v>
      </c>
      <c r="E1877" s="12" t="s">
        <v>218</v>
      </c>
      <c r="F1877" s="9"/>
      <c r="G1877" s="9"/>
      <c r="H1877" s="13"/>
      <c r="I1877" s="9" t="s">
        <v>11</v>
      </c>
      <c r="J1877" s="10"/>
      <c r="K1877" s="9"/>
      <c r="L1877" s="9"/>
      <c r="M1877" s="9"/>
      <c r="N1877" s="9"/>
      <c r="O1877" s="13"/>
      <c r="P1877" s="9"/>
      <c r="Q1877" s="9"/>
      <c r="R1877" s="10"/>
      <c r="S1877" s="9"/>
      <c r="T1877" s="9"/>
      <c r="U1877" s="9"/>
      <c r="V1877" s="14"/>
      <c r="W1877" s="9"/>
      <c r="X1877" s="9"/>
      <c r="Y1877" s="9"/>
      <c r="Z1877" s="9"/>
      <c r="AA1877" s="9"/>
    </row>
    <row r="1878" spans="1:27" ht="12.75">
      <c r="A1878" s="10">
        <v>45465</v>
      </c>
      <c r="B1878" s="9" t="s">
        <v>12</v>
      </c>
      <c r="C1878" s="11">
        <v>7217.33</v>
      </c>
      <c r="D1878" s="9">
        <v>83</v>
      </c>
      <c r="E1878" s="12" t="s">
        <v>42</v>
      </c>
      <c r="F1878" s="9"/>
      <c r="G1878" s="9"/>
      <c r="H1878" s="13"/>
      <c r="I1878" s="9" t="s">
        <v>11</v>
      </c>
      <c r="J1878" s="10"/>
      <c r="K1878" s="9"/>
      <c r="L1878" s="9"/>
      <c r="M1878" s="9"/>
      <c r="N1878" s="9"/>
      <c r="O1878" s="13"/>
      <c r="P1878" s="9"/>
      <c r="Q1878" s="9"/>
      <c r="R1878" s="10"/>
      <c r="S1878" s="9"/>
      <c r="T1878" s="9"/>
      <c r="U1878" s="9"/>
      <c r="V1878" s="14"/>
      <c r="W1878" s="9"/>
      <c r="X1878" s="9"/>
      <c r="Y1878" s="9"/>
      <c r="Z1878" s="9"/>
      <c r="AA1878" s="9"/>
    </row>
    <row r="1879" spans="1:27" ht="12.75">
      <c r="A1879" s="10">
        <v>45465</v>
      </c>
      <c r="B1879" s="9" t="s">
        <v>14</v>
      </c>
      <c r="C1879" s="11">
        <v>9133.4500000000007</v>
      </c>
      <c r="D1879" s="9">
        <v>115</v>
      </c>
      <c r="E1879" s="12" t="s">
        <v>375</v>
      </c>
      <c r="F1879" s="9"/>
      <c r="G1879" s="9"/>
      <c r="H1879" s="13"/>
      <c r="I1879" s="9" t="s">
        <v>16</v>
      </c>
      <c r="J1879" s="10"/>
      <c r="K1879" s="9"/>
      <c r="L1879" s="9"/>
      <c r="M1879" s="9"/>
      <c r="N1879" s="9"/>
      <c r="O1879" s="13"/>
      <c r="P1879" s="9"/>
      <c r="Q1879" s="9"/>
      <c r="R1879" s="10"/>
      <c r="S1879" s="9"/>
      <c r="T1879" s="9"/>
      <c r="U1879" s="9"/>
      <c r="V1879" s="14"/>
      <c r="W1879" s="9"/>
      <c r="X1879" s="9"/>
      <c r="Y1879" s="9"/>
      <c r="Z1879" s="9"/>
      <c r="AA1879" s="9"/>
    </row>
    <row r="1880" spans="1:27" ht="12.75">
      <c r="A1880" s="10">
        <v>45465</v>
      </c>
      <c r="B1880" s="9" t="s">
        <v>45</v>
      </c>
      <c r="C1880" s="11">
        <v>7563.7</v>
      </c>
      <c r="D1880" s="9">
        <v>96</v>
      </c>
      <c r="E1880" s="12" t="s">
        <v>156</v>
      </c>
      <c r="F1880" s="9"/>
      <c r="G1880" s="9"/>
      <c r="H1880" s="13"/>
      <c r="I1880" s="9" t="s">
        <v>11</v>
      </c>
      <c r="J1880" s="10"/>
      <c r="K1880" s="9"/>
      <c r="L1880" s="9"/>
      <c r="M1880" s="9"/>
      <c r="N1880" s="9"/>
      <c r="O1880" s="13"/>
      <c r="P1880" s="9"/>
      <c r="Q1880" s="9"/>
      <c r="R1880" s="10"/>
      <c r="S1880" s="9"/>
      <c r="T1880" s="9"/>
      <c r="U1880" s="9"/>
      <c r="V1880" s="14"/>
      <c r="W1880" s="9"/>
      <c r="X1880" s="9"/>
      <c r="Y1880" s="9"/>
      <c r="Z1880" s="9"/>
      <c r="AA1880" s="9"/>
    </row>
    <row r="1881" spans="1:27" ht="12.75">
      <c r="A1881" s="10">
        <v>45465</v>
      </c>
      <c r="B1881" s="9" t="s">
        <v>289</v>
      </c>
      <c r="C1881" s="11">
        <v>5083.32</v>
      </c>
      <c r="D1881" s="9">
        <v>48</v>
      </c>
      <c r="E1881" s="12" t="s">
        <v>156</v>
      </c>
      <c r="F1881" s="9"/>
      <c r="G1881" s="9"/>
      <c r="H1881" s="13"/>
      <c r="I1881" s="9" t="s">
        <v>11</v>
      </c>
      <c r="J1881" s="9"/>
      <c r="K1881" s="9"/>
      <c r="L1881" s="9"/>
      <c r="M1881" s="9"/>
      <c r="N1881" s="9"/>
      <c r="O1881" s="13"/>
      <c r="P1881" s="9"/>
      <c r="Q1881" s="9"/>
      <c r="R1881" s="10"/>
      <c r="S1881" s="9"/>
      <c r="T1881" s="9"/>
      <c r="U1881" s="9"/>
      <c r="V1881" s="14"/>
      <c r="W1881" s="9"/>
      <c r="X1881" s="9"/>
      <c r="Y1881" s="9"/>
      <c r="Z1881" s="9"/>
      <c r="AA1881" s="9"/>
    </row>
    <row r="1882" spans="1:27" ht="12.75">
      <c r="A1882" s="10">
        <v>45465</v>
      </c>
      <c r="B1882" s="9" t="s">
        <v>17</v>
      </c>
      <c r="C1882" s="11">
        <v>9637.73</v>
      </c>
      <c r="D1882" s="9">
        <v>102</v>
      </c>
      <c r="E1882" s="12" t="s">
        <v>201</v>
      </c>
      <c r="F1882" s="9"/>
      <c r="G1882" s="9"/>
      <c r="H1882" s="13"/>
      <c r="I1882" s="9" t="s">
        <v>16</v>
      </c>
      <c r="J1882" s="9"/>
      <c r="K1882" s="9"/>
      <c r="L1882" s="9"/>
      <c r="M1882" s="9"/>
      <c r="N1882" s="9"/>
      <c r="O1882" s="13"/>
      <c r="P1882" s="9"/>
      <c r="Q1882" s="9"/>
      <c r="R1882" s="10"/>
      <c r="S1882" s="9"/>
      <c r="T1882" s="9"/>
      <c r="U1882" s="9"/>
      <c r="V1882" s="14"/>
      <c r="W1882" s="9"/>
      <c r="X1882" s="9"/>
      <c r="Y1882" s="9"/>
      <c r="Z1882" s="9"/>
      <c r="AA1882" s="9"/>
    </row>
    <row r="1883" spans="1:27" ht="12.75">
      <c r="A1883" s="10">
        <v>45465</v>
      </c>
      <c r="B1883" s="9" t="s">
        <v>19</v>
      </c>
      <c r="C1883" s="11">
        <v>6696.12</v>
      </c>
      <c r="D1883" s="9">
        <v>89</v>
      </c>
      <c r="E1883" s="12" t="s">
        <v>148</v>
      </c>
      <c r="F1883" s="9"/>
      <c r="G1883" s="9"/>
      <c r="H1883" s="13"/>
      <c r="I1883" s="9" t="s">
        <v>16</v>
      </c>
      <c r="J1883" s="9"/>
      <c r="K1883" s="9"/>
      <c r="L1883" s="9"/>
      <c r="M1883" s="9"/>
      <c r="N1883" s="9"/>
      <c r="O1883" s="13"/>
      <c r="P1883" s="9"/>
      <c r="Q1883" s="9"/>
      <c r="R1883" s="10"/>
      <c r="S1883" s="9"/>
      <c r="T1883" s="9"/>
      <c r="U1883" s="9"/>
      <c r="V1883" s="14"/>
      <c r="W1883" s="9"/>
      <c r="X1883" s="9"/>
      <c r="Y1883" s="9"/>
      <c r="Z1883" s="9"/>
      <c r="AA1883" s="9"/>
    </row>
    <row r="1884" spans="1:27" ht="12.75">
      <c r="A1884" s="10">
        <v>45465</v>
      </c>
      <c r="B1884" s="9" t="s">
        <v>21</v>
      </c>
      <c r="C1884" s="11">
        <v>7363.16</v>
      </c>
      <c r="D1884" s="9">
        <v>88</v>
      </c>
      <c r="E1884" s="12" t="s">
        <v>110</v>
      </c>
      <c r="F1884" s="9"/>
      <c r="G1884" s="9"/>
      <c r="H1884" s="13"/>
      <c r="I1884" s="9" t="s">
        <v>11</v>
      </c>
      <c r="J1884" s="9"/>
      <c r="K1884" s="9"/>
      <c r="L1884" s="9"/>
      <c r="M1884" s="9"/>
      <c r="N1884" s="9"/>
      <c r="O1884" s="13"/>
      <c r="P1884" s="9"/>
      <c r="Q1884" s="9"/>
      <c r="R1884" s="10"/>
      <c r="S1884" s="9"/>
      <c r="T1884" s="9"/>
      <c r="U1884" s="9"/>
      <c r="V1884" s="14"/>
      <c r="W1884" s="9"/>
      <c r="X1884" s="9"/>
      <c r="Y1884" s="9"/>
      <c r="Z1884" s="9"/>
      <c r="AA1884" s="9"/>
    </row>
    <row r="1885" spans="1:27" ht="12.75">
      <c r="A1885" s="10">
        <v>45465</v>
      </c>
      <c r="B1885" s="9" t="s">
        <v>43</v>
      </c>
      <c r="C1885" s="11">
        <v>8680.2099999999991</v>
      </c>
      <c r="D1885" s="9">
        <v>99</v>
      </c>
      <c r="E1885" s="12" t="s">
        <v>181</v>
      </c>
      <c r="F1885" s="9"/>
      <c r="G1885" s="9"/>
      <c r="H1885" s="13"/>
      <c r="I1885" s="9" t="s">
        <v>11</v>
      </c>
      <c r="J1885" s="9"/>
      <c r="K1885" s="9"/>
      <c r="L1885" s="9"/>
      <c r="M1885" s="9"/>
      <c r="N1885" s="9"/>
      <c r="O1885" s="13"/>
      <c r="P1885" s="9"/>
      <c r="Q1885" s="9"/>
      <c r="R1885" s="10"/>
      <c r="S1885" s="9"/>
      <c r="T1885" s="9"/>
      <c r="U1885" s="9"/>
      <c r="V1885" s="14"/>
      <c r="W1885" s="9"/>
      <c r="X1885" s="9"/>
      <c r="Y1885" s="9"/>
      <c r="Z1885" s="9"/>
      <c r="AA1885" s="9"/>
    </row>
    <row r="1886" spans="1:27" ht="12.75">
      <c r="A1886" s="10">
        <v>45466</v>
      </c>
      <c r="B1886" s="9" t="s">
        <v>286</v>
      </c>
      <c r="C1886" s="11">
        <v>3516.98</v>
      </c>
      <c r="D1886" s="9">
        <v>43</v>
      </c>
      <c r="E1886" s="12" t="s">
        <v>242</v>
      </c>
      <c r="F1886" s="9"/>
      <c r="G1886" s="9"/>
      <c r="H1886" s="13"/>
      <c r="I1886" s="9" t="s">
        <v>11</v>
      </c>
      <c r="J1886" s="10"/>
      <c r="K1886" s="9"/>
      <c r="L1886" s="9"/>
      <c r="M1886" s="9"/>
      <c r="N1886" s="9"/>
      <c r="O1886" s="13"/>
      <c r="P1886" s="9"/>
      <c r="Q1886" s="9"/>
      <c r="R1886" s="10"/>
      <c r="S1886" s="9"/>
      <c r="T1886" s="9"/>
      <c r="U1886" s="9"/>
      <c r="V1886" s="14"/>
      <c r="W1886" s="9"/>
      <c r="X1886" s="9"/>
      <c r="Y1886" s="9"/>
      <c r="Z1886" s="9"/>
      <c r="AA1886" s="9"/>
    </row>
    <row r="1887" spans="1:27" ht="12.75">
      <c r="A1887" s="10">
        <v>45466</v>
      </c>
      <c r="B1887" s="9" t="s">
        <v>9</v>
      </c>
      <c r="C1887" s="11">
        <v>5998.99</v>
      </c>
      <c r="D1887" s="9">
        <v>81</v>
      </c>
      <c r="E1887" s="12" t="s">
        <v>184</v>
      </c>
      <c r="F1887" s="9"/>
      <c r="G1887" s="9"/>
      <c r="H1887" s="13"/>
      <c r="I1887" s="9" t="s">
        <v>11</v>
      </c>
      <c r="J1887" s="10"/>
      <c r="K1887" s="9"/>
      <c r="L1887" s="9"/>
      <c r="M1887" s="9"/>
      <c r="N1887" s="9"/>
      <c r="O1887" s="13"/>
      <c r="P1887" s="9"/>
      <c r="Q1887" s="9"/>
      <c r="R1887" s="10"/>
      <c r="S1887" s="9"/>
      <c r="T1887" s="9"/>
      <c r="U1887" s="9"/>
      <c r="V1887" s="14"/>
      <c r="W1887" s="9"/>
      <c r="X1887" s="9"/>
      <c r="Y1887" s="9"/>
      <c r="Z1887" s="9"/>
      <c r="AA1887" s="9"/>
    </row>
    <row r="1888" spans="1:27" ht="12.75">
      <c r="A1888" s="10">
        <v>45466</v>
      </c>
      <c r="B1888" s="9" t="s">
        <v>12</v>
      </c>
      <c r="C1888" s="11">
        <v>5686.31</v>
      </c>
      <c r="D1888" s="9">
        <v>70</v>
      </c>
      <c r="E1888" s="12" t="s">
        <v>37</v>
      </c>
      <c r="F1888" s="9"/>
      <c r="G1888" s="9"/>
      <c r="H1888" s="13"/>
      <c r="I1888" s="9" t="s">
        <v>11</v>
      </c>
      <c r="J1888" s="10"/>
      <c r="K1888" s="9"/>
      <c r="L1888" s="9"/>
      <c r="M1888" s="9"/>
      <c r="N1888" s="9"/>
      <c r="O1888" s="13"/>
      <c r="P1888" s="9"/>
      <c r="Q1888" s="9"/>
      <c r="R1888" s="10"/>
      <c r="S1888" s="9"/>
      <c r="T1888" s="9"/>
      <c r="U1888" s="9"/>
      <c r="V1888" s="14"/>
      <c r="W1888" s="9"/>
      <c r="X1888" s="9"/>
      <c r="Y1888" s="9"/>
      <c r="Z1888" s="9"/>
      <c r="AA1888" s="9"/>
    </row>
    <row r="1889" spans="1:27" ht="12.75">
      <c r="A1889" s="10">
        <v>45466</v>
      </c>
      <c r="B1889" s="9" t="s">
        <v>14</v>
      </c>
      <c r="C1889" s="11">
        <v>8478.7999999999993</v>
      </c>
      <c r="D1889" s="9">
        <v>111</v>
      </c>
      <c r="E1889" s="12" t="s">
        <v>38</v>
      </c>
      <c r="F1889" s="9"/>
      <c r="G1889" s="9"/>
      <c r="H1889" s="13"/>
      <c r="I1889" s="9" t="s">
        <v>16</v>
      </c>
      <c r="J1889" s="10"/>
      <c r="K1889" s="9"/>
      <c r="L1889" s="9"/>
      <c r="M1889" s="9"/>
      <c r="N1889" s="9"/>
      <c r="O1889" s="13"/>
      <c r="P1889" s="9"/>
      <c r="Q1889" s="9"/>
      <c r="R1889" s="10"/>
      <c r="S1889" s="9"/>
      <c r="T1889" s="9"/>
      <c r="U1889" s="9"/>
      <c r="V1889" s="14"/>
      <c r="W1889" s="9"/>
      <c r="X1889" s="9"/>
      <c r="Y1889" s="9"/>
      <c r="Z1889" s="9"/>
      <c r="AA1889" s="9"/>
    </row>
    <row r="1890" spans="1:27" ht="12.75">
      <c r="A1890" s="10">
        <v>45466</v>
      </c>
      <c r="B1890" s="9" t="s">
        <v>45</v>
      </c>
      <c r="C1890" s="11">
        <v>5849.27</v>
      </c>
      <c r="D1890" s="9">
        <v>70</v>
      </c>
      <c r="E1890" s="12" t="s">
        <v>27</v>
      </c>
      <c r="F1890" s="9"/>
      <c r="G1890" s="9"/>
      <c r="H1890" s="13"/>
      <c r="I1890" s="9" t="s">
        <v>11</v>
      </c>
      <c r="J1890" s="10"/>
      <c r="K1890" s="9"/>
      <c r="L1890" s="9"/>
      <c r="M1890" s="9"/>
      <c r="N1890" s="9"/>
      <c r="O1890" s="13"/>
      <c r="P1890" s="9"/>
      <c r="Q1890" s="9"/>
      <c r="R1890" s="10"/>
      <c r="S1890" s="9"/>
      <c r="T1890" s="9"/>
      <c r="U1890" s="9"/>
      <c r="V1890" s="14"/>
      <c r="W1890" s="9"/>
      <c r="X1890" s="9"/>
      <c r="Y1890" s="9"/>
      <c r="Z1890" s="9"/>
      <c r="AA1890" s="9"/>
    </row>
    <row r="1891" spans="1:27" ht="12.75">
      <c r="A1891" s="10">
        <v>45466</v>
      </c>
      <c r="B1891" s="9" t="s">
        <v>289</v>
      </c>
      <c r="C1891" s="11">
        <v>4604.1899999999996</v>
      </c>
      <c r="D1891" s="9">
        <v>53</v>
      </c>
      <c r="E1891" s="12" t="s">
        <v>194</v>
      </c>
      <c r="F1891" s="9"/>
      <c r="G1891" s="9"/>
      <c r="H1891" s="13"/>
      <c r="I1891" s="9" t="s">
        <v>11</v>
      </c>
      <c r="J1891" s="9"/>
      <c r="K1891" s="9"/>
      <c r="L1891" s="9"/>
      <c r="M1891" s="9"/>
      <c r="N1891" s="9"/>
      <c r="O1891" s="13"/>
      <c r="P1891" s="9"/>
      <c r="Q1891" s="9"/>
      <c r="R1891" s="10"/>
      <c r="S1891" s="9"/>
      <c r="T1891" s="9"/>
      <c r="U1891" s="9"/>
      <c r="V1891" s="14"/>
      <c r="W1891" s="9"/>
      <c r="X1891" s="9"/>
      <c r="Y1891" s="9"/>
      <c r="Z1891" s="9"/>
      <c r="AA1891" s="9"/>
    </row>
    <row r="1892" spans="1:27" ht="12.75">
      <c r="A1892" s="10">
        <v>45466</v>
      </c>
      <c r="B1892" s="9" t="s">
        <v>17</v>
      </c>
      <c r="C1892" s="11">
        <v>11894.58</v>
      </c>
      <c r="D1892" s="9">
        <v>130</v>
      </c>
      <c r="E1892" s="12" t="s">
        <v>79</v>
      </c>
      <c r="F1892" s="9"/>
      <c r="G1892" s="9"/>
      <c r="H1892" s="13"/>
      <c r="I1892" s="9" t="s">
        <v>16</v>
      </c>
      <c r="J1892" s="9"/>
      <c r="K1892" s="9"/>
      <c r="L1892" s="9"/>
      <c r="M1892" s="9"/>
      <c r="N1892" s="9"/>
      <c r="O1892" s="13"/>
      <c r="P1892" s="9"/>
      <c r="Q1892" s="9"/>
      <c r="R1892" s="10"/>
      <c r="S1892" s="9"/>
      <c r="T1892" s="9"/>
      <c r="U1892" s="9"/>
      <c r="V1892" s="14"/>
      <c r="W1892" s="9"/>
      <c r="X1892" s="9"/>
      <c r="Y1892" s="9"/>
      <c r="Z1892" s="9"/>
      <c r="AA1892" s="9"/>
    </row>
    <row r="1893" spans="1:27" ht="12.75">
      <c r="A1893" s="10">
        <v>45466</v>
      </c>
      <c r="B1893" s="9" t="s">
        <v>19</v>
      </c>
      <c r="C1893" s="11">
        <v>5862.34</v>
      </c>
      <c r="D1893" s="9">
        <v>82</v>
      </c>
      <c r="E1893" s="12" t="s">
        <v>173</v>
      </c>
      <c r="F1893" s="9"/>
      <c r="G1893" s="9"/>
      <c r="H1893" s="13"/>
      <c r="I1893" s="9" t="s">
        <v>16</v>
      </c>
      <c r="J1893" s="9"/>
      <c r="K1893" s="9"/>
      <c r="L1893" s="9"/>
      <c r="M1893" s="9"/>
      <c r="N1893" s="9"/>
      <c r="O1893" s="13"/>
      <c r="P1893" s="9"/>
      <c r="Q1893" s="9"/>
      <c r="R1893" s="10"/>
      <c r="S1893" s="9"/>
      <c r="T1893" s="9"/>
      <c r="U1893" s="9"/>
      <c r="V1893" s="14"/>
      <c r="W1893" s="9"/>
      <c r="X1893" s="9"/>
      <c r="Y1893" s="9"/>
      <c r="Z1893" s="9"/>
      <c r="AA1893" s="9"/>
    </row>
    <row r="1894" spans="1:27" ht="12.75">
      <c r="A1894" s="10">
        <v>45466</v>
      </c>
      <c r="B1894" s="9" t="s">
        <v>21</v>
      </c>
      <c r="C1894" s="11">
        <v>8650.9699999999993</v>
      </c>
      <c r="D1894" s="9">
        <v>97</v>
      </c>
      <c r="E1894" s="12" t="s">
        <v>87</v>
      </c>
      <c r="F1894" s="9"/>
      <c r="G1894" s="9"/>
      <c r="H1894" s="13"/>
      <c r="I1894" s="9" t="s">
        <v>11</v>
      </c>
      <c r="J1894" s="9"/>
      <c r="K1894" s="9"/>
      <c r="L1894" s="9"/>
      <c r="M1894" s="9"/>
      <c r="N1894" s="9"/>
      <c r="O1894" s="13"/>
      <c r="P1894" s="9"/>
      <c r="Q1894" s="9"/>
      <c r="R1894" s="10"/>
      <c r="S1894" s="9"/>
      <c r="T1894" s="9"/>
      <c r="U1894" s="9"/>
      <c r="V1894" s="14"/>
      <c r="W1894" s="9"/>
      <c r="X1894" s="9"/>
      <c r="Y1894" s="9"/>
      <c r="Z1894" s="9"/>
      <c r="AA1894" s="9"/>
    </row>
    <row r="1895" spans="1:27" ht="12.75">
      <c r="A1895" s="10">
        <v>45466</v>
      </c>
      <c r="B1895" s="9" t="s">
        <v>43</v>
      </c>
      <c r="C1895" s="11">
        <v>4255.6899999999996</v>
      </c>
      <c r="D1895" s="9">
        <v>55</v>
      </c>
      <c r="E1895" s="12" t="s">
        <v>156</v>
      </c>
      <c r="F1895" s="9"/>
      <c r="G1895" s="9"/>
      <c r="H1895" s="13"/>
      <c r="I1895" s="9" t="s">
        <v>11</v>
      </c>
      <c r="J1895" s="9"/>
      <c r="K1895" s="9"/>
      <c r="L1895" s="9"/>
      <c r="M1895" s="9"/>
      <c r="N1895" s="9"/>
      <c r="O1895" s="13"/>
      <c r="P1895" s="9"/>
      <c r="Q1895" s="9"/>
      <c r="R1895" s="10"/>
      <c r="S1895" s="9"/>
      <c r="T1895" s="9"/>
      <c r="U1895" s="9"/>
      <c r="V1895" s="14"/>
      <c r="W1895" s="9"/>
      <c r="X1895" s="9"/>
      <c r="Y1895" s="9"/>
      <c r="Z1895" s="9"/>
      <c r="AA1895" s="9"/>
    </row>
    <row r="1896" spans="1:27" ht="12.75">
      <c r="A1896" s="10">
        <v>45467</v>
      </c>
      <c r="B1896" s="9" t="s">
        <v>286</v>
      </c>
      <c r="C1896" s="11">
        <v>1651.9</v>
      </c>
      <c r="D1896" s="9">
        <v>17</v>
      </c>
      <c r="E1896" s="12" t="s">
        <v>71</v>
      </c>
      <c r="F1896" s="9"/>
      <c r="G1896" s="9"/>
      <c r="H1896" s="13"/>
      <c r="I1896" s="9" t="s">
        <v>11</v>
      </c>
      <c r="J1896" s="10"/>
      <c r="K1896" s="9"/>
      <c r="L1896" s="9"/>
      <c r="M1896" s="9"/>
      <c r="N1896" s="9"/>
      <c r="O1896" s="13"/>
      <c r="P1896" s="9"/>
      <c r="Q1896" s="9"/>
      <c r="R1896" s="10"/>
      <c r="S1896" s="9"/>
      <c r="T1896" s="9"/>
      <c r="U1896" s="9"/>
      <c r="V1896" s="14"/>
      <c r="W1896" s="9"/>
      <c r="X1896" s="9"/>
      <c r="Y1896" s="9"/>
      <c r="Z1896" s="9"/>
      <c r="AA1896" s="9"/>
    </row>
    <row r="1897" spans="1:27" ht="12.75">
      <c r="A1897" s="10">
        <v>45467</v>
      </c>
      <c r="B1897" s="9" t="s">
        <v>9</v>
      </c>
      <c r="C1897" s="11">
        <v>2432.5</v>
      </c>
      <c r="D1897" s="9">
        <v>31</v>
      </c>
      <c r="E1897" s="12" t="s">
        <v>27</v>
      </c>
      <c r="F1897" s="9"/>
      <c r="G1897" s="9"/>
      <c r="H1897" s="13"/>
      <c r="I1897" s="9" t="s">
        <v>11</v>
      </c>
      <c r="J1897" s="10"/>
      <c r="K1897" s="9"/>
      <c r="L1897" s="9"/>
      <c r="M1897" s="9"/>
      <c r="N1897" s="9"/>
      <c r="O1897" s="13"/>
      <c r="P1897" s="9"/>
      <c r="Q1897" s="9"/>
      <c r="R1897" s="10"/>
      <c r="S1897" s="9"/>
      <c r="T1897" s="9"/>
      <c r="U1897" s="9"/>
      <c r="V1897" s="14"/>
      <c r="W1897" s="9"/>
      <c r="X1897" s="9"/>
      <c r="Y1897" s="9"/>
      <c r="Z1897" s="9"/>
      <c r="AA1897" s="9"/>
    </row>
    <row r="1898" spans="1:27" ht="12.75">
      <c r="A1898" s="10">
        <v>45467</v>
      </c>
      <c r="B1898" s="9" t="s">
        <v>12</v>
      </c>
      <c r="C1898" s="11">
        <v>2986.79</v>
      </c>
      <c r="D1898" s="9">
        <v>37</v>
      </c>
      <c r="E1898" s="12" t="s">
        <v>128</v>
      </c>
      <c r="F1898" s="9"/>
      <c r="G1898" s="9"/>
      <c r="H1898" s="13"/>
      <c r="I1898" s="9" t="s">
        <v>11</v>
      </c>
      <c r="J1898" s="10"/>
      <c r="K1898" s="9"/>
      <c r="L1898" s="9"/>
      <c r="M1898" s="9"/>
      <c r="N1898" s="9"/>
      <c r="O1898" s="13"/>
      <c r="P1898" s="9"/>
      <c r="Q1898" s="9"/>
      <c r="R1898" s="10"/>
      <c r="S1898" s="9"/>
      <c r="T1898" s="9"/>
      <c r="U1898" s="9"/>
      <c r="V1898" s="14"/>
      <c r="W1898" s="9"/>
      <c r="X1898" s="9"/>
      <c r="Y1898" s="9"/>
      <c r="Z1898" s="9"/>
      <c r="AA1898" s="9"/>
    </row>
    <row r="1899" spans="1:27" ht="12.75">
      <c r="A1899" s="10">
        <v>45467</v>
      </c>
      <c r="B1899" s="9" t="s">
        <v>14</v>
      </c>
      <c r="C1899" s="11">
        <v>3037.84</v>
      </c>
      <c r="D1899" s="9">
        <v>39</v>
      </c>
      <c r="E1899" s="12" t="s">
        <v>30</v>
      </c>
      <c r="F1899" s="9"/>
      <c r="G1899" s="9"/>
      <c r="H1899" s="13"/>
      <c r="I1899" s="9" t="s">
        <v>16</v>
      </c>
      <c r="J1899" s="10"/>
      <c r="K1899" s="9"/>
      <c r="L1899" s="9"/>
      <c r="M1899" s="9"/>
      <c r="N1899" s="9"/>
      <c r="O1899" s="13"/>
      <c r="P1899" s="9"/>
      <c r="Q1899" s="9"/>
      <c r="R1899" s="10"/>
      <c r="S1899" s="9"/>
      <c r="T1899" s="9"/>
      <c r="U1899" s="9"/>
      <c r="V1899" s="14"/>
      <c r="W1899" s="9"/>
      <c r="X1899" s="9"/>
      <c r="Y1899" s="9"/>
      <c r="Z1899" s="9"/>
      <c r="AA1899" s="9"/>
    </row>
    <row r="1900" spans="1:27" ht="12.75">
      <c r="A1900" s="10">
        <v>45467</v>
      </c>
      <c r="B1900" s="9" t="s">
        <v>45</v>
      </c>
      <c r="C1900" s="11">
        <v>2792.92</v>
      </c>
      <c r="D1900" s="9">
        <v>38</v>
      </c>
      <c r="E1900" s="12" t="s">
        <v>175</v>
      </c>
      <c r="F1900" s="9"/>
      <c r="G1900" s="9"/>
      <c r="H1900" s="13"/>
      <c r="I1900" s="9" t="s">
        <v>11</v>
      </c>
      <c r="J1900" s="10"/>
      <c r="K1900" s="9"/>
      <c r="L1900" s="9"/>
      <c r="M1900" s="9"/>
      <c r="N1900" s="9"/>
      <c r="O1900" s="13"/>
      <c r="P1900" s="9"/>
      <c r="Q1900" s="9"/>
      <c r="R1900" s="10"/>
      <c r="S1900" s="9"/>
      <c r="T1900" s="9"/>
      <c r="U1900" s="9"/>
      <c r="V1900" s="14"/>
      <c r="W1900" s="9"/>
      <c r="X1900" s="9"/>
      <c r="Y1900" s="9"/>
      <c r="Z1900" s="9"/>
      <c r="AA1900" s="9"/>
    </row>
    <row r="1901" spans="1:27" ht="12.75">
      <c r="A1901" s="10">
        <v>45467</v>
      </c>
      <c r="B1901" s="9" t="s">
        <v>289</v>
      </c>
      <c r="C1901" s="11">
        <v>1856.64</v>
      </c>
      <c r="D1901" s="9">
        <v>20</v>
      </c>
      <c r="E1901" s="12" t="s">
        <v>97</v>
      </c>
      <c r="F1901" s="9"/>
      <c r="G1901" s="9"/>
      <c r="H1901" s="13"/>
      <c r="I1901" s="9" t="s">
        <v>11</v>
      </c>
      <c r="J1901" s="9"/>
      <c r="K1901" s="9"/>
      <c r="L1901" s="9"/>
      <c r="M1901" s="9"/>
      <c r="N1901" s="9"/>
      <c r="O1901" s="13"/>
      <c r="P1901" s="9"/>
      <c r="Q1901" s="9"/>
      <c r="R1901" s="10"/>
      <c r="S1901" s="9"/>
      <c r="T1901" s="9"/>
      <c r="U1901" s="9"/>
      <c r="V1901" s="14"/>
      <c r="W1901" s="9"/>
      <c r="X1901" s="9"/>
      <c r="Y1901" s="9"/>
      <c r="Z1901" s="9"/>
      <c r="AA1901" s="9"/>
    </row>
    <row r="1902" spans="1:27" ht="12.75">
      <c r="A1902" s="10">
        <v>45467</v>
      </c>
      <c r="B1902" s="9" t="s">
        <v>17</v>
      </c>
      <c r="C1902" s="11">
        <v>2830.89</v>
      </c>
      <c r="D1902" s="9">
        <v>37</v>
      </c>
      <c r="E1902" s="12" t="s">
        <v>66</v>
      </c>
      <c r="F1902" s="9"/>
      <c r="G1902" s="9"/>
      <c r="H1902" s="13"/>
      <c r="I1902" s="9" t="s">
        <v>16</v>
      </c>
      <c r="J1902" s="9"/>
      <c r="K1902" s="9"/>
      <c r="L1902" s="9"/>
      <c r="M1902" s="9"/>
      <c r="N1902" s="9"/>
      <c r="O1902" s="13"/>
      <c r="P1902" s="9"/>
      <c r="Q1902" s="9"/>
      <c r="R1902" s="10"/>
      <c r="S1902" s="9"/>
      <c r="T1902" s="9"/>
      <c r="U1902" s="9"/>
      <c r="V1902" s="14"/>
      <c r="W1902" s="9"/>
      <c r="X1902" s="9"/>
      <c r="Y1902" s="9"/>
      <c r="Z1902" s="9"/>
      <c r="AA1902" s="9"/>
    </row>
    <row r="1903" spans="1:27" ht="12.75">
      <c r="A1903" s="10">
        <v>45467</v>
      </c>
      <c r="B1903" s="9" t="s">
        <v>19</v>
      </c>
      <c r="C1903" s="11">
        <v>2544.12</v>
      </c>
      <c r="D1903" s="9">
        <v>37</v>
      </c>
      <c r="E1903" s="12" t="s">
        <v>32</v>
      </c>
      <c r="F1903" s="9"/>
      <c r="G1903" s="9"/>
      <c r="H1903" s="13"/>
      <c r="I1903" s="9" t="s">
        <v>16</v>
      </c>
      <c r="J1903" s="9"/>
      <c r="K1903" s="9"/>
      <c r="L1903" s="9"/>
      <c r="M1903" s="9"/>
      <c r="N1903" s="9"/>
      <c r="O1903" s="13"/>
      <c r="P1903" s="9"/>
      <c r="Q1903" s="9"/>
      <c r="R1903" s="10"/>
      <c r="S1903" s="9"/>
      <c r="T1903" s="9"/>
      <c r="U1903" s="9"/>
      <c r="V1903" s="14"/>
      <c r="W1903" s="9"/>
      <c r="X1903" s="9"/>
      <c r="Y1903" s="9"/>
      <c r="Z1903" s="9"/>
      <c r="AA1903" s="9"/>
    </row>
    <row r="1904" spans="1:27" ht="12.75">
      <c r="A1904" s="10">
        <v>45467</v>
      </c>
      <c r="B1904" s="9" t="s">
        <v>21</v>
      </c>
      <c r="C1904" s="11">
        <v>2973.38</v>
      </c>
      <c r="D1904" s="9">
        <v>38</v>
      </c>
      <c r="E1904" s="12" t="s">
        <v>54</v>
      </c>
      <c r="F1904" s="9"/>
      <c r="G1904" s="9"/>
      <c r="H1904" s="13"/>
      <c r="I1904" s="9" t="s">
        <v>11</v>
      </c>
      <c r="J1904" s="9"/>
      <c r="K1904" s="9"/>
      <c r="L1904" s="9"/>
      <c r="M1904" s="9"/>
      <c r="N1904" s="9"/>
      <c r="O1904" s="13"/>
      <c r="P1904" s="9"/>
      <c r="Q1904" s="9"/>
      <c r="R1904" s="10"/>
      <c r="S1904" s="9"/>
      <c r="T1904" s="9"/>
      <c r="U1904" s="9"/>
      <c r="V1904" s="14"/>
      <c r="W1904" s="9"/>
      <c r="X1904" s="9"/>
      <c r="Y1904" s="9"/>
      <c r="Z1904" s="9"/>
      <c r="AA1904" s="9"/>
    </row>
    <row r="1905" spans="1:27" ht="12.75">
      <c r="A1905" s="10">
        <v>45467</v>
      </c>
      <c r="B1905" s="9" t="s">
        <v>43</v>
      </c>
      <c r="C1905" s="11">
        <v>1734.98</v>
      </c>
      <c r="D1905" s="9">
        <v>23</v>
      </c>
      <c r="E1905" s="12" t="s">
        <v>35</v>
      </c>
      <c r="F1905" s="9"/>
      <c r="G1905" s="9"/>
      <c r="H1905" s="13"/>
      <c r="I1905" s="9" t="s">
        <v>11</v>
      </c>
      <c r="J1905" s="9"/>
      <c r="K1905" s="9"/>
      <c r="L1905" s="9"/>
      <c r="M1905" s="9"/>
      <c r="N1905" s="9"/>
      <c r="O1905" s="13"/>
      <c r="P1905" s="9"/>
      <c r="Q1905" s="9"/>
      <c r="R1905" s="10"/>
      <c r="S1905" s="9"/>
      <c r="T1905" s="9"/>
      <c r="U1905" s="9"/>
      <c r="V1905" s="14"/>
      <c r="W1905" s="9"/>
      <c r="X1905" s="9"/>
      <c r="Y1905" s="9"/>
      <c r="Z1905" s="9"/>
      <c r="AA1905" s="9"/>
    </row>
    <row r="1906" spans="1:27" ht="12.75">
      <c r="A1906" s="10">
        <v>45468</v>
      </c>
      <c r="B1906" s="9" t="s">
        <v>286</v>
      </c>
      <c r="C1906" s="11">
        <v>2093.1</v>
      </c>
      <c r="D1906" s="9">
        <v>20</v>
      </c>
      <c r="E1906" s="12" t="s">
        <v>200</v>
      </c>
      <c r="F1906" s="9"/>
      <c r="G1906" s="9"/>
      <c r="H1906" s="13"/>
      <c r="I1906" s="9" t="s">
        <v>11</v>
      </c>
      <c r="J1906" s="10"/>
      <c r="K1906" s="9"/>
      <c r="L1906" s="9"/>
      <c r="M1906" s="9"/>
      <c r="N1906" s="9"/>
      <c r="O1906" s="13"/>
      <c r="P1906" s="9"/>
      <c r="Q1906" s="9"/>
      <c r="R1906" s="10"/>
      <c r="S1906" s="9"/>
      <c r="T1906" s="9"/>
      <c r="U1906" s="9"/>
      <c r="V1906" s="14"/>
      <c r="W1906" s="9"/>
      <c r="X1906" s="9"/>
      <c r="Y1906" s="9"/>
      <c r="Z1906" s="9"/>
      <c r="AA1906" s="9"/>
    </row>
    <row r="1907" spans="1:27" ht="12.75">
      <c r="A1907" s="10">
        <v>45468</v>
      </c>
      <c r="B1907" s="9" t="s">
        <v>9</v>
      </c>
      <c r="C1907" s="11">
        <v>3959.15</v>
      </c>
      <c r="D1907" s="9">
        <v>44</v>
      </c>
      <c r="E1907" s="12" t="s">
        <v>160</v>
      </c>
      <c r="F1907" s="9"/>
      <c r="G1907" s="9"/>
      <c r="H1907" s="13"/>
      <c r="I1907" s="9" t="s">
        <v>11</v>
      </c>
      <c r="J1907" s="10"/>
      <c r="K1907" s="9"/>
      <c r="L1907" s="9"/>
      <c r="M1907" s="9"/>
      <c r="N1907" s="9"/>
      <c r="O1907" s="13"/>
      <c r="P1907" s="9"/>
      <c r="Q1907" s="9"/>
      <c r="R1907" s="10"/>
      <c r="S1907" s="9"/>
      <c r="T1907" s="9"/>
      <c r="U1907" s="9"/>
      <c r="V1907" s="14"/>
      <c r="W1907" s="9"/>
      <c r="X1907" s="9"/>
      <c r="Y1907" s="9"/>
      <c r="Z1907" s="9"/>
      <c r="AA1907" s="9"/>
    </row>
    <row r="1908" spans="1:27" ht="12.75">
      <c r="A1908" s="10">
        <v>45468</v>
      </c>
      <c r="B1908" s="9" t="s">
        <v>12</v>
      </c>
      <c r="C1908" s="11">
        <v>5852.33</v>
      </c>
      <c r="D1908" s="9">
        <v>64</v>
      </c>
      <c r="E1908" s="12" t="s">
        <v>110</v>
      </c>
      <c r="F1908" s="9"/>
      <c r="G1908" s="9"/>
      <c r="H1908" s="13"/>
      <c r="I1908" s="9" t="s">
        <v>11</v>
      </c>
      <c r="J1908" s="10"/>
      <c r="K1908" s="9"/>
      <c r="L1908" s="9"/>
      <c r="M1908" s="9"/>
      <c r="N1908" s="9"/>
      <c r="O1908" s="13"/>
      <c r="P1908" s="9"/>
      <c r="Q1908" s="9"/>
      <c r="R1908" s="10"/>
      <c r="S1908" s="9"/>
      <c r="T1908" s="9"/>
      <c r="U1908" s="9"/>
      <c r="V1908" s="14"/>
      <c r="W1908" s="9"/>
      <c r="X1908" s="9"/>
      <c r="Y1908" s="9"/>
      <c r="Z1908" s="9"/>
      <c r="AA1908" s="9"/>
    </row>
    <row r="1909" spans="1:27" ht="12.75">
      <c r="A1909" s="10">
        <v>45468</v>
      </c>
      <c r="B1909" s="9" t="s">
        <v>14</v>
      </c>
      <c r="C1909" s="11">
        <v>3034.45</v>
      </c>
      <c r="D1909" s="9">
        <v>41</v>
      </c>
      <c r="E1909" s="12" t="s">
        <v>15</v>
      </c>
      <c r="F1909" s="9"/>
      <c r="G1909" s="9"/>
      <c r="H1909" s="13"/>
      <c r="I1909" s="9" t="s">
        <v>16</v>
      </c>
      <c r="J1909" s="10"/>
      <c r="K1909" s="9"/>
      <c r="L1909" s="9"/>
      <c r="M1909" s="9"/>
      <c r="N1909" s="9"/>
      <c r="O1909" s="13"/>
      <c r="P1909" s="9"/>
      <c r="Q1909" s="9"/>
      <c r="R1909" s="10"/>
      <c r="S1909" s="9"/>
      <c r="T1909" s="9"/>
      <c r="U1909" s="9"/>
      <c r="V1909" s="14"/>
      <c r="W1909" s="9"/>
      <c r="X1909" s="9"/>
      <c r="Y1909" s="9"/>
      <c r="Z1909" s="9"/>
      <c r="AA1909" s="9"/>
    </row>
    <row r="1910" spans="1:27" ht="12.75">
      <c r="A1910" s="10">
        <v>45468</v>
      </c>
      <c r="B1910" s="9" t="s">
        <v>45</v>
      </c>
      <c r="C1910" s="11">
        <v>3197.95</v>
      </c>
      <c r="D1910" s="9">
        <v>40</v>
      </c>
      <c r="E1910" s="12" t="s">
        <v>190</v>
      </c>
      <c r="F1910" s="9"/>
      <c r="G1910" s="9"/>
      <c r="H1910" s="13"/>
      <c r="I1910" s="9" t="s">
        <v>11</v>
      </c>
      <c r="J1910" s="10"/>
      <c r="K1910" s="9"/>
      <c r="L1910" s="9"/>
      <c r="M1910" s="9"/>
      <c r="N1910" s="9"/>
      <c r="O1910" s="13"/>
      <c r="P1910" s="9"/>
      <c r="Q1910" s="9"/>
      <c r="R1910" s="10"/>
      <c r="S1910" s="9"/>
      <c r="T1910" s="9"/>
      <c r="U1910" s="9"/>
      <c r="V1910" s="14"/>
      <c r="W1910" s="9"/>
      <c r="X1910" s="9"/>
      <c r="Y1910" s="9"/>
      <c r="Z1910" s="9"/>
      <c r="AA1910" s="9"/>
    </row>
    <row r="1911" spans="1:27" ht="12.75">
      <c r="A1911" s="10">
        <v>45468</v>
      </c>
      <c r="B1911" s="9" t="s">
        <v>289</v>
      </c>
      <c r="C1911" s="11">
        <v>3402.4</v>
      </c>
      <c r="D1911" s="9">
        <v>35</v>
      </c>
      <c r="E1911" s="12" t="s">
        <v>140</v>
      </c>
      <c r="F1911" s="9"/>
      <c r="G1911" s="9"/>
      <c r="H1911" s="13"/>
      <c r="I1911" s="9" t="s">
        <v>11</v>
      </c>
      <c r="J1911" s="9"/>
      <c r="K1911" s="9"/>
      <c r="L1911" s="9"/>
      <c r="M1911" s="9"/>
      <c r="N1911" s="9"/>
      <c r="O1911" s="13"/>
      <c r="P1911" s="9"/>
      <c r="Q1911" s="9"/>
      <c r="R1911" s="10"/>
      <c r="S1911" s="9"/>
      <c r="T1911" s="9"/>
      <c r="U1911" s="9"/>
      <c r="V1911" s="14"/>
      <c r="W1911" s="9"/>
      <c r="X1911" s="9"/>
      <c r="Y1911" s="9"/>
      <c r="Z1911" s="9"/>
      <c r="AA1911" s="9"/>
    </row>
    <row r="1912" spans="1:27" ht="12.75">
      <c r="A1912" s="10">
        <v>45468</v>
      </c>
      <c r="B1912" s="9" t="s">
        <v>17</v>
      </c>
      <c r="C1912" s="11">
        <v>5204.04</v>
      </c>
      <c r="D1912" s="9">
        <v>61</v>
      </c>
      <c r="E1912" s="12" t="s">
        <v>59</v>
      </c>
      <c r="F1912" s="9"/>
      <c r="G1912" s="9"/>
      <c r="H1912" s="13"/>
      <c r="I1912" s="9" t="s">
        <v>16</v>
      </c>
      <c r="J1912" s="9"/>
      <c r="K1912" s="9"/>
      <c r="L1912" s="9"/>
      <c r="M1912" s="9"/>
      <c r="N1912" s="9"/>
      <c r="O1912" s="13"/>
      <c r="P1912" s="9"/>
      <c r="Q1912" s="9"/>
      <c r="R1912" s="10"/>
      <c r="S1912" s="9"/>
      <c r="T1912" s="9"/>
      <c r="U1912" s="9"/>
      <c r="V1912" s="14"/>
      <c r="W1912" s="9"/>
      <c r="X1912" s="9"/>
      <c r="Y1912" s="9"/>
      <c r="Z1912" s="9"/>
      <c r="AA1912" s="9"/>
    </row>
    <row r="1913" spans="1:27" ht="12.75">
      <c r="A1913" s="10">
        <v>45468</v>
      </c>
      <c r="B1913" s="9" t="s">
        <v>19</v>
      </c>
      <c r="C1913" s="11">
        <v>2753.38</v>
      </c>
      <c r="D1913" s="9">
        <v>38</v>
      </c>
      <c r="E1913" s="12" t="s">
        <v>208</v>
      </c>
      <c r="F1913" s="9"/>
      <c r="G1913" s="9"/>
      <c r="H1913" s="13"/>
      <c r="I1913" s="9" t="s">
        <v>16</v>
      </c>
      <c r="J1913" s="9"/>
      <c r="K1913" s="9"/>
      <c r="L1913" s="9"/>
      <c r="M1913" s="9"/>
      <c r="N1913" s="9"/>
      <c r="O1913" s="13"/>
      <c r="P1913" s="9"/>
      <c r="Q1913" s="9"/>
      <c r="R1913" s="10"/>
      <c r="S1913" s="9"/>
      <c r="T1913" s="9"/>
      <c r="U1913" s="9"/>
      <c r="V1913" s="14"/>
      <c r="W1913" s="9"/>
      <c r="X1913" s="9"/>
      <c r="Y1913" s="9"/>
      <c r="Z1913" s="9"/>
      <c r="AA1913" s="9"/>
    </row>
    <row r="1914" spans="1:27" ht="12.75">
      <c r="A1914" s="10">
        <v>45468</v>
      </c>
      <c r="B1914" s="9" t="s">
        <v>21</v>
      </c>
      <c r="C1914" s="11">
        <v>6117.46</v>
      </c>
      <c r="D1914" s="9">
        <v>69</v>
      </c>
      <c r="E1914" s="12" t="s">
        <v>347</v>
      </c>
      <c r="F1914" s="9"/>
      <c r="G1914" s="9"/>
      <c r="H1914" s="13"/>
      <c r="I1914" s="9" t="s">
        <v>11</v>
      </c>
      <c r="J1914" s="9"/>
      <c r="K1914" s="9"/>
      <c r="L1914" s="9"/>
      <c r="M1914" s="9"/>
      <c r="N1914" s="9"/>
      <c r="O1914" s="13"/>
      <c r="P1914" s="9"/>
      <c r="Q1914" s="9"/>
      <c r="R1914" s="10"/>
      <c r="S1914" s="9"/>
      <c r="T1914" s="9"/>
      <c r="U1914" s="9"/>
      <c r="V1914" s="14"/>
      <c r="W1914" s="9"/>
      <c r="X1914" s="9"/>
      <c r="Y1914" s="9"/>
      <c r="Z1914" s="9"/>
      <c r="AA1914" s="9"/>
    </row>
    <row r="1915" spans="1:27" ht="12.75">
      <c r="A1915" s="10">
        <v>45468</v>
      </c>
      <c r="B1915" s="9" t="s">
        <v>43</v>
      </c>
      <c r="C1915" s="11">
        <v>3877.3</v>
      </c>
      <c r="D1915" s="9">
        <v>47</v>
      </c>
      <c r="E1915" s="12" t="s">
        <v>81</v>
      </c>
      <c r="F1915" s="9"/>
      <c r="G1915" s="9"/>
      <c r="H1915" s="13"/>
      <c r="I1915" s="9" t="s">
        <v>11</v>
      </c>
      <c r="J1915" s="9"/>
      <c r="K1915" s="9"/>
      <c r="L1915" s="9"/>
      <c r="M1915" s="9"/>
      <c r="N1915" s="9"/>
      <c r="O1915" s="13"/>
      <c r="P1915" s="9"/>
      <c r="Q1915" s="9"/>
      <c r="R1915" s="10"/>
      <c r="S1915" s="9"/>
      <c r="T1915" s="9"/>
      <c r="U1915" s="9"/>
      <c r="V1915" s="14"/>
      <c r="W1915" s="9"/>
      <c r="X1915" s="9"/>
      <c r="Y1915" s="9"/>
      <c r="Z1915" s="9"/>
      <c r="AA1915" s="9"/>
    </row>
    <row r="1916" spans="1:27" ht="12.75">
      <c r="A1916" s="10">
        <v>45469</v>
      </c>
      <c r="B1916" s="9" t="s">
        <v>286</v>
      </c>
      <c r="C1916" s="11">
        <v>2024.81</v>
      </c>
      <c r="D1916" s="9">
        <v>20</v>
      </c>
      <c r="E1916" s="12" t="s">
        <v>24</v>
      </c>
      <c r="F1916" s="9"/>
      <c r="G1916" s="9"/>
      <c r="H1916" s="13"/>
      <c r="I1916" s="9" t="s">
        <v>11</v>
      </c>
      <c r="J1916" s="10"/>
      <c r="K1916" s="9"/>
      <c r="L1916" s="9"/>
      <c r="M1916" s="9"/>
      <c r="N1916" s="9"/>
      <c r="O1916" s="13"/>
      <c r="P1916" s="9"/>
      <c r="Q1916" s="9"/>
      <c r="R1916" s="10"/>
      <c r="S1916" s="9"/>
      <c r="T1916" s="9"/>
      <c r="U1916" s="9"/>
      <c r="V1916" s="14"/>
      <c r="W1916" s="9"/>
      <c r="X1916" s="9"/>
      <c r="Y1916" s="9"/>
      <c r="Z1916" s="9"/>
      <c r="AA1916" s="9"/>
    </row>
    <row r="1917" spans="1:27" ht="12.75">
      <c r="A1917" s="10">
        <v>45469</v>
      </c>
      <c r="B1917" s="9" t="s">
        <v>9</v>
      </c>
      <c r="C1917" s="11">
        <v>1915.71</v>
      </c>
      <c r="D1917" s="9">
        <v>26</v>
      </c>
      <c r="E1917" s="12" t="s">
        <v>27</v>
      </c>
      <c r="F1917" s="9"/>
      <c r="G1917" s="9"/>
      <c r="H1917" s="13"/>
      <c r="I1917" s="9" t="s">
        <v>11</v>
      </c>
      <c r="J1917" s="10"/>
      <c r="K1917" s="9"/>
      <c r="L1917" s="9"/>
      <c r="M1917" s="9"/>
      <c r="N1917" s="9"/>
      <c r="O1917" s="13"/>
      <c r="P1917" s="9"/>
      <c r="Q1917" s="9"/>
      <c r="R1917" s="10"/>
      <c r="S1917" s="9"/>
      <c r="T1917" s="9"/>
      <c r="U1917" s="9"/>
      <c r="V1917" s="14"/>
      <c r="W1917" s="9"/>
      <c r="X1917" s="9"/>
      <c r="Y1917" s="9"/>
      <c r="Z1917" s="9"/>
      <c r="AA1917" s="9"/>
    </row>
    <row r="1918" spans="1:27" ht="12.75">
      <c r="A1918" s="10">
        <v>45469</v>
      </c>
      <c r="B1918" s="9" t="s">
        <v>12</v>
      </c>
      <c r="C1918" s="11">
        <v>3403.14</v>
      </c>
      <c r="D1918" s="9">
        <v>46</v>
      </c>
      <c r="E1918" s="12" t="s">
        <v>46</v>
      </c>
      <c r="F1918" s="9"/>
      <c r="G1918" s="9"/>
      <c r="H1918" s="13"/>
      <c r="I1918" s="9" t="s">
        <v>11</v>
      </c>
      <c r="J1918" s="10"/>
      <c r="K1918" s="9"/>
      <c r="L1918" s="9"/>
      <c r="M1918" s="9"/>
      <c r="N1918" s="9"/>
      <c r="O1918" s="13"/>
      <c r="P1918" s="9"/>
      <c r="Q1918" s="9"/>
      <c r="R1918" s="10"/>
      <c r="S1918" s="9"/>
      <c r="T1918" s="9"/>
      <c r="U1918" s="9"/>
      <c r="V1918" s="14"/>
      <c r="W1918" s="9"/>
      <c r="X1918" s="9"/>
      <c r="Y1918" s="9"/>
      <c r="Z1918" s="9"/>
      <c r="AA1918" s="9"/>
    </row>
    <row r="1919" spans="1:27" ht="12.75">
      <c r="A1919" s="10">
        <v>45469</v>
      </c>
      <c r="B1919" s="9" t="s">
        <v>14</v>
      </c>
      <c r="C1919" s="11">
        <v>3593.23</v>
      </c>
      <c r="D1919" s="9">
        <v>50</v>
      </c>
      <c r="E1919" s="12" t="s">
        <v>42</v>
      </c>
      <c r="F1919" s="9"/>
      <c r="G1919" s="9"/>
      <c r="H1919" s="13"/>
      <c r="I1919" s="9" t="s">
        <v>16</v>
      </c>
      <c r="J1919" s="10"/>
      <c r="K1919" s="9"/>
      <c r="L1919" s="9"/>
      <c r="M1919" s="9"/>
      <c r="N1919" s="9"/>
      <c r="O1919" s="13"/>
      <c r="P1919" s="9"/>
      <c r="Q1919" s="9"/>
      <c r="R1919" s="10"/>
      <c r="S1919" s="9"/>
      <c r="T1919" s="9"/>
      <c r="U1919" s="9"/>
      <c r="V1919" s="14"/>
      <c r="W1919" s="9"/>
      <c r="X1919" s="9"/>
      <c r="Y1919" s="9"/>
      <c r="Z1919" s="9"/>
      <c r="AA1919" s="9"/>
    </row>
    <row r="1920" spans="1:27" ht="12.75">
      <c r="A1920" s="10">
        <v>45469</v>
      </c>
      <c r="B1920" s="9" t="s">
        <v>45</v>
      </c>
      <c r="C1920" s="11">
        <v>2894.97</v>
      </c>
      <c r="D1920" s="9">
        <v>45</v>
      </c>
      <c r="E1920" s="12" t="s">
        <v>205</v>
      </c>
      <c r="F1920" s="9"/>
      <c r="G1920" s="9"/>
      <c r="H1920" s="13"/>
      <c r="I1920" s="9" t="s">
        <v>11</v>
      </c>
      <c r="J1920" s="10"/>
      <c r="K1920" s="9"/>
      <c r="L1920" s="9"/>
      <c r="M1920" s="9"/>
      <c r="N1920" s="9"/>
      <c r="O1920" s="13"/>
      <c r="P1920" s="9"/>
      <c r="Q1920" s="9"/>
      <c r="R1920" s="10"/>
      <c r="S1920" s="9"/>
      <c r="T1920" s="9"/>
      <c r="U1920" s="9"/>
      <c r="V1920" s="14"/>
      <c r="W1920" s="9"/>
      <c r="X1920" s="9"/>
      <c r="Y1920" s="9"/>
      <c r="Z1920" s="9"/>
      <c r="AA1920" s="9"/>
    </row>
    <row r="1921" spans="1:27" ht="12.75">
      <c r="A1921" s="10">
        <v>45469</v>
      </c>
      <c r="B1921" s="9" t="s">
        <v>289</v>
      </c>
      <c r="C1921" s="11">
        <v>1668.18</v>
      </c>
      <c r="D1921" s="9">
        <v>14</v>
      </c>
      <c r="E1921" s="12" t="s">
        <v>353</v>
      </c>
      <c r="F1921" s="9"/>
      <c r="G1921" s="9"/>
      <c r="H1921" s="13"/>
      <c r="I1921" s="9" t="s">
        <v>11</v>
      </c>
      <c r="J1921" s="9"/>
      <c r="K1921" s="9"/>
      <c r="L1921" s="9"/>
      <c r="M1921" s="9"/>
      <c r="N1921" s="9"/>
      <c r="O1921" s="13"/>
      <c r="P1921" s="9"/>
      <c r="Q1921" s="9"/>
      <c r="R1921" s="10"/>
      <c r="S1921" s="9"/>
      <c r="T1921" s="9"/>
      <c r="U1921" s="9"/>
      <c r="V1921" s="14"/>
      <c r="W1921" s="9"/>
      <c r="X1921" s="9"/>
      <c r="Y1921" s="9"/>
      <c r="Z1921" s="9"/>
      <c r="AA1921" s="9"/>
    </row>
    <row r="1922" spans="1:27" ht="12.75">
      <c r="A1922" s="10">
        <v>45469</v>
      </c>
      <c r="B1922" s="9" t="s">
        <v>17</v>
      </c>
      <c r="C1922" s="11">
        <v>4791.8599999999997</v>
      </c>
      <c r="D1922" s="9">
        <v>44</v>
      </c>
      <c r="E1922" s="12" t="s">
        <v>209</v>
      </c>
      <c r="F1922" s="9"/>
      <c r="G1922" s="9"/>
      <c r="H1922" s="13"/>
      <c r="I1922" s="9" t="s">
        <v>16</v>
      </c>
      <c r="J1922" s="9"/>
      <c r="K1922" s="9"/>
      <c r="L1922" s="9"/>
      <c r="M1922" s="9"/>
      <c r="N1922" s="9"/>
      <c r="O1922" s="13"/>
      <c r="P1922" s="9"/>
      <c r="Q1922" s="9"/>
      <c r="R1922" s="10"/>
      <c r="S1922" s="9"/>
      <c r="T1922" s="9"/>
      <c r="U1922" s="9"/>
      <c r="V1922" s="14"/>
      <c r="W1922" s="9"/>
      <c r="X1922" s="9"/>
      <c r="Y1922" s="9"/>
      <c r="Z1922" s="9"/>
      <c r="AA1922" s="9"/>
    </row>
    <row r="1923" spans="1:27" ht="12.75">
      <c r="A1923" s="10">
        <v>45469</v>
      </c>
      <c r="B1923" s="9" t="s">
        <v>19</v>
      </c>
      <c r="C1923" s="11">
        <v>1486.26</v>
      </c>
      <c r="D1923" s="9">
        <v>28</v>
      </c>
      <c r="E1923" s="12" t="s">
        <v>59</v>
      </c>
      <c r="F1923" s="9"/>
      <c r="G1923" s="9"/>
      <c r="H1923" s="13"/>
      <c r="I1923" s="9" t="s">
        <v>16</v>
      </c>
      <c r="J1923" s="9"/>
      <c r="K1923" s="9"/>
      <c r="L1923" s="9"/>
      <c r="M1923" s="9"/>
      <c r="N1923" s="9"/>
      <c r="O1923" s="13"/>
      <c r="P1923" s="9"/>
      <c r="Q1923" s="9"/>
      <c r="R1923" s="10"/>
      <c r="S1923" s="9"/>
      <c r="T1923" s="9"/>
      <c r="U1923" s="9"/>
      <c r="V1923" s="14"/>
      <c r="W1923" s="9"/>
      <c r="X1923" s="9"/>
      <c r="Y1923" s="9"/>
      <c r="Z1923" s="9"/>
      <c r="AA1923" s="9"/>
    </row>
    <row r="1924" spans="1:27" ht="12.75">
      <c r="A1924" s="10">
        <v>45469</v>
      </c>
      <c r="B1924" s="9" t="s">
        <v>21</v>
      </c>
      <c r="C1924" s="11">
        <v>5232.55</v>
      </c>
      <c r="D1924" s="9">
        <v>61</v>
      </c>
      <c r="E1924" s="12" t="s">
        <v>90</v>
      </c>
      <c r="F1924" s="9"/>
      <c r="G1924" s="9"/>
      <c r="H1924" s="13"/>
      <c r="I1924" s="9" t="s">
        <v>11</v>
      </c>
      <c r="J1924" s="9"/>
      <c r="K1924" s="9"/>
      <c r="L1924" s="9"/>
      <c r="M1924" s="9"/>
      <c r="N1924" s="9"/>
      <c r="O1924" s="13"/>
      <c r="P1924" s="9"/>
      <c r="Q1924" s="9"/>
      <c r="R1924" s="10"/>
      <c r="S1924" s="9"/>
      <c r="T1924" s="9"/>
      <c r="U1924" s="9"/>
      <c r="V1924" s="14"/>
      <c r="W1924" s="9"/>
      <c r="X1924" s="9"/>
      <c r="Y1924" s="9"/>
      <c r="Z1924" s="9"/>
      <c r="AA1924" s="9"/>
    </row>
    <row r="1925" spans="1:27" ht="12.75">
      <c r="A1925" s="10">
        <v>45469</v>
      </c>
      <c r="B1925" s="9" t="s">
        <v>43</v>
      </c>
      <c r="C1925" s="11">
        <v>3497.44</v>
      </c>
      <c r="D1925" s="9">
        <v>43</v>
      </c>
      <c r="E1925" s="12" t="s">
        <v>76</v>
      </c>
      <c r="F1925" s="9"/>
      <c r="G1925" s="9"/>
      <c r="H1925" s="13"/>
      <c r="I1925" s="9" t="s">
        <v>11</v>
      </c>
      <c r="J1925" s="9"/>
      <c r="K1925" s="9"/>
      <c r="L1925" s="9"/>
      <c r="M1925" s="9"/>
      <c r="N1925" s="9"/>
      <c r="O1925" s="13"/>
      <c r="P1925" s="9"/>
      <c r="Q1925" s="9"/>
      <c r="R1925" s="10"/>
      <c r="S1925" s="9"/>
      <c r="T1925" s="9"/>
      <c r="U1925" s="9"/>
      <c r="V1925" s="14"/>
      <c r="W1925" s="9"/>
      <c r="X1925" s="9"/>
      <c r="Y1925" s="9"/>
      <c r="Z1925" s="9"/>
      <c r="AA1925" s="9"/>
    </row>
    <row r="1926" spans="1:27" ht="12.75">
      <c r="A1926" s="10">
        <v>45470</v>
      </c>
      <c r="B1926" s="9" t="s">
        <v>286</v>
      </c>
      <c r="C1926" s="11">
        <v>3140.92</v>
      </c>
      <c r="D1926" s="9">
        <v>32</v>
      </c>
      <c r="E1926" s="12" t="s">
        <v>326</v>
      </c>
      <c r="F1926" s="9"/>
      <c r="G1926" s="9"/>
      <c r="H1926" s="13"/>
      <c r="I1926" s="9" t="s">
        <v>11</v>
      </c>
      <c r="J1926" s="10"/>
      <c r="K1926" s="9"/>
      <c r="L1926" s="9"/>
      <c r="M1926" s="9"/>
      <c r="N1926" s="9"/>
      <c r="O1926" s="13"/>
      <c r="P1926" s="9"/>
      <c r="Q1926" s="9"/>
      <c r="R1926" s="10"/>
      <c r="S1926" s="9"/>
      <c r="T1926" s="9"/>
      <c r="U1926" s="9"/>
      <c r="V1926" s="14"/>
      <c r="W1926" s="9"/>
      <c r="X1926" s="9"/>
      <c r="Y1926" s="9"/>
      <c r="Z1926" s="9"/>
      <c r="AA1926" s="9"/>
    </row>
    <row r="1927" spans="1:27" ht="12.75">
      <c r="A1927" s="10">
        <v>45470</v>
      </c>
      <c r="B1927" s="9" t="s">
        <v>9</v>
      </c>
      <c r="C1927" s="11">
        <v>4671.63</v>
      </c>
      <c r="D1927" s="9">
        <v>53</v>
      </c>
      <c r="E1927" s="12" t="s">
        <v>185</v>
      </c>
      <c r="F1927" s="9"/>
      <c r="G1927" s="9"/>
      <c r="H1927" s="13"/>
      <c r="I1927" s="9" t="s">
        <v>11</v>
      </c>
      <c r="J1927" s="10"/>
      <c r="K1927" s="9"/>
      <c r="L1927" s="9"/>
      <c r="M1927" s="9"/>
      <c r="N1927" s="9"/>
      <c r="O1927" s="13"/>
      <c r="P1927" s="9"/>
      <c r="Q1927" s="9"/>
      <c r="R1927" s="10"/>
      <c r="S1927" s="9"/>
      <c r="T1927" s="9"/>
      <c r="U1927" s="9"/>
      <c r="V1927" s="14"/>
      <c r="W1927" s="9"/>
      <c r="X1927" s="9"/>
      <c r="Y1927" s="9"/>
      <c r="Z1927" s="9"/>
      <c r="AA1927" s="9"/>
    </row>
    <row r="1928" spans="1:27" ht="12.75">
      <c r="A1928" s="10">
        <v>45470</v>
      </c>
      <c r="B1928" s="9" t="s">
        <v>12</v>
      </c>
      <c r="C1928" s="11">
        <v>6565.43</v>
      </c>
      <c r="D1928" s="9">
        <v>64</v>
      </c>
      <c r="E1928" s="12" t="s">
        <v>78</v>
      </c>
      <c r="F1928" s="9"/>
      <c r="G1928" s="9"/>
      <c r="H1928" s="13"/>
      <c r="I1928" s="9" t="s">
        <v>11</v>
      </c>
      <c r="J1928" s="10"/>
      <c r="K1928" s="9"/>
      <c r="L1928" s="9"/>
      <c r="M1928" s="9"/>
      <c r="N1928" s="9"/>
      <c r="O1928" s="13"/>
      <c r="P1928" s="9"/>
      <c r="Q1928" s="9"/>
      <c r="R1928" s="10"/>
      <c r="S1928" s="9"/>
      <c r="T1928" s="9"/>
      <c r="U1928" s="9"/>
      <c r="V1928" s="14"/>
      <c r="W1928" s="9"/>
      <c r="X1928" s="9"/>
      <c r="Y1928" s="9"/>
      <c r="Z1928" s="9"/>
      <c r="AA1928" s="9"/>
    </row>
    <row r="1929" spans="1:27" ht="12.75">
      <c r="A1929" s="10">
        <v>45470</v>
      </c>
      <c r="B1929" s="9" t="s">
        <v>14</v>
      </c>
      <c r="C1929" s="11">
        <v>2739.96</v>
      </c>
      <c r="D1929" s="9">
        <v>35</v>
      </c>
      <c r="E1929" s="12" t="s">
        <v>215</v>
      </c>
      <c r="F1929" s="9"/>
      <c r="G1929" s="9"/>
      <c r="H1929" s="13"/>
      <c r="I1929" s="9" t="s">
        <v>16</v>
      </c>
      <c r="J1929" s="10"/>
      <c r="K1929" s="9"/>
      <c r="L1929" s="9"/>
      <c r="M1929" s="9"/>
      <c r="N1929" s="9"/>
      <c r="O1929" s="13"/>
      <c r="P1929" s="9"/>
      <c r="Q1929" s="9"/>
      <c r="R1929" s="10"/>
      <c r="S1929" s="9"/>
      <c r="T1929" s="9"/>
      <c r="U1929" s="9"/>
      <c r="V1929" s="14"/>
      <c r="W1929" s="9"/>
      <c r="X1929" s="9"/>
      <c r="Y1929" s="9"/>
      <c r="Z1929" s="9"/>
      <c r="AA1929" s="9"/>
    </row>
    <row r="1930" spans="1:27" ht="12.75">
      <c r="A1930" s="10">
        <v>45470</v>
      </c>
      <c r="B1930" s="9" t="s">
        <v>45</v>
      </c>
      <c r="C1930" s="11">
        <v>3615.22</v>
      </c>
      <c r="D1930" s="9">
        <v>49</v>
      </c>
      <c r="E1930" s="12" t="s">
        <v>244</v>
      </c>
      <c r="F1930" s="9"/>
      <c r="G1930" s="9"/>
      <c r="H1930" s="13"/>
      <c r="I1930" s="9" t="s">
        <v>11</v>
      </c>
      <c r="J1930" s="10"/>
      <c r="K1930" s="9"/>
      <c r="L1930" s="9"/>
      <c r="M1930" s="9"/>
      <c r="N1930" s="9"/>
      <c r="O1930" s="13"/>
      <c r="P1930" s="9"/>
      <c r="Q1930" s="9"/>
      <c r="R1930" s="10"/>
      <c r="S1930" s="9"/>
      <c r="T1930" s="9"/>
      <c r="U1930" s="9"/>
      <c r="V1930" s="14"/>
      <c r="W1930" s="9"/>
      <c r="X1930" s="9"/>
      <c r="Y1930" s="9"/>
      <c r="Z1930" s="9"/>
      <c r="AA1930" s="9"/>
    </row>
    <row r="1931" spans="1:27" ht="12.75">
      <c r="A1931" s="10">
        <v>45470</v>
      </c>
      <c r="B1931" s="9" t="s">
        <v>289</v>
      </c>
      <c r="C1931" s="11">
        <v>5270.85</v>
      </c>
      <c r="D1931" s="9">
        <v>36</v>
      </c>
      <c r="E1931" s="12" t="s">
        <v>52</v>
      </c>
      <c r="F1931" s="9"/>
      <c r="G1931" s="9"/>
      <c r="H1931" s="13"/>
      <c r="I1931" s="9" t="s">
        <v>11</v>
      </c>
      <c r="J1931" s="9"/>
      <c r="K1931" s="9"/>
      <c r="L1931" s="9"/>
      <c r="M1931" s="9"/>
      <c r="N1931" s="9"/>
      <c r="O1931" s="13"/>
      <c r="P1931" s="9"/>
      <c r="Q1931" s="9"/>
      <c r="R1931" s="10"/>
      <c r="S1931" s="9"/>
      <c r="T1931" s="9"/>
      <c r="U1931" s="9"/>
      <c r="V1931" s="14"/>
      <c r="W1931" s="9"/>
      <c r="X1931" s="9"/>
      <c r="Y1931" s="9"/>
      <c r="Z1931" s="9"/>
      <c r="AA1931" s="9"/>
    </row>
    <row r="1932" spans="1:27" ht="12.75">
      <c r="A1932" s="10">
        <v>45470</v>
      </c>
      <c r="B1932" s="9" t="s">
        <v>17</v>
      </c>
      <c r="C1932" s="11">
        <v>5715.19</v>
      </c>
      <c r="D1932" s="9">
        <v>58</v>
      </c>
      <c r="E1932" s="12" t="s">
        <v>330</v>
      </c>
      <c r="F1932" s="9"/>
      <c r="G1932" s="9"/>
      <c r="H1932" s="13"/>
      <c r="I1932" s="9" t="s">
        <v>16</v>
      </c>
      <c r="J1932" s="9"/>
      <c r="K1932" s="9"/>
      <c r="L1932" s="9"/>
      <c r="M1932" s="9"/>
      <c r="N1932" s="9"/>
      <c r="O1932" s="13"/>
      <c r="P1932" s="9"/>
      <c r="Q1932" s="9"/>
      <c r="R1932" s="10"/>
      <c r="S1932" s="9"/>
      <c r="T1932" s="9"/>
      <c r="U1932" s="9"/>
      <c r="V1932" s="14"/>
      <c r="W1932" s="9"/>
      <c r="X1932" s="9"/>
      <c r="Y1932" s="9"/>
      <c r="Z1932" s="9"/>
      <c r="AA1932" s="9"/>
    </row>
    <row r="1933" spans="1:27" ht="12.75">
      <c r="A1933" s="10">
        <v>45470</v>
      </c>
      <c r="B1933" s="9" t="s">
        <v>19</v>
      </c>
      <c r="C1933" s="11">
        <v>3321.48</v>
      </c>
      <c r="D1933" s="9">
        <v>39</v>
      </c>
      <c r="E1933" s="12" t="s">
        <v>181</v>
      </c>
      <c r="F1933" s="9"/>
      <c r="G1933" s="9"/>
      <c r="H1933" s="13"/>
      <c r="I1933" s="9" t="s">
        <v>16</v>
      </c>
      <c r="J1933" s="9" t="s">
        <v>376</v>
      </c>
      <c r="K1933" s="9"/>
      <c r="L1933" s="9"/>
      <c r="M1933" s="9"/>
      <c r="N1933" s="9"/>
      <c r="O1933" s="13"/>
      <c r="P1933" s="9"/>
      <c r="Q1933" s="9"/>
      <c r="R1933" s="10"/>
      <c r="S1933" s="9"/>
      <c r="T1933" s="9"/>
      <c r="U1933" s="9"/>
      <c r="V1933" s="14"/>
      <c r="W1933" s="9"/>
      <c r="X1933" s="9"/>
      <c r="Y1933" s="9"/>
      <c r="Z1933" s="9"/>
      <c r="AA1933" s="9"/>
    </row>
    <row r="1934" spans="1:27" ht="12.75">
      <c r="A1934" s="10">
        <v>45470</v>
      </c>
      <c r="B1934" s="9" t="s">
        <v>21</v>
      </c>
      <c r="C1934" s="11">
        <v>4599.8</v>
      </c>
      <c r="D1934" s="9">
        <v>60</v>
      </c>
      <c r="E1934" s="12" t="s">
        <v>252</v>
      </c>
      <c r="F1934" s="9"/>
      <c r="G1934" s="9"/>
      <c r="H1934" s="13"/>
      <c r="I1934" s="9" t="s">
        <v>11</v>
      </c>
      <c r="J1934" s="9"/>
      <c r="K1934" s="9"/>
      <c r="L1934" s="9"/>
      <c r="M1934" s="9"/>
      <c r="N1934" s="9"/>
      <c r="O1934" s="13"/>
      <c r="P1934" s="9"/>
      <c r="Q1934" s="9"/>
      <c r="R1934" s="10"/>
      <c r="S1934" s="9"/>
      <c r="T1934" s="9"/>
      <c r="U1934" s="9"/>
      <c r="V1934" s="14"/>
      <c r="W1934" s="9"/>
      <c r="X1934" s="9"/>
      <c r="Y1934" s="9"/>
      <c r="Z1934" s="9"/>
      <c r="AA1934" s="9"/>
    </row>
    <row r="1935" spans="1:27" ht="12.75">
      <c r="A1935" s="10">
        <v>45470</v>
      </c>
      <c r="B1935" s="9" t="s">
        <v>43</v>
      </c>
      <c r="C1935" s="11">
        <v>4238.21</v>
      </c>
      <c r="D1935" s="9">
        <v>54</v>
      </c>
      <c r="E1935" s="12" t="s">
        <v>121</v>
      </c>
      <c r="F1935" s="9"/>
      <c r="G1935" s="9"/>
      <c r="H1935" s="13"/>
      <c r="I1935" s="9" t="s">
        <v>11</v>
      </c>
      <c r="J1935" s="9"/>
      <c r="K1935" s="9"/>
      <c r="L1935" s="9"/>
      <c r="M1935" s="9"/>
      <c r="N1935" s="9"/>
      <c r="O1935" s="13"/>
      <c r="P1935" s="9"/>
      <c r="Q1935" s="9"/>
      <c r="R1935" s="10"/>
      <c r="S1935" s="9"/>
      <c r="T1935" s="9"/>
      <c r="U1935" s="9"/>
      <c r="V1935" s="14"/>
      <c r="W1935" s="9"/>
      <c r="X1935" s="9"/>
      <c r="Y1935" s="9"/>
      <c r="Z1935" s="9"/>
      <c r="AA1935" s="9"/>
    </row>
    <row r="1936" spans="1:27" ht="12.75">
      <c r="A1936" s="10">
        <v>45471</v>
      </c>
      <c r="B1936" s="9" t="s">
        <v>286</v>
      </c>
      <c r="C1936" s="11">
        <v>5650.75</v>
      </c>
      <c r="D1936" s="9">
        <v>64</v>
      </c>
      <c r="E1936" s="12" t="s">
        <v>80</v>
      </c>
      <c r="F1936" s="9"/>
      <c r="G1936" s="9"/>
      <c r="H1936" s="13"/>
      <c r="I1936" s="9" t="s">
        <v>11</v>
      </c>
      <c r="J1936" s="10"/>
      <c r="K1936" s="9"/>
      <c r="L1936" s="9"/>
      <c r="M1936" s="9"/>
      <c r="N1936" s="9"/>
      <c r="O1936" s="13"/>
      <c r="P1936" s="9"/>
      <c r="Q1936" s="9"/>
      <c r="R1936" s="10"/>
      <c r="S1936" s="9"/>
      <c r="T1936" s="9"/>
      <c r="U1936" s="9"/>
      <c r="V1936" s="14"/>
      <c r="W1936" s="9"/>
      <c r="X1936" s="9"/>
      <c r="Y1936" s="9"/>
      <c r="Z1936" s="9"/>
      <c r="AA1936" s="9"/>
    </row>
    <row r="1937" spans="1:27" ht="12.75">
      <c r="A1937" s="10">
        <v>45471</v>
      </c>
      <c r="B1937" s="9" t="s">
        <v>9</v>
      </c>
      <c r="C1937" s="11">
        <v>8758.77</v>
      </c>
      <c r="D1937" s="9">
        <v>83</v>
      </c>
      <c r="E1937" s="12" t="s">
        <v>291</v>
      </c>
      <c r="F1937" s="9"/>
      <c r="G1937" s="9"/>
      <c r="H1937" s="13"/>
      <c r="I1937" s="9" t="s">
        <v>11</v>
      </c>
      <c r="J1937" s="10"/>
      <c r="K1937" s="9"/>
      <c r="L1937" s="9"/>
      <c r="M1937" s="9"/>
      <c r="N1937" s="9"/>
      <c r="O1937" s="13"/>
      <c r="P1937" s="9"/>
      <c r="Q1937" s="9"/>
      <c r="R1937" s="10"/>
      <c r="S1937" s="9"/>
      <c r="T1937" s="9"/>
      <c r="U1937" s="9"/>
      <c r="V1937" s="14"/>
      <c r="W1937" s="9"/>
      <c r="X1937" s="9"/>
      <c r="Y1937" s="9"/>
      <c r="Z1937" s="9"/>
      <c r="AA1937" s="9"/>
    </row>
    <row r="1938" spans="1:27" ht="12.75">
      <c r="A1938" s="10">
        <v>45471</v>
      </c>
      <c r="B1938" s="9" t="s">
        <v>12</v>
      </c>
      <c r="C1938" s="11">
        <v>9067.2099999999991</v>
      </c>
      <c r="D1938" s="9">
        <v>105</v>
      </c>
      <c r="E1938" s="12" t="s">
        <v>246</v>
      </c>
      <c r="F1938" s="9"/>
      <c r="G1938" s="9"/>
      <c r="H1938" s="13"/>
      <c r="I1938" s="9" t="s">
        <v>11</v>
      </c>
      <c r="J1938" s="10"/>
      <c r="K1938" s="9"/>
      <c r="L1938" s="9"/>
      <c r="M1938" s="9"/>
      <c r="N1938" s="9"/>
      <c r="O1938" s="13"/>
      <c r="P1938" s="9"/>
      <c r="Q1938" s="9"/>
      <c r="R1938" s="10"/>
      <c r="S1938" s="9"/>
      <c r="T1938" s="9"/>
      <c r="U1938" s="9"/>
      <c r="V1938" s="14"/>
      <c r="W1938" s="9"/>
      <c r="X1938" s="9"/>
      <c r="Y1938" s="9"/>
      <c r="Z1938" s="9"/>
      <c r="AA1938" s="9"/>
    </row>
    <row r="1939" spans="1:27" ht="12.75">
      <c r="A1939" s="10">
        <v>45471</v>
      </c>
      <c r="B1939" s="9" t="s">
        <v>14</v>
      </c>
      <c r="C1939" s="11">
        <v>6477.55</v>
      </c>
      <c r="D1939" s="9">
        <v>83</v>
      </c>
      <c r="E1939" s="12" t="s">
        <v>68</v>
      </c>
      <c r="F1939" s="9"/>
      <c r="G1939" s="9"/>
      <c r="H1939" s="13"/>
      <c r="I1939" s="9" t="s">
        <v>16</v>
      </c>
      <c r="J1939" s="10"/>
      <c r="K1939" s="9"/>
      <c r="L1939" s="9"/>
      <c r="M1939" s="9"/>
      <c r="N1939" s="9"/>
      <c r="O1939" s="13"/>
      <c r="P1939" s="9"/>
      <c r="Q1939" s="9"/>
      <c r="R1939" s="10"/>
      <c r="S1939" s="9"/>
      <c r="T1939" s="9"/>
      <c r="U1939" s="9"/>
      <c r="V1939" s="14"/>
      <c r="W1939" s="9"/>
      <c r="X1939" s="9"/>
      <c r="Y1939" s="9"/>
      <c r="Z1939" s="9"/>
      <c r="AA1939" s="9"/>
    </row>
    <row r="1940" spans="1:27" ht="12.75">
      <c r="A1940" s="10">
        <v>45471</v>
      </c>
      <c r="B1940" s="9" t="s">
        <v>45</v>
      </c>
      <c r="C1940" s="11">
        <v>9207.0400000000009</v>
      </c>
      <c r="D1940" s="9">
        <v>119</v>
      </c>
      <c r="E1940" s="12" t="s">
        <v>66</v>
      </c>
      <c r="F1940" s="9"/>
      <c r="G1940" s="9"/>
      <c r="H1940" s="13"/>
      <c r="I1940" s="9" t="s">
        <v>11</v>
      </c>
      <c r="J1940" s="10"/>
      <c r="K1940" s="9"/>
      <c r="L1940" s="9"/>
      <c r="M1940" s="9"/>
      <c r="N1940" s="9"/>
      <c r="O1940" s="13"/>
      <c r="P1940" s="9"/>
      <c r="Q1940" s="9"/>
      <c r="R1940" s="10"/>
      <c r="S1940" s="9"/>
      <c r="T1940" s="9"/>
      <c r="U1940" s="9"/>
      <c r="V1940" s="14"/>
      <c r="W1940" s="9"/>
      <c r="X1940" s="9"/>
      <c r="Y1940" s="9"/>
      <c r="Z1940" s="9"/>
      <c r="AA1940" s="9"/>
    </row>
    <row r="1941" spans="1:27" ht="12.75">
      <c r="A1941" s="10">
        <v>45471</v>
      </c>
      <c r="B1941" s="9" t="s">
        <v>289</v>
      </c>
      <c r="C1941" s="11">
        <v>5050.37</v>
      </c>
      <c r="D1941" s="9">
        <v>55</v>
      </c>
      <c r="E1941" s="12" t="s">
        <v>145</v>
      </c>
      <c r="F1941" s="9"/>
      <c r="G1941" s="9"/>
      <c r="H1941" s="13"/>
      <c r="I1941" s="9" t="s">
        <v>11</v>
      </c>
      <c r="J1941" s="9"/>
      <c r="K1941" s="9"/>
      <c r="L1941" s="9"/>
      <c r="M1941" s="9"/>
      <c r="N1941" s="9"/>
      <c r="O1941" s="13"/>
      <c r="P1941" s="9"/>
      <c r="Q1941" s="9"/>
      <c r="R1941" s="10"/>
      <c r="S1941" s="9"/>
      <c r="T1941" s="9"/>
      <c r="U1941" s="9"/>
      <c r="V1941" s="14"/>
      <c r="W1941" s="9"/>
      <c r="X1941" s="9"/>
      <c r="Y1941" s="9"/>
      <c r="Z1941" s="9"/>
      <c r="AA1941" s="9"/>
    </row>
    <row r="1942" spans="1:27" ht="12.75">
      <c r="A1942" s="10">
        <v>45471</v>
      </c>
      <c r="B1942" s="9" t="s">
        <v>17</v>
      </c>
      <c r="C1942" s="11">
        <v>8570.31</v>
      </c>
      <c r="D1942" s="9">
        <v>95</v>
      </c>
      <c r="E1942" s="12" t="s">
        <v>201</v>
      </c>
      <c r="F1942" s="9"/>
      <c r="G1942" s="9"/>
      <c r="H1942" s="13"/>
      <c r="I1942" s="9" t="s">
        <v>16</v>
      </c>
      <c r="J1942" s="9"/>
      <c r="K1942" s="9"/>
      <c r="L1942" s="9"/>
      <c r="M1942" s="9"/>
      <c r="N1942" s="9"/>
      <c r="O1942" s="13"/>
      <c r="P1942" s="9"/>
      <c r="Q1942" s="9"/>
      <c r="R1942" s="10"/>
      <c r="S1942" s="9"/>
      <c r="T1942" s="9"/>
      <c r="U1942" s="9"/>
      <c r="V1942" s="14"/>
      <c r="W1942" s="9"/>
      <c r="X1942" s="9"/>
      <c r="Y1942" s="9"/>
      <c r="Z1942" s="9"/>
      <c r="AA1942" s="9"/>
    </row>
    <row r="1943" spans="1:27" ht="12.75">
      <c r="A1943" s="10">
        <v>45471</v>
      </c>
      <c r="B1943" s="9" t="s">
        <v>19</v>
      </c>
      <c r="C1943" s="11">
        <v>7061.25</v>
      </c>
      <c r="D1943" s="9">
        <v>77</v>
      </c>
      <c r="E1943" s="12" t="s">
        <v>338</v>
      </c>
      <c r="F1943" s="9"/>
      <c r="G1943" s="9"/>
      <c r="H1943" s="13"/>
      <c r="I1943" s="9" t="s">
        <v>16</v>
      </c>
      <c r="J1943" s="9"/>
      <c r="K1943" s="9"/>
      <c r="L1943" s="9"/>
      <c r="M1943" s="9"/>
      <c r="N1943" s="9"/>
      <c r="O1943" s="13"/>
      <c r="P1943" s="9"/>
      <c r="Q1943" s="9"/>
      <c r="R1943" s="10"/>
      <c r="S1943" s="9"/>
      <c r="T1943" s="9"/>
      <c r="U1943" s="9"/>
      <c r="V1943" s="14"/>
      <c r="W1943" s="9"/>
      <c r="X1943" s="9"/>
      <c r="Y1943" s="9"/>
      <c r="Z1943" s="9"/>
      <c r="AA1943" s="9"/>
    </row>
    <row r="1944" spans="1:27" ht="12.75">
      <c r="A1944" s="10">
        <v>45471</v>
      </c>
      <c r="B1944" s="9" t="s">
        <v>21</v>
      </c>
      <c r="C1944" s="11">
        <v>10762.77</v>
      </c>
      <c r="D1944" s="9">
        <v>118</v>
      </c>
      <c r="E1944" s="12" t="s">
        <v>139</v>
      </c>
      <c r="F1944" s="9"/>
      <c r="G1944" s="9"/>
      <c r="H1944" s="13"/>
      <c r="I1944" s="9" t="s">
        <v>11</v>
      </c>
      <c r="J1944" s="9"/>
      <c r="K1944" s="9"/>
      <c r="L1944" s="9"/>
      <c r="M1944" s="9"/>
      <c r="N1944" s="9"/>
      <c r="O1944" s="13"/>
      <c r="P1944" s="9"/>
      <c r="Q1944" s="9"/>
      <c r="R1944" s="10"/>
      <c r="S1944" s="9"/>
      <c r="T1944" s="9"/>
      <c r="U1944" s="9"/>
      <c r="V1944" s="14"/>
      <c r="W1944" s="9"/>
      <c r="X1944" s="9"/>
      <c r="Y1944" s="9"/>
      <c r="Z1944" s="9"/>
      <c r="AA1944" s="9"/>
    </row>
    <row r="1945" spans="1:27" ht="12.75">
      <c r="A1945" s="10">
        <v>45471</v>
      </c>
      <c r="B1945" s="9" t="s">
        <v>43</v>
      </c>
      <c r="C1945" s="11">
        <v>10389.32</v>
      </c>
      <c r="D1945" s="9">
        <v>108</v>
      </c>
      <c r="E1945" s="12" t="s">
        <v>196</v>
      </c>
      <c r="F1945" s="9"/>
      <c r="G1945" s="9"/>
      <c r="H1945" s="13"/>
      <c r="I1945" s="9" t="s">
        <v>11</v>
      </c>
      <c r="J1945" s="9"/>
      <c r="K1945" s="9"/>
      <c r="L1945" s="9"/>
      <c r="M1945" s="9"/>
      <c r="N1945" s="9"/>
      <c r="O1945" s="13"/>
      <c r="P1945" s="9"/>
      <c r="Q1945" s="9"/>
      <c r="R1945" s="10"/>
      <c r="S1945" s="9"/>
      <c r="T1945" s="9"/>
      <c r="U1945" s="9"/>
      <c r="V1945" s="14"/>
      <c r="W1945" s="9"/>
      <c r="X1945" s="9"/>
      <c r="Y1945" s="9"/>
      <c r="Z1945" s="9"/>
      <c r="AA1945" s="9"/>
    </row>
    <row r="1946" spans="1:27" ht="12.75">
      <c r="A1946" s="10">
        <v>45472</v>
      </c>
      <c r="B1946" s="9" t="s">
        <v>286</v>
      </c>
      <c r="C1946" s="11">
        <v>6528.52</v>
      </c>
      <c r="D1946" s="9">
        <v>73</v>
      </c>
      <c r="E1946" s="12" t="s">
        <v>79</v>
      </c>
      <c r="F1946" s="9"/>
      <c r="G1946" s="9"/>
      <c r="H1946" s="13"/>
      <c r="I1946" s="9" t="s">
        <v>11</v>
      </c>
      <c r="J1946" s="10"/>
      <c r="K1946" s="9"/>
      <c r="L1946" s="9"/>
      <c r="M1946" s="9"/>
      <c r="N1946" s="9"/>
      <c r="O1946" s="13"/>
      <c r="P1946" s="9"/>
      <c r="Q1946" s="9"/>
      <c r="R1946" s="10"/>
      <c r="S1946" s="9"/>
      <c r="T1946" s="9"/>
      <c r="U1946" s="9"/>
      <c r="V1946" s="14"/>
      <c r="W1946" s="9"/>
      <c r="X1946" s="9"/>
      <c r="Y1946" s="9"/>
      <c r="Z1946" s="9"/>
      <c r="AA1946" s="9"/>
    </row>
    <row r="1947" spans="1:27" ht="12.75">
      <c r="A1947" s="10">
        <v>45472</v>
      </c>
      <c r="B1947" s="9" t="s">
        <v>9</v>
      </c>
      <c r="C1947" s="11">
        <v>8114.59</v>
      </c>
      <c r="D1947" s="9">
        <v>91</v>
      </c>
      <c r="E1947" s="12" t="s">
        <v>75</v>
      </c>
      <c r="F1947" s="9"/>
      <c r="G1947" s="9"/>
      <c r="H1947" s="13"/>
      <c r="I1947" s="9" t="s">
        <v>11</v>
      </c>
      <c r="J1947" s="10"/>
      <c r="K1947" s="9"/>
      <c r="L1947" s="9"/>
      <c r="M1947" s="9"/>
      <c r="N1947" s="9"/>
      <c r="O1947" s="13"/>
      <c r="P1947" s="9"/>
      <c r="Q1947" s="9"/>
      <c r="R1947" s="10"/>
      <c r="S1947" s="9"/>
      <c r="T1947" s="9"/>
      <c r="U1947" s="9"/>
      <c r="V1947" s="14"/>
      <c r="W1947" s="9"/>
      <c r="X1947" s="9"/>
      <c r="Y1947" s="9"/>
      <c r="Z1947" s="9"/>
      <c r="AA1947" s="9"/>
    </row>
    <row r="1948" spans="1:27" ht="12.75">
      <c r="A1948" s="10">
        <v>45472</v>
      </c>
      <c r="B1948" s="9" t="s">
        <v>12</v>
      </c>
      <c r="C1948" s="11">
        <v>8265.39</v>
      </c>
      <c r="D1948" s="9">
        <v>101</v>
      </c>
      <c r="E1948" s="12" t="s">
        <v>109</v>
      </c>
      <c r="F1948" s="9"/>
      <c r="G1948" s="9"/>
      <c r="H1948" s="13"/>
      <c r="I1948" s="9" t="s">
        <v>11</v>
      </c>
      <c r="J1948" s="10"/>
      <c r="K1948" s="9"/>
      <c r="L1948" s="9"/>
      <c r="M1948" s="9"/>
      <c r="N1948" s="9"/>
      <c r="O1948" s="13"/>
      <c r="P1948" s="9"/>
      <c r="Q1948" s="9"/>
      <c r="R1948" s="10"/>
      <c r="S1948" s="9"/>
      <c r="T1948" s="9"/>
      <c r="U1948" s="9"/>
      <c r="V1948" s="14"/>
      <c r="W1948" s="9"/>
      <c r="X1948" s="9"/>
      <c r="Y1948" s="9"/>
      <c r="Z1948" s="9"/>
      <c r="AA1948" s="9"/>
    </row>
    <row r="1949" spans="1:27" ht="12.75">
      <c r="A1949" s="10">
        <v>45472</v>
      </c>
      <c r="B1949" s="9" t="s">
        <v>14</v>
      </c>
      <c r="C1949" s="11">
        <v>9677.7900000000009</v>
      </c>
      <c r="D1949" s="9">
        <v>114</v>
      </c>
      <c r="E1949" s="12" t="s">
        <v>377</v>
      </c>
      <c r="F1949" s="9"/>
      <c r="G1949" s="9"/>
      <c r="H1949" s="13"/>
      <c r="I1949" s="9" t="s">
        <v>16</v>
      </c>
      <c r="J1949" s="10"/>
      <c r="K1949" s="9"/>
      <c r="L1949" s="9"/>
      <c r="M1949" s="9"/>
      <c r="N1949" s="9"/>
      <c r="O1949" s="13"/>
      <c r="P1949" s="9"/>
      <c r="Q1949" s="9"/>
      <c r="R1949" s="10"/>
      <c r="S1949" s="9"/>
      <c r="T1949" s="9"/>
      <c r="U1949" s="9"/>
      <c r="V1949" s="14"/>
      <c r="W1949" s="9"/>
      <c r="X1949" s="9"/>
      <c r="Y1949" s="9"/>
      <c r="Z1949" s="9"/>
      <c r="AA1949" s="9"/>
    </row>
    <row r="1950" spans="1:27" ht="12.75">
      <c r="A1950" s="10">
        <v>45472</v>
      </c>
      <c r="B1950" s="9" t="s">
        <v>45</v>
      </c>
      <c r="C1950" s="11">
        <v>9085.25</v>
      </c>
      <c r="D1950" s="9">
        <v>101</v>
      </c>
      <c r="E1950" s="12" t="s">
        <v>41</v>
      </c>
      <c r="F1950" s="9"/>
      <c r="G1950" s="9"/>
      <c r="H1950" s="13"/>
      <c r="I1950" s="9" t="s">
        <v>11</v>
      </c>
      <c r="J1950" s="10"/>
      <c r="K1950" s="9"/>
      <c r="L1950" s="9"/>
      <c r="M1950" s="9"/>
      <c r="N1950" s="9"/>
      <c r="O1950" s="13"/>
      <c r="P1950" s="9"/>
      <c r="Q1950" s="9"/>
      <c r="R1950" s="10"/>
      <c r="S1950" s="9"/>
      <c r="T1950" s="9"/>
      <c r="U1950" s="9"/>
      <c r="V1950" s="14"/>
      <c r="W1950" s="9"/>
      <c r="X1950" s="9"/>
      <c r="Y1950" s="9"/>
      <c r="Z1950" s="9"/>
      <c r="AA1950" s="9"/>
    </row>
    <row r="1951" spans="1:27" ht="12.75">
      <c r="A1951" s="10">
        <v>45472</v>
      </c>
      <c r="B1951" s="9" t="s">
        <v>289</v>
      </c>
      <c r="C1951" s="11">
        <v>4960.62</v>
      </c>
      <c r="D1951" s="9">
        <v>49</v>
      </c>
      <c r="E1951" s="12" t="s">
        <v>68</v>
      </c>
      <c r="F1951" s="9"/>
      <c r="G1951" s="9"/>
      <c r="H1951" s="13"/>
      <c r="I1951" s="9" t="s">
        <v>11</v>
      </c>
      <c r="J1951" s="9"/>
      <c r="K1951" s="9"/>
      <c r="L1951" s="9"/>
      <c r="M1951" s="9"/>
      <c r="N1951" s="9"/>
      <c r="O1951" s="13"/>
      <c r="P1951" s="9"/>
      <c r="Q1951" s="9"/>
      <c r="R1951" s="10"/>
      <c r="S1951" s="9"/>
      <c r="T1951" s="9"/>
      <c r="U1951" s="9"/>
      <c r="V1951" s="14"/>
      <c r="W1951" s="9"/>
      <c r="X1951" s="9"/>
      <c r="Y1951" s="9"/>
      <c r="Z1951" s="9"/>
      <c r="AA1951" s="9"/>
    </row>
    <row r="1952" spans="1:27" ht="12.75">
      <c r="A1952" s="10">
        <v>45472</v>
      </c>
      <c r="B1952" s="9" t="s">
        <v>17</v>
      </c>
      <c r="C1952" s="11">
        <v>9153.9</v>
      </c>
      <c r="D1952" s="9">
        <v>99</v>
      </c>
      <c r="E1952" s="12" t="s">
        <v>161</v>
      </c>
      <c r="F1952" s="9"/>
      <c r="G1952" s="9"/>
      <c r="H1952" s="13"/>
      <c r="I1952" s="9" t="s">
        <v>16</v>
      </c>
      <c r="J1952" s="9"/>
      <c r="K1952" s="9"/>
      <c r="L1952" s="9"/>
      <c r="M1952" s="9"/>
      <c r="N1952" s="9"/>
      <c r="O1952" s="13"/>
      <c r="P1952" s="9"/>
      <c r="Q1952" s="9"/>
      <c r="R1952" s="10"/>
      <c r="S1952" s="9"/>
      <c r="T1952" s="9"/>
      <c r="U1952" s="9"/>
      <c r="V1952" s="14"/>
      <c r="W1952" s="9"/>
      <c r="X1952" s="9"/>
      <c r="Y1952" s="9"/>
      <c r="Z1952" s="9"/>
      <c r="AA1952" s="9"/>
    </row>
    <row r="1953" spans="1:27" ht="12.75">
      <c r="A1953" s="10">
        <v>45472</v>
      </c>
      <c r="B1953" s="9" t="s">
        <v>19</v>
      </c>
      <c r="C1953" s="11">
        <v>6493.7</v>
      </c>
      <c r="D1953" s="9">
        <v>78</v>
      </c>
      <c r="E1953" s="12" t="s">
        <v>378</v>
      </c>
      <c r="F1953" s="9"/>
      <c r="G1953" s="9"/>
      <c r="H1953" s="13"/>
      <c r="I1953" s="9" t="s">
        <v>16</v>
      </c>
      <c r="J1953" s="9"/>
      <c r="K1953" s="9"/>
      <c r="L1953" s="9"/>
      <c r="M1953" s="9"/>
      <c r="N1953" s="9"/>
      <c r="O1953" s="13"/>
      <c r="P1953" s="9"/>
      <c r="Q1953" s="9"/>
      <c r="R1953" s="10"/>
      <c r="S1953" s="9"/>
      <c r="T1953" s="9"/>
      <c r="U1953" s="9"/>
      <c r="V1953" s="14"/>
      <c r="W1953" s="9"/>
      <c r="X1953" s="9"/>
      <c r="Y1953" s="9"/>
      <c r="Z1953" s="9"/>
      <c r="AA1953" s="9"/>
    </row>
    <row r="1954" spans="1:27" ht="12.75">
      <c r="A1954" s="10">
        <v>45472</v>
      </c>
      <c r="B1954" s="9" t="s">
        <v>21</v>
      </c>
      <c r="C1954" s="11">
        <v>9078.36</v>
      </c>
      <c r="D1954" s="9">
        <v>110</v>
      </c>
      <c r="E1954" s="12" t="s">
        <v>18</v>
      </c>
      <c r="F1954" s="9"/>
      <c r="G1954" s="9"/>
      <c r="H1954" s="13"/>
      <c r="I1954" s="9" t="s">
        <v>11</v>
      </c>
      <c r="J1954" s="9"/>
      <c r="K1954" s="9"/>
      <c r="L1954" s="9"/>
      <c r="M1954" s="9"/>
      <c r="N1954" s="9"/>
      <c r="O1954" s="13"/>
      <c r="P1954" s="9"/>
      <c r="Q1954" s="9"/>
      <c r="R1954" s="10"/>
      <c r="S1954" s="9"/>
      <c r="T1954" s="9"/>
      <c r="U1954" s="9"/>
      <c r="V1954" s="14"/>
      <c r="W1954" s="9"/>
      <c r="X1954" s="9"/>
      <c r="Y1954" s="9"/>
      <c r="Z1954" s="9"/>
      <c r="AA1954" s="9"/>
    </row>
    <row r="1955" spans="1:27" ht="12.75">
      <c r="A1955" s="10">
        <v>45472</v>
      </c>
      <c r="B1955" s="9" t="s">
        <v>43</v>
      </c>
      <c r="C1955" s="11">
        <v>8547.59</v>
      </c>
      <c r="D1955" s="9">
        <v>96</v>
      </c>
      <c r="E1955" s="12" t="s">
        <v>107</v>
      </c>
      <c r="F1955" s="9"/>
      <c r="G1955" s="9"/>
      <c r="H1955" s="13"/>
      <c r="I1955" s="9" t="s">
        <v>11</v>
      </c>
      <c r="J1955" s="9"/>
      <c r="K1955" s="9"/>
      <c r="L1955" s="9"/>
      <c r="M1955" s="9"/>
      <c r="N1955" s="9"/>
      <c r="O1955" s="13"/>
      <c r="P1955" s="9"/>
      <c r="Q1955" s="9"/>
      <c r="R1955" s="10"/>
      <c r="S1955" s="9"/>
      <c r="T1955" s="9"/>
      <c r="U1955" s="9"/>
      <c r="V1955" s="14"/>
      <c r="W1955" s="9"/>
      <c r="X1955" s="9"/>
      <c r="Y1955" s="9"/>
      <c r="Z1955" s="9"/>
      <c r="AA1955" s="9"/>
    </row>
    <row r="1956" spans="1:27" ht="12.75">
      <c r="A1956" s="10">
        <v>45473</v>
      </c>
      <c r="B1956" s="9" t="s">
        <v>286</v>
      </c>
      <c r="C1956" s="11">
        <v>4129.9799999999996</v>
      </c>
      <c r="D1956" s="9">
        <v>49</v>
      </c>
      <c r="E1956" s="12" t="s">
        <v>75</v>
      </c>
      <c r="F1956" s="9"/>
      <c r="G1956" s="9"/>
      <c r="H1956" s="13"/>
      <c r="I1956" s="9" t="s">
        <v>11</v>
      </c>
      <c r="J1956" s="10"/>
      <c r="K1956" s="9"/>
      <c r="L1956" s="9"/>
      <c r="M1956" s="9"/>
      <c r="N1956" s="9"/>
      <c r="O1956" s="13"/>
      <c r="P1956" s="9"/>
      <c r="Q1956" s="9"/>
      <c r="R1956" s="10"/>
      <c r="S1956" s="9"/>
      <c r="T1956" s="9"/>
      <c r="U1956" s="9"/>
      <c r="V1956" s="14"/>
      <c r="W1956" s="9"/>
      <c r="X1956" s="9"/>
      <c r="Y1956" s="9"/>
      <c r="Z1956" s="9"/>
      <c r="AA1956" s="9"/>
    </row>
    <row r="1957" spans="1:27" ht="12.75">
      <c r="A1957" s="10">
        <v>45473</v>
      </c>
      <c r="B1957" s="9" t="s">
        <v>9</v>
      </c>
      <c r="C1957" s="11">
        <v>6976</v>
      </c>
      <c r="D1957" s="9">
        <v>79</v>
      </c>
      <c r="E1957" s="12" t="s">
        <v>70</v>
      </c>
      <c r="F1957" s="9"/>
      <c r="G1957" s="9"/>
      <c r="H1957" s="13"/>
      <c r="I1957" s="9" t="s">
        <v>11</v>
      </c>
      <c r="J1957" s="10"/>
      <c r="K1957" s="9"/>
      <c r="L1957" s="9"/>
      <c r="M1957" s="9"/>
      <c r="N1957" s="9"/>
      <c r="O1957" s="13"/>
      <c r="P1957" s="9"/>
      <c r="Q1957" s="9"/>
      <c r="R1957" s="10"/>
      <c r="S1957" s="9"/>
      <c r="T1957" s="9"/>
      <c r="U1957" s="9"/>
      <c r="V1957" s="14"/>
      <c r="W1957" s="9"/>
      <c r="X1957" s="9"/>
      <c r="Y1957" s="9"/>
      <c r="Z1957" s="9"/>
      <c r="AA1957" s="9"/>
    </row>
    <row r="1958" spans="1:27" ht="12.75">
      <c r="A1958" s="10">
        <v>45473</v>
      </c>
      <c r="B1958" s="9" t="s">
        <v>12</v>
      </c>
      <c r="C1958" s="11">
        <v>8097.31</v>
      </c>
      <c r="D1958" s="9">
        <v>96</v>
      </c>
      <c r="E1958" s="12" t="s">
        <v>222</v>
      </c>
      <c r="F1958" s="9"/>
      <c r="G1958" s="9"/>
      <c r="H1958" s="13"/>
      <c r="I1958" s="9" t="s">
        <v>11</v>
      </c>
      <c r="J1958" s="10"/>
      <c r="K1958" s="9"/>
      <c r="L1958" s="9"/>
      <c r="M1958" s="9"/>
      <c r="N1958" s="9"/>
      <c r="O1958" s="13"/>
      <c r="P1958" s="9"/>
      <c r="Q1958" s="9"/>
      <c r="R1958" s="10"/>
      <c r="S1958" s="9"/>
      <c r="T1958" s="9"/>
      <c r="U1958" s="9"/>
      <c r="V1958" s="14"/>
      <c r="W1958" s="9"/>
      <c r="X1958" s="9"/>
      <c r="Y1958" s="9"/>
      <c r="Z1958" s="9"/>
      <c r="AA1958" s="9"/>
    </row>
    <row r="1959" spans="1:27" ht="12.75">
      <c r="A1959" s="10">
        <v>45473</v>
      </c>
      <c r="B1959" s="9" t="s">
        <v>14</v>
      </c>
      <c r="C1959" s="11">
        <v>9693.91</v>
      </c>
      <c r="D1959" s="9">
        <v>123</v>
      </c>
      <c r="E1959" s="12" t="s">
        <v>379</v>
      </c>
      <c r="F1959" s="9"/>
      <c r="G1959" s="9"/>
      <c r="H1959" s="13"/>
      <c r="I1959" s="9" t="s">
        <v>16</v>
      </c>
      <c r="J1959" s="10"/>
      <c r="K1959" s="9"/>
      <c r="L1959" s="9"/>
      <c r="M1959" s="9"/>
      <c r="N1959" s="9"/>
      <c r="O1959" s="13"/>
      <c r="P1959" s="9"/>
      <c r="Q1959" s="9"/>
      <c r="R1959" s="10"/>
      <c r="S1959" s="9"/>
      <c r="T1959" s="9"/>
      <c r="U1959" s="9"/>
      <c r="V1959" s="14"/>
      <c r="W1959" s="9"/>
      <c r="X1959" s="9"/>
      <c r="Y1959" s="9"/>
      <c r="Z1959" s="9"/>
      <c r="AA1959" s="9"/>
    </row>
    <row r="1960" spans="1:27" ht="12.75">
      <c r="A1960" s="10">
        <v>45473</v>
      </c>
      <c r="B1960" s="9" t="s">
        <v>45</v>
      </c>
      <c r="C1960" s="11">
        <v>6092</v>
      </c>
      <c r="D1960" s="9">
        <v>78</v>
      </c>
      <c r="E1960" s="12" t="s">
        <v>357</v>
      </c>
      <c r="F1960" s="9"/>
      <c r="G1960" s="9"/>
      <c r="H1960" s="13"/>
      <c r="I1960" s="9" t="s">
        <v>11</v>
      </c>
      <c r="J1960" s="10"/>
      <c r="K1960" s="9"/>
      <c r="L1960" s="9"/>
      <c r="M1960" s="9"/>
      <c r="N1960" s="9"/>
      <c r="O1960" s="13"/>
      <c r="P1960" s="9"/>
      <c r="Q1960" s="9"/>
      <c r="R1960" s="10"/>
      <c r="S1960" s="9"/>
      <c r="T1960" s="9"/>
      <c r="U1960" s="9"/>
      <c r="V1960" s="14"/>
      <c r="W1960" s="9"/>
      <c r="X1960" s="9"/>
      <c r="Y1960" s="9"/>
      <c r="Z1960" s="9"/>
      <c r="AA1960" s="9"/>
    </row>
    <row r="1961" spans="1:27" ht="12.75">
      <c r="A1961" s="10">
        <v>45473</v>
      </c>
      <c r="B1961" s="9" t="s">
        <v>289</v>
      </c>
      <c r="C1961" s="11">
        <v>5919.9</v>
      </c>
      <c r="D1961" s="9">
        <v>64</v>
      </c>
      <c r="E1961" s="12" t="s">
        <v>109</v>
      </c>
      <c r="F1961" s="9"/>
      <c r="G1961" s="9"/>
      <c r="H1961" s="13"/>
      <c r="I1961" s="9" t="s">
        <v>11</v>
      </c>
      <c r="J1961" s="9"/>
      <c r="K1961" s="9"/>
      <c r="L1961" s="9"/>
      <c r="M1961" s="9"/>
      <c r="N1961" s="9"/>
      <c r="O1961" s="13"/>
      <c r="P1961" s="9"/>
      <c r="Q1961" s="9"/>
      <c r="R1961" s="10"/>
      <c r="S1961" s="9"/>
      <c r="T1961" s="9"/>
      <c r="U1961" s="9"/>
      <c r="V1961" s="14"/>
      <c r="W1961" s="9"/>
      <c r="X1961" s="9"/>
      <c r="Y1961" s="9"/>
      <c r="Z1961" s="9"/>
      <c r="AA1961" s="9"/>
    </row>
    <row r="1962" spans="1:27" ht="12.75">
      <c r="A1962" s="10">
        <v>45473</v>
      </c>
      <c r="B1962" s="9" t="s">
        <v>17</v>
      </c>
      <c r="C1962" s="11">
        <v>9938.15</v>
      </c>
      <c r="D1962" s="9">
        <v>118</v>
      </c>
      <c r="E1962" s="12" t="s">
        <v>135</v>
      </c>
      <c r="F1962" s="9"/>
      <c r="G1962" s="9"/>
      <c r="H1962" s="13"/>
      <c r="I1962" s="9" t="s">
        <v>16</v>
      </c>
      <c r="J1962" s="9"/>
      <c r="K1962" s="9"/>
      <c r="L1962" s="9"/>
      <c r="M1962" s="9"/>
      <c r="N1962" s="9"/>
      <c r="O1962" s="13"/>
      <c r="P1962" s="9"/>
      <c r="Q1962" s="9"/>
      <c r="R1962" s="10"/>
      <c r="S1962" s="9"/>
      <c r="T1962" s="9"/>
      <c r="U1962" s="9"/>
      <c r="V1962" s="14"/>
      <c r="W1962" s="9"/>
      <c r="X1962" s="9"/>
      <c r="Y1962" s="9"/>
      <c r="Z1962" s="9"/>
      <c r="AA1962" s="9"/>
    </row>
    <row r="1963" spans="1:27" ht="12.75">
      <c r="A1963" s="10">
        <v>45473</v>
      </c>
      <c r="B1963" s="9" t="s">
        <v>19</v>
      </c>
      <c r="C1963" s="11">
        <v>6271.99</v>
      </c>
      <c r="D1963" s="9">
        <v>81</v>
      </c>
      <c r="E1963" s="12" t="s">
        <v>156</v>
      </c>
      <c r="F1963" s="9"/>
      <c r="G1963" s="9"/>
      <c r="H1963" s="13"/>
      <c r="I1963" s="9" t="s">
        <v>16</v>
      </c>
      <c r="J1963" s="9" t="s">
        <v>380</v>
      </c>
      <c r="K1963" s="9"/>
      <c r="L1963" s="9"/>
      <c r="M1963" s="9"/>
      <c r="N1963" s="9"/>
      <c r="O1963" s="13"/>
      <c r="P1963" s="9"/>
      <c r="Q1963" s="9"/>
      <c r="R1963" s="10"/>
      <c r="S1963" s="9"/>
      <c r="T1963" s="9"/>
      <c r="U1963" s="9"/>
      <c r="V1963" s="14"/>
      <c r="W1963" s="9"/>
      <c r="X1963" s="9"/>
      <c r="Y1963" s="9"/>
      <c r="Z1963" s="9"/>
      <c r="AA1963" s="9"/>
    </row>
    <row r="1964" spans="1:27" ht="12.75">
      <c r="A1964" s="10">
        <v>45473</v>
      </c>
      <c r="B1964" s="9" t="s">
        <v>21</v>
      </c>
      <c r="C1964" s="11">
        <v>8656.5499999999993</v>
      </c>
      <c r="D1964" s="9">
        <v>99</v>
      </c>
      <c r="E1964" s="12" t="s">
        <v>112</v>
      </c>
      <c r="F1964" s="9"/>
      <c r="G1964" s="9"/>
      <c r="H1964" s="13"/>
      <c r="I1964" s="9" t="s">
        <v>11</v>
      </c>
      <c r="J1964" s="9"/>
      <c r="K1964" s="9"/>
      <c r="L1964" s="9"/>
      <c r="M1964" s="9"/>
      <c r="N1964" s="9"/>
      <c r="O1964" s="13"/>
      <c r="P1964" s="9"/>
      <c r="Q1964" s="9"/>
      <c r="R1964" s="10"/>
      <c r="S1964" s="9"/>
      <c r="T1964" s="9"/>
      <c r="U1964" s="9"/>
      <c r="V1964" s="14"/>
      <c r="W1964" s="9"/>
      <c r="X1964" s="9"/>
      <c r="Y1964" s="9"/>
      <c r="Z1964" s="9"/>
      <c r="AA1964" s="9"/>
    </row>
    <row r="1965" spans="1:27" ht="12.75">
      <c r="A1965" s="10">
        <v>45473</v>
      </c>
      <c r="B1965" s="9" t="s">
        <v>43</v>
      </c>
      <c r="C1965" s="11">
        <v>6346.2</v>
      </c>
      <c r="D1965" s="9">
        <v>76</v>
      </c>
      <c r="E1965" s="12" t="s">
        <v>104</v>
      </c>
      <c r="F1965" s="9"/>
      <c r="G1965" s="9"/>
      <c r="H1965" s="13"/>
      <c r="I1965" s="9" t="s">
        <v>11</v>
      </c>
      <c r="J1965" s="9"/>
      <c r="K1965" s="9"/>
      <c r="L1965" s="9"/>
      <c r="M1965" s="9"/>
      <c r="N1965" s="9"/>
      <c r="O1965" s="13"/>
      <c r="P1965" s="9"/>
      <c r="Q1965" s="9"/>
      <c r="R1965" s="10"/>
      <c r="S1965" s="9"/>
      <c r="T1965" s="9"/>
      <c r="U1965" s="9"/>
      <c r="V1965" s="14"/>
      <c r="W1965" s="9"/>
      <c r="X1965" s="9"/>
      <c r="Y1965" s="9"/>
      <c r="Z1965" s="9"/>
      <c r="AA1965" s="9"/>
    </row>
    <row r="1966" spans="1:27" ht="12.75">
      <c r="A1966" s="18">
        <v>45566</v>
      </c>
      <c r="B1966" s="19" t="s">
        <v>9</v>
      </c>
      <c r="C1966" s="15">
        <v>3655.49</v>
      </c>
      <c r="D1966" s="19">
        <v>38</v>
      </c>
      <c r="E1966" s="20" t="s">
        <v>280</v>
      </c>
      <c r="F1966" s="19"/>
      <c r="G1966" s="19"/>
      <c r="H1966" s="21"/>
      <c r="I1966" s="19" t="s">
        <v>11</v>
      </c>
      <c r="J1966" s="18"/>
      <c r="K1966" s="19"/>
      <c r="L1966" s="19"/>
      <c r="M1966" s="19"/>
      <c r="N1966" s="19"/>
      <c r="O1966" s="21"/>
      <c r="P1966" s="19"/>
      <c r="Q1966" s="19"/>
      <c r="R1966" s="18"/>
      <c r="S1966" s="19"/>
      <c r="T1966" s="19"/>
      <c r="U1966" s="19"/>
      <c r="V1966" s="22"/>
      <c r="W1966" s="19"/>
      <c r="X1966" s="19"/>
      <c r="Y1966" s="19"/>
      <c r="Z1966" s="19"/>
      <c r="AA1966" s="19"/>
    </row>
    <row r="1967" spans="1:27" ht="12.75">
      <c r="A1967" s="10">
        <v>45566</v>
      </c>
      <c r="B1967" s="9" t="s">
        <v>12</v>
      </c>
      <c r="C1967" s="11">
        <v>4059.46</v>
      </c>
      <c r="D1967" s="9">
        <v>49</v>
      </c>
      <c r="E1967" s="12" t="s">
        <v>145</v>
      </c>
      <c r="F1967" s="9"/>
      <c r="G1967" s="9"/>
      <c r="H1967" s="13"/>
      <c r="I1967" s="9" t="s">
        <v>11</v>
      </c>
      <c r="J1967" s="10"/>
      <c r="K1967" s="9"/>
      <c r="L1967" s="9"/>
      <c r="M1967" s="9"/>
      <c r="N1967" s="9"/>
      <c r="O1967" s="13"/>
      <c r="P1967" s="9"/>
      <c r="Q1967" s="9"/>
      <c r="R1967" s="10"/>
      <c r="S1967" s="9"/>
      <c r="T1967" s="9"/>
      <c r="U1967" s="9"/>
      <c r="V1967" s="14"/>
      <c r="W1967" s="9"/>
      <c r="X1967" s="9"/>
      <c r="Y1967" s="9"/>
      <c r="Z1967" s="9"/>
      <c r="AA1967" s="9"/>
    </row>
    <row r="1968" spans="1:27" ht="12.75">
      <c r="A1968" s="10">
        <v>45566</v>
      </c>
      <c r="B1968" s="9" t="s">
        <v>14</v>
      </c>
      <c r="C1968" s="11">
        <v>3211.28</v>
      </c>
      <c r="D1968" s="9">
        <v>43</v>
      </c>
      <c r="E1968" s="12" t="s">
        <v>182</v>
      </c>
      <c r="F1968" s="9"/>
      <c r="G1968" s="9"/>
      <c r="H1968" s="13"/>
      <c r="I1968" s="9" t="s">
        <v>16</v>
      </c>
      <c r="J1968" s="10"/>
      <c r="K1968" s="9"/>
      <c r="L1968" s="9"/>
      <c r="M1968" s="9"/>
      <c r="N1968" s="9"/>
      <c r="O1968" s="13"/>
      <c r="P1968" s="9"/>
      <c r="Q1968" s="9"/>
      <c r="R1968" s="10"/>
      <c r="S1968" s="9"/>
      <c r="T1968" s="9"/>
      <c r="U1968" s="9"/>
      <c r="V1968" s="14"/>
      <c r="W1968" s="9"/>
      <c r="X1968" s="9"/>
      <c r="Y1968" s="9"/>
      <c r="Z1968" s="9"/>
      <c r="AA1968" s="9"/>
    </row>
    <row r="1969" spans="1:27" ht="12.75">
      <c r="A1969" s="10">
        <v>45566</v>
      </c>
      <c r="B1969" s="9" t="s">
        <v>17</v>
      </c>
      <c r="C1969" s="11">
        <v>5723.6</v>
      </c>
      <c r="D1969" s="9">
        <v>56</v>
      </c>
      <c r="E1969" s="12" t="s">
        <v>36</v>
      </c>
      <c r="F1969" s="9"/>
      <c r="G1969" s="9"/>
      <c r="H1969" s="13"/>
      <c r="I1969" s="9" t="s">
        <v>16</v>
      </c>
      <c r="J1969" s="9"/>
      <c r="K1969" s="9"/>
      <c r="L1969" s="9"/>
      <c r="M1969" s="9"/>
      <c r="N1969" s="9"/>
      <c r="O1969" s="13"/>
      <c r="P1969" s="9"/>
      <c r="Q1969" s="9"/>
      <c r="R1969" s="10"/>
      <c r="S1969" s="9"/>
      <c r="T1969" s="9"/>
      <c r="U1969" s="9"/>
      <c r="V1969" s="14"/>
      <c r="W1969" s="9"/>
      <c r="X1969" s="9"/>
      <c r="Y1969" s="9"/>
      <c r="Z1969" s="9"/>
      <c r="AA1969" s="9"/>
    </row>
    <row r="1970" spans="1:27" ht="12.75">
      <c r="A1970" s="10">
        <v>45566</v>
      </c>
      <c r="B1970" s="9" t="s">
        <v>19</v>
      </c>
      <c r="C1970" s="11">
        <v>3005.55</v>
      </c>
      <c r="D1970" s="9">
        <v>33</v>
      </c>
      <c r="E1970" s="12" t="s">
        <v>381</v>
      </c>
      <c r="F1970" s="9"/>
      <c r="G1970" s="9"/>
      <c r="H1970" s="13"/>
      <c r="I1970" s="9" t="s">
        <v>16</v>
      </c>
      <c r="J1970" s="9" t="s">
        <v>380</v>
      </c>
      <c r="K1970" s="9"/>
      <c r="L1970" s="9"/>
      <c r="M1970" s="9"/>
      <c r="N1970" s="9"/>
      <c r="O1970" s="13"/>
      <c r="P1970" s="9"/>
      <c r="Q1970" s="9"/>
      <c r="R1970" s="10"/>
      <c r="S1970" s="9"/>
      <c r="T1970" s="9"/>
      <c r="U1970" s="9"/>
      <c r="V1970" s="14"/>
      <c r="W1970" s="9"/>
      <c r="X1970" s="9"/>
      <c r="Y1970" s="9"/>
      <c r="Z1970" s="9"/>
      <c r="AA1970" s="9"/>
    </row>
    <row r="1971" spans="1:27" ht="12.75">
      <c r="A1971" s="10">
        <v>45566</v>
      </c>
      <c r="B1971" s="9" t="s">
        <v>21</v>
      </c>
      <c r="C1971" s="11">
        <v>3439.98</v>
      </c>
      <c r="D1971" s="9">
        <v>39</v>
      </c>
      <c r="E1971" s="12" t="s">
        <v>104</v>
      </c>
      <c r="F1971" s="9"/>
      <c r="G1971" s="9"/>
      <c r="H1971" s="13"/>
      <c r="I1971" s="9" t="s">
        <v>11</v>
      </c>
      <c r="J1971" s="9"/>
      <c r="K1971" s="9"/>
      <c r="L1971" s="9"/>
      <c r="M1971" s="9"/>
      <c r="N1971" s="9"/>
      <c r="O1971" s="13"/>
      <c r="P1971" s="9"/>
      <c r="Q1971" s="9"/>
      <c r="R1971" s="10"/>
      <c r="S1971" s="9"/>
      <c r="T1971" s="9"/>
      <c r="U1971" s="9"/>
      <c r="V1971" s="14"/>
      <c r="W1971" s="9"/>
      <c r="X1971" s="9"/>
      <c r="Y1971" s="9"/>
      <c r="Z1971" s="9"/>
      <c r="AA1971" s="9"/>
    </row>
    <row r="1972" spans="1:27" ht="12.75">
      <c r="A1972" s="10">
        <v>45567</v>
      </c>
      <c r="B1972" s="9" t="s">
        <v>9</v>
      </c>
      <c r="C1972" s="11">
        <v>2436.54</v>
      </c>
      <c r="D1972" s="9">
        <v>27</v>
      </c>
      <c r="E1972" s="12" t="s">
        <v>141</v>
      </c>
      <c r="F1972" s="9"/>
      <c r="G1972" s="9"/>
      <c r="H1972" s="13"/>
      <c r="I1972" s="9" t="s">
        <v>11</v>
      </c>
      <c r="J1972" s="10"/>
      <c r="K1972" s="9"/>
      <c r="L1972" s="9"/>
      <c r="M1972" s="9"/>
      <c r="N1972" s="9"/>
      <c r="O1972" s="13"/>
      <c r="P1972" s="9"/>
      <c r="Q1972" s="9"/>
      <c r="R1972" s="10"/>
      <c r="S1972" s="9"/>
      <c r="T1972" s="9"/>
      <c r="U1972" s="9"/>
      <c r="V1972" s="14"/>
      <c r="W1972" s="9"/>
      <c r="X1972" s="9"/>
      <c r="Y1972" s="9"/>
      <c r="Z1972" s="9"/>
      <c r="AA1972" s="9"/>
    </row>
    <row r="1973" spans="1:27" ht="12.75">
      <c r="A1973" s="10">
        <v>45567</v>
      </c>
      <c r="B1973" s="9" t="s">
        <v>12</v>
      </c>
      <c r="C1973" s="11">
        <v>2371.17</v>
      </c>
      <c r="D1973" s="9">
        <v>29</v>
      </c>
      <c r="E1973" s="12" t="s">
        <v>252</v>
      </c>
      <c r="F1973" s="9"/>
      <c r="G1973" s="9"/>
      <c r="H1973" s="13"/>
      <c r="I1973" s="9" t="s">
        <v>11</v>
      </c>
      <c r="J1973" s="10"/>
      <c r="K1973" s="9"/>
      <c r="L1973" s="9"/>
      <c r="M1973" s="9"/>
      <c r="N1973" s="9"/>
      <c r="O1973" s="13"/>
      <c r="P1973" s="9"/>
      <c r="Q1973" s="9"/>
      <c r="R1973" s="10"/>
      <c r="S1973" s="9"/>
      <c r="T1973" s="9"/>
      <c r="U1973" s="9"/>
      <c r="V1973" s="14"/>
      <c r="W1973" s="9"/>
      <c r="X1973" s="9"/>
      <c r="Y1973" s="9"/>
      <c r="Z1973" s="9"/>
      <c r="AA1973" s="9"/>
    </row>
    <row r="1974" spans="1:27" ht="12.75">
      <c r="A1974" s="10">
        <v>45567</v>
      </c>
      <c r="B1974" s="9" t="s">
        <v>14</v>
      </c>
      <c r="C1974" s="11">
        <v>2940.54</v>
      </c>
      <c r="D1974" s="9">
        <v>40</v>
      </c>
      <c r="E1974" s="12" t="s">
        <v>243</v>
      </c>
      <c r="F1974" s="9"/>
      <c r="G1974" s="9"/>
      <c r="H1974" s="13"/>
      <c r="I1974" s="9" t="s">
        <v>16</v>
      </c>
      <c r="J1974" s="10"/>
      <c r="K1974" s="9"/>
      <c r="L1974" s="9"/>
      <c r="M1974" s="9"/>
      <c r="N1974" s="9"/>
      <c r="O1974" s="13"/>
      <c r="P1974" s="9"/>
      <c r="Q1974" s="9"/>
      <c r="R1974" s="10"/>
      <c r="S1974" s="9"/>
      <c r="T1974" s="9"/>
      <c r="U1974" s="9"/>
      <c r="V1974" s="14"/>
      <c r="W1974" s="9"/>
      <c r="X1974" s="9"/>
      <c r="Y1974" s="9"/>
      <c r="Z1974" s="9"/>
      <c r="AA1974" s="9"/>
    </row>
    <row r="1975" spans="1:27" ht="12.75">
      <c r="A1975" s="10">
        <v>45567</v>
      </c>
      <c r="B1975" s="9" t="s">
        <v>17</v>
      </c>
      <c r="C1975" s="11">
        <v>3870.74</v>
      </c>
      <c r="D1975" s="9">
        <v>45</v>
      </c>
      <c r="E1975" s="12" t="s">
        <v>49</v>
      </c>
      <c r="F1975" s="9"/>
      <c r="G1975" s="9"/>
      <c r="H1975" s="13"/>
      <c r="I1975" s="9" t="s">
        <v>16</v>
      </c>
      <c r="J1975" s="9"/>
      <c r="K1975" s="9"/>
      <c r="L1975" s="9"/>
      <c r="M1975" s="9"/>
      <c r="N1975" s="9"/>
      <c r="O1975" s="13"/>
      <c r="P1975" s="9"/>
      <c r="Q1975" s="9"/>
      <c r="R1975" s="10"/>
      <c r="S1975" s="9"/>
      <c r="T1975" s="9"/>
      <c r="U1975" s="9"/>
      <c r="V1975" s="14"/>
      <c r="W1975" s="9"/>
      <c r="X1975" s="9"/>
      <c r="Y1975" s="9"/>
      <c r="Z1975" s="9"/>
      <c r="AA1975" s="9"/>
    </row>
    <row r="1976" spans="1:27" ht="12.75">
      <c r="A1976" s="10">
        <v>45567</v>
      </c>
      <c r="B1976" s="9" t="s">
        <v>19</v>
      </c>
      <c r="C1976" s="11">
        <v>2059.3200000000002</v>
      </c>
      <c r="D1976" s="9">
        <v>31</v>
      </c>
      <c r="E1976" s="12" t="s">
        <v>181</v>
      </c>
      <c r="F1976" s="9"/>
      <c r="G1976" s="9"/>
      <c r="H1976" s="13"/>
      <c r="I1976" s="9" t="s">
        <v>16</v>
      </c>
      <c r="J1976" s="9" t="s">
        <v>382</v>
      </c>
      <c r="K1976" s="9"/>
      <c r="L1976" s="9"/>
      <c r="M1976" s="9"/>
      <c r="N1976" s="9"/>
      <c r="O1976" s="13"/>
      <c r="P1976" s="9"/>
      <c r="Q1976" s="9"/>
      <c r="R1976" s="10"/>
      <c r="S1976" s="9"/>
      <c r="T1976" s="9"/>
      <c r="U1976" s="9"/>
      <c r="V1976" s="14"/>
      <c r="W1976" s="9"/>
      <c r="X1976" s="9"/>
      <c r="Y1976" s="9"/>
      <c r="Z1976" s="9"/>
      <c r="AA1976" s="9"/>
    </row>
    <row r="1977" spans="1:27" ht="12.75">
      <c r="A1977" s="10">
        <v>45567</v>
      </c>
      <c r="B1977" s="9" t="s">
        <v>21</v>
      </c>
      <c r="C1977" s="11">
        <v>3892.07</v>
      </c>
      <c r="D1977" s="9">
        <v>48</v>
      </c>
      <c r="E1977" s="12" t="s">
        <v>105</v>
      </c>
      <c r="F1977" s="9"/>
      <c r="G1977" s="9"/>
      <c r="H1977" s="13"/>
      <c r="I1977" s="9" t="s">
        <v>11</v>
      </c>
      <c r="J1977" s="9"/>
      <c r="K1977" s="9"/>
      <c r="L1977" s="9"/>
      <c r="M1977" s="9"/>
      <c r="N1977" s="9"/>
      <c r="O1977" s="13"/>
      <c r="P1977" s="9"/>
      <c r="Q1977" s="9"/>
      <c r="R1977" s="10"/>
      <c r="S1977" s="9"/>
      <c r="T1977" s="9"/>
      <c r="U1977" s="9"/>
      <c r="V1977" s="14"/>
      <c r="W1977" s="9"/>
      <c r="X1977" s="9"/>
      <c r="Y1977" s="9"/>
      <c r="Z1977" s="9"/>
      <c r="AA1977" s="9"/>
    </row>
    <row r="1978" spans="1:27" ht="12.75">
      <c r="A1978" s="10">
        <v>45568</v>
      </c>
      <c r="B1978" s="9" t="s">
        <v>9</v>
      </c>
      <c r="C1978" s="11">
        <v>2610.69</v>
      </c>
      <c r="D1978" s="9">
        <v>30</v>
      </c>
      <c r="E1978" s="12" t="s">
        <v>60</v>
      </c>
      <c r="F1978" s="9"/>
      <c r="G1978" s="9"/>
      <c r="H1978" s="13"/>
      <c r="I1978" s="9" t="s">
        <v>11</v>
      </c>
      <c r="J1978" s="10"/>
      <c r="K1978" s="9"/>
      <c r="L1978" s="9"/>
      <c r="M1978" s="9"/>
      <c r="N1978" s="9"/>
      <c r="O1978" s="13"/>
      <c r="P1978" s="9"/>
      <c r="Q1978" s="9"/>
      <c r="R1978" s="10"/>
      <c r="S1978" s="9"/>
      <c r="T1978" s="9"/>
      <c r="U1978" s="9"/>
      <c r="V1978" s="14"/>
      <c r="W1978" s="9"/>
      <c r="X1978" s="9"/>
      <c r="Y1978" s="9"/>
      <c r="Z1978" s="9"/>
      <c r="AA1978" s="9"/>
    </row>
    <row r="1979" spans="1:27" ht="12.75">
      <c r="A1979" s="10">
        <v>45568</v>
      </c>
      <c r="B1979" s="9" t="s">
        <v>12</v>
      </c>
      <c r="C1979" s="11">
        <v>4044.59</v>
      </c>
      <c r="D1979" s="9">
        <v>45</v>
      </c>
      <c r="E1979" s="12" t="s">
        <v>145</v>
      </c>
      <c r="F1979" s="9"/>
      <c r="G1979" s="9"/>
      <c r="H1979" s="13"/>
      <c r="I1979" s="9" t="s">
        <v>11</v>
      </c>
      <c r="J1979" s="10"/>
      <c r="K1979" s="9"/>
      <c r="L1979" s="9"/>
      <c r="M1979" s="9"/>
      <c r="N1979" s="9"/>
      <c r="O1979" s="13"/>
      <c r="P1979" s="9"/>
      <c r="Q1979" s="9"/>
      <c r="R1979" s="10"/>
      <c r="S1979" s="9"/>
      <c r="T1979" s="9"/>
      <c r="U1979" s="9"/>
      <c r="V1979" s="14"/>
      <c r="W1979" s="9"/>
      <c r="X1979" s="9"/>
      <c r="Y1979" s="9"/>
      <c r="Z1979" s="9"/>
      <c r="AA1979" s="9"/>
    </row>
    <row r="1980" spans="1:27" ht="12.75">
      <c r="A1980" s="10">
        <v>45568</v>
      </c>
      <c r="B1980" s="9" t="s">
        <v>14</v>
      </c>
      <c r="C1980" s="11">
        <v>2790.52</v>
      </c>
      <c r="D1980" s="9">
        <v>34</v>
      </c>
      <c r="E1980" s="12" t="s">
        <v>245</v>
      </c>
      <c r="F1980" s="9"/>
      <c r="G1980" s="9"/>
      <c r="H1980" s="13"/>
      <c r="I1980" s="9" t="s">
        <v>16</v>
      </c>
      <c r="J1980" s="10"/>
      <c r="K1980" s="9"/>
      <c r="L1980" s="9"/>
      <c r="M1980" s="9"/>
      <c r="N1980" s="9"/>
      <c r="O1980" s="13"/>
      <c r="P1980" s="9"/>
      <c r="Q1980" s="9"/>
      <c r="R1980" s="10"/>
      <c r="S1980" s="9"/>
      <c r="T1980" s="9"/>
      <c r="U1980" s="9"/>
      <c r="V1980" s="14"/>
      <c r="W1980" s="9"/>
      <c r="X1980" s="9"/>
      <c r="Y1980" s="9"/>
      <c r="Z1980" s="9"/>
      <c r="AA1980" s="9"/>
    </row>
    <row r="1981" spans="1:27" ht="12.75">
      <c r="A1981" s="10">
        <v>45568</v>
      </c>
      <c r="B1981" s="9" t="s">
        <v>17</v>
      </c>
      <c r="C1981" s="11">
        <v>3922.89</v>
      </c>
      <c r="D1981" s="9">
        <v>42</v>
      </c>
      <c r="E1981" s="12" t="s">
        <v>338</v>
      </c>
      <c r="F1981" s="9"/>
      <c r="G1981" s="9"/>
      <c r="H1981" s="13"/>
      <c r="I1981" s="9" t="s">
        <v>16</v>
      </c>
      <c r="J1981" s="9"/>
      <c r="K1981" s="9"/>
      <c r="L1981" s="9"/>
      <c r="M1981" s="9"/>
      <c r="N1981" s="9"/>
      <c r="O1981" s="13"/>
      <c r="P1981" s="9"/>
      <c r="Q1981" s="9"/>
      <c r="R1981" s="10"/>
      <c r="S1981" s="9"/>
      <c r="T1981" s="9"/>
      <c r="U1981" s="9"/>
      <c r="V1981" s="14"/>
      <c r="W1981" s="9"/>
      <c r="X1981" s="9"/>
      <c r="Y1981" s="9"/>
      <c r="Z1981" s="9"/>
      <c r="AA1981" s="9"/>
    </row>
    <row r="1982" spans="1:27" ht="12.75">
      <c r="A1982" s="10">
        <v>45568</v>
      </c>
      <c r="B1982" s="9" t="s">
        <v>19</v>
      </c>
      <c r="C1982" s="11">
        <v>2803.18</v>
      </c>
      <c r="D1982" s="9">
        <v>31</v>
      </c>
      <c r="E1982" s="12" t="s">
        <v>383</v>
      </c>
      <c r="F1982" s="9"/>
      <c r="G1982" s="9"/>
      <c r="H1982" s="13"/>
      <c r="I1982" s="9" t="s">
        <v>16</v>
      </c>
      <c r="J1982" s="9"/>
      <c r="K1982" s="9"/>
      <c r="L1982" s="9"/>
      <c r="M1982" s="9"/>
      <c r="N1982" s="9"/>
      <c r="O1982" s="13"/>
      <c r="P1982" s="9"/>
      <c r="Q1982" s="9"/>
      <c r="R1982" s="10"/>
      <c r="S1982" s="9"/>
      <c r="T1982" s="9"/>
      <c r="U1982" s="9"/>
      <c r="V1982" s="14"/>
      <c r="W1982" s="9"/>
      <c r="X1982" s="9"/>
      <c r="Y1982" s="9"/>
      <c r="Z1982" s="9"/>
      <c r="AA1982" s="9"/>
    </row>
    <row r="1983" spans="1:27" ht="12.75">
      <c r="A1983" s="10">
        <v>45568</v>
      </c>
      <c r="B1983" s="9" t="s">
        <v>21</v>
      </c>
      <c r="C1983" s="11">
        <v>5957.85</v>
      </c>
      <c r="D1983" s="9">
        <v>66</v>
      </c>
      <c r="E1983" s="12" t="s">
        <v>209</v>
      </c>
      <c r="F1983" s="9"/>
      <c r="G1983" s="9"/>
      <c r="H1983" s="13"/>
      <c r="I1983" s="9" t="s">
        <v>11</v>
      </c>
      <c r="J1983" s="9"/>
      <c r="K1983" s="9"/>
      <c r="L1983" s="9"/>
      <c r="M1983" s="9"/>
      <c r="N1983" s="9"/>
      <c r="O1983" s="13"/>
      <c r="P1983" s="9"/>
      <c r="Q1983" s="9"/>
      <c r="R1983" s="10"/>
      <c r="S1983" s="9"/>
      <c r="T1983" s="9"/>
      <c r="U1983" s="9"/>
      <c r="V1983" s="14"/>
      <c r="W1983" s="9"/>
      <c r="X1983" s="9"/>
      <c r="Y1983" s="9"/>
      <c r="Z1983" s="9"/>
      <c r="AA1983" s="9"/>
    </row>
    <row r="1984" spans="1:27" ht="12.75">
      <c r="A1984" s="10">
        <v>45569</v>
      </c>
      <c r="B1984" s="9" t="s">
        <v>9</v>
      </c>
      <c r="C1984" s="11">
        <v>6707.2</v>
      </c>
      <c r="D1984" s="9">
        <v>69</v>
      </c>
      <c r="E1984" s="12" t="s">
        <v>239</v>
      </c>
      <c r="F1984" s="9"/>
      <c r="G1984" s="9"/>
      <c r="H1984" s="13"/>
      <c r="I1984" s="9" t="s">
        <v>11</v>
      </c>
      <c r="J1984" s="10"/>
      <c r="K1984" s="9"/>
      <c r="L1984" s="9"/>
      <c r="M1984" s="9"/>
      <c r="N1984" s="9"/>
      <c r="O1984" s="13"/>
      <c r="P1984" s="9"/>
      <c r="Q1984" s="9"/>
      <c r="R1984" s="10"/>
      <c r="S1984" s="9"/>
      <c r="T1984" s="9"/>
      <c r="U1984" s="9"/>
      <c r="V1984" s="14"/>
      <c r="W1984" s="9"/>
      <c r="X1984" s="9"/>
      <c r="Y1984" s="9"/>
      <c r="Z1984" s="9"/>
      <c r="AA1984" s="9"/>
    </row>
    <row r="1985" spans="1:27" ht="12.75">
      <c r="A1985" s="10">
        <v>45569</v>
      </c>
      <c r="B1985" s="9" t="s">
        <v>12</v>
      </c>
      <c r="C1985" s="11">
        <v>8389.08</v>
      </c>
      <c r="D1985" s="9">
        <v>98</v>
      </c>
      <c r="E1985" s="12" t="s">
        <v>246</v>
      </c>
      <c r="F1985" s="9"/>
      <c r="G1985" s="9"/>
      <c r="H1985" s="13"/>
      <c r="I1985" s="9" t="s">
        <v>11</v>
      </c>
      <c r="J1985" s="10"/>
      <c r="K1985" s="9"/>
      <c r="L1985" s="9"/>
      <c r="M1985" s="9"/>
      <c r="N1985" s="9"/>
      <c r="O1985" s="13"/>
      <c r="P1985" s="9"/>
      <c r="Q1985" s="9"/>
      <c r="R1985" s="10"/>
      <c r="S1985" s="9"/>
      <c r="T1985" s="9"/>
      <c r="U1985" s="9"/>
      <c r="V1985" s="14"/>
      <c r="W1985" s="9"/>
      <c r="X1985" s="9"/>
      <c r="Y1985" s="9"/>
      <c r="Z1985" s="9"/>
      <c r="AA1985" s="9"/>
    </row>
    <row r="1986" spans="1:27" ht="12.75">
      <c r="A1986" s="10">
        <v>45569</v>
      </c>
      <c r="B1986" s="9" t="s">
        <v>14</v>
      </c>
      <c r="C1986" s="11">
        <v>5633.09</v>
      </c>
      <c r="D1986" s="9">
        <v>65</v>
      </c>
      <c r="E1986" s="12" t="s">
        <v>92</v>
      </c>
      <c r="F1986" s="9"/>
      <c r="G1986" s="9"/>
      <c r="H1986" s="13"/>
      <c r="I1986" s="9" t="s">
        <v>16</v>
      </c>
      <c r="J1986" s="10"/>
      <c r="K1986" s="9"/>
      <c r="L1986" s="9"/>
      <c r="M1986" s="9"/>
      <c r="N1986" s="9"/>
      <c r="O1986" s="13"/>
      <c r="P1986" s="9"/>
      <c r="Q1986" s="9"/>
      <c r="R1986" s="10"/>
      <c r="S1986" s="9"/>
      <c r="T1986" s="9"/>
      <c r="U1986" s="9"/>
      <c r="V1986" s="14"/>
      <c r="W1986" s="9"/>
      <c r="X1986" s="9"/>
      <c r="Y1986" s="9"/>
      <c r="Z1986" s="9"/>
      <c r="AA1986" s="9"/>
    </row>
    <row r="1987" spans="1:27" ht="12.75">
      <c r="A1987" s="10">
        <v>45569</v>
      </c>
      <c r="B1987" s="9" t="s">
        <v>17</v>
      </c>
      <c r="C1987" s="11">
        <v>10923.4</v>
      </c>
      <c r="D1987" s="9">
        <v>115</v>
      </c>
      <c r="E1987" s="12" t="s">
        <v>209</v>
      </c>
      <c r="F1987" s="9"/>
      <c r="G1987" s="9"/>
      <c r="H1987" s="13"/>
      <c r="I1987" s="9" t="s">
        <v>16</v>
      </c>
      <c r="J1987" s="9"/>
      <c r="K1987" s="9"/>
      <c r="L1987" s="9"/>
      <c r="M1987" s="9"/>
      <c r="N1987" s="9"/>
      <c r="O1987" s="13"/>
      <c r="P1987" s="9"/>
      <c r="Q1987" s="9"/>
      <c r="R1987" s="10"/>
      <c r="S1987" s="9"/>
      <c r="T1987" s="9"/>
      <c r="U1987" s="9"/>
      <c r="V1987" s="14"/>
      <c r="W1987" s="9"/>
      <c r="X1987" s="9"/>
      <c r="Y1987" s="9"/>
      <c r="Z1987" s="9"/>
      <c r="AA1987" s="9"/>
    </row>
    <row r="1988" spans="1:27" ht="12.75">
      <c r="A1988" s="10">
        <v>45569</v>
      </c>
      <c r="B1988" s="9" t="s">
        <v>19</v>
      </c>
      <c r="C1988" s="11">
        <v>7128.85</v>
      </c>
      <c r="D1988" s="9">
        <v>78</v>
      </c>
      <c r="E1988" s="12" t="s">
        <v>384</v>
      </c>
      <c r="F1988" s="9"/>
      <c r="G1988" s="9"/>
      <c r="H1988" s="13"/>
      <c r="I1988" s="9" t="s">
        <v>16</v>
      </c>
      <c r="J1988" s="9"/>
      <c r="K1988" s="9"/>
      <c r="L1988" s="9"/>
      <c r="M1988" s="9"/>
      <c r="N1988" s="9"/>
      <c r="O1988" s="13"/>
      <c r="P1988" s="9"/>
      <c r="Q1988" s="9"/>
      <c r="R1988" s="10"/>
      <c r="S1988" s="9"/>
      <c r="T1988" s="9"/>
      <c r="U1988" s="9"/>
      <c r="V1988" s="14"/>
      <c r="W1988" s="9"/>
      <c r="X1988" s="9"/>
      <c r="Y1988" s="9"/>
      <c r="Z1988" s="9"/>
      <c r="AA1988" s="9"/>
    </row>
    <row r="1989" spans="1:27" ht="12.75">
      <c r="A1989" s="10">
        <v>45569</v>
      </c>
      <c r="B1989" s="9" t="s">
        <v>21</v>
      </c>
      <c r="C1989" s="11">
        <v>10059.799999999999</v>
      </c>
      <c r="D1989" s="9">
        <v>106</v>
      </c>
      <c r="E1989" s="12" t="s">
        <v>330</v>
      </c>
      <c r="F1989" s="9"/>
      <c r="G1989" s="9"/>
      <c r="H1989" s="13"/>
      <c r="I1989" s="9" t="s">
        <v>11</v>
      </c>
      <c r="J1989" s="9"/>
      <c r="K1989" s="9"/>
      <c r="L1989" s="9"/>
      <c r="M1989" s="9"/>
      <c r="N1989" s="9"/>
      <c r="O1989" s="13"/>
      <c r="P1989" s="9"/>
      <c r="Q1989" s="9"/>
      <c r="R1989" s="10"/>
      <c r="S1989" s="9"/>
      <c r="T1989" s="9"/>
      <c r="U1989" s="9"/>
      <c r="V1989" s="14"/>
      <c r="W1989" s="9"/>
      <c r="X1989" s="9"/>
      <c r="Y1989" s="9"/>
      <c r="Z1989" s="9"/>
      <c r="AA1989" s="9"/>
    </row>
    <row r="1990" spans="1:27" ht="12.75">
      <c r="A1990" s="10">
        <v>45570</v>
      </c>
      <c r="B1990" s="9" t="s">
        <v>9</v>
      </c>
      <c r="C1990" s="11">
        <v>5869.82</v>
      </c>
      <c r="D1990" s="9">
        <v>58</v>
      </c>
      <c r="E1990" s="12" t="s">
        <v>82</v>
      </c>
      <c r="F1990" s="9"/>
      <c r="G1990" s="9"/>
      <c r="H1990" s="13"/>
      <c r="I1990" s="9" t="s">
        <v>11</v>
      </c>
      <c r="J1990" s="10"/>
      <c r="K1990" s="9"/>
      <c r="L1990" s="9"/>
      <c r="M1990" s="9"/>
      <c r="N1990" s="9"/>
      <c r="O1990" s="13"/>
      <c r="P1990" s="9"/>
      <c r="Q1990" s="9"/>
      <c r="R1990" s="10"/>
      <c r="S1990" s="9"/>
      <c r="T1990" s="9"/>
      <c r="U1990" s="9"/>
      <c r="V1990" s="14"/>
      <c r="W1990" s="9"/>
      <c r="X1990" s="9"/>
      <c r="Y1990" s="9"/>
      <c r="Z1990" s="9"/>
      <c r="AA1990" s="9"/>
    </row>
    <row r="1991" spans="1:27" ht="12.75">
      <c r="A1991" s="10">
        <v>45570</v>
      </c>
      <c r="B1991" s="9" t="s">
        <v>12</v>
      </c>
      <c r="C1991" s="11">
        <v>5813.08</v>
      </c>
      <c r="D1991" s="9">
        <v>61</v>
      </c>
      <c r="E1991" s="12" t="s">
        <v>29</v>
      </c>
      <c r="F1991" s="9"/>
      <c r="G1991" s="9"/>
      <c r="H1991" s="13"/>
      <c r="I1991" s="9" t="s">
        <v>11</v>
      </c>
      <c r="J1991" s="10"/>
      <c r="K1991" s="9"/>
      <c r="L1991" s="9"/>
      <c r="M1991" s="9"/>
      <c r="N1991" s="9"/>
      <c r="O1991" s="13"/>
      <c r="P1991" s="9"/>
      <c r="Q1991" s="9"/>
      <c r="R1991" s="10"/>
      <c r="S1991" s="9"/>
      <c r="T1991" s="9"/>
      <c r="U1991" s="9"/>
      <c r="V1991" s="14"/>
      <c r="W1991" s="9"/>
      <c r="X1991" s="9"/>
      <c r="Y1991" s="9"/>
      <c r="Z1991" s="9"/>
      <c r="AA1991" s="9"/>
    </row>
    <row r="1992" spans="1:27" ht="12.75">
      <c r="A1992" s="10">
        <v>45570</v>
      </c>
      <c r="B1992" s="9" t="s">
        <v>14</v>
      </c>
      <c r="C1992" s="11">
        <v>5441.12</v>
      </c>
      <c r="D1992" s="9">
        <v>66</v>
      </c>
      <c r="E1992" s="12" t="s">
        <v>211</v>
      </c>
      <c r="F1992" s="9"/>
      <c r="G1992" s="9"/>
      <c r="H1992" s="13"/>
      <c r="I1992" s="9" t="s">
        <v>16</v>
      </c>
      <c r="J1992" s="10"/>
      <c r="K1992" s="9"/>
      <c r="L1992" s="9"/>
      <c r="M1992" s="9"/>
      <c r="N1992" s="9"/>
      <c r="O1992" s="13"/>
      <c r="P1992" s="9"/>
      <c r="Q1992" s="9"/>
      <c r="R1992" s="10"/>
      <c r="S1992" s="9"/>
      <c r="T1992" s="9"/>
      <c r="U1992" s="9"/>
      <c r="V1992" s="14"/>
      <c r="W1992" s="9"/>
      <c r="X1992" s="9"/>
      <c r="Y1992" s="9"/>
      <c r="Z1992" s="9"/>
      <c r="AA1992" s="9"/>
    </row>
    <row r="1993" spans="1:27" ht="12.75">
      <c r="A1993" s="10">
        <v>45570</v>
      </c>
      <c r="B1993" s="9" t="s">
        <v>17</v>
      </c>
      <c r="C1993" s="11">
        <v>7731.71</v>
      </c>
      <c r="D1993" s="9">
        <v>83</v>
      </c>
      <c r="E1993" s="12" t="s">
        <v>330</v>
      </c>
      <c r="F1993" s="9"/>
      <c r="G1993" s="9"/>
      <c r="H1993" s="13"/>
      <c r="I1993" s="9" t="s">
        <v>16</v>
      </c>
      <c r="J1993" s="9"/>
      <c r="K1993" s="9"/>
      <c r="L1993" s="9"/>
      <c r="M1993" s="9"/>
      <c r="N1993" s="9"/>
      <c r="O1993" s="13"/>
      <c r="P1993" s="9"/>
      <c r="Q1993" s="9"/>
      <c r="R1993" s="10"/>
      <c r="S1993" s="9"/>
      <c r="T1993" s="9"/>
      <c r="U1993" s="9"/>
      <c r="V1993" s="14"/>
      <c r="W1993" s="9"/>
      <c r="X1993" s="9"/>
      <c r="Y1993" s="9"/>
      <c r="Z1993" s="9"/>
      <c r="AA1993" s="9"/>
    </row>
    <row r="1994" spans="1:27" ht="12.75">
      <c r="A1994" s="10">
        <v>45570</v>
      </c>
      <c r="B1994" s="9" t="s">
        <v>19</v>
      </c>
      <c r="C1994" s="11">
        <v>6445.4</v>
      </c>
      <c r="D1994" s="9">
        <v>72</v>
      </c>
      <c r="E1994" s="12" t="s">
        <v>94</v>
      </c>
      <c r="F1994" s="9"/>
      <c r="G1994" s="9"/>
      <c r="H1994" s="13"/>
      <c r="I1994" s="9" t="s">
        <v>16</v>
      </c>
      <c r="J1994" s="9"/>
      <c r="K1994" s="9"/>
      <c r="L1994" s="9"/>
      <c r="M1994" s="9"/>
      <c r="N1994" s="9"/>
      <c r="O1994" s="13"/>
      <c r="P1994" s="9"/>
      <c r="Q1994" s="9"/>
      <c r="R1994" s="10"/>
      <c r="S1994" s="9"/>
      <c r="T1994" s="9"/>
      <c r="U1994" s="9"/>
      <c r="V1994" s="14"/>
      <c r="W1994" s="9"/>
      <c r="X1994" s="9"/>
      <c r="Y1994" s="9"/>
      <c r="Z1994" s="9"/>
      <c r="AA1994" s="9"/>
    </row>
    <row r="1995" spans="1:27" ht="12.75">
      <c r="A1995" s="10">
        <v>45570</v>
      </c>
      <c r="B1995" s="9" t="s">
        <v>21</v>
      </c>
      <c r="C1995" s="11">
        <v>9948.33</v>
      </c>
      <c r="D1995" s="9">
        <v>100</v>
      </c>
      <c r="E1995" s="12" t="s">
        <v>112</v>
      </c>
      <c r="F1995" s="9"/>
      <c r="G1995" s="9"/>
      <c r="H1995" s="13"/>
      <c r="I1995" s="9" t="s">
        <v>11</v>
      </c>
      <c r="J1995" s="9"/>
      <c r="K1995" s="9"/>
      <c r="L1995" s="9"/>
      <c r="M1995" s="9"/>
      <c r="N1995" s="9"/>
      <c r="O1995" s="13"/>
      <c r="P1995" s="9"/>
      <c r="Q1995" s="9"/>
      <c r="R1995" s="10"/>
      <c r="S1995" s="9"/>
      <c r="T1995" s="9"/>
      <c r="U1995" s="9"/>
      <c r="V1995" s="14"/>
      <c r="W1995" s="9"/>
      <c r="X1995" s="9"/>
      <c r="Y1995" s="9"/>
      <c r="Z1995" s="9"/>
      <c r="AA1995" s="9"/>
    </row>
    <row r="1996" spans="1:27" ht="12.75">
      <c r="A1996" s="10">
        <v>45571</v>
      </c>
      <c r="B1996" s="9" t="s">
        <v>9</v>
      </c>
      <c r="C1996" s="11">
        <v>5556.45</v>
      </c>
      <c r="D1996" s="9">
        <v>63</v>
      </c>
      <c r="E1996" s="12" t="s">
        <v>105</v>
      </c>
      <c r="F1996" s="9"/>
      <c r="G1996" s="9"/>
      <c r="H1996" s="13"/>
      <c r="I1996" s="9" t="s">
        <v>11</v>
      </c>
      <c r="J1996" s="10"/>
      <c r="K1996" s="9"/>
      <c r="L1996" s="9"/>
      <c r="M1996" s="9"/>
      <c r="N1996" s="9"/>
      <c r="O1996" s="13"/>
      <c r="P1996" s="9"/>
      <c r="Q1996" s="9"/>
      <c r="R1996" s="10"/>
      <c r="S1996" s="9"/>
      <c r="T1996" s="9"/>
      <c r="U1996" s="9"/>
      <c r="V1996" s="14"/>
      <c r="W1996" s="9"/>
      <c r="X1996" s="9"/>
      <c r="Y1996" s="9"/>
      <c r="Z1996" s="9"/>
      <c r="AA1996" s="9"/>
    </row>
    <row r="1997" spans="1:27" ht="12.75">
      <c r="A1997" s="10">
        <v>45571</v>
      </c>
      <c r="B1997" s="9" t="s">
        <v>12</v>
      </c>
      <c r="C1997" s="11">
        <v>5224.6899999999996</v>
      </c>
      <c r="D1997" s="9">
        <v>54</v>
      </c>
      <c r="E1997" s="12" t="s">
        <v>36</v>
      </c>
      <c r="F1997" s="9"/>
      <c r="G1997" s="9"/>
      <c r="H1997" s="13"/>
      <c r="I1997" s="9" t="s">
        <v>11</v>
      </c>
      <c r="J1997" s="10"/>
      <c r="K1997" s="9"/>
      <c r="L1997" s="9"/>
      <c r="M1997" s="9"/>
      <c r="N1997" s="9"/>
      <c r="O1997" s="13"/>
      <c r="P1997" s="9"/>
      <c r="Q1997" s="9"/>
      <c r="R1997" s="10"/>
      <c r="S1997" s="9"/>
      <c r="T1997" s="9"/>
      <c r="U1997" s="9"/>
      <c r="V1997" s="14"/>
      <c r="W1997" s="9"/>
      <c r="X1997" s="9"/>
      <c r="Y1997" s="9"/>
      <c r="Z1997" s="9"/>
      <c r="AA1997" s="9"/>
    </row>
    <row r="1998" spans="1:27" ht="12.75">
      <c r="A1998" s="10">
        <v>45571</v>
      </c>
      <c r="B1998" s="9" t="s">
        <v>14</v>
      </c>
      <c r="C1998" s="11">
        <v>7833.65</v>
      </c>
      <c r="D1998" s="9">
        <v>95</v>
      </c>
      <c r="E1998" s="12" t="s">
        <v>385</v>
      </c>
      <c r="F1998" s="9"/>
      <c r="G1998" s="9"/>
      <c r="H1998" s="13"/>
      <c r="I1998" s="9" t="s">
        <v>16</v>
      </c>
      <c r="J1998" s="10"/>
      <c r="K1998" s="9"/>
      <c r="L1998" s="9"/>
      <c r="M1998" s="9"/>
      <c r="N1998" s="9"/>
      <c r="O1998" s="13"/>
      <c r="P1998" s="9"/>
      <c r="Q1998" s="9"/>
      <c r="R1998" s="10"/>
      <c r="S1998" s="9"/>
      <c r="T1998" s="9"/>
      <c r="U1998" s="9"/>
      <c r="V1998" s="14"/>
      <c r="W1998" s="9"/>
      <c r="X1998" s="9"/>
      <c r="Y1998" s="9"/>
      <c r="Z1998" s="9"/>
      <c r="AA1998" s="9"/>
    </row>
    <row r="1999" spans="1:27" ht="12.75">
      <c r="A1999" s="10">
        <v>45571</v>
      </c>
      <c r="B1999" s="9" t="s">
        <v>17</v>
      </c>
      <c r="C1999" s="11">
        <v>8313.18</v>
      </c>
      <c r="D1999" s="9">
        <v>93</v>
      </c>
      <c r="E1999" s="12" t="s">
        <v>29</v>
      </c>
      <c r="F1999" s="9"/>
      <c r="G1999" s="9"/>
      <c r="H1999" s="13"/>
      <c r="I1999" s="9" t="s">
        <v>16</v>
      </c>
      <c r="J1999" s="9"/>
      <c r="K1999" s="9"/>
      <c r="L1999" s="9"/>
      <c r="M1999" s="9"/>
      <c r="N1999" s="9"/>
      <c r="O1999" s="13"/>
      <c r="P1999" s="9"/>
      <c r="Q1999" s="9"/>
      <c r="R1999" s="10"/>
      <c r="S1999" s="9"/>
      <c r="T1999" s="9"/>
      <c r="U1999" s="9"/>
      <c r="V1999" s="14"/>
      <c r="W1999" s="9"/>
      <c r="X1999" s="9"/>
      <c r="Y1999" s="9"/>
      <c r="Z1999" s="9"/>
      <c r="AA1999" s="9"/>
    </row>
    <row r="2000" spans="1:27" ht="12.75">
      <c r="A2000" s="10">
        <v>45571</v>
      </c>
      <c r="B2000" s="9" t="s">
        <v>19</v>
      </c>
      <c r="C2000" s="11">
        <v>6340.09</v>
      </c>
      <c r="D2000" s="9">
        <v>74</v>
      </c>
      <c r="E2000" s="12" t="s">
        <v>386</v>
      </c>
      <c r="F2000" s="9"/>
      <c r="G2000" s="9"/>
      <c r="H2000" s="13"/>
      <c r="I2000" s="9" t="s">
        <v>16</v>
      </c>
      <c r="J2000" s="9"/>
      <c r="K2000" s="9"/>
      <c r="L2000" s="9"/>
      <c r="M2000" s="9"/>
      <c r="N2000" s="9"/>
      <c r="O2000" s="13"/>
      <c r="P2000" s="9"/>
      <c r="Q2000" s="9"/>
      <c r="R2000" s="10"/>
      <c r="S2000" s="9"/>
      <c r="T2000" s="9"/>
      <c r="U2000" s="9"/>
      <c r="V2000" s="14"/>
      <c r="W2000" s="9"/>
      <c r="X2000" s="9"/>
      <c r="Y2000" s="9"/>
      <c r="Z2000" s="9"/>
      <c r="AA2000" s="9"/>
    </row>
    <row r="2001" spans="1:27" ht="12.75">
      <c r="A2001" s="10">
        <v>45571</v>
      </c>
      <c r="B2001" s="9" t="s">
        <v>21</v>
      </c>
      <c r="C2001" s="11">
        <v>7425.33</v>
      </c>
      <c r="D2001" s="9">
        <v>86</v>
      </c>
      <c r="E2001" s="12" t="s">
        <v>105</v>
      </c>
      <c r="F2001" s="9"/>
      <c r="G2001" s="9"/>
      <c r="H2001" s="13"/>
      <c r="I2001" s="9" t="s">
        <v>11</v>
      </c>
      <c r="J2001" s="9"/>
      <c r="K2001" s="9"/>
      <c r="L2001" s="9"/>
      <c r="M2001" s="9"/>
      <c r="N2001" s="9"/>
      <c r="O2001" s="13"/>
      <c r="P2001" s="9"/>
      <c r="Q2001" s="9"/>
      <c r="R2001" s="10"/>
      <c r="S2001" s="9"/>
      <c r="T2001" s="9"/>
      <c r="U2001" s="9"/>
      <c r="V2001" s="14"/>
      <c r="W2001" s="9"/>
      <c r="X2001" s="9"/>
      <c r="Y2001" s="9"/>
      <c r="Z2001" s="9"/>
      <c r="AA2001" s="9"/>
    </row>
    <row r="2002" spans="1:27" ht="12.75">
      <c r="A2002" s="10">
        <v>45572</v>
      </c>
      <c r="B2002" s="9" t="s">
        <v>9</v>
      </c>
      <c r="C2002" s="11">
        <v>1052.53</v>
      </c>
      <c r="D2002" s="9">
        <v>12</v>
      </c>
      <c r="E2002" s="12" t="s">
        <v>107</v>
      </c>
      <c r="F2002" s="9"/>
      <c r="G2002" s="9"/>
      <c r="H2002" s="13"/>
      <c r="I2002" s="9" t="s">
        <v>11</v>
      </c>
      <c r="J2002" s="10"/>
      <c r="K2002" s="9"/>
      <c r="L2002" s="9"/>
      <c r="M2002" s="9"/>
      <c r="N2002" s="9"/>
      <c r="O2002" s="13"/>
      <c r="P2002" s="9"/>
      <c r="Q2002" s="9"/>
      <c r="R2002" s="10"/>
      <c r="S2002" s="9"/>
      <c r="T2002" s="9"/>
      <c r="U2002" s="9"/>
      <c r="V2002" s="14"/>
      <c r="W2002" s="9"/>
      <c r="X2002" s="9"/>
      <c r="Y2002" s="9"/>
      <c r="Z2002" s="9"/>
      <c r="AA2002" s="9"/>
    </row>
    <row r="2003" spans="1:27" ht="12.75">
      <c r="A2003" s="10">
        <v>45572</v>
      </c>
      <c r="B2003" s="9" t="s">
        <v>12</v>
      </c>
      <c r="C2003" s="11">
        <v>1682.38</v>
      </c>
      <c r="D2003" s="9">
        <v>26</v>
      </c>
      <c r="E2003" s="12" t="s">
        <v>53</v>
      </c>
      <c r="F2003" s="9"/>
      <c r="G2003" s="9"/>
      <c r="H2003" s="13"/>
      <c r="I2003" s="9" t="s">
        <v>11</v>
      </c>
      <c r="J2003" s="10"/>
      <c r="K2003" s="9"/>
      <c r="L2003" s="9"/>
      <c r="M2003" s="9"/>
      <c r="N2003" s="9"/>
      <c r="O2003" s="13"/>
      <c r="P2003" s="9"/>
      <c r="Q2003" s="9"/>
      <c r="R2003" s="10"/>
      <c r="S2003" s="9"/>
      <c r="T2003" s="9"/>
      <c r="U2003" s="9"/>
      <c r="V2003" s="14"/>
      <c r="W2003" s="9"/>
      <c r="X2003" s="9"/>
      <c r="Y2003" s="9"/>
      <c r="Z2003" s="9"/>
      <c r="AA2003" s="9"/>
    </row>
    <row r="2004" spans="1:27" ht="12.75">
      <c r="A2004" s="10">
        <v>45572</v>
      </c>
      <c r="B2004" s="9" t="s">
        <v>14</v>
      </c>
      <c r="C2004" s="11">
        <v>3447.26</v>
      </c>
      <c r="D2004" s="9">
        <v>43</v>
      </c>
      <c r="E2004" s="12" t="s">
        <v>246</v>
      </c>
      <c r="F2004" s="9"/>
      <c r="G2004" s="9"/>
      <c r="H2004" s="13"/>
      <c r="I2004" s="9" t="s">
        <v>16</v>
      </c>
      <c r="J2004" s="10"/>
      <c r="K2004" s="9"/>
      <c r="L2004" s="9"/>
      <c r="M2004" s="9"/>
      <c r="N2004" s="9"/>
      <c r="O2004" s="13"/>
      <c r="P2004" s="9"/>
      <c r="Q2004" s="9"/>
      <c r="R2004" s="10"/>
      <c r="S2004" s="9"/>
      <c r="T2004" s="9"/>
      <c r="U2004" s="9"/>
      <c r="V2004" s="14"/>
      <c r="W2004" s="9"/>
      <c r="X2004" s="9"/>
      <c r="Y2004" s="9"/>
      <c r="Z2004" s="9"/>
      <c r="AA2004" s="9"/>
    </row>
    <row r="2005" spans="1:27" ht="12.75">
      <c r="A2005" s="10">
        <v>45572</v>
      </c>
      <c r="B2005" s="9" t="s">
        <v>17</v>
      </c>
      <c r="C2005" s="11">
        <v>3394.19</v>
      </c>
      <c r="D2005" s="9">
        <v>39</v>
      </c>
      <c r="E2005" s="12" t="s">
        <v>37</v>
      </c>
      <c r="F2005" s="9"/>
      <c r="G2005" s="9"/>
      <c r="H2005" s="13"/>
      <c r="I2005" s="9" t="s">
        <v>16</v>
      </c>
      <c r="J2005" s="9"/>
      <c r="K2005" s="9"/>
      <c r="L2005" s="9"/>
      <c r="M2005" s="9"/>
      <c r="N2005" s="9"/>
      <c r="O2005" s="13"/>
      <c r="P2005" s="9"/>
      <c r="Q2005" s="9"/>
      <c r="R2005" s="10"/>
      <c r="S2005" s="9"/>
      <c r="T2005" s="9"/>
      <c r="U2005" s="9"/>
      <c r="V2005" s="14"/>
      <c r="W2005" s="9"/>
      <c r="X2005" s="9"/>
      <c r="Y2005" s="9"/>
      <c r="Z2005" s="9"/>
      <c r="AA2005" s="9"/>
    </row>
    <row r="2006" spans="1:27" ht="12.75">
      <c r="A2006" s="10">
        <v>45572</v>
      </c>
      <c r="B2006" s="9" t="s">
        <v>19</v>
      </c>
      <c r="C2006" s="11">
        <v>2187.9299999999998</v>
      </c>
      <c r="D2006" s="9">
        <v>26</v>
      </c>
      <c r="E2006" s="12" t="s">
        <v>104</v>
      </c>
      <c r="F2006" s="9"/>
      <c r="G2006" s="9"/>
      <c r="H2006" s="13"/>
      <c r="I2006" s="9" t="s">
        <v>16</v>
      </c>
      <c r="J2006" s="9"/>
      <c r="K2006" s="9"/>
      <c r="L2006" s="9"/>
      <c r="M2006" s="9"/>
      <c r="N2006" s="9"/>
      <c r="O2006" s="13"/>
      <c r="P2006" s="9"/>
      <c r="Q2006" s="9"/>
      <c r="R2006" s="10"/>
      <c r="S2006" s="9"/>
      <c r="T2006" s="9"/>
      <c r="U2006" s="9"/>
      <c r="V2006" s="14"/>
      <c r="W2006" s="9"/>
      <c r="X2006" s="9"/>
      <c r="Y2006" s="9"/>
      <c r="Z2006" s="9"/>
      <c r="AA2006" s="9"/>
    </row>
    <row r="2007" spans="1:27" ht="12.75">
      <c r="A2007" s="10">
        <v>45572</v>
      </c>
      <c r="B2007" s="9" t="s">
        <v>21</v>
      </c>
      <c r="C2007" s="11">
        <v>2543.96</v>
      </c>
      <c r="D2007" s="9">
        <v>33</v>
      </c>
      <c r="E2007" s="12" t="s">
        <v>199</v>
      </c>
      <c r="F2007" s="9"/>
      <c r="G2007" s="9"/>
      <c r="H2007" s="13"/>
      <c r="I2007" s="9" t="s">
        <v>11</v>
      </c>
      <c r="J2007" s="9"/>
      <c r="K2007" s="9"/>
      <c r="L2007" s="9"/>
      <c r="M2007" s="9"/>
      <c r="N2007" s="9"/>
      <c r="O2007" s="13"/>
      <c r="P2007" s="9"/>
      <c r="Q2007" s="9"/>
      <c r="R2007" s="10"/>
      <c r="S2007" s="9"/>
      <c r="T2007" s="9"/>
      <c r="U2007" s="9"/>
      <c r="V2007" s="14"/>
      <c r="W2007" s="9"/>
      <c r="X2007" s="9"/>
      <c r="Y2007" s="9"/>
      <c r="Z2007" s="9"/>
      <c r="AA2007" s="9"/>
    </row>
    <row r="2008" spans="1:27" ht="12.75">
      <c r="A2008" s="10">
        <v>45573</v>
      </c>
      <c r="B2008" s="9" t="s">
        <v>9</v>
      </c>
      <c r="C2008" s="11">
        <v>3539.61</v>
      </c>
      <c r="D2008" s="9">
        <v>38</v>
      </c>
      <c r="E2008" s="12" t="s">
        <v>56</v>
      </c>
      <c r="F2008" s="9"/>
      <c r="G2008" s="9"/>
      <c r="H2008" s="13"/>
      <c r="I2008" s="9" t="s">
        <v>11</v>
      </c>
      <c r="J2008" s="10"/>
      <c r="K2008" s="9"/>
      <c r="L2008" s="9"/>
      <c r="M2008" s="9"/>
      <c r="N2008" s="9"/>
      <c r="O2008" s="13"/>
      <c r="P2008" s="9"/>
      <c r="Q2008" s="9"/>
      <c r="R2008" s="10"/>
      <c r="S2008" s="9"/>
      <c r="T2008" s="9"/>
      <c r="U2008" s="9"/>
      <c r="V2008" s="14"/>
      <c r="W2008" s="9"/>
      <c r="X2008" s="9"/>
      <c r="Y2008" s="9"/>
      <c r="Z2008" s="9"/>
      <c r="AA2008" s="9"/>
    </row>
    <row r="2009" spans="1:27" ht="12.75">
      <c r="A2009" s="10">
        <v>45573</v>
      </c>
      <c r="B2009" s="9" t="s">
        <v>12</v>
      </c>
      <c r="C2009" s="11">
        <v>3585.9</v>
      </c>
      <c r="D2009" s="9">
        <v>35</v>
      </c>
      <c r="E2009" s="12" t="s">
        <v>194</v>
      </c>
      <c r="F2009" s="9"/>
      <c r="G2009" s="9"/>
      <c r="H2009" s="13"/>
      <c r="I2009" s="9" t="s">
        <v>11</v>
      </c>
      <c r="J2009" s="10"/>
      <c r="K2009" s="9"/>
      <c r="L2009" s="9"/>
      <c r="M2009" s="9"/>
      <c r="N2009" s="9"/>
      <c r="O2009" s="13"/>
      <c r="P2009" s="9"/>
      <c r="Q2009" s="9"/>
      <c r="R2009" s="10"/>
      <c r="S2009" s="9"/>
      <c r="T2009" s="9"/>
      <c r="U2009" s="9"/>
      <c r="V2009" s="14"/>
      <c r="W2009" s="9"/>
      <c r="X2009" s="9"/>
      <c r="Y2009" s="9"/>
      <c r="Z2009" s="9"/>
      <c r="AA2009" s="9"/>
    </row>
    <row r="2010" spans="1:27" ht="12.75">
      <c r="A2010" s="10">
        <v>45573</v>
      </c>
      <c r="B2010" s="9" t="s">
        <v>14</v>
      </c>
      <c r="C2010" s="11">
        <v>3094.66</v>
      </c>
      <c r="D2010" s="9">
        <v>34</v>
      </c>
      <c r="E2010" s="12" t="s">
        <v>125</v>
      </c>
      <c r="F2010" s="9"/>
      <c r="G2010" s="9"/>
      <c r="H2010" s="13"/>
      <c r="I2010" s="9" t="s">
        <v>16</v>
      </c>
      <c r="J2010" s="10"/>
      <c r="K2010" s="9"/>
      <c r="L2010" s="9"/>
      <c r="M2010" s="9"/>
      <c r="N2010" s="9"/>
      <c r="O2010" s="13"/>
      <c r="P2010" s="9"/>
      <c r="Q2010" s="9"/>
      <c r="R2010" s="10"/>
      <c r="S2010" s="9"/>
      <c r="T2010" s="9"/>
      <c r="U2010" s="9"/>
      <c r="V2010" s="14"/>
      <c r="W2010" s="9"/>
      <c r="X2010" s="9"/>
      <c r="Y2010" s="9"/>
      <c r="Z2010" s="9"/>
      <c r="AA2010" s="9"/>
    </row>
    <row r="2011" spans="1:27" ht="12.75">
      <c r="A2011" s="10">
        <v>45573</v>
      </c>
      <c r="B2011" s="9" t="s">
        <v>17</v>
      </c>
      <c r="C2011" s="11">
        <v>4716.1000000000004</v>
      </c>
      <c r="D2011" s="9">
        <v>50</v>
      </c>
      <c r="E2011" s="12" t="s">
        <v>23</v>
      </c>
      <c r="F2011" s="9"/>
      <c r="G2011" s="9"/>
      <c r="H2011" s="13"/>
      <c r="I2011" s="9" t="s">
        <v>16</v>
      </c>
      <c r="J2011" s="9"/>
      <c r="K2011" s="9"/>
      <c r="L2011" s="9"/>
      <c r="M2011" s="9"/>
      <c r="N2011" s="9"/>
      <c r="O2011" s="13"/>
      <c r="P2011" s="9"/>
      <c r="Q2011" s="9"/>
      <c r="R2011" s="10"/>
      <c r="S2011" s="9"/>
      <c r="T2011" s="9"/>
      <c r="U2011" s="9"/>
      <c r="V2011" s="14"/>
      <c r="W2011" s="9"/>
      <c r="X2011" s="9"/>
      <c r="Y2011" s="9"/>
      <c r="Z2011" s="9"/>
      <c r="AA2011" s="9"/>
    </row>
    <row r="2012" spans="1:27" ht="12.75">
      <c r="A2012" s="10">
        <v>45573</v>
      </c>
      <c r="B2012" s="9" t="s">
        <v>19</v>
      </c>
      <c r="C2012" s="11">
        <v>2669.7</v>
      </c>
      <c r="D2012" s="9">
        <v>30</v>
      </c>
      <c r="E2012" s="12" t="s">
        <v>37</v>
      </c>
      <c r="F2012" s="9"/>
      <c r="G2012" s="9"/>
      <c r="H2012" s="13"/>
      <c r="I2012" s="9" t="s">
        <v>16</v>
      </c>
      <c r="J2012" s="9"/>
      <c r="K2012" s="9"/>
      <c r="L2012" s="9"/>
      <c r="M2012" s="9"/>
      <c r="N2012" s="9"/>
      <c r="O2012" s="13"/>
      <c r="P2012" s="9"/>
      <c r="Q2012" s="9"/>
      <c r="R2012" s="10"/>
      <c r="S2012" s="9"/>
      <c r="T2012" s="9"/>
      <c r="U2012" s="9"/>
      <c r="V2012" s="14"/>
      <c r="W2012" s="9"/>
      <c r="X2012" s="9"/>
      <c r="Y2012" s="9"/>
      <c r="Z2012" s="9"/>
      <c r="AA2012" s="9"/>
    </row>
    <row r="2013" spans="1:27" ht="12.75">
      <c r="A2013" s="10">
        <v>45573</v>
      </c>
      <c r="B2013" s="9" t="s">
        <v>21</v>
      </c>
      <c r="C2013" s="11">
        <v>5591.28</v>
      </c>
      <c r="D2013" s="9">
        <v>58</v>
      </c>
      <c r="E2013" s="12" t="s">
        <v>184</v>
      </c>
      <c r="F2013" s="9"/>
      <c r="G2013" s="9"/>
      <c r="H2013" s="13"/>
      <c r="I2013" s="9" t="s">
        <v>11</v>
      </c>
      <c r="J2013" s="9"/>
      <c r="K2013" s="9"/>
      <c r="L2013" s="9"/>
      <c r="M2013" s="9"/>
      <c r="N2013" s="9"/>
      <c r="O2013" s="13"/>
      <c r="P2013" s="9"/>
      <c r="Q2013" s="9"/>
      <c r="R2013" s="10"/>
      <c r="S2013" s="9"/>
      <c r="T2013" s="9"/>
      <c r="U2013" s="9"/>
      <c r="V2013" s="14"/>
      <c r="W2013" s="9"/>
      <c r="X2013" s="9"/>
      <c r="Y2013" s="9"/>
      <c r="Z2013" s="9"/>
      <c r="AA2013" s="9"/>
    </row>
    <row r="2014" spans="1:27" ht="12.75">
      <c r="A2014" s="10">
        <v>45574</v>
      </c>
      <c r="B2014" s="9" t="s">
        <v>9</v>
      </c>
      <c r="C2014" s="11">
        <v>2361.46</v>
      </c>
      <c r="D2014" s="9">
        <v>28</v>
      </c>
      <c r="E2014" s="12" t="s">
        <v>59</v>
      </c>
      <c r="F2014" s="9"/>
      <c r="G2014" s="9"/>
      <c r="H2014" s="13"/>
      <c r="I2014" s="9" t="s">
        <v>11</v>
      </c>
      <c r="J2014" s="10"/>
      <c r="K2014" s="9"/>
      <c r="L2014" s="9"/>
      <c r="M2014" s="9"/>
      <c r="N2014" s="9"/>
      <c r="O2014" s="13"/>
      <c r="P2014" s="9"/>
      <c r="Q2014" s="9"/>
      <c r="R2014" s="10"/>
      <c r="S2014" s="9"/>
      <c r="T2014" s="9"/>
      <c r="U2014" s="9"/>
      <c r="V2014" s="14"/>
      <c r="W2014" s="9"/>
      <c r="X2014" s="9"/>
      <c r="Y2014" s="9"/>
      <c r="Z2014" s="9"/>
      <c r="AA2014" s="9"/>
    </row>
    <row r="2015" spans="1:27" ht="12.75">
      <c r="A2015" s="10">
        <v>45574</v>
      </c>
      <c r="B2015" s="9" t="s">
        <v>12</v>
      </c>
      <c r="C2015" s="11">
        <v>3605.11</v>
      </c>
      <c r="D2015" s="9">
        <v>42</v>
      </c>
      <c r="E2015" s="12" t="s">
        <v>92</v>
      </c>
      <c r="F2015" s="9"/>
      <c r="G2015" s="9"/>
      <c r="H2015" s="13"/>
      <c r="I2015" s="9" t="s">
        <v>11</v>
      </c>
      <c r="J2015" s="10"/>
      <c r="K2015" s="9"/>
      <c r="L2015" s="9"/>
      <c r="M2015" s="9"/>
      <c r="N2015" s="9"/>
      <c r="O2015" s="13"/>
      <c r="P2015" s="9"/>
      <c r="Q2015" s="9"/>
      <c r="R2015" s="10"/>
      <c r="S2015" s="9"/>
      <c r="T2015" s="9"/>
      <c r="U2015" s="9"/>
      <c r="V2015" s="14"/>
      <c r="W2015" s="9"/>
      <c r="X2015" s="9"/>
      <c r="Y2015" s="9"/>
      <c r="Z2015" s="9"/>
      <c r="AA2015" s="9"/>
    </row>
    <row r="2016" spans="1:27" ht="12.75">
      <c r="A2016" s="10">
        <v>45574</v>
      </c>
      <c r="B2016" s="9" t="s">
        <v>14</v>
      </c>
      <c r="C2016" s="11">
        <v>4245.3999999999996</v>
      </c>
      <c r="D2016" s="9">
        <v>50</v>
      </c>
      <c r="E2016" s="12" t="s">
        <v>387</v>
      </c>
      <c r="F2016" s="9"/>
      <c r="G2016" s="9"/>
      <c r="H2016" s="13"/>
      <c r="I2016" s="9" t="s">
        <v>16</v>
      </c>
      <c r="J2016" s="10"/>
      <c r="K2016" s="9"/>
      <c r="L2016" s="9"/>
      <c r="M2016" s="9"/>
      <c r="N2016" s="9"/>
      <c r="O2016" s="13"/>
      <c r="P2016" s="9"/>
      <c r="Q2016" s="9"/>
      <c r="R2016" s="10"/>
      <c r="S2016" s="9"/>
      <c r="T2016" s="9"/>
      <c r="U2016" s="9"/>
      <c r="V2016" s="14"/>
      <c r="W2016" s="9"/>
      <c r="X2016" s="9"/>
      <c r="Y2016" s="9"/>
      <c r="Z2016" s="9"/>
      <c r="AA2016" s="9"/>
    </row>
    <row r="2017" spans="1:27" ht="12.75">
      <c r="A2017" s="10">
        <v>45574</v>
      </c>
      <c r="B2017" s="9" t="s">
        <v>17</v>
      </c>
      <c r="C2017" s="11">
        <v>3780.24</v>
      </c>
      <c r="D2017" s="9">
        <v>46</v>
      </c>
      <c r="E2017" s="12" t="s">
        <v>141</v>
      </c>
      <c r="F2017" s="9"/>
      <c r="G2017" s="9"/>
      <c r="H2017" s="13"/>
      <c r="I2017" s="9" t="s">
        <v>16</v>
      </c>
      <c r="J2017" s="9"/>
      <c r="K2017" s="9"/>
      <c r="L2017" s="9"/>
      <c r="M2017" s="9"/>
      <c r="N2017" s="9"/>
      <c r="O2017" s="13"/>
      <c r="P2017" s="9"/>
      <c r="Q2017" s="9"/>
      <c r="R2017" s="10"/>
      <c r="S2017" s="9"/>
      <c r="T2017" s="9"/>
      <c r="U2017" s="9"/>
      <c r="V2017" s="14"/>
      <c r="W2017" s="9"/>
      <c r="X2017" s="9"/>
      <c r="Y2017" s="9"/>
      <c r="Z2017" s="9"/>
      <c r="AA2017" s="9"/>
    </row>
    <row r="2018" spans="1:27" ht="12.75">
      <c r="A2018" s="10">
        <v>45574</v>
      </c>
      <c r="B2018" s="9" t="s">
        <v>19</v>
      </c>
      <c r="C2018" s="11">
        <v>2219.84</v>
      </c>
      <c r="D2018" s="9">
        <v>33</v>
      </c>
      <c r="E2018" s="12" t="s">
        <v>48</v>
      </c>
      <c r="F2018" s="9"/>
      <c r="G2018" s="9"/>
      <c r="H2018" s="13"/>
      <c r="I2018" s="9" t="s">
        <v>16</v>
      </c>
      <c r="J2018" s="9"/>
      <c r="K2018" s="9"/>
      <c r="L2018" s="9"/>
      <c r="M2018" s="9"/>
      <c r="N2018" s="9"/>
      <c r="O2018" s="13"/>
      <c r="P2018" s="9"/>
      <c r="Q2018" s="9"/>
      <c r="R2018" s="10"/>
      <c r="S2018" s="9"/>
      <c r="T2018" s="9"/>
      <c r="U2018" s="9"/>
      <c r="V2018" s="14"/>
      <c r="W2018" s="9"/>
      <c r="X2018" s="9"/>
      <c r="Y2018" s="9"/>
      <c r="Z2018" s="9"/>
      <c r="AA2018" s="9"/>
    </row>
    <row r="2019" spans="1:27" ht="12.75">
      <c r="A2019" s="10">
        <v>45574</v>
      </c>
      <c r="B2019" s="9" t="s">
        <v>21</v>
      </c>
      <c r="C2019" s="11">
        <v>6343.73</v>
      </c>
      <c r="D2019" s="9">
        <v>71</v>
      </c>
      <c r="E2019" s="12" t="s">
        <v>52</v>
      </c>
      <c r="F2019" s="9"/>
      <c r="G2019" s="9"/>
      <c r="H2019" s="13"/>
      <c r="I2019" s="9" t="s">
        <v>11</v>
      </c>
      <c r="J2019" s="9"/>
      <c r="K2019" s="9"/>
      <c r="L2019" s="9"/>
      <c r="M2019" s="9"/>
      <c r="N2019" s="9"/>
      <c r="O2019" s="13"/>
      <c r="P2019" s="9"/>
      <c r="Q2019" s="9"/>
      <c r="R2019" s="10"/>
      <c r="S2019" s="9"/>
      <c r="T2019" s="9"/>
      <c r="U2019" s="9"/>
      <c r="V2019" s="14"/>
      <c r="W2019" s="9"/>
      <c r="X2019" s="9"/>
      <c r="Y2019" s="9"/>
      <c r="Z2019" s="9"/>
      <c r="AA2019" s="9"/>
    </row>
    <row r="2020" spans="1:27" ht="12.75">
      <c r="A2020" s="10">
        <v>45575</v>
      </c>
      <c r="B2020" s="9" t="s">
        <v>9</v>
      </c>
      <c r="C2020" s="11">
        <v>1277.99</v>
      </c>
      <c r="D2020" s="9">
        <v>18</v>
      </c>
      <c r="E2020" s="12" t="s">
        <v>32</v>
      </c>
      <c r="F2020" s="9"/>
      <c r="G2020" s="9"/>
      <c r="H2020" s="13"/>
      <c r="I2020" s="9" t="s">
        <v>11</v>
      </c>
      <c r="J2020" s="10"/>
      <c r="K2020" s="9"/>
      <c r="L2020" s="9"/>
      <c r="M2020" s="9"/>
      <c r="N2020" s="9"/>
      <c r="O2020" s="13"/>
      <c r="P2020" s="9"/>
      <c r="Q2020" s="9"/>
      <c r="R2020" s="10"/>
      <c r="S2020" s="9"/>
      <c r="T2020" s="9"/>
      <c r="U2020" s="9"/>
      <c r="V2020" s="14"/>
      <c r="W2020" s="9"/>
      <c r="X2020" s="9"/>
      <c r="Y2020" s="9"/>
      <c r="Z2020" s="9"/>
      <c r="AA2020" s="9"/>
    </row>
    <row r="2021" spans="1:27" ht="12.75">
      <c r="A2021" s="10">
        <v>45575</v>
      </c>
      <c r="B2021" s="9" t="s">
        <v>12</v>
      </c>
      <c r="C2021" s="11">
        <v>3861.33</v>
      </c>
      <c r="D2021" s="9">
        <v>49</v>
      </c>
      <c r="E2021" s="12" t="s">
        <v>287</v>
      </c>
      <c r="F2021" s="9"/>
      <c r="G2021" s="9"/>
      <c r="H2021" s="13"/>
      <c r="I2021" s="9" t="s">
        <v>11</v>
      </c>
      <c r="J2021" s="10"/>
      <c r="K2021" s="9"/>
      <c r="L2021" s="9"/>
      <c r="M2021" s="9"/>
      <c r="N2021" s="9"/>
      <c r="O2021" s="13"/>
      <c r="P2021" s="9"/>
      <c r="Q2021" s="9"/>
      <c r="R2021" s="10"/>
      <c r="S2021" s="9"/>
      <c r="T2021" s="9"/>
      <c r="U2021" s="9"/>
      <c r="V2021" s="14"/>
      <c r="W2021" s="9"/>
      <c r="X2021" s="9"/>
      <c r="Y2021" s="9"/>
      <c r="Z2021" s="9"/>
      <c r="AA2021" s="9"/>
    </row>
    <row r="2022" spans="1:27" ht="12.75">
      <c r="A2022" s="10">
        <v>45575</v>
      </c>
      <c r="B2022" s="9" t="s">
        <v>14</v>
      </c>
      <c r="C2022" s="11">
        <v>5832.28</v>
      </c>
      <c r="D2022" s="9">
        <v>73</v>
      </c>
      <c r="E2022" s="12" t="s">
        <v>388</v>
      </c>
      <c r="F2022" s="9"/>
      <c r="G2022" s="9"/>
      <c r="H2022" s="13"/>
      <c r="I2022" s="9" t="s">
        <v>16</v>
      </c>
      <c r="J2022" s="10"/>
      <c r="K2022" s="9"/>
      <c r="L2022" s="9"/>
      <c r="M2022" s="9"/>
      <c r="N2022" s="9"/>
      <c r="O2022" s="13"/>
      <c r="P2022" s="9"/>
      <c r="Q2022" s="9"/>
      <c r="R2022" s="10"/>
      <c r="S2022" s="9"/>
      <c r="T2022" s="9"/>
      <c r="U2022" s="9"/>
      <c r="V2022" s="14"/>
      <c r="W2022" s="9"/>
      <c r="X2022" s="9"/>
      <c r="Y2022" s="9"/>
      <c r="Z2022" s="9"/>
      <c r="AA2022" s="9"/>
    </row>
    <row r="2023" spans="1:27" ht="12.75">
      <c r="A2023" s="10">
        <v>45575</v>
      </c>
      <c r="B2023" s="9" t="s">
        <v>17</v>
      </c>
      <c r="C2023" s="11">
        <v>6739.73</v>
      </c>
      <c r="D2023" s="9">
        <v>76</v>
      </c>
      <c r="E2023" s="12" t="s">
        <v>131</v>
      </c>
      <c r="F2023" s="9"/>
      <c r="G2023" s="9"/>
      <c r="H2023" s="13"/>
      <c r="I2023" s="9" t="s">
        <v>16</v>
      </c>
      <c r="J2023" s="9"/>
      <c r="K2023" s="9"/>
      <c r="L2023" s="9"/>
      <c r="M2023" s="9"/>
      <c r="N2023" s="9"/>
      <c r="O2023" s="13"/>
      <c r="P2023" s="9"/>
      <c r="Q2023" s="9"/>
      <c r="R2023" s="10"/>
      <c r="S2023" s="9"/>
      <c r="T2023" s="9"/>
      <c r="U2023" s="9"/>
      <c r="V2023" s="14"/>
      <c r="W2023" s="9"/>
      <c r="X2023" s="9"/>
      <c r="Y2023" s="9"/>
      <c r="Z2023" s="9"/>
      <c r="AA2023" s="9"/>
    </row>
    <row r="2024" spans="1:27" ht="12.75">
      <c r="A2024" s="10">
        <v>45575</v>
      </c>
      <c r="B2024" s="9" t="s">
        <v>19</v>
      </c>
      <c r="C2024" s="11">
        <v>4784.7</v>
      </c>
      <c r="D2024" s="9">
        <v>57</v>
      </c>
      <c r="E2024" s="12" t="s">
        <v>230</v>
      </c>
      <c r="F2024" s="9"/>
      <c r="G2024" s="9"/>
      <c r="H2024" s="13"/>
      <c r="I2024" s="9" t="s">
        <v>16</v>
      </c>
      <c r="J2024" s="9"/>
      <c r="K2024" s="9"/>
      <c r="L2024" s="9"/>
      <c r="M2024" s="9"/>
      <c r="N2024" s="9"/>
      <c r="O2024" s="13"/>
      <c r="P2024" s="9"/>
      <c r="Q2024" s="9"/>
      <c r="R2024" s="10"/>
      <c r="S2024" s="9"/>
      <c r="T2024" s="9"/>
      <c r="U2024" s="9"/>
      <c r="V2024" s="14"/>
      <c r="W2024" s="9"/>
      <c r="X2024" s="9"/>
      <c r="Y2024" s="9"/>
      <c r="Z2024" s="9"/>
      <c r="AA2024" s="9"/>
    </row>
    <row r="2025" spans="1:27" ht="12.75">
      <c r="A2025" s="10">
        <v>45575</v>
      </c>
      <c r="B2025" s="9" t="s">
        <v>21</v>
      </c>
      <c r="C2025" s="11">
        <v>5457.31</v>
      </c>
      <c r="D2025" s="9">
        <v>60</v>
      </c>
      <c r="E2025" s="12" t="s">
        <v>133</v>
      </c>
      <c r="F2025" s="9"/>
      <c r="G2025" s="9"/>
      <c r="H2025" s="13"/>
      <c r="I2025" s="9" t="s">
        <v>11</v>
      </c>
      <c r="J2025" s="9"/>
      <c r="K2025" s="9"/>
      <c r="L2025" s="9"/>
      <c r="M2025" s="9"/>
      <c r="N2025" s="9"/>
      <c r="O2025" s="13"/>
      <c r="P2025" s="9"/>
      <c r="Q2025" s="9"/>
      <c r="R2025" s="10"/>
      <c r="S2025" s="9"/>
      <c r="T2025" s="9"/>
      <c r="U2025" s="9"/>
      <c r="V2025" s="14"/>
      <c r="W2025" s="9"/>
      <c r="X2025" s="9"/>
      <c r="Y2025" s="9"/>
      <c r="Z2025" s="9"/>
      <c r="AA2025" s="9"/>
    </row>
    <row r="2026" spans="1:27" ht="12.75">
      <c r="A2026" s="10">
        <v>45576</v>
      </c>
      <c r="B2026" s="9" t="s">
        <v>9</v>
      </c>
      <c r="C2026" s="11">
        <v>7012.59</v>
      </c>
      <c r="D2026" s="9">
        <v>75</v>
      </c>
      <c r="E2026" s="12" t="s">
        <v>389</v>
      </c>
      <c r="F2026" s="9"/>
      <c r="G2026" s="9"/>
      <c r="H2026" s="13"/>
      <c r="I2026" s="9" t="s">
        <v>11</v>
      </c>
      <c r="J2026" s="10"/>
      <c r="K2026" s="9"/>
      <c r="L2026" s="9"/>
      <c r="M2026" s="9"/>
      <c r="N2026" s="9"/>
      <c r="O2026" s="13"/>
      <c r="P2026" s="9"/>
      <c r="Q2026" s="9"/>
      <c r="R2026" s="10"/>
      <c r="S2026" s="9"/>
      <c r="T2026" s="9"/>
      <c r="U2026" s="9"/>
      <c r="V2026" s="14"/>
      <c r="W2026" s="9"/>
      <c r="X2026" s="9"/>
      <c r="Y2026" s="9"/>
      <c r="Z2026" s="9"/>
      <c r="AA2026" s="9"/>
    </row>
    <row r="2027" spans="1:27" ht="12.75">
      <c r="A2027" s="10">
        <v>45576</v>
      </c>
      <c r="B2027" s="9" t="s">
        <v>12</v>
      </c>
      <c r="C2027" s="11">
        <v>9604.59</v>
      </c>
      <c r="D2027" s="9">
        <v>97</v>
      </c>
      <c r="E2027" s="12" t="s">
        <v>390</v>
      </c>
      <c r="F2027" s="9"/>
      <c r="G2027" s="9"/>
      <c r="H2027" s="13"/>
      <c r="I2027" s="9" t="s">
        <v>11</v>
      </c>
      <c r="J2027" s="10"/>
      <c r="K2027" s="9"/>
      <c r="L2027" s="9"/>
      <c r="M2027" s="9"/>
      <c r="N2027" s="9"/>
      <c r="O2027" s="13"/>
      <c r="P2027" s="9"/>
      <c r="Q2027" s="9"/>
      <c r="R2027" s="10"/>
      <c r="S2027" s="9"/>
      <c r="T2027" s="9"/>
      <c r="U2027" s="9"/>
      <c r="V2027" s="14"/>
      <c r="W2027" s="9"/>
      <c r="X2027" s="9"/>
      <c r="Y2027" s="9"/>
      <c r="Z2027" s="9"/>
      <c r="AA2027" s="9"/>
    </row>
    <row r="2028" spans="1:27" ht="12.75">
      <c r="A2028" s="10">
        <v>45576</v>
      </c>
      <c r="B2028" s="9" t="s">
        <v>14</v>
      </c>
      <c r="C2028" s="11">
        <v>8545.0300000000007</v>
      </c>
      <c r="D2028" s="9">
        <v>99</v>
      </c>
      <c r="E2028" s="12" t="s">
        <v>170</v>
      </c>
      <c r="F2028" s="9"/>
      <c r="G2028" s="9"/>
      <c r="H2028" s="13"/>
      <c r="I2028" s="9" t="s">
        <v>16</v>
      </c>
      <c r="J2028" s="10"/>
      <c r="K2028" s="9"/>
      <c r="L2028" s="9"/>
      <c r="M2028" s="9"/>
      <c r="N2028" s="9"/>
      <c r="O2028" s="13"/>
      <c r="P2028" s="9"/>
      <c r="Q2028" s="9"/>
      <c r="R2028" s="10"/>
      <c r="S2028" s="9"/>
      <c r="T2028" s="9"/>
      <c r="U2028" s="9"/>
      <c r="V2028" s="14"/>
      <c r="W2028" s="9"/>
      <c r="X2028" s="9"/>
      <c r="Y2028" s="9"/>
      <c r="Z2028" s="9"/>
      <c r="AA2028" s="9"/>
    </row>
    <row r="2029" spans="1:27" ht="12.75">
      <c r="A2029" s="10">
        <v>45576</v>
      </c>
      <c r="B2029" s="9" t="s">
        <v>17</v>
      </c>
      <c r="C2029" s="11">
        <v>10364.469999999999</v>
      </c>
      <c r="D2029" s="9">
        <v>121</v>
      </c>
      <c r="E2029" s="12" t="s">
        <v>48</v>
      </c>
      <c r="F2029" s="9"/>
      <c r="G2029" s="9"/>
      <c r="H2029" s="13"/>
      <c r="I2029" s="9" t="s">
        <v>16</v>
      </c>
      <c r="J2029" s="9"/>
      <c r="K2029" s="9"/>
      <c r="L2029" s="9"/>
      <c r="M2029" s="9"/>
      <c r="N2029" s="9"/>
      <c r="O2029" s="13"/>
      <c r="P2029" s="9"/>
      <c r="Q2029" s="9"/>
      <c r="R2029" s="10"/>
      <c r="S2029" s="9"/>
      <c r="T2029" s="9"/>
      <c r="U2029" s="9"/>
      <c r="V2029" s="14"/>
      <c r="W2029" s="9"/>
      <c r="X2029" s="9"/>
      <c r="Y2029" s="9"/>
      <c r="Z2029" s="9"/>
      <c r="AA2029" s="9"/>
    </row>
    <row r="2030" spans="1:27" ht="12.75">
      <c r="A2030" s="10">
        <v>45576</v>
      </c>
      <c r="B2030" s="9" t="s">
        <v>19</v>
      </c>
      <c r="C2030" s="11">
        <v>7631.17</v>
      </c>
      <c r="D2030" s="9">
        <v>91</v>
      </c>
      <c r="E2030" s="12" t="s">
        <v>194</v>
      </c>
      <c r="F2030" s="9"/>
      <c r="G2030" s="9"/>
      <c r="H2030" s="13"/>
      <c r="I2030" s="9" t="s">
        <v>16</v>
      </c>
      <c r="J2030" s="9"/>
      <c r="K2030" s="9"/>
      <c r="L2030" s="9"/>
      <c r="M2030" s="9"/>
      <c r="N2030" s="9"/>
      <c r="O2030" s="13"/>
      <c r="P2030" s="9"/>
      <c r="Q2030" s="9"/>
      <c r="R2030" s="10"/>
      <c r="S2030" s="9"/>
      <c r="T2030" s="9"/>
      <c r="U2030" s="9"/>
      <c r="V2030" s="14"/>
      <c r="W2030" s="9"/>
      <c r="X2030" s="9"/>
      <c r="Y2030" s="9"/>
      <c r="Z2030" s="9"/>
      <c r="AA2030" s="9"/>
    </row>
    <row r="2031" spans="1:27" ht="12.75">
      <c r="A2031" s="10">
        <v>45576</v>
      </c>
      <c r="B2031" s="9" t="s">
        <v>21</v>
      </c>
      <c r="C2031" s="11">
        <v>12645.14</v>
      </c>
      <c r="D2031" s="9">
        <v>137</v>
      </c>
      <c r="E2031" s="12" t="s">
        <v>131</v>
      </c>
      <c r="F2031" s="9"/>
      <c r="G2031" s="9"/>
      <c r="H2031" s="13"/>
      <c r="I2031" s="9" t="s">
        <v>11</v>
      </c>
      <c r="J2031" s="9"/>
      <c r="K2031" s="9"/>
      <c r="L2031" s="9"/>
      <c r="M2031" s="9"/>
      <c r="N2031" s="9"/>
      <c r="O2031" s="13"/>
      <c r="P2031" s="9"/>
      <c r="Q2031" s="9"/>
      <c r="R2031" s="10"/>
      <c r="S2031" s="9"/>
      <c r="T2031" s="9"/>
      <c r="U2031" s="9"/>
      <c r="V2031" s="14"/>
      <c r="W2031" s="9"/>
      <c r="X2031" s="9"/>
      <c r="Y2031" s="9"/>
      <c r="Z2031" s="9"/>
      <c r="AA2031" s="9"/>
    </row>
    <row r="2032" spans="1:27" ht="12.75">
      <c r="A2032" s="10">
        <v>45577</v>
      </c>
      <c r="B2032" s="9" t="s">
        <v>9</v>
      </c>
      <c r="C2032" s="11">
        <v>6410.78</v>
      </c>
      <c r="D2032" s="9">
        <v>65</v>
      </c>
      <c r="E2032" s="12" t="s">
        <v>52</v>
      </c>
      <c r="F2032" s="9"/>
      <c r="G2032" s="9"/>
      <c r="H2032" s="13"/>
      <c r="I2032" s="9" t="s">
        <v>11</v>
      </c>
      <c r="J2032" s="10"/>
      <c r="K2032" s="9"/>
      <c r="L2032" s="9"/>
      <c r="M2032" s="9"/>
      <c r="N2032" s="9"/>
      <c r="O2032" s="13"/>
      <c r="P2032" s="9"/>
      <c r="Q2032" s="9"/>
      <c r="R2032" s="10"/>
      <c r="S2032" s="9"/>
      <c r="T2032" s="9"/>
      <c r="U2032" s="9"/>
      <c r="V2032" s="14"/>
      <c r="W2032" s="9"/>
      <c r="X2032" s="9"/>
      <c r="Y2032" s="9"/>
      <c r="Z2032" s="9"/>
      <c r="AA2032" s="9"/>
    </row>
    <row r="2033" spans="1:27" ht="12.75">
      <c r="A2033" s="10">
        <v>45577</v>
      </c>
      <c r="B2033" s="9" t="s">
        <v>12</v>
      </c>
      <c r="C2033" s="11">
        <v>7797.37</v>
      </c>
      <c r="D2033" s="9">
        <v>84</v>
      </c>
      <c r="E2033" s="12" t="s">
        <v>111</v>
      </c>
      <c r="F2033" s="9"/>
      <c r="G2033" s="9"/>
      <c r="H2033" s="13"/>
      <c r="I2033" s="9" t="s">
        <v>11</v>
      </c>
      <c r="J2033" s="10"/>
      <c r="K2033" s="9"/>
      <c r="L2033" s="9"/>
      <c r="M2033" s="9"/>
      <c r="N2033" s="9"/>
      <c r="O2033" s="13"/>
      <c r="P2033" s="9"/>
      <c r="Q2033" s="9"/>
      <c r="R2033" s="10"/>
      <c r="S2033" s="9"/>
      <c r="T2033" s="9"/>
      <c r="U2033" s="9"/>
      <c r="V2033" s="14"/>
      <c r="W2033" s="9"/>
      <c r="X2033" s="9"/>
      <c r="Y2033" s="9"/>
      <c r="Z2033" s="9"/>
      <c r="AA2033" s="9"/>
    </row>
    <row r="2034" spans="1:27" ht="12.75">
      <c r="A2034" s="10">
        <v>45577</v>
      </c>
      <c r="B2034" s="9" t="s">
        <v>14</v>
      </c>
      <c r="C2034" s="11">
        <v>6322.73</v>
      </c>
      <c r="D2034" s="9">
        <v>75</v>
      </c>
      <c r="E2034" s="12" t="s">
        <v>336</v>
      </c>
      <c r="F2034" s="9"/>
      <c r="G2034" s="9"/>
      <c r="H2034" s="13"/>
      <c r="I2034" s="9" t="s">
        <v>16</v>
      </c>
      <c r="J2034" s="10"/>
      <c r="K2034" s="9"/>
      <c r="L2034" s="9"/>
      <c r="M2034" s="9"/>
      <c r="N2034" s="9"/>
      <c r="O2034" s="13"/>
      <c r="P2034" s="9"/>
      <c r="Q2034" s="9"/>
      <c r="R2034" s="10"/>
      <c r="S2034" s="9"/>
      <c r="T2034" s="9"/>
      <c r="U2034" s="9"/>
      <c r="V2034" s="14"/>
      <c r="W2034" s="9"/>
      <c r="X2034" s="9"/>
      <c r="Y2034" s="9"/>
      <c r="Z2034" s="9"/>
      <c r="AA2034" s="9"/>
    </row>
    <row r="2035" spans="1:27" ht="12.75">
      <c r="A2035" s="10">
        <v>45577</v>
      </c>
      <c r="B2035" s="9" t="s">
        <v>17</v>
      </c>
      <c r="C2035" s="11">
        <v>9607.76</v>
      </c>
      <c r="D2035" s="9">
        <v>105</v>
      </c>
      <c r="E2035" s="12" t="s">
        <v>110</v>
      </c>
      <c r="F2035" s="9"/>
      <c r="G2035" s="9"/>
      <c r="H2035" s="13"/>
      <c r="I2035" s="9" t="s">
        <v>16</v>
      </c>
      <c r="J2035" s="9"/>
      <c r="K2035" s="9"/>
      <c r="L2035" s="9"/>
      <c r="M2035" s="9"/>
      <c r="N2035" s="9"/>
      <c r="O2035" s="13"/>
      <c r="P2035" s="9"/>
      <c r="Q2035" s="9"/>
      <c r="R2035" s="10"/>
      <c r="S2035" s="9"/>
      <c r="T2035" s="9"/>
      <c r="U2035" s="9"/>
      <c r="V2035" s="14"/>
      <c r="W2035" s="9"/>
      <c r="X2035" s="9"/>
      <c r="Y2035" s="9"/>
      <c r="Z2035" s="9"/>
      <c r="AA2035" s="9"/>
    </row>
    <row r="2036" spans="1:27" ht="12.75">
      <c r="A2036" s="10">
        <v>45577</v>
      </c>
      <c r="B2036" s="9" t="s">
        <v>19</v>
      </c>
      <c r="C2036" s="11">
        <v>6642.88</v>
      </c>
      <c r="D2036" s="9">
        <v>77</v>
      </c>
      <c r="E2036" s="12" t="s">
        <v>215</v>
      </c>
      <c r="F2036" s="9"/>
      <c r="G2036" s="9"/>
      <c r="H2036" s="13"/>
      <c r="I2036" s="9" t="s">
        <v>16</v>
      </c>
      <c r="J2036" s="9"/>
      <c r="K2036" s="9"/>
      <c r="L2036" s="9"/>
      <c r="M2036" s="9"/>
      <c r="N2036" s="9"/>
      <c r="O2036" s="13"/>
      <c r="P2036" s="9"/>
      <c r="Q2036" s="9"/>
      <c r="R2036" s="10"/>
      <c r="S2036" s="9"/>
      <c r="T2036" s="9"/>
      <c r="U2036" s="9"/>
      <c r="V2036" s="14"/>
      <c r="W2036" s="9"/>
      <c r="X2036" s="9"/>
      <c r="Y2036" s="9"/>
      <c r="Z2036" s="9"/>
      <c r="AA2036" s="9"/>
    </row>
    <row r="2037" spans="1:27" ht="12.75">
      <c r="A2037" s="10">
        <v>45577</v>
      </c>
      <c r="B2037" s="9" t="s">
        <v>21</v>
      </c>
      <c r="C2037" s="11">
        <v>12162.01</v>
      </c>
      <c r="D2037" s="9">
        <v>120</v>
      </c>
      <c r="E2037" s="12" t="s">
        <v>47</v>
      </c>
      <c r="F2037" s="9"/>
      <c r="G2037" s="9"/>
      <c r="H2037" s="13"/>
      <c r="I2037" s="9" t="s">
        <v>11</v>
      </c>
      <c r="J2037" s="9"/>
      <c r="K2037" s="9"/>
      <c r="L2037" s="9"/>
      <c r="M2037" s="9"/>
      <c r="N2037" s="9"/>
      <c r="O2037" s="13"/>
      <c r="P2037" s="9"/>
      <c r="Q2037" s="9"/>
      <c r="R2037" s="10"/>
      <c r="S2037" s="9"/>
      <c r="T2037" s="9"/>
      <c r="U2037" s="9"/>
      <c r="V2037" s="14"/>
      <c r="W2037" s="9"/>
      <c r="X2037" s="9"/>
      <c r="Y2037" s="9"/>
      <c r="Z2037" s="9"/>
      <c r="AA2037" s="9"/>
    </row>
    <row r="2038" spans="1:27" ht="12.75">
      <c r="A2038" s="10">
        <v>45578</v>
      </c>
      <c r="B2038" s="9" t="s">
        <v>43</v>
      </c>
      <c r="C2038" s="11">
        <v>3747.44</v>
      </c>
      <c r="D2038" s="9">
        <v>36</v>
      </c>
      <c r="E2038" s="12" t="s">
        <v>391</v>
      </c>
      <c r="F2038" s="9">
        <v>0</v>
      </c>
      <c r="G2038" s="9"/>
      <c r="H2038" s="13">
        <v>0.30149999999999999</v>
      </c>
      <c r="I2038" s="9" t="s">
        <v>11</v>
      </c>
      <c r="J2038" s="9"/>
      <c r="K2038" s="9"/>
      <c r="L2038" s="9"/>
      <c r="M2038" s="9"/>
      <c r="N2038" s="9"/>
      <c r="O2038" s="13"/>
      <c r="P2038" s="9"/>
      <c r="Q2038" s="9"/>
      <c r="R2038" s="10"/>
      <c r="S2038" s="9"/>
      <c r="T2038" s="9"/>
      <c r="U2038" s="9"/>
      <c r="V2038" s="14"/>
      <c r="W2038" s="9"/>
      <c r="X2038" s="9"/>
      <c r="Y2038" s="9"/>
      <c r="Z2038" s="9"/>
      <c r="AA2038" s="9"/>
    </row>
    <row r="2039" spans="1:27" ht="12.75">
      <c r="A2039" s="10">
        <v>45578</v>
      </c>
      <c r="B2039" s="9" t="s">
        <v>9</v>
      </c>
      <c r="C2039" s="11">
        <v>5487.26</v>
      </c>
      <c r="D2039" s="9">
        <v>62</v>
      </c>
      <c r="E2039" s="12" t="s">
        <v>209</v>
      </c>
      <c r="F2039" s="9"/>
      <c r="G2039" s="9"/>
      <c r="H2039" s="13"/>
      <c r="I2039" s="9" t="s">
        <v>11</v>
      </c>
      <c r="J2039" s="10"/>
      <c r="K2039" s="9"/>
      <c r="L2039" s="9"/>
      <c r="M2039" s="9"/>
      <c r="N2039" s="9"/>
      <c r="O2039" s="13"/>
      <c r="P2039" s="9"/>
      <c r="Q2039" s="9"/>
      <c r="R2039" s="10"/>
      <c r="S2039" s="9"/>
      <c r="T2039" s="9"/>
      <c r="U2039" s="9"/>
      <c r="V2039" s="14"/>
      <c r="W2039" s="9"/>
      <c r="X2039" s="9"/>
      <c r="Y2039" s="9"/>
      <c r="Z2039" s="9"/>
      <c r="AA2039" s="9"/>
    </row>
    <row r="2040" spans="1:27" ht="12.75">
      <c r="A2040" s="10">
        <v>45578</v>
      </c>
      <c r="B2040" s="9" t="s">
        <v>12</v>
      </c>
      <c r="C2040" s="11">
        <v>5426.77</v>
      </c>
      <c r="D2040" s="9">
        <v>62</v>
      </c>
      <c r="E2040" s="12" t="s">
        <v>330</v>
      </c>
      <c r="F2040" s="9"/>
      <c r="G2040" s="9"/>
      <c r="H2040" s="13"/>
      <c r="I2040" s="9" t="s">
        <v>11</v>
      </c>
      <c r="J2040" s="10"/>
      <c r="K2040" s="9"/>
      <c r="L2040" s="9"/>
      <c r="M2040" s="9"/>
      <c r="N2040" s="9"/>
      <c r="O2040" s="13"/>
      <c r="P2040" s="9"/>
      <c r="Q2040" s="9"/>
      <c r="R2040" s="10"/>
      <c r="S2040" s="9"/>
      <c r="T2040" s="9"/>
      <c r="U2040" s="9"/>
      <c r="V2040" s="14"/>
      <c r="W2040" s="9"/>
      <c r="X2040" s="9"/>
      <c r="Y2040" s="9"/>
      <c r="Z2040" s="9"/>
      <c r="AA2040" s="9"/>
    </row>
    <row r="2041" spans="1:27" ht="12.75">
      <c r="A2041" s="10">
        <v>45578</v>
      </c>
      <c r="B2041" s="9" t="s">
        <v>14</v>
      </c>
      <c r="C2041" s="11">
        <v>7720.25</v>
      </c>
      <c r="D2041" s="9">
        <v>97</v>
      </c>
      <c r="E2041" s="12" t="s">
        <v>337</v>
      </c>
      <c r="F2041" s="9"/>
      <c r="G2041" s="9"/>
      <c r="H2041" s="13"/>
      <c r="I2041" s="9" t="s">
        <v>16</v>
      </c>
      <c r="J2041" s="10"/>
      <c r="K2041" s="9"/>
      <c r="L2041" s="9"/>
      <c r="M2041" s="9"/>
      <c r="N2041" s="9"/>
      <c r="O2041" s="13"/>
      <c r="P2041" s="9"/>
      <c r="Q2041" s="9"/>
      <c r="R2041" s="10"/>
      <c r="S2041" s="9"/>
      <c r="T2041" s="9"/>
      <c r="U2041" s="9"/>
      <c r="V2041" s="14"/>
      <c r="W2041" s="9"/>
      <c r="X2041" s="9"/>
      <c r="Y2041" s="9"/>
      <c r="Z2041" s="9"/>
      <c r="AA2041" s="9"/>
    </row>
    <row r="2042" spans="1:27" ht="12.75">
      <c r="A2042" s="10">
        <v>45578</v>
      </c>
      <c r="B2042" s="9" t="s">
        <v>17</v>
      </c>
      <c r="C2042" s="11">
        <v>10048.58</v>
      </c>
      <c r="D2042" s="9">
        <v>111</v>
      </c>
      <c r="E2042" s="12" t="s">
        <v>25</v>
      </c>
      <c r="F2042" s="9"/>
      <c r="G2042" s="9"/>
      <c r="H2042" s="13"/>
      <c r="I2042" s="9" t="s">
        <v>16</v>
      </c>
      <c r="J2042" s="9"/>
      <c r="K2042" s="9"/>
      <c r="L2042" s="9"/>
      <c r="M2042" s="9"/>
      <c r="N2042" s="9"/>
      <c r="O2042" s="13"/>
      <c r="P2042" s="9"/>
      <c r="Q2042" s="9"/>
      <c r="R2042" s="10"/>
      <c r="S2042" s="9"/>
      <c r="T2042" s="9"/>
      <c r="U2042" s="9"/>
      <c r="V2042" s="14"/>
      <c r="W2042" s="9"/>
      <c r="X2042" s="9"/>
      <c r="Y2042" s="9"/>
      <c r="Z2042" s="9"/>
      <c r="AA2042" s="9"/>
    </row>
    <row r="2043" spans="1:27" ht="12.75">
      <c r="A2043" s="10">
        <v>45578</v>
      </c>
      <c r="B2043" s="9" t="s">
        <v>19</v>
      </c>
      <c r="C2043" s="11">
        <v>5515.62</v>
      </c>
      <c r="D2043" s="9">
        <v>63</v>
      </c>
      <c r="E2043" s="12" t="s">
        <v>242</v>
      </c>
      <c r="F2043" s="9"/>
      <c r="G2043" s="9"/>
      <c r="H2043" s="13"/>
      <c r="I2043" s="9" t="s">
        <v>16</v>
      </c>
      <c r="J2043" s="9" t="s">
        <v>392</v>
      </c>
      <c r="K2043" s="9"/>
      <c r="L2043" s="9"/>
      <c r="M2043" s="9"/>
      <c r="N2043" s="9"/>
      <c r="O2043" s="13"/>
      <c r="P2043" s="9"/>
      <c r="Q2043" s="9"/>
      <c r="R2043" s="10"/>
      <c r="S2043" s="9"/>
      <c r="T2043" s="9"/>
      <c r="U2043" s="9"/>
      <c r="V2043" s="14"/>
      <c r="W2043" s="9"/>
      <c r="X2043" s="9"/>
      <c r="Y2043" s="9"/>
      <c r="Z2043" s="9"/>
      <c r="AA2043" s="9"/>
    </row>
    <row r="2044" spans="1:27" ht="12.75">
      <c r="A2044" s="10">
        <v>45578</v>
      </c>
      <c r="B2044" s="9" t="s">
        <v>21</v>
      </c>
      <c r="C2044" s="11">
        <v>10150.9</v>
      </c>
      <c r="D2044" s="9">
        <v>109</v>
      </c>
      <c r="E2044" s="12" t="s">
        <v>224</v>
      </c>
      <c r="F2044" s="9"/>
      <c r="G2044" s="9"/>
      <c r="H2044" s="13"/>
      <c r="I2044" s="9" t="s">
        <v>11</v>
      </c>
      <c r="J2044" s="9"/>
      <c r="K2044" s="9"/>
      <c r="L2044" s="9"/>
      <c r="M2044" s="9"/>
      <c r="N2044" s="9"/>
      <c r="O2044" s="13"/>
      <c r="P2044" s="9"/>
      <c r="Q2044" s="9"/>
      <c r="R2044" s="10"/>
      <c r="S2044" s="9"/>
      <c r="T2044" s="9"/>
      <c r="U2044" s="9"/>
      <c r="V2044" s="14"/>
      <c r="W2044" s="9"/>
      <c r="X2044" s="9"/>
      <c r="Y2044" s="9"/>
      <c r="Z2044" s="9"/>
      <c r="AA2044" s="9"/>
    </row>
    <row r="2045" spans="1:27" ht="12.75">
      <c r="A2045" s="10">
        <v>45579</v>
      </c>
      <c r="B2045" s="9" t="s">
        <v>9</v>
      </c>
      <c r="C2045" s="11">
        <v>1813.24</v>
      </c>
      <c r="D2045" s="9">
        <v>15</v>
      </c>
      <c r="E2045" s="12" t="s">
        <v>129</v>
      </c>
      <c r="F2045" s="9"/>
      <c r="G2045" s="9"/>
      <c r="H2045" s="13"/>
      <c r="I2045" s="9" t="s">
        <v>11</v>
      </c>
      <c r="J2045" s="10"/>
      <c r="K2045" s="9"/>
      <c r="L2045" s="9"/>
      <c r="M2045" s="9"/>
      <c r="N2045" s="9"/>
      <c r="O2045" s="13"/>
      <c r="P2045" s="9"/>
      <c r="Q2045" s="9"/>
      <c r="R2045" s="10"/>
      <c r="S2045" s="9"/>
      <c r="T2045" s="9"/>
      <c r="U2045" s="9"/>
      <c r="V2045" s="14"/>
      <c r="W2045" s="9"/>
      <c r="X2045" s="9"/>
      <c r="Y2045" s="9"/>
      <c r="Z2045" s="9"/>
      <c r="AA2045" s="9"/>
    </row>
    <row r="2046" spans="1:27" ht="12.75">
      <c r="A2046" s="10">
        <v>45579</v>
      </c>
      <c r="B2046" s="9" t="s">
        <v>12</v>
      </c>
      <c r="C2046" s="11">
        <v>2082.9499999999998</v>
      </c>
      <c r="D2046" s="9">
        <v>23</v>
      </c>
      <c r="E2046" s="12" t="s">
        <v>79</v>
      </c>
      <c r="F2046" s="9"/>
      <c r="G2046" s="9"/>
      <c r="H2046" s="13"/>
      <c r="I2046" s="9" t="s">
        <v>11</v>
      </c>
      <c r="J2046" s="10"/>
      <c r="K2046" s="9"/>
      <c r="L2046" s="9"/>
      <c r="M2046" s="9"/>
      <c r="N2046" s="9"/>
      <c r="O2046" s="13"/>
      <c r="P2046" s="9"/>
      <c r="Q2046" s="9"/>
      <c r="R2046" s="10"/>
      <c r="S2046" s="9"/>
      <c r="T2046" s="9"/>
      <c r="U2046" s="9"/>
      <c r="V2046" s="14"/>
      <c r="W2046" s="9"/>
      <c r="X2046" s="9"/>
      <c r="Y2046" s="9"/>
      <c r="Z2046" s="9"/>
      <c r="AA2046" s="9"/>
    </row>
    <row r="2047" spans="1:27" ht="12.75">
      <c r="A2047" s="10">
        <v>45579</v>
      </c>
      <c r="B2047" s="9" t="s">
        <v>14</v>
      </c>
      <c r="C2047" s="11">
        <v>3163.27</v>
      </c>
      <c r="D2047" s="9">
        <v>38</v>
      </c>
      <c r="E2047" s="12" t="s">
        <v>141</v>
      </c>
      <c r="F2047" s="9"/>
      <c r="G2047" s="9"/>
      <c r="H2047" s="13"/>
      <c r="I2047" s="9" t="s">
        <v>16</v>
      </c>
      <c r="J2047" s="10"/>
      <c r="K2047" s="9"/>
      <c r="L2047" s="9"/>
      <c r="M2047" s="9"/>
      <c r="N2047" s="9"/>
      <c r="O2047" s="13"/>
      <c r="P2047" s="9"/>
      <c r="Q2047" s="9"/>
      <c r="R2047" s="10"/>
      <c r="S2047" s="9"/>
      <c r="T2047" s="9"/>
      <c r="U2047" s="9"/>
      <c r="V2047" s="14"/>
      <c r="W2047" s="9"/>
      <c r="X2047" s="9"/>
      <c r="Y2047" s="9"/>
      <c r="Z2047" s="9"/>
      <c r="AA2047" s="9"/>
    </row>
    <row r="2048" spans="1:27" ht="12.75">
      <c r="A2048" s="10">
        <v>45579</v>
      </c>
      <c r="B2048" s="9" t="s">
        <v>17</v>
      </c>
      <c r="C2048" s="11">
        <v>5388.99</v>
      </c>
      <c r="D2048" s="9">
        <v>51</v>
      </c>
      <c r="E2048" s="12" t="s">
        <v>63</v>
      </c>
      <c r="F2048" s="9"/>
      <c r="G2048" s="9"/>
      <c r="H2048" s="13"/>
      <c r="I2048" s="9" t="s">
        <v>16</v>
      </c>
      <c r="J2048" s="9"/>
      <c r="K2048" s="9"/>
      <c r="L2048" s="9"/>
      <c r="M2048" s="9"/>
      <c r="N2048" s="9"/>
      <c r="O2048" s="13"/>
      <c r="P2048" s="9"/>
      <c r="Q2048" s="9"/>
      <c r="R2048" s="10"/>
      <c r="S2048" s="9"/>
      <c r="T2048" s="9"/>
      <c r="U2048" s="9"/>
      <c r="V2048" s="14"/>
      <c r="W2048" s="9"/>
      <c r="X2048" s="9"/>
      <c r="Y2048" s="9"/>
      <c r="Z2048" s="9"/>
      <c r="AA2048" s="9"/>
    </row>
    <row r="2049" spans="1:27" ht="12.75">
      <c r="A2049" s="10">
        <v>45579</v>
      </c>
      <c r="B2049" s="9" t="s">
        <v>19</v>
      </c>
      <c r="C2049" s="11">
        <v>2777.99</v>
      </c>
      <c r="D2049" s="9">
        <v>34</v>
      </c>
      <c r="E2049" s="12" t="s">
        <v>105</v>
      </c>
      <c r="F2049" s="9"/>
      <c r="G2049" s="9"/>
      <c r="H2049" s="13"/>
      <c r="I2049" s="9" t="s">
        <v>16</v>
      </c>
      <c r="J2049" s="9"/>
      <c r="K2049" s="9"/>
      <c r="L2049" s="9"/>
      <c r="M2049" s="9"/>
      <c r="N2049" s="9"/>
      <c r="O2049" s="13"/>
      <c r="P2049" s="9"/>
      <c r="Q2049" s="9"/>
      <c r="R2049" s="10"/>
      <c r="S2049" s="9"/>
      <c r="T2049" s="9"/>
      <c r="U2049" s="9"/>
      <c r="V2049" s="14"/>
      <c r="W2049" s="9"/>
      <c r="X2049" s="9"/>
      <c r="Y2049" s="9"/>
      <c r="Z2049" s="9"/>
      <c r="AA2049" s="9"/>
    </row>
    <row r="2050" spans="1:27" ht="12.75">
      <c r="A2050" s="10">
        <v>45579</v>
      </c>
      <c r="B2050" s="9" t="s">
        <v>21</v>
      </c>
      <c r="C2050" s="11">
        <v>3731.44</v>
      </c>
      <c r="D2050" s="9">
        <v>40</v>
      </c>
      <c r="E2050" s="12" t="s">
        <v>83</v>
      </c>
      <c r="F2050" s="9"/>
      <c r="G2050" s="9"/>
      <c r="H2050" s="13"/>
      <c r="I2050" s="9" t="s">
        <v>11</v>
      </c>
      <c r="J2050" s="9"/>
      <c r="K2050" s="9"/>
      <c r="L2050" s="9"/>
      <c r="M2050" s="9"/>
      <c r="N2050" s="9"/>
      <c r="O2050" s="13"/>
      <c r="P2050" s="9"/>
      <c r="Q2050" s="9"/>
      <c r="R2050" s="10"/>
      <c r="S2050" s="9"/>
      <c r="T2050" s="9"/>
      <c r="U2050" s="9"/>
      <c r="V2050" s="14"/>
      <c r="W2050" s="9"/>
      <c r="X2050" s="9"/>
      <c r="Y2050" s="9"/>
      <c r="Z2050" s="9"/>
      <c r="AA2050" s="9"/>
    </row>
    <row r="2051" spans="1:27" ht="12.75">
      <c r="A2051" s="10">
        <v>45580</v>
      </c>
      <c r="B2051" s="9" t="s">
        <v>9</v>
      </c>
      <c r="C2051" s="11">
        <v>3953.96</v>
      </c>
      <c r="D2051" s="9">
        <v>41</v>
      </c>
      <c r="E2051" s="12" t="s">
        <v>105</v>
      </c>
      <c r="F2051" s="9"/>
      <c r="G2051" s="9"/>
      <c r="H2051" s="13"/>
      <c r="I2051" s="9" t="s">
        <v>11</v>
      </c>
      <c r="J2051" s="10"/>
      <c r="K2051" s="9"/>
      <c r="L2051" s="9"/>
      <c r="M2051" s="9"/>
      <c r="N2051" s="9"/>
      <c r="O2051" s="13"/>
      <c r="P2051" s="9"/>
      <c r="Q2051" s="9"/>
      <c r="R2051" s="10"/>
      <c r="S2051" s="9"/>
      <c r="T2051" s="9"/>
      <c r="U2051" s="9"/>
      <c r="V2051" s="14"/>
      <c r="W2051" s="9"/>
      <c r="X2051" s="9"/>
      <c r="Y2051" s="9"/>
      <c r="Z2051" s="9"/>
      <c r="AA2051" s="9"/>
    </row>
    <row r="2052" spans="1:27" ht="12.75">
      <c r="A2052" s="10">
        <v>45580</v>
      </c>
      <c r="B2052" s="9" t="s">
        <v>12</v>
      </c>
      <c r="C2052" s="11">
        <v>6283.2</v>
      </c>
      <c r="D2052" s="9">
        <v>63</v>
      </c>
      <c r="E2052" s="12" t="s">
        <v>393</v>
      </c>
      <c r="F2052" s="9"/>
      <c r="G2052" s="9"/>
      <c r="H2052" s="13"/>
      <c r="I2052" s="9" t="s">
        <v>11</v>
      </c>
      <c r="J2052" s="10"/>
      <c r="K2052" s="9"/>
      <c r="L2052" s="9"/>
      <c r="M2052" s="9"/>
      <c r="N2052" s="9"/>
      <c r="O2052" s="13"/>
      <c r="P2052" s="9"/>
      <c r="Q2052" s="9"/>
      <c r="R2052" s="10"/>
      <c r="S2052" s="9"/>
      <c r="T2052" s="9"/>
      <c r="U2052" s="9"/>
      <c r="V2052" s="14"/>
      <c r="W2052" s="9"/>
      <c r="X2052" s="9"/>
      <c r="Y2052" s="9"/>
      <c r="Z2052" s="9"/>
      <c r="AA2052" s="9"/>
    </row>
    <row r="2053" spans="1:27" ht="12.75">
      <c r="A2053" s="10">
        <v>45580</v>
      </c>
      <c r="B2053" s="9" t="s">
        <v>14</v>
      </c>
      <c r="C2053" s="11">
        <v>4418.2</v>
      </c>
      <c r="D2053" s="9">
        <v>49</v>
      </c>
      <c r="E2053" s="12" t="s">
        <v>119</v>
      </c>
      <c r="F2053" s="9"/>
      <c r="G2053" s="9"/>
      <c r="H2053" s="13"/>
      <c r="I2053" s="9" t="s">
        <v>16</v>
      </c>
      <c r="J2053" s="10"/>
      <c r="K2053" s="9"/>
      <c r="L2053" s="9"/>
      <c r="M2053" s="9"/>
      <c r="N2053" s="9"/>
      <c r="O2053" s="13"/>
      <c r="P2053" s="9"/>
      <c r="Q2053" s="9"/>
      <c r="R2053" s="10"/>
      <c r="S2053" s="9"/>
      <c r="T2053" s="9"/>
      <c r="U2053" s="9"/>
      <c r="V2053" s="14"/>
      <c r="W2053" s="9"/>
      <c r="X2053" s="9"/>
      <c r="Y2053" s="9"/>
      <c r="Z2053" s="9"/>
      <c r="AA2053" s="9"/>
    </row>
    <row r="2054" spans="1:27" ht="12.75">
      <c r="A2054" s="10">
        <v>45580</v>
      </c>
      <c r="B2054" s="9" t="s">
        <v>17</v>
      </c>
      <c r="C2054" s="11">
        <v>5244.6</v>
      </c>
      <c r="D2054" s="9">
        <v>59</v>
      </c>
      <c r="E2054" s="12" t="s">
        <v>344</v>
      </c>
      <c r="F2054" s="9"/>
      <c r="G2054" s="9"/>
      <c r="H2054" s="13"/>
      <c r="I2054" s="9" t="s">
        <v>16</v>
      </c>
      <c r="J2054" s="9"/>
      <c r="K2054" s="9"/>
      <c r="L2054" s="9"/>
      <c r="M2054" s="9"/>
      <c r="N2054" s="9"/>
      <c r="O2054" s="13"/>
      <c r="P2054" s="9"/>
      <c r="Q2054" s="9"/>
      <c r="R2054" s="10"/>
      <c r="S2054" s="9"/>
      <c r="T2054" s="9"/>
      <c r="U2054" s="9"/>
      <c r="V2054" s="14"/>
      <c r="W2054" s="9"/>
      <c r="X2054" s="9"/>
      <c r="Y2054" s="9"/>
      <c r="Z2054" s="9"/>
      <c r="AA2054" s="9"/>
    </row>
    <row r="2055" spans="1:27" ht="12.75">
      <c r="A2055" s="10">
        <v>45580</v>
      </c>
      <c r="B2055" s="9" t="s">
        <v>19</v>
      </c>
      <c r="C2055" s="11">
        <v>3463</v>
      </c>
      <c r="D2055" s="9">
        <v>47</v>
      </c>
      <c r="E2055" s="12" t="s">
        <v>394</v>
      </c>
      <c r="F2055" s="9"/>
      <c r="G2055" s="9"/>
      <c r="H2055" s="13"/>
      <c r="I2055" s="9" t="s">
        <v>16</v>
      </c>
      <c r="J2055" s="9"/>
      <c r="K2055" s="9"/>
      <c r="L2055" s="9"/>
      <c r="M2055" s="9"/>
      <c r="N2055" s="9"/>
      <c r="O2055" s="13"/>
      <c r="P2055" s="9"/>
      <c r="Q2055" s="9"/>
      <c r="R2055" s="10"/>
      <c r="S2055" s="9"/>
      <c r="T2055" s="9"/>
      <c r="U2055" s="9"/>
      <c r="V2055" s="14"/>
      <c r="W2055" s="9"/>
      <c r="X2055" s="9"/>
      <c r="Y2055" s="9"/>
      <c r="Z2055" s="9"/>
      <c r="AA2055" s="9"/>
    </row>
    <row r="2056" spans="1:27" ht="12.75">
      <c r="A2056" s="10">
        <v>45580</v>
      </c>
      <c r="B2056" s="9" t="s">
        <v>21</v>
      </c>
      <c r="C2056" s="11">
        <v>6394.98</v>
      </c>
      <c r="D2056" s="9">
        <v>63</v>
      </c>
      <c r="E2056" s="12" t="s">
        <v>303</v>
      </c>
      <c r="F2056" s="9"/>
      <c r="G2056" s="9"/>
      <c r="H2056" s="13"/>
      <c r="I2056" s="9" t="s">
        <v>11</v>
      </c>
      <c r="J2056" s="9"/>
      <c r="K2056" s="9"/>
      <c r="L2056" s="9"/>
      <c r="M2056" s="9"/>
      <c r="N2056" s="9"/>
      <c r="O2056" s="13"/>
      <c r="P2056" s="9"/>
      <c r="Q2056" s="9"/>
      <c r="R2056" s="10"/>
      <c r="S2056" s="9"/>
      <c r="T2056" s="9"/>
      <c r="U2056" s="9"/>
      <c r="V2056" s="14"/>
      <c r="W2056" s="9"/>
      <c r="X2056" s="9"/>
      <c r="Y2056" s="9"/>
      <c r="Z2056" s="9"/>
      <c r="AA2056" s="9"/>
    </row>
    <row r="2057" spans="1:27" ht="12.75">
      <c r="A2057" s="10">
        <v>45581</v>
      </c>
      <c r="B2057" s="9" t="s">
        <v>9</v>
      </c>
      <c r="C2057" s="11">
        <v>3124.47</v>
      </c>
      <c r="D2057" s="9">
        <v>32</v>
      </c>
      <c r="E2057" s="12" t="s">
        <v>135</v>
      </c>
      <c r="F2057" s="9"/>
      <c r="G2057" s="9"/>
      <c r="H2057" s="13"/>
      <c r="I2057" s="9" t="s">
        <v>11</v>
      </c>
      <c r="J2057" s="10"/>
      <c r="K2057" s="9"/>
      <c r="L2057" s="9"/>
      <c r="M2057" s="9"/>
      <c r="N2057" s="9"/>
      <c r="O2057" s="13"/>
      <c r="P2057" s="9"/>
      <c r="Q2057" s="9"/>
      <c r="R2057" s="10"/>
      <c r="S2057" s="9"/>
      <c r="T2057" s="9"/>
      <c r="U2057" s="9"/>
      <c r="V2057" s="14"/>
      <c r="W2057" s="9"/>
      <c r="X2057" s="9"/>
      <c r="Y2057" s="9"/>
      <c r="Z2057" s="9"/>
      <c r="AA2057" s="9"/>
    </row>
    <row r="2058" spans="1:27" ht="12.75">
      <c r="A2058" s="10">
        <v>45581</v>
      </c>
      <c r="B2058" s="9" t="s">
        <v>12</v>
      </c>
      <c r="C2058" s="11">
        <v>2815.68</v>
      </c>
      <c r="D2058" s="9">
        <v>33</v>
      </c>
      <c r="E2058" s="12" t="s">
        <v>198</v>
      </c>
      <c r="F2058" s="9"/>
      <c r="G2058" s="9"/>
      <c r="H2058" s="13"/>
      <c r="I2058" s="9" t="s">
        <v>11</v>
      </c>
      <c r="J2058" s="10"/>
      <c r="K2058" s="9"/>
      <c r="L2058" s="9"/>
      <c r="M2058" s="9"/>
      <c r="N2058" s="9"/>
      <c r="O2058" s="13"/>
      <c r="P2058" s="9"/>
      <c r="Q2058" s="9"/>
      <c r="R2058" s="10"/>
      <c r="S2058" s="9"/>
      <c r="T2058" s="9"/>
      <c r="U2058" s="9"/>
      <c r="V2058" s="14"/>
      <c r="W2058" s="9"/>
      <c r="X2058" s="9"/>
      <c r="Y2058" s="9"/>
      <c r="Z2058" s="9"/>
      <c r="AA2058" s="9"/>
    </row>
    <row r="2059" spans="1:27" ht="12.75">
      <c r="A2059" s="10">
        <v>45581</v>
      </c>
      <c r="B2059" s="9" t="s">
        <v>14</v>
      </c>
      <c r="C2059" s="11">
        <v>2691.64</v>
      </c>
      <c r="D2059" s="9">
        <v>33</v>
      </c>
      <c r="E2059" s="12" t="s">
        <v>226</v>
      </c>
      <c r="F2059" s="9"/>
      <c r="G2059" s="9"/>
      <c r="H2059" s="13"/>
      <c r="I2059" s="9" t="s">
        <v>16</v>
      </c>
      <c r="J2059" s="10"/>
      <c r="K2059" s="9"/>
      <c r="L2059" s="9"/>
      <c r="M2059" s="9"/>
      <c r="N2059" s="9"/>
      <c r="O2059" s="13"/>
      <c r="P2059" s="9"/>
      <c r="Q2059" s="9"/>
      <c r="R2059" s="10"/>
      <c r="S2059" s="9"/>
      <c r="T2059" s="9"/>
      <c r="U2059" s="9"/>
      <c r="V2059" s="14"/>
      <c r="W2059" s="9"/>
      <c r="X2059" s="9"/>
      <c r="Y2059" s="9"/>
      <c r="Z2059" s="9"/>
      <c r="AA2059" s="9"/>
    </row>
    <row r="2060" spans="1:27" ht="12.75">
      <c r="A2060" s="10">
        <v>45581</v>
      </c>
      <c r="B2060" s="9" t="s">
        <v>17</v>
      </c>
      <c r="C2060" s="11">
        <v>4778.74</v>
      </c>
      <c r="D2060" s="9">
        <v>51</v>
      </c>
      <c r="E2060" s="12" t="s">
        <v>263</v>
      </c>
      <c r="F2060" s="9"/>
      <c r="G2060" s="9"/>
      <c r="H2060" s="13"/>
      <c r="I2060" s="9" t="s">
        <v>16</v>
      </c>
      <c r="J2060" s="9"/>
      <c r="K2060" s="9"/>
      <c r="L2060" s="9"/>
      <c r="M2060" s="9"/>
      <c r="N2060" s="9"/>
      <c r="O2060" s="13"/>
      <c r="P2060" s="9"/>
      <c r="Q2060" s="9"/>
      <c r="R2060" s="10"/>
      <c r="S2060" s="9"/>
      <c r="T2060" s="9"/>
      <c r="U2060" s="9"/>
      <c r="V2060" s="14"/>
      <c r="W2060" s="9"/>
      <c r="X2060" s="9"/>
      <c r="Y2060" s="9"/>
      <c r="Z2060" s="9"/>
      <c r="AA2060" s="9"/>
    </row>
    <row r="2061" spans="1:27" ht="12.75">
      <c r="A2061" s="10">
        <v>45581</v>
      </c>
      <c r="B2061" s="9" t="s">
        <v>19</v>
      </c>
      <c r="C2061" s="11">
        <v>3101.03</v>
      </c>
      <c r="D2061" s="9">
        <v>36</v>
      </c>
      <c r="E2061" s="12" t="s">
        <v>18</v>
      </c>
      <c r="F2061" s="9"/>
      <c r="G2061" s="9"/>
      <c r="H2061" s="13"/>
      <c r="I2061" s="9" t="s">
        <v>16</v>
      </c>
      <c r="J2061" s="9"/>
      <c r="K2061" s="9"/>
      <c r="L2061" s="9"/>
      <c r="M2061" s="9"/>
      <c r="N2061" s="9"/>
      <c r="O2061" s="13"/>
      <c r="P2061" s="9"/>
      <c r="Q2061" s="9"/>
      <c r="R2061" s="10"/>
      <c r="S2061" s="9"/>
      <c r="T2061" s="9"/>
      <c r="U2061" s="9"/>
      <c r="V2061" s="14"/>
      <c r="W2061" s="9"/>
      <c r="X2061" s="9"/>
      <c r="Y2061" s="9"/>
      <c r="Z2061" s="9"/>
      <c r="AA2061" s="9"/>
    </row>
    <row r="2062" spans="1:27" ht="12.75">
      <c r="A2062" s="10">
        <v>45581</v>
      </c>
      <c r="B2062" s="9" t="s">
        <v>21</v>
      </c>
      <c r="C2062" s="11">
        <v>4939.54</v>
      </c>
      <c r="D2062" s="9">
        <v>51</v>
      </c>
      <c r="E2062" s="12" t="s">
        <v>78</v>
      </c>
      <c r="F2062" s="9"/>
      <c r="G2062" s="9"/>
      <c r="H2062" s="13"/>
      <c r="I2062" s="9" t="s">
        <v>11</v>
      </c>
      <c r="J2062" s="9"/>
      <c r="K2062" s="9"/>
      <c r="L2062" s="9"/>
      <c r="M2062" s="9"/>
      <c r="N2062" s="9"/>
      <c r="O2062" s="13"/>
      <c r="P2062" s="9"/>
      <c r="Q2062" s="9"/>
      <c r="R2062" s="10"/>
      <c r="S2062" s="9"/>
      <c r="T2062" s="9"/>
      <c r="U2062" s="9"/>
      <c r="V2062" s="14"/>
      <c r="W2062" s="9"/>
      <c r="X2062" s="9"/>
      <c r="Y2062" s="9"/>
      <c r="Z2062" s="9"/>
      <c r="AA2062" s="9"/>
    </row>
    <row r="2063" spans="1:27" ht="12.75">
      <c r="A2063" s="10">
        <v>45582</v>
      </c>
      <c r="B2063" s="9" t="s">
        <v>9</v>
      </c>
      <c r="C2063" s="11">
        <v>3799.9</v>
      </c>
      <c r="D2063" s="9">
        <v>41</v>
      </c>
      <c r="E2063" s="12" t="s">
        <v>161</v>
      </c>
      <c r="F2063" s="9"/>
      <c r="G2063" s="9"/>
      <c r="H2063" s="13"/>
      <c r="I2063" s="9" t="s">
        <v>11</v>
      </c>
      <c r="J2063" s="10"/>
      <c r="K2063" s="9"/>
      <c r="L2063" s="9"/>
      <c r="M2063" s="9"/>
      <c r="N2063" s="9"/>
      <c r="O2063" s="13"/>
      <c r="P2063" s="9"/>
      <c r="Q2063" s="9"/>
      <c r="R2063" s="10"/>
      <c r="S2063" s="9"/>
      <c r="T2063" s="9"/>
      <c r="U2063" s="9"/>
      <c r="V2063" s="14"/>
      <c r="W2063" s="9"/>
      <c r="X2063" s="9"/>
      <c r="Y2063" s="9"/>
      <c r="Z2063" s="9"/>
      <c r="AA2063" s="9"/>
    </row>
    <row r="2064" spans="1:27" ht="12.75">
      <c r="A2064" s="10">
        <v>45582</v>
      </c>
      <c r="B2064" s="9" t="s">
        <v>12</v>
      </c>
      <c r="C2064" s="11">
        <v>2721.21</v>
      </c>
      <c r="D2064" s="9">
        <v>30</v>
      </c>
      <c r="E2064" s="12" t="s">
        <v>87</v>
      </c>
      <c r="F2064" s="9"/>
      <c r="G2064" s="9"/>
      <c r="H2064" s="13"/>
      <c r="I2064" s="9" t="s">
        <v>11</v>
      </c>
      <c r="J2064" s="10"/>
      <c r="K2064" s="9"/>
      <c r="L2064" s="9"/>
      <c r="M2064" s="9"/>
      <c r="N2064" s="9"/>
      <c r="O2064" s="13"/>
      <c r="P2064" s="9"/>
      <c r="Q2064" s="9"/>
      <c r="R2064" s="10"/>
      <c r="S2064" s="9"/>
      <c r="T2064" s="9"/>
      <c r="U2064" s="9"/>
      <c r="V2064" s="14"/>
      <c r="W2064" s="9"/>
      <c r="X2064" s="9"/>
      <c r="Y2064" s="9"/>
      <c r="Z2064" s="9"/>
      <c r="AA2064" s="9"/>
    </row>
    <row r="2065" spans="1:27" ht="12.75">
      <c r="A2065" s="10">
        <v>45582</v>
      </c>
      <c r="B2065" s="9" t="s">
        <v>14</v>
      </c>
      <c r="C2065" s="11">
        <v>4045.84</v>
      </c>
      <c r="D2065" s="9">
        <v>46</v>
      </c>
      <c r="E2065" s="12" t="s">
        <v>111</v>
      </c>
      <c r="F2065" s="9"/>
      <c r="G2065" s="9"/>
      <c r="H2065" s="13"/>
      <c r="I2065" s="9" t="s">
        <v>16</v>
      </c>
      <c r="J2065" s="10"/>
      <c r="K2065" s="9"/>
      <c r="L2065" s="9"/>
      <c r="M2065" s="9"/>
      <c r="N2065" s="9"/>
      <c r="O2065" s="13"/>
      <c r="P2065" s="9"/>
      <c r="Q2065" s="9"/>
      <c r="R2065" s="10"/>
      <c r="S2065" s="9"/>
      <c r="T2065" s="9"/>
      <c r="U2065" s="9"/>
      <c r="V2065" s="14"/>
      <c r="W2065" s="9"/>
      <c r="X2065" s="9"/>
      <c r="Y2065" s="9"/>
      <c r="Z2065" s="9"/>
      <c r="AA2065" s="9"/>
    </row>
    <row r="2066" spans="1:27" ht="12.75">
      <c r="A2066" s="10">
        <v>45582</v>
      </c>
      <c r="B2066" s="9" t="s">
        <v>17</v>
      </c>
      <c r="C2066" s="11">
        <v>3929.7</v>
      </c>
      <c r="D2066" s="9">
        <v>44</v>
      </c>
      <c r="E2066" s="12" t="s">
        <v>159</v>
      </c>
      <c r="F2066" s="9"/>
      <c r="G2066" s="9"/>
      <c r="H2066" s="13"/>
      <c r="I2066" s="9" t="s">
        <v>16</v>
      </c>
      <c r="J2066" s="9"/>
      <c r="K2066" s="9"/>
      <c r="L2066" s="9"/>
      <c r="M2066" s="9"/>
      <c r="N2066" s="9"/>
      <c r="O2066" s="13"/>
      <c r="P2066" s="9"/>
      <c r="Q2066" s="9"/>
      <c r="R2066" s="10"/>
      <c r="S2066" s="9"/>
      <c r="T2066" s="9"/>
      <c r="U2066" s="9"/>
      <c r="V2066" s="14"/>
      <c r="W2066" s="9"/>
      <c r="X2066" s="9"/>
      <c r="Y2066" s="9"/>
      <c r="Z2066" s="9"/>
      <c r="AA2066" s="9"/>
    </row>
    <row r="2067" spans="1:27" ht="12.75">
      <c r="A2067" s="10">
        <v>45582</v>
      </c>
      <c r="B2067" s="9" t="s">
        <v>19</v>
      </c>
      <c r="C2067" s="11">
        <v>2407.42</v>
      </c>
      <c r="D2067" s="9">
        <v>30</v>
      </c>
      <c r="E2067" s="12" t="s">
        <v>136</v>
      </c>
      <c r="F2067" s="9"/>
      <c r="G2067" s="9"/>
      <c r="H2067" s="13"/>
      <c r="I2067" s="9" t="s">
        <v>16</v>
      </c>
      <c r="J2067" s="9"/>
      <c r="K2067" s="9"/>
      <c r="L2067" s="9"/>
      <c r="M2067" s="9"/>
      <c r="N2067" s="9"/>
      <c r="O2067" s="13"/>
      <c r="P2067" s="9"/>
      <c r="Q2067" s="9"/>
      <c r="R2067" s="10"/>
      <c r="S2067" s="9"/>
      <c r="T2067" s="9"/>
      <c r="U2067" s="9"/>
      <c r="V2067" s="14"/>
      <c r="W2067" s="9"/>
      <c r="X2067" s="9"/>
      <c r="Y2067" s="9"/>
      <c r="Z2067" s="9"/>
      <c r="AA2067" s="9"/>
    </row>
    <row r="2068" spans="1:27" ht="12.75">
      <c r="A2068" s="10">
        <v>45582</v>
      </c>
      <c r="B2068" s="9" t="s">
        <v>21</v>
      </c>
      <c r="C2068" s="11">
        <v>3936.57</v>
      </c>
      <c r="D2068" s="9">
        <v>45</v>
      </c>
      <c r="E2068" s="12" t="s">
        <v>159</v>
      </c>
      <c r="F2068" s="9"/>
      <c r="G2068" s="9"/>
      <c r="H2068" s="13"/>
      <c r="I2068" s="9" t="s">
        <v>11</v>
      </c>
      <c r="J2068" s="9"/>
      <c r="K2068" s="9"/>
      <c r="L2068" s="9"/>
      <c r="M2068" s="9"/>
      <c r="N2068" s="9"/>
      <c r="O2068" s="13"/>
      <c r="P2068" s="9"/>
      <c r="Q2068" s="9"/>
      <c r="R2068" s="10"/>
      <c r="S2068" s="9"/>
      <c r="T2068" s="9"/>
      <c r="U2068" s="9"/>
      <c r="V2068" s="14"/>
      <c r="W2068" s="9"/>
      <c r="X2068" s="9"/>
      <c r="Y2068" s="9"/>
      <c r="Z2068" s="9"/>
      <c r="AA2068" s="9"/>
    </row>
    <row r="2069" spans="1:27" ht="12.75">
      <c r="A2069" s="10">
        <v>45583</v>
      </c>
      <c r="B2069" s="9" t="s">
        <v>9</v>
      </c>
      <c r="C2069" s="11">
        <v>6472.82</v>
      </c>
      <c r="D2069" s="9">
        <v>71</v>
      </c>
      <c r="E2069" s="12" t="s">
        <v>69</v>
      </c>
      <c r="F2069" s="9"/>
      <c r="G2069" s="9"/>
      <c r="H2069" s="13"/>
      <c r="I2069" s="9" t="s">
        <v>11</v>
      </c>
      <c r="J2069" s="10"/>
      <c r="K2069" s="9"/>
      <c r="L2069" s="9"/>
      <c r="M2069" s="9"/>
      <c r="N2069" s="9"/>
      <c r="O2069" s="13"/>
      <c r="P2069" s="9"/>
      <c r="Q2069" s="9"/>
      <c r="R2069" s="10"/>
      <c r="S2069" s="9"/>
      <c r="T2069" s="9"/>
      <c r="U2069" s="9"/>
      <c r="V2069" s="14"/>
      <c r="W2069" s="9"/>
      <c r="X2069" s="9"/>
      <c r="Y2069" s="9"/>
      <c r="Z2069" s="9"/>
      <c r="AA2069" s="9"/>
    </row>
    <row r="2070" spans="1:27" ht="12.75">
      <c r="A2070" s="10">
        <v>45583</v>
      </c>
      <c r="B2070" s="9" t="s">
        <v>12</v>
      </c>
      <c r="C2070" s="11">
        <v>8731.16</v>
      </c>
      <c r="D2070" s="9">
        <v>92</v>
      </c>
      <c r="E2070" s="12" t="s">
        <v>236</v>
      </c>
      <c r="F2070" s="9"/>
      <c r="G2070" s="9"/>
      <c r="H2070" s="13"/>
      <c r="I2070" s="9" t="s">
        <v>11</v>
      </c>
      <c r="J2070" s="10"/>
      <c r="K2070" s="9"/>
      <c r="L2070" s="9"/>
      <c r="M2070" s="9"/>
      <c r="N2070" s="9"/>
      <c r="O2070" s="13"/>
      <c r="P2070" s="9"/>
      <c r="Q2070" s="9"/>
      <c r="R2070" s="10"/>
      <c r="S2070" s="9"/>
      <c r="T2070" s="9"/>
      <c r="U2070" s="9"/>
      <c r="V2070" s="14"/>
      <c r="W2070" s="9"/>
      <c r="X2070" s="9"/>
      <c r="Y2070" s="9"/>
      <c r="Z2070" s="9"/>
      <c r="AA2070" s="9"/>
    </row>
    <row r="2071" spans="1:27" ht="12.75">
      <c r="A2071" s="10">
        <v>45583</v>
      </c>
      <c r="B2071" s="9" t="s">
        <v>14</v>
      </c>
      <c r="C2071" s="11">
        <v>6193.8</v>
      </c>
      <c r="D2071" s="9">
        <v>71</v>
      </c>
      <c r="E2071" s="12" t="s">
        <v>280</v>
      </c>
      <c r="F2071" s="9"/>
      <c r="G2071" s="9"/>
      <c r="H2071" s="13"/>
      <c r="I2071" s="9" t="s">
        <v>16</v>
      </c>
      <c r="J2071" s="10"/>
      <c r="K2071" s="9"/>
      <c r="L2071" s="9"/>
      <c r="M2071" s="9"/>
      <c r="N2071" s="9"/>
      <c r="O2071" s="13"/>
      <c r="P2071" s="9"/>
      <c r="Q2071" s="9"/>
      <c r="R2071" s="10"/>
      <c r="S2071" s="9"/>
      <c r="T2071" s="9"/>
      <c r="U2071" s="9"/>
      <c r="V2071" s="14"/>
      <c r="W2071" s="9"/>
      <c r="X2071" s="9"/>
      <c r="Y2071" s="9"/>
      <c r="Z2071" s="9"/>
      <c r="AA2071" s="9"/>
    </row>
    <row r="2072" spans="1:27" ht="12.75">
      <c r="A2072" s="10">
        <v>45583</v>
      </c>
      <c r="B2072" s="9" t="s">
        <v>17</v>
      </c>
      <c r="C2072" s="11">
        <v>6190.47</v>
      </c>
      <c r="D2072" s="9">
        <v>69</v>
      </c>
      <c r="E2072" s="12" t="s">
        <v>109</v>
      </c>
      <c r="F2072" s="9"/>
      <c r="G2072" s="9"/>
      <c r="H2072" s="13"/>
      <c r="I2072" s="9" t="s">
        <v>16</v>
      </c>
      <c r="J2072" s="9"/>
      <c r="K2072" s="9"/>
      <c r="L2072" s="9"/>
      <c r="M2072" s="9"/>
      <c r="N2072" s="9"/>
      <c r="O2072" s="13"/>
      <c r="P2072" s="9"/>
      <c r="Q2072" s="9"/>
      <c r="R2072" s="10"/>
      <c r="S2072" s="9"/>
      <c r="T2072" s="9"/>
      <c r="U2072" s="9"/>
      <c r="V2072" s="14"/>
      <c r="W2072" s="9"/>
      <c r="X2072" s="9"/>
      <c r="Y2072" s="9"/>
      <c r="Z2072" s="9"/>
      <c r="AA2072" s="9"/>
    </row>
    <row r="2073" spans="1:27" ht="12.75">
      <c r="A2073" s="10">
        <v>45583</v>
      </c>
      <c r="B2073" s="9" t="s">
        <v>19</v>
      </c>
      <c r="C2073" s="11">
        <v>5658.42</v>
      </c>
      <c r="D2073" s="9">
        <v>49</v>
      </c>
      <c r="E2073" s="12" t="s">
        <v>106</v>
      </c>
      <c r="F2073" s="9"/>
      <c r="G2073" s="9"/>
      <c r="H2073" s="13"/>
      <c r="I2073" s="9" t="s">
        <v>16</v>
      </c>
      <c r="J2073" s="9"/>
      <c r="K2073" s="9"/>
      <c r="L2073" s="9"/>
      <c r="M2073" s="9"/>
      <c r="N2073" s="9"/>
      <c r="O2073" s="13"/>
      <c r="P2073" s="9"/>
      <c r="Q2073" s="9"/>
      <c r="R2073" s="10"/>
      <c r="S2073" s="9"/>
      <c r="T2073" s="9"/>
      <c r="U2073" s="9"/>
      <c r="V2073" s="14"/>
      <c r="W2073" s="9"/>
      <c r="X2073" s="9"/>
      <c r="Y2073" s="9"/>
      <c r="Z2073" s="9"/>
      <c r="AA2073" s="9"/>
    </row>
    <row r="2074" spans="1:27" ht="12.75">
      <c r="A2074" s="10">
        <v>45583</v>
      </c>
      <c r="B2074" s="9" t="s">
        <v>21</v>
      </c>
      <c r="C2074" s="11">
        <v>12343.49</v>
      </c>
      <c r="D2074" s="9">
        <v>125</v>
      </c>
      <c r="E2074" s="12" t="s">
        <v>187</v>
      </c>
      <c r="F2074" s="9"/>
      <c r="G2074" s="9"/>
      <c r="H2074" s="13"/>
      <c r="I2074" s="9" t="s">
        <v>11</v>
      </c>
      <c r="J2074" s="9"/>
      <c r="K2074" s="9"/>
      <c r="L2074" s="9"/>
      <c r="M2074" s="9"/>
      <c r="N2074" s="9"/>
      <c r="O2074" s="13"/>
      <c r="P2074" s="9"/>
      <c r="Q2074" s="9"/>
      <c r="R2074" s="10"/>
      <c r="S2074" s="9"/>
      <c r="T2074" s="9"/>
      <c r="U2074" s="9"/>
      <c r="V2074" s="14"/>
      <c r="W2074" s="9"/>
      <c r="X2074" s="9"/>
      <c r="Y2074" s="9"/>
      <c r="Z2074" s="9"/>
      <c r="AA2074" s="9"/>
    </row>
    <row r="2075" spans="1:27" ht="12.75">
      <c r="A2075" s="10">
        <v>45584</v>
      </c>
      <c r="B2075" s="9" t="s">
        <v>9</v>
      </c>
      <c r="C2075" s="11">
        <v>6435.24</v>
      </c>
      <c r="D2075" s="9">
        <v>69</v>
      </c>
      <c r="E2075" s="12" t="s">
        <v>187</v>
      </c>
      <c r="F2075" s="9"/>
      <c r="G2075" s="9"/>
      <c r="H2075" s="13"/>
      <c r="I2075" s="9" t="s">
        <v>11</v>
      </c>
      <c r="J2075" s="10"/>
      <c r="K2075" s="9"/>
      <c r="L2075" s="9"/>
      <c r="M2075" s="9"/>
      <c r="N2075" s="9"/>
      <c r="O2075" s="13"/>
      <c r="P2075" s="9"/>
      <c r="Q2075" s="9"/>
      <c r="R2075" s="10"/>
      <c r="S2075" s="9"/>
      <c r="T2075" s="9"/>
      <c r="U2075" s="9"/>
      <c r="V2075" s="14"/>
      <c r="W2075" s="9"/>
      <c r="X2075" s="9"/>
      <c r="Y2075" s="9"/>
      <c r="Z2075" s="9"/>
      <c r="AA2075" s="9"/>
    </row>
    <row r="2076" spans="1:27" ht="12.75">
      <c r="A2076" s="10">
        <v>45584</v>
      </c>
      <c r="B2076" s="9" t="s">
        <v>12</v>
      </c>
      <c r="C2076" s="11">
        <v>7853.75</v>
      </c>
      <c r="D2076" s="9">
        <v>84</v>
      </c>
      <c r="E2076" s="12" t="s">
        <v>337</v>
      </c>
      <c r="F2076" s="9"/>
      <c r="G2076" s="9"/>
      <c r="H2076" s="13"/>
      <c r="I2076" s="9" t="s">
        <v>11</v>
      </c>
      <c r="J2076" s="10"/>
      <c r="K2076" s="9"/>
      <c r="L2076" s="9"/>
      <c r="M2076" s="9"/>
      <c r="N2076" s="9"/>
      <c r="O2076" s="13"/>
      <c r="P2076" s="9"/>
      <c r="Q2076" s="9"/>
      <c r="R2076" s="10"/>
      <c r="S2076" s="9"/>
      <c r="T2076" s="9"/>
      <c r="U2076" s="9"/>
      <c r="V2076" s="14"/>
      <c r="W2076" s="9"/>
      <c r="X2076" s="9"/>
      <c r="Y2076" s="9"/>
      <c r="Z2076" s="9"/>
      <c r="AA2076" s="9"/>
    </row>
    <row r="2077" spans="1:27" ht="12.75">
      <c r="A2077" s="10">
        <v>45584</v>
      </c>
      <c r="B2077" s="9" t="s">
        <v>14</v>
      </c>
      <c r="C2077" s="11">
        <v>6253.49</v>
      </c>
      <c r="D2077" s="9">
        <v>67</v>
      </c>
      <c r="E2077" s="12" t="s">
        <v>169</v>
      </c>
      <c r="F2077" s="9"/>
      <c r="G2077" s="9"/>
      <c r="H2077" s="13"/>
      <c r="I2077" s="9" t="s">
        <v>16</v>
      </c>
      <c r="J2077" s="10"/>
      <c r="K2077" s="9"/>
      <c r="L2077" s="9"/>
      <c r="M2077" s="9"/>
      <c r="N2077" s="9"/>
      <c r="O2077" s="13"/>
      <c r="P2077" s="9"/>
      <c r="Q2077" s="9"/>
      <c r="R2077" s="10"/>
      <c r="S2077" s="9"/>
      <c r="T2077" s="9"/>
      <c r="U2077" s="9"/>
      <c r="V2077" s="14"/>
      <c r="W2077" s="9"/>
      <c r="X2077" s="9"/>
      <c r="Y2077" s="9"/>
      <c r="Z2077" s="9"/>
      <c r="AA2077" s="9"/>
    </row>
    <row r="2078" spans="1:27" ht="12.75">
      <c r="A2078" s="10">
        <v>45584</v>
      </c>
      <c r="B2078" s="9" t="s">
        <v>17</v>
      </c>
      <c r="C2078" s="11">
        <v>8948.7800000000007</v>
      </c>
      <c r="D2078" s="9">
        <v>106</v>
      </c>
      <c r="E2078" s="12" t="s">
        <v>145</v>
      </c>
      <c r="F2078" s="9"/>
      <c r="G2078" s="9"/>
      <c r="H2078" s="13"/>
      <c r="I2078" s="9" t="s">
        <v>16</v>
      </c>
      <c r="J2078" s="9"/>
      <c r="K2078" s="9"/>
      <c r="L2078" s="9"/>
      <c r="M2078" s="9"/>
      <c r="N2078" s="9"/>
      <c r="O2078" s="13"/>
      <c r="P2078" s="9"/>
      <c r="Q2078" s="9"/>
      <c r="R2078" s="10"/>
      <c r="S2078" s="9"/>
      <c r="T2078" s="9"/>
      <c r="U2078" s="9"/>
      <c r="V2078" s="14"/>
      <c r="W2078" s="9"/>
      <c r="X2078" s="9"/>
      <c r="Y2078" s="9"/>
      <c r="Z2078" s="9"/>
      <c r="AA2078" s="9"/>
    </row>
    <row r="2079" spans="1:27" ht="12.75">
      <c r="A2079" s="10">
        <v>45584</v>
      </c>
      <c r="B2079" s="9" t="s">
        <v>19</v>
      </c>
      <c r="C2079" s="11">
        <v>5436.51</v>
      </c>
      <c r="D2079" s="9">
        <v>59</v>
      </c>
      <c r="E2079" s="12" t="s">
        <v>96</v>
      </c>
      <c r="F2079" s="9"/>
      <c r="G2079" s="9"/>
      <c r="H2079" s="13"/>
      <c r="I2079" s="9" t="s">
        <v>16</v>
      </c>
      <c r="J2079" s="9"/>
      <c r="K2079" s="9"/>
      <c r="L2079" s="9"/>
      <c r="M2079" s="9"/>
      <c r="N2079" s="9"/>
      <c r="O2079" s="13"/>
      <c r="P2079" s="9"/>
      <c r="Q2079" s="9"/>
      <c r="R2079" s="10"/>
      <c r="S2079" s="9"/>
      <c r="T2079" s="9"/>
      <c r="U2079" s="9"/>
      <c r="V2079" s="14"/>
      <c r="W2079" s="9"/>
      <c r="X2079" s="9"/>
      <c r="Y2079" s="9"/>
      <c r="Z2079" s="9"/>
      <c r="AA2079" s="9"/>
    </row>
    <row r="2080" spans="1:27" ht="12.75">
      <c r="A2080" s="10">
        <v>45584</v>
      </c>
      <c r="B2080" s="9" t="s">
        <v>21</v>
      </c>
      <c r="C2080" s="11">
        <v>11950.73</v>
      </c>
      <c r="D2080" s="9">
        <v>128</v>
      </c>
      <c r="E2080" s="12" t="s">
        <v>211</v>
      </c>
      <c r="F2080" s="9"/>
      <c r="G2080" s="9"/>
      <c r="H2080" s="13"/>
      <c r="I2080" s="9" t="s">
        <v>11</v>
      </c>
      <c r="J2080" s="9"/>
      <c r="K2080" s="9"/>
      <c r="L2080" s="9"/>
      <c r="M2080" s="9"/>
      <c r="N2080" s="9"/>
      <c r="O2080" s="13"/>
      <c r="P2080" s="9"/>
      <c r="Q2080" s="9"/>
      <c r="R2080" s="10"/>
      <c r="S2080" s="9"/>
      <c r="T2080" s="9"/>
      <c r="U2080" s="9"/>
      <c r="V2080" s="14"/>
      <c r="W2080" s="9"/>
      <c r="X2080" s="9"/>
      <c r="Y2080" s="9"/>
      <c r="Z2080" s="9"/>
      <c r="AA2080" s="9"/>
    </row>
    <row r="2081" spans="1:27" ht="12.75">
      <c r="A2081" s="10">
        <v>45585</v>
      </c>
      <c r="B2081" s="9" t="s">
        <v>9</v>
      </c>
      <c r="C2081" s="11">
        <v>5956.26</v>
      </c>
      <c r="D2081" s="9">
        <v>57</v>
      </c>
      <c r="E2081" s="12" t="s">
        <v>180</v>
      </c>
      <c r="F2081" s="9"/>
      <c r="G2081" s="9"/>
      <c r="H2081" s="13"/>
      <c r="I2081" s="9" t="s">
        <v>11</v>
      </c>
      <c r="J2081" s="10"/>
      <c r="K2081" s="9"/>
      <c r="L2081" s="9"/>
      <c r="M2081" s="9"/>
      <c r="N2081" s="9"/>
      <c r="O2081" s="13"/>
      <c r="P2081" s="9"/>
      <c r="Q2081" s="9"/>
      <c r="R2081" s="10"/>
      <c r="S2081" s="9"/>
      <c r="T2081" s="9"/>
      <c r="U2081" s="9"/>
      <c r="V2081" s="14"/>
      <c r="W2081" s="9"/>
      <c r="X2081" s="9"/>
      <c r="Y2081" s="9"/>
      <c r="Z2081" s="9"/>
      <c r="AA2081" s="9"/>
    </row>
    <row r="2082" spans="1:27" ht="12.75">
      <c r="A2082" s="10">
        <v>45585</v>
      </c>
      <c r="B2082" s="9" t="s">
        <v>12</v>
      </c>
      <c r="C2082" s="11">
        <v>5947.64</v>
      </c>
      <c r="D2082" s="9">
        <v>63</v>
      </c>
      <c r="E2082" s="12" t="s">
        <v>55</v>
      </c>
      <c r="F2082" s="9"/>
      <c r="G2082" s="9"/>
      <c r="H2082" s="13"/>
      <c r="I2082" s="9" t="s">
        <v>11</v>
      </c>
      <c r="J2082" s="10"/>
      <c r="K2082" s="9"/>
      <c r="L2082" s="9"/>
      <c r="M2082" s="9"/>
      <c r="N2082" s="9"/>
      <c r="O2082" s="13"/>
      <c r="P2082" s="9"/>
      <c r="Q2082" s="9"/>
      <c r="R2082" s="10"/>
      <c r="S2082" s="9"/>
      <c r="T2082" s="9"/>
      <c r="U2082" s="9"/>
      <c r="V2082" s="14"/>
      <c r="W2082" s="9"/>
      <c r="X2082" s="9"/>
      <c r="Y2082" s="9"/>
      <c r="Z2082" s="9"/>
      <c r="AA2082" s="9"/>
    </row>
    <row r="2083" spans="1:27" ht="12.75">
      <c r="A2083" s="10">
        <v>45585</v>
      </c>
      <c r="B2083" s="9" t="s">
        <v>14</v>
      </c>
      <c r="C2083" s="11">
        <v>8258.85</v>
      </c>
      <c r="D2083" s="9">
        <v>95</v>
      </c>
      <c r="E2083" s="12" t="s">
        <v>395</v>
      </c>
      <c r="F2083" s="9"/>
      <c r="G2083" s="9"/>
      <c r="H2083" s="13"/>
      <c r="I2083" s="9" t="s">
        <v>16</v>
      </c>
      <c r="J2083" s="10"/>
      <c r="K2083" s="9"/>
      <c r="L2083" s="9"/>
      <c r="M2083" s="9"/>
      <c r="N2083" s="9"/>
      <c r="O2083" s="13"/>
      <c r="P2083" s="9"/>
      <c r="Q2083" s="9"/>
      <c r="R2083" s="10"/>
      <c r="S2083" s="9"/>
      <c r="T2083" s="9"/>
      <c r="U2083" s="9"/>
      <c r="V2083" s="14"/>
      <c r="W2083" s="9"/>
      <c r="X2083" s="9"/>
      <c r="Y2083" s="9"/>
      <c r="Z2083" s="9"/>
      <c r="AA2083" s="9"/>
    </row>
    <row r="2084" spans="1:27" ht="12.75">
      <c r="A2084" s="10">
        <v>45585</v>
      </c>
      <c r="B2084" s="9" t="s">
        <v>17</v>
      </c>
      <c r="C2084" s="11">
        <v>12131.78</v>
      </c>
      <c r="D2084" s="9">
        <v>138</v>
      </c>
      <c r="E2084" s="12" t="s">
        <v>165</v>
      </c>
      <c r="F2084" s="9"/>
      <c r="G2084" s="9"/>
      <c r="H2084" s="13"/>
      <c r="I2084" s="9" t="s">
        <v>16</v>
      </c>
      <c r="J2084" s="9"/>
      <c r="K2084" s="9"/>
      <c r="L2084" s="9"/>
      <c r="M2084" s="9"/>
      <c r="N2084" s="9"/>
      <c r="O2084" s="13"/>
      <c r="P2084" s="9"/>
      <c r="Q2084" s="9"/>
      <c r="R2084" s="10"/>
      <c r="S2084" s="9"/>
      <c r="T2084" s="9"/>
      <c r="U2084" s="9"/>
      <c r="V2084" s="14"/>
      <c r="W2084" s="9"/>
      <c r="X2084" s="9"/>
      <c r="Y2084" s="9"/>
      <c r="Z2084" s="9"/>
      <c r="AA2084" s="9"/>
    </row>
    <row r="2085" spans="1:27" ht="12.75">
      <c r="A2085" s="10">
        <v>45585</v>
      </c>
      <c r="B2085" s="9" t="s">
        <v>19</v>
      </c>
      <c r="C2085" s="11">
        <v>6088.34</v>
      </c>
      <c r="D2085" s="9">
        <v>75</v>
      </c>
      <c r="E2085" s="12" t="s">
        <v>396</v>
      </c>
      <c r="F2085" s="9"/>
      <c r="G2085" s="9"/>
      <c r="H2085" s="13"/>
      <c r="I2085" s="9" t="s">
        <v>16</v>
      </c>
      <c r="J2085" s="9"/>
      <c r="K2085" s="9"/>
      <c r="L2085" s="9"/>
      <c r="M2085" s="9"/>
      <c r="N2085" s="9"/>
      <c r="O2085" s="13"/>
      <c r="P2085" s="9"/>
      <c r="Q2085" s="9"/>
      <c r="R2085" s="10"/>
      <c r="S2085" s="9"/>
      <c r="T2085" s="9"/>
      <c r="U2085" s="9"/>
      <c r="V2085" s="14"/>
      <c r="W2085" s="9"/>
      <c r="X2085" s="9"/>
      <c r="Y2085" s="9"/>
      <c r="Z2085" s="9"/>
      <c r="AA2085" s="9"/>
    </row>
    <row r="2086" spans="1:27" ht="12.75">
      <c r="A2086" s="10">
        <v>45585</v>
      </c>
      <c r="B2086" s="9" t="s">
        <v>21</v>
      </c>
      <c r="C2086" s="11">
        <v>10088.07</v>
      </c>
      <c r="D2086" s="9">
        <v>112</v>
      </c>
      <c r="E2086" s="12" t="s">
        <v>397</v>
      </c>
      <c r="F2086" s="9"/>
      <c r="G2086" s="9"/>
      <c r="H2086" s="13"/>
      <c r="I2086" s="9" t="s">
        <v>11</v>
      </c>
      <c r="J2086" s="9"/>
      <c r="K2086" s="9"/>
      <c r="L2086" s="9"/>
      <c r="M2086" s="9"/>
      <c r="N2086" s="9"/>
      <c r="O2086" s="13"/>
      <c r="P2086" s="9"/>
      <c r="Q2086" s="9"/>
      <c r="R2086" s="10"/>
      <c r="S2086" s="9"/>
      <c r="T2086" s="9"/>
      <c r="U2086" s="9"/>
      <c r="V2086" s="14"/>
      <c r="W2086" s="9"/>
      <c r="X2086" s="9"/>
      <c r="Y2086" s="9"/>
      <c r="Z2086" s="9"/>
      <c r="AA2086" s="9"/>
    </row>
    <row r="2087" spans="1:27" ht="12.75">
      <c r="A2087" s="10">
        <v>45586</v>
      </c>
      <c r="B2087" s="9" t="s">
        <v>9</v>
      </c>
      <c r="C2087" s="11">
        <v>1642.88</v>
      </c>
      <c r="D2087" s="9">
        <v>19</v>
      </c>
      <c r="E2087" s="12" t="s">
        <v>82</v>
      </c>
      <c r="F2087" s="9"/>
      <c r="G2087" s="9"/>
      <c r="H2087" s="13"/>
      <c r="I2087" s="9" t="s">
        <v>11</v>
      </c>
      <c r="J2087" s="10"/>
      <c r="K2087" s="9"/>
      <c r="L2087" s="9"/>
      <c r="M2087" s="9"/>
      <c r="N2087" s="9"/>
      <c r="O2087" s="13"/>
      <c r="P2087" s="9"/>
      <c r="Q2087" s="9"/>
      <c r="R2087" s="10"/>
      <c r="S2087" s="9"/>
      <c r="T2087" s="9"/>
      <c r="U2087" s="9"/>
      <c r="V2087" s="14"/>
      <c r="W2087" s="9"/>
      <c r="X2087" s="9"/>
      <c r="Y2087" s="9"/>
      <c r="Z2087" s="9"/>
      <c r="AA2087" s="9"/>
    </row>
    <row r="2088" spans="1:27" ht="12.75">
      <c r="A2088" s="10">
        <v>45586</v>
      </c>
      <c r="B2088" s="9" t="s">
        <v>12</v>
      </c>
      <c r="C2088" s="11">
        <v>2732.93</v>
      </c>
      <c r="D2088" s="9">
        <v>25</v>
      </c>
      <c r="E2088" s="12" t="s">
        <v>108</v>
      </c>
      <c r="F2088" s="9"/>
      <c r="G2088" s="9"/>
      <c r="H2088" s="13"/>
      <c r="I2088" s="9" t="s">
        <v>11</v>
      </c>
      <c r="J2088" s="10"/>
      <c r="K2088" s="9"/>
      <c r="L2088" s="9"/>
      <c r="M2088" s="9"/>
      <c r="N2088" s="9"/>
      <c r="O2088" s="13"/>
      <c r="P2088" s="9"/>
      <c r="Q2088" s="9"/>
      <c r="R2088" s="10"/>
      <c r="S2088" s="9"/>
      <c r="T2088" s="9"/>
      <c r="U2088" s="9"/>
      <c r="V2088" s="14"/>
      <c r="W2088" s="9"/>
      <c r="X2088" s="9"/>
      <c r="Y2088" s="9"/>
      <c r="Z2088" s="9"/>
      <c r="AA2088" s="9"/>
    </row>
    <row r="2089" spans="1:27" ht="12.75">
      <c r="A2089" s="10">
        <v>45586</v>
      </c>
      <c r="B2089" s="9" t="s">
        <v>14</v>
      </c>
      <c r="C2089" s="11">
        <v>2325.29</v>
      </c>
      <c r="D2089" s="9">
        <v>30</v>
      </c>
      <c r="E2089" s="12" t="s">
        <v>398</v>
      </c>
      <c r="F2089" s="9"/>
      <c r="G2089" s="9"/>
      <c r="H2089" s="13"/>
      <c r="I2089" s="9" t="s">
        <v>16</v>
      </c>
      <c r="J2089" s="10"/>
      <c r="K2089" s="9"/>
      <c r="L2089" s="9"/>
      <c r="M2089" s="9"/>
      <c r="N2089" s="9"/>
      <c r="O2089" s="13"/>
      <c r="P2089" s="9"/>
      <c r="Q2089" s="9"/>
      <c r="R2089" s="10"/>
      <c r="S2089" s="9"/>
      <c r="T2089" s="9"/>
      <c r="U2089" s="9"/>
      <c r="V2089" s="14"/>
      <c r="W2089" s="9"/>
      <c r="X2089" s="9"/>
      <c r="Y2089" s="9"/>
      <c r="Z2089" s="9"/>
      <c r="AA2089" s="9"/>
    </row>
    <row r="2090" spans="1:27" ht="12.75">
      <c r="A2090" s="10">
        <v>45586</v>
      </c>
      <c r="B2090" s="9" t="s">
        <v>17</v>
      </c>
      <c r="C2090" s="11">
        <v>2853.14</v>
      </c>
      <c r="D2090" s="9">
        <v>31</v>
      </c>
      <c r="E2090" s="12" t="s">
        <v>110</v>
      </c>
      <c r="F2090" s="9"/>
      <c r="G2090" s="9"/>
      <c r="H2090" s="13"/>
      <c r="I2090" s="9" t="s">
        <v>16</v>
      </c>
      <c r="J2090" s="9"/>
      <c r="K2090" s="9"/>
      <c r="L2090" s="9"/>
      <c r="M2090" s="9"/>
      <c r="N2090" s="9"/>
      <c r="O2090" s="13"/>
      <c r="P2090" s="9"/>
      <c r="Q2090" s="9"/>
      <c r="R2090" s="10"/>
      <c r="S2090" s="9"/>
      <c r="T2090" s="9"/>
      <c r="U2090" s="9"/>
      <c r="V2090" s="14"/>
      <c r="W2090" s="9"/>
      <c r="X2090" s="9"/>
      <c r="Y2090" s="9"/>
      <c r="Z2090" s="9"/>
      <c r="AA2090" s="9"/>
    </row>
    <row r="2091" spans="1:27" ht="12.75">
      <c r="A2091" s="10">
        <v>45586</v>
      </c>
      <c r="B2091" s="9" t="s">
        <v>19</v>
      </c>
      <c r="C2091" s="11">
        <v>2453.64</v>
      </c>
      <c r="D2091" s="9">
        <v>25</v>
      </c>
      <c r="E2091" s="12" t="s">
        <v>399</v>
      </c>
      <c r="F2091" s="9"/>
      <c r="G2091" s="9"/>
      <c r="H2091" s="13"/>
      <c r="I2091" s="9" t="s">
        <v>16</v>
      </c>
      <c r="J2091" s="9"/>
      <c r="K2091" s="9"/>
      <c r="L2091" s="9"/>
      <c r="M2091" s="9"/>
      <c r="N2091" s="9"/>
      <c r="O2091" s="13"/>
      <c r="P2091" s="9"/>
      <c r="Q2091" s="9"/>
      <c r="R2091" s="10"/>
      <c r="S2091" s="9"/>
      <c r="T2091" s="9"/>
      <c r="U2091" s="9"/>
      <c r="V2091" s="14"/>
      <c r="W2091" s="9"/>
      <c r="X2091" s="9"/>
      <c r="Y2091" s="9"/>
      <c r="Z2091" s="9"/>
      <c r="AA2091" s="9"/>
    </row>
    <row r="2092" spans="1:27" ht="12.75">
      <c r="A2092" s="10">
        <v>45586</v>
      </c>
      <c r="B2092" s="9" t="s">
        <v>21</v>
      </c>
      <c r="C2092" s="11">
        <v>2655.64</v>
      </c>
      <c r="D2092" s="9">
        <v>27</v>
      </c>
      <c r="E2092" s="12" t="s">
        <v>41</v>
      </c>
      <c r="F2092" s="9"/>
      <c r="G2092" s="9"/>
      <c r="H2092" s="13"/>
      <c r="I2092" s="9" t="s">
        <v>11</v>
      </c>
      <c r="J2092" s="9"/>
      <c r="K2092" s="9"/>
      <c r="L2092" s="9"/>
      <c r="M2092" s="9"/>
      <c r="N2092" s="9"/>
      <c r="O2092" s="13"/>
      <c r="P2092" s="9"/>
      <c r="Q2092" s="9"/>
      <c r="R2092" s="10"/>
      <c r="S2092" s="9"/>
      <c r="T2092" s="9"/>
      <c r="U2092" s="9"/>
      <c r="V2092" s="14"/>
      <c r="W2092" s="9"/>
      <c r="X2092" s="9"/>
      <c r="Y2092" s="9"/>
      <c r="Z2092" s="9"/>
      <c r="AA2092" s="9"/>
    </row>
    <row r="2093" spans="1:27" ht="12.75">
      <c r="A2093" s="10">
        <v>45587</v>
      </c>
      <c r="B2093" s="9" t="s">
        <v>9</v>
      </c>
      <c r="C2093" s="11">
        <v>2975.56</v>
      </c>
      <c r="D2093" s="9">
        <v>32</v>
      </c>
      <c r="E2093" s="12" t="s">
        <v>206</v>
      </c>
      <c r="F2093" s="9"/>
      <c r="G2093" s="9"/>
      <c r="H2093" s="13"/>
      <c r="I2093" s="9" t="s">
        <v>11</v>
      </c>
      <c r="J2093" s="10"/>
      <c r="K2093" s="9"/>
      <c r="L2093" s="9"/>
      <c r="M2093" s="9"/>
      <c r="N2093" s="9"/>
      <c r="O2093" s="13"/>
      <c r="P2093" s="9"/>
      <c r="Q2093" s="9"/>
      <c r="R2093" s="10"/>
      <c r="S2093" s="9"/>
      <c r="T2093" s="9"/>
      <c r="U2093" s="9"/>
      <c r="V2093" s="14"/>
      <c r="W2093" s="9"/>
      <c r="X2093" s="9"/>
      <c r="Y2093" s="9"/>
      <c r="Z2093" s="9"/>
      <c r="AA2093" s="9"/>
    </row>
    <row r="2094" spans="1:27" ht="12.75">
      <c r="A2094" s="10">
        <v>45587</v>
      </c>
      <c r="B2094" s="9" t="s">
        <v>12</v>
      </c>
      <c r="C2094" s="11">
        <v>3782.7</v>
      </c>
      <c r="D2094" s="9">
        <v>38</v>
      </c>
      <c r="E2094" s="12" t="s">
        <v>156</v>
      </c>
      <c r="F2094" s="9"/>
      <c r="G2094" s="9"/>
      <c r="H2094" s="13"/>
      <c r="I2094" s="9" t="s">
        <v>11</v>
      </c>
      <c r="J2094" s="10"/>
      <c r="K2094" s="9"/>
      <c r="L2094" s="9"/>
      <c r="M2094" s="9"/>
      <c r="N2094" s="9"/>
      <c r="O2094" s="13"/>
      <c r="P2094" s="9"/>
      <c r="Q2094" s="9"/>
      <c r="R2094" s="10"/>
      <c r="S2094" s="9"/>
      <c r="T2094" s="9"/>
      <c r="U2094" s="9"/>
      <c r="V2094" s="14"/>
      <c r="W2094" s="9"/>
      <c r="X2094" s="9"/>
      <c r="Y2094" s="9"/>
      <c r="Z2094" s="9"/>
      <c r="AA2094" s="9"/>
    </row>
    <row r="2095" spans="1:27" ht="12.75">
      <c r="A2095" s="10">
        <v>45587</v>
      </c>
      <c r="B2095" s="9" t="s">
        <v>14</v>
      </c>
      <c r="C2095" s="11">
        <v>3403.05</v>
      </c>
      <c r="D2095" s="9">
        <v>41</v>
      </c>
      <c r="E2095" s="12" t="s">
        <v>229</v>
      </c>
      <c r="F2095" s="9"/>
      <c r="G2095" s="9"/>
      <c r="H2095" s="13"/>
      <c r="I2095" s="9" t="s">
        <v>16</v>
      </c>
      <c r="J2095" s="10"/>
      <c r="K2095" s="9"/>
      <c r="L2095" s="9"/>
      <c r="M2095" s="9"/>
      <c r="N2095" s="9"/>
      <c r="O2095" s="13"/>
      <c r="P2095" s="9"/>
      <c r="Q2095" s="9"/>
      <c r="R2095" s="10"/>
      <c r="S2095" s="9"/>
      <c r="T2095" s="9"/>
      <c r="U2095" s="9"/>
      <c r="V2095" s="14"/>
      <c r="W2095" s="9"/>
      <c r="X2095" s="9"/>
      <c r="Y2095" s="9"/>
      <c r="Z2095" s="9"/>
      <c r="AA2095" s="9"/>
    </row>
    <row r="2096" spans="1:27" ht="12.75">
      <c r="A2096" s="10">
        <v>45587</v>
      </c>
      <c r="B2096" s="9" t="s">
        <v>17</v>
      </c>
      <c r="C2096" s="11">
        <v>4515.28</v>
      </c>
      <c r="D2096" s="9">
        <v>51</v>
      </c>
      <c r="E2096" s="12" t="s">
        <v>141</v>
      </c>
      <c r="F2096" s="9"/>
      <c r="G2096" s="9"/>
      <c r="H2096" s="13"/>
      <c r="I2096" s="9" t="s">
        <v>16</v>
      </c>
      <c r="J2096" s="9"/>
      <c r="K2096" s="9"/>
      <c r="L2096" s="9"/>
      <c r="M2096" s="9"/>
      <c r="N2096" s="9"/>
      <c r="O2096" s="13"/>
      <c r="P2096" s="9"/>
      <c r="Q2096" s="9"/>
      <c r="R2096" s="10"/>
      <c r="S2096" s="9"/>
      <c r="T2096" s="9"/>
      <c r="U2096" s="9"/>
      <c r="V2096" s="14"/>
      <c r="W2096" s="9"/>
      <c r="X2096" s="9"/>
      <c r="Y2096" s="9"/>
      <c r="Z2096" s="9"/>
      <c r="AA2096" s="9"/>
    </row>
    <row r="2097" spans="1:27" ht="12.75">
      <c r="A2097" s="10">
        <v>45587</v>
      </c>
      <c r="B2097" s="9" t="s">
        <v>19</v>
      </c>
      <c r="C2097" s="11">
        <v>2000.9</v>
      </c>
      <c r="D2097" s="9">
        <v>26</v>
      </c>
      <c r="E2097" s="12" t="s">
        <v>164</v>
      </c>
      <c r="F2097" s="9"/>
      <c r="G2097" s="9"/>
      <c r="H2097" s="13"/>
      <c r="I2097" s="9" t="s">
        <v>16</v>
      </c>
      <c r="J2097" s="9" t="s">
        <v>400</v>
      </c>
      <c r="K2097" s="9"/>
      <c r="L2097" s="9"/>
      <c r="M2097" s="9"/>
      <c r="N2097" s="9"/>
      <c r="O2097" s="13"/>
      <c r="P2097" s="9"/>
      <c r="Q2097" s="9"/>
      <c r="R2097" s="10"/>
      <c r="S2097" s="9"/>
      <c r="T2097" s="9"/>
      <c r="U2097" s="9"/>
      <c r="V2097" s="14"/>
      <c r="W2097" s="9"/>
      <c r="X2097" s="9"/>
      <c r="Y2097" s="9"/>
      <c r="Z2097" s="9"/>
      <c r="AA2097" s="9"/>
    </row>
    <row r="2098" spans="1:27" ht="12.75">
      <c r="A2098" s="10">
        <v>45587</v>
      </c>
      <c r="B2098" s="9" t="s">
        <v>21</v>
      </c>
      <c r="C2098" s="11">
        <v>5391.5</v>
      </c>
      <c r="D2098" s="9">
        <v>56</v>
      </c>
      <c r="E2098" s="12" t="s">
        <v>108</v>
      </c>
      <c r="F2098" s="9"/>
      <c r="G2098" s="9"/>
      <c r="H2098" s="13"/>
      <c r="I2098" s="9" t="s">
        <v>11</v>
      </c>
      <c r="J2098" s="9"/>
      <c r="K2098" s="9"/>
      <c r="L2098" s="9"/>
      <c r="M2098" s="9"/>
      <c r="N2098" s="9"/>
      <c r="O2098" s="13"/>
      <c r="P2098" s="9"/>
      <c r="Q2098" s="9"/>
      <c r="R2098" s="10"/>
      <c r="S2098" s="9"/>
      <c r="T2098" s="9"/>
      <c r="U2098" s="9"/>
      <c r="V2098" s="14"/>
      <c r="W2098" s="9"/>
      <c r="X2098" s="9"/>
      <c r="Y2098" s="9"/>
      <c r="Z2098" s="9"/>
      <c r="AA2098" s="9"/>
    </row>
    <row r="2099" spans="1:27" ht="12.75">
      <c r="A2099" s="10">
        <v>45588</v>
      </c>
      <c r="B2099" s="9" t="s">
        <v>9</v>
      </c>
      <c r="C2099" s="11">
        <v>3595.89</v>
      </c>
      <c r="D2099" s="9">
        <v>39</v>
      </c>
      <c r="E2099" s="12" t="s">
        <v>116</v>
      </c>
      <c r="F2099" s="9"/>
      <c r="G2099" s="9"/>
      <c r="H2099" s="13"/>
      <c r="I2099" s="9" t="s">
        <v>11</v>
      </c>
      <c r="J2099" s="10"/>
      <c r="K2099" s="9"/>
      <c r="L2099" s="9"/>
      <c r="M2099" s="9"/>
      <c r="N2099" s="9"/>
      <c r="O2099" s="13"/>
      <c r="P2099" s="9"/>
      <c r="Q2099" s="9"/>
      <c r="R2099" s="10"/>
      <c r="S2099" s="9"/>
      <c r="T2099" s="9"/>
      <c r="U2099" s="9"/>
      <c r="V2099" s="14"/>
      <c r="W2099" s="9"/>
      <c r="X2099" s="9"/>
      <c r="Y2099" s="9"/>
      <c r="Z2099" s="9"/>
      <c r="AA2099" s="9"/>
    </row>
    <row r="2100" spans="1:27" ht="12.75">
      <c r="A2100" s="10">
        <v>45588</v>
      </c>
      <c r="B2100" s="9" t="s">
        <v>12</v>
      </c>
      <c r="C2100" s="11">
        <v>3646.32</v>
      </c>
      <c r="D2100" s="9">
        <v>42</v>
      </c>
      <c r="E2100" s="12" t="s">
        <v>209</v>
      </c>
      <c r="F2100" s="9"/>
      <c r="G2100" s="9"/>
      <c r="H2100" s="13"/>
      <c r="I2100" s="9" t="s">
        <v>11</v>
      </c>
      <c r="J2100" s="10"/>
      <c r="K2100" s="9"/>
      <c r="L2100" s="9"/>
      <c r="M2100" s="9"/>
      <c r="N2100" s="9"/>
      <c r="O2100" s="13"/>
      <c r="P2100" s="9"/>
      <c r="Q2100" s="9"/>
      <c r="R2100" s="10"/>
      <c r="S2100" s="9"/>
      <c r="T2100" s="9"/>
      <c r="U2100" s="9"/>
      <c r="V2100" s="14"/>
      <c r="W2100" s="9"/>
      <c r="X2100" s="9"/>
      <c r="Y2100" s="9"/>
      <c r="Z2100" s="9"/>
      <c r="AA2100" s="9"/>
    </row>
    <row r="2101" spans="1:27" ht="12.75">
      <c r="A2101" s="10">
        <v>45588</v>
      </c>
      <c r="B2101" s="9" t="s">
        <v>14</v>
      </c>
      <c r="C2101" s="11">
        <v>2014.56</v>
      </c>
      <c r="D2101" s="9">
        <v>27</v>
      </c>
      <c r="E2101" s="12" t="s">
        <v>225</v>
      </c>
      <c r="F2101" s="9"/>
      <c r="G2101" s="9"/>
      <c r="H2101" s="13"/>
      <c r="I2101" s="9" t="s">
        <v>16</v>
      </c>
      <c r="J2101" s="10"/>
      <c r="K2101" s="9"/>
      <c r="L2101" s="9"/>
      <c r="M2101" s="9"/>
      <c r="N2101" s="9"/>
      <c r="O2101" s="13"/>
      <c r="P2101" s="9"/>
      <c r="Q2101" s="9"/>
      <c r="R2101" s="10"/>
      <c r="S2101" s="9"/>
      <c r="T2101" s="9"/>
      <c r="U2101" s="9"/>
      <c r="V2101" s="14"/>
      <c r="W2101" s="9"/>
      <c r="X2101" s="9"/>
      <c r="Y2101" s="9"/>
      <c r="Z2101" s="9"/>
      <c r="AA2101" s="9"/>
    </row>
    <row r="2102" spans="1:27" ht="12.75">
      <c r="A2102" s="10">
        <v>45588</v>
      </c>
      <c r="B2102" s="9" t="s">
        <v>17</v>
      </c>
      <c r="C2102" s="11">
        <v>4553.3</v>
      </c>
      <c r="D2102" s="9">
        <v>47</v>
      </c>
      <c r="E2102" s="12" t="s">
        <v>338</v>
      </c>
      <c r="F2102" s="9"/>
      <c r="G2102" s="9"/>
      <c r="H2102" s="13"/>
      <c r="I2102" s="9" t="s">
        <v>16</v>
      </c>
      <c r="J2102" s="9"/>
      <c r="K2102" s="9"/>
      <c r="L2102" s="9"/>
      <c r="M2102" s="9"/>
      <c r="N2102" s="9"/>
      <c r="O2102" s="13"/>
      <c r="P2102" s="9"/>
      <c r="Q2102" s="9"/>
      <c r="R2102" s="10"/>
      <c r="S2102" s="9"/>
      <c r="T2102" s="9"/>
      <c r="U2102" s="9"/>
      <c r="V2102" s="14"/>
      <c r="W2102" s="9"/>
      <c r="X2102" s="9"/>
      <c r="Y2102" s="9"/>
      <c r="Z2102" s="9"/>
      <c r="AA2102" s="9"/>
    </row>
    <row r="2103" spans="1:27" ht="12.75">
      <c r="A2103" s="10">
        <v>45588</v>
      </c>
      <c r="B2103" s="9" t="s">
        <v>19</v>
      </c>
      <c r="C2103" s="11">
        <v>2862.55</v>
      </c>
      <c r="D2103" s="9">
        <v>31</v>
      </c>
      <c r="E2103" s="12" t="s">
        <v>268</v>
      </c>
      <c r="F2103" s="9"/>
      <c r="G2103" s="9"/>
      <c r="H2103" s="13"/>
      <c r="I2103" s="9" t="s">
        <v>16</v>
      </c>
      <c r="J2103" s="9" t="s">
        <v>401</v>
      </c>
      <c r="K2103" s="9"/>
      <c r="L2103" s="9"/>
      <c r="M2103" s="9"/>
      <c r="N2103" s="9"/>
      <c r="O2103" s="13"/>
      <c r="P2103" s="9"/>
      <c r="Q2103" s="9"/>
      <c r="R2103" s="10"/>
      <c r="S2103" s="9"/>
      <c r="T2103" s="9"/>
      <c r="U2103" s="9"/>
      <c r="V2103" s="14"/>
      <c r="W2103" s="9"/>
      <c r="X2103" s="9"/>
      <c r="Y2103" s="9"/>
      <c r="Z2103" s="9"/>
      <c r="AA2103" s="9"/>
    </row>
    <row r="2104" spans="1:27" ht="12.75">
      <c r="A2104" s="10">
        <v>45588</v>
      </c>
      <c r="B2104" s="9" t="s">
        <v>21</v>
      </c>
      <c r="C2104" s="11">
        <v>7849.16</v>
      </c>
      <c r="D2104" s="9">
        <v>51</v>
      </c>
      <c r="E2104" s="12" t="s">
        <v>402</v>
      </c>
      <c r="F2104" s="9"/>
      <c r="G2104" s="9"/>
      <c r="H2104" s="13"/>
      <c r="I2104" s="9" t="s">
        <v>11</v>
      </c>
      <c r="J2104" s="9"/>
      <c r="K2104" s="9"/>
      <c r="L2104" s="9"/>
      <c r="M2104" s="9"/>
      <c r="N2104" s="9"/>
      <c r="O2104" s="13"/>
      <c r="P2104" s="9"/>
      <c r="Q2104" s="9"/>
      <c r="R2104" s="10"/>
      <c r="S2104" s="9"/>
      <c r="T2104" s="9"/>
      <c r="U2104" s="9"/>
      <c r="V2104" s="14"/>
      <c r="W2104" s="9"/>
      <c r="X2104" s="9"/>
      <c r="Y2104" s="9"/>
      <c r="Z2104" s="9"/>
      <c r="AA2104" s="9"/>
    </row>
    <row r="2105" spans="1:27" ht="12.75">
      <c r="A2105" s="10">
        <v>45589</v>
      </c>
      <c r="B2105" s="9" t="s">
        <v>9</v>
      </c>
      <c r="C2105" s="11">
        <v>2894.12</v>
      </c>
      <c r="D2105" s="9">
        <v>36</v>
      </c>
      <c r="E2105" s="12" t="s">
        <v>135</v>
      </c>
      <c r="F2105" s="9"/>
      <c r="G2105" s="9"/>
      <c r="H2105" s="13"/>
      <c r="I2105" s="9" t="s">
        <v>11</v>
      </c>
      <c r="J2105" s="10"/>
      <c r="K2105" s="9"/>
      <c r="L2105" s="9"/>
      <c r="M2105" s="9"/>
      <c r="N2105" s="9"/>
      <c r="O2105" s="13"/>
      <c r="P2105" s="9"/>
      <c r="Q2105" s="9"/>
      <c r="R2105" s="10"/>
      <c r="S2105" s="9"/>
      <c r="T2105" s="9"/>
      <c r="U2105" s="9"/>
      <c r="V2105" s="14"/>
      <c r="W2105" s="9"/>
      <c r="X2105" s="9"/>
      <c r="Y2105" s="9"/>
      <c r="Z2105" s="9"/>
      <c r="AA2105" s="9"/>
    </row>
    <row r="2106" spans="1:27" ht="12.75">
      <c r="A2106" s="10">
        <v>45589</v>
      </c>
      <c r="B2106" s="9" t="s">
        <v>12</v>
      </c>
      <c r="C2106" s="11">
        <v>3814.38</v>
      </c>
      <c r="D2106" s="9">
        <v>47</v>
      </c>
      <c r="E2106" s="12" t="s">
        <v>145</v>
      </c>
      <c r="F2106" s="9"/>
      <c r="G2106" s="9"/>
      <c r="H2106" s="13"/>
      <c r="I2106" s="9" t="s">
        <v>11</v>
      </c>
      <c r="J2106" s="10"/>
      <c r="K2106" s="9"/>
      <c r="L2106" s="9"/>
      <c r="M2106" s="9"/>
      <c r="N2106" s="9"/>
      <c r="O2106" s="13"/>
      <c r="P2106" s="9"/>
      <c r="Q2106" s="9"/>
      <c r="R2106" s="10"/>
      <c r="S2106" s="9"/>
      <c r="T2106" s="9"/>
      <c r="U2106" s="9"/>
      <c r="V2106" s="14"/>
      <c r="W2106" s="9"/>
      <c r="X2106" s="9"/>
      <c r="Y2106" s="9"/>
      <c r="Z2106" s="9"/>
      <c r="AA2106" s="9"/>
    </row>
    <row r="2107" spans="1:27" ht="12.75">
      <c r="A2107" s="10">
        <v>45589</v>
      </c>
      <c r="B2107" s="9" t="s">
        <v>14</v>
      </c>
      <c r="C2107" s="11">
        <v>2966.54</v>
      </c>
      <c r="D2107" s="9">
        <v>34</v>
      </c>
      <c r="E2107" s="12" t="s">
        <v>219</v>
      </c>
      <c r="F2107" s="9"/>
      <c r="G2107" s="9"/>
      <c r="H2107" s="13"/>
      <c r="I2107" s="9" t="s">
        <v>16</v>
      </c>
      <c r="J2107" s="10"/>
      <c r="K2107" s="9"/>
      <c r="L2107" s="9"/>
      <c r="M2107" s="9"/>
      <c r="N2107" s="9"/>
      <c r="O2107" s="13"/>
      <c r="P2107" s="9"/>
      <c r="Q2107" s="9"/>
      <c r="R2107" s="10"/>
      <c r="S2107" s="9"/>
      <c r="T2107" s="9"/>
      <c r="U2107" s="9"/>
      <c r="V2107" s="14"/>
      <c r="W2107" s="9"/>
      <c r="X2107" s="9"/>
      <c r="Y2107" s="9"/>
      <c r="Z2107" s="9"/>
      <c r="AA2107" s="9"/>
    </row>
    <row r="2108" spans="1:27" ht="12.75">
      <c r="A2108" s="10">
        <v>45589</v>
      </c>
      <c r="B2108" s="9" t="s">
        <v>17</v>
      </c>
      <c r="C2108" s="11">
        <v>4224.0200000000004</v>
      </c>
      <c r="D2108" s="9">
        <v>45</v>
      </c>
      <c r="E2108" s="12" t="s">
        <v>139</v>
      </c>
      <c r="F2108" s="9"/>
      <c r="G2108" s="9"/>
      <c r="H2108" s="13"/>
      <c r="I2108" s="9" t="s">
        <v>16</v>
      </c>
      <c r="J2108" s="9"/>
      <c r="K2108" s="9"/>
      <c r="L2108" s="9"/>
      <c r="M2108" s="9"/>
      <c r="N2108" s="9"/>
      <c r="O2108" s="13"/>
      <c r="P2108" s="9"/>
      <c r="Q2108" s="9"/>
      <c r="R2108" s="10"/>
      <c r="S2108" s="9"/>
      <c r="T2108" s="9"/>
      <c r="U2108" s="9"/>
      <c r="V2108" s="14"/>
      <c r="W2108" s="9"/>
      <c r="X2108" s="9"/>
      <c r="Y2108" s="9"/>
      <c r="Z2108" s="9"/>
      <c r="AA2108" s="9"/>
    </row>
    <row r="2109" spans="1:27" ht="12.75">
      <c r="A2109" s="10">
        <v>45589</v>
      </c>
      <c r="B2109" s="9" t="s">
        <v>19</v>
      </c>
      <c r="C2109" s="11">
        <v>3842.02</v>
      </c>
      <c r="D2109" s="9">
        <v>47</v>
      </c>
      <c r="E2109" s="12" t="s">
        <v>299</v>
      </c>
      <c r="F2109" s="9"/>
      <c r="G2109" s="9"/>
      <c r="H2109" s="13"/>
      <c r="I2109" s="9" t="s">
        <v>16</v>
      </c>
      <c r="J2109" s="9"/>
      <c r="K2109" s="9"/>
      <c r="L2109" s="9"/>
      <c r="M2109" s="9"/>
      <c r="N2109" s="9"/>
      <c r="O2109" s="13"/>
      <c r="P2109" s="9"/>
      <c r="Q2109" s="9"/>
      <c r="R2109" s="10"/>
      <c r="S2109" s="9"/>
      <c r="T2109" s="9"/>
      <c r="U2109" s="9"/>
      <c r="V2109" s="14"/>
      <c r="W2109" s="9"/>
      <c r="X2109" s="9"/>
      <c r="Y2109" s="9"/>
      <c r="Z2109" s="9"/>
      <c r="AA2109" s="9"/>
    </row>
    <row r="2110" spans="1:27" ht="12.75">
      <c r="A2110" s="10">
        <v>45589</v>
      </c>
      <c r="B2110" s="9" t="s">
        <v>21</v>
      </c>
      <c r="C2110" s="11">
        <v>4445.46</v>
      </c>
      <c r="D2110" s="9">
        <v>54</v>
      </c>
      <c r="E2110" s="12" t="s">
        <v>56</v>
      </c>
      <c r="F2110" s="9"/>
      <c r="G2110" s="9"/>
      <c r="H2110" s="13"/>
      <c r="I2110" s="9" t="s">
        <v>11</v>
      </c>
      <c r="J2110" s="9"/>
      <c r="K2110" s="9"/>
      <c r="L2110" s="9"/>
      <c r="M2110" s="9"/>
      <c r="N2110" s="9"/>
      <c r="O2110" s="13"/>
      <c r="P2110" s="9"/>
      <c r="Q2110" s="9"/>
      <c r="R2110" s="10"/>
      <c r="S2110" s="9"/>
      <c r="T2110" s="9"/>
      <c r="U2110" s="9"/>
      <c r="V2110" s="14"/>
      <c r="W2110" s="9"/>
      <c r="X2110" s="9"/>
      <c r="Y2110" s="9"/>
      <c r="Z2110" s="9"/>
      <c r="AA2110" s="9"/>
    </row>
    <row r="2111" spans="1:27" ht="12.75">
      <c r="A2111" s="10">
        <v>45590</v>
      </c>
      <c r="B2111" s="9" t="s">
        <v>9</v>
      </c>
      <c r="C2111" s="11">
        <v>5957.06</v>
      </c>
      <c r="D2111" s="9">
        <v>66</v>
      </c>
      <c r="E2111" s="12" t="s">
        <v>252</v>
      </c>
      <c r="F2111" s="9"/>
      <c r="G2111" s="9"/>
      <c r="H2111" s="13"/>
      <c r="I2111" s="9" t="s">
        <v>11</v>
      </c>
      <c r="J2111" s="10"/>
      <c r="K2111" s="9"/>
      <c r="L2111" s="9"/>
      <c r="M2111" s="9"/>
      <c r="N2111" s="9"/>
      <c r="O2111" s="13"/>
      <c r="P2111" s="9"/>
      <c r="Q2111" s="9"/>
      <c r="R2111" s="10"/>
      <c r="S2111" s="9"/>
      <c r="T2111" s="9"/>
      <c r="U2111" s="9"/>
      <c r="V2111" s="14"/>
      <c r="W2111" s="9"/>
      <c r="X2111" s="9"/>
      <c r="Y2111" s="9"/>
      <c r="Z2111" s="9"/>
      <c r="AA2111" s="9"/>
    </row>
    <row r="2112" spans="1:27" ht="12.75">
      <c r="A2112" s="10">
        <v>45590</v>
      </c>
      <c r="B2112" s="9" t="s">
        <v>12</v>
      </c>
      <c r="C2112" s="11">
        <v>6185.8</v>
      </c>
      <c r="D2112" s="9">
        <v>77</v>
      </c>
      <c r="E2112" s="12" t="s">
        <v>252</v>
      </c>
      <c r="F2112" s="9"/>
      <c r="G2112" s="9"/>
      <c r="H2112" s="13"/>
      <c r="I2112" s="9" t="s">
        <v>11</v>
      </c>
      <c r="J2112" s="10"/>
      <c r="K2112" s="9"/>
      <c r="L2112" s="9"/>
      <c r="M2112" s="9"/>
      <c r="N2112" s="9"/>
      <c r="O2112" s="13"/>
      <c r="P2112" s="9"/>
      <c r="Q2112" s="9"/>
      <c r="R2112" s="10"/>
      <c r="S2112" s="9"/>
      <c r="T2112" s="9"/>
      <c r="U2112" s="9"/>
      <c r="V2112" s="14"/>
      <c r="W2112" s="9"/>
      <c r="X2112" s="9"/>
      <c r="Y2112" s="9"/>
      <c r="Z2112" s="9"/>
      <c r="AA2112" s="9"/>
    </row>
    <row r="2113" spans="1:27" ht="12.75">
      <c r="A2113" s="10">
        <v>45590</v>
      </c>
      <c r="B2113" s="9" t="s">
        <v>14</v>
      </c>
      <c r="C2113" s="11">
        <v>4989.26</v>
      </c>
      <c r="D2113" s="9">
        <v>55</v>
      </c>
      <c r="E2113" s="12" t="s">
        <v>106</v>
      </c>
      <c r="F2113" s="9"/>
      <c r="G2113" s="9"/>
      <c r="H2113" s="13"/>
      <c r="I2113" s="9" t="s">
        <v>16</v>
      </c>
      <c r="J2113" s="10"/>
      <c r="K2113" s="9"/>
      <c r="L2113" s="9"/>
      <c r="M2113" s="9"/>
      <c r="N2113" s="9"/>
      <c r="O2113" s="13"/>
      <c r="P2113" s="9"/>
      <c r="Q2113" s="9"/>
      <c r="R2113" s="10"/>
      <c r="S2113" s="9"/>
      <c r="T2113" s="9"/>
      <c r="U2113" s="9"/>
      <c r="V2113" s="14"/>
      <c r="W2113" s="9"/>
      <c r="X2113" s="9"/>
      <c r="Y2113" s="9"/>
      <c r="Z2113" s="9"/>
      <c r="AA2113" s="9"/>
    </row>
    <row r="2114" spans="1:27" ht="12.75">
      <c r="A2114" s="10">
        <v>45590</v>
      </c>
      <c r="B2114" s="9" t="s">
        <v>17</v>
      </c>
      <c r="C2114" s="11">
        <v>8446.92</v>
      </c>
      <c r="D2114" s="9">
        <v>86</v>
      </c>
      <c r="E2114" s="12" t="s">
        <v>25</v>
      </c>
      <c r="F2114" s="9"/>
      <c r="G2114" s="9"/>
      <c r="H2114" s="13"/>
      <c r="I2114" s="9" t="s">
        <v>16</v>
      </c>
      <c r="J2114" s="9"/>
      <c r="K2114" s="9"/>
      <c r="L2114" s="9"/>
      <c r="M2114" s="9"/>
      <c r="N2114" s="9"/>
      <c r="O2114" s="13"/>
      <c r="P2114" s="9"/>
      <c r="Q2114" s="9"/>
      <c r="R2114" s="10"/>
      <c r="S2114" s="9"/>
      <c r="T2114" s="9"/>
      <c r="U2114" s="9"/>
      <c r="V2114" s="14"/>
      <c r="W2114" s="9"/>
      <c r="X2114" s="9"/>
      <c r="Y2114" s="9"/>
      <c r="Z2114" s="9"/>
      <c r="AA2114" s="9"/>
    </row>
    <row r="2115" spans="1:27" ht="12.75">
      <c r="A2115" s="10">
        <v>45590</v>
      </c>
      <c r="B2115" s="9" t="s">
        <v>19</v>
      </c>
      <c r="C2115" s="11">
        <v>6339.73</v>
      </c>
      <c r="D2115" s="9">
        <v>78</v>
      </c>
      <c r="E2115" s="12" t="s">
        <v>91</v>
      </c>
      <c r="F2115" s="9"/>
      <c r="G2115" s="9"/>
      <c r="H2115" s="13"/>
      <c r="I2115" s="9" t="s">
        <v>16</v>
      </c>
      <c r="J2115" s="9"/>
      <c r="K2115" s="9"/>
      <c r="L2115" s="9"/>
      <c r="M2115" s="9"/>
      <c r="N2115" s="9"/>
      <c r="O2115" s="13"/>
      <c r="P2115" s="9"/>
      <c r="Q2115" s="9"/>
      <c r="R2115" s="10"/>
      <c r="S2115" s="9"/>
      <c r="T2115" s="9"/>
      <c r="U2115" s="9"/>
      <c r="V2115" s="14"/>
      <c r="W2115" s="9"/>
      <c r="X2115" s="9"/>
      <c r="Y2115" s="9"/>
      <c r="Z2115" s="9"/>
      <c r="AA2115" s="9"/>
    </row>
    <row r="2116" spans="1:27" ht="12.75">
      <c r="A2116" s="10">
        <v>45590</v>
      </c>
      <c r="B2116" s="9" t="s">
        <v>21</v>
      </c>
      <c r="C2116" s="11">
        <v>9941.56</v>
      </c>
      <c r="D2116" s="9">
        <v>104</v>
      </c>
      <c r="E2116" s="12" t="s">
        <v>78</v>
      </c>
      <c r="F2116" s="9"/>
      <c r="G2116" s="9"/>
      <c r="H2116" s="13"/>
      <c r="I2116" s="9" t="s">
        <v>11</v>
      </c>
      <c r="J2116" s="9"/>
      <c r="K2116" s="9"/>
      <c r="L2116" s="9"/>
      <c r="M2116" s="9"/>
      <c r="N2116" s="9"/>
      <c r="O2116" s="13"/>
      <c r="P2116" s="9"/>
      <c r="Q2116" s="9"/>
      <c r="R2116" s="10"/>
      <c r="S2116" s="9"/>
      <c r="T2116" s="9"/>
      <c r="U2116" s="9"/>
      <c r="V2116" s="14"/>
      <c r="W2116" s="9"/>
      <c r="X2116" s="9"/>
      <c r="Y2116" s="9"/>
      <c r="Z2116" s="9"/>
      <c r="AA2116" s="9"/>
    </row>
    <row r="2117" spans="1:27" ht="12.75">
      <c r="A2117" s="10">
        <v>45591</v>
      </c>
      <c r="B2117" s="9" t="s">
        <v>9</v>
      </c>
      <c r="C2117" s="11">
        <v>6315.88</v>
      </c>
      <c r="D2117" s="9">
        <v>56</v>
      </c>
      <c r="E2117" s="12" t="s">
        <v>133</v>
      </c>
      <c r="F2117" s="9"/>
      <c r="G2117" s="9"/>
      <c r="H2117" s="13"/>
      <c r="I2117" s="9" t="s">
        <v>11</v>
      </c>
      <c r="J2117" s="10"/>
      <c r="K2117" s="9"/>
      <c r="L2117" s="9"/>
      <c r="M2117" s="9"/>
      <c r="N2117" s="9"/>
      <c r="O2117" s="13"/>
      <c r="P2117" s="9"/>
      <c r="Q2117" s="9"/>
      <c r="R2117" s="10"/>
      <c r="S2117" s="9"/>
      <c r="T2117" s="9"/>
      <c r="U2117" s="9"/>
      <c r="V2117" s="14"/>
      <c r="W2117" s="9"/>
      <c r="X2117" s="9"/>
      <c r="Y2117" s="9"/>
      <c r="Z2117" s="9"/>
      <c r="AA2117" s="9"/>
    </row>
    <row r="2118" spans="1:27" ht="12.75">
      <c r="A2118" s="10">
        <v>45591</v>
      </c>
      <c r="B2118" s="9" t="s">
        <v>12</v>
      </c>
      <c r="C2118" s="11">
        <v>5832.32</v>
      </c>
      <c r="D2118" s="9">
        <v>62</v>
      </c>
      <c r="E2118" s="12" t="s">
        <v>132</v>
      </c>
      <c r="F2118" s="9"/>
      <c r="G2118" s="9"/>
      <c r="H2118" s="13"/>
      <c r="I2118" s="9" t="s">
        <v>11</v>
      </c>
      <c r="J2118" s="10"/>
      <c r="K2118" s="9"/>
      <c r="L2118" s="9"/>
      <c r="M2118" s="9"/>
      <c r="N2118" s="9"/>
      <c r="O2118" s="13"/>
      <c r="P2118" s="9"/>
      <c r="Q2118" s="9"/>
      <c r="R2118" s="10"/>
      <c r="S2118" s="9"/>
      <c r="T2118" s="9"/>
      <c r="U2118" s="9"/>
      <c r="V2118" s="14"/>
      <c r="W2118" s="9"/>
      <c r="X2118" s="9"/>
      <c r="Y2118" s="9"/>
      <c r="Z2118" s="9"/>
      <c r="AA2118" s="9"/>
    </row>
    <row r="2119" spans="1:27" ht="12.75">
      <c r="A2119" s="10">
        <v>45591</v>
      </c>
      <c r="B2119" s="9" t="s">
        <v>14</v>
      </c>
      <c r="C2119" s="11">
        <v>5321.88</v>
      </c>
      <c r="D2119" s="9">
        <v>62</v>
      </c>
      <c r="E2119" s="12" t="s">
        <v>254</v>
      </c>
      <c r="F2119" s="9"/>
      <c r="G2119" s="9"/>
      <c r="H2119" s="13"/>
      <c r="I2119" s="9" t="s">
        <v>16</v>
      </c>
      <c r="J2119" s="10"/>
      <c r="K2119" s="9"/>
      <c r="L2119" s="9"/>
      <c r="M2119" s="9"/>
      <c r="N2119" s="9"/>
      <c r="O2119" s="13"/>
      <c r="P2119" s="9"/>
      <c r="Q2119" s="9"/>
      <c r="R2119" s="10"/>
      <c r="S2119" s="9"/>
      <c r="T2119" s="9"/>
      <c r="U2119" s="9"/>
      <c r="V2119" s="14"/>
      <c r="W2119" s="9"/>
      <c r="X2119" s="9"/>
      <c r="Y2119" s="9"/>
      <c r="Z2119" s="9"/>
      <c r="AA2119" s="9"/>
    </row>
    <row r="2120" spans="1:27" ht="12.75">
      <c r="A2120" s="10">
        <v>45591</v>
      </c>
      <c r="B2120" s="9" t="s">
        <v>17</v>
      </c>
      <c r="C2120" s="11">
        <v>8797.66</v>
      </c>
      <c r="D2120" s="9">
        <v>110</v>
      </c>
      <c r="E2120" s="12" t="s">
        <v>58</v>
      </c>
      <c r="F2120" s="9"/>
      <c r="G2120" s="9"/>
      <c r="H2120" s="13"/>
      <c r="I2120" s="9" t="s">
        <v>16</v>
      </c>
      <c r="J2120" s="9"/>
      <c r="K2120" s="9"/>
      <c r="L2120" s="9"/>
      <c r="M2120" s="9"/>
      <c r="N2120" s="9"/>
      <c r="O2120" s="13"/>
      <c r="P2120" s="9"/>
      <c r="Q2120" s="9"/>
      <c r="R2120" s="10"/>
      <c r="S2120" s="9"/>
      <c r="T2120" s="9"/>
      <c r="U2120" s="9"/>
      <c r="V2120" s="14"/>
      <c r="W2120" s="9"/>
      <c r="X2120" s="9"/>
      <c r="Y2120" s="9"/>
      <c r="Z2120" s="9"/>
      <c r="AA2120" s="9"/>
    </row>
    <row r="2121" spans="1:27" ht="12.75">
      <c r="A2121" s="10">
        <v>45591</v>
      </c>
      <c r="B2121" s="9" t="s">
        <v>19</v>
      </c>
      <c r="C2121" s="11">
        <v>7541.85</v>
      </c>
      <c r="D2121" s="9">
        <v>85</v>
      </c>
      <c r="E2121" s="12" t="s">
        <v>85</v>
      </c>
      <c r="F2121" s="9"/>
      <c r="G2121" s="9"/>
      <c r="H2121" s="13"/>
      <c r="I2121" s="9" t="s">
        <v>16</v>
      </c>
      <c r="J2121" s="9"/>
      <c r="K2121" s="9"/>
      <c r="L2121" s="9"/>
      <c r="M2121" s="9"/>
      <c r="N2121" s="9"/>
      <c r="O2121" s="13"/>
      <c r="P2121" s="9"/>
      <c r="Q2121" s="9"/>
      <c r="R2121" s="10"/>
      <c r="S2121" s="9"/>
      <c r="T2121" s="9"/>
      <c r="U2121" s="9"/>
      <c r="V2121" s="14"/>
      <c r="W2121" s="9"/>
      <c r="X2121" s="9"/>
      <c r="Y2121" s="9"/>
      <c r="Z2121" s="9"/>
      <c r="AA2121" s="9"/>
    </row>
    <row r="2122" spans="1:27" ht="12.75">
      <c r="A2122" s="10">
        <v>45591</v>
      </c>
      <c r="B2122" s="9" t="s">
        <v>21</v>
      </c>
      <c r="C2122" s="11">
        <v>10278.129999999999</v>
      </c>
      <c r="D2122" s="9">
        <v>93</v>
      </c>
      <c r="E2122" s="12" t="s">
        <v>209</v>
      </c>
      <c r="F2122" s="9"/>
      <c r="G2122" s="9"/>
      <c r="H2122" s="13"/>
      <c r="I2122" s="9" t="s">
        <v>11</v>
      </c>
      <c r="J2122" s="9"/>
      <c r="K2122" s="9"/>
      <c r="L2122" s="9"/>
      <c r="M2122" s="9"/>
      <c r="N2122" s="9"/>
      <c r="O2122" s="13"/>
      <c r="P2122" s="9"/>
      <c r="Q2122" s="9"/>
      <c r="R2122" s="10"/>
      <c r="S2122" s="9"/>
      <c r="T2122" s="9"/>
      <c r="U2122" s="9"/>
      <c r="V2122" s="14"/>
      <c r="W2122" s="9"/>
      <c r="X2122" s="9"/>
      <c r="Y2122" s="9"/>
      <c r="Z2122" s="9"/>
      <c r="AA2122" s="9"/>
    </row>
    <row r="2123" spans="1:27" ht="12.75">
      <c r="A2123" s="10">
        <v>45592</v>
      </c>
      <c r="B2123" s="9" t="s">
        <v>9</v>
      </c>
      <c r="C2123" s="11">
        <v>5989.1</v>
      </c>
      <c r="D2123" s="9">
        <v>60</v>
      </c>
      <c r="E2123" s="12" t="s">
        <v>199</v>
      </c>
      <c r="F2123" s="9"/>
      <c r="G2123" s="9"/>
      <c r="H2123" s="13"/>
      <c r="I2123" s="9" t="s">
        <v>11</v>
      </c>
      <c r="J2123" s="10"/>
      <c r="K2123" s="9"/>
      <c r="L2123" s="9"/>
      <c r="M2123" s="9"/>
      <c r="N2123" s="9"/>
      <c r="O2123" s="13"/>
      <c r="P2123" s="9"/>
      <c r="Q2123" s="9"/>
      <c r="R2123" s="10"/>
      <c r="S2123" s="9"/>
      <c r="T2123" s="9"/>
      <c r="U2123" s="9"/>
      <c r="V2123" s="14"/>
      <c r="W2123" s="9"/>
      <c r="X2123" s="9"/>
      <c r="Y2123" s="9"/>
      <c r="Z2123" s="9"/>
      <c r="AA2123" s="9"/>
    </row>
    <row r="2124" spans="1:27" ht="12.75">
      <c r="A2124" s="10">
        <v>45592</v>
      </c>
      <c r="B2124" s="9" t="s">
        <v>12</v>
      </c>
      <c r="C2124" s="11">
        <v>6832.97</v>
      </c>
      <c r="D2124" s="9">
        <v>74</v>
      </c>
      <c r="E2124" s="12" t="s">
        <v>115</v>
      </c>
      <c r="F2124" s="9"/>
      <c r="G2124" s="9"/>
      <c r="H2124" s="13"/>
      <c r="I2124" s="9" t="s">
        <v>11</v>
      </c>
      <c r="J2124" s="10"/>
      <c r="K2124" s="9"/>
      <c r="L2124" s="9"/>
      <c r="M2124" s="9"/>
      <c r="N2124" s="9"/>
      <c r="O2124" s="13"/>
      <c r="P2124" s="9"/>
      <c r="Q2124" s="9"/>
      <c r="R2124" s="10"/>
      <c r="S2124" s="9"/>
      <c r="T2124" s="9"/>
      <c r="U2124" s="9"/>
      <c r="V2124" s="14"/>
      <c r="W2124" s="9"/>
      <c r="X2124" s="9"/>
      <c r="Y2124" s="9"/>
      <c r="Z2124" s="9"/>
      <c r="AA2124" s="9"/>
    </row>
    <row r="2125" spans="1:27" ht="12.75">
      <c r="A2125" s="10">
        <v>45592</v>
      </c>
      <c r="B2125" s="9" t="s">
        <v>14</v>
      </c>
      <c r="C2125" s="11">
        <v>7531.53</v>
      </c>
      <c r="D2125" s="9">
        <v>92</v>
      </c>
      <c r="E2125" s="12" t="s">
        <v>403</v>
      </c>
      <c r="F2125" s="9"/>
      <c r="G2125" s="9"/>
      <c r="H2125" s="13"/>
      <c r="I2125" s="9" t="s">
        <v>16</v>
      </c>
      <c r="J2125" s="10"/>
      <c r="K2125" s="9"/>
      <c r="L2125" s="9"/>
      <c r="M2125" s="9"/>
      <c r="N2125" s="9"/>
      <c r="O2125" s="13"/>
      <c r="P2125" s="9"/>
      <c r="Q2125" s="9"/>
      <c r="R2125" s="10"/>
      <c r="S2125" s="9"/>
      <c r="T2125" s="9"/>
      <c r="U2125" s="9"/>
      <c r="V2125" s="14"/>
      <c r="W2125" s="9"/>
      <c r="X2125" s="9"/>
      <c r="Y2125" s="9"/>
      <c r="Z2125" s="9"/>
      <c r="AA2125" s="9"/>
    </row>
    <row r="2126" spans="1:27" ht="12.75">
      <c r="A2126" s="10">
        <v>45592</v>
      </c>
      <c r="B2126" s="9" t="s">
        <v>17</v>
      </c>
      <c r="C2126" s="11">
        <v>10395.379999999999</v>
      </c>
      <c r="D2126" s="9">
        <v>113</v>
      </c>
      <c r="E2126" s="12" t="s">
        <v>157</v>
      </c>
      <c r="F2126" s="9"/>
      <c r="G2126" s="9"/>
      <c r="H2126" s="13"/>
      <c r="I2126" s="9" t="s">
        <v>16</v>
      </c>
      <c r="J2126" s="9"/>
      <c r="K2126" s="9"/>
      <c r="L2126" s="9"/>
      <c r="M2126" s="9"/>
      <c r="N2126" s="9"/>
      <c r="O2126" s="13"/>
      <c r="P2126" s="9"/>
      <c r="Q2126" s="9"/>
      <c r="R2126" s="10"/>
      <c r="S2126" s="9"/>
      <c r="T2126" s="9"/>
      <c r="U2126" s="9"/>
      <c r="V2126" s="14"/>
      <c r="W2126" s="9"/>
      <c r="X2126" s="9"/>
      <c r="Y2126" s="9"/>
      <c r="Z2126" s="9"/>
      <c r="AA2126" s="9"/>
    </row>
    <row r="2127" spans="1:27" ht="12.75">
      <c r="A2127" s="10">
        <v>45592</v>
      </c>
      <c r="B2127" s="9" t="s">
        <v>19</v>
      </c>
      <c r="C2127" s="11">
        <v>9288.4</v>
      </c>
      <c r="D2127" s="9">
        <v>98</v>
      </c>
      <c r="E2127" s="12" t="s">
        <v>241</v>
      </c>
      <c r="F2127" s="9"/>
      <c r="G2127" s="9"/>
      <c r="H2127" s="13"/>
      <c r="I2127" s="9" t="s">
        <v>16</v>
      </c>
      <c r="J2127" s="9"/>
      <c r="K2127" s="9"/>
      <c r="L2127" s="9"/>
      <c r="M2127" s="9"/>
      <c r="N2127" s="9"/>
      <c r="O2127" s="13"/>
      <c r="P2127" s="9"/>
      <c r="Q2127" s="9"/>
      <c r="R2127" s="10"/>
      <c r="S2127" s="9"/>
      <c r="T2127" s="9"/>
      <c r="U2127" s="9"/>
      <c r="V2127" s="14"/>
      <c r="W2127" s="9"/>
      <c r="X2127" s="9"/>
      <c r="Y2127" s="9"/>
      <c r="Z2127" s="9"/>
      <c r="AA2127" s="9"/>
    </row>
    <row r="2128" spans="1:27" ht="12.75">
      <c r="A2128" s="10">
        <v>45592</v>
      </c>
      <c r="B2128" s="9" t="s">
        <v>21</v>
      </c>
      <c r="C2128" s="11">
        <v>8587.23</v>
      </c>
      <c r="D2128" s="9">
        <v>90</v>
      </c>
      <c r="E2128" s="12" t="s">
        <v>211</v>
      </c>
      <c r="F2128" s="9"/>
      <c r="G2128" s="9"/>
      <c r="H2128" s="13"/>
      <c r="I2128" s="9" t="s">
        <v>11</v>
      </c>
      <c r="J2128" s="9"/>
      <c r="K2128" s="9"/>
      <c r="L2128" s="9"/>
      <c r="M2128" s="9"/>
      <c r="N2128" s="9"/>
      <c r="O2128" s="13"/>
      <c r="P2128" s="9"/>
      <c r="Q2128" s="9"/>
      <c r="R2128" s="10"/>
      <c r="S2128" s="9"/>
      <c r="T2128" s="9"/>
      <c r="U2128" s="9"/>
      <c r="V2128" s="14"/>
      <c r="W2128" s="9"/>
      <c r="X2128" s="9"/>
      <c r="Y2128" s="9"/>
      <c r="Z2128" s="9"/>
      <c r="AA2128" s="9"/>
    </row>
    <row r="2129" spans="1:27" ht="12.75">
      <c r="A2129" s="10">
        <v>45593</v>
      </c>
      <c r="B2129" s="9" t="s">
        <v>9</v>
      </c>
      <c r="C2129" s="11">
        <v>2615.2600000000002</v>
      </c>
      <c r="D2129" s="9">
        <v>25</v>
      </c>
      <c r="E2129" s="12" t="s">
        <v>252</v>
      </c>
      <c r="F2129" s="9"/>
      <c r="G2129" s="9"/>
      <c r="H2129" s="13"/>
      <c r="I2129" s="9" t="s">
        <v>11</v>
      </c>
      <c r="J2129" s="10"/>
      <c r="K2129" s="9"/>
      <c r="L2129" s="9"/>
      <c r="M2129" s="9"/>
      <c r="N2129" s="9"/>
      <c r="O2129" s="13"/>
      <c r="P2129" s="9"/>
      <c r="Q2129" s="9"/>
      <c r="R2129" s="10"/>
      <c r="S2129" s="9"/>
      <c r="T2129" s="9"/>
      <c r="U2129" s="9"/>
      <c r="V2129" s="14"/>
      <c r="W2129" s="9"/>
      <c r="X2129" s="9"/>
      <c r="Y2129" s="9"/>
      <c r="Z2129" s="9"/>
      <c r="AA2129" s="9"/>
    </row>
    <row r="2130" spans="1:27" ht="12.75">
      <c r="A2130" s="10">
        <v>45593</v>
      </c>
      <c r="B2130" s="9" t="s">
        <v>12</v>
      </c>
      <c r="C2130" s="11">
        <v>1992.71</v>
      </c>
      <c r="D2130" s="9">
        <v>25</v>
      </c>
      <c r="E2130" s="12" t="s">
        <v>42</v>
      </c>
      <c r="F2130" s="9"/>
      <c r="G2130" s="9"/>
      <c r="H2130" s="13"/>
      <c r="I2130" s="9" t="s">
        <v>11</v>
      </c>
      <c r="J2130" s="10"/>
      <c r="K2130" s="9"/>
      <c r="L2130" s="9"/>
      <c r="M2130" s="9"/>
      <c r="N2130" s="9"/>
      <c r="O2130" s="13"/>
      <c r="P2130" s="9"/>
      <c r="Q2130" s="9"/>
      <c r="R2130" s="10"/>
      <c r="S2130" s="9"/>
      <c r="T2130" s="9"/>
      <c r="U2130" s="9"/>
      <c r="V2130" s="14"/>
      <c r="W2130" s="9"/>
      <c r="X2130" s="9"/>
      <c r="Y2130" s="9"/>
      <c r="Z2130" s="9"/>
      <c r="AA2130" s="9"/>
    </row>
    <row r="2131" spans="1:27" ht="12.75">
      <c r="A2131" s="10">
        <v>45593</v>
      </c>
      <c r="B2131" s="9" t="s">
        <v>14</v>
      </c>
      <c r="C2131" s="11">
        <v>2966.74</v>
      </c>
      <c r="D2131" s="9">
        <v>37</v>
      </c>
      <c r="E2131" s="12" t="s">
        <v>115</v>
      </c>
      <c r="F2131" s="9"/>
      <c r="G2131" s="9"/>
      <c r="H2131" s="13"/>
      <c r="I2131" s="9" t="s">
        <v>16</v>
      </c>
      <c r="J2131" s="10"/>
      <c r="K2131" s="9"/>
      <c r="L2131" s="9"/>
      <c r="M2131" s="9"/>
      <c r="N2131" s="9"/>
      <c r="O2131" s="13"/>
      <c r="P2131" s="9"/>
      <c r="Q2131" s="9"/>
      <c r="R2131" s="10"/>
      <c r="S2131" s="9"/>
      <c r="T2131" s="9"/>
      <c r="U2131" s="9"/>
      <c r="V2131" s="14"/>
      <c r="W2131" s="9"/>
      <c r="X2131" s="9"/>
      <c r="Y2131" s="9"/>
      <c r="Z2131" s="9"/>
      <c r="AA2131" s="9"/>
    </row>
    <row r="2132" spans="1:27" ht="12.75">
      <c r="A2132" s="10">
        <v>45593</v>
      </c>
      <c r="B2132" s="9" t="s">
        <v>17</v>
      </c>
      <c r="C2132" s="11">
        <v>4426.42</v>
      </c>
      <c r="D2132" s="9">
        <v>52</v>
      </c>
      <c r="E2132" s="12" t="s">
        <v>49</v>
      </c>
      <c r="F2132" s="9"/>
      <c r="G2132" s="9"/>
      <c r="H2132" s="13"/>
      <c r="I2132" s="9" t="s">
        <v>16</v>
      </c>
      <c r="J2132" s="9"/>
      <c r="K2132" s="9"/>
      <c r="L2132" s="9"/>
      <c r="M2132" s="9"/>
      <c r="N2132" s="9"/>
      <c r="O2132" s="13"/>
      <c r="P2132" s="9"/>
      <c r="Q2132" s="9"/>
      <c r="R2132" s="10"/>
      <c r="S2132" s="9"/>
      <c r="T2132" s="9"/>
      <c r="U2132" s="9"/>
      <c r="V2132" s="14"/>
      <c r="W2132" s="9"/>
      <c r="X2132" s="9"/>
      <c r="Y2132" s="9"/>
      <c r="Z2132" s="9"/>
      <c r="AA2132" s="9"/>
    </row>
    <row r="2133" spans="1:27" ht="12.75">
      <c r="A2133" s="10">
        <v>45593</v>
      </c>
      <c r="B2133" s="9" t="s">
        <v>19</v>
      </c>
      <c r="C2133" s="11">
        <v>2238.42</v>
      </c>
      <c r="D2133" s="9">
        <v>24</v>
      </c>
      <c r="E2133" s="12" t="s">
        <v>34</v>
      </c>
      <c r="F2133" s="9"/>
      <c r="G2133" s="9"/>
      <c r="H2133" s="13"/>
      <c r="I2133" s="9" t="s">
        <v>16</v>
      </c>
      <c r="J2133" s="9" t="s">
        <v>404</v>
      </c>
      <c r="K2133" s="9"/>
      <c r="L2133" s="9"/>
      <c r="M2133" s="9"/>
      <c r="N2133" s="9"/>
      <c r="O2133" s="13"/>
      <c r="P2133" s="9"/>
      <c r="Q2133" s="9"/>
      <c r="R2133" s="10"/>
      <c r="S2133" s="9"/>
      <c r="T2133" s="9"/>
      <c r="U2133" s="9"/>
      <c r="V2133" s="14"/>
      <c r="W2133" s="9"/>
      <c r="X2133" s="9"/>
      <c r="Y2133" s="9"/>
      <c r="Z2133" s="9"/>
      <c r="AA2133" s="9"/>
    </row>
    <row r="2134" spans="1:27" ht="12.75">
      <c r="A2134" s="10">
        <v>45593</v>
      </c>
      <c r="B2134" s="9" t="s">
        <v>21</v>
      </c>
      <c r="C2134" s="11">
        <v>3633.47</v>
      </c>
      <c r="D2134" s="9">
        <v>44</v>
      </c>
      <c r="E2134" s="12" t="s">
        <v>13</v>
      </c>
      <c r="F2134" s="9"/>
      <c r="G2134" s="9"/>
      <c r="H2134" s="13"/>
      <c r="I2134" s="9" t="s">
        <v>11</v>
      </c>
      <c r="J2134" s="9"/>
      <c r="K2134" s="9"/>
      <c r="L2134" s="9"/>
      <c r="M2134" s="9"/>
      <c r="N2134" s="9"/>
      <c r="O2134" s="13"/>
      <c r="P2134" s="9"/>
      <c r="Q2134" s="9"/>
      <c r="R2134" s="10"/>
      <c r="S2134" s="9"/>
      <c r="T2134" s="9"/>
      <c r="U2134" s="9"/>
      <c r="V2134" s="14"/>
      <c r="W2134" s="9"/>
      <c r="X2134" s="9"/>
      <c r="Y2134" s="9"/>
      <c r="Z2134" s="9"/>
      <c r="AA2134" s="9"/>
    </row>
    <row r="2135" spans="1:27" ht="12.75">
      <c r="A2135" s="10">
        <v>45594</v>
      </c>
      <c r="B2135" s="9" t="s">
        <v>9</v>
      </c>
      <c r="C2135" s="11">
        <v>3933.9</v>
      </c>
      <c r="D2135" s="9">
        <v>41</v>
      </c>
      <c r="E2135" s="12" t="s">
        <v>86</v>
      </c>
      <c r="F2135" s="9"/>
      <c r="G2135" s="9"/>
      <c r="H2135" s="13"/>
      <c r="I2135" s="9" t="s">
        <v>11</v>
      </c>
      <c r="J2135" s="10"/>
      <c r="K2135" s="9"/>
      <c r="L2135" s="9"/>
      <c r="M2135" s="9"/>
      <c r="N2135" s="9"/>
      <c r="O2135" s="13"/>
      <c r="P2135" s="9"/>
      <c r="Q2135" s="9"/>
      <c r="R2135" s="10"/>
      <c r="S2135" s="9"/>
      <c r="T2135" s="9"/>
      <c r="U2135" s="9"/>
      <c r="V2135" s="14"/>
      <c r="W2135" s="9"/>
      <c r="X2135" s="9"/>
      <c r="Y2135" s="9"/>
      <c r="Z2135" s="9"/>
      <c r="AA2135" s="9"/>
    </row>
    <row r="2136" spans="1:27" ht="12.75">
      <c r="A2136" s="10">
        <v>45594</v>
      </c>
      <c r="B2136" s="9" t="s">
        <v>12</v>
      </c>
      <c r="C2136" s="11">
        <v>5331.99</v>
      </c>
      <c r="D2136" s="9">
        <v>53</v>
      </c>
      <c r="E2136" s="12" t="s">
        <v>143</v>
      </c>
      <c r="F2136" s="9"/>
      <c r="G2136" s="9"/>
      <c r="H2136" s="13"/>
      <c r="I2136" s="9" t="s">
        <v>11</v>
      </c>
      <c r="J2136" s="10"/>
      <c r="K2136" s="9"/>
      <c r="L2136" s="9"/>
      <c r="M2136" s="9"/>
      <c r="N2136" s="9"/>
      <c r="O2136" s="9"/>
      <c r="P2136" s="9"/>
      <c r="Q2136" s="9"/>
      <c r="R2136" s="10"/>
      <c r="S2136" s="9"/>
      <c r="T2136" s="9"/>
      <c r="U2136" s="9"/>
      <c r="V2136" s="9"/>
      <c r="W2136" s="9"/>
      <c r="X2136" s="9"/>
      <c r="Y2136" s="9"/>
      <c r="Z2136" s="9"/>
      <c r="AA2136" s="9"/>
    </row>
    <row r="2137" spans="1:27" ht="12.75">
      <c r="A2137" s="10">
        <v>45594</v>
      </c>
      <c r="B2137" s="9" t="s">
        <v>14</v>
      </c>
      <c r="C2137" s="11">
        <v>3323.18</v>
      </c>
      <c r="D2137" s="9">
        <v>40</v>
      </c>
      <c r="E2137" s="12" t="s">
        <v>352</v>
      </c>
      <c r="F2137" s="9"/>
      <c r="G2137" s="9"/>
      <c r="H2137" s="13"/>
      <c r="I2137" s="9" t="s">
        <v>16</v>
      </c>
      <c r="J2137" s="10"/>
      <c r="K2137" s="9"/>
      <c r="L2137" s="9"/>
      <c r="M2137" s="9"/>
      <c r="N2137" s="9"/>
      <c r="O2137" s="9"/>
      <c r="P2137" s="9"/>
      <c r="Q2137" s="9"/>
      <c r="R2137" s="10"/>
      <c r="S2137" s="9"/>
      <c r="T2137" s="9"/>
      <c r="U2137" s="9"/>
      <c r="V2137" s="9"/>
      <c r="W2137" s="9"/>
      <c r="X2137" s="9"/>
      <c r="Y2137" s="9"/>
      <c r="Z2137" s="9"/>
      <c r="AA2137" s="9"/>
    </row>
    <row r="2138" spans="1:27" ht="12.75">
      <c r="A2138" s="10">
        <v>45594</v>
      </c>
      <c r="B2138" s="9" t="s">
        <v>17</v>
      </c>
      <c r="C2138" s="11">
        <v>5828.73</v>
      </c>
      <c r="D2138" s="9">
        <v>67</v>
      </c>
      <c r="E2138" s="12" t="s">
        <v>59</v>
      </c>
      <c r="F2138" s="9"/>
      <c r="G2138" s="9"/>
      <c r="H2138" s="13"/>
      <c r="I2138" s="9" t="s">
        <v>16</v>
      </c>
      <c r="J2138" s="9"/>
      <c r="K2138" s="9"/>
      <c r="L2138" s="9"/>
      <c r="M2138" s="9"/>
      <c r="N2138" s="9"/>
      <c r="O2138" s="9"/>
      <c r="P2138" s="9"/>
      <c r="Q2138" s="9"/>
      <c r="R2138" s="10"/>
      <c r="S2138" s="9"/>
      <c r="T2138" s="9"/>
      <c r="U2138" s="9"/>
      <c r="V2138" s="9"/>
      <c r="W2138" s="9"/>
      <c r="X2138" s="9"/>
      <c r="Y2138" s="9"/>
      <c r="Z2138" s="9"/>
      <c r="AA2138" s="9"/>
    </row>
    <row r="2139" spans="1:27" ht="12.75">
      <c r="A2139" s="10">
        <v>45594</v>
      </c>
      <c r="B2139" s="9" t="s">
        <v>19</v>
      </c>
      <c r="C2139" s="11">
        <v>4270.3999999999996</v>
      </c>
      <c r="D2139" s="9">
        <v>45</v>
      </c>
      <c r="E2139" s="12" t="s">
        <v>184</v>
      </c>
      <c r="F2139" s="9"/>
      <c r="G2139" s="9"/>
      <c r="H2139" s="13"/>
      <c r="I2139" s="9" t="s">
        <v>16</v>
      </c>
      <c r="J2139" s="9"/>
      <c r="K2139" s="9"/>
      <c r="L2139" s="9"/>
      <c r="M2139" s="9"/>
      <c r="N2139" s="14"/>
      <c r="O2139" s="9"/>
      <c r="P2139" s="9"/>
      <c r="Q2139" s="9"/>
      <c r="R2139" s="10"/>
      <c r="S2139" s="9"/>
      <c r="T2139" s="9"/>
      <c r="U2139" s="9"/>
      <c r="V2139" s="14"/>
      <c r="W2139" s="9"/>
      <c r="X2139" s="9"/>
      <c r="Y2139" s="9"/>
      <c r="Z2139" s="9"/>
      <c r="AA2139" s="9"/>
    </row>
    <row r="2140" spans="1:27" ht="12.75">
      <c r="A2140" s="10">
        <v>45594</v>
      </c>
      <c r="B2140" s="9" t="s">
        <v>21</v>
      </c>
      <c r="C2140" s="11">
        <v>5137.51</v>
      </c>
      <c r="D2140" s="9">
        <v>52</v>
      </c>
      <c r="E2140" s="12" t="s">
        <v>229</v>
      </c>
      <c r="F2140" s="9"/>
      <c r="G2140" s="9"/>
      <c r="H2140" s="13"/>
      <c r="I2140" s="9" t="s">
        <v>11</v>
      </c>
      <c r="J2140" s="9"/>
      <c r="K2140" s="9"/>
      <c r="L2140" s="9"/>
      <c r="M2140" s="9"/>
      <c r="N2140" s="9"/>
      <c r="O2140" s="9"/>
      <c r="P2140" s="9"/>
      <c r="Q2140" s="9"/>
      <c r="R2140" s="10"/>
      <c r="S2140" s="9"/>
      <c r="T2140" s="9"/>
      <c r="U2140" s="9"/>
      <c r="V2140" s="9"/>
      <c r="W2140" s="9"/>
      <c r="X2140" s="9"/>
      <c r="Y2140" s="9"/>
      <c r="Z2140" s="9"/>
      <c r="AA2140" s="9"/>
    </row>
    <row r="2141" spans="1:27" ht="12.75">
      <c r="A2141" s="10">
        <v>45595</v>
      </c>
      <c r="B2141" s="9" t="s">
        <v>9</v>
      </c>
      <c r="C2141" s="11">
        <v>2637.53</v>
      </c>
      <c r="D2141" s="9">
        <v>31</v>
      </c>
      <c r="E2141" s="12" t="s">
        <v>53</v>
      </c>
      <c r="F2141" s="9"/>
      <c r="G2141" s="9"/>
      <c r="H2141" s="13"/>
      <c r="I2141" s="9" t="s">
        <v>11</v>
      </c>
      <c r="J2141" s="10"/>
      <c r="K2141" s="9"/>
      <c r="L2141" s="9"/>
      <c r="M2141" s="9"/>
      <c r="N2141" s="9"/>
      <c r="O2141" s="9"/>
      <c r="P2141" s="9"/>
      <c r="Q2141" s="9"/>
      <c r="R2141" s="10"/>
      <c r="S2141" s="9"/>
      <c r="T2141" s="9"/>
      <c r="U2141" s="9"/>
      <c r="V2141" s="9"/>
      <c r="W2141" s="9"/>
      <c r="X2141" s="9"/>
      <c r="Y2141" s="9"/>
      <c r="Z2141" s="9"/>
      <c r="AA2141" s="9"/>
    </row>
    <row r="2142" spans="1:27" ht="12.75">
      <c r="A2142" s="10">
        <v>45595</v>
      </c>
      <c r="B2142" s="9" t="s">
        <v>12</v>
      </c>
      <c r="C2142" s="11">
        <v>2486.75</v>
      </c>
      <c r="D2142" s="9">
        <v>29</v>
      </c>
      <c r="E2142" s="12" t="s">
        <v>51</v>
      </c>
      <c r="F2142" s="9"/>
      <c r="G2142" s="9"/>
      <c r="H2142" s="13"/>
      <c r="I2142" s="9" t="s">
        <v>11</v>
      </c>
      <c r="J2142" s="10"/>
      <c r="K2142" s="9"/>
      <c r="L2142" s="9"/>
      <c r="M2142" s="9"/>
      <c r="N2142" s="9"/>
      <c r="O2142" s="9"/>
      <c r="P2142" s="9"/>
      <c r="Q2142" s="9"/>
      <c r="R2142" s="10"/>
      <c r="S2142" s="9"/>
      <c r="T2142" s="9"/>
      <c r="U2142" s="9"/>
      <c r="V2142" s="9"/>
      <c r="W2142" s="9"/>
      <c r="X2142" s="9"/>
      <c r="Y2142" s="9"/>
      <c r="Z2142" s="9"/>
      <c r="AA2142" s="9"/>
    </row>
    <row r="2143" spans="1:27" ht="12.75">
      <c r="A2143" s="10">
        <v>45595</v>
      </c>
      <c r="B2143" s="9" t="s">
        <v>14</v>
      </c>
      <c r="C2143" s="11">
        <v>2955.49</v>
      </c>
      <c r="D2143" s="9">
        <v>43</v>
      </c>
      <c r="E2143" s="12" t="s">
        <v>31</v>
      </c>
      <c r="F2143" s="9"/>
      <c r="G2143" s="9"/>
      <c r="H2143" s="13"/>
      <c r="I2143" s="9" t="s">
        <v>16</v>
      </c>
      <c r="J2143" s="10"/>
      <c r="K2143" s="9"/>
      <c r="L2143" s="9"/>
      <c r="M2143" s="9"/>
      <c r="N2143" s="9"/>
      <c r="O2143" s="9"/>
      <c r="P2143" s="9"/>
      <c r="Q2143" s="9"/>
      <c r="R2143" s="10"/>
      <c r="S2143" s="9"/>
      <c r="T2143" s="9"/>
      <c r="U2143" s="9"/>
      <c r="V2143" s="9"/>
      <c r="W2143" s="9"/>
      <c r="X2143" s="9"/>
      <c r="Y2143" s="9"/>
      <c r="Z2143" s="9"/>
      <c r="AA2143" s="9"/>
    </row>
    <row r="2144" spans="1:27" ht="12.75">
      <c r="A2144" s="10">
        <v>45595</v>
      </c>
      <c r="B2144" s="9" t="s">
        <v>17</v>
      </c>
      <c r="C2144" s="11">
        <v>2959.78</v>
      </c>
      <c r="D2144" s="9">
        <v>34</v>
      </c>
      <c r="E2144" s="12" t="s">
        <v>44</v>
      </c>
      <c r="F2144" s="9"/>
      <c r="G2144" s="9"/>
      <c r="H2144" s="13"/>
      <c r="I2144" s="9" t="s">
        <v>16</v>
      </c>
      <c r="J2144" s="9"/>
      <c r="K2144" s="9"/>
      <c r="L2144" s="9"/>
      <c r="M2144" s="9"/>
      <c r="N2144" s="9"/>
      <c r="O2144" s="9"/>
      <c r="P2144" s="9"/>
      <c r="Q2144" s="9"/>
      <c r="R2144" s="10"/>
      <c r="S2144" s="9"/>
      <c r="T2144" s="9"/>
      <c r="U2144" s="9"/>
      <c r="V2144" s="9"/>
      <c r="W2144" s="9"/>
      <c r="X2144" s="9"/>
      <c r="Y2144" s="9"/>
      <c r="Z2144" s="9"/>
      <c r="AA2144" s="9"/>
    </row>
    <row r="2145" spans="1:27" ht="12.75">
      <c r="A2145" s="10">
        <v>45595</v>
      </c>
      <c r="B2145" s="9" t="s">
        <v>19</v>
      </c>
      <c r="C2145" s="11">
        <v>2295.1799999999998</v>
      </c>
      <c r="D2145" s="9">
        <v>29</v>
      </c>
      <c r="E2145" s="12" t="s">
        <v>117</v>
      </c>
      <c r="F2145" s="9"/>
      <c r="G2145" s="9"/>
      <c r="H2145" s="13"/>
      <c r="I2145" s="9" t="s">
        <v>16</v>
      </c>
      <c r="J2145" s="9"/>
      <c r="K2145" s="9"/>
      <c r="L2145" s="9"/>
      <c r="M2145" s="9"/>
      <c r="N2145" s="9"/>
      <c r="O2145" s="9"/>
      <c r="P2145" s="9"/>
      <c r="Q2145" s="9"/>
      <c r="R2145" s="10"/>
      <c r="S2145" s="9"/>
      <c r="T2145" s="9"/>
      <c r="U2145" s="9"/>
      <c r="V2145" s="9"/>
      <c r="W2145" s="9"/>
      <c r="X2145" s="9"/>
      <c r="Y2145" s="9"/>
      <c r="Z2145" s="9"/>
      <c r="AA2145" s="9"/>
    </row>
    <row r="2146" spans="1:27" ht="12.75">
      <c r="A2146" s="10">
        <v>45595</v>
      </c>
      <c r="B2146" s="9" t="s">
        <v>21</v>
      </c>
      <c r="C2146" s="11">
        <v>4020.58</v>
      </c>
      <c r="D2146" s="9">
        <v>45</v>
      </c>
      <c r="E2146" s="12" t="s">
        <v>192</v>
      </c>
      <c r="F2146" s="9"/>
      <c r="G2146" s="9"/>
      <c r="H2146" s="13"/>
      <c r="I2146" s="9" t="s">
        <v>11</v>
      </c>
      <c r="J2146" s="9"/>
      <c r="K2146" s="9"/>
      <c r="L2146" s="9"/>
      <c r="M2146" s="9"/>
      <c r="N2146" s="9"/>
      <c r="O2146" s="9"/>
      <c r="P2146" s="9"/>
      <c r="Q2146" s="9"/>
      <c r="R2146" s="10"/>
      <c r="S2146" s="9"/>
      <c r="T2146" s="9"/>
      <c r="U2146" s="9"/>
      <c r="V2146" s="9"/>
      <c r="W2146" s="9"/>
      <c r="X2146" s="9"/>
      <c r="Y2146" s="9"/>
      <c r="Z2146" s="9"/>
      <c r="AA2146" s="9"/>
    </row>
    <row r="2147" spans="1:27" ht="12.75">
      <c r="A2147" s="10">
        <v>45596</v>
      </c>
      <c r="B2147" s="9" t="s">
        <v>9</v>
      </c>
      <c r="C2147" s="11">
        <v>5156.42</v>
      </c>
      <c r="D2147" s="9">
        <v>47</v>
      </c>
      <c r="E2147" s="12" t="s">
        <v>243</v>
      </c>
      <c r="F2147" s="9"/>
      <c r="G2147" s="9"/>
      <c r="H2147" s="13"/>
      <c r="I2147" s="9" t="s">
        <v>11</v>
      </c>
      <c r="J2147" s="10"/>
      <c r="K2147" s="9"/>
      <c r="L2147" s="9"/>
      <c r="M2147" s="9"/>
      <c r="N2147" s="9"/>
      <c r="O2147" s="9"/>
      <c r="P2147" s="9"/>
      <c r="Q2147" s="9"/>
      <c r="R2147" s="10"/>
      <c r="S2147" s="9"/>
      <c r="T2147" s="9"/>
      <c r="U2147" s="9"/>
      <c r="V2147" s="9"/>
      <c r="W2147" s="9"/>
      <c r="X2147" s="9"/>
      <c r="Y2147" s="9"/>
      <c r="Z2147" s="9"/>
      <c r="AA2147" s="9"/>
    </row>
    <row r="2148" spans="1:27" ht="12.75">
      <c r="A2148" s="10">
        <v>45596</v>
      </c>
      <c r="B2148" s="9" t="s">
        <v>12</v>
      </c>
      <c r="C2148" s="11">
        <v>5634.11</v>
      </c>
      <c r="D2148" s="9">
        <v>62</v>
      </c>
      <c r="E2148" s="12" t="s">
        <v>118</v>
      </c>
      <c r="F2148" s="9"/>
      <c r="G2148" s="9"/>
      <c r="H2148" s="13"/>
      <c r="I2148" s="9" t="s">
        <v>11</v>
      </c>
      <c r="J2148" s="10"/>
      <c r="K2148" s="9"/>
      <c r="L2148" s="9"/>
      <c r="M2148" s="9"/>
      <c r="N2148" s="9"/>
      <c r="O2148" s="9"/>
      <c r="P2148" s="9"/>
      <c r="Q2148" s="9"/>
      <c r="R2148" s="10"/>
      <c r="S2148" s="9"/>
      <c r="T2148" s="9"/>
      <c r="U2148" s="9"/>
      <c r="V2148" s="9"/>
      <c r="W2148" s="9"/>
      <c r="X2148" s="9"/>
      <c r="Y2148" s="9"/>
      <c r="Z2148" s="9"/>
      <c r="AA2148" s="9"/>
    </row>
    <row r="2149" spans="1:27" ht="12.75">
      <c r="A2149" s="10">
        <v>45596</v>
      </c>
      <c r="B2149" s="9" t="s">
        <v>14</v>
      </c>
      <c r="C2149" s="11">
        <v>4335.38</v>
      </c>
      <c r="D2149" s="9">
        <v>52</v>
      </c>
      <c r="E2149" s="12" t="s">
        <v>183</v>
      </c>
      <c r="F2149" s="9"/>
      <c r="G2149" s="9"/>
      <c r="H2149" s="13"/>
      <c r="I2149" s="9" t="s">
        <v>16</v>
      </c>
      <c r="J2149" s="10"/>
      <c r="K2149" s="9"/>
      <c r="L2149" s="9"/>
      <c r="M2149" s="9"/>
      <c r="N2149" s="9"/>
      <c r="O2149" s="9"/>
      <c r="P2149" s="9"/>
      <c r="Q2149" s="9"/>
      <c r="R2149" s="10"/>
      <c r="S2149" s="9"/>
      <c r="T2149" s="9"/>
      <c r="U2149" s="9"/>
      <c r="V2149" s="9"/>
      <c r="W2149" s="9"/>
      <c r="X2149" s="9"/>
      <c r="Y2149" s="9"/>
      <c r="Z2149" s="9"/>
      <c r="AA2149" s="9"/>
    </row>
    <row r="2150" spans="1:27" ht="12.75">
      <c r="A2150" s="10">
        <v>45596</v>
      </c>
      <c r="B2150" s="9" t="s">
        <v>17</v>
      </c>
      <c r="C2150" s="11">
        <v>5355.68</v>
      </c>
      <c r="D2150" s="9">
        <v>60</v>
      </c>
      <c r="E2150" s="12" t="s">
        <v>15</v>
      </c>
      <c r="F2150" s="9"/>
      <c r="G2150" s="9"/>
      <c r="H2150" s="13"/>
      <c r="I2150" s="9" t="s">
        <v>16</v>
      </c>
      <c r="J2150" s="9"/>
      <c r="K2150" s="9"/>
      <c r="L2150" s="9"/>
      <c r="M2150" s="9"/>
      <c r="N2150" s="9"/>
      <c r="O2150" s="9"/>
      <c r="P2150" s="9"/>
      <c r="Q2150" s="9"/>
      <c r="R2150" s="10"/>
      <c r="S2150" s="9"/>
      <c r="T2150" s="9"/>
      <c r="U2150" s="9"/>
      <c r="V2150" s="9"/>
      <c r="W2150" s="9"/>
      <c r="X2150" s="9"/>
      <c r="Y2150" s="9"/>
      <c r="Z2150" s="9"/>
      <c r="AA2150" s="9"/>
    </row>
    <row r="2151" spans="1:27" ht="12.75">
      <c r="A2151" s="10">
        <v>45596</v>
      </c>
      <c r="B2151" s="9" t="s">
        <v>19</v>
      </c>
      <c r="C2151" s="11">
        <v>4231.0200000000004</v>
      </c>
      <c r="D2151" s="9">
        <v>51</v>
      </c>
      <c r="E2151" s="12" t="s">
        <v>363</v>
      </c>
      <c r="F2151" s="9"/>
      <c r="G2151" s="9"/>
      <c r="H2151" s="13"/>
      <c r="I2151" s="9" t="s">
        <v>16</v>
      </c>
      <c r="J2151" s="9"/>
      <c r="K2151" s="9"/>
      <c r="L2151" s="9"/>
      <c r="M2151" s="9"/>
      <c r="N2151" s="9"/>
      <c r="O2151" s="9"/>
      <c r="P2151" s="9"/>
      <c r="Q2151" s="9"/>
      <c r="R2151" s="10"/>
      <c r="S2151" s="9"/>
      <c r="T2151" s="9"/>
      <c r="U2151" s="9"/>
      <c r="V2151" s="9"/>
      <c r="W2151" s="9"/>
      <c r="X2151" s="9"/>
      <c r="Y2151" s="9"/>
      <c r="Z2151" s="9"/>
      <c r="AA2151" s="9"/>
    </row>
    <row r="2152" spans="1:27" ht="12.75">
      <c r="A2152" s="10">
        <v>45596</v>
      </c>
      <c r="B2152" s="9" t="s">
        <v>21</v>
      </c>
      <c r="C2152" s="11">
        <v>5895.67</v>
      </c>
      <c r="D2152" s="9">
        <v>59</v>
      </c>
      <c r="E2152" s="12" t="s">
        <v>193</v>
      </c>
      <c r="F2152" s="9"/>
      <c r="G2152" s="9"/>
      <c r="H2152" s="13"/>
      <c r="I2152" s="9" t="s">
        <v>11</v>
      </c>
      <c r="J2152" s="9"/>
      <c r="K2152" s="9"/>
      <c r="L2152" s="9"/>
      <c r="M2152" s="9"/>
      <c r="N2152" s="9"/>
      <c r="O2152" s="9"/>
      <c r="P2152" s="9"/>
      <c r="Q2152" s="9"/>
      <c r="R2152" s="10"/>
      <c r="S2152" s="9"/>
      <c r="T2152" s="9"/>
      <c r="U2152" s="9"/>
      <c r="V2152" s="9"/>
      <c r="W2152" s="9"/>
      <c r="X2152" s="9"/>
      <c r="Y2152" s="9"/>
      <c r="Z2152" s="9"/>
      <c r="AA2152" s="9"/>
    </row>
    <row r="2153" spans="1:27" ht="12.75">
      <c r="A2153" s="10">
        <v>45597</v>
      </c>
      <c r="B2153" s="9" t="s">
        <v>21</v>
      </c>
      <c r="C2153" s="11">
        <v>14677.39</v>
      </c>
      <c r="D2153" s="9">
        <v>139</v>
      </c>
      <c r="E2153" s="12" t="s">
        <v>113</v>
      </c>
      <c r="F2153" s="9">
        <v>1</v>
      </c>
      <c r="G2153" s="9">
        <v>14</v>
      </c>
      <c r="H2153" s="13">
        <v>0.25800000000000001</v>
      </c>
      <c r="I2153" s="9" t="s">
        <v>11</v>
      </c>
      <c r="J2153" s="9"/>
      <c r="K2153" s="9"/>
      <c r="L2153" s="9"/>
      <c r="M2153" s="9"/>
      <c r="N2153" s="9"/>
      <c r="O2153" s="9"/>
      <c r="P2153" s="9"/>
      <c r="Q2153" s="9"/>
      <c r="R2153" s="10"/>
      <c r="S2153" s="9"/>
      <c r="T2153" s="9"/>
      <c r="U2153" s="9"/>
      <c r="V2153" s="9"/>
      <c r="W2153" s="9"/>
      <c r="X2153" s="9"/>
      <c r="Y2153" s="9"/>
      <c r="Z2153" s="9"/>
      <c r="AA2153" s="9"/>
    </row>
    <row r="2154" spans="1:27" ht="12.75">
      <c r="A2154" s="10">
        <v>45597</v>
      </c>
      <c r="B2154" s="9" t="s">
        <v>9</v>
      </c>
      <c r="C2154" s="11">
        <v>6319.83</v>
      </c>
      <c r="D2154" s="9">
        <v>63</v>
      </c>
      <c r="E2154" s="12" t="s">
        <v>26</v>
      </c>
      <c r="F2154" s="9">
        <v>3</v>
      </c>
      <c r="G2154" s="9">
        <v>13.5</v>
      </c>
      <c r="H2154" s="13">
        <v>0.27700000000000002</v>
      </c>
      <c r="I2154" s="9" t="s">
        <v>11</v>
      </c>
      <c r="J2154" s="10"/>
      <c r="K2154" s="9"/>
      <c r="L2154" s="9"/>
      <c r="M2154" s="9"/>
      <c r="N2154" s="9"/>
      <c r="O2154" s="9"/>
      <c r="P2154" s="9"/>
      <c r="Q2154" s="9"/>
      <c r="R2154" s="10"/>
      <c r="S2154" s="9"/>
      <c r="T2154" s="9"/>
      <c r="U2154" s="9"/>
      <c r="V2154" s="9"/>
      <c r="W2154" s="9"/>
      <c r="X2154" s="9"/>
      <c r="Y2154" s="9"/>
      <c r="Z2154" s="9"/>
      <c r="AA2154" s="9"/>
    </row>
    <row r="2155" spans="1:27" ht="12.75">
      <c r="A2155" s="10">
        <v>45597</v>
      </c>
      <c r="B2155" s="9" t="s">
        <v>12</v>
      </c>
      <c r="C2155" s="11">
        <v>8375.4699999999993</v>
      </c>
      <c r="D2155" s="9">
        <v>86</v>
      </c>
      <c r="E2155" s="12" t="s">
        <v>115</v>
      </c>
      <c r="F2155" s="9">
        <v>14</v>
      </c>
      <c r="G2155" s="9">
        <v>13</v>
      </c>
      <c r="H2155" s="13">
        <v>0.28299999999999997</v>
      </c>
      <c r="I2155" s="9" t="s">
        <v>11</v>
      </c>
      <c r="J2155" s="10"/>
      <c r="K2155" s="9"/>
      <c r="L2155" s="9"/>
      <c r="M2155" s="9"/>
      <c r="N2155" s="9"/>
      <c r="O2155" s="9"/>
      <c r="P2155" s="9"/>
      <c r="Q2155" s="9"/>
      <c r="R2155" s="10"/>
      <c r="S2155" s="9"/>
      <c r="T2155" s="9"/>
      <c r="U2155" s="9"/>
      <c r="V2155" s="9"/>
      <c r="W2155" s="9"/>
      <c r="X2155" s="9"/>
      <c r="Y2155" s="9"/>
      <c r="Z2155" s="9"/>
      <c r="AA2155" s="9"/>
    </row>
    <row r="2156" spans="1:27" ht="15">
      <c r="A2156" s="10">
        <v>45597</v>
      </c>
      <c r="B2156" s="9" t="s">
        <v>14</v>
      </c>
      <c r="C2156" s="11">
        <v>7634</v>
      </c>
      <c r="D2156" s="9">
        <v>94</v>
      </c>
      <c r="E2156" s="12" t="s">
        <v>118</v>
      </c>
      <c r="F2156" s="9">
        <v>10</v>
      </c>
      <c r="G2156" s="9">
        <v>14.2</v>
      </c>
      <c r="H2156" s="13"/>
      <c r="I2156" s="9" t="s">
        <v>16</v>
      </c>
      <c r="J2156" s="10"/>
      <c r="K2156" s="23"/>
      <c r="L2156" s="24"/>
      <c r="M2156" s="24"/>
      <c r="N2156" s="9"/>
      <c r="O2156" s="9"/>
      <c r="P2156" s="9"/>
      <c r="Q2156" s="9"/>
      <c r="R2156" s="10"/>
      <c r="S2156" s="9"/>
      <c r="T2156" s="9"/>
      <c r="U2156" s="9"/>
      <c r="V2156" s="9"/>
      <c r="W2156" s="9"/>
      <c r="X2156" s="9"/>
      <c r="Y2156" s="9"/>
      <c r="Z2156" s="9"/>
      <c r="AA2156" s="9"/>
    </row>
    <row r="2157" spans="1:27" ht="12.75">
      <c r="A2157" s="10">
        <v>45597</v>
      </c>
      <c r="B2157" s="9" t="s">
        <v>17</v>
      </c>
      <c r="C2157" s="11">
        <v>9694.64</v>
      </c>
      <c r="D2157" s="9">
        <v>110</v>
      </c>
      <c r="E2157" s="12" t="s">
        <v>23</v>
      </c>
      <c r="F2157" s="9">
        <v>5</v>
      </c>
      <c r="G2157" s="9">
        <v>10</v>
      </c>
      <c r="H2157" s="13"/>
      <c r="I2157" s="9" t="s">
        <v>16</v>
      </c>
      <c r="J2157" s="9"/>
      <c r="K2157" s="9"/>
      <c r="L2157" s="9"/>
      <c r="M2157" s="9"/>
      <c r="N2157" s="9"/>
      <c r="O2157" s="9"/>
      <c r="P2157" s="9"/>
      <c r="Q2157" s="9"/>
      <c r="R2157" s="10"/>
      <c r="S2157" s="9"/>
      <c r="T2157" s="9"/>
      <c r="U2157" s="9"/>
      <c r="V2157" s="9"/>
      <c r="W2157" s="9"/>
      <c r="X2157" s="9"/>
      <c r="Y2157" s="9"/>
      <c r="Z2157" s="9"/>
      <c r="AA2157" s="9"/>
    </row>
    <row r="2158" spans="1:27" ht="12.75">
      <c r="A2158" s="10">
        <v>45597</v>
      </c>
      <c r="B2158" s="9" t="s">
        <v>19</v>
      </c>
      <c r="C2158" s="11">
        <v>6627.22</v>
      </c>
      <c r="D2158" s="9">
        <v>73</v>
      </c>
      <c r="E2158" s="12" t="s">
        <v>231</v>
      </c>
      <c r="F2158" s="9">
        <v>36</v>
      </c>
      <c r="G2158" s="9">
        <v>7.6</v>
      </c>
      <c r="H2158" s="13"/>
      <c r="I2158" s="9" t="s">
        <v>16</v>
      </c>
      <c r="J2158" s="9" t="s">
        <v>405</v>
      </c>
      <c r="K2158" s="9"/>
      <c r="L2158" s="9"/>
      <c r="M2158" s="9"/>
      <c r="N2158" s="9"/>
      <c r="O2158" s="9"/>
      <c r="P2158" s="9"/>
      <c r="Q2158" s="9"/>
      <c r="R2158" s="10"/>
      <c r="S2158" s="9"/>
      <c r="T2158" s="9"/>
      <c r="U2158" s="9"/>
      <c r="V2158" s="9"/>
      <c r="W2158" s="9"/>
      <c r="X2158" s="9"/>
      <c r="Y2158" s="9"/>
      <c r="Z2158" s="9"/>
      <c r="AA2158" s="9"/>
    </row>
    <row r="2159" spans="1:27" ht="12.75">
      <c r="A2159" s="10">
        <v>45598</v>
      </c>
      <c r="B2159" s="9" t="s">
        <v>21</v>
      </c>
      <c r="C2159" s="11">
        <v>13903.61</v>
      </c>
      <c r="D2159" s="9">
        <v>125</v>
      </c>
      <c r="E2159" s="12" t="s">
        <v>112</v>
      </c>
      <c r="F2159" s="9">
        <v>13</v>
      </c>
      <c r="G2159" s="9">
        <v>15.29</v>
      </c>
      <c r="H2159" s="13">
        <v>0.24399999999999999</v>
      </c>
      <c r="I2159" s="9" t="s">
        <v>11</v>
      </c>
      <c r="J2159" s="9"/>
      <c r="K2159" s="7"/>
      <c r="L2159" s="7"/>
      <c r="M2159" s="7"/>
      <c r="N2159" s="8"/>
      <c r="O2159" s="7"/>
      <c r="P2159" s="7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</row>
    <row r="2160" spans="1:27" ht="12.75">
      <c r="A2160" s="10">
        <v>45598</v>
      </c>
      <c r="B2160" s="9" t="s">
        <v>9</v>
      </c>
      <c r="C2160" s="11">
        <v>6420.91</v>
      </c>
      <c r="D2160" s="9">
        <v>72</v>
      </c>
      <c r="E2160" s="12" t="s">
        <v>263</v>
      </c>
      <c r="F2160" s="9">
        <v>2</v>
      </c>
      <c r="G2160" s="9">
        <v>20</v>
      </c>
      <c r="H2160" s="13">
        <v>0.254</v>
      </c>
      <c r="I2160" s="9" t="s">
        <v>11</v>
      </c>
      <c r="J2160" s="10"/>
      <c r="K2160" s="9"/>
      <c r="L2160" s="9"/>
      <c r="M2160" s="9"/>
      <c r="N2160" s="9"/>
      <c r="O2160" s="9"/>
      <c r="P2160" s="9"/>
      <c r="Q2160" s="9"/>
      <c r="R2160" s="10"/>
      <c r="S2160" s="9"/>
      <c r="T2160" s="9"/>
      <c r="U2160" s="9"/>
      <c r="V2160" s="9"/>
      <c r="W2160" s="9"/>
      <c r="X2160" s="9"/>
      <c r="Y2160" s="9"/>
      <c r="Z2160" s="9"/>
      <c r="AA2160" s="9"/>
    </row>
    <row r="2161" spans="1:27" ht="12.75">
      <c r="A2161" s="10">
        <v>45598</v>
      </c>
      <c r="B2161" s="9" t="s">
        <v>12</v>
      </c>
      <c r="C2161" s="11">
        <v>8798.36</v>
      </c>
      <c r="D2161" s="9">
        <v>89</v>
      </c>
      <c r="E2161" s="12" t="s">
        <v>406</v>
      </c>
      <c r="F2161" s="9">
        <v>41</v>
      </c>
      <c r="G2161" s="9">
        <v>15.8</v>
      </c>
      <c r="H2161" s="13">
        <v>0.27200000000000002</v>
      </c>
      <c r="I2161" s="9" t="s">
        <v>11</v>
      </c>
      <c r="J2161" s="10"/>
      <c r="K2161" s="9"/>
      <c r="L2161" s="9"/>
      <c r="M2161" s="9"/>
      <c r="N2161" s="9"/>
      <c r="O2161" s="9"/>
      <c r="P2161" s="9"/>
      <c r="Q2161" s="9"/>
      <c r="R2161" s="10"/>
      <c r="S2161" s="9"/>
      <c r="T2161" s="9"/>
      <c r="U2161" s="9"/>
      <c r="V2161" s="9"/>
      <c r="W2161" s="9"/>
      <c r="X2161" s="9"/>
      <c r="Y2161" s="9"/>
      <c r="Z2161" s="9"/>
      <c r="AA2161" s="9"/>
    </row>
    <row r="2162" spans="1:27" ht="12.75">
      <c r="A2162" s="10">
        <v>45598</v>
      </c>
      <c r="B2162" s="9" t="s">
        <v>14</v>
      </c>
      <c r="C2162" s="11">
        <v>8255.69</v>
      </c>
      <c r="D2162" s="9">
        <v>95</v>
      </c>
      <c r="E2162" s="12" t="s">
        <v>407</v>
      </c>
      <c r="F2162" s="9">
        <v>43</v>
      </c>
      <c r="G2162" s="9">
        <v>18.3</v>
      </c>
      <c r="H2162" s="13"/>
      <c r="I2162" s="9" t="s">
        <v>16</v>
      </c>
      <c r="J2162" s="10"/>
      <c r="K2162" s="9"/>
      <c r="L2162" s="9"/>
      <c r="M2162" s="9"/>
      <c r="N2162" s="9"/>
      <c r="O2162" s="9"/>
      <c r="P2162" s="9"/>
      <c r="Q2162" s="9"/>
      <c r="R2162" s="10"/>
      <c r="S2162" s="9"/>
      <c r="T2162" s="9"/>
      <c r="U2162" s="9"/>
      <c r="V2162" s="9"/>
      <c r="W2162" s="9"/>
      <c r="X2162" s="9"/>
      <c r="Y2162" s="9"/>
      <c r="Z2162" s="9"/>
      <c r="AA2162" s="9"/>
    </row>
    <row r="2163" spans="1:27" ht="12.75">
      <c r="A2163" s="10">
        <v>45598</v>
      </c>
      <c r="B2163" s="9" t="s">
        <v>17</v>
      </c>
      <c r="C2163" s="11">
        <v>11917.29</v>
      </c>
      <c r="D2163" s="9">
        <v>133</v>
      </c>
      <c r="E2163" s="12" t="s">
        <v>83</v>
      </c>
      <c r="F2163" s="9">
        <v>18</v>
      </c>
      <c r="G2163" s="9">
        <v>12.3</v>
      </c>
      <c r="H2163" s="13"/>
      <c r="I2163" s="9" t="s">
        <v>16</v>
      </c>
      <c r="J2163" s="9"/>
      <c r="K2163" s="9"/>
      <c r="L2163" s="9"/>
      <c r="M2163" s="9"/>
      <c r="N2163" s="9"/>
      <c r="O2163" s="9"/>
      <c r="P2163" s="9"/>
      <c r="Q2163" s="9"/>
      <c r="R2163" s="10"/>
      <c r="S2163" s="9"/>
      <c r="T2163" s="9"/>
      <c r="U2163" s="9"/>
      <c r="V2163" s="9"/>
      <c r="W2163" s="9"/>
      <c r="X2163" s="9"/>
      <c r="Y2163" s="9"/>
      <c r="Z2163" s="9"/>
      <c r="AA2163" s="9"/>
    </row>
    <row r="2164" spans="1:27" ht="12.75">
      <c r="A2164" s="10">
        <v>45598</v>
      </c>
      <c r="B2164" s="9" t="s">
        <v>19</v>
      </c>
      <c r="C2164" s="11">
        <v>7076.52</v>
      </c>
      <c r="D2164" s="9">
        <v>80</v>
      </c>
      <c r="E2164" s="12" t="s">
        <v>241</v>
      </c>
      <c r="F2164" s="9">
        <v>14</v>
      </c>
      <c r="G2164" s="9">
        <v>8.3000000000000007</v>
      </c>
      <c r="H2164" s="13"/>
      <c r="I2164" s="9" t="s">
        <v>16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</row>
    <row r="2165" spans="1:27" ht="12.75">
      <c r="A2165" s="10">
        <v>45599</v>
      </c>
      <c r="B2165" s="9" t="s">
        <v>9</v>
      </c>
      <c r="C2165" s="11">
        <v>6830.97</v>
      </c>
      <c r="D2165" s="9">
        <v>79</v>
      </c>
      <c r="E2165" s="12" t="s">
        <v>75</v>
      </c>
      <c r="F2165" s="9">
        <v>0</v>
      </c>
      <c r="G2165" s="9">
        <v>17.5</v>
      </c>
      <c r="H2165" s="13">
        <v>0.245</v>
      </c>
      <c r="I2165" s="9" t="s">
        <v>11</v>
      </c>
      <c r="J2165" s="10"/>
      <c r="K2165" s="9"/>
      <c r="L2165" s="9"/>
      <c r="M2165" s="9"/>
      <c r="N2165" s="9"/>
      <c r="O2165" s="13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 spans="1:27" ht="12.75">
      <c r="A2166" s="10">
        <v>45599</v>
      </c>
      <c r="B2166" s="9" t="s">
        <v>21</v>
      </c>
      <c r="C2166" s="11">
        <v>10249.530000000001</v>
      </c>
      <c r="D2166" s="9">
        <v>112</v>
      </c>
      <c r="E2166" s="12" t="s">
        <v>74</v>
      </c>
      <c r="F2166" s="9">
        <v>6</v>
      </c>
      <c r="G2166" s="9">
        <v>12.3</v>
      </c>
      <c r="H2166" s="13">
        <v>0.25700000000000001</v>
      </c>
      <c r="I2166" s="9" t="s">
        <v>11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</row>
    <row r="2167" spans="1:27" ht="12.75">
      <c r="A2167" s="10">
        <v>45599</v>
      </c>
      <c r="B2167" s="9" t="s">
        <v>12</v>
      </c>
      <c r="C2167" s="11">
        <v>6234.07</v>
      </c>
      <c r="D2167" s="9">
        <v>66</v>
      </c>
      <c r="E2167" s="12" t="s">
        <v>408</v>
      </c>
      <c r="F2167" s="9">
        <v>2</v>
      </c>
      <c r="G2167" s="9">
        <v>11.4</v>
      </c>
      <c r="H2167" s="13">
        <v>0.28299999999999997</v>
      </c>
      <c r="I2167" s="9" t="s">
        <v>11</v>
      </c>
      <c r="J2167" s="10"/>
      <c r="K2167" s="9"/>
      <c r="L2167" s="9"/>
      <c r="M2167" s="9"/>
      <c r="N2167" s="9"/>
      <c r="O2167" s="13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</row>
    <row r="2168" spans="1:27" ht="12.75">
      <c r="A2168" s="10">
        <v>45599</v>
      </c>
      <c r="B2168" s="9" t="s">
        <v>14</v>
      </c>
      <c r="C2168" s="11">
        <v>6755.92</v>
      </c>
      <c r="D2168" s="9">
        <v>80</v>
      </c>
      <c r="E2168" s="12" t="s">
        <v>113</v>
      </c>
      <c r="F2168" s="9">
        <v>5</v>
      </c>
      <c r="G2168" s="9">
        <v>15</v>
      </c>
      <c r="H2168" s="13"/>
      <c r="I2168" s="9" t="s">
        <v>16</v>
      </c>
      <c r="J2168" s="10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</row>
    <row r="2169" spans="1:27" ht="12.75">
      <c r="A2169" s="10">
        <v>45599</v>
      </c>
      <c r="B2169" s="9" t="s">
        <v>17</v>
      </c>
      <c r="C2169" s="11">
        <v>11275.54</v>
      </c>
      <c r="D2169" s="9">
        <v>122</v>
      </c>
      <c r="E2169" s="12" t="s">
        <v>102</v>
      </c>
      <c r="F2169" s="9">
        <v>39</v>
      </c>
      <c r="G2169" s="9">
        <v>11.3</v>
      </c>
      <c r="H2169" s="13"/>
      <c r="I2169" s="9" t="s">
        <v>16</v>
      </c>
      <c r="J2169" s="9"/>
      <c r="K2169" s="9"/>
      <c r="L2169" s="9"/>
      <c r="M2169" s="9"/>
      <c r="N2169" s="14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</row>
    <row r="2170" spans="1:27" ht="12.75">
      <c r="A2170" s="10">
        <v>45599</v>
      </c>
      <c r="B2170" s="9" t="s">
        <v>19</v>
      </c>
      <c r="C2170" s="11">
        <v>6103.18</v>
      </c>
      <c r="D2170" s="9">
        <v>73</v>
      </c>
      <c r="E2170" s="12" t="s">
        <v>73</v>
      </c>
      <c r="F2170" s="9">
        <v>8</v>
      </c>
      <c r="G2170" s="9">
        <v>6.5</v>
      </c>
      <c r="H2170" s="13"/>
      <c r="I2170" s="9" t="s">
        <v>16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</row>
    <row r="2171" spans="1:27" ht="12.75">
      <c r="A2171" s="10">
        <v>45600</v>
      </c>
      <c r="B2171" s="9" t="s">
        <v>12</v>
      </c>
      <c r="C2171" s="11">
        <v>2891.39</v>
      </c>
      <c r="D2171" s="9">
        <v>27</v>
      </c>
      <c r="E2171" s="12" t="s">
        <v>409</v>
      </c>
      <c r="F2171" s="9">
        <v>0</v>
      </c>
      <c r="G2171" s="9">
        <v>9.5</v>
      </c>
      <c r="H2171" s="13">
        <v>0.25700000000000001</v>
      </c>
      <c r="I2171" s="9" t="s">
        <v>11</v>
      </c>
      <c r="J2171" s="10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</row>
    <row r="2172" spans="1:27" ht="12.75">
      <c r="A2172" s="10">
        <v>45600</v>
      </c>
      <c r="B2172" s="9" t="s">
        <v>21</v>
      </c>
      <c r="C2172" s="11">
        <v>3540.86</v>
      </c>
      <c r="D2172" s="9">
        <v>40</v>
      </c>
      <c r="E2172" s="12" t="s">
        <v>410</v>
      </c>
      <c r="F2172" s="9">
        <v>1</v>
      </c>
      <c r="G2172" s="9">
        <v>10.33</v>
      </c>
      <c r="H2172" s="13">
        <v>0.27200000000000002</v>
      </c>
      <c r="I2172" s="9" t="s">
        <v>11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</row>
    <row r="2173" spans="1:27" ht="12.75">
      <c r="A2173" s="10">
        <v>45600</v>
      </c>
      <c r="B2173" s="9" t="s">
        <v>9</v>
      </c>
      <c r="C2173" s="11">
        <v>2008.64</v>
      </c>
      <c r="D2173" s="9">
        <v>25</v>
      </c>
      <c r="E2173" s="12" t="s">
        <v>411</v>
      </c>
      <c r="F2173" s="9">
        <v>0</v>
      </c>
      <c r="G2173" s="9">
        <v>8.5</v>
      </c>
      <c r="H2173" s="13">
        <v>0.33100000000000002</v>
      </c>
      <c r="I2173" s="9" t="s">
        <v>11</v>
      </c>
      <c r="J2173" s="10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</row>
    <row r="2174" spans="1:27" ht="12.75">
      <c r="A2174" s="10">
        <v>45600</v>
      </c>
      <c r="B2174" s="9" t="s">
        <v>14</v>
      </c>
      <c r="C2174" s="11">
        <v>2001.37</v>
      </c>
      <c r="D2174" s="9">
        <v>28</v>
      </c>
      <c r="E2174" s="12" t="s">
        <v>59</v>
      </c>
      <c r="F2174" s="9">
        <v>0</v>
      </c>
      <c r="G2174" s="9">
        <v>9</v>
      </c>
      <c r="H2174" s="13"/>
      <c r="I2174" s="9" t="s">
        <v>16</v>
      </c>
      <c r="J2174" s="25"/>
      <c r="K2174" s="26"/>
      <c r="L2174" s="27"/>
      <c r="M2174" s="27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</row>
    <row r="2175" spans="1:27" ht="12.75">
      <c r="A2175" s="10">
        <v>45600</v>
      </c>
      <c r="B2175" s="9" t="s">
        <v>17</v>
      </c>
      <c r="C2175" s="11">
        <v>2912.67</v>
      </c>
      <c r="D2175" s="9">
        <v>32</v>
      </c>
      <c r="E2175" s="12" t="s">
        <v>85</v>
      </c>
      <c r="F2175" s="9">
        <v>0</v>
      </c>
      <c r="G2175" s="9">
        <v>6</v>
      </c>
      <c r="H2175" s="13"/>
      <c r="I2175" s="9" t="s">
        <v>16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</row>
    <row r="2176" spans="1:27" ht="12.75">
      <c r="A2176" s="10">
        <v>45600</v>
      </c>
      <c r="B2176" s="9" t="s">
        <v>19</v>
      </c>
      <c r="C2176" s="11">
        <v>1373.32</v>
      </c>
      <c r="D2176" s="9">
        <v>18</v>
      </c>
      <c r="E2176" s="12" t="s">
        <v>412</v>
      </c>
      <c r="F2176" s="9">
        <v>4</v>
      </c>
      <c r="G2176" s="9">
        <v>4.33</v>
      </c>
      <c r="H2176" s="13"/>
      <c r="I2176" s="9" t="s">
        <v>16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</row>
    <row r="2177" spans="1:27" ht="12.75">
      <c r="A2177" s="10">
        <v>45601</v>
      </c>
      <c r="B2177" s="9" t="s">
        <v>9</v>
      </c>
      <c r="C2177" s="11">
        <v>3037.56</v>
      </c>
      <c r="D2177" s="9">
        <v>33</v>
      </c>
      <c r="E2177" s="12" t="s">
        <v>192</v>
      </c>
      <c r="F2177" s="9">
        <v>0</v>
      </c>
      <c r="G2177" s="9">
        <v>8.66</v>
      </c>
      <c r="H2177" s="13">
        <v>0.29599999999999999</v>
      </c>
      <c r="I2177" s="9" t="s">
        <v>11</v>
      </c>
      <c r="J2177" s="10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</row>
    <row r="2178" spans="1:27" ht="12.75">
      <c r="A2178" s="10">
        <v>45601</v>
      </c>
      <c r="B2178" s="9" t="s">
        <v>21</v>
      </c>
      <c r="C2178" s="11">
        <v>5827.37</v>
      </c>
      <c r="D2178" s="9">
        <v>63</v>
      </c>
      <c r="E2178" s="12" t="s">
        <v>182</v>
      </c>
      <c r="F2178" s="9">
        <v>3</v>
      </c>
      <c r="G2178" s="9">
        <v>13.75</v>
      </c>
      <c r="H2178" s="13">
        <v>0.32800000000000001</v>
      </c>
      <c r="I2178" s="9" t="s">
        <v>11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</row>
    <row r="2179" spans="1:27" ht="12.75">
      <c r="A2179" s="10">
        <v>45601</v>
      </c>
      <c r="B2179" s="9" t="s">
        <v>12</v>
      </c>
      <c r="C2179" s="11">
        <v>2814.35</v>
      </c>
      <c r="D2179" s="9">
        <v>31</v>
      </c>
      <c r="E2179" s="12" t="s">
        <v>32</v>
      </c>
      <c r="F2179" s="9">
        <v>1</v>
      </c>
      <c r="G2179" s="9">
        <v>10.220000000000001</v>
      </c>
      <c r="H2179" s="13">
        <v>0.35299999999999998</v>
      </c>
      <c r="I2179" s="9" t="s">
        <v>11</v>
      </c>
      <c r="J2179" s="10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</row>
    <row r="2180" spans="1:27" ht="12.75">
      <c r="A2180" s="10">
        <v>45601</v>
      </c>
      <c r="B2180" s="9" t="s">
        <v>14</v>
      </c>
      <c r="C2180" s="11">
        <v>3529.8</v>
      </c>
      <c r="D2180" s="9">
        <v>42</v>
      </c>
      <c r="E2180" s="12" t="s">
        <v>413</v>
      </c>
      <c r="F2180" s="9">
        <v>2</v>
      </c>
      <c r="G2180" s="9">
        <v>10.66</v>
      </c>
      <c r="H2180" s="13"/>
      <c r="I2180" s="9" t="s">
        <v>16</v>
      </c>
      <c r="J2180" s="10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</row>
    <row r="2181" spans="1:27" ht="12.75">
      <c r="A2181" s="10">
        <v>45601</v>
      </c>
      <c r="B2181" s="9" t="s">
        <v>17</v>
      </c>
      <c r="C2181" s="11">
        <v>4744.74</v>
      </c>
      <c r="D2181" s="9">
        <v>53</v>
      </c>
      <c r="E2181" s="12" t="s">
        <v>414</v>
      </c>
      <c r="F2181" s="9">
        <v>7</v>
      </c>
      <c r="G2181" s="9">
        <v>11.25</v>
      </c>
      <c r="H2181" s="13"/>
      <c r="I2181" s="9" t="s">
        <v>16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</row>
    <row r="2182" spans="1:27" ht="12.75">
      <c r="A2182" s="10">
        <v>45601</v>
      </c>
      <c r="B2182" s="9" t="s">
        <v>19</v>
      </c>
      <c r="C2182" s="11">
        <v>3764.64</v>
      </c>
      <c r="D2182" s="9">
        <v>40</v>
      </c>
      <c r="E2182" s="12" t="s">
        <v>415</v>
      </c>
      <c r="F2182" s="9">
        <v>0</v>
      </c>
      <c r="G2182" s="9">
        <v>7.33</v>
      </c>
      <c r="H2182" s="13"/>
      <c r="I2182" s="9" t="s">
        <v>16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</row>
    <row r="2183" spans="1:27" ht="12.75">
      <c r="A2183" s="10">
        <v>45602</v>
      </c>
      <c r="B2183" s="9" t="s">
        <v>9</v>
      </c>
      <c r="C2183" s="11">
        <v>3789.76</v>
      </c>
      <c r="D2183" s="9">
        <v>43</v>
      </c>
      <c r="E2183" s="12" t="s">
        <v>83</v>
      </c>
      <c r="F2183" s="9">
        <v>4</v>
      </c>
      <c r="G2183" s="9">
        <v>12.66</v>
      </c>
      <c r="H2183" s="13">
        <v>0.25800000000000001</v>
      </c>
      <c r="I2183" s="9" t="s">
        <v>11</v>
      </c>
      <c r="J2183" s="10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</row>
    <row r="2184" spans="1:27" ht="12.75">
      <c r="A2184" s="10">
        <v>45602</v>
      </c>
      <c r="B2184" s="9" t="s">
        <v>21</v>
      </c>
      <c r="C2184" s="11">
        <v>5892.01</v>
      </c>
      <c r="D2184" s="9">
        <v>61</v>
      </c>
      <c r="E2184" s="12" t="s">
        <v>159</v>
      </c>
      <c r="F2184" s="9">
        <v>0</v>
      </c>
      <c r="G2184" s="9">
        <v>14.25</v>
      </c>
      <c r="H2184" s="13">
        <v>0.25800000000000001</v>
      </c>
      <c r="I2184" s="9" t="s">
        <v>11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</row>
    <row r="2185" spans="1:27" ht="12.75">
      <c r="A2185" s="10">
        <v>45602</v>
      </c>
      <c r="B2185" s="9" t="s">
        <v>12</v>
      </c>
      <c r="C2185" s="11">
        <v>4935.04</v>
      </c>
      <c r="D2185" s="9">
        <v>55</v>
      </c>
      <c r="E2185" s="12" t="s">
        <v>416</v>
      </c>
      <c r="F2185" s="9">
        <v>12</v>
      </c>
      <c r="G2185" s="9">
        <v>17.329999999999998</v>
      </c>
      <c r="H2185" s="13">
        <v>0.29199999999999998</v>
      </c>
      <c r="I2185" s="9" t="s">
        <v>11</v>
      </c>
      <c r="J2185" s="10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 spans="1:27" ht="12.75">
      <c r="A2186" s="10">
        <v>45602</v>
      </c>
      <c r="B2186" s="9" t="s">
        <v>14</v>
      </c>
      <c r="C2186" s="11">
        <v>3833.16</v>
      </c>
      <c r="D2186" s="9">
        <v>46</v>
      </c>
      <c r="E2186" s="12" t="s">
        <v>417</v>
      </c>
      <c r="F2186" s="9">
        <v>3</v>
      </c>
      <c r="G2186" s="9">
        <v>11</v>
      </c>
      <c r="H2186" s="13"/>
      <c r="I2186" s="9" t="s">
        <v>16</v>
      </c>
      <c r="J2186" s="10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</row>
    <row r="2187" spans="1:27" ht="12.75">
      <c r="A2187" s="10">
        <v>45602</v>
      </c>
      <c r="B2187" s="9" t="s">
        <v>17</v>
      </c>
      <c r="C2187" s="11">
        <v>4649.8</v>
      </c>
      <c r="D2187" s="9">
        <v>51</v>
      </c>
      <c r="E2187" s="12" t="s">
        <v>418</v>
      </c>
      <c r="F2187" s="9">
        <v>1</v>
      </c>
      <c r="G2187" s="9">
        <v>8.5</v>
      </c>
      <c r="H2187" s="13"/>
      <c r="I2187" s="9" t="s">
        <v>16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 spans="1:27" ht="12.75">
      <c r="A2188" s="10">
        <v>45602</v>
      </c>
      <c r="B2188" s="9" t="s">
        <v>19</v>
      </c>
      <c r="C2188" s="11">
        <v>1989.04</v>
      </c>
      <c r="D2188" s="9">
        <v>22</v>
      </c>
      <c r="E2188" s="12" t="s">
        <v>419</v>
      </c>
      <c r="F2188" s="9">
        <v>0</v>
      </c>
      <c r="G2188" s="9">
        <v>4.3</v>
      </c>
      <c r="H2188" s="13"/>
      <c r="I2188" s="9" t="s">
        <v>16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</row>
    <row r="2189" spans="1:27" ht="12.75">
      <c r="A2189" s="10">
        <v>45603</v>
      </c>
      <c r="B2189" s="9" t="s">
        <v>21</v>
      </c>
      <c r="C2189" s="11">
        <v>5228.92</v>
      </c>
      <c r="D2189" s="9">
        <v>56</v>
      </c>
      <c r="E2189" s="12" t="s">
        <v>83</v>
      </c>
      <c r="F2189" s="9">
        <v>0</v>
      </c>
      <c r="G2189" s="9">
        <v>12</v>
      </c>
      <c r="H2189" s="13">
        <v>0.27300000000000002</v>
      </c>
      <c r="I2189" s="9" t="s">
        <v>11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</row>
    <row r="2190" spans="1:27" ht="12.75">
      <c r="A2190" s="10">
        <v>45603</v>
      </c>
      <c r="B2190" s="9" t="s">
        <v>9</v>
      </c>
      <c r="C2190" s="11">
        <v>2887.46</v>
      </c>
      <c r="D2190" s="9">
        <v>39</v>
      </c>
      <c r="E2190" s="12" t="s">
        <v>159</v>
      </c>
      <c r="F2190" s="9">
        <v>0</v>
      </c>
      <c r="G2190" s="9">
        <v>10</v>
      </c>
      <c r="H2190" s="13">
        <v>0.28000000000000003</v>
      </c>
      <c r="I2190" s="9" t="s">
        <v>11</v>
      </c>
      <c r="J2190" s="10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</row>
    <row r="2191" spans="1:27" ht="12.75">
      <c r="A2191" s="10">
        <v>45603</v>
      </c>
      <c r="B2191" s="9" t="s">
        <v>12</v>
      </c>
      <c r="C2191" s="11">
        <v>2765.02</v>
      </c>
      <c r="D2191" s="9">
        <v>36</v>
      </c>
      <c r="E2191" s="12" t="s">
        <v>420</v>
      </c>
      <c r="F2191" s="9">
        <v>2</v>
      </c>
      <c r="G2191" s="9">
        <v>6</v>
      </c>
      <c r="H2191" s="13">
        <v>0.30199999999999999</v>
      </c>
      <c r="I2191" s="9" t="s">
        <v>11</v>
      </c>
      <c r="J2191" s="10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</row>
    <row r="2192" spans="1:27" ht="12.75">
      <c r="A2192" s="10">
        <v>45603</v>
      </c>
      <c r="B2192" s="9" t="s">
        <v>14</v>
      </c>
      <c r="C2192" s="11">
        <v>3365.29</v>
      </c>
      <c r="D2192" s="9">
        <v>43</v>
      </c>
      <c r="E2192" s="12" t="s">
        <v>378</v>
      </c>
      <c r="F2192" s="9">
        <v>14</v>
      </c>
      <c r="G2192" s="9">
        <v>7.5</v>
      </c>
      <c r="H2192" s="13"/>
      <c r="I2192" s="9" t="s">
        <v>16</v>
      </c>
      <c r="J2192" s="10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</row>
    <row r="2193" spans="1:27" ht="12.75">
      <c r="A2193" s="10">
        <v>45603</v>
      </c>
      <c r="B2193" s="9" t="s">
        <v>17</v>
      </c>
      <c r="C2193" s="11">
        <v>4363.42</v>
      </c>
      <c r="D2193" s="9">
        <v>54</v>
      </c>
      <c r="E2193" s="12" t="s">
        <v>196</v>
      </c>
      <c r="F2193" s="9">
        <v>6</v>
      </c>
      <c r="G2193" s="9">
        <v>7.4</v>
      </c>
      <c r="H2193" s="13"/>
      <c r="I2193" s="9" t="s">
        <v>16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</row>
    <row r="2194" spans="1:27" ht="12.75">
      <c r="A2194" s="10">
        <v>45603</v>
      </c>
      <c r="B2194" s="9" t="s">
        <v>19</v>
      </c>
      <c r="C2194" s="11">
        <v>3643.96</v>
      </c>
      <c r="D2194" s="9">
        <v>38</v>
      </c>
      <c r="E2194" s="12" t="s">
        <v>22</v>
      </c>
      <c r="F2194" s="9">
        <v>0</v>
      </c>
      <c r="G2194" s="9">
        <v>8</v>
      </c>
      <c r="H2194" s="13"/>
      <c r="I2194" s="9" t="s">
        <v>16</v>
      </c>
      <c r="J2194" s="9" t="s">
        <v>421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</row>
    <row r="2195" spans="1:27" ht="12.75">
      <c r="A2195" s="10">
        <v>45604</v>
      </c>
      <c r="B2195" s="9" t="s">
        <v>9</v>
      </c>
      <c r="C2195" s="11">
        <v>7871.29</v>
      </c>
      <c r="D2195" s="9">
        <v>81</v>
      </c>
      <c r="E2195" s="12" t="s">
        <v>113</v>
      </c>
      <c r="F2195" s="9">
        <v>15</v>
      </c>
      <c r="G2195" s="9">
        <v>23.67</v>
      </c>
      <c r="H2195" s="13">
        <v>0.25800000000000001</v>
      </c>
      <c r="I2195" s="9" t="s">
        <v>11</v>
      </c>
      <c r="J2195" s="10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</row>
    <row r="2196" spans="1:27" ht="12.75">
      <c r="A2196" s="10">
        <v>45604</v>
      </c>
      <c r="B2196" s="9" t="s">
        <v>12</v>
      </c>
      <c r="C2196" s="11">
        <v>9218.24</v>
      </c>
      <c r="D2196" s="9">
        <v>93</v>
      </c>
      <c r="E2196" s="12" t="s">
        <v>422</v>
      </c>
      <c r="F2196" s="9">
        <v>10</v>
      </c>
      <c r="G2196" s="9">
        <v>13.2</v>
      </c>
      <c r="H2196" s="13">
        <v>0.28599999999999998</v>
      </c>
      <c r="I2196" s="9" t="s">
        <v>11</v>
      </c>
      <c r="J2196" s="10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</row>
    <row r="2197" spans="1:27" ht="12.75">
      <c r="A2197" s="10">
        <v>45604</v>
      </c>
      <c r="B2197" s="9" t="s">
        <v>21</v>
      </c>
      <c r="C2197" s="11">
        <v>15088.59</v>
      </c>
      <c r="D2197" s="9">
        <v>153</v>
      </c>
      <c r="E2197" s="12" t="s">
        <v>290</v>
      </c>
      <c r="F2197" s="9">
        <v>61</v>
      </c>
      <c r="G2197" s="9">
        <v>16.25</v>
      </c>
      <c r="H2197" s="13">
        <v>0.29299999999999998</v>
      </c>
      <c r="I2197" s="9" t="s">
        <v>11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</row>
    <row r="2198" spans="1:27" ht="12.75">
      <c r="A2198" s="10">
        <v>45604</v>
      </c>
      <c r="B2198" s="9" t="s">
        <v>14</v>
      </c>
      <c r="C2198" s="11">
        <v>6801.38</v>
      </c>
      <c r="D2198" s="9">
        <v>86</v>
      </c>
      <c r="E2198" s="12" t="s">
        <v>423</v>
      </c>
      <c r="F2198" s="9">
        <v>13</v>
      </c>
      <c r="G2198" s="9">
        <v>9.3000000000000007</v>
      </c>
      <c r="H2198" s="13"/>
      <c r="I2198" s="9" t="s">
        <v>16</v>
      </c>
      <c r="J2198" s="10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</row>
    <row r="2199" spans="1:27" ht="12.75">
      <c r="A2199" s="10">
        <v>45604</v>
      </c>
      <c r="B2199" s="9" t="s">
        <v>17</v>
      </c>
      <c r="C2199" s="11">
        <v>10289.61</v>
      </c>
      <c r="D2199" s="9">
        <v>116</v>
      </c>
      <c r="E2199" s="12" t="s">
        <v>424</v>
      </c>
      <c r="F2199" s="9">
        <v>33</v>
      </c>
      <c r="G2199" s="9">
        <v>13.5</v>
      </c>
      <c r="H2199" s="13"/>
      <c r="I2199" s="9" t="s">
        <v>16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</row>
    <row r="2200" spans="1:27" ht="12.75">
      <c r="A2200" s="10">
        <v>45604</v>
      </c>
      <c r="B2200" s="9" t="s">
        <v>19</v>
      </c>
      <c r="C2200" s="11">
        <v>6846.49</v>
      </c>
      <c r="D2200" s="9">
        <v>78</v>
      </c>
      <c r="E2200" s="12" t="s">
        <v>425</v>
      </c>
      <c r="F2200" s="9">
        <v>11</v>
      </c>
      <c r="G2200" s="9">
        <v>12.3</v>
      </c>
      <c r="H2200" s="13"/>
      <c r="I2200" s="9" t="s">
        <v>16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</row>
    <row r="2201" spans="1:27" ht="12.75">
      <c r="A2201" s="10">
        <v>45605</v>
      </c>
      <c r="B2201" s="9" t="s">
        <v>9</v>
      </c>
      <c r="C2201" s="11">
        <v>6376.92</v>
      </c>
      <c r="D2201" s="9">
        <v>71</v>
      </c>
      <c r="E2201" s="12" t="s">
        <v>426</v>
      </c>
      <c r="F2201" s="9">
        <v>0</v>
      </c>
      <c r="G2201" s="9">
        <v>14</v>
      </c>
      <c r="H2201" s="13">
        <v>0.255</v>
      </c>
      <c r="I2201" s="9" t="s">
        <v>11</v>
      </c>
      <c r="J2201" s="10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</row>
    <row r="2202" spans="1:27" ht="12.75">
      <c r="A2202" s="10">
        <v>45605</v>
      </c>
      <c r="B2202" s="9" t="s">
        <v>21</v>
      </c>
      <c r="C2202" s="11">
        <v>14236.97</v>
      </c>
      <c r="D2202" s="9">
        <v>111</v>
      </c>
      <c r="E2202" s="12" t="s">
        <v>427</v>
      </c>
      <c r="F2202" s="9">
        <v>11</v>
      </c>
      <c r="G2202" s="9">
        <v>12.65</v>
      </c>
      <c r="H2202" s="13">
        <v>0.28499999999999998</v>
      </c>
      <c r="I2202" s="9" t="s">
        <v>11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</row>
    <row r="2203" spans="1:27" ht="12.75">
      <c r="A2203" s="10">
        <v>45605</v>
      </c>
      <c r="B2203" s="9" t="s">
        <v>12</v>
      </c>
      <c r="C2203" s="11">
        <v>6499.52</v>
      </c>
      <c r="D2203" s="9">
        <v>69</v>
      </c>
      <c r="E2203" s="12" t="s">
        <v>428</v>
      </c>
      <c r="F2203" s="9">
        <v>7</v>
      </c>
      <c r="G2203" s="9">
        <v>10</v>
      </c>
      <c r="H2203" s="13">
        <v>0.28699999999999998</v>
      </c>
      <c r="I2203" s="9" t="s">
        <v>11</v>
      </c>
      <c r="J2203" s="10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</row>
    <row r="2204" spans="1:27" ht="12.75">
      <c r="A2204" s="10">
        <v>45605</v>
      </c>
      <c r="B2204" s="9" t="s">
        <v>14</v>
      </c>
      <c r="C2204" s="11">
        <v>7431.72</v>
      </c>
      <c r="D2204" s="9">
        <v>90</v>
      </c>
      <c r="E2204" s="12" t="s">
        <v>147</v>
      </c>
      <c r="F2204" s="9">
        <v>22</v>
      </c>
      <c r="G2204" s="9">
        <v>7.7</v>
      </c>
      <c r="H2204" s="13"/>
      <c r="I2204" s="9" t="s">
        <v>16</v>
      </c>
      <c r="J2204" s="10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</row>
    <row r="2205" spans="1:27" ht="12.75">
      <c r="A2205" s="10">
        <v>45605</v>
      </c>
      <c r="B2205" s="9" t="s">
        <v>17</v>
      </c>
      <c r="C2205" s="11">
        <v>10667.74</v>
      </c>
      <c r="D2205" s="9">
        <v>127</v>
      </c>
      <c r="E2205" s="12" t="s">
        <v>429</v>
      </c>
      <c r="F2205" s="9">
        <v>57</v>
      </c>
      <c r="G2205" s="9">
        <v>22</v>
      </c>
      <c r="H2205" s="13"/>
      <c r="I2205" s="9" t="s">
        <v>16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</row>
    <row r="2206" spans="1:27" ht="12.75">
      <c r="A2206" s="10">
        <v>45605</v>
      </c>
      <c r="B2206" s="9" t="s">
        <v>19</v>
      </c>
      <c r="C2206" s="11">
        <v>9694.94</v>
      </c>
      <c r="D2206" s="9">
        <v>117</v>
      </c>
      <c r="E2206" s="12" t="s">
        <v>430</v>
      </c>
      <c r="F2206" s="9">
        <v>39</v>
      </c>
      <c r="G2206" s="9">
        <v>19</v>
      </c>
      <c r="H2206" s="13"/>
      <c r="I2206" s="9" t="s">
        <v>16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</row>
    <row r="2207" spans="1:27" ht="12.75">
      <c r="A2207" s="10">
        <v>45606</v>
      </c>
      <c r="B2207" s="9" t="s">
        <v>9</v>
      </c>
      <c r="C2207" s="11">
        <v>6801.12</v>
      </c>
      <c r="D2207" s="9">
        <v>67</v>
      </c>
      <c r="E2207" s="12" t="s">
        <v>160</v>
      </c>
      <c r="F2207" s="9">
        <v>0</v>
      </c>
      <c r="G2207" s="9">
        <v>15.25</v>
      </c>
      <c r="H2207" s="13">
        <v>0.23699999999999999</v>
      </c>
      <c r="I2207" s="9" t="s">
        <v>11</v>
      </c>
      <c r="J2207" s="10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 spans="1:27" ht="12.75">
      <c r="A2208" s="10">
        <v>45606</v>
      </c>
      <c r="B2208" s="9" t="s">
        <v>21</v>
      </c>
      <c r="C2208" s="11">
        <v>10000.32</v>
      </c>
      <c r="D2208" s="9">
        <v>106</v>
      </c>
      <c r="E2208" s="12" t="s">
        <v>431</v>
      </c>
      <c r="F2208" s="9">
        <v>1</v>
      </c>
      <c r="G2208" s="9">
        <v>10.62</v>
      </c>
      <c r="H2208" s="13">
        <v>0.28999999999999998</v>
      </c>
      <c r="I2208" s="9" t="s">
        <v>11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</row>
    <row r="2209" spans="1:27" ht="12.75">
      <c r="A2209" s="10">
        <v>45606</v>
      </c>
      <c r="B2209" s="9" t="s">
        <v>12</v>
      </c>
      <c r="C2209" s="11">
        <v>4202.76</v>
      </c>
      <c r="D2209" s="9">
        <v>50</v>
      </c>
      <c r="E2209" s="12" t="s">
        <v>432</v>
      </c>
      <c r="F2209" s="9">
        <v>1</v>
      </c>
      <c r="G2209" s="9">
        <v>6.2</v>
      </c>
      <c r="H2209" s="13">
        <v>0.29799999999999999</v>
      </c>
      <c r="I2209" s="9" t="s">
        <v>11</v>
      </c>
      <c r="J2209" s="10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 spans="1:27" ht="12.75">
      <c r="A2210" s="10">
        <v>45606</v>
      </c>
      <c r="B2210" s="9" t="s">
        <v>14</v>
      </c>
      <c r="C2210" s="11">
        <v>7367</v>
      </c>
      <c r="D2210" s="9">
        <v>92</v>
      </c>
      <c r="E2210" s="12" t="s">
        <v>433</v>
      </c>
      <c r="F2210" s="9">
        <v>3</v>
      </c>
      <c r="G2210" s="9">
        <v>12.6</v>
      </c>
      <c r="H2210" s="13"/>
      <c r="I2210" s="9" t="s">
        <v>16</v>
      </c>
      <c r="J2210" s="10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</row>
    <row r="2211" spans="1:27" ht="12.75">
      <c r="A2211" s="10">
        <v>45606</v>
      </c>
      <c r="B2211" s="9" t="s">
        <v>17</v>
      </c>
      <c r="C2211" s="11">
        <v>10791.67</v>
      </c>
      <c r="D2211" s="9">
        <v>118</v>
      </c>
      <c r="E2211" s="12" t="s">
        <v>434</v>
      </c>
      <c r="F2211" s="9">
        <v>8</v>
      </c>
      <c r="G2211" s="9">
        <v>13</v>
      </c>
      <c r="H2211" s="13"/>
      <c r="I2211" s="9" t="s">
        <v>16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</row>
    <row r="2212" spans="1:27" ht="12.75">
      <c r="A2212" s="10">
        <v>45606</v>
      </c>
      <c r="B2212" s="9" t="s">
        <v>19</v>
      </c>
      <c r="C2212" s="11">
        <v>6562.16</v>
      </c>
      <c r="D2212" s="9">
        <v>73</v>
      </c>
      <c r="E2212" s="12" t="s">
        <v>435</v>
      </c>
      <c r="F2212" s="9">
        <v>4</v>
      </c>
      <c r="G2212" s="9">
        <v>9.5</v>
      </c>
      <c r="H2212" s="13"/>
      <c r="I2212" s="9" t="s">
        <v>16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</row>
    <row r="2213" spans="1:27" ht="12.75">
      <c r="A2213" s="10">
        <v>45607</v>
      </c>
      <c r="B2213" s="9" t="s">
        <v>21</v>
      </c>
      <c r="C2213" s="11">
        <v>3486.06</v>
      </c>
      <c r="D2213" s="9">
        <v>39</v>
      </c>
      <c r="E2213" s="12" t="s">
        <v>193</v>
      </c>
      <c r="F2213" s="9">
        <v>0</v>
      </c>
      <c r="G2213" s="9">
        <v>12</v>
      </c>
      <c r="H2213" s="13">
        <v>0.26</v>
      </c>
      <c r="I2213" s="9" t="s">
        <v>11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</row>
    <row r="2214" spans="1:27" ht="12.75">
      <c r="A2214" s="10">
        <v>45607</v>
      </c>
      <c r="B2214" s="9" t="s">
        <v>9</v>
      </c>
      <c r="C2214" s="11">
        <v>2362.2199999999998</v>
      </c>
      <c r="D2214" s="9">
        <v>30</v>
      </c>
      <c r="E2214" s="12" t="s">
        <v>259</v>
      </c>
      <c r="F2214" s="9">
        <v>0</v>
      </c>
      <c r="G2214" s="9">
        <v>12</v>
      </c>
      <c r="H2214" s="13">
        <v>0.26400000000000001</v>
      </c>
      <c r="I2214" s="9" t="s">
        <v>11</v>
      </c>
      <c r="J2214" s="10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</row>
    <row r="2215" spans="1:27" ht="12.75">
      <c r="A2215" s="10">
        <v>45607</v>
      </c>
      <c r="B2215" s="9" t="s">
        <v>12</v>
      </c>
      <c r="C2215" s="11">
        <v>1762.78</v>
      </c>
      <c r="D2215" s="9">
        <v>19</v>
      </c>
      <c r="E2215" s="12" t="s">
        <v>436</v>
      </c>
      <c r="F2215" s="9">
        <v>0</v>
      </c>
      <c r="G2215" s="9">
        <v>8</v>
      </c>
      <c r="H2215" s="13">
        <v>0.314</v>
      </c>
      <c r="I2215" s="9" t="s">
        <v>11</v>
      </c>
      <c r="J2215" s="10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</row>
    <row r="2216" spans="1:27" ht="12.75">
      <c r="A2216" s="10">
        <v>45607</v>
      </c>
      <c r="B2216" s="9" t="s">
        <v>14</v>
      </c>
      <c r="C2216" s="11">
        <v>2690.94</v>
      </c>
      <c r="D2216" s="9">
        <v>31</v>
      </c>
      <c r="E2216" s="12" t="s">
        <v>437</v>
      </c>
      <c r="F2216" s="9">
        <v>0</v>
      </c>
      <c r="G2216" s="9">
        <v>10.33</v>
      </c>
      <c r="H2216" s="13"/>
      <c r="I2216" s="9" t="s">
        <v>16</v>
      </c>
      <c r="J2216" s="10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</row>
    <row r="2217" spans="1:27" ht="12.75">
      <c r="A2217" s="10">
        <v>45607</v>
      </c>
      <c r="B2217" s="9" t="s">
        <v>17</v>
      </c>
      <c r="C2217" s="11">
        <v>4672.1000000000004</v>
      </c>
      <c r="D2217" s="9">
        <v>56</v>
      </c>
      <c r="E2217" s="12" t="s">
        <v>438</v>
      </c>
      <c r="F2217" s="9">
        <v>0</v>
      </c>
      <c r="G2217" s="9">
        <v>10.5</v>
      </c>
      <c r="H2217" s="13"/>
      <c r="I2217" s="9" t="s">
        <v>16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</row>
    <row r="2218" spans="1:27" ht="12.75">
      <c r="A2218" s="10">
        <v>45607</v>
      </c>
      <c r="B2218" s="9" t="s">
        <v>19</v>
      </c>
      <c r="C2218" s="11">
        <v>1902.26</v>
      </c>
      <c r="D2218" s="9">
        <v>25</v>
      </c>
      <c r="E2218" s="12" t="s">
        <v>439</v>
      </c>
      <c r="F2218" s="9">
        <v>0</v>
      </c>
      <c r="G2218" s="9">
        <v>7</v>
      </c>
      <c r="H2218" s="13"/>
      <c r="I2218" s="9" t="s">
        <v>16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</row>
    <row r="2219" spans="1:27" ht="12.75">
      <c r="A2219" s="10">
        <v>45608</v>
      </c>
      <c r="B2219" s="9" t="s">
        <v>9</v>
      </c>
      <c r="C2219" s="11">
        <v>4375.01</v>
      </c>
      <c r="D2219" s="9">
        <v>45</v>
      </c>
      <c r="E2219" s="12" t="s">
        <v>160</v>
      </c>
      <c r="F2219" s="9">
        <v>0</v>
      </c>
      <c r="G2219" s="9">
        <v>12</v>
      </c>
      <c r="H2219" s="13">
        <v>0.29499999999999998</v>
      </c>
      <c r="I2219" s="9" t="s">
        <v>11</v>
      </c>
      <c r="J2219" s="10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</row>
    <row r="2220" spans="1:27" ht="12.75">
      <c r="A2220" s="10">
        <v>45608</v>
      </c>
      <c r="B2220" s="9" t="s">
        <v>21</v>
      </c>
      <c r="C2220" s="11">
        <v>6726.13</v>
      </c>
      <c r="D2220" s="9">
        <v>68</v>
      </c>
      <c r="E2220" s="12" t="s">
        <v>56</v>
      </c>
      <c r="F2220" s="9">
        <v>2</v>
      </c>
      <c r="G2220" s="9">
        <v>11.4</v>
      </c>
      <c r="H2220" s="13">
        <v>0.314</v>
      </c>
      <c r="I2220" s="9" t="s">
        <v>11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</row>
    <row r="2221" spans="1:27" ht="12.75">
      <c r="A2221" s="10">
        <v>45608</v>
      </c>
      <c r="B2221" s="9" t="s">
        <v>12</v>
      </c>
      <c r="C2221" s="11">
        <v>5271.59</v>
      </c>
      <c r="D2221" s="9">
        <v>40</v>
      </c>
      <c r="E2221" s="12" t="s">
        <v>440</v>
      </c>
      <c r="F2221" s="9">
        <v>4</v>
      </c>
      <c r="G2221" s="9">
        <v>7.5</v>
      </c>
      <c r="H2221" s="13">
        <v>0.40400000000000003</v>
      </c>
      <c r="I2221" s="9" t="s">
        <v>11</v>
      </c>
      <c r="J2221" s="10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</row>
    <row r="2222" spans="1:27" ht="12.75">
      <c r="A2222" s="10">
        <v>45608</v>
      </c>
      <c r="B2222" s="9" t="s">
        <v>14</v>
      </c>
      <c r="C2222" s="11">
        <v>3265.1</v>
      </c>
      <c r="D2222" s="9">
        <v>39</v>
      </c>
      <c r="E2222" s="12" t="s">
        <v>441</v>
      </c>
      <c r="F2222" s="9">
        <v>5</v>
      </c>
      <c r="G2222" s="9">
        <v>8.66</v>
      </c>
      <c r="H2222" s="13"/>
      <c r="I2222" s="9" t="s">
        <v>16</v>
      </c>
      <c r="J2222" s="10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</row>
    <row r="2223" spans="1:27" ht="12.75">
      <c r="A2223" s="10">
        <v>45608</v>
      </c>
      <c r="B2223" s="9" t="s">
        <v>17</v>
      </c>
      <c r="C2223" s="11">
        <v>5853.11</v>
      </c>
      <c r="D2223" s="9">
        <v>62</v>
      </c>
      <c r="E2223" s="12" t="s">
        <v>442</v>
      </c>
      <c r="F2223" s="9">
        <v>3</v>
      </c>
      <c r="G2223" s="9">
        <v>9.8000000000000007</v>
      </c>
      <c r="H2223" s="13"/>
      <c r="I2223" s="9" t="s">
        <v>16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</row>
    <row r="2224" spans="1:27" ht="12.75">
      <c r="A2224" s="10">
        <v>45608</v>
      </c>
      <c r="B2224" s="9" t="s">
        <v>19</v>
      </c>
      <c r="C2224" s="11">
        <v>4462</v>
      </c>
      <c r="D2224" s="9">
        <v>46</v>
      </c>
      <c r="E2224" s="12" t="s">
        <v>443</v>
      </c>
      <c r="F2224" s="9">
        <v>3</v>
      </c>
      <c r="G2224" s="9">
        <v>10.5</v>
      </c>
      <c r="H2224" s="13"/>
      <c r="I2224" s="9" t="s">
        <v>16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</row>
    <row r="2225" spans="1:27" ht="12.75">
      <c r="A2225" s="10">
        <v>45609</v>
      </c>
      <c r="B2225" s="9" t="s">
        <v>9</v>
      </c>
      <c r="C2225" s="11">
        <v>3330.8</v>
      </c>
      <c r="D2225" s="9">
        <v>42</v>
      </c>
      <c r="E2225" s="12" t="s">
        <v>104</v>
      </c>
      <c r="F2225" s="9">
        <v>0</v>
      </c>
      <c r="G2225" s="9">
        <v>10.67</v>
      </c>
      <c r="H2225" s="13">
        <v>0.27600000000000002</v>
      </c>
      <c r="I2225" s="9" t="s">
        <v>11</v>
      </c>
      <c r="J2225" s="10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</row>
    <row r="2226" spans="1:27" ht="12.75">
      <c r="A2226" s="10">
        <v>45609</v>
      </c>
      <c r="B2226" s="9" t="s">
        <v>12</v>
      </c>
      <c r="C2226" s="11">
        <v>3726.96</v>
      </c>
      <c r="D2226" s="9">
        <v>42</v>
      </c>
      <c r="E2226" s="12" t="s">
        <v>444</v>
      </c>
      <c r="F2226" s="9">
        <v>0</v>
      </c>
      <c r="G2226" s="9">
        <v>7.5</v>
      </c>
      <c r="H2226" s="13">
        <v>0.29399999999999998</v>
      </c>
      <c r="I2226" s="9" t="s">
        <v>11</v>
      </c>
      <c r="J2226" s="10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</row>
    <row r="2227" spans="1:27" ht="12.75">
      <c r="A2227" s="10">
        <v>45609</v>
      </c>
      <c r="B2227" s="9" t="s">
        <v>21</v>
      </c>
      <c r="C2227" s="11">
        <v>6427.78</v>
      </c>
      <c r="D2227" s="9">
        <v>70</v>
      </c>
      <c r="E2227" s="12" t="s">
        <v>86</v>
      </c>
      <c r="F2227" s="9">
        <v>1</v>
      </c>
      <c r="G2227" s="9">
        <v>11.8</v>
      </c>
      <c r="H2227" s="13">
        <v>0.30099999999999999</v>
      </c>
      <c r="I2227" s="9" t="s">
        <v>11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</row>
    <row r="2228" spans="1:27" ht="12.75">
      <c r="A2228" s="10">
        <v>45609</v>
      </c>
      <c r="B2228" s="9" t="s">
        <v>14</v>
      </c>
      <c r="C2228" s="11">
        <v>4740.79</v>
      </c>
      <c r="D2228" s="9">
        <v>59</v>
      </c>
      <c r="E2228" s="12" t="s">
        <v>445</v>
      </c>
      <c r="F2228" s="9">
        <v>25</v>
      </c>
      <c r="G2228" s="9">
        <v>15.33</v>
      </c>
      <c r="H2228" s="13"/>
      <c r="I2228" s="9" t="s">
        <v>16</v>
      </c>
      <c r="J2228" s="10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</row>
    <row r="2229" spans="1:27" ht="12.75">
      <c r="A2229" s="10">
        <v>45609</v>
      </c>
      <c r="B2229" s="9" t="s">
        <v>17</v>
      </c>
      <c r="C2229" s="11">
        <v>6898.75</v>
      </c>
      <c r="D2229" s="9">
        <v>84</v>
      </c>
      <c r="E2229" s="12" t="s">
        <v>271</v>
      </c>
      <c r="F2229" s="9">
        <v>38</v>
      </c>
      <c r="G2229" s="9">
        <v>16.5</v>
      </c>
      <c r="H2229" s="13"/>
      <c r="I2229" s="9" t="s">
        <v>16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 spans="1:27" ht="12.75">
      <c r="A2230" s="10">
        <v>45609</v>
      </c>
      <c r="B2230" s="9" t="s">
        <v>19</v>
      </c>
      <c r="C2230" s="11">
        <v>3141.27</v>
      </c>
      <c r="D2230" s="9">
        <v>40</v>
      </c>
      <c r="E2230" s="12" t="s">
        <v>446</v>
      </c>
      <c r="F2230" s="9">
        <v>1</v>
      </c>
      <c r="G2230" s="9">
        <v>15.5</v>
      </c>
      <c r="H2230" s="13"/>
      <c r="I2230" s="9" t="s">
        <v>16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</row>
    <row r="2231" spans="1:27" ht="12.75">
      <c r="A2231" s="10">
        <v>45610</v>
      </c>
      <c r="B2231" s="9" t="s">
        <v>9</v>
      </c>
      <c r="C2231" s="11">
        <v>5797.84</v>
      </c>
      <c r="D2231" s="9">
        <v>65</v>
      </c>
      <c r="E2231" s="12" t="s">
        <v>447</v>
      </c>
      <c r="F2231" s="9">
        <v>5</v>
      </c>
      <c r="G2231" s="9">
        <v>18.329999999999998</v>
      </c>
      <c r="H2231" s="13">
        <v>0.249</v>
      </c>
      <c r="I2231" s="9" t="s">
        <v>11</v>
      </c>
      <c r="J2231" s="10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 spans="1:27" ht="12.75">
      <c r="A2232" s="10">
        <v>45610</v>
      </c>
      <c r="B2232" s="9" t="s">
        <v>21</v>
      </c>
      <c r="C2232" s="11">
        <v>10525.39</v>
      </c>
      <c r="D2232" s="9">
        <v>105</v>
      </c>
      <c r="E2232" s="12" t="s">
        <v>448</v>
      </c>
      <c r="F2232" s="9">
        <v>44</v>
      </c>
      <c r="G2232" s="9">
        <v>14.84</v>
      </c>
      <c r="H2232" s="13">
        <v>0.26500000000000001</v>
      </c>
      <c r="I2232" s="9" t="s">
        <v>11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</row>
    <row r="2233" spans="1:27" ht="12.75">
      <c r="A2233" s="10">
        <v>45610</v>
      </c>
      <c r="B2233" s="9" t="s">
        <v>12</v>
      </c>
      <c r="C2233" s="11">
        <v>6784.75</v>
      </c>
      <c r="D2233" s="9">
        <v>75</v>
      </c>
      <c r="E2233" s="12" t="s">
        <v>449</v>
      </c>
      <c r="F2233" s="9">
        <v>6</v>
      </c>
      <c r="G2233" s="9">
        <v>14.25</v>
      </c>
      <c r="H2233" s="13">
        <v>0.29199999999999998</v>
      </c>
      <c r="I2233" s="9" t="s">
        <v>11</v>
      </c>
      <c r="J2233" s="10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</row>
    <row r="2234" spans="1:27" ht="12.75">
      <c r="A2234" s="10">
        <v>45610</v>
      </c>
      <c r="B2234" s="9" t="s">
        <v>14</v>
      </c>
      <c r="C2234" s="11">
        <v>5727.77</v>
      </c>
      <c r="D2234" s="9">
        <v>65</v>
      </c>
      <c r="E2234" s="12" t="s">
        <v>450</v>
      </c>
      <c r="F2234" s="9">
        <v>1</v>
      </c>
      <c r="G2234" s="9">
        <v>11.25</v>
      </c>
      <c r="H2234" s="13"/>
      <c r="I2234" s="9" t="s">
        <v>16</v>
      </c>
      <c r="J2234" s="10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</row>
    <row r="2235" spans="1:27" ht="12.75">
      <c r="A2235" s="10">
        <v>45610</v>
      </c>
      <c r="B2235" s="9" t="s">
        <v>17</v>
      </c>
      <c r="C2235" s="11">
        <v>8444.9</v>
      </c>
      <c r="D2235" s="9">
        <v>92</v>
      </c>
      <c r="E2235" s="12" t="s">
        <v>451</v>
      </c>
      <c r="F2235" s="9">
        <v>1</v>
      </c>
      <c r="G2235" s="9">
        <v>10.199999999999999</v>
      </c>
      <c r="H2235" s="13"/>
      <c r="I2235" s="9" t="s">
        <v>16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</row>
    <row r="2236" spans="1:27" ht="12.75">
      <c r="A2236" s="10">
        <v>45610</v>
      </c>
      <c r="B2236" s="9" t="s">
        <v>19</v>
      </c>
      <c r="C2236" s="11">
        <v>5531.09</v>
      </c>
      <c r="D2236" s="9">
        <v>61</v>
      </c>
      <c r="E2236" s="12" t="s">
        <v>452</v>
      </c>
      <c r="F2236" s="9">
        <v>4</v>
      </c>
      <c r="G2236" s="9">
        <v>9.25</v>
      </c>
      <c r="H2236" s="13"/>
      <c r="I2236" s="9" t="s">
        <v>16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</row>
    <row r="2237" spans="1:27" ht="12.75">
      <c r="A2237" s="10">
        <v>45611</v>
      </c>
      <c r="B2237" s="9" t="s">
        <v>9</v>
      </c>
      <c r="C2237" s="11">
        <v>5956.45</v>
      </c>
      <c r="D2237" s="9">
        <v>65</v>
      </c>
      <c r="E2237" s="12" t="s">
        <v>453</v>
      </c>
      <c r="F2237" s="9">
        <v>1</v>
      </c>
      <c r="G2237" s="9">
        <v>14.75</v>
      </c>
      <c r="H2237" s="13">
        <v>0.27400000000000002</v>
      </c>
      <c r="I2237" s="9" t="s">
        <v>11</v>
      </c>
      <c r="J2237" s="10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</row>
    <row r="2238" spans="1:27" ht="12.75">
      <c r="A2238" s="10">
        <v>45611</v>
      </c>
      <c r="B2238" s="9" t="s">
        <v>21</v>
      </c>
      <c r="C2238" s="11">
        <v>13953.72</v>
      </c>
      <c r="D2238" s="9">
        <v>151</v>
      </c>
      <c r="E2238" s="12" t="s">
        <v>454</v>
      </c>
      <c r="F2238" s="9">
        <v>18</v>
      </c>
      <c r="G2238" s="9">
        <v>15.62</v>
      </c>
      <c r="H2238" s="13">
        <v>0.28699999999999998</v>
      </c>
      <c r="I2238" s="9" t="s">
        <v>11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</row>
    <row r="2239" spans="1:27" ht="12.75">
      <c r="A2239" s="10">
        <v>45611</v>
      </c>
      <c r="B2239" s="9" t="s">
        <v>12</v>
      </c>
      <c r="C2239" s="11">
        <v>7384.89</v>
      </c>
      <c r="D2239" s="9">
        <v>90</v>
      </c>
      <c r="E2239" s="12" t="s">
        <v>455</v>
      </c>
      <c r="F2239" s="9">
        <v>12</v>
      </c>
      <c r="G2239" s="9">
        <v>16.75</v>
      </c>
      <c r="H2239" s="13">
        <v>0.29699999999999999</v>
      </c>
      <c r="I2239" s="9" t="s">
        <v>11</v>
      </c>
      <c r="J2239" s="10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</row>
    <row r="2240" spans="1:27" ht="12.75">
      <c r="A2240" s="10">
        <v>45611</v>
      </c>
      <c r="B2240" s="9" t="s">
        <v>14</v>
      </c>
      <c r="C2240" s="11">
        <v>6934.58</v>
      </c>
      <c r="D2240" s="9">
        <v>85</v>
      </c>
      <c r="E2240" s="12" t="s">
        <v>232</v>
      </c>
      <c r="F2240" s="9">
        <v>6</v>
      </c>
      <c r="G2240" s="9">
        <v>12.8</v>
      </c>
      <c r="H2240" s="13"/>
      <c r="I2240" s="9" t="s">
        <v>16</v>
      </c>
      <c r="J2240" s="10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</row>
    <row r="2241" spans="1:27" ht="12.75">
      <c r="A2241" s="10">
        <v>45611</v>
      </c>
      <c r="B2241" s="9" t="s">
        <v>17</v>
      </c>
      <c r="C2241" s="11">
        <v>9157.1</v>
      </c>
      <c r="D2241" s="9">
        <v>108</v>
      </c>
      <c r="E2241" s="12" t="s">
        <v>432</v>
      </c>
      <c r="F2241" s="9">
        <v>1</v>
      </c>
      <c r="G2241" s="9">
        <v>13</v>
      </c>
      <c r="H2241" s="13"/>
      <c r="I2241" s="9" t="s">
        <v>16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</row>
    <row r="2242" spans="1:27" ht="12.75">
      <c r="A2242" s="10">
        <v>45611</v>
      </c>
      <c r="B2242" s="9" t="s">
        <v>19</v>
      </c>
      <c r="C2242" s="11">
        <v>5347.78</v>
      </c>
      <c r="D2242" s="9">
        <v>63</v>
      </c>
      <c r="E2242" s="12" t="s">
        <v>456</v>
      </c>
      <c r="F2242" s="9">
        <v>4</v>
      </c>
      <c r="G2242" s="9">
        <v>12.6</v>
      </c>
      <c r="H2242" s="13"/>
      <c r="I2242" s="9" t="s">
        <v>16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</row>
    <row r="2243" spans="1:27" ht="12.75">
      <c r="A2243" s="10">
        <v>45612</v>
      </c>
      <c r="B2243" s="9" t="s">
        <v>9</v>
      </c>
      <c r="C2243" s="11">
        <v>6279.82</v>
      </c>
      <c r="D2243" s="9">
        <v>67</v>
      </c>
      <c r="E2243" s="12" t="s">
        <v>457</v>
      </c>
      <c r="F2243" s="9">
        <v>0</v>
      </c>
      <c r="G2243" s="9">
        <v>14.75</v>
      </c>
      <c r="H2243" s="13">
        <v>0.253</v>
      </c>
      <c r="I2243" s="9" t="s">
        <v>11</v>
      </c>
      <c r="J2243" s="10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</row>
    <row r="2244" spans="1:27" ht="12.75">
      <c r="A2244" s="10">
        <v>45612</v>
      </c>
      <c r="B2244" s="9" t="s">
        <v>21</v>
      </c>
      <c r="C2244" s="11">
        <v>8797.16</v>
      </c>
      <c r="D2244" s="28">
        <v>90</v>
      </c>
      <c r="E2244" s="12" t="s">
        <v>458</v>
      </c>
      <c r="F2244" s="9">
        <v>0</v>
      </c>
      <c r="G2244" s="9">
        <v>10</v>
      </c>
      <c r="H2244" s="13">
        <v>0.28399999999999997</v>
      </c>
      <c r="I2244" s="9" t="s">
        <v>11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</row>
    <row r="2245" spans="1:27" ht="12.75">
      <c r="A2245" s="10">
        <v>45612</v>
      </c>
      <c r="B2245" s="9" t="s">
        <v>12</v>
      </c>
      <c r="C2245" s="11">
        <v>5771.06</v>
      </c>
      <c r="D2245" s="9">
        <v>68</v>
      </c>
      <c r="E2245" s="12" t="s">
        <v>459</v>
      </c>
      <c r="F2245" s="9">
        <v>0</v>
      </c>
      <c r="G2245" s="9">
        <v>9</v>
      </c>
      <c r="H2245" s="13">
        <v>0.30199999999999999</v>
      </c>
      <c r="I2245" s="9" t="s">
        <v>11</v>
      </c>
      <c r="J2245" s="10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</row>
    <row r="2246" spans="1:27" ht="12.75">
      <c r="A2246" s="10">
        <v>45612</v>
      </c>
      <c r="B2246" s="9" t="s">
        <v>14</v>
      </c>
      <c r="C2246" s="11">
        <v>7029</v>
      </c>
      <c r="D2246" s="9">
        <v>79</v>
      </c>
      <c r="E2246" s="12" t="s">
        <v>460</v>
      </c>
      <c r="F2246" s="9">
        <v>5</v>
      </c>
      <c r="G2246" s="9">
        <v>10.4</v>
      </c>
      <c r="H2246" s="13"/>
      <c r="I2246" s="9" t="s">
        <v>16</v>
      </c>
      <c r="J2246" s="10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</row>
    <row r="2247" spans="1:27" ht="12.75">
      <c r="A2247" s="10">
        <v>45612</v>
      </c>
      <c r="B2247" s="9" t="s">
        <v>17</v>
      </c>
      <c r="C2247" s="11">
        <v>8581.1299999999992</v>
      </c>
      <c r="D2247" s="9">
        <v>97</v>
      </c>
      <c r="E2247" s="12" t="s">
        <v>461</v>
      </c>
      <c r="F2247" s="9">
        <v>1</v>
      </c>
      <c r="G2247" s="9">
        <v>12.6</v>
      </c>
      <c r="H2247" s="13"/>
      <c r="I2247" s="9" t="s">
        <v>16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</row>
    <row r="2248" spans="1:27" ht="12.75">
      <c r="A2248" s="10">
        <v>45612</v>
      </c>
      <c r="B2248" s="9" t="s">
        <v>19</v>
      </c>
      <c r="C2248" s="11">
        <v>5496.82</v>
      </c>
      <c r="D2248" s="9">
        <v>62</v>
      </c>
      <c r="E2248" s="12" t="s">
        <v>462</v>
      </c>
      <c r="F2248" s="9">
        <v>5</v>
      </c>
      <c r="G2248" s="9">
        <v>11.75</v>
      </c>
      <c r="H2248" s="13"/>
      <c r="I2248" s="9" t="s">
        <v>16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</row>
    <row r="2249" spans="1:27" ht="12.75">
      <c r="A2249" s="10">
        <v>45613</v>
      </c>
      <c r="B2249" s="9" t="s">
        <v>21</v>
      </c>
      <c r="C2249" s="11">
        <v>8293.15</v>
      </c>
      <c r="D2249" s="9">
        <v>92</v>
      </c>
      <c r="E2249" s="12" t="s">
        <v>463</v>
      </c>
      <c r="F2249" s="9">
        <v>0</v>
      </c>
      <c r="G2249" s="9">
        <v>10</v>
      </c>
      <c r="H2249" s="13">
        <v>0.248</v>
      </c>
      <c r="I2249" s="9" t="s">
        <v>11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</row>
    <row r="2250" spans="1:27" ht="12.75">
      <c r="A2250" s="10">
        <v>45613</v>
      </c>
      <c r="B2250" s="9" t="s">
        <v>12</v>
      </c>
      <c r="C2250" s="11">
        <v>4894.46</v>
      </c>
      <c r="D2250" s="9">
        <v>52</v>
      </c>
      <c r="E2250" s="12" t="s">
        <v>464</v>
      </c>
      <c r="F2250" s="9">
        <v>0</v>
      </c>
      <c r="G2250" s="9">
        <v>8.1999999999999993</v>
      </c>
      <c r="H2250" s="13">
        <v>0.26400000000000001</v>
      </c>
      <c r="I2250" s="9" t="s">
        <v>11</v>
      </c>
      <c r="J2250" s="10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</row>
    <row r="2251" spans="1:27" ht="12.75">
      <c r="A2251" s="10">
        <v>45613</v>
      </c>
      <c r="B2251" s="9" t="s">
        <v>9</v>
      </c>
      <c r="C2251" s="11">
        <v>6010.94</v>
      </c>
      <c r="D2251" s="9">
        <v>71</v>
      </c>
      <c r="E2251" s="12" t="s">
        <v>465</v>
      </c>
      <c r="F2251" s="9">
        <v>0</v>
      </c>
      <c r="G2251" s="9">
        <v>16.25</v>
      </c>
      <c r="H2251" s="13">
        <v>0.27</v>
      </c>
      <c r="I2251" s="9" t="s">
        <v>11</v>
      </c>
      <c r="J2251" s="10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 spans="1:27" ht="12.75">
      <c r="A2252" s="10">
        <v>45613</v>
      </c>
      <c r="B2252" s="9" t="s">
        <v>14</v>
      </c>
      <c r="C2252" s="11">
        <v>7321.64</v>
      </c>
      <c r="D2252" s="9">
        <v>86</v>
      </c>
      <c r="E2252" s="12" t="s">
        <v>466</v>
      </c>
      <c r="F2252" s="9">
        <v>6</v>
      </c>
      <c r="G2252" s="9">
        <v>12.6</v>
      </c>
      <c r="H2252" s="13"/>
      <c r="I2252" s="9" t="s">
        <v>16</v>
      </c>
      <c r="J2252" s="10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</row>
    <row r="2253" spans="1:27" ht="12.75">
      <c r="A2253" s="10">
        <v>45613</v>
      </c>
      <c r="B2253" s="9" t="s">
        <v>17</v>
      </c>
      <c r="C2253" s="11">
        <v>8630.01</v>
      </c>
      <c r="D2253" s="9">
        <v>96</v>
      </c>
      <c r="E2253" s="12" t="s">
        <v>467</v>
      </c>
      <c r="F2253" s="9">
        <v>1</v>
      </c>
      <c r="G2253" s="9">
        <v>10.199999999999999</v>
      </c>
      <c r="H2253" s="13"/>
      <c r="I2253" s="9" t="s">
        <v>16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 spans="1:27" ht="12.75">
      <c r="A2254" s="10">
        <v>45613</v>
      </c>
      <c r="B2254" s="9" t="s">
        <v>19</v>
      </c>
      <c r="C2254" s="11">
        <v>6544.33</v>
      </c>
      <c r="D2254" s="9">
        <v>83</v>
      </c>
      <c r="E2254" s="12" t="s">
        <v>468</v>
      </c>
      <c r="F2254" s="9">
        <v>1</v>
      </c>
      <c r="G2254" s="9">
        <v>9</v>
      </c>
      <c r="H2254" s="13"/>
      <c r="I2254" s="9" t="s">
        <v>16</v>
      </c>
      <c r="J2254" s="9" t="s">
        <v>469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</row>
    <row r="2255" spans="1:27" ht="12.75">
      <c r="A2255" s="10">
        <v>45614</v>
      </c>
      <c r="B2255" s="9" t="s">
        <v>9</v>
      </c>
      <c r="C2255" s="11">
        <v>2563.4899999999998</v>
      </c>
      <c r="D2255" s="9">
        <v>33</v>
      </c>
      <c r="E2255" s="12" t="s">
        <v>470</v>
      </c>
      <c r="F2255" s="9">
        <v>0</v>
      </c>
      <c r="G2255" s="9">
        <v>8</v>
      </c>
      <c r="H2255" s="13">
        <v>0.26200000000000001</v>
      </c>
      <c r="I2255" s="9" t="s">
        <v>11</v>
      </c>
      <c r="J2255" s="10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</row>
    <row r="2256" spans="1:27" ht="12.75">
      <c r="A2256" s="10">
        <v>45614</v>
      </c>
      <c r="B2256" s="9" t="s">
        <v>12</v>
      </c>
      <c r="C2256" s="11">
        <v>1503.66</v>
      </c>
      <c r="D2256" s="9">
        <v>17</v>
      </c>
      <c r="E2256" s="12" t="s">
        <v>67</v>
      </c>
      <c r="F2256" s="9">
        <v>0</v>
      </c>
      <c r="G2256" s="9">
        <v>6.5</v>
      </c>
      <c r="H2256" s="13">
        <v>0.26700000000000002</v>
      </c>
      <c r="I2256" s="9" t="s">
        <v>11</v>
      </c>
      <c r="J2256" s="10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</row>
    <row r="2257" spans="1:27" ht="12.75">
      <c r="A2257" s="10">
        <v>45614</v>
      </c>
      <c r="B2257" s="9" t="s">
        <v>21</v>
      </c>
      <c r="C2257" s="11">
        <v>3360.12</v>
      </c>
      <c r="D2257" s="9">
        <v>41</v>
      </c>
      <c r="E2257" s="12" t="s">
        <v>471</v>
      </c>
      <c r="F2257" s="9">
        <v>0</v>
      </c>
      <c r="G2257" s="9">
        <v>11.67</v>
      </c>
      <c r="H2257" s="13">
        <v>0.28599999999999998</v>
      </c>
      <c r="I2257" s="9" t="s">
        <v>11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</row>
    <row r="2258" spans="1:27" ht="12.75">
      <c r="A2258" s="10">
        <v>45614</v>
      </c>
      <c r="B2258" s="9" t="s">
        <v>14</v>
      </c>
      <c r="C2258" s="11">
        <v>2737.76</v>
      </c>
      <c r="D2258" s="9">
        <v>31</v>
      </c>
      <c r="E2258" s="12" t="s">
        <v>472</v>
      </c>
      <c r="F2258" s="9">
        <v>1</v>
      </c>
      <c r="G2258" s="9">
        <v>7.33</v>
      </c>
      <c r="H2258" s="13"/>
      <c r="I2258" s="9" t="s">
        <v>16</v>
      </c>
      <c r="J2258" s="10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</row>
    <row r="2259" spans="1:27" ht="12.75">
      <c r="A2259" s="10">
        <v>45614</v>
      </c>
      <c r="B2259" s="9" t="s">
        <v>17</v>
      </c>
      <c r="C2259" s="11">
        <v>3911.49</v>
      </c>
      <c r="D2259" s="9">
        <v>43</v>
      </c>
      <c r="E2259" s="12" t="s">
        <v>473</v>
      </c>
      <c r="F2259" s="9">
        <v>2</v>
      </c>
      <c r="G2259" s="9">
        <v>8</v>
      </c>
      <c r="H2259" s="13"/>
      <c r="I2259" s="9" t="s">
        <v>16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</row>
    <row r="2260" spans="1:27" ht="12.75">
      <c r="A2260" s="10">
        <v>45614</v>
      </c>
      <c r="B2260" s="9" t="s">
        <v>19</v>
      </c>
      <c r="C2260" s="11">
        <v>2876.86</v>
      </c>
      <c r="D2260" s="9">
        <v>31</v>
      </c>
      <c r="E2260" s="12" t="s">
        <v>46</v>
      </c>
      <c r="F2260" s="9">
        <v>0</v>
      </c>
      <c r="G2260" s="9">
        <v>7.33</v>
      </c>
      <c r="H2260" s="13"/>
      <c r="I2260" s="9" t="s">
        <v>16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</row>
    <row r="2261" spans="1:27" ht="12.75">
      <c r="A2261" s="10">
        <v>45615</v>
      </c>
      <c r="B2261" s="9" t="s">
        <v>9</v>
      </c>
      <c r="C2261" s="11">
        <v>6812.92</v>
      </c>
      <c r="D2261" s="9">
        <v>68</v>
      </c>
      <c r="E2261" s="12" t="s">
        <v>474</v>
      </c>
      <c r="F2261" s="9">
        <v>11</v>
      </c>
      <c r="G2261" s="9">
        <v>17.670000000000002</v>
      </c>
      <c r="H2261" s="13">
        <v>0.28999999999999998</v>
      </c>
      <c r="I2261" s="9" t="s">
        <v>11</v>
      </c>
      <c r="J2261" s="10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</row>
    <row r="2262" spans="1:27" ht="12.75">
      <c r="A2262" s="10">
        <v>45615</v>
      </c>
      <c r="B2262" s="9" t="s">
        <v>12</v>
      </c>
      <c r="C2262" s="11">
        <v>5880.34</v>
      </c>
      <c r="D2262" s="9">
        <v>58</v>
      </c>
      <c r="E2262" s="12" t="s">
        <v>475</v>
      </c>
      <c r="F2262" s="9">
        <v>7</v>
      </c>
      <c r="G2262" s="9">
        <v>8.8000000000000007</v>
      </c>
      <c r="H2262" s="13">
        <v>0.32100000000000001</v>
      </c>
      <c r="I2262" s="9" t="s">
        <v>11</v>
      </c>
      <c r="J2262" s="10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</row>
    <row r="2263" spans="1:27" ht="12.75">
      <c r="A2263" s="10">
        <v>45615</v>
      </c>
      <c r="B2263" s="9" t="s">
        <v>21</v>
      </c>
      <c r="C2263" s="11">
        <v>9242.2199999999993</v>
      </c>
      <c r="D2263" s="9">
        <v>92</v>
      </c>
      <c r="E2263" s="12" t="s">
        <v>476</v>
      </c>
      <c r="F2263" s="9">
        <v>34</v>
      </c>
      <c r="G2263" s="9">
        <v>16</v>
      </c>
      <c r="H2263" s="13">
        <v>0.33</v>
      </c>
      <c r="I2263" s="9" t="s">
        <v>11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</row>
    <row r="2264" spans="1:27" ht="12.75">
      <c r="A2264" s="10">
        <v>45615</v>
      </c>
      <c r="B2264" s="9" t="s">
        <v>14</v>
      </c>
      <c r="C2264" s="11">
        <v>4676.46</v>
      </c>
      <c r="D2264" s="9">
        <v>55</v>
      </c>
      <c r="E2264" s="12" t="s">
        <v>477</v>
      </c>
      <c r="F2264" s="9">
        <v>0</v>
      </c>
      <c r="G2264" s="9">
        <v>8.6</v>
      </c>
      <c r="H2264" s="13"/>
      <c r="I2264" s="9" t="s">
        <v>16</v>
      </c>
      <c r="J2264" s="10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</row>
    <row r="2265" spans="1:27" ht="12.75">
      <c r="A2265" s="10">
        <v>45615</v>
      </c>
      <c r="B2265" s="9" t="s">
        <v>17</v>
      </c>
      <c r="C2265" s="11">
        <v>8965.07</v>
      </c>
      <c r="D2265" s="9">
        <v>93</v>
      </c>
      <c r="E2265" s="12" t="s">
        <v>302</v>
      </c>
      <c r="F2265" s="9">
        <v>12</v>
      </c>
      <c r="G2265" s="9">
        <v>8.25</v>
      </c>
      <c r="H2265" s="13"/>
      <c r="I2265" s="9" t="s">
        <v>16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</row>
    <row r="2266" spans="1:27" ht="12.75">
      <c r="A2266" s="10">
        <v>45615</v>
      </c>
      <c r="B2266" s="9" t="s">
        <v>19</v>
      </c>
      <c r="C2266" s="11">
        <v>5666.75</v>
      </c>
      <c r="D2266" s="9">
        <v>62</v>
      </c>
      <c r="E2266" s="12" t="s">
        <v>478</v>
      </c>
      <c r="F2266" s="9">
        <v>4</v>
      </c>
      <c r="G2266" s="9">
        <v>10.5</v>
      </c>
      <c r="H2266" s="13"/>
      <c r="I2266" s="9" t="s">
        <v>16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</row>
    <row r="2267" spans="1:27" ht="12.75">
      <c r="A2267" s="10">
        <v>45616</v>
      </c>
      <c r="B2267" s="9" t="s">
        <v>9</v>
      </c>
      <c r="C2267" s="11">
        <v>4832.1499999999996</v>
      </c>
      <c r="D2267" s="9">
        <v>51</v>
      </c>
      <c r="E2267" s="12" t="s">
        <v>185</v>
      </c>
      <c r="F2267" s="9">
        <v>2</v>
      </c>
      <c r="G2267" s="9">
        <v>16.670000000000002</v>
      </c>
      <c r="H2267" s="13">
        <v>0.254</v>
      </c>
      <c r="I2267" s="9" t="s">
        <v>11</v>
      </c>
      <c r="J2267" s="10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</row>
    <row r="2268" spans="1:27" ht="12.75">
      <c r="A2268" s="10">
        <v>45616</v>
      </c>
      <c r="B2268" s="9" t="s">
        <v>21</v>
      </c>
      <c r="C2268" s="11">
        <v>8310.86</v>
      </c>
      <c r="D2268" s="9">
        <v>91</v>
      </c>
      <c r="E2268" s="12" t="s">
        <v>479</v>
      </c>
      <c r="F2268" s="9">
        <v>20</v>
      </c>
      <c r="G2268" s="9">
        <v>16</v>
      </c>
      <c r="H2268" s="13">
        <v>0.26400000000000001</v>
      </c>
      <c r="I2268" s="9" t="s">
        <v>11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</row>
    <row r="2269" spans="1:27" ht="12.75">
      <c r="A2269" s="10">
        <v>45616</v>
      </c>
      <c r="B2269" s="9" t="s">
        <v>12</v>
      </c>
      <c r="C2269" s="11">
        <v>6511.43</v>
      </c>
      <c r="D2269" s="9">
        <v>64</v>
      </c>
      <c r="E2269" s="12" t="s">
        <v>480</v>
      </c>
      <c r="F2269" s="9">
        <v>7</v>
      </c>
      <c r="G2269" s="9">
        <v>14.5</v>
      </c>
      <c r="H2269" s="13">
        <v>0.29399999999999998</v>
      </c>
      <c r="I2269" s="9" t="s">
        <v>11</v>
      </c>
      <c r="J2269" s="10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</row>
    <row r="2270" spans="1:27" ht="12.75">
      <c r="A2270" s="10">
        <v>45616</v>
      </c>
      <c r="B2270" s="9" t="s">
        <v>14</v>
      </c>
      <c r="C2270" s="11">
        <v>6061.36</v>
      </c>
      <c r="D2270" s="9">
        <v>80</v>
      </c>
      <c r="E2270" s="12" t="s">
        <v>481</v>
      </c>
      <c r="F2270" s="9">
        <v>4</v>
      </c>
      <c r="G2270" s="9">
        <v>10.6</v>
      </c>
      <c r="H2270" s="13"/>
      <c r="I2270" s="9" t="s">
        <v>16</v>
      </c>
      <c r="J2270" s="10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</row>
    <row r="2271" spans="1:27" ht="12.75">
      <c r="A2271" s="10">
        <v>45616</v>
      </c>
      <c r="B2271" s="9" t="s">
        <v>17</v>
      </c>
      <c r="C2271" s="11">
        <v>9591.39</v>
      </c>
      <c r="D2271" s="9">
        <v>107</v>
      </c>
      <c r="E2271" s="12" t="s">
        <v>482</v>
      </c>
      <c r="F2271" s="9">
        <v>8</v>
      </c>
      <c r="G2271" s="9">
        <v>11.1</v>
      </c>
      <c r="H2271" s="13"/>
      <c r="I2271" s="9" t="s">
        <v>16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</row>
    <row r="2272" spans="1:27" ht="12.75">
      <c r="A2272" s="10">
        <v>45616</v>
      </c>
      <c r="B2272" s="9" t="s">
        <v>19</v>
      </c>
      <c r="C2272" s="11">
        <v>6341</v>
      </c>
      <c r="D2272" s="9">
        <v>72</v>
      </c>
      <c r="E2272" s="12" t="s">
        <v>483</v>
      </c>
      <c r="F2272" s="9">
        <v>3</v>
      </c>
      <c r="G2272" s="9">
        <v>10.6</v>
      </c>
      <c r="H2272" s="13"/>
      <c r="I2272" s="9" t="s">
        <v>16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</row>
    <row r="2273" spans="1:27" ht="12.75">
      <c r="A2273" s="10">
        <v>45617</v>
      </c>
      <c r="B2273" s="9" t="s">
        <v>9</v>
      </c>
      <c r="C2273" s="11">
        <v>4150.29</v>
      </c>
      <c r="D2273" s="9">
        <v>51</v>
      </c>
      <c r="E2273" s="12" t="s">
        <v>484</v>
      </c>
      <c r="F2273" s="9">
        <v>0</v>
      </c>
      <c r="G2273" s="9">
        <v>16</v>
      </c>
      <c r="H2273" s="13">
        <v>0.25</v>
      </c>
      <c r="I2273" s="9" t="s">
        <v>11</v>
      </c>
      <c r="J2273" s="10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 spans="1:27" ht="12.75">
      <c r="A2274" s="10">
        <v>45617</v>
      </c>
      <c r="B2274" s="9" t="s">
        <v>21</v>
      </c>
      <c r="C2274" s="11">
        <v>4541.72</v>
      </c>
      <c r="D2274" s="9">
        <v>54</v>
      </c>
      <c r="E2274" s="12" t="s">
        <v>472</v>
      </c>
      <c r="F2274" s="9">
        <v>0</v>
      </c>
      <c r="G2274" s="9">
        <v>8.33</v>
      </c>
      <c r="H2274" s="13">
        <v>0.28000000000000003</v>
      </c>
      <c r="I2274" s="9" t="s">
        <v>11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</row>
    <row r="2275" spans="1:27" ht="12.75">
      <c r="A2275" s="10">
        <v>45617</v>
      </c>
      <c r="B2275" s="9" t="s">
        <v>12</v>
      </c>
      <c r="C2275" s="11">
        <v>4991.8500000000004</v>
      </c>
      <c r="D2275" s="9">
        <v>51</v>
      </c>
      <c r="E2275" s="12" t="s">
        <v>485</v>
      </c>
      <c r="F2275" s="9">
        <v>0</v>
      </c>
      <c r="G2275" s="9">
        <v>9.5</v>
      </c>
      <c r="H2275" s="13">
        <v>0.30599999999999999</v>
      </c>
      <c r="I2275" s="9" t="s">
        <v>11</v>
      </c>
      <c r="J2275" s="10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 spans="1:27" ht="12.75">
      <c r="A2276" s="10">
        <v>45617</v>
      </c>
      <c r="B2276" s="9" t="s">
        <v>14</v>
      </c>
      <c r="C2276" s="11">
        <v>3489.31</v>
      </c>
      <c r="D2276" s="9">
        <v>44</v>
      </c>
      <c r="E2276" s="12" t="s">
        <v>486</v>
      </c>
      <c r="F2276" s="9">
        <v>2</v>
      </c>
      <c r="G2276" s="9">
        <v>9.33</v>
      </c>
      <c r="H2276" s="13"/>
      <c r="I2276" s="9" t="s">
        <v>16</v>
      </c>
      <c r="J2276" s="10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</row>
    <row r="2277" spans="1:27" ht="12.75">
      <c r="A2277" s="10">
        <v>45617</v>
      </c>
      <c r="B2277" s="9" t="s">
        <v>17</v>
      </c>
      <c r="C2277" s="11">
        <v>4414.76</v>
      </c>
      <c r="D2277" s="9">
        <v>49</v>
      </c>
      <c r="E2277" s="12" t="s">
        <v>487</v>
      </c>
      <c r="F2277" s="9">
        <v>4</v>
      </c>
      <c r="G2277" s="9">
        <v>8.5</v>
      </c>
      <c r="H2277" s="13"/>
      <c r="I2277" s="9" t="s">
        <v>16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</row>
    <row r="2278" spans="1:27" ht="12.75">
      <c r="A2278" s="10">
        <v>45617</v>
      </c>
      <c r="B2278" s="9" t="s">
        <v>19</v>
      </c>
      <c r="C2278" s="11">
        <v>3715.44</v>
      </c>
      <c r="D2278" s="9">
        <v>40</v>
      </c>
      <c r="E2278" s="12" t="s">
        <v>488</v>
      </c>
      <c r="F2278" s="9">
        <v>0</v>
      </c>
      <c r="G2278" s="9">
        <v>9.66</v>
      </c>
      <c r="H2278" s="13"/>
      <c r="I2278" s="9" t="s">
        <v>16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</row>
    <row r="2279" spans="1:27" ht="12.75">
      <c r="A2279" s="10">
        <v>45618</v>
      </c>
      <c r="B2279" s="9" t="s">
        <v>9</v>
      </c>
      <c r="C2279" s="11">
        <v>6270.13</v>
      </c>
      <c r="D2279" s="9">
        <v>75</v>
      </c>
      <c r="E2279" s="12" t="s">
        <v>489</v>
      </c>
      <c r="F2279" s="9">
        <v>1</v>
      </c>
      <c r="G2279" s="9">
        <v>16</v>
      </c>
      <c r="H2279" s="13">
        <v>0.27900000000000003</v>
      </c>
      <c r="I2279" s="9" t="s">
        <v>11</v>
      </c>
      <c r="J2279" s="10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</row>
    <row r="2280" spans="1:27" ht="12.75">
      <c r="A2280" s="10">
        <v>45618</v>
      </c>
      <c r="B2280" s="9" t="s">
        <v>21</v>
      </c>
      <c r="C2280" s="11">
        <v>15214.78</v>
      </c>
      <c r="D2280" s="9">
        <v>142</v>
      </c>
      <c r="E2280" s="12" t="s">
        <v>490</v>
      </c>
      <c r="F2280" s="9">
        <v>0</v>
      </c>
      <c r="G2280" s="9">
        <v>11.9</v>
      </c>
      <c r="H2280" s="13">
        <v>0.27900000000000003</v>
      </c>
      <c r="I2280" s="9" t="s">
        <v>11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</row>
    <row r="2281" spans="1:27" ht="12.75">
      <c r="A2281" s="10">
        <v>45618</v>
      </c>
      <c r="B2281" s="9" t="s">
        <v>12</v>
      </c>
      <c r="C2281" s="11">
        <v>7533.71</v>
      </c>
      <c r="D2281" s="9">
        <v>91</v>
      </c>
      <c r="E2281" s="12" t="s">
        <v>491</v>
      </c>
      <c r="F2281" s="9">
        <v>17</v>
      </c>
      <c r="G2281" s="9">
        <v>11.8</v>
      </c>
      <c r="H2281" s="13">
        <v>0.29699999999999999</v>
      </c>
      <c r="I2281" s="9" t="s">
        <v>11</v>
      </c>
      <c r="J2281" s="10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</row>
    <row r="2282" spans="1:27" ht="12.75">
      <c r="A2282" s="10">
        <v>45618</v>
      </c>
      <c r="B2282" s="9" t="s">
        <v>14</v>
      </c>
      <c r="C2282" s="11">
        <v>8286.7800000000007</v>
      </c>
      <c r="D2282" s="9">
        <v>100</v>
      </c>
      <c r="E2282" s="12" t="s">
        <v>492</v>
      </c>
      <c r="F2282" s="9">
        <v>11</v>
      </c>
      <c r="G2282" s="9">
        <v>12</v>
      </c>
      <c r="H2282" s="13"/>
      <c r="I2282" s="9" t="s">
        <v>16</v>
      </c>
      <c r="J2282" s="10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</row>
    <row r="2283" spans="1:27" ht="12.75">
      <c r="A2283" s="10">
        <v>45618</v>
      </c>
      <c r="B2283" s="9" t="s">
        <v>17</v>
      </c>
      <c r="C2283" s="11">
        <v>12165.79</v>
      </c>
      <c r="D2283" s="9">
        <v>134</v>
      </c>
      <c r="E2283" s="12" t="s">
        <v>493</v>
      </c>
      <c r="F2283" s="9">
        <v>67</v>
      </c>
      <c r="G2283" s="9">
        <v>16.100000000000001</v>
      </c>
      <c r="H2283" s="13"/>
      <c r="I2283" s="9" t="s">
        <v>16</v>
      </c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</row>
    <row r="2284" spans="1:27" ht="12.75">
      <c r="A2284" s="10">
        <v>45618</v>
      </c>
      <c r="B2284" s="9" t="s">
        <v>19</v>
      </c>
      <c r="C2284" s="11">
        <v>7756.47</v>
      </c>
      <c r="D2284" s="9">
        <v>90</v>
      </c>
      <c r="E2284" s="12" t="s">
        <v>494</v>
      </c>
      <c r="F2284" s="9">
        <v>7</v>
      </c>
      <c r="G2284" s="9"/>
      <c r="H2284" s="13"/>
      <c r="I2284" s="9" t="s">
        <v>16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</row>
    <row r="2285" spans="1:27" ht="12.75">
      <c r="A2285" s="10">
        <v>45619</v>
      </c>
      <c r="B2285" s="9" t="s">
        <v>9</v>
      </c>
      <c r="C2285" s="11">
        <v>5634.59</v>
      </c>
      <c r="D2285" s="9">
        <v>62</v>
      </c>
      <c r="E2285" s="12" t="s">
        <v>495</v>
      </c>
      <c r="F2285" s="9">
        <v>0</v>
      </c>
      <c r="G2285" s="9">
        <v>12.5</v>
      </c>
      <c r="H2285" s="13">
        <v>0.26700000000000002</v>
      </c>
      <c r="I2285" s="9" t="s">
        <v>11</v>
      </c>
      <c r="J2285" s="10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</row>
    <row r="2286" spans="1:27" ht="12.75">
      <c r="A2286" s="10">
        <v>45619</v>
      </c>
      <c r="B2286" s="9" t="s">
        <v>21</v>
      </c>
      <c r="C2286" s="11">
        <v>12698.6</v>
      </c>
      <c r="D2286" s="9">
        <v>132</v>
      </c>
      <c r="E2286" s="12" t="s">
        <v>496</v>
      </c>
      <c r="F2286" s="9">
        <v>0</v>
      </c>
      <c r="G2286" s="9">
        <v>11.7</v>
      </c>
      <c r="H2286" s="13">
        <v>0.27200000000000002</v>
      </c>
      <c r="I2286" s="9" t="s">
        <v>11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</row>
    <row r="2287" spans="1:27" ht="12.75">
      <c r="A2287" s="10">
        <v>45619</v>
      </c>
      <c r="B2287" s="9" t="s">
        <v>12</v>
      </c>
      <c r="C2287" s="11">
        <v>5250.46</v>
      </c>
      <c r="D2287" s="9">
        <v>58</v>
      </c>
      <c r="E2287" s="12" t="s">
        <v>107</v>
      </c>
      <c r="F2287" s="9">
        <v>0</v>
      </c>
      <c r="G2287" s="9">
        <v>7.8</v>
      </c>
      <c r="H2287" s="13">
        <v>0.28299999999999997</v>
      </c>
      <c r="I2287" s="9" t="s">
        <v>11</v>
      </c>
      <c r="J2287" s="10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</row>
    <row r="2288" spans="1:27" ht="12.75">
      <c r="A2288" s="10">
        <v>45619</v>
      </c>
      <c r="B2288" s="9" t="s">
        <v>14</v>
      </c>
      <c r="C2288" s="11">
        <v>8245.89</v>
      </c>
      <c r="D2288" s="9">
        <v>101</v>
      </c>
      <c r="E2288" s="12" t="s">
        <v>497</v>
      </c>
      <c r="F2288" s="9">
        <v>8</v>
      </c>
      <c r="G2288" s="9">
        <v>20</v>
      </c>
      <c r="H2288" s="13"/>
      <c r="I2288" s="9" t="s">
        <v>16</v>
      </c>
      <c r="J2288" s="10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</row>
    <row r="2289" spans="1:27" ht="12.75">
      <c r="A2289" s="10">
        <v>45619</v>
      </c>
      <c r="B2289" s="9" t="s">
        <v>17</v>
      </c>
      <c r="C2289" s="11">
        <v>8608.74</v>
      </c>
      <c r="D2289" s="9">
        <v>92</v>
      </c>
      <c r="E2289" s="12" t="s">
        <v>498</v>
      </c>
      <c r="F2289" s="9">
        <v>3</v>
      </c>
      <c r="G2289" s="9">
        <v>9.6999999999999993</v>
      </c>
      <c r="H2289" s="13"/>
      <c r="I2289" s="9" t="s">
        <v>16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</row>
    <row r="2290" spans="1:27" ht="12.75">
      <c r="A2290" s="10">
        <v>45619</v>
      </c>
      <c r="B2290" s="9" t="s">
        <v>19</v>
      </c>
      <c r="C2290" s="11">
        <v>5675.11</v>
      </c>
      <c r="D2290" s="9">
        <v>68</v>
      </c>
      <c r="E2290" s="12" t="s">
        <v>499</v>
      </c>
      <c r="F2290" s="9">
        <v>0</v>
      </c>
      <c r="G2290" s="9">
        <v>10.5</v>
      </c>
      <c r="H2290" s="13"/>
      <c r="I2290" s="9" t="s">
        <v>16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</row>
    <row r="2291" spans="1:27" ht="12.75">
      <c r="A2291" s="10">
        <v>45620</v>
      </c>
      <c r="B2291" s="9" t="s">
        <v>21</v>
      </c>
      <c r="C2291" s="11">
        <v>9154.33</v>
      </c>
      <c r="D2291" s="9">
        <v>101</v>
      </c>
      <c r="E2291" s="12" t="s">
        <v>500</v>
      </c>
      <c r="F2291" s="9">
        <v>0</v>
      </c>
      <c r="G2291" s="9">
        <v>10</v>
      </c>
      <c r="H2291" s="13">
        <v>0.26700000000000002</v>
      </c>
      <c r="I2291" s="9" t="s">
        <v>11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</row>
    <row r="2292" spans="1:27" ht="12.75">
      <c r="A2292" s="10">
        <v>45620</v>
      </c>
      <c r="B2292" s="9" t="s">
        <v>9</v>
      </c>
      <c r="C2292" s="11">
        <v>8345.0300000000007</v>
      </c>
      <c r="D2292" s="9">
        <v>88</v>
      </c>
      <c r="E2292" s="12" t="s">
        <v>501</v>
      </c>
      <c r="F2292" s="9">
        <v>23</v>
      </c>
      <c r="G2292" s="9">
        <v>19.5</v>
      </c>
      <c r="H2292" s="13">
        <v>0.27600000000000002</v>
      </c>
      <c r="I2292" s="9" t="s">
        <v>11</v>
      </c>
      <c r="J2292" s="10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</row>
    <row r="2293" spans="1:27" ht="12.75">
      <c r="A2293" s="10">
        <v>45620</v>
      </c>
      <c r="B2293" s="9" t="s">
        <v>12</v>
      </c>
      <c r="C2293" s="11">
        <v>5344.7</v>
      </c>
      <c r="D2293" s="9">
        <v>61</v>
      </c>
      <c r="E2293" s="12" t="s">
        <v>502</v>
      </c>
      <c r="F2293" s="9">
        <v>0</v>
      </c>
      <c r="G2293" s="9">
        <v>8.4</v>
      </c>
      <c r="H2293" s="13">
        <v>0.30199999999999999</v>
      </c>
      <c r="I2293" s="9" t="s">
        <v>11</v>
      </c>
      <c r="J2293" s="10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</row>
    <row r="2294" spans="1:27" ht="12.75">
      <c r="A2294" s="10">
        <v>45620</v>
      </c>
      <c r="B2294" s="9" t="s">
        <v>14</v>
      </c>
      <c r="C2294" s="11">
        <v>6886.74</v>
      </c>
      <c r="D2294" s="9">
        <v>87</v>
      </c>
      <c r="E2294" s="12" t="s">
        <v>503</v>
      </c>
      <c r="F2294" s="9">
        <v>7</v>
      </c>
      <c r="G2294" s="9">
        <v>15</v>
      </c>
      <c r="H2294" s="13"/>
      <c r="I2294" s="9" t="s">
        <v>16</v>
      </c>
      <c r="J2294" s="10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</row>
    <row r="2295" spans="1:27" ht="12.75">
      <c r="A2295" s="10">
        <v>45620</v>
      </c>
      <c r="B2295" s="9" t="s">
        <v>17</v>
      </c>
      <c r="C2295" s="11">
        <v>9551.58</v>
      </c>
      <c r="D2295" s="9">
        <v>100</v>
      </c>
      <c r="E2295" s="12" t="s">
        <v>487</v>
      </c>
      <c r="F2295" s="9">
        <v>1</v>
      </c>
      <c r="G2295" s="9">
        <v>11</v>
      </c>
      <c r="H2295" s="13"/>
      <c r="I2295" s="9" t="s">
        <v>16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 spans="1:27" ht="12.75">
      <c r="A2296" s="10">
        <v>45620</v>
      </c>
      <c r="B2296" s="9" t="s">
        <v>19</v>
      </c>
      <c r="C2296" s="11">
        <v>5975.46</v>
      </c>
      <c r="D2296" s="9">
        <v>74</v>
      </c>
      <c r="E2296" s="12" t="s">
        <v>504</v>
      </c>
      <c r="F2296" s="9">
        <v>0</v>
      </c>
      <c r="G2296" s="9">
        <v>10.25</v>
      </c>
      <c r="H2296" s="13"/>
      <c r="I2296" s="9" t="s">
        <v>16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</row>
    <row r="2297" spans="1:27" ht="12.75">
      <c r="A2297" s="10">
        <v>45621</v>
      </c>
      <c r="B2297" s="9" t="s">
        <v>21</v>
      </c>
      <c r="C2297" s="11">
        <v>4801.24</v>
      </c>
      <c r="D2297" s="9">
        <v>54</v>
      </c>
      <c r="E2297" s="12" t="s">
        <v>505</v>
      </c>
      <c r="F2297" s="9">
        <v>0</v>
      </c>
      <c r="G2297" s="9">
        <v>12</v>
      </c>
      <c r="H2297" s="13">
        <v>0.27400000000000002</v>
      </c>
      <c r="I2297" s="9" t="s">
        <v>11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 spans="1:27" ht="12.75">
      <c r="A2298" s="10">
        <v>45621</v>
      </c>
      <c r="B2298" s="9" t="s">
        <v>12</v>
      </c>
      <c r="C2298" s="11">
        <v>2634.9</v>
      </c>
      <c r="D2298" s="9">
        <v>32</v>
      </c>
      <c r="E2298" s="12" t="s">
        <v>506</v>
      </c>
      <c r="F2298" s="9">
        <v>0</v>
      </c>
      <c r="G2298" s="9">
        <v>9</v>
      </c>
      <c r="H2298" s="13">
        <v>0.29899999999999999</v>
      </c>
      <c r="I2298" s="9" t="s">
        <v>11</v>
      </c>
      <c r="J2298" s="10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</row>
    <row r="2299" spans="1:27" ht="12.75">
      <c r="A2299" s="10">
        <v>45621</v>
      </c>
      <c r="B2299" s="9" t="s">
        <v>9</v>
      </c>
      <c r="C2299" s="11">
        <v>3336.66</v>
      </c>
      <c r="D2299" s="9">
        <v>38</v>
      </c>
      <c r="E2299" s="12" t="s">
        <v>507</v>
      </c>
      <c r="F2299" s="9">
        <v>0</v>
      </c>
      <c r="G2299" s="9">
        <v>9.67</v>
      </c>
      <c r="H2299" s="13">
        <v>0.31900000000000001</v>
      </c>
      <c r="I2299" s="9" t="s">
        <v>11</v>
      </c>
      <c r="J2299" s="10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</row>
    <row r="2300" spans="1:27" ht="12.75">
      <c r="A2300" s="10">
        <v>45621</v>
      </c>
      <c r="B2300" s="9" t="s">
        <v>14</v>
      </c>
      <c r="C2300" s="11">
        <v>2274.34</v>
      </c>
      <c r="D2300" s="9">
        <v>25</v>
      </c>
      <c r="E2300" s="12" t="s">
        <v>508</v>
      </c>
      <c r="F2300" s="9">
        <v>2</v>
      </c>
      <c r="G2300" s="9">
        <v>8</v>
      </c>
      <c r="H2300" s="13"/>
      <c r="I2300" s="9" t="s">
        <v>16</v>
      </c>
      <c r="J2300" s="10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</row>
    <row r="2301" spans="1:27" ht="12.75">
      <c r="A2301" s="10">
        <v>45621</v>
      </c>
      <c r="B2301" s="9" t="s">
        <v>17</v>
      </c>
      <c r="C2301" s="11">
        <v>3555.19</v>
      </c>
      <c r="D2301" s="9">
        <v>42</v>
      </c>
      <c r="E2301" s="12" t="s">
        <v>477</v>
      </c>
      <c r="F2301" s="9">
        <v>3</v>
      </c>
      <c r="G2301" s="9">
        <v>6</v>
      </c>
      <c r="H2301" s="13"/>
      <c r="I2301" s="9" t="s">
        <v>16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</row>
    <row r="2302" spans="1:27" ht="12.75">
      <c r="A2302" s="10">
        <v>45621</v>
      </c>
      <c r="B2302" s="9" t="s">
        <v>19</v>
      </c>
      <c r="C2302" s="11">
        <v>1534.26</v>
      </c>
      <c r="D2302" s="9">
        <v>24</v>
      </c>
      <c r="E2302" s="12" t="s">
        <v>133</v>
      </c>
      <c r="F2302" s="9">
        <v>2</v>
      </c>
      <c r="G2302" s="9">
        <v>6</v>
      </c>
      <c r="H2302" s="13"/>
      <c r="I2302" s="9" t="s">
        <v>16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</row>
    <row r="2303" spans="1:27" ht="12.75">
      <c r="A2303" s="10">
        <v>45622</v>
      </c>
      <c r="B2303" s="9" t="s">
        <v>9</v>
      </c>
      <c r="C2303" s="11">
        <v>3943.13</v>
      </c>
      <c r="D2303" s="9">
        <v>49</v>
      </c>
      <c r="E2303" s="12" t="s">
        <v>33</v>
      </c>
      <c r="F2303" s="9">
        <v>0</v>
      </c>
      <c r="G2303" s="9">
        <v>10</v>
      </c>
      <c r="H2303" s="13">
        <v>0.27500000000000002</v>
      </c>
      <c r="I2303" s="9" t="s">
        <v>11</v>
      </c>
      <c r="J2303" s="10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</row>
    <row r="2304" spans="1:27" ht="12.75">
      <c r="A2304" s="10">
        <v>45622</v>
      </c>
      <c r="B2304" s="9" t="s">
        <v>21</v>
      </c>
      <c r="C2304" s="11">
        <v>5795.56</v>
      </c>
      <c r="D2304" s="9">
        <v>64</v>
      </c>
      <c r="E2304" s="12" t="s">
        <v>509</v>
      </c>
      <c r="F2304" s="9">
        <v>0</v>
      </c>
      <c r="G2304" s="9">
        <v>8.67</v>
      </c>
      <c r="H2304" s="13">
        <v>0.315</v>
      </c>
      <c r="I2304" s="9" t="s">
        <v>11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</row>
    <row r="2305" spans="1:27" ht="12.75">
      <c r="A2305" s="10">
        <v>45622</v>
      </c>
      <c r="B2305" s="9" t="s">
        <v>12</v>
      </c>
      <c r="C2305" s="11">
        <v>2787.7</v>
      </c>
      <c r="D2305" s="9">
        <v>31</v>
      </c>
      <c r="E2305" s="12" t="s">
        <v>510</v>
      </c>
      <c r="F2305" s="9">
        <v>1</v>
      </c>
      <c r="G2305" s="9">
        <v>5.25</v>
      </c>
      <c r="H2305" s="13">
        <v>0.33700000000000002</v>
      </c>
      <c r="I2305" s="9" t="s">
        <v>11</v>
      </c>
      <c r="J2305" s="10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</row>
    <row r="2306" spans="1:27" ht="12.75">
      <c r="A2306" s="10">
        <v>45622</v>
      </c>
      <c r="B2306" s="9" t="s">
        <v>14</v>
      </c>
      <c r="C2306" s="11">
        <v>5283</v>
      </c>
      <c r="D2306" s="9">
        <v>63</v>
      </c>
      <c r="E2306" s="12" t="s">
        <v>223</v>
      </c>
      <c r="F2306" s="9">
        <v>10</v>
      </c>
      <c r="G2306" s="9">
        <v>13.66</v>
      </c>
      <c r="H2306" s="13"/>
      <c r="I2306" s="9" t="s">
        <v>16</v>
      </c>
      <c r="J2306" s="10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</row>
    <row r="2307" spans="1:27" ht="12.75">
      <c r="A2307" s="10">
        <v>45622</v>
      </c>
      <c r="B2307" s="9" t="s">
        <v>17</v>
      </c>
      <c r="C2307" s="11">
        <v>5877.25</v>
      </c>
      <c r="D2307" s="9">
        <v>64</v>
      </c>
      <c r="E2307" s="12" t="s">
        <v>157</v>
      </c>
      <c r="F2307" s="9">
        <v>3</v>
      </c>
      <c r="G2307" s="9">
        <v>10</v>
      </c>
      <c r="H2307" s="13"/>
      <c r="I2307" s="9" t="s">
        <v>16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</row>
    <row r="2308" spans="1:27" ht="12.75">
      <c r="A2308" s="10">
        <v>45622</v>
      </c>
      <c r="B2308" s="9" t="s">
        <v>19</v>
      </c>
      <c r="C2308" s="11">
        <v>2961.51</v>
      </c>
      <c r="D2308" s="9">
        <v>41</v>
      </c>
      <c r="E2308" s="12" t="s">
        <v>51</v>
      </c>
      <c r="F2308" s="9">
        <v>0</v>
      </c>
      <c r="G2308" s="9">
        <v>9.33</v>
      </c>
      <c r="H2308" s="13"/>
      <c r="I2308" s="9" t="s">
        <v>16</v>
      </c>
      <c r="J2308" s="9" t="s">
        <v>511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</row>
    <row r="2309" spans="1:27" ht="12.75">
      <c r="A2309" s="10">
        <v>45623</v>
      </c>
      <c r="B2309" s="9" t="s">
        <v>21</v>
      </c>
      <c r="C2309" s="11">
        <v>6055.47</v>
      </c>
      <c r="D2309" s="9">
        <v>74</v>
      </c>
      <c r="E2309" s="12" t="s">
        <v>512</v>
      </c>
      <c r="F2309" s="9">
        <v>1</v>
      </c>
      <c r="G2309" s="9">
        <v>11</v>
      </c>
      <c r="H2309" s="13">
        <v>0.26600000000000001</v>
      </c>
      <c r="I2309" s="9" t="s">
        <v>11</v>
      </c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</row>
    <row r="2310" spans="1:27" ht="12.75">
      <c r="A2310" s="10">
        <v>45623</v>
      </c>
      <c r="B2310" s="9" t="s">
        <v>9</v>
      </c>
      <c r="C2310" s="11">
        <v>2366.3000000000002</v>
      </c>
      <c r="D2310" s="9">
        <v>35</v>
      </c>
      <c r="E2310" s="12" t="s">
        <v>513</v>
      </c>
      <c r="F2310" s="9">
        <v>0</v>
      </c>
      <c r="G2310" s="9">
        <v>8.33</v>
      </c>
      <c r="H2310" s="13">
        <v>0.27200000000000002</v>
      </c>
      <c r="I2310" s="9" t="s">
        <v>11</v>
      </c>
      <c r="J2310" s="10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</row>
    <row r="2311" spans="1:27" ht="12.75">
      <c r="A2311" s="10">
        <v>45623</v>
      </c>
      <c r="B2311" s="9" t="s">
        <v>12</v>
      </c>
      <c r="C2311" s="11">
        <v>3343.48</v>
      </c>
      <c r="D2311" s="9">
        <v>43</v>
      </c>
      <c r="E2311" s="12" t="s">
        <v>128</v>
      </c>
      <c r="F2311" s="9">
        <v>0</v>
      </c>
      <c r="G2311" s="9">
        <v>7.25</v>
      </c>
      <c r="H2311" s="13">
        <v>0.34300000000000003</v>
      </c>
      <c r="I2311" s="9" t="s">
        <v>11</v>
      </c>
      <c r="J2311" s="10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</row>
    <row r="2312" spans="1:27" ht="12.75">
      <c r="A2312" s="10">
        <v>45623</v>
      </c>
      <c r="B2312" s="9" t="s">
        <v>14</v>
      </c>
      <c r="C2312" s="11">
        <v>2784.35</v>
      </c>
      <c r="D2312" s="9">
        <v>38</v>
      </c>
      <c r="E2312" s="12" t="s">
        <v>453</v>
      </c>
      <c r="F2312" s="9">
        <v>0</v>
      </c>
      <c r="G2312" s="9">
        <v>9.33</v>
      </c>
      <c r="H2312" s="13"/>
      <c r="I2312" s="9" t="s">
        <v>16</v>
      </c>
      <c r="J2312" s="10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</row>
    <row r="2313" spans="1:27" ht="12.75">
      <c r="A2313" s="10">
        <v>45623</v>
      </c>
      <c r="B2313" s="9" t="s">
        <v>17</v>
      </c>
      <c r="C2313" s="11">
        <v>4752.8500000000004</v>
      </c>
      <c r="D2313" s="9">
        <v>55</v>
      </c>
      <c r="E2313" s="12" t="s">
        <v>514</v>
      </c>
      <c r="F2313" s="9">
        <v>2</v>
      </c>
      <c r="G2313" s="9">
        <v>11.25</v>
      </c>
      <c r="H2313" s="13"/>
      <c r="I2313" s="9" t="s">
        <v>16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</row>
    <row r="2314" spans="1:27" ht="12.75">
      <c r="A2314" s="10">
        <v>45623</v>
      </c>
      <c r="B2314" s="9" t="s">
        <v>19</v>
      </c>
      <c r="C2314" s="11">
        <v>3922.52</v>
      </c>
      <c r="D2314" s="9">
        <v>55</v>
      </c>
      <c r="E2314" s="12" t="s">
        <v>515</v>
      </c>
      <c r="F2314" s="9">
        <v>0</v>
      </c>
      <c r="G2314" s="9">
        <v>11.66</v>
      </c>
      <c r="H2314" s="13"/>
      <c r="I2314" s="9" t="s">
        <v>16</v>
      </c>
      <c r="J2314" s="9" t="s">
        <v>516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</row>
    <row r="2315" spans="1:27" ht="12.75">
      <c r="A2315" s="10">
        <v>45624</v>
      </c>
      <c r="B2315" s="9" t="s">
        <v>21</v>
      </c>
      <c r="C2315" s="11">
        <v>7170.04</v>
      </c>
      <c r="D2315" s="9">
        <v>79</v>
      </c>
      <c r="E2315" s="12" t="s">
        <v>517</v>
      </c>
      <c r="F2315" s="9">
        <v>0</v>
      </c>
      <c r="G2315" s="9">
        <v>12.33</v>
      </c>
      <c r="H2315" s="13">
        <v>0.26900000000000002</v>
      </c>
      <c r="I2315" s="9" t="s">
        <v>11</v>
      </c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</row>
    <row r="2316" spans="1:27" ht="12.75">
      <c r="A2316" s="10">
        <v>45624</v>
      </c>
      <c r="B2316" s="9" t="s">
        <v>9</v>
      </c>
      <c r="C2316" s="11">
        <v>5451.58</v>
      </c>
      <c r="D2316" s="9">
        <v>67</v>
      </c>
      <c r="E2316" s="12" t="s">
        <v>518</v>
      </c>
      <c r="F2316" s="9">
        <v>13</v>
      </c>
      <c r="G2316" s="9">
        <v>19.329999999999998</v>
      </c>
      <c r="H2316" s="13">
        <v>0.28299999999999997</v>
      </c>
      <c r="I2316" s="9" t="s">
        <v>11</v>
      </c>
      <c r="J2316" s="10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</row>
    <row r="2317" spans="1:27" ht="12.75">
      <c r="A2317" s="10">
        <v>45624</v>
      </c>
      <c r="B2317" s="9" t="s">
        <v>12</v>
      </c>
      <c r="C2317" s="11">
        <v>6779.5</v>
      </c>
      <c r="D2317" s="9">
        <v>68</v>
      </c>
      <c r="E2317" s="12" t="s">
        <v>519</v>
      </c>
      <c r="F2317" s="9">
        <v>6</v>
      </c>
      <c r="G2317" s="9">
        <v>12.8</v>
      </c>
      <c r="H2317" s="13">
        <v>0.30499999999999999</v>
      </c>
      <c r="I2317" s="9" t="s">
        <v>11</v>
      </c>
      <c r="J2317" s="10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 spans="1:27" ht="12.75">
      <c r="A2318" s="10">
        <v>45624</v>
      </c>
      <c r="B2318" s="9" t="s">
        <v>14</v>
      </c>
      <c r="C2318" s="11">
        <v>3529.33</v>
      </c>
      <c r="D2318" s="9">
        <v>46</v>
      </c>
      <c r="E2318" s="12" t="s">
        <v>520</v>
      </c>
      <c r="F2318" s="9">
        <v>5</v>
      </c>
      <c r="G2318" s="9">
        <v>8.5</v>
      </c>
      <c r="H2318" s="13"/>
      <c r="I2318" s="9" t="s">
        <v>16</v>
      </c>
      <c r="J2318" s="10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</row>
    <row r="2319" spans="1:27" ht="12.75">
      <c r="A2319" s="10">
        <v>45624</v>
      </c>
      <c r="B2319" s="9" t="s">
        <v>17</v>
      </c>
      <c r="C2319" s="11">
        <v>6526.16</v>
      </c>
      <c r="D2319" s="9">
        <v>73</v>
      </c>
      <c r="E2319" s="12" t="s">
        <v>521</v>
      </c>
      <c r="F2319" s="9">
        <v>0</v>
      </c>
      <c r="G2319" s="9">
        <v>10.199999999999999</v>
      </c>
      <c r="H2319" s="13"/>
      <c r="I2319" s="9" t="s">
        <v>16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 spans="1:27" ht="12.75">
      <c r="A2320" s="10">
        <v>45624</v>
      </c>
      <c r="B2320" s="9" t="s">
        <v>19</v>
      </c>
      <c r="C2320" s="11">
        <v>4005.42</v>
      </c>
      <c r="D2320" s="9">
        <v>55</v>
      </c>
      <c r="E2320" s="12" t="s">
        <v>522</v>
      </c>
      <c r="F2320" s="9">
        <v>0</v>
      </c>
      <c r="G2320" s="9">
        <v>10.66</v>
      </c>
      <c r="H2320" s="13"/>
      <c r="I2320" s="9" t="s">
        <v>16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</row>
    <row r="2321" spans="1:27" ht="12.75">
      <c r="A2321" s="10">
        <v>45625</v>
      </c>
      <c r="B2321" s="9" t="s">
        <v>21</v>
      </c>
      <c r="C2321" s="11">
        <v>15784.27</v>
      </c>
      <c r="D2321" s="9">
        <v>176</v>
      </c>
      <c r="E2321" s="12" t="s">
        <v>477</v>
      </c>
      <c r="F2321" s="9">
        <v>9</v>
      </c>
      <c r="G2321" s="9">
        <v>14.8</v>
      </c>
      <c r="H2321" s="13">
        <v>0.28100000000000003</v>
      </c>
      <c r="I2321" s="9" t="s">
        <v>11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</row>
    <row r="2322" spans="1:27" ht="12.75">
      <c r="A2322" s="10">
        <v>45625</v>
      </c>
      <c r="B2322" s="9" t="s">
        <v>9</v>
      </c>
      <c r="C2322" s="11">
        <v>7182.89</v>
      </c>
      <c r="D2322" s="9">
        <v>85</v>
      </c>
      <c r="E2322" s="12" t="s">
        <v>523</v>
      </c>
      <c r="F2322" s="9">
        <v>8</v>
      </c>
      <c r="G2322" s="9">
        <v>21.25</v>
      </c>
      <c r="H2322" s="13">
        <v>0.28799999999999998</v>
      </c>
      <c r="I2322" s="9" t="s">
        <v>11</v>
      </c>
      <c r="J2322" s="10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</row>
    <row r="2323" spans="1:27" ht="12.75">
      <c r="A2323" s="10">
        <v>45625</v>
      </c>
      <c r="B2323" s="9" t="s">
        <v>12</v>
      </c>
      <c r="C2323" s="11">
        <v>11773.77</v>
      </c>
      <c r="D2323" s="9">
        <v>119</v>
      </c>
      <c r="E2323" s="12" t="s">
        <v>524</v>
      </c>
      <c r="F2323" s="9">
        <v>42</v>
      </c>
      <c r="G2323" s="9">
        <v>16.8</v>
      </c>
      <c r="H2323" s="13"/>
      <c r="I2323" s="9" t="s">
        <v>11</v>
      </c>
      <c r="J2323" s="10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</row>
    <row r="2324" spans="1:27" ht="12.75">
      <c r="A2324" s="10">
        <v>45625</v>
      </c>
      <c r="B2324" s="9" t="s">
        <v>14</v>
      </c>
      <c r="C2324" s="11">
        <v>7702.35</v>
      </c>
      <c r="D2324" s="9">
        <v>101</v>
      </c>
      <c r="E2324" s="12" t="s">
        <v>525</v>
      </c>
      <c r="F2324" s="9">
        <v>49</v>
      </c>
      <c r="G2324" s="9">
        <v>16.600000000000001</v>
      </c>
      <c r="H2324" s="13"/>
      <c r="I2324" s="9" t="s">
        <v>16</v>
      </c>
      <c r="J2324" s="10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</row>
    <row r="2325" spans="1:27" ht="12.75">
      <c r="A2325" s="10">
        <v>45625</v>
      </c>
      <c r="B2325" s="9" t="s">
        <v>17</v>
      </c>
      <c r="C2325" s="11">
        <v>10585.36</v>
      </c>
      <c r="D2325" s="9">
        <v>123</v>
      </c>
      <c r="E2325" s="12" t="s">
        <v>526</v>
      </c>
      <c r="F2325" s="9">
        <v>6</v>
      </c>
      <c r="G2325" s="9">
        <v>15.42</v>
      </c>
      <c r="H2325" s="13"/>
      <c r="I2325" s="9" t="s">
        <v>16</v>
      </c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</row>
    <row r="2326" spans="1:27" ht="12.75">
      <c r="A2326" s="10">
        <v>45625</v>
      </c>
      <c r="B2326" s="9" t="s">
        <v>19</v>
      </c>
      <c r="C2326" s="11">
        <v>8007.05</v>
      </c>
      <c r="D2326" s="9">
        <v>97</v>
      </c>
      <c r="E2326" s="12" t="s">
        <v>527</v>
      </c>
      <c r="F2326" s="9">
        <v>0</v>
      </c>
      <c r="G2326" s="9">
        <v>13.8</v>
      </c>
      <c r="H2326" s="13"/>
      <c r="I2326" s="9" t="s">
        <v>16</v>
      </c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</row>
    <row r="2327" spans="1:27" ht="12.75">
      <c r="A2327" s="10">
        <v>45626</v>
      </c>
      <c r="B2327" s="9" t="s">
        <v>21</v>
      </c>
      <c r="C2327" s="11">
        <v>13308.2</v>
      </c>
      <c r="D2327" s="9">
        <v>148</v>
      </c>
      <c r="E2327" s="12" t="s">
        <v>528</v>
      </c>
      <c r="F2327" s="9">
        <v>27</v>
      </c>
      <c r="G2327" s="9">
        <v>13.6</v>
      </c>
      <c r="H2327" s="13">
        <v>0.27100000000000002</v>
      </c>
      <c r="I2327" s="9" t="s">
        <v>11</v>
      </c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</row>
    <row r="2328" spans="1:27" ht="12.75">
      <c r="A2328" s="10">
        <v>45626</v>
      </c>
      <c r="B2328" s="9" t="s">
        <v>9</v>
      </c>
      <c r="C2328" s="11">
        <v>7885.58</v>
      </c>
      <c r="D2328" s="9">
        <v>86</v>
      </c>
      <c r="E2328" s="12" t="s">
        <v>529</v>
      </c>
      <c r="F2328" s="9">
        <v>0</v>
      </c>
      <c r="G2328" s="9">
        <v>13.6</v>
      </c>
      <c r="H2328" s="13">
        <v>0.27600000000000002</v>
      </c>
      <c r="I2328" s="9" t="s">
        <v>11</v>
      </c>
      <c r="J2328" s="10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</row>
    <row r="2329" spans="1:27" ht="12.75">
      <c r="A2329" s="10">
        <v>45626</v>
      </c>
      <c r="B2329" s="9" t="s">
        <v>12</v>
      </c>
      <c r="C2329" s="11">
        <v>6425.39</v>
      </c>
      <c r="D2329" s="9">
        <v>75</v>
      </c>
      <c r="E2329" s="12" t="s">
        <v>530</v>
      </c>
      <c r="F2329" s="9">
        <v>0</v>
      </c>
      <c r="G2329" s="9">
        <v>10.199999999999999</v>
      </c>
      <c r="H2329" s="13"/>
      <c r="I2329" s="9" t="s">
        <v>11</v>
      </c>
      <c r="J2329" s="10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</row>
    <row r="2330" spans="1:27" ht="12.75">
      <c r="A2330" s="10">
        <v>45626</v>
      </c>
      <c r="B2330" s="9" t="s">
        <v>14</v>
      </c>
      <c r="C2330" s="11">
        <v>6724</v>
      </c>
      <c r="D2330" s="9">
        <v>85</v>
      </c>
      <c r="E2330" s="12" t="s">
        <v>531</v>
      </c>
      <c r="F2330" s="9">
        <v>9</v>
      </c>
      <c r="G2330" s="9">
        <v>16.75</v>
      </c>
      <c r="H2330" s="13"/>
      <c r="I2330" s="9" t="s">
        <v>16</v>
      </c>
      <c r="J2330" s="10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</row>
    <row r="2331" spans="1:27" ht="12.75">
      <c r="A2331" s="10">
        <v>45626</v>
      </c>
      <c r="B2331" s="9" t="s">
        <v>17</v>
      </c>
      <c r="C2331" s="11">
        <v>11133.31</v>
      </c>
      <c r="D2331" s="9">
        <v>122</v>
      </c>
      <c r="E2331" s="12" t="s">
        <v>532</v>
      </c>
      <c r="F2331" s="9">
        <v>59</v>
      </c>
      <c r="G2331" s="9">
        <v>14.42</v>
      </c>
      <c r="H2331" s="13"/>
      <c r="I2331" s="9" t="s">
        <v>16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</row>
    <row r="2332" spans="1:27" ht="12.75">
      <c r="A2332" s="10">
        <v>45626</v>
      </c>
      <c r="B2332" s="9" t="s">
        <v>19</v>
      </c>
      <c r="C2332" s="11">
        <v>10052.69</v>
      </c>
      <c r="D2332" s="9">
        <v>119</v>
      </c>
      <c r="E2332" s="12" t="s">
        <v>533</v>
      </c>
      <c r="F2332" s="9">
        <v>10</v>
      </c>
      <c r="G2332" s="9">
        <v>16</v>
      </c>
      <c r="H2332" s="13"/>
      <c r="I2332" s="9" t="s">
        <v>16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</row>
    <row r="2333" spans="1:27" ht="12.75">
      <c r="A2333" s="10">
        <v>45627</v>
      </c>
      <c r="B2333" s="9" t="s">
        <v>21</v>
      </c>
      <c r="C2333" s="11">
        <v>11398.62</v>
      </c>
      <c r="D2333" s="9">
        <v>127</v>
      </c>
      <c r="E2333" s="12" t="s">
        <v>534</v>
      </c>
      <c r="F2333" s="9">
        <v>31</v>
      </c>
      <c r="G2333" s="9">
        <v>12.6</v>
      </c>
      <c r="H2333" s="13">
        <v>0.26300000000000001</v>
      </c>
      <c r="I2333" s="9" t="s">
        <v>11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</row>
    <row r="2334" spans="1:27" ht="12.75">
      <c r="A2334" s="10">
        <v>45627</v>
      </c>
      <c r="B2334" s="9" t="s">
        <v>9</v>
      </c>
      <c r="C2334" s="11">
        <v>6279.88</v>
      </c>
      <c r="D2334" s="9">
        <v>85</v>
      </c>
      <c r="E2334" s="12" t="s">
        <v>535</v>
      </c>
      <c r="F2334" s="9">
        <v>3</v>
      </c>
      <c r="G2334" s="9">
        <v>19.5</v>
      </c>
      <c r="H2334" s="13">
        <v>0.3</v>
      </c>
      <c r="I2334" s="9" t="s">
        <v>11</v>
      </c>
      <c r="J2334" s="10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</row>
    <row r="2335" spans="1:27" ht="12.75">
      <c r="A2335" s="10">
        <v>45627</v>
      </c>
      <c r="B2335" s="9" t="s">
        <v>12</v>
      </c>
      <c r="C2335" s="11">
        <v>6336.56</v>
      </c>
      <c r="D2335" s="9">
        <v>80</v>
      </c>
      <c r="E2335" s="12" t="s">
        <v>536</v>
      </c>
      <c r="F2335" s="9">
        <v>31</v>
      </c>
      <c r="G2335" s="9">
        <v>11.5</v>
      </c>
      <c r="H2335" s="13"/>
      <c r="I2335" s="9" t="s">
        <v>11</v>
      </c>
      <c r="J2335" s="10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</row>
    <row r="2336" spans="1:27" ht="12.75">
      <c r="A2336" s="10">
        <v>45627</v>
      </c>
      <c r="B2336" s="9" t="s">
        <v>14</v>
      </c>
      <c r="C2336" s="11">
        <v>8728.98</v>
      </c>
      <c r="D2336" s="9">
        <v>115</v>
      </c>
      <c r="E2336" s="12" t="s">
        <v>537</v>
      </c>
      <c r="F2336" s="9">
        <v>38</v>
      </c>
      <c r="G2336" s="9">
        <v>23.35</v>
      </c>
      <c r="H2336" s="13"/>
      <c r="I2336" s="9" t="s">
        <v>16</v>
      </c>
      <c r="J2336" s="10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</row>
    <row r="2337" spans="1:27" ht="12.75">
      <c r="A2337" s="10">
        <v>45627</v>
      </c>
      <c r="B2337" s="9" t="s">
        <v>17</v>
      </c>
      <c r="C2337" s="11">
        <v>8209.1</v>
      </c>
      <c r="D2337" s="9">
        <v>103</v>
      </c>
      <c r="E2337" s="12" t="s">
        <v>538</v>
      </c>
      <c r="F2337" s="9">
        <v>68</v>
      </c>
      <c r="G2337" s="9">
        <v>13.33</v>
      </c>
      <c r="H2337" s="13"/>
      <c r="I2337" s="9" t="s">
        <v>16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</row>
    <row r="2338" spans="1:27" ht="12.75">
      <c r="A2338" s="10">
        <v>45627</v>
      </c>
      <c r="B2338" s="9" t="s">
        <v>19</v>
      </c>
      <c r="C2338" s="11">
        <v>7642.06</v>
      </c>
      <c r="D2338" s="9">
        <v>94</v>
      </c>
      <c r="E2338" s="12" t="s">
        <v>46</v>
      </c>
      <c r="F2338" s="9">
        <v>0</v>
      </c>
      <c r="G2338" s="9">
        <v>11.6</v>
      </c>
      <c r="H2338" s="13"/>
      <c r="I2338" s="9" t="s">
        <v>16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</row>
    <row r="2339" spans="1:27" ht="12.75">
      <c r="A2339" s="10">
        <v>45628</v>
      </c>
      <c r="B2339" s="9" t="s">
        <v>9</v>
      </c>
      <c r="C2339" s="11">
        <v>3318.18</v>
      </c>
      <c r="D2339" s="9">
        <v>35</v>
      </c>
      <c r="E2339" s="12" t="s">
        <v>539</v>
      </c>
      <c r="F2339" s="9">
        <v>1</v>
      </c>
      <c r="G2339" s="9">
        <v>14.5</v>
      </c>
      <c r="H2339" s="13">
        <v>0.27700000000000002</v>
      </c>
      <c r="I2339" s="9" t="s">
        <v>11</v>
      </c>
      <c r="J2339" s="10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 spans="1:27" ht="12.75">
      <c r="A2340" s="10">
        <v>45628</v>
      </c>
      <c r="B2340" s="9" t="s">
        <v>21</v>
      </c>
      <c r="C2340" s="11">
        <v>4674.3999999999996</v>
      </c>
      <c r="D2340" s="9">
        <v>53</v>
      </c>
      <c r="E2340" s="12" t="s">
        <v>540</v>
      </c>
      <c r="F2340" s="9">
        <v>0</v>
      </c>
      <c r="G2340" s="9">
        <v>15</v>
      </c>
      <c r="H2340" s="13">
        <v>0.27700000000000002</v>
      </c>
      <c r="I2340" s="9" t="s">
        <v>11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</row>
    <row r="2341" spans="1:27" ht="12.75">
      <c r="A2341" s="10">
        <v>45628</v>
      </c>
      <c r="B2341" s="9" t="s">
        <v>12</v>
      </c>
      <c r="C2341" s="11">
        <v>3598.78</v>
      </c>
      <c r="D2341" s="9">
        <v>48</v>
      </c>
      <c r="E2341" s="12" t="s">
        <v>541</v>
      </c>
      <c r="F2341" s="9">
        <v>26</v>
      </c>
      <c r="G2341" s="9">
        <v>18.5</v>
      </c>
      <c r="H2341" s="13"/>
      <c r="I2341" s="9" t="s">
        <v>11</v>
      </c>
      <c r="J2341" s="10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 spans="1:27" ht="12.75">
      <c r="A2342" s="10">
        <v>45628</v>
      </c>
      <c r="B2342" s="9" t="s">
        <v>14</v>
      </c>
      <c r="C2342" s="11">
        <v>2637.85</v>
      </c>
      <c r="D2342" s="9">
        <v>37</v>
      </c>
      <c r="E2342" s="12" t="s">
        <v>542</v>
      </c>
      <c r="F2342" s="9">
        <v>0</v>
      </c>
      <c r="G2342" s="9">
        <v>7.3</v>
      </c>
      <c r="H2342" s="29"/>
      <c r="I2342" s="9" t="s">
        <v>16</v>
      </c>
      <c r="J2342" s="10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</row>
    <row r="2343" spans="1:27" ht="12.75">
      <c r="A2343" s="10">
        <v>45628</v>
      </c>
      <c r="B2343" s="9" t="s">
        <v>45</v>
      </c>
      <c r="C2343" s="11">
        <v>3611.57</v>
      </c>
      <c r="D2343" s="9">
        <v>52</v>
      </c>
      <c r="E2343" s="12" t="s">
        <v>543</v>
      </c>
      <c r="F2343" s="9">
        <v>0</v>
      </c>
      <c r="G2343" s="9">
        <v>13.67</v>
      </c>
      <c r="H2343" s="29"/>
      <c r="I2343" s="16" t="s">
        <v>11</v>
      </c>
      <c r="J2343" s="10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</row>
    <row r="2344" spans="1:27" ht="12.75">
      <c r="A2344" s="10">
        <v>45628</v>
      </c>
      <c r="B2344" s="9" t="s">
        <v>17</v>
      </c>
      <c r="C2344" s="11">
        <v>3992.6</v>
      </c>
      <c r="D2344" s="9">
        <v>44</v>
      </c>
      <c r="E2344" s="12" t="s">
        <v>544</v>
      </c>
      <c r="F2344" s="9">
        <v>1</v>
      </c>
      <c r="G2344" s="9">
        <v>8</v>
      </c>
      <c r="H2344" s="29"/>
      <c r="I2344" s="9" t="s">
        <v>16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</row>
    <row r="2345" spans="1:27" ht="12.75">
      <c r="A2345" s="10">
        <v>45628</v>
      </c>
      <c r="B2345" s="9" t="s">
        <v>19</v>
      </c>
      <c r="C2345" s="11">
        <v>2727.36</v>
      </c>
      <c r="D2345" s="9">
        <v>33</v>
      </c>
      <c r="E2345" s="12" t="s">
        <v>46</v>
      </c>
      <c r="F2345" s="9">
        <v>0</v>
      </c>
      <c r="G2345" s="9">
        <v>8</v>
      </c>
      <c r="H2345" s="29"/>
      <c r="I2345" s="9" t="s">
        <v>16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</row>
    <row r="2346" spans="1:27" ht="12.75">
      <c r="A2346" s="10">
        <v>45628</v>
      </c>
      <c r="B2346" s="9" t="s">
        <v>43</v>
      </c>
      <c r="C2346" s="11">
        <v>5164.66</v>
      </c>
      <c r="D2346" s="9">
        <v>52</v>
      </c>
      <c r="E2346" s="12" t="s">
        <v>545</v>
      </c>
      <c r="F2346" s="9">
        <v>9</v>
      </c>
      <c r="G2346" s="9">
        <v>14.6</v>
      </c>
      <c r="H2346" s="29"/>
      <c r="I2346" s="16" t="s">
        <v>11</v>
      </c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</row>
    <row r="2347" spans="1:27" ht="12.75">
      <c r="A2347" s="10">
        <v>45629</v>
      </c>
      <c r="B2347" s="9" t="s">
        <v>21</v>
      </c>
      <c r="C2347" s="11">
        <v>7865.23</v>
      </c>
      <c r="D2347" s="9">
        <v>81</v>
      </c>
      <c r="E2347" s="12" t="s">
        <v>546</v>
      </c>
      <c r="F2347" s="9">
        <v>10</v>
      </c>
      <c r="G2347" s="9">
        <v>10.67</v>
      </c>
      <c r="H2347" s="13">
        <v>0.309</v>
      </c>
      <c r="I2347" s="9" t="s">
        <v>11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</row>
    <row r="2348" spans="1:27" ht="12.75">
      <c r="A2348" s="10">
        <v>45629</v>
      </c>
      <c r="B2348" s="9" t="s">
        <v>9</v>
      </c>
      <c r="C2348" s="11">
        <v>6145.23</v>
      </c>
      <c r="D2348" s="9">
        <v>64</v>
      </c>
      <c r="E2348" s="12" t="s">
        <v>547</v>
      </c>
      <c r="F2348" s="9">
        <v>11</v>
      </c>
      <c r="G2348" s="9">
        <v>17</v>
      </c>
      <c r="H2348" s="13">
        <v>0.33200000000000002</v>
      </c>
      <c r="I2348" s="9" t="s">
        <v>11</v>
      </c>
      <c r="J2348" s="10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</row>
    <row r="2349" spans="1:27" ht="12.75">
      <c r="A2349" s="10">
        <v>45629</v>
      </c>
      <c r="B2349" s="9" t="s">
        <v>12</v>
      </c>
      <c r="C2349" s="11">
        <v>4422.4399999999996</v>
      </c>
      <c r="D2349" s="9">
        <v>47</v>
      </c>
      <c r="E2349" s="12" t="s">
        <v>548</v>
      </c>
      <c r="F2349" s="9">
        <v>4</v>
      </c>
      <c r="G2349" s="9">
        <v>8</v>
      </c>
      <c r="H2349" s="13"/>
      <c r="I2349" s="9" t="s">
        <v>11</v>
      </c>
      <c r="J2349" s="10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</row>
    <row r="2350" spans="1:27" ht="12.75">
      <c r="A2350" s="10">
        <v>45629</v>
      </c>
      <c r="B2350" s="9" t="s">
        <v>14</v>
      </c>
      <c r="C2350" s="11">
        <v>5139.75</v>
      </c>
      <c r="D2350" s="9">
        <v>56</v>
      </c>
      <c r="E2350" s="12" t="s">
        <v>549</v>
      </c>
      <c r="F2350" s="9">
        <v>0</v>
      </c>
      <c r="G2350" s="9">
        <v>14.33</v>
      </c>
      <c r="H2350" s="13"/>
      <c r="I2350" s="9" t="s">
        <v>16</v>
      </c>
      <c r="J2350" s="10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</row>
    <row r="2351" spans="1:27" ht="12.75">
      <c r="A2351" s="10">
        <v>45629</v>
      </c>
      <c r="B2351" s="9" t="s">
        <v>45</v>
      </c>
      <c r="C2351" s="11">
        <v>4670.6499999999996</v>
      </c>
      <c r="D2351" s="9">
        <v>59</v>
      </c>
      <c r="E2351" s="12" t="s">
        <v>550</v>
      </c>
      <c r="F2351" s="9">
        <v>0</v>
      </c>
      <c r="G2351" s="9">
        <v>14.67</v>
      </c>
      <c r="H2351" s="13"/>
      <c r="I2351" s="9" t="s">
        <v>11</v>
      </c>
      <c r="J2351" s="10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</row>
    <row r="2352" spans="1:27" ht="12.75">
      <c r="A2352" s="10">
        <v>45629</v>
      </c>
      <c r="B2352" s="9" t="s">
        <v>17</v>
      </c>
      <c r="C2352" s="11">
        <v>5111.79</v>
      </c>
      <c r="D2352" s="9">
        <v>58</v>
      </c>
      <c r="E2352" s="12" t="s">
        <v>551</v>
      </c>
      <c r="F2352" s="9">
        <v>0</v>
      </c>
      <c r="G2352" s="9">
        <v>8.8000000000000007</v>
      </c>
      <c r="H2352" s="29"/>
      <c r="I2352" s="9" t="s">
        <v>16</v>
      </c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</row>
    <row r="2353" spans="1:27" ht="12.75">
      <c r="A2353" s="10">
        <v>45629</v>
      </c>
      <c r="B2353" s="9" t="s">
        <v>19</v>
      </c>
      <c r="C2353" s="11">
        <v>3270.98</v>
      </c>
      <c r="D2353" s="9">
        <v>36</v>
      </c>
      <c r="E2353" s="12" t="s">
        <v>552</v>
      </c>
      <c r="F2353" s="9">
        <v>1</v>
      </c>
      <c r="G2353" s="9">
        <v>8.66</v>
      </c>
      <c r="H2353" s="13"/>
      <c r="I2353" s="9" t="s">
        <v>16</v>
      </c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</row>
    <row r="2354" spans="1:27" ht="12.75">
      <c r="A2354" s="10">
        <v>45629</v>
      </c>
      <c r="B2354" s="9" t="s">
        <v>43</v>
      </c>
      <c r="C2354" s="11">
        <v>4055.02</v>
      </c>
      <c r="D2354" s="9">
        <v>50</v>
      </c>
      <c r="E2354" s="12" t="s">
        <v>329</v>
      </c>
      <c r="F2354" s="9">
        <v>5</v>
      </c>
      <c r="G2354" s="9">
        <v>10</v>
      </c>
      <c r="H2354" s="13"/>
      <c r="I2354" s="9" t="s">
        <v>11</v>
      </c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</row>
    <row r="2355" spans="1:27" ht="12.75">
      <c r="A2355" s="10">
        <v>45630</v>
      </c>
      <c r="B2355" s="9" t="s">
        <v>21</v>
      </c>
      <c r="C2355" s="11">
        <v>6493.66</v>
      </c>
      <c r="D2355" s="9">
        <v>74</v>
      </c>
      <c r="E2355" s="12" t="s">
        <v>553</v>
      </c>
      <c r="F2355" s="9">
        <v>0</v>
      </c>
      <c r="G2355" s="9">
        <v>10.5</v>
      </c>
      <c r="H2355" s="13">
        <v>0.28100000000000003</v>
      </c>
      <c r="I2355" s="9" t="s">
        <v>11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</row>
    <row r="2356" spans="1:27" ht="12.75">
      <c r="A2356" s="10">
        <v>45630</v>
      </c>
      <c r="B2356" s="9" t="s">
        <v>9</v>
      </c>
      <c r="C2356" s="11">
        <v>4017.44</v>
      </c>
      <c r="D2356" s="9">
        <v>47</v>
      </c>
      <c r="E2356" s="12" t="s">
        <v>554</v>
      </c>
      <c r="F2356" s="9">
        <v>1</v>
      </c>
      <c r="G2356" s="9">
        <v>10</v>
      </c>
      <c r="H2356" s="13">
        <v>0.28799999999999998</v>
      </c>
      <c r="I2356" s="9" t="s">
        <v>11</v>
      </c>
      <c r="J2356" s="10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</row>
    <row r="2357" spans="1:27" ht="12.75">
      <c r="A2357" s="10">
        <v>45630</v>
      </c>
      <c r="B2357" s="9" t="s">
        <v>12</v>
      </c>
      <c r="C2357" s="11">
        <v>3397.82</v>
      </c>
      <c r="D2357" s="9">
        <v>42</v>
      </c>
      <c r="E2357" s="12" t="s">
        <v>555</v>
      </c>
      <c r="F2357" s="9">
        <v>0</v>
      </c>
      <c r="G2357" s="9">
        <v>8</v>
      </c>
      <c r="H2357" s="13"/>
      <c r="I2357" s="9" t="s">
        <v>11</v>
      </c>
      <c r="J2357" s="10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</row>
    <row r="2358" spans="1:27" ht="12.75">
      <c r="A2358" s="10">
        <v>45630</v>
      </c>
      <c r="B2358" s="9" t="s">
        <v>14</v>
      </c>
      <c r="C2358" s="11">
        <v>4049.02</v>
      </c>
      <c r="D2358" s="9">
        <v>51</v>
      </c>
      <c r="E2358" s="12" t="s">
        <v>556</v>
      </c>
      <c r="F2358" s="9">
        <v>0</v>
      </c>
      <c r="G2358" s="9">
        <v>14</v>
      </c>
      <c r="H2358" s="13"/>
      <c r="I2358" s="9" t="s">
        <v>16</v>
      </c>
      <c r="J2358" s="10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</row>
    <row r="2359" spans="1:27" ht="12.75">
      <c r="A2359" s="10">
        <v>45630</v>
      </c>
      <c r="B2359" s="9" t="s">
        <v>45</v>
      </c>
      <c r="C2359" s="11">
        <v>5018.3100000000004</v>
      </c>
      <c r="D2359" s="9">
        <v>57</v>
      </c>
      <c r="E2359" s="12" t="s">
        <v>557</v>
      </c>
      <c r="F2359" s="9">
        <v>0</v>
      </c>
      <c r="G2359" s="9">
        <v>11.75</v>
      </c>
      <c r="H2359" s="13"/>
      <c r="I2359" s="9" t="s">
        <v>11</v>
      </c>
      <c r="J2359" s="10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</row>
    <row r="2360" spans="1:27" ht="12.75">
      <c r="A2360" s="10">
        <v>45630</v>
      </c>
      <c r="B2360" s="9" t="s">
        <v>17</v>
      </c>
      <c r="C2360" s="11">
        <v>4594.46</v>
      </c>
      <c r="D2360" s="9">
        <v>45</v>
      </c>
      <c r="E2360" s="12" t="s">
        <v>558</v>
      </c>
      <c r="F2360" s="9">
        <v>0</v>
      </c>
      <c r="G2360" s="9">
        <v>8</v>
      </c>
      <c r="H2360" s="13"/>
      <c r="I2360" s="9" t="s">
        <v>16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</row>
    <row r="2361" spans="1:27" ht="12.75">
      <c r="A2361" s="10">
        <v>45630</v>
      </c>
      <c r="B2361" s="9" t="s">
        <v>19</v>
      </c>
      <c r="C2361" s="11">
        <v>4427.67</v>
      </c>
      <c r="D2361" s="9">
        <v>54</v>
      </c>
      <c r="E2361" s="12" t="s">
        <v>104</v>
      </c>
      <c r="F2361" s="28">
        <v>0</v>
      </c>
      <c r="G2361" s="9">
        <v>11.66</v>
      </c>
      <c r="H2361" s="13"/>
      <c r="I2361" s="9" t="s">
        <v>16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 spans="1:27" ht="12.75">
      <c r="A2362" s="10">
        <v>45630</v>
      </c>
      <c r="B2362" s="9" t="s">
        <v>43</v>
      </c>
      <c r="C2362" s="11">
        <v>4402.03</v>
      </c>
      <c r="D2362" s="9">
        <v>59</v>
      </c>
      <c r="E2362" s="12"/>
      <c r="F2362" s="9"/>
      <c r="G2362" s="9"/>
      <c r="H2362" s="13"/>
      <c r="I2362" s="9" t="s">
        <v>11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</row>
    <row r="2363" spans="1:27" ht="12.75">
      <c r="A2363" s="10">
        <v>45631</v>
      </c>
      <c r="B2363" s="9" t="s">
        <v>43</v>
      </c>
      <c r="C2363" s="11">
        <v>2286.1799999999998</v>
      </c>
      <c r="D2363" s="9">
        <v>27</v>
      </c>
      <c r="E2363" s="12"/>
      <c r="F2363" s="9"/>
      <c r="G2363" s="9"/>
      <c r="H2363" s="13">
        <v>0</v>
      </c>
      <c r="I2363" s="9" t="s">
        <v>11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 spans="1:27" ht="12.75">
      <c r="A2364" s="10">
        <v>45631</v>
      </c>
      <c r="B2364" s="9" t="s">
        <v>9</v>
      </c>
      <c r="C2364" s="11">
        <v>6046.44</v>
      </c>
      <c r="D2364" s="9">
        <v>58</v>
      </c>
      <c r="E2364" s="12" t="s">
        <v>559</v>
      </c>
      <c r="F2364" s="9">
        <v>10</v>
      </c>
      <c r="G2364" s="9">
        <v>12.75</v>
      </c>
      <c r="H2364" s="13">
        <v>0.26900000000000002</v>
      </c>
      <c r="I2364" s="9" t="s">
        <v>11</v>
      </c>
      <c r="J2364" s="10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</row>
    <row r="2365" spans="1:27" ht="12.75">
      <c r="A2365" s="10">
        <v>45631</v>
      </c>
      <c r="B2365" s="9" t="s">
        <v>21</v>
      </c>
      <c r="C2365" s="11">
        <v>6964.26</v>
      </c>
      <c r="D2365" s="9">
        <v>84</v>
      </c>
      <c r="E2365" s="12" t="s">
        <v>560</v>
      </c>
      <c r="F2365" s="9">
        <v>1</v>
      </c>
      <c r="G2365" s="9">
        <v>13.34</v>
      </c>
      <c r="H2365" s="13">
        <v>0.28999999999999998</v>
      </c>
      <c r="I2365" s="9" t="s">
        <v>11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</row>
    <row r="2366" spans="1:27" ht="12.75">
      <c r="A2366" s="10">
        <v>45631</v>
      </c>
      <c r="B2366" s="9" t="s">
        <v>45</v>
      </c>
      <c r="C2366" s="11">
        <v>5244.04</v>
      </c>
      <c r="D2366" s="9">
        <v>66</v>
      </c>
      <c r="E2366" s="12" t="s">
        <v>561</v>
      </c>
      <c r="F2366" s="9">
        <v>0</v>
      </c>
      <c r="G2366" s="9">
        <v>0</v>
      </c>
      <c r="H2366" s="13">
        <v>0.317</v>
      </c>
      <c r="I2366" s="9" t="s">
        <v>11</v>
      </c>
      <c r="J2366" s="10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</row>
    <row r="2367" spans="1:27" ht="12.75">
      <c r="A2367" s="10">
        <v>45631</v>
      </c>
      <c r="B2367" s="9" t="s">
        <v>12</v>
      </c>
      <c r="C2367" s="11">
        <v>5785.19</v>
      </c>
      <c r="D2367" s="9">
        <v>66</v>
      </c>
      <c r="E2367" s="12" t="s">
        <v>562</v>
      </c>
      <c r="F2367" s="9">
        <v>20</v>
      </c>
      <c r="G2367" s="9">
        <v>10.25</v>
      </c>
      <c r="H2367" s="13"/>
      <c r="I2367" s="9" t="s">
        <v>11</v>
      </c>
      <c r="J2367" s="10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</row>
    <row r="2368" spans="1:27" ht="12.75">
      <c r="A2368" s="10">
        <v>45631</v>
      </c>
      <c r="B2368" s="9" t="s">
        <v>14</v>
      </c>
      <c r="C2368" s="11">
        <v>3215.62</v>
      </c>
      <c r="D2368" s="9">
        <v>40</v>
      </c>
      <c r="E2368" s="12" t="s">
        <v>563</v>
      </c>
      <c r="F2368" s="9">
        <v>0</v>
      </c>
      <c r="G2368" s="9">
        <v>9</v>
      </c>
      <c r="H2368" s="13"/>
      <c r="I2368" s="9" t="s">
        <v>16</v>
      </c>
      <c r="J2368" s="10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</row>
    <row r="2369" spans="1:27" ht="12.75">
      <c r="A2369" s="10">
        <v>45631</v>
      </c>
      <c r="B2369" s="9" t="s">
        <v>17</v>
      </c>
      <c r="C2369" s="11">
        <v>5963.45</v>
      </c>
      <c r="D2369" s="9">
        <v>61</v>
      </c>
      <c r="E2369" s="12" t="s">
        <v>564</v>
      </c>
      <c r="F2369" s="9">
        <v>0</v>
      </c>
      <c r="G2369" s="9">
        <v>14</v>
      </c>
      <c r="H2369" s="13"/>
      <c r="I2369" s="9" t="s">
        <v>16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</row>
    <row r="2370" spans="1:27" ht="12.75">
      <c r="A2370" s="10">
        <v>45631</v>
      </c>
      <c r="B2370" s="9" t="s">
        <v>19</v>
      </c>
      <c r="C2370" s="11">
        <v>4764.22</v>
      </c>
      <c r="D2370" s="9">
        <v>53</v>
      </c>
      <c r="E2370" s="12" t="s">
        <v>565</v>
      </c>
      <c r="F2370" s="9">
        <v>0</v>
      </c>
      <c r="G2370" s="9">
        <v>11</v>
      </c>
      <c r="H2370" s="13"/>
      <c r="I2370" s="9" t="s">
        <v>16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</row>
    <row r="2371" spans="1:27" ht="12.75">
      <c r="A2371" s="10">
        <v>45632</v>
      </c>
      <c r="B2371" s="9" t="s">
        <v>21</v>
      </c>
      <c r="C2371" s="11">
        <v>16484.240000000002</v>
      </c>
      <c r="D2371" s="9">
        <v>168</v>
      </c>
      <c r="E2371" s="12" t="s">
        <v>566</v>
      </c>
      <c r="F2371" s="9">
        <v>25</v>
      </c>
      <c r="G2371" s="9">
        <v>16.329999999999998</v>
      </c>
      <c r="H2371" s="13">
        <v>0.27400000000000002</v>
      </c>
      <c r="I2371" s="9" t="s">
        <v>11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</row>
    <row r="2372" spans="1:27" ht="12.75">
      <c r="A2372" s="10">
        <v>45632</v>
      </c>
      <c r="B2372" s="9" t="s">
        <v>9</v>
      </c>
      <c r="C2372" s="11">
        <v>6824.36</v>
      </c>
      <c r="D2372" s="9">
        <v>84</v>
      </c>
      <c r="E2372" s="12" t="s">
        <v>567</v>
      </c>
      <c r="F2372" s="9">
        <v>5</v>
      </c>
      <c r="G2372" s="9">
        <v>14.6</v>
      </c>
      <c r="H2372" s="13">
        <v>0.28000000000000003</v>
      </c>
      <c r="I2372" s="9" t="s">
        <v>11</v>
      </c>
      <c r="J2372" s="10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</row>
    <row r="2373" spans="1:27" ht="12.75">
      <c r="A2373" s="10">
        <v>45632</v>
      </c>
      <c r="B2373" s="9" t="s">
        <v>43</v>
      </c>
      <c r="C2373" s="11">
        <v>8285.9</v>
      </c>
      <c r="D2373" s="9">
        <v>93</v>
      </c>
      <c r="E2373" s="12"/>
      <c r="F2373" s="9"/>
      <c r="G2373" s="9"/>
      <c r="H2373" s="13">
        <v>0.30199999999999999</v>
      </c>
      <c r="I2373" s="9" t="s">
        <v>11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</row>
    <row r="2374" spans="1:27" ht="12.75">
      <c r="A2374" s="10">
        <v>45632</v>
      </c>
      <c r="B2374" s="9" t="s">
        <v>45</v>
      </c>
      <c r="C2374" s="11">
        <v>9876.5300000000007</v>
      </c>
      <c r="D2374" s="9">
        <v>114</v>
      </c>
      <c r="E2374" s="12" t="s">
        <v>568</v>
      </c>
      <c r="F2374" s="9">
        <v>1</v>
      </c>
      <c r="G2374" s="9">
        <v>13.14</v>
      </c>
      <c r="H2374" s="13">
        <v>0.313</v>
      </c>
      <c r="I2374" s="9" t="s">
        <v>11</v>
      </c>
      <c r="J2374" s="10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</row>
    <row r="2375" spans="1:27" ht="12.75">
      <c r="A2375" s="10">
        <v>45632</v>
      </c>
      <c r="B2375" s="9" t="s">
        <v>12</v>
      </c>
      <c r="C2375" s="11">
        <v>7072.1</v>
      </c>
      <c r="D2375" s="9">
        <v>78</v>
      </c>
      <c r="E2375" s="12" t="s">
        <v>569</v>
      </c>
      <c r="F2375" s="9">
        <v>17</v>
      </c>
      <c r="G2375" s="9">
        <v>13.2</v>
      </c>
      <c r="H2375" s="13"/>
      <c r="I2375" s="9" t="s">
        <v>11</v>
      </c>
      <c r="J2375" s="10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</row>
    <row r="2376" spans="1:27" ht="12.75">
      <c r="A2376" s="10">
        <v>45632</v>
      </c>
      <c r="B2376" s="9" t="s">
        <v>14</v>
      </c>
      <c r="C2376" s="11">
        <v>8050.58</v>
      </c>
      <c r="D2376" s="9">
        <v>95</v>
      </c>
      <c r="E2376" s="12" t="s">
        <v>570</v>
      </c>
      <c r="F2376" s="9">
        <v>5</v>
      </c>
      <c r="G2376" s="9">
        <v>16</v>
      </c>
      <c r="H2376" s="13"/>
      <c r="I2376" s="9" t="s">
        <v>16</v>
      </c>
      <c r="J2376" s="10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</row>
    <row r="2377" spans="1:27" ht="12.75">
      <c r="A2377" s="10">
        <v>45632</v>
      </c>
      <c r="B2377" s="9" t="s">
        <v>17</v>
      </c>
      <c r="C2377" s="11">
        <v>10702.52</v>
      </c>
      <c r="D2377" s="9">
        <v>108</v>
      </c>
      <c r="E2377" s="12" t="s">
        <v>571</v>
      </c>
      <c r="F2377" s="9">
        <v>7</v>
      </c>
      <c r="G2377" s="9">
        <v>12.7</v>
      </c>
      <c r="H2377" s="13"/>
      <c r="I2377" s="9" t="s">
        <v>16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</row>
    <row r="2378" spans="1:27" ht="12.75">
      <c r="A2378" s="10">
        <v>45632</v>
      </c>
      <c r="B2378" s="9" t="s">
        <v>19</v>
      </c>
      <c r="C2378" s="11">
        <v>7012.79</v>
      </c>
      <c r="D2378" s="9">
        <v>79</v>
      </c>
      <c r="E2378" s="12" t="s">
        <v>572</v>
      </c>
      <c r="F2378" s="9">
        <v>1</v>
      </c>
      <c r="G2378" s="9">
        <v>11.6</v>
      </c>
      <c r="H2378" s="13"/>
      <c r="I2378" s="9" t="s">
        <v>16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</row>
    <row r="2379" spans="1:27" ht="12.75">
      <c r="A2379" s="10">
        <v>45633</v>
      </c>
      <c r="B2379" s="9" t="s">
        <v>9</v>
      </c>
      <c r="C2379" s="11">
        <v>6990.1</v>
      </c>
      <c r="D2379" s="9">
        <v>75</v>
      </c>
      <c r="E2379" s="12" t="s">
        <v>573</v>
      </c>
      <c r="F2379" s="9">
        <v>9</v>
      </c>
      <c r="G2379" s="9">
        <v>17</v>
      </c>
      <c r="H2379" s="13">
        <v>0.254</v>
      </c>
      <c r="I2379" s="9" t="s">
        <v>11</v>
      </c>
      <c r="J2379" s="10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</row>
    <row r="2380" spans="1:27" ht="12.75">
      <c r="A2380" s="10">
        <v>45633</v>
      </c>
      <c r="B2380" s="9" t="s">
        <v>21</v>
      </c>
      <c r="C2380" s="11">
        <v>13513.49</v>
      </c>
      <c r="D2380" s="9">
        <v>145</v>
      </c>
      <c r="E2380" s="12" t="s">
        <v>141</v>
      </c>
      <c r="F2380" s="9">
        <v>1</v>
      </c>
      <c r="G2380" s="9">
        <v>12.2</v>
      </c>
      <c r="H2380" s="13">
        <v>0.27500000000000002</v>
      </c>
      <c r="I2380" s="9" t="s">
        <v>11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</row>
    <row r="2381" spans="1:27" ht="12.75">
      <c r="A2381" s="10">
        <v>45633</v>
      </c>
      <c r="B2381" s="9" t="s">
        <v>45</v>
      </c>
      <c r="C2381" s="11">
        <v>10659.68</v>
      </c>
      <c r="D2381" s="9">
        <v>125</v>
      </c>
      <c r="E2381" s="12" t="s">
        <v>567</v>
      </c>
      <c r="F2381" s="9">
        <v>0</v>
      </c>
      <c r="G2381" s="9">
        <v>15.14</v>
      </c>
      <c r="H2381" s="13">
        <v>0.31</v>
      </c>
      <c r="I2381" s="9" t="s">
        <v>11</v>
      </c>
      <c r="J2381" s="10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</row>
    <row r="2382" spans="1:27" ht="12.75">
      <c r="A2382" s="10">
        <v>45633</v>
      </c>
      <c r="B2382" s="9" t="s">
        <v>43</v>
      </c>
      <c r="C2382" s="11">
        <v>9569.27</v>
      </c>
      <c r="D2382" s="9">
        <v>110</v>
      </c>
      <c r="E2382" s="12" t="s">
        <v>574</v>
      </c>
      <c r="F2382" s="9">
        <v>35</v>
      </c>
      <c r="G2382" s="9">
        <v>14.83</v>
      </c>
      <c r="H2382" s="13">
        <v>0.318</v>
      </c>
      <c r="I2382" s="9" t="s">
        <v>11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</row>
    <row r="2383" spans="1:27" ht="12.75">
      <c r="A2383" s="10">
        <v>45633</v>
      </c>
      <c r="B2383" s="9" t="s">
        <v>12</v>
      </c>
      <c r="C2383" s="11">
        <v>6659.76</v>
      </c>
      <c r="D2383" s="9">
        <v>72</v>
      </c>
      <c r="E2383" s="12" t="s">
        <v>575</v>
      </c>
      <c r="F2383" s="9">
        <v>15</v>
      </c>
      <c r="G2383" s="9">
        <v>13.25</v>
      </c>
      <c r="H2383" s="13"/>
      <c r="I2383" s="9" t="s">
        <v>11</v>
      </c>
      <c r="J2383" s="10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 spans="1:27" ht="12.75">
      <c r="A2384" s="10">
        <v>45633</v>
      </c>
      <c r="B2384" s="9" t="s">
        <v>14</v>
      </c>
      <c r="C2384" s="11">
        <v>7446.79</v>
      </c>
      <c r="D2384" s="9">
        <v>91</v>
      </c>
      <c r="E2384" s="12" t="s">
        <v>576</v>
      </c>
      <c r="F2384" s="9">
        <v>14</v>
      </c>
      <c r="G2384" s="9">
        <v>12.33</v>
      </c>
      <c r="H2384" s="13"/>
      <c r="I2384" s="9" t="s">
        <v>16</v>
      </c>
      <c r="J2384" s="10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</row>
    <row r="2385" spans="1:27" ht="12.75">
      <c r="A2385" s="10">
        <v>45633</v>
      </c>
      <c r="B2385" s="9" t="s">
        <v>17</v>
      </c>
      <c r="C2385" s="11">
        <v>10838</v>
      </c>
      <c r="D2385" s="9">
        <v>114</v>
      </c>
      <c r="E2385" s="12" t="s">
        <v>577</v>
      </c>
      <c r="F2385" s="9">
        <v>10</v>
      </c>
      <c r="G2385" s="9">
        <v>11.8</v>
      </c>
      <c r="H2385" s="13"/>
      <c r="I2385" s="9" t="s">
        <v>16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 spans="1:27" ht="12.75">
      <c r="A2386" s="10">
        <v>45633</v>
      </c>
      <c r="B2386" s="9" t="s">
        <v>19</v>
      </c>
      <c r="C2386" s="11">
        <v>7376.9</v>
      </c>
      <c r="D2386" s="9">
        <v>83</v>
      </c>
      <c r="E2386" s="12" t="s">
        <v>578</v>
      </c>
      <c r="F2386" s="9">
        <v>0</v>
      </c>
      <c r="G2386" s="9">
        <v>8.16</v>
      </c>
      <c r="H2386" s="13"/>
      <c r="I2386" s="9" t="s">
        <v>16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</row>
    <row r="2387" spans="1:27" ht="12.75">
      <c r="A2387" s="10">
        <v>45634</v>
      </c>
      <c r="B2387" s="9" t="s">
        <v>9</v>
      </c>
      <c r="C2387" s="11">
        <v>8266.43</v>
      </c>
      <c r="D2387" s="9">
        <v>91</v>
      </c>
      <c r="E2387" s="12" t="s">
        <v>579</v>
      </c>
      <c r="F2387" s="9">
        <v>1</v>
      </c>
      <c r="G2387" s="9">
        <v>15.6</v>
      </c>
      <c r="H2387" s="13">
        <v>0.255</v>
      </c>
      <c r="I2387" s="9" t="s">
        <v>11</v>
      </c>
      <c r="J2387" s="10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</row>
    <row r="2388" spans="1:27" ht="12.75">
      <c r="A2388" s="10">
        <v>45634</v>
      </c>
      <c r="B2388" s="9" t="s">
        <v>21</v>
      </c>
      <c r="C2388" s="11">
        <v>11777.88</v>
      </c>
      <c r="D2388" s="9">
        <v>127</v>
      </c>
      <c r="E2388" s="12" t="s">
        <v>580</v>
      </c>
      <c r="F2388" s="9">
        <v>15</v>
      </c>
      <c r="G2388" s="9">
        <v>11.22</v>
      </c>
      <c r="H2388" s="13">
        <v>0.29599999999999999</v>
      </c>
      <c r="I2388" s="9" t="s">
        <v>11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</row>
    <row r="2389" spans="1:27" ht="12.75">
      <c r="A2389" s="10">
        <v>45634</v>
      </c>
      <c r="B2389" s="9" t="s">
        <v>45</v>
      </c>
      <c r="C2389" s="11">
        <v>8812.34</v>
      </c>
      <c r="D2389" s="9">
        <v>103</v>
      </c>
      <c r="E2389" s="12" t="s">
        <v>581</v>
      </c>
      <c r="F2389" s="9">
        <v>0</v>
      </c>
      <c r="G2389" s="9">
        <v>14</v>
      </c>
      <c r="H2389" s="13">
        <v>0.312</v>
      </c>
      <c r="I2389" s="9" t="s">
        <v>11</v>
      </c>
      <c r="J2389" s="10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</row>
    <row r="2390" spans="1:27" ht="12.75">
      <c r="A2390" s="10">
        <v>45634</v>
      </c>
      <c r="B2390" s="9" t="s">
        <v>43</v>
      </c>
      <c r="C2390" s="11">
        <v>7149.2</v>
      </c>
      <c r="D2390" s="9">
        <v>92</v>
      </c>
      <c r="E2390" s="12" t="s">
        <v>582</v>
      </c>
      <c r="F2390" s="9">
        <v>3</v>
      </c>
      <c r="G2390" s="9">
        <v>15</v>
      </c>
      <c r="H2390" s="13">
        <v>0.32700000000000001</v>
      </c>
      <c r="I2390" s="9" t="s">
        <v>11</v>
      </c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</row>
    <row r="2391" spans="1:27" ht="12.75">
      <c r="A2391" s="10">
        <v>45634</v>
      </c>
      <c r="B2391" s="9" t="s">
        <v>12</v>
      </c>
      <c r="C2391" s="11">
        <v>7281.86</v>
      </c>
      <c r="D2391" s="9">
        <v>74</v>
      </c>
      <c r="E2391" s="12" t="s">
        <v>583</v>
      </c>
      <c r="F2391" s="9">
        <v>5</v>
      </c>
      <c r="G2391" s="9">
        <v>13.8</v>
      </c>
      <c r="H2391" s="13"/>
      <c r="I2391" s="9" t="s">
        <v>11</v>
      </c>
      <c r="J2391" s="10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</row>
    <row r="2392" spans="1:27" ht="12.75">
      <c r="A2392" s="10">
        <v>45634</v>
      </c>
      <c r="B2392" s="9" t="s">
        <v>14</v>
      </c>
      <c r="C2392" s="11">
        <v>8265.73</v>
      </c>
      <c r="D2392" s="9">
        <v>106</v>
      </c>
      <c r="E2392" s="12" t="s">
        <v>584</v>
      </c>
      <c r="F2392" s="9">
        <v>0</v>
      </c>
      <c r="G2392" s="9">
        <v>15.4</v>
      </c>
      <c r="H2392" s="13"/>
      <c r="I2392" s="9" t="s">
        <v>16</v>
      </c>
      <c r="J2392" s="10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</row>
    <row r="2393" spans="1:27" ht="12.75">
      <c r="A2393" s="10">
        <v>45634</v>
      </c>
      <c r="B2393" s="9" t="s">
        <v>17</v>
      </c>
      <c r="C2393" s="11">
        <v>10967.68</v>
      </c>
      <c r="D2393" s="9">
        <v>121</v>
      </c>
      <c r="E2393" s="12" t="s">
        <v>585</v>
      </c>
      <c r="F2393" s="9">
        <v>2</v>
      </c>
      <c r="G2393" s="9">
        <v>12</v>
      </c>
      <c r="H2393" s="13"/>
      <c r="I2393" s="9" t="s">
        <v>16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</row>
    <row r="2394" spans="1:27" ht="12.75">
      <c r="A2394" s="10">
        <v>45634</v>
      </c>
      <c r="B2394" s="9" t="s">
        <v>19</v>
      </c>
      <c r="C2394" s="11">
        <v>8549.09</v>
      </c>
      <c r="D2394" s="9">
        <v>97</v>
      </c>
      <c r="E2394" s="12" t="s">
        <v>586</v>
      </c>
      <c r="F2394" s="9">
        <v>4</v>
      </c>
      <c r="G2394" s="9">
        <v>9.16</v>
      </c>
      <c r="H2394" s="13"/>
      <c r="I2394" s="9" t="s">
        <v>16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</row>
    <row r="2395" spans="1:27" ht="12.75">
      <c r="A2395" s="10">
        <v>45635</v>
      </c>
      <c r="B2395" s="9" t="s">
        <v>43</v>
      </c>
      <c r="C2395" s="11">
        <v>3651.63</v>
      </c>
      <c r="D2395" s="9">
        <v>53</v>
      </c>
      <c r="E2395" s="12" t="s">
        <v>587</v>
      </c>
      <c r="F2395" s="9">
        <v>0</v>
      </c>
      <c r="G2395" s="9">
        <v>15</v>
      </c>
      <c r="H2395" s="13">
        <v>0.29899999999999999</v>
      </c>
      <c r="I2395" s="9" t="s">
        <v>11</v>
      </c>
      <c r="J2395" s="9" t="s">
        <v>400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</row>
    <row r="2396" spans="1:27" ht="12.75">
      <c r="A2396" s="10">
        <v>45635</v>
      </c>
      <c r="B2396" s="9" t="s">
        <v>45</v>
      </c>
      <c r="C2396" s="11">
        <v>3363.86</v>
      </c>
      <c r="D2396" s="9">
        <v>35</v>
      </c>
      <c r="E2396" s="12" t="s">
        <v>588</v>
      </c>
      <c r="F2396" s="9">
        <v>0</v>
      </c>
      <c r="G2396" s="9">
        <v>9.67</v>
      </c>
      <c r="H2396" s="13">
        <v>0.32</v>
      </c>
      <c r="I2396" s="9" t="s">
        <v>11</v>
      </c>
      <c r="J2396" s="10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</row>
    <row r="2397" spans="1:27" ht="12.75">
      <c r="A2397" s="10">
        <v>45635</v>
      </c>
      <c r="B2397" s="9" t="s">
        <v>9</v>
      </c>
      <c r="C2397" s="11">
        <v>3369.4</v>
      </c>
      <c r="D2397" s="9">
        <v>42</v>
      </c>
      <c r="E2397" s="12" t="s">
        <v>589</v>
      </c>
      <c r="F2397" s="9">
        <v>0</v>
      </c>
      <c r="G2397" s="9">
        <v>11.33</v>
      </c>
      <c r="H2397" s="13"/>
      <c r="I2397" s="9" t="s">
        <v>11</v>
      </c>
      <c r="J2397" s="10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</row>
    <row r="2398" spans="1:27" ht="12.75">
      <c r="A2398" s="10">
        <v>45635</v>
      </c>
      <c r="B2398" s="9" t="s">
        <v>12</v>
      </c>
      <c r="C2398" s="11">
        <v>2937.75</v>
      </c>
      <c r="D2398" s="9">
        <v>31</v>
      </c>
      <c r="E2398" s="12" t="s">
        <v>187</v>
      </c>
      <c r="F2398" s="9">
        <v>3</v>
      </c>
      <c r="G2398" s="9">
        <v>12</v>
      </c>
      <c r="H2398" s="13"/>
      <c r="I2398" s="9" t="s">
        <v>11</v>
      </c>
      <c r="J2398" s="10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</row>
    <row r="2399" spans="1:27" ht="12.75">
      <c r="A2399" s="10">
        <v>45635</v>
      </c>
      <c r="B2399" s="9" t="s">
        <v>14</v>
      </c>
      <c r="C2399" s="11">
        <v>3180.34</v>
      </c>
      <c r="D2399" s="9">
        <v>38</v>
      </c>
      <c r="E2399" s="12" t="s">
        <v>590</v>
      </c>
      <c r="F2399" s="9">
        <v>0</v>
      </c>
      <c r="G2399" s="9">
        <v>9.33</v>
      </c>
      <c r="H2399" s="13"/>
      <c r="I2399" s="9" t="s">
        <v>16</v>
      </c>
      <c r="J2399" s="10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</row>
    <row r="2400" spans="1:27" ht="12.75">
      <c r="A2400" s="10">
        <v>45635</v>
      </c>
      <c r="B2400" s="9" t="s">
        <v>17</v>
      </c>
      <c r="C2400" s="11">
        <v>3609.18</v>
      </c>
      <c r="D2400" s="9">
        <v>40</v>
      </c>
      <c r="E2400" s="12" t="s">
        <v>591</v>
      </c>
      <c r="F2400" s="9">
        <v>2</v>
      </c>
      <c r="G2400" s="9">
        <v>8.25</v>
      </c>
      <c r="H2400" s="13"/>
      <c r="I2400" s="9" t="s">
        <v>16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</row>
    <row r="2401" spans="1:27" ht="12.75">
      <c r="A2401" s="10">
        <v>45635</v>
      </c>
      <c r="B2401" s="9" t="s">
        <v>19</v>
      </c>
      <c r="C2401" s="11">
        <v>2591.9</v>
      </c>
      <c r="D2401" s="9"/>
      <c r="E2401" s="12"/>
      <c r="F2401" s="9"/>
      <c r="G2401" s="9"/>
      <c r="H2401" s="13"/>
      <c r="I2401" s="9" t="s">
        <v>16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</row>
    <row r="2402" spans="1:27" ht="12.75">
      <c r="A2402" s="10">
        <v>45635</v>
      </c>
      <c r="B2402" s="9" t="s">
        <v>21</v>
      </c>
      <c r="C2402" s="11">
        <v>3706.89</v>
      </c>
      <c r="D2402" s="9">
        <v>36</v>
      </c>
      <c r="E2402" s="12" t="s">
        <v>592</v>
      </c>
      <c r="F2402" s="9">
        <v>0</v>
      </c>
      <c r="G2402" s="9">
        <v>8.5</v>
      </c>
      <c r="H2402" s="13"/>
      <c r="I2402" s="9" t="s">
        <v>11</v>
      </c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</row>
    <row r="2403" spans="1:27" ht="12.75">
      <c r="A2403" s="10">
        <v>45636</v>
      </c>
      <c r="B2403" s="9" t="s">
        <v>9</v>
      </c>
      <c r="C2403" s="11">
        <v>4199.91</v>
      </c>
      <c r="D2403" s="9">
        <v>54</v>
      </c>
      <c r="E2403" s="12" t="s">
        <v>593</v>
      </c>
      <c r="F2403" s="9">
        <v>0</v>
      </c>
      <c r="G2403" s="9">
        <v>11.5</v>
      </c>
      <c r="H2403" s="13">
        <v>0.29599999999999999</v>
      </c>
      <c r="I2403" s="9" t="s">
        <v>11</v>
      </c>
      <c r="J2403" s="10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</row>
    <row r="2404" spans="1:27" ht="12.75">
      <c r="A2404" s="10">
        <v>45636</v>
      </c>
      <c r="B2404" s="9" t="s">
        <v>12</v>
      </c>
      <c r="C2404" s="11">
        <v>3920.67</v>
      </c>
      <c r="D2404" s="9">
        <v>45</v>
      </c>
      <c r="E2404" s="12" t="s">
        <v>18</v>
      </c>
      <c r="F2404" s="9">
        <v>2</v>
      </c>
      <c r="G2404" s="9">
        <v>8.5</v>
      </c>
      <c r="H2404" s="13">
        <v>0.30149999999999999</v>
      </c>
      <c r="I2404" s="9" t="s">
        <v>11</v>
      </c>
      <c r="J2404" s="10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</row>
    <row r="2405" spans="1:27" ht="12.75">
      <c r="A2405" s="10">
        <v>45636</v>
      </c>
      <c r="B2405" s="9" t="s">
        <v>21</v>
      </c>
      <c r="C2405" s="11">
        <v>8344.84</v>
      </c>
      <c r="D2405" s="9">
        <v>83</v>
      </c>
      <c r="E2405" s="12" t="s">
        <v>594</v>
      </c>
      <c r="F2405" s="9">
        <v>1</v>
      </c>
      <c r="G2405" s="9">
        <v>11.33</v>
      </c>
      <c r="H2405" s="13">
        <v>0.30790000000000001</v>
      </c>
      <c r="I2405" s="9" t="s">
        <v>11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 spans="1:27" ht="12.75">
      <c r="A2406" s="10">
        <v>45636</v>
      </c>
      <c r="B2406" s="9" t="s">
        <v>43</v>
      </c>
      <c r="C2406" s="11">
        <v>4321.6899999999996</v>
      </c>
      <c r="D2406" s="9">
        <v>57</v>
      </c>
      <c r="E2406" s="12" t="s">
        <v>595</v>
      </c>
      <c r="F2406" s="9">
        <v>1</v>
      </c>
      <c r="G2406" s="9">
        <v>8.4</v>
      </c>
      <c r="H2406" s="13">
        <v>0.30890000000000001</v>
      </c>
      <c r="I2406" s="9" t="s">
        <v>11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</row>
    <row r="2407" spans="1:27" ht="12.75">
      <c r="A2407" s="10">
        <v>45636</v>
      </c>
      <c r="B2407" s="9" t="s">
        <v>45</v>
      </c>
      <c r="C2407" s="11">
        <v>4583.49</v>
      </c>
      <c r="D2407" s="9">
        <v>60</v>
      </c>
      <c r="E2407" s="12" t="s">
        <v>596</v>
      </c>
      <c r="F2407" s="9">
        <v>0</v>
      </c>
      <c r="G2407" s="9">
        <v>10.25</v>
      </c>
      <c r="H2407" s="13">
        <v>0.36670000000000003</v>
      </c>
      <c r="I2407" s="9" t="s">
        <v>11</v>
      </c>
      <c r="J2407" s="10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 spans="1:27" ht="12.75">
      <c r="A2408" s="10">
        <v>45636</v>
      </c>
      <c r="B2408" s="9" t="s">
        <v>14</v>
      </c>
      <c r="C2408" s="11">
        <v>5348.5</v>
      </c>
      <c r="D2408" s="9">
        <v>60</v>
      </c>
      <c r="E2408" s="12" t="s">
        <v>597</v>
      </c>
      <c r="F2408" s="9">
        <v>2</v>
      </c>
      <c r="G2408" s="9">
        <v>10</v>
      </c>
      <c r="H2408" s="13"/>
      <c r="I2408" s="9" t="s">
        <v>16</v>
      </c>
      <c r="J2408" s="10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</row>
    <row r="2409" spans="1:27" ht="12.75">
      <c r="A2409" s="10">
        <v>45636</v>
      </c>
      <c r="B2409" s="9" t="s">
        <v>17</v>
      </c>
      <c r="C2409" s="11">
        <v>6649.95</v>
      </c>
      <c r="D2409" s="9">
        <v>69</v>
      </c>
      <c r="E2409" s="12" t="s">
        <v>598</v>
      </c>
      <c r="F2409" s="9">
        <v>9</v>
      </c>
      <c r="G2409" s="9">
        <v>11.6</v>
      </c>
      <c r="H2409" s="13"/>
      <c r="I2409" s="9" t="s">
        <v>16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</row>
    <row r="2410" spans="1:27" ht="12.75">
      <c r="A2410" s="10">
        <v>45636</v>
      </c>
      <c r="B2410" s="9" t="s">
        <v>19</v>
      </c>
      <c r="C2410" s="11">
        <v>2816.73</v>
      </c>
      <c r="D2410" s="9">
        <v>37</v>
      </c>
      <c r="E2410" s="12" t="s">
        <v>599</v>
      </c>
      <c r="F2410" s="9">
        <v>1</v>
      </c>
      <c r="G2410" s="9">
        <v>8.33</v>
      </c>
      <c r="H2410" s="13"/>
      <c r="I2410" s="9" t="s">
        <v>16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</row>
    <row r="2411" spans="1:27" ht="12.75">
      <c r="A2411" s="10">
        <v>45637</v>
      </c>
      <c r="B2411" s="9" t="s">
        <v>14</v>
      </c>
      <c r="C2411" s="11">
        <v>5368.84</v>
      </c>
      <c r="D2411" s="9">
        <v>70</v>
      </c>
      <c r="E2411" s="12" t="s">
        <v>600</v>
      </c>
      <c r="F2411" s="9">
        <v>21</v>
      </c>
      <c r="G2411" s="9">
        <v>27</v>
      </c>
      <c r="H2411" s="13">
        <v>0.17499999999999999</v>
      </c>
      <c r="I2411" s="9" t="s">
        <v>16</v>
      </c>
      <c r="J2411" s="10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</row>
    <row r="2412" spans="1:27" ht="12.75">
      <c r="A2412" s="10">
        <v>45637</v>
      </c>
      <c r="B2412" s="9" t="s">
        <v>17</v>
      </c>
      <c r="C2412" s="11">
        <v>5784.96</v>
      </c>
      <c r="D2412" s="9">
        <v>62</v>
      </c>
      <c r="E2412" s="12" t="s">
        <v>601</v>
      </c>
      <c r="F2412" s="9">
        <v>5</v>
      </c>
      <c r="G2412" s="9">
        <v>17.329999999999998</v>
      </c>
      <c r="H2412" s="13">
        <v>0.216</v>
      </c>
      <c r="I2412" s="9" t="s">
        <v>16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</row>
    <row r="2413" spans="1:27" ht="12.75">
      <c r="A2413" s="10">
        <v>45637</v>
      </c>
      <c r="B2413" s="9" t="s">
        <v>43</v>
      </c>
      <c r="C2413" s="11">
        <v>4770.45</v>
      </c>
      <c r="D2413" s="9">
        <v>52</v>
      </c>
      <c r="E2413" s="12" t="s">
        <v>602</v>
      </c>
      <c r="F2413" s="9">
        <v>1</v>
      </c>
      <c r="G2413" s="9">
        <v>14.25</v>
      </c>
      <c r="H2413" s="13">
        <v>0.2288</v>
      </c>
      <c r="I2413" s="9" t="s">
        <v>11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</row>
    <row r="2414" spans="1:27" ht="12.75">
      <c r="A2414" s="10">
        <v>45637</v>
      </c>
      <c r="B2414" s="9" t="s">
        <v>12</v>
      </c>
      <c r="C2414" s="11">
        <v>3207.56</v>
      </c>
      <c r="D2414" s="9">
        <v>40</v>
      </c>
      <c r="E2414" s="12" t="s">
        <v>603</v>
      </c>
      <c r="F2414" s="9">
        <v>0</v>
      </c>
      <c r="G2414" s="9">
        <v>7.25</v>
      </c>
      <c r="H2414" s="13">
        <v>0.24610000000000001</v>
      </c>
      <c r="I2414" s="9" t="s">
        <v>11</v>
      </c>
      <c r="J2414" s="10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</row>
    <row r="2415" spans="1:27" ht="12.75">
      <c r="A2415" s="10">
        <v>45637</v>
      </c>
      <c r="B2415" s="9" t="s">
        <v>21</v>
      </c>
      <c r="C2415" s="11">
        <v>7562.79</v>
      </c>
      <c r="D2415" s="9">
        <v>80</v>
      </c>
      <c r="E2415" s="12" t="s">
        <v>604</v>
      </c>
      <c r="F2415" s="9">
        <v>0</v>
      </c>
      <c r="G2415" s="9">
        <v>13</v>
      </c>
      <c r="H2415" s="13">
        <v>0.27189999999999998</v>
      </c>
      <c r="I2415" s="9" t="s">
        <v>11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</row>
    <row r="2416" spans="1:27" ht="12.75">
      <c r="A2416" s="10">
        <v>45637</v>
      </c>
      <c r="B2416" s="9" t="s">
        <v>9</v>
      </c>
      <c r="C2416" s="11">
        <v>4132.82</v>
      </c>
      <c r="D2416" s="9">
        <v>48</v>
      </c>
      <c r="E2416" s="12" t="s">
        <v>605</v>
      </c>
      <c r="F2416" s="9">
        <v>2</v>
      </c>
      <c r="G2416" s="9">
        <v>13</v>
      </c>
      <c r="H2416" s="13">
        <v>0.27710000000000001</v>
      </c>
      <c r="I2416" s="9" t="s">
        <v>11</v>
      </c>
      <c r="J2416" s="10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</row>
    <row r="2417" spans="1:27" ht="12.75">
      <c r="A2417" s="10">
        <v>45637</v>
      </c>
      <c r="B2417" s="9" t="s">
        <v>45</v>
      </c>
      <c r="C2417" s="11">
        <v>5175.4799999999996</v>
      </c>
      <c r="D2417" s="9">
        <v>61</v>
      </c>
      <c r="E2417" s="12" t="s">
        <v>606</v>
      </c>
      <c r="F2417" s="9">
        <v>1</v>
      </c>
      <c r="G2417" s="9">
        <v>12.5</v>
      </c>
      <c r="H2417" s="13">
        <v>0.30259999999999998</v>
      </c>
      <c r="I2417" s="9" t="s">
        <v>11</v>
      </c>
      <c r="J2417" s="10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</row>
    <row r="2418" spans="1:27" ht="12.75">
      <c r="A2418" s="10">
        <v>45637</v>
      </c>
      <c r="B2418" s="9" t="s">
        <v>19</v>
      </c>
      <c r="C2418" s="11">
        <v>6056.21</v>
      </c>
      <c r="D2418" s="9">
        <v>68</v>
      </c>
      <c r="E2418" s="12" t="s">
        <v>607</v>
      </c>
      <c r="F2418" s="9">
        <v>0</v>
      </c>
      <c r="G2418" s="9">
        <v>14</v>
      </c>
      <c r="H2418" s="13"/>
      <c r="I2418" s="9" t="s">
        <v>16</v>
      </c>
      <c r="J2418" s="9" t="s">
        <v>400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</row>
    <row r="2419" spans="1:27" ht="12.75">
      <c r="A2419" s="10">
        <v>45638</v>
      </c>
      <c r="B2419" s="9" t="s">
        <v>19</v>
      </c>
      <c r="C2419" s="11">
        <v>4622.84</v>
      </c>
      <c r="D2419" s="9">
        <v>56</v>
      </c>
      <c r="E2419" s="12" t="s">
        <v>608</v>
      </c>
      <c r="F2419" s="9">
        <v>0</v>
      </c>
      <c r="G2419" s="9">
        <v>13.66</v>
      </c>
      <c r="H2419" s="13">
        <v>0.27900000000000003</v>
      </c>
      <c r="I2419" s="9" t="s">
        <v>16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</row>
    <row r="2420" spans="1:27" ht="12.75">
      <c r="A2420" s="10">
        <v>45638</v>
      </c>
      <c r="B2420" s="9" t="s">
        <v>21</v>
      </c>
      <c r="C2420" s="11">
        <v>5993.72</v>
      </c>
      <c r="D2420" s="9">
        <v>62</v>
      </c>
      <c r="E2420" s="12" t="s">
        <v>451</v>
      </c>
      <c r="F2420" s="9">
        <v>0</v>
      </c>
      <c r="G2420" s="9">
        <v>9.5</v>
      </c>
      <c r="H2420" s="13">
        <v>0.28870000000000001</v>
      </c>
      <c r="I2420" s="9" t="s">
        <v>11</v>
      </c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</row>
    <row r="2421" spans="1:27" ht="12.75">
      <c r="A2421" s="10">
        <v>45638</v>
      </c>
      <c r="B2421" s="9" t="s">
        <v>9</v>
      </c>
      <c r="C2421" s="11">
        <v>4787.66</v>
      </c>
      <c r="D2421" s="9">
        <v>54</v>
      </c>
      <c r="E2421" s="12" t="s">
        <v>609</v>
      </c>
      <c r="F2421" s="9">
        <v>5</v>
      </c>
      <c r="G2421" s="9">
        <v>15.66</v>
      </c>
      <c r="H2421" s="13">
        <v>0.29749999999999999</v>
      </c>
      <c r="I2421" s="9" t="s">
        <v>11</v>
      </c>
      <c r="J2421" s="10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</row>
    <row r="2422" spans="1:27" ht="12.75">
      <c r="A2422" s="10">
        <v>45638</v>
      </c>
      <c r="B2422" s="9" t="s">
        <v>17</v>
      </c>
      <c r="C2422" s="11">
        <v>5826.94</v>
      </c>
      <c r="D2422" s="9">
        <v>69</v>
      </c>
      <c r="E2422" s="12" t="s">
        <v>610</v>
      </c>
      <c r="F2422" s="9">
        <v>3</v>
      </c>
      <c r="G2422" s="9">
        <v>13.25</v>
      </c>
      <c r="H2422" s="13">
        <v>0.29799999999999999</v>
      </c>
      <c r="I2422" s="9" t="s">
        <v>16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</row>
    <row r="2423" spans="1:27" ht="12.75">
      <c r="A2423" s="10">
        <v>45638</v>
      </c>
      <c r="B2423" s="9" t="s">
        <v>43</v>
      </c>
      <c r="C2423" s="11">
        <v>5420</v>
      </c>
      <c r="D2423" s="9">
        <v>68</v>
      </c>
      <c r="E2423" s="12" t="s">
        <v>611</v>
      </c>
      <c r="F2423" s="9">
        <v>5</v>
      </c>
      <c r="G2423" s="9">
        <v>15</v>
      </c>
      <c r="H2423" s="13">
        <v>0.30559999999999998</v>
      </c>
      <c r="I2423" s="9" t="s">
        <v>11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</row>
    <row r="2424" spans="1:27" ht="12.75">
      <c r="A2424" s="10">
        <v>45638</v>
      </c>
      <c r="B2424" s="9" t="s">
        <v>14</v>
      </c>
      <c r="C2424" s="11">
        <v>3433.22</v>
      </c>
      <c r="D2424" s="9">
        <v>43</v>
      </c>
      <c r="E2424" s="12" t="s">
        <v>612</v>
      </c>
      <c r="F2424" s="9">
        <v>2</v>
      </c>
      <c r="G2424" s="9">
        <v>13</v>
      </c>
      <c r="H2424" s="13">
        <v>0.312</v>
      </c>
      <c r="I2424" s="9" t="s">
        <v>16</v>
      </c>
      <c r="J2424" s="10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</row>
    <row r="2425" spans="1:27" ht="12.75">
      <c r="A2425" s="10">
        <v>45638</v>
      </c>
      <c r="B2425" s="9" t="s">
        <v>45</v>
      </c>
      <c r="C2425" s="11">
        <v>4406.1099999999997</v>
      </c>
      <c r="D2425" s="9">
        <v>53</v>
      </c>
      <c r="E2425" s="12" t="s">
        <v>613</v>
      </c>
      <c r="F2425" s="9">
        <v>9</v>
      </c>
      <c r="G2425" s="9">
        <v>12.25</v>
      </c>
      <c r="H2425" s="13">
        <v>0.31280000000000002</v>
      </c>
      <c r="I2425" s="9" t="s">
        <v>11</v>
      </c>
      <c r="J2425" s="10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</row>
    <row r="2426" spans="1:27" ht="12.75">
      <c r="A2426" s="10">
        <v>45638</v>
      </c>
      <c r="B2426" s="9" t="s">
        <v>12</v>
      </c>
      <c r="C2426" s="11">
        <v>5093</v>
      </c>
      <c r="D2426" s="9">
        <v>49</v>
      </c>
      <c r="E2426" s="12" t="s">
        <v>330</v>
      </c>
      <c r="F2426" s="9">
        <v>2</v>
      </c>
      <c r="G2426" s="9">
        <v>8.6</v>
      </c>
      <c r="H2426" s="13">
        <v>0.32800000000000001</v>
      </c>
      <c r="I2426" s="9" t="s">
        <v>11</v>
      </c>
      <c r="J2426" s="10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</row>
    <row r="2427" spans="1:27" ht="12.75">
      <c r="A2427" s="10">
        <v>45639</v>
      </c>
      <c r="B2427" s="9" t="s">
        <v>14</v>
      </c>
      <c r="C2427" s="11">
        <v>5600.69</v>
      </c>
      <c r="D2427" s="9">
        <v>63</v>
      </c>
      <c r="E2427" s="12" t="s">
        <v>614</v>
      </c>
      <c r="F2427" s="9">
        <v>0</v>
      </c>
      <c r="G2427" s="9">
        <v>6.85</v>
      </c>
      <c r="H2427" s="13">
        <v>0.21340000000000001</v>
      </c>
      <c r="I2427" s="9" t="s">
        <v>16</v>
      </c>
      <c r="J2427" s="10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 spans="1:27" ht="12.75">
      <c r="A2428" s="10">
        <v>45639</v>
      </c>
      <c r="B2428" s="9" t="s">
        <v>17</v>
      </c>
      <c r="C2428" s="11">
        <v>10889.39</v>
      </c>
      <c r="D2428" s="9">
        <v>106</v>
      </c>
      <c r="E2428" s="12" t="s">
        <v>234</v>
      </c>
      <c r="F2428" s="9">
        <v>4</v>
      </c>
      <c r="G2428" s="9">
        <v>12.57</v>
      </c>
      <c r="H2428" s="13">
        <v>0.22600000000000001</v>
      </c>
      <c r="I2428" s="9" t="s">
        <v>16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</row>
    <row r="2429" spans="1:27" ht="12.75">
      <c r="A2429" s="10">
        <v>45639</v>
      </c>
      <c r="B2429" s="9" t="s">
        <v>19</v>
      </c>
      <c r="C2429" s="11">
        <v>6054.55</v>
      </c>
      <c r="D2429" s="9">
        <v>62</v>
      </c>
      <c r="E2429" s="12" t="s">
        <v>615</v>
      </c>
      <c r="F2429" s="9">
        <v>0</v>
      </c>
      <c r="G2429" s="9">
        <v>9.1999999999999993</v>
      </c>
      <c r="H2429" s="13">
        <v>0.2477</v>
      </c>
      <c r="I2429" s="9" t="s">
        <v>16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 spans="1:27" ht="12.75">
      <c r="A2430" s="10">
        <v>45639</v>
      </c>
      <c r="B2430" s="9" t="s">
        <v>9</v>
      </c>
      <c r="C2430" s="11">
        <v>5462.3</v>
      </c>
      <c r="D2430" s="9">
        <v>65</v>
      </c>
      <c r="E2430" s="12" t="s">
        <v>107</v>
      </c>
      <c r="F2430" s="9">
        <v>0</v>
      </c>
      <c r="G2430" s="9">
        <v>13.75</v>
      </c>
      <c r="H2430" s="13">
        <v>0.27210000000000001</v>
      </c>
      <c r="I2430" s="9" t="s">
        <v>11</v>
      </c>
      <c r="J2430" s="10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</row>
    <row r="2431" spans="1:27" ht="12.75">
      <c r="A2431" s="10">
        <v>45639</v>
      </c>
      <c r="B2431" s="9" t="s">
        <v>21</v>
      </c>
      <c r="C2431" s="11">
        <v>15679.45</v>
      </c>
      <c r="D2431" s="9">
        <v>159</v>
      </c>
      <c r="E2431" s="12" t="s">
        <v>616</v>
      </c>
      <c r="F2431" s="9">
        <v>1</v>
      </c>
      <c r="G2431" s="9">
        <v>11.82</v>
      </c>
      <c r="H2431" s="13">
        <v>0.28699999999999998</v>
      </c>
      <c r="I2431" s="9" t="s">
        <v>11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</row>
    <row r="2432" spans="1:27" ht="12.75">
      <c r="A2432" s="10">
        <v>45639</v>
      </c>
      <c r="B2432" s="9" t="s">
        <v>12</v>
      </c>
      <c r="C2432" s="11">
        <v>9936.65</v>
      </c>
      <c r="D2432" s="9">
        <v>101</v>
      </c>
      <c r="E2432" s="12" t="s">
        <v>617</v>
      </c>
      <c r="F2432" s="9">
        <v>13</v>
      </c>
      <c r="G2432" s="9">
        <v>12.33</v>
      </c>
      <c r="H2432" s="13">
        <v>0.29799999999999999</v>
      </c>
      <c r="I2432" s="9" t="s">
        <v>11</v>
      </c>
      <c r="J2432" s="10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</row>
    <row r="2433" spans="1:27" ht="12.75">
      <c r="A2433" s="10">
        <v>45639</v>
      </c>
      <c r="B2433" s="9" t="s">
        <v>43</v>
      </c>
      <c r="C2433" s="11">
        <v>11608.81</v>
      </c>
      <c r="D2433" s="9">
        <v>133</v>
      </c>
      <c r="E2433" s="12" t="s">
        <v>618</v>
      </c>
      <c r="F2433" s="9">
        <v>65</v>
      </c>
      <c r="G2433" s="9">
        <v>18.420000000000002</v>
      </c>
      <c r="H2433" s="13">
        <v>0.31340000000000001</v>
      </c>
      <c r="I2433" s="9" t="s">
        <v>11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</row>
    <row r="2434" spans="1:27" ht="12.75">
      <c r="A2434" s="10">
        <v>45639</v>
      </c>
      <c r="B2434" s="9" t="s">
        <v>45</v>
      </c>
      <c r="C2434" s="11">
        <v>10676.76</v>
      </c>
      <c r="D2434" s="9">
        <v>110</v>
      </c>
      <c r="E2434" s="12" t="s">
        <v>619</v>
      </c>
      <c r="F2434" s="9">
        <v>38</v>
      </c>
      <c r="G2434" s="9">
        <v>18</v>
      </c>
      <c r="H2434" s="13">
        <v>0.31940000000000002</v>
      </c>
      <c r="I2434" s="9" t="s">
        <v>11</v>
      </c>
      <c r="J2434" s="10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</row>
    <row r="2435" spans="1:27" ht="12.75">
      <c r="A2435" s="10">
        <v>45640</v>
      </c>
      <c r="B2435" s="9" t="s">
        <v>19</v>
      </c>
      <c r="C2435" s="11">
        <v>6946.7</v>
      </c>
      <c r="D2435" s="9">
        <v>83</v>
      </c>
      <c r="E2435" s="12" t="s">
        <v>494</v>
      </c>
      <c r="F2435" s="9">
        <v>9</v>
      </c>
      <c r="G2435" s="9">
        <v>9.8000000000000007</v>
      </c>
      <c r="H2435" s="13">
        <v>0.21129999999999999</v>
      </c>
      <c r="I2435" s="9" t="s">
        <v>16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</row>
    <row r="2436" spans="1:27" ht="12.75">
      <c r="A2436" s="10">
        <v>45640</v>
      </c>
      <c r="B2436" s="9" t="s">
        <v>17</v>
      </c>
      <c r="C2436" s="11">
        <v>9332.52</v>
      </c>
      <c r="D2436" s="9">
        <v>112</v>
      </c>
      <c r="E2436" s="12" t="s">
        <v>620</v>
      </c>
      <c r="F2436" s="9">
        <v>2</v>
      </c>
      <c r="G2436" s="9">
        <v>13.42</v>
      </c>
      <c r="H2436" s="13">
        <v>0.24299999999999999</v>
      </c>
      <c r="I2436" s="9" t="s">
        <v>16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</row>
    <row r="2437" spans="1:27" ht="12.75">
      <c r="A2437" s="10">
        <v>45640</v>
      </c>
      <c r="B2437" s="9" t="s">
        <v>12</v>
      </c>
      <c r="C2437" s="11">
        <v>7964.18</v>
      </c>
      <c r="D2437" s="9">
        <v>84</v>
      </c>
      <c r="E2437" s="12" t="s">
        <v>621</v>
      </c>
      <c r="F2437" s="9">
        <v>18</v>
      </c>
      <c r="G2437" s="9">
        <v>14</v>
      </c>
      <c r="H2437" s="13">
        <v>0.27450000000000002</v>
      </c>
      <c r="I2437" s="9" t="s">
        <v>11</v>
      </c>
      <c r="J2437" s="10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</row>
    <row r="2438" spans="1:27" ht="12.75">
      <c r="A2438" s="10">
        <v>45640</v>
      </c>
      <c r="B2438" s="9" t="s">
        <v>21</v>
      </c>
      <c r="C2438" s="11">
        <v>15053.54</v>
      </c>
      <c r="D2438" s="9">
        <v>149</v>
      </c>
      <c r="E2438" s="12" t="s">
        <v>478</v>
      </c>
      <c r="F2438" s="9">
        <v>2</v>
      </c>
      <c r="G2438" s="9">
        <v>12.28</v>
      </c>
      <c r="H2438" s="13">
        <v>0.27460000000000001</v>
      </c>
      <c r="I2438" s="9" t="s">
        <v>11</v>
      </c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</row>
    <row r="2439" spans="1:27" ht="12.75">
      <c r="A2439" s="10">
        <v>45640</v>
      </c>
      <c r="B2439" s="9" t="s">
        <v>14</v>
      </c>
      <c r="C2439" s="11">
        <v>7118.89</v>
      </c>
      <c r="D2439" s="9">
        <v>83</v>
      </c>
      <c r="E2439" s="12" t="s">
        <v>622</v>
      </c>
      <c r="F2439" s="9">
        <v>2</v>
      </c>
      <c r="G2439" s="9">
        <v>9.14</v>
      </c>
      <c r="H2439" s="13">
        <v>0.27560000000000001</v>
      </c>
      <c r="I2439" s="9" t="s">
        <v>16</v>
      </c>
      <c r="J2439" s="10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</row>
    <row r="2440" spans="1:27" ht="12.75">
      <c r="A2440" s="10">
        <v>45640</v>
      </c>
      <c r="B2440" s="9" t="s">
        <v>9</v>
      </c>
      <c r="C2440" s="11">
        <v>6951.28</v>
      </c>
      <c r="D2440" s="9">
        <v>76</v>
      </c>
      <c r="E2440" s="12" t="s">
        <v>391</v>
      </c>
      <c r="F2440" s="9">
        <v>1</v>
      </c>
      <c r="G2440" s="9">
        <v>12.4</v>
      </c>
      <c r="H2440" s="13">
        <v>0.29289999999999999</v>
      </c>
      <c r="I2440" s="9" t="s">
        <v>11</v>
      </c>
      <c r="J2440" s="10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</row>
    <row r="2441" spans="1:27" ht="12.75">
      <c r="A2441" s="10">
        <v>45640</v>
      </c>
      <c r="B2441" s="9" t="s">
        <v>45</v>
      </c>
      <c r="C2441" s="11">
        <v>10217.15</v>
      </c>
      <c r="D2441" s="9">
        <v>108</v>
      </c>
      <c r="E2441" s="12" t="s">
        <v>623</v>
      </c>
      <c r="F2441" s="9">
        <v>11</v>
      </c>
      <c r="G2441" s="9">
        <v>13.14</v>
      </c>
      <c r="H2441" s="13">
        <v>0.30309999999999998</v>
      </c>
      <c r="I2441" s="9" t="s">
        <v>11</v>
      </c>
      <c r="J2441" s="10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</row>
    <row r="2442" spans="1:27" ht="12.75">
      <c r="A2442" s="10">
        <v>45640</v>
      </c>
      <c r="B2442" s="9" t="s">
        <v>43</v>
      </c>
      <c r="C2442" s="11">
        <v>11268.29</v>
      </c>
      <c r="D2442" s="9">
        <v>128</v>
      </c>
      <c r="E2442" s="12" t="s">
        <v>624</v>
      </c>
      <c r="F2442" s="9">
        <v>25</v>
      </c>
      <c r="G2442" s="9">
        <v>21</v>
      </c>
      <c r="H2442" s="13">
        <v>0.30819999999999997</v>
      </c>
      <c r="I2442" s="9" t="s">
        <v>11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</row>
    <row r="2443" spans="1:27" ht="12.75">
      <c r="A2443" s="10">
        <v>45641</v>
      </c>
      <c r="B2443" s="9" t="s">
        <v>17</v>
      </c>
      <c r="C2443" s="11">
        <v>9944.0400000000009</v>
      </c>
      <c r="D2443" s="9">
        <v>112</v>
      </c>
      <c r="E2443" s="12" t="s">
        <v>625</v>
      </c>
      <c r="F2443" s="9">
        <v>2</v>
      </c>
      <c r="G2443" s="9">
        <v>11.75</v>
      </c>
      <c r="H2443" s="13">
        <v>0.24579999999999999</v>
      </c>
      <c r="I2443" s="9" t="s">
        <v>16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</row>
    <row r="2444" spans="1:27" ht="12.75">
      <c r="A2444" s="10">
        <v>45641</v>
      </c>
      <c r="B2444" s="9" t="s">
        <v>19</v>
      </c>
      <c r="C2444" s="11">
        <v>7804.82</v>
      </c>
      <c r="D2444" s="9">
        <v>83</v>
      </c>
      <c r="E2444" s="12" t="s">
        <v>626</v>
      </c>
      <c r="F2444" s="9">
        <v>0</v>
      </c>
      <c r="G2444" s="9">
        <v>8.4</v>
      </c>
      <c r="H2444" s="13">
        <v>0.26719999999999999</v>
      </c>
      <c r="I2444" s="9" t="s">
        <v>16</v>
      </c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</row>
    <row r="2445" spans="1:27" ht="12.75">
      <c r="A2445" s="10">
        <v>45641</v>
      </c>
      <c r="B2445" s="9" t="s">
        <v>21</v>
      </c>
      <c r="C2445" s="11">
        <v>10643.55</v>
      </c>
      <c r="D2445" s="9">
        <v>116</v>
      </c>
      <c r="E2445" s="12" t="s">
        <v>627</v>
      </c>
      <c r="F2445" s="9">
        <v>6</v>
      </c>
      <c r="G2445" s="9">
        <v>12.11</v>
      </c>
      <c r="H2445" s="13">
        <v>0.27060000000000001</v>
      </c>
      <c r="I2445" s="9" t="s">
        <v>11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</row>
    <row r="2446" spans="1:27" ht="12.75">
      <c r="A2446" s="10">
        <v>45641</v>
      </c>
      <c r="B2446" s="9" t="s">
        <v>9</v>
      </c>
      <c r="C2446" s="11">
        <v>6247.95</v>
      </c>
      <c r="D2446" s="9">
        <v>66</v>
      </c>
      <c r="E2446" s="12" t="s">
        <v>522</v>
      </c>
      <c r="F2446" s="9">
        <v>0</v>
      </c>
      <c r="G2446" s="9">
        <v>11.4</v>
      </c>
      <c r="H2446" s="13">
        <v>0.27329999999999999</v>
      </c>
      <c r="I2446" s="9" t="s">
        <v>11</v>
      </c>
      <c r="J2446" s="10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</row>
    <row r="2447" spans="1:27" ht="12.75">
      <c r="A2447" s="10">
        <v>45641</v>
      </c>
      <c r="B2447" s="9" t="s">
        <v>12</v>
      </c>
      <c r="C2447" s="11">
        <v>4102.13</v>
      </c>
      <c r="D2447" s="9">
        <v>48</v>
      </c>
      <c r="E2447" s="12" t="s">
        <v>628</v>
      </c>
      <c r="F2447" s="9">
        <v>0</v>
      </c>
      <c r="G2447" s="9">
        <v>8</v>
      </c>
      <c r="H2447" s="13">
        <v>0.29199999999999998</v>
      </c>
      <c r="I2447" s="9" t="s">
        <v>11</v>
      </c>
      <c r="J2447" s="10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</row>
    <row r="2448" spans="1:27" ht="12.75">
      <c r="A2448" s="10">
        <v>45641</v>
      </c>
      <c r="B2448" s="9" t="s">
        <v>14</v>
      </c>
      <c r="C2448" s="11">
        <v>5708.74</v>
      </c>
      <c r="D2448" s="9">
        <v>71</v>
      </c>
      <c r="E2448" s="12" t="s">
        <v>629</v>
      </c>
      <c r="F2448" s="9">
        <v>1</v>
      </c>
      <c r="G2448" s="9">
        <v>9.6</v>
      </c>
      <c r="H2448" s="13">
        <v>0.2984</v>
      </c>
      <c r="I2448" s="9" t="s">
        <v>16</v>
      </c>
      <c r="J2448" s="10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</row>
    <row r="2449" spans="1:27" ht="12.75">
      <c r="A2449" s="10">
        <v>45641</v>
      </c>
      <c r="B2449" s="9" t="s">
        <v>43</v>
      </c>
      <c r="C2449" s="11">
        <v>8515.69</v>
      </c>
      <c r="D2449" s="9">
        <v>100</v>
      </c>
      <c r="E2449" s="12" t="s">
        <v>63</v>
      </c>
      <c r="F2449" s="9">
        <v>2</v>
      </c>
      <c r="G2449" s="9">
        <v>20.8</v>
      </c>
      <c r="H2449" s="13">
        <v>0.2989</v>
      </c>
      <c r="I2449" s="9" t="s">
        <v>11</v>
      </c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 spans="1:27" ht="12.75">
      <c r="A2450" s="10">
        <v>45641</v>
      </c>
      <c r="B2450" s="9" t="s">
        <v>45</v>
      </c>
      <c r="C2450" s="11">
        <v>6723.02</v>
      </c>
      <c r="D2450" s="9">
        <v>81</v>
      </c>
      <c r="E2450" s="12" t="s">
        <v>630</v>
      </c>
      <c r="F2450" s="9">
        <v>2</v>
      </c>
      <c r="G2450" s="9">
        <v>14.4</v>
      </c>
      <c r="H2450" s="13">
        <v>0.33410000000000001</v>
      </c>
      <c r="I2450" s="9" t="s">
        <v>11</v>
      </c>
      <c r="J2450" s="10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</row>
    <row r="2451" spans="1:27" ht="12.75">
      <c r="A2451" s="10">
        <v>45642</v>
      </c>
      <c r="B2451" s="9" t="s">
        <v>19</v>
      </c>
      <c r="C2451" s="11">
        <v>3047.98</v>
      </c>
      <c r="D2451" s="9">
        <v>41</v>
      </c>
      <c r="E2451" s="12" t="s">
        <v>631</v>
      </c>
      <c r="F2451" s="9">
        <v>0</v>
      </c>
      <c r="G2451" s="9">
        <v>8</v>
      </c>
      <c r="H2451" s="13">
        <v>0.2286</v>
      </c>
      <c r="I2451" s="9" t="s">
        <v>16</v>
      </c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 spans="1:27" ht="12.75">
      <c r="A2452" s="10">
        <v>45642</v>
      </c>
      <c r="B2452" s="9" t="s">
        <v>21</v>
      </c>
      <c r="C2452" s="11">
        <v>7047.99</v>
      </c>
      <c r="D2452" s="9">
        <v>74</v>
      </c>
      <c r="E2452" s="12" t="s">
        <v>632</v>
      </c>
      <c r="F2452" s="9">
        <v>0</v>
      </c>
      <c r="G2452" s="9">
        <v>16.75</v>
      </c>
      <c r="H2452" s="13">
        <v>0.26640000000000003</v>
      </c>
      <c r="I2452" s="9" t="s">
        <v>11</v>
      </c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</row>
    <row r="2453" spans="1:27" ht="12.75">
      <c r="A2453" s="10">
        <v>45642</v>
      </c>
      <c r="B2453" s="9" t="s">
        <v>14</v>
      </c>
      <c r="C2453" s="11">
        <v>3003.67</v>
      </c>
      <c r="D2453" s="9">
        <v>37</v>
      </c>
      <c r="E2453" s="12" t="s">
        <v>633</v>
      </c>
      <c r="F2453" s="9">
        <v>1</v>
      </c>
      <c r="G2453" s="9">
        <v>9.33</v>
      </c>
      <c r="H2453" s="13">
        <v>0.27210000000000001</v>
      </c>
      <c r="I2453" s="9" t="s">
        <v>16</v>
      </c>
      <c r="J2453" s="10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</row>
    <row r="2454" spans="1:27" ht="12.75">
      <c r="A2454" s="10">
        <v>45642</v>
      </c>
      <c r="B2454" s="9" t="s">
        <v>9</v>
      </c>
      <c r="C2454" s="11">
        <v>4239.54</v>
      </c>
      <c r="D2454" s="9">
        <v>44</v>
      </c>
      <c r="E2454" s="12" t="s">
        <v>432</v>
      </c>
      <c r="F2454" s="9">
        <v>0</v>
      </c>
      <c r="G2454" s="9">
        <v>11.67</v>
      </c>
      <c r="H2454" s="13">
        <v>0.29239999999999999</v>
      </c>
      <c r="I2454" s="9" t="s">
        <v>11</v>
      </c>
      <c r="J2454" s="10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</row>
    <row r="2455" spans="1:27" ht="12.75">
      <c r="A2455" s="10">
        <v>45642</v>
      </c>
      <c r="B2455" s="9" t="s">
        <v>43</v>
      </c>
      <c r="C2455" s="11">
        <v>6087.7</v>
      </c>
      <c r="D2455" s="9">
        <v>66</v>
      </c>
      <c r="E2455" s="12" t="s">
        <v>634</v>
      </c>
      <c r="F2455" s="9">
        <v>14</v>
      </c>
      <c r="G2455" s="9">
        <v>19</v>
      </c>
      <c r="H2455" s="13">
        <v>0.29420000000000002</v>
      </c>
      <c r="I2455" s="9" t="s">
        <v>11</v>
      </c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</row>
    <row r="2456" spans="1:27" ht="12.75">
      <c r="A2456" s="10">
        <v>45642</v>
      </c>
      <c r="B2456" s="9" t="s">
        <v>17</v>
      </c>
      <c r="C2456" s="11">
        <v>6207.64</v>
      </c>
      <c r="D2456" s="9">
        <v>68</v>
      </c>
      <c r="E2456" s="12" t="s">
        <v>635</v>
      </c>
      <c r="F2456" s="9">
        <v>19</v>
      </c>
      <c r="G2456" s="9">
        <v>13</v>
      </c>
      <c r="H2456" s="13">
        <v>0.29670000000000002</v>
      </c>
      <c r="I2456" s="9" t="s">
        <v>16</v>
      </c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</row>
    <row r="2457" spans="1:27" ht="12.75">
      <c r="A2457" s="10">
        <v>45642</v>
      </c>
      <c r="B2457" s="9" t="s">
        <v>12</v>
      </c>
      <c r="C2457" s="11">
        <v>2872.06</v>
      </c>
      <c r="D2457" s="9">
        <v>33</v>
      </c>
      <c r="E2457" s="12" t="s">
        <v>636</v>
      </c>
      <c r="F2457" s="9">
        <v>4</v>
      </c>
      <c r="G2457" s="9">
        <v>13</v>
      </c>
      <c r="H2457" s="13">
        <v>0.3044</v>
      </c>
      <c r="I2457" s="9" t="s">
        <v>11</v>
      </c>
      <c r="J2457" s="10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</row>
    <row r="2458" spans="1:27" ht="12.75">
      <c r="A2458" s="10">
        <v>45642</v>
      </c>
      <c r="B2458" s="9" t="s">
        <v>45</v>
      </c>
      <c r="C2458" s="11">
        <v>3367.65</v>
      </c>
      <c r="D2458" s="9">
        <v>39</v>
      </c>
      <c r="E2458" s="12" t="s">
        <v>637</v>
      </c>
      <c r="F2458" s="9">
        <v>0</v>
      </c>
      <c r="G2458" s="9">
        <v>12.6</v>
      </c>
      <c r="H2458" s="13">
        <v>0.33050000000000002</v>
      </c>
      <c r="I2458" s="9" t="s">
        <v>11</v>
      </c>
      <c r="J2458" s="10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</row>
    <row r="2459" spans="1:27" ht="12.75">
      <c r="A2459" s="10">
        <v>45643</v>
      </c>
      <c r="B2459" s="9" t="s">
        <v>14</v>
      </c>
      <c r="C2459" s="11">
        <v>5955.84</v>
      </c>
      <c r="D2459" s="9">
        <v>69</v>
      </c>
      <c r="E2459" s="12" t="s">
        <v>638</v>
      </c>
      <c r="F2459" s="9">
        <v>5</v>
      </c>
      <c r="G2459" s="9">
        <v>11.25</v>
      </c>
      <c r="H2459" s="13">
        <v>0.26350000000000001</v>
      </c>
      <c r="I2459" s="9" t="s">
        <v>16</v>
      </c>
      <c r="J2459" s="10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</row>
    <row r="2460" spans="1:27" ht="12.75">
      <c r="A2460" s="10">
        <v>45643</v>
      </c>
      <c r="B2460" s="9" t="s">
        <v>19</v>
      </c>
      <c r="C2460" s="11">
        <v>4315.66</v>
      </c>
      <c r="D2460" s="9">
        <v>52</v>
      </c>
      <c r="E2460" s="12" t="s">
        <v>639</v>
      </c>
      <c r="F2460" s="9">
        <v>3</v>
      </c>
      <c r="G2460" s="9">
        <v>13.66</v>
      </c>
      <c r="H2460" s="13">
        <v>0.26379999999999998</v>
      </c>
      <c r="I2460" s="9" t="s">
        <v>16</v>
      </c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</row>
    <row r="2461" spans="1:27" ht="12.75">
      <c r="A2461" s="10">
        <v>45643</v>
      </c>
      <c r="B2461" s="9" t="s">
        <v>17</v>
      </c>
      <c r="C2461" s="11">
        <v>6986.08</v>
      </c>
      <c r="D2461" s="9">
        <v>73</v>
      </c>
      <c r="E2461" s="12" t="s">
        <v>640</v>
      </c>
      <c r="F2461" s="9">
        <v>25</v>
      </c>
      <c r="G2461" s="9">
        <v>12</v>
      </c>
      <c r="H2461" s="13">
        <v>0.28499999999999998</v>
      </c>
      <c r="I2461" s="9" t="s">
        <v>16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</row>
    <row r="2462" spans="1:27" ht="12.75">
      <c r="A2462" s="10">
        <v>45643</v>
      </c>
      <c r="B2462" s="9" t="s">
        <v>43</v>
      </c>
      <c r="C2462" s="11">
        <v>5023.0600000000004</v>
      </c>
      <c r="D2462" s="9">
        <v>54</v>
      </c>
      <c r="E2462" s="12" t="s">
        <v>641</v>
      </c>
      <c r="F2462" s="9">
        <v>1</v>
      </c>
      <c r="G2462" s="9">
        <v>11.75</v>
      </c>
      <c r="H2462" s="13">
        <v>0.28849999999999998</v>
      </c>
      <c r="I2462" s="9" t="s">
        <v>11</v>
      </c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</row>
    <row r="2463" spans="1:27" ht="12.75">
      <c r="A2463" s="10">
        <v>45643</v>
      </c>
      <c r="B2463" s="9" t="s">
        <v>9</v>
      </c>
      <c r="C2463" s="11">
        <v>6172.77</v>
      </c>
      <c r="D2463" s="9">
        <v>67</v>
      </c>
      <c r="E2463" s="12" t="s">
        <v>642</v>
      </c>
      <c r="F2463" s="9">
        <v>18</v>
      </c>
      <c r="G2463" s="9">
        <v>13.25</v>
      </c>
      <c r="H2463" s="13">
        <v>0.30790000000000001</v>
      </c>
      <c r="I2463" s="9" t="s">
        <v>11</v>
      </c>
      <c r="J2463" s="10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</row>
    <row r="2464" spans="1:27" ht="12.75">
      <c r="A2464" s="10">
        <v>45643</v>
      </c>
      <c r="B2464" s="9" t="s">
        <v>45</v>
      </c>
      <c r="C2464" s="11">
        <v>4807.05</v>
      </c>
      <c r="D2464" s="9">
        <v>59</v>
      </c>
      <c r="E2464" s="12" t="s">
        <v>643</v>
      </c>
      <c r="F2464" s="30">
        <v>11</v>
      </c>
      <c r="G2464" s="9">
        <v>12.25</v>
      </c>
      <c r="H2464" s="13">
        <v>0.32940000000000003</v>
      </c>
      <c r="I2464" s="9" t="s">
        <v>11</v>
      </c>
      <c r="J2464" s="10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</row>
    <row r="2465" spans="1:27" ht="12.75">
      <c r="A2465" s="10">
        <v>45643</v>
      </c>
      <c r="B2465" s="9" t="s">
        <v>12</v>
      </c>
      <c r="C2465" s="11">
        <v>5677.58</v>
      </c>
      <c r="D2465" s="9">
        <v>55</v>
      </c>
      <c r="E2465" s="12" t="s">
        <v>189</v>
      </c>
      <c r="F2465" s="9">
        <v>0</v>
      </c>
      <c r="G2465" s="9">
        <v>10</v>
      </c>
      <c r="H2465" s="13">
        <v>0.33210000000000001</v>
      </c>
      <c r="I2465" s="9" t="s">
        <v>11</v>
      </c>
      <c r="J2465" s="10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</row>
    <row r="2466" spans="1:27" ht="12.75">
      <c r="A2466" s="10">
        <v>45643</v>
      </c>
      <c r="B2466" s="9" t="s">
        <v>21</v>
      </c>
      <c r="C2466" s="11">
        <v>8626.14</v>
      </c>
      <c r="D2466" s="9">
        <v>71</v>
      </c>
      <c r="E2466" s="12" t="s">
        <v>500</v>
      </c>
      <c r="F2466" s="9">
        <v>0</v>
      </c>
      <c r="G2466" s="9">
        <v>11</v>
      </c>
      <c r="H2466" s="13">
        <v>0.33689999999999998</v>
      </c>
      <c r="I2466" s="9" t="s">
        <v>11</v>
      </c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</row>
    <row r="2467" spans="1:27" ht="12.75">
      <c r="A2467" s="10">
        <v>45644</v>
      </c>
      <c r="B2467" s="9" t="s">
        <v>17</v>
      </c>
      <c r="C2467" s="11">
        <v>8165.02</v>
      </c>
      <c r="D2467" s="9">
        <v>93</v>
      </c>
      <c r="E2467" s="12" t="s">
        <v>146</v>
      </c>
      <c r="F2467" s="9">
        <v>14</v>
      </c>
      <c r="G2467" s="9">
        <v>16</v>
      </c>
      <c r="H2467" s="13">
        <v>0.21959999999999999</v>
      </c>
      <c r="I2467" s="9" t="s">
        <v>16</v>
      </c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</row>
    <row r="2468" spans="1:27" ht="12.75">
      <c r="A2468" s="10">
        <v>45644</v>
      </c>
      <c r="B2468" s="9" t="s">
        <v>14</v>
      </c>
      <c r="C2468" s="11">
        <v>4213.7700000000004</v>
      </c>
      <c r="D2468" s="9"/>
      <c r="E2468" s="12"/>
      <c r="F2468" s="9"/>
      <c r="G2468" s="9"/>
      <c r="H2468" s="13">
        <v>0.2485</v>
      </c>
      <c r="I2468" s="9" t="s">
        <v>16</v>
      </c>
      <c r="J2468" s="10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</row>
    <row r="2469" spans="1:27" ht="12.75">
      <c r="A2469" s="10">
        <v>45644</v>
      </c>
      <c r="B2469" s="9" t="s">
        <v>19</v>
      </c>
      <c r="C2469" s="11">
        <v>3583.88</v>
      </c>
      <c r="D2469" s="9">
        <v>44</v>
      </c>
      <c r="E2469" s="12" t="s">
        <v>644</v>
      </c>
      <c r="F2469" s="9">
        <v>2</v>
      </c>
      <c r="G2469" s="9">
        <v>11</v>
      </c>
      <c r="H2469" s="13">
        <v>0.26019999999999999</v>
      </c>
      <c r="I2469" s="9" t="s">
        <v>16</v>
      </c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</row>
    <row r="2470" spans="1:27" ht="12.75">
      <c r="A2470" s="10">
        <v>45644</v>
      </c>
      <c r="B2470" s="9" t="s">
        <v>21</v>
      </c>
      <c r="C2470" s="11">
        <v>5817.83</v>
      </c>
      <c r="D2470" s="9">
        <v>68</v>
      </c>
      <c r="E2470" s="12" t="s">
        <v>645</v>
      </c>
      <c r="F2470" s="9">
        <v>0</v>
      </c>
      <c r="G2470" s="9">
        <v>10.5</v>
      </c>
      <c r="H2470" s="13">
        <v>0.27279999999999999</v>
      </c>
      <c r="I2470" s="9" t="s">
        <v>11</v>
      </c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</row>
    <row r="2471" spans="1:27" ht="12.75">
      <c r="A2471" s="10">
        <v>45644</v>
      </c>
      <c r="B2471" s="9" t="s">
        <v>12</v>
      </c>
      <c r="C2471" s="11">
        <v>3796.91</v>
      </c>
      <c r="D2471" s="9">
        <v>47</v>
      </c>
      <c r="E2471" s="12" t="s">
        <v>646</v>
      </c>
      <c r="F2471" s="9">
        <v>3</v>
      </c>
      <c r="G2471" s="9">
        <v>11.5</v>
      </c>
      <c r="H2471" s="13">
        <v>0.29920000000000002</v>
      </c>
      <c r="I2471" s="9" t="s">
        <v>11</v>
      </c>
      <c r="J2471" s="10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 spans="1:27" ht="12.75">
      <c r="A2472" s="10">
        <v>45644</v>
      </c>
      <c r="B2472" s="9" t="s">
        <v>9</v>
      </c>
      <c r="C2472" s="11">
        <v>5223.3999999999996</v>
      </c>
      <c r="D2472" s="9">
        <v>51</v>
      </c>
      <c r="E2472" s="12" t="s">
        <v>129</v>
      </c>
      <c r="F2472" s="9">
        <v>0</v>
      </c>
      <c r="G2472" s="9">
        <v>10.75</v>
      </c>
      <c r="H2472" s="13">
        <v>0.30459999999999998</v>
      </c>
      <c r="I2472" s="9" t="s">
        <v>11</v>
      </c>
      <c r="J2472" s="10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</row>
    <row r="2473" spans="1:27" ht="12.75">
      <c r="A2473" s="10">
        <v>45644</v>
      </c>
      <c r="B2473" s="9" t="s">
        <v>43</v>
      </c>
      <c r="C2473" s="11">
        <v>4821.55</v>
      </c>
      <c r="D2473" s="9">
        <v>54</v>
      </c>
      <c r="E2473" s="12" t="s">
        <v>647</v>
      </c>
      <c r="F2473" s="9">
        <v>0</v>
      </c>
      <c r="G2473" s="9">
        <v>12.75</v>
      </c>
      <c r="H2473" s="13">
        <v>0.33250000000000002</v>
      </c>
      <c r="I2473" s="9" t="s">
        <v>11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 spans="1:27" ht="12.75">
      <c r="A2474" s="10">
        <v>45644</v>
      </c>
      <c r="B2474" s="9" t="s">
        <v>45</v>
      </c>
      <c r="C2474" s="11">
        <v>4976.21</v>
      </c>
      <c r="D2474" s="9">
        <v>61</v>
      </c>
      <c r="E2474" s="12" t="s">
        <v>648</v>
      </c>
      <c r="F2474" s="9">
        <v>0</v>
      </c>
      <c r="G2474" s="9">
        <v>13</v>
      </c>
      <c r="H2474" s="13">
        <v>0.3357</v>
      </c>
      <c r="I2474" s="9" t="s">
        <v>11</v>
      </c>
      <c r="J2474" s="10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</row>
    <row r="2475" spans="1:27" ht="12.75">
      <c r="A2475" s="10">
        <v>45645</v>
      </c>
      <c r="B2475" s="9" t="s">
        <v>17</v>
      </c>
      <c r="C2475" s="11">
        <v>9627.76</v>
      </c>
      <c r="D2475" s="9">
        <v>95</v>
      </c>
      <c r="E2475" s="12" t="s">
        <v>649</v>
      </c>
      <c r="F2475" s="9">
        <v>11</v>
      </c>
      <c r="G2475" s="9">
        <v>12.42</v>
      </c>
      <c r="H2475" s="13">
        <v>0.20730000000000001</v>
      </c>
      <c r="I2475" s="9" t="s">
        <v>16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</row>
    <row r="2476" spans="1:27" ht="12.75">
      <c r="A2476" s="10">
        <v>45645</v>
      </c>
      <c r="B2476" s="9" t="s">
        <v>19</v>
      </c>
      <c r="C2476" s="11">
        <v>4017.96</v>
      </c>
      <c r="D2476" s="9">
        <v>44</v>
      </c>
      <c r="E2476" s="12" t="s">
        <v>650</v>
      </c>
      <c r="F2476" s="9">
        <v>0</v>
      </c>
      <c r="G2476" s="9">
        <v>10</v>
      </c>
      <c r="H2476" s="13">
        <v>0.23400000000000001</v>
      </c>
      <c r="I2476" s="9" t="s">
        <v>16</v>
      </c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</row>
    <row r="2477" spans="1:27" ht="12.75">
      <c r="A2477" s="10">
        <v>45645</v>
      </c>
      <c r="B2477" s="9" t="s">
        <v>9</v>
      </c>
      <c r="C2477" s="11">
        <v>4188.18</v>
      </c>
      <c r="D2477" s="9">
        <v>50</v>
      </c>
      <c r="E2477" s="12" t="s">
        <v>18</v>
      </c>
      <c r="F2477" s="9">
        <v>2</v>
      </c>
      <c r="G2477" s="9">
        <v>10</v>
      </c>
      <c r="H2477" s="13">
        <v>0.24660000000000001</v>
      </c>
      <c r="I2477" s="9" t="s">
        <v>11</v>
      </c>
      <c r="J2477" s="10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</row>
    <row r="2478" spans="1:27" ht="12.75">
      <c r="A2478" s="10">
        <v>45645</v>
      </c>
      <c r="B2478" s="9" t="s">
        <v>21</v>
      </c>
      <c r="C2478" s="11">
        <v>8189.63</v>
      </c>
      <c r="D2478" s="9">
        <v>80</v>
      </c>
      <c r="E2478" s="12" t="s">
        <v>651</v>
      </c>
      <c r="F2478" s="9">
        <v>18</v>
      </c>
      <c r="G2478" s="9">
        <v>13</v>
      </c>
      <c r="H2478" s="13">
        <v>0.27310000000000001</v>
      </c>
      <c r="I2478" s="9" t="s">
        <v>11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</row>
    <row r="2479" spans="1:27" ht="12.75">
      <c r="A2479" s="10">
        <v>45645</v>
      </c>
      <c r="B2479" s="9" t="s">
        <v>12</v>
      </c>
      <c r="C2479" s="11">
        <v>4880.29</v>
      </c>
      <c r="D2479" s="9">
        <v>61</v>
      </c>
      <c r="E2479" s="12" t="s">
        <v>453</v>
      </c>
      <c r="F2479" s="9">
        <v>1</v>
      </c>
      <c r="G2479" s="9">
        <v>9.6</v>
      </c>
      <c r="H2479" s="13">
        <v>0.28210000000000002</v>
      </c>
      <c r="I2479" s="9" t="s">
        <v>11</v>
      </c>
      <c r="J2479" s="10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</row>
    <row r="2480" spans="1:27" ht="12.75">
      <c r="A2480" s="10">
        <v>45645</v>
      </c>
      <c r="B2480" s="9" t="s">
        <v>43</v>
      </c>
      <c r="C2480" s="11">
        <v>4775.22</v>
      </c>
      <c r="D2480" s="9">
        <v>61</v>
      </c>
      <c r="E2480" s="12" t="s">
        <v>652</v>
      </c>
      <c r="F2480" s="9">
        <v>1</v>
      </c>
      <c r="G2480" s="9">
        <v>12.5</v>
      </c>
      <c r="H2480" s="13">
        <v>0.31209999999999999</v>
      </c>
      <c r="I2480" s="9" t="s">
        <v>11</v>
      </c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</row>
    <row r="2481" spans="1:27" ht="12.75">
      <c r="A2481" s="10">
        <v>45645</v>
      </c>
      <c r="B2481" s="9" t="s">
        <v>45</v>
      </c>
      <c r="C2481" s="11">
        <v>5428.56</v>
      </c>
      <c r="D2481" s="9">
        <v>72</v>
      </c>
      <c r="E2481" s="12" t="s">
        <v>653</v>
      </c>
      <c r="F2481" s="9">
        <v>0</v>
      </c>
      <c r="G2481" s="9">
        <v>12</v>
      </c>
      <c r="H2481" s="13">
        <v>0.31280000000000002</v>
      </c>
      <c r="I2481" s="9" t="s">
        <v>11</v>
      </c>
      <c r="J2481" s="10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</row>
    <row r="2482" spans="1:27" ht="12.75">
      <c r="A2482" s="10">
        <v>45645</v>
      </c>
      <c r="B2482" s="9" t="s">
        <v>14</v>
      </c>
      <c r="C2482" s="11">
        <v>3884.38</v>
      </c>
      <c r="D2482" s="9">
        <v>46</v>
      </c>
      <c r="E2482" s="12" t="s">
        <v>654</v>
      </c>
      <c r="F2482" s="9">
        <v>0</v>
      </c>
      <c r="G2482" s="9">
        <v>11.33</v>
      </c>
      <c r="H2482" s="13">
        <v>0.3614</v>
      </c>
      <c r="I2482" s="9" t="s">
        <v>16</v>
      </c>
      <c r="J2482" s="10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</row>
    <row r="2483" spans="1:27" ht="12.75">
      <c r="A2483" s="10">
        <v>45646</v>
      </c>
      <c r="B2483" s="9" t="s">
        <v>19</v>
      </c>
      <c r="C2483" s="11">
        <v>6731.46</v>
      </c>
      <c r="D2483" s="9">
        <v>76</v>
      </c>
      <c r="E2483" s="12" t="s">
        <v>655</v>
      </c>
      <c r="F2483" s="9">
        <v>1</v>
      </c>
      <c r="G2483" s="9">
        <v>8.83</v>
      </c>
      <c r="H2483" s="13">
        <v>0.20910000000000001</v>
      </c>
      <c r="I2483" s="9" t="s">
        <v>16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</row>
    <row r="2484" spans="1:27" ht="12.75">
      <c r="A2484" s="10">
        <v>45646</v>
      </c>
      <c r="B2484" s="9" t="s">
        <v>17</v>
      </c>
      <c r="C2484" s="11">
        <v>8200.82</v>
      </c>
      <c r="D2484" s="9">
        <v>92</v>
      </c>
      <c r="E2484" s="12" t="s">
        <v>656</v>
      </c>
      <c r="F2484" s="9">
        <v>1</v>
      </c>
      <c r="G2484" s="9">
        <v>11.14</v>
      </c>
      <c r="H2484" s="13">
        <v>0.23200000000000001</v>
      </c>
      <c r="I2484" s="9" t="s">
        <v>16</v>
      </c>
      <c r="J2484" s="9"/>
      <c r="K2484" s="13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</row>
    <row r="2485" spans="1:27" ht="12.75">
      <c r="A2485" s="10">
        <v>45646</v>
      </c>
      <c r="B2485" s="9" t="s">
        <v>14</v>
      </c>
      <c r="C2485" s="11">
        <v>6032.13</v>
      </c>
      <c r="D2485" s="9">
        <v>70</v>
      </c>
      <c r="E2485" s="12" t="s">
        <v>657</v>
      </c>
      <c r="F2485" s="9">
        <v>4</v>
      </c>
      <c r="G2485" s="9">
        <v>10</v>
      </c>
      <c r="H2485" s="13">
        <v>0.23480000000000001</v>
      </c>
      <c r="I2485" s="9" t="s">
        <v>16</v>
      </c>
      <c r="J2485" s="10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</row>
    <row r="2486" spans="1:27" ht="12.75">
      <c r="A2486" s="10">
        <v>45646</v>
      </c>
      <c r="B2486" s="9" t="s">
        <v>21</v>
      </c>
      <c r="C2486" s="11">
        <v>14888.27</v>
      </c>
      <c r="D2486" s="9">
        <v>164</v>
      </c>
      <c r="E2486" s="12" t="s">
        <v>658</v>
      </c>
      <c r="F2486" s="9">
        <v>16</v>
      </c>
      <c r="G2486" s="9">
        <v>13.72</v>
      </c>
      <c r="H2486" s="13">
        <v>0.27429999999999999</v>
      </c>
      <c r="I2486" s="9" t="s">
        <v>11</v>
      </c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</row>
    <row r="2487" spans="1:27" ht="12.75">
      <c r="A2487" s="31">
        <v>45646</v>
      </c>
      <c r="B2487" s="32" t="s">
        <v>45</v>
      </c>
      <c r="C2487" s="33">
        <v>11471.37</v>
      </c>
      <c r="D2487" s="34">
        <v>123</v>
      </c>
      <c r="E2487" s="35" t="s">
        <v>659</v>
      </c>
      <c r="F2487" s="34">
        <v>71</v>
      </c>
      <c r="G2487" s="34">
        <v>17.3</v>
      </c>
      <c r="H2487" s="36">
        <v>0.30620000000000003</v>
      </c>
      <c r="I2487" s="9" t="s">
        <v>11</v>
      </c>
      <c r="J2487" s="10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</row>
    <row r="2488" spans="1:27" ht="12.75">
      <c r="A2488" s="31">
        <v>45646</v>
      </c>
      <c r="B2488" s="32" t="s">
        <v>12</v>
      </c>
      <c r="C2488" s="33">
        <v>9048.5</v>
      </c>
      <c r="D2488" s="34">
        <v>97</v>
      </c>
      <c r="E2488" s="35" t="s">
        <v>660</v>
      </c>
      <c r="F2488" s="34">
        <v>60</v>
      </c>
      <c r="G2488" s="34">
        <v>18</v>
      </c>
      <c r="H2488" s="36">
        <v>0.312</v>
      </c>
      <c r="I2488" s="9" t="s">
        <v>11</v>
      </c>
      <c r="J2488" s="10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</row>
    <row r="2489" spans="1:27" ht="12.75">
      <c r="A2489" s="31">
        <v>45646</v>
      </c>
      <c r="B2489" s="32" t="s">
        <v>43</v>
      </c>
      <c r="C2489" s="33">
        <v>11344.64</v>
      </c>
      <c r="D2489" s="34">
        <v>117</v>
      </c>
      <c r="E2489" s="35" t="s">
        <v>661</v>
      </c>
      <c r="F2489" s="34">
        <v>45</v>
      </c>
      <c r="G2489" s="34">
        <v>16.16</v>
      </c>
      <c r="H2489" s="36">
        <v>0.3448</v>
      </c>
      <c r="I2489" s="9" t="s">
        <v>11</v>
      </c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</row>
    <row r="2490" spans="1:27" ht="12.75">
      <c r="A2490" s="31">
        <v>45646</v>
      </c>
      <c r="B2490" s="32" t="s">
        <v>9</v>
      </c>
      <c r="C2490" s="33">
        <v>9125.56</v>
      </c>
      <c r="D2490" s="34">
        <v>98</v>
      </c>
      <c r="E2490" s="35" t="s">
        <v>662</v>
      </c>
      <c r="F2490" s="34">
        <v>2</v>
      </c>
      <c r="G2490" s="34">
        <v>17.75</v>
      </c>
      <c r="H2490" s="36"/>
      <c r="I2490" s="9" t="s">
        <v>11</v>
      </c>
      <c r="J2490" s="10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</row>
    <row r="2491" spans="1:27" ht="12.75">
      <c r="A2491" s="31">
        <v>45647</v>
      </c>
      <c r="B2491" s="32" t="s">
        <v>14</v>
      </c>
      <c r="C2491" s="33">
        <v>8051.1</v>
      </c>
      <c r="D2491" s="34">
        <v>94</v>
      </c>
      <c r="E2491" s="35" t="s">
        <v>359</v>
      </c>
      <c r="F2491" s="34">
        <v>5</v>
      </c>
      <c r="G2491" s="34">
        <v>12.5</v>
      </c>
      <c r="H2491" s="36">
        <v>0.2273</v>
      </c>
      <c r="I2491" s="9" t="s">
        <v>16</v>
      </c>
      <c r="J2491" s="10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</row>
    <row r="2492" spans="1:27" ht="12.75">
      <c r="A2492" s="31">
        <v>45647</v>
      </c>
      <c r="B2492" s="32" t="s">
        <v>17</v>
      </c>
      <c r="C2492" s="33">
        <v>8938.66</v>
      </c>
      <c r="D2492" s="34">
        <v>89</v>
      </c>
      <c r="E2492" s="35" t="s">
        <v>663</v>
      </c>
      <c r="F2492" s="34">
        <v>3</v>
      </c>
      <c r="G2492" s="34">
        <v>13.8</v>
      </c>
      <c r="H2492" s="36">
        <v>0.23519999999999999</v>
      </c>
      <c r="I2492" s="9" t="s">
        <v>16</v>
      </c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</row>
    <row r="2493" spans="1:27" ht="12.75">
      <c r="A2493" s="31">
        <v>45647</v>
      </c>
      <c r="B2493" s="32" t="s">
        <v>19</v>
      </c>
      <c r="C2493" s="33">
        <v>9672.8799999999992</v>
      </c>
      <c r="D2493" s="34">
        <v>99</v>
      </c>
      <c r="E2493" s="35" t="s">
        <v>664</v>
      </c>
      <c r="F2493" s="34">
        <v>1</v>
      </c>
      <c r="G2493" s="34">
        <v>12</v>
      </c>
      <c r="H2493" s="36">
        <v>0.24399999999999999</v>
      </c>
      <c r="I2493" s="9" t="s">
        <v>16</v>
      </c>
      <c r="J2493" s="9" t="s">
        <v>665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 spans="1:27" ht="12.75">
      <c r="A2494" s="31">
        <v>45647</v>
      </c>
      <c r="B2494" s="32" t="s">
        <v>9</v>
      </c>
      <c r="C2494" s="33">
        <v>5731.8</v>
      </c>
      <c r="D2494" s="34">
        <v>65</v>
      </c>
      <c r="E2494" s="35" t="s">
        <v>529</v>
      </c>
      <c r="F2494" s="34">
        <v>0</v>
      </c>
      <c r="G2494" s="34">
        <v>11.8</v>
      </c>
      <c r="H2494" s="36">
        <v>0.27829999999999999</v>
      </c>
      <c r="I2494" s="9" t="s">
        <v>11</v>
      </c>
      <c r="J2494" s="10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</row>
    <row r="2495" spans="1:27" ht="12.75">
      <c r="A2495" s="31">
        <v>45647</v>
      </c>
      <c r="B2495" s="32" t="s">
        <v>21</v>
      </c>
      <c r="C2495" s="33">
        <v>12131.85</v>
      </c>
      <c r="D2495" s="34">
        <v>123</v>
      </c>
      <c r="E2495" s="35" t="s">
        <v>55</v>
      </c>
      <c r="F2495" s="34">
        <v>2</v>
      </c>
      <c r="G2495" s="34">
        <v>9.81</v>
      </c>
      <c r="H2495" s="36">
        <v>0.28149999999999997</v>
      </c>
      <c r="I2495" s="9" t="s">
        <v>11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 spans="1:27" ht="12.75">
      <c r="A2496" s="31">
        <v>45647</v>
      </c>
      <c r="B2496" s="32" t="s">
        <v>45</v>
      </c>
      <c r="C2496" s="33">
        <v>11579.77</v>
      </c>
      <c r="D2496" s="34">
        <v>121</v>
      </c>
      <c r="E2496" s="35" t="s">
        <v>666</v>
      </c>
      <c r="F2496" s="34">
        <v>39</v>
      </c>
      <c r="G2496" s="34">
        <v>11.7</v>
      </c>
      <c r="H2496" s="36">
        <v>0.28749999999999998</v>
      </c>
      <c r="I2496" s="9" t="s">
        <v>11</v>
      </c>
      <c r="J2496" s="10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</row>
    <row r="2497" spans="1:27" ht="12.75">
      <c r="A2497" s="31">
        <v>45647</v>
      </c>
      <c r="B2497" s="32" t="s">
        <v>12</v>
      </c>
      <c r="C2497" s="33">
        <v>5932.01</v>
      </c>
      <c r="D2497" s="34">
        <v>71</v>
      </c>
      <c r="E2497" s="35" t="s">
        <v>667</v>
      </c>
      <c r="F2497" s="34">
        <v>6</v>
      </c>
      <c r="G2497" s="34">
        <v>11</v>
      </c>
      <c r="H2497" s="36">
        <v>0.2888</v>
      </c>
      <c r="I2497" s="9" t="s">
        <v>11</v>
      </c>
      <c r="J2497" s="10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</row>
    <row r="2498" spans="1:27" ht="12.75">
      <c r="A2498" s="31">
        <v>45647</v>
      </c>
      <c r="B2498" s="32" t="s">
        <v>43</v>
      </c>
      <c r="C2498" s="33">
        <v>9862.69</v>
      </c>
      <c r="D2498" s="34">
        <v>119</v>
      </c>
      <c r="E2498" s="35" t="s">
        <v>668</v>
      </c>
      <c r="F2498" s="34">
        <v>9</v>
      </c>
      <c r="G2498" s="34">
        <v>12.75</v>
      </c>
      <c r="H2498" s="36">
        <v>0.31080000000000002</v>
      </c>
      <c r="I2498" s="9" t="s">
        <v>11</v>
      </c>
      <c r="J2498" s="9"/>
      <c r="K2498" s="34"/>
      <c r="L2498" s="34"/>
      <c r="M2498" s="34"/>
      <c r="N2498" s="34"/>
      <c r="O2498" s="34"/>
      <c r="P2498" s="34"/>
      <c r="Q2498" s="34"/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</row>
    <row r="2499" spans="1:27" ht="12.75">
      <c r="A2499" s="31">
        <v>45648</v>
      </c>
      <c r="B2499" s="32" t="s">
        <v>17</v>
      </c>
      <c r="C2499" s="33">
        <v>11461.92</v>
      </c>
      <c r="D2499" s="34">
        <v>113</v>
      </c>
      <c r="E2499" s="35" t="s">
        <v>54</v>
      </c>
      <c r="F2499" s="34">
        <v>12</v>
      </c>
      <c r="G2499" s="34">
        <v>12.57</v>
      </c>
      <c r="H2499" s="36">
        <v>0.22539999999999999</v>
      </c>
      <c r="I2499" s="9" t="s">
        <v>16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</row>
    <row r="2500" spans="1:27" ht="12.75">
      <c r="A2500" s="31">
        <v>45648</v>
      </c>
      <c r="B2500" s="32" t="s">
        <v>14</v>
      </c>
      <c r="C2500" s="33">
        <v>7063.12</v>
      </c>
      <c r="D2500" s="34">
        <v>83</v>
      </c>
      <c r="E2500" s="35" t="s">
        <v>669</v>
      </c>
      <c r="F2500" s="34">
        <v>12</v>
      </c>
      <c r="G2500" s="34">
        <v>12</v>
      </c>
      <c r="H2500" s="36">
        <v>0.23200000000000001</v>
      </c>
      <c r="I2500" s="9" t="s">
        <v>16</v>
      </c>
      <c r="J2500" s="10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</row>
    <row r="2501" spans="1:27" ht="12.75">
      <c r="A2501" s="31">
        <v>45648</v>
      </c>
      <c r="B2501" s="32" t="s">
        <v>19</v>
      </c>
      <c r="C2501" s="33">
        <v>8514.3799999999992</v>
      </c>
      <c r="D2501" s="34">
        <v>95</v>
      </c>
      <c r="E2501" s="35" t="s">
        <v>670</v>
      </c>
      <c r="F2501" s="34">
        <v>1</v>
      </c>
      <c r="G2501" s="34">
        <v>11.33</v>
      </c>
      <c r="H2501" s="36">
        <v>0.23569999999999999</v>
      </c>
      <c r="I2501" s="9" t="s">
        <v>16</v>
      </c>
      <c r="J2501" s="9" t="s">
        <v>671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</row>
    <row r="2502" spans="1:27" ht="12.75">
      <c r="A2502" s="31">
        <v>45648</v>
      </c>
      <c r="B2502" s="32" t="s">
        <v>9</v>
      </c>
      <c r="C2502" s="33">
        <v>5084.8900000000003</v>
      </c>
      <c r="D2502" s="34">
        <v>57</v>
      </c>
      <c r="E2502" s="35" t="s">
        <v>672</v>
      </c>
      <c r="F2502" s="34">
        <v>0</v>
      </c>
      <c r="G2502" s="34">
        <v>7.67</v>
      </c>
      <c r="H2502" s="36">
        <v>0.25330000000000003</v>
      </c>
      <c r="I2502" s="9" t="s">
        <v>11</v>
      </c>
      <c r="J2502" s="10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</row>
    <row r="2503" spans="1:27" ht="12.75">
      <c r="A2503" s="31">
        <v>45648</v>
      </c>
      <c r="B2503" s="32" t="s">
        <v>21</v>
      </c>
      <c r="C2503" s="33">
        <v>10357.719999999999</v>
      </c>
      <c r="D2503" s="34">
        <v>101</v>
      </c>
      <c r="E2503" s="35" t="s">
        <v>673</v>
      </c>
      <c r="F2503" s="34">
        <v>1</v>
      </c>
      <c r="G2503" s="34">
        <v>9.67</v>
      </c>
      <c r="H2503" s="36">
        <v>0.27010000000000001</v>
      </c>
      <c r="I2503" s="9" t="s">
        <v>11</v>
      </c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</row>
    <row r="2504" spans="1:27" ht="12.75">
      <c r="A2504" s="31">
        <v>45648</v>
      </c>
      <c r="B2504" s="32" t="s">
        <v>45</v>
      </c>
      <c r="C2504" s="33">
        <v>6995.9</v>
      </c>
      <c r="D2504" s="34">
        <v>81</v>
      </c>
      <c r="E2504" s="35" t="s">
        <v>674</v>
      </c>
      <c r="F2504" s="34">
        <v>6</v>
      </c>
      <c r="G2504" s="34">
        <v>14</v>
      </c>
      <c r="H2504" s="36">
        <v>0.2828</v>
      </c>
      <c r="I2504" s="9" t="s">
        <v>11</v>
      </c>
      <c r="J2504" s="10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</row>
    <row r="2505" spans="1:27" ht="12.75">
      <c r="A2505" s="31">
        <v>45648</v>
      </c>
      <c r="B2505" s="32" t="s">
        <v>43</v>
      </c>
      <c r="C2505" s="33">
        <v>8012.21</v>
      </c>
      <c r="D2505" s="34">
        <v>93</v>
      </c>
      <c r="E2505" s="35" t="s">
        <v>675</v>
      </c>
      <c r="F2505" s="34">
        <v>2</v>
      </c>
      <c r="G2505" s="34">
        <v>11</v>
      </c>
      <c r="H2505" s="36">
        <v>0.30630000000000002</v>
      </c>
      <c r="I2505" s="9" t="s">
        <v>11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</row>
    <row r="2506" spans="1:27" ht="12.75">
      <c r="A2506" s="31">
        <v>45648</v>
      </c>
      <c r="B2506" s="32" t="s">
        <v>12</v>
      </c>
      <c r="C2506" s="33">
        <v>5913.15</v>
      </c>
      <c r="D2506" s="34">
        <v>60</v>
      </c>
      <c r="E2506" s="35" t="s">
        <v>112</v>
      </c>
      <c r="F2506" s="34">
        <v>4</v>
      </c>
      <c r="G2506" s="34">
        <v>8.8000000000000007</v>
      </c>
      <c r="H2506" s="36">
        <v>0.30930000000000002</v>
      </c>
      <c r="I2506" s="9" t="s">
        <v>11</v>
      </c>
      <c r="J2506" s="10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</row>
    <row r="2507" spans="1:27" ht="12.75">
      <c r="A2507" s="31">
        <v>45649</v>
      </c>
      <c r="B2507" s="32" t="s">
        <v>14</v>
      </c>
      <c r="C2507" s="33">
        <v>11049.26</v>
      </c>
      <c r="D2507" s="34">
        <v>133</v>
      </c>
      <c r="E2507" s="35" t="s">
        <v>676</v>
      </c>
      <c r="F2507" s="34">
        <v>85</v>
      </c>
      <c r="G2507" s="34">
        <v>28.5</v>
      </c>
      <c r="H2507" s="36">
        <v>0.23830000000000001</v>
      </c>
      <c r="I2507" s="9" t="s">
        <v>16</v>
      </c>
      <c r="J2507" s="10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</row>
    <row r="2508" spans="1:27" ht="12.75">
      <c r="A2508" s="31">
        <v>45649</v>
      </c>
      <c r="B2508" s="32" t="s">
        <v>19</v>
      </c>
      <c r="C2508" s="33">
        <v>10004.9</v>
      </c>
      <c r="D2508" s="34">
        <v>114</v>
      </c>
      <c r="E2508" s="35" t="s">
        <v>677</v>
      </c>
      <c r="F2508" s="34">
        <v>18</v>
      </c>
      <c r="G2508" s="34">
        <v>18</v>
      </c>
      <c r="H2508" s="36">
        <v>0.24030000000000001</v>
      </c>
      <c r="I2508" s="9" t="s">
        <v>16</v>
      </c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</row>
    <row r="2509" spans="1:27" ht="12.75">
      <c r="A2509" s="31">
        <v>45649</v>
      </c>
      <c r="B2509" s="32" t="s">
        <v>17</v>
      </c>
      <c r="C2509" s="33">
        <v>9089.9699999999993</v>
      </c>
      <c r="D2509" s="34">
        <v>94</v>
      </c>
      <c r="E2509" s="35" t="s">
        <v>678</v>
      </c>
      <c r="F2509" s="34">
        <v>16</v>
      </c>
      <c r="G2509" s="34">
        <v>10</v>
      </c>
      <c r="H2509" s="36">
        <v>0.24709999999999999</v>
      </c>
      <c r="I2509" s="9" t="s">
        <v>16</v>
      </c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</row>
    <row r="2510" spans="1:27" ht="12.75">
      <c r="A2510" s="31">
        <v>45649</v>
      </c>
      <c r="B2510" s="32" t="s">
        <v>21</v>
      </c>
      <c r="C2510" s="33">
        <v>6892.38</v>
      </c>
      <c r="D2510" s="34">
        <v>69</v>
      </c>
      <c r="E2510" s="35" t="s">
        <v>679</v>
      </c>
      <c r="F2510" s="34">
        <v>9</v>
      </c>
      <c r="G2510" s="34">
        <v>15.5</v>
      </c>
      <c r="H2510" s="36">
        <v>0.25590000000000002</v>
      </c>
      <c r="I2510" s="9" t="s">
        <v>11</v>
      </c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</row>
    <row r="2511" spans="1:27" ht="12.75">
      <c r="A2511" s="31">
        <v>45649</v>
      </c>
      <c r="B2511" s="32" t="s">
        <v>9</v>
      </c>
      <c r="C2511" s="33">
        <v>4286.9799999999996</v>
      </c>
      <c r="D2511" s="34">
        <v>48</v>
      </c>
      <c r="E2511" s="35" t="s">
        <v>680</v>
      </c>
      <c r="F2511" s="34">
        <v>9</v>
      </c>
      <c r="G2511" s="34">
        <v>12.33</v>
      </c>
      <c r="H2511" s="36">
        <v>0.28539999999999999</v>
      </c>
      <c r="I2511" s="9" t="s">
        <v>11</v>
      </c>
      <c r="J2511" s="10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</row>
    <row r="2512" spans="1:27" ht="12.75">
      <c r="A2512" s="31">
        <v>45649</v>
      </c>
      <c r="B2512" s="32" t="s">
        <v>43</v>
      </c>
      <c r="C2512" s="33">
        <v>9475.57</v>
      </c>
      <c r="D2512" s="34">
        <v>101</v>
      </c>
      <c r="E2512" s="35" t="s">
        <v>681</v>
      </c>
      <c r="F2512" s="34">
        <v>21</v>
      </c>
      <c r="G2512" s="34">
        <v>21</v>
      </c>
      <c r="H2512" s="36">
        <v>0.29649999999999999</v>
      </c>
      <c r="I2512" s="9" t="s">
        <v>11</v>
      </c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</row>
    <row r="2513" spans="1:27" ht="12.75">
      <c r="A2513" s="31">
        <v>45649</v>
      </c>
      <c r="B2513" s="32" t="s">
        <v>45</v>
      </c>
      <c r="C2513" s="33">
        <v>8496.6</v>
      </c>
      <c r="D2513" s="34">
        <v>89</v>
      </c>
      <c r="E2513" s="35" t="s">
        <v>143</v>
      </c>
      <c r="F2513" s="34">
        <v>11</v>
      </c>
      <c r="G2513" s="34">
        <v>19.2</v>
      </c>
      <c r="H2513" s="36">
        <v>0.29699999999999999</v>
      </c>
      <c r="I2513" s="9" t="s">
        <v>11</v>
      </c>
      <c r="J2513" s="10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</row>
    <row r="2514" spans="1:27" ht="12.75">
      <c r="A2514" s="31">
        <v>45649</v>
      </c>
      <c r="B2514" s="32" t="s">
        <v>12</v>
      </c>
      <c r="C2514" s="33">
        <v>7124.91</v>
      </c>
      <c r="D2514" s="34">
        <v>74</v>
      </c>
      <c r="E2514" s="35"/>
      <c r="F2514" s="34"/>
      <c r="G2514" s="34">
        <v>15.25</v>
      </c>
      <c r="H2514" s="36"/>
      <c r="I2514" s="9" t="s">
        <v>11</v>
      </c>
      <c r="J2514" s="10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</row>
    <row r="2515" spans="1:27" ht="12.75">
      <c r="A2515" s="31">
        <v>45651</v>
      </c>
      <c r="B2515" s="32" t="s">
        <v>19</v>
      </c>
      <c r="C2515" s="33">
        <v>11555.72</v>
      </c>
      <c r="D2515" s="34">
        <v>130</v>
      </c>
      <c r="E2515" s="35" t="s">
        <v>682</v>
      </c>
      <c r="F2515" s="34">
        <v>60</v>
      </c>
      <c r="G2515" s="34">
        <v>23.75</v>
      </c>
      <c r="H2515" s="36">
        <v>0.24349999999999999</v>
      </c>
      <c r="I2515" s="9" t="s">
        <v>16</v>
      </c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 spans="1:27" ht="12.75">
      <c r="A2516" s="31">
        <v>45651</v>
      </c>
      <c r="B2516" s="32" t="s">
        <v>9</v>
      </c>
      <c r="C2516" s="33">
        <v>9792.99</v>
      </c>
      <c r="D2516" s="34">
        <v>105</v>
      </c>
      <c r="E2516" s="35" t="s">
        <v>485</v>
      </c>
      <c r="F2516" s="34">
        <v>0</v>
      </c>
      <c r="G2516" s="34">
        <v>16</v>
      </c>
      <c r="H2516" s="36">
        <v>0.25430000000000003</v>
      </c>
      <c r="I2516" s="9" t="s">
        <v>11</v>
      </c>
      <c r="J2516" s="10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</row>
    <row r="2517" spans="1:27" ht="12.75">
      <c r="A2517" s="31">
        <v>45651</v>
      </c>
      <c r="B2517" s="32" t="s">
        <v>21</v>
      </c>
      <c r="C2517" s="33">
        <v>15474.77</v>
      </c>
      <c r="D2517" s="34">
        <v>154</v>
      </c>
      <c r="E2517" s="35" t="s">
        <v>683</v>
      </c>
      <c r="F2517" s="34">
        <v>3</v>
      </c>
      <c r="G2517" s="34">
        <v>14.7</v>
      </c>
      <c r="H2517" s="36">
        <v>0.25540000000000002</v>
      </c>
      <c r="I2517" s="9" t="s">
        <v>11</v>
      </c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 spans="1:27" ht="12.75">
      <c r="A2518" s="31">
        <v>45651</v>
      </c>
      <c r="B2518" s="32" t="s">
        <v>45</v>
      </c>
      <c r="C2518" s="33">
        <v>17217.61</v>
      </c>
      <c r="D2518" s="34">
        <v>160</v>
      </c>
      <c r="E2518" s="35" t="s">
        <v>684</v>
      </c>
      <c r="F2518" s="34">
        <v>104</v>
      </c>
      <c r="G2518" s="34">
        <v>27</v>
      </c>
      <c r="H2518" s="36">
        <v>0.29089999999999999</v>
      </c>
      <c r="I2518" s="9" t="s">
        <v>11</v>
      </c>
      <c r="J2518" s="10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</row>
    <row r="2519" spans="1:27" ht="12.75">
      <c r="A2519" s="31">
        <v>45651</v>
      </c>
      <c r="B2519" s="32" t="s">
        <v>12</v>
      </c>
      <c r="C2519" s="33">
        <v>10942.49</v>
      </c>
      <c r="D2519" s="34">
        <v>125</v>
      </c>
      <c r="E2519" s="35" t="s">
        <v>573</v>
      </c>
      <c r="F2519" s="34">
        <v>49</v>
      </c>
      <c r="G2519" s="34">
        <v>21</v>
      </c>
      <c r="H2519" s="36">
        <v>0.29409999999999997</v>
      </c>
      <c r="I2519" s="9" t="s">
        <v>11</v>
      </c>
      <c r="J2519" s="10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</row>
    <row r="2520" spans="1:27" ht="12.75">
      <c r="A2520" s="31">
        <v>45651</v>
      </c>
      <c r="B2520" s="32" t="s">
        <v>43</v>
      </c>
      <c r="C2520" s="33">
        <v>13842.17</v>
      </c>
      <c r="D2520" s="34">
        <v>137</v>
      </c>
      <c r="E2520" s="35" t="s">
        <v>685</v>
      </c>
      <c r="F2520" s="34">
        <v>35</v>
      </c>
      <c r="G2520" s="34">
        <v>12.2</v>
      </c>
      <c r="H2520" s="36">
        <v>0.29420000000000002</v>
      </c>
      <c r="I2520" s="9" t="s">
        <v>11</v>
      </c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</row>
    <row r="2521" spans="1:27" ht="12.75">
      <c r="A2521" s="31">
        <v>45651</v>
      </c>
      <c r="B2521" s="32" t="s">
        <v>14</v>
      </c>
      <c r="C2521" s="33">
        <v>13386.83</v>
      </c>
      <c r="D2521" s="34">
        <v>144</v>
      </c>
      <c r="E2521" s="35" t="s">
        <v>686</v>
      </c>
      <c r="F2521" s="34">
        <v>57</v>
      </c>
      <c r="G2521" s="34">
        <v>16.14</v>
      </c>
      <c r="H2521" s="36">
        <v>0.3</v>
      </c>
      <c r="I2521" s="9" t="s">
        <v>16</v>
      </c>
      <c r="J2521" s="10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</row>
    <row r="2522" spans="1:27" ht="12.75">
      <c r="A2522" s="31">
        <v>45651</v>
      </c>
      <c r="B2522" s="32" t="s">
        <v>17</v>
      </c>
      <c r="C2522" s="33">
        <v>13355.86</v>
      </c>
      <c r="D2522" s="34">
        <v>132</v>
      </c>
      <c r="E2522" s="35" t="s">
        <v>687</v>
      </c>
      <c r="F2522" s="34">
        <v>31</v>
      </c>
      <c r="G2522" s="34">
        <v>13.75</v>
      </c>
      <c r="H2522" s="36">
        <v>0.3</v>
      </c>
      <c r="I2522" s="9" t="s">
        <v>16</v>
      </c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</row>
    <row r="2523" spans="1:27" ht="12.75">
      <c r="A2523" s="31">
        <v>45652</v>
      </c>
      <c r="B2523" s="32" t="s">
        <v>19</v>
      </c>
      <c r="C2523" s="33">
        <v>4154.45</v>
      </c>
      <c r="D2523" s="34">
        <v>48</v>
      </c>
      <c r="E2523" s="35" t="s">
        <v>410</v>
      </c>
      <c r="F2523" s="34">
        <v>4</v>
      </c>
      <c r="G2523" s="34">
        <v>7</v>
      </c>
      <c r="H2523" s="36">
        <v>0.2278</v>
      </c>
      <c r="I2523" s="9" t="s">
        <v>16</v>
      </c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</row>
    <row r="2524" spans="1:27" ht="12.75">
      <c r="A2524" s="31">
        <v>45652</v>
      </c>
      <c r="B2524" s="32" t="s">
        <v>9</v>
      </c>
      <c r="C2524" s="33">
        <v>4613.3900000000003</v>
      </c>
      <c r="D2524" s="34">
        <v>47</v>
      </c>
      <c r="E2524" s="35" t="s">
        <v>688</v>
      </c>
      <c r="F2524" s="34">
        <v>3</v>
      </c>
      <c r="G2524" s="34">
        <v>13.3</v>
      </c>
      <c r="H2524" s="36">
        <v>0.25619999999999998</v>
      </c>
      <c r="I2524" s="9" t="s">
        <v>11</v>
      </c>
      <c r="J2524" s="10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</row>
    <row r="2525" spans="1:27" ht="12.75">
      <c r="A2525" s="31">
        <v>45652</v>
      </c>
      <c r="B2525" s="32" t="s">
        <v>21</v>
      </c>
      <c r="C2525" s="33">
        <v>6582.41</v>
      </c>
      <c r="D2525" s="34">
        <v>72</v>
      </c>
      <c r="E2525" s="35" t="s">
        <v>689</v>
      </c>
      <c r="F2525" s="34">
        <v>2</v>
      </c>
      <c r="G2525" s="34">
        <v>9</v>
      </c>
      <c r="H2525" s="36">
        <v>0.27760000000000001</v>
      </c>
      <c r="I2525" s="9" t="s">
        <v>11</v>
      </c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</row>
    <row r="2526" spans="1:27" ht="12.75">
      <c r="A2526" s="31">
        <v>45652</v>
      </c>
      <c r="B2526" s="32" t="s">
        <v>14</v>
      </c>
      <c r="C2526" s="33">
        <v>2828.9</v>
      </c>
      <c r="D2526" s="34">
        <v>33</v>
      </c>
      <c r="E2526" s="35" t="s">
        <v>690</v>
      </c>
      <c r="F2526" s="34">
        <v>0</v>
      </c>
      <c r="G2526" s="34">
        <v>8.66</v>
      </c>
      <c r="H2526" s="36">
        <v>0.28570000000000001</v>
      </c>
      <c r="I2526" s="9" t="s">
        <v>16</v>
      </c>
      <c r="J2526" s="10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</row>
    <row r="2527" spans="1:27" ht="12.75">
      <c r="A2527" s="31">
        <v>45652</v>
      </c>
      <c r="B2527" s="32" t="s">
        <v>12</v>
      </c>
      <c r="C2527" s="33">
        <v>4443.0200000000004</v>
      </c>
      <c r="D2527" s="34">
        <v>46</v>
      </c>
      <c r="E2527" s="35" t="s">
        <v>691</v>
      </c>
      <c r="F2527" s="34">
        <v>1</v>
      </c>
      <c r="G2527" s="34">
        <v>6.4</v>
      </c>
      <c r="H2527" s="36">
        <v>0.29310000000000003</v>
      </c>
      <c r="I2527" s="9" t="s">
        <v>11</v>
      </c>
      <c r="J2527" s="10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</row>
    <row r="2528" spans="1:27" ht="12.75">
      <c r="A2528" s="31">
        <v>45652</v>
      </c>
      <c r="B2528" s="32" t="s">
        <v>45</v>
      </c>
      <c r="C2528" s="33">
        <v>5735.19</v>
      </c>
      <c r="D2528" s="34">
        <v>60</v>
      </c>
      <c r="E2528" s="35" t="s">
        <v>692</v>
      </c>
      <c r="F2528" s="34">
        <v>13</v>
      </c>
      <c r="G2528" s="34">
        <v>10.6</v>
      </c>
      <c r="H2528" s="36">
        <v>0.29470000000000002</v>
      </c>
      <c r="I2528" s="9" t="s">
        <v>11</v>
      </c>
      <c r="J2528" s="10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</row>
    <row r="2529" spans="1:27" ht="12.75">
      <c r="A2529" s="31">
        <v>45652</v>
      </c>
      <c r="B2529" s="32" t="s">
        <v>17</v>
      </c>
      <c r="C2529" s="33">
        <v>6775.92</v>
      </c>
      <c r="D2529" s="34">
        <v>69</v>
      </c>
      <c r="E2529" s="35" t="s">
        <v>693</v>
      </c>
      <c r="F2529" s="34">
        <v>3</v>
      </c>
      <c r="G2529" s="34">
        <v>12</v>
      </c>
      <c r="H2529" s="36">
        <v>0.3</v>
      </c>
      <c r="I2529" s="9" t="s">
        <v>16</v>
      </c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</row>
    <row r="2530" spans="1:27" ht="12.75">
      <c r="A2530" s="31">
        <v>45652</v>
      </c>
      <c r="B2530" s="32" t="s">
        <v>43</v>
      </c>
      <c r="C2530" s="33">
        <v>4408.7</v>
      </c>
      <c r="D2530" s="34">
        <v>52</v>
      </c>
      <c r="E2530" s="35" t="s">
        <v>694</v>
      </c>
      <c r="F2530" s="34">
        <v>1</v>
      </c>
      <c r="G2530" s="34">
        <v>8.4</v>
      </c>
      <c r="H2530" s="36">
        <v>0.30149999999999999</v>
      </c>
      <c r="I2530" s="9" t="s">
        <v>11</v>
      </c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</row>
    <row r="2531" spans="1:27" ht="12.75">
      <c r="A2531" s="31">
        <v>45653</v>
      </c>
      <c r="B2531" s="32" t="s">
        <v>12</v>
      </c>
      <c r="C2531" s="33">
        <v>4957.33</v>
      </c>
      <c r="D2531" s="34">
        <v>54</v>
      </c>
      <c r="E2531" s="35" t="s">
        <v>444</v>
      </c>
      <c r="F2531" s="34">
        <v>0</v>
      </c>
      <c r="G2531" s="34">
        <v>11.25</v>
      </c>
      <c r="H2531" s="36">
        <v>0.14249999999999999</v>
      </c>
      <c r="I2531" s="9" t="s">
        <v>11</v>
      </c>
      <c r="J2531" s="10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</row>
    <row r="2532" spans="1:27" ht="12.75">
      <c r="A2532" s="31">
        <v>45653</v>
      </c>
      <c r="B2532" s="32" t="s">
        <v>21</v>
      </c>
      <c r="C2532" s="33">
        <v>11429.31</v>
      </c>
      <c r="D2532" s="34">
        <v>112</v>
      </c>
      <c r="E2532" s="35" t="s">
        <v>26</v>
      </c>
      <c r="F2532" s="34">
        <v>0</v>
      </c>
      <c r="G2532" s="34">
        <v>9.5</v>
      </c>
      <c r="H2532" s="36">
        <v>0.27929999999999999</v>
      </c>
      <c r="I2532" s="9" t="s">
        <v>11</v>
      </c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</row>
    <row r="2533" spans="1:27" ht="12.75">
      <c r="A2533" s="31">
        <v>45653</v>
      </c>
      <c r="B2533" s="32" t="s">
        <v>14</v>
      </c>
      <c r="C2533" s="33">
        <v>6596.16</v>
      </c>
      <c r="D2533" s="34">
        <v>85</v>
      </c>
      <c r="E2533" s="35" t="s">
        <v>695</v>
      </c>
      <c r="F2533" s="34">
        <v>1</v>
      </c>
      <c r="G2533" s="34">
        <v>10.83</v>
      </c>
      <c r="H2533" s="36">
        <v>0.3</v>
      </c>
      <c r="I2533" s="9" t="s">
        <v>16</v>
      </c>
      <c r="J2533" s="10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</row>
    <row r="2534" spans="1:27" ht="12.75">
      <c r="A2534" s="31">
        <v>45653</v>
      </c>
      <c r="B2534" s="32" t="s">
        <v>17</v>
      </c>
      <c r="C2534" s="33">
        <v>7252.84</v>
      </c>
      <c r="D2534" s="34">
        <v>75</v>
      </c>
      <c r="E2534" s="35" t="s">
        <v>696</v>
      </c>
      <c r="F2534" s="34">
        <v>11</v>
      </c>
      <c r="G2534" s="34">
        <v>9.6</v>
      </c>
      <c r="H2534" s="36">
        <v>0.3</v>
      </c>
      <c r="I2534" s="9" t="s">
        <v>16</v>
      </c>
      <c r="J2534" s="9" t="s">
        <v>697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</row>
    <row r="2535" spans="1:27" ht="12.75">
      <c r="A2535" s="31">
        <v>45653</v>
      </c>
      <c r="B2535" s="32" t="s">
        <v>19</v>
      </c>
      <c r="C2535" s="33">
        <v>5331.52</v>
      </c>
      <c r="D2535" s="34">
        <v>65</v>
      </c>
      <c r="E2535" s="35" t="s">
        <v>698</v>
      </c>
      <c r="F2535" s="34">
        <v>2</v>
      </c>
      <c r="G2535" s="34">
        <v>10</v>
      </c>
      <c r="H2535" s="36">
        <v>0.3</v>
      </c>
      <c r="I2535" s="9" t="s">
        <v>16</v>
      </c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</row>
    <row r="2536" spans="1:27" ht="12.75">
      <c r="A2536" s="31">
        <v>45653</v>
      </c>
      <c r="B2536" s="32" t="s">
        <v>43</v>
      </c>
      <c r="C2536" s="33">
        <v>9100.8799999999992</v>
      </c>
      <c r="D2536" s="34">
        <v>99</v>
      </c>
      <c r="E2536" s="35" t="s">
        <v>69</v>
      </c>
      <c r="F2536" s="34">
        <v>1</v>
      </c>
      <c r="G2536" s="34">
        <v>14</v>
      </c>
      <c r="H2536" s="36">
        <v>0.30349999999999999</v>
      </c>
      <c r="I2536" s="9" t="s">
        <v>11</v>
      </c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</row>
    <row r="2537" spans="1:27" ht="12.75">
      <c r="A2537" s="31">
        <v>45653</v>
      </c>
      <c r="B2537" s="32" t="s">
        <v>9</v>
      </c>
      <c r="C2537" s="33">
        <v>3850.08</v>
      </c>
      <c r="D2537" s="34">
        <v>47</v>
      </c>
      <c r="E2537" s="35"/>
      <c r="F2537" s="34">
        <v>0</v>
      </c>
      <c r="G2537" s="34">
        <v>7</v>
      </c>
      <c r="H2537" s="36">
        <v>0.30459999999999998</v>
      </c>
      <c r="I2537" s="9" t="s">
        <v>11</v>
      </c>
      <c r="J2537" s="10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 spans="1:27" ht="12.75">
      <c r="A2538" s="31">
        <v>45653</v>
      </c>
      <c r="B2538" s="32" t="s">
        <v>45</v>
      </c>
      <c r="C2538" s="33">
        <v>7891.08</v>
      </c>
      <c r="D2538" s="34">
        <v>90</v>
      </c>
      <c r="E2538" s="35" t="s">
        <v>699</v>
      </c>
      <c r="F2538" s="34">
        <v>21</v>
      </c>
      <c r="G2538" s="34">
        <v>12.5</v>
      </c>
      <c r="H2538" s="36">
        <v>0.30769999999999997</v>
      </c>
      <c r="I2538" s="9" t="s">
        <v>11</v>
      </c>
      <c r="J2538" s="10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</row>
    <row r="2539" spans="1:27" ht="12.75">
      <c r="A2539" s="31">
        <v>45654</v>
      </c>
      <c r="B2539" s="32" t="s">
        <v>9</v>
      </c>
      <c r="C2539" s="33">
        <v>4773.26</v>
      </c>
      <c r="D2539" s="34">
        <v>51</v>
      </c>
      <c r="E2539" s="35" t="s">
        <v>700</v>
      </c>
      <c r="F2539" s="34">
        <v>0</v>
      </c>
      <c r="G2539" s="34">
        <v>6.6</v>
      </c>
      <c r="H2539" s="36">
        <v>0.29089999999999999</v>
      </c>
      <c r="I2539" s="9" t="s">
        <v>11</v>
      </c>
      <c r="J2539" s="10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 spans="1:27" ht="12.75">
      <c r="A2540" s="31">
        <v>45654</v>
      </c>
      <c r="B2540" s="32" t="s">
        <v>21</v>
      </c>
      <c r="C2540" s="33">
        <v>11406.01</v>
      </c>
      <c r="D2540" s="34">
        <v>114</v>
      </c>
      <c r="E2540" s="35" t="s">
        <v>701</v>
      </c>
      <c r="F2540" s="34">
        <v>0</v>
      </c>
      <c r="G2540" s="34">
        <v>9.6300000000000008</v>
      </c>
      <c r="H2540" s="36">
        <v>0.2918</v>
      </c>
      <c r="I2540" s="9" t="s">
        <v>11</v>
      </c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</row>
    <row r="2541" spans="1:27" ht="12.75">
      <c r="A2541" s="31">
        <v>45654</v>
      </c>
      <c r="B2541" s="32" t="s">
        <v>12</v>
      </c>
      <c r="C2541" s="33">
        <v>6498.13</v>
      </c>
      <c r="D2541" s="34">
        <v>75</v>
      </c>
      <c r="E2541" s="35" t="s">
        <v>702</v>
      </c>
      <c r="F2541" s="34">
        <v>0</v>
      </c>
      <c r="G2541" s="34">
        <v>9.16</v>
      </c>
      <c r="H2541" s="36">
        <v>0.29899999999999999</v>
      </c>
      <c r="I2541" s="9" t="s">
        <v>11</v>
      </c>
      <c r="J2541" s="10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</row>
    <row r="2542" spans="1:27" ht="12.75">
      <c r="A2542" s="31">
        <v>45654</v>
      </c>
      <c r="B2542" s="32" t="s">
        <v>14</v>
      </c>
      <c r="C2542" s="33">
        <v>9652.5300000000007</v>
      </c>
      <c r="D2542" s="34">
        <v>111</v>
      </c>
      <c r="E2542" s="35" t="s">
        <v>703</v>
      </c>
      <c r="F2542" s="34">
        <v>24</v>
      </c>
      <c r="G2542" s="34">
        <v>15.33</v>
      </c>
      <c r="H2542" s="36">
        <v>0.3</v>
      </c>
      <c r="I2542" s="9" t="s">
        <v>16</v>
      </c>
      <c r="J2542" s="10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</row>
    <row r="2543" spans="1:27" ht="12.75">
      <c r="A2543" s="31">
        <v>45654</v>
      </c>
      <c r="B2543" s="32" t="s">
        <v>17</v>
      </c>
      <c r="C2543" s="33">
        <v>7620.18</v>
      </c>
      <c r="D2543" s="34">
        <v>82</v>
      </c>
      <c r="E2543" s="35" t="s">
        <v>464</v>
      </c>
      <c r="F2543" s="34">
        <v>1</v>
      </c>
      <c r="G2543" s="34">
        <v>8.25</v>
      </c>
      <c r="H2543" s="36">
        <v>0.3</v>
      </c>
      <c r="I2543" s="9" t="s">
        <v>16</v>
      </c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</row>
    <row r="2544" spans="1:27" ht="12.75">
      <c r="A2544" s="31">
        <v>45654</v>
      </c>
      <c r="B2544" s="32" t="s">
        <v>19</v>
      </c>
      <c r="C2544" s="33">
        <v>6540.95</v>
      </c>
      <c r="D2544" s="34">
        <v>69</v>
      </c>
      <c r="E2544" s="35" t="s">
        <v>704</v>
      </c>
      <c r="F2544" s="34">
        <v>0</v>
      </c>
      <c r="G2544" s="34">
        <v>8.6</v>
      </c>
      <c r="H2544" s="36">
        <v>0.3</v>
      </c>
      <c r="I2544" s="9" t="s">
        <v>16</v>
      </c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</row>
    <row r="2545" spans="1:27" ht="12.75">
      <c r="A2545" s="31">
        <v>45654</v>
      </c>
      <c r="B2545" s="32" t="s">
        <v>43</v>
      </c>
      <c r="C2545" s="33">
        <v>9385.82</v>
      </c>
      <c r="D2545" s="34">
        <v>92</v>
      </c>
      <c r="E2545" s="35" t="s">
        <v>705</v>
      </c>
      <c r="F2545" s="34">
        <v>8</v>
      </c>
      <c r="G2545" s="34">
        <v>14.8</v>
      </c>
      <c r="H2545" s="36">
        <v>0.30380000000000001</v>
      </c>
      <c r="I2545" s="9" t="s">
        <v>11</v>
      </c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</row>
    <row r="2546" spans="1:27" ht="12.75">
      <c r="A2546" s="31">
        <v>45654</v>
      </c>
      <c r="B2546" s="32" t="s">
        <v>45</v>
      </c>
      <c r="C2546" s="33">
        <v>8980.0300000000007</v>
      </c>
      <c r="D2546" s="34">
        <v>93</v>
      </c>
      <c r="E2546" s="35" t="s">
        <v>706</v>
      </c>
      <c r="F2546" s="34">
        <v>5</v>
      </c>
      <c r="G2546" s="34">
        <v>12.6</v>
      </c>
      <c r="H2546" s="36">
        <v>0.30430000000000001</v>
      </c>
      <c r="I2546" s="9" t="s">
        <v>11</v>
      </c>
      <c r="J2546" s="10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</row>
    <row r="2547" spans="1:27" ht="12.75">
      <c r="A2547" s="31">
        <v>45655</v>
      </c>
      <c r="B2547" s="32" t="s">
        <v>9</v>
      </c>
      <c r="C2547" s="33">
        <v>4508.82</v>
      </c>
      <c r="D2547" s="34">
        <v>54</v>
      </c>
      <c r="E2547" s="35" t="s">
        <v>67</v>
      </c>
      <c r="F2547" s="34">
        <v>0</v>
      </c>
      <c r="G2547" s="34">
        <v>6.33</v>
      </c>
      <c r="H2547" s="36">
        <v>0.2712</v>
      </c>
      <c r="I2547" s="9" t="s">
        <v>11</v>
      </c>
      <c r="J2547" s="10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</row>
    <row r="2548" spans="1:27" ht="12.75">
      <c r="A2548" s="31">
        <v>45655</v>
      </c>
      <c r="B2548" s="32" t="s">
        <v>21</v>
      </c>
      <c r="C2548" s="33">
        <v>6408.2</v>
      </c>
      <c r="D2548" s="34">
        <v>79</v>
      </c>
      <c r="E2548" s="35" t="s">
        <v>707</v>
      </c>
      <c r="F2548" s="34">
        <v>1</v>
      </c>
      <c r="G2548" s="34">
        <v>7.22</v>
      </c>
      <c r="H2548" s="36">
        <v>0.29199999999999998</v>
      </c>
      <c r="I2548" s="9" t="s">
        <v>11</v>
      </c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</row>
    <row r="2549" spans="1:27" ht="12.75">
      <c r="A2549" s="31">
        <v>45655</v>
      </c>
      <c r="B2549" s="32" t="s">
        <v>14</v>
      </c>
      <c r="C2549" s="33">
        <v>10010.44</v>
      </c>
      <c r="D2549" s="34">
        <v>124</v>
      </c>
      <c r="E2549" s="35" t="s">
        <v>708</v>
      </c>
      <c r="F2549" s="34">
        <v>38</v>
      </c>
      <c r="G2549" s="34">
        <v>15.16</v>
      </c>
      <c r="H2549" s="36">
        <v>0.3</v>
      </c>
      <c r="I2549" s="9" t="s">
        <v>16</v>
      </c>
      <c r="J2549" s="10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</row>
    <row r="2550" spans="1:27" ht="12.75">
      <c r="A2550" s="31">
        <v>45655</v>
      </c>
      <c r="B2550" s="32" t="s">
        <v>17</v>
      </c>
      <c r="C2550" s="33">
        <v>12536.41</v>
      </c>
      <c r="D2550" s="34">
        <v>120</v>
      </c>
      <c r="E2550" s="35" t="s">
        <v>709</v>
      </c>
      <c r="F2550" s="34">
        <v>9</v>
      </c>
      <c r="G2550" s="34">
        <v>10.7</v>
      </c>
      <c r="H2550" s="36">
        <v>0.3</v>
      </c>
      <c r="I2550" s="9" t="s">
        <v>16</v>
      </c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</row>
    <row r="2551" spans="1:27" ht="12.75">
      <c r="A2551" s="31">
        <v>45655</v>
      </c>
      <c r="B2551" s="32" t="s">
        <v>19</v>
      </c>
      <c r="C2551" s="33">
        <v>10068.58</v>
      </c>
      <c r="D2551" s="34">
        <v>107</v>
      </c>
      <c r="E2551" s="35" t="s">
        <v>55</v>
      </c>
      <c r="F2551" s="34">
        <v>3</v>
      </c>
      <c r="G2551" s="34">
        <v>13</v>
      </c>
      <c r="H2551" s="36">
        <v>0.3</v>
      </c>
      <c r="I2551" s="9" t="s">
        <v>16</v>
      </c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</row>
    <row r="2552" spans="1:27" ht="12.75">
      <c r="A2552" s="31">
        <v>45655</v>
      </c>
      <c r="B2552" s="32" t="s">
        <v>43</v>
      </c>
      <c r="C2552" s="33">
        <v>6512.27</v>
      </c>
      <c r="D2552" s="34">
        <v>72</v>
      </c>
      <c r="E2552" s="35" t="s">
        <v>710</v>
      </c>
      <c r="F2552" s="34">
        <v>0</v>
      </c>
      <c r="G2552" s="34">
        <v>10.3</v>
      </c>
      <c r="H2552" s="36">
        <v>0.30130000000000001</v>
      </c>
      <c r="I2552" s="9" t="s">
        <v>11</v>
      </c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</row>
    <row r="2553" spans="1:27" ht="12.75">
      <c r="A2553" s="31">
        <v>45655</v>
      </c>
      <c r="B2553" s="32" t="s">
        <v>45</v>
      </c>
      <c r="C2553" s="33">
        <v>6292.3</v>
      </c>
      <c r="D2553" s="34">
        <v>73</v>
      </c>
      <c r="E2553" s="35" t="s">
        <v>711</v>
      </c>
      <c r="F2553" s="34">
        <v>0</v>
      </c>
      <c r="G2553" s="34">
        <v>12.16</v>
      </c>
      <c r="H2553" s="36">
        <v>0.30559999999999998</v>
      </c>
      <c r="I2553" s="9" t="s">
        <v>11</v>
      </c>
      <c r="J2553" s="10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</row>
    <row r="2554" spans="1:27" ht="12.75">
      <c r="A2554" s="31">
        <v>45655</v>
      </c>
      <c r="B2554" s="32" t="s">
        <v>12</v>
      </c>
      <c r="C2554" s="33">
        <v>5842.22</v>
      </c>
      <c r="D2554" s="34">
        <v>65</v>
      </c>
      <c r="E2554" s="35" t="s">
        <v>463</v>
      </c>
      <c r="F2554" s="34">
        <v>2</v>
      </c>
      <c r="G2554" s="34">
        <v>7.83</v>
      </c>
      <c r="H2554" s="36">
        <v>0.30649999999999999</v>
      </c>
      <c r="I2554" s="9" t="s">
        <v>11</v>
      </c>
      <c r="J2554" s="10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</row>
    <row r="2555" spans="1:27" ht="12.75">
      <c r="A2555" s="10">
        <v>45656</v>
      </c>
      <c r="B2555" s="9" t="s">
        <v>12</v>
      </c>
      <c r="C2555" s="11">
        <v>6638.22</v>
      </c>
      <c r="D2555" s="9">
        <v>76</v>
      </c>
      <c r="E2555" s="12" t="s">
        <v>712</v>
      </c>
      <c r="F2555" s="9">
        <v>8</v>
      </c>
      <c r="G2555" s="9">
        <v>16.75</v>
      </c>
      <c r="H2555" s="13">
        <v>0.27400000000000002</v>
      </c>
      <c r="I2555" s="9" t="s">
        <v>11</v>
      </c>
      <c r="J2555" s="10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</row>
    <row r="2556" spans="1:27" ht="12.75">
      <c r="A2556" s="31">
        <v>45656</v>
      </c>
      <c r="B2556" s="32" t="s">
        <v>21</v>
      </c>
      <c r="C2556" s="33">
        <v>8042.9</v>
      </c>
      <c r="D2556" s="34">
        <v>81</v>
      </c>
      <c r="E2556" s="35" t="s">
        <v>713</v>
      </c>
      <c r="F2556" s="34">
        <v>2</v>
      </c>
      <c r="G2556" s="34">
        <v>13</v>
      </c>
      <c r="H2556" s="36">
        <v>0.28010000000000002</v>
      </c>
      <c r="I2556" s="9" t="s">
        <v>11</v>
      </c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</row>
    <row r="2557" spans="1:27" ht="12.75">
      <c r="A2557" s="31">
        <v>45656</v>
      </c>
      <c r="B2557" s="32" t="s">
        <v>9</v>
      </c>
      <c r="C2557" s="33">
        <v>4589.9799999999996</v>
      </c>
      <c r="D2557" s="34">
        <v>53</v>
      </c>
      <c r="E2557" s="35" t="s">
        <v>714</v>
      </c>
      <c r="F2557" s="34">
        <v>0</v>
      </c>
      <c r="G2557" s="34">
        <v>10</v>
      </c>
      <c r="H2557" s="36">
        <v>0.29060000000000002</v>
      </c>
      <c r="I2557" s="9" t="s">
        <v>11</v>
      </c>
      <c r="J2557" s="10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</row>
    <row r="2558" spans="1:27" ht="12.75">
      <c r="A2558" s="10">
        <v>45656</v>
      </c>
      <c r="B2558" s="9" t="s">
        <v>43</v>
      </c>
      <c r="C2558" s="11">
        <v>9022.09</v>
      </c>
      <c r="D2558" s="9">
        <v>104</v>
      </c>
      <c r="E2558" s="12" t="s">
        <v>715</v>
      </c>
      <c r="F2558" s="9">
        <v>0</v>
      </c>
      <c r="G2558" s="9">
        <v>16.399999999999999</v>
      </c>
      <c r="H2558" s="13">
        <v>0.2959</v>
      </c>
      <c r="I2558" s="9" t="s">
        <v>11</v>
      </c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</row>
    <row r="2559" spans="1:27" ht="12.75">
      <c r="A2559" s="37">
        <v>45656</v>
      </c>
      <c r="B2559" s="38" t="s">
        <v>45</v>
      </c>
      <c r="C2559" s="39">
        <v>8881.4</v>
      </c>
      <c r="D2559" s="30">
        <v>98</v>
      </c>
      <c r="E2559" s="40" t="s">
        <v>716</v>
      </c>
      <c r="F2559" s="30">
        <v>27</v>
      </c>
      <c r="G2559" s="30">
        <v>21.25</v>
      </c>
      <c r="H2559" s="41">
        <v>0.3095</v>
      </c>
      <c r="I2559" s="9" t="s">
        <v>11</v>
      </c>
      <c r="J2559" s="10"/>
      <c r="K2559" s="9"/>
      <c r="L2559" s="9"/>
      <c r="M2559" s="9"/>
      <c r="N2559" s="9"/>
      <c r="O2559" s="13"/>
      <c r="P2559" s="9"/>
      <c r="Q2559" s="9"/>
      <c r="R2559" s="10"/>
      <c r="S2559" s="9"/>
      <c r="T2559" s="9"/>
      <c r="U2559" s="9"/>
      <c r="V2559" s="14"/>
      <c r="W2559" s="9"/>
      <c r="X2559" s="9"/>
      <c r="Y2559" s="9"/>
      <c r="Z2559" s="9"/>
      <c r="AA2559" s="9"/>
    </row>
    <row r="2560" spans="1:27" ht="12.75">
      <c r="A2560" s="31">
        <v>45656</v>
      </c>
      <c r="B2560" s="32" t="s">
        <v>14</v>
      </c>
      <c r="C2560" s="33">
        <v>7234.35</v>
      </c>
      <c r="D2560" s="34">
        <v>81</v>
      </c>
      <c r="E2560" s="35" t="s">
        <v>717</v>
      </c>
      <c r="F2560" s="34">
        <v>12</v>
      </c>
      <c r="G2560" s="34">
        <v>13.5</v>
      </c>
      <c r="H2560" s="36"/>
      <c r="I2560" s="9" t="s">
        <v>16</v>
      </c>
      <c r="J2560" s="10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</row>
    <row r="2561" spans="1:27" ht="12.75">
      <c r="A2561" s="31">
        <v>45656</v>
      </c>
      <c r="B2561" s="32" t="s">
        <v>17</v>
      </c>
      <c r="C2561" s="33">
        <v>8186.53</v>
      </c>
      <c r="D2561" s="34">
        <v>86</v>
      </c>
      <c r="E2561" s="35" t="s">
        <v>718</v>
      </c>
      <c r="F2561" s="34">
        <v>4</v>
      </c>
      <c r="G2561" s="34">
        <v>10.5</v>
      </c>
      <c r="H2561" s="36"/>
      <c r="I2561" s="9" t="s">
        <v>16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 spans="1:27" ht="12.75">
      <c r="A2562" s="31">
        <v>45656</v>
      </c>
      <c r="B2562" s="32" t="s">
        <v>19</v>
      </c>
      <c r="C2562" s="33">
        <v>7167.62</v>
      </c>
      <c r="D2562" s="34">
        <v>74</v>
      </c>
      <c r="E2562" s="35" t="s">
        <v>621</v>
      </c>
      <c r="F2562" s="34">
        <v>13</v>
      </c>
      <c r="G2562" s="34">
        <v>9.1999999999999993</v>
      </c>
      <c r="H2562" s="36"/>
      <c r="I2562" s="9" t="s">
        <v>16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</row>
    <row r="2563" spans="1:27" ht="12.75">
      <c r="A2563" s="10">
        <v>45658</v>
      </c>
      <c r="B2563" s="9" t="s">
        <v>9</v>
      </c>
      <c r="C2563" s="11">
        <v>7635.69</v>
      </c>
      <c r="D2563" s="9">
        <v>90</v>
      </c>
      <c r="E2563" s="12" t="s">
        <v>719</v>
      </c>
      <c r="F2563" s="9">
        <v>0</v>
      </c>
      <c r="G2563" s="9">
        <v>10</v>
      </c>
      <c r="H2563" s="13">
        <v>0.25190000000000001</v>
      </c>
      <c r="I2563" s="9" t="s">
        <v>11</v>
      </c>
      <c r="J2563" s="10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</row>
    <row r="2564" spans="1:27" ht="12.75">
      <c r="A2564" s="10">
        <v>45658</v>
      </c>
      <c r="B2564" s="9" t="s">
        <v>21</v>
      </c>
      <c r="C2564" s="11">
        <v>20268.18</v>
      </c>
      <c r="D2564" s="9">
        <v>201</v>
      </c>
      <c r="E2564" s="12" t="s">
        <v>445</v>
      </c>
      <c r="F2564" s="9">
        <v>68</v>
      </c>
      <c r="G2564" s="9">
        <v>18.100000000000001</v>
      </c>
      <c r="H2564" s="13">
        <v>0.25729999999999997</v>
      </c>
      <c r="I2564" s="9" t="s">
        <v>11</v>
      </c>
      <c r="J2564" s="9" t="s">
        <v>370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</row>
    <row r="2565" spans="1:27" ht="12.75">
      <c r="A2565" s="10">
        <v>45658</v>
      </c>
      <c r="B2565" s="9" t="s">
        <v>12</v>
      </c>
      <c r="C2565" s="11">
        <v>12371.95</v>
      </c>
      <c r="D2565" s="9">
        <v>141</v>
      </c>
      <c r="E2565" s="12" t="s">
        <v>720</v>
      </c>
      <c r="F2565" s="9">
        <v>39</v>
      </c>
      <c r="G2565" s="9">
        <v>17.86</v>
      </c>
      <c r="H2565" s="13">
        <v>0.28589999999999999</v>
      </c>
      <c r="I2565" s="9" t="s">
        <v>11</v>
      </c>
      <c r="J2565" s="10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</row>
    <row r="2566" spans="1:27" ht="12.75">
      <c r="A2566" s="10">
        <v>45658</v>
      </c>
      <c r="B2566" s="9" t="s">
        <v>17</v>
      </c>
      <c r="C2566" s="11">
        <v>17676.61</v>
      </c>
      <c r="D2566" s="9">
        <v>162</v>
      </c>
      <c r="E2566" s="12" t="s">
        <v>721</v>
      </c>
      <c r="F2566" s="9">
        <v>29</v>
      </c>
      <c r="G2566" s="9">
        <v>16.5</v>
      </c>
      <c r="H2566" s="13">
        <v>0.28599999999999998</v>
      </c>
      <c r="I2566" s="9" t="s">
        <v>16</v>
      </c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</row>
    <row r="2567" spans="1:27" ht="12.75">
      <c r="A2567" s="37">
        <v>45658</v>
      </c>
      <c r="B2567" s="38" t="s">
        <v>45</v>
      </c>
      <c r="C2567" s="11">
        <v>15778.14</v>
      </c>
      <c r="D2567" s="9">
        <v>171</v>
      </c>
      <c r="E2567" s="12" t="s">
        <v>722</v>
      </c>
      <c r="F2567" s="9">
        <v>96</v>
      </c>
      <c r="G2567" s="9">
        <v>12.16</v>
      </c>
      <c r="H2567" s="13">
        <v>0.29020000000000001</v>
      </c>
      <c r="I2567" s="9" t="s">
        <v>11</v>
      </c>
      <c r="J2567" s="10"/>
      <c r="K2567" s="9"/>
      <c r="L2567" s="9"/>
      <c r="M2567" s="9"/>
      <c r="N2567" s="9"/>
      <c r="O2567" s="13"/>
      <c r="P2567" s="9"/>
      <c r="Q2567" s="9"/>
      <c r="R2567" s="10"/>
      <c r="S2567" s="9"/>
      <c r="T2567" s="9"/>
      <c r="U2567" s="9"/>
      <c r="V2567" s="14"/>
      <c r="W2567" s="9"/>
      <c r="X2567" s="9"/>
      <c r="Y2567" s="9"/>
      <c r="Z2567" s="9"/>
      <c r="AA2567" s="9"/>
    </row>
    <row r="2568" spans="1:27" ht="12.75">
      <c r="A2568" s="10">
        <v>45658</v>
      </c>
      <c r="B2568" s="9" t="s">
        <v>43</v>
      </c>
      <c r="C2568" s="11">
        <v>17106.900000000001</v>
      </c>
      <c r="D2568" s="9">
        <v>179</v>
      </c>
      <c r="E2568" s="12" t="s">
        <v>64</v>
      </c>
      <c r="F2568" s="9">
        <v>56</v>
      </c>
      <c r="G2568" s="9">
        <v>17.37</v>
      </c>
      <c r="H2568" s="13">
        <v>0.30470000000000003</v>
      </c>
      <c r="I2568" s="9" t="s">
        <v>11</v>
      </c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</row>
    <row r="2569" spans="1:27" ht="12.75">
      <c r="A2569" s="10">
        <v>45658</v>
      </c>
      <c r="B2569" s="9" t="s">
        <v>19</v>
      </c>
      <c r="C2569" s="11">
        <v>10307.18</v>
      </c>
      <c r="D2569" s="9">
        <v>103</v>
      </c>
      <c r="E2569" s="12" t="s">
        <v>723</v>
      </c>
      <c r="F2569" s="9">
        <v>1</v>
      </c>
      <c r="G2569" s="9">
        <v>23.33</v>
      </c>
      <c r="H2569" s="13">
        <v>0.31440000000000001</v>
      </c>
      <c r="I2569" s="9" t="s">
        <v>16</v>
      </c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</row>
    <row r="2570" spans="1:27" ht="12.75">
      <c r="A2570" s="10">
        <v>45658</v>
      </c>
      <c r="B2570" s="9" t="s">
        <v>14</v>
      </c>
      <c r="C2570" s="11">
        <v>14009.48</v>
      </c>
      <c r="D2570" s="9">
        <v>148</v>
      </c>
      <c r="E2570" s="12" t="s">
        <v>724</v>
      </c>
      <c r="F2570" s="9">
        <v>64</v>
      </c>
      <c r="G2570" s="9">
        <v>15.71</v>
      </c>
      <c r="H2570" s="13">
        <v>0.316</v>
      </c>
      <c r="I2570" s="9" t="s">
        <v>16</v>
      </c>
      <c r="J2570" s="10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</row>
    <row r="2571" spans="1:27" ht="12.75">
      <c r="A2571" s="10">
        <v>45659</v>
      </c>
      <c r="B2571" s="9" t="s">
        <v>21</v>
      </c>
      <c r="C2571" s="11">
        <v>6374.65</v>
      </c>
      <c r="D2571" s="9">
        <v>68</v>
      </c>
      <c r="E2571" s="12" t="s">
        <v>725</v>
      </c>
      <c r="F2571" s="9">
        <v>1</v>
      </c>
      <c r="G2571" s="9">
        <v>9.3000000000000007</v>
      </c>
      <c r="H2571" s="13">
        <v>0.26050000000000001</v>
      </c>
      <c r="I2571" s="9" t="s">
        <v>11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</row>
    <row r="2572" spans="1:27" ht="12.75">
      <c r="A2572" s="10">
        <v>45659</v>
      </c>
      <c r="B2572" s="9" t="s">
        <v>12</v>
      </c>
      <c r="C2572" s="11">
        <v>3731.96</v>
      </c>
      <c r="D2572" s="9">
        <v>41</v>
      </c>
      <c r="E2572" s="12" t="s">
        <v>726</v>
      </c>
      <c r="F2572" s="9">
        <v>0</v>
      </c>
      <c r="G2572" s="9">
        <v>6</v>
      </c>
      <c r="H2572" s="13">
        <v>0.2737</v>
      </c>
      <c r="I2572" s="9" t="s">
        <v>11</v>
      </c>
      <c r="J2572" s="10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</row>
    <row r="2573" spans="1:27" ht="12.75">
      <c r="A2573" s="10">
        <v>45659</v>
      </c>
      <c r="B2573" s="9" t="s">
        <v>17</v>
      </c>
      <c r="C2573" s="11">
        <v>5147.42</v>
      </c>
      <c r="D2573" s="9">
        <v>56</v>
      </c>
      <c r="E2573" s="12" t="s">
        <v>727</v>
      </c>
      <c r="F2573" s="9">
        <v>1</v>
      </c>
      <c r="G2573" s="9">
        <v>7.8</v>
      </c>
      <c r="H2573" s="13">
        <v>0.28420000000000001</v>
      </c>
      <c r="I2573" s="9" t="s">
        <v>16</v>
      </c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</row>
    <row r="2574" spans="1:27" ht="12.75">
      <c r="A2574" s="10">
        <v>45659</v>
      </c>
      <c r="B2574" s="9" t="s">
        <v>19</v>
      </c>
      <c r="C2574" s="11">
        <v>3745.48</v>
      </c>
      <c r="D2574" s="9">
        <v>38</v>
      </c>
      <c r="E2574" s="12" t="s">
        <v>728</v>
      </c>
      <c r="F2574" s="9">
        <v>0</v>
      </c>
      <c r="G2574" s="9">
        <v>8</v>
      </c>
      <c r="H2574" s="13">
        <v>0.29699999999999999</v>
      </c>
      <c r="I2574" s="9" t="s">
        <v>16</v>
      </c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</row>
    <row r="2575" spans="1:27" ht="12.75">
      <c r="A2575" s="10">
        <v>45659</v>
      </c>
      <c r="B2575" s="9" t="s">
        <v>45</v>
      </c>
      <c r="C2575" s="11">
        <v>5481.09</v>
      </c>
      <c r="D2575" s="9">
        <v>63</v>
      </c>
      <c r="E2575" s="12" t="s">
        <v>602</v>
      </c>
      <c r="F2575" s="9">
        <v>0</v>
      </c>
      <c r="G2575" s="9">
        <v>10</v>
      </c>
      <c r="H2575" s="13">
        <v>0.31780000000000003</v>
      </c>
      <c r="I2575" s="9" t="s">
        <v>11</v>
      </c>
      <c r="J2575" s="10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</row>
    <row r="2576" spans="1:27" ht="12.75">
      <c r="A2576" s="10">
        <v>45659</v>
      </c>
      <c r="B2576" s="9" t="s">
        <v>14</v>
      </c>
      <c r="C2576" s="11">
        <v>5699.42</v>
      </c>
      <c r="D2576" s="9">
        <v>58</v>
      </c>
      <c r="E2576" s="12" t="s">
        <v>729</v>
      </c>
      <c r="F2576" s="9">
        <v>2</v>
      </c>
      <c r="G2576" s="9">
        <v>13.33</v>
      </c>
      <c r="H2576" s="13">
        <v>0.3251</v>
      </c>
      <c r="I2576" s="9" t="s">
        <v>16</v>
      </c>
      <c r="J2576" s="10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</row>
    <row r="2577" spans="1:27" ht="12.75">
      <c r="A2577" s="10">
        <v>45659</v>
      </c>
      <c r="B2577" s="9" t="s">
        <v>9</v>
      </c>
      <c r="C2577" s="11">
        <v>2590.69</v>
      </c>
      <c r="D2577" s="9">
        <v>32</v>
      </c>
      <c r="E2577" s="12" t="s">
        <v>730</v>
      </c>
      <c r="F2577" s="9">
        <v>1</v>
      </c>
      <c r="G2577" s="9">
        <v>6</v>
      </c>
      <c r="H2577" s="13">
        <v>0.32719999999999999</v>
      </c>
      <c r="I2577" s="9" t="s">
        <v>11</v>
      </c>
      <c r="J2577" s="10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</row>
    <row r="2578" spans="1:27" ht="12.75">
      <c r="A2578" s="10">
        <v>45659</v>
      </c>
      <c r="B2578" s="9" t="s">
        <v>43</v>
      </c>
      <c r="C2578" s="11">
        <v>5040.33</v>
      </c>
      <c r="D2578" s="9">
        <v>64</v>
      </c>
      <c r="E2578" s="12" t="s">
        <v>731</v>
      </c>
      <c r="F2578" s="9">
        <v>0</v>
      </c>
      <c r="G2578" s="9">
        <v>13</v>
      </c>
      <c r="H2578" s="13">
        <v>0.32769999999999999</v>
      </c>
      <c r="I2578" s="9" t="s">
        <v>11</v>
      </c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</row>
    <row r="2579" spans="1:27" ht="12.75">
      <c r="A2579" s="10">
        <v>45660</v>
      </c>
      <c r="B2579" s="9" t="s">
        <v>21</v>
      </c>
      <c r="C2579" s="11">
        <v>10579.91</v>
      </c>
      <c r="D2579" s="9">
        <v>106</v>
      </c>
      <c r="E2579" s="12" t="s">
        <v>592</v>
      </c>
      <c r="F2579" s="9">
        <v>0</v>
      </c>
      <c r="G2579" s="9">
        <v>10.199999999999999</v>
      </c>
      <c r="H2579" s="13">
        <v>0.26850000000000002</v>
      </c>
      <c r="I2579" s="9" t="s">
        <v>11</v>
      </c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</row>
    <row r="2580" spans="1:27" ht="12.75">
      <c r="A2580" s="10">
        <v>45660</v>
      </c>
      <c r="B2580" s="9" t="s">
        <v>19</v>
      </c>
      <c r="C2580" s="11">
        <v>5002.29</v>
      </c>
      <c r="D2580" s="9">
        <v>56</v>
      </c>
      <c r="E2580" s="12" t="s">
        <v>732</v>
      </c>
      <c r="F2580" s="9">
        <v>2</v>
      </c>
      <c r="G2580" s="9">
        <v>7.25</v>
      </c>
      <c r="H2580" s="13">
        <v>0.26929999999999998</v>
      </c>
      <c r="I2580" s="9" t="s">
        <v>16</v>
      </c>
      <c r="J2580" s="9" t="s">
        <v>733</v>
      </c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</row>
    <row r="2581" spans="1:27" ht="12.75">
      <c r="A2581" s="10">
        <v>45660</v>
      </c>
      <c r="B2581" s="9" t="s">
        <v>14</v>
      </c>
      <c r="C2581" s="11">
        <v>7192.15</v>
      </c>
      <c r="D2581" s="9">
        <v>86</v>
      </c>
      <c r="E2581" s="12" t="s">
        <v>734</v>
      </c>
      <c r="F2581" s="9">
        <v>6</v>
      </c>
      <c r="G2581" s="9">
        <v>10</v>
      </c>
      <c r="H2581" s="13">
        <v>0.27629999999999999</v>
      </c>
      <c r="I2581" s="9" t="s">
        <v>16</v>
      </c>
      <c r="J2581" s="10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 spans="1:27" ht="12.75">
      <c r="A2582" s="10">
        <v>45660</v>
      </c>
      <c r="B2582" s="9" t="s">
        <v>12</v>
      </c>
      <c r="C2582" s="11">
        <v>5295.68</v>
      </c>
      <c r="D2582" s="9">
        <v>58</v>
      </c>
      <c r="E2582" s="12" t="s">
        <v>735</v>
      </c>
      <c r="F2582" s="9">
        <v>1</v>
      </c>
      <c r="G2582" s="9">
        <v>11</v>
      </c>
      <c r="H2582" s="13">
        <v>0.2863</v>
      </c>
      <c r="I2582" s="9" t="s">
        <v>11</v>
      </c>
      <c r="J2582" s="10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</row>
    <row r="2583" spans="1:27" ht="12.75">
      <c r="A2583" s="10">
        <v>45660</v>
      </c>
      <c r="B2583" s="9" t="s">
        <v>17</v>
      </c>
      <c r="C2583" s="11">
        <v>7181.41</v>
      </c>
      <c r="D2583" s="9">
        <v>76</v>
      </c>
      <c r="E2583" s="12" t="s">
        <v>736</v>
      </c>
      <c r="F2583" s="9">
        <v>5</v>
      </c>
      <c r="G2583" s="9">
        <v>9</v>
      </c>
      <c r="H2583" s="13">
        <v>0.28799999999999998</v>
      </c>
      <c r="I2583" s="9" t="s">
        <v>16</v>
      </c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 spans="1:27" ht="12.75">
      <c r="A2584" s="10">
        <v>45660</v>
      </c>
      <c r="B2584" s="9" t="s">
        <v>43</v>
      </c>
      <c r="C2584" s="11">
        <v>9152.01</v>
      </c>
      <c r="D2584" s="9">
        <v>110</v>
      </c>
      <c r="E2584" s="12" t="s">
        <v>737</v>
      </c>
      <c r="F2584" s="9">
        <v>0</v>
      </c>
      <c r="G2584" s="9">
        <v>12.85</v>
      </c>
      <c r="H2584" s="13">
        <v>0.28799999999999998</v>
      </c>
      <c r="I2584" s="9" t="s">
        <v>11</v>
      </c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</row>
    <row r="2585" spans="1:27" ht="12.75">
      <c r="A2585" s="10">
        <v>45660</v>
      </c>
      <c r="B2585" s="9" t="s">
        <v>9</v>
      </c>
      <c r="C2585" s="11">
        <v>4384.3999999999996</v>
      </c>
      <c r="D2585" s="9">
        <v>50</v>
      </c>
      <c r="E2585" s="12" t="s">
        <v>738</v>
      </c>
      <c r="F2585" s="9">
        <v>0</v>
      </c>
      <c r="G2585" s="9">
        <v>6.16</v>
      </c>
      <c r="H2585" s="13">
        <v>0.3019</v>
      </c>
      <c r="I2585" s="9" t="s">
        <v>11</v>
      </c>
      <c r="J2585" s="10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</row>
    <row r="2586" spans="1:27" ht="12.75">
      <c r="A2586" s="10">
        <v>45660</v>
      </c>
      <c r="B2586" s="9" t="s">
        <v>45</v>
      </c>
      <c r="C2586" s="11">
        <v>7359.18</v>
      </c>
      <c r="D2586" s="9">
        <v>82</v>
      </c>
      <c r="E2586" s="12" t="s">
        <v>465</v>
      </c>
      <c r="F2586" s="9">
        <v>0</v>
      </c>
      <c r="G2586" s="9">
        <v>8.75</v>
      </c>
      <c r="H2586" s="13">
        <v>0.30880000000000002</v>
      </c>
      <c r="I2586" s="9" t="s">
        <v>11</v>
      </c>
      <c r="J2586" s="10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</row>
    <row r="2587" spans="1:27" ht="12.75">
      <c r="A2587" s="10">
        <v>45661</v>
      </c>
      <c r="B2587" s="9" t="s">
        <v>21</v>
      </c>
      <c r="C2587" s="11">
        <v>11156.32</v>
      </c>
      <c r="D2587" s="9">
        <v>116</v>
      </c>
      <c r="E2587" s="12" t="s">
        <v>739</v>
      </c>
      <c r="F2587" s="9">
        <v>5</v>
      </c>
      <c r="G2587" s="9">
        <v>10.4</v>
      </c>
      <c r="H2587" s="13">
        <v>0.26490000000000002</v>
      </c>
      <c r="I2587" s="9" t="s">
        <v>11</v>
      </c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</row>
    <row r="2588" spans="1:27" ht="12.75">
      <c r="A2588" s="10">
        <v>45661</v>
      </c>
      <c r="B2588" s="9" t="s">
        <v>14</v>
      </c>
      <c r="C2588" s="11">
        <v>5796.16</v>
      </c>
      <c r="D2588" s="9">
        <v>75</v>
      </c>
      <c r="E2588" s="12" t="s">
        <v>512</v>
      </c>
      <c r="F2588" s="9">
        <v>4</v>
      </c>
      <c r="G2588" s="9">
        <v>8.33</v>
      </c>
      <c r="H2588" s="13">
        <v>0.27729999999999999</v>
      </c>
      <c r="I2588" s="9" t="s">
        <v>16</v>
      </c>
      <c r="J2588" s="10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</row>
    <row r="2589" spans="1:27" ht="12.75">
      <c r="A2589" s="10">
        <v>45661</v>
      </c>
      <c r="B2589" s="9" t="s">
        <v>12</v>
      </c>
      <c r="C2589" s="11">
        <v>7004.43</v>
      </c>
      <c r="D2589" s="9">
        <v>66</v>
      </c>
      <c r="E2589" s="12" t="s">
        <v>740</v>
      </c>
      <c r="F2589" s="9">
        <v>3</v>
      </c>
      <c r="G2589" s="9">
        <v>12</v>
      </c>
      <c r="H2589" s="13">
        <v>0.27789999999999998</v>
      </c>
      <c r="I2589" s="9" t="s">
        <v>11</v>
      </c>
      <c r="J2589" s="10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</row>
    <row r="2590" spans="1:27" ht="12.75">
      <c r="A2590" s="10">
        <v>45661</v>
      </c>
      <c r="B2590" s="9" t="s">
        <v>19</v>
      </c>
      <c r="C2590" s="11">
        <v>7238.66</v>
      </c>
      <c r="D2590" s="9">
        <v>74</v>
      </c>
      <c r="E2590" s="12" t="s">
        <v>741</v>
      </c>
      <c r="F2590" s="9">
        <v>0</v>
      </c>
      <c r="G2590" s="9">
        <v>11.5</v>
      </c>
      <c r="H2590" s="13">
        <v>0.2853</v>
      </c>
      <c r="I2590" s="9" t="s">
        <v>16</v>
      </c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</row>
    <row r="2591" spans="1:27" ht="12.75">
      <c r="A2591" s="10">
        <v>45661</v>
      </c>
      <c r="B2591" s="9" t="s">
        <v>43</v>
      </c>
      <c r="C2591" s="11">
        <v>10962.12</v>
      </c>
      <c r="D2591" s="9">
        <v>126</v>
      </c>
      <c r="E2591" s="12" t="s">
        <v>742</v>
      </c>
      <c r="F2591" s="9">
        <v>0</v>
      </c>
      <c r="G2591" s="9">
        <v>11.3</v>
      </c>
      <c r="H2591" s="13">
        <v>0.30099999999999999</v>
      </c>
      <c r="I2591" s="9" t="s">
        <v>11</v>
      </c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</row>
    <row r="2592" spans="1:27" ht="12.75">
      <c r="A2592" s="10">
        <v>45661</v>
      </c>
      <c r="B2592" s="9" t="s">
        <v>45</v>
      </c>
      <c r="C2592" s="11">
        <v>9496.34</v>
      </c>
      <c r="D2592" s="9">
        <v>105</v>
      </c>
      <c r="E2592" s="12" t="s">
        <v>26</v>
      </c>
      <c r="F2592" s="9">
        <v>1</v>
      </c>
      <c r="G2592" s="9">
        <v>11.25</v>
      </c>
      <c r="H2592" s="13">
        <v>0.30230000000000001</v>
      </c>
      <c r="I2592" s="9" t="s">
        <v>11</v>
      </c>
      <c r="J2592" s="10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</row>
    <row r="2593" spans="1:27" ht="12.75">
      <c r="A2593" s="10">
        <v>45661</v>
      </c>
      <c r="B2593" s="9" t="s">
        <v>17</v>
      </c>
      <c r="C2593" s="11">
        <v>7083.55</v>
      </c>
      <c r="D2593" s="9">
        <v>73</v>
      </c>
      <c r="E2593" s="12" t="s">
        <v>743</v>
      </c>
      <c r="F2593" s="9">
        <v>1</v>
      </c>
      <c r="G2593" s="9">
        <v>10</v>
      </c>
      <c r="H2593" s="13">
        <v>0.31109999999999999</v>
      </c>
      <c r="I2593" s="9" t="s">
        <v>16</v>
      </c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</row>
    <row r="2594" spans="1:27" ht="12.75">
      <c r="A2594" s="10">
        <v>45661</v>
      </c>
      <c r="B2594" s="9" t="s">
        <v>9</v>
      </c>
      <c r="C2594" s="11">
        <v>4068.59</v>
      </c>
      <c r="D2594" s="9">
        <v>48</v>
      </c>
      <c r="E2594" s="12" t="s">
        <v>744</v>
      </c>
      <c r="F2594" s="9">
        <v>0</v>
      </c>
      <c r="G2594" s="9">
        <v>6.16</v>
      </c>
      <c r="H2594" s="13">
        <v>0.34449999999999997</v>
      </c>
      <c r="I2594" s="9" t="s">
        <v>11</v>
      </c>
      <c r="J2594" s="10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</row>
    <row r="2595" spans="1:27" ht="12.75">
      <c r="A2595" s="10">
        <v>45662</v>
      </c>
      <c r="B2595" s="9" t="s">
        <v>9</v>
      </c>
      <c r="C2595" s="11">
        <v>5016.22</v>
      </c>
      <c r="D2595" s="9">
        <v>54</v>
      </c>
      <c r="E2595" s="12" t="s">
        <v>57</v>
      </c>
      <c r="F2595" s="9">
        <v>0</v>
      </c>
      <c r="G2595" s="9">
        <v>8.8000000000000007</v>
      </c>
      <c r="H2595" s="13">
        <v>0.26400000000000001</v>
      </c>
      <c r="I2595" s="9" t="s">
        <v>11</v>
      </c>
      <c r="J2595" s="10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</row>
    <row r="2596" spans="1:27" ht="12.75">
      <c r="A2596" s="10">
        <v>45662</v>
      </c>
      <c r="B2596" s="9" t="s">
        <v>21</v>
      </c>
      <c r="C2596" s="11">
        <v>8181.07</v>
      </c>
      <c r="D2596" s="9">
        <v>90</v>
      </c>
      <c r="E2596" s="12" t="s">
        <v>745</v>
      </c>
      <c r="F2596" s="9">
        <v>0</v>
      </c>
      <c r="G2596" s="9">
        <v>8.89</v>
      </c>
      <c r="H2596" s="13">
        <v>0.2651</v>
      </c>
      <c r="I2596" s="9" t="s">
        <v>11</v>
      </c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</row>
    <row r="2597" spans="1:27" ht="12.75">
      <c r="A2597" s="10">
        <v>45662</v>
      </c>
      <c r="B2597" s="9" t="s">
        <v>17</v>
      </c>
      <c r="C2597" s="11">
        <v>10861.06</v>
      </c>
      <c r="D2597" s="9">
        <v>114</v>
      </c>
      <c r="E2597" s="12" t="s">
        <v>746</v>
      </c>
      <c r="F2597" s="9">
        <v>10</v>
      </c>
      <c r="G2597" s="9">
        <v>13.5</v>
      </c>
      <c r="H2597" s="13">
        <v>0.26800000000000002</v>
      </c>
      <c r="I2597" s="9" t="s">
        <v>16</v>
      </c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</row>
    <row r="2598" spans="1:27" ht="12.75">
      <c r="A2598" s="10">
        <v>45662</v>
      </c>
      <c r="B2598" s="9" t="s">
        <v>14</v>
      </c>
      <c r="C2598" s="11">
        <v>10050.39</v>
      </c>
      <c r="D2598" s="9">
        <v>113</v>
      </c>
      <c r="E2598" s="12" t="s">
        <v>747</v>
      </c>
      <c r="F2598" s="9">
        <v>52</v>
      </c>
      <c r="G2598" s="9">
        <v>16.2</v>
      </c>
      <c r="H2598" s="13">
        <v>0.27460000000000001</v>
      </c>
      <c r="I2598" s="9" t="s">
        <v>16</v>
      </c>
      <c r="J2598" s="10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</row>
    <row r="2599" spans="1:27" ht="12.75">
      <c r="A2599" s="10">
        <v>45662</v>
      </c>
      <c r="B2599" s="9" t="s">
        <v>43</v>
      </c>
      <c r="C2599" s="11">
        <v>10196.67</v>
      </c>
      <c r="D2599" s="9">
        <v>110</v>
      </c>
      <c r="E2599" s="12" t="s">
        <v>49</v>
      </c>
      <c r="F2599" s="9">
        <v>0</v>
      </c>
      <c r="G2599" s="9">
        <v>10.33</v>
      </c>
      <c r="H2599" s="13">
        <v>0.27600000000000002</v>
      </c>
      <c r="I2599" s="9" t="s">
        <v>11</v>
      </c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</row>
    <row r="2600" spans="1:27" ht="12.75">
      <c r="A2600" s="10">
        <v>45662</v>
      </c>
      <c r="B2600" s="9" t="s">
        <v>19</v>
      </c>
      <c r="C2600" s="11">
        <v>8697.24</v>
      </c>
      <c r="D2600" s="9">
        <v>97</v>
      </c>
      <c r="E2600" s="12" t="s">
        <v>748</v>
      </c>
      <c r="F2600" s="9">
        <v>14</v>
      </c>
      <c r="G2600" s="9">
        <v>16.75</v>
      </c>
      <c r="H2600" s="13">
        <v>0.2853</v>
      </c>
      <c r="I2600" s="9" t="s">
        <v>16</v>
      </c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</row>
    <row r="2601" spans="1:27" ht="12.75">
      <c r="A2601" s="10">
        <v>45662</v>
      </c>
      <c r="B2601" s="9" t="s">
        <v>45</v>
      </c>
      <c r="C2601" s="11">
        <v>7096.39</v>
      </c>
      <c r="D2601" s="9">
        <v>77</v>
      </c>
      <c r="E2601" s="12" t="s">
        <v>567</v>
      </c>
      <c r="F2601" s="9">
        <v>0</v>
      </c>
      <c r="G2601" s="9">
        <v>10</v>
      </c>
      <c r="H2601" s="13">
        <v>0.29780000000000001</v>
      </c>
      <c r="I2601" s="9" t="s">
        <v>11</v>
      </c>
      <c r="J2601" s="10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</row>
    <row r="2602" spans="1:27" ht="12.75">
      <c r="A2602" s="10">
        <v>45662</v>
      </c>
      <c r="B2602" s="9" t="s">
        <v>12</v>
      </c>
      <c r="C2602" s="11">
        <v>4293.38</v>
      </c>
      <c r="D2602" s="9">
        <v>54</v>
      </c>
      <c r="E2602" s="12" t="s">
        <v>40</v>
      </c>
      <c r="F2602" s="9">
        <v>0</v>
      </c>
      <c r="G2602" s="9">
        <v>8.8000000000000007</v>
      </c>
      <c r="H2602" s="13">
        <v>0.31640000000000001</v>
      </c>
      <c r="I2602" s="9" t="s">
        <v>11</v>
      </c>
      <c r="J2602" s="10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</row>
    <row r="2603" spans="1:27" ht="12.75">
      <c r="A2603" s="10">
        <v>45663</v>
      </c>
      <c r="B2603" s="9" t="s">
        <v>9</v>
      </c>
      <c r="C2603" s="11">
        <v>2452.56</v>
      </c>
      <c r="D2603" s="9">
        <v>33</v>
      </c>
      <c r="E2603" s="12" t="s">
        <v>749</v>
      </c>
      <c r="F2603" s="9">
        <v>0</v>
      </c>
      <c r="G2603" s="9">
        <v>7.67</v>
      </c>
      <c r="H2603" s="13">
        <v>0.25490000000000002</v>
      </c>
      <c r="I2603" s="9" t="s">
        <v>11</v>
      </c>
      <c r="J2603" s="10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 spans="1:27" ht="12.75">
      <c r="A2604" s="10">
        <v>45663</v>
      </c>
      <c r="B2604" s="9" t="s">
        <v>12</v>
      </c>
      <c r="C2604" s="11">
        <v>2822.89</v>
      </c>
      <c r="D2604" s="9">
        <v>33</v>
      </c>
      <c r="E2604" s="12" t="s">
        <v>48</v>
      </c>
      <c r="F2604" s="9">
        <v>1</v>
      </c>
      <c r="G2604" s="9">
        <v>8</v>
      </c>
      <c r="H2604" s="13">
        <v>0.26429999999999998</v>
      </c>
      <c r="I2604" s="9" t="s">
        <v>11</v>
      </c>
      <c r="J2604" s="10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</row>
    <row r="2605" spans="1:27" ht="12.75">
      <c r="A2605" s="10">
        <v>45663</v>
      </c>
      <c r="B2605" s="9" t="s">
        <v>21</v>
      </c>
      <c r="C2605" s="11">
        <v>4436.8100000000004</v>
      </c>
      <c r="D2605" s="9">
        <v>54</v>
      </c>
      <c r="E2605" s="12" t="s">
        <v>750</v>
      </c>
      <c r="F2605" s="9">
        <v>0</v>
      </c>
      <c r="G2605" s="9">
        <v>13.3</v>
      </c>
      <c r="H2605" s="13">
        <v>0.27179999999999999</v>
      </c>
      <c r="I2605" s="9" t="s">
        <v>11</v>
      </c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 spans="1:27" ht="12.75">
      <c r="A2606" s="10">
        <v>45663</v>
      </c>
      <c r="B2606" s="9" t="s">
        <v>43</v>
      </c>
      <c r="C2606" s="11">
        <v>4092.69</v>
      </c>
      <c r="D2606" s="9">
        <v>48</v>
      </c>
      <c r="E2606" s="12" t="s">
        <v>140</v>
      </c>
      <c r="F2606" s="9">
        <v>0</v>
      </c>
      <c r="G2606" s="9">
        <v>9</v>
      </c>
      <c r="H2606" s="13">
        <v>0.28029999999999999</v>
      </c>
      <c r="I2606" s="9" t="s">
        <v>11</v>
      </c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</row>
    <row r="2607" spans="1:27" ht="12.75">
      <c r="A2607" s="10">
        <v>45663</v>
      </c>
      <c r="B2607" s="9" t="s">
        <v>14</v>
      </c>
      <c r="C2607" s="11">
        <v>6303.8</v>
      </c>
      <c r="D2607" s="9">
        <v>66</v>
      </c>
      <c r="E2607" s="12" t="s">
        <v>716</v>
      </c>
      <c r="F2607" s="9">
        <v>17</v>
      </c>
      <c r="G2607" s="9">
        <v>18</v>
      </c>
      <c r="H2607" s="13">
        <v>0.28089999999999998</v>
      </c>
      <c r="I2607" s="9" t="s">
        <v>16</v>
      </c>
      <c r="J2607" s="10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</row>
    <row r="2608" spans="1:27" ht="12.75">
      <c r="A2608" s="10">
        <v>45663</v>
      </c>
      <c r="B2608" s="9" t="s">
        <v>45</v>
      </c>
      <c r="C2608" s="11">
        <v>3913.02</v>
      </c>
      <c r="D2608" s="9">
        <v>40</v>
      </c>
      <c r="E2608" s="12" t="s">
        <v>751</v>
      </c>
      <c r="F2608" s="9">
        <v>0</v>
      </c>
      <c r="G2608" s="9">
        <v>8.5</v>
      </c>
      <c r="H2608" s="13">
        <v>0.29020000000000001</v>
      </c>
      <c r="I2608" s="9" t="s">
        <v>11</v>
      </c>
      <c r="J2608" s="10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</row>
    <row r="2609" spans="1:27" ht="12.75">
      <c r="A2609" s="10">
        <v>45663</v>
      </c>
      <c r="B2609" s="9" t="s">
        <v>19</v>
      </c>
      <c r="C2609" s="11">
        <v>3756.6</v>
      </c>
      <c r="D2609" s="9">
        <v>33</v>
      </c>
      <c r="E2609" s="12" t="s">
        <v>224</v>
      </c>
      <c r="F2609" s="9">
        <v>4</v>
      </c>
      <c r="G2609" s="9">
        <v>8.33</v>
      </c>
      <c r="H2609" s="13">
        <v>0.29049999999999998</v>
      </c>
      <c r="I2609" s="9" t="s">
        <v>16</v>
      </c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</row>
    <row r="2610" spans="1:27" ht="12.75">
      <c r="A2610" s="10">
        <v>45663</v>
      </c>
      <c r="B2610" s="9" t="s">
        <v>17</v>
      </c>
      <c r="C2610" s="11">
        <v>6528.94</v>
      </c>
      <c r="D2610" s="9">
        <v>63</v>
      </c>
      <c r="E2610" s="12" t="s">
        <v>752</v>
      </c>
      <c r="F2610" s="9">
        <v>2</v>
      </c>
      <c r="G2610" s="9">
        <v>13</v>
      </c>
      <c r="H2610" s="13">
        <v>0.2908</v>
      </c>
      <c r="I2610" s="9" t="s">
        <v>16</v>
      </c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</row>
    <row r="2611" spans="1:27" ht="12.75">
      <c r="A2611" s="10">
        <v>45664</v>
      </c>
      <c r="B2611" s="9" t="s">
        <v>19</v>
      </c>
      <c r="C2611" s="11">
        <v>5845.28</v>
      </c>
      <c r="D2611" s="9">
        <v>57</v>
      </c>
      <c r="E2611" s="12" t="s">
        <v>753</v>
      </c>
      <c r="F2611" s="9">
        <v>6</v>
      </c>
      <c r="G2611" s="9">
        <v>14</v>
      </c>
      <c r="H2611" s="13">
        <v>0.24579999999999999</v>
      </c>
      <c r="I2611" s="9" t="s">
        <v>16</v>
      </c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</row>
    <row r="2612" spans="1:27" ht="12.75">
      <c r="A2612" s="10">
        <v>45664</v>
      </c>
      <c r="B2612" s="9" t="s">
        <v>14</v>
      </c>
      <c r="C2612" s="11">
        <v>7171.88</v>
      </c>
      <c r="D2612" s="9">
        <v>80</v>
      </c>
      <c r="E2612" s="12" t="s">
        <v>754</v>
      </c>
      <c r="F2612" s="9">
        <v>38</v>
      </c>
      <c r="G2612" s="9">
        <v>17</v>
      </c>
      <c r="H2612" s="13">
        <v>0.28060000000000002</v>
      </c>
      <c r="I2612" s="9" t="s">
        <v>16</v>
      </c>
      <c r="J2612" s="10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</row>
    <row r="2613" spans="1:27" ht="12.75">
      <c r="A2613" s="10">
        <v>45664</v>
      </c>
      <c r="B2613" s="9" t="s">
        <v>17</v>
      </c>
      <c r="C2613" s="11">
        <v>6783.93</v>
      </c>
      <c r="D2613" s="9">
        <v>71</v>
      </c>
      <c r="E2613" s="12" t="s">
        <v>755</v>
      </c>
      <c r="F2613" s="9">
        <v>20</v>
      </c>
      <c r="G2613" s="9">
        <v>13.25</v>
      </c>
      <c r="H2613" s="13">
        <v>0.28389999999999999</v>
      </c>
      <c r="I2613" s="9" t="s">
        <v>16</v>
      </c>
      <c r="J2613" s="9" t="s">
        <v>756</v>
      </c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</row>
    <row r="2614" spans="1:27" ht="12.75">
      <c r="A2614" s="10">
        <v>45664</v>
      </c>
      <c r="B2614" s="9" t="s">
        <v>43</v>
      </c>
      <c r="C2614" s="11">
        <v>5035.04</v>
      </c>
      <c r="D2614" s="9">
        <v>55</v>
      </c>
      <c r="E2614" s="12" t="s">
        <v>33</v>
      </c>
      <c r="F2614" s="9">
        <v>0</v>
      </c>
      <c r="G2614" s="9">
        <v>9</v>
      </c>
      <c r="H2614" s="13">
        <v>0.29349999999999998</v>
      </c>
      <c r="I2614" s="9" t="s">
        <v>11</v>
      </c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</row>
    <row r="2615" spans="1:27" ht="12.75">
      <c r="A2615" s="10">
        <v>45664</v>
      </c>
      <c r="B2615" s="9" t="s">
        <v>9</v>
      </c>
      <c r="C2615" s="11">
        <v>3559.94</v>
      </c>
      <c r="D2615" s="9">
        <v>39</v>
      </c>
      <c r="E2615" s="12" t="s">
        <v>77</v>
      </c>
      <c r="F2615" s="9">
        <v>0</v>
      </c>
      <c r="G2615" s="9">
        <v>8</v>
      </c>
      <c r="H2615" s="13">
        <v>0.29389999999999999</v>
      </c>
      <c r="I2615" s="9" t="s">
        <v>11</v>
      </c>
      <c r="J2615" s="10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</row>
    <row r="2616" spans="1:27" ht="12.75">
      <c r="A2616" s="10">
        <v>45664</v>
      </c>
      <c r="B2616" s="9" t="s">
        <v>12</v>
      </c>
      <c r="C2616" s="11">
        <v>3512.86</v>
      </c>
      <c r="D2616" s="9">
        <v>43</v>
      </c>
      <c r="E2616" s="12" t="s">
        <v>757</v>
      </c>
      <c r="F2616" s="9">
        <v>1</v>
      </c>
      <c r="G2616" s="9">
        <v>7</v>
      </c>
      <c r="H2616" s="13">
        <v>0.30359999999999998</v>
      </c>
      <c r="I2616" s="9" t="s">
        <v>11</v>
      </c>
      <c r="J2616" s="10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</row>
    <row r="2617" spans="1:27" ht="12.75">
      <c r="A2617" s="10">
        <v>45664</v>
      </c>
      <c r="B2617" s="9" t="s">
        <v>21</v>
      </c>
      <c r="C2617" s="11">
        <v>6695.41</v>
      </c>
      <c r="D2617" s="9">
        <v>77</v>
      </c>
      <c r="E2617" s="12" t="s">
        <v>242</v>
      </c>
      <c r="F2617" s="9">
        <v>2</v>
      </c>
      <c r="G2617" s="9">
        <v>14.2</v>
      </c>
      <c r="H2617" s="13">
        <v>0.3201</v>
      </c>
      <c r="I2617" s="9" t="s">
        <v>11</v>
      </c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</row>
    <row r="2618" spans="1:27" ht="12.75">
      <c r="A2618" s="10">
        <v>45664</v>
      </c>
      <c r="B2618" s="9" t="s">
        <v>45</v>
      </c>
      <c r="C2618" s="11"/>
      <c r="D2618" s="9"/>
      <c r="E2618" s="12"/>
      <c r="F2618" s="9"/>
      <c r="G2618" s="9"/>
      <c r="H2618" s="13"/>
      <c r="I2618" s="9" t="s">
        <v>11</v>
      </c>
      <c r="J2618" s="10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</row>
    <row r="2619" spans="1:27" ht="12.75">
      <c r="A2619" s="10">
        <v>45665</v>
      </c>
      <c r="B2619" s="9" t="s">
        <v>14</v>
      </c>
      <c r="C2619" s="11">
        <v>4010.1</v>
      </c>
      <c r="D2619" s="9">
        <v>53</v>
      </c>
      <c r="E2619" s="12" t="s">
        <v>758</v>
      </c>
      <c r="F2619" s="9">
        <v>6</v>
      </c>
      <c r="G2619" s="9">
        <v>11.3</v>
      </c>
      <c r="H2619" s="13">
        <v>0.27200000000000002</v>
      </c>
      <c r="I2619" s="9" t="s">
        <v>16</v>
      </c>
      <c r="J2619" s="10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</row>
    <row r="2620" spans="1:27" ht="12.75">
      <c r="A2620" s="10">
        <v>45665</v>
      </c>
      <c r="B2620" s="9" t="s">
        <v>17</v>
      </c>
      <c r="C2620" s="11">
        <v>6476.67</v>
      </c>
      <c r="D2620" s="9">
        <v>68</v>
      </c>
      <c r="E2620" s="12" t="s">
        <v>738</v>
      </c>
      <c r="F2620" s="9">
        <v>1</v>
      </c>
      <c r="G2620" s="9"/>
      <c r="H2620" s="13">
        <v>0.28989999999999999</v>
      </c>
      <c r="I2620" s="9" t="s">
        <v>16</v>
      </c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</row>
    <row r="2621" spans="1:27" ht="12.75">
      <c r="A2621" s="10">
        <v>45665</v>
      </c>
      <c r="B2621" s="9" t="s">
        <v>12</v>
      </c>
      <c r="C2621" s="11">
        <v>3562.61</v>
      </c>
      <c r="D2621" s="9">
        <v>40</v>
      </c>
      <c r="E2621" s="12" t="s">
        <v>759</v>
      </c>
      <c r="F2621" s="9">
        <v>0</v>
      </c>
      <c r="G2621" s="9">
        <v>8</v>
      </c>
      <c r="H2621" s="13">
        <v>0.29270000000000002</v>
      </c>
      <c r="I2621" s="9" t="s">
        <v>11</v>
      </c>
      <c r="J2621" s="10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</row>
    <row r="2622" spans="1:27" ht="12.75">
      <c r="A2622" s="10">
        <v>45665</v>
      </c>
      <c r="B2622" s="9" t="s">
        <v>21</v>
      </c>
      <c r="C2622" s="11">
        <v>5103.28</v>
      </c>
      <c r="D2622" s="9">
        <v>53</v>
      </c>
      <c r="E2622" s="12" t="s">
        <v>760</v>
      </c>
      <c r="F2622" s="9">
        <v>2</v>
      </c>
      <c r="G2622" s="9">
        <v>9.6</v>
      </c>
      <c r="H2622" s="13">
        <v>0.29360000000000003</v>
      </c>
      <c r="I2622" s="9" t="s">
        <v>11</v>
      </c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</row>
    <row r="2623" spans="1:27" ht="12.75">
      <c r="A2623" s="10">
        <v>45665</v>
      </c>
      <c r="B2623" s="9" t="s">
        <v>43</v>
      </c>
      <c r="C2623" s="11">
        <v>4422.6400000000003</v>
      </c>
      <c r="D2623" s="9">
        <v>52</v>
      </c>
      <c r="E2623" s="12" t="s">
        <v>761</v>
      </c>
      <c r="F2623" s="9">
        <v>0</v>
      </c>
      <c r="G2623" s="9">
        <v>10.5</v>
      </c>
      <c r="H2623" s="13">
        <v>0.31169999999999998</v>
      </c>
      <c r="I2623" s="9" t="s">
        <v>11</v>
      </c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</row>
    <row r="2624" spans="1:27" ht="12.75">
      <c r="A2624" s="10">
        <v>45665</v>
      </c>
      <c r="B2624" s="9" t="s">
        <v>9</v>
      </c>
      <c r="C2624" s="11">
        <v>2295.5500000000002</v>
      </c>
      <c r="D2624" s="9">
        <v>32</v>
      </c>
      <c r="E2624" s="12" t="s">
        <v>762</v>
      </c>
      <c r="F2624" s="9">
        <v>0</v>
      </c>
      <c r="G2624" s="9">
        <v>7</v>
      </c>
      <c r="H2624" s="13">
        <v>0.31950000000000001</v>
      </c>
      <c r="I2624" s="9" t="s">
        <v>11</v>
      </c>
      <c r="J2624" s="10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</row>
    <row r="2625" spans="1:27" ht="12.75">
      <c r="A2625" s="10">
        <v>45665</v>
      </c>
      <c r="B2625" s="9" t="s">
        <v>45</v>
      </c>
      <c r="C2625" s="11">
        <v>5045.97</v>
      </c>
      <c r="D2625" s="9">
        <v>63</v>
      </c>
      <c r="E2625" s="12" t="s">
        <v>763</v>
      </c>
      <c r="F2625" s="9">
        <v>1</v>
      </c>
      <c r="G2625" s="9">
        <v>12.75</v>
      </c>
      <c r="H2625" s="13"/>
      <c r="I2625" s="9" t="s">
        <v>11</v>
      </c>
      <c r="J2625" s="10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 spans="1:27" ht="12.75">
      <c r="A2626" s="10">
        <v>45665</v>
      </c>
      <c r="B2626" s="9" t="s">
        <v>19</v>
      </c>
      <c r="C2626" s="11">
        <v>5007.3599999999997</v>
      </c>
      <c r="D2626" s="9">
        <v>58</v>
      </c>
      <c r="E2626" s="12"/>
      <c r="F2626" s="9"/>
      <c r="G2626" s="9"/>
      <c r="H2626" s="13"/>
      <c r="I2626" s="9" t="s">
        <v>16</v>
      </c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</row>
    <row r="2627" spans="1:27" ht="12.75">
      <c r="A2627" s="10">
        <v>45666</v>
      </c>
      <c r="B2627" s="9" t="s">
        <v>12</v>
      </c>
      <c r="C2627" s="11">
        <v>3944.91</v>
      </c>
      <c r="D2627" s="9">
        <v>44</v>
      </c>
      <c r="E2627" s="12" t="s">
        <v>764</v>
      </c>
      <c r="F2627" s="9">
        <v>0</v>
      </c>
      <c r="G2627" s="9">
        <v>10</v>
      </c>
      <c r="H2627" s="13">
        <v>0.29809999999999998</v>
      </c>
      <c r="I2627" s="9" t="s">
        <v>11</v>
      </c>
      <c r="J2627" s="10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 spans="1:27" ht="12.75">
      <c r="A2628" s="10">
        <v>45666</v>
      </c>
      <c r="B2628" s="9" t="s">
        <v>9</v>
      </c>
      <c r="C2628" s="11">
        <v>2738.31</v>
      </c>
      <c r="D2628" s="9">
        <v>40</v>
      </c>
      <c r="E2628" s="12" t="s">
        <v>765</v>
      </c>
      <c r="F2628" s="9">
        <v>0</v>
      </c>
      <c r="G2628" s="9">
        <v>9</v>
      </c>
      <c r="H2628" s="13">
        <v>0.30409999999999998</v>
      </c>
      <c r="I2628" s="9" t="s">
        <v>11</v>
      </c>
      <c r="J2628" s="10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</row>
    <row r="2629" spans="1:27" ht="12.75">
      <c r="A2629" s="10">
        <v>45666</v>
      </c>
      <c r="B2629" s="9" t="s">
        <v>21</v>
      </c>
      <c r="C2629" s="11">
        <v>5678.8</v>
      </c>
      <c r="D2629" s="9">
        <v>67</v>
      </c>
      <c r="E2629" s="12" t="s">
        <v>667</v>
      </c>
      <c r="F2629" s="9">
        <v>1</v>
      </c>
      <c r="G2629" s="9">
        <v>8.33</v>
      </c>
      <c r="H2629" s="13">
        <v>0.30680000000000002</v>
      </c>
      <c r="I2629" s="9" t="s">
        <v>11</v>
      </c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</row>
    <row r="2630" spans="1:27" ht="12.75">
      <c r="A2630" s="10">
        <v>45666</v>
      </c>
      <c r="B2630" s="9" t="s">
        <v>43</v>
      </c>
      <c r="C2630" s="11">
        <v>5065.9399999999996</v>
      </c>
      <c r="D2630" s="9">
        <v>50</v>
      </c>
      <c r="E2630" s="12" t="s">
        <v>766</v>
      </c>
      <c r="F2630" s="9">
        <v>0</v>
      </c>
      <c r="G2630" s="9">
        <v>11.25</v>
      </c>
      <c r="H2630" s="13">
        <v>0.308</v>
      </c>
      <c r="I2630" s="9" t="s">
        <v>11</v>
      </c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</row>
    <row r="2631" spans="1:27" ht="12.75">
      <c r="A2631" s="10">
        <v>45666</v>
      </c>
      <c r="B2631" s="9" t="s">
        <v>45</v>
      </c>
      <c r="C2631" s="11">
        <v>4474.5</v>
      </c>
      <c r="D2631" s="9">
        <v>58</v>
      </c>
      <c r="E2631" s="12" t="s">
        <v>743</v>
      </c>
      <c r="F2631" s="9">
        <v>4</v>
      </c>
      <c r="G2631" s="9">
        <v>12</v>
      </c>
      <c r="H2631" s="13">
        <v>0.33160000000000001</v>
      </c>
      <c r="I2631" s="9" t="s">
        <v>11</v>
      </c>
      <c r="J2631" s="10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</row>
    <row r="2632" spans="1:27" ht="12.75">
      <c r="A2632" s="10">
        <v>45666</v>
      </c>
      <c r="B2632" s="9" t="s">
        <v>14</v>
      </c>
      <c r="C2632" s="11">
        <v>5703.21</v>
      </c>
      <c r="D2632" s="9">
        <v>58</v>
      </c>
      <c r="E2632" s="12"/>
      <c r="F2632" s="9"/>
      <c r="G2632" s="9"/>
      <c r="H2632" s="13"/>
      <c r="I2632" s="9" t="s">
        <v>16</v>
      </c>
      <c r="J2632" s="10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</row>
    <row r="2633" spans="1:27" ht="12.75">
      <c r="A2633" s="10">
        <v>45666</v>
      </c>
      <c r="B2633" s="9" t="s">
        <v>17</v>
      </c>
      <c r="C2633" s="11">
        <v>5605.47</v>
      </c>
      <c r="D2633" s="9">
        <v>64</v>
      </c>
      <c r="E2633" s="12" t="s">
        <v>767</v>
      </c>
      <c r="F2633" s="9">
        <v>20</v>
      </c>
      <c r="G2633" s="9">
        <v>16</v>
      </c>
      <c r="H2633" s="13"/>
      <c r="I2633" s="9" t="s">
        <v>16</v>
      </c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</row>
    <row r="2634" spans="1:27" ht="12.75">
      <c r="A2634" s="10">
        <v>45666</v>
      </c>
      <c r="B2634" s="9" t="s">
        <v>19</v>
      </c>
      <c r="C2634" s="11">
        <v>5150.47</v>
      </c>
      <c r="D2634" s="9">
        <v>52</v>
      </c>
      <c r="E2634" s="12"/>
      <c r="F2634" s="9"/>
      <c r="G2634" s="9"/>
      <c r="H2634" s="13"/>
      <c r="I2634" s="9" t="s">
        <v>16</v>
      </c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</row>
    <row r="2635" spans="1:27" ht="12.75">
      <c r="A2635" s="10">
        <v>45667</v>
      </c>
      <c r="B2635" s="9" t="s">
        <v>9</v>
      </c>
      <c r="C2635" s="11">
        <v>6624.14</v>
      </c>
      <c r="D2635" s="9">
        <v>70</v>
      </c>
      <c r="E2635" s="12" t="s">
        <v>768</v>
      </c>
      <c r="F2635" s="9">
        <v>0</v>
      </c>
      <c r="G2635" s="9">
        <v>12.6</v>
      </c>
      <c r="H2635" s="13">
        <v>0.25690000000000002</v>
      </c>
      <c r="I2635" s="9" t="s">
        <v>11</v>
      </c>
      <c r="J2635" s="10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</row>
    <row r="2636" spans="1:27" ht="12.75">
      <c r="A2636" s="10">
        <v>45667</v>
      </c>
      <c r="B2636" s="9" t="s">
        <v>14</v>
      </c>
      <c r="C2636" s="11">
        <v>7847.66</v>
      </c>
      <c r="D2636" s="9">
        <v>77</v>
      </c>
      <c r="E2636" s="12" t="s">
        <v>769</v>
      </c>
      <c r="F2636" s="9">
        <v>31</v>
      </c>
      <c r="G2636" s="9">
        <v>10.16</v>
      </c>
      <c r="H2636" s="13">
        <v>0.2631</v>
      </c>
      <c r="I2636" s="9" t="s">
        <v>16</v>
      </c>
      <c r="J2636" s="10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</row>
    <row r="2637" spans="1:27" ht="12.75">
      <c r="A2637" s="10">
        <v>45667</v>
      </c>
      <c r="B2637" s="9" t="s">
        <v>17</v>
      </c>
      <c r="C2637" s="11">
        <v>5074.18</v>
      </c>
      <c r="D2637" s="9">
        <v>45</v>
      </c>
      <c r="E2637" s="12" t="s">
        <v>770</v>
      </c>
      <c r="F2637" s="9">
        <v>4</v>
      </c>
      <c r="G2637" s="9">
        <v>6.8</v>
      </c>
      <c r="H2637" s="13">
        <v>0.27139999999999997</v>
      </c>
      <c r="I2637" s="9" t="s">
        <v>16</v>
      </c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</row>
    <row r="2638" spans="1:27" ht="12.75">
      <c r="A2638" s="10">
        <v>45667</v>
      </c>
      <c r="B2638" s="9" t="s">
        <v>12</v>
      </c>
      <c r="C2638" s="11">
        <v>7942.11</v>
      </c>
      <c r="D2638" s="9">
        <v>85</v>
      </c>
      <c r="E2638" s="12" t="s">
        <v>246</v>
      </c>
      <c r="F2638" s="9">
        <v>15</v>
      </c>
      <c r="G2638" s="9">
        <v>11.84</v>
      </c>
      <c r="H2638" s="13">
        <v>0.2823</v>
      </c>
      <c r="I2638" s="9" t="s">
        <v>11</v>
      </c>
      <c r="J2638" s="10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</row>
    <row r="2639" spans="1:27" ht="12.75">
      <c r="A2639" s="10">
        <v>45667</v>
      </c>
      <c r="B2639" s="9" t="s">
        <v>19</v>
      </c>
      <c r="C2639" s="11">
        <v>7046.15</v>
      </c>
      <c r="D2639" s="9">
        <v>82</v>
      </c>
      <c r="E2639" s="12" t="s">
        <v>771</v>
      </c>
      <c r="F2639" s="9">
        <v>5</v>
      </c>
      <c r="G2639" s="9">
        <v>9.33</v>
      </c>
      <c r="H2639" s="13">
        <v>0.28470000000000001</v>
      </c>
      <c r="I2639" s="9" t="s">
        <v>16</v>
      </c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</row>
    <row r="2640" spans="1:27" ht="12.75">
      <c r="A2640" s="10">
        <v>45667</v>
      </c>
      <c r="B2640" s="9" t="s">
        <v>21</v>
      </c>
      <c r="C2640" s="11">
        <v>13155.58</v>
      </c>
      <c r="D2640" s="9">
        <v>143</v>
      </c>
      <c r="E2640" s="12" t="s">
        <v>772</v>
      </c>
      <c r="F2640" s="9">
        <v>1</v>
      </c>
      <c r="G2640" s="9">
        <v>14.7</v>
      </c>
      <c r="H2640" s="13">
        <v>0.28539999999999999</v>
      </c>
      <c r="I2640" s="9" t="s">
        <v>11</v>
      </c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</row>
    <row r="2641" spans="1:27" ht="12.75">
      <c r="A2641" s="10">
        <v>45667</v>
      </c>
      <c r="B2641" s="9" t="s">
        <v>43</v>
      </c>
      <c r="C2641" s="11">
        <v>10366.66</v>
      </c>
      <c r="D2641" s="9">
        <v>116</v>
      </c>
      <c r="E2641" s="12" t="s">
        <v>773</v>
      </c>
      <c r="F2641" s="9">
        <v>0</v>
      </c>
      <c r="G2641" s="9">
        <v>12.12</v>
      </c>
      <c r="H2641" s="13">
        <v>0.3049</v>
      </c>
      <c r="I2641" s="9" t="s">
        <v>11</v>
      </c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</row>
    <row r="2642" spans="1:27" ht="12.75">
      <c r="A2642" s="10">
        <v>45667</v>
      </c>
      <c r="B2642" s="9" t="s">
        <v>45</v>
      </c>
      <c r="C2642" s="11">
        <v>9354.0409999999993</v>
      </c>
      <c r="D2642" s="9">
        <v>84</v>
      </c>
      <c r="E2642" s="12" t="s">
        <v>774</v>
      </c>
      <c r="F2642" s="9">
        <v>5</v>
      </c>
      <c r="G2642" s="9">
        <v>10</v>
      </c>
      <c r="H2642" s="13">
        <v>0.3669</v>
      </c>
      <c r="I2642" s="9" t="s">
        <v>11</v>
      </c>
      <c r="J2642" s="10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</row>
    <row r="2643" spans="1:27" ht="12.75">
      <c r="A2643" s="10">
        <v>45668</v>
      </c>
      <c r="B2643" s="9" t="s">
        <v>17</v>
      </c>
      <c r="C2643" s="11">
        <v>6208.65</v>
      </c>
      <c r="D2643" s="9">
        <v>63</v>
      </c>
      <c r="E2643" s="12" t="s">
        <v>581</v>
      </c>
      <c r="F2643" s="9">
        <v>1</v>
      </c>
      <c r="G2643" s="9">
        <v>10.199999999999999</v>
      </c>
      <c r="H2643" s="13">
        <v>0.24379999999999999</v>
      </c>
      <c r="I2643" s="9" t="s">
        <v>16</v>
      </c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</row>
    <row r="2644" spans="1:27" ht="12.75">
      <c r="A2644" s="10">
        <v>45668</v>
      </c>
      <c r="B2644" s="9" t="s">
        <v>14</v>
      </c>
      <c r="C2644" s="11">
        <v>6891.08</v>
      </c>
      <c r="D2644" s="9">
        <v>80</v>
      </c>
      <c r="E2644" s="12" t="s">
        <v>775</v>
      </c>
      <c r="F2644" s="9">
        <v>15</v>
      </c>
      <c r="G2644" s="9">
        <v>13.02</v>
      </c>
      <c r="H2644" s="13">
        <v>0.26469999999999999</v>
      </c>
      <c r="I2644" s="9" t="s">
        <v>16</v>
      </c>
      <c r="J2644" s="10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</row>
    <row r="2645" spans="1:27" ht="12.75">
      <c r="A2645" s="10">
        <v>45668</v>
      </c>
      <c r="B2645" s="9" t="s">
        <v>21</v>
      </c>
      <c r="C2645" s="11">
        <v>11289.93</v>
      </c>
      <c r="D2645" s="9">
        <v>112</v>
      </c>
      <c r="E2645" s="12" t="s">
        <v>347</v>
      </c>
      <c r="F2645" s="9">
        <v>12</v>
      </c>
      <c r="G2645" s="9">
        <v>12.33</v>
      </c>
      <c r="H2645" s="13">
        <v>0.2666</v>
      </c>
      <c r="I2645" s="9" t="s">
        <v>11</v>
      </c>
      <c r="J2645" s="9" t="s">
        <v>776</v>
      </c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</row>
    <row r="2646" spans="1:27" ht="12.75">
      <c r="A2646" s="10">
        <v>45668</v>
      </c>
      <c r="B2646" s="9" t="s">
        <v>9</v>
      </c>
      <c r="C2646" s="11">
        <v>4963.38</v>
      </c>
      <c r="D2646" s="9">
        <v>48</v>
      </c>
      <c r="E2646" s="12" t="s">
        <v>744</v>
      </c>
      <c r="F2646" s="9">
        <v>0</v>
      </c>
      <c r="G2646" s="9">
        <v>8</v>
      </c>
      <c r="H2646" s="13">
        <v>0.26950000000000002</v>
      </c>
      <c r="I2646" s="9" t="s">
        <v>11</v>
      </c>
      <c r="J2646" s="10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</row>
    <row r="2647" spans="1:27" ht="12.75">
      <c r="A2647" s="10">
        <v>45668</v>
      </c>
      <c r="B2647" s="9" t="s">
        <v>19</v>
      </c>
      <c r="C2647" s="11">
        <v>8419.7900000000009</v>
      </c>
      <c r="D2647" s="9">
        <v>104</v>
      </c>
      <c r="E2647" s="12" t="s">
        <v>623</v>
      </c>
      <c r="F2647" s="9">
        <v>10</v>
      </c>
      <c r="G2647" s="9">
        <v>19</v>
      </c>
      <c r="H2647" s="13">
        <v>0.28060000000000002</v>
      </c>
      <c r="I2647" s="9" t="s">
        <v>16</v>
      </c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 spans="1:27" ht="12.75">
      <c r="A2648" s="10">
        <v>45668</v>
      </c>
      <c r="B2648" s="9" t="s">
        <v>43</v>
      </c>
      <c r="C2648" s="11">
        <v>9721.0499999999993</v>
      </c>
      <c r="D2648" s="9">
        <v>108</v>
      </c>
      <c r="E2648" s="12" t="s">
        <v>777</v>
      </c>
      <c r="F2648" s="9">
        <v>0</v>
      </c>
      <c r="G2648" s="9">
        <v>11.25</v>
      </c>
      <c r="H2648" s="13">
        <v>0.2828</v>
      </c>
      <c r="I2648" s="9" t="s">
        <v>11</v>
      </c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</row>
    <row r="2649" spans="1:27" ht="12.75">
      <c r="A2649" s="10">
        <v>45668</v>
      </c>
      <c r="B2649" s="9" t="s">
        <v>45</v>
      </c>
      <c r="C2649" s="11">
        <v>9197.2099999999991</v>
      </c>
      <c r="D2649" s="9">
        <v>107</v>
      </c>
      <c r="E2649" s="12" t="s">
        <v>778</v>
      </c>
      <c r="F2649" s="9">
        <v>3</v>
      </c>
      <c r="G2649" s="9">
        <v>12.42</v>
      </c>
      <c r="H2649" s="13">
        <v>0.29709999999999998</v>
      </c>
      <c r="I2649" s="9" t="s">
        <v>11</v>
      </c>
      <c r="J2649" s="10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 spans="1:27" ht="12.75">
      <c r="A2650" s="10">
        <v>45668</v>
      </c>
      <c r="B2650" s="9" t="s">
        <v>12</v>
      </c>
      <c r="C2650" s="11">
        <v>6485.8</v>
      </c>
      <c r="D2650" s="9">
        <v>67</v>
      </c>
      <c r="E2650" s="12" t="s">
        <v>779</v>
      </c>
      <c r="F2650" s="9">
        <v>0</v>
      </c>
      <c r="G2650" s="9">
        <v>8.33</v>
      </c>
      <c r="H2650" s="13">
        <v>0.30520000000000003</v>
      </c>
      <c r="I2650" s="9" t="s">
        <v>11</v>
      </c>
      <c r="J2650" s="10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</row>
    <row r="2651" spans="1:27" ht="12.75">
      <c r="A2651" s="10">
        <v>45669</v>
      </c>
      <c r="B2651" s="9" t="s">
        <v>21</v>
      </c>
      <c r="C2651" s="11">
        <v>8295.76</v>
      </c>
      <c r="D2651" s="9">
        <v>86</v>
      </c>
      <c r="E2651" s="12" t="s">
        <v>780</v>
      </c>
      <c r="F2651" s="9">
        <v>0</v>
      </c>
      <c r="G2651" s="9">
        <v>9</v>
      </c>
      <c r="H2651" s="13">
        <v>0.22320000000000001</v>
      </c>
      <c r="I2651" s="9" t="s">
        <v>11</v>
      </c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</row>
    <row r="2652" spans="1:27" ht="12.75">
      <c r="A2652" s="10">
        <v>45669</v>
      </c>
      <c r="B2652" s="9" t="s">
        <v>9</v>
      </c>
      <c r="C2652" s="11">
        <v>5935.94</v>
      </c>
      <c r="D2652" s="9">
        <v>61</v>
      </c>
      <c r="E2652" s="12" t="s">
        <v>744</v>
      </c>
      <c r="F2652" s="9">
        <v>0</v>
      </c>
      <c r="G2652" s="9">
        <v>9.6</v>
      </c>
      <c r="H2652" s="13">
        <v>0.23200000000000001</v>
      </c>
      <c r="I2652" s="9" t="s">
        <v>11</v>
      </c>
      <c r="J2652" s="10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</row>
    <row r="2653" spans="1:27" ht="12.75">
      <c r="A2653" s="10">
        <v>45669</v>
      </c>
      <c r="B2653" s="9" t="s">
        <v>19</v>
      </c>
      <c r="C2653" s="11">
        <v>7572.64</v>
      </c>
      <c r="D2653" s="9">
        <v>95</v>
      </c>
      <c r="E2653" s="12" t="s">
        <v>781</v>
      </c>
      <c r="F2653" s="9">
        <v>8</v>
      </c>
      <c r="G2653" s="9">
        <v>14</v>
      </c>
      <c r="H2653" s="13">
        <v>0.26369999999999999</v>
      </c>
      <c r="I2653" s="9" t="s">
        <v>16</v>
      </c>
      <c r="J2653" s="9" t="s">
        <v>782</v>
      </c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</row>
    <row r="2654" spans="1:27" ht="12.75">
      <c r="A2654" s="10">
        <v>45669</v>
      </c>
      <c r="B2654" s="9" t="s">
        <v>12</v>
      </c>
      <c r="C2654" s="11">
        <v>4910.12</v>
      </c>
      <c r="D2654" s="9">
        <v>54</v>
      </c>
      <c r="E2654" s="12" t="s">
        <v>749</v>
      </c>
      <c r="F2654" s="9">
        <v>0</v>
      </c>
      <c r="G2654" s="9">
        <v>8.6</v>
      </c>
      <c r="H2654" s="13">
        <v>0.2727</v>
      </c>
      <c r="I2654" s="9" t="s">
        <v>11</v>
      </c>
      <c r="J2654" s="10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</row>
    <row r="2655" spans="1:27" ht="12.75">
      <c r="A2655" s="10">
        <v>45669</v>
      </c>
      <c r="B2655" s="9" t="s">
        <v>17</v>
      </c>
      <c r="C2655" s="11">
        <v>11260.48</v>
      </c>
      <c r="D2655" s="9">
        <v>127</v>
      </c>
      <c r="E2655" s="12" t="s">
        <v>783</v>
      </c>
      <c r="F2655" s="9">
        <v>65</v>
      </c>
      <c r="G2655" s="9">
        <v>19.399999999999999</v>
      </c>
      <c r="H2655" s="13">
        <v>0.2777</v>
      </c>
      <c r="I2655" s="9" t="s">
        <v>16</v>
      </c>
      <c r="J2655" s="42">
        <v>0.22209999999999999</v>
      </c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</row>
    <row r="2656" spans="1:27" ht="12.75">
      <c r="A2656" s="10">
        <v>45669</v>
      </c>
      <c r="B2656" s="9" t="s">
        <v>14</v>
      </c>
      <c r="C2656" s="11">
        <v>8057.37</v>
      </c>
      <c r="D2656" s="9">
        <v>98</v>
      </c>
      <c r="E2656" s="12" t="s">
        <v>64</v>
      </c>
      <c r="F2656" s="9">
        <v>53</v>
      </c>
      <c r="G2656" s="9">
        <v>13.4</v>
      </c>
      <c r="H2656" s="13">
        <v>0.29870000000000002</v>
      </c>
      <c r="I2656" s="9" t="s">
        <v>16</v>
      </c>
      <c r="J2656" s="10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</row>
    <row r="2657" spans="1:27" ht="12.75">
      <c r="A2657" s="10">
        <v>45669</v>
      </c>
      <c r="B2657" s="9" t="s">
        <v>45</v>
      </c>
      <c r="C2657" s="11">
        <v>6875.72</v>
      </c>
      <c r="D2657" s="9">
        <v>84</v>
      </c>
      <c r="E2657" s="12" t="s">
        <v>75</v>
      </c>
      <c r="F2657" s="9">
        <v>1</v>
      </c>
      <c r="G2657" s="9">
        <v>12.16</v>
      </c>
      <c r="H2657" s="13">
        <v>0.30359999999999998</v>
      </c>
      <c r="I2657" s="9" t="s">
        <v>11</v>
      </c>
      <c r="J2657" s="10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</row>
    <row r="2658" spans="1:27" ht="12.75">
      <c r="A2658" s="10">
        <v>45669</v>
      </c>
      <c r="B2658" s="9" t="s">
        <v>43</v>
      </c>
      <c r="C2658" s="11">
        <v>8147.83</v>
      </c>
      <c r="D2658" s="9">
        <v>99</v>
      </c>
      <c r="E2658" s="12" t="s">
        <v>784</v>
      </c>
      <c r="F2658" s="9">
        <v>0</v>
      </c>
      <c r="G2658" s="9">
        <v>11.71</v>
      </c>
      <c r="H2658" s="13">
        <v>0.32119999999999999</v>
      </c>
      <c r="I2658" s="9" t="s">
        <v>11</v>
      </c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</row>
    <row r="2659" spans="1:27" ht="12.75">
      <c r="A2659" s="10">
        <v>45670</v>
      </c>
      <c r="B2659" s="9" t="s">
        <v>17</v>
      </c>
      <c r="C2659" s="11">
        <v>3518.53</v>
      </c>
      <c r="D2659" s="9">
        <v>44</v>
      </c>
      <c r="E2659" s="12" t="s">
        <v>785</v>
      </c>
      <c r="F2659" s="9">
        <v>3</v>
      </c>
      <c r="G2659" s="9">
        <v>9</v>
      </c>
      <c r="H2659" s="13">
        <v>0.26860000000000001</v>
      </c>
      <c r="I2659" s="9" t="s">
        <v>16</v>
      </c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</row>
    <row r="2660" spans="1:27" ht="12.75">
      <c r="A2660" s="10">
        <v>45670</v>
      </c>
      <c r="B2660" s="9" t="s">
        <v>21</v>
      </c>
      <c r="C2660" s="11">
        <v>5272.28</v>
      </c>
      <c r="D2660" s="9">
        <v>57</v>
      </c>
      <c r="E2660" s="12" t="s">
        <v>786</v>
      </c>
      <c r="F2660" s="9">
        <v>0</v>
      </c>
      <c r="G2660" s="9">
        <v>17.329999999999998</v>
      </c>
      <c r="H2660" s="13">
        <v>0.27539999999999998</v>
      </c>
      <c r="I2660" s="9" t="s">
        <v>11</v>
      </c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</row>
    <row r="2661" spans="1:27" ht="12.75">
      <c r="A2661" s="10">
        <v>45670</v>
      </c>
      <c r="B2661" s="9" t="s">
        <v>14</v>
      </c>
      <c r="C2661" s="11">
        <v>3745.4</v>
      </c>
      <c r="D2661" s="9">
        <v>48</v>
      </c>
      <c r="E2661" s="12" t="s">
        <v>535</v>
      </c>
      <c r="F2661" s="9">
        <v>2</v>
      </c>
      <c r="G2661" s="9">
        <v>10.75</v>
      </c>
      <c r="H2661" s="13">
        <v>0.28310000000000002</v>
      </c>
      <c r="I2661" s="9" t="s">
        <v>16</v>
      </c>
      <c r="J2661" s="10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</row>
    <row r="2662" spans="1:27" ht="12.75">
      <c r="A2662" s="10">
        <v>45670</v>
      </c>
      <c r="B2662" s="9" t="s">
        <v>12</v>
      </c>
      <c r="C2662" s="11">
        <v>2306.96</v>
      </c>
      <c r="D2662" s="9">
        <v>21</v>
      </c>
      <c r="E2662" s="12" t="s">
        <v>787</v>
      </c>
      <c r="F2662" s="9">
        <v>0</v>
      </c>
      <c r="G2662" s="9">
        <v>6</v>
      </c>
      <c r="H2662" s="13">
        <v>0.28660000000000002</v>
      </c>
      <c r="I2662" s="9" t="s">
        <v>11</v>
      </c>
      <c r="J2662" s="10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</row>
    <row r="2663" spans="1:27" ht="12.75">
      <c r="A2663" s="10">
        <v>45670</v>
      </c>
      <c r="B2663" s="9" t="s">
        <v>9</v>
      </c>
      <c r="C2663" s="11">
        <v>2332.2600000000002</v>
      </c>
      <c r="D2663" s="9">
        <v>26</v>
      </c>
      <c r="E2663" s="12" t="s">
        <v>788</v>
      </c>
      <c r="F2663" s="9">
        <v>0</v>
      </c>
      <c r="G2663" s="9">
        <v>10</v>
      </c>
      <c r="H2663" s="13">
        <v>0.28970000000000001</v>
      </c>
      <c r="I2663" s="9" t="s">
        <v>11</v>
      </c>
      <c r="J2663" s="10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</row>
    <row r="2664" spans="1:27" ht="12.75">
      <c r="A2664" s="10">
        <v>45670</v>
      </c>
      <c r="B2664" s="9" t="s">
        <v>19</v>
      </c>
      <c r="C2664" s="11">
        <v>3098.06</v>
      </c>
      <c r="D2664" s="9">
        <v>32</v>
      </c>
      <c r="E2664" s="12" t="s">
        <v>789</v>
      </c>
      <c r="F2664" s="9">
        <v>5</v>
      </c>
      <c r="G2664" s="9">
        <v>11.5</v>
      </c>
      <c r="H2664" s="13">
        <v>0.29070000000000001</v>
      </c>
      <c r="I2664" s="9" t="s">
        <v>16</v>
      </c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</row>
    <row r="2665" spans="1:27" ht="12.75">
      <c r="A2665" s="10">
        <v>45670</v>
      </c>
      <c r="B2665" s="9" t="s">
        <v>43</v>
      </c>
      <c r="C2665" s="11">
        <v>3823.21</v>
      </c>
      <c r="D2665" s="9">
        <v>40</v>
      </c>
      <c r="E2665" s="12" t="s">
        <v>790</v>
      </c>
      <c r="F2665" s="9">
        <v>0</v>
      </c>
      <c r="G2665" s="9">
        <v>8.5</v>
      </c>
      <c r="H2665" s="13">
        <v>0.30769999999999997</v>
      </c>
      <c r="I2665" s="9" t="s">
        <v>11</v>
      </c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</row>
    <row r="2666" spans="1:27" ht="12.75">
      <c r="A2666" s="10">
        <v>45670</v>
      </c>
      <c r="B2666" s="9" t="s">
        <v>45</v>
      </c>
      <c r="C2666" s="11">
        <v>2722.34</v>
      </c>
      <c r="D2666" s="9">
        <v>33</v>
      </c>
      <c r="E2666" s="12" t="s">
        <v>791</v>
      </c>
      <c r="F2666" s="9">
        <v>0</v>
      </c>
      <c r="G2666" s="30">
        <v>5.25</v>
      </c>
      <c r="H2666" s="13">
        <v>0.31090000000000001</v>
      </c>
      <c r="I2666" s="9" t="s">
        <v>11</v>
      </c>
      <c r="J2666" s="10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</row>
    <row r="2667" spans="1:27" ht="12.75">
      <c r="A2667" s="10">
        <v>45671</v>
      </c>
      <c r="B2667" s="9" t="s">
        <v>14</v>
      </c>
      <c r="C2667" s="11">
        <v>5403.13</v>
      </c>
      <c r="D2667" s="9">
        <v>56</v>
      </c>
      <c r="E2667" s="12" t="s">
        <v>792</v>
      </c>
      <c r="F2667" s="9">
        <v>13</v>
      </c>
      <c r="G2667" s="9">
        <v>10.25</v>
      </c>
      <c r="H2667" s="13">
        <v>0.28070000000000001</v>
      </c>
      <c r="I2667" s="9" t="s">
        <v>16</v>
      </c>
      <c r="J2667" s="10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</row>
    <row r="2668" spans="1:27" ht="12.75">
      <c r="A2668" s="10">
        <v>45671</v>
      </c>
      <c r="B2668" s="9" t="s">
        <v>19</v>
      </c>
      <c r="C2668" s="11">
        <v>4327.7</v>
      </c>
      <c r="D2668" s="9">
        <v>49</v>
      </c>
      <c r="E2668" s="12" t="s">
        <v>483</v>
      </c>
      <c r="F2668" s="9">
        <v>0</v>
      </c>
      <c r="G2668" s="9">
        <v>9</v>
      </c>
      <c r="H2668" s="13">
        <v>0.28160000000000002</v>
      </c>
      <c r="I2668" s="9" t="s">
        <v>16</v>
      </c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</row>
    <row r="2669" spans="1:27" ht="12.75">
      <c r="A2669" s="10">
        <v>45671</v>
      </c>
      <c r="B2669" s="9" t="s">
        <v>45</v>
      </c>
      <c r="C2669" s="11">
        <v>4628.2</v>
      </c>
      <c r="D2669" s="9">
        <v>50</v>
      </c>
      <c r="E2669" s="12" t="s">
        <v>793</v>
      </c>
      <c r="F2669" s="9">
        <v>0</v>
      </c>
      <c r="G2669" s="9">
        <v>11</v>
      </c>
      <c r="H2669" s="13">
        <v>0.29139999999999999</v>
      </c>
      <c r="I2669" s="9" t="s">
        <v>11</v>
      </c>
      <c r="J2669" s="10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 spans="1:27" ht="12.75">
      <c r="A2670" s="10">
        <v>45671</v>
      </c>
      <c r="B2670" s="9" t="s">
        <v>21</v>
      </c>
      <c r="C2670" s="11">
        <v>6299.08</v>
      </c>
      <c r="D2670" s="9">
        <v>62</v>
      </c>
      <c r="E2670" s="12" t="s">
        <v>794</v>
      </c>
      <c r="F2670" s="9">
        <v>0</v>
      </c>
      <c r="G2670" s="9">
        <v>11.6</v>
      </c>
      <c r="H2670" s="13">
        <v>0.29509999999999997</v>
      </c>
      <c r="I2670" s="9" t="s">
        <v>11</v>
      </c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</row>
    <row r="2671" spans="1:27" ht="12.75">
      <c r="A2671" s="10">
        <v>45671</v>
      </c>
      <c r="B2671" s="9" t="s">
        <v>17</v>
      </c>
      <c r="C2671" s="11">
        <v>5803.68</v>
      </c>
      <c r="D2671" s="9">
        <v>60</v>
      </c>
      <c r="E2671" s="12" t="s">
        <v>795</v>
      </c>
      <c r="F2671" s="9">
        <v>3</v>
      </c>
      <c r="G2671" s="9">
        <v>10.199999999999999</v>
      </c>
      <c r="H2671" s="13">
        <v>0.30149999999999999</v>
      </c>
      <c r="I2671" s="9" t="s">
        <v>16</v>
      </c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 spans="1:27" ht="12.75">
      <c r="A2672" s="10">
        <v>45671</v>
      </c>
      <c r="B2672" s="9" t="s">
        <v>9</v>
      </c>
      <c r="C2672" s="11">
        <v>6870.76</v>
      </c>
      <c r="D2672" s="9">
        <v>63</v>
      </c>
      <c r="E2672" s="12" t="s">
        <v>796</v>
      </c>
      <c r="F2672" s="9">
        <v>0</v>
      </c>
      <c r="G2672" s="9">
        <v>15.66</v>
      </c>
      <c r="H2672" s="13">
        <v>0.30980000000000002</v>
      </c>
      <c r="I2672" s="9" t="s">
        <v>11</v>
      </c>
      <c r="J2672" s="10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</row>
    <row r="2673" spans="1:27" ht="12.75">
      <c r="A2673" s="10">
        <v>45671</v>
      </c>
      <c r="B2673" s="9" t="s">
        <v>43</v>
      </c>
      <c r="C2673" s="11">
        <v>4813.34</v>
      </c>
      <c r="D2673" s="9">
        <v>57</v>
      </c>
      <c r="E2673" s="12" t="s">
        <v>797</v>
      </c>
      <c r="F2673" s="9">
        <v>0</v>
      </c>
      <c r="G2673" s="9">
        <v>10.25</v>
      </c>
      <c r="H2673" s="13">
        <v>0.32600000000000001</v>
      </c>
      <c r="I2673" s="9" t="s">
        <v>11</v>
      </c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</row>
    <row r="2674" spans="1:27" ht="12.75">
      <c r="A2674" s="10">
        <v>45671</v>
      </c>
      <c r="B2674" s="9" t="s">
        <v>12</v>
      </c>
      <c r="C2674" s="11">
        <v>3983.18</v>
      </c>
      <c r="D2674" s="9">
        <v>43</v>
      </c>
      <c r="E2674" s="12" t="s">
        <v>798</v>
      </c>
      <c r="F2674" s="9">
        <v>0</v>
      </c>
      <c r="G2674" s="9">
        <v>6</v>
      </c>
      <c r="H2674" s="13">
        <v>0.34410000000000002</v>
      </c>
      <c r="I2674" s="9" t="s">
        <v>11</v>
      </c>
      <c r="J2674" s="10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</row>
    <row r="2675" spans="1:27" ht="12.75">
      <c r="A2675" s="10">
        <v>45672</v>
      </c>
      <c r="B2675" s="9" t="s">
        <v>9</v>
      </c>
      <c r="C2675" s="11">
        <v>3954.39</v>
      </c>
      <c r="D2675" s="9">
        <v>38</v>
      </c>
      <c r="E2675" s="12" t="s">
        <v>799</v>
      </c>
      <c r="F2675" s="9">
        <v>0</v>
      </c>
      <c r="G2675" s="9">
        <v>10.67</v>
      </c>
      <c r="H2675" s="13">
        <v>0.26519999999999999</v>
      </c>
      <c r="I2675" s="9" t="s">
        <v>11</v>
      </c>
      <c r="J2675" s="10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</row>
    <row r="2676" spans="1:27" ht="12.75">
      <c r="A2676" s="10">
        <v>45672</v>
      </c>
      <c r="B2676" s="9" t="s">
        <v>19</v>
      </c>
      <c r="C2676" s="11">
        <v>3346.74</v>
      </c>
      <c r="D2676" s="9">
        <v>42</v>
      </c>
      <c r="E2676" s="12" t="s">
        <v>800</v>
      </c>
      <c r="F2676" s="9">
        <v>1</v>
      </c>
      <c r="G2676" s="9">
        <v>12</v>
      </c>
      <c r="H2676" s="13">
        <v>0.27410000000000001</v>
      </c>
      <c r="I2676" s="9" t="s">
        <v>16</v>
      </c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</row>
    <row r="2677" spans="1:27" ht="12.75">
      <c r="A2677" s="10">
        <v>45672</v>
      </c>
      <c r="B2677" s="9" t="s">
        <v>17</v>
      </c>
      <c r="C2677" s="11">
        <v>4908.54</v>
      </c>
      <c r="D2677" s="9">
        <v>61</v>
      </c>
      <c r="E2677" s="12" t="s">
        <v>801</v>
      </c>
      <c r="F2677" s="9">
        <v>5</v>
      </c>
      <c r="G2677" s="9">
        <v>12</v>
      </c>
      <c r="H2677" s="13">
        <v>0.2828</v>
      </c>
      <c r="I2677" s="9" t="s">
        <v>16</v>
      </c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</row>
    <row r="2678" spans="1:27" ht="12.75">
      <c r="A2678" s="10">
        <v>45672</v>
      </c>
      <c r="B2678" s="9" t="s">
        <v>14</v>
      </c>
      <c r="C2678" s="11">
        <v>3801.43</v>
      </c>
      <c r="D2678" s="9">
        <v>48</v>
      </c>
      <c r="E2678" s="12" t="s">
        <v>669</v>
      </c>
      <c r="F2678" s="9">
        <v>6</v>
      </c>
      <c r="G2678" s="9">
        <v>11</v>
      </c>
      <c r="H2678" s="13">
        <v>0.2913</v>
      </c>
      <c r="I2678" s="9" t="s">
        <v>16</v>
      </c>
      <c r="J2678" s="10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</row>
    <row r="2679" spans="1:27" ht="12.75">
      <c r="A2679" s="10">
        <v>45672</v>
      </c>
      <c r="B2679" s="9" t="s">
        <v>21</v>
      </c>
      <c r="C2679" s="11">
        <v>4631.8999999999996</v>
      </c>
      <c r="D2679" s="9">
        <v>49</v>
      </c>
      <c r="E2679" s="12" t="s">
        <v>802</v>
      </c>
      <c r="F2679" s="9">
        <v>0</v>
      </c>
      <c r="G2679" s="9">
        <v>9.4</v>
      </c>
      <c r="H2679" s="13">
        <v>0.30649999999999999</v>
      </c>
      <c r="I2679" s="9" t="s">
        <v>11</v>
      </c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</row>
    <row r="2680" spans="1:27" ht="12.75">
      <c r="A2680" s="10">
        <v>45672</v>
      </c>
      <c r="B2680" s="9" t="s">
        <v>45</v>
      </c>
      <c r="C2680" s="11">
        <v>3119.38</v>
      </c>
      <c r="D2680" s="9">
        <v>35</v>
      </c>
      <c r="E2680" s="12" t="s">
        <v>803</v>
      </c>
      <c r="F2680" s="9">
        <v>1</v>
      </c>
      <c r="G2680" s="9">
        <v>6.5</v>
      </c>
      <c r="H2680" s="13">
        <v>0.31940000000000002</v>
      </c>
      <c r="I2680" s="9" t="s">
        <v>11</v>
      </c>
      <c r="J2680" s="10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</row>
    <row r="2681" spans="1:27" ht="12.75">
      <c r="A2681" s="10">
        <v>45672</v>
      </c>
      <c r="B2681" s="9" t="s">
        <v>12</v>
      </c>
      <c r="C2681" s="11">
        <v>2876.05</v>
      </c>
      <c r="D2681" s="9">
        <v>32</v>
      </c>
      <c r="E2681" s="12" t="s">
        <v>804</v>
      </c>
      <c r="F2681" s="9">
        <v>0</v>
      </c>
      <c r="G2681" s="9">
        <v>7.5</v>
      </c>
      <c r="H2681" s="13">
        <v>0.32750000000000001</v>
      </c>
      <c r="I2681" s="9" t="s">
        <v>11</v>
      </c>
      <c r="J2681" s="10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</row>
    <row r="2682" spans="1:27" ht="12.75">
      <c r="A2682" s="10">
        <v>45672</v>
      </c>
      <c r="B2682" s="9" t="s">
        <v>43</v>
      </c>
      <c r="C2682" s="11">
        <v>3455.83</v>
      </c>
      <c r="D2682" s="9">
        <v>44</v>
      </c>
      <c r="E2682" s="12" t="s">
        <v>805</v>
      </c>
      <c r="F2682" s="9">
        <v>0</v>
      </c>
      <c r="G2682" s="9">
        <v>7.5</v>
      </c>
      <c r="H2682" s="13">
        <v>0.35510000000000003</v>
      </c>
      <c r="I2682" s="9" t="s">
        <v>11</v>
      </c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</row>
    <row r="2683" spans="1:27" ht="12.75">
      <c r="A2683" s="10">
        <v>45673</v>
      </c>
      <c r="B2683" s="9" t="s">
        <v>17</v>
      </c>
      <c r="C2683" s="11">
        <v>5515.21</v>
      </c>
      <c r="D2683" s="9">
        <v>65</v>
      </c>
      <c r="E2683" s="12" t="s">
        <v>806</v>
      </c>
      <c r="F2683" s="9">
        <v>4</v>
      </c>
      <c r="G2683" s="9">
        <v>10.6</v>
      </c>
      <c r="H2683" s="13">
        <v>0.26650000000000001</v>
      </c>
      <c r="I2683" s="9" t="s">
        <v>16</v>
      </c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</row>
    <row r="2684" spans="1:27" ht="12.75">
      <c r="A2684" s="10">
        <v>45673</v>
      </c>
      <c r="B2684" s="9" t="s">
        <v>14</v>
      </c>
      <c r="C2684" s="11">
        <v>4241.01</v>
      </c>
      <c r="D2684" s="9">
        <v>53</v>
      </c>
      <c r="E2684" s="12" t="s">
        <v>807</v>
      </c>
      <c r="F2684" s="9">
        <v>0</v>
      </c>
      <c r="G2684" s="9">
        <v>10.6</v>
      </c>
      <c r="H2684" s="13">
        <v>0.28489999999999999</v>
      </c>
      <c r="I2684" s="9" t="s">
        <v>16</v>
      </c>
      <c r="J2684" s="10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</row>
    <row r="2685" spans="1:27" ht="12.75">
      <c r="A2685" s="10">
        <v>45673</v>
      </c>
      <c r="B2685" s="9" t="s">
        <v>21</v>
      </c>
      <c r="C2685" s="11">
        <v>5671.45</v>
      </c>
      <c r="D2685" s="9">
        <v>59</v>
      </c>
      <c r="E2685" s="12" t="s">
        <v>808</v>
      </c>
      <c r="F2685" s="9">
        <v>0</v>
      </c>
      <c r="G2685" s="9">
        <v>11</v>
      </c>
      <c r="H2685" s="13">
        <v>0.28910000000000002</v>
      </c>
      <c r="I2685" s="9" t="s">
        <v>11</v>
      </c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</row>
    <row r="2686" spans="1:27" ht="12.75">
      <c r="A2686" s="10">
        <v>45673</v>
      </c>
      <c r="B2686" s="9" t="s">
        <v>43</v>
      </c>
      <c r="C2686" s="11">
        <v>4593.51</v>
      </c>
      <c r="D2686" s="9">
        <v>50</v>
      </c>
      <c r="E2686" s="12" t="s">
        <v>458</v>
      </c>
      <c r="F2686" s="9">
        <v>0</v>
      </c>
      <c r="G2686" s="9">
        <v>8.4</v>
      </c>
      <c r="H2686" s="13">
        <v>0.29010000000000002</v>
      </c>
      <c r="I2686" s="9" t="s">
        <v>11</v>
      </c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</row>
    <row r="2687" spans="1:27" ht="12.75">
      <c r="A2687" s="10">
        <v>45673</v>
      </c>
      <c r="B2687" s="9" t="s">
        <v>19</v>
      </c>
      <c r="C2687" s="11">
        <v>4125.58</v>
      </c>
      <c r="D2687" s="9">
        <v>50</v>
      </c>
      <c r="E2687" s="12" t="s">
        <v>807</v>
      </c>
      <c r="F2687" s="9">
        <v>0</v>
      </c>
      <c r="G2687" s="9">
        <v>8.33</v>
      </c>
      <c r="H2687" s="13">
        <v>0.29370000000000002</v>
      </c>
      <c r="I2687" s="9" t="s">
        <v>16</v>
      </c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</row>
    <row r="2688" spans="1:27" ht="12.75">
      <c r="A2688" s="10">
        <v>45673</v>
      </c>
      <c r="B2688" s="9" t="s">
        <v>12</v>
      </c>
      <c r="C2688" s="11">
        <v>3730.41</v>
      </c>
      <c r="D2688" s="9">
        <v>43</v>
      </c>
      <c r="E2688" s="12" t="s">
        <v>809</v>
      </c>
      <c r="F2688" s="9">
        <v>0</v>
      </c>
      <c r="G2688" s="9">
        <v>9</v>
      </c>
      <c r="H2688" s="13">
        <v>0.30609999999999998</v>
      </c>
      <c r="I2688" s="9" t="s">
        <v>11</v>
      </c>
      <c r="J2688" s="10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</row>
    <row r="2689" spans="1:27" ht="12.75">
      <c r="A2689" s="10">
        <v>45673</v>
      </c>
      <c r="B2689" s="9" t="s">
        <v>9</v>
      </c>
      <c r="C2689" s="11">
        <v>3639.4</v>
      </c>
      <c r="D2689" s="9">
        <v>40</v>
      </c>
      <c r="E2689" s="12" t="s">
        <v>810</v>
      </c>
      <c r="F2689" s="9">
        <v>0</v>
      </c>
      <c r="G2689" s="9">
        <v>11.67</v>
      </c>
      <c r="H2689" s="13">
        <v>0.32369999999999999</v>
      </c>
      <c r="I2689" s="9" t="s">
        <v>11</v>
      </c>
      <c r="J2689" s="10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</row>
    <row r="2690" spans="1:27" ht="12.75">
      <c r="A2690" s="10">
        <v>45673</v>
      </c>
      <c r="B2690" s="9" t="s">
        <v>45</v>
      </c>
      <c r="C2690" s="11">
        <v>4154.6899999999996</v>
      </c>
      <c r="D2690" s="9">
        <v>51</v>
      </c>
      <c r="E2690" s="12" t="s">
        <v>811</v>
      </c>
      <c r="F2690" s="9">
        <v>0</v>
      </c>
      <c r="G2690" s="9">
        <v>10.25</v>
      </c>
      <c r="H2690" s="13">
        <v>0.33150000000000002</v>
      </c>
      <c r="I2690" s="9" t="s">
        <v>11</v>
      </c>
      <c r="J2690" s="10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</row>
    <row r="2691" spans="1:27" ht="12.75">
      <c r="A2691" s="10">
        <v>45674</v>
      </c>
      <c r="B2691" s="9" t="s">
        <v>17</v>
      </c>
      <c r="C2691" s="11">
        <v>8294.18</v>
      </c>
      <c r="D2691" s="9">
        <v>85</v>
      </c>
      <c r="E2691" s="12" t="s">
        <v>805</v>
      </c>
      <c r="F2691" s="9">
        <v>0</v>
      </c>
      <c r="G2691" s="9">
        <v>10.25</v>
      </c>
      <c r="H2691" s="13">
        <v>0.24360000000000001</v>
      </c>
      <c r="I2691" s="9" t="s">
        <v>16</v>
      </c>
      <c r="J2691" s="9" t="s">
        <v>812</v>
      </c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 spans="1:27" ht="12.75">
      <c r="A2692" s="10">
        <v>45674</v>
      </c>
      <c r="B2692" s="9" t="s">
        <v>9</v>
      </c>
      <c r="C2692" s="11">
        <v>5094.21</v>
      </c>
      <c r="D2692" s="9">
        <v>56</v>
      </c>
      <c r="E2692" s="12" t="s">
        <v>813</v>
      </c>
      <c r="F2692" s="9">
        <v>0</v>
      </c>
      <c r="G2692" s="9">
        <v>8.8000000000000007</v>
      </c>
      <c r="H2692" s="13">
        <v>0.25340000000000001</v>
      </c>
      <c r="I2692" s="9" t="s">
        <v>11</v>
      </c>
      <c r="J2692" s="10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</row>
    <row r="2693" spans="1:27" ht="12.75">
      <c r="A2693" s="10">
        <v>45674</v>
      </c>
      <c r="B2693" s="9" t="s">
        <v>14</v>
      </c>
      <c r="C2693" s="11">
        <v>5263.89</v>
      </c>
      <c r="D2693" s="9">
        <v>66</v>
      </c>
      <c r="E2693" s="12" t="s">
        <v>809</v>
      </c>
      <c r="F2693" s="9">
        <v>2</v>
      </c>
      <c r="G2693" s="9">
        <v>8.5</v>
      </c>
      <c r="H2693" s="13">
        <v>0.2732</v>
      </c>
      <c r="I2693" s="9" t="s">
        <v>16</v>
      </c>
      <c r="J2693" s="10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 spans="1:27" ht="12.75">
      <c r="A2694" s="10">
        <v>45674</v>
      </c>
      <c r="B2694" s="9" t="s">
        <v>21</v>
      </c>
      <c r="C2694" s="11">
        <v>11850.71</v>
      </c>
      <c r="D2694" s="9">
        <v>115</v>
      </c>
      <c r="E2694" s="12" t="s">
        <v>567</v>
      </c>
      <c r="F2694" s="9">
        <v>0</v>
      </c>
      <c r="G2694" s="9">
        <v>12</v>
      </c>
      <c r="H2694" s="13">
        <v>0.2737</v>
      </c>
      <c r="I2694" s="9" t="s">
        <v>11</v>
      </c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</row>
    <row r="2695" spans="1:27" ht="12.75">
      <c r="A2695" s="10">
        <v>45674</v>
      </c>
      <c r="B2695" s="9" t="s">
        <v>12</v>
      </c>
      <c r="C2695" s="11">
        <v>5707.21</v>
      </c>
      <c r="D2695" s="9">
        <v>65</v>
      </c>
      <c r="E2695" s="12" t="s">
        <v>814</v>
      </c>
      <c r="F2695" s="9">
        <v>1</v>
      </c>
      <c r="G2695" s="9">
        <v>10.4</v>
      </c>
      <c r="H2695" s="13">
        <v>0.29599999999999999</v>
      </c>
      <c r="I2695" s="9" t="s">
        <v>11</v>
      </c>
      <c r="J2695" s="10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</row>
    <row r="2696" spans="1:27" ht="12.75">
      <c r="A2696" s="10">
        <v>45674</v>
      </c>
      <c r="B2696" s="9" t="s">
        <v>45</v>
      </c>
      <c r="C2696" s="11">
        <v>10060.9</v>
      </c>
      <c r="D2696" s="9">
        <v>112</v>
      </c>
      <c r="E2696" s="12" t="s">
        <v>755</v>
      </c>
      <c r="F2696" s="30">
        <v>31</v>
      </c>
      <c r="G2696" s="9">
        <v>11.62</v>
      </c>
      <c r="H2696" s="13">
        <v>0.30590000000000001</v>
      </c>
      <c r="I2696" s="9" t="s">
        <v>11</v>
      </c>
      <c r="J2696" s="10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</row>
    <row r="2697" spans="1:27" ht="12.75">
      <c r="A2697" s="10">
        <v>45674</v>
      </c>
      <c r="B2697" s="9" t="s">
        <v>19</v>
      </c>
      <c r="C2697" s="11">
        <v>5259.04</v>
      </c>
      <c r="D2697" s="9">
        <v>69</v>
      </c>
      <c r="E2697" s="12" t="s">
        <v>815</v>
      </c>
      <c r="F2697" s="9">
        <v>8</v>
      </c>
      <c r="G2697" s="9">
        <v>12</v>
      </c>
      <c r="H2697" s="13">
        <v>0.31040000000000001</v>
      </c>
      <c r="I2697" s="9" t="s">
        <v>16</v>
      </c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</row>
    <row r="2698" spans="1:27" ht="12.75">
      <c r="A2698" s="10">
        <v>45674</v>
      </c>
      <c r="B2698" s="9" t="s">
        <v>43</v>
      </c>
      <c r="C2698" s="11">
        <v>9037.2099999999991</v>
      </c>
      <c r="D2698" s="9">
        <v>98</v>
      </c>
      <c r="E2698" s="12" t="s">
        <v>816</v>
      </c>
      <c r="F2698" s="9">
        <v>0</v>
      </c>
      <c r="G2698" s="9">
        <v>10.1</v>
      </c>
      <c r="H2698" s="13"/>
      <c r="I2698" s="9" t="s">
        <v>11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</row>
    <row r="2699" spans="1:27" ht="12.75">
      <c r="A2699" s="10">
        <v>45675</v>
      </c>
      <c r="B2699" s="9" t="s">
        <v>17</v>
      </c>
      <c r="C2699" s="11">
        <v>7161.7</v>
      </c>
      <c r="D2699" s="9">
        <v>80</v>
      </c>
      <c r="E2699" s="12" t="s">
        <v>817</v>
      </c>
      <c r="F2699" s="9">
        <v>3</v>
      </c>
      <c r="G2699" s="9">
        <v>8.42</v>
      </c>
      <c r="H2699" s="13">
        <v>0.2482</v>
      </c>
      <c r="I2699" s="9" t="s">
        <v>16</v>
      </c>
      <c r="J2699" s="9" t="s">
        <v>818</v>
      </c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</row>
    <row r="2700" spans="1:27" ht="12.75">
      <c r="A2700" s="10">
        <v>45675</v>
      </c>
      <c r="B2700" s="9" t="s">
        <v>19</v>
      </c>
      <c r="C2700" s="11">
        <v>6274.11</v>
      </c>
      <c r="D2700" s="9">
        <v>72</v>
      </c>
      <c r="E2700" s="12" t="s">
        <v>819</v>
      </c>
      <c r="F2700" s="9">
        <v>15</v>
      </c>
      <c r="G2700" s="9">
        <v>14</v>
      </c>
      <c r="H2700" s="13">
        <v>0.2555</v>
      </c>
      <c r="I2700" s="9" t="s">
        <v>16</v>
      </c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</row>
    <row r="2701" spans="1:27" ht="12.75">
      <c r="A2701" s="10">
        <v>45675</v>
      </c>
      <c r="B2701" s="9" t="s">
        <v>9</v>
      </c>
      <c r="C2701" s="11">
        <v>5119.4399999999996</v>
      </c>
      <c r="D2701" s="9">
        <v>54</v>
      </c>
      <c r="E2701" s="12" t="s">
        <v>820</v>
      </c>
      <c r="F2701" s="9">
        <v>0</v>
      </c>
      <c r="G2701" s="9">
        <v>9.6</v>
      </c>
      <c r="H2701" s="13">
        <v>0.26119999999999999</v>
      </c>
      <c r="I2701" s="9" t="s">
        <v>11</v>
      </c>
      <c r="J2701" s="10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</row>
    <row r="2702" spans="1:27" ht="12.75">
      <c r="A2702" s="10">
        <v>45675</v>
      </c>
      <c r="B2702" s="9" t="s">
        <v>21</v>
      </c>
      <c r="C2702" s="11">
        <v>11066.94</v>
      </c>
      <c r="D2702" s="9">
        <v>108</v>
      </c>
      <c r="E2702" s="12" t="s">
        <v>821</v>
      </c>
      <c r="F2702" s="9">
        <v>0</v>
      </c>
      <c r="G2702" s="9">
        <v>12.44</v>
      </c>
      <c r="H2702" s="13">
        <v>0.27350000000000002</v>
      </c>
      <c r="I2702" s="9" t="s">
        <v>11</v>
      </c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</row>
    <row r="2703" spans="1:27" ht="12.75">
      <c r="A2703" s="10">
        <v>45675</v>
      </c>
      <c r="B2703" s="9" t="s">
        <v>45</v>
      </c>
      <c r="C2703" s="11">
        <v>9256.43</v>
      </c>
      <c r="D2703" s="9">
        <v>98</v>
      </c>
      <c r="E2703" s="12" t="s">
        <v>683</v>
      </c>
      <c r="F2703" s="9">
        <v>0</v>
      </c>
      <c r="G2703" s="9">
        <v>10</v>
      </c>
      <c r="H2703" s="13">
        <v>0.28410000000000002</v>
      </c>
      <c r="I2703" s="9" t="s">
        <v>11</v>
      </c>
      <c r="J2703" s="10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</row>
    <row r="2704" spans="1:27" ht="12.75">
      <c r="A2704" s="10">
        <v>45675</v>
      </c>
      <c r="B2704" s="9" t="s">
        <v>14</v>
      </c>
      <c r="C2704" s="11">
        <v>6379.35</v>
      </c>
      <c r="D2704" s="9">
        <v>83</v>
      </c>
      <c r="E2704" s="12" t="s">
        <v>586</v>
      </c>
      <c r="F2704" s="9">
        <v>3</v>
      </c>
      <c r="G2704" s="9">
        <v>10.5</v>
      </c>
      <c r="H2704" s="13">
        <v>0.28549999999999998</v>
      </c>
      <c r="I2704" s="9" t="s">
        <v>16</v>
      </c>
      <c r="J2704" s="10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</row>
    <row r="2705" spans="1:27" ht="12.75">
      <c r="A2705" s="10">
        <v>45675</v>
      </c>
      <c r="B2705" s="9" t="s">
        <v>12</v>
      </c>
      <c r="C2705" s="11">
        <v>5907.11</v>
      </c>
      <c r="D2705" s="9">
        <v>63</v>
      </c>
      <c r="E2705" s="12" t="s">
        <v>822</v>
      </c>
      <c r="F2705" s="9">
        <v>1</v>
      </c>
      <c r="G2705" s="9">
        <v>10.199999999999999</v>
      </c>
      <c r="H2705" s="13">
        <v>0.29849999999999999</v>
      </c>
      <c r="I2705" s="9" t="s">
        <v>11</v>
      </c>
      <c r="J2705" s="10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</row>
    <row r="2706" spans="1:27" ht="12.75">
      <c r="A2706" s="10">
        <v>45675</v>
      </c>
      <c r="B2706" s="9" t="s">
        <v>43</v>
      </c>
      <c r="C2706" s="11">
        <v>0</v>
      </c>
      <c r="D2706" s="9">
        <v>0</v>
      </c>
      <c r="E2706" s="12"/>
      <c r="F2706" s="9"/>
      <c r="G2706" s="9"/>
      <c r="H2706" s="13"/>
      <c r="I2706" s="9" t="s">
        <v>11</v>
      </c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</row>
    <row r="2707" spans="1:27" ht="12.75">
      <c r="A2707" s="10">
        <v>45676</v>
      </c>
      <c r="B2707" s="9" t="s">
        <v>17</v>
      </c>
      <c r="C2707" s="11">
        <v>8010.56</v>
      </c>
      <c r="D2707" s="9">
        <v>96</v>
      </c>
      <c r="E2707" s="12" t="s">
        <v>597</v>
      </c>
      <c r="F2707" s="9">
        <v>0</v>
      </c>
      <c r="G2707" s="9">
        <v>11.28</v>
      </c>
      <c r="H2707" s="13">
        <v>0.2321</v>
      </c>
      <c r="I2707" s="9" t="s">
        <v>16</v>
      </c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</row>
    <row r="2708" spans="1:27" ht="12.75">
      <c r="A2708" s="10">
        <v>45676</v>
      </c>
      <c r="B2708" s="9" t="s">
        <v>14</v>
      </c>
      <c r="C2708" s="11">
        <v>7138.72</v>
      </c>
      <c r="D2708" s="9">
        <v>88</v>
      </c>
      <c r="E2708" s="12" t="s">
        <v>823</v>
      </c>
      <c r="F2708" s="9">
        <v>7</v>
      </c>
      <c r="G2708" s="9">
        <v>10.33</v>
      </c>
      <c r="H2708" s="13">
        <v>0.24929999999999999</v>
      </c>
      <c r="I2708" s="9" t="s">
        <v>16</v>
      </c>
      <c r="J2708" s="10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</row>
    <row r="2709" spans="1:27" ht="12.75">
      <c r="A2709" s="10">
        <v>45676</v>
      </c>
      <c r="B2709" s="9" t="s">
        <v>19</v>
      </c>
      <c r="C2709" s="11">
        <v>7468.68</v>
      </c>
      <c r="D2709" s="9">
        <v>95</v>
      </c>
      <c r="E2709" s="12" t="s">
        <v>824</v>
      </c>
      <c r="F2709" s="9">
        <v>31</v>
      </c>
      <c r="G2709" s="9">
        <v>20.66</v>
      </c>
      <c r="H2709" s="13">
        <v>0.26150000000000001</v>
      </c>
      <c r="I2709" s="9" t="s">
        <v>16</v>
      </c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</row>
    <row r="2710" spans="1:27" ht="12.75">
      <c r="A2710" s="10">
        <v>45676</v>
      </c>
      <c r="B2710" s="9" t="s">
        <v>21</v>
      </c>
      <c r="C2710" s="11">
        <v>8986.5400000000009</v>
      </c>
      <c r="D2710" s="9">
        <v>93</v>
      </c>
      <c r="E2710" s="12" t="s">
        <v>825</v>
      </c>
      <c r="F2710" s="9">
        <v>0</v>
      </c>
      <c r="G2710" s="9">
        <v>12.42</v>
      </c>
      <c r="H2710" s="13">
        <v>0.26440000000000002</v>
      </c>
      <c r="I2710" s="9" t="s">
        <v>11</v>
      </c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</row>
    <row r="2711" spans="1:27" ht="12.75">
      <c r="A2711" s="10">
        <v>45676</v>
      </c>
      <c r="B2711" s="9" t="s">
        <v>45</v>
      </c>
      <c r="C2711" s="11">
        <v>7427.21</v>
      </c>
      <c r="D2711" s="9">
        <v>81</v>
      </c>
      <c r="E2711" s="12" t="s">
        <v>140</v>
      </c>
      <c r="F2711" s="9">
        <v>0</v>
      </c>
      <c r="G2711" s="9">
        <v>11</v>
      </c>
      <c r="H2711" s="13">
        <v>0.27879999999999999</v>
      </c>
      <c r="I2711" s="9" t="s">
        <v>11</v>
      </c>
      <c r="J2711" s="10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</row>
    <row r="2712" spans="1:27" ht="12.75">
      <c r="A2712" s="10">
        <v>45676</v>
      </c>
      <c r="B2712" s="9" t="s">
        <v>9</v>
      </c>
      <c r="C2712" s="11">
        <v>6911.95</v>
      </c>
      <c r="D2712" s="9">
        <v>73</v>
      </c>
      <c r="E2712" s="12" t="s">
        <v>826</v>
      </c>
      <c r="F2712" s="9">
        <v>0</v>
      </c>
      <c r="G2712" s="9">
        <v>12.6</v>
      </c>
      <c r="H2712" s="13">
        <v>0.28199999999999997</v>
      </c>
      <c r="I2712" s="9" t="s">
        <v>11</v>
      </c>
      <c r="J2712" s="10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</row>
    <row r="2713" spans="1:27" ht="12.75">
      <c r="A2713" s="10">
        <v>45676</v>
      </c>
      <c r="B2713" s="9" t="s">
        <v>12</v>
      </c>
      <c r="C2713" s="11">
        <v>4332.3599999999997</v>
      </c>
      <c r="D2713" s="9">
        <v>52</v>
      </c>
      <c r="E2713" s="12" t="s">
        <v>827</v>
      </c>
      <c r="F2713" s="9">
        <v>0</v>
      </c>
      <c r="G2713" s="9">
        <v>8</v>
      </c>
      <c r="H2713" s="13">
        <v>0.312</v>
      </c>
      <c r="I2713" s="9" t="s">
        <v>11</v>
      </c>
      <c r="J2713" s="10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 spans="1:27" ht="12.75">
      <c r="A2714" s="10">
        <v>45676</v>
      </c>
      <c r="B2714" s="9" t="s">
        <v>43</v>
      </c>
      <c r="C2714" s="11">
        <v>10811.59</v>
      </c>
      <c r="D2714" s="9">
        <v>124</v>
      </c>
      <c r="E2714" s="12" t="s">
        <v>828</v>
      </c>
      <c r="F2714" s="9">
        <v>0</v>
      </c>
      <c r="G2714" s="9">
        <v>9.5</v>
      </c>
      <c r="H2714" s="13">
        <v>0.3241</v>
      </c>
      <c r="I2714" s="9" t="s">
        <v>11</v>
      </c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</row>
    <row r="2715" spans="1:27" ht="12.75">
      <c r="A2715" s="10">
        <v>45677</v>
      </c>
      <c r="B2715" s="9" t="s">
        <v>17</v>
      </c>
      <c r="C2715" s="11">
        <v>5738.24</v>
      </c>
      <c r="D2715" s="9">
        <v>57</v>
      </c>
      <c r="E2715" s="12" t="s">
        <v>829</v>
      </c>
      <c r="F2715" s="9">
        <v>1</v>
      </c>
      <c r="G2715" s="9">
        <v>11.5</v>
      </c>
      <c r="H2715" s="13">
        <v>0.22689999999999999</v>
      </c>
      <c r="I2715" s="9" t="s">
        <v>16</v>
      </c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 spans="1:27" ht="12.75">
      <c r="A2716" s="10">
        <v>45677</v>
      </c>
      <c r="B2716" s="9" t="s">
        <v>21</v>
      </c>
      <c r="C2716" s="11">
        <v>5189.21</v>
      </c>
      <c r="D2716" s="9">
        <v>47</v>
      </c>
      <c r="E2716" s="12" t="s">
        <v>830</v>
      </c>
      <c r="F2716" s="9">
        <v>0</v>
      </c>
      <c r="G2716" s="9">
        <v>14.67</v>
      </c>
      <c r="H2716" s="13">
        <v>0.25819999999999999</v>
      </c>
      <c r="I2716" s="9" t="s">
        <v>11</v>
      </c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</row>
    <row r="2717" spans="1:27" ht="12.75">
      <c r="A2717" s="10">
        <v>45677</v>
      </c>
      <c r="B2717" s="9" t="s">
        <v>9</v>
      </c>
      <c r="C2717" s="11">
        <v>2954.42</v>
      </c>
      <c r="D2717" s="9">
        <v>34</v>
      </c>
      <c r="E2717" s="12" t="s">
        <v>156</v>
      </c>
      <c r="F2717" s="9">
        <v>0</v>
      </c>
      <c r="G2717" s="9">
        <v>10</v>
      </c>
      <c r="H2717" s="13">
        <v>0.26869999999999999</v>
      </c>
      <c r="I2717" s="9" t="s">
        <v>11</v>
      </c>
      <c r="J2717" s="10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</row>
    <row r="2718" spans="1:27" ht="12.75">
      <c r="A2718" s="10">
        <v>45677</v>
      </c>
      <c r="B2718" s="9" t="s">
        <v>19</v>
      </c>
      <c r="C2718" s="11">
        <v>2901.42</v>
      </c>
      <c r="D2718" s="9">
        <v>34</v>
      </c>
      <c r="E2718" s="12" t="s">
        <v>831</v>
      </c>
      <c r="F2718" s="9">
        <v>1</v>
      </c>
      <c r="G2718" s="9">
        <v>7</v>
      </c>
      <c r="H2718" s="13">
        <v>0.27489999999999998</v>
      </c>
      <c r="I2718" s="9" t="s">
        <v>16</v>
      </c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</row>
    <row r="2719" spans="1:27" ht="12.75">
      <c r="A2719" s="10">
        <v>45677</v>
      </c>
      <c r="B2719" s="9" t="s">
        <v>14</v>
      </c>
      <c r="C2719" s="11">
        <v>3721.97</v>
      </c>
      <c r="D2719" s="9">
        <v>45</v>
      </c>
      <c r="E2719" s="12" t="s">
        <v>832</v>
      </c>
      <c r="F2719" s="9">
        <v>17</v>
      </c>
      <c r="G2719" s="9">
        <v>12.33</v>
      </c>
      <c r="H2719" s="13">
        <v>0.28549999999999998</v>
      </c>
      <c r="I2719" s="9" t="s">
        <v>16</v>
      </c>
      <c r="J2719" s="10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</row>
    <row r="2720" spans="1:27" ht="12.75">
      <c r="A2720" s="10">
        <v>45677</v>
      </c>
      <c r="B2720" s="9" t="s">
        <v>43</v>
      </c>
      <c r="C2720" s="11">
        <v>4441.1000000000004</v>
      </c>
      <c r="D2720" s="9">
        <v>47</v>
      </c>
      <c r="E2720" s="12" t="s">
        <v>57</v>
      </c>
      <c r="F2720" s="9">
        <v>0</v>
      </c>
      <c r="G2720" s="9">
        <v>10</v>
      </c>
      <c r="H2720" s="13">
        <v>0.30470000000000003</v>
      </c>
      <c r="I2720" s="9" t="s">
        <v>11</v>
      </c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</row>
    <row r="2721" spans="1:27" ht="12.75">
      <c r="A2721" s="10">
        <v>45677</v>
      </c>
      <c r="B2721" s="9" t="s">
        <v>45</v>
      </c>
      <c r="C2721" s="11">
        <v>3633.02</v>
      </c>
      <c r="D2721" s="9">
        <v>36</v>
      </c>
      <c r="E2721" s="12" t="s">
        <v>833</v>
      </c>
      <c r="F2721" s="9">
        <v>0</v>
      </c>
      <c r="G2721" s="9">
        <v>9</v>
      </c>
      <c r="H2721" s="13">
        <v>0.33150000000000002</v>
      </c>
      <c r="I2721" s="9" t="s">
        <v>11</v>
      </c>
      <c r="J2721" s="10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</row>
    <row r="2722" spans="1:27" ht="12.75">
      <c r="A2722" s="10">
        <v>45677</v>
      </c>
      <c r="B2722" s="9" t="s">
        <v>12</v>
      </c>
      <c r="C2722" s="11">
        <v>2331.08</v>
      </c>
      <c r="D2722" s="9">
        <v>25</v>
      </c>
      <c r="E2722" s="12" t="s">
        <v>784</v>
      </c>
      <c r="F2722" s="9">
        <v>0</v>
      </c>
      <c r="G2722" s="9">
        <v>10.5</v>
      </c>
      <c r="H2722" s="13">
        <v>0.33910000000000001</v>
      </c>
      <c r="I2722" s="9" t="s">
        <v>11</v>
      </c>
      <c r="J2722" s="10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</row>
    <row r="2723" spans="1:27" ht="12.75">
      <c r="A2723" s="10">
        <v>45678</v>
      </c>
      <c r="B2723" s="9" t="s">
        <v>17</v>
      </c>
      <c r="C2723" s="11">
        <v>7351.98</v>
      </c>
      <c r="D2723" s="9">
        <v>76</v>
      </c>
      <c r="E2723" s="12" t="s">
        <v>36</v>
      </c>
      <c r="F2723" s="9">
        <v>2</v>
      </c>
      <c r="G2723" s="9">
        <v>12</v>
      </c>
      <c r="H2723" s="13">
        <v>0.27179999999999999</v>
      </c>
      <c r="I2723" s="9" t="s">
        <v>16</v>
      </c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</row>
    <row r="2724" spans="1:27" ht="12.75">
      <c r="A2724" s="10">
        <v>45678</v>
      </c>
      <c r="B2724" s="9" t="s">
        <v>14</v>
      </c>
      <c r="C2724" s="11">
        <v>4232.01</v>
      </c>
      <c r="D2724" s="9">
        <v>48</v>
      </c>
      <c r="E2724" s="12" t="s">
        <v>596</v>
      </c>
      <c r="F2724" s="9">
        <v>0</v>
      </c>
      <c r="G2724" s="9">
        <v>8</v>
      </c>
      <c r="H2724" s="13">
        <v>0.28239999999999998</v>
      </c>
      <c r="I2724" s="9" t="s">
        <v>16</v>
      </c>
      <c r="J2724" s="10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</row>
    <row r="2725" spans="1:27" ht="12.75">
      <c r="A2725" s="10">
        <v>45678</v>
      </c>
      <c r="B2725" s="9" t="s">
        <v>19</v>
      </c>
      <c r="C2725" s="11">
        <v>3358.58</v>
      </c>
      <c r="D2725" s="9">
        <v>44</v>
      </c>
      <c r="E2725" s="12" t="s">
        <v>834</v>
      </c>
      <c r="F2725" s="9">
        <v>3</v>
      </c>
      <c r="G2725" s="9">
        <v>9.33</v>
      </c>
      <c r="H2725" s="13">
        <v>0.29249999999999998</v>
      </c>
      <c r="I2725" s="9" t="s">
        <v>16</v>
      </c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</row>
    <row r="2726" spans="1:27" ht="12.75">
      <c r="A2726" s="10">
        <v>45678</v>
      </c>
      <c r="B2726" s="9" t="s">
        <v>45</v>
      </c>
      <c r="C2726" s="11">
        <v>4282.1499999999996</v>
      </c>
      <c r="D2726" s="9">
        <v>44</v>
      </c>
      <c r="E2726" s="12" t="s">
        <v>835</v>
      </c>
      <c r="F2726" s="9">
        <v>0</v>
      </c>
      <c r="G2726" s="9">
        <v>9.25</v>
      </c>
      <c r="H2726" s="13">
        <v>0.30049999999999999</v>
      </c>
      <c r="I2726" s="9" t="s">
        <v>11</v>
      </c>
      <c r="J2726" s="10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</row>
    <row r="2727" spans="1:27" ht="12.75">
      <c r="A2727" s="10">
        <v>45678</v>
      </c>
      <c r="B2727" s="9" t="s">
        <v>21</v>
      </c>
      <c r="C2727" s="11">
        <v>6254.15</v>
      </c>
      <c r="D2727" s="9">
        <v>70</v>
      </c>
      <c r="E2727" s="12" t="s">
        <v>836</v>
      </c>
      <c r="F2727" s="9">
        <v>2</v>
      </c>
      <c r="G2727" s="9">
        <v>12</v>
      </c>
      <c r="H2727" s="13">
        <v>0.31280000000000002</v>
      </c>
      <c r="I2727" s="9" t="s">
        <v>11</v>
      </c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</row>
    <row r="2728" spans="1:27" ht="12.75">
      <c r="A2728" s="10">
        <v>45678</v>
      </c>
      <c r="B2728" s="9" t="s">
        <v>43</v>
      </c>
      <c r="C2728" s="11">
        <v>3946.45</v>
      </c>
      <c r="D2728" s="9">
        <v>45</v>
      </c>
      <c r="E2728" s="12" t="s">
        <v>764</v>
      </c>
      <c r="F2728" s="9">
        <v>0</v>
      </c>
      <c r="G2728" s="9">
        <v>9</v>
      </c>
      <c r="H2728" s="13">
        <v>0.35060000000000002</v>
      </c>
      <c r="I2728" s="9" t="s">
        <v>11</v>
      </c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</row>
    <row r="2729" spans="1:27" ht="12.75">
      <c r="A2729" s="10">
        <v>45678</v>
      </c>
      <c r="B2729" s="9" t="s">
        <v>9</v>
      </c>
      <c r="C2729" s="11">
        <v>4747.1099999999997</v>
      </c>
      <c r="D2729" s="9">
        <v>46</v>
      </c>
      <c r="E2729" s="12" t="s">
        <v>837</v>
      </c>
      <c r="F2729" s="9">
        <v>0</v>
      </c>
      <c r="G2729" s="9">
        <v>9</v>
      </c>
      <c r="H2729" s="13">
        <v>0.35930000000000001</v>
      </c>
      <c r="I2729" s="9" t="s">
        <v>11</v>
      </c>
      <c r="J2729" s="10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</row>
    <row r="2730" spans="1:27" ht="12.75">
      <c r="A2730" s="10">
        <v>45678</v>
      </c>
      <c r="B2730" s="9" t="s">
        <v>12</v>
      </c>
      <c r="C2730" s="11">
        <v>3888.52</v>
      </c>
      <c r="D2730" s="9">
        <v>40</v>
      </c>
      <c r="E2730" s="12" t="s">
        <v>838</v>
      </c>
      <c r="F2730" s="9">
        <v>1</v>
      </c>
      <c r="G2730" s="9">
        <v>7</v>
      </c>
      <c r="H2730" s="13">
        <v>0.36680000000000001</v>
      </c>
      <c r="I2730" s="9" t="s">
        <v>11</v>
      </c>
      <c r="J2730" s="10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</row>
    <row r="2731" spans="1:27" ht="12.75">
      <c r="A2731" s="10">
        <v>45679</v>
      </c>
      <c r="B2731" s="9" t="s">
        <v>17</v>
      </c>
      <c r="C2731" s="11">
        <v>4466.96</v>
      </c>
      <c r="D2731" s="9">
        <v>48</v>
      </c>
      <c r="E2731" s="12" t="s">
        <v>495</v>
      </c>
      <c r="F2731" s="9">
        <v>1</v>
      </c>
      <c r="G2731" s="9">
        <v>8</v>
      </c>
      <c r="H2731" s="13">
        <v>0.2389</v>
      </c>
      <c r="I2731" s="9" t="s">
        <v>16</v>
      </c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</row>
    <row r="2732" spans="1:27" ht="12.75">
      <c r="A2732" s="10">
        <v>45679</v>
      </c>
      <c r="B2732" s="9" t="s">
        <v>14</v>
      </c>
      <c r="C2732" s="11">
        <v>4001.49</v>
      </c>
      <c r="D2732" s="9">
        <v>51</v>
      </c>
      <c r="E2732" s="12" t="s">
        <v>839</v>
      </c>
      <c r="F2732" s="9">
        <v>0</v>
      </c>
      <c r="G2732" s="9">
        <v>13.33</v>
      </c>
      <c r="H2732" s="13">
        <v>0.2477</v>
      </c>
      <c r="I2732" s="9" t="s">
        <v>16</v>
      </c>
      <c r="J2732" s="10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</row>
    <row r="2733" spans="1:27" ht="12.75">
      <c r="A2733" s="10">
        <v>45679</v>
      </c>
      <c r="B2733" s="9" t="s">
        <v>19</v>
      </c>
      <c r="C2733" s="11">
        <v>4160.07</v>
      </c>
      <c r="D2733" s="9">
        <v>45</v>
      </c>
      <c r="E2733" s="12" t="s">
        <v>840</v>
      </c>
      <c r="F2733" s="9">
        <v>1</v>
      </c>
      <c r="G2733" s="9">
        <v>10</v>
      </c>
      <c r="H2733" s="13">
        <v>0.26790000000000003</v>
      </c>
      <c r="I2733" s="9" t="s">
        <v>16</v>
      </c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</row>
    <row r="2734" spans="1:27" ht="12.75">
      <c r="A2734" s="10">
        <v>45679</v>
      </c>
      <c r="B2734" s="9" t="s">
        <v>21</v>
      </c>
      <c r="C2734" s="11">
        <v>6101.42</v>
      </c>
      <c r="D2734" s="9">
        <v>65</v>
      </c>
      <c r="E2734" s="12" t="s">
        <v>673</v>
      </c>
      <c r="F2734" s="9">
        <v>1</v>
      </c>
      <c r="G2734" s="9">
        <v>12.8</v>
      </c>
      <c r="H2734" s="13">
        <v>0.27789999999999998</v>
      </c>
      <c r="I2734" s="9" t="s">
        <v>11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</row>
    <row r="2735" spans="1:27" ht="12.75">
      <c r="A2735" s="10">
        <v>45679</v>
      </c>
      <c r="B2735" s="9" t="s">
        <v>9</v>
      </c>
      <c r="C2735" s="11">
        <v>4759.32</v>
      </c>
      <c r="D2735" s="9">
        <v>54</v>
      </c>
      <c r="E2735" s="12" t="s">
        <v>841</v>
      </c>
      <c r="F2735" s="9">
        <v>0</v>
      </c>
      <c r="G2735" s="9">
        <v>14.33</v>
      </c>
      <c r="H2735" s="13">
        <v>0.29239999999999999</v>
      </c>
      <c r="I2735" s="9" t="s">
        <v>11</v>
      </c>
      <c r="J2735" s="10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 spans="1:27" ht="12.75">
      <c r="A2736" s="10">
        <v>45679</v>
      </c>
      <c r="B2736" s="9" t="s">
        <v>45</v>
      </c>
      <c r="C2736" s="11">
        <v>4983.22</v>
      </c>
      <c r="D2736" s="9">
        <v>60</v>
      </c>
      <c r="E2736" s="12" t="s">
        <v>842</v>
      </c>
      <c r="F2736" s="9">
        <v>0</v>
      </c>
      <c r="G2736" s="9">
        <v>12.25</v>
      </c>
      <c r="H2736" s="13">
        <v>0.3029</v>
      </c>
      <c r="I2736" s="9" t="s">
        <v>11</v>
      </c>
      <c r="J2736" s="10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</row>
    <row r="2737" spans="1:27" ht="12.75">
      <c r="A2737" s="10">
        <v>45679</v>
      </c>
      <c r="B2737" s="9" t="s">
        <v>12</v>
      </c>
      <c r="C2737" s="11">
        <v>1992.62</v>
      </c>
      <c r="D2737" s="9">
        <v>27</v>
      </c>
      <c r="E2737" s="12" t="s">
        <v>843</v>
      </c>
      <c r="F2737" s="9">
        <v>0</v>
      </c>
      <c r="G2737" s="9">
        <v>7</v>
      </c>
      <c r="H2737" s="13">
        <v>0.30909999999999999</v>
      </c>
      <c r="I2737" s="9" t="s">
        <v>11</v>
      </c>
      <c r="J2737" s="10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 spans="1:27" ht="12.75">
      <c r="A2738" s="10">
        <v>45679</v>
      </c>
      <c r="B2738" s="9" t="s">
        <v>43</v>
      </c>
      <c r="C2738" s="11">
        <v>5150.34</v>
      </c>
      <c r="D2738" s="9">
        <v>55</v>
      </c>
      <c r="E2738" s="12" t="s">
        <v>409</v>
      </c>
      <c r="F2738" s="9">
        <v>0</v>
      </c>
      <c r="G2738" s="9">
        <v>11.25</v>
      </c>
      <c r="H2738" s="13">
        <v>0.32190000000000002</v>
      </c>
      <c r="I2738" s="9" t="s">
        <v>11</v>
      </c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</row>
    <row r="2739" spans="1:27" ht="12.75">
      <c r="A2739" s="10">
        <v>45680</v>
      </c>
      <c r="B2739" s="9" t="s">
        <v>14</v>
      </c>
      <c r="C2739" s="11">
        <v>3551.56</v>
      </c>
      <c r="D2739" s="9">
        <v>45</v>
      </c>
      <c r="E2739" s="12" t="s">
        <v>29</v>
      </c>
      <c r="F2739" s="9">
        <v>2</v>
      </c>
      <c r="G2739" s="9">
        <v>11.33</v>
      </c>
      <c r="H2739" s="13">
        <v>0.24529999999999999</v>
      </c>
      <c r="I2739" s="9" t="s">
        <v>16</v>
      </c>
      <c r="J2739" s="10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</row>
    <row r="2740" spans="1:27" ht="12.75">
      <c r="A2740" s="10">
        <v>45680</v>
      </c>
      <c r="B2740" s="9" t="s">
        <v>17</v>
      </c>
      <c r="C2740" s="11">
        <v>5212.59</v>
      </c>
      <c r="D2740" s="9">
        <v>57</v>
      </c>
      <c r="E2740" s="12" t="s">
        <v>844</v>
      </c>
      <c r="F2740" s="9">
        <v>4</v>
      </c>
      <c r="G2740" s="9">
        <v>9.4</v>
      </c>
      <c r="H2740" s="13">
        <v>0.25280000000000002</v>
      </c>
      <c r="I2740" s="9" t="s">
        <v>16</v>
      </c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</row>
    <row r="2741" spans="1:27" ht="12.75">
      <c r="A2741" s="10">
        <v>45680</v>
      </c>
      <c r="B2741" s="9" t="s">
        <v>21</v>
      </c>
      <c r="C2741" s="11">
        <v>6988.56</v>
      </c>
      <c r="D2741" s="9">
        <v>69</v>
      </c>
      <c r="E2741" s="12" t="s">
        <v>585</v>
      </c>
      <c r="F2741" s="9">
        <v>1</v>
      </c>
      <c r="G2741" s="9">
        <v>12.6</v>
      </c>
      <c r="H2741" s="13">
        <v>0.28070000000000001</v>
      </c>
      <c r="I2741" s="9" t="s">
        <v>11</v>
      </c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</row>
    <row r="2742" spans="1:27" ht="12.75">
      <c r="A2742" s="10">
        <v>45680</v>
      </c>
      <c r="B2742" s="9" t="s">
        <v>19</v>
      </c>
      <c r="C2742" s="11">
        <v>3365.05</v>
      </c>
      <c r="D2742" s="9">
        <v>44</v>
      </c>
      <c r="E2742" s="12" t="s">
        <v>490</v>
      </c>
      <c r="F2742" s="9">
        <v>1</v>
      </c>
      <c r="G2742" s="9">
        <v>11.33</v>
      </c>
      <c r="H2742" s="13">
        <v>0.28789999999999999</v>
      </c>
      <c r="I2742" s="9" t="s">
        <v>16</v>
      </c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</row>
    <row r="2743" spans="1:27" ht="12.75">
      <c r="A2743" s="10">
        <v>45680</v>
      </c>
      <c r="B2743" s="9" t="s">
        <v>43</v>
      </c>
      <c r="C2743" s="11">
        <v>3492.31</v>
      </c>
      <c r="D2743" s="9">
        <v>44</v>
      </c>
      <c r="E2743" s="12" t="s">
        <v>845</v>
      </c>
      <c r="F2743" s="9">
        <v>0</v>
      </c>
      <c r="G2743" s="9">
        <v>7.2</v>
      </c>
      <c r="H2743" s="13">
        <v>0.29759999999999998</v>
      </c>
      <c r="I2743" s="9" t="s">
        <v>11</v>
      </c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</row>
    <row r="2744" spans="1:27" ht="12.75">
      <c r="A2744" s="10">
        <v>45680</v>
      </c>
      <c r="B2744" s="9" t="s">
        <v>9</v>
      </c>
      <c r="C2744" s="11">
        <v>3455.39</v>
      </c>
      <c r="D2744" s="9">
        <v>37</v>
      </c>
      <c r="E2744" s="12" t="s">
        <v>846</v>
      </c>
      <c r="F2744" s="9">
        <v>6</v>
      </c>
      <c r="G2744" s="9">
        <v>15</v>
      </c>
      <c r="H2744" s="13">
        <v>0.3155</v>
      </c>
      <c r="I2744" s="9" t="s">
        <v>11</v>
      </c>
      <c r="J2744" s="10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</row>
    <row r="2745" spans="1:27" ht="12.75">
      <c r="A2745" s="10">
        <v>45680</v>
      </c>
      <c r="B2745" s="9" t="s">
        <v>45</v>
      </c>
      <c r="C2745" s="11">
        <v>3427.43</v>
      </c>
      <c r="D2745" s="9">
        <v>47</v>
      </c>
      <c r="E2745" s="12" t="s">
        <v>842</v>
      </c>
      <c r="F2745" s="9">
        <v>0</v>
      </c>
      <c r="G2745" s="9">
        <v>8.75</v>
      </c>
      <c r="H2745" s="13">
        <v>0.32479999999999998</v>
      </c>
      <c r="I2745" s="9" t="s">
        <v>11</v>
      </c>
      <c r="J2745" s="10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</row>
    <row r="2746" spans="1:27" ht="12.75">
      <c r="A2746" s="10">
        <v>45680</v>
      </c>
      <c r="B2746" s="9" t="s">
        <v>12</v>
      </c>
      <c r="C2746" s="11">
        <v>4710.8999999999996</v>
      </c>
      <c r="D2746" s="9">
        <v>30</v>
      </c>
      <c r="E2746" s="12" t="s">
        <v>847</v>
      </c>
      <c r="F2746" s="9">
        <v>2</v>
      </c>
      <c r="G2746" s="9">
        <v>10</v>
      </c>
      <c r="H2746" s="13">
        <v>0.67979999999999996</v>
      </c>
      <c r="I2746" s="9" t="s">
        <v>11</v>
      </c>
      <c r="J2746" s="10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</row>
    <row r="2747" spans="1:27" ht="12.75">
      <c r="A2747" s="10">
        <v>45681</v>
      </c>
      <c r="B2747" s="9" t="s">
        <v>12</v>
      </c>
      <c r="C2747" s="11">
        <v>10565.96</v>
      </c>
      <c r="D2747" s="9">
        <v>92</v>
      </c>
      <c r="E2747" s="12" t="s">
        <v>848</v>
      </c>
      <c r="F2747" s="9">
        <v>14</v>
      </c>
      <c r="G2747" s="9">
        <v>15.4</v>
      </c>
      <c r="H2747" s="13">
        <v>0.23699999999999999</v>
      </c>
      <c r="I2747" s="9" t="s">
        <v>11</v>
      </c>
      <c r="J2747" s="10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</row>
    <row r="2748" spans="1:27" ht="12.75">
      <c r="A2748" s="10">
        <v>45681</v>
      </c>
      <c r="B2748" s="9" t="s">
        <v>17</v>
      </c>
      <c r="C2748" s="11">
        <v>8074.3</v>
      </c>
      <c r="D2748" s="9">
        <v>90</v>
      </c>
      <c r="E2748" s="12" t="s">
        <v>849</v>
      </c>
      <c r="F2748" s="9">
        <v>2</v>
      </c>
      <c r="G2748" s="9">
        <v>9.1199999999999992</v>
      </c>
      <c r="H2748" s="13">
        <v>0.25069999999999998</v>
      </c>
      <c r="I2748" s="9" t="s">
        <v>16</v>
      </c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</row>
    <row r="2749" spans="1:27" ht="12.75">
      <c r="A2749" s="10">
        <v>45681</v>
      </c>
      <c r="B2749" s="9" t="s">
        <v>19</v>
      </c>
      <c r="C2749" s="11">
        <v>6119</v>
      </c>
      <c r="D2749" s="9">
        <v>65</v>
      </c>
      <c r="E2749" s="12" t="s">
        <v>828</v>
      </c>
      <c r="F2749" s="9">
        <v>0</v>
      </c>
      <c r="G2749" s="9">
        <v>10</v>
      </c>
      <c r="H2749" s="13">
        <v>0.27429999999999999</v>
      </c>
      <c r="I2749" s="9" t="s">
        <v>16</v>
      </c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</row>
    <row r="2750" spans="1:27" ht="12.75">
      <c r="A2750" s="10">
        <v>45681</v>
      </c>
      <c r="B2750" s="9" t="s">
        <v>9</v>
      </c>
      <c r="C2750" s="11">
        <v>7197.38</v>
      </c>
      <c r="D2750" s="9">
        <v>84</v>
      </c>
      <c r="E2750" s="12" t="s">
        <v>850</v>
      </c>
      <c r="F2750" s="9">
        <v>0</v>
      </c>
      <c r="G2750" s="9">
        <v>17</v>
      </c>
      <c r="H2750" s="13">
        <v>0.27479999999999999</v>
      </c>
      <c r="I2750" s="9" t="s">
        <v>11</v>
      </c>
      <c r="J2750" s="10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</row>
    <row r="2751" spans="1:27" ht="12.75">
      <c r="A2751" s="10">
        <v>45681</v>
      </c>
      <c r="B2751" s="9" t="s">
        <v>21</v>
      </c>
      <c r="C2751" s="11">
        <v>14903.85</v>
      </c>
      <c r="D2751" s="9">
        <v>131</v>
      </c>
      <c r="E2751" s="12" t="s">
        <v>851</v>
      </c>
      <c r="F2751" s="9">
        <v>6</v>
      </c>
      <c r="G2751" s="9">
        <v>15.22</v>
      </c>
      <c r="H2751" s="13">
        <v>0.28029999999999999</v>
      </c>
      <c r="I2751" s="9" t="s">
        <v>11</v>
      </c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</row>
    <row r="2752" spans="1:27" ht="12.75">
      <c r="A2752" s="10">
        <v>45681</v>
      </c>
      <c r="B2752" s="9" t="s">
        <v>43</v>
      </c>
      <c r="C2752" s="11">
        <v>12141.26</v>
      </c>
      <c r="D2752" s="9">
        <v>133</v>
      </c>
      <c r="E2752" s="12" t="s">
        <v>852</v>
      </c>
      <c r="F2752" s="9">
        <v>6</v>
      </c>
      <c r="G2752" s="9">
        <v>13.87</v>
      </c>
      <c r="H2752" s="13">
        <v>0.29880000000000001</v>
      </c>
      <c r="I2752" s="9" t="s">
        <v>11</v>
      </c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</row>
    <row r="2753" spans="1:27" ht="12.75">
      <c r="A2753" s="10">
        <v>45681</v>
      </c>
      <c r="B2753" s="9" t="s">
        <v>21</v>
      </c>
      <c r="C2753" s="11">
        <v>5908.56</v>
      </c>
      <c r="D2753" s="9">
        <v>66</v>
      </c>
      <c r="E2753" s="43" t="s">
        <v>853</v>
      </c>
      <c r="F2753" s="9">
        <v>0</v>
      </c>
      <c r="G2753" s="44">
        <v>12.75</v>
      </c>
      <c r="H2753" s="45">
        <v>0.30320000000000003</v>
      </c>
      <c r="I2753" s="9" t="s">
        <v>11</v>
      </c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</row>
    <row r="2754" spans="1:27" ht="12.75">
      <c r="A2754" s="10">
        <v>45681</v>
      </c>
      <c r="B2754" s="9" t="s">
        <v>14</v>
      </c>
      <c r="C2754" s="11">
        <v>6241.38</v>
      </c>
      <c r="D2754" s="9">
        <v>63</v>
      </c>
      <c r="E2754" s="12" t="s">
        <v>854</v>
      </c>
      <c r="F2754" s="9">
        <v>0</v>
      </c>
      <c r="G2754" s="9">
        <v>9.6</v>
      </c>
      <c r="H2754" s="13">
        <v>0.30840000000000001</v>
      </c>
      <c r="I2754" s="9" t="s">
        <v>16</v>
      </c>
      <c r="J2754" s="10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</row>
    <row r="2755" spans="1:27" ht="12.75">
      <c r="A2755" s="10">
        <v>45681</v>
      </c>
      <c r="B2755" s="9" t="s">
        <v>45</v>
      </c>
      <c r="C2755" s="11">
        <v>13421.39</v>
      </c>
      <c r="D2755" s="9">
        <v>149</v>
      </c>
      <c r="E2755" s="12" t="s">
        <v>717</v>
      </c>
      <c r="F2755" s="9">
        <v>16</v>
      </c>
      <c r="G2755" s="9">
        <v>15.75</v>
      </c>
      <c r="H2755" s="13">
        <v>0.30840000000000001</v>
      </c>
      <c r="I2755" s="9" t="s">
        <v>11</v>
      </c>
      <c r="J2755" s="10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</row>
    <row r="2756" spans="1:27" ht="12.75">
      <c r="A2756" s="10">
        <v>45682</v>
      </c>
      <c r="B2756" s="9" t="s">
        <v>17</v>
      </c>
      <c r="C2756" s="11">
        <v>8646.76</v>
      </c>
      <c r="D2756" s="9">
        <v>105</v>
      </c>
      <c r="E2756" s="12" t="s">
        <v>453</v>
      </c>
      <c r="F2756" s="9">
        <v>2</v>
      </c>
      <c r="G2756" s="9">
        <v>13.16</v>
      </c>
      <c r="H2756" s="13">
        <v>0.25240000000000001</v>
      </c>
      <c r="I2756" s="9" t="s">
        <v>16</v>
      </c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</row>
    <row r="2757" spans="1:27" ht="12.75">
      <c r="A2757" s="10">
        <v>45682</v>
      </c>
      <c r="B2757" s="9" t="s">
        <v>19</v>
      </c>
      <c r="C2757" s="11">
        <v>8260.06</v>
      </c>
      <c r="D2757" s="9">
        <v>84</v>
      </c>
      <c r="E2757" s="12" t="s">
        <v>855</v>
      </c>
      <c r="F2757" s="9">
        <v>4</v>
      </c>
      <c r="G2757" s="9">
        <v>14.75</v>
      </c>
      <c r="H2757" s="13">
        <v>0.26690000000000003</v>
      </c>
      <c r="I2757" s="9" t="s">
        <v>16</v>
      </c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 spans="1:27" ht="12.75">
      <c r="A2758" s="10">
        <v>45682</v>
      </c>
      <c r="B2758" s="9" t="s">
        <v>9</v>
      </c>
      <c r="C2758" s="11">
        <v>6674.52</v>
      </c>
      <c r="D2758" s="9">
        <v>71</v>
      </c>
      <c r="E2758" s="12" t="s">
        <v>856</v>
      </c>
      <c r="F2758" s="9">
        <v>2</v>
      </c>
      <c r="G2758" s="9">
        <v>14.25</v>
      </c>
      <c r="H2758" s="13">
        <v>0.27300000000000002</v>
      </c>
      <c r="I2758" s="9" t="s">
        <v>11</v>
      </c>
      <c r="J2758" s="10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</row>
    <row r="2759" spans="1:27" ht="12.75">
      <c r="A2759" s="10">
        <v>45682</v>
      </c>
      <c r="B2759" s="9" t="s">
        <v>12</v>
      </c>
      <c r="C2759" s="11">
        <v>7256.07</v>
      </c>
      <c r="D2759" s="9">
        <v>80</v>
      </c>
      <c r="E2759" s="12" t="s">
        <v>857</v>
      </c>
      <c r="F2759" s="9">
        <v>21</v>
      </c>
      <c r="G2759" s="9">
        <v>21</v>
      </c>
      <c r="H2759" s="13">
        <v>0.29089999999999999</v>
      </c>
      <c r="I2759" s="9" t="s">
        <v>11</v>
      </c>
      <c r="J2759" s="10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 spans="1:27" ht="12.75">
      <c r="A2760" s="10">
        <v>45682</v>
      </c>
      <c r="B2760" s="9" t="s">
        <v>21</v>
      </c>
      <c r="C2760" s="11">
        <v>8393.4599999999991</v>
      </c>
      <c r="D2760" s="9">
        <v>89</v>
      </c>
      <c r="E2760" s="12" t="s">
        <v>858</v>
      </c>
      <c r="F2760" s="9">
        <v>6</v>
      </c>
      <c r="G2760" s="9">
        <v>9.2200000000000006</v>
      </c>
      <c r="H2760" s="13">
        <v>0.29330000000000001</v>
      </c>
      <c r="I2760" s="9" t="s">
        <v>11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</row>
    <row r="2761" spans="1:27" ht="12.75">
      <c r="A2761" s="10">
        <v>45682</v>
      </c>
      <c r="B2761" s="9" t="s">
        <v>43</v>
      </c>
      <c r="C2761" s="11">
        <v>10841.28</v>
      </c>
      <c r="D2761" s="9">
        <v>116</v>
      </c>
      <c r="E2761" s="12" t="s">
        <v>655</v>
      </c>
      <c r="F2761" s="9">
        <v>0</v>
      </c>
      <c r="G2761" s="9">
        <v>11.37</v>
      </c>
      <c r="H2761" s="13">
        <v>0.30780000000000002</v>
      </c>
      <c r="I2761" s="9" t="s">
        <v>11</v>
      </c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</row>
    <row r="2762" spans="1:27" ht="12.75">
      <c r="A2762" s="10">
        <v>45682</v>
      </c>
      <c r="B2762" s="9" t="s">
        <v>45</v>
      </c>
      <c r="C2762" s="11">
        <v>13421.39</v>
      </c>
      <c r="D2762" s="9">
        <v>149</v>
      </c>
      <c r="E2762" s="12" t="s">
        <v>717</v>
      </c>
      <c r="F2762" s="9">
        <v>16</v>
      </c>
      <c r="G2762" s="9">
        <v>15.62</v>
      </c>
      <c r="H2762" s="13">
        <v>0.30840000000000001</v>
      </c>
      <c r="I2762" s="9" t="s">
        <v>11</v>
      </c>
      <c r="J2762" s="10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</row>
    <row r="2763" spans="1:27" ht="12.75">
      <c r="A2763" s="10">
        <v>45682</v>
      </c>
      <c r="B2763" s="9" t="s">
        <v>14</v>
      </c>
      <c r="C2763" s="11">
        <v>9270.23</v>
      </c>
      <c r="D2763" s="9">
        <v>107</v>
      </c>
      <c r="E2763" s="12" t="s">
        <v>859</v>
      </c>
      <c r="F2763" s="9">
        <v>6</v>
      </c>
      <c r="G2763" s="9">
        <v>13.83</v>
      </c>
      <c r="H2763" s="13">
        <v>0.31309999999999999</v>
      </c>
      <c r="I2763" s="9" t="s">
        <v>16</v>
      </c>
      <c r="J2763" s="10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</row>
    <row r="2764" spans="1:27" ht="12.75">
      <c r="A2764" s="10">
        <v>45683</v>
      </c>
      <c r="B2764" s="9" t="s">
        <v>17</v>
      </c>
      <c r="C2764" s="11">
        <v>9806.6</v>
      </c>
      <c r="D2764" s="9">
        <v>110</v>
      </c>
      <c r="E2764" s="12" t="s">
        <v>860</v>
      </c>
      <c r="F2764" s="9">
        <v>7</v>
      </c>
      <c r="G2764" s="9">
        <v>15.5</v>
      </c>
      <c r="H2764" s="13">
        <v>0.24</v>
      </c>
      <c r="I2764" s="9" t="s">
        <v>16</v>
      </c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</row>
    <row r="2765" spans="1:27" ht="12.75">
      <c r="A2765" s="10">
        <v>45683</v>
      </c>
      <c r="B2765" s="9" t="s">
        <v>21</v>
      </c>
      <c r="C2765" s="11">
        <v>10587.54</v>
      </c>
      <c r="D2765" s="9">
        <v>104</v>
      </c>
      <c r="E2765" s="12" t="s">
        <v>108</v>
      </c>
      <c r="F2765" s="9">
        <v>4</v>
      </c>
      <c r="G2765" s="9">
        <v>12.25</v>
      </c>
      <c r="H2765" s="13">
        <v>0.26229999999999998</v>
      </c>
      <c r="I2765" s="9" t="s">
        <v>11</v>
      </c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</row>
    <row r="2766" spans="1:27" ht="12.75">
      <c r="A2766" s="10">
        <v>45683</v>
      </c>
      <c r="B2766" s="9" t="s">
        <v>9</v>
      </c>
      <c r="C2766" s="11">
        <v>6594.23</v>
      </c>
      <c r="D2766" s="9">
        <v>74</v>
      </c>
      <c r="E2766" s="12" t="s">
        <v>861</v>
      </c>
      <c r="F2766" s="9">
        <v>7</v>
      </c>
      <c r="G2766" s="9">
        <v>16</v>
      </c>
      <c r="H2766" s="13">
        <v>0.26419999999999999</v>
      </c>
      <c r="I2766" s="9" t="s">
        <v>11</v>
      </c>
      <c r="J2766" s="10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</row>
    <row r="2767" spans="1:27" ht="12.75">
      <c r="A2767" s="10">
        <v>45683</v>
      </c>
      <c r="B2767" s="9" t="s">
        <v>14</v>
      </c>
      <c r="C2767" s="11">
        <v>8531.1200000000008</v>
      </c>
      <c r="D2767" s="9">
        <v>108</v>
      </c>
      <c r="E2767" s="12" t="s">
        <v>23</v>
      </c>
      <c r="F2767" s="9">
        <v>4</v>
      </c>
      <c r="G2767" s="9">
        <v>16.399999999999999</v>
      </c>
      <c r="H2767" s="13">
        <v>0.28610000000000002</v>
      </c>
      <c r="I2767" s="9" t="s">
        <v>16</v>
      </c>
      <c r="J2767" s="10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</row>
    <row r="2768" spans="1:27" ht="12.75">
      <c r="A2768" s="10">
        <v>45683</v>
      </c>
      <c r="B2768" s="9" t="s">
        <v>45</v>
      </c>
      <c r="C2768" s="11">
        <v>7121.47</v>
      </c>
      <c r="D2768" s="9">
        <v>82</v>
      </c>
      <c r="E2768" s="12" t="s">
        <v>862</v>
      </c>
      <c r="F2768" s="9">
        <v>0</v>
      </c>
      <c r="G2768" s="9">
        <v>11</v>
      </c>
      <c r="H2768" s="13">
        <v>0.2873</v>
      </c>
      <c r="I2768" s="9" t="s">
        <v>11</v>
      </c>
      <c r="J2768" s="10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</row>
    <row r="2769" spans="1:27" ht="12.75">
      <c r="A2769" s="10">
        <v>45683</v>
      </c>
      <c r="B2769" s="9" t="s">
        <v>12</v>
      </c>
      <c r="C2769" s="11">
        <v>5322.6</v>
      </c>
      <c r="D2769" s="9">
        <v>61</v>
      </c>
      <c r="E2769" s="12" t="s">
        <v>489</v>
      </c>
      <c r="F2769" s="9">
        <v>1</v>
      </c>
      <c r="G2769" s="9">
        <v>11</v>
      </c>
      <c r="H2769" s="13">
        <v>0.29070000000000001</v>
      </c>
      <c r="I2769" s="9" t="s">
        <v>11</v>
      </c>
      <c r="J2769" s="10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</row>
    <row r="2770" spans="1:27" ht="12.75">
      <c r="A2770" s="10">
        <v>45683</v>
      </c>
      <c r="B2770" s="9" t="s">
        <v>19</v>
      </c>
      <c r="C2770" s="11">
        <v>9110.43</v>
      </c>
      <c r="D2770" s="9">
        <v>102</v>
      </c>
      <c r="E2770" s="12" t="s">
        <v>863</v>
      </c>
      <c r="F2770" s="9">
        <v>1</v>
      </c>
      <c r="G2770" s="9">
        <v>15.75</v>
      </c>
      <c r="H2770" s="13">
        <v>0.2974</v>
      </c>
      <c r="I2770" s="9" t="s">
        <v>16</v>
      </c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</row>
    <row r="2771" spans="1:27" ht="12.75">
      <c r="A2771" s="10">
        <v>45683</v>
      </c>
      <c r="B2771" s="9" t="s">
        <v>43</v>
      </c>
      <c r="C2771" s="11">
        <v>8436.9500000000007</v>
      </c>
      <c r="D2771" s="9">
        <v>91</v>
      </c>
      <c r="E2771" s="12" t="s">
        <v>864</v>
      </c>
      <c r="F2771" s="9">
        <v>0</v>
      </c>
      <c r="G2771" s="9">
        <v>12</v>
      </c>
      <c r="H2771" s="13">
        <v>0.29920000000000002</v>
      </c>
      <c r="I2771" s="9" t="s">
        <v>11</v>
      </c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</row>
    <row r="2772" spans="1:27" ht="12.75">
      <c r="A2772" s="10">
        <v>45684</v>
      </c>
      <c r="B2772" s="9" t="s">
        <v>17</v>
      </c>
      <c r="C2772" s="11">
        <v>4687.8</v>
      </c>
      <c r="D2772" s="9">
        <v>42</v>
      </c>
      <c r="E2772" s="12" t="s">
        <v>865</v>
      </c>
      <c r="F2772" s="9">
        <v>1</v>
      </c>
      <c r="G2772" s="9">
        <v>9</v>
      </c>
      <c r="H2772" s="13">
        <v>0.23860000000000001</v>
      </c>
      <c r="I2772" s="9" t="s">
        <v>16</v>
      </c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</row>
    <row r="2773" spans="1:27" ht="12.75">
      <c r="A2773" s="10">
        <v>45684</v>
      </c>
      <c r="B2773" s="9" t="s">
        <v>9</v>
      </c>
      <c r="C2773" s="11">
        <v>2990.51</v>
      </c>
      <c r="D2773" s="9">
        <v>34</v>
      </c>
      <c r="E2773" s="12" t="s">
        <v>866</v>
      </c>
      <c r="F2773" s="9">
        <v>0</v>
      </c>
      <c r="G2773" s="9">
        <v>14</v>
      </c>
      <c r="H2773" s="13">
        <v>0.24260000000000001</v>
      </c>
      <c r="I2773" s="9" t="s">
        <v>11</v>
      </c>
      <c r="J2773" s="10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</row>
    <row r="2774" spans="1:27" ht="12.75">
      <c r="A2774" s="10">
        <v>45684</v>
      </c>
      <c r="B2774" s="9" t="s">
        <v>21</v>
      </c>
      <c r="C2774" s="11">
        <v>4352.92</v>
      </c>
      <c r="D2774" s="9">
        <v>42</v>
      </c>
      <c r="E2774" s="12" t="s">
        <v>526</v>
      </c>
      <c r="F2774" s="9">
        <v>2</v>
      </c>
      <c r="G2774" s="9">
        <v>14.33</v>
      </c>
      <c r="H2774" s="13">
        <v>0.25369999999999998</v>
      </c>
      <c r="I2774" s="9" t="s">
        <v>11</v>
      </c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</row>
    <row r="2775" spans="1:27" ht="12.75">
      <c r="A2775" s="10">
        <v>45684</v>
      </c>
      <c r="B2775" s="9" t="s">
        <v>45</v>
      </c>
      <c r="C2775" s="11">
        <v>3920.11</v>
      </c>
      <c r="D2775" s="9">
        <v>48</v>
      </c>
      <c r="E2775" s="12" t="s">
        <v>867</v>
      </c>
      <c r="F2775" s="9">
        <v>0</v>
      </c>
      <c r="G2775" s="9">
        <v>14</v>
      </c>
      <c r="H2775" s="13">
        <v>0.28370000000000001</v>
      </c>
      <c r="I2775" s="9" t="s">
        <v>11</v>
      </c>
      <c r="J2775" s="10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</row>
    <row r="2776" spans="1:27" ht="12.75">
      <c r="A2776" s="10">
        <v>45684</v>
      </c>
      <c r="B2776" s="9" t="s">
        <v>43</v>
      </c>
      <c r="C2776" s="11">
        <v>4134.22</v>
      </c>
      <c r="D2776" s="9">
        <v>52</v>
      </c>
      <c r="E2776" s="12" t="s">
        <v>868</v>
      </c>
      <c r="F2776" s="9">
        <v>1</v>
      </c>
      <c r="G2776" s="9">
        <v>15</v>
      </c>
      <c r="H2776" s="13">
        <v>0.30280000000000001</v>
      </c>
      <c r="I2776" s="9" t="s">
        <v>11</v>
      </c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</row>
    <row r="2777" spans="1:27" ht="12.75">
      <c r="A2777" s="10">
        <v>45684</v>
      </c>
      <c r="B2777" s="9" t="s">
        <v>12</v>
      </c>
      <c r="C2777" s="11">
        <v>2197.3200000000002</v>
      </c>
      <c r="D2777" s="9">
        <v>29</v>
      </c>
      <c r="E2777" s="12" t="s">
        <v>869</v>
      </c>
      <c r="F2777" s="9">
        <v>0</v>
      </c>
      <c r="G2777" s="9">
        <v>12</v>
      </c>
      <c r="H2777" s="13">
        <v>0.30480000000000002</v>
      </c>
      <c r="I2777" s="9" t="s">
        <v>11</v>
      </c>
      <c r="J2777" s="10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</row>
    <row r="2778" spans="1:27" ht="12.75">
      <c r="A2778" s="10">
        <v>45684</v>
      </c>
      <c r="B2778" s="9" t="s">
        <v>14</v>
      </c>
      <c r="C2778" s="11">
        <v>3317.16</v>
      </c>
      <c r="D2778" s="9">
        <v>38</v>
      </c>
      <c r="E2778" s="12" t="s">
        <v>870</v>
      </c>
      <c r="F2778" s="9">
        <v>8</v>
      </c>
      <c r="G2778" s="9">
        <v>9</v>
      </c>
      <c r="H2778" s="13"/>
      <c r="I2778" s="9" t="s">
        <v>16</v>
      </c>
      <c r="J2778" s="10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</row>
    <row r="2779" spans="1:27" ht="12.75">
      <c r="A2779" s="10">
        <v>45684</v>
      </c>
      <c r="B2779" s="9" t="s">
        <v>19</v>
      </c>
      <c r="C2779" s="11">
        <v>2763.47</v>
      </c>
      <c r="D2779" s="9">
        <v>37</v>
      </c>
      <c r="E2779" s="12" t="s">
        <v>871</v>
      </c>
      <c r="F2779" s="9">
        <v>2</v>
      </c>
      <c r="G2779" s="9">
        <v>8</v>
      </c>
      <c r="H2779" s="13"/>
      <c r="I2779" s="9" t="s">
        <v>16</v>
      </c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 spans="1:27" ht="12.75">
      <c r="A2780" s="10">
        <v>45685</v>
      </c>
      <c r="B2780" s="9" t="s">
        <v>17</v>
      </c>
      <c r="C2780" s="11">
        <v>5133.55</v>
      </c>
      <c r="D2780" s="9">
        <v>59</v>
      </c>
      <c r="E2780" s="12" t="s">
        <v>872</v>
      </c>
      <c r="F2780" s="9">
        <v>7</v>
      </c>
      <c r="G2780" s="9">
        <v>11.75</v>
      </c>
      <c r="H2780" s="13">
        <v>0.26889999999999997</v>
      </c>
      <c r="I2780" s="9" t="s">
        <v>16</v>
      </c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</row>
    <row r="2781" spans="1:27" ht="12.75">
      <c r="A2781" s="10">
        <v>45685</v>
      </c>
      <c r="B2781" s="9" t="s">
        <v>14</v>
      </c>
      <c r="C2781" s="11">
        <v>3948.7</v>
      </c>
      <c r="D2781" s="9">
        <v>47</v>
      </c>
      <c r="E2781" s="12" t="s">
        <v>873</v>
      </c>
      <c r="F2781" s="9">
        <v>0</v>
      </c>
      <c r="G2781" s="9">
        <v>8.5</v>
      </c>
      <c r="H2781" s="13">
        <v>0.27129999999999999</v>
      </c>
      <c r="I2781" s="9" t="s">
        <v>16</v>
      </c>
      <c r="J2781" s="10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 spans="1:27" ht="12.75">
      <c r="A2782" s="10">
        <v>45685</v>
      </c>
      <c r="B2782" s="9" t="s">
        <v>19</v>
      </c>
      <c r="C2782" s="11">
        <v>3709.53</v>
      </c>
      <c r="D2782" s="9">
        <v>44</v>
      </c>
      <c r="E2782" s="12" t="s">
        <v>834</v>
      </c>
      <c r="F2782" s="9">
        <v>3</v>
      </c>
      <c r="G2782" s="9">
        <v>9.33</v>
      </c>
      <c r="H2782" s="13">
        <v>0.29330000000000001</v>
      </c>
      <c r="I2782" s="9" t="s">
        <v>16</v>
      </c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</row>
    <row r="2783" spans="1:27" ht="12.75">
      <c r="A2783" s="10">
        <v>45685</v>
      </c>
      <c r="B2783" s="9" t="s">
        <v>45</v>
      </c>
      <c r="C2783" s="11">
        <v>4573.26</v>
      </c>
      <c r="D2783" s="9">
        <v>53</v>
      </c>
      <c r="E2783" s="12" t="s">
        <v>874</v>
      </c>
      <c r="F2783" s="9">
        <v>0</v>
      </c>
      <c r="G2783" s="9">
        <v>11.25</v>
      </c>
      <c r="H2783" s="13">
        <v>0.30980000000000002</v>
      </c>
      <c r="I2783" s="9" t="s">
        <v>11</v>
      </c>
      <c r="J2783" s="10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</row>
    <row r="2784" spans="1:27" ht="12.75">
      <c r="A2784" s="10">
        <v>45685</v>
      </c>
      <c r="B2784" s="9" t="s">
        <v>21</v>
      </c>
      <c r="C2784" s="11">
        <v>6084.61</v>
      </c>
      <c r="D2784" s="9">
        <v>64</v>
      </c>
      <c r="E2784" s="12" t="s">
        <v>875</v>
      </c>
      <c r="F2784" s="9">
        <v>0</v>
      </c>
      <c r="G2784" s="9">
        <v>11</v>
      </c>
      <c r="H2784" s="13">
        <v>0.31090000000000001</v>
      </c>
      <c r="I2784" s="9" t="s">
        <v>11</v>
      </c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</row>
    <row r="2785" spans="1:27" ht="12.75">
      <c r="A2785" s="10">
        <v>45685</v>
      </c>
      <c r="B2785" s="9" t="s">
        <v>43</v>
      </c>
      <c r="C2785" s="11">
        <v>4224.8</v>
      </c>
      <c r="D2785" s="9">
        <v>46</v>
      </c>
      <c r="E2785" s="12" t="s">
        <v>876</v>
      </c>
      <c r="F2785" s="9">
        <v>0</v>
      </c>
      <c r="G2785" s="9">
        <v>13.66</v>
      </c>
      <c r="H2785" s="13">
        <v>0.32769999999999999</v>
      </c>
      <c r="I2785" s="9" t="s">
        <v>11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</row>
    <row r="2786" spans="1:27" ht="12.75">
      <c r="A2786" s="10">
        <v>45685</v>
      </c>
      <c r="B2786" s="9" t="s">
        <v>12</v>
      </c>
      <c r="C2786" s="11">
        <v>3643.94</v>
      </c>
      <c r="D2786" s="9">
        <v>43</v>
      </c>
      <c r="E2786" s="12" t="s">
        <v>49</v>
      </c>
      <c r="F2786" s="9">
        <v>2</v>
      </c>
      <c r="G2786" s="9">
        <v>9.5</v>
      </c>
      <c r="H2786" s="13">
        <v>0.34110000000000001</v>
      </c>
      <c r="I2786" s="9" t="s">
        <v>11</v>
      </c>
      <c r="J2786" s="10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</row>
    <row r="2787" spans="1:27" ht="12.75">
      <c r="A2787" s="10">
        <v>45685</v>
      </c>
      <c r="B2787" s="9" t="s">
        <v>9</v>
      </c>
      <c r="C2787" s="11">
        <v>3088.46</v>
      </c>
      <c r="D2787" s="9">
        <v>32</v>
      </c>
      <c r="E2787" s="12" t="s">
        <v>877</v>
      </c>
      <c r="F2787" s="9">
        <v>0</v>
      </c>
      <c r="G2787" s="9">
        <v>8.33</v>
      </c>
      <c r="H2787" s="13">
        <v>0.379</v>
      </c>
      <c r="I2787" s="9" t="s">
        <v>11</v>
      </c>
      <c r="J2787" s="10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</row>
    <row r="2788" spans="1:27" ht="12.75">
      <c r="A2788" s="10">
        <v>45686</v>
      </c>
      <c r="B2788" s="9" t="s">
        <v>17</v>
      </c>
      <c r="C2788" s="11">
        <v>5127.58</v>
      </c>
      <c r="D2788" s="9">
        <v>55</v>
      </c>
      <c r="E2788" s="12" t="s">
        <v>878</v>
      </c>
      <c r="F2788" s="9">
        <v>0</v>
      </c>
      <c r="G2788" s="9">
        <v>8.1999999999999993</v>
      </c>
      <c r="H2788" s="13">
        <v>0.25190000000000001</v>
      </c>
      <c r="I2788" s="9" t="s">
        <v>16</v>
      </c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</row>
    <row r="2789" spans="1:27" ht="12.75">
      <c r="A2789" s="10">
        <v>45686</v>
      </c>
      <c r="B2789" s="9" t="s">
        <v>14</v>
      </c>
      <c r="C2789" s="11">
        <v>3402.69</v>
      </c>
      <c r="D2789" s="9">
        <v>46</v>
      </c>
      <c r="E2789" s="12" t="s">
        <v>60</v>
      </c>
      <c r="F2789" s="9">
        <v>1</v>
      </c>
      <c r="G2789" s="9">
        <v>11.66</v>
      </c>
      <c r="H2789" s="13">
        <v>0.25719999999999998</v>
      </c>
      <c r="I2789" s="9" t="s">
        <v>16</v>
      </c>
      <c r="J2789" s="10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</row>
    <row r="2790" spans="1:27" ht="12.75">
      <c r="A2790" s="10">
        <v>45686</v>
      </c>
      <c r="B2790" s="9" t="s">
        <v>19</v>
      </c>
      <c r="C2790" s="11">
        <v>3658.92</v>
      </c>
      <c r="D2790" s="9">
        <v>42</v>
      </c>
      <c r="E2790" s="12" t="s">
        <v>439</v>
      </c>
      <c r="F2790" s="9">
        <v>0</v>
      </c>
      <c r="G2790" s="9">
        <v>9</v>
      </c>
      <c r="H2790" s="13">
        <v>0.26400000000000001</v>
      </c>
      <c r="I2790" s="9" t="s">
        <v>16</v>
      </c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</row>
    <row r="2791" spans="1:27" ht="12.75">
      <c r="A2791" s="10">
        <v>45686</v>
      </c>
      <c r="B2791" s="9" t="s">
        <v>9</v>
      </c>
      <c r="C2791" s="11">
        <v>2816.78</v>
      </c>
      <c r="D2791" s="9">
        <v>32</v>
      </c>
      <c r="E2791" s="12" t="s">
        <v>879</v>
      </c>
      <c r="F2791" s="9">
        <v>0</v>
      </c>
      <c r="G2791" s="9">
        <v>8</v>
      </c>
      <c r="H2791" s="13">
        <v>0.2717</v>
      </c>
      <c r="I2791" s="9" t="s">
        <v>11</v>
      </c>
      <c r="J2791" s="10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</row>
    <row r="2792" spans="1:27" ht="12.75">
      <c r="A2792" s="10">
        <v>45686</v>
      </c>
      <c r="B2792" s="9" t="s">
        <v>12</v>
      </c>
      <c r="C2792" s="11">
        <v>3040.89</v>
      </c>
      <c r="D2792" s="9">
        <v>38</v>
      </c>
      <c r="E2792" s="12" t="s">
        <v>880</v>
      </c>
      <c r="F2792" s="9">
        <v>0</v>
      </c>
      <c r="G2792" s="9">
        <v>8.66</v>
      </c>
      <c r="H2792" s="13">
        <v>0.2782</v>
      </c>
      <c r="I2792" s="9" t="s">
        <v>11</v>
      </c>
      <c r="J2792" s="10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</row>
    <row r="2793" spans="1:27" ht="12.75">
      <c r="A2793" s="10">
        <v>45686</v>
      </c>
      <c r="B2793" s="9" t="s">
        <v>45</v>
      </c>
      <c r="C2793" s="11">
        <v>3679.58</v>
      </c>
      <c r="D2793" s="9">
        <v>47</v>
      </c>
      <c r="E2793" s="12" t="s">
        <v>881</v>
      </c>
      <c r="F2793" s="9">
        <v>0</v>
      </c>
      <c r="G2793" s="9">
        <v>13.66</v>
      </c>
      <c r="H2793" s="13">
        <v>0.3009</v>
      </c>
      <c r="I2793" s="9" t="s">
        <v>11</v>
      </c>
      <c r="J2793" s="10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</row>
    <row r="2794" spans="1:27" ht="12.75">
      <c r="A2794" s="10">
        <v>45686</v>
      </c>
      <c r="B2794" s="9" t="s">
        <v>21</v>
      </c>
      <c r="C2794" s="11">
        <v>4090.7</v>
      </c>
      <c r="D2794" s="9">
        <v>42</v>
      </c>
      <c r="E2794" s="12" t="s">
        <v>882</v>
      </c>
      <c r="F2794" s="9">
        <v>0</v>
      </c>
      <c r="G2794" s="9">
        <v>7.4</v>
      </c>
      <c r="H2794" s="13">
        <v>0.3034</v>
      </c>
      <c r="I2794" s="9" t="s">
        <v>11</v>
      </c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</row>
    <row r="2795" spans="1:27" ht="12.75">
      <c r="A2795" s="10">
        <v>45686</v>
      </c>
      <c r="B2795" s="9" t="s">
        <v>43</v>
      </c>
      <c r="C2795" s="11">
        <v>3358.05</v>
      </c>
      <c r="D2795" s="9">
        <v>42</v>
      </c>
      <c r="E2795" s="12" t="s">
        <v>883</v>
      </c>
      <c r="F2795" s="9">
        <v>0</v>
      </c>
      <c r="G2795" s="9">
        <v>12.66</v>
      </c>
      <c r="H2795" s="13">
        <v>0.3175</v>
      </c>
      <c r="I2795" s="9" t="s">
        <v>11</v>
      </c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</row>
    <row r="2796" spans="1:27" ht="12.75">
      <c r="A2796" s="10">
        <v>45687</v>
      </c>
      <c r="B2796" s="9" t="s">
        <v>17</v>
      </c>
      <c r="C2796" s="11">
        <v>5280.8</v>
      </c>
      <c r="D2796" s="9">
        <v>61</v>
      </c>
      <c r="E2796" s="12" t="s">
        <v>625</v>
      </c>
      <c r="F2796" s="9">
        <v>2</v>
      </c>
      <c r="G2796" s="9">
        <v>10</v>
      </c>
      <c r="H2796" s="13">
        <v>0.24529999999999999</v>
      </c>
      <c r="I2796" s="9" t="s">
        <v>16</v>
      </c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</row>
    <row r="2797" spans="1:27" ht="12.75">
      <c r="A2797" s="10">
        <v>45687</v>
      </c>
      <c r="B2797" s="9" t="s">
        <v>12</v>
      </c>
      <c r="C2797" s="11">
        <v>4704.38</v>
      </c>
      <c r="D2797" s="9">
        <v>55</v>
      </c>
      <c r="E2797" s="12" t="s">
        <v>884</v>
      </c>
      <c r="F2797" s="9">
        <v>10</v>
      </c>
      <c r="G2797" s="9">
        <v>10.25</v>
      </c>
      <c r="H2797" s="13">
        <v>0.24740000000000001</v>
      </c>
      <c r="I2797" s="9" t="s">
        <v>11</v>
      </c>
      <c r="J2797" s="10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</row>
    <row r="2798" spans="1:27" ht="12.75">
      <c r="A2798" s="10">
        <v>45687</v>
      </c>
      <c r="B2798" s="9" t="s">
        <v>9</v>
      </c>
      <c r="C2798" s="11">
        <v>5569.27</v>
      </c>
      <c r="D2798" s="9">
        <v>55</v>
      </c>
      <c r="E2798" s="12" t="s">
        <v>463</v>
      </c>
      <c r="F2798" s="9">
        <v>0</v>
      </c>
      <c r="G2798" s="9">
        <v>13.33</v>
      </c>
      <c r="H2798" s="13">
        <v>0.26390000000000002</v>
      </c>
      <c r="I2798" s="9" t="s">
        <v>11</v>
      </c>
      <c r="J2798" s="10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</row>
    <row r="2799" spans="1:27" ht="12.75">
      <c r="A2799" s="10">
        <v>45687</v>
      </c>
      <c r="B2799" s="9" t="s">
        <v>19</v>
      </c>
      <c r="C2799" s="11">
        <v>3749.52</v>
      </c>
      <c r="D2799" s="9">
        <v>45</v>
      </c>
      <c r="E2799" s="12" t="s">
        <v>885</v>
      </c>
      <c r="F2799" s="9">
        <v>2</v>
      </c>
      <c r="G2799" s="9">
        <v>10</v>
      </c>
      <c r="H2799" s="13">
        <v>0.29749999999999999</v>
      </c>
      <c r="I2799" s="9" t="s">
        <v>16</v>
      </c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</row>
    <row r="2800" spans="1:27" ht="12.75">
      <c r="A2800" s="10">
        <v>45687</v>
      </c>
      <c r="B2800" s="9" t="s">
        <v>21</v>
      </c>
      <c r="C2800" s="11">
        <v>5025.54</v>
      </c>
      <c r="D2800" s="9">
        <v>53</v>
      </c>
      <c r="E2800" s="12" t="s">
        <v>886</v>
      </c>
      <c r="F2800" s="9">
        <v>0</v>
      </c>
      <c r="G2800" s="9">
        <v>10.4</v>
      </c>
      <c r="H2800" s="13">
        <v>0.3004</v>
      </c>
      <c r="I2800" s="9" t="s">
        <v>11</v>
      </c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</row>
    <row r="2801" spans="1:27" ht="12.75">
      <c r="A2801" s="10">
        <v>45687</v>
      </c>
      <c r="B2801" s="9" t="s">
        <v>14</v>
      </c>
      <c r="C2801" s="11">
        <v>4756.84</v>
      </c>
      <c r="D2801" s="9">
        <v>59</v>
      </c>
      <c r="E2801" s="12" t="s">
        <v>729</v>
      </c>
      <c r="F2801" s="9">
        <v>1</v>
      </c>
      <c r="G2801" s="9">
        <v>10.5</v>
      </c>
      <c r="H2801" s="13"/>
      <c r="I2801" s="9" t="s">
        <v>16</v>
      </c>
      <c r="J2801" s="10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 spans="1:27" ht="12.75">
      <c r="A2802" s="10">
        <v>45687</v>
      </c>
      <c r="B2802" s="9" t="s">
        <v>45</v>
      </c>
      <c r="C2802" s="11">
        <v>4691</v>
      </c>
      <c r="D2802" s="9">
        <v>54</v>
      </c>
      <c r="E2802" s="12" t="s">
        <v>244</v>
      </c>
      <c r="F2802" s="9">
        <v>0</v>
      </c>
      <c r="G2802" s="9">
        <v>12.5</v>
      </c>
      <c r="H2802" s="13"/>
      <c r="I2802" s="9" t="s">
        <v>11</v>
      </c>
      <c r="J2802" s="46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</row>
    <row r="2803" spans="1:27" ht="12.75">
      <c r="A2803" s="10">
        <v>45687</v>
      </c>
      <c r="B2803" s="9" t="s">
        <v>43</v>
      </c>
      <c r="C2803" s="11">
        <v>3990</v>
      </c>
      <c r="D2803" s="9">
        <v>52</v>
      </c>
      <c r="E2803" s="12" t="s">
        <v>845</v>
      </c>
      <c r="F2803" s="9">
        <v>0</v>
      </c>
      <c r="G2803" s="9">
        <v>11</v>
      </c>
      <c r="H2803" s="13"/>
      <c r="I2803" s="9" t="s">
        <v>11</v>
      </c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 spans="1:27" ht="12.75">
      <c r="A2804" s="10">
        <v>45688</v>
      </c>
      <c r="B2804" s="9" t="s">
        <v>12</v>
      </c>
      <c r="C2804" s="11">
        <v>7131.29</v>
      </c>
      <c r="D2804" s="9">
        <v>78</v>
      </c>
      <c r="E2804" s="12" t="s">
        <v>887</v>
      </c>
      <c r="F2804" s="9">
        <v>41</v>
      </c>
      <c r="G2804" s="9">
        <v>12.8</v>
      </c>
      <c r="H2804" s="13">
        <v>0.25829999999999997</v>
      </c>
      <c r="I2804" s="9" t="s">
        <v>11</v>
      </c>
      <c r="J2804" s="10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</row>
    <row r="2805" spans="1:27" ht="12.75">
      <c r="A2805" s="10">
        <v>45688</v>
      </c>
      <c r="B2805" s="9" t="s">
        <v>17</v>
      </c>
      <c r="C2805" s="11">
        <v>10347.280000000001</v>
      </c>
      <c r="D2805" s="9">
        <v>106</v>
      </c>
      <c r="E2805" s="12" t="s">
        <v>888</v>
      </c>
      <c r="F2805" s="9">
        <v>0</v>
      </c>
      <c r="G2805" s="9">
        <v>10.1</v>
      </c>
      <c r="H2805" s="13">
        <v>0.26640000000000003</v>
      </c>
      <c r="I2805" s="9" t="s">
        <v>16</v>
      </c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</row>
    <row r="2806" spans="1:27" ht="12.75">
      <c r="A2806" s="10">
        <v>45688</v>
      </c>
      <c r="B2806" s="9" t="s">
        <v>21</v>
      </c>
      <c r="C2806" s="11">
        <v>16065.4</v>
      </c>
      <c r="D2806" s="9">
        <v>165</v>
      </c>
      <c r="E2806" s="12" t="s">
        <v>889</v>
      </c>
      <c r="F2806" s="9">
        <v>91</v>
      </c>
      <c r="G2806" s="9">
        <v>18.329999999999998</v>
      </c>
      <c r="H2806" s="13">
        <v>0.2671</v>
      </c>
      <c r="I2806" s="9" t="s">
        <v>11</v>
      </c>
      <c r="J2806" s="9" t="s">
        <v>890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</row>
    <row r="2807" spans="1:27" ht="12.75">
      <c r="A2807" s="10">
        <v>45688</v>
      </c>
      <c r="B2807" s="9" t="s">
        <v>9</v>
      </c>
      <c r="C2807" s="11">
        <v>9036.5499999999993</v>
      </c>
      <c r="D2807" s="9">
        <v>89</v>
      </c>
      <c r="E2807" s="12" t="s">
        <v>891</v>
      </c>
      <c r="F2807" s="9">
        <v>6</v>
      </c>
      <c r="G2807" s="9">
        <v>15</v>
      </c>
      <c r="H2807" s="13">
        <v>0.26719999999999999</v>
      </c>
      <c r="I2807" s="9" t="s">
        <v>11</v>
      </c>
      <c r="J2807" s="10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</row>
    <row r="2808" spans="1:27" ht="12.75">
      <c r="A2808" s="10">
        <v>45688</v>
      </c>
      <c r="B2808" s="9" t="s">
        <v>43</v>
      </c>
      <c r="C2808" s="11">
        <v>11190.27</v>
      </c>
      <c r="D2808" s="9">
        <v>123</v>
      </c>
      <c r="E2808" s="12" t="s">
        <v>892</v>
      </c>
      <c r="F2808" s="9">
        <v>2</v>
      </c>
      <c r="G2808" s="9">
        <v>14.28</v>
      </c>
      <c r="H2808" s="13">
        <v>0.30780000000000002</v>
      </c>
      <c r="I2808" s="9" t="s">
        <v>11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</row>
    <row r="2809" spans="1:27" ht="12.75">
      <c r="A2809" s="10">
        <v>45688</v>
      </c>
      <c r="B2809" s="9" t="s">
        <v>45</v>
      </c>
      <c r="C2809" s="11">
        <v>12955.18</v>
      </c>
      <c r="D2809" s="9">
        <v>133</v>
      </c>
      <c r="E2809" s="12" t="s">
        <v>893</v>
      </c>
      <c r="F2809" s="9">
        <v>4</v>
      </c>
      <c r="G2809" s="9">
        <v>14.12</v>
      </c>
      <c r="H2809" s="13">
        <v>0.31330000000000002</v>
      </c>
      <c r="I2809" s="9" t="s">
        <v>11</v>
      </c>
      <c r="J2809" s="10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</row>
    <row r="2810" spans="1:27" ht="12.75">
      <c r="A2810" s="10">
        <v>45688</v>
      </c>
      <c r="B2810" s="9" t="s">
        <v>14</v>
      </c>
      <c r="C2810" s="11">
        <v>7502.56</v>
      </c>
      <c r="D2810" s="9">
        <v>84</v>
      </c>
      <c r="E2810" s="12" t="s">
        <v>894</v>
      </c>
      <c r="F2810" s="9">
        <v>29</v>
      </c>
      <c r="G2810" s="9">
        <v>15.25</v>
      </c>
      <c r="H2810" s="13">
        <v>0.31890000000000002</v>
      </c>
      <c r="I2810" s="9" t="s">
        <v>16</v>
      </c>
      <c r="J2810" s="10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</row>
    <row r="2811" spans="1:27" ht="12.75">
      <c r="A2811" s="10">
        <v>45688</v>
      </c>
      <c r="B2811" s="9" t="s">
        <v>19</v>
      </c>
      <c r="C2811" s="11">
        <v>7554.72</v>
      </c>
      <c r="D2811" s="9">
        <v>85</v>
      </c>
      <c r="E2811" s="12" t="s">
        <v>895</v>
      </c>
      <c r="F2811" s="9">
        <v>14</v>
      </c>
      <c r="G2811" s="9">
        <v>12.2</v>
      </c>
      <c r="H2811" s="13"/>
      <c r="I2811" s="9" t="s">
        <v>16</v>
      </c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</row>
    <row r="2812" spans="1:27" ht="12.75">
      <c r="A2812" s="10">
        <v>45689</v>
      </c>
      <c r="B2812" s="9" t="s">
        <v>17</v>
      </c>
      <c r="C2812" s="11">
        <v>7861.1</v>
      </c>
      <c r="D2812" s="9">
        <v>87</v>
      </c>
      <c r="E2812" s="12" t="s">
        <v>896</v>
      </c>
      <c r="F2812" s="9">
        <v>1</v>
      </c>
      <c r="G2812" s="9">
        <v>8.5</v>
      </c>
      <c r="H2812" s="13">
        <v>0.2482</v>
      </c>
      <c r="I2812" s="9" t="s">
        <v>16</v>
      </c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</row>
    <row r="2813" spans="1:27" ht="12.75">
      <c r="A2813" s="10">
        <v>45689</v>
      </c>
      <c r="B2813" s="9" t="s">
        <v>12</v>
      </c>
      <c r="C2813" s="11">
        <v>8270.59</v>
      </c>
      <c r="D2813" s="9">
        <v>86</v>
      </c>
      <c r="E2813" s="12" t="s">
        <v>897</v>
      </c>
      <c r="F2813" s="9">
        <v>17</v>
      </c>
      <c r="G2813" s="9">
        <v>15.4</v>
      </c>
      <c r="H2813" s="13">
        <v>0.25530000000000003</v>
      </c>
      <c r="I2813" s="9" t="s">
        <v>11</v>
      </c>
      <c r="J2813" s="10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</row>
    <row r="2814" spans="1:27" ht="12.75">
      <c r="A2814" s="10">
        <v>45689</v>
      </c>
      <c r="B2814" s="9" t="s">
        <v>9</v>
      </c>
      <c r="C2814" s="11">
        <v>9656.24</v>
      </c>
      <c r="D2814" s="9">
        <v>89</v>
      </c>
      <c r="E2814" s="12" t="s">
        <v>729</v>
      </c>
      <c r="F2814" s="9">
        <v>4</v>
      </c>
      <c r="G2814" s="9">
        <v>14.8</v>
      </c>
      <c r="H2814" s="13">
        <v>0.2586</v>
      </c>
      <c r="I2814" s="9" t="s">
        <v>11</v>
      </c>
      <c r="J2814" s="10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</row>
    <row r="2815" spans="1:27" ht="12.75">
      <c r="A2815" s="10">
        <v>45689</v>
      </c>
      <c r="B2815" s="9" t="s">
        <v>21</v>
      </c>
      <c r="C2815" s="11">
        <v>13616.58</v>
      </c>
      <c r="D2815" s="9">
        <v>132</v>
      </c>
      <c r="E2815" s="12" t="s">
        <v>898</v>
      </c>
      <c r="F2815" s="9">
        <v>2</v>
      </c>
      <c r="G2815" s="9">
        <v>13.7</v>
      </c>
      <c r="H2815" s="13">
        <v>0.2666</v>
      </c>
      <c r="I2815" s="9" t="s">
        <v>11</v>
      </c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</row>
    <row r="2816" spans="1:27" ht="12.75">
      <c r="A2816" s="10">
        <v>45689</v>
      </c>
      <c r="B2816" s="9" t="s">
        <v>43</v>
      </c>
      <c r="C2816" s="11">
        <v>12239.12</v>
      </c>
      <c r="D2816" s="9">
        <v>137</v>
      </c>
      <c r="E2816" s="12" t="s">
        <v>303</v>
      </c>
      <c r="F2816" s="9">
        <v>27</v>
      </c>
      <c r="G2816" s="9">
        <v>13.62</v>
      </c>
      <c r="H2816" s="13">
        <v>0.30709999999999998</v>
      </c>
      <c r="I2816" s="9" t="s">
        <v>11</v>
      </c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</row>
    <row r="2817" spans="1:27" ht="12.75">
      <c r="A2817" s="10">
        <v>45689</v>
      </c>
      <c r="B2817" s="9" t="s">
        <v>45</v>
      </c>
      <c r="C2817" s="11">
        <v>11133.26</v>
      </c>
      <c r="D2817" s="9">
        <v>119</v>
      </c>
      <c r="E2817" s="12" t="s">
        <v>899</v>
      </c>
      <c r="F2817" s="9">
        <v>16</v>
      </c>
      <c r="G2817" s="9">
        <v>12.12</v>
      </c>
      <c r="H2817" s="13">
        <v>0.30809999999999998</v>
      </c>
      <c r="I2817" s="9" t="s">
        <v>11</v>
      </c>
      <c r="J2817" s="10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</row>
    <row r="2818" spans="1:27" ht="12.75">
      <c r="A2818" s="10">
        <v>45689</v>
      </c>
      <c r="B2818" s="9" t="s">
        <v>14</v>
      </c>
      <c r="C2818" s="11">
        <v>8116.05</v>
      </c>
      <c r="D2818" s="9">
        <v>87</v>
      </c>
      <c r="E2818" s="12" t="s">
        <v>900</v>
      </c>
      <c r="F2818" s="9">
        <v>1</v>
      </c>
      <c r="G2818" s="9">
        <v>11.16</v>
      </c>
      <c r="H2818" s="13"/>
      <c r="I2818" s="9" t="s">
        <v>16</v>
      </c>
      <c r="J2818" s="10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</row>
    <row r="2819" spans="1:27" ht="12.75">
      <c r="A2819" s="10">
        <v>45689</v>
      </c>
      <c r="B2819" s="9" t="s">
        <v>19</v>
      </c>
      <c r="C2819" s="11">
        <v>7326.42</v>
      </c>
      <c r="D2819" s="9">
        <v>84</v>
      </c>
      <c r="E2819" s="12" t="s">
        <v>901</v>
      </c>
      <c r="F2819" s="9">
        <v>21</v>
      </c>
      <c r="G2819" s="9">
        <v>10.199999999999999</v>
      </c>
      <c r="H2819" s="13"/>
      <c r="I2819" s="9" t="s">
        <v>16</v>
      </c>
      <c r="J2819" s="9" t="s">
        <v>902</v>
      </c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</row>
    <row r="2820" spans="1:27" ht="12.75">
      <c r="A2820" s="10">
        <v>45690</v>
      </c>
      <c r="B2820" s="9" t="s">
        <v>12</v>
      </c>
      <c r="C2820" s="11">
        <v>5756.59</v>
      </c>
      <c r="D2820" s="9">
        <v>67</v>
      </c>
      <c r="E2820" s="12" t="s">
        <v>903</v>
      </c>
      <c r="F2820" s="9">
        <v>3</v>
      </c>
      <c r="G2820" s="9">
        <v>10.8</v>
      </c>
      <c r="H2820" s="13">
        <v>0.2424</v>
      </c>
      <c r="I2820" s="9" t="s">
        <v>11</v>
      </c>
      <c r="J2820" s="10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</row>
    <row r="2821" spans="1:27" ht="12.75">
      <c r="A2821" s="10">
        <v>45690</v>
      </c>
      <c r="B2821" s="9" t="s">
        <v>17</v>
      </c>
      <c r="C2821" s="11">
        <v>9681.3799999999992</v>
      </c>
      <c r="D2821" s="9">
        <v>119</v>
      </c>
      <c r="E2821" s="12" t="s">
        <v>683</v>
      </c>
      <c r="F2821" s="9">
        <v>1</v>
      </c>
      <c r="G2821" s="9">
        <v>9.1</v>
      </c>
      <c r="H2821" s="13">
        <v>0.24440000000000001</v>
      </c>
      <c r="I2821" s="9" t="s">
        <v>16</v>
      </c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</row>
    <row r="2822" spans="1:27" ht="12.75">
      <c r="A2822" s="10">
        <v>45690</v>
      </c>
      <c r="B2822" s="9" t="s">
        <v>9</v>
      </c>
      <c r="C2822" s="11">
        <v>6708.91</v>
      </c>
      <c r="D2822" s="9">
        <v>72</v>
      </c>
      <c r="E2822" s="12" t="s">
        <v>904</v>
      </c>
      <c r="F2822" s="9">
        <v>0</v>
      </c>
      <c r="G2822" s="9">
        <v>12.8</v>
      </c>
      <c r="H2822" s="13">
        <v>0.25190000000000001</v>
      </c>
      <c r="I2822" s="9" t="s">
        <v>11</v>
      </c>
      <c r="J2822" s="10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</row>
    <row r="2823" spans="1:27" ht="12.75">
      <c r="A2823" s="10">
        <v>45690</v>
      </c>
      <c r="B2823" s="9" t="s">
        <v>21</v>
      </c>
      <c r="C2823" s="11">
        <v>8872.57</v>
      </c>
      <c r="D2823" s="9">
        <v>97</v>
      </c>
      <c r="E2823" s="12" t="s">
        <v>611</v>
      </c>
      <c r="F2823" s="9">
        <v>4</v>
      </c>
      <c r="G2823" s="9">
        <v>11.78</v>
      </c>
      <c r="H2823" s="13">
        <v>0.25369999999999998</v>
      </c>
      <c r="I2823" s="9" t="s">
        <v>11</v>
      </c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</row>
    <row r="2824" spans="1:27" ht="12.75">
      <c r="A2824" s="10">
        <v>45690</v>
      </c>
      <c r="B2824" s="9" t="s">
        <v>14</v>
      </c>
      <c r="C2824" s="11">
        <v>6935.02</v>
      </c>
      <c r="D2824" s="9">
        <v>88</v>
      </c>
      <c r="E2824" s="12" t="s">
        <v>638</v>
      </c>
      <c r="F2824" s="9">
        <v>12</v>
      </c>
      <c r="G2824" s="9">
        <v>12.2</v>
      </c>
      <c r="H2824" s="13">
        <v>0.26540000000000002</v>
      </c>
      <c r="I2824" s="9" t="s">
        <v>16</v>
      </c>
      <c r="J2824" s="10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</row>
    <row r="2825" spans="1:27" ht="12.75">
      <c r="A2825" s="10">
        <v>45690</v>
      </c>
      <c r="B2825" s="9" t="s">
        <v>19</v>
      </c>
      <c r="C2825" s="11">
        <v>9190.85</v>
      </c>
      <c r="D2825" s="9">
        <v>109</v>
      </c>
      <c r="E2825" s="12" t="s">
        <v>905</v>
      </c>
      <c r="F2825" s="9">
        <v>31</v>
      </c>
      <c r="G2825" s="9">
        <v>12.16</v>
      </c>
      <c r="H2825" s="13">
        <v>0.26700000000000002</v>
      </c>
      <c r="I2825" s="9" t="s">
        <v>16</v>
      </c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</row>
    <row r="2826" spans="1:27" ht="12.75">
      <c r="A2826" s="10">
        <v>45690</v>
      </c>
      <c r="B2826" s="9" t="s">
        <v>43</v>
      </c>
      <c r="C2826" s="11">
        <v>7416.91</v>
      </c>
      <c r="D2826" s="9">
        <v>87</v>
      </c>
      <c r="E2826" s="12" t="s">
        <v>816</v>
      </c>
      <c r="F2826" s="9">
        <v>0</v>
      </c>
      <c r="G2826" s="9">
        <v>9.42</v>
      </c>
      <c r="H2826" s="13">
        <v>0.29249999999999998</v>
      </c>
      <c r="I2826" s="9" t="s">
        <v>11</v>
      </c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</row>
    <row r="2827" spans="1:27" ht="12.75">
      <c r="A2827" s="10">
        <v>45690</v>
      </c>
      <c r="B2827" s="9" t="s">
        <v>45</v>
      </c>
      <c r="C2827" s="11">
        <v>7050</v>
      </c>
      <c r="D2827" s="9">
        <v>85</v>
      </c>
      <c r="E2827" s="12" t="s">
        <v>654</v>
      </c>
      <c r="F2827" s="9">
        <v>1</v>
      </c>
      <c r="G2827" s="9">
        <v>12.16</v>
      </c>
      <c r="H2827" s="13">
        <v>0.30620000000000003</v>
      </c>
      <c r="I2827" s="9" t="s">
        <v>11</v>
      </c>
      <c r="J2827" s="10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</row>
    <row r="2828" spans="1:27" ht="12.75">
      <c r="A2828" s="10">
        <v>45691</v>
      </c>
      <c r="B2828" s="9" t="s">
        <v>12</v>
      </c>
      <c r="C2828" s="11">
        <v>2021.24</v>
      </c>
      <c r="D2828" s="9">
        <v>22</v>
      </c>
      <c r="E2828" s="12" t="s">
        <v>22</v>
      </c>
      <c r="F2828" s="9">
        <v>0</v>
      </c>
      <c r="G2828" s="9">
        <v>10</v>
      </c>
      <c r="H2828" s="13">
        <v>0.23810000000000001</v>
      </c>
      <c r="I2828" s="9" t="s">
        <v>11</v>
      </c>
      <c r="J2828" s="10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</row>
    <row r="2829" spans="1:27" ht="12.75">
      <c r="A2829" s="10">
        <v>45691</v>
      </c>
      <c r="B2829" s="9" t="s">
        <v>17</v>
      </c>
      <c r="C2829" s="11">
        <v>2029.76</v>
      </c>
      <c r="D2829" s="9">
        <v>26</v>
      </c>
      <c r="E2829" s="12" t="s">
        <v>906</v>
      </c>
      <c r="F2829" s="9">
        <v>0</v>
      </c>
      <c r="G2829" s="9">
        <v>4.25</v>
      </c>
      <c r="H2829" s="13">
        <v>0.2666</v>
      </c>
      <c r="I2829" s="9" t="s">
        <v>16</v>
      </c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</row>
    <row r="2830" spans="1:27" ht="12.75">
      <c r="A2830" s="10">
        <v>45691</v>
      </c>
      <c r="B2830" s="9" t="s">
        <v>19</v>
      </c>
      <c r="C2830" s="11">
        <v>3254.44</v>
      </c>
      <c r="D2830" s="9">
        <v>35</v>
      </c>
      <c r="E2830" s="12" t="s">
        <v>907</v>
      </c>
      <c r="F2830" s="9">
        <v>1</v>
      </c>
      <c r="G2830" s="9">
        <v>7.66</v>
      </c>
      <c r="H2830" s="13">
        <v>0.28139999999999998</v>
      </c>
      <c r="I2830" s="9" t="s">
        <v>16</v>
      </c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</row>
    <row r="2831" spans="1:27" ht="12.75">
      <c r="A2831" s="10">
        <v>45691</v>
      </c>
      <c r="B2831" s="9" t="s">
        <v>21</v>
      </c>
      <c r="C2831" s="11">
        <v>5360.12</v>
      </c>
      <c r="D2831" s="9">
        <v>56</v>
      </c>
      <c r="E2831" s="12" t="s">
        <v>606</v>
      </c>
      <c r="F2831" s="9">
        <v>2</v>
      </c>
      <c r="G2831" s="9">
        <v>15</v>
      </c>
      <c r="H2831" s="13">
        <v>0.28920000000000001</v>
      </c>
      <c r="I2831" s="9" t="s">
        <v>11</v>
      </c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</row>
    <row r="2832" spans="1:27" ht="12.75">
      <c r="A2832" s="10">
        <v>45691</v>
      </c>
      <c r="B2832" s="9" t="s">
        <v>9</v>
      </c>
      <c r="C2832" s="11">
        <v>1751.94</v>
      </c>
      <c r="D2832" s="9">
        <v>18</v>
      </c>
      <c r="E2832" s="12" t="s">
        <v>908</v>
      </c>
      <c r="F2832" s="9">
        <v>0</v>
      </c>
      <c r="G2832" s="9">
        <v>7.5</v>
      </c>
      <c r="H2832" s="13">
        <v>0.30030000000000001</v>
      </c>
      <c r="I2832" s="9" t="s">
        <v>11</v>
      </c>
      <c r="J2832" s="10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</row>
    <row r="2833" spans="1:27" ht="12.75">
      <c r="A2833" s="10">
        <v>45691</v>
      </c>
      <c r="B2833" s="9" t="s">
        <v>43</v>
      </c>
      <c r="C2833" s="11">
        <v>3562.99</v>
      </c>
      <c r="D2833" s="9">
        <v>39</v>
      </c>
      <c r="E2833" s="12" t="s">
        <v>58</v>
      </c>
      <c r="F2833" s="9">
        <v>0</v>
      </c>
      <c r="G2833" s="9">
        <v>10</v>
      </c>
      <c r="H2833" s="13">
        <v>0.31419999999999998</v>
      </c>
      <c r="I2833" s="9" t="s">
        <v>11</v>
      </c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</row>
    <row r="2834" spans="1:27" ht="12.75">
      <c r="A2834" s="10">
        <v>45691</v>
      </c>
      <c r="B2834" s="9" t="s">
        <v>45</v>
      </c>
      <c r="C2834" s="11">
        <v>2683.09</v>
      </c>
      <c r="D2834" s="9">
        <v>32</v>
      </c>
      <c r="E2834" s="12" t="s">
        <v>909</v>
      </c>
      <c r="F2834" s="9">
        <v>0</v>
      </c>
      <c r="G2834" s="9">
        <v>8.66</v>
      </c>
      <c r="H2834" s="13">
        <v>0.32</v>
      </c>
      <c r="I2834" s="9" t="s">
        <v>11</v>
      </c>
      <c r="J2834" s="10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</row>
    <row r="2835" spans="1:27" ht="12.75">
      <c r="A2835" s="10">
        <v>45691</v>
      </c>
      <c r="B2835" s="9" t="s">
        <v>14</v>
      </c>
      <c r="C2835" s="11">
        <v>2496.92</v>
      </c>
      <c r="D2835" s="9">
        <v>33</v>
      </c>
      <c r="E2835" s="12" t="s">
        <v>910</v>
      </c>
      <c r="F2835" s="9">
        <v>0</v>
      </c>
      <c r="G2835" s="9">
        <v>9</v>
      </c>
      <c r="H2835" s="13"/>
      <c r="I2835" s="9" t="s">
        <v>16</v>
      </c>
      <c r="J2835" s="10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</row>
    <row r="2836" spans="1:27" ht="12.75">
      <c r="A2836" s="10">
        <v>45692</v>
      </c>
      <c r="B2836" s="9" t="s">
        <v>17</v>
      </c>
      <c r="C2836" s="11">
        <v>4439.38</v>
      </c>
      <c r="D2836" s="9">
        <v>51</v>
      </c>
      <c r="E2836" s="12" t="s">
        <v>780</v>
      </c>
      <c r="F2836" s="9">
        <v>2</v>
      </c>
      <c r="G2836" s="9">
        <v>7.2</v>
      </c>
      <c r="H2836" s="13">
        <v>0.2429</v>
      </c>
      <c r="I2836" s="9" t="s">
        <v>16</v>
      </c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</row>
    <row r="2837" spans="1:27" ht="12.75">
      <c r="A2837" s="10">
        <v>45692</v>
      </c>
      <c r="B2837" s="9" t="s">
        <v>14</v>
      </c>
      <c r="C2837" s="11">
        <v>2966.98</v>
      </c>
      <c r="D2837" s="9">
        <v>40</v>
      </c>
      <c r="E2837" s="12" t="s">
        <v>807</v>
      </c>
      <c r="F2837" s="9">
        <v>0</v>
      </c>
      <c r="G2837" s="9">
        <v>9.66</v>
      </c>
      <c r="H2837" s="13">
        <v>0.27560000000000001</v>
      </c>
      <c r="I2837" s="9" t="s">
        <v>16</v>
      </c>
      <c r="J2837" s="10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</row>
    <row r="2838" spans="1:27" ht="12.75">
      <c r="A2838" s="10">
        <v>45692</v>
      </c>
      <c r="B2838" s="9" t="s">
        <v>19</v>
      </c>
      <c r="C2838" s="11">
        <v>3710.51</v>
      </c>
      <c r="D2838" s="9">
        <v>48</v>
      </c>
      <c r="E2838" s="12" t="s">
        <v>911</v>
      </c>
      <c r="F2838" s="9">
        <v>3</v>
      </c>
      <c r="G2838" s="9">
        <v>8</v>
      </c>
      <c r="H2838" s="13">
        <v>0.28739999999999999</v>
      </c>
      <c r="I2838" s="9" t="s">
        <v>16</v>
      </c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</row>
    <row r="2839" spans="1:27" ht="12.75">
      <c r="A2839" s="10">
        <v>45692</v>
      </c>
      <c r="B2839" s="9" t="s">
        <v>21</v>
      </c>
      <c r="C2839" s="11">
        <v>6103.97</v>
      </c>
      <c r="D2839" s="9">
        <v>61</v>
      </c>
      <c r="E2839" s="12" t="s">
        <v>912</v>
      </c>
      <c r="F2839" s="9">
        <v>0</v>
      </c>
      <c r="G2839" s="9">
        <v>12</v>
      </c>
      <c r="H2839" s="13">
        <v>0.2888</v>
      </c>
      <c r="I2839" s="9" t="s">
        <v>11</v>
      </c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</row>
    <row r="2840" spans="1:27" ht="12.75">
      <c r="A2840" s="10">
        <v>45692</v>
      </c>
      <c r="B2840" s="9" t="s">
        <v>9</v>
      </c>
      <c r="C2840" s="11">
        <v>3169.62</v>
      </c>
      <c r="D2840" s="9">
        <v>37</v>
      </c>
      <c r="E2840" s="12" t="s">
        <v>82</v>
      </c>
      <c r="F2840" s="9">
        <v>0</v>
      </c>
      <c r="G2840" s="9">
        <v>10</v>
      </c>
      <c r="H2840" s="13">
        <v>0.3014</v>
      </c>
      <c r="I2840" s="9" t="s">
        <v>11</v>
      </c>
      <c r="J2840" s="10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</row>
    <row r="2841" spans="1:27" ht="12.75">
      <c r="A2841" s="10">
        <v>45692</v>
      </c>
      <c r="B2841" s="9" t="s">
        <v>12</v>
      </c>
      <c r="C2841" s="11">
        <v>3297.06</v>
      </c>
      <c r="D2841" s="9">
        <v>35</v>
      </c>
      <c r="E2841" s="12" t="s">
        <v>23</v>
      </c>
      <c r="F2841" s="9">
        <v>0</v>
      </c>
      <c r="G2841" s="9">
        <v>6</v>
      </c>
      <c r="H2841" s="13">
        <v>0.30590000000000001</v>
      </c>
      <c r="I2841" s="9" t="s">
        <v>11</v>
      </c>
      <c r="J2841" s="10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</row>
    <row r="2842" spans="1:27" ht="12.75">
      <c r="A2842" s="10">
        <v>45692</v>
      </c>
      <c r="B2842" s="9" t="s">
        <v>43</v>
      </c>
      <c r="C2842" s="11">
        <v>4190.25</v>
      </c>
      <c r="D2842" s="9">
        <v>53</v>
      </c>
      <c r="E2842" s="12" t="s">
        <v>46</v>
      </c>
      <c r="F2842" s="9">
        <v>0</v>
      </c>
      <c r="G2842" s="9">
        <v>13</v>
      </c>
      <c r="H2842" s="13">
        <v>0.31530000000000002</v>
      </c>
      <c r="I2842" s="9" t="s">
        <v>11</v>
      </c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</row>
    <row r="2843" spans="1:27" ht="12.75">
      <c r="A2843" s="10">
        <v>45692</v>
      </c>
      <c r="B2843" s="9" t="s">
        <v>45</v>
      </c>
      <c r="C2843" s="11">
        <v>4092.43</v>
      </c>
      <c r="D2843" s="9">
        <v>43</v>
      </c>
      <c r="E2843" s="12" t="s">
        <v>913</v>
      </c>
      <c r="F2843" s="9">
        <v>0</v>
      </c>
      <c r="G2843" s="9">
        <v>12.66</v>
      </c>
      <c r="H2843" s="13">
        <v>0.32850000000000001</v>
      </c>
      <c r="I2843" s="9" t="s">
        <v>11</v>
      </c>
      <c r="J2843" s="10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</row>
    <row r="2844" spans="1:27" ht="12.75">
      <c r="A2844" s="10">
        <v>45693</v>
      </c>
      <c r="B2844" s="9" t="s">
        <v>12</v>
      </c>
      <c r="C2844" s="11">
        <v>3014.32</v>
      </c>
      <c r="D2844" s="9">
        <v>38</v>
      </c>
      <c r="E2844" s="12" t="s">
        <v>826</v>
      </c>
      <c r="F2844" s="9">
        <v>0</v>
      </c>
      <c r="G2844" s="9">
        <v>8</v>
      </c>
      <c r="H2844" s="13">
        <v>0.28410000000000002</v>
      </c>
      <c r="I2844" s="9" t="s">
        <v>11</v>
      </c>
      <c r="J2844" s="10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</row>
    <row r="2845" spans="1:27" ht="12.75">
      <c r="A2845" s="10">
        <v>45693</v>
      </c>
      <c r="B2845" s="9" t="s">
        <v>17</v>
      </c>
      <c r="C2845" s="11">
        <v>3694.84</v>
      </c>
      <c r="D2845" s="9">
        <v>36</v>
      </c>
      <c r="E2845" s="12" t="s">
        <v>433</v>
      </c>
      <c r="F2845" s="9">
        <v>0</v>
      </c>
      <c r="G2845" s="9">
        <v>7.2</v>
      </c>
      <c r="H2845" s="13">
        <v>0.28470000000000001</v>
      </c>
      <c r="I2845" s="9" t="s">
        <v>16</v>
      </c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</row>
    <row r="2846" spans="1:27" ht="12.75">
      <c r="A2846" s="10">
        <v>45693</v>
      </c>
      <c r="B2846" s="9" t="s">
        <v>19</v>
      </c>
      <c r="C2846" s="11">
        <v>2671</v>
      </c>
      <c r="D2846" s="9">
        <v>31</v>
      </c>
      <c r="E2846" s="12" t="s">
        <v>914</v>
      </c>
      <c r="F2846" s="9">
        <v>3</v>
      </c>
      <c r="G2846" s="9">
        <v>8</v>
      </c>
      <c r="H2846" s="13">
        <v>0.29320000000000002</v>
      </c>
      <c r="I2846" s="9" t="s">
        <v>16</v>
      </c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</row>
    <row r="2847" spans="1:27" ht="12.75">
      <c r="A2847" s="10">
        <v>45693</v>
      </c>
      <c r="B2847" s="9" t="s">
        <v>9</v>
      </c>
      <c r="C2847" s="11">
        <v>2753.25</v>
      </c>
      <c r="D2847" s="9">
        <v>35</v>
      </c>
      <c r="E2847" s="12" t="s">
        <v>842</v>
      </c>
      <c r="F2847" s="9">
        <v>0</v>
      </c>
      <c r="G2847" s="9">
        <v>9</v>
      </c>
      <c r="H2847" s="13">
        <v>0.3034</v>
      </c>
      <c r="I2847" s="9" t="s">
        <v>11</v>
      </c>
      <c r="J2847" s="10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</row>
    <row r="2848" spans="1:27" ht="12.75">
      <c r="A2848" s="10">
        <v>45693</v>
      </c>
      <c r="B2848" s="9" t="s">
        <v>14</v>
      </c>
      <c r="C2848" s="11">
        <v>3205.86</v>
      </c>
      <c r="D2848" s="9">
        <v>35</v>
      </c>
      <c r="E2848" s="12" t="s">
        <v>915</v>
      </c>
      <c r="F2848" s="9">
        <v>3</v>
      </c>
      <c r="G2848" s="9">
        <v>11.6</v>
      </c>
      <c r="H2848" s="13">
        <v>0.3044</v>
      </c>
      <c r="I2848" s="9" t="s">
        <v>16</v>
      </c>
      <c r="J2848" s="10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</row>
    <row r="2849" spans="1:27" ht="12.75">
      <c r="A2849" s="10">
        <v>45693</v>
      </c>
      <c r="B2849" s="9" t="s">
        <v>21</v>
      </c>
      <c r="C2849" s="11">
        <v>4736.33</v>
      </c>
      <c r="D2849" s="9">
        <v>50</v>
      </c>
      <c r="E2849" s="12" t="s">
        <v>916</v>
      </c>
      <c r="F2849" s="9">
        <v>0</v>
      </c>
      <c r="G2849" s="9">
        <v>9</v>
      </c>
      <c r="H2849" s="13">
        <v>0.31119999999999998</v>
      </c>
      <c r="I2849" s="9" t="s">
        <v>11</v>
      </c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</row>
    <row r="2850" spans="1:27" ht="12.75">
      <c r="A2850" s="10">
        <v>45693</v>
      </c>
      <c r="B2850" s="9" t="s">
        <v>45</v>
      </c>
      <c r="C2850" s="11">
        <v>4726.97</v>
      </c>
      <c r="D2850" s="9">
        <v>46</v>
      </c>
      <c r="E2850" s="12" t="s">
        <v>917</v>
      </c>
      <c r="F2850" s="9">
        <v>0</v>
      </c>
      <c r="G2850" s="9">
        <v>12.33</v>
      </c>
      <c r="H2850" s="13">
        <v>0.31490000000000001</v>
      </c>
      <c r="I2850" s="9" t="s">
        <v>11</v>
      </c>
      <c r="J2850" s="10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</row>
    <row r="2851" spans="1:27" ht="12.75">
      <c r="A2851" s="10">
        <v>45693</v>
      </c>
      <c r="B2851" s="9" t="s">
        <v>43</v>
      </c>
      <c r="C2851" s="11">
        <v>3302.78</v>
      </c>
      <c r="D2851" s="9">
        <v>40</v>
      </c>
      <c r="E2851" s="12" t="s">
        <v>918</v>
      </c>
      <c r="F2851" s="9">
        <v>0</v>
      </c>
      <c r="G2851" s="9">
        <v>8.25</v>
      </c>
      <c r="H2851" s="13"/>
      <c r="I2851" s="9" t="s">
        <v>11</v>
      </c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</row>
    <row r="2852" spans="1:27" ht="12.75">
      <c r="A2852" s="10">
        <v>45694</v>
      </c>
      <c r="B2852" s="9" t="s">
        <v>17</v>
      </c>
      <c r="C2852" s="11">
        <v>2391.0700000000002</v>
      </c>
      <c r="D2852" s="9">
        <v>35</v>
      </c>
      <c r="E2852" s="12" t="s">
        <v>919</v>
      </c>
      <c r="F2852" s="9">
        <v>0</v>
      </c>
      <c r="G2852" s="9">
        <v>7.33</v>
      </c>
      <c r="H2852" s="13">
        <v>0.25890000000000002</v>
      </c>
      <c r="I2852" s="9" t="s">
        <v>16</v>
      </c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</row>
    <row r="2853" spans="1:27" ht="12.75">
      <c r="A2853" s="10">
        <v>45694</v>
      </c>
      <c r="B2853" s="9" t="s">
        <v>19</v>
      </c>
      <c r="C2853" s="11">
        <v>3594.58</v>
      </c>
      <c r="D2853" s="9">
        <v>35</v>
      </c>
      <c r="E2853" s="12" t="s">
        <v>919</v>
      </c>
      <c r="F2853" s="9">
        <v>0</v>
      </c>
      <c r="G2853" s="9">
        <v>7.33</v>
      </c>
      <c r="H2853" s="13">
        <v>0.27839999999999998</v>
      </c>
      <c r="I2853" s="9" t="s">
        <v>16</v>
      </c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</row>
    <row r="2854" spans="1:27" ht="12.75">
      <c r="A2854" s="10">
        <v>45694</v>
      </c>
      <c r="B2854" s="9" t="s">
        <v>9</v>
      </c>
      <c r="C2854" s="11">
        <v>4068.85</v>
      </c>
      <c r="D2854" s="9">
        <v>40</v>
      </c>
      <c r="E2854" s="12" t="s">
        <v>920</v>
      </c>
      <c r="F2854" s="9">
        <v>0</v>
      </c>
      <c r="G2854" s="9">
        <v>8.5</v>
      </c>
      <c r="H2854" s="13">
        <v>0.27889999999999998</v>
      </c>
      <c r="I2854" s="9" t="s">
        <v>11</v>
      </c>
      <c r="J2854" s="10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</row>
    <row r="2855" spans="1:27" ht="12.75">
      <c r="A2855" s="10">
        <v>45694</v>
      </c>
      <c r="B2855" s="9" t="s">
        <v>14</v>
      </c>
      <c r="C2855" s="11">
        <v>4049.4</v>
      </c>
      <c r="D2855" s="9">
        <v>51</v>
      </c>
      <c r="E2855" s="12" t="s">
        <v>921</v>
      </c>
      <c r="F2855" s="9">
        <v>1</v>
      </c>
      <c r="G2855" s="9">
        <v>10.25</v>
      </c>
      <c r="H2855" s="13">
        <v>0.28739999999999999</v>
      </c>
      <c r="I2855" s="9" t="s">
        <v>16</v>
      </c>
      <c r="J2855" s="10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</row>
    <row r="2856" spans="1:27" ht="12.75">
      <c r="A2856" s="10">
        <v>45694</v>
      </c>
      <c r="B2856" s="9" t="s">
        <v>21</v>
      </c>
      <c r="C2856" s="11">
        <v>6522.8</v>
      </c>
      <c r="D2856" s="9">
        <v>72</v>
      </c>
      <c r="E2856" s="12" t="s">
        <v>922</v>
      </c>
      <c r="F2856" s="9">
        <v>7</v>
      </c>
      <c r="G2856" s="9">
        <v>14.4</v>
      </c>
      <c r="H2856" s="13">
        <v>0.28949999999999998</v>
      </c>
      <c r="I2856" s="9" t="s">
        <v>11</v>
      </c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</row>
    <row r="2857" spans="1:27" ht="12.75">
      <c r="A2857" s="10">
        <v>45694</v>
      </c>
      <c r="B2857" s="9" t="s">
        <v>45</v>
      </c>
      <c r="C2857" s="11">
        <v>6050.65</v>
      </c>
      <c r="D2857" s="9">
        <v>67</v>
      </c>
      <c r="E2857" s="12" t="s">
        <v>816</v>
      </c>
      <c r="F2857" s="9">
        <v>0</v>
      </c>
      <c r="G2857" s="9">
        <v>14</v>
      </c>
      <c r="H2857" s="13">
        <v>0.30609999999999998</v>
      </c>
      <c r="I2857" s="9" t="s">
        <v>11</v>
      </c>
      <c r="J2857" s="10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</row>
    <row r="2858" spans="1:27" ht="12.75">
      <c r="A2858" s="10">
        <v>45694</v>
      </c>
      <c r="B2858" s="9" t="s">
        <v>12</v>
      </c>
      <c r="C2858" s="11">
        <v>4108.16</v>
      </c>
      <c r="D2858" s="9">
        <v>51</v>
      </c>
      <c r="E2858" s="12" t="s">
        <v>691</v>
      </c>
      <c r="F2858" s="9">
        <v>2</v>
      </c>
      <c r="G2858" s="9">
        <v>11.67</v>
      </c>
      <c r="H2858" s="13">
        <v>0.31069999999999998</v>
      </c>
      <c r="I2858" s="9" t="s">
        <v>11</v>
      </c>
      <c r="J2858" s="10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</row>
    <row r="2859" spans="1:27" ht="12.75">
      <c r="A2859" s="10">
        <v>45694</v>
      </c>
      <c r="B2859" s="9" t="s">
        <v>43</v>
      </c>
      <c r="C2859" s="11">
        <v>4758.1899999999996</v>
      </c>
      <c r="D2859" s="9">
        <v>58</v>
      </c>
      <c r="E2859" s="12" t="s">
        <v>923</v>
      </c>
      <c r="F2859" s="9">
        <v>0</v>
      </c>
      <c r="G2859" s="9">
        <v>12</v>
      </c>
      <c r="H2859" s="13">
        <v>0.32029999999999997</v>
      </c>
      <c r="I2859" s="9" t="s">
        <v>11</v>
      </c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</row>
    <row r="2860" spans="1:27" ht="12.75">
      <c r="A2860" s="10">
        <v>45695</v>
      </c>
      <c r="B2860" s="9" t="s">
        <v>14</v>
      </c>
      <c r="C2860" s="11">
        <v>6490.78</v>
      </c>
      <c r="D2860" s="9">
        <v>74</v>
      </c>
      <c r="E2860" s="12" t="s">
        <v>924</v>
      </c>
      <c r="F2860" s="9">
        <v>4</v>
      </c>
      <c r="G2860" s="9">
        <v>9</v>
      </c>
      <c r="H2860" s="13">
        <v>0.2591</v>
      </c>
      <c r="I2860" s="9" t="s">
        <v>16</v>
      </c>
      <c r="J2860" s="10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</row>
    <row r="2861" spans="1:27" ht="12.75">
      <c r="A2861" s="10">
        <v>45695</v>
      </c>
      <c r="B2861" s="9" t="s">
        <v>9</v>
      </c>
      <c r="C2861" s="11">
        <v>6521.06</v>
      </c>
      <c r="D2861" s="9">
        <v>69</v>
      </c>
      <c r="E2861" s="12" t="s">
        <v>925</v>
      </c>
      <c r="F2861" s="9">
        <v>0</v>
      </c>
      <c r="G2861" s="9">
        <v>11.8</v>
      </c>
      <c r="H2861" s="13">
        <v>0.26600000000000001</v>
      </c>
      <c r="I2861" s="9" t="s">
        <v>11</v>
      </c>
      <c r="J2861" s="10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</row>
    <row r="2862" spans="1:27" ht="12.75">
      <c r="A2862" s="10">
        <v>45695</v>
      </c>
      <c r="B2862" s="9" t="s">
        <v>12</v>
      </c>
      <c r="C2862" s="11">
        <v>6037.98</v>
      </c>
      <c r="D2862" s="9">
        <v>65</v>
      </c>
      <c r="E2862" s="12" t="s">
        <v>926</v>
      </c>
      <c r="F2862" s="9">
        <v>0</v>
      </c>
      <c r="G2862" s="9">
        <v>10</v>
      </c>
      <c r="H2862" s="13">
        <v>0.27039999999999997</v>
      </c>
      <c r="I2862" s="9" t="s">
        <v>11</v>
      </c>
      <c r="J2862" s="10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</row>
    <row r="2863" spans="1:27" ht="12.75">
      <c r="A2863" s="10">
        <v>45695</v>
      </c>
      <c r="B2863" s="9" t="s">
        <v>21</v>
      </c>
      <c r="C2863" s="11">
        <v>10773.25</v>
      </c>
      <c r="D2863" s="9">
        <v>114</v>
      </c>
      <c r="E2863" s="12" t="s">
        <v>927</v>
      </c>
      <c r="F2863" s="9">
        <v>0</v>
      </c>
      <c r="G2863" s="9">
        <v>11.1</v>
      </c>
      <c r="H2863" s="13">
        <v>0.27839999999999998</v>
      </c>
      <c r="I2863" s="9" t="s">
        <v>11</v>
      </c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</row>
    <row r="2864" spans="1:27" ht="12.75">
      <c r="A2864" s="10">
        <v>45695</v>
      </c>
      <c r="B2864" s="9" t="s">
        <v>19</v>
      </c>
      <c r="C2864" s="11">
        <v>5936.1</v>
      </c>
      <c r="D2864" s="9">
        <v>76</v>
      </c>
      <c r="E2864" s="12" t="s">
        <v>916</v>
      </c>
      <c r="F2864" s="9">
        <v>3</v>
      </c>
      <c r="G2864" s="9">
        <v>11.6</v>
      </c>
      <c r="H2864" s="13">
        <v>0.28539999999999999</v>
      </c>
      <c r="I2864" s="9" t="s">
        <v>16</v>
      </c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</row>
    <row r="2865" spans="1:27" ht="12.75">
      <c r="A2865" s="10">
        <v>45695</v>
      </c>
      <c r="B2865" s="9" t="s">
        <v>17</v>
      </c>
      <c r="C2865" s="11">
        <v>7433.9</v>
      </c>
      <c r="D2865" s="9">
        <v>88</v>
      </c>
      <c r="E2865" s="12" t="s">
        <v>842</v>
      </c>
      <c r="F2865" s="9">
        <v>2</v>
      </c>
      <c r="G2865" s="9">
        <v>10.28</v>
      </c>
      <c r="H2865" s="13">
        <v>0.29480000000000001</v>
      </c>
      <c r="I2865" s="9" t="s">
        <v>16</v>
      </c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</row>
    <row r="2866" spans="1:27" ht="12.75">
      <c r="A2866" s="10">
        <v>45695</v>
      </c>
      <c r="B2866" s="9" t="s">
        <v>45</v>
      </c>
      <c r="C2866" s="11">
        <v>9713.59</v>
      </c>
      <c r="D2866" s="9">
        <v>112</v>
      </c>
      <c r="E2866" s="12" t="s">
        <v>18</v>
      </c>
      <c r="F2866" s="9">
        <v>10</v>
      </c>
      <c r="G2866" s="9">
        <v>11.5</v>
      </c>
      <c r="H2866" s="13">
        <v>0.30149999999999999</v>
      </c>
      <c r="I2866" s="9" t="s">
        <v>11</v>
      </c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</row>
    <row r="2867" spans="1:27" ht="12.75">
      <c r="A2867" s="10">
        <v>45695</v>
      </c>
      <c r="B2867" s="9" t="s">
        <v>43</v>
      </c>
      <c r="C2867" s="11">
        <v>9610.65</v>
      </c>
      <c r="D2867" s="9">
        <v>117</v>
      </c>
      <c r="E2867" s="12" t="s">
        <v>928</v>
      </c>
      <c r="F2867" s="9">
        <v>0</v>
      </c>
      <c r="G2867" s="9">
        <v>12.85</v>
      </c>
      <c r="H2867" s="13">
        <v>0.32640000000000002</v>
      </c>
      <c r="I2867" s="9" t="s">
        <v>11</v>
      </c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</row>
    <row r="2868" spans="1:27" ht="12.75">
      <c r="A2868" s="10">
        <v>45696</v>
      </c>
      <c r="B2868" s="9" t="s">
        <v>14</v>
      </c>
      <c r="C2868" s="11">
        <v>7150</v>
      </c>
      <c r="D2868" s="9">
        <v>81</v>
      </c>
      <c r="E2868" s="12" t="s">
        <v>679</v>
      </c>
      <c r="F2868" s="9">
        <v>13</v>
      </c>
      <c r="G2868" s="9">
        <v>14</v>
      </c>
      <c r="H2868" s="13">
        <v>0.25919999999999999</v>
      </c>
      <c r="I2868" s="9" t="s">
        <v>16</v>
      </c>
      <c r="J2868" s="10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</row>
    <row r="2869" spans="1:27" ht="12.75">
      <c r="A2869" s="10">
        <v>45696</v>
      </c>
      <c r="B2869" s="9" t="s">
        <v>9</v>
      </c>
      <c r="C2869" s="11">
        <v>7257.14</v>
      </c>
      <c r="D2869" s="9">
        <v>77</v>
      </c>
      <c r="E2869" s="12" t="s">
        <v>929</v>
      </c>
      <c r="F2869" s="9">
        <v>0</v>
      </c>
      <c r="G2869" s="9">
        <v>13</v>
      </c>
      <c r="H2869" s="13">
        <v>0.27079999999999999</v>
      </c>
      <c r="I2869" s="9" t="s">
        <v>11</v>
      </c>
      <c r="J2869" s="10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</row>
    <row r="2870" spans="1:27" ht="12.75">
      <c r="A2870" s="10">
        <v>45696</v>
      </c>
      <c r="B2870" s="9" t="s">
        <v>12</v>
      </c>
      <c r="C2870" s="11">
        <v>5943.14</v>
      </c>
      <c r="D2870" s="9">
        <v>68</v>
      </c>
      <c r="E2870" s="12" t="s">
        <v>930</v>
      </c>
      <c r="F2870" s="9">
        <v>1</v>
      </c>
      <c r="G2870" s="9">
        <v>10</v>
      </c>
      <c r="H2870" s="13">
        <v>0.2732</v>
      </c>
      <c r="I2870" s="9" t="s">
        <v>11</v>
      </c>
      <c r="J2870" s="10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</row>
    <row r="2871" spans="1:27" ht="12.75">
      <c r="A2871" s="10">
        <v>45696</v>
      </c>
      <c r="B2871" s="9" t="s">
        <v>21</v>
      </c>
      <c r="C2871" s="11">
        <v>11148.43</v>
      </c>
      <c r="D2871" s="9">
        <v>106</v>
      </c>
      <c r="E2871" s="12" t="s">
        <v>931</v>
      </c>
      <c r="F2871" s="9">
        <v>2</v>
      </c>
      <c r="G2871" s="9">
        <v>11.55</v>
      </c>
      <c r="H2871" s="13">
        <v>0.27829999999999999</v>
      </c>
      <c r="I2871" s="9" t="s">
        <v>11</v>
      </c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</row>
    <row r="2872" spans="1:27" ht="12.75">
      <c r="A2872" s="10">
        <v>45696</v>
      </c>
      <c r="B2872" s="9" t="s">
        <v>45</v>
      </c>
      <c r="C2872" s="11">
        <v>10193.73</v>
      </c>
      <c r="D2872" s="9">
        <v>111</v>
      </c>
      <c r="E2872" s="12" t="s">
        <v>932</v>
      </c>
      <c r="F2872" s="9">
        <v>2</v>
      </c>
      <c r="G2872" s="9">
        <v>10.75</v>
      </c>
      <c r="H2872" s="13">
        <v>0.29580000000000001</v>
      </c>
      <c r="I2872" s="9" t="s">
        <v>11</v>
      </c>
      <c r="J2872" s="6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</row>
    <row r="2873" spans="1:27" ht="12.75">
      <c r="A2873" s="10">
        <v>45696</v>
      </c>
      <c r="B2873" s="9" t="s">
        <v>19</v>
      </c>
      <c r="C2873" s="11">
        <v>7705.53</v>
      </c>
      <c r="D2873" s="9">
        <v>83</v>
      </c>
      <c r="E2873" s="12" t="s">
        <v>933</v>
      </c>
      <c r="F2873" s="9">
        <v>4</v>
      </c>
      <c r="G2873" s="9">
        <v>11</v>
      </c>
      <c r="H2873" s="13">
        <v>0.29709999999999998</v>
      </c>
      <c r="I2873" s="9" t="s">
        <v>16</v>
      </c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</row>
    <row r="2874" spans="1:27" ht="12.75">
      <c r="A2874" s="10">
        <v>45696</v>
      </c>
      <c r="B2874" s="9" t="s">
        <v>43</v>
      </c>
      <c r="C2874" s="11">
        <v>10452.129999999999</v>
      </c>
      <c r="D2874" s="9">
        <v>120</v>
      </c>
      <c r="E2874" s="12" t="s">
        <v>764</v>
      </c>
      <c r="F2874" s="9">
        <v>0</v>
      </c>
      <c r="G2874" s="9">
        <v>13.42</v>
      </c>
      <c r="H2874" s="13">
        <v>0.29830000000000001</v>
      </c>
      <c r="I2874" s="9" t="s">
        <v>11</v>
      </c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</row>
    <row r="2875" spans="1:27" ht="12.75">
      <c r="A2875" s="10">
        <v>45696</v>
      </c>
      <c r="B2875" s="9" t="s">
        <v>17</v>
      </c>
      <c r="C2875" s="11">
        <v>10475.73</v>
      </c>
      <c r="D2875" s="9">
        <v>116</v>
      </c>
      <c r="E2875" s="12" t="s">
        <v>934</v>
      </c>
      <c r="F2875" s="9">
        <v>1</v>
      </c>
      <c r="G2875" s="9">
        <v>12.14</v>
      </c>
      <c r="H2875" s="13">
        <v>0.32029999999999997</v>
      </c>
      <c r="I2875" s="9" t="s">
        <v>16</v>
      </c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</row>
    <row r="2876" spans="1:27" ht="12.75">
      <c r="A2876" s="10">
        <v>45697</v>
      </c>
      <c r="B2876" s="9" t="s">
        <v>17</v>
      </c>
      <c r="C2876" s="11">
        <v>12682.6</v>
      </c>
      <c r="D2876" s="9">
        <v>142</v>
      </c>
      <c r="E2876" s="12" t="s">
        <v>566</v>
      </c>
      <c r="F2876" s="9">
        <v>20</v>
      </c>
      <c r="G2876" s="9">
        <v>14.62</v>
      </c>
      <c r="H2876" s="13">
        <v>0.25590000000000002</v>
      </c>
      <c r="I2876" s="9" t="s">
        <v>16</v>
      </c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</row>
    <row r="2877" spans="1:27" ht="12.75">
      <c r="A2877" s="10">
        <v>45697</v>
      </c>
      <c r="B2877" s="9" t="s">
        <v>12</v>
      </c>
      <c r="C2877" s="11">
        <v>4346.68</v>
      </c>
      <c r="D2877" s="28">
        <v>52</v>
      </c>
      <c r="E2877" s="12" t="s">
        <v>645</v>
      </c>
      <c r="F2877" s="9">
        <v>1</v>
      </c>
      <c r="G2877" s="9">
        <v>8</v>
      </c>
      <c r="H2877" s="13">
        <v>0.25879999999999997</v>
      </c>
      <c r="I2877" s="9" t="s">
        <v>11</v>
      </c>
      <c r="J2877" s="10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</row>
    <row r="2878" spans="1:27" ht="12.75">
      <c r="A2878" s="10">
        <v>45697</v>
      </c>
      <c r="B2878" s="9" t="s">
        <v>19</v>
      </c>
      <c r="C2878" s="11">
        <v>8739.11</v>
      </c>
      <c r="D2878" s="9">
        <v>108</v>
      </c>
      <c r="E2878" s="12" t="s">
        <v>935</v>
      </c>
      <c r="F2878" s="9">
        <v>11</v>
      </c>
      <c r="G2878" s="9">
        <v>10.5</v>
      </c>
      <c r="H2878" s="13">
        <v>0.26</v>
      </c>
      <c r="I2878" s="9" t="s">
        <v>16</v>
      </c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</row>
    <row r="2879" spans="1:27" ht="12.75">
      <c r="A2879" s="10">
        <v>45697</v>
      </c>
      <c r="B2879" s="9" t="s">
        <v>14</v>
      </c>
      <c r="C2879" s="11">
        <v>7718.62</v>
      </c>
      <c r="D2879" s="9">
        <v>96</v>
      </c>
      <c r="E2879" s="12" t="s">
        <v>936</v>
      </c>
      <c r="F2879" s="9">
        <v>21</v>
      </c>
      <c r="G2879" s="9">
        <v>13.6</v>
      </c>
      <c r="H2879" s="13">
        <v>0.26279999999999998</v>
      </c>
      <c r="I2879" s="9" t="s">
        <v>16</v>
      </c>
      <c r="J2879" s="10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</row>
    <row r="2880" spans="1:27" ht="12.75">
      <c r="A2880" s="10">
        <v>45697</v>
      </c>
      <c r="B2880" s="9" t="s">
        <v>21</v>
      </c>
      <c r="C2880" s="11">
        <v>9783.2000000000007</v>
      </c>
      <c r="D2880" s="9">
        <v>105</v>
      </c>
      <c r="E2880" s="12" t="s">
        <v>937</v>
      </c>
      <c r="F2880" s="9">
        <v>2</v>
      </c>
      <c r="G2880" s="9">
        <v>11.87</v>
      </c>
      <c r="H2880" s="13">
        <v>0.27179999999999999</v>
      </c>
      <c r="I2880" s="9" t="s">
        <v>11</v>
      </c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</row>
    <row r="2881" spans="1:27" ht="12.75">
      <c r="A2881" s="10">
        <v>45697</v>
      </c>
      <c r="B2881" s="9" t="s">
        <v>9</v>
      </c>
      <c r="C2881" s="11">
        <v>7091.7</v>
      </c>
      <c r="D2881" s="9">
        <v>68</v>
      </c>
      <c r="E2881" s="12" t="s">
        <v>938</v>
      </c>
      <c r="F2881" s="9">
        <v>3</v>
      </c>
      <c r="G2881" s="9">
        <v>12</v>
      </c>
      <c r="H2881" s="13">
        <v>0.2752</v>
      </c>
      <c r="I2881" s="9" t="s">
        <v>11</v>
      </c>
      <c r="J2881" s="10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</row>
    <row r="2882" spans="1:27" ht="12.75">
      <c r="A2882" s="10">
        <v>45697</v>
      </c>
      <c r="B2882" s="9" t="s">
        <v>43</v>
      </c>
      <c r="C2882" s="11">
        <v>6786.99</v>
      </c>
      <c r="D2882" s="9">
        <v>83</v>
      </c>
      <c r="E2882" s="12" t="s">
        <v>939</v>
      </c>
      <c r="F2882" s="9">
        <v>0</v>
      </c>
      <c r="G2882" s="9">
        <v>10.57</v>
      </c>
      <c r="H2882" s="13">
        <v>0.29330000000000001</v>
      </c>
      <c r="I2882" s="9" t="s">
        <v>11</v>
      </c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</row>
    <row r="2883" spans="1:27" ht="12.75">
      <c r="A2883" s="10">
        <v>45697</v>
      </c>
      <c r="B2883" s="9" t="s">
        <v>45</v>
      </c>
      <c r="C2883" s="11">
        <v>7528.77</v>
      </c>
      <c r="D2883" s="9">
        <v>93</v>
      </c>
      <c r="E2883" s="12" t="s">
        <v>940</v>
      </c>
      <c r="F2883" s="9">
        <v>0</v>
      </c>
      <c r="G2883" s="9">
        <v>13.16</v>
      </c>
      <c r="H2883" s="13">
        <v>0.29699999999999999</v>
      </c>
      <c r="I2883" s="9" t="s">
        <v>11</v>
      </c>
      <c r="J2883" s="10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</row>
    <row r="2884" spans="1:27" ht="12.75">
      <c r="A2884" s="10">
        <v>45698</v>
      </c>
      <c r="B2884" s="9" t="s">
        <v>14</v>
      </c>
      <c r="C2884" s="11">
        <v>3329.3</v>
      </c>
      <c r="D2884" s="9">
        <v>38</v>
      </c>
      <c r="E2884" s="12" t="s">
        <v>797</v>
      </c>
      <c r="F2884" s="9">
        <v>1</v>
      </c>
      <c r="G2884" s="9">
        <v>9.6</v>
      </c>
      <c r="H2884" s="13">
        <v>0.24349999999999999</v>
      </c>
      <c r="I2884" s="9" t="s">
        <v>16</v>
      </c>
      <c r="J2884" s="10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</row>
    <row r="2885" spans="1:27" ht="12.75">
      <c r="A2885" s="10">
        <v>45698</v>
      </c>
      <c r="B2885" s="9" t="s">
        <v>9</v>
      </c>
      <c r="C2885" s="11">
        <v>2202.52</v>
      </c>
      <c r="D2885" s="9">
        <v>25</v>
      </c>
      <c r="E2885" s="12" t="s">
        <v>67</v>
      </c>
      <c r="F2885" s="9">
        <v>0</v>
      </c>
      <c r="G2885" s="9">
        <v>10</v>
      </c>
      <c r="H2885" s="13">
        <v>0.26219999999999999</v>
      </c>
      <c r="I2885" s="9" t="s">
        <v>11</v>
      </c>
      <c r="J2885" s="10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</row>
    <row r="2886" spans="1:27" ht="12.75">
      <c r="A2886" s="10">
        <v>45698</v>
      </c>
      <c r="B2886" s="9" t="s">
        <v>19</v>
      </c>
      <c r="C2886" s="11">
        <v>1943.08</v>
      </c>
      <c r="D2886" s="9">
        <v>26</v>
      </c>
      <c r="E2886" s="12" t="s">
        <v>544</v>
      </c>
      <c r="F2886" s="9">
        <v>0</v>
      </c>
      <c r="G2886" s="9">
        <v>7.5</v>
      </c>
      <c r="H2886" s="13">
        <v>0.28620000000000001</v>
      </c>
      <c r="I2886" s="9" t="s">
        <v>16</v>
      </c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</row>
    <row r="2887" spans="1:27" ht="12.75">
      <c r="A2887" s="10">
        <v>45698</v>
      </c>
      <c r="B2887" s="9" t="s">
        <v>45</v>
      </c>
      <c r="C2887" s="11">
        <v>2881.66</v>
      </c>
      <c r="D2887" s="9">
        <v>33</v>
      </c>
      <c r="E2887" s="12" t="s">
        <v>941</v>
      </c>
      <c r="F2887" s="9">
        <v>0</v>
      </c>
      <c r="G2887" s="9">
        <v>10.66</v>
      </c>
      <c r="H2887" s="13">
        <v>0.29620000000000002</v>
      </c>
      <c r="I2887" s="9" t="s">
        <v>11</v>
      </c>
      <c r="J2887" s="10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</row>
    <row r="2888" spans="1:27" ht="12.75">
      <c r="A2888" s="10">
        <v>45698</v>
      </c>
      <c r="B2888" s="9" t="s">
        <v>17</v>
      </c>
      <c r="C2888" s="11">
        <v>3512.78</v>
      </c>
      <c r="D2888" s="9">
        <v>34</v>
      </c>
      <c r="E2888" s="12" t="s">
        <v>625</v>
      </c>
      <c r="F2888" s="9">
        <v>2</v>
      </c>
      <c r="G2888" s="9">
        <v>6.75</v>
      </c>
      <c r="H2888" s="13">
        <v>0.2989</v>
      </c>
      <c r="I2888" s="9" t="s">
        <v>16</v>
      </c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</row>
    <row r="2889" spans="1:27" ht="12.75">
      <c r="A2889" s="10">
        <v>45698</v>
      </c>
      <c r="B2889" s="9" t="s">
        <v>21</v>
      </c>
      <c r="C2889" s="11">
        <v>3829.13</v>
      </c>
      <c r="D2889" s="9">
        <v>43</v>
      </c>
      <c r="E2889" s="12" t="s">
        <v>942</v>
      </c>
      <c r="F2889" s="9">
        <v>0</v>
      </c>
      <c r="G2889" s="9">
        <v>14</v>
      </c>
      <c r="H2889" s="13">
        <v>0.3039</v>
      </c>
      <c r="I2889" s="9" t="s">
        <v>11</v>
      </c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</row>
    <row r="2890" spans="1:27" ht="12.75">
      <c r="A2890" s="10">
        <v>45698</v>
      </c>
      <c r="B2890" s="9" t="s">
        <v>43</v>
      </c>
      <c r="C2890" s="11">
        <v>4611.71</v>
      </c>
      <c r="D2890" s="9">
        <v>55</v>
      </c>
      <c r="E2890" s="12" t="s">
        <v>943</v>
      </c>
      <c r="F2890" s="9">
        <v>0</v>
      </c>
      <c r="G2890" s="9">
        <v>13.3</v>
      </c>
      <c r="H2890" s="13">
        <v>0.31819999999999998</v>
      </c>
      <c r="I2890" s="9" t="s">
        <v>11</v>
      </c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</row>
    <row r="2891" spans="1:27" ht="12.75">
      <c r="A2891" s="10">
        <v>45698</v>
      </c>
      <c r="B2891" s="9" t="s">
        <v>12</v>
      </c>
      <c r="C2891" s="11">
        <v>1780.76</v>
      </c>
      <c r="D2891" s="9">
        <v>20</v>
      </c>
      <c r="E2891" s="12" t="s">
        <v>391</v>
      </c>
      <c r="F2891" s="9">
        <v>1</v>
      </c>
      <c r="G2891" s="9">
        <v>9</v>
      </c>
      <c r="H2891" s="13">
        <v>0.3241</v>
      </c>
      <c r="I2891" s="9" t="s">
        <v>11</v>
      </c>
      <c r="J2891" s="10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</row>
    <row r="2892" spans="1:27" ht="12.75">
      <c r="A2892" s="10">
        <v>45699</v>
      </c>
      <c r="B2892" s="9" t="s">
        <v>14</v>
      </c>
      <c r="C2892" s="11">
        <v>3861.7</v>
      </c>
      <c r="D2892" s="9">
        <v>48</v>
      </c>
      <c r="E2892" s="12" t="s">
        <v>753</v>
      </c>
      <c r="F2892" s="9">
        <v>3</v>
      </c>
      <c r="G2892" s="9">
        <v>10</v>
      </c>
      <c r="H2892" s="13">
        <v>0.27010000000000001</v>
      </c>
      <c r="I2892" s="9" t="s">
        <v>16</v>
      </c>
      <c r="J2892" s="10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</row>
    <row r="2893" spans="1:27" ht="12.75">
      <c r="A2893" s="10">
        <v>45699</v>
      </c>
      <c r="B2893" s="9" t="s">
        <v>43</v>
      </c>
      <c r="C2893" s="11">
        <v>3959.53</v>
      </c>
      <c r="D2893" s="9">
        <v>38</v>
      </c>
      <c r="E2893" s="12" t="s">
        <v>944</v>
      </c>
      <c r="F2893" s="9">
        <v>0</v>
      </c>
      <c r="G2893" s="9">
        <v>8.25</v>
      </c>
      <c r="H2893" s="13">
        <v>0.30990000000000001</v>
      </c>
      <c r="I2893" s="9" t="s">
        <v>11</v>
      </c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</row>
    <row r="2894" spans="1:27" ht="12.75">
      <c r="A2894" s="10">
        <v>45699</v>
      </c>
      <c r="B2894" s="9" t="s">
        <v>21</v>
      </c>
      <c r="C2894" s="11">
        <v>6486.14</v>
      </c>
      <c r="D2894" s="9">
        <v>68</v>
      </c>
      <c r="E2894" s="12" t="s">
        <v>945</v>
      </c>
      <c r="F2894" s="9">
        <v>5</v>
      </c>
      <c r="G2894" s="9">
        <v>12.8</v>
      </c>
      <c r="H2894" s="13">
        <v>0.3196</v>
      </c>
      <c r="I2894" s="9" t="s">
        <v>11</v>
      </c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</row>
    <row r="2895" spans="1:27" ht="12.75">
      <c r="A2895" s="10">
        <v>45699</v>
      </c>
      <c r="B2895" s="9" t="s">
        <v>12</v>
      </c>
      <c r="C2895" s="11">
        <v>3495.21</v>
      </c>
      <c r="D2895" s="9">
        <v>33</v>
      </c>
      <c r="E2895" s="12" t="s">
        <v>946</v>
      </c>
      <c r="F2895" s="9">
        <v>0</v>
      </c>
      <c r="G2895" s="9">
        <v>6</v>
      </c>
      <c r="H2895" s="13">
        <v>0.32219999999999999</v>
      </c>
      <c r="I2895" s="9" t="s">
        <v>11</v>
      </c>
      <c r="J2895" s="10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</row>
    <row r="2896" spans="1:27" ht="12.75">
      <c r="A2896" s="10">
        <v>45699</v>
      </c>
      <c r="B2896" s="9" t="s">
        <v>17</v>
      </c>
      <c r="C2896" s="11">
        <v>5863.66</v>
      </c>
      <c r="D2896" s="9">
        <v>58</v>
      </c>
      <c r="E2896" s="12" t="s">
        <v>947</v>
      </c>
      <c r="F2896" s="9">
        <v>1</v>
      </c>
      <c r="G2896" s="9">
        <v>10</v>
      </c>
      <c r="H2896" s="13">
        <v>0.3362</v>
      </c>
      <c r="I2896" s="9" t="s">
        <v>16</v>
      </c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</row>
    <row r="2897" spans="1:27" ht="12.75">
      <c r="A2897" s="10">
        <v>45699</v>
      </c>
      <c r="B2897" s="9" t="s">
        <v>45</v>
      </c>
      <c r="C2897" s="11">
        <v>4785.74</v>
      </c>
      <c r="D2897" s="9">
        <v>51</v>
      </c>
      <c r="E2897" s="12" t="s">
        <v>751</v>
      </c>
      <c r="F2897" s="9">
        <v>0</v>
      </c>
      <c r="G2897" s="9">
        <v>13</v>
      </c>
      <c r="H2897" s="13">
        <v>0.34200000000000003</v>
      </c>
      <c r="I2897" s="9" t="s">
        <v>11</v>
      </c>
      <c r="J2897" s="10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</row>
    <row r="2898" spans="1:27" ht="12.75">
      <c r="A2898" s="10">
        <v>45699</v>
      </c>
      <c r="B2898" s="9" t="s">
        <v>9</v>
      </c>
      <c r="C2898" s="11">
        <v>2942.26</v>
      </c>
      <c r="D2898" s="9">
        <v>30</v>
      </c>
      <c r="E2898" s="12" t="s">
        <v>948</v>
      </c>
      <c r="F2898" s="9">
        <v>0</v>
      </c>
      <c r="G2898" s="9">
        <v>7.33</v>
      </c>
      <c r="H2898" s="13">
        <v>0.37190000000000001</v>
      </c>
      <c r="I2898" s="9" t="s">
        <v>11</v>
      </c>
      <c r="J2898" s="10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</row>
    <row r="2899" spans="1:27" ht="12.75">
      <c r="A2899" s="10">
        <v>45699</v>
      </c>
      <c r="B2899" s="9" t="s">
        <v>286</v>
      </c>
      <c r="C2899" s="11">
        <v>2635.81</v>
      </c>
      <c r="D2899" s="9">
        <v>26</v>
      </c>
      <c r="E2899" s="12" t="s">
        <v>100</v>
      </c>
      <c r="F2899" s="9"/>
      <c r="G2899" s="9"/>
      <c r="H2899" s="13"/>
      <c r="I2899" s="9" t="s">
        <v>11</v>
      </c>
      <c r="J2899" s="10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</row>
    <row r="2900" spans="1:27" ht="12.75">
      <c r="A2900" s="10">
        <v>45699</v>
      </c>
      <c r="B2900" s="9" t="s">
        <v>289</v>
      </c>
      <c r="C2900" s="11">
        <v>0</v>
      </c>
      <c r="D2900" s="9">
        <v>0</v>
      </c>
      <c r="E2900" s="12"/>
      <c r="F2900" s="9"/>
      <c r="G2900" s="9"/>
      <c r="H2900" s="13"/>
      <c r="I2900" s="9" t="s">
        <v>11</v>
      </c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</row>
    <row r="2901" spans="1:27" ht="12.75">
      <c r="A2901" s="10">
        <v>45699</v>
      </c>
      <c r="B2901" s="9" t="s">
        <v>19</v>
      </c>
      <c r="C2901" s="11">
        <v>2171.5300000000002</v>
      </c>
      <c r="D2901" s="9">
        <v>32</v>
      </c>
      <c r="E2901" s="12" t="s">
        <v>949</v>
      </c>
      <c r="F2901" s="9">
        <v>0</v>
      </c>
      <c r="G2901" s="9">
        <v>6</v>
      </c>
      <c r="H2901" s="13"/>
      <c r="I2901" s="9" t="s">
        <v>16</v>
      </c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</row>
    <row r="2902" spans="1:27" ht="12.75">
      <c r="A2902" s="10">
        <v>45700</v>
      </c>
      <c r="B2902" s="9" t="s">
        <v>9</v>
      </c>
      <c r="C2902" s="11">
        <v>2258.9899999999998</v>
      </c>
      <c r="D2902" s="9">
        <v>25</v>
      </c>
      <c r="E2902" s="12" t="s">
        <v>950</v>
      </c>
      <c r="F2902" s="9">
        <v>0</v>
      </c>
      <c r="G2902" s="9">
        <v>6</v>
      </c>
      <c r="H2902" s="13">
        <v>0.27379999999999999</v>
      </c>
      <c r="I2902" s="9" t="s">
        <v>11</v>
      </c>
      <c r="J2902" s="10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</row>
    <row r="2903" spans="1:27" ht="12.75">
      <c r="A2903" s="10">
        <v>45700</v>
      </c>
      <c r="B2903" s="9" t="s">
        <v>14</v>
      </c>
      <c r="C2903" s="11">
        <v>3205.1</v>
      </c>
      <c r="D2903" s="9">
        <v>42</v>
      </c>
      <c r="E2903" s="12" t="s">
        <v>809</v>
      </c>
      <c r="F2903" s="9">
        <v>0</v>
      </c>
      <c r="G2903" s="9">
        <v>8</v>
      </c>
      <c r="H2903" s="13">
        <v>0.28899999999999998</v>
      </c>
      <c r="I2903" s="9" t="s">
        <v>16</v>
      </c>
      <c r="J2903" s="10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</row>
    <row r="2904" spans="1:27" ht="12.75">
      <c r="A2904" s="10">
        <v>45700</v>
      </c>
      <c r="B2904" s="9" t="s">
        <v>21</v>
      </c>
      <c r="C2904" s="11">
        <v>7374.35</v>
      </c>
      <c r="D2904" s="9">
        <v>60</v>
      </c>
      <c r="E2904" s="12" t="s">
        <v>663</v>
      </c>
      <c r="F2904" s="9">
        <v>2</v>
      </c>
      <c r="G2904" s="9">
        <v>13</v>
      </c>
      <c r="H2904" s="13">
        <v>0.2949</v>
      </c>
      <c r="I2904" s="9" t="s">
        <v>11</v>
      </c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</row>
    <row r="2905" spans="1:27" ht="12.75">
      <c r="A2905" s="10">
        <v>45700</v>
      </c>
      <c r="B2905" s="9" t="s">
        <v>43</v>
      </c>
      <c r="C2905" s="11">
        <v>3176.19</v>
      </c>
      <c r="D2905" s="9">
        <v>39</v>
      </c>
      <c r="E2905" s="12" t="s">
        <v>835</v>
      </c>
      <c r="F2905" s="9">
        <v>0</v>
      </c>
      <c r="G2905" s="9">
        <v>7.25</v>
      </c>
      <c r="H2905" s="13">
        <v>0.29849999999999999</v>
      </c>
      <c r="I2905" s="9" t="s">
        <v>11</v>
      </c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</row>
    <row r="2906" spans="1:27" ht="12.75">
      <c r="A2906" s="10">
        <v>45700</v>
      </c>
      <c r="B2906" s="9" t="s">
        <v>17</v>
      </c>
      <c r="C2906" s="11">
        <v>4095.05</v>
      </c>
      <c r="D2906" s="9">
        <v>50</v>
      </c>
      <c r="E2906" s="12" t="s">
        <v>951</v>
      </c>
      <c r="F2906" s="9">
        <v>1</v>
      </c>
      <c r="G2906" s="9">
        <v>9.25</v>
      </c>
      <c r="H2906" s="13">
        <v>0.29880000000000001</v>
      </c>
      <c r="I2906" s="9" t="s">
        <v>16</v>
      </c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</row>
    <row r="2907" spans="1:27" ht="12.75">
      <c r="A2907" s="10">
        <v>45700</v>
      </c>
      <c r="B2907" s="9" t="s">
        <v>12</v>
      </c>
      <c r="C2907" s="11">
        <v>2556.09</v>
      </c>
      <c r="D2907" s="9">
        <v>30</v>
      </c>
      <c r="E2907" s="12" t="s">
        <v>952</v>
      </c>
      <c r="F2907" s="9">
        <v>3</v>
      </c>
      <c r="G2907" s="9">
        <v>7</v>
      </c>
      <c r="H2907" s="13">
        <v>0.32250000000000001</v>
      </c>
      <c r="I2907" s="9" t="s">
        <v>11</v>
      </c>
      <c r="J2907" s="10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</row>
    <row r="2908" spans="1:27" ht="12.75">
      <c r="A2908" s="10">
        <v>45700</v>
      </c>
      <c r="B2908" s="9" t="s">
        <v>286</v>
      </c>
      <c r="C2908" s="11">
        <v>2423.36</v>
      </c>
      <c r="D2908" s="9">
        <v>25</v>
      </c>
      <c r="E2908" s="12" t="s">
        <v>79</v>
      </c>
      <c r="F2908" s="9"/>
      <c r="G2908" s="9"/>
      <c r="H2908" s="13"/>
      <c r="I2908" s="9" t="s">
        <v>11</v>
      </c>
      <c r="J2908" s="10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</row>
    <row r="2909" spans="1:27" ht="12.75">
      <c r="A2909" s="10">
        <v>45700</v>
      </c>
      <c r="B2909" s="9" t="s">
        <v>45</v>
      </c>
      <c r="C2909" s="11">
        <v>3170</v>
      </c>
      <c r="D2909" s="9">
        <v>41</v>
      </c>
      <c r="E2909" s="12" t="s">
        <v>953</v>
      </c>
      <c r="F2909" s="9">
        <v>0</v>
      </c>
      <c r="G2909" s="9">
        <v>10.33</v>
      </c>
      <c r="H2909" s="13"/>
      <c r="I2909" s="9" t="s">
        <v>11</v>
      </c>
      <c r="J2909" s="10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</row>
    <row r="2910" spans="1:27" ht="12.75">
      <c r="A2910" s="10">
        <v>45700</v>
      </c>
      <c r="B2910" s="9" t="s">
        <v>289</v>
      </c>
      <c r="C2910" s="11">
        <v>3060.66</v>
      </c>
      <c r="D2910" s="9">
        <v>26</v>
      </c>
      <c r="E2910" s="12" t="s">
        <v>350</v>
      </c>
      <c r="F2910" s="9"/>
      <c r="G2910" s="9"/>
      <c r="H2910" s="13"/>
      <c r="I2910" s="9" t="s">
        <v>11</v>
      </c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</row>
    <row r="2911" spans="1:27" ht="12.75">
      <c r="A2911" s="10">
        <v>45700</v>
      </c>
      <c r="B2911" s="9" t="s">
        <v>19</v>
      </c>
      <c r="C2911" s="11">
        <v>1818.3</v>
      </c>
      <c r="D2911" s="9"/>
      <c r="E2911" s="12"/>
      <c r="F2911" s="9"/>
      <c r="G2911" s="9"/>
      <c r="H2911" s="13"/>
      <c r="I2911" s="9" t="s">
        <v>16</v>
      </c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</row>
    <row r="2912" spans="1:27" ht="12.75">
      <c r="A2912" s="10">
        <v>45701</v>
      </c>
      <c r="B2912" s="9" t="s">
        <v>19</v>
      </c>
      <c r="C2912" s="11">
        <v>2716.78</v>
      </c>
      <c r="D2912" s="9">
        <v>35</v>
      </c>
      <c r="E2912" s="12" t="s">
        <v>954</v>
      </c>
      <c r="F2912" s="9">
        <v>0</v>
      </c>
      <c r="G2912" s="9">
        <v>6.5</v>
      </c>
      <c r="H2912" s="13">
        <v>0.26800000000000002</v>
      </c>
      <c r="I2912" s="9" t="s">
        <v>16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</row>
    <row r="2913" spans="1:27" ht="12.75">
      <c r="A2913" s="10">
        <v>45701</v>
      </c>
      <c r="B2913" s="9" t="s">
        <v>17</v>
      </c>
      <c r="C2913" s="11">
        <v>5158.9399999999996</v>
      </c>
      <c r="D2913" s="9">
        <v>54</v>
      </c>
      <c r="E2913" s="12" t="s">
        <v>571</v>
      </c>
      <c r="F2913" s="9">
        <v>1</v>
      </c>
      <c r="G2913" s="9">
        <v>8.6</v>
      </c>
      <c r="H2913" s="13">
        <v>0.27179999999999999</v>
      </c>
      <c r="I2913" s="9" t="s">
        <v>16</v>
      </c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</row>
    <row r="2914" spans="1:27" ht="12.75">
      <c r="A2914" s="10">
        <v>45701</v>
      </c>
      <c r="B2914" s="9" t="s">
        <v>45</v>
      </c>
      <c r="C2914" s="11">
        <v>2787.38</v>
      </c>
      <c r="D2914" s="9">
        <v>35</v>
      </c>
      <c r="E2914" s="12" t="s">
        <v>123</v>
      </c>
      <c r="F2914" s="9">
        <v>0</v>
      </c>
      <c r="G2914" s="9">
        <v>8.25</v>
      </c>
      <c r="H2914" s="13">
        <v>0.2913</v>
      </c>
      <c r="I2914" s="9" t="s">
        <v>11</v>
      </c>
      <c r="J2914" s="10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</row>
    <row r="2915" spans="1:27" ht="12.75">
      <c r="A2915" s="10">
        <v>45701</v>
      </c>
      <c r="B2915" s="9" t="s">
        <v>21</v>
      </c>
      <c r="C2915" s="11">
        <v>5950.8</v>
      </c>
      <c r="D2915" s="9">
        <v>54</v>
      </c>
      <c r="E2915" s="12" t="s">
        <v>678</v>
      </c>
      <c r="F2915" s="9">
        <v>13</v>
      </c>
      <c r="G2915" s="9">
        <v>8.84</v>
      </c>
      <c r="H2915" s="13">
        <v>0.29270000000000002</v>
      </c>
      <c r="I2915" s="9" t="s">
        <v>11</v>
      </c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</row>
    <row r="2916" spans="1:27" ht="12.75">
      <c r="A2916" s="10">
        <v>45701</v>
      </c>
      <c r="B2916" s="9" t="s">
        <v>14</v>
      </c>
      <c r="C2916" s="11">
        <v>2431.4299999999998</v>
      </c>
      <c r="D2916" s="9">
        <v>35</v>
      </c>
      <c r="E2916" s="12" t="s">
        <v>858</v>
      </c>
      <c r="F2916" s="9">
        <v>1</v>
      </c>
      <c r="G2916" s="9">
        <v>9</v>
      </c>
      <c r="H2916" s="13">
        <v>0.29449999999999998</v>
      </c>
      <c r="I2916" s="9" t="s">
        <v>16</v>
      </c>
      <c r="J2916" s="10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</row>
    <row r="2917" spans="1:27" ht="12.75">
      <c r="A2917" s="10">
        <v>45701</v>
      </c>
      <c r="B2917" s="9" t="s">
        <v>43</v>
      </c>
      <c r="C2917" s="11">
        <v>4489.75</v>
      </c>
      <c r="D2917" s="9">
        <v>51</v>
      </c>
      <c r="E2917" s="12" t="s">
        <v>955</v>
      </c>
      <c r="F2917" s="9">
        <v>0</v>
      </c>
      <c r="G2917" s="9">
        <v>10.5</v>
      </c>
      <c r="H2917" s="13">
        <v>0.29849999999999999</v>
      </c>
      <c r="I2917" s="9" t="s">
        <v>11</v>
      </c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</row>
    <row r="2918" spans="1:27" ht="12.75">
      <c r="A2918" s="10">
        <v>45701</v>
      </c>
      <c r="B2918" s="9" t="s">
        <v>9</v>
      </c>
      <c r="C2918" s="11">
        <v>3183.53</v>
      </c>
      <c r="D2918" s="9">
        <v>35</v>
      </c>
      <c r="E2918" s="12" t="s">
        <v>608</v>
      </c>
      <c r="F2918" s="9">
        <v>0</v>
      </c>
      <c r="G2918" s="9">
        <v>9.33</v>
      </c>
      <c r="H2918" s="13">
        <v>0.30130000000000001</v>
      </c>
      <c r="I2918" s="9" t="s">
        <v>11</v>
      </c>
      <c r="J2918" s="10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</row>
    <row r="2919" spans="1:27" ht="12.75">
      <c r="A2919" s="10">
        <v>45701</v>
      </c>
      <c r="B2919" s="9" t="s">
        <v>12</v>
      </c>
      <c r="C2919" s="11">
        <v>3830.06</v>
      </c>
      <c r="D2919" s="9">
        <v>41</v>
      </c>
      <c r="E2919" s="12" t="s">
        <v>92</v>
      </c>
      <c r="F2919" s="9">
        <v>6</v>
      </c>
      <c r="G2919" s="9">
        <v>8.9700000000000006</v>
      </c>
      <c r="H2919" s="13">
        <v>0.31830000000000003</v>
      </c>
      <c r="I2919" s="9" t="s">
        <v>11</v>
      </c>
      <c r="J2919" s="10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</row>
    <row r="2920" spans="1:27" ht="12.75">
      <c r="A2920" s="10">
        <v>45701</v>
      </c>
      <c r="B2920" s="9" t="s">
        <v>286</v>
      </c>
      <c r="C2920" s="11">
        <v>2749.76</v>
      </c>
      <c r="D2920" s="9">
        <v>31</v>
      </c>
      <c r="E2920" s="12" t="s">
        <v>198</v>
      </c>
      <c r="F2920" s="9"/>
      <c r="G2920" s="9"/>
      <c r="H2920" s="13"/>
      <c r="I2920" s="9" t="s">
        <v>11</v>
      </c>
      <c r="J2920" s="10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</row>
    <row r="2921" spans="1:27" ht="12.75">
      <c r="A2921" s="10">
        <v>45701</v>
      </c>
      <c r="B2921" s="9" t="s">
        <v>289</v>
      </c>
      <c r="C2921" s="11">
        <v>2453.8000000000002</v>
      </c>
      <c r="D2921" s="9">
        <v>24</v>
      </c>
      <c r="E2921" s="12" t="s">
        <v>222</v>
      </c>
      <c r="F2921" s="9"/>
      <c r="G2921" s="9"/>
      <c r="H2921" s="13"/>
      <c r="I2921" s="9" t="s">
        <v>11</v>
      </c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</row>
    <row r="2922" spans="1:27" ht="12.75">
      <c r="A2922" s="10">
        <v>45702</v>
      </c>
      <c r="B2922" s="9" t="s">
        <v>14</v>
      </c>
      <c r="C2922" s="11">
        <v>6964.53</v>
      </c>
      <c r="D2922" s="9">
        <v>88</v>
      </c>
      <c r="E2922" s="12" t="s">
        <v>956</v>
      </c>
      <c r="F2922" s="9">
        <v>20</v>
      </c>
      <c r="G2922" s="9">
        <v>14</v>
      </c>
      <c r="H2922" s="13">
        <v>0.2404</v>
      </c>
      <c r="I2922" s="9" t="s">
        <v>16</v>
      </c>
      <c r="J2922" s="10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</row>
    <row r="2923" spans="1:27" ht="12.75">
      <c r="A2923" s="10">
        <v>45702</v>
      </c>
      <c r="B2923" s="9" t="s">
        <v>9</v>
      </c>
      <c r="C2923" s="11">
        <v>8841.9500000000007</v>
      </c>
      <c r="D2923" s="9">
        <v>83</v>
      </c>
      <c r="E2923" s="12" t="s">
        <v>189</v>
      </c>
      <c r="F2923" s="9">
        <v>0</v>
      </c>
      <c r="G2923" s="9">
        <v>15.2</v>
      </c>
      <c r="H2923" s="13">
        <v>0.26269999999999999</v>
      </c>
      <c r="I2923" s="9" t="s">
        <v>11</v>
      </c>
      <c r="J2923" s="10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</row>
    <row r="2924" spans="1:27" ht="12.75">
      <c r="A2924" s="10">
        <v>45702</v>
      </c>
      <c r="B2924" s="9" t="s">
        <v>17</v>
      </c>
      <c r="C2924" s="11">
        <v>10048.48</v>
      </c>
      <c r="D2924" s="9">
        <v>103</v>
      </c>
      <c r="E2924" s="12" t="s">
        <v>741</v>
      </c>
      <c r="F2924" s="9">
        <v>3</v>
      </c>
      <c r="G2924" s="9">
        <v>9.11</v>
      </c>
      <c r="H2924" s="13">
        <v>0.27529999999999999</v>
      </c>
      <c r="I2924" s="9" t="s">
        <v>16</v>
      </c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</row>
    <row r="2925" spans="1:27" ht="12.75">
      <c r="A2925" s="10">
        <v>45702</v>
      </c>
      <c r="B2925" s="9" t="s">
        <v>19</v>
      </c>
      <c r="C2925" s="11">
        <v>5203.38</v>
      </c>
      <c r="D2925" s="9">
        <v>52</v>
      </c>
      <c r="E2925" s="12" t="s">
        <v>957</v>
      </c>
      <c r="F2925" s="9">
        <v>0</v>
      </c>
      <c r="G2925" s="9">
        <v>8.25</v>
      </c>
      <c r="H2925" s="13">
        <v>0.2787</v>
      </c>
      <c r="I2925" s="9" t="s">
        <v>16</v>
      </c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</row>
    <row r="2926" spans="1:27" ht="12.75">
      <c r="A2926" s="10">
        <v>45702</v>
      </c>
      <c r="B2926" s="9" t="s">
        <v>21</v>
      </c>
      <c r="C2926" s="11">
        <v>11832.98</v>
      </c>
      <c r="D2926" s="9">
        <v>127</v>
      </c>
      <c r="E2926" s="12" t="s">
        <v>958</v>
      </c>
      <c r="F2926" s="9">
        <v>2</v>
      </c>
      <c r="G2926" s="9">
        <v>12.2</v>
      </c>
      <c r="H2926" s="13">
        <v>0.27910000000000001</v>
      </c>
      <c r="I2926" s="9" t="s">
        <v>11</v>
      </c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</row>
    <row r="2927" spans="1:27" ht="12.75">
      <c r="A2927" s="10">
        <v>45702</v>
      </c>
      <c r="B2927" s="9" t="s">
        <v>43</v>
      </c>
      <c r="C2927" s="11">
        <v>11066</v>
      </c>
      <c r="D2927" s="9">
        <v>111</v>
      </c>
      <c r="E2927" s="12" t="s">
        <v>959</v>
      </c>
      <c r="F2927" s="9">
        <v>4</v>
      </c>
      <c r="G2927" s="9">
        <v>12</v>
      </c>
      <c r="H2927" s="13">
        <v>0.30230000000000001</v>
      </c>
      <c r="I2927" s="9" t="s">
        <v>11</v>
      </c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</row>
    <row r="2928" spans="1:27" ht="12.75">
      <c r="A2928" s="10">
        <v>45702</v>
      </c>
      <c r="B2928" s="9" t="s">
        <v>12</v>
      </c>
      <c r="C2928" s="11">
        <v>6426.85</v>
      </c>
      <c r="D2928" s="9">
        <v>66</v>
      </c>
      <c r="E2928" s="12" t="s">
        <v>664</v>
      </c>
      <c r="F2928" s="9">
        <v>3</v>
      </c>
      <c r="G2928" s="9">
        <v>9.6</v>
      </c>
      <c r="H2928" s="13">
        <v>0.30859999999999999</v>
      </c>
      <c r="I2928" s="9" t="s">
        <v>11</v>
      </c>
      <c r="J2928" s="10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</row>
    <row r="2929" spans="1:27" ht="12.75">
      <c r="A2929" s="10">
        <v>45702</v>
      </c>
      <c r="B2929" s="9" t="s">
        <v>45</v>
      </c>
      <c r="C2929" s="11">
        <v>11636.8</v>
      </c>
      <c r="D2929" s="9">
        <v>136</v>
      </c>
      <c r="E2929" s="12" t="s">
        <v>846</v>
      </c>
      <c r="F2929" s="9">
        <v>0</v>
      </c>
      <c r="G2929" s="9">
        <v>15.71</v>
      </c>
      <c r="H2929" s="13">
        <v>0.31180000000000002</v>
      </c>
      <c r="I2929" s="9" t="s">
        <v>11</v>
      </c>
      <c r="J2929" s="10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</row>
    <row r="2930" spans="1:27" ht="12.75">
      <c r="A2930" s="10">
        <v>45702</v>
      </c>
      <c r="B2930" s="9" t="s">
        <v>286</v>
      </c>
      <c r="C2930" s="11">
        <v>4602.0600000000004</v>
      </c>
      <c r="D2930" s="9">
        <v>56</v>
      </c>
      <c r="E2930" s="12" t="s">
        <v>15</v>
      </c>
      <c r="F2930" s="9"/>
      <c r="G2930" s="9"/>
      <c r="H2930" s="13"/>
      <c r="I2930" s="9" t="s">
        <v>11</v>
      </c>
      <c r="J2930" s="10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</row>
    <row r="2931" spans="1:27" ht="12.75">
      <c r="A2931" s="10">
        <v>45702</v>
      </c>
      <c r="B2931" s="9" t="s">
        <v>289</v>
      </c>
      <c r="C2931" s="11">
        <v>7283.83</v>
      </c>
      <c r="D2931" s="9">
        <v>68</v>
      </c>
      <c r="E2931" s="12" t="s">
        <v>104</v>
      </c>
      <c r="F2931" s="9"/>
      <c r="G2931" s="9"/>
      <c r="H2931" s="13"/>
      <c r="I2931" s="9" t="s">
        <v>11</v>
      </c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</row>
    <row r="2932" spans="1:27" ht="12.75">
      <c r="A2932" s="10">
        <v>45703</v>
      </c>
      <c r="B2932" s="9" t="s">
        <v>14</v>
      </c>
      <c r="C2932" s="11">
        <v>7082.72</v>
      </c>
      <c r="D2932" s="9">
        <v>90</v>
      </c>
      <c r="E2932" s="12" t="s">
        <v>960</v>
      </c>
      <c r="F2932" s="9">
        <v>11</v>
      </c>
      <c r="G2932" s="9">
        <v>13.2</v>
      </c>
      <c r="H2932" s="13">
        <v>0.23480000000000001</v>
      </c>
      <c r="I2932" s="9" t="s">
        <v>16</v>
      </c>
      <c r="J2932" s="10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</row>
    <row r="2933" spans="1:27" ht="12.75">
      <c r="A2933" s="10">
        <v>45703</v>
      </c>
      <c r="B2933" s="9" t="s">
        <v>19</v>
      </c>
      <c r="C2933" s="11">
        <v>6706.51</v>
      </c>
      <c r="D2933" s="9">
        <v>73</v>
      </c>
      <c r="E2933" s="12" t="s">
        <v>961</v>
      </c>
      <c r="F2933" s="9">
        <v>1</v>
      </c>
      <c r="G2933" s="9">
        <v>9.1999999999999993</v>
      </c>
      <c r="H2933" s="13">
        <v>0.24740000000000001</v>
      </c>
      <c r="I2933" s="9" t="s">
        <v>16</v>
      </c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</row>
    <row r="2934" spans="1:27" ht="12.75">
      <c r="A2934" s="10">
        <v>45703</v>
      </c>
      <c r="B2934" s="9" t="s">
        <v>9</v>
      </c>
      <c r="C2934" s="11">
        <v>7320.94</v>
      </c>
      <c r="D2934" s="28">
        <v>70</v>
      </c>
      <c r="E2934" s="12" t="s">
        <v>593</v>
      </c>
      <c r="F2934" s="9">
        <v>0</v>
      </c>
      <c r="G2934" s="9">
        <v>16</v>
      </c>
      <c r="H2934" s="13">
        <v>0.26450000000000001</v>
      </c>
      <c r="I2934" s="9" t="s">
        <v>11</v>
      </c>
      <c r="J2934" s="10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</row>
    <row r="2935" spans="1:27" ht="12.75">
      <c r="A2935" s="10">
        <v>45703</v>
      </c>
      <c r="B2935" s="9" t="s">
        <v>17</v>
      </c>
      <c r="C2935" s="11">
        <v>10057.06</v>
      </c>
      <c r="D2935" s="9">
        <v>104</v>
      </c>
      <c r="E2935" s="12" t="s">
        <v>962</v>
      </c>
      <c r="F2935" s="9">
        <v>1</v>
      </c>
      <c r="G2935" s="9">
        <v>12.57</v>
      </c>
      <c r="H2935" s="13">
        <v>0.26529999999999998</v>
      </c>
      <c r="I2935" s="9" t="s">
        <v>16</v>
      </c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</row>
    <row r="2936" spans="1:27" ht="12.75">
      <c r="A2936" s="10">
        <v>45703</v>
      </c>
      <c r="B2936" s="9" t="s">
        <v>21</v>
      </c>
      <c r="C2936" s="11">
        <v>9609.49</v>
      </c>
      <c r="D2936" s="9">
        <v>102</v>
      </c>
      <c r="E2936" s="12" t="s">
        <v>632</v>
      </c>
      <c r="F2936" s="9">
        <v>0</v>
      </c>
      <c r="G2936" s="9">
        <v>10</v>
      </c>
      <c r="H2936" s="13">
        <v>0.28970000000000001</v>
      </c>
      <c r="I2936" s="9" t="s">
        <v>11</v>
      </c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</row>
    <row r="2937" spans="1:27" ht="12.75">
      <c r="A2937" s="10">
        <v>45703</v>
      </c>
      <c r="B2937" s="9" t="s">
        <v>12</v>
      </c>
      <c r="C2937" s="11">
        <v>6117.32</v>
      </c>
      <c r="D2937" s="9">
        <v>77</v>
      </c>
      <c r="E2937" s="12" t="s">
        <v>963</v>
      </c>
      <c r="F2937" s="9">
        <v>10</v>
      </c>
      <c r="G2937" s="9">
        <v>12.6</v>
      </c>
      <c r="H2937" s="13">
        <v>0.29949999999999999</v>
      </c>
      <c r="I2937" s="9" t="s">
        <v>11</v>
      </c>
      <c r="J2937" s="10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</row>
    <row r="2938" spans="1:27" ht="12.75">
      <c r="A2938" s="10">
        <v>45703</v>
      </c>
      <c r="B2938" s="9" t="s">
        <v>45</v>
      </c>
      <c r="C2938" s="11">
        <v>9397.1200000000008</v>
      </c>
      <c r="D2938" s="9">
        <v>96</v>
      </c>
      <c r="E2938" s="12" t="s">
        <v>964</v>
      </c>
      <c r="F2938" s="9">
        <v>0</v>
      </c>
      <c r="G2938" s="9">
        <v>9.1199999999999992</v>
      </c>
      <c r="H2938" s="13">
        <v>0.30690000000000001</v>
      </c>
      <c r="I2938" s="9" t="s">
        <v>11</v>
      </c>
      <c r="J2938" s="10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</row>
    <row r="2939" spans="1:27" ht="12.75">
      <c r="A2939" s="10">
        <v>45703</v>
      </c>
      <c r="B2939" s="9" t="s">
        <v>43</v>
      </c>
      <c r="C2939" s="11">
        <v>10580.06</v>
      </c>
      <c r="D2939" s="9">
        <v>126</v>
      </c>
      <c r="E2939" s="12" t="s">
        <v>965</v>
      </c>
      <c r="F2939" s="9">
        <v>17</v>
      </c>
      <c r="G2939" s="9">
        <v>12.83</v>
      </c>
      <c r="H2939" s="13">
        <v>0.30940000000000001</v>
      </c>
      <c r="I2939" s="9" t="s">
        <v>11</v>
      </c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</row>
    <row r="2940" spans="1:27" ht="12.75">
      <c r="A2940" s="10">
        <v>45703</v>
      </c>
      <c r="B2940" s="9" t="s">
        <v>286</v>
      </c>
      <c r="C2940" s="11">
        <v>4594.55</v>
      </c>
      <c r="D2940" s="9">
        <v>51</v>
      </c>
      <c r="E2940" s="12" t="s">
        <v>70</v>
      </c>
      <c r="F2940" s="9"/>
      <c r="G2940" s="9"/>
      <c r="H2940" s="13"/>
      <c r="I2940" s="9" t="s">
        <v>11</v>
      </c>
      <c r="J2940" s="10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</row>
    <row r="2941" spans="1:27" ht="12.75">
      <c r="A2941" s="10">
        <v>45703</v>
      </c>
      <c r="B2941" s="9" t="s">
        <v>289</v>
      </c>
      <c r="C2941" s="11">
        <v>0</v>
      </c>
      <c r="D2941" s="9">
        <v>0</v>
      </c>
      <c r="E2941" s="12"/>
      <c r="F2941" s="9"/>
      <c r="G2941" s="9"/>
      <c r="H2941" s="13"/>
      <c r="I2941" s="9" t="s">
        <v>11</v>
      </c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</row>
    <row r="2942" spans="1:27" ht="12.75">
      <c r="A2942" s="10">
        <v>45704</v>
      </c>
      <c r="B2942" s="9" t="s">
        <v>19</v>
      </c>
      <c r="C2942" s="11">
        <v>8300.41</v>
      </c>
      <c r="D2942" s="9">
        <v>101</v>
      </c>
      <c r="E2942" s="12" t="s">
        <v>966</v>
      </c>
      <c r="F2942" s="9">
        <v>5</v>
      </c>
      <c r="G2942" s="9">
        <v>10.28</v>
      </c>
      <c r="H2942" s="13">
        <v>0.24360000000000001</v>
      </c>
      <c r="I2942" s="9" t="s">
        <v>16</v>
      </c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</row>
    <row r="2943" spans="1:27" ht="12.75">
      <c r="A2943" s="10">
        <v>45704</v>
      </c>
      <c r="B2943" s="9" t="s">
        <v>14</v>
      </c>
      <c r="C2943" s="11">
        <v>8026.82</v>
      </c>
      <c r="D2943" s="9">
        <v>98</v>
      </c>
      <c r="E2943" s="12" t="s">
        <v>967</v>
      </c>
      <c r="F2943" s="9">
        <v>22</v>
      </c>
      <c r="G2943" s="9">
        <v>14.2</v>
      </c>
      <c r="H2943" s="13">
        <v>0.24560000000000001</v>
      </c>
      <c r="I2943" s="9" t="s">
        <v>16</v>
      </c>
      <c r="J2943" s="10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</row>
    <row r="2944" spans="1:27" ht="12.75">
      <c r="A2944" s="10">
        <v>45704</v>
      </c>
      <c r="B2944" s="9" t="s">
        <v>9</v>
      </c>
      <c r="C2944" s="11">
        <v>4788.9799999999996</v>
      </c>
      <c r="D2944" s="9">
        <v>54</v>
      </c>
      <c r="E2944" s="12" t="s">
        <v>807</v>
      </c>
      <c r="F2944" s="9">
        <v>0</v>
      </c>
      <c r="G2944" s="9">
        <v>11.5</v>
      </c>
      <c r="H2944" s="13">
        <v>0.24590000000000001</v>
      </c>
      <c r="I2944" s="9" t="s">
        <v>11</v>
      </c>
      <c r="J2944" s="10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</row>
    <row r="2945" spans="1:27" ht="12.75">
      <c r="A2945" s="10">
        <v>45704</v>
      </c>
      <c r="B2945" s="9" t="s">
        <v>21</v>
      </c>
      <c r="C2945" s="11">
        <v>7634.17</v>
      </c>
      <c r="D2945" s="9">
        <v>81</v>
      </c>
      <c r="E2945" s="12" t="s">
        <v>968</v>
      </c>
      <c r="F2945" s="9">
        <v>1</v>
      </c>
      <c r="G2945" s="9">
        <v>9.5</v>
      </c>
      <c r="H2945" s="13">
        <v>0.27910000000000001</v>
      </c>
      <c r="I2945" s="9" t="s">
        <v>11</v>
      </c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</row>
    <row r="2946" spans="1:27" ht="12.75">
      <c r="A2946" s="10">
        <v>45704</v>
      </c>
      <c r="B2946" s="9" t="s">
        <v>17</v>
      </c>
      <c r="C2946" s="11">
        <v>9783.56</v>
      </c>
      <c r="D2946" s="9">
        <v>114</v>
      </c>
      <c r="E2946" s="12" t="s">
        <v>757</v>
      </c>
      <c r="F2946" s="9">
        <v>1</v>
      </c>
      <c r="G2946" s="9">
        <v>12.85</v>
      </c>
      <c r="H2946" s="13">
        <v>0.28670000000000001</v>
      </c>
      <c r="I2946" s="9" t="s">
        <v>16</v>
      </c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</row>
    <row r="2947" spans="1:27" ht="12.75">
      <c r="A2947" s="10">
        <v>45704</v>
      </c>
      <c r="B2947" s="9" t="s">
        <v>43</v>
      </c>
      <c r="C2947" s="11">
        <v>7646.24</v>
      </c>
      <c r="D2947" s="9">
        <v>88</v>
      </c>
      <c r="E2947" s="12" t="s">
        <v>409</v>
      </c>
      <c r="F2947" s="9">
        <v>0</v>
      </c>
      <c r="G2947" s="9">
        <v>11.5</v>
      </c>
      <c r="H2947" s="13">
        <v>0.2888</v>
      </c>
      <c r="I2947" s="9" t="s">
        <v>11</v>
      </c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</row>
    <row r="2948" spans="1:27" ht="12.75">
      <c r="A2948" s="10">
        <v>45704</v>
      </c>
      <c r="B2948" s="9" t="s">
        <v>45</v>
      </c>
      <c r="C2948" s="11">
        <v>5650.34</v>
      </c>
      <c r="D2948" s="9">
        <v>63</v>
      </c>
      <c r="E2948" s="12" t="s">
        <v>969</v>
      </c>
      <c r="F2948" s="9">
        <v>0</v>
      </c>
      <c r="G2948" s="9">
        <v>9</v>
      </c>
      <c r="H2948" s="13">
        <v>0.3019</v>
      </c>
      <c r="I2948" s="9" t="s">
        <v>11</v>
      </c>
      <c r="J2948" s="10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</row>
    <row r="2949" spans="1:27" ht="12.75">
      <c r="A2949" s="10">
        <v>45704</v>
      </c>
      <c r="B2949" s="9" t="s">
        <v>12</v>
      </c>
      <c r="C2949" s="11">
        <v>3388.5</v>
      </c>
      <c r="D2949" s="9">
        <v>39</v>
      </c>
      <c r="E2949" s="12" t="s">
        <v>970</v>
      </c>
      <c r="F2949" s="9">
        <v>2</v>
      </c>
      <c r="G2949" s="9">
        <v>7.75</v>
      </c>
      <c r="H2949" s="13">
        <v>0.30599999999999999</v>
      </c>
      <c r="I2949" s="9" t="s">
        <v>11</v>
      </c>
      <c r="J2949" s="10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</row>
    <row r="2950" spans="1:27" ht="12.75">
      <c r="A2950" s="10">
        <v>45704</v>
      </c>
      <c r="B2950" s="9" t="s">
        <v>286</v>
      </c>
      <c r="C2950" s="11">
        <v>5137.83</v>
      </c>
      <c r="D2950" s="9">
        <v>59</v>
      </c>
      <c r="E2950" s="12" t="s">
        <v>82</v>
      </c>
      <c r="F2950" s="9"/>
      <c r="G2950" s="9"/>
      <c r="H2950" s="13"/>
      <c r="I2950" s="9" t="s">
        <v>11</v>
      </c>
      <c r="J2950" s="10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</row>
    <row r="2951" spans="1:27" ht="12.75">
      <c r="A2951" s="10">
        <v>45704</v>
      </c>
      <c r="B2951" s="9" t="s">
        <v>289</v>
      </c>
      <c r="C2951" s="11">
        <v>0</v>
      </c>
      <c r="D2951" s="9">
        <v>0</v>
      </c>
      <c r="E2951" s="12"/>
      <c r="F2951" s="9"/>
      <c r="G2951" s="9"/>
      <c r="H2951" s="13"/>
      <c r="I2951" s="9" t="s">
        <v>11</v>
      </c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</row>
    <row r="2952" spans="1:27" ht="12.75">
      <c r="A2952" s="10">
        <v>45705</v>
      </c>
      <c r="B2952" s="9" t="s">
        <v>9</v>
      </c>
      <c r="C2952" s="11">
        <v>1929.32</v>
      </c>
      <c r="D2952" s="9">
        <v>22</v>
      </c>
      <c r="E2952" s="12" t="s">
        <v>971</v>
      </c>
      <c r="F2952" s="9">
        <v>0</v>
      </c>
      <c r="G2952" s="9">
        <v>8.5</v>
      </c>
      <c r="H2952" s="13">
        <v>0.26379999999999998</v>
      </c>
      <c r="I2952" s="9" t="s">
        <v>11</v>
      </c>
      <c r="J2952" s="10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</row>
    <row r="2953" spans="1:27" ht="12.75">
      <c r="A2953" s="10">
        <v>45705</v>
      </c>
      <c r="B2953" s="9" t="s">
        <v>19</v>
      </c>
      <c r="C2953" s="11">
        <v>2426.1999999999998</v>
      </c>
      <c r="D2953" s="9">
        <v>26</v>
      </c>
      <c r="E2953" s="12" t="s">
        <v>972</v>
      </c>
      <c r="F2953" s="9">
        <v>0</v>
      </c>
      <c r="G2953" s="9">
        <v>5</v>
      </c>
      <c r="H2953" s="13">
        <v>0.27360000000000001</v>
      </c>
      <c r="I2953" s="9" t="s">
        <v>16</v>
      </c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</row>
    <row r="2954" spans="1:27" ht="12.75">
      <c r="A2954" s="10">
        <v>45705</v>
      </c>
      <c r="B2954" s="9" t="s">
        <v>21</v>
      </c>
      <c r="C2954" s="11">
        <v>3956.67</v>
      </c>
      <c r="D2954" s="9">
        <v>42</v>
      </c>
      <c r="E2954" s="12" t="s">
        <v>973</v>
      </c>
      <c r="F2954" s="9">
        <v>3</v>
      </c>
      <c r="G2954" s="9">
        <v>13.67</v>
      </c>
      <c r="H2954" s="13">
        <v>0.2757</v>
      </c>
      <c r="I2954" s="9" t="s">
        <v>11</v>
      </c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</row>
    <row r="2955" spans="1:27" ht="12.75">
      <c r="A2955" s="10">
        <v>45705</v>
      </c>
      <c r="B2955" s="9" t="s">
        <v>14</v>
      </c>
      <c r="C2955" s="11">
        <v>2363.36</v>
      </c>
      <c r="D2955" s="9">
        <v>32</v>
      </c>
      <c r="E2955" s="12" t="s">
        <v>505</v>
      </c>
      <c r="F2955" s="9">
        <v>1</v>
      </c>
      <c r="G2955" s="9">
        <v>9</v>
      </c>
      <c r="H2955" s="13">
        <v>0.28960000000000002</v>
      </c>
      <c r="I2955" s="9" t="s">
        <v>16</v>
      </c>
      <c r="J2955" s="10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</row>
    <row r="2956" spans="1:27" ht="12.75">
      <c r="A2956" s="10">
        <v>45705</v>
      </c>
      <c r="B2956" s="9" t="s">
        <v>43</v>
      </c>
      <c r="C2956" s="11">
        <v>2461.61</v>
      </c>
      <c r="D2956" s="9">
        <v>29</v>
      </c>
      <c r="E2956" s="12" t="s">
        <v>974</v>
      </c>
      <c r="F2956" s="9">
        <v>0</v>
      </c>
      <c r="G2956" s="9">
        <v>7.3</v>
      </c>
      <c r="H2956" s="13">
        <v>0.29499999999999998</v>
      </c>
      <c r="I2956" s="9" t="s">
        <v>11</v>
      </c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</row>
    <row r="2957" spans="1:27" ht="12.75">
      <c r="A2957" s="10">
        <v>45705</v>
      </c>
      <c r="B2957" s="9" t="s">
        <v>17</v>
      </c>
      <c r="C2957" s="11">
        <v>4518.63</v>
      </c>
      <c r="D2957" s="9">
        <v>47</v>
      </c>
      <c r="E2957" s="12" t="s">
        <v>975</v>
      </c>
      <c r="F2957" s="9">
        <v>9</v>
      </c>
      <c r="G2957" s="9">
        <v>9.25</v>
      </c>
      <c r="H2957" s="13">
        <v>0.30620000000000003</v>
      </c>
      <c r="I2957" s="9" t="s">
        <v>16</v>
      </c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</row>
    <row r="2958" spans="1:27" ht="12.75">
      <c r="A2958" s="10">
        <v>45705</v>
      </c>
      <c r="B2958" s="9" t="s">
        <v>289</v>
      </c>
      <c r="C2958" s="11">
        <v>907</v>
      </c>
      <c r="D2958" s="9">
        <v>18</v>
      </c>
      <c r="E2958" s="12" t="s">
        <v>206</v>
      </c>
      <c r="F2958" s="9">
        <v>0</v>
      </c>
      <c r="G2958" s="9">
        <v>3.5</v>
      </c>
      <c r="H2958" s="13">
        <v>0.31569999999999998</v>
      </c>
      <c r="I2958" s="9" t="s">
        <v>11</v>
      </c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</row>
    <row r="2959" spans="1:27" ht="12.75">
      <c r="A2959" s="10">
        <v>45705</v>
      </c>
      <c r="B2959" s="9" t="s">
        <v>12</v>
      </c>
      <c r="C2959" s="11">
        <v>1720.97</v>
      </c>
      <c r="D2959" s="9">
        <v>24</v>
      </c>
      <c r="E2959" s="12" t="s">
        <v>78</v>
      </c>
      <c r="F2959" s="9">
        <v>2</v>
      </c>
      <c r="G2959" s="9">
        <v>10</v>
      </c>
      <c r="H2959" s="13">
        <v>0.32400000000000001</v>
      </c>
      <c r="I2959" s="9" t="s">
        <v>11</v>
      </c>
      <c r="J2959" s="10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</row>
    <row r="2960" spans="1:27" ht="12.75">
      <c r="A2960" s="10">
        <v>45705</v>
      </c>
      <c r="B2960" s="9" t="s">
        <v>45</v>
      </c>
      <c r="C2960" s="11">
        <v>2898.23</v>
      </c>
      <c r="D2960" s="9">
        <v>36</v>
      </c>
      <c r="E2960" s="12" t="s">
        <v>976</v>
      </c>
      <c r="F2960" s="9">
        <v>0</v>
      </c>
      <c r="G2960" s="9">
        <v>8.6</v>
      </c>
      <c r="H2960" s="13">
        <v>0.36099999999999999</v>
      </c>
      <c r="I2960" s="9" t="s">
        <v>11</v>
      </c>
      <c r="J2960" s="10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</row>
    <row r="2961" spans="1:27" ht="12.75">
      <c r="A2961" s="10">
        <v>45705</v>
      </c>
      <c r="B2961" s="9" t="s">
        <v>286</v>
      </c>
      <c r="C2961" s="11">
        <v>1509.94</v>
      </c>
      <c r="D2961" s="9">
        <v>18</v>
      </c>
      <c r="E2961" s="12" t="s">
        <v>515</v>
      </c>
      <c r="F2961" s="9">
        <v>0</v>
      </c>
      <c r="G2961" s="9">
        <v>6</v>
      </c>
      <c r="H2961" s="13"/>
      <c r="I2961" s="9" t="s">
        <v>11</v>
      </c>
      <c r="J2961" s="10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</row>
    <row r="2962" spans="1:27" ht="12.75">
      <c r="A2962" s="10">
        <v>45706</v>
      </c>
      <c r="B2962" s="9" t="s">
        <v>19</v>
      </c>
      <c r="C2962" s="11">
        <v>4650.18</v>
      </c>
      <c r="D2962" s="9">
        <v>55</v>
      </c>
      <c r="E2962" s="12" t="s">
        <v>977</v>
      </c>
      <c r="F2962" s="9">
        <v>0</v>
      </c>
      <c r="G2962" s="9">
        <v>10</v>
      </c>
      <c r="H2962" s="13">
        <v>0.26290000000000002</v>
      </c>
      <c r="I2962" s="9" t="s">
        <v>16</v>
      </c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</row>
    <row r="2963" spans="1:27" ht="12.75">
      <c r="A2963" s="10">
        <v>45706</v>
      </c>
      <c r="B2963" s="9" t="s">
        <v>17</v>
      </c>
      <c r="C2963" s="11">
        <v>6104.49</v>
      </c>
      <c r="D2963" s="9">
        <v>61</v>
      </c>
      <c r="E2963" s="12" t="s">
        <v>873</v>
      </c>
      <c r="F2963" s="9">
        <v>1</v>
      </c>
      <c r="G2963" s="9">
        <v>10</v>
      </c>
      <c r="H2963" s="13">
        <v>0.2903</v>
      </c>
      <c r="I2963" s="9" t="s">
        <v>16</v>
      </c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</row>
    <row r="2964" spans="1:27" ht="12.75">
      <c r="A2964" s="10">
        <v>45706</v>
      </c>
      <c r="B2964" s="9" t="s">
        <v>14</v>
      </c>
      <c r="C2964" s="11">
        <v>3081.4</v>
      </c>
      <c r="D2964" s="9">
        <v>42</v>
      </c>
      <c r="E2964" s="12" t="s">
        <v>978</v>
      </c>
      <c r="F2964" s="9">
        <v>10</v>
      </c>
      <c r="G2964" s="9">
        <v>9</v>
      </c>
      <c r="H2964" s="13">
        <v>0.2984</v>
      </c>
      <c r="I2964" s="9" t="s">
        <v>16</v>
      </c>
      <c r="J2964" s="10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</row>
    <row r="2965" spans="1:27" ht="12.75">
      <c r="A2965" s="10">
        <v>45706</v>
      </c>
      <c r="B2965" s="9" t="s">
        <v>21</v>
      </c>
      <c r="C2965" s="11">
        <v>5870.59</v>
      </c>
      <c r="D2965" s="9">
        <v>58</v>
      </c>
      <c r="E2965" s="12" t="s">
        <v>221</v>
      </c>
      <c r="F2965" s="9">
        <v>13</v>
      </c>
      <c r="G2965" s="9">
        <v>10</v>
      </c>
      <c r="H2965" s="13">
        <v>0.31159999999999999</v>
      </c>
      <c r="I2965" s="9" t="s">
        <v>11</v>
      </c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</row>
    <row r="2966" spans="1:27" ht="12.75">
      <c r="A2966" s="10">
        <v>45706</v>
      </c>
      <c r="B2966" s="9" t="s">
        <v>9</v>
      </c>
      <c r="C2966" s="11">
        <v>4334.4399999999996</v>
      </c>
      <c r="D2966" s="9">
        <v>45</v>
      </c>
      <c r="E2966" s="12" t="s">
        <v>979</v>
      </c>
      <c r="F2966" s="9">
        <v>1</v>
      </c>
      <c r="G2966" s="9">
        <v>10</v>
      </c>
      <c r="H2966" s="13">
        <v>0.32029999999999997</v>
      </c>
      <c r="I2966" s="9" t="s">
        <v>11</v>
      </c>
      <c r="J2966" s="10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</row>
    <row r="2967" spans="1:27" ht="12.75">
      <c r="A2967" s="10">
        <v>45706</v>
      </c>
      <c r="B2967" s="9" t="s">
        <v>45</v>
      </c>
      <c r="C2967" s="11">
        <v>3578.66</v>
      </c>
      <c r="D2967" s="9">
        <v>44</v>
      </c>
      <c r="E2967" s="12" t="s">
        <v>980</v>
      </c>
      <c r="F2967" s="9">
        <v>0</v>
      </c>
      <c r="G2967" s="9">
        <v>11.33</v>
      </c>
      <c r="H2967" s="13">
        <v>0.32479999999999998</v>
      </c>
      <c r="I2967" s="9" t="s">
        <v>11</v>
      </c>
      <c r="J2967" s="10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</row>
    <row r="2968" spans="1:27" ht="12.75">
      <c r="A2968" s="10">
        <v>45706</v>
      </c>
      <c r="B2968" s="9" t="s">
        <v>43</v>
      </c>
      <c r="C2968" s="11">
        <v>3739.8</v>
      </c>
      <c r="D2968" s="9">
        <v>40</v>
      </c>
      <c r="E2968" s="12" t="s">
        <v>981</v>
      </c>
      <c r="F2968" s="9">
        <v>0</v>
      </c>
      <c r="G2968" s="9">
        <v>11.6</v>
      </c>
      <c r="H2968" s="13">
        <v>0.37430000000000002</v>
      </c>
      <c r="I2968" s="9" t="s">
        <v>11</v>
      </c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</row>
    <row r="2969" spans="1:27" ht="12.75">
      <c r="A2969" s="10">
        <v>45706</v>
      </c>
      <c r="B2969" s="9" t="s">
        <v>12</v>
      </c>
      <c r="C2969" s="11">
        <v>3281.989</v>
      </c>
      <c r="D2969" s="9">
        <v>39</v>
      </c>
      <c r="E2969" s="12" t="s">
        <v>982</v>
      </c>
      <c r="F2969" s="9">
        <v>1</v>
      </c>
      <c r="G2969" s="9">
        <v>6</v>
      </c>
      <c r="H2969" s="13">
        <v>0.39739999999999998</v>
      </c>
      <c r="I2969" s="9" t="s">
        <v>11</v>
      </c>
      <c r="J2969" s="10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</row>
    <row r="2970" spans="1:27" ht="12.75">
      <c r="A2970" s="10">
        <v>45706</v>
      </c>
      <c r="B2970" s="9" t="s">
        <v>286</v>
      </c>
      <c r="C2970" s="11">
        <v>3774.56</v>
      </c>
      <c r="D2970" s="9">
        <v>43</v>
      </c>
      <c r="E2970" s="12" t="s">
        <v>690</v>
      </c>
      <c r="F2970" s="9">
        <v>2</v>
      </c>
      <c r="G2970" s="9">
        <v>14</v>
      </c>
      <c r="H2970" s="13"/>
      <c r="I2970" s="9" t="s">
        <v>11</v>
      </c>
      <c r="J2970" s="10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</row>
    <row r="2971" spans="1:27" ht="12.75">
      <c r="A2971" s="10">
        <v>45706</v>
      </c>
      <c r="B2971" s="9" t="s">
        <v>289</v>
      </c>
      <c r="C2971" s="11">
        <v>2747.02</v>
      </c>
      <c r="D2971" s="9">
        <v>28</v>
      </c>
      <c r="E2971" s="12" t="s">
        <v>261</v>
      </c>
      <c r="F2971" s="9">
        <v>3</v>
      </c>
      <c r="G2971" s="9">
        <v>23</v>
      </c>
      <c r="H2971" s="13"/>
      <c r="I2971" s="9" t="s">
        <v>11</v>
      </c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</row>
    <row r="2972" spans="1:27" ht="12.75">
      <c r="A2972" s="10">
        <v>45707</v>
      </c>
      <c r="B2972" s="9" t="s">
        <v>17</v>
      </c>
      <c r="C2972" s="11">
        <v>3545.94</v>
      </c>
      <c r="D2972" s="9">
        <v>37</v>
      </c>
      <c r="E2972" s="12" t="s">
        <v>983</v>
      </c>
      <c r="F2972" s="9">
        <v>0</v>
      </c>
      <c r="G2972" s="9">
        <v>9</v>
      </c>
      <c r="H2972" s="13">
        <v>0.23219999999999999</v>
      </c>
      <c r="I2972" s="9" t="s">
        <v>16</v>
      </c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</row>
    <row r="2973" spans="1:27" ht="12.75">
      <c r="A2973" s="10">
        <v>45707</v>
      </c>
      <c r="B2973" s="9" t="s">
        <v>14</v>
      </c>
      <c r="C2973" s="11">
        <v>2624.98</v>
      </c>
      <c r="D2973" s="9">
        <v>35</v>
      </c>
      <c r="E2973" s="12" t="s">
        <v>465</v>
      </c>
      <c r="F2973" s="9">
        <v>0</v>
      </c>
      <c r="G2973" s="9">
        <v>7</v>
      </c>
      <c r="H2973" s="13">
        <v>0.24940000000000001</v>
      </c>
      <c r="I2973" s="9" t="s">
        <v>16</v>
      </c>
      <c r="J2973" s="10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</row>
    <row r="2974" spans="1:27" ht="12.75">
      <c r="A2974" s="10">
        <v>45707</v>
      </c>
      <c r="B2974" s="9" t="s">
        <v>19</v>
      </c>
      <c r="C2974" s="11">
        <v>2762.83</v>
      </c>
      <c r="D2974" s="9">
        <v>33</v>
      </c>
      <c r="E2974" s="12" t="s">
        <v>181</v>
      </c>
      <c r="F2974" s="9">
        <v>0</v>
      </c>
      <c r="G2974" s="9">
        <v>5.66</v>
      </c>
      <c r="H2974" s="13">
        <v>0.2823</v>
      </c>
      <c r="I2974" s="9" t="s">
        <v>16</v>
      </c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</row>
    <row r="2975" spans="1:27" ht="12.75">
      <c r="A2975" s="10">
        <v>45707</v>
      </c>
      <c r="B2975" s="9" t="s">
        <v>9</v>
      </c>
      <c r="C2975" s="11">
        <v>3046.97</v>
      </c>
      <c r="D2975" s="9">
        <v>28</v>
      </c>
      <c r="E2975" s="12" t="s">
        <v>489</v>
      </c>
      <c r="F2975" s="9">
        <v>0</v>
      </c>
      <c r="G2975" s="9">
        <v>12</v>
      </c>
      <c r="H2975" s="13">
        <v>0.28810000000000002</v>
      </c>
      <c r="I2975" s="9" t="s">
        <v>11</v>
      </c>
      <c r="J2975" s="10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</row>
    <row r="2976" spans="1:27" ht="12.75">
      <c r="A2976" s="10">
        <v>45707</v>
      </c>
      <c r="B2976" s="9" t="s">
        <v>21</v>
      </c>
      <c r="C2976" s="11">
        <v>3324.34</v>
      </c>
      <c r="D2976" s="9">
        <v>38</v>
      </c>
      <c r="E2976" s="12" t="s">
        <v>871</v>
      </c>
      <c r="F2976" s="9">
        <v>3</v>
      </c>
      <c r="G2976" s="9">
        <v>8.5</v>
      </c>
      <c r="H2976" s="13">
        <v>0.28899999999999998</v>
      </c>
      <c r="I2976" s="9" t="s">
        <v>11</v>
      </c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</row>
    <row r="2977" spans="1:27" ht="12.75">
      <c r="A2977" s="10">
        <v>45707</v>
      </c>
      <c r="B2977" s="9" t="s">
        <v>12</v>
      </c>
      <c r="C2977" s="11">
        <v>2528.66</v>
      </c>
      <c r="D2977" s="9">
        <v>31</v>
      </c>
      <c r="E2977" s="12" t="s">
        <v>984</v>
      </c>
      <c r="F2977" s="9">
        <v>1</v>
      </c>
      <c r="G2977" s="9">
        <v>7.33</v>
      </c>
      <c r="H2977" s="13">
        <v>0.29580000000000001</v>
      </c>
      <c r="I2977" s="9" t="s">
        <v>11</v>
      </c>
      <c r="J2977" s="10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</row>
    <row r="2978" spans="1:27" ht="12.75">
      <c r="A2978" s="10">
        <v>45707</v>
      </c>
      <c r="B2978" s="9" t="s">
        <v>43</v>
      </c>
      <c r="C2978" s="11">
        <v>4413.38</v>
      </c>
      <c r="D2978" s="9">
        <v>53</v>
      </c>
      <c r="E2978" s="12" t="s">
        <v>985</v>
      </c>
      <c r="F2978" s="9">
        <v>0</v>
      </c>
      <c r="G2978" s="9">
        <v>11.25</v>
      </c>
      <c r="H2978" s="13">
        <v>0.32419999999999999</v>
      </c>
      <c r="I2978" s="9" t="s">
        <v>11</v>
      </c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</row>
    <row r="2979" spans="1:27" ht="12.75">
      <c r="A2979" s="10">
        <v>45707</v>
      </c>
      <c r="B2979" s="9" t="s">
        <v>45</v>
      </c>
      <c r="C2979" s="11">
        <v>2291.88</v>
      </c>
      <c r="D2979" s="9">
        <v>31</v>
      </c>
      <c r="E2979" s="12" t="s">
        <v>974</v>
      </c>
      <c r="F2979" s="9">
        <v>0</v>
      </c>
      <c r="G2979" s="9">
        <v>10.3</v>
      </c>
      <c r="H2979" s="13">
        <v>0.3291</v>
      </c>
      <c r="I2979" s="9" t="s">
        <v>11</v>
      </c>
      <c r="J2979" s="10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</row>
    <row r="2980" spans="1:27" ht="12.75">
      <c r="A2980" s="10">
        <v>45707</v>
      </c>
      <c r="B2980" s="9" t="s">
        <v>286</v>
      </c>
      <c r="C2980" s="11">
        <v>2430.98</v>
      </c>
      <c r="D2980" s="9">
        <v>23</v>
      </c>
      <c r="E2980" s="12" t="s">
        <v>986</v>
      </c>
      <c r="F2980" s="9">
        <v>0</v>
      </c>
      <c r="G2980" s="9">
        <v>7.6</v>
      </c>
      <c r="H2980" s="13"/>
      <c r="I2980" s="9" t="s">
        <v>11</v>
      </c>
      <c r="J2980" s="10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</row>
    <row r="2981" spans="1:27" ht="12.75">
      <c r="A2981" s="10">
        <v>45707</v>
      </c>
      <c r="B2981" s="9" t="s">
        <v>289</v>
      </c>
      <c r="C2981" s="11">
        <v>3637.1</v>
      </c>
      <c r="D2981" s="9">
        <v>31</v>
      </c>
      <c r="E2981" s="12" t="s">
        <v>987</v>
      </c>
      <c r="F2981" s="9">
        <v>2</v>
      </c>
      <c r="G2981" s="9">
        <v>10</v>
      </c>
      <c r="H2981" s="13"/>
      <c r="I2981" s="9" t="s">
        <v>11</v>
      </c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</row>
    <row r="2982" spans="1:27" ht="12.75">
      <c r="A2982" s="10">
        <v>45708</v>
      </c>
      <c r="B2982" s="9" t="s">
        <v>14</v>
      </c>
      <c r="C2982" s="11">
        <v>3124.13</v>
      </c>
      <c r="D2982" s="9">
        <v>39</v>
      </c>
      <c r="E2982" s="12" t="s">
        <v>988</v>
      </c>
      <c r="F2982" s="9">
        <v>2</v>
      </c>
      <c r="G2982" s="9">
        <v>9</v>
      </c>
      <c r="H2982" s="13">
        <v>0.24349999999999999</v>
      </c>
      <c r="I2982" s="9" t="s">
        <v>16</v>
      </c>
      <c r="J2982" s="10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</row>
    <row r="2983" spans="1:27" ht="12.75">
      <c r="A2983" s="10">
        <v>45708</v>
      </c>
      <c r="B2983" s="9" t="s">
        <v>19</v>
      </c>
      <c r="C2983" s="11">
        <v>1985.95</v>
      </c>
      <c r="D2983" s="9">
        <v>26</v>
      </c>
      <c r="E2983" s="12" t="s">
        <v>989</v>
      </c>
      <c r="F2983" s="9">
        <v>0</v>
      </c>
      <c r="G2983" s="9">
        <v>6.33</v>
      </c>
      <c r="H2983" s="13">
        <v>0.26979999999999998</v>
      </c>
      <c r="I2983" s="9" t="s">
        <v>16</v>
      </c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</row>
    <row r="2984" spans="1:27" ht="12.75">
      <c r="A2984" s="10">
        <v>45708</v>
      </c>
      <c r="B2984" s="9" t="s">
        <v>17</v>
      </c>
      <c r="C2984" s="11">
        <v>4218.1899999999996</v>
      </c>
      <c r="D2984" s="9">
        <v>52</v>
      </c>
      <c r="E2984" s="12" t="s">
        <v>990</v>
      </c>
      <c r="F2984" s="9">
        <v>1</v>
      </c>
      <c r="G2984" s="9">
        <v>8</v>
      </c>
      <c r="H2984" s="13">
        <v>0.2782</v>
      </c>
      <c r="I2984" s="9" t="s">
        <v>16</v>
      </c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</row>
    <row r="2985" spans="1:27" ht="12.75">
      <c r="A2985" s="10">
        <v>45708</v>
      </c>
      <c r="B2985" s="9" t="s">
        <v>9</v>
      </c>
      <c r="C2985" s="11">
        <v>4319.08</v>
      </c>
      <c r="D2985" s="9">
        <v>43</v>
      </c>
      <c r="E2985" s="12" t="s">
        <v>104</v>
      </c>
      <c r="F2985" s="9">
        <v>0</v>
      </c>
      <c r="G2985" s="9">
        <v>11.67</v>
      </c>
      <c r="H2985" s="13">
        <v>0.27950000000000003</v>
      </c>
      <c r="I2985" s="9" t="s">
        <v>11</v>
      </c>
      <c r="J2985" s="10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</row>
    <row r="2986" spans="1:27" ht="12.75">
      <c r="A2986" s="10">
        <v>45708</v>
      </c>
      <c r="B2986" s="9" t="s">
        <v>21</v>
      </c>
      <c r="C2986" s="11">
        <v>6269.94</v>
      </c>
      <c r="D2986" s="9">
        <v>67</v>
      </c>
      <c r="E2986" s="12" t="s">
        <v>991</v>
      </c>
      <c r="F2986" s="9">
        <v>6</v>
      </c>
      <c r="G2986" s="9">
        <v>15</v>
      </c>
      <c r="H2986" s="13">
        <v>0.29289999999999999</v>
      </c>
      <c r="I2986" s="9" t="s">
        <v>11</v>
      </c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</row>
    <row r="2987" spans="1:27" ht="12.75">
      <c r="A2987" s="10">
        <v>45708</v>
      </c>
      <c r="B2987" s="9" t="s">
        <v>45</v>
      </c>
      <c r="C2987" s="11">
        <v>3046.32</v>
      </c>
      <c r="D2987" s="9">
        <v>39</v>
      </c>
      <c r="E2987" s="12" t="s">
        <v>992</v>
      </c>
      <c r="F2987" s="9">
        <v>0</v>
      </c>
      <c r="G2987" s="9">
        <v>8</v>
      </c>
      <c r="H2987" s="13">
        <v>0.30320000000000003</v>
      </c>
      <c r="I2987" s="9" t="s">
        <v>11</v>
      </c>
      <c r="J2987" s="10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</row>
    <row r="2988" spans="1:27" ht="12.75">
      <c r="A2988" s="10">
        <v>45708</v>
      </c>
      <c r="B2988" s="9" t="s">
        <v>43</v>
      </c>
      <c r="C2988" s="11">
        <v>4873.7299999999996</v>
      </c>
      <c r="D2988" s="9">
        <v>51</v>
      </c>
      <c r="E2988" s="12" t="s">
        <v>762</v>
      </c>
      <c r="F2988" s="9">
        <v>0</v>
      </c>
      <c r="G2988" s="9">
        <v>10.5</v>
      </c>
      <c r="H2988" s="13">
        <v>0.3095</v>
      </c>
      <c r="I2988" s="9" t="s">
        <v>11</v>
      </c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</row>
    <row r="2989" spans="1:27" ht="12.75">
      <c r="A2989" s="10">
        <v>45708</v>
      </c>
      <c r="B2989" s="9" t="s">
        <v>12</v>
      </c>
      <c r="C2989" s="11">
        <v>3194.84</v>
      </c>
      <c r="D2989" s="9">
        <v>32</v>
      </c>
      <c r="E2989" s="12" t="s">
        <v>993</v>
      </c>
      <c r="F2989" s="9">
        <v>1</v>
      </c>
      <c r="G2989" s="9">
        <v>8</v>
      </c>
      <c r="H2989" s="13">
        <v>0.37580000000000002</v>
      </c>
      <c r="I2989" s="9" t="s">
        <v>11</v>
      </c>
      <c r="J2989" s="10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</row>
    <row r="2990" spans="1:27" ht="12.75">
      <c r="A2990" s="10">
        <v>45708</v>
      </c>
      <c r="B2990" s="9" t="s">
        <v>286</v>
      </c>
      <c r="C2990" s="11">
        <v>2285.2199999999998</v>
      </c>
      <c r="D2990" s="9">
        <v>34</v>
      </c>
      <c r="E2990" s="12" t="s">
        <v>994</v>
      </c>
      <c r="F2990" s="9">
        <v>2</v>
      </c>
      <c r="G2990" s="9">
        <v>7.33</v>
      </c>
      <c r="H2990" s="13"/>
      <c r="I2990" s="9" t="s">
        <v>11</v>
      </c>
      <c r="J2990" s="10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</row>
    <row r="2991" spans="1:27" ht="12.75">
      <c r="A2991" s="10">
        <v>45708</v>
      </c>
      <c r="B2991" s="9" t="s">
        <v>289</v>
      </c>
      <c r="C2991" s="11">
        <v>4738.8100000000004</v>
      </c>
      <c r="D2991" s="9">
        <v>42</v>
      </c>
      <c r="E2991" s="12" t="s">
        <v>995</v>
      </c>
      <c r="F2991" s="9">
        <v>4</v>
      </c>
      <c r="G2991" s="9">
        <v>7.75</v>
      </c>
      <c r="H2991" s="13"/>
      <c r="I2991" s="9" t="s">
        <v>11</v>
      </c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</row>
    <row r="2992" spans="1:27" ht="12.75">
      <c r="A2992" s="10">
        <v>45709</v>
      </c>
      <c r="B2992" s="9" t="s">
        <v>14</v>
      </c>
      <c r="C2992" s="11">
        <v>6244.79</v>
      </c>
      <c r="D2992" s="9">
        <v>68</v>
      </c>
      <c r="E2992" s="12" t="s">
        <v>996</v>
      </c>
      <c r="F2992" s="9">
        <v>24</v>
      </c>
      <c r="G2992" s="9">
        <v>13.75</v>
      </c>
      <c r="H2992" s="13">
        <v>0.2334</v>
      </c>
      <c r="I2992" s="9" t="s">
        <v>16</v>
      </c>
      <c r="J2992" s="10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</row>
    <row r="2993" spans="1:27" ht="12.75">
      <c r="A2993" s="10">
        <v>45709</v>
      </c>
      <c r="B2993" s="9" t="s">
        <v>19</v>
      </c>
      <c r="C2993" s="11">
        <v>6806.95</v>
      </c>
      <c r="D2993" s="9">
        <v>81</v>
      </c>
      <c r="E2993" s="12" t="s">
        <v>997</v>
      </c>
      <c r="F2993" s="9">
        <v>1</v>
      </c>
      <c r="G2993" s="9">
        <v>10</v>
      </c>
      <c r="H2993" s="13">
        <v>0.23630000000000001</v>
      </c>
      <c r="I2993" s="9" t="s">
        <v>16</v>
      </c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</row>
    <row r="2994" spans="1:27" ht="12.75">
      <c r="A2994" s="10">
        <v>45709</v>
      </c>
      <c r="B2994" s="9" t="s">
        <v>17</v>
      </c>
      <c r="C2994" s="11">
        <v>9113.9699999999993</v>
      </c>
      <c r="D2994" s="9">
        <v>97</v>
      </c>
      <c r="E2994" s="12" t="s">
        <v>221</v>
      </c>
      <c r="F2994" s="9">
        <v>12</v>
      </c>
      <c r="G2994" s="9">
        <v>7.2</v>
      </c>
      <c r="H2994" s="13">
        <v>0.2586</v>
      </c>
      <c r="I2994" s="9" t="s">
        <v>16</v>
      </c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</row>
    <row r="2995" spans="1:27" ht="12.75">
      <c r="A2995" s="10">
        <v>45709</v>
      </c>
      <c r="B2995" s="9" t="s">
        <v>9</v>
      </c>
      <c r="C2995" s="11">
        <v>7223.39</v>
      </c>
      <c r="D2995" s="9">
        <v>75</v>
      </c>
      <c r="E2995" s="12" t="s">
        <v>998</v>
      </c>
      <c r="F2995" s="9">
        <v>2</v>
      </c>
      <c r="G2995" s="9">
        <v>12.6</v>
      </c>
      <c r="H2995" s="13">
        <v>0.27810000000000001</v>
      </c>
      <c r="I2995" s="9" t="s">
        <v>11</v>
      </c>
      <c r="J2995" s="10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</row>
    <row r="2996" spans="1:27" ht="12.75">
      <c r="A2996" s="10">
        <v>45709</v>
      </c>
      <c r="B2996" s="9" t="s">
        <v>21</v>
      </c>
      <c r="C2996" s="11">
        <v>12056.66</v>
      </c>
      <c r="D2996" s="9">
        <v>118</v>
      </c>
      <c r="E2996" s="12" t="s">
        <v>999</v>
      </c>
      <c r="F2996" s="9">
        <v>35</v>
      </c>
      <c r="G2996" s="9">
        <v>11.78</v>
      </c>
      <c r="H2996" s="13">
        <v>0.28129999999999999</v>
      </c>
      <c r="I2996" s="9" t="s">
        <v>11</v>
      </c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</row>
    <row r="2997" spans="1:27" ht="12.75">
      <c r="A2997" s="10">
        <v>45709</v>
      </c>
      <c r="B2997" s="9" t="s">
        <v>45</v>
      </c>
      <c r="C2997" s="11">
        <v>10330.91</v>
      </c>
      <c r="D2997" s="9">
        <v>117</v>
      </c>
      <c r="E2997" s="12" t="s">
        <v>1000</v>
      </c>
      <c r="F2997" s="9">
        <v>3</v>
      </c>
      <c r="G2997" s="9">
        <v>12.3</v>
      </c>
      <c r="H2997" s="13">
        <v>0.30399999999999999</v>
      </c>
      <c r="I2997" s="9" t="s">
        <v>11</v>
      </c>
      <c r="J2997" s="10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</row>
    <row r="2998" spans="1:27" ht="12.75">
      <c r="A2998" s="10">
        <v>45709</v>
      </c>
      <c r="B2998" s="9" t="s">
        <v>43</v>
      </c>
      <c r="C2998" s="11">
        <v>8013.17</v>
      </c>
      <c r="D2998" s="9">
        <v>92</v>
      </c>
      <c r="E2998" s="12" t="s">
        <v>761</v>
      </c>
      <c r="F2998" s="9">
        <v>0</v>
      </c>
      <c r="G2998" s="9">
        <v>9.75</v>
      </c>
      <c r="H2998" s="13">
        <v>0.31480000000000002</v>
      </c>
      <c r="I2998" s="9" t="s">
        <v>11</v>
      </c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</row>
    <row r="2999" spans="1:27" ht="12.75">
      <c r="A2999" s="10">
        <v>45709</v>
      </c>
      <c r="B2999" s="9" t="s">
        <v>12</v>
      </c>
      <c r="C2999" s="11">
        <v>6926.94</v>
      </c>
      <c r="D2999" s="9">
        <v>68</v>
      </c>
      <c r="E2999" s="12" t="s">
        <v>596</v>
      </c>
      <c r="F2999" s="9">
        <v>0</v>
      </c>
      <c r="G2999" s="9">
        <v>10</v>
      </c>
      <c r="H2999" s="13">
        <v>0.32540000000000002</v>
      </c>
      <c r="I2999" s="9" t="s">
        <v>11</v>
      </c>
      <c r="J2999" s="10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</row>
    <row r="3000" spans="1:27" ht="12.75">
      <c r="A3000" s="10">
        <v>45709</v>
      </c>
      <c r="B3000" s="9" t="s">
        <v>286</v>
      </c>
      <c r="C3000" s="11">
        <v>6659.08</v>
      </c>
      <c r="D3000" s="9">
        <v>79</v>
      </c>
      <c r="E3000" s="12" t="s">
        <v>477</v>
      </c>
      <c r="F3000" s="9">
        <v>3</v>
      </c>
      <c r="G3000" s="9">
        <v>14.05</v>
      </c>
      <c r="H3000" s="13"/>
      <c r="I3000" s="9" t="s">
        <v>11</v>
      </c>
      <c r="J3000" s="10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</row>
    <row r="3001" spans="1:27" ht="12.75">
      <c r="A3001" s="10">
        <v>45709</v>
      </c>
      <c r="B3001" s="9" t="s">
        <v>289</v>
      </c>
      <c r="C3001" s="11">
        <v>6705.96</v>
      </c>
      <c r="D3001" s="9">
        <v>75</v>
      </c>
      <c r="E3001" s="12" t="s">
        <v>1001</v>
      </c>
      <c r="F3001" s="9">
        <v>4</v>
      </c>
      <c r="G3001" s="9">
        <v>8</v>
      </c>
      <c r="H3001" s="13"/>
      <c r="I3001" s="9" t="s">
        <v>11</v>
      </c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</row>
    <row r="3002" spans="1:27" ht="12.75">
      <c r="A3002" s="10">
        <v>45710</v>
      </c>
      <c r="B3002" s="9" t="s">
        <v>19</v>
      </c>
      <c r="C3002" s="11">
        <v>7805.61</v>
      </c>
      <c r="D3002" s="9">
        <v>89</v>
      </c>
      <c r="E3002" s="12" t="s">
        <v>194</v>
      </c>
      <c r="F3002" s="9">
        <v>15</v>
      </c>
      <c r="G3002" s="9">
        <v>8.83</v>
      </c>
      <c r="H3002" s="13">
        <v>0.218</v>
      </c>
      <c r="I3002" s="9" t="s">
        <v>16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</row>
    <row r="3003" spans="1:27" ht="12.75">
      <c r="A3003" s="10">
        <v>45710</v>
      </c>
      <c r="B3003" s="9" t="s">
        <v>9</v>
      </c>
      <c r="C3003" s="11">
        <v>9542.77</v>
      </c>
      <c r="D3003" s="9">
        <v>87</v>
      </c>
      <c r="E3003" s="12" t="s">
        <v>1002</v>
      </c>
      <c r="F3003" s="9">
        <v>7</v>
      </c>
      <c r="G3003" s="9">
        <v>15.6</v>
      </c>
      <c r="H3003" s="13">
        <v>0.26150000000000001</v>
      </c>
      <c r="I3003" s="9" t="s">
        <v>11</v>
      </c>
      <c r="J3003" s="10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</row>
    <row r="3004" spans="1:27" ht="12.75">
      <c r="A3004" s="10">
        <v>45710</v>
      </c>
      <c r="B3004" s="9" t="s">
        <v>14</v>
      </c>
      <c r="C3004" s="11">
        <v>5634.87</v>
      </c>
      <c r="D3004" s="9">
        <v>71</v>
      </c>
      <c r="E3004" s="12" t="s">
        <v>249</v>
      </c>
      <c r="F3004" s="9">
        <v>27</v>
      </c>
      <c r="G3004" s="9">
        <v>10</v>
      </c>
      <c r="H3004" s="13">
        <v>0.26669999999999999</v>
      </c>
      <c r="I3004" s="9" t="s">
        <v>16</v>
      </c>
      <c r="J3004" s="10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</row>
    <row r="3005" spans="1:27" ht="12.75">
      <c r="A3005" s="10">
        <v>45710</v>
      </c>
      <c r="B3005" s="9" t="s">
        <v>21</v>
      </c>
      <c r="C3005" s="11">
        <v>12565.84</v>
      </c>
      <c r="D3005" s="9">
        <v>118</v>
      </c>
      <c r="E3005" s="12" t="s">
        <v>1003</v>
      </c>
      <c r="F3005" s="9">
        <v>7</v>
      </c>
      <c r="G3005" s="9">
        <v>12</v>
      </c>
      <c r="H3005" s="13">
        <v>0.27329999999999999</v>
      </c>
      <c r="I3005" s="9" t="s">
        <v>11</v>
      </c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</row>
    <row r="3006" spans="1:27" ht="12.75">
      <c r="A3006" s="10">
        <v>45710</v>
      </c>
      <c r="B3006" s="9" t="s">
        <v>45</v>
      </c>
      <c r="C3006" s="11">
        <v>11373.69</v>
      </c>
      <c r="D3006" s="9">
        <v>128</v>
      </c>
      <c r="E3006" s="12" t="s">
        <v>442</v>
      </c>
      <c r="F3006" s="9">
        <v>7</v>
      </c>
      <c r="G3006" s="9">
        <v>13.12</v>
      </c>
      <c r="H3006" s="13">
        <v>0.28439999999999999</v>
      </c>
      <c r="I3006" s="9" t="s">
        <v>11</v>
      </c>
      <c r="J3006" s="10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</row>
    <row r="3007" spans="1:27" ht="12.75">
      <c r="A3007" s="10">
        <v>45710</v>
      </c>
      <c r="B3007" s="9" t="s">
        <v>43</v>
      </c>
      <c r="C3007" s="11">
        <v>8806.89</v>
      </c>
      <c r="D3007" s="9">
        <v>108</v>
      </c>
      <c r="E3007" s="12" t="s">
        <v>507</v>
      </c>
      <c r="F3007" s="9">
        <v>0</v>
      </c>
      <c r="G3007" s="9">
        <v>10.5</v>
      </c>
      <c r="H3007" s="13">
        <v>0.28689999999999999</v>
      </c>
      <c r="I3007" s="9" t="s">
        <v>11</v>
      </c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</row>
    <row r="3008" spans="1:27" ht="12.75">
      <c r="A3008" s="10">
        <v>45710</v>
      </c>
      <c r="B3008" s="9" t="s">
        <v>17</v>
      </c>
      <c r="C3008" s="11">
        <v>10557.44</v>
      </c>
      <c r="D3008" s="9">
        <v>108</v>
      </c>
      <c r="E3008" s="12" t="s">
        <v>1004</v>
      </c>
      <c r="F3008" s="9">
        <v>0</v>
      </c>
      <c r="G3008" s="9">
        <v>12.15</v>
      </c>
      <c r="H3008" s="13">
        <v>0.29349999999999998</v>
      </c>
      <c r="I3008" s="9" t="s">
        <v>16</v>
      </c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</row>
    <row r="3009" spans="1:27" ht="12.75">
      <c r="A3009" s="10">
        <v>45710</v>
      </c>
      <c r="B3009" s="9" t="s">
        <v>12</v>
      </c>
      <c r="C3009" s="11">
        <v>5954.86</v>
      </c>
      <c r="D3009" s="9">
        <v>62</v>
      </c>
      <c r="E3009" s="12" t="s">
        <v>1005</v>
      </c>
      <c r="F3009" s="9">
        <v>7</v>
      </c>
      <c r="G3009" s="9">
        <v>12.75</v>
      </c>
      <c r="H3009" s="13">
        <v>0.31909999999999999</v>
      </c>
      <c r="I3009" s="9" t="s">
        <v>11</v>
      </c>
      <c r="J3009" s="10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</row>
    <row r="3010" spans="1:27" ht="12.75">
      <c r="A3010" s="10">
        <v>45710</v>
      </c>
      <c r="B3010" s="9" t="s">
        <v>286</v>
      </c>
      <c r="C3010" s="11">
        <v>5156.1400000000003</v>
      </c>
      <c r="D3010" s="9">
        <v>65</v>
      </c>
      <c r="E3010" s="12" t="s">
        <v>1006</v>
      </c>
      <c r="F3010" s="9">
        <v>3</v>
      </c>
      <c r="G3010" s="9">
        <v>11.75</v>
      </c>
      <c r="H3010" s="13"/>
      <c r="I3010" s="9" t="s">
        <v>11</v>
      </c>
      <c r="J3010" s="10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</row>
    <row r="3011" spans="1:27" ht="12.75">
      <c r="A3011" s="10">
        <v>45710</v>
      </c>
      <c r="B3011" s="9" t="s">
        <v>289</v>
      </c>
      <c r="C3011" s="11">
        <v>8280.61</v>
      </c>
      <c r="D3011" s="9">
        <v>96</v>
      </c>
      <c r="E3011" s="12" t="s">
        <v>1007</v>
      </c>
      <c r="F3011" s="9">
        <v>11</v>
      </c>
      <c r="G3011" s="9">
        <v>9.5</v>
      </c>
      <c r="H3011" s="13"/>
      <c r="I3011" s="9" t="s">
        <v>11</v>
      </c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</row>
    <row r="3012" spans="1:27" ht="12.75">
      <c r="A3012" s="10">
        <v>45711</v>
      </c>
      <c r="B3012" s="9" t="s">
        <v>19</v>
      </c>
      <c r="C3012" s="11">
        <v>7120.75</v>
      </c>
      <c r="D3012" s="9">
        <v>88</v>
      </c>
      <c r="E3012" s="12" t="s">
        <v>1008</v>
      </c>
      <c r="F3012" s="9">
        <v>5</v>
      </c>
      <c r="G3012" s="9">
        <v>9.1999999999999993</v>
      </c>
      <c r="H3012" s="13">
        <v>0.2339</v>
      </c>
      <c r="I3012" s="9" t="s">
        <v>16</v>
      </c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</row>
    <row r="3013" spans="1:27" ht="12.75">
      <c r="A3013" s="10">
        <v>45711</v>
      </c>
      <c r="B3013" s="9" t="s">
        <v>14</v>
      </c>
      <c r="C3013" s="11">
        <v>5638.17</v>
      </c>
      <c r="D3013" s="9">
        <v>70</v>
      </c>
      <c r="E3013" s="12" t="s">
        <v>261</v>
      </c>
      <c r="F3013" s="9">
        <v>12</v>
      </c>
      <c r="G3013" s="9">
        <v>9</v>
      </c>
      <c r="H3013" s="13">
        <v>0.2505</v>
      </c>
      <c r="I3013" s="9" t="s">
        <v>16</v>
      </c>
      <c r="J3013" s="10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</row>
    <row r="3014" spans="1:27" ht="12.75">
      <c r="A3014" s="10">
        <v>45711</v>
      </c>
      <c r="B3014" s="9" t="s">
        <v>9</v>
      </c>
      <c r="C3014" s="11">
        <v>4242.66</v>
      </c>
      <c r="D3014" s="9">
        <v>46</v>
      </c>
      <c r="E3014" s="12" t="s">
        <v>206</v>
      </c>
      <c r="F3014" s="9">
        <v>0</v>
      </c>
      <c r="G3014" s="9">
        <v>9.6</v>
      </c>
      <c r="H3014" s="13">
        <v>0.251</v>
      </c>
      <c r="I3014" s="9" t="s">
        <v>11</v>
      </c>
      <c r="J3014" s="10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</row>
    <row r="3015" spans="1:27" ht="12.75">
      <c r="A3015" s="10">
        <v>45711</v>
      </c>
      <c r="B3015" s="9" t="s">
        <v>21</v>
      </c>
      <c r="C3015" s="11">
        <v>10634.63</v>
      </c>
      <c r="D3015" s="9">
        <v>98</v>
      </c>
      <c r="E3015" s="12" t="s">
        <v>1009</v>
      </c>
      <c r="F3015" s="9">
        <v>10</v>
      </c>
      <c r="G3015" s="9">
        <v>9.8000000000000007</v>
      </c>
      <c r="H3015" s="13">
        <v>0.28199999999999997</v>
      </c>
      <c r="I3015" s="9" t="s">
        <v>11</v>
      </c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</row>
    <row r="3016" spans="1:27" ht="12.75">
      <c r="A3016" s="10">
        <v>45711</v>
      </c>
      <c r="B3016" s="9" t="s">
        <v>17</v>
      </c>
      <c r="C3016" s="11">
        <v>10034.15</v>
      </c>
      <c r="D3016" s="9">
        <v>124</v>
      </c>
      <c r="E3016" s="12" t="s">
        <v>1010</v>
      </c>
      <c r="F3016" s="9">
        <v>8</v>
      </c>
      <c r="G3016" s="9">
        <v>12.75</v>
      </c>
      <c r="H3016" s="13">
        <v>0.28570000000000001</v>
      </c>
      <c r="I3016" s="9" t="s">
        <v>16</v>
      </c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</row>
    <row r="3017" spans="1:27" ht="12.75">
      <c r="A3017" s="10">
        <v>45711</v>
      </c>
      <c r="B3017" s="9" t="s">
        <v>43</v>
      </c>
      <c r="C3017" s="11">
        <v>8242.2800000000007</v>
      </c>
      <c r="D3017" s="9">
        <v>96</v>
      </c>
      <c r="E3017" s="12" t="s">
        <v>196</v>
      </c>
      <c r="F3017" s="9">
        <v>9</v>
      </c>
      <c r="G3017" s="9">
        <v>11</v>
      </c>
      <c r="H3017" s="13">
        <v>0.30299999999999999</v>
      </c>
      <c r="I3017" s="9" t="s">
        <v>11</v>
      </c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</row>
    <row r="3018" spans="1:27" ht="12.75">
      <c r="A3018" s="10">
        <v>45711</v>
      </c>
      <c r="B3018" s="9" t="s">
        <v>45</v>
      </c>
      <c r="C3018" s="11">
        <v>6865.69</v>
      </c>
      <c r="D3018" s="9">
        <v>84</v>
      </c>
      <c r="E3018" s="12" t="s">
        <v>550</v>
      </c>
      <c r="F3018" s="9">
        <v>2</v>
      </c>
      <c r="G3018" s="9">
        <v>12.5</v>
      </c>
      <c r="H3018" s="13">
        <v>0.30470000000000003</v>
      </c>
      <c r="I3018" s="9" t="s">
        <v>11</v>
      </c>
      <c r="J3018" s="10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</row>
    <row r="3019" spans="1:27" ht="12.75">
      <c r="A3019" s="10">
        <v>45711</v>
      </c>
      <c r="B3019" s="9" t="s">
        <v>12</v>
      </c>
      <c r="C3019" s="11">
        <v>3003.18</v>
      </c>
      <c r="D3019" s="9">
        <v>35</v>
      </c>
      <c r="E3019" s="12" t="s">
        <v>1011</v>
      </c>
      <c r="F3019" s="9">
        <v>0</v>
      </c>
      <c r="G3019" s="9">
        <v>6</v>
      </c>
      <c r="H3019" s="13">
        <v>0.31790000000000002</v>
      </c>
      <c r="I3019" s="9" t="s">
        <v>11</v>
      </c>
      <c r="J3019" s="10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</row>
    <row r="3020" spans="1:27" ht="12.75">
      <c r="A3020" s="10">
        <v>45711</v>
      </c>
      <c r="B3020" s="9" t="s">
        <v>286</v>
      </c>
      <c r="C3020" s="11">
        <v>4107.34</v>
      </c>
      <c r="D3020" s="9">
        <v>52</v>
      </c>
      <c r="E3020" s="12" t="s">
        <v>1012</v>
      </c>
      <c r="F3020" s="9">
        <v>2</v>
      </c>
      <c r="G3020" s="9">
        <v>14</v>
      </c>
      <c r="H3020" s="13"/>
      <c r="I3020" s="9" t="s">
        <v>11</v>
      </c>
      <c r="J3020" s="10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</row>
    <row r="3021" spans="1:27" ht="12.75">
      <c r="A3021" s="10">
        <v>45711</v>
      </c>
      <c r="B3021" s="9" t="s">
        <v>289</v>
      </c>
      <c r="C3021" s="11">
        <v>6445.93</v>
      </c>
      <c r="D3021" s="9">
        <v>76</v>
      </c>
      <c r="E3021" s="12" t="s">
        <v>1013</v>
      </c>
      <c r="F3021" s="9">
        <v>12</v>
      </c>
      <c r="G3021" s="9">
        <v>9.3000000000000007</v>
      </c>
      <c r="H3021" s="13"/>
      <c r="I3021" s="9" t="s">
        <v>11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</row>
    <row r="3022" spans="1:27" ht="12.75">
      <c r="A3022" s="10">
        <v>45712</v>
      </c>
      <c r="B3022" s="9" t="s">
        <v>19</v>
      </c>
      <c r="C3022" s="11">
        <v>3212.9</v>
      </c>
      <c r="D3022" s="9">
        <v>35</v>
      </c>
      <c r="E3022" s="12" t="s">
        <v>1014</v>
      </c>
      <c r="F3022" s="9">
        <v>0</v>
      </c>
      <c r="G3022" s="9">
        <v>9</v>
      </c>
      <c r="H3022" s="13">
        <v>0.2195</v>
      </c>
      <c r="I3022" s="9" t="s">
        <v>16</v>
      </c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</row>
    <row r="3023" spans="1:27" ht="12.75">
      <c r="A3023" s="10">
        <v>45712</v>
      </c>
      <c r="B3023" s="9" t="s">
        <v>17</v>
      </c>
      <c r="C3023" s="11">
        <v>2815.77</v>
      </c>
      <c r="D3023" s="9">
        <v>35</v>
      </c>
      <c r="E3023" s="12" t="s">
        <v>1015</v>
      </c>
      <c r="F3023" s="9">
        <v>1</v>
      </c>
      <c r="G3023" s="9">
        <v>6</v>
      </c>
      <c r="H3023" s="13">
        <v>0.251</v>
      </c>
      <c r="I3023" s="9" t="s">
        <v>16</v>
      </c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</row>
    <row r="3024" spans="1:27" ht="12.75">
      <c r="A3024" s="10">
        <v>45712</v>
      </c>
      <c r="B3024" s="9" t="s">
        <v>9</v>
      </c>
      <c r="C3024" s="11">
        <v>2524.33</v>
      </c>
      <c r="D3024" s="9">
        <v>29</v>
      </c>
      <c r="E3024" s="12" t="s">
        <v>1016</v>
      </c>
      <c r="F3024" s="9">
        <v>0</v>
      </c>
      <c r="G3024" s="9">
        <v>11</v>
      </c>
      <c r="H3024" s="13">
        <v>0.26040000000000002</v>
      </c>
      <c r="I3024" s="9" t="s">
        <v>11</v>
      </c>
      <c r="J3024" s="10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</row>
    <row r="3025" spans="1:27" ht="12.75">
      <c r="A3025" s="10">
        <v>45712</v>
      </c>
      <c r="B3025" s="9" t="s">
        <v>21</v>
      </c>
      <c r="C3025" s="11">
        <v>4812.3599999999997</v>
      </c>
      <c r="D3025" s="9">
        <v>48</v>
      </c>
      <c r="E3025" s="12" t="s">
        <v>1017</v>
      </c>
      <c r="F3025" s="9">
        <v>16</v>
      </c>
      <c r="G3025" s="9">
        <v>14</v>
      </c>
      <c r="H3025" s="13">
        <v>0.26050000000000001</v>
      </c>
      <c r="I3025" s="9" t="s">
        <v>11</v>
      </c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</row>
    <row r="3026" spans="1:27" ht="12.75">
      <c r="A3026" s="10">
        <v>45712</v>
      </c>
      <c r="B3026" s="9" t="s">
        <v>14</v>
      </c>
      <c r="C3026" s="11">
        <v>2294.15</v>
      </c>
      <c r="D3026" s="9">
        <v>29</v>
      </c>
      <c r="E3026" s="12" t="s">
        <v>1018</v>
      </c>
      <c r="F3026" s="9">
        <v>5</v>
      </c>
      <c r="G3026" s="9">
        <v>7</v>
      </c>
      <c r="H3026" s="13">
        <v>0.26340000000000002</v>
      </c>
      <c r="I3026" s="9" t="s">
        <v>16</v>
      </c>
      <c r="J3026" s="10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</row>
    <row r="3027" spans="1:27" ht="12.75">
      <c r="A3027" s="10">
        <v>45712</v>
      </c>
      <c r="B3027" s="9" t="s">
        <v>45</v>
      </c>
      <c r="C3027" s="11">
        <v>2820.27</v>
      </c>
      <c r="D3027" s="9">
        <v>34</v>
      </c>
      <c r="E3027" s="12" t="s">
        <v>1019</v>
      </c>
      <c r="F3027" s="9">
        <v>0</v>
      </c>
      <c r="G3027" s="9">
        <v>10.3</v>
      </c>
      <c r="H3027" s="13">
        <v>0.2878</v>
      </c>
      <c r="I3027" s="9" t="s">
        <v>11</v>
      </c>
      <c r="J3027" s="10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</row>
    <row r="3028" spans="1:27" ht="12.75">
      <c r="A3028" s="10">
        <v>45712</v>
      </c>
      <c r="B3028" s="9" t="s">
        <v>43</v>
      </c>
      <c r="C3028" s="11">
        <v>4711.51</v>
      </c>
      <c r="D3028" s="9">
        <v>48</v>
      </c>
      <c r="E3028" s="12" t="s">
        <v>683</v>
      </c>
      <c r="F3028" s="9">
        <v>0</v>
      </c>
      <c r="G3028" s="9">
        <v>12</v>
      </c>
      <c r="H3028" s="13">
        <v>0.29859999999999998</v>
      </c>
      <c r="I3028" s="9" t="s">
        <v>11</v>
      </c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</row>
    <row r="3029" spans="1:27" ht="12.75">
      <c r="A3029" s="10">
        <v>45712</v>
      </c>
      <c r="B3029" s="9" t="s">
        <v>12</v>
      </c>
      <c r="C3029" s="11">
        <v>1577.08</v>
      </c>
      <c r="D3029" s="9">
        <v>16</v>
      </c>
      <c r="E3029" s="12" t="s">
        <v>603</v>
      </c>
      <c r="F3029" s="9">
        <v>0</v>
      </c>
      <c r="G3029" s="9">
        <v>7</v>
      </c>
      <c r="H3029" s="13">
        <v>0.30080000000000001</v>
      </c>
      <c r="I3029" s="9" t="s">
        <v>11</v>
      </c>
      <c r="J3029" s="10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</row>
    <row r="3030" spans="1:27" ht="12.75">
      <c r="A3030" s="10">
        <v>45712</v>
      </c>
      <c r="B3030" s="9" t="s">
        <v>286</v>
      </c>
      <c r="C3030" s="11">
        <v>1820.15</v>
      </c>
      <c r="D3030" s="9">
        <v>20</v>
      </c>
      <c r="E3030" s="12" t="s">
        <v>418</v>
      </c>
      <c r="F3030" s="9">
        <v>0</v>
      </c>
      <c r="G3030" s="9"/>
      <c r="H3030" s="13"/>
      <c r="I3030" s="9" t="s">
        <v>11</v>
      </c>
      <c r="J3030" s="10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</row>
    <row r="3031" spans="1:27" ht="12.75">
      <c r="A3031" s="10">
        <v>45712</v>
      </c>
      <c r="B3031" s="9" t="s">
        <v>289</v>
      </c>
      <c r="C3031" s="11">
        <v>1791.16</v>
      </c>
      <c r="D3031" s="9">
        <v>22</v>
      </c>
      <c r="E3031" s="12" t="s">
        <v>1020</v>
      </c>
      <c r="F3031" s="9">
        <v>2</v>
      </c>
      <c r="G3031" s="9">
        <v>5</v>
      </c>
      <c r="H3031" s="13"/>
      <c r="I3031" s="9" t="s">
        <v>11</v>
      </c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</row>
    <row r="3032" spans="1:27" ht="12.75">
      <c r="A3032" s="10">
        <v>45713</v>
      </c>
      <c r="B3032" s="9" t="s">
        <v>19</v>
      </c>
      <c r="C3032" s="11">
        <v>3354.08</v>
      </c>
      <c r="D3032" s="9">
        <v>40</v>
      </c>
      <c r="E3032" s="12" t="s">
        <v>1021</v>
      </c>
      <c r="F3032" s="9">
        <v>0</v>
      </c>
      <c r="G3032" s="9">
        <v>7</v>
      </c>
      <c r="H3032" s="13">
        <v>0.2379</v>
      </c>
      <c r="I3032" s="9" t="s">
        <v>16</v>
      </c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</row>
    <row r="3033" spans="1:27" ht="12.75">
      <c r="A3033" s="10">
        <v>45713</v>
      </c>
      <c r="B3033" s="9" t="s">
        <v>17</v>
      </c>
      <c r="C3033" s="11">
        <v>4940.9399999999996</v>
      </c>
      <c r="D3033" s="9">
        <v>45</v>
      </c>
      <c r="E3033" s="12" t="s">
        <v>1022</v>
      </c>
      <c r="F3033" s="9">
        <v>0</v>
      </c>
      <c r="G3033" s="9">
        <v>9</v>
      </c>
      <c r="H3033" s="13">
        <v>0.251</v>
      </c>
      <c r="I3033" s="9" t="s">
        <v>16</v>
      </c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</row>
    <row r="3034" spans="1:27" ht="12.75">
      <c r="A3034" s="10">
        <v>45713</v>
      </c>
      <c r="B3034" s="9" t="s">
        <v>21</v>
      </c>
      <c r="C3034" s="11">
        <v>5646.49</v>
      </c>
      <c r="D3034" s="9">
        <v>44</v>
      </c>
      <c r="E3034" s="12" t="s">
        <v>1023</v>
      </c>
      <c r="F3034" s="9">
        <v>2</v>
      </c>
      <c r="G3034" s="9">
        <v>10.75</v>
      </c>
      <c r="H3034" s="13">
        <v>0.28339999999999999</v>
      </c>
      <c r="I3034" s="9" t="s">
        <v>11</v>
      </c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</row>
    <row r="3035" spans="1:27" ht="12.75">
      <c r="A3035" s="10">
        <v>45713</v>
      </c>
      <c r="B3035" s="9" t="s">
        <v>45</v>
      </c>
      <c r="C3035" s="11">
        <v>3929.64</v>
      </c>
      <c r="D3035" s="9">
        <v>48</v>
      </c>
      <c r="E3035" s="12" t="s">
        <v>419</v>
      </c>
      <c r="F3035" s="9">
        <v>0</v>
      </c>
      <c r="G3035" s="47">
        <v>9.5</v>
      </c>
      <c r="H3035" s="13">
        <v>0.31109999999999999</v>
      </c>
      <c r="I3035" s="9" t="s">
        <v>11</v>
      </c>
      <c r="J3035" s="10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</row>
    <row r="3036" spans="1:27" ht="12.75">
      <c r="A3036" s="10">
        <v>45713</v>
      </c>
      <c r="B3036" s="9" t="s">
        <v>43</v>
      </c>
      <c r="C3036" s="11">
        <v>2919.06</v>
      </c>
      <c r="D3036" s="9">
        <v>36</v>
      </c>
      <c r="E3036" s="12" t="s">
        <v>1024</v>
      </c>
      <c r="F3036" s="9">
        <v>0</v>
      </c>
      <c r="G3036" s="47">
        <v>6.5</v>
      </c>
      <c r="H3036" s="13">
        <v>0.33910000000000001</v>
      </c>
      <c r="I3036" s="9" t="s">
        <v>11</v>
      </c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</row>
    <row r="3037" spans="1:27" ht="12.75">
      <c r="A3037" s="10">
        <v>45713</v>
      </c>
      <c r="B3037" s="9" t="s">
        <v>9</v>
      </c>
      <c r="C3037" s="11">
        <v>3224.95</v>
      </c>
      <c r="D3037" s="28">
        <v>37</v>
      </c>
      <c r="E3037" s="12" t="s">
        <v>1025</v>
      </c>
      <c r="F3037" s="9">
        <v>0</v>
      </c>
      <c r="G3037" s="9">
        <v>12</v>
      </c>
      <c r="H3037" s="13">
        <v>0.34949999999999998</v>
      </c>
      <c r="I3037" s="9" t="s">
        <v>11</v>
      </c>
      <c r="J3037" s="10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</row>
    <row r="3038" spans="1:27" ht="12.75">
      <c r="A3038" s="10">
        <v>45713</v>
      </c>
      <c r="B3038" s="9" t="s">
        <v>12</v>
      </c>
      <c r="C3038" s="11">
        <v>4313.13</v>
      </c>
      <c r="D3038" s="9">
        <v>44</v>
      </c>
      <c r="E3038" s="12" t="s">
        <v>1026</v>
      </c>
      <c r="F3038" s="9">
        <v>5</v>
      </c>
      <c r="G3038" s="9">
        <v>10</v>
      </c>
      <c r="H3038" s="13">
        <v>0.38790000000000002</v>
      </c>
      <c r="I3038" s="9" t="s">
        <v>11</v>
      </c>
      <c r="J3038" s="10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</row>
    <row r="3039" spans="1:27" ht="12.75">
      <c r="A3039" s="10">
        <v>45713</v>
      </c>
      <c r="B3039" s="9" t="s">
        <v>286</v>
      </c>
      <c r="C3039" s="11">
        <v>3270.21</v>
      </c>
      <c r="D3039" s="9">
        <v>31</v>
      </c>
      <c r="E3039" s="12" t="s">
        <v>628</v>
      </c>
      <c r="F3039" s="9">
        <v>0</v>
      </c>
      <c r="G3039" s="9">
        <v>7</v>
      </c>
      <c r="H3039" s="13"/>
      <c r="I3039" s="9" t="s">
        <v>11</v>
      </c>
      <c r="J3039" s="10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</row>
    <row r="3040" spans="1:27" ht="12.75">
      <c r="A3040" s="10">
        <v>45713</v>
      </c>
      <c r="B3040" s="9" t="s">
        <v>14</v>
      </c>
      <c r="C3040" s="11">
        <v>0</v>
      </c>
      <c r="D3040" s="9">
        <v>0</v>
      </c>
      <c r="E3040" s="12"/>
      <c r="F3040" s="9">
        <v>0</v>
      </c>
      <c r="G3040" s="9"/>
      <c r="H3040" s="13"/>
      <c r="I3040" s="9" t="s">
        <v>16</v>
      </c>
      <c r="J3040" s="10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</row>
    <row r="3041" spans="1:27" ht="12.75">
      <c r="A3041" s="10">
        <v>45713</v>
      </c>
      <c r="B3041" s="9" t="s">
        <v>289</v>
      </c>
      <c r="C3041" s="11">
        <v>3450.91</v>
      </c>
      <c r="D3041" s="9">
        <v>29</v>
      </c>
      <c r="E3041" s="12" t="s">
        <v>1027</v>
      </c>
      <c r="F3041" s="9">
        <v>0</v>
      </c>
      <c r="G3041" s="9">
        <v>5.25</v>
      </c>
      <c r="H3041" s="13"/>
      <c r="I3041" s="9" t="s">
        <v>11</v>
      </c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</row>
    <row r="3042" spans="1:27" ht="12.75">
      <c r="A3042" s="10">
        <v>45714</v>
      </c>
      <c r="B3042" s="9" t="s">
        <v>17</v>
      </c>
      <c r="C3042" s="11">
        <v>4388.62</v>
      </c>
      <c r="D3042" s="9">
        <v>51</v>
      </c>
      <c r="E3042" s="12" t="s">
        <v>1028</v>
      </c>
      <c r="F3042" s="9">
        <v>1</v>
      </c>
      <c r="G3042" s="9">
        <v>10.33</v>
      </c>
      <c r="H3042" s="13">
        <v>0.23769999999999999</v>
      </c>
      <c r="I3042" s="9" t="s">
        <v>16</v>
      </c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</row>
    <row r="3043" spans="1:27" ht="12.75">
      <c r="A3043" s="10">
        <v>45714</v>
      </c>
      <c r="B3043" s="9" t="s">
        <v>19</v>
      </c>
      <c r="C3043" s="11">
        <v>2594.1999999999998</v>
      </c>
      <c r="D3043" s="9">
        <v>35</v>
      </c>
      <c r="E3043" s="12" t="s">
        <v>1029</v>
      </c>
      <c r="F3043" s="9">
        <v>1</v>
      </c>
      <c r="G3043" s="9">
        <v>6</v>
      </c>
      <c r="H3043" s="13">
        <v>0.2379</v>
      </c>
      <c r="I3043" s="9" t="s">
        <v>16</v>
      </c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</row>
    <row r="3044" spans="1:27" ht="12.75">
      <c r="A3044" s="10">
        <v>45714</v>
      </c>
      <c r="B3044" s="9" t="s">
        <v>21</v>
      </c>
      <c r="C3044" s="11">
        <v>4836.13</v>
      </c>
      <c r="D3044" s="9">
        <v>51</v>
      </c>
      <c r="E3044" s="12" t="s">
        <v>1030</v>
      </c>
      <c r="F3044" s="9">
        <v>6</v>
      </c>
      <c r="G3044" s="9">
        <v>11</v>
      </c>
      <c r="H3044" s="13">
        <v>0.253</v>
      </c>
      <c r="I3044" s="9" t="s">
        <v>11</v>
      </c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</row>
    <row r="3045" spans="1:27" ht="12.75">
      <c r="A3045" s="10">
        <v>45714</v>
      </c>
      <c r="B3045" s="9" t="s">
        <v>14</v>
      </c>
      <c r="C3045" s="11">
        <v>1729.68</v>
      </c>
      <c r="D3045" s="9">
        <v>21</v>
      </c>
      <c r="E3045" s="12" t="s">
        <v>1031</v>
      </c>
      <c r="F3045" s="9">
        <v>2</v>
      </c>
      <c r="G3045" s="9">
        <v>3</v>
      </c>
      <c r="H3045" s="13">
        <v>0.25800000000000001</v>
      </c>
      <c r="I3045" s="9" t="s">
        <v>16</v>
      </c>
      <c r="J3045" s="10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</row>
    <row r="3046" spans="1:27" ht="12.75">
      <c r="A3046" s="10">
        <v>45714</v>
      </c>
      <c r="B3046" s="9" t="s">
        <v>9</v>
      </c>
      <c r="C3046" s="11">
        <v>2691.23</v>
      </c>
      <c r="D3046" s="9">
        <v>26</v>
      </c>
      <c r="E3046" s="12" t="s">
        <v>1032</v>
      </c>
      <c r="F3046" s="9">
        <v>0</v>
      </c>
      <c r="G3046" s="9">
        <v>11</v>
      </c>
      <c r="H3046" s="13">
        <v>0.29049999999999998</v>
      </c>
      <c r="I3046" s="9" t="s">
        <v>11</v>
      </c>
      <c r="J3046" s="10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</row>
    <row r="3047" spans="1:27" ht="12.75">
      <c r="A3047" s="10">
        <v>45714</v>
      </c>
      <c r="B3047" s="9" t="s">
        <v>45</v>
      </c>
      <c r="C3047" s="11">
        <v>5161.57</v>
      </c>
      <c r="D3047" s="9">
        <v>64</v>
      </c>
      <c r="E3047" s="12" t="s">
        <v>790</v>
      </c>
      <c r="F3047" s="9">
        <v>2</v>
      </c>
      <c r="G3047" s="9">
        <v>21</v>
      </c>
      <c r="H3047" s="13">
        <v>0.30180000000000001</v>
      </c>
      <c r="I3047" s="9" t="s">
        <v>11</v>
      </c>
      <c r="J3047" s="10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</row>
    <row r="3048" spans="1:27" ht="12.75">
      <c r="A3048" s="10">
        <v>45714</v>
      </c>
      <c r="B3048" s="9" t="s">
        <v>43</v>
      </c>
      <c r="C3048" s="11">
        <v>4802.53</v>
      </c>
      <c r="D3048" s="9">
        <v>53</v>
      </c>
      <c r="E3048" s="12" t="s">
        <v>1033</v>
      </c>
      <c r="F3048" s="9">
        <v>1</v>
      </c>
      <c r="G3048" s="9">
        <v>11</v>
      </c>
      <c r="H3048" s="13">
        <v>0.30530000000000002</v>
      </c>
      <c r="I3048" s="9" t="s">
        <v>11</v>
      </c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</row>
    <row r="3049" spans="1:27" ht="12.75">
      <c r="A3049" s="10">
        <v>45714</v>
      </c>
      <c r="B3049" s="9" t="s">
        <v>12</v>
      </c>
      <c r="C3049" s="11">
        <v>2369.83</v>
      </c>
      <c r="D3049" s="9">
        <v>28</v>
      </c>
      <c r="E3049" s="12" t="s">
        <v>560</v>
      </c>
      <c r="F3049" s="9">
        <v>0</v>
      </c>
      <c r="G3049" s="9">
        <v>7</v>
      </c>
      <c r="H3049" s="13">
        <v>0.33779999999999999</v>
      </c>
      <c r="I3049" s="9" t="s">
        <v>11</v>
      </c>
      <c r="J3049" s="10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</row>
    <row r="3050" spans="1:27" ht="12.75">
      <c r="A3050" s="10">
        <v>45714</v>
      </c>
      <c r="B3050" s="9" t="s">
        <v>286</v>
      </c>
      <c r="C3050" s="11">
        <v>2154.29</v>
      </c>
      <c r="D3050" s="9">
        <v>23</v>
      </c>
      <c r="E3050" s="12" t="s">
        <v>1034</v>
      </c>
      <c r="F3050" s="9">
        <v>0</v>
      </c>
      <c r="G3050" s="9">
        <v>7</v>
      </c>
      <c r="H3050" s="13"/>
      <c r="I3050" s="9" t="s">
        <v>11</v>
      </c>
      <c r="J3050" s="10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</row>
    <row r="3051" spans="1:27" ht="12.75">
      <c r="A3051" s="10">
        <v>45714</v>
      </c>
      <c r="B3051" s="9" t="s">
        <v>289</v>
      </c>
      <c r="C3051" s="11">
        <v>2931</v>
      </c>
      <c r="D3051" s="9">
        <v>34</v>
      </c>
      <c r="E3051" s="12" t="s">
        <v>892</v>
      </c>
      <c r="F3051" s="9">
        <v>3</v>
      </c>
      <c r="G3051" s="9">
        <v>7</v>
      </c>
      <c r="H3051" s="13"/>
      <c r="I3051" s="9" t="s">
        <v>11</v>
      </c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</row>
    <row r="3052" spans="1:27" ht="12.75">
      <c r="A3052" s="10">
        <v>45715</v>
      </c>
      <c r="B3052" s="9" t="s">
        <v>19</v>
      </c>
      <c r="C3052" s="11">
        <v>4040.41</v>
      </c>
      <c r="D3052" s="9">
        <v>52</v>
      </c>
      <c r="E3052" s="12" t="s">
        <v>1035</v>
      </c>
      <c r="F3052" s="9">
        <v>2</v>
      </c>
      <c r="G3052" s="9">
        <v>9</v>
      </c>
      <c r="H3052" s="13">
        <v>0.22589999999999999</v>
      </c>
      <c r="I3052" s="9" t="s">
        <v>16</v>
      </c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</row>
    <row r="3053" spans="1:27" ht="12.75">
      <c r="A3053" s="10">
        <v>45715</v>
      </c>
      <c r="B3053" s="9" t="s">
        <v>17</v>
      </c>
      <c r="C3053" s="11">
        <v>5148.62</v>
      </c>
      <c r="D3053" s="9">
        <v>58</v>
      </c>
      <c r="E3053" s="12" t="s">
        <v>1036</v>
      </c>
      <c r="F3053" s="9">
        <v>2</v>
      </c>
      <c r="G3053" s="9">
        <v>10.4</v>
      </c>
      <c r="H3053" s="13">
        <v>0.2369</v>
      </c>
      <c r="I3053" s="9" t="s">
        <v>16</v>
      </c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</row>
    <row r="3054" spans="1:27" ht="12.75">
      <c r="A3054" s="10">
        <v>45715</v>
      </c>
      <c r="B3054" s="9" t="s">
        <v>14</v>
      </c>
      <c r="C3054" s="11">
        <v>5047.28</v>
      </c>
      <c r="D3054" s="9">
        <v>64</v>
      </c>
      <c r="E3054" s="12" t="s">
        <v>520</v>
      </c>
      <c r="F3054" s="9">
        <v>16</v>
      </c>
      <c r="G3054" s="9">
        <v>17.600000000000001</v>
      </c>
      <c r="H3054" s="13">
        <v>0.24610000000000001</v>
      </c>
      <c r="I3054" s="9" t="s">
        <v>16</v>
      </c>
      <c r="J3054" s="10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</row>
    <row r="3055" spans="1:27" ht="12.75">
      <c r="A3055" s="10">
        <v>45715</v>
      </c>
      <c r="B3055" s="9" t="s">
        <v>21</v>
      </c>
      <c r="C3055" s="11">
        <v>7037.47</v>
      </c>
      <c r="D3055" s="9">
        <v>73</v>
      </c>
      <c r="E3055" s="12" t="s">
        <v>1037</v>
      </c>
      <c r="F3055" s="9">
        <v>6</v>
      </c>
      <c r="G3055" s="9">
        <v>17.5</v>
      </c>
      <c r="H3055" s="13">
        <v>0.26769999999999999</v>
      </c>
      <c r="I3055" s="9" t="s">
        <v>11</v>
      </c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</row>
    <row r="3056" spans="1:27" ht="12.75">
      <c r="A3056" s="10">
        <v>45715</v>
      </c>
      <c r="B3056" s="9" t="s">
        <v>9</v>
      </c>
      <c r="C3056" s="11">
        <v>4054.74</v>
      </c>
      <c r="D3056" s="9">
        <v>48</v>
      </c>
      <c r="E3056" s="12" t="s">
        <v>1038</v>
      </c>
      <c r="F3056" s="9">
        <v>1</v>
      </c>
      <c r="G3056" s="9">
        <v>11.67</v>
      </c>
      <c r="H3056" s="13">
        <v>0.27879999999999999</v>
      </c>
      <c r="I3056" s="9" t="s">
        <v>11</v>
      </c>
      <c r="J3056" s="10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</row>
    <row r="3057" spans="1:27" ht="12.75">
      <c r="A3057" s="10">
        <v>45715</v>
      </c>
      <c r="B3057" s="9" t="s">
        <v>45</v>
      </c>
      <c r="C3057" s="11">
        <v>5682.32</v>
      </c>
      <c r="D3057" s="9">
        <v>65</v>
      </c>
      <c r="E3057" s="12" t="s">
        <v>1039</v>
      </c>
      <c r="F3057" s="9">
        <v>0</v>
      </c>
      <c r="G3057" s="9">
        <v>13.75</v>
      </c>
      <c r="H3057" s="13">
        <v>0.28770000000000001</v>
      </c>
      <c r="I3057" s="9" t="s">
        <v>11</v>
      </c>
      <c r="J3057" s="10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</row>
    <row r="3058" spans="1:27" ht="12.75">
      <c r="A3058" s="10">
        <v>45715</v>
      </c>
      <c r="B3058" s="9" t="s">
        <v>43</v>
      </c>
      <c r="C3058" s="11">
        <v>4998.8</v>
      </c>
      <c r="D3058" s="9">
        <v>58</v>
      </c>
      <c r="E3058" s="12" t="s">
        <v>761</v>
      </c>
      <c r="F3058" s="9">
        <v>0</v>
      </c>
      <c r="G3058" s="9">
        <v>12.5</v>
      </c>
      <c r="H3058" s="13">
        <v>0.2878</v>
      </c>
      <c r="I3058" s="9" t="s">
        <v>11</v>
      </c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</row>
    <row r="3059" spans="1:27" ht="12.75">
      <c r="A3059" s="10">
        <v>45715</v>
      </c>
      <c r="B3059" s="9" t="s">
        <v>12</v>
      </c>
      <c r="C3059" s="11">
        <v>6289.14</v>
      </c>
      <c r="D3059" s="9">
        <v>57</v>
      </c>
      <c r="E3059" s="12" t="s">
        <v>821</v>
      </c>
      <c r="F3059" s="9">
        <v>2</v>
      </c>
      <c r="G3059" s="9">
        <v>14.67</v>
      </c>
      <c r="H3059" s="13">
        <v>0.36919999999999997</v>
      </c>
      <c r="I3059" s="9" t="s">
        <v>11</v>
      </c>
      <c r="J3059" s="10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</row>
    <row r="3060" spans="1:27" ht="12.75">
      <c r="A3060" s="10">
        <v>45715</v>
      </c>
      <c r="B3060" s="9" t="s">
        <v>286</v>
      </c>
      <c r="C3060" s="11">
        <v>2506.85</v>
      </c>
      <c r="D3060" s="9">
        <v>33</v>
      </c>
      <c r="E3060" s="12" t="s">
        <v>763</v>
      </c>
      <c r="F3060" s="9">
        <v>1</v>
      </c>
      <c r="G3060" s="9">
        <v>8</v>
      </c>
      <c r="H3060" s="13"/>
      <c r="I3060" s="9" t="s">
        <v>11</v>
      </c>
      <c r="J3060" s="10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</row>
    <row r="3061" spans="1:27" ht="12.75">
      <c r="A3061" s="10">
        <v>45715</v>
      </c>
      <c r="B3061" s="9" t="s">
        <v>289</v>
      </c>
      <c r="C3061" s="11">
        <v>3631.67</v>
      </c>
      <c r="D3061" s="9">
        <v>43</v>
      </c>
      <c r="E3061" s="12" t="s">
        <v>813</v>
      </c>
      <c r="F3061" s="9">
        <v>1</v>
      </c>
      <c r="G3061" s="9">
        <v>7.75</v>
      </c>
      <c r="H3061" s="13"/>
      <c r="I3061" s="9" t="s">
        <v>11</v>
      </c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</row>
    <row r="3062" spans="1:27" ht="12.75">
      <c r="A3062" s="10">
        <v>45716</v>
      </c>
      <c r="B3062" s="9" t="s">
        <v>14</v>
      </c>
      <c r="C3062" s="11">
        <v>8063.51</v>
      </c>
      <c r="D3062" s="9">
        <v>94</v>
      </c>
      <c r="E3062" s="12" t="s">
        <v>945</v>
      </c>
      <c r="F3062" s="9">
        <v>3</v>
      </c>
      <c r="G3062" s="9">
        <v>15.2</v>
      </c>
      <c r="H3062" s="13">
        <v>0.253</v>
      </c>
      <c r="I3062" s="9" t="s">
        <v>16</v>
      </c>
      <c r="J3062" s="10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</row>
    <row r="3063" spans="1:27" ht="12.75">
      <c r="A3063" s="10">
        <v>45716</v>
      </c>
      <c r="B3063" s="9" t="s">
        <v>19</v>
      </c>
      <c r="C3063" s="11">
        <v>10069.14</v>
      </c>
      <c r="D3063" s="9">
        <v>110</v>
      </c>
      <c r="E3063" s="12" t="s">
        <v>1040</v>
      </c>
      <c r="F3063" s="9">
        <v>1</v>
      </c>
      <c r="G3063" s="9">
        <v>10.16</v>
      </c>
      <c r="H3063" s="13">
        <v>0.255</v>
      </c>
      <c r="I3063" s="9" t="s">
        <v>16</v>
      </c>
      <c r="J3063" s="9" t="s">
        <v>1041</v>
      </c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</row>
    <row r="3064" spans="1:27" ht="12.75">
      <c r="A3064" s="10">
        <v>45716</v>
      </c>
      <c r="B3064" s="9" t="s">
        <v>17</v>
      </c>
      <c r="C3064" s="11">
        <v>9775.5499999999993</v>
      </c>
      <c r="D3064" s="9">
        <v>101</v>
      </c>
      <c r="E3064" s="12" t="s">
        <v>1042</v>
      </c>
      <c r="F3064" s="9">
        <v>13</v>
      </c>
      <c r="G3064" s="9">
        <v>9</v>
      </c>
      <c r="H3064" s="13">
        <v>0.28050000000000003</v>
      </c>
      <c r="I3064" s="9" t="s">
        <v>16</v>
      </c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</row>
    <row r="3065" spans="1:27" ht="12.75">
      <c r="A3065" s="10">
        <v>45716</v>
      </c>
      <c r="B3065" s="9" t="s">
        <v>21</v>
      </c>
      <c r="C3065" s="11">
        <v>12758.55</v>
      </c>
      <c r="D3065" s="9">
        <v>128</v>
      </c>
      <c r="E3065" s="12" t="s">
        <v>1043</v>
      </c>
      <c r="F3065" s="9">
        <v>10</v>
      </c>
      <c r="G3065" s="9">
        <v>13.89</v>
      </c>
      <c r="H3065" s="13">
        <v>0.28370000000000001</v>
      </c>
      <c r="I3065" s="9" t="s">
        <v>11</v>
      </c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</row>
    <row r="3066" spans="1:27" ht="12.75">
      <c r="A3066" s="10">
        <v>45716</v>
      </c>
      <c r="B3066" s="9" t="s">
        <v>9</v>
      </c>
      <c r="C3066" s="11">
        <v>7155.23</v>
      </c>
      <c r="D3066" s="9">
        <v>75</v>
      </c>
      <c r="E3066" s="12" t="s">
        <v>551</v>
      </c>
      <c r="F3066" s="9">
        <v>1</v>
      </c>
      <c r="G3066" s="9">
        <v>10.8</v>
      </c>
      <c r="H3066" s="13">
        <v>0.29139999999999999</v>
      </c>
      <c r="I3066" s="9" t="s">
        <v>11</v>
      </c>
      <c r="J3066" s="10"/>
      <c r="K3066" s="13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</row>
    <row r="3067" spans="1:27" ht="12.75">
      <c r="A3067" s="10">
        <v>45716</v>
      </c>
      <c r="B3067" s="9" t="s">
        <v>43</v>
      </c>
      <c r="C3067" s="11">
        <v>11646.43</v>
      </c>
      <c r="D3067" s="9">
        <v>123</v>
      </c>
      <c r="E3067" s="12" t="s">
        <v>496</v>
      </c>
      <c r="F3067" s="9">
        <v>4</v>
      </c>
      <c r="G3067" s="9">
        <v>14.28</v>
      </c>
      <c r="H3067" s="13">
        <v>0.31919999999999998</v>
      </c>
      <c r="I3067" s="9" t="s">
        <v>11</v>
      </c>
      <c r="J3067" s="9"/>
      <c r="K3067" s="13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</row>
    <row r="3068" spans="1:27" ht="12.75">
      <c r="A3068" s="10">
        <v>45716</v>
      </c>
      <c r="B3068" s="9" t="s">
        <v>45</v>
      </c>
      <c r="C3068" s="11">
        <v>10407.89</v>
      </c>
      <c r="D3068" s="9">
        <v>120</v>
      </c>
      <c r="E3068" s="12" t="s">
        <v>737</v>
      </c>
      <c r="F3068" s="9">
        <v>2</v>
      </c>
      <c r="G3068" s="9">
        <v>16.329999999999998</v>
      </c>
      <c r="H3068" s="13">
        <v>0.32279999999999998</v>
      </c>
      <c r="I3068" s="9" t="s">
        <v>11</v>
      </c>
      <c r="J3068" s="10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</row>
    <row r="3069" spans="1:27" ht="12.75">
      <c r="A3069" s="10">
        <v>45716</v>
      </c>
      <c r="B3069" s="9" t="s">
        <v>286</v>
      </c>
      <c r="C3069" s="11">
        <v>7346.17</v>
      </c>
      <c r="D3069" s="9">
        <v>67</v>
      </c>
      <c r="E3069" s="12" t="s">
        <v>1044</v>
      </c>
      <c r="F3069" s="9">
        <v>17</v>
      </c>
      <c r="G3069" s="9">
        <v>17.25</v>
      </c>
      <c r="H3069" s="13"/>
      <c r="I3069" s="9" t="s">
        <v>11</v>
      </c>
      <c r="J3069" s="10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</row>
    <row r="3070" spans="1:27" ht="12.75">
      <c r="A3070" s="10">
        <v>45716</v>
      </c>
      <c r="B3070" s="9" t="s">
        <v>12</v>
      </c>
      <c r="C3070" s="11">
        <v>8199.5300000000007</v>
      </c>
      <c r="D3070" s="9">
        <v>87</v>
      </c>
      <c r="E3070" s="12"/>
      <c r="F3070" s="9"/>
      <c r="G3070" s="9">
        <v>14.5</v>
      </c>
      <c r="H3070" s="13"/>
      <c r="I3070" s="9" t="s">
        <v>11</v>
      </c>
      <c r="J3070" s="10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</row>
    <row r="3071" spans="1:27" ht="12.75">
      <c r="A3071" s="10">
        <v>45716</v>
      </c>
      <c r="B3071" s="9" t="s">
        <v>289</v>
      </c>
      <c r="C3071" s="11">
        <v>7926.77</v>
      </c>
      <c r="D3071" s="9">
        <v>80</v>
      </c>
      <c r="E3071" s="12" t="s">
        <v>1045</v>
      </c>
      <c r="F3071" s="9">
        <v>7</v>
      </c>
      <c r="G3071" s="9">
        <v>8.5</v>
      </c>
      <c r="H3071" s="13"/>
      <c r="I3071" s="9" t="s">
        <v>11</v>
      </c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</row>
    <row r="3072" spans="1:27" ht="12.75">
      <c r="A3072" s="10">
        <v>45717</v>
      </c>
      <c r="B3072" s="9" t="s">
        <v>19</v>
      </c>
      <c r="C3072" s="11">
        <v>6600.72</v>
      </c>
      <c r="D3072" s="9">
        <v>86</v>
      </c>
      <c r="E3072" s="12" t="s">
        <v>955</v>
      </c>
      <c r="F3072" s="9">
        <v>0</v>
      </c>
      <c r="G3072" s="9">
        <v>8.14</v>
      </c>
      <c r="H3072" s="13">
        <v>0.24540000000000001</v>
      </c>
      <c r="I3072" s="9" t="s">
        <v>16</v>
      </c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</row>
    <row r="3073" spans="1:27" ht="12.75">
      <c r="A3073" s="10">
        <v>45717</v>
      </c>
      <c r="B3073" s="9" t="s">
        <v>14</v>
      </c>
      <c r="C3073" s="11">
        <v>6207.04</v>
      </c>
      <c r="D3073" s="9">
        <v>72</v>
      </c>
      <c r="E3073" s="12" t="s">
        <v>568</v>
      </c>
      <c r="F3073" s="9">
        <v>1</v>
      </c>
      <c r="G3073" s="9">
        <v>10.4</v>
      </c>
      <c r="H3073" s="13">
        <v>0.24779999999999999</v>
      </c>
      <c r="I3073" s="9" t="s">
        <v>16</v>
      </c>
      <c r="J3073" s="10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</row>
    <row r="3074" spans="1:27" ht="12.75">
      <c r="A3074" s="10">
        <v>45717</v>
      </c>
      <c r="B3074" s="9" t="s">
        <v>21</v>
      </c>
      <c r="C3074" s="11">
        <v>9532.5300000000007</v>
      </c>
      <c r="D3074" s="9">
        <v>100</v>
      </c>
      <c r="E3074" s="12" t="s">
        <v>1046</v>
      </c>
      <c r="F3074" s="9">
        <v>4</v>
      </c>
      <c r="G3074" s="9">
        <v>10.67</v>
      </c>
      <c r="H3074" s="13">
        <v>0.25800000000000001</v>
      </c>
      <c r="I3074" s="9" t="s">
        <v>11</v>
      </c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</row>
    <row r="3075" spans="1:27" ht="12.75">
      <c r="A3075" s="10">
        <v>45717</v>
      </c>
      <c r="B3075" s="9" t="s">
        <v>9</v>
      </c>
      <c r="C3075" s="11">
        <v>5819.76</v>
      </c>
      <c r="D3075" s="9">
        <v>58</v>
      </c>
      <c r="E3075" s="12" t="s">
        <v>521</v>
      </c>
      <c r="F3075" s="9">
        <v>0</v>
      </c>
      <c r="G3075" s="9">
        <v>9.6</v>
      </c>
      <c r="H3075" s="13">
        <v>0.27829999999999999</v>
      </c>
      <c r="I3075" s="9" t="s">
        <v>11</v>
      </c>
      <c r="J3075" s="10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</row>
    <row r="3076" spans="1:27" ht="12.75">
      <c r="A3076" s="10">
        <v>45717</v>
      </c>
      <c r="B3076" s="9" t="s">
        <v>17</v>
      </c>
      <c r="C3076" s="11">
        <v>6355.03</v>
      </c>
      <c r="D3076" s="9">
        <v>70</v>
      </c>
      <c r="E3076" s="12" t="s">
        <v>1047</v>
      </c>
      <c r="F3076" s="9">
        <v>0</v>
      </c>
      <c r="G3076" s="9">
        <v>8.42</v>
      </c>
      <c r="H3076" s="13">
        <v>0.28079999999999999</v>
      </c>
      <c r="I3076" s="9" t="s">
        <v>16</v>
      </c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</row>
    <row r="3077" spans="1:27" ht="12.75">
      <c r="A3077" s="10">
        <v>45717</v>
      </c>
      <c r="B3077" s="9" t="s">
        <v>43</v>
      </c>
      <c r="C3077" s="11">
        <v>8636.5400000000009</v>
      </c>
      <c r="D3077" s="9">
        <v>91</v>
      </c>
      <c r="E3077" s="12" t="s">
        <v>647</v>
      </c>
      <c r="F3077" s="9">
        <v>3</v>
      </c>
      <c r="G3077" s="9">
        <v>9.8000000000000007</v>
      </c>
      <c r="H3077" s="13">
        <v>0.29520000000000002</v>
      </c>
      <c r="I3077" s="9" t="s">
        <v>11</v>
      </c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</row>
    <row r="3078" spans="1:27" ht="12.75">
      <c r="A3078" s="10">
        <v>45717</v>
      </c>
      <c r="B3078" s="9" t="s">
        <v>45</v>
      </c>
      <c r="C3078" s="11">
        <v>8225.2099999999991</v>
      </c>
      <c r="D3078" s="9">
        <v>64</v>
      </c>
      <c r="E3078" s="12" t="s">
        <v>1048</v>
      </c>
      <c r="F3078" s="9">
        <v>0</v>
      </c>
      <c r="G3078" s="9">
        <v>8.3699999999999992</v>
      </c>
      <c r="H3078" s="13">
        <v>0.30859999999999999</v>
      </c>
      <c r="I3078" s="9" t="s">
        <v>11</v>
      </c>
      <c r="J3078" s="10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</row>
    <row r="3079" spans="1:27" ht="12.75">
      <c r="A3079" s="10">
        <v>45717</v>
      </c>
      <c r="B3079" s="9" t="s">
        <v>12</v>
      </c>
      <c r="C3079" s="11">
        <v>5600.43</v>
      </c>
      <c r="D3079" s="9">
        <v>60</v>
      </c>
      <c r="E3079" s="12" t="s">
        <v>694</v>
      </c>
      <c r="F3079" s="9">
        <v>3</v>
      </c>
      <c r="G3079" s="9">
        <v>10.25</v>
      </c>
      <c r="H3079" s="13">
        <v>0.32650000000000001</v>
      </c>
      <c r="I3079" s="9" t="s">
        <v>11</v>
      </c>
      <c r="J3079" s="10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</row>
    <row r="3080" spans="1:27" ht="12.75">
      <c r="A3080" s="10">
        <v>45717</v>
      </c>
      <c r="B3080" s="9" t="s">
        <v>286</v>
      </c>
      <c r="C3080" s="11">
        <v>3958.7</v>
      </c>
      <c r="D3080" s="9">
        <v>44</v>
      </c>
      <c r="E3080" s="12" t="s">
        <v>1049</v>
      </c>
      <c r="F3080" s="9">
        <v>0</v>
      </c>
      <c r="G3080" s="9">
        <v>8.5</v>
      </c>
      <c r="H3080" s="13"/>
      <c r="I3080" s="9" t="s">
        <v>11</v>
      </c>
      <c r="J3080" s="10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</row>
    <row r="3081" spans="1:27" ht="12.75">
      <c r="A3081" s="10">
        <v>45717</v>
      </c>
      <c r="B3081" s="9" t="s">
        <v>289</v>
      </c>
      <c r="C3081" s="11">
        <v>8742.68</v>
      </c>
      <c r="D3081" s="9">
        <v>101</v>
      </c>
      <c r="E3081" s="12" t="s">
        <v>1050</v>
      </c>
      <c r="F3081" s="9">
        <v>0</v>
      </c>
      <c r="G3081" s="9">
        <v>8.6</v>
      </c>
      <c r="H3081" s="13"/>
      <c r="I3081" s="9" t="s">
        <v>11</v>
      </c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</row>
    <row r="3082" spans="1:27" ht="12.75">
      <c r="A3082" s="10">
        <v>45718</v>
      </c>
      <c r="B3082" s="9" t="s">
        <v>9</v>
      </c>
      <c r="C3082" s="11">
        <v>5997.47</v>
      </c>
      <c r="D3082" s="9">
        <v>63</v>
      </c>
      <c r="E3082" s="12" t="s">
        <v>825</v>
      </c>
      <c r="F3082" s="9">
        <v>2</v>
      </c>
      <c r="G3082" s="9">
        <v>16.670000000000002</v>
      </c>
      <c r="H3082" s="13">
        <v>0.23219999999999999</v>
      </c>
      <c r="I3082" s="9" t="s">
        <v>11</v>
      </c>
      <c r="J3082" s="10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</row>
    <row r="3083" spans="1:27" ht="12.75">
      <c r="A3083" s="10">
        <v>45718</v>
      </c>
      <c r="B3083" s="9" t="s">
        <v>21</v>
      </c>
      <c r="C3083" s="11">
        <v>8567.1</v>
      </c>
      <c r="D3083" s="9">
        <v>84</v>
      </c>
      <c r="E3083" s="12" t="s">
        <v>1051</v>
      </c>
      <c r="F3083" s="9">
        <v>1</v>
      </c>
      <c r="G3083" s="9">
        <v>8.2200000000000006</v>
      </c>
      <c r="H3083" s="13">
        <v>0.2402</v>
      </c>
      <c r="I3083" s="9" t="s">
        <v>11</v>
      </c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</row>
    <row r="3084" spans="1:27" ht="12.75">
      <c r="A3084" s="10">
        <v>45718</v>
      </c>
      <c r="B3084" s="9" t="s">
        <v>19</v>
      </c>
      <c r="C3084" s="11">
        <v>8817.44</v>
      </c>
      <c r="D3084" s="9">
        <v>105</v>
      </c>
      <c r="E3084" s="12" t="s">
        <v>46</v>
      </c>
      <c r="F3084" s="9">
        <v>3</v>
      </c>
      <c r="G3084" s="9">
        <v>8.4</v>
      </c>
      <c r="H3084" s="13">
        <v>0.2422</v>
      </c>
      <c r="I3084" s="9" t="s">
        <v>16</v>
      </c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</row>
    <row r="3085" spans="1:27" ht="12.75">
      <c r="A3085" s="10">
        <v>45718</v>
      </c>
      <c r="B3085" s="9" t="s">
        <v>14</v>
      </c>
      <c r="C3085" s="11">
        <v>8552.0300000000007</v>
      </c>
      <c r="D3085" s="9">
        <v>93</v>
      </c>
      <c r="E3085" s="12" t="s">
        <v>1052</v>
      </c>
      <c r="F3085" s="9">
        <v>31</v>
      </c>
      <c r="G3085" s="9">
        <v>14</v>
      </c>
      <c r="H3085" s="13">
        <v>0.24340000000000001</v>
      </c>
      <c r="I3085" s="9" t="s">
        <v>16</v>
      </c>
      <c r="J3085" s="10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</row>
    <row r="3086" spans="1:27" ht="12.75">
      <c r="A3086" s="10">
        <v>45718</v>
      </c>
      <c r="B3086" s="9" t="s">
        <v>17</v>
      </c>
      <c r="C3086" s="11">
        <v>8182.67</v>
      </c>
      <c r="D3086" s="9">
        <v>93</v>
      </c>
      <c r="E3086" s="12" t="s">
        <v>130</v>
      </c>
      <c r="F3086" s="9">
        <v>0</v>
      </c>
      <c r="G3086" s="9">
        <v>10</v>
      </c>
      <c r="H3086" s="13">
        <v>0.24660000000000001</v>
      </c>
      <c r="I3086" s="9" t="s">
        <v>16</v>
      </c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</row>
    <row r="3087" spans="1:27" ht="12.75">
      <c r="A3087" s="10">
        <v>45718</v>
      </c>
      <c r="B3087" s="9" t="s">
        <v>43</v>
      </c>
      <c r="C3087" s="11">
        <v>8573.77</v>
      </c>
      <c r="D3087" s="9">
        <v>74</v>
      </c>
      <c r="E3087" s="12" t="s">
        <v>718</v>
      </c>
      <c r="F3087" s="9">
        <v>2</v>
      </c>
      <c r="G3087" s="9">
        <v>8.7100000000000009</v>
      </c>
      <c r="H3087" s="13">
        <v>0.29310000000000003</v>
      </c>
      <c r="I3087" s="9" t="s">
        <v>11</v>
      </c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</row>
    <row r="3088" spans="1:27" ht="12.75">
      <c r="A3088" s="10">
        <v>45718</v>
      </c>
      <c r="B3088" s="9" t="s">
        <v>45</v>
      </c>
      <c r="C3088" s="11">
        <v>5740.28</v>
      </c>
      <c r="D3088" s="9">
        <v>71</v>
      </c>
      <c r="E3088" s="12" t="s">
        <v>1053</v>
      </c>
      <c r="F3088" s="9">
        <v>8</v>
      </c>
      <c r="G3088" s="9">
        <v>9.83</v>
      </c>
      <c r="H3088" s="13">
        <v>0.3135</v>
      </c>
      <c r="I3088" s="9" t="s">
        <v>11</v>
      </c>
      <c r="J3088" s="10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</row>
    <row r="3089" spans="1:27" ht="12.75">
      <c r="A3089" s="10">
        <v>45718</v>
      </c>
      <c r="B3089" s="9" t="s">
        <v>12</v>
      </c>
      <c r="C3089" s="11">
        <v>5058.8599999999997</v>
      </c>
      <c r="D3089" s="9">
        <v>57</v>
      </c>
      <c r="E3089" s="12" t="s">
        <v>1054</v>
      </c>
      <c r="F3089" s="9">
        <v>2</v>
      </c>
      <c r="G3089" s="9">
        <v>10</v>
      </c>
      <c r="H3089" s="13">
        <v>0.3206</v>
      </c>
      <c r="I3089" s="9" t="s">
        <v>11</v>
      </c>
      <c r="J3089" s="10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</row>
    <row r="3090" spans="1:27" ht="12.75">
      <c r="A3090" s="10">
        <v>45718</v>
      </c>
      <c r="B3090" s="9" t="s">
        <v>286</v>
      </c>
      <c r="C3090" s="11">
        <v>4982.7</v>
      </c>
      <c r="D3090" s="9">
        <v>54</v>
      </c>
      <c r="E3090" s="12" t="s">
        <v>1055</v>
      </c>
      <c r="F3090" s="9">
        <v>0</v>
      </c>
      <c r="G3090" s="9">
        <v>10.75</v>
      </c>
      <c r="H3090" s="13"/>
      <c r="I3090" s="9" t="s">
        <v>11</v>
      </c>
      <c r="J3090" s="10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</row>
    <row r="3091" spans="1:27" ht="12.75">
      <c r="A3091" s="10">
        <v>45718</v>
      </c>
      <c r="B3091" s="9" t="s">
        <v>289</v>
      </c>
      <c r="C3091" s="11">
        <v>6563.86</v>
      </c>
      <c r="D3091" s="9">
        <v>72</v>
      </c>
      <c r="E3091" s="12" t="s">
        <v>1056</v>
      </c>
      <c r="F3091" s="9">
        <v>8</v>
      </c>
      <c r="G3091" s="9">
        <v>10.75</v>
      </c>
      <c r="H3091" s="13"/>
      <c r="I3091" s="9" t="s">
        <v>11</v>
      </c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</row>
    <row r="3092" spans="1:27" ht="12.75">
      <c r="A3092" s="10">
        <v>45719</v>
      </c>
      <c r="B3092" s="9" t="s">
        <v>17</v>
      </c>
      <c r="C3092" s="11">
        <v>11429.06</v>
      </c>
      <c r="D3092" s="9">
        <v>121</v>
      </c>
      <c r="E3092" s="12" t="s">
        <v>1057</v>
      </c>
      <c r="F3092" s="9">
        <v>5</v>
      </c>
      <c r="G3092" s="9">
        <v>13.85</v>
      </c>
      <c r="H3092" s="13">
        <v>0.23449999999999999</v>
      </c>
      <c r="I3092" s="9" t="s">
        <v>16</v>
      </c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</row>
    <row r="3093" spans="1:27" ht="12.75">
      <c r="A3093" s="10">
        <v>45719</v>
      </c>
      <c r="B3093" s="9" t="s">
        <v>21</v>
      </c>
      <c r="C3093" s="11">
        <v>8163.04</v>
      </c>
      <c r="D3093" s="9">
        <v>75</v>
      </c>
      <c r="E3093" s="12" t="s">
        <v>1058</v>
      </c>
      <c r="F3093" s="9">
        <v>21</v>
      </c>
      <c r="G3093" s="9">
        <v>14.2</v>
      </c>
      <c r="H3093" s="13">
        <v>0.25009999999999999</v>
      </c>
      <c r="I3093" s="9" t="s">
        <v>11</v>
      </c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</row>
    <row r="3094" spans="1:27" ht="12.75">
      <c r="A3094" s="10">
        <v>45719</v>
      </c>
      <c r="B3094" s="9" t="s">
        <v>286</v>
      </c>
      <c r="C3094" s="11">
        <v>4230.87</v>
      </c>
      <c r="D3094" s="9">
        <v>48</v>
      </c>
      <c r="E3094" s="12" t="s">
        <v>1059</v>
      </c>
      <c r="F3094" s="9">
        <v>4</v>
      </c>
      <c r="G3094" s="9">
        <v>12.66</v>
      </c>
      <c r="H3094" s="13">
        <v>0.28050000000000003</v>
      </c>
      <c r="I3094" s="9" t="s">
        <v>11</v>
      </c>
      <c r="J3094" s="10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</row>
    <row r="3095" spans="1:27" ht="12.75">
      <c r="A3095" s="10">
        <v>45719</v>
      </c>
      <c r="B3095" s="9" t="s">
        <v>45</v>
      </c>
      <c r="C3095" s="11">
        <v>7384.49</v>
      </c>
      <c r="D3095" s="9">
        <v>84</v>
      </c>
      <c r="E3095" s="12" t="s">
        <v>1060</v>
      </c>
      <c r="F3095" s="9">
        <v>31</v>
      </c>
      <c r="G3095" s="9">
        <v>22.66</v>
      </c>
      <c r="H3095" s="13">
        <v>0.29570000000000002</v>
      </c>
      <c r="I3095" s="9" t="s">
        <v>11</v>
      </c>
      <c r="J3095" s="10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</row>
    <row r="3096" spans="1:27" ht="12.75">
      <c r="A3096" s="10">
        <v>45719</v>
      </c>
      <c r="B3096" s="9" t="s">
        <v>43</v>
      </c>
      <c r="C3096" s="11">
        <v>6874.78</v>
      </c>
      <c r="D3096" s="9">
        <v>81</v>
      </c>
      <c r="E3096" s="12" t="s">
        <v>737</v>
      </c>
      <c r="F3096" s="9">
        <v>2</v>
      </c>
      <c r="G3096" s="9">
        <v>18</v>
      </c>
      <c r="H3096" s="13">
        <v>0.30930000000000002</v>
      </c>
      <c r="I3096" s="9" t="s">
        <v>11</v>
      </c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</row>
    <row r="3097" spans="1:27" ht="12.75">
      <c r="A3097" s="10">
        <v>45719</v>
      </c>
      <c r="B3097" s="9" t="s">
        <v>12</v>
      </c>
      <c r="C3097" s="11">
        <v>5707.82</v>
      </c>
      <c r="D3097" s="9">
        <v>61</v>
      </c>
      <c r="E3097" s="12" t="s">
        <v>1061</v>
      </c>
      <c r="F3097" s="9">
        <v>31</v>
      </c>
      <c r="G3097" s="9">
        <v>21</v>
      </c>
      <c r="H3097" s="13">
        <v>0.33150000000000002</v>
      </c>
      <c r="I3097" s="9" t="s">
        <v>11</v>
      </c>
      <c r="J3097" s="10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</row>
    <row r="3098" spans="1:27" ht="12.75">
      <c r="A3098" s="10">
        <v>45719</v>
      </c>
      <c r="B3098" s="9" t="s">
        <v>9</v>
      </c>
      <c r="C3098" s="11">
        <v>6357.69</v>
      </c>
      <c r="D3098" s="9">
        <v>61</v>
      </c>
      <c r="E3098" s="12" t="s">
        <v>530</v>
      </c>
      <c r="F3098" s="9">
        <v>0</v>
      </c>
      <c r="G3098" s="9">
        <v>15.67</v>
      </c>
      <c r="H3098" s="13">
        <v>0.39400000000000002</v>
      </c>
      <c r="I3098" s="9" t="s">
        <v>11</v>
      </c>
      <c r="J3098" s="10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</row>
    <row r="3099" spans="1:27" ht="12.75">
      <c r="A3099" s="10">
        <v>45719</v>
      </c>
      <c r="B3099" s="9" t="s">
        <v>14</v>
      </c>
      <c r="C3099" s="11">
        <v>7823.56</v>
      </c>
      <c r="D3099" s="9">
        <v>87</v>
      </c>
      <c r="E3099" s="12" t="s">
        <v>182</v>
      </c>
      <c r="F3099" s="9">
        <v>7</v>
      </c>
      <c r="G3099" s="9">
        <v>12.8</v>
      </c>
      <c r="H3099" s="13"/>
      <c r="I3099" s="9" t="s">
        <v>16</v>
      </c>
      <c r="J3099" s="10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</row>
    <row r="3100" spans="1:27" ht="12.75">
      <c r="A3100" s="10">
        <v>45719</v>
      </c>
      <c r="B3100" s="9" t="s">
        <v>289</v>
      </c>
      <c r="C3100" s="11">
        <v>5814.69</v>
      </c>
      <c r="D3100" s="9">
        <v>64</v>
      </c>
      <c r="E3100" s="12" t="s">
        <v>309</v>
      </c>
      <c r="F3100" s="9">
        <v>10</v>
      </c>
      <c r="G3100" s="9">
        <v>12.6</v>
      </c>
      <c r="H3100" s="13"/>
      <c r="I3100" s="9" t="s">
        <v>11</v>
      </c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</row>
    <row r="3101" spans="1:27" ht="12.75">
      <c r="A3101" s="10">
        <v>45719</v>
      </c>
      <c r="B3101" s="9" t="s">
        <v>19</v>
      </c>
      <c r="C3101" s="11">
        <v>8462.11</v>
      </c>
      <c r="D3101" s="9">
        <v>81</v>
      </c>
      <c r="E3101" s="12" t="s">
        <v>73</v>
      </c>
      <c r="F3101" s="9">
        <v>10</v>
      </c>
      <c r="G3101" s="9">
        <v>9</v>
      </c>
      <c r="H3101" s="13"/>
      <c r="I3101" s="9" t="s">
        <v>16</v>
      </c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</row>
    <row r="3102" spans="1:27" ht="12.75">
      <c r="A3102" s="10">
        <v>45720</v>
      </c>
      <c r="B3102" s="9" t="s">
        <v>19</v>
      </c>
      <c r="C3102" s="11">
        <v>9080.6</v>
      </c>
      <c r="D3102" s="9">
        <v>101</v>
      </c>
      <c r="E3102" s="12" t="s">
        <v>966</v>
      </c>
      <c r="F3102" s="9">
        <v>5</v>
      </c>
      <c r="G3102" s="9">
        <v>12</v>
      </c>
      <c r="H3102" s="13">
        <v>0.24809999999999999</v>
      </c>
      <c r="I3102" s="9" t="s">
        <v>16</v>
      </c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</row>
    <row r="3103" spans="1:27" ht="12.75">
      <c r="A3103" s="10">
        <v>45720</v>
      </c>
      <c r="B3103" s="9" t="s">
        <v>17</v>
      </c>
      <c r="C3103" s="11">
        <v>12064</v>
      </c>
      <c r="D3103" s="9">
        <v>127</v>
      </c>
      <c r="E3103" s="12" t="s">
        <v>1062</v>
      </c>
      <c r="F3103" s="9">
        <v>5</v>
      </c>
      <c r="G3103" s="9">
        <v>13.25</v>
      </c>
      <c r="H3103" s="13">
        <v>0.28260000000000002</v>
      </c>
      <c r="I3103" s="9" t="s">
        <v>16</v>
      </c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</row>
    <row r="3104" spans="1:27" ht="12.75">
      <c r="A3104" s="10">
        <v>45720</v>
      </c>
      <c r="B3104" s="9" t="s">
        <v>14</v>
      </c>
      <c r="C3104" s="11">
        <v>9350.3799999999992</v>
      </c>
      <c r="D3104" s="9">
        <v>105</v>
      </c>
      <c r="E3104" s="12" t="s">
        <v>1063</v>
      </c>
      <c r="F3104" s="9">
        <v>52</v>
      </c>
      <c r="G3104" s="9">
        <v>14.33</v>
      </c>
      <c r="H3104" s="13">
        <v>0.29409999999999997</v>
      </c>
      <c r="I3104" s="9" t="s">
        <v>16</v>
      </c>
      <c r="J3104" s="10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</row>
    <row r="3105" spans="1:27" ht="12.75">
      <c r="A3105" s="10">
        <v>45720</v>
      </c>
      <c r="B3105" s="9" t="s">
        <v>9</v>
      </c>
      <c r="C3105" s="11">
        <v>6584.33</v>
      </c>
      <c r="D3105" s="9">
        <v>68</v>
      </c>
      <c r="E3105" s="12" t="s">
        <v>32</v>
      </c>
      <c r="F3105" s="9">
        <v>1</v>
      </c>
      <c r="G3105" s="9">
        <v>16.329999999999998</v>
      </c>
      <c r="H3105" s="13">
        <v>0.30220000000000002</v>
      </c>
      <c r="I3105" s="9" t="s">
        <v>11</v>
      </c>
      <c r="J3105" s="10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</row>
    <row r="3106" spans="1:27" ht="12.75">
      <c r="A3106" s="10">
        <v>45720</v>
      </c>
      <c r="B3106" s="9" t="s">
        <v>21</v>
      </c>
      <c r="C3106" s="11">
        <v>10246.870000000001</v>
      </c>
      <c r="D3106" s="9">
        <v>96</v>
      </c>
      <c r="E3106" s="12" t="s">
        <v>1064</v>
      </c>
      <c r="F3106" s="9">
        <v>33</v>
      </c>
      <c r="G3106" s="9">
        <v>15.67</v>
      </c>
      <c r="H3106" s="13">
        <v>0.31659999999999999</v>
      </c>
      <c r="I3106" s="9" t="s">
        <v>11</v>
      </c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</row>
    <row r="3107" spans="1:27" ht="12.75">
      <c r="A3107" s="10">
        <v>45720</v>
      </c>
      <c r="B3107" s="9" t="s">
        <v>45</v>
      </c>
      <c r="C3107" s="11">
        <v>7795.95</v>
      </c>
      <c r="D3107" s="9">
        <v>84</v>
      </c>
      <c r="E3107" s="12" t="s">
        <v>407</v>
      </c>
      <c r="F3107" s="9">
        <v>31</v>
      </c>
      <c r="G3107" s="9">
        <v>17</v>
      </c>
      <c r="H3107" s="13">
        <v>0.32040000000000002</v>
      </c>
      <c r="I3107" s="9" t="s">
        <v>11</v>
      </c>
      <c r="J3107" s="10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</row>
    <row r="3108" spans="1:27" ht="12.75">
      <c r="A3108" s="10">
        <v>45720</v>
      </c>
      <c r="B3108" s="9" t="s">
        <v>12</v>
      </c>
      <c r="C3108" s="11">
        <v>5382.16</v>
      </c>
      <c r="D3108" s="9">
        <v>58</v>
      </c>
      <c r="E3108" s="12" t="s">
        <v>1065</v>
      </c>
      <c r="F3108" s="9">
        <v>20</v>
      </c>
      <c r="G3108" s="9">
        <v>16.329999999999998</v>
      </c>
      <c r="H3108" s="13">
        <v>0.32140000000000002</v>
      </c>
      <c r="I3108" s="9" t="s">
        <v>11</v>
      </c>
      <c r="J3108" s="10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</row>
    <row r="3109" spans="1:27" ht="12.75">
      <c r="A3109" s="10">
        <v>45720</v>
      </c>
      <c r="B3109" s="9" t="s">
        <v>286</v>
      </c>
      <c r="C3109" s="11">
        <v>5563.61</v>
      </c>
      <c r="D3109" s="9">
        <v>61</v>
      </c>
      <c r="E3109" s="12" t="s">
        <v>1066</v>
      </c>
      <c r="F3109" s="9">
        <v>9</v>
      </c>
      <c r="G3109" s="9">
        <v>14.67</v>
      </c>
      <c r="H3109" s="13">
        <v>0.32669999999999999</v>
      </c>
      <c r="I3109" s="9" t="s">
        <v>11</v>
      </c>
      <c r="J3109" s="10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</row>
    <row r="3110" spans="1:27" ht="12.75">
      <c r="A3110" s="10">
        <v>45720</v>
      </c>
      <c r="B3110" s="9" t="s">
        <v>43</v>
      </c>
      <c r="C3110" s="11">
        <v>8322.8700000000008</v>
      </c>
      <c r="D3110" s="9">
        <v>93</v>
      </c>
      <c r="E3110" s="12" t="s">
        <v>1067</v>
      </c>
      <c r="F3110" s="9">
        <v>7</v>
      </c>
      <c r="G3110" s="9">
        <v>18.75</v>
      </c>
      <c r="H3110" s="13">
        <v>0.33439999999999998</v>
      </c>
      <c r="I3110" s="9" t="s">
        <v>11</v>
      </c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</row>
    <row r="3111" spans="1:27" ht="12.75">
      <c r="A3111" s="10">
        <v>45720</v>
      </c>
      <c r="B3111" s="9" t="s">
        <v>289</v>
      </c>
      <c r="C3111" s="11">
        <v>6371.58</v>
      </c>
      <c r="D3111" s="9">
        <v>74</v>
      </c>
      <c r="E3111" s="12" t="s">
        <v>113</v>
      </c>
      <c r="F3111" s="9">
        <v>11</v>
      </c>
      <c r="G3111" s="9">
        <v>13.75</v>
      </c>
      <c r="H3111" s="13"/>
      <c r="I3111" s="9" t="s">
        <v>11</v>
      </c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</row>
    <row r="3112" spans="1:27" ht="12.75">
      <c r="A3112" s="10">
        <v>45721</v>
      </c>
      <c r="B3112" s="9" t="s">
        <v>21</v>
      </c>
      <c r="C3112" s="11">
        <v>5425.23</v>
      </c>
      <c r="D3112" s="9">
        <v>63</v>
      </c>
      <c r="E3112" s="12" t="s">
        <v>1068</v>
      </c>
      <c r="F3112" s="9">
        <v>1</v>
      </c>
      <c r="G3112" s="9">
        <v>11.8</v>
      </c>
      <c r="H3112" s="13">
        <v>0.23649999999999999</v>
      </c>
      <c r="I3112" s="9" t="s">
        <v>11</v>
      </c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</row>
    <row r="3113" spans="1:27" ht="12.75">
      <c r="A3113" s="10">
        <v>45721</v>
      </c>
      <c r="B3113" s="9" t="s">
        <v>14</v>
      </c>
      <c r="C3113" s="11">
        <v>5225.49</v>
      </c>
      <c r="D3113" s="9">
        <v>62</v>
      </c>
      <c r="E3113" s="12" t="s">
        <v>1026</v>
      </c>
      <c r="F3113" s="9">
        <v>5</v>
      </c>
      <c r="G3113" s="9">
        <v>12.25</v>
      </c>
      <c r="H3113" s="13">
        <v>0.2477</v>
      </c>
      <c r="I3113" s="9" t="s">
        <v>16</v>
      </c>
      <c r="J3113" s="10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</row>
    <row r="3114" spans="1:27" ht="12.75">
      <c r="A3114" s="10">
        <v>45721</v>
      </c>
      <c r="B3114" s="9" t="s">
        <v>17</v>
      </c>
      <c r="C3114" s="11">
        <v>4602.54</v>
      </c>
      <c r="D3114" s="9">
        <v>60</v>
      </c>
      <c r="E3114" s="12" t="s">
        <v>1069</v>
      </c>
      <c r="F3114" s="9">
        <v>3</v>
      </c>
      <c r="G3114" s="9">
        <v>12</v>
      </c>
      <c r="H3114" s="13">
        <v>0.27539999999999998</v>
      </c>
      <c r="I3114" s="9" t="s">
        <v>16</v>
      </c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</row>
    <row r="3115" spans="1:27" ht="12.75">
      <c r="A3115" s="10">
        <v>45721</v>
      </c>
      <c r="B3115" s="9" t="s">
        <v>43</v>
      </c>
      <c r="C3115" s="11">
        <v>2805.51</v>
      </c>
      <c r="D3115" s="9">
        <v>35</v>
      </c>
      <c r="E3115" s="12" t="s">
        <v>1070</v>
      </c>
      <c r="F3115" s="9">
        <v>0</v>
      </c>
      <c r="G3115" s="9">
        <v>7.75</v>
      </c>
      <c r="H3115" s="13">
        <v>0.28720000000000001</v>
      </c>
      <c r="I3115" s="9" t="s">
        <v>11</v>
      </c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</row>
    <row r="3116" spans="1:27" ht="12.75">
      <c r="A3116" s="10">
        <v>45721</v>
      </c>
      <c r="B3116" s="9" t="s">
        <v>45</v>
      </c>
      <c r="C3116" s="11">
        <v>3338.09</v>
      </c>
      <c r="D3116" s="9">
        <v>39</v>
      </c>
      <c r="E3116" s="12" t="s">
        <v>1071</v>
      </c>
      <c r="F3116" s="9">
        <v>0</v>
      </c>
      <c r="G3116" s="9">
        <v>10.66</v>
      </c>
      <c r="H3116" s="13">
        <v>0.29349999999999998</v>
      </c>
      <c r="I3116" s="9" t="s">
        <v>11</v>
      </c>
      <c r="J3116" s="10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</row>
    <row r="3117" spans="1:27" ht="12.75">
      <c r="A3117" s="10">
        <v>45721</v>
      </c>
      <c r="B3117" s="9" t="s">
        <v>9</v>
      </c>
      <c r="C3117" s="11">
        <v>3440.73</v>
      </c>
      <c r="D3117" s="28">
        <v>38</v>
      </c>
      <c r="E3117" s="12" t="s">
        <v>1072</v>
      </c>
      <c r="F3117" s="9">
        <v>0</v>
      </c>
      <c r="G3117" s="9">
        <v>9.67</v>
      </c>
      <c r="H3117" s="13">
        <v>0.30570000000000003</v>
      </c>
      <c r="I3117" s="9" t="s">
        <v>11</v>
      </c>
      <c r="J3117" s="10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</row>
    <row r="3118" spans="1:27" ht="12.75">
      <c r="A3118" s="10">
        <v>45721</v>
      </c>
      <c r="B3118" s="9" t="s">
        <v>12</v>
      </c>
      <c r="C3118" s="11">
        <v>3623.79</v>
      </c>
      <c r="D3118" s="9">
        <v>43</v>
      </c>
      <c r="E3118" s="12" t="s">
        <v>1073</v>
      </c>
      <c r="F3118" s="9">
        <v>0</v>
      </c>
      <c r="G3118" s="9">
        <v>15.2</v>
      </c>
      <c r="H3118" s="13">
        <v>0.3075</v>
      </c>
      <c r="I3118" s="9" t="s">
        <v>11</v>
      </c>
      <c r="J3118" s="10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</row>
    <row r="3119" spans="1:27" ht="12.75">
      <c r="A3119" s="10">
        <v>45721</v>
      </c>
      <c r="B3119" s="9" t="s">
        <v>286</v>
      </c>
      <c r="C3119" s="11">
        <v>2663.43</v>
      </c>
      <c r="D3119" s="9">
        <v>36</v>
      </c>
      <c r="E3119" s="12" t="s">
        <v>1074</v>
      </c>
      <c r="F3119" s="9">
        <v>0</v>
      </c>
      <c r="G3119" s="9">
        <v>9.33</v>
      </c>
      <c r="H3119" s="13">
        <v>0.3463</v>
      </c>
      <c r="I3119" s="9" t="s">
        <v>11</v>
      </c>
      <c r="J3119" s="10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</row>
    <row r="3120" spans="1:27" ht="12.75">
      <c r="A3120" s="10">
        <v>45721</v>
      </c>
      <c r="B3120" s="9" t="s">
        <v>289</v>
      </c>
      <c r="C3120" s="11">
        <v>3161.57</v>
      </c>
      <c r="D3120" s="9">
        <v>37</v>
      </c>
      <c r="E3120" s="12" t="s">
        <v>148</v>
      </c>
      <c r="F3120" s="9"/>
      <c r="G3120" s="9">
        <v>9</v>
      </c>
      <c r="H3120" s="13"/>
      <c r="I3120" s="9" t="s">
        <v>11</v>
      </c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</row>
    <row r="3121" spans="1:27" ht="12.75">
      <c r="A3121" s="10">
        <v>45721</v>
      </c>
      <c r="B3121" s="9" t="s">
        <v>19</v>
      </c>
      <c r="C3121" s="11">
        <v>5291.12</v>
      </c>
      <c r="D3121" s="9">
        <v>57</v>
      </c>
      <c r="E3121" s="12" t="s">
        <v>1075</v>
      </c>
      <c r="F3121" s="9">
        <v>19</v>
      </c>
      <c r="G3121" s="9">
        <v>13</v>
      </c>
      <c r="H3121" s="13"/>
      <c r="I3121" s="9" t="s">
        <v>16</v>
      </c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</row>
    <row r="3122" spans="1:27" ht="12.75">
      <c r="A3122" s="10">
        <v>45722</v>
      </c>
      <c r="B3122" s="9" t="s">
        <v>17</v>
      </c>
      <c r="C3122" s="11">
        <v>3787.23</v>
      </c>
      <c r="D3122" s="9">
        <v>43</v>
      </c>
      <c r="E3122" s="12" t="s">
        <v>1076</v>
      </c>
      <c r="F3122" s="9">
        <v>1</v>
      </c>
      <c r="G3122" s="9">
        <v>13.33</v>
      </c>
      <c r="H3122" s="13">
        <v>0.26719999999999999</v>
      </c>
      <c r="I3122" s="9" t="s">
        <v>16</v>
      </c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</row>
    <row r="3123" spans="1:27" ht="12.75">
      <c r="A3123" s="10">
        <v>45722</v>
      </c>
      <c r="B3123" s="9" t="s">
        <v>21</v>
      </c>
      <c r="C3123" s="11">
        <v>4023.87</v>
      </c>
      <c r="D3123" s="9">
        <v>47</v>
      </c>
      <c r="E3123" s="12" t="s">
        <v>1051</v>
      </c>
      <c r="F3123" s="9">
        <v>1</v>
      </c>
      <c r="G3123" s="9">
        <v>8.1999999999999993</v>
      </c>
      <c r="H3123" s="13">
        <v>0.27010000000000001</v>
      </c>
      <c r="I3123" s="9" t="s">
        <v>11</v>
      </c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</row>
    <row r="3124" spans="1:27" ht="12.75">
      <c r="A3124" s="10">
        <v>45722</v>
      </c>
      <c r="B3124" s="9" t="s">
        <v>14</v>
      </c>
      <c r="C3124" s="11">
        <v>3806.31</v>
      </c>
      <c r="D3124" s="9">
        <v>41</v>
      </c>
      <c r="E3124" s="12" t="s">
        <v>1077</v>
      </c>
      <c r="F3124" s="9">
        <v>3</v>
      </c>
      <c r="G3124" s="9">
        <v>10</v>
      </c>
      <c r="H3124" s="13">
        <v>0.27360000000000001</v>
      </c>
      <c r="I3124" s="9" t="s">
        <v>16</v>
      </c>
      <c r="J3124" s="10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</row>
    <row r="3125" spans="1:27" ht="12.75">
      <c r="A3125" s="10">
        <v>45722</v>
      </c>
      <c r="B3125" s="9" t="s">
        <v>19</v>
      </c>
      <c r="C3125" s="11">
        <v>2431.75</v>
      </c>
      <c r="D3125" s="9">
        <v>37</v>
      </c>
      <c r="E3125" s="12" t="s">
        <v>1078</v>
      </c>
      <c r="F3125" s="9">
        <v>0</v>
      </c>
      <c r="G3125" s="9">
        <v>5</v>
      </c>
      <c r="H3125" s="13">
        <v>0.28510000000000002</v>
      </c>
      <c r="I3125" s="9" t="s">
        <v>16</v>
      </c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</row>
    <row r="3126" spans="1:27" ht="12.75">
      <c r="A3126" s="10">
        <v>45722</v>
      </c>
      <c r="B3126" s="9" t="s">
        <v>43</v>
      </c>
      <c r="C3126" s="11">
        <v>2934.51</v>
      </c>
      <c r="D3126" s="9">
        <v>33</v>
      </c>
      <c r="E3126" s="12" t="s">
        <v>1079</v>
      </c>
      <c r="F3126" s="9">
        <v>0</v>
      </c>
      <c r="G3126" s="9">
        <v>7</v>
      </c>
      <c r="H3126" s="13">
        <v>0.28910000000000002</v>
      </c>
      <c r="I3126" s="9" t="s">
        <v>11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</row>
    <row r="3127" spans="1:27" ht="12.75">
      <c r="A3127" s="10">
        <v>45722</v>
      </c>
      <c r="B3127" s="9" t="s">
        <v>9</v>
      </c>
      <c r="C3127" s="11">
        <v>2814.55</v>
      </c>
      <c r="D3127" s="9">
        <v>31</v>
      </c>
      <c r="E3127" s="12" t="s">
        <v>877</v>
      </c>
      <c r="F3127" s="9">
        <v>1</v>
      </c>
      <c r="G3127" s="9">
        <v>9</v>
      </c>
      <c r="H3127" s="13">
        <v>0.29949999999999999</v>
      </c>
      <c r="I3127" s="9" t="s">
        <v>11</v>
      </c>
      <c r="J3127" s="10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</row>
    <row r="3128" spans="1:27" ht="12.75">
      <c r="A3128" s="10">
        <v>45722</v>
      </c>
      <c r="B3128" s="9" t="s">
        <v>45</v>
      </c>
      <c r="C3128" s="11">
        <v>3271.96</v>
      </c>
      <c r="D3128" s="9">
        <v>40</v>
      </c>
      <c r="E3128" s="12" t="s">
        <v>107</v>
      </c>
      <c r="F3128" s="9">
        <v>0</v>
      </c>
      <c r="G3128" s="9">
        <v>11.3</v>
      </c>
      <c r="H3128" s="13">
        <v>0.31090000000000001</v>
      </c>
      <c r="I3128" s="9" t="s">
        <v>11</v>
      </c>
      <c r="J3128" s="10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</row>
    <row r="3129" spans="1:27" ht="12.75">
      <c r="A3129" s="10">
        <v>45722</v>
      </c>
      <c r="B3129" s="9" t="s">
        <v>286</v>
      </c>
      <c r="C3129" s="11">
        <v>1927.87</v>
      </c>
      <c r="D3129" s="9">
        <v>22</v>
      </c>
      <c r="E3129" s="12" t="s">
        <v>1080</v>
      </c>
      <c r="F3129" s="9">
        <v>0</v>
      </c>
      <c r="G3129" s="9">
        <v>6</v>
      </c>
      <c r="H3129" s="13">
        <v>0.34089999999999998</v>
      </c>
      <c r="I3129" s="9" t="s">
        <v>11</v>
      </c>
      <c r="J3129" s="10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</row>
    <row r="3130" spans="1:27" ht="12.75">
      <c r="A3130" s="10">
        <v>45722</v>
      </c>
      <c r="B3130" s="9" t="s">
        <v>12</v>
      </c>
      <c r="C3130" s="11">
        <v>3649.54</v>
      </c>
      <c r="D3130" s="9">
        <v>36</v>
      </c>
      <c r="E3130" s="12" t="s">
        <v>961</v>
      </c>
      <c r="F3130" s="9">
        <v>1</v>
      </c>
      <c r="G3130" s="9">
        <v>10</v>
      </c>
      <c r="H3130" s="13">
        <v>0.35580000000000001</v>
      </c>
      <c r="I3130" s="9" t="s">
        <v>11</v>
      </c>
      <c r="J3130" s="10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</row>
    <row r="3131" spans="1:27" ht="12.75">
      <c r="A3131" s="10">
        <v>45722</v>
      </c>
      <c r="B3131" s="9" t="s">
        <v>289</v>
      </c>
      <c r="C3131" s="11">
        <v>3326.59</v>
      </c>
      <c r="D3131" s="9">
        <v>39</v>
      </c>
      <c r="E3131" s="12" t="s">
        <v>522</v>
      </c>
      <c r="F3131" s="9">
        <v>0</v>
      </c>
      <c r="G3131" s="9">
        <v>6.5</v>
      </c>
      <c r="H3131" s="13"/>
      <c r="I3131" s="9" t="s">
        <v>11</v>
      </c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</row>
    <row r="3132" spans="1:27" ht="12.75">
      <c r="A3132" s="10">
        <v>45723</v>
      </c>
      <c r="B3132" s="9" t="s">
        <v>21</v>
      </c>
      <c r="C3132" s="11">
        <v>10382.67</v>
      </c>
      <c r="D3132" s="9">
        <v>109</v>
      </c>
      <c r="E3132" s="12" t="s">
        <v>458</v>
      </c>
      <c r="F3132" s="9">
        <v>0</v>
      </c>
      <c r="G3132" s="9">
        <v>10.55</v>
      </c>
      <c r="H3132" s="13">
        <v>0.24460000000000001</v>
      </c>
      <c r="I3132" s="9" t="s">
        <v>11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</row>
    <row r="3133" spans="1:27" ht="12.75">
      <c r="A3133" s="10">
        <v>45723</v>
      </c>
      <c r="B3133" s="9" t="s">
        <v>17</v>
      </c>
      <c r="C3133" s="11">
        <v>8396.5400000000009</v>
      </c>
      <c r="D3133" s="9">
        <v>84</v>
      </c>
      <c r="E3133" s="12" t="s">
        <v>1081</v>
      </c>
      <c r="F3133" s="9">
        <v>9</v>
      </c>
      <c r="G3133" s="9">
        <v>8.25</v>
      </c>
      <c r="H3133" s="13">
        <v>0.25829999999999997</v>
      </c>
      <c r="I3133" s="9" t="s">
        <v>16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</row>
    <row r="3134" spans="1:27" ht="12.75">
      <c r="A3134" s="10">
        <v>45723</v>
      </c>
      <c r="B3134" s="9" t="s">
        <v>19</v>
      </c>
      <c r="C3134" s="11">
        <v>5594.23</v>
      </c>
      <c r="D3134" s="9">
        <v>73</v>
      </c>
      <c r="E3134" s="12" t="s">
        <v>189</v>
      </c>
      <c r="F3134" s="9">
        <v>0</v>
      </c>
      <c r="G3134" s="9">
        <v>7</v>
      </c>
      <c r="H3134" s="13">
        <v>0.26100000000000001</v>
      </c>
      <c r="I3134" s="9" t="s">
        <v>16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</row>
    <row r="3135" spans="1:27" ht="12.75">
      <c r="A3135" s="10">
        <v>45723</v>
      </c>
      <c r="B3135" s="9" t="s">
        <v>9</v>
      </c>
      <c r="C3135" s="11">
        <v>5991.24</v>
      </c>
      <c r="D3135" s="9">
        <v>63</v>
      </c>
      <c r="E3135" s="12" t="s">
        <v>1082</v>
      </c>
      <c r="F3135" s="9">
        <v>0</v>
      </c>
      <c r="G3135" s="9">
        <v>9.1999999999999993</v>
      </c>
      <c r="H3135" s="13">
        <v>0.28989999999999999</v>
      </c>
      <c r="I3135" s="9" t="s">
        <v>11</v>
      </c>
      <c r="J3135" s="10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</row>
    <row r="3136" spans="1:27" ht="12.75">
      <c r="A3136" s="10">
        <v>45723</v>
      </c>
      <c r="B3136" s="9" t="s">
        <v>43</v>
      </c>
      <c r="C3136" s="11">
        <v>7414.8</v>
      </c>
      <c r="D3136" s="9">
        <v>87</v>
      </c>
      <c r="E3136" s="12" t="s">
        <v>1072</v>
      </c>
      <c r="F3136" s="9">
        <v>0</v>
      </c>
      <c r="G3136" s="9">
        <v>8.5</v>
      </c>
      <c r="H3136" s="13">
        <v>0.2903</v>
      </c>
      <c r="I3136" s="9" t="s">
        <v>11</v>
      </c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</row>
    <row r="3137" spans="1:27" ht="12.75">
      <c r="A3137" s="10">
        <v>45723</v>
      </c>
      <c r="B3137" s="9" t="s">
        <v>14</v>
      </c>
      <c r="C3137" s="11">
        <v>5519.81</v>
      </c>
      <c r="D3137" s="9">
        <v>71</v>
      </c>
      <c r="E3137" s="12" t="s">
        <v>454</v>
      </c>
      <c r="F3137" s="9">
        <v>3</v>
      </c>
      <c r="G3137" s="9">
        <v>11</v>
      </c>
      <c r="H3137" s="13">
        <v>0.2944</v>
      </c>
      <c r="I3137" s="9" t="s">
        <v>16</v>
      </c>
      <c r="J3137" s="10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</row>
    <row r="3138" spans="1:27" ht="12.75">
      <c r="A3138" s="10">
        <v>45723</v>
      </c>
      <c r="B3138" s="9" t="s">
        <v>45</v>
      </c>
      <c r="C3138" s="11">
        <v>10996.92</v>
      </c>
      <c r="D3138" s="9">
        <v>122</v>
      </c>
      <c r="E3138" s="12" t="s">
        <v>1083</v>
      </c>
      <c r="F3138" s="9">
        <v>26</v>
      </c>
      <c r="G3138" s="9">
        <v>11.5</v>
      </c>
      <c r="H3138" s="13">
        <v>0.307</v>
      </c>
      <c r="I3138" s="9" t="s">
        <v>11</v>
      </c>
      <c r="J3138" s="10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</row>
    <row r="3139" spans="1:27" ht="12.75">
      <c r="A3139" s="10">
        <v>45723</v>
      </c>
      <c r="B3139" s="9" t="s">
        <v>286</v>
      </c>
      <c r="C3139" s="11">
        <v>5644.32</v>
      </c>
      <c r="D3139" s="9">
        <v>64</v>
      </c>
      <c r="E3139" s="12" t="s">
        <v>288</v>
      </c>
      <c r="F3139" s="9">
        <v>3</v>
      </c>
      <c r="G3139" s="9">
        <v>11.5</v>
      </c>
      <c r="H3139" s="13">
        <v>0.31519999999999998</v>
      </c>
      <c r="I3139" s="9" t="s">
        <v>11</v>
      </c>
      <c r="J3139" s="10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</row>
    <row r="3140" spans="1:27" ht="12.75">
      <c r="A3140" s="10">
        <v>45723</v>
      </c>
      <c r="B3140" s="9" t="s">
        <v>12</v>
      </c>
      <c r="C3140" s="11">
        <v>7962.8</v>
      </c>
      <c r="D3140" s="9">
        <v>91</v>
      </c>
      <c r="E3140" s="12" t="s">
        <v>1084</v>
      </c>
      <c r="F3140" s="9">
        <v>6</v>
      </c>
      <c r="G3140" s="9">
        <v>14.5</v>
      </c>
      <c r="H3140" s="13">
        <v>0.31730000000000003</v>
      </c>
      <c r="I3140" s="9" t="s">
        <v>11</v>
      </c>
      <c r="J3140" s="10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</row>
    <row r="3141" spans="1:27" ht="12.75">
      <c r="A3141" s="10">
        <v>45723</v>
      </c>
      <c r="B3141" s="9" t="s">
        <v>289</v>
      </c>
      <c r="C3141" s="11">
        <v>10901.41</v>
      </c>
      <c r="D3141" s="9">
        <v>112</v>
      </c>
      <c r="E3141" s="12" t="s">
        <v>143</v>
      </c>
      <c r="F3141" s="9"/>
      <c r="G3141" s="9"/>
      <c r="H3141" s="13"/>
      <c r="I3141" s="9" t="s">
        <v>11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</row>
    <row r="3142" spans="1:27" ht="12.75">
      <c r="A3142" s="10">
        <v>45724</v>
      </c>
      <c r="B3142" s="9" t="s">
        <v>14</v>
      </c>
      <c r="C3142" s="11">
        <v>6607.55</v>
      </c>
      <c r="D3142" s="9">
        <v>87</v>
      </c>
      <c r="E3142" s="12" t="s">
        <v>1085</v>
      </c>
      <c r="F3142" s="9">
        <v>15</v>
      </c>
      <c r="G3142" s="9">
        <v>15.75</v>
      </c>
      <c r="H3142" s="13">
        <v>0.255</v>
      </c>
      <c r="I3142" s="9" t="s">
        <v>16</v>
      </c>
      <c r="J3142" s="10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</row>
    <row r="3143" spans="1:27" ht="12.75">
      <c r="A3143" s="10">
        <v>45724</v>
      </c>
      <c r="B3143" s="9" t="s">
        <v>17</v>
      </c>
      <c r="C3143" s="11">
        <v>10721.79</v>
      </c>
      <c r="D3143" s="9">
        <v>115</v>
      </c>
      <c r="E3143" s="12" t="s">
        <v>139</v>
      </c>
      <c r="F3143" s="9">
        <v>3</v>
      </c>
      <c r="G3143" s="9">
        <v>12</v>
      </c>
      <c r="H3143" s="13">
        <v>0.26219999999999999</v>
      </c>
      <c r="I3143" s="9" t="s">
        <v>16</v>
      </c>
      <c r="J3143" s="9" t="s">
        <v>1086</v>
      </c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</row>
    <row r="3144" spans="1:27" ht="12.75">
      <c r="A3144" s="10">
        <v>45724</v>
      </c>
      <c r="B3144" s="9" t="s">
        <v>21</v>
      </c>
      <c r="C3144" s="11">
        <v>10853.81</v>
      </c>
      <c r="D3144" s="9">
        <v>106</v>
      </c>
      <c r="E3144" s="12" t="s">
        <v>1087</v>
      </c>
      <c r="F3144" s="9">
        <v>2</v>
      </c>
      <c r="G3144" s="9">
        <v>11.78</v>
      </c>
      <c r="H3144" s="13">
        <v>0.26469999999999999</v>
      </c>
      <c r="I3144" s="9" t="s">
        <v>11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</row>
    <row r="3145" spans="1:27" ht="12.75">
      <c r="A3145" s="10">
        <v>45724</v>
      </c>
      <c r="B3145" s="9" t="s">
        <v>19</v>
      </c>
      <c r="C3145" s="11">
        <v>10321.280000000001</v>
      </c>
      <c r="D3145" s="9">
        <v>114</v>
      </c>
      <c r="E3145" s="12" t="s">
        <v>949</v>
      </c>
      <c r="F3145" s="9">
        <v>2</v>
      </c>
      <c r="G3145" s="9">
        <v>10.199999999999999</v>
      </c>
      <c r="H3145" s="13">
        <v>0.26750000000000002</v>
      </c>
      <c r="I3145" s="9" t="s">
        <v>16</v>
      </c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</row>
    <row r="3146" spans="1:27" ht="12.75">
      <c r="A3146" s="10">
        <v>45724</v>
      </c>
      <c r="B3146" s="9" t="s">
        <v>9</v>
      </c>
      <c r="C3146" s="11">
        <v>7282.14</v>
      </c>
      <c r="D3146" s="9">
        <v>76</v>
      </c>
      <c r="E3146" s="12" t="s">
        <v>1088</v>
      </c>
      <c r="F3146" s="9">
        <v>2</v>
      </c>
      <c r="G3146" s="9">
        <v>14.2</v>
      </c>
      <c r="H3146" s="13">
        <v>0.28120000000000001</v>
      </c>
      <c r="I3146" s="9" t="s">
        <v>11</v>
      </c>
      <c r="J3146" s="10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</row>
    <row r="3147" spans="1:27" ht="12.75">
      <c r="A3147" s="10">
        <v>45724</v>
      </c>
      <c r="B3147" s="9" t="s">
        <v>45</v>
      </c>
      <c r="C3147" s="11">
        <v>10302.49</v>
      </c>
      <c r="D3147" s="9">
        <v>121</v>
      </c>
      <c r="E3147" s="12" t="s">
        <v>837</v>
      </c>
      <c r="F3147" s="9">
        <v>0</v>
      </c>
      <c r="G3147" s="9">
        <v>12.5</v>
      </c>
      <c r="H3147" s="13">
        <v>0.29699999999999999</v>
      </c>
      <c r="I3147" s="9" t="s">
        <v>11</v>
      </c>
      <c r="J3147" s="10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</row>
    <row r="3148" spans="1:27" ht="12.75">
      <c r="A3148" s="10">
        <v>45724</v>
      </c>
      <c r="B3148" s="9" t="s">
        <v>43</v>
      </c>
      <c r="C3148" s="11">
        <v>10223.719999999999</v>
      </c>
      <c r="D3148" s="9">
        <v>116</v>
      </c>
      <c r="E3148" s="12" t="s">
        <v>1089</v>
      </c>
      <c r="F3148" s="9">
        <v>4</v>
      </c>
      <c r="G3148" s="9">
        <v>10.75</v>
      </c>
      <c r="H3148" s="13">
        <v>0.30049999999999999</v>
      </c>
      <c r="I3148" s="9" t="s">
        <v>11</v>
      </c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</row>
    <row r="3149" spans="1:27" ht="12.75">
      <c r="A3149" s="10">
        <v>45724</v>
      </c>
      <c r="B3149" s="9" t="s">
        <v>286</v>
      </c>
      <c r="C3149" s="11">
        <v>5620.03</v>
      </c>
      <c r="D3149" s="9">
        <v>70</v>
      </c>
      <c r="E3149" s="12" t="s">
        <v>1090</v>
      </c>
      <c r="F3149" s="9">
        <v>4</v>
      </c>
      <c r="G3149" s="9">
        <v>13.5</v>
      </c>
      <c r="H3149" s="13">
        <v>0.30159999999999998</v>
      </c>
      <c r="I3149" s="9" t="s">
        <v>11</v>
      </c>
      <c r="J3149" s="10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</row>
    <row r="3150" spans="1:27" ht="12.75">
      <c r="A3150" s="10">
        <v>45724</v>
      </c>
      <c r="B3150" s="9" t="s">
        <v>12</v>
      </c>
      <c r="C3150" s="11">
        <v>7090.44</v>
      </c>
      <c r="D3150" s="9">
        <v>79</v>
      </c>
      <c r="E3150" s="12" t="s">
        <v>490</v>
      </c>
      <c r="F3150" s="9">
        <v>5</v>
      </c>
      <c r="G3150" s="9">
        <v>14.5</v>
      </c>
      <c r="H3150" s="13">
        <v>0.31929999999999997</v>
      </c>
      <c r="I3150" s="9" t="s">
        <v>11</v>
      </c>
      <c r="J3150" s="10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</row>
    <row r="3151" spans="1:27" ht="12.75">
      <c r="A3151" s="10">
        <v>45724</v>
      </c>
      <c r="B3151" s="9" t="s">
        <v>289</v>
      </c>
      <c r="C3151" s="11">
        <v>10456.61</v>
      </c>
      <c r="D3151" s="9">
        <v>112</v>
      </c>
      <c r="E3151" s="12" t="s">
        <v>721</v>
      </c>
      <c r="F3151" s="9">
        <v>23</v>
      </c>
      <c r="G3151" s="9">
        <v>12.3</v>
      </c>
      <c r="H3151" s="13"/>
      <c r="I3151" s="9" t="s">
        <v>11</v>
      </c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</row>
    <row r="3152" spans="1:27" ht="12.75">
      <c r="A3152" s="10">
        <v>45725</v>
      </c>
      <c r="B3152" s="9" t="s">
        <v>14</v>
      </c>
      <c r="C3152" s="11">
        <v>6574.55</v>
      </c>
      <c r="D3152" s="9">
        <v>87</v>
      </c>
      <c r="E3152" s="12" t="s">
        <v>1085</v>
      </c>
      <c r="F3152" s="9">
        <v>14</v>
      </c>
      <c r="G3152" s="9">
        <v>15.75</v>
      </c>
      <c r="H3152" s="13">
        <v>0.22939999999999999</v>
      </c>
      <c r="I3152" s="9" t="s">
        <v>16</v>
      </c>
      <c r="J3152" s="10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</row>
    <row r="3153" spans="1:27" ht="12.75">
      <c r="A3153" s="10">
        <v>45725</v>
      </c>
      <c r="B3153" s="9" t="s">
        <v>17</v>
      </c>
      <c r="C3153" s="11">
        <v>10301.94</v>
      </c>
      <c r="D3153" s="9">
        <v>120</v>
      </c>
      <c r="E3153" s="12" t="s">
        <v>455</v>
      </c>
      <c r="F3153" s="9">
        <v>16</v>
      </c>
      <c r="G3153" s="9">
        <v>12.6</v>
      </c>
      <c r="H3153" s="13">
        <v>0.23730000000000001</v>
      </c>
      <c r="I3153" s="9" t="s">
        <v>16</v>
      </c>
      <c r="J3153" s="9" t="s">
        <v>1091</v>
      </c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</row>
    <row r="3154" spans="1:27" ht="12.75">
      <c r="A3154" s="10">
        <v>45725</v>
      </c>
      <c r="B3154" s="9" t="s">
        <v>21</v>
      </c>
      <c r="C3154" s="11">
        <v>7801.03</v>
      </c>
      <c r="D3154" s="9">
        <v>78</v>
      </c>
      <c r="E3154" s="12" t="s">
        <v>1092</v>
      </c>
      <c r="F3154" s="9">
        <v>8</v>
      </c>
      <c r="G3154" s="9">
        <v>9.5</v>
      </c>
      <c r="H3154" s="13">
        <v>0.25519999999999998</v>
      </c>
      <c r="I3154" s="9" t="s">
        <v>11</v>
      </c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</row>
    <row r="3155" spans="1:27" ht="12.75">
      <c r="A3155" s="10">
        <v>45725</v>
      </c>
      <c r="B3155" s="9" t="s">
        <v>9</v>
      </c>
      <c r="C3155" s="11">
        <v>6395.07</v>
      </c>
      <c r="D3155" s="9">
        <v>65</v>
      </c>
      <c r="E3155" s="12" t="s">
        <v>706</v>
      </c>
      <c r="F3155" s="9">
        <v>4</v>
      </c>
      <c r="G3155" s="9">
        <v>11.2</v>
      </c>
      <c r="H3155" s="13">
        <v>0.26790000000000003</v>
      </c>
      <c r="I3155" s="9" t="s">
        <v>11</v>
      </c>
      <c r="J3155" s="10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</row>
    <row r="3156" spans="1:27" ht="12.75">
      <c r="A3156" s="10">
        <v>45725</v>
      </c>
      <c r="B3156" s="9" t="s">
        <v>19</v>
      </c>
      <c r="C3156" s="11">
        <v>8527.5499999999993</v>
      </c>
      <c r="D3156" s="9">
        <v>103</v>
      </c>
      <c r="E3156" s="12" t="s">
        <v>350</v>
      </c>
      <c r="F3156" s="9">
        <v>15</v>
      </c>
      <c r="G3156" s="9">
        <v>11</v>
      </c>
      <c r="H3156" s="13">
        <v>0.2878</v>
      </c>
      <c r="I3156" s="9" t="s">
        <v>16</v>
      </c>
      <c r="J3156" s="9" t="s">
        <v>1093</v>
      </c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</row>
    <row r="3157" spans="1:27" ht="12.75">
      <c r="A3157" s="10">
        <v>45725</v>
      </c>
      <c r="B3157" s="9" t="s">
        <v>43</v>
      </c>
      <c r="C3157" s="11">
        <v>6569.85</v>
      </c>
      <c r="D3157" s="9">
        <v>74</v>
      </c>
      <c r="E3157" s="12" t="s">
        <v>1094</v>
      </c>
      <c r="F3157" s="9">
        <v>0</v>
      </c>
      <c r="G3157" s="9">
        <v>8.57</v>
      </c>
      <c r="H3157" s="13">
        <v>0.28820000000000001</v>
      </c>
      <c r="I3157" s="9" t="s">
        <v>11</v>
      </c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</row>
    <row r="3158" spans="1:27" ht="12.75">
      <c r="A3158" s="10">
        <v>45725</v>
      </c>
      <c r="B3158" s="9" t="s">
        <v>286</v>
      </c>
      <c r="C3158" s="11">
        <v>4887.3</v>
      </c>
      <c r="D3158" s="9">
        <v>57</v>
      </c>
      <c r="E3158" s="12" t="s">
        <v>1033</v>
      </c>
      <c r="F3158" s="9">
        <v>0</v>
      </c>
      <c r="G3158" s="9">
        <v>11.25</v>
      </c>
      <c r="H3158" s="13">
        <v>0.29399999999999998</v>
      </c>
      <c r="I3158" s="9" t="s">
        <v>11</v>
      </c>
      <c r="J3158" s="10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</row>
    <row r="3159" spans="1:27" ht="12.75">
      <c r="A3159" s="10">
        <v>45725</v>
      </c>
      <c r="B3159" s="9" t="s">
        <v>45</v>
      </c>
      <c r="C3159" s="11">
        <v>6730.33</v>
      </c>
      <c r="D3159" s="9">
        <v>74</v>
      </c>
      <c r="E3159" s="12" t="s">
        <v>521</v>
      </c>
      <c r="F3159" s="9">
        <v>0</v>
      </c>
      <c r="G3159" s="9">
        <v>11</v>
      </c>
      <c r="H3159" s="13">
        <v>0.2964</v>
      </c>
      <c r="I3159" s="9" t="s">
        <v>11</v>
      </c>
      <c r="J3159" s="10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</row>
    <row r="3160" spans="1:27" ht="12.75">
      <c r="A3160" s="10">
        <v>45725</v>
      </c>
      <c r="B3160" s="9" t="s">
        <v>12</v>
      </c>
      <c r="C3160" s="11">
        <v>5160.8999999999996</v>
      </c>
      <c r="D3160" s="9">
        <v>59</v>
      </c>
      <c r="E3160" s="12" t="s">
        <v>484</v>
      </c>
      <c r="F3160" s="9">
        <v>2</v>
      </c>
      <c r="G3160" s="9">
        <v>13.4</v>
      </c>
      <c r="H3160" s="13">
        <v>0.30630000000000002</v>
      </c>
      <c r="I3160" s="9" t="s">
        <v>11</v>
      </c>
      <c r="J3160" s="10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</row>
    <row r="3161" spans="1:27" ht="12.75">
      <c r="A3161" s="10">
        <v>45725</v>
      </c>
      <c r="B3161" s="9" t="s">
        <v>289</v>
      </c>
      <c r="C3161" s="11">
        <v>6867.22</v>
      </c>
      <c r="D3161" s="9">
        <v>75</v>
      </c>
      <c r="E3161" s="12" t="s">
        <v>1095</v>
      </c>
      <c r="F3161" s="9">
        <v>9</v>
      </c>
      <c r="G3161" s="9"/>
      <c r="H3161" s="13"/>
      <c r="I3161" s="9" t="s">
        <v>11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</row>
    <row r="3162" spans="1:27" ht="12.75">
      <c r="A3162" s="10">
        <v>45726</v>
      </c>
      <c r="B3162" s="9" t="s">
        <v>9</v>
      </c>
      <c r="C3162" s="11">
        <v>2599.16</v>
      </c>
      <c r="D3162" s="9">
        <v>25</v>
      </c>
      <c r="E3162" s="12" t="s">
        <v>1096</v>
      </c>
      <c r="F3162" s="9">
        <v>0</v>
      </c>
      <c r="G3162" s="9">
        <v>11.5</v>
      </c>
      <c r="H3162" s="13">
        <v>0.24179999999999999</v>
      </c>
      <c r="I3162" s="9" t="s">
        <v>11</v>
      </c>
      <c r="J3162" s="10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</row>
    <row r="3163" spans="1:27" ht="12.75">
      <c r="A3163" s="10">
        <v>45726</v>
      </c>
      <c r="B3163" s="9" t="s">
        <v>286</v>
      </c>
      <c r="C3163" s="11">
        <v>1697.58</v>
      </c>
      <c r="D3163" s="9">
        <v>17</v>
      </c>
      <c r="E3163" s="12" t="s">
        <v>173</v>
      </c>
      <c r="F3163" s="9">
        <v>0</v>
      </c>
      <c r="G3163" s="9">
        <v>7.2</v>
      </c>
      <c r="H3163" s="13">
        <v>0.26769999999999999</v>
      </c>
      <c r="I3163" s="9" t="s">
        <v>11</v>
      </c>
      <c r="J3163" s="10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</row>
    <row r="3164" spans="1:27" ht="12.75">
      <c r="A3164" s="10">
        <v>45726</v>
      </c>
      <c r="B3164" s="9" t="s">
        <v>21</v>
      </c>
      <c r="C3164" s="11">
        <v>5289.04</v>
      </c>
      <c r="D3164" s="9">
        <v>49</v>
      </c>
      <c r="E3164" s="12" t="s">
        <v>456</v>
      </c>
      <c r="F3164" s="9">
        <v>0</v>
      </c>
      <c r="G3164" s="9">
        <v>11.75</v>
      </c>
      <c r="H3164" s="13">
        <v>0.27500000000000002</v>
      </c>
      <c r="I3164" s="9" t="s">
        <v>11</v>
      </c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</row>
    <row r="3165" spans="1:27" ht="12.75">
      <c r="A3165" s="10">
        <v>45726</v>
      </c>
      <c r="B3165" s="9" t="s">
        <v>45</v>
      </c>
      <c r="C3165" s="11">
        <v>3760.73</v>
      </c>
      <c r="D3165" s="9">
        <v>39</v>
      </c>
      <c r="E3165" s="12" t="s">
        <v>66</v>
      </c>
      <c r="F3165" s="9">
        <v>2</v>
      </c>
      <c r="G3165" s="9">
        <v>11</v>
      </c>
      <c r="H3165" s="13">
        <v>0.29899999999999999</v>
      </c>
      <c r="I3165" s="9" t="s">
        <v>11</v>
      </c>
      <c r="J3165" s="10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</row>
    <row r="3166" spans="1:27" ht="12.75">
      <c r="A3166" s="10">
        <v>45726</v>
      </c>
      <c r="B3166" s="9" t="s">
        <v>12</v>
      </c>
      <c r="C3166" s="11">
        <v>3231.89</v>
      </c>
      <c r="D3166" s="9">
        <v>32</v>
      </c>
      <c r="E3166" s="12" t="s">
        <v>442</v>
      </c>
      <c r="F3166" s="9">
        <v>2</v>
      </c>
      <c r="G3166" s="9">
        <v>14</v>
      </c>
      <c r="H3166" s="13">
        <v>0.30120000000000002</v>
      </c>
      <c r="I3166" s="9" t="s">
        <v>11</v>
      </c>
      <c r="J3166" s="10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</row>
    <row r="3167" spans="1:27" ht="12.75">
      <c r="A3167" s="10">
        <v>45726</v>
      </c>
      <c r="B3167" s="9" t="s">
        <v>43</v>
      </c>
      <c r="C3167" s="11">
        <v>3439.28</v>
      </c>
      <c r="D3167" s="9">
        <v>42</v>
      </c>
      <c r="E3167" s="12" t="s">
        <v>940</v>
      </c>
      <c r="F3167" s="9">
        <v>1</v>
      </c>
      <c r="G3167" s="9">
        <v>12</v>
      </c>
      <c r="H3167" s="13">
        <v>0.30709999999999998</v>
      </c>
      <c r="I3167" s="9" t="s">
        <v>11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</row>
    <row r="3168" spans="1:27" ht="12.75">
      <c r="A3168" s="10">
        <v>45726</v>
      </c>
      <c r="B3168" s="9" t="s">
        <v>19</v>
      </c>
      <c r="C3168" s="11">
        <v>2416.36</v>
      </c>
      <c r="D3168" s="9">
        <v>35</v>
      </c>
      <c r="E3168" s="12" t="s">
        <v>1097</v>
      </c>
      <c r="F3168" s="9">
        <v>1</v>
      </c>
      <c r="G3168" s="9">
        <v>5</v>
      </c>
      <c r="H3168" s="13">
        <v>0.36280000000000001</v>
      </c>
      <c r="I3168" s="9" t="s">
        <v>16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</row>
    <row r="3169" spans="1:27" ht="12.75">
      <c r="A3169" s="10">
        <v>45726</v>
      </c>
      <c r="B3169" s="9" t="s">
        <v>14</v>
      </c>
      <c r="C3169" s="11">
        <v>5609.46</v>
      </c>
      <c r="D3169" s="9">
        <v>58</v>
      </c>
      <c r="E3169" s="12" t="s">
        <v>1098</v>
      </c>
      <c r="F3169" s="9">
        <v>6</v>
      </c>
      <c r="G3169" s="9">
        <v>19.5</v>
      </c>
      <c r="H3169" s="13">
        <v>0.3826</v>
      </c>
      <c r="I3169" s="9" t="s">
        <v>16</v>
      </c>
      <c r="J3169" s="10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</row>
    <row r="3170" spans="1:27" ht="12.75">
      <c r="A3170" s="10">
        <v>45726</v>
      </c>
      <c r="B3170" s="9" t="s">
        <v>17</v>
      </c>
      <c r="C3170" s="11">
        <v>2864.11</v>
      </c>
      <c r="D3170" s="9">
        <v>34</v>
      </c>
      <c r="E3170" s="12" t="s">
        <v>1099</v>
      </c>
      <c r="F3170" s="9">
        <v>1</v>
      </c>
      <c r="G3170" s="9">
        <v>6</v>
      </c>
      <c r="H3170" s="13">
        <v>0.39679999999999999</v>
      </c>
      <c r="I3170" s="9" t="s">
        <v>16</v>
      </c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</row>
    <row r="3171" spans="1:27" ht="12.75">
      <c r="A3171" s="10">
        <v>45726</v>
      </c>
      <c r="B3171" s="9" t="s">
        <v>289</v>
      </c>
      <c r="C3171" s="11">
        <v>3728.9</v>
      </c>
      <c r="D3171" s="9">
        <v>33</v>
      </c>
      <c r="E3171" s="12" t="s">
        <v>1100</v>
      </c>
      <c r="F3171" s="9">
        <v>6</v>
      </c>
      <c r="G3171" s="9">
        <v>9.6</v>
      </c>
      <c r="H3171" s="13"/>
      <c r="I3171" s="9" t="s">
        <v>11</v>
      </c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</row>
    <row r="3172" spans="1:27" ht="12.75">
      <c r="A3172" s="10">
        <v>45727</v>
      </c>
      <c r="B3172" s="9" t="s">
        <v>14</v>
      </c>
      <c r="C3172" s="11">
        <v>4675.8500000000004</v>
      </c>
      <c r="D3172" s="9">
        <v>48</v>
      </c>
      <c r="E3172" s="12" t="s">
        <v>935</v>
      </c>
      <c r="F3172" s="9">
        <v>7</v>
      </c>
      <c r="G3172" s="9">
        <v>11.33</v>
      </c>
      <c r="H3172" s="13">
        <v>0.25779999999999997</v>
      </c>
      <c r="I3172" s="9" t="s">
        <v>16</v>
      </c>
      <c r="J3172" s="10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</row>
    <row r="3173" spans="1:27" ht="12.75">
      <c r="A3173" s="10">
        <v>45727</v>
      </c>
      <c r="B3173" s="9" t="s">
        <v>17</v>
      </c>
      <c r="C3173" s="11">
        <v>5733.47</v>
      </c>
      <c r="D3173" s="9">
        <v>58</v>
      </c>
      <c r="E3173" s="12" t="s">
        <v>1101</v>
      </c>
      <c r="F3173" s="9">
        <v>7</v>
      </c>
      <c r="G3173" s="9">
        <v>9.4</v>
      </c>
      <c r="H3173" s="13">
        <v>0.27979999999999999</v>
      </c>
      <c r="I3173" s="9" t="s">
        <v>16</v>
      </c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</row>
    <row r="3174" spans="1:27" ht="12.75">
      <c r="A3174" s="10">
        <v>45727</v>
      </c>
      <c r="B3174" s="9" t="s">
        <v>21</v>
      </c>
      <c r="C3174" s="11">
        <v>6309.94</v>
      </c>
      <c r="D3174" s="9">
        <v>60</v>
      </c>
      <c r="E3174" s="12" t="s">
        <v>1102</v>
      </c>
      <c r="F3174" s="9">
        <v>0</v>
      </c>
      <c r="G3174" s="9">
        <v>12</v>
      </c>
      <c r="H3174" s="13">
        <v>0.2843</v>
      </c>
      <c r="I3174" s="9" t="s">
        <v>11</v>
      </c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</row>
    <row r="3175" spans="1:27" ht="12.75">
      <c r="A3175" s="10">
        <v>45727</v>
      </c>
      <c r="B3175" s="9" t="s">
        <v>9</v>
      </c>
      <c r="C3175" s="11">
        <v>5940.01</v>
      </c>
      <c r="D3175" s="9">
        <v>52</v>
      </c>
      <c r="E3175" s="12" t="s">
        <v>83</v>
      </c>
      <c r="F3175" s="9">
        <v>1</v>
      </c>
      <c r="G3175" s="9">
        <v>13.67</v>
      </c>
      <c r="H3175" s="13">
        <v>0.32219999999999999</v>
      </c>
      <c r="I3175" s="9" t="s">
        <v>11</v>
      </c>
      <c r="J3175" s="10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</row>
    <row r="3176" spans="1:27" ht="12.75">
      <c r="A3176" s="10">
        <v>45727</v>
      </c>
      <c r="B3176" s="9" t="s">
        <v>286</v>
      </c>
      <c r="C3176" s="11">
        <v>3187.99</v>
      </c>
      <c r="D3176" s="9">
        <v>36</v>
      </c>
      <c r="E3176" s="12" t="s">
        <v>794</v>
      </c>
      <c r="F3176" s="9">
        <v>2</v>
      </c>
      <c r="G3176" s="9">
        <v>9</v>
      </c>
      <c r="H3176" s="13">
        <v>0.32650000000000001</v>
      </c>
      <c r="I3176" s="9" t="s">
        <v>11</v>
      </c>
      <c r="J3176" s="10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</row>
    <row r="3177" spans="1:27" ht="12.75">
      <c r="A3177" s="10">
        <v>45727</v>
      </c>
      <c r="B3177" s="9" t="s">
        <v>45</v>
      </c>
      <c r="C3177" s="11">
        <v>3633.55</v>
      </c>
      <c r="D3177" s="9">
        <v>44</v>
      </c>
      <c r="E3177" s="12" t="s">
        <v>759</v>
      </c>
      <c r="F3177" s="9">
        <v>1</v>
      </c>
      <c r="G3177" s="9">
        <v>9.25</v>
      </c>
      <c r="H3177" s="13">
        <v>0.32990000000000003</v>
      </c>
      <c r="I3177" s="9" t="s">
        <v>11</v>
      </c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</row>
    <row r="3178" spans="1:27" ht="12.75">
      <c r="A3178" s="10">
        <v>45727</v>
      </c>
      <c r="B3178" s="9" t="s">
        <v>43</v>
      </c>
      <c r="C3178" s="11">
        <v>4452.78</v>
      </c>
      <c r="D3178" s="9">
        <v>51</v>
      </c>
      <c r="E3178" s="12" t="s">
        <v>1103</v>
      </c>
      <c r="F3178" s="9">
        <v>1</v>
      </c>
      <c r="G3178" s="9">
        <v>14</v>
      </c>
      <c r="H3178" s="13">
        <v>0.32990000000000003</v>
      </c>
      <c r="I3178" s="9" t="s">
        <v>11</v>
      </c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</row>
    <row r="3179" spans="1:27" ht="12.75">
      <c r="A3179" s="10">
        <v>45727</v>
      </c>
      <c r="B3179" s="9" t="s">
        <v>12</v>
      </c>
      <c r="C3179" s="11">
        <v>5414.27</v>
      </c>
      <c r="D3179" s="9">
        <v>53</v>
      </c>
      <c r="E3179" s="12" t="s">
        <v>1104</v>
      </c>
      <c r="F3179" s="9">
        <v>1</v>
      </c>
      <c r="G3179" s="9">
        <v>14.5</v>
      </c>
      <c r="H3179" s="13">
        <v>0.34660000000000002</v>
      </c>
      <c r="I3179" s="9" t="s">
        <v>11</v>
      </c>
      <c r="J3179" s="10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</row>
    <row r="3180" spans="1:27" ht="12.75">
      <c r="A3180" s="10">
        <v>45727</v>
      </c>
      <c r="B3180" s="9" t="s">
        <v>289</v>
      </c>
      <c r="C3180" s="11">
        <v>3765.15</v>
      </c>
      <c r="D3180" s="9">
        <v>33</v>
      </c>
      <c r="E3180" s="12" t="s">
        <v>677</v>
      </c>
      <c r="F3180" s="9">
        <v>5</v>
      </c>
      <c r="G3180" s="9">
        <v>11</v>
      </c>
      <c r="H3180" s="13"/>
      <c r="I3180" s="9" t="s">
        <v>11</v>
      </c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</row>
    <row r="3181" spans="1:27" ht="12.75">
      <c r="A3181" s="10">
        <v>45727</v>
      </c>
      <c r="B3181" s="9" t="s">
        <v>19</v>
      </c>
      <c r="C3181" s="11">
        <v>4549.55</v>
      </c>
      <c r="D3181" s="9">
        <v>49</v>
      </c>
      <c r="E3181" s="12" t="s">
        <v>768</v>
      </c>
      <c r="F3181" s="9">
        <v>0</v>
      </c>
      <c r="G3181" s="9">
        <v>9.5</v>
      </c>
      <c r="H3181" s="13"/>
      <c r="I3181" s="9" t="s">
        <v>16</v>
      </c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</row>
    <row r="3182" spans="1:27" ht="12.75">
      <c r="A3182" s="10">
        <v>45728</v>
      </c>
      <c r="B3182" s="9" t="s">
        <v>17</v>
      </c>
      <c r="C3182" s="11">
        <v>5422.71</v>
      </c>
      <c r="D3182" s="9">
        <v>61</v>
      </c>
      <c r="E3182" s="12" t="s">
        <v>1105</v>
      </c>
      <c r="F3182" s="9">
        <v>2</v>
      </c>
      <c r="G3182" s="9">
        <v>11</v>
      </c>
      <c r="H3182" s="13">
        <v>0.2422</v>
      </c>
      <c r="I3182" s="9" t="s">
        <v>16</v>
      </c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</row>
    <row r="3183" spans="1:27" ht="12.75">
      <c r="A3183" s="10">
        <v>45728</v>
      </c>
      <c r="B3183" s="9" t="s">
        <v>286</v>
      </c>
      <c r="C3183" s="11">
        <v>3822.84</v>
      </c>
      <c r="D3183" s="9">
        <v>45</v>
      </c>
      <c r="E3183" s="12" t="s">
        <v>1106</v>
      </c>
      <c r="F3183" s="9">
        <v>2</v>
      </c>
      <c r="G3183" s="9">
        <v>13.33</v>
      </c>
      <c r="H3183" s="13">
        <v>0.26790000000000003</v>
      </c>
      <c r="I3183" s="9" t="s">
        <v>11</v>
      </c>
      <c r="J3183" s="10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</row>
    <row r="3184" spans="1:27" ht="12.75">
      <c r="A3184" s="10">
        <v>45728</v>
      </c>
      <c r="B3184" s="9" t="s">
        <v>9</v>
      </c>
      <c r="C3184" s="11">
        <v>5554.87</v>
      </c>
      <c r="D3184" s="9">
        <v>57</v>
      </c>
      <c r="E3184" s="12" t="s">
        <v>1005</v>
      </c>
      <c r="F3184" s="9">
        <v>4</v>
      </c>
      <c r="G3184" s="9">
        <v>15.5</v>
      </c>
      <c r="H3184" s="13">
        <v>0.27629999999999999</v>
      </c>
      <c r="I3184" s="9" t="s">
        <v>11</v>
      </c>
      <c r="J3184" s="10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</row>
    <row r="3185" spans="1:27" ht="12.75">
      <c r="A3185" s="10">
        <v>45728</v>
      </c>
      <c r="B3185" s="9" t="s">
        <v>45</v>
      </c>
      <c r="C3185" s="11">
        <v>3778.16</v>
      </c>
      <c r="D3185" s="9">
        <v>46</v>
      </c>
      <c r="E3185" s="12" t="s">
        <v>1107</v>
      </c>
      <c r="F3185" s="9">
        <v>0</v>
      </c>
      <c r="G3185" s="9">
        <v>10</v>
      </c>
      <c r="H3185" s="13">
        <v>0.29299999999999998</v>
      </c>
      <c r="I3185" s="9" t="s">
        <v>11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</row>
    <row r="3186" spans="1:27" ht="12.75">
      <c r="A3186" s="10">
        <v>45728</v>
      </c>
      <c r="B3186" s="9" t="s">
        <v>21</v>
      </c>
      <c r="C3186" s="11">
        <v>5905.03</v>
      </c>
      <c r="D3186" s="9">
        <v>66</v>
      </c>
      <c r="E3186" s="12" t="s">
        <v>1108</v>
      </c>
      <c r="F3186" s="9">
        <v>5</v>
      </c>
      <c r="G3186" s="9">
        <v>11.2</v>
      </c>
      <c r="H3186" s="13">
        <v>0.29349999999999998</v>
      </c>
      <c r="I3186" s="9" t="s">
        <v>11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</row>
    <row r="3187" spans="1:27" ht="12.75">
      <c r="A3187" s="10">
        <v>45728</v>
      </c>
      <c r="B3187" s="9" t="s">
        <v>19</v>
      </c>
      <c r="C3187" s="11">
        <v>3420.28</v>
      </c>
      <c r="D3187" s="9">
        <v>39</v>
      </c>
      <c r="E3187" s="12" t="s">
        <v>104</v>
      </c>
      <c r="F3187" s="9">
        <v>1</v>
      </c>
      <c r="G3187" s="9">
        <v>7</v>
      </c>
      <c r="H3187" s="13">
        <v>0.30530000000000002</v>
      </c>
      <c r="I3187" s="9" t="s">
        <v>16</v>
      </c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</row>
    <row r="3188" spans="1:27" ht="12.75">
      <c r="A3188" s="10">
        <v>45728</v>
      </c>
      <c r="B3188" s="9" t="s">
        <v>12</v>
      </c>
      <c r="C3188" s="11">
        <v>3678.94</v>
      </c>
      <c r="D3188" s="9">
        <v>33</v>
      </c>
      <c r="E3188" s="12" t="s">
        <v>535</v>
      </c>
      <c r="F3188" s="9">
        <v>2</v>
      </c>
      <c r="G3188" s="9">
        <v>8</v>
      </c>
      <c r="H3188" s="13">
        <v>0.33779999999999999</v>
      </c>
      <c r="I3188" s="9" t="s">
        <v>11</v>
      </c>
      <c r="J3188" s="10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</row>
    <row r="3189" spans="1:27" ht="12.75">
      <c r="A3189" s="10">
        <v>45728</v>
      </c>
      <c r="B3189" s="9" t="s">
        <v>43</v>
      </c>
      <c r="C3189" s="11">
        <v>5705.78</v>
      </c>
      <c r="D3189" s="9">
        <v>64</v>
      </c>
      <c r="E3189" s="12" t="s">
        <v>59</v>
      </c>
      <c r="F3189" s="9">
        <v>4</v>
      </c>
      <c r="G3189" s="9">
        <v>17.66</v>
      </c>
      <c r="H3189" s="13">
        <v>0.35930000000000001</v>
      </c>
      <c r="I3189" s="9" t="s">
        <v>11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</row>
    <row r="3190" spans="1:27" ht="12.75">
      <c r="A3190" s="10">
        <v>45728</v>
      </c>
      <c r="B3190" s="9" t="s">
        <v>14</v>
      </c>
      <c r="C3190" s="11">
        <v>3400.56</v>
      </c>
      <c r="D3190" s="9">
        <v>39</v>
      </c>
      <c r="E3190" s="12" t="s">
        <v>1109</v>
      </c>
      <c r="F3190" s="9">
        <v>2</v>
      </c>
      <c r="G3190" s="9">
        <v>14</v>
      </c>
      <c r="H3190" s="13"/>
      <c r="I3190" s="9" t="s">
        <v>16</v>
      </c>
      <c r="J3190" s="10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</row>
    <row r="3191" spans="1:27" ht="12.75">
      <c r="A3191" s="10">
        <v>45728</v>
      </c>
      <c r="B3191" s="9" t="s">
        <v>289</v>
      </c>
      <c r="C3191" s="11">
        <v>4171.5</v>
      </c>
      <c r="D3191" s="9">
        <v>48</v>
      </c>
      <c r="E3191" s="12" t="s">
        <v>1110</v>
      </c>
      <c r="F3191" s="9">
        <v>3</v>
      </c>
      <c r="G3191" s="9">
        <v>10</v>
      </c>
      <c r="H3191" s="13"/>
      <c r="I3191" s="9" t="s">
        <v>11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</row>
    <row r="3192" spans="1:27" ht="12.75">
      <c r="A3192" s="10">
        <v>45729</v>
      </c>
      <c r="B3192" s="9" t="s">
        <v>19</v>
      </c>
      <c r="C3192" s="11">
        <v>3021.11</v>
      </c>
      <c r="D3192" s="9">
        <v>36</v>
      </c>
      <c r="E3192" s="12" t="s">
        <v>864</v>
      </c>
      <c r="F3192" s="9">
        <v>0</v>
      </c>
      <c r="G3192" s="9">
        <v>9</v>
      </c>
      <c r="H3192" s="13">
        <v>0.25340000000000001</v>
      </c>
      <c r="I3192" s="9" t="s">
        <v>16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</row>
    <row r="3193" spans="1:27" ht="12.75">
      <c r="A3193" s="10">
        <v>45729</v>
      </c>
      <c r="B3193" s="9" t="s">
        <v>17</v>
      </c>
      <c r="C3193" s="11">
        <v>5312.44</v>
      </c>
      <c r="D3193" s="9">
        <v>54</v>
      </c>
      <c r="E3193" s="12" t="s">
        <v>709</v>
      </c>
      <c r="F3193" s="9">
        <v>4</v>
      </c>
      <c r="G3193" s="9">
        <v>8</v>
      </c>
      <c r="H3193" s="13">
        <v>0.26910000000000001</v>
      </c>
      <c r="I3193" s="9" t="s">
        <v>16</v>
      </c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</row>
    <row r="3194" spans="1:27" ht="12.75">
      <c r="A3194" s="10">
        <v>45729</v>
      </c>
      <c r="B3194" s="9" t="s">
        <v>21</v>
      </c>
      <c r="C3194" s="11">
        <v>7543.45</v>
      </c>
      <c r="D3194" s="9">
        <v>70</v>
      </c>
      <c r="E3194" s="12" t="s">
        <v>750</v>
      </c>
      <c r="F3194" s="9">
        <v>1</v>
      </c>
      <c r="G3194" s="9">
        <v>12</v>
      </c>
      <c r="H3194" s="13">
        <v>0.28849999999999998</v>
      </c>
      <c r="I3194" s="9" t="s">
        <v>11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</row>
    <row r="3195" spans="1:27" ht="12.75">
      <c r="A3195" s="10">
        <v>45729</v>
      </c>
      <c r="B3195" s="9" t="s">
        <v>9</v>
      </c>
      <c r="C3195" s="11">
        <v>3856.19</v>
      </c>
      <c r="D3195" s="9">
        <v>45</v>
      </c>
      <c r="E3195" s="12" t="s">
        <v>886</v>
      </c>
      <c r="F3195" s="9">
        <v>0</v>
      </c>
      <c r="G3195" s="9">
        <v>14.33</v>
      </c>
      <c r="H3195" s="13">
        <v>0.30299999999999999</v>
      </c>
      <c r="I3195" s="9" t="s">
        <v>11</v>
      </c>
      <c r="J3195" s="10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</row>
    <row r="3196" spans="1:27" ht="12.75">
      <c r="A3196" s="10">
        <v>45729</v>
      </c>
      <c r="B3196" s="9" t="s">
        <v>14</v>
      </c>
      <c r="C3196" s="11">
        <v>4394.3900000000003</v>
      </c>
      <c r="D3196" s="9">
        <v>55</v>
      </c>
      <c r="E3196" s="12" t="s">
        <v>467</v>
      </c>
      <c r="F3196" s="9">
        <v>1</v>
      </c>
      <c r="G3196" s="9">
        <v>12.2</v>
      </c>
      <c r="H3196" s="13">
        <v>0.30330000000000001</v>
      </c>
      <c r="I3196" s="9" t="s">
        <v>16</v>
      </c>
      <c r="J3196" s="10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</row>
    <row r="3197" spans="1:27" ht="12.75">
      <c r="A3197" s="10">
        <v>45729</v>
      </c>
      <c r="B3197" s="9" t="s">
        <v>43</v>
      </c>
      <c r="C3197" s="11">
        <v>4654.97</v>
      </c>
      <c r="D3197" s="9">
        <v>43</v>
      </c>
      <c r="E3197" s="12" t="s">
        <v>549</v>
      </c>
      <c r="F3197" s="9">
        <v>0</v>
      </c>
      <c r="G3197" s="9">
        <v>10.75</v>
      </c>
      <c r="H3197" s="13">
        <v>0.30690000000000001</v>
      </c>
      <c r="I3197" s="9" t="s">
        <v>11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</row>
    <row r="3198" spans="1:27" ht="12.75">
      <c r="A3198" s="10">
        <v>45729</v>
      </c>
      <c r="B3198" s="9" t="s">
        <v>45</v>
      </c>
      <c r="C3198" s="11">
        <v>4528.67</v>
      </c>
      <c r="D3198" s="9">
        <v>47</v>
      </c>
      <c r="E3198" s="12" t="s">
        <v>1111</v>
      </c>
      <c r="F3198" s="9">
        <v>1</v>
      </c>
      <c r="G3198" s="9">
        <v>12.66</v>
      </c>
      <c r="H3198" s="13">
        <v>0.31619999999999998</v>
      </c>
      <c r="I3198" s="9" t="s">
        <v>11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</row>
    <row r="3199" spans="1:27" ht="12.75">
      <c r="A3199" s="10">
        <v>45729</v>
      </c>
      <c r="B3199" s="9" t="s">
        <v>286</v>
      </c>
      <c r="C3199" s="11">
        <v>3494.03</v>
      </c>
      <c r="D3199" s="9">
        <v>40</v>
      </c>
      <c r="E3199" s="12" t="s">
        <v>695</v>
      </c>
      <c r="F3199" s="9">
        <v>1</v>
      </c>
      <c r="G3199" s="9">
        <v>8.5</v>
      </c>
      <c r="H3199" s="13">
        <v>0.35099999999999998</v>
      </c>
      <c r="I3199" s="9" t="s">
        <v>11</v>
      </c>
      <c r="J3199" s="10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</row>
    <row r="3200" spans="1:27" ht="12.75">
      <c r="A3200" s="10">
        <v>45729</v>
      </c>
      <c r="B3200" s="9" t="s">
        <v>12</v>
      </c>
      <c r="C3200" s="11">
        <v>3146.6</v>
      </c>
      <c r="D3200" s="9">
        <v>34</v>
      </c>
      <c r="E3200" s="12" t="s">
        <v>1000</v>
      </c>
      <c r="F3200" s="9">
        <v>2</v>
      </c>
      <c r="G3200" s="9">
        <v>11.5</v>
      </c>
      <c r="H3200" s="13">
        <v>0.35959999999999998</v>
      </c>
      <c r="I3200" s="9" t="s">
        <v>11</v>
      </c>
      <c r="J3200" s="10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</row>
    <row r="3201" spans="1:27" ht="12.75">
      <c r="A3201" s="10">
        <v>45729</v>
      </c>
      <c r="B3201" s="9" t="s">
        <v>289</v>
      </c>
      <c r="C3201" s="11">
        <v>2993.12</v>
      </c>
      <c r="D3201" s="9">
        <v>25</v>
      </c>
      <c r="E3201" s="12" t="s">
        <v>1112</v>
      </c>
      <c r="F3201" s="9">
        <v>6</v>
      </c>
      <c r="G3201" s="9">
        <v>7</v>
      </c>
      <c r="H3201" s="13"/>
      <c r="I3201" s="9" t="s">
        <v>11</v>
      </c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</row>
    <row r="3202" spans="1:27" ht="12.75">
      <c r="A3202" s="10">
        <v>45730</v>
      </c>
      <c r="B3202" s="9" t="s">
        <v>19</v>
      </c>
      <c r="C3202" s="11">
        <v>8558.59</v>
      </c>
      <c r="D3202" s="9">
        <v>97</v>
      </c>
      <c r="E3202" s="12" t="s">
        <v>97</v>
      </c>
      <c r="F3202" s="9">
        <v>0</v>
      </c>
      <c r="G3202" s="9">
        <v>8</v>
      </c>
      <c r="H3202" s="13">
        <v>0.26300000000000001</v>
      </c>
      <c r="I3202" s="9" t="s">
        <v>16</v>
      </c>
      <c r="J3202" s="9" t="s">
        <v>1113</v>
      </c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</row>
    <row r="3203" spans="1:27" ht="12.75">
      <c r="A3203" s="10">
        <v>45730</v>
      </c>
      <c r="B3203" s="9" t="s">
        <v>17</v>
      </c>
      <c r="C3203" s="11">
        <v>9043.2800000000007</v>
      </c>
      <c r="D3203" s="9">
        <v>96</v>
      </c>
      <c r="E3203" s="12" t="s">
        <v>647</v>
      </c>
      <c r="F3203" s="9">
        <v>3</v>
      </c>
      <c r="G3203" s="9">
        <v>11.71</v>
      </c>
      <c r="H3203" s="13">
        <v>0.26419999999999999</v>
      </c>
      <c r="I3203" s="9" t="s">
        <v>16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</row>
    <row r="3204" spans="1:27" ht="12.75">
      <c r="A3204" s="10">
        <v>45730</v>
      </c>
      <c r="B3204" s="9" t="s">
        <v>21</v>
      </c>
      <c r="C3204" s="11">
        <v>11986.33</v>
      </c>
      <c r="D3204" s="9">
        <v>131</v>
      </c>
      <c r="E3204" s="12" t="s">
        <v>1114</v>
      </c>
      <c r="F3204" s="9">
        <v>44</v>
      </c>
      <c r="G3204" s="9">
        <v>14.75</v>
      </c>
      <c r="H3204" s="13">
        <v>0.28439999999999999</v>
      </c>
      <c r="I3204" s="9" t="s">
        <v>11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</row>
    <row r="3205" spans="1:27" ht="12.75">
      <c r="A3205" s="10">
        <v>45730</v>
      </c>
      <c r="B3205" s="9" t="s">
        <v>9</v>
      </c>
      <c r="C3205" s="11">
        <v>9028.36</v>
      </c>
      <c r="D3205" s="9">
        <v>94</v>
      </c>
      <c r="E3205" s="12" t="s">
        <v>1115</v>
      </c>
      <c r="F3205" s="9">
        <v>2</v>
      </c>
      <c r="G3205" s="9">
        <v>14.8</v>
      </c>
      <c r="H3205" s="13">
        <v>0.2888</v>
      </c>
      <c r="I3205" s="9" t="s">
        <v>11</v>
      </c>
      <c r="J3205" s="10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</row>
    <row r="3206" spans="1:27" ht="12.75">
      <c r="A3206" s="10">
        <v>45730</v>
      </c>
      <c r="B3206" s="9" t="s">
        <v>45</v>
      </c>
      <c r="C3206" s="11">
        <v>11198.52</v>
      </c>
      <c r="D3206" s="9">
        <v>119</v>
      </c>
      <c r="E3206" s="12" t="s">
        <v>930</v>
      </c>
      <c r="F3206" s="9">
        <v>1</v>
      </c>
      <c r="G3206" s="9">
        <v>12.12</v>
      </c>
      <c r="H3206" s="13">
        <v>0.3014</v>
      </c>
      <c r="I3206" s="9" t="s">
        <v>11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</row>
    <row r="3207" spans="1:27" ht="12.75">
      <c r="A3207" s="10">
        <v>45730</v>
      </c>
      <c r="B3207" s="9" t="s">
        <v>14</v>
      </c>
      <c r="C3207" s="11">
        <v>6498.95</v>
      </c>
      <c r="D3207" s="9">
        <v>75</v>
      </c>
      <c r="E3207" s="12" t="s">
        <v>393</v>
      </c>
      <c r="F3207" s="9">
        <v>30</v>
      </c>
      <c r="G3207" s="9">
        <v>11</v>
      </c>
      <c r="H3207" s="13">
        <v>0.30420000000000003</v>
      </c>
      <c r="I3207" s="9" t="s">
        <v>16</v>
      </c>
      <c r="J3207" s="10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</row>
    <row r="3208" spans="1:27" ht="12.75">
      <c r="A3208" s="10">
        <v>45730</v>
      </c>
      <c r="B3208" s="9" t="s">
        <v>43</v>
      </c>
      <c r="C3208" s="11">
        <v>10055.06</v>
      </c>
      <c r="D3208" s="9">
        <v>120</v>
      </c>
      <c r="E3208" s="12" t="s">
        <v>892</v>
      </c>
      <c r="F3208" s="9">
        <v>0</v>
      </c>
      <c r="G3208" s="9">
        <v>12</v>
      </c>
      <c r="H3208" s="13">
        <v>0.30930000000000002</v>
      </c>
      <c r="I3208" s="9" t="s">
        <v>11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</row>
    <row r="3209" spans="1:27" ht="12.75">
      <c r="A3209" s="10">
        <v>45730</v>
      </c>
      <c r="B3209" s="9" t="s">
        <v>12</v>
      </c>
      <c r="C3209" s="11">
        <v>6197.08</v>
      </c>
      <c r="D3209" s="9">
        <v>72</v>
      </c>
      <c r="E3209" s="12" t="s">
        <v>496</v>
      </c>
      <c r="F3209" s="9">
        <v>2</v>
      </c>
      <c r="G3209" s="9">
        <v>12.25</v>
      </c>
      <c r="H3209" s="13">
        <v>0.31859999999999999</v>
      </c>
      <c r="I3209" s="9" t="s">
        <v>11</v>
      </c>
      <c r="J3209" s="10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</row>
    <row r="3210" spans="1:27" ht="12.75">
      <c r="A3210" s="10">
        <v>45730</v>
      </c>
      <c r="B3210" s="9" t="s">
        <v>286</v>
      </c>
      <c r="C3210" s="11">
        <v>7147.69</v>
      </c>
      <c r="D3210" s="9">
        <v>89</v>
      </c>
      <c r="E3210" s="12" t="s">
        <v>1116</v>
      </c>
      <c r="F3210" s="9">
        <v>17</v>
      </c>
      <c r="G3210" s="9">
        <v>12.2</v>
      </c>
      <c r="H3210" s="13"/>
      <c r="I3210" s="9" t="s">
        <v>11</v>
      </c>
      <c r="J3210" s="10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</row>
    <row r="3211" spans="1:27" ht="12.75">
      <c r="A3211" s="10">
        <v>45730</v>
      </c>
      <c r="B3211" s="9" t="s">
        <v>289</v>
      </c>
      <c r="C3211" s="11">
        <v>7118</v>
      </c>
      <c r="D3211" s="9">
        <v>81</v>
      </c>
      <c r="E3211" s="12"/>
      <c r="F3211" s="9"/>
      <c r="G3211" s="9"/>
      <c r="H3211" s="13"/>
      <c r="I3211" s="9" t="s">
        <v>11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</row>
    <row r="3212" spans="1:27" ht="12.75">
      <c r="A3212" s="10">
        <v>45731</v>
      </c>
      <c r="B3212" s="9" t="s">
        <v>14</v>
      </c>
      <c r="C3212" s="11">
        <v>9332.4500000000007</v>
      </c>
      <c r="D3212" s="9">
        <v>107</v>
      </c>
      <c r="E3212" s="12" t="s">
        <v>1117</v>
      </c>
      <c r="F3212" s="9">
        <v>24</v>
      </c>
      <c r="G3212" s="9">
        <v>19.75</v>
      </c>
      <c r="H3212" s="13">
        <v>0.2351</v>
      </c>
      <c r="I3212" s="9" t="s">
        <v>16</v>
      </c>
      <c r="J3212" s="10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</row>
    <row r="3213" spans="1:27" ht="12.75">
      <c r="A3213" s="10">
        <v>45731</v>
      </c>
      <c r="B3213" s="9" t="s">
        <v>17</v>
      </c>
      <c r="C3213" s="11">
        <v>12215.06</v>
      </c>
      <c r="D3213" s="9">
        <v>126</v>
      </c>
      <c r="E3213" s="12" t="s">
        <v>1118</v>
      </c>
      <c r="F3213" s="9">
        <v>39</v>
      </c>
      <c r="G3213" s="9">
        <v>14.28</v>
      </c>
      <c r="H3213" s="13">
        <v>0.26119999999999999</v>
      </c>
      <c r="I3213" s="9" t="s">
        <v>16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</row>
    <row r="3214" spans="1:27" ht="12.75">
      <c r="A3214" s="10">
        <v>45731</v>
      </c>
      <c r="B3214" s="9" t="s">
        <v>19</v>
      </c>
      <c r="C3214" s="11">
        <v>9770.5</v>
      </c>
      <c r="D3214" s="9">
        <v>108</v>
      </c>
      <c r="E3214" s="12" t="s">
        <v>1049</v>
      </c>
      <c r="F3214" s="9">
        <v>1</v>
      </c>
      <c r="G3214" s="9">
        <v>9</v>
      </c>
      <c r="H3214" s="13">
        <v>0.27379999999999999</v>
      </c>
      <c r="I3214" s="9" t="s">
        <v>16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</row>
    <row r="3215" spans="1:27" ht="12.75">
      <c r="A3215" s="10">
        <v>45731</v>
      </c>
      <c r="B3215" s="9" t="s">
        <v>9</v>
      </c>
      <c r="C3215" s="11">
        <v>8990.08</v>
      </c>
      <c r="D3215" s="9">
        <v>86</v>
      </c>
      <c r="E3215" s="12" t="s">
        <v>620</v>
      </c>
      <c r="F3215" s="9">
        <v>0</v>
      </c>
      <c r="G3215" s="9">
        <v>14.6</v>
      </c>
      <c r="H3215" s="13">
        <v>0.28000000000000003</v>
      </c>
      <c r="I3215" s="9" t="s">
        <v>11</v>
      </c>
      <c r="J3215" s="10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</row>
    <row r="3216" spans="1:27" ht="12.75">
      <c r="A3216" s="10">
        <v>45731</v>
      </c>
      <c r="B3216" s="9" t="s">
        <v>21</v>
      </c>
      <c r="C3216" s="11">
        <v>12967.57</v>
      </c>
      <c r="D3216" s="9">
        <v>129</v>
      </c>
      <c r="E3216" s="12" t="s">
        <v>1119</v>
      </c>
      <c r="F3216" s="9">
        <v>23</v>
      </c>
      <c r="G3216" s="9">
        <v>13.22</v>
      </c>
      <c r="H3216" s="13">
        <v>0.28029999999999999</v>
      </c>
      <c r="I3216" s="9" t="s">
        <v>11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</row>
    <row r="3217" spans="1:27" ht="12.75">
      <c r="A3217" s="10">
        <v>45731</v>
      </c>
      <c r="B3217" s="9" t="s">
        <v>43</v>
      </c>
      <c r="C3217" s="11">
        <v>9732.98</v>
      </c>
      <c r="D3217" s="9">
        <v>104</v>
      </c>
      <c r="E3217" s="12" t="s">
        <v>1120</v>
      </c>
      <c r="F3217" s="9">
        <v>4</v>
      </c>
      <c r="G3217" s="9">
        <v>11.85</v>
      </c>
      <c r="H3217" s="13">
        <v>0.29870000000000002</v>
      </c>
      <c r="I3217" s="9" t="s">
        <v>11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</row>
    <row r="3218" spans="1:27" ht="12.75">
      <c r="A3218" s="10">
        <v>45731</v>
      </c>
      <c r="B3218" s="9" t="s">
        <v>45</v>
      </c>
      <c r="C3218" s="11">
        <v>9922.89</v>
      </c>
      <c r="D3218" s="9">
        <v>107</v>
      </c>
      <c r="E3218" s="12" t="s">
        <v>1121</v>
      </c>
      <c r="F3218" s="9">
        <v>2</v>
      </c>
      <c r="G3218" s="9">
        <v>14.66</v>
      </c>
      <c r="H3218" s="13">
        <v>0.2989</v>
      </c>
      <c r="I3218" s="9" t="s">
        <v>11</v>
      </c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</row>
    <row r="3219" spans="1:27" ht="12.75">
      <c r="A3219" s="10">
        <v>45731</v>
      </c>
      <c r="B3219" s="9" t="s">
        <v>12</v>
      </c>
      <c r="C3219" s="11">
        <v>6362.26</v>
      </c>
      <c r="D3219" s="9">
        <v>78</v>
      </c>
      <c r="E3219" s="12" t="s">
        <v>1122</v>
      </c>
      <c r="F3219" s="9">
        <v>21</v>
      </c>
      <c r="G3219" s="9">
        <v>16.75</v>
      </c>
      <c r="H3219" s="13">
        <v>0.31790000000000002</v>
      </c>
      <c r="I3219" s="9" t="s">
        <v>11</v>
      </c>
      <c r="J3219" s="10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</row>
    <row r="3220" spans="1:27" ht="12.75">
      <c r="A3220" s="10">
        <v>45731</v>
      </c>
      <c r="B3220" s="9" t="s">
        <v>286</v>
      </c>
      <c r="C3220" s="11">
        <v>6178.39</v>
      </c>
      <c r="D3220" s="9">
        <v>79</v>
      </c>
      <c r="E3220" s="12" t="s">
        <v>1123</v>
      </c>
      <c r="F3220" s="9">
        <v>9</v>
      </c>
      <c r="G3220" s="9">
        <v>16.75</v>
      </c>
      <c r="H3220" s="13"/>
      <c r="I3220" s="9" t="s">
        <v>11</v>
      </c>
      <c r="J3220" s="10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</row>
    <row r="3221" spans="1:27" ht="12.75">
      <c r="A3221" s="10">
        <v>45731</v>
      </c>
      <c r="B3221" s="9" t="s">
        <v>289</v>
      </c>
      <c r="C3221" s="11">
        <v>9838.8700000000008</v>
      </c>
      <c r="D3221" s="9">
        <v>95</v>
      </c>
      <c r="E3221" s="12"/>
      <c r="F3221" s="9"/>
      <c r="G3221" s="9"/>
      <c r="H3221" s="13"/>
      <c r="I3221" s="9" t="s">
        <v>11</v>
      </c>
      <c r="J3221" s="34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</row>
    <row r="3222" spans="1:27" ht="12.75">
      <c r="A3222" s="10">
        <v>45732</v>
      </c>
      <c r="B3222" s="9" t="s">
        <v>17</v>
      </c>
      <c r="C3222" s="11">
        <v>13606.42</v>
      </c>
      <c r="D3222" s="9">
        <v>151</v>
      </c>
      <c r="E3222" s="12" t="s">
        <v>1124</v>
      </c>
      <c r="F3222" s="9">
        <v>53</v>
      </c>
      <c r="G3222" s="9">
        <v>14.4</v>
      </c>
      <c r="H3222" s="13">
        <v>0.27410000000000001</v>
      </c>
      <c r="I3222" s="9" t="s">
        <v>16</v>
      </c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</row>
    <row r="3223" spans="1:27" ht="12.75">
      <c r="A3223" s="10">
        <v>45732</v>
      </c>
      <c r="B3223" s="9" t="s">
        <v>21</v>
      </c>
      <c r="C3223" s="11">
        <v>11317.12</v>
      </c>
      <c r="D3223" s="9">
        <v>108</v>
      </c>
      <c r="E3223" s="12" t="s">
        <v>1125</v>
      </c>
      <c r="F3223" s="9">
        <v>17</v>
      </c>
      <c r="G3223" s="9">
        <v>13.75</v>
      </c>
      <c r="H3223" s="13">
        <v>0.27489999999999998</v>
      </c>
      <c r="I3223" s="9" t="s">
        <v>11</v>
      </c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</row>
    <row r="3224" spans="1:27" ht="12.75">
      <c r="A3224" s="10">
        <v>45732</v>
      </c>
      <c r="B3224" s="9" t="s">
        <v>14</v>
      </c>
      <c r="C3224" s="11">
        <v>8399.9</v>
      </c>
      <c r="D3224" s="9">
        <v>104</v>
      </c>
      <c r="E3224" s="12" t="s">
        <v>1126</v>
      </c>
      <c r="F3224" s="9">
        <v>45</v>
      </c>
      <c r="G3224" s="9">
        <v>15.6</v>
      </c>
      <c r="H3224" s="13">
        <v>0.28339999999999999</v>
      </c>
      <c r="I3224" s="9" t="s">
        <v>16</v>
      </c>
      <c r="J3224" s="10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</row>
    <row r="3225" spans="1:27" ht="12.75">
      <c r="A3225" s="10">
        <v>45732</v>
      </c>
      <c r="B3225" s="9" t="s">
        <v>19</v>
      </c>
      <c r="C3225" s="11">
        <v>9554.77</v>
      </c>
      <c r="D3225" s="9">
        <v>115</v>
      </c>
      <c r="E3225" s="12" t="s">
        <v>1127</v>
      </c>
      <c r="F3225" s="9">
        <v>2</v>
      </c>
      <c r="G3225" s="9">
        <v>13</v>
      </c>
      <c r="H3225" s="13">
        <v>0.28389999999999999</v>
      </c>
      <c r="I3225" s="9" t="s">
        <v>16</v>
      </c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</row>
    <row r="3226" spans="1:27" ht="12.75">
      <c r="A3226" s="10">
        <v>45732</v>
      </c>
      <c r="B3226" s="9" t="s">
        <v>9</v>
      </c>
      <c r="C3226" s="11">
        <v>6107.12</v>
      </c>
      <c r="D3226" s="9">
        <v>65</v>
      </c>
      <c r="E3226" s="12" t="s">
        <v>816</v>
      </c>
      <c r="F3226" s="9">
        <v>0</v>
      </c>
      <c r="G3226" s="9">
        <v>10.6</v>
      </c>
      <c r="H3226" s="13">
        <v>0.29409999999999997</v>
      </c>
      <c r="I3226" s="9" t="s">
        <v>11</v>
      </c>
      <c r="J3226" s="10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</row>
    <row r="3227" spans="1:27" ht="12.75">
      <c r="A3227" s="10">
        <v>45732</v>
      </c>
      <c r="B3227" s="9" t="s">
        <v>45</v>
      </c>
      <c r="C3227" s="11">
        <v>5630.78</v>
      </c>
      <c r="D3227" s="9">
        <v>62</v>
      </c>
      <c r="E3227" s="12" t="s">
        <v>1128</v>
      </c>
      <c r="F3227" s="9">
        <v>0</v>
      </c>
      <c r="G3227" s="9">
        <v>12.4</v>
      </c>
      <c r="H3227" s="13">
        <v>0.29520000000000002</v>
      </c>
      <c r="I3227" s="9" t="s">
        <v>11</v>
      </c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</row>
    <row r="3228" spans="1:27" ht="12.75">
      <c r="A3228" s="10">
        <v>45732</v>
      </c>
      <c r="B3228" s="9" t="s">
        <v>43</v>
      </c>
      <c r="C3228" s="11">
        <v>7562.32</v>
      </c>
      <c r="D3228" s="9">
        <v>88</v>
      </c>
      <c r="E3228" s="12" t="s">
        <v>1129</v>
      </c>
      <c r="F3228" s="9">
        <v>4</v>
      </c>
      <c r="G3228" s="9">
        <v>10.83</v>
      </c>
      <c r="H3228" s="13">
        <v>0.29730000000000001</v>
      </c>
      <c r="I3228" s="9" t="s">
        <v>11</v>
      </c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</row>
    <row r="3229" spans="1:27" ht="12.75">
      <c r="A3229" s="10">
        <v>45732</v>
      </c>
      <c r="B3229" s="9" t="s">
        <v>286</v>
      </c>
      <c r="C3229" s="11">
        <v>5267.48</v>
      </c>
      <c r="D3229" s="9">
        <v>64</v>
      </c>
      <c r="E3229" s="12" t="s">
        <v>1130</v>
      </c>
      <c r="F3229" s="9">
        <v>16</v>
      </c>
      <c r="G3229" s="9">
        <v>13.25</v>
      </c>
      <c r="H3229" s="13">
        <v>0.29759999999999998</v>
      </c>
      <c r="I3229" s="9" t="s">
        <v>11</v>
      </c>
      <c r="J3229" s="10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</row>
    <row r="3230" spans="1:27" ht="12.75">
      <c r="A3230" s="10">
        <v>45732</v>
      </c>
      <c r="B3230" s="9" t="s">
        <v>12</v>
      </c>
      <c r="C3230" s="11">
        <v>6383.05</v>
      </c>
      <c r="D3230" s="9">
        <v>70</v>
      </c>
      <c r="E3230" s="12" t="s">
        <v>41</v>
      </c>
      <c r="F3230" s="9">
        <v>1</v>
      </c>
      <c r="G3230" s="9">
        <v>13</v>
      </c>
      <c r="H3230" s="13">
        <v>0.31490000000000001</v>
      </c>
      <c r="I3230" s="9" t="s">
        <v>11</v>
      </c>
      <c r="J3230" s="10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</row>
    <row r="3231" spans="1:27" ht="12.75">
      <c r="A3231" s="10">
        <v>45732</v>
      </c>
      <c r="B3231" s="9" t="s">
        <v>289</v>
      </c>
      <c r="C3231" s="11">
        <v>6199.9</v>
      </c>
      <c r="D3231" s="9">
        <v>72</v>
      </c>
      <c r="E3231" s="12"/>
      <c r="F3231" s="9"/>
      <c r="G3231" s="9"/>
      <c r="H3231" s="13"/>
      <c r="I3231" s="9" t="s">
        <v>11</v>
      </c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</row>
    <row r="3232" spans="1:27" ht="12.75">
      <c r="A3232" s="10">
        <v>45733</v>
      </c>
      <c r="B3232" s="9" t="s">
        <v>17</v>
      </c>
      <c r="C3232" s="11">
        <v>4045.86</v>
      </c>
      <c r="D3232" s="9">
        <v>48</v>
      </c>
      <c r="E3232" s="12" t="s">
        <v>1131</v>
      </c>
      <c r="F3232" s="9">
        <v>2</v>
      </c>
      <c r="G3232" s="9">
        <v>10</v>
      </c>
      <c r="H3232" s="13">
        <v>0.24410000000000001</v>
      </c>
      <c r="I3232" s="9" t="s">
        <v>16</v>
      </c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</row>
    <row r="3233" spans="1:27" ht="12.75">
      <c r="A3233" s="10">
        <v>45733</v>
      </c>
      <c r="B3233" s="9" t="s">
        <v>14</v>
      </c>
      <c r="C3233" s="11">
        <v>3367.52</v>
      </c>
      <c r="D3233" s="9">
        <v>38</v>
      </c>
      <c r="E3233" s="12" t="s">
        <v>794</v>
      </c>
      <c r="F3233" s="9">
        <v>0</v>
      </c>
      <c r="G3233" s="9">
        <v>11</v>
      </c>
      <c r="H3233" s="13">
        <v>0.25480000000000003</v>
      </c>
      <c r="I3233" s="9" t="s">
        <v>16</v>
      </c>
      <c r="J3233" s="10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</row>
    <row r="3234" spans="1:27" ht="12.75">
      <c r="A3234" s="10">
        <v>45733</v>
      </c>
      <c r="B3234" s="9" t="s">
        <v>9</v>
      </c>
      <c r="C3234" s="11">
        <v>2550.4699999999998</v>
      </c>
      <c r="D3234" s="9">
        <v>29</v>
      </c>
      <c r="E3234" s="12" t="s">
        <v>944</v>
      </c>
      <c r="F3234" s="9">
        <v>0</v>
      </c>
      <c r="G3234" s="9">
        <v>11</v>
      </c>
      <c r="H3234" s="13">
        <v>0.26050000000000001</v>
      </c>
      <c r="I3234" s="9" t="s">
        <v>11</v>
      </c>
      <c r="J3234" s="10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</row>
    <row r="3235" spans="1:27" ht="12.75">
      <c r="A3235" s="10">
        <v>45733</v>
      </c>
      <c r="B3235" s="9" t="s">
        <v>12</v>
      </c>
      <c r="C3235" s="11">
        <v>1984.16</v>
      </c>
      <c r="D3235" s="9">
        <v>25</v>
      </c>
      <c r="E3235" s="12" t="s">
        <v>1132</v>
      </c>
      <c r="F3235" s="9">
        <v>0</v>
      </c>
      <c r="G3235" s="9">
        <v>11</v>
      </c>
      <c r="H3235" s="13">
        <v>0.27200000000000002</v>
      </c>
      <c r="I3235" s="9" t="s">
        <v>11</v>
      </c>
      <c r="J3235" s="10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</row>
    <row r="3236" spans="1:27" ht="12.75">
      <c r="A3236" s="10">
        <v>45733</v>
      </c>
      <c r="B3236" s="9" t="s">
        <v>19</v>
      </c>
      <c r="C3236" s="11">
        <v>4536.12</v>
      </c>
      <c r="D3236" s="9">
        <v>54</v>
      </c>
      <c r="E3236" s="12" t="s">
        <v>1133</v>
      </c>
      <c r="F3236" s="9">
        <v>0</v>
      </c>
      <c r="G3236" s="9">
        <v>9.75</v>
      </c>
      <c r="H3236" s="13">
        <v>0.27839999999999998</v>
      </c>
      <c r="I3236" s="9" t="s">
        <v>16</v>
      </c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</row>
    <row r="3237" spans="1:27" ht="12.75">
      <c r="A3237" s="10">
        <v>45733</v>
      </c>
      <c r="B3237" s="9" t="s">
        <v>21</v>
      </c>
      <c r="C3237" s="11">
        <v>4245.1899999999996</v>
      </c>
      <c r="D3237" s="9">
        <v>43</v>
      </c>
      <c r="E3237" s="12" t="s">
        <v>1134</v>
      </c>
      <c r="F3237" s="9">
        <v>0</v>
      </c>
      <c r="G3237" s="9">
        <v>9.5</v>
      </c>
      <c r="H3237" s="13">
        <v>0.28499999999999998</v>
      </c>
      <c r="I3237" s="9" t="s">
        <v>11</v>
      </c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</row>
    <row r="3238" spans="1:27" ht="12.75">
      <c r="A3238" s="10">
        <v>45733</v>
      </c>
      <c r="B3238" s="9" t="s">
        <v>43</v>
      </c>
      <c r="C3238" s="11">
        <v>2634.98</v>
      </c>
      <c r="D3238" s="9">
        <v>33</v>
      </c>
      <c r="E3238" s="12" t="s">
        <v>40</v>
      </c>
      <c r="F3238" s="9">
        <v>0</v>
      </c>
      <c r="G3238" s="9">
        <v>9.6</v>
      </c>
      <c r="H3238" s="13">
        <v>0.28860000000000002</v>
      </c>
      <c r="I3238" s="9" t="s">
        <v>11</v>
      </c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</row>
    <row r="3239" spans="1:27" ht="12.75">
      <c r="A3239" s="10">
        <v>45733</v>
      </c>
      <c r="B3239" s="9" t="s">
        <v>286</v>
      </c>
      <c r="C3239" s="11">
        <v>1774.92</v>
      </c>
      <c r="D3239" s="9">
        <v>19</v>
      </c>
      <c r="E3239" s="12" t="s">
        <v>1135</v>
      </c>
      <c r="F3239" s="9">
        <v>2</v>
      </c>
      <c r="G3239" s="9">
        <v>6</v>
      </c>
      <c r="H3239" s="13">
        <v>0.3044</v>
      </c>
      <c r="I3239" s="9" t="s">
        <v>11</v>
      </c>
      <c r="J3239" s="10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</row>
    <row r="3240" spans="1:27" ht="12.75">
      <c r="A3240" s="10">
        <v>45733</v>
      </c>
      <c r="B3240" s="9" t="s">
        <v>45</v>
      </c>
      <c r="C3240" s="11">
        <v>2679.48</v>
      </c>
      <c r="D3240" s="9">
        <v>27</v>
      </c>
      <c r="E3240" s="12" t="s">
        <v>1136</v>
      </c>
      <c r="F3240" s="9">
        <v>0</v>
      </c>
      <c r="G3240" s="9">
        <v>9</v>
      </c>
      <c r="H3240" s="13">
        <v>0.32879999999999998</v>
      </c>
      <c r="I3240" s="9" t="s">
        <v>11</v>
      </c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</row>
    <row r="3241" spans="1:27" ht="12.75">
      <c r="A3241" s="10">
        <v>45733</v>
      </c>
      <c r="B3241" s="9" t="s">
        <v>289</v>
      </c>
      <c r="C3241" s="11">
        <v>1633.5</v>
      </c>
      <c r="D3241" s="9">
        <v>22</v>
      </c>
      <c r="E3241" s="12" t="s">
        <v>1137</v>
      </c>
      <c r="F3241" s="9">
        <v>0</v>
      </c>
      <c r="G3241" s="9">
        <v>6.6</v>
      </c>
      <c r="H3241" s="13"/>
      <c r="I3241" s="9" t="s">
        <v>11</v>
      </c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</row>
    <row r="3242" spans="1:27" ht="12.75">
      <c r="A3242" s="10">
        <v>45734</v>
      </c>
      <c r="B3242" s="9" t="s">
        <v>9</v>
      </c>
      <c r="C3242" s="11">
        <v>4904.17</v>
      </c>
      <c r="D3242" s="9">
        <v>50</v>
      </c>
      <c r="E3242" s="12" t="s">
        <v>1138</v>
      </c>
      <c r="F3242" s="9">
        <v>1</v>
      </c>
      <c r="G3242" s="9">
        <v>11.5</v>
      </c>
      <c r="H3242" s="13">
        <v>0.2399</v>
      </c>
      <c r="I3242" s="9" t="s">
        <v>11</v>
      </c>
      <c r="J3242" s="10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</row>
    <row r="3243" spans="1:27" ht="12.75">
      <c r="A3243" s="10">
        <v>45734</v>
      </c>
      <c r="B3243" s="9" t="s">
        <v>17</v>
      </c>
      <c r="C3243" s="11">
        <v>6786.16</v>
      </c>
      <c r="D3243" s="9">
        <v>59</v>
      </c>
      <c r="E3243" s="12" t="s">
        <v>873</v>
      </c>
      <c r="F3243" s="9">
        <v>0</v>
      </c>
      <c r="G3243" s="9">
        <v>8.4</v>
      </c>
      <c r="H3243" s="13">
        <v>0.254</v>
      </c>
      <c r="I3243" s="9" t="s">
        <v>16</v>
      </c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</row>
    <row r="3244" spans="1:27" ht="12.75">
      <c r="A3244" s="10">
        <v>45734</v>
      </c>
      <c r="B3244" s="9" t="s">
        <v>21</v>
      </c>
      <c r="C3244" s="11">
        <v>6122.42</v>
      </c>
      <c r="D3244" s="9">
        <v>59</v>
      </c>
      <c r="E3244" s="12" t="s">
        <v>1139</v>
      </c>
      <c r="F3244" s="9">
        <v>0</v>
      </c>
      <c r="G3244" s="9">
        <v>11.8</v>
      </c>
      <c r="H3244" s="13">
        <v>0.27089999999999997</v>
      </c>
      <c r="I3244" s="9" t="s">
        <v>11</v>
      </c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</row>
    <row r="3245" spans="1:27" ht="12.75">
      <c r="A3245" s="10">
        <v>45734</v>
      </c>
      <c r="B3245" s="9" t="s">
        <v>14</v>
      </c>
      <c r="C3245" s="11">
        <v>6018.26</v>
      </c>
      <c r="D3245" s="9">
        <v>70</v>
      </c>
      <c r="E3245" s="12" t="s">
        <v>1140</v>
      </c>
      <c r="F3245" s="9">
        <v>4</v>
      </c>
      <c r="G3245" s="9">
        <v>13.5</v>
      </c>
      <c r="H3245" s="13">
        <v>0.2732</v>
      </c>
      <c r="I3245" s="9" t="s">
        <v>16</v>
      </c>
      <c r="J3245" s="10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</row>
    <row r="3246" spans="1:27" ht="12.75">
      <c r="A3246" s="10">
        <v>45734</v>
      </c>
      <c r="B3246" s="9" t="s">
        <v>43</v>
      </c>
      <c r="C3246" s="11">
        <v>3921</v>
      </c>
      <c r="D3246" s="9">
        <v>45</v>
      </c>
      <c r="E3246" s="12" t="s">
        <v>683</v>
      </c>
      <c r="F3246" s="9">
        <v>0</v>
      </c>
      <c r="G3246" s="9">
        <v>9.5</v>
      </c>
      <c r="H3246" s="13">
        <v>0.29160000000000003</v>
      </c>
      <c r="I3246" s="9" t="s">
        <v>11</v>
      </c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</row>
    <row r="3247" spans="1:27" ht="12.75">
      <c r="A3247" s="10">
        <v>45734</v>
      </c>
      <c r="B3247" s="9" t="s">
        <v>19</v>
      </c>
      <c r="C3247" s="11">
        <v>2828.44</v>
      </c>
      <c r="D3247" s="9">
        <v>34</v>
      </c>
      <c r="E3247" s="12" t="s">
        <v>1141</v>
      </c>
      <c r="F3247" s="9">
        <v>1</v>
      </c>
      <c r="G3247" s="9">
        <v>5</v>
      </c>
      <c r="H3247" s="13">
        <v>0.29330000000000001</v>
      </c>
      <c r="I3247" s="9" t="s">
        <v>16</v>
      </c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</row>
    <row r="3248" spans="1:27" ht="12.75">
      <c r="A3248" s="10">
        <v>45734</v>
      </c>
      <c r="B3248" s="9" t="s">
        <v>12</v>
      </c>
      <c r="C3248" s="11">
        <v>3449.11</v>
      </c>
      <c r="D3248" s="9">
        <v>36</v>
      </c>
      <c r="E3248" s="12" t="s">
        <v>1142</v>
      </c>
      <c r="F3248" s="9">
        <v>1</v>
      </c>
      <c r="G3248" s="9">
        <v>10</v>
      </c>
      <c r="H3248" s="13">
        <v>0.30809999999999998</v>
      </c>
      <c r="I3248" s="9" t="s">
        <v>11</v>
      </c>
      <c r="J3248" s="10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</row>
    <row r="3249" spans="1:27" ht="12.75">
      <c r="A3249" s="10">
        <v>45734</v>
      </c>
      <c r="B3249" s="9" t="s">
        <v>45</v>
      </c>
      <c r="C3249" s="11">
        <v>5192.13</v>
      </c>
      <c r="D3249" s="9">
        <v>54</v>
      </c>
      <c r="E3249" s="12" t="s">
        <v>1074</v>
      </c>
      <c r="F3249" s="9">
        <v>0</v>
      </c>
      <c r="G3249" s="9">
        <v>15.33</v>
      </c>
      <c r="H3249" s="13">
        <v>0.3639</v>
      </c>
      <c r="I3249" s="9" t="s">
        <v>11</v>
      </c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</row>
    <row r="3250" spans="1:27" ht="12.75">
      <c r="A3250" s="10">
        <v>45734</v>
      </c>
      <c r="B3250" s="9" t="s">
        <v>286</v>
      </c>
      <c r="C3250" s="11">
        <v>4233.54</v>
      </c>
      <c r="D3250" s="9">
        <v>48</v>
      </c>
      <c r="E3250" s="12" t="s">
        <v>1143</v>
      </c>
      <c r="F3250" s="9">
        <v>3</v>
      </c>
      <c r="G3250" s="9">
        <v>11.33</v>
      </c>
      <c r="H3250" s="13"/>
      <c r="I3250" s="9" t="s">
        <v>11</v>
      </c>
      <c r="J3250" s="10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</row>
    <row r="3251" spans="1:27" ht="12.75">
      <c r="A3251" s="10">
        <v>45734</v>
      </c>
      <c r="B3251" s="9" t="s">
        <v>289</v>
      </c>
      <c r="C3251" s="11">
        <v>3202.58</v>
      </c>
      <c r="D3251" s="9">
        <v>37</v>
      </c>
      <c r="E3251" s="12" t="s">
        <v>1144</v>
      </c>
      <c r="F3251" s="9">
        <v>6</v>
      </c>
      <c r="G3251" s="9">
        <v>10.33</v>
      </c>
      <c r="H3251" s="13"/>
      <c r="I3251" s="9" t="s">
        <v>11</v>
      </c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</row>
    <row r="3252" spans="1:27" ht="12.75">
      <c r="A3252" s="10">
        <v>45735</v>
      </c>
      <c r="B3252" s="9" t="s">
        <v>14</v>
      </c>
      <c r="C3252" s="11">
        <v>3255.76</v>
      </c>
      <c r="D3252" s="9">
        <v>40</v>
      </c>
      <c r="E3252" s="12" t="s">
        <v>564</v>
      </c>
      <c r="F3252" s="9">
        <v>1</v>
      </c>
      <c r="G3252" s="9">
        <v>10.66</v>
      </c>
      <c r="H3252" s="13">
        <v>0.23100000000000001</v>
      </c>
      <c r="I3252" s="9" t="s">
        <v>16</v>
      </c>
      <c r="J3252" s="10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</row>
    <row r="3253" spans="1:27" ht="12.75">
      <c r="A3253" s="10">
        <v>45735</v>
      </c>
      <c r="B3253" s="9" t="s">
        <v>17</v>
      </c>
      <c r="C3253" s="11">
        <v>4586.21</v>
      </c>
      <c r="D3253" s="9">
        <v>53</v>
      </c>
      <c r="E3253" s="12" t="s">
        <v>108</v>
      </c>
      <c r="F3253" s="9">
        <v>1</v>
      </c>
      <c r="G3253" s="9">
        <v>8.4</v>
      </c>
      <c r="H3253" s="13">
        <v>0.23269999999999999</v>
      </c>
      <c r="I3253" s="9" t="s">
        <v>16</v>
      </c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</row>
    <row r="3254" spans="1:27" ht="12.75">
      <c r="A3254" s="10">
        <v>45735</v>
      </c>
      <c r="B3254" s="9" t="s">
        <v>21</v>
      </c>
      <c r="C3254" s="11">
        <v>6286.58</v>
      </c>
      <c r="D3254" s="9">
        <v>72</v>
      </c>
      <c r="E3254" s="12" t="s">
        <v>1073</v>
      </c>
      <c r="F3254" s="9">
        <v>0</v>
      </c>
      <c r="G3254" s="9">
        <v>12.2</v>
      </c>
      <c r="H3254" s="13">
        <v>0.26</v>
      </c>
      <c r="I3254" s="9" t="s">
        <v>11</v>
      </c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</row>
    <row r="3255" spans="1:27" ht="12.75">
      <c r="A3255" s="10">
        <v>45735</v>
      </c>
      <c r="B3255" s="9" t="s">
        <v>9</v>
      </c>
      <c r="C3255" s="11">
        <v>3527.96</v>
      </c>
      <c r="D3255" s="9">
        <v>43</v>
      </c>
      <c r="E3255" s="12" t="s">
        <v>973</v>
      </c>
      <c r="F3255" s="9">
        <v>2</v>
      </c>
      <c r="G3255" s="9">
        <v>17.5</v>
      </c>
      <c r="H3255" s="13">
        <v>0.2671</v>
      </c>
      <c r="I3255" s="9" t="s">
        <v>11</v>
      </c>
      <c r="J3255" s="10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</row>
    <row r="3256" spans="1:27" ht="12.75">
      <c r="A3256" s="10">
        <v>45735</v>
      </c>
      <c r="B3256" s="9" t="s">
        <v>19</v>
      </c>
      <c r="C3256" s="11">
        <v>3035.16</v>
      </c>
      <c r="D3256" s="9">
        <v>40</v>
      </c>
      <c r="E3256" s="12" t="s">
        <v>1145</v>
      </c>
      <c r="F3256" s="9">
        <v>0</v>
      </c>
      <c r="G3256" s="9">
        <v>7</v>
      </c>
      <c r="H3256" s="13">
        <v>0.2792</v>
      </c>
      <c r="I3256" s="9" t="s">
        <v>16</v>
      </c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</row>
    <row r="3257" spans="1:27" ht="12.75">
      <c r="A3257" s="10">
        <v>45735</v>
      </c>
      <c r="B3257" s="9" t="s">
        <v>12</v>
      </c>
      <c r="C3257" s="11">
        <v>3063.31</v>
      </c>
      <c r="D3257" s="9">
        <v>36</v>
      </c>
      <c r="E3257" s="12" t="s">
        <v>1146</v>
      </c>
      <c r="F3257" s="9">
        <v>1</v>
      </c>
      <c r="G3257" s="9">
        <v>12</v>
      </c>
      <c r="H3257" s="13">
        <v>0.28799999999999998</v>
      </c>
      <c r="I3257" s="9" t="s">
        <v>11</v>
      </c>
      <c r="J3257" s="10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</row>
    <row r="3258" spans="1:27" ht="12.75">
      <c r="A3258" s="10">
        <v>45735</v>
      </c>
      <c r="B3258" s="9" t="s">
        <v>43</v>
      </c>
      <c r="C3258" s="11">
        <v>3468.12</v>
      </c>
      <c r="D3258" s="9">
        <v>41</v>
      </c>
      <c r="E3258" s="12" t="s">
        <v>1132</v>
      </c>
      <c r="F3258" s="9">
        <v>0</v>
      </c>
      <c r="G3258" s="9">
        <v>10</v>
      </c>
      <c r="H3258" s="13">
        <v>0.29670000000000002</v>
      </c>
      <c r="I3258" s="9" t="s">
        <v>11</v>
      </c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</row>
    <row r="3259" spans="1:27" ht="12.75">
      <c r="A3259" s="10">
        <v>45735</v>
      </c>
      <c r="B3259" s="9" t="s">
        <v>286</v>
      </c>
      <c r="C3259" s="11">
        <v>3639.01</v>
      </c>
      <c r="D3259" s="9">
        <v>41</v>
      </c>
      <c r="E3259" s="12" t="s">
        <v>905</v>
      </c>
      <c r="F3259" s="9">
        <v>9</v>
      </c>
      <c r="G3259" s="9">
        <v>16.5</v>
      </c>
      <c r="H3259" s="13">
        <v>0.30349999999999999</v>
      </c>
      <c r="I3259" s="9" t="s">
        <v>11</v>
      </c>
      <c r="J3259" s="10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</row>
    <row r="3260" spans="1:27" ht="12.75">
      <c r="A3260" s="10">
        <v>45735</v>
      </c>
      <c r="B3260" s="9" t="s">
        <v>45</v>
      </c>
      <c r="C3260" s="11">
        <v>3902.41</v>
      </c>
      <c r="D3260" s="9">
        <v>48</v>
      </c>
      <c r="E3260" s="12" t="s">
        <v>874</v>
      </c>
      <c r="F3260" s="9">
        <v>0</v>
      </c>
      <c r="G3260" s="9">
        <v>14</v>
      </c>
      <c r="H3260" s="13">
        <v>0.3085</v>
      </c>
      <c r="I3260" s="9" t="s">
        <v>11</v>
      </c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</row>
    <row r="3261" spans="1:27" ht="12.75">
      <c r="A3261" s="10">
        <v>45735</v>
      </c>
      <c r="B3261" s="9" t="s">
        <v>289</v>
      </c>
      <c r="C3261" s="11">
        <v>4410.5</v>
      </c>
      <c r="D3261" s="9">
        <v>27</v>
      </c>
      <c r="E3261" s="12" t="s">
        <v>63</v>
      </c>
      <c r="F3261" s="9">
        <v>3</v>
      </c>
      <c r="G3261" s="9">
        <v>7.3</v>
      </c>
      <c r="H3261" s="13"/>
      <c r="I3261" s="9" t="s">
        <v>11</v>
      </c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</row>
    <row r="3262" spans="1:27" ht="12.75">
      <c r="A3262" s="10">
        <v>45736</v>
      </c>
      <c r="B3262" s="9" t="s">
        <v>17</v>
      </c>
      <c r="C3262" s="11">
        <v>5135.97</v>
      </c>
      <c r="D3262" s="9">
        <v>61</v>
      </c>
      <c r="E3262" s="12" t="s">
        <v>625</v>
      </c>
      <c r="F3262" s="9">
        <v>0</v>
      </c>
      <c r="G3262" s="9">
        <v>10.199999999999999</v>
      </c>
      <c r="H3262" s="13">
        <v>0.222</v>
      </c>
      <c r="I3262" s="9" t="s">
        <v>16</v>
      </c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</row>
    <row r="3263" spans="1:27" ht="12.75">
      <c r="A3263" s="10">
        <v>45736</v>
      </c>
      <c r="B3263" s="9" t="s">
        <v>14</v>
      </c>
      <c r="C3263" s="11">
        <v>3562.25</v>
      </c>
      <c r="D3263" s="9">
        <v>43</v>
      </c>
      <c r="E3263" s="12" t="s">
        <v>41</v>
      </c>
      <c r="F3263" s="9">
        <v>0</v>
      </c>
      <c r="G3263" s="9">
        <v>10.6</v>
      </c>
      <c r="H3263" s="13">
        <v>0.2424</v>
      </c>
      <c r="I3263" s="9" t="s">
        <v>16</v>
      </c>
      <c r="J3263" s="10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</row>
    <row r="3264" spans="1:27" ht="12.75">
      <c r="A3264" s="10">
        <v>45736</v>
      </c>
      <c r="B3264" s="9" t="s">
        <v>19</v>
      </c>
      <c r="C3264" s="11">
        <v>4014.69</v>
      </c>
      <c r="D3264" s="9">
        <v>51</v>
      </c>
      <c r="E3264" s="12" t="s">
        <v>1147</v>
      </c>
      <c r="F3264" s="9">
        <v>0</v>
      </c>
      <c r="G3264" s="9">
        <v>7.4</v>
      </c>
      <c r="H3264" s="13">
        <v>0.28410000000000002</v>
      </c>
      <c r="I3264" s="9" t="s">
        <v>16</v>
      </c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</row>
    <row r="3265" spans="1:27" ht="12.75">
      <c r="A3265" s="10">
        <v>45736</v>
      </c>
      <c r="B3265" s="9" t="s">
        <v>21</v>
      </c>
      <c r="C3265" s="11">
        <v>5576.98</v>
      </c>
      <c r="D3265" s="9">
        <v>58</v>
      </c>
      <c r="E3265" s="12" t="s">
        <v>1005</v>
      </c>
      <c r="F3265" s="9">
        <v>1</v>
      </c>
      <c r="G3265" s="9">
        <v>11.4</v>
      </c>
      <c r="H3265" s="13">
        <v>0.28410000000000002</v>
      </c>
      <c r="I3265" s="9" t="s">
        <v>11</v>
      </c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</row>
    <row r="3266" spans="1:27" ht="12.75">
      <c r="A3266" s="10">
        <v>45736</v>
      </c>
      <c r="B3266" s="9" t="s">
        <v>9</v>
      </c>
      <c r="C3266" s="11">
        <v>3551.44</v>
      </c>
      <c r="D3266" s="9">
        <v>47</v>
      </c>
      <c r="E3266" s="12" t="s">
        <v>605</v>
      </c>
      <c r="F3266" s="9">
        <v>0</v>
      </c>
      <c r="G3266" s="9">
        <v>13</v>
      </c>
      <c r="H3266" s="13">
        <v>0.29870000000000002</v>
      </c>
      <c r="I3266" s="9" t="s">
        <v>11</v>
      </c>
      <c r="J3266" s="10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</row>
    <row r="3267" spans="1:27" ht="12.75">
      <c r="A3267" s="10">
        <v>45736</v>
      </c>
      <c r="B3267" s="9" t="s">
        <v>286</v>
      </c>
      <c r="C3267" s="11">
        <v>3533.74</v>
      </c>
      <c r="D3267" s="9">
        <v>38</v>
      </c>
      <c r="E3267" s="12" t="s">
        <v>1148</v>
      </c>
      <c r="F3267" s="9">
        <v>3</v>
      </c>
      <c r="G3267" s="9">
        <v>10</v>
      </c>
      <c r="H3267" s="13">
        <v>0.30249999999999999</v>
      </c>
      <c r="I3267" s="9" t="s">
        <v>11</v>
      </c>
      <c r="J3267" s="10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</row>
    <row r="3268" spans="1:27" ht="12.75">
      <c r="A3268" s="10">
        <v>45736</v>
      </c>
      <c r="B3268" s="9" t="s">
        <v>43</v>
      </c>
      <c r="C3268" s="11">
        <v>3136.95</v>
      </c>
      <c r="D3268" s="9">
        <v>35</v>
      </c>
      <c r="E3268" s="12" t="s">
        <v>1149</v>
      </c>
      <c r="F3268" s="9">
        <v>0</v>
      </c>
      <c r="G3268" s="9">
        <v>7.5</v>
      </c>
      <c r="H3268" s="13">
        <v>0.30990000000000001</v>
      </c>
      <c r="I3268" s="9" t="s">
        <v>11</v>
      </c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</row>
    <row r="3269" spans="1:27" ht="12.75">
      <c r="A3269" s="10">
        <v>45736</v>
      </c>
      <c r="B3269" s="9" t="s">
        <v>45</v>
      </c>
      <c r="C3269" s="11">
        <v>4262.6499999999996</v>
      </c>
      <c r="D3269" s="9">
        <v>52</v>
      </c>
      <c r="E3269" s="12" t="s">
        <v>1150</v>
      </c>
      <c r="F3269" s="9">
        <v>0</v>
      </c>
      <c r="G3269" s="9">
        <v>13.66</v>
      </c>
      <c r="H3269" s="13">
        <v>0.31659999999999999</v>
      </c>
      <c r="I3269" s="9" t="s">
        <v>11</v>
      </c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</row>
    <row r="3270" spans="1:27" ht="12.75">
      <c r="A3270" s="10">
        <v>45736</v>
      </c>
      <c r="B3270" s="9" t="s">
        <v>12</v>
      </c>
      <c r="C3270" s="11">
        <v>4902.3599999999997</v>
      </c>
      <c r="D3270" s="9">
        <v>46</v>
      </c>
      <c r="E3270" s="12" t="s">
        <v>843</v>
      </c>
      <c r="F3270" s="9">
        <v>0</v>
      </c>
      <c r="G3270" s="9">
        <v>13</v>
      </c>
      <c r="H3270" s="13">
        <v>0.31680000000000003</v>
      </c>
      <c r="I3270" s="9" t="s">
        <v>11</v>
      </c>
      <c r="J3270" s="10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</row>
    <row r="3271" spans="1:27" ht="12.75">
      <c r="A3271" s="10">
        <v>45736</v>
      </c>
      <c r="B3271" s="9" t="s">
        <v>289</v>
      </c>
      <c r="C3271" s="11">
        <v>5576.98</v>
      </c>
      <c r="D3271" s="9">
        <v>58</v>
      </c>
      <c r="E3271" s="12"/>
      <c r="F3271" s="9"/>
      <c r="G3271" s="9"/>
      <c r="H3271" s="13"/>
      <c r="I3271" s="9" t="s">
        <v>11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</row>
    <row r="3272" spans="1:27" ht="12.75">
      <c r="A3272" s="10">
        <v>45737</v>
      </c>
      <c r="B3272" s="9" t="s">
        <v>17</v>
      </c>
      <c r="C3272" s="11">
        <v>10821.85</v>
      </c>
      <c r="D3272" s="9">
        <v>117</v>
      </c>
      <c r="E3272" s="12" t="s">
        <v>1151</v>
      </c>
      <c r="F3272" s="9">
        <v>18</v>
      </c>
      <c r="G3272" s="9">
        <v>15</v>
      </c>
      <c r="H3272" s="13">
        <v>0.2427</v>
      </c>
      <c r="I3272" s="9" t="s">
        <v>16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</row>
    <row r="3273" spans="1:27" ht="12.75">
      <c r="A3273" s="10">
        <v>45737</v>
      </c>
      <c r="B3273" s="9" t="s">
        <v>14</v>
      </c>
      <c r="C3273" s="11">
        <v>8276.27</v>
      </c>
      <c r="D3273" s="9">
        <v>101</v>
      </c>
      <c r="E3273" s="12" t="s">
        <v>1152</v>
      </c>
      <c r="F3273" s="9">
        <v>4</v>
      </c>
      <c r="G3273" s="9">
        <v>13.66</v>
      </c>
      <c r="H3273" s="13">
        <v>0.24879999999999999</v>
      </c>
      <c r="I3273" s="9" t="s">
        <v>16</v>
      </c>
      <c r="J3273" s="10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</row>
    <row r="3274" spans="1:27" ht="12.75">
      <c r="A3274" s="10">
        <v>45737</v>
      </c>
      <c r="B3274" s="9" t="s">
        <v>9</v>
      </c>
      <c r="C3274" s="11">
        <v>8818.56</v>
      </c>
      <c r="D3274" s="9">
        <v>86</v>
      </c>
      <c r="E3274" s="12" t="s">
        <v>1153</v>
      </c>
      <c r="F3274" s="9">
        <v>0</v>
      </c>
      <c r="G3274" s="9">
        <v>14.2</v>
      </c>
      <c r="H3274" s="13">
        <v>0.26779999999999998</v>
      </c>
      <c r="I3274" s="9" t="s">
        <v>11</v>
      </c>
      <c r="J3274" s="10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</row>
    <row r="3275" spans="1:27" ht="12.75">
      <c r="A3275" s="10">
        <v>45737</v>
      </c>
      <c r="B3275" s="9" t="s">
        <v>21</v>
      </c>
      <c r="C3275" s="11">
        <v>14966.99</v>
      </c>
      <c r="D3275" s="9">
        <v>139</v>
      </c>
      <c r="E3275" s="12" t="s">
        <v>1154</v>
      </c>
      <c r="F3275" s="9">
        <v>59</v>
      </c>
      <c r="G3275" s="9">
        <v>15.11</v>
      </c>
      <c r="H3275" s="13">
        <v>0.2697</v>
      </c>
      <c r="I3275" s="9" t="s">
        <v>11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</row>
    <row r="3276" spans="1:27" ht="12.75">
      <c r="A3276" s="10">
        <v>45737</v>
      </c>
      <c r="B3276" s="9" t="s">
        <v>19</v>
      </c>
      <c r="C3276" s="11">
        <v>6245.63</v>
      </c>
      <c r="D3276" s="9">
        <v>80</v>
      </c>
      <c r="E3276" s="12" t="s">
        <v>1155</v>
      </c>
      <c r="F3276" s="9">
        <v>2</v>
      </c>
      <c r="G3276" s="9">
        <v>8.14</v>
      </c>
      <c r="H3276" s="13">
        <v>0.27700000000000002</v>
      </c>
      <c r="I3276" s="9" t="s">
        <v>16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</row>
    <row r="3277" spans="1:27" ht="12.75">
      <c r="A3277" s="10">
        <v>45737</v>
      </c>
      <c r="B3277" s="9" t="s">
        <v>286</v>
      </c>
      <c r="C3277" s="11">
        <v>5193.29</v>
      </c>
      <c r="D3277" s="9">
        <v>67</v>
      </c>
      <c r="E3277" s="12" t="s">
        <v>1156</v>
      </c>
      <c r="F3277" s="9">
        <v>0</v>
      </c>
      <c r="G3277" s="9">
        <v>13</v>
      </c>
      <c r="H3277" s="13">
        <v>0.28999999999999998</v>
      </c>
      <c r="I3277" s="9" t="s">
        <v>11</v>
      </c>
      <c r="J3277" s="10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</row>
    <row r="3278" spans="1:27" ht="12.75">
      <c r="A3278" s="10">
        <v>45737</v>
      </c>
      <c r="B3278" s="9" t="s">
        <v>45</v>
      </c>
      <c r="C3278" s="11">
        <v>12299.27</v>
      </c>
      <c r="D3278" s="9">
        <v>134</v>
      </c>
      <c r="E3278" s="12" t="s">
        <v>1157</v>
      </c>
      <c r="F3278" s="9">
        <v>51</v>
      </c>
      <c r="G3278" s="9">
        <v>16.420000000000002</v>
      </c>
      <c r="H3278" s="13">
        <v>0.29060000000000002</v>
      </c>
      <c r="I3278" s="9" t="s">
        <v>11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</row>
    <row r="3279" spans="1:27" ht="12.75">
      <c r="A3279" s="10">
        <v>45737</v>
      </c>
      <c r="B3279" s="9" t="s">
        <v>43</v>
      </c>
      <c r="C3279" s="11">
        <v>10268.4</v>
      </c>
      <c r="D3279" s="9">
        <v>108</v>
      </c>
      <c r="E3279" s="12" t="s">
        <v>718</v>
      </c>
      <c r="F3279" s="9">
        <v>1</v>
      </c>
      <c r="G3279" s="9">
        <v>14.83</v>
      </c>
      <c r="H3279" s="13">
        <v>0.34050000000000002</v>
      </c>
      <c r="I3279" s="9" t="s">
        <v>11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</row>
    <row r="3280" spans="1:27" ht="12.75">
      <c r="A3280" s="10">
        <v>45737</v>
      </c>
      <c r="B3280" s="9" t="s">
        <v>12</v>
      </c>
      <c r="C3280" s="11">
        <v>6884.98</v>
      </c>
      <c r="D3280" s="9">
        <v>80</v>
      </c>
      <c r="E3280" s="12" t="s">
        <v>1158</v>
      </c>
      <c r="F3280" s="9">
        <v>28</v>
      </c>
      <c r="G3280" s="9">
        <v>16</v>
      </c>
      <c r="H3280" s="13">
        <v>0.34499999999999997</v>
      </c>
      <c r="I3280" s="9" t="s">
        <v>11</v>
      </c>
      <c r="J3280" s="10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</row>
    <row r="3281" spans="1:27" ht="12.75">
      <c r="A3281" s="10">
        <v>45737</v>
      </c>
      <c r="B3281" s="9" t="s">
        <v>289</v>
      </c>
      <c r="C3281" s="11">
        <v>8649.52</v>
      </c>
      <c r="D3281" s="9">
        <v>82</v>
      </c>
      <c r="E3281" s="12" t="s">
        <v>1159</v>
      </c>
      <c r="F3281" s="9">
        <v>32</v>
      </c>
      <c r="G3281" s="9">
        <v>15</v>
      </c>
      <c r="H3281" s="13"/>
      <c r="I3281" s="9" t="s">
        <v>11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</row>
    <row r="3282" spans="1:27" ht="12.75">
      <c r="A3282" s="10">
        <v>45738</v>
      </c>
      <c r="B3282" s="9" t="s">
        <v>19</v>
      </c>
      <c r="C3282" s="11">
        <v>9012.52</v>
      </c>
      <c r="D3282" s="9">
        <v>105</v>
      </c>
      <c r="E3282" s="12" t="s">
        <v>1160</v>
      </c>
      <c r="F3282" s="9">
        <v>9</v>
      </c>
      <c r="G3282" s="9">
        <v>10.3</v>
      </c>
      <c r="H3282" s="13">
        <v>0.21429999999999999</v>
      </c>
      <c r="I3282" s="9" t="s">
        <v>16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</row>
    <row r="3283" spans="1:27" ht="12.75">
      <c r="A3283" s="10">
        <v>45738</v>
      </c>
      <c r="B3283" s="9" t="s">
        <v>14</v>
      </c>
      <c r="C3283" s="11">
        <v>9043.02</v>
      </c>
      <c r="D3283" s="9">
        <v>102</v>
      </c>
      <c r="E3283" s="12" t="s">
        <v>1161</v>
      </c>
      <c r="F3283" s="9">
        <v>43</v>
      </c>
      <c r="G3283" s="9">
        <v>12.3</v>
      </c>
      <c r="H3283" s="13">
        <v>0.22209999999999999</v>
      </c>
      <c r="I3283" s="9" t="s">
        <v>16</v>
      </c>
      <c r="J3283" s="10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</row>
    <row r="3284" spans="1:27" ht="12.75">
      <c r="A3284" s="10">
        <v>45738</v>
      </c>
      <c r="B3284" s="9" t="s">
        <v>17</v>
      </c>
      <c r="C3284" s="11">
        <v>11789.03</v>
      </c>
      <c r="D3284" s="9">
        <v>134</v>
      </c>
      <c r="E3284" s="12" t="s">
        <v>428</v>
      </c>
      <c r="F3284" s="9">
        <v>4</v>
      </c>
      <c r="G3284" s="9">
        <v>19.5</v>
      </c>
      <c r="H3284" s="13">
        <v>0.24790000000000001</v>
      </c>
      <c r="I3284" s="9" t="s">
        <v>16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</row>
    <row r="3285" spans="1:27" ht="12.75">
      <c r="A3285" s="10">
        <v>45738</v>
      </c>
      <c r="B3285" s="9" t="s">
        <v>9</v>
      </c>
      <c r="C3285" s="11">
        <v>7997.2</v>
      </c>
      <c r="D3285" s="9">
        <v>78</v>
      </c>
      <c r="E3285" s="12" t="s">
        <v>753</v>
      </c>
      <c r="F3285" s="9">
        <v>16</v>
      </c>
      <c r="G3285" s="9">
        <v>13.4</v>
      </c>
      <c r="H3285" s="13">
        <v>0.25829999999999997</v>
      </c>
      <c r="I3285" s="9" t="s">
        <v>11</v>
      </c>
      <c r="J3285" s="10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</row>
    <row r="3286" spans="1:27" ht="12.75">
      <c r="A3286" s="10">
        <v>45738</v>
      </c>
      <c r="B3286" s="9" t="s">
        <v>21</v>
      </c>
      <c r="C3286" s="11">
        <v>11677.96</v>
      </c>
      <c r="D3286" s="9">
        <v>115</v>
      </c>
      <c r="E3286" s="12" t="s">
        <v>1162</v>
      </c>
      <c r="F3286" s="9">
        <v>1</v>
      </c>
      <c r="G3286" s="9">
        <v>13.78</v>
      </c>
      <c r="H3286" s="13">
        <v>0.29249999999999998</v>
      </c>
      <c r="I3286" s="9" t="s">
        <v>11</v>
      </c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</row>
    <row r="3287" spans="1:27" ht="12.75">
      <c r="A3287" s="10">
        <v>45738</v>
      </c>
      <c r="B3287" s="9" t="s">
        <v>45</v>
      </c>
      <c r="C3287" s="11">
        <v>12369</v>
      </c>
      <c r="D3287" s="9">
        <v>128</v>
      </c>
      <c r="E3287" s="12" t="s">
        <v>407</v>
      </c>
      <c r="F3287" s="9">
        <v>51</v>
      </c>
      <c r="G3287" s="9">
        <v>15.14</v>
      </c>
      <c r="H3287" s="13">
        <v>0.29859999999999998</v>
      </c>
      <c r="I3287" s="9" t="s">
        <v>11</v>
      </c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</row>
    <row r="3288" spans="1:27" ht="12.75">
      <c r="A3288" s="10">
        <v>45738</v>
      </c>
      <c r="B3288" s="9" t="s">
        <v>286</v>
      </c>
      <c r="C3288" s="11">
        <v>5802.79</v>
      </c>
      <c r="D3288" s="9">
        <v>66</v>
      </c>
      <c r="E3288" s="12" t="s">
        <v>1092</v>
      </c>
      <c r="F3288" s="9">
        <v>2</v>
      </c>
      <c r="G3288" s="9">
        <v>11.25</v>
      </c>
      <c r="H3288" s="13">
        <v>0.2994</v>
      </c>
      <c r="I3288" s="9" t="s">
        <v>11</v>
      </c>
      <c r="J3288" s="10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</row>
    <row r="3289" spans="1:27" ht="12.75">
      <c r="A3289" s="10">
        <v>45738</v>
      </c>
      <c r="B3289" s="9" t="s">
        <v>43</v>
      </c>
      <c r="C3289" s="11">
        <v>9154.77</v>
      </c>
      <c r="D3289" s="9">
        <v>103</v>
      </c>
      <c r="E3289" s="12" t="s">
        <v>1129</v>
      </c>
      <c r="F3289" s="9">
        <v>0</v>
      </c>
      <c r="G3289" s="9">
        <v>10.75</v>
      </c>
      <c r="H3289" s="13">
        <v>0.29959999999999998</v>
      </c>
      <c r="I3289" s="9" t="s">
        <v>11</v>
      </c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</row>
    <row r="3290" spans="1:27" ht="12.75">
      <c r="A3290" s="10">
        <v>45738</v>
      </c>
      <c r="B3290" s="9" t="s">
        <v>12</v>
      </c>
      <c r="C3290" s="11">
        <v>8066.03</v>
      </c>
      <c r="D3290" s="9">
        <v>89</v>
      </c>
      <c r="E3290" s="12" t="s">
        <v>1163</v>
      </c>
      <c r="F3290" s="9">
        <v>9</v>
      </c>
      <c r="G3290" s="9">
        <v>15.25</v>
      </c>
      <c r="H3290" s="13">
        <v>0.31569999999999998</v>
      </c>
      <c r="I3290" s="9" t="s">
        <v>11</v>
      </c>
      <c r="J3290" s="10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</row>
    <row r="3291" spans="1:27" ht="12.75">
      <c r="A3291" s="10">
        <v>45738</v>
      </c>
      <c r="B3291" s="9" t="s">
        <v>289</v>
      </c>
      <c r="C3291" s="11">
        <v>8567.56</v>
      </c>
      <c r="D3291" s="9">
        <v>93</v>
      </c>
      <c r="E3291" s="12" t="s">
        <v>967</v>
      </c>
      <c r="F3291" s="9">
        <v>17</v>
      </c>
      <c r="G3291" s="9">
        <v>9.67</v>
      </c>
      <c r="H3291" s="13"/>
      <c r="I3291" s="9" t="s">
        <v>11</v>
      </c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</row>
    <row r="3292" spans="1:27" ht="12.75">
      <c r="A3292" s="10">
        <v>45739</v>
      </c>
      <c r="B3292" s="9" t="s">
        <v>17</v>
      </c>
      <c r="C3292" s="11">
        <v>13858.3</v>
      </c>
      <c r="D3292" s="9">
        <v>158</v>
      </c>
      <c r="E3292" s="12" t="s">
        <v>317</v>
      </c>
      <c r="F3292" s="9">
        <v>25</v>
      </c>
      <c r="G3292" s="9">
        <v>15.25</v>
      </c>
      <c r="H3292" s="13">
        <v>0.23069999999999999</v>
      </c>
      <c r="I3292" s="9" t="s">
        <v>16</v>
      </c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</row>
    <row r="3293" spans="1:27" ht="12.75">
      <c r="A3293" s="10">
        <v>45739</v>
      </c>
      <c r="B3293" s="9" t="s">
        <v>286</v>
      </c>
      <c r="C3293" s="11">
        <v>7417.57</v>
      </c>
      <c r="D3293" s="9">
        <v>81</v>
      </c>
      <c r="E3293" s="12" t="s">
        <v>677</v>
      </c>
      <c r="F3293" s="9">
        <v>16</v>
      </c>
      <c r="G3293" s="9">
        <v>16.75</v>
      </c>
      <c r="H3293" s="13">
        <v>0.24440000000000001</v>
      </c>
      <c r="I3293" s="9" t="s">
        <v>11</v>
      </c>
      <c r="J3293" s="10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</row>
    <row r="3294" spans="1:27" ht="12.75">
      <c r="A3294" s="10">
        <v>45739</v>
      </c>
      <c r="B3294" s="9" t="s">
        <v>19</v>
      </c>
      <c r="C3294" s="11">
        <v>8006.72</v>
      </c>
      <c r="D3294" s="9">
        <v>92</v>
      </c>
      <c r="E3294" s="12" t="s">
        <v>1164</v>
      </c>
      <c r="F3294" s="9">
        <v>0</v>
      </c>
      <c r="G3294" s="9">
        <v>6.8</v>
      </c>
      <c r="H3294" s="13">
        <v>0.25119999999999998</v>
      </c>
      <c r="I3294" s="9" t="s">
        <v>16</v>
      </c>
      <c r="J3294" s="9" t="s">
        <v>1165</v>
      </c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</row>
    <row r="3295" spans="1:27" ht="12.75">
      <c r="A3295" s="10">
        <v>45739</v>
      </c>
      <c r="B3295" s="9" t="s">
        <v>14</v>
      </c>
      <c r="C3295" s="11">
        <v>8231.6</v>
      </c>
      <c r="D3295" s="9">
        <v>107</v>
      </c>
      <c r="E3295" s="12" t="s">
        <v>966</v>
      </c>
      <c r="F3295" s="9">
        <v>5</v>
      </c>
      <c r="G3295" s="9">
        <v>15</v>
      </c>
      <c r="H3295" s="13">
        <v>0.25330000000000003</v>
      </c>
      <c r="I3295" s="9" t="s">
        <v>16</v>
      </c>
      <c r="J3295" s="10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</row>
    <row r="3296" spans="1:27" ht="12.75">
      <c r="A3296" s="10">
        <v>45739</v>
      </c>
      <c r="B3296" s="9" t="s">
        <v>9</v>
      </c>
      <c r="C3296" s="11">
        <v>9289.5</v>
      </c>
      <c r="D3296" s="9">
        <v>89</v>
      </c>
      <c r="E3296" s="12" t="s">
        <v>884</v>
      </c>
      <c r="F3296" s="9">
        <v>9</v>
      </c>
      <c r="G3296" s="9">
        <v>17.5</v>
      </c>
      <c r="H3296" s="13">
        <v>0.26200000000000001</v>
      </c>
      <c r="I3296" s="9" t="s">
        <v>11</v>
      </c>
      <c r="J3296" s="10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</row>
    <row r="3297" spans="1:27" ht="12.75">
      <c r="A3297" s="10">
        <v>45739</v>
      </c>
      <c r="B3297" s="9" t="s">
        <v>21</v>
      </c>
      <c r="C3297" s="11">
        <v>10744.92</v>
      </c>
      <c r="D3297" s="9">
        <v>115</v>
      </c>
      <c r="E3297" s="12" t="s">
        <v>1166</v>
      </c>
      <c r="F3297" s="9">
        <v>23</v>
      </c>
      <c r="G3297" s="9">
        <v>14.37</v>
      </c>
      <c r="H3297" s="13">
        <v>0.28249999999999997</v>
      </c>
      <c r="I3297" s="9" t="s">
        <v>11</v>
      </c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</row>
    <row r="3298" spans="1:27" ht="12.75">
      <c r="A3298" s="10">
        <v>45739</v>
      </c>
      <c r="B3298" s="9" t="s">
        <v>45</v>
      </c>
      <c r="C3298" s="11">
        <v>6657.27</v>
      </c>
      <c r="D3298" s="9">
        <v>70</v>
      </c>
      <c r="E3298" s="12" t="s">
        <v>148</v>
      </c>
      <c r="F3298" s="9">
        <v>5</v>
      </c>
      <c r="G3298" s="9">
        <v>20.329999999999998</v>
      </c>
      <c r="H3298" s="13">
        <v>0.29830000000000001</v>
      </c>
      <c r="I3298" s="9" t="s">
        <v>11</v>
      </c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</row>
    <row r="3299" spans="1:27" ht="12.75">
      <c r="A3299" s="10">
        <v>45739</v>
      </c>
      <c r="B3299" s="9" t="s">
        <v>43</v>
      </c>
      <c r="C3299" s="11">
        <v>8386.9</v>
      </c>
      <c r="D3299" s="9">
        <v>98</v>
      </c>
      <c r="E3299" s="12" t="s">
        <v>1167</v>
      </c>
      <c r="F3299" s="9">
        <v>0</v>
      </c>
      <c r="G3299" s="9">
        <v>20.5</v>
      </c>
      <c r="H3299" s="13">
        <v>0.32</v>
      </c>
      <c r="I3299" s="9" t="s">
        <v>11</v>
      </c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</row>
    <row r="3300" spans="1:27" ht="12.75">
      <c r="A3300" s="10">
        <v>45739</v>
      </c>
      <c r="B3300" s="9" t="s">
        <v>12</v>
      </c>
      <c r="C3300" s="11">
        <v>6263.85</v>
      </c>
      <c r="D3300" s="9">
        <v>70</v>
      </c>
      <c r="E3300" s="12" t="s">
        <v>694</v>
      </c>
      <c r="F3300" s="9">
        <v>1</v>
      </c>
      <c r="G3300" s="9">
        <v>12.25</v>
      </c>
      <c r="H3300" s="13">
        <v>0.32219999999999999</v>
      </c>
      <c r="I3300" s="9" t="s">
        <v>11</v>
      </c>
      <c r="J3300" s="10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</row>
    <row r="3301" spans="1:27" ht="12.75">
      <c r="A3301" s="10">
        <v>45739</v>
      </c>
      <c r="B3301" s="9" t="s">
        <v>289</v>
      </c>
      <c r="C3301" s="11">
        <v>6383.26</v>
      </c>
      <c r="D3301" s="9">
        <v>69</v>
      </c>
      <c r="E3301" s="12" t="s">
        <v>1168</v>
      </c>
      <c r="F3301" s="9">
        <v>38</v>
      </c>
      <c r="G3301" s="9">
        <v>14.5</v>
      </c>
      <c r="H3301" s="13"/>
      <c r="I3301" s="9" t="s">
        <v>11</v>
      </c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</row>
    <row r="3302" spans="1:27" ht="12.75">
      <c r="A3302" s="10">
        <v>45740</v>
      </c>
      <c r="B3302" s="9" t="s">
        <v>14</v>
      </c>
      <c r="C3302" s="11">
        <v>3090.24</v>
      </c>
      <c r="D3302" s="9">
        <v>39</v>
      </c>
      <c r="E3302" s="12" t="s">
        <v>805</v>
      </c>
      <c r="F3302" s="9">
        <v>0</v>
      </c>
      <c r="G3302" s="9">
        <v>9.66</v>
      </c>
      <c r="H3302" s="13">
        <v>0.2462</v>
      </c>
      <c r="I3302" s="9" t="s">
        <v>16</v>
      </c>
      <c r="J3302" s="10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</row>
    <row r="3303" spans="1:27" ht="12.75">
      <c r="A3303" s="10">
        <v>45740</v>
      </c>
      <c r="B3303" s="9" t="s">
        <v>17</v>
      </c>
      <c r="C3303" s="11">
        <v>4088.34</v>
      </c>
      <c r="D3303" s="9">
        <v>51</v>
      </c>
      <c r="E3303" s="12" t="s">
        <v>78</v>
      </c>
      <c r="F3303" s="9">
        <v>5</v>
      </c>
      <c r="G3303" s="9">
        <v>10</v>
      </c>
      <c r="H3303" s="13">
        <v>0.25319999999999998</v>
      </c>
      <c r="I3303" s="9" t="s">
        <v>16</v>
      </c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</row>
    <row r="3304" spans="1:27" ht="12.75">
      <c r="A3304" s="10">
        <v>45740</v>
      </c>
      <c r="B3304" s="9" t="s">
        <v>9</v>
      </c>
      <c r="C3304" s="11">
        <v>2311.13</v>
      </c>
      <c r="D3304" s="9">
        <v>23</v>
      </c>
      <c r="E3304" s="12" t="s">
        <v>1169</v>
      </c>
      <c r="F3304" s="9">
        <v>0</v>
      </c>
      <c r="G3304" s="9">
        <v>10</v>
      </c>
      <c r="H3304" s="13">
        <v>0.25619999999999998</v>
      </c>
      <c r="I3304" s="9" t="s">
        <v>11</v>
      </c>
      <c r="J3304" s="10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</row>
    <row r="3305" spans="1:27" ht="12.75">
      <c r="A3305" s="10">
        <v>45740</v>
      </c>
      <c r="B3305" s="9" t="s">
        <v>45</v>
      </c>
      <c r="C3305" s="11">
        <v>3575.44</v>
      </c>
      <c r="D3305" s="9">
        <v>39</v>
      </c>
      <c r="E3305" s="12" t="s">
        <v>1170</v>
      </c>
      <c r="F3305" s="9">
        <v>0</v>
      </c>
      <c r="G3305" s="9">
        <v>12</v>
      </c>
      <c r="H3305" s="13">
        <v>0.2898</v>
      </c>
      <c r="I3305" s="9" t="s">
        <v>11</v>
      </c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</row>
    <row r="3306" spans="1:27" ht="12.75">
      <c r="A3306" s="10">
        <v>45740</v>
      </c>
      <c r="B3306" s="9" t="s">
        <v>286</v>
      </c>
      <c r="C3306" s="11">
        <v>2056.52</v>
      </c>
      <c r="D3306" s="9">
        <v>21</v>
      </c>
      <c r="E3306" s="12" t="s">
        <v>898</v>
      </c>
      <c r="F3306" s="9">
        <v>2</v>
      </c>
      <c r="G3306" s="9">
        <v>8.5</v>
      </c>
      <c r="H3306" s="13">
        <v>0.31130000000000002</v>
      </c>
      <c r="I3306" s="9" t="s">
        <v>11</v>
      </c>
      <c r="J3306" s="10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</row>
    <row r="3307" spans="1:27" ht="12.75">
      <c r="A3307" s="10">
        <v>45740</v>
      </c>
      <c r="B3307" s="9" t="s">
        <v>21</v>
      </c>
      <c r="C3307" s="11">
        <v>4068.7</v>
      </c>
      <c r="D3307" s="9">
        <v>43</v>
      </c>
      <c r="E3307" s="12" t="s">
        <v>459</v>
      </c>
      <c r="F3307" s="9">
        <v>0</v>
      </c>
      <c r="G3307" s="9">
        <v>9</v>
      </c>
      <c r="H3307" s="13">
        <v>0.31330000000000002</v>
      </c>
      <c r="I3307" s="9" t="s">
        <v>11</v>
      </c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</row>
    <row r="3308" spans="1:27" ht="12.75">
      <c r="A3308" s="10">
        <v>45740</v>
      </c>
      <c r="B3308" s="9" t="s">
        <v>43</v>
      </c>
      <c r="C3308" s="11">
        <v>2576.41</v>
      </c>
      <c r="D3308" s="9">
        <v>32</v>
      </c>
      <c r="E3308" s="12" t="s">
        <v>1171</v>
      </c>
      <c r="F3308" s="9">
        <v>0</v>
      </c>
      <c r="G3308" s="9">
        <v>10</v>
      </c>
      <c r="H3308" s="13">
        <v>0.32600000000000001</v>
      </c>
      <c r="I3308" s="9" t="s">
        <v>11</v>
      </c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</row>
    <row r="3309" spans="1:27" ht="12.75">
      <c r="A3309" s="10">
        <v>45740</v>
      </c>
      <c r="B3309" s="9" t="s">
        <v>12</v>
      </c>
      <c r="C3309" s="11">
        <v>1294.18</v>
      </c>
      <c r="D3309" s="9">
        <v>18</v>
      </c>
      <c r="E3309" s="12" t="s">
        <v>1172</v>
      </c>
      <c r="F3309" s="9">
        <v>1</v>
      </c>
      <c r="G3309" s="9">
        <v>7</v>
      </c>
      <c r="H3309" s="13">
        <v>0.37040000000000001</v>
      </c>
      <c r="I3309" s="9" t="s">
        <v>11</v>
      </c>
      <c r="J3309" s="10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</row>
    <row r="3310" spans="1:27" ht="12.75">
      <c r="A3310" s="10">
        <v>45740</v>
      </c>
      <c r="B3310" s="9" t="s">
        <v>289</v>
      </c>
      <c r="C3310" s="11">
        <v>2554.7800000000002</v>
      </c>
      <c r="D3310" s="9">
        <v>29</v>
      </c>
      <c r="E3310" s="12" t="s">
        <v>1173</v>
      </c>
      <c r="F3310" s="9">
        <v>3</v>
      </c>
      <c r="G3310" s="9">
        <v>7.5</v>
      </c>
      <c r="H3310" s="13"/>
      <c r="I3310" s="9" t="s">
        <v>11</v>
      </c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</row>
    <row r="3311" spans="1:27" ht="12.75">
      <c r="A3311" s="10">
        <v>45740</v>
      </c>
      <c r="B3311" s="9" t="s">
        <v>19</v>
      </c>
      <c r="C3311" s="11">
        <v>1899.75</v>
      </c>
      <c r="D3311" s="9">
        <v>28</v>
      </c>
      <c r="E3311" s="12" t="s">
        <v>908</v>
      </c>
      <c r="F3311" s="9">
        <v>0</v>
      </c>
      <c r="G3311" s="9">
        <v>8</v>
      </c>
      <c r="H3311" s="13"/>
      <c r="I3311" s="9" t="s">
        <v>16</v>
      </c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</row>
    <row r="3312" spans="1:27" ht="12.75">
      <c r="A3312" s="10">
        <v>45741</v>
      </c>
      <c r="B3312" s="9" t="s">
        <v>14</v>
      </c>
      <c r="C3312" s="11">
        <v>5287.43</v>
      </c>
      <c r="D3312" s="9">
        <v>56</v>
      </c>
      <c r="E3312" s="12" t="s">
        <v>701</v>
      </c>
      <c r="F3312" s="9">
        <v>1</v>
      </c>
      <c r="G3312" s="9">
        <v>11</v>
      </c>
      <c r="H3312" s="13">
        <v>0.253</v>
      </c>
      <c r="I3312" s="9" t="s">
        <v>16</v>
      </c>
      <c r="J3312" s="10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</row>
    <row r="3313" spans="1:27" ht="12.75">
      <c r="A3313" s="10">
        <v>45741</v>
      </c>
      <c r="B3313" s="9" t="s">
        <v>17</v>
      </c>
      <c r="C3313" s="11">
        <v>6315.2</v>
      </c>
      <c r="D3313" s="9">
        <v>71</v>
      </c>
      <c r="E3313" s="12" t="s">
        <v>623</v>
      </c>
      <c r="F3313" s="9">
        <v>12</v>
      </c>
      <c r="G3313" s="9">
        <v>12.2</v>
      </c>
      <c r="H3313" s="13">
        <v>0.25729999999999997</v>
      </c>
      <c r="I3313" s="9" t="s">
        <v>16</v>
      </c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</row>
    <row r="3314" spans="1:27" ht="12.75">
      <c r="A3314" s="10">
        <v>45741</v>
      </c>
      <c r="B3314" s="9" t="s">
        <v>21</v>
      </c>
      <c r="C3314" s="11">
        <v>6593.2</v>
      </c>
      <c r="D3314" s="9">
        <v>66</v>
      </c>
      <c r="E3314" s="12" t="s">
        <v>1174</v>
      </c>
      <c r="F3314" s="9">
        <v>0</v>
      </c>
      <c r="G3314" s="9">
        <v>11.2</v>
      </c>
      <c r="H3314" s="13">
        <v>0.31759999999999999</v>
      </c>
      <c r="I3314" s="9" t="s">
        <v>11</v>
      </c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</row>
    <row r="3315" spans="1:27" ht="12.75">
      <c r="A3315" s="10">
        <v>45741</v>
      </c>
      <c r="B3315" s="9" t="s">
        <v>45</v>
      </c>
      <c r="C3315" s="11">
        <v>6453.72</v>
      </c>
      <c r="D3315" s="9">
        <v>72</v>
      </c>
      <c r="E3315" s="12" t="s">
        <v>1141</v>
      </c>
      <c r="F3315" s="9">
        <v>3</v>
      </c>
      <c r="G3315" s="9">
        <v>18.329999999999998</v>
      </c>
      <c r="H3315" s="13">
        <v>0.32800000000000001</v>
      </c>
      <c r="I3315" s="9" t="s">
        <v>11</v>
      </c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</row>
    <row r="3316" spans="1:27" ht="12.75">
      <c r="A3316" s="10">
        <v>45741</v>
      </c>
      <c r="B3316" s="9" t="s">
        <v>9</v>
      </c>
      <c r="C3316" s="11">
        <v>5096.74</v>
      </c>
      <c r="D3316" s="9">
        <v>48</v>
      </c>
      <c r="E3316" s="12" t="s">
        <v>1121</v>
      </c>
      <c r="F3316" s="9">
        <v>3</v>
      </c>
      <c r="G3316" s="9">
        <v>12</v>
      </c>
      <c r="H3316" s="13">
        <v>0.32879999999999998</v>
      </c>
      <c r="I3316" s="9" t="s">
        <v>11</v>
      </c>
      <c r="J3316" s="10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</row>
    <row r="3317" spans="1:27" ht="12.75">
      <c r="A3317" s="10">
        <v>45741</v>
      </c>
      <c r="B3317" s="9" t="s">
        <v>286</v>
      </c>
      <c r="C3317" s="11">
        <v>3448.05</v>
      </c>
      <c r="D3317" s="9">
        <v>40</v>
      </c>
      <c r="E3317" s="12" t="s">
        <v>1175</v>
      </c>
      <c r="F3317" s="9">
        <v>3</v>
      </c>
      <c r="G3317" s="9">
        <v>9</v>
      </c>
      <c r="H3317" s="13">
        <v>0.32979999999999998</v>
      </c>
      <c r="I3317" s="9" t="s">
        <v>11</v>
      </c>
      <c r="J3317" s="10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</row>
    <row r="3318" spans="1:27" ht="12.75">
      <c r="A3318" s="10">
        <v>45741</v>
      </c>
      <c r="B3318" s="9" t="s">
        <v>12</v>
      </c>
      <c r="C3318" s="11">
        <v>4018.63</v>
      </c>
      <c r="D3318" s="28">
        <v>51</v>
      </c>
      <c r="E3318" s="12" t="s">
        <v>620</v>
      </c>
      <c r="F3318" s="9">
        <v>1</v>
      </c>
      <c r="G3318" s="9">
        <v>14</v>
      </c>
      <c r="H3318" s="13">
        <v>0.33810000000000001</v>
      </c>
      <c r="I3318" s="9" t="s">
        <v>11</v>
      </c>
      <c r="J3318" s="10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</row>
    <row r="3319" spans="1:27" ht="12.75">
      <c r="A3319" s="10">
        <v>45741</v>
      </c>
      <c r="B3319" s="9" t="s">
        <v>43</v>
      </c>
      <c r="C3319" s="11">
        <v>3182.05</v>
      </c>
      <c r="D3319" s="9">
        <v>34</v>
      </c>
      <c r="E3319" s="12" t="s">
        <v>173</v>
      </c>
      <c r="F3319" s="9">
        <v>0</v>
      </c>
      <c r="G3319" s="9">
        <v>9</v>
      </c>
      <c r="H3319" s="13">
        <v>0.34279999999999999</v>
      </c>
      <c r="I3319" s="9" t="s">
        <v>11</v>
      </c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</row>
    <row r="3320" spans="1:27" ht="12.75">
      <c r="A3320" s="10">
        <v>45741</v>
      </c>
      <c r="B3320" s="9" t="s">
        <v>289</v>
      </c>
      <c r="C3320" s="11">
        <v>6309.74</v>
      </c>
      <c r="D3320" s="9">
        <v>48</v>
      </c>
      <c r="E3320" s="12" t="s">
        <v>338</v>
      </c>
      <c r="F3320" s="9">
        <v>2</v>
      </c>
      <c r="G3320" s="9">
        <v>12</v>
      </c>
      <c r="H3320" s="13"/>
      <c r="I3320" s="9" t="s">
        <v>11</v>
      </c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</row>
    <row r="3321" spans="1:27" ht="12.75">
      <c r="A3321" s="10">
        <v>45741</v>
      </c>
      <c r="B3321" s="9" t="s">
        <v>19</v>
      </c>
      <c r="C3321" s="11">
        <v>4112.62</v>
      </c>
      <c r="D3321" s="9">
        <v>50</v>
      </c>
      <c r="E3321" s="12" t="s">
        <v>1176</v>
      </c>
      <c r="F3321" s="9">
        <v>0</v>
      </c>
      <c r="G3321" s="9">
        <v>11</v>
      </c>
      <c r="H3321" s="13"/>
      <c r="I3321" s="9" t="s">
        <v>16</v>
      </c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</row>
    <row r="3322" spans="1:27" ht="12.75">
      <c r="A3322" s="10">
        <v>45742</v>
      </c>
      <c r="B3322" s="9" t="s">
        <v>17</v>
      </c>
      <c r="C3322" s="11">
        <v>5105.42</v>
      </c>
      <c r="D3322" s="9">
        <v>59</v>
      </c>
      <c r="E3322" s="12" t="s">
        <v>1169</v>
      </c>
      <c r="F3322" s="9">
        <v>1</v>
      </c>
      <c r="G3322" s="9">
        <v>10</v>
      </c>
      <c r="H3322" s="13">
        <v>0.25059999999999999</v>
      </c>
      <c r="I3322" s="9" t="s">
        <v>16</v>
      </c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</row>
    <row r="3323" spans="1:27" ht="12.75">
      <c r="A3323" s="10">
        <v>45742</v>
      </c>
      <c r="B3323" s="9" t="s">
        <v>289</v>
      </c>
      <c r="C3323" s="11">
        <v>3764.21</v>
      </c>
      <c r="D3323" s="9">
        <v>47</v>
      </c>
      <c r="E3323" s="12" t="s">
        <v>586</v>
      </c>
      <c r="F3323" s="9">
        <v>1</v>
      </c>
      <c r="G3323" s="9">
        <v>8.5</v>
      </c>
      <c r="H3323" s="13">
        <v>0.25159999999999999</v>
      </c>
      <c r="I3323" s="9" t="s">
        <v>11</v>
      </c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</row>
    <row r="3324" spans="1:27" ht="12.75">
      <c r="A3324" s="10">
        <v>45742</v>
      </c>
      <c r="B3324" s="9" t="s">
        <v>286</v>
      </c>
      <c r="C3324" s="11">
        <v>3442.82</v>
      </c>
      <c r="D3324" s="9">
        <v>41</v>
      </c>
      <c r="E3324" s="12"/>
      <c r="F3324" s="9"/>
      <c r="G3324" s="9"/>
      <c r="H3324" s="13">
        <v>0.253</v>
      </c>
      <c r="I3324" s="9" t="s">
        <v>11</v>
      </c>
      <c r="J3324" s="10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</row>
    <row r="3325" spans="1:27" ht="12.75">
      <c r="A3325" s="10">
        <v>45742</v>
      </c>
      <c r="B3325" s="9" t="s">
        <v>19</v>
      </c>
      <c r="C3325" s="11">
        <v>3891.5</v>
      </c>
      <c r="D3325" s="9">
        <v>51</v>
      </c>
      <c r="E3325" s="12" t="s">
        <v>1057</v>
      </c>
      <c r="F3325" s="9">
        <v>1</v>
      </c>
      <c r="G3325" s="9">
        <v>9.5</v>
      </c>
      <c r="H3325" s="13">
        <v>0.2596</v>
      </c>
      <c r="I3325" s="9" t="s">
        <v>16</v>
      </c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</row>
    <row r="3326" spans="1:27" ht="12.75">
      <c r="A3326" s="10">
        <v>45742</v>
      </c>
      <c r="B3326" s="9" t="s">
        <v>9</v>
      </c>
      <c r="C3326" s="11">
        <v>2764.09</v>
      </c>
      <c r="D3326" s="9">
        <v>30</v>
      </c>
      <c r="E3326" s="12" t="s">
        <v>29</v>
      </c>
      <c r="F3326" s="9">
        <v>0</v>
      </c>
      <c r="G3326" s="9">
        <v>9</v>
      </c>
      <c r="H3326" s="13">
        <v>0.26790000000000003</v>
      </c>
      <c r="I3326" s="9" t="s">
        <v>11</v>
      </c>
      <c r="J3326" s="10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</row>
    <row r="3327" spans="1:27" ht="12.75">
      <c r="A3327" s="10">
        <v>45742</v>
      </c>
      <c r="B3327" s="9" t="s">
        <v>14</v>
      </c>
      <c r="C3327" s="11">
        <v>2454.16</v>
      </c>
      <c r="D3327" s="9">
        <v>34</v>
      </c>
      <c r="E3327" s="12" t="s">
        <v>199</v>
      </c>
      <c r="F3327" s="9">
        <v>0</v>
      </c>
      <c r="G3327" s="9">
        <v>7.33</v>
      </c>
      <c r="H3327" s="13">
        <v>0.26979999999999998</v>
      </c>
      <c r="I3327" s="9" t="s">
        <v>16</v>
      </c>
      <c r="J3327" s="10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</row>
    <row r="3328" spans="1:27" ht="12.75">
      <c r="A3328" s="10">
        <v>45742</v>
      </c>
      <c r="B3328" s="9" t="s">
        <v>12</v>
      </c>
      <c r="C3328" s="11">
        <v>2714.21</v>
      </c>
      <c r="D3328" s="9">
        <v>34</v>
      </c>
      <c r="E3328" s="12" t="s">
        <v>1177</v>
      </c>
      <c r="F3328" s="9">
        <v>1</v>
      </c>
      <c r="G3328" s="9">
        <v>10</v>
      </c>
      <c r="H3328" s="13">
        <v>0.28549999999999998</v>
      </c>
      <c r="I3328" s="9" t="s">
        <v>11</v>
      </c>
      <c r="J3328" s="10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</row>
    <row r="3329" spans="1:27" ht="12.75">
      <c r="A3329" s="10">
        <v>45742</v>
      </c>
      <c r="B3329" s="9" t="s">
        <v>45</v>
      </c>
      <c r="C3329" s="11">
        <v>3872.25</v>
      </c>
      <c r="D3329" s="9">
        <v>38</v>
      </c>
      <c r="E3329" s="12" t="s">
        <v>773</v>
      </c>
      <c r="F3329" s="9">
        <v>0</v>
      </c>
      <c r="G3329" s="9">
        <v>11</v>
      </c>
      <c r="H3329" s="13">
        <v>0.28670000000000001</v>
      </c>
      <c r="I3329" s="9" t="s">
        <v>11</v>
      </c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</row>
    <row r="3330" spans="1:27" ht="12.75">
      <c r="A3330" s="10">
        <v>45742</v>
      </c>
      <c r="B3330" s="9" t="s">
        <v>21</v>
      </c>
      <c r="C3330" s="11">
        <v>5393.92</v>
      </c>
      <c r="D3330" s="9">
        <v>62</v>
      </c>
      <c r="E3330" s="12" t="s">
        <v>1178</v>
      </c>
      <c r="F3330" s="9">
        <v>2</v>
      </c>
      <c r="G3330" s="9">
        <v>10.8</v>
      </c>
      <c r="H3330" s="13">
        <v>0.312</v>
      </c>
      <c r="I3330" s="9" t="s">
        <v>11</v>
      </c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</row>
    <row r="3331" spans="1:27" ht="12.75">
      <c r="A3331" s="10">
        <v>45742</v>
      </c>
      <c r="B3331" s="9" t="s">
        <v>43</v>
      </c>
      <c r="C3331" s="11">
        <v>4269.2</v>
      </c>
      <c r="D3331" s="9">
        <v>47</v>
      </c>
      <c r="E3331" s="12" t="s">
        <v>1179</v>
      </c>
      <c r="F3331" s="9">
        <v>1</v>
      </c>
      <c r="G3331" s="9">
        <v>12</v>
      </c>
      <c r="H3331" s="13">
        <v>0.35020000000000001</v>
      </c>
      <c r="I3331" s="9" t="s">
        <v>11</v>
      </c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</row>
    <row r="3332" spans="1:27" ht="12.75">
      <c r="A3332" s="10">
        <v>45743</v>
      </c>
      <c r="B3332" s="9" t="s">
        <v>17</v>
      </c>
      <c r="C3332" s="11">
        <v>5827.49</v>
      </c>
      <c r="D3332" s="9">
        <v>65</v>
      </c>
      <c r="E3332" s="12" t="s">
        <v>1180</v>
      </c>
      <c r="F3332" s="9">
        <v>7</v>
      </c>
      <c r="G3332" s="9">
        <v>9</v>
      </c>
      <c r="H3332" s="13">
        <v>0.25979999999999998</v>
      </c>
      <c r="I3332" s="9" t="s">
        <v>16</v>
      </c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</row>
    <row r="3333" spans="1:27" ht="12.75">
      <c r="A3333" s="10">
        <v>45743</v>
      </c>
      <c r="B3333" s="9" t="s">
        <v>21</v>
      </c>
      <c r="C3333" s="11">
        <v>8514.34</v>
      </c>
      <c r="D3333" s="9">
        <v>86</v>
      </c>
      <c r="E3333" s="12" t="s">
        <v>1181</v>
      </c>
      <c r="F3333" s="9">
        <v>23</v>
      </c>
      <c r="G3333" s="9">
        <v>16.600000000000001</v>
      </c>
      <c r="H3333" s="13">
        <v>0.27789999999999998</v>
      </c>
      <c r="I3333" s="9" t="s">
        <v>11</v>
      </c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</row>
    <row r="3334" spans="1:27" ht="12.75">
      <c r="A3334" s="10">
        <v>45743</v>
      </c>
      <c r="B3334" s="9" t="s">
        <v>19</v>
      </c>
      <c r="C3334" s="11">
        <v>3934.72</v>
      </c>
      <c r="D3334" s="9">
        <v>50</v>
      </c>
      <c r="E3334" s="12" t="s">
        <v>22</v>
      </c>
      <c r="F3334" s="9">
        <v>1</v>
      </c>
      <c r="G3334" s="9">
        <v>8</v>
      </c>
      <c r="H3334" s="13">
        <v>0.27810000000000001</v>
      </c>
      <c r="I3334" s="9" t="s">
        <v>16</v>
      </c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</row>
    <row r="3335" spans="1:27" ht="12.75">
      <c r="A3335" s="10">
        <v>45743</v>
      </c>
      <c r="B3335" s="9" t="s">
        <v>12</v>
      </c>
      <c r="C3335" s="11">
        <v>5961.58</v>
      </c>
      <c r="D3335" s="9">
        <v>67</v>
      </c>
      <c r="E3335" s="12" t="s">
        <v>1182</v>
      </c>
      <c r="F3335" s="9">
        <v>8</v>
      </c>
      <c r="G3335" s="9">
        <v>15</v>
      </c>
      <c r="H3335" s="13">
        <v>0.30249999999999999</v>
      </c>
      <c r="I3335" s="9" t="s">
        <v>11</v>
      </c>
      <c r="J3335" s="10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</row>
    <row r="3336" spans="1:27" ht="12.75">
      <c r="A3336" s="10">
        <v>45743</v>
      </c>
      <c r="B3336" s="9" t="s">
        <v>45</v>
      </c>
      <c r="C3336" s="11">
        <v>4316.8999999999996</v>
      </c>
      <c r="D3336" s="9">
        <v>47</v>
      </c>
      <c r="E3336" s="12" t="s">
        <v>1183</v>
      </c>
      <c r="F3336" s="9">
        <v>1</v>
      </c>
      <c r="G3336" s="9">
        <v>14</v>
      </c>
      <c r="H3336" s="13">
        <v>0.30690000000000001</v>
      </c>
      <c r="I3336" s="9" t="s">
        <v>11</v>
      </c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</row>
    <row r="3337" spans="1:27" ht="12.75">
      <c r="A3337" s="10">
        <v>45743</v>
      </c>
      <c r="B3337" s="9" t="s">
        <v>9</v>
      </c>
      <c r="C3337" s="11">
        <v>3848.05</v>
      </c>
      <c r="D3337" s="9">
        <v>43</v>
      </c>
      <c r="E3337" s="12" t="s">
        <v>1081</v>
      </c>
      <c r="F3337" s="9">
        <v>4</v>
      </c>
      <c r="G3337" s="9">
        <v>14</v>
      </c>
      <c r="H3337" s="13">
        <v>0.32150000000000001</v>
      </c>
      <c r="I3337" s="9" t="s">
        <v>11</v>
      </c>
      <c r="J3337" s="10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</row>
    <row r="3338" spans="1:27" ht="12.75">
      <c r="A3338" s="10">
        <v>45743</v>
      </c>
      <c r="B3338" s="9" t="s">
        <v>286</v>
      </c>
      <c r="C3338" s="11">
        <v>3379.88</v>
      </c>
      <c r="D3338" s="9">
        <v>37</v>
      </c>
      <c r="E3338" s="12" t="s">
        <v>1092</v>
      </c>
      <c r="F3338" s="9">
        <v>2</v>
      </c>
      <c r="G3338" s="9">
        <v>9</v>
      </c>
      <c r="H3338" s="13">
        <v>0.32529999999999998</v>
      </c>
      <c r="I3338" s="9" t="s">
        <v>11</v>
      </c>
      <c r="J3338" s="10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</row>
    <row r="3339" spans="1:27" ht="12.75">
      <c r="A3339" s="10">
        <v>45743</v>
      </c>
      <c r="B3339" s="9" t="s">
        <v>43</v>
      </c>
      <c r="C3339" s="11">
        <v>6111.6</v>
      </c>
      <c r="D3339" s="9">
        <v>67</v>
      </c>
      <c r="E3339" s="12" t="s">
        <v>652</v>
      </c>
      <c r="F3339" s="9">
        <v>0</v>
      </c>
      <c r="G3339" s="9">
        <v>13.25</v>
      </c>
      <c r="H3339" s="13">
        <v>0.33129999999999998</v>
      </c>
      <c r="I3339" s="9" t="s">
        <v>11</v>
      </c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</row>
    <row r="3340" spans="1:27" ht="12.75">
      <c r="A3340" s="10">
        <v>45743</v>
      </c>
      <c r="B3340" s="9" t="s">
        <v>14</v>
      </c>
      <c r="C3340" s="11">
        <v>2635.45</v>
      </c>
      <c r="D3340" s="9"/>
      <c r="E3340" s="12"/>
      <c r="F3340" s="9"/>
      <c r="G3340" s="9"/>
      <c r="H3340" s="13"/>
      <c r="I3340" s="9" t="s">
        <v>16</v>
      </c>
      <c r="J3340" s="10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</row>
    <row r="3341" spans="1:27" ht="12.75">
      <c r="A3341" s="10">
        <v>45743</v>
      </c>
      <c r="B3341" s="9" t="s">
        <v>289</v>
      </c>
      <c r="C3341" s="11">
        <v>5264.88</v>
      </c>
      <c r="D3341" s="9">
        <v>46</v>
      </c>
      <c r="E3341" s="12" t="s">
        <v>26</v>
      </c>
      <c r="F3341" s="9">
        <v>2</v>
      </c>
      <c r="G3341" s="9">
        <v>13</v>
      </c>
      <c r="H3341" s="13"/>
      <c r="I3341" s="9" t="s">
        <v>11</v>
      </c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</row>
    <row r="3342" spans="1:27" ht="12.75">
      <c r="A3342" s="10">
        <v>45744</v>
      </c>
      <c r="B3342" s="9" t="s">
        <v>14</v>
      </c>
      <c r="C3342" s="11">
        <v>8009.81</v>
      </c>
      <c r="D3342" s="9">
        <v>94</v>
      </c>
      <c r="E3342" s="12" t="s">
        <v>528</v>
      </c>
      <c r="F3342" s="9">
        <v>20</v>
      </c>
      <c r="G3342" s="9">
        <v>12.33</v>
      </c>
      <c r="H3342" s="13">
        <v>0.21929999999999999</v>
      </c>
      <c r="I3342" s="9" t="s">
        <v>16</v>
      </c>
      <c r="J3342" s="10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</row>
    <row r="3343" spans="1:27" ht="12.75">
      <c r="A3343" s="10">
        <v>45744</v>
      </c>
      <c r="B3343" s="9" t="s">
        <v>286</v>
      </c>
      <c r="C3343" s="11">
        <v>7235.39</v>
      </c>
      <c r="D3343" s="9">
        <v>78</v>
      </c>
      <c r="E3343" s="12" t="s">
        <v>1184</v>
      </c>
      <c r="F3343" s="9">
        <v>10</v>
      </c>
      <c r="G3343" s="9">
        <v>14.33</v>
      </c>
      <c r="H3343" s="13">
        <v>0.26500000000000001</v>
      </c>
      <c r="I3343" s="9" t="s">
        <v>11</v>
      </c>
      <c r="J3343" s="10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</row>
    <row r="3344" spans="1:27" ht="12.75">
      <c r="A3344" s="10">
        <v>45744</v>
      </c>
      <c r="B3344" s="9" t="s">
        <v>9</v>
      </c>
      <c r="C3344" s="11">
        <v>11126.6</v>
      </c>
      <c r="D3344" s="9">
        <v>101</v>
      </c>
      <c r="E3344" s="12" t="s">
        <v>604</v>
      </c>
      <c r="F3344" s="9">
        <v>3</v>
      </c>
      <c r="G3344" s="9">
        <v>16.600000000000001</v>
      </c>
      <c r="H3344" s="13">
        <v>0.26690000000000003</v>
      </c>
      <c r="I3344" s="9" t="s">
        <v>11</v>
      </c>
      <c r="J3344" s="10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</row>
    <row r="3345" spans="1:27" ht="12.75">
      <c r="A3345" s="10">
        <v>45744</v>
      </c>
      <c r="B3345" s="9" t="s">
        <v>17</v>
      </c>
      <c r="C3345" s="11">
        <v>10261.23</v>
      </c>
      <c r="D3345" s="9">
        <v>118</v>
      </c>
      <c r="E3345" s="12" t="s">
        <v>1185</v>
      </c>
      <c r="F3345" s="9">
        <v>14</v>
      </c>
      <c r="G3345" s="9">
        <v>11.5</v>
      </c>
      <c r="H3345" s="13">
        <v>0.26879999999999998</v>
      </c>
      <c r="I3345" s="9" t="s">
        <v>16</v>
      </c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</row>
    <row r="3346" spans="1:27" ht="12.75">
      <c r="A3346" s="10">
        <v>45744</v>
      </c>
      <c r="B3346" s="9" t="s">
        <v>19</v>
      </c>
      <c r="C3346" s="11">
        <v>5777.46</v>
      </c>
      <c r="D3346" s="9">
        <v>70</v>
      </c>
      <c r="E3346" s="12" t="s">
        <v>1186</v>
      </c>
      <c r="F3346" s="9">
        <v>1</v>
      </c>
      <c r="G3346" s="9">
        <v>6.42</v>
      </c>
      <c r="H3346" s="13">
        <v>0.27560000000000001</v>
      </c>
      <c r="I3346" s="9" t="s">
        <v>16</v>
      </c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</row>
    <row r="3347" spans="1:27" ht="12.75">
      <c r="A3347" s="10">
        <v>45744</v>
      </c>
      <c r="B3347" s="9" t="s">
        <v>21</v>
      </c>
      <c r="C3347" s="11">
        <v>13991.01</v>
      </c>
      <c r="D3347" s="9">
        <v>151</v>
      </c>
      <c r="E3347" s="12" t="s">
        <v>1187</v>
      </c>
      <c r="F3347" s="9">
        <v>54</v>
      </c>
      <c r="G3347" s="9">
        <v>16.440000000000001</v>
      </c>
      <c r="H3347" s="13">
        <v>0.28739999999999999</v>
      </c>
      <c r="I3347" s="9" t="s">
        <v>11</v>
      </c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</row>
    <row r="3348" spans="1:27" ht="12.75">
      <c r="A3348" s="10">
        <v>45744</v>
      </c>
      <c r="B3348" s="9" t="s">
        <v>12</v>
      </c>
      <c r="C3348" s="11">
        <v>9544.8700000000008</v>
      </c>
      <c r="D3348" s="9">
        <v>99</v>
      </c>
      <c r="E3348" s="12" t="s">
        <v>709</v>
      </c>
      <c r="F3348" s="9">
        <v>5</v>
      </c>
      <c r="G3348" s="9">
        <v>15</v>
      </c>
      <c r="H3348" s="13">
        <v>0.30370000000000003</v>
      </c>
      <c r="I3348" s="9" t="s">
        <v>11</v>
      </c>
      <c r="J3348" s="10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</row>
    <row r="3349" spans="1:27" ht="12.75">
      <c r="A3349" s="10">
        <v>45744</v>
      </c>
      <c r="B3349" s="9" t="s">
        <v>45</v>
      </c>
      <c r="C3349" s="11">
        <v>12415.54</v>
      </c>
      <c r="D3349" s="9">
        <v>130</v>
      </c>
      <c r="E3349" s="12" t="s">
        <v>1188</v>
      </c>
      <c r="F3349" s="9">
        <v>23</v>
      </c>
      <c r="G3349" s="9">
        <v>15.14</v>
      </c>
      <c r="H3349" s="13">
        <v>0.31090000000000001</v>
      </c>
      <c r="I3349" s="9" t="s">
        <v>11</v>
      </c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</row>
    <row r="3350" spans="1:27" ht="12.75">
      <c r="A3350" s="10">
        <v>45744</v>
      </c>
      <c r="B3350" s="9" t="s">
        <v>43</v>
      </c>
      <c r="C3350" s="11">
        <v>8262.77</v>
      </c>
      <c r="D3350" s="9">
        <v>91</v>
      </c>
      <c r="E3350" s="12"/>
      <c r="F3350" s="9"/>
      <c r="G3350" s="9"/>
      <c r="H3350" s="13">
        <v>0.32369999999999999</v>
      </c>
      <c r="I3350" s="9" t="s">
        <v>11</v>
      </c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</row>
    <row r="3351" spans="1:27" ht="12.75">
      <c r="A3351" s="10">
        <v>45744</v>
      </c>
      <c r="B3351" s="9" t="s">
        <v>289</v>
      </c>
      <c r="C3351" s="11">
        <v>8257.2800000000007</v>
      </c>
      <c r="D3351" s="9">
        <v>87</v>
      </c>
      <c r="E3351" s="12" t="s">
        <v>1189</v>
      </c>
      <c r="F3351" s="9">
        <v>21</v>
      </c>
      <c r="G3351" s="9"/>
      <c r="H3351" s="13"/>
      <c r="I3351" s="9" t="s">
        <v>11</v>
      </c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</row>
    <row r="3352" spans="1:27" ht="12.75">
      <c r="A3352" s="10">
        <v>45745</v>
      </c>
      <c r="B3352" s="9" t="s">
        <v>14</v>
      </c>
      <c r="C3352" s="11">
        <v>9185.7999999999993</v>
      </c>
      <c r="D3352" s="9">
        <v>103</v>
      </c>
      <c r="E3352" s="12" t="s">
        <v>1190</v>
      </c>
      <c r="F3352" s="9">
        <v>15</v>
      </c>
      <c r="G3352" s="9">
        <v>17.75</v>
      </c>
      <c r="H3352" s="13">
        <v>0.24279999999999999</v>
      </c>
      <c r="I3352" s="9" t="s">
        <v>16</v>
      </c>
      <c r="J3352" s="10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</row>
    <row r="3353" spans="1:27" ht="12.75">
      <c r="A3353" s="10">
        <v>45745</v>
      </c>
      <c r="B3353" s="9" t="s">
        <v>289</v>
      </c>
      <c r="C3353" s="11">
        <v>8875.41</v>
      </c>
      <c r="D3353" s="9">
        <v>89</v>
      </c>
      <c r="E3353" s="12" t="s">
        <v>621</v>
      </c>
      <c r="F3353" s="9">
        <v>15</v>
      </c>
      <c r="G3353" s="9">
        <v>12</v>
      </c>
      <c r="H3353" s="13">
        <v>0.24759999999999999</v>
      </c>
      <c r="I3353" s="9" t="s">
        <v>11</v>
      </c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</row>
    <row r="3354" spans="1:27" ht="12.75">
      <c r="A3354" s="10">
        <v>45745</v>
      </c>
      <c r="B3354" s="9" t="s">
        <v>9</v>
      </c>
      <c r="C3354" s="11">
        <v>11130.01</v>
      </c>
      <c r="D3354" s="9">
        <v>108</v>
      </c>
      <c r="E3354" s="12" t="s">
        <v>706</v>
      </c>
      <c r="F3354" s="9">
        <v>4</v>
      </c>
      <c r="G3354" s="9">
        <v>17.600000000000001</v>
      </c>
      <c r="H3354" s="13">
        <v>0.25090000000000001</v>
      </c>
      <c r="I3354" s="9" t="s">
        <v>11</v>
      </c>
      <c r="J3354" s="10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</row>
    <row r="3355" spans="1:27" ht="12.75">
      <c r="A3355" s="10">
        <v>45745</v>
      </c>
      <c r="B3355" s="9" t="s">
        <v>17</v>
      </c>
      <c r="C3355" s="11">
        <v>12321.58</v>
      </c>
      <c r="D3355" s="9">
        <v>142</v>
      </c>
      <c r="E3355" s="12" t="s">
        <v>1191</v>
      </c>
      <c r="F3355" s="9">
        <v>1</v>
      </c>
      <c r="G3355" s="9">
        <v>16.28</v>
      </c>
      <c r="H3355" s="13">
        <v>0.26229999999999998</v>
      </c>
      <c r="I3355" s="9" t="s">
        <v>16</v>
      </c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</row>
    <row r="3356" spans="1:27" ht="12.75">
      <c r="A3356" s="10">
        <v>45745</v>
      </c>
      <c r="B3356" s="9" t="s">
        <v>19</v>
      </c>
      <c r="C3356" s="11">
        <v>8319.08</v>
      </c>
      <c r="D3356" s="9">
        <v>99</v>
      </c>
      <c r="E3356" s="12" t="s">
        <v>1192</v>
      </c>
      <c r="F3356" s="9">
        <v>0</v>
      </c>
      <c r="G3356" s="9">
        <v>8.25</v>
      </c>
      <c r="H3356" s="13">
        <v>0.2666</v>
      </c>
      <c r="I3356" s="9" t="s">
        <v>16</v>
      </c>
      <c r="J3356" s="9" t="s">
        <v>1193</v>
      </c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</row>
    <row r="3357" spans="1:27" ht="12.75">
      <c r="A3357" s="10">
        <v>45745</v>
      </c>
      <c r="B3357" s="9" t="s">
        <v>286</v>
      </c>
      <c r="C3357" s="11">
        <v>5187.7700000000004</v>
      </c>
      <c r="D3357" s="9">
        <v>62</v>
      </c>
      <c r="E3357" s="12" t="s">
        <v>477</v>
      </c>
      <c r="F3357" s="9">
        <v>6</v>
      </c>
      <c r="G3357" s="9">
        <v>12</v>
      </c>
      <c r="H3357" s="13">
        <v>0.26729999999999998</v>
      </c>
      <c r="I3357" s="9" t="s">
        <v>11</v>
      </c>
      <c r="J3357" s="10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</row>
    <row r="3358" spans="1:27" ht="12.75">
      <c r="A3358" s="10">
        <v>45745</v>
      </c>
      <c r="B3358" s="9" t="s">
        <v>21</v>
      </c>
      <c r="C3358" s="11">
        <v>13365.74</v>
      </c>
      <c r="D3358" s="9">
        <v>121</v>
      </c>
      <c r="E3358" s="12" t="s">
        <v>30</v>
      </c>
      <c r="F3358" s="9">
        <v>29</v>
      </c>
      <c r="G3358" s="9">
        <v>12.88</v>
      </c>
      <c r="H3358" s="13">
        <v>0.29120000000000001</v>
      </c>
      <c r="I3358" s="9" t="s">
        <v>11</v>
      </c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</row>
    <row r="3359" spans="1:27" ht="12.75">
      <c r="A3359" s="10">
        <v>45745</v>
      </c>
      <c r="B3359" s="9" t="s">
        <v>45</v>
      </c>
      <c r="C3359" s="11">
        <v>10830.1</v>
      </c>
      <c r="D3359" s="9">
        <v>114</v>
      </c>
      <c r="E3359" s="12" t="s">
        <v>473</v>
      </c>
      <c r="F3359" s="9">
        <v>3</v>
      </c>
      <c r="G3359" s="9">
        <v>16.329999999999998</v>
      </c>
      <c r="H3359" s="13">
        <v>0.3039</v>
      </c>
      <c r="I3359" s="9" t="s">
        <v>11</v>
      </c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</row>
    <row r="3360" spans="1:27" ht="12.75">
      <c r="A3360" s="10">
        <v>45745</v>
      </c>
      <c r="B3360" s="9" t="s">
        <v>12</v>
      </c>
      <c r="C3360" s="11">
        <v>7443.48</v>
      </c>
      <c r="D3360" s="9">
        <v>75</v>
      </c>
      <c r="E3360" s="12" t="s">
        <v>891</v>
      </c>
      <c r="F3360" s="9">
        <v>6</v>
      </c>
      <c r="G3360" s="9">
        <v>15.5</v>
      </c>
      <c r="H3360" s="13">
        <v>0.31169999999999998</v>
      </c>
      <c r="I3360" s="9" t="s">
        <v>11</v>
      </c>
      <c r="J3360" s="10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</row>
    <row r="3361" spans="1:27" ht="12.75">
      <c r="A3361" s="10">
        <v>45745</v>
      </c>
      <c r="B3361" s="9" t="s">
        <v>43</v>
      </c>
      <c r="C3361" s="11">
        <v>12010.28</v>
      </c>
      <c r="D3361" s="9">
        <v>129</v>
      </c>
      <c r="E3361" s="12" t="s">
        <v>1194</v>
      </c>
      <c r="F3361" s="9">
        <v>9</v>
      </c>
      <c r="G3361" s="9">
        <v>12.87</v>
      </c>
      <c r="H3361" s="13">
        <v>0.3508</v>
      </c>
      <c r="I3361" s="9" t="s">
        <v>11</v>
      </c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</row>
    <row r="3362" spans="1:27" ht="12.75">
      <c r="A3362" s="10">
        <v>45746</v>
      </c>
      <c r="B3362" s="9" t="s">
        <v>14</v>
      </c>
      <c r="C3362" s="11">
        <v>7221.75</v>
      </c>
      <c r="D3362" s="9">
        <v>86</v>
      </c>
      <c r="E3362" s="12" t="s">
        <v>620</v>
      </c>
      <c r="F3362" s="9">
        <v>0</v>
      </c>
      <c r="G3362" s="9">
        <v>12.8</v>
      </c>
      <c r="H3362" s="13">
        <v>0.25069999999999998</v>
      </c>
      <c r="I3362" s="9" t="s">
        <v>16</v>
      </c>
      <c r="J3362" s="10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</row>
    <row r="3363" spans="1:27" ht="12.75">
      <c r="A3363" s="10">
        <v>45746</v>
      </c>
      <c r="B3363" s="9" t="s">
        <v>286</v>
      </c>
      <c r="C3363" s="11">
        <v>5860.73</v>
      </c>
      <c r="D3363" s="9">
        <v>70</v>
      </c>
      <c r="E3363" s="12" t="s">
        <v>1195</v>
      </c>
      <c r="F3363" s="9">
        <v>6</v>
      </c>
      <c r="G3363" s="9">
        <v>17.329999999999998</v>
      </c>
      <c r="H3363" s="13">
        <v>0.25740000000000002</v>
      </c>
      <c r="I3363" s="9" t="s">
        <v>11</v>
      </c>
      <c r="J3363" s="10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</row>
    <row r="3364" spans="1:27" ht="12.75">
      <c r="A3364" s="10">
        <v>45746</v>
      </c>
      <c r="B3364" s="9" t="s">
        <v>17</v>
      </c>
      <c r="C3364" s="11">
        <v>11658.97</v>
      </c>
      <c r="D3364" s="9">
        <v>151</v>
      </c>
      <c r="E3364" s="12" t="s">
        <v>1196</v>
      </c>
      <c r="F3364" s="9">
        <v>1</v>
      </c>
      <c r="G3364" s="9">
        <v>14.87</v>
      </c>
      <c r="H3364" s="13">
        <v>0.26600000000000001</v>
      </c>
      <c r="I3364" s="9" t="s">
        <v>16</v>
      </c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</row>
    <row r="3365" spans="1:27" ht="12.75">
      <c r="A3365" s="10">
        <v>45746</v>
      </c>
      <c r="B3365" s="9" t="s">
        <v>9</v>
      </c>
      <c r="C3365" s="11">
        <v>8130.69</v>
      </c>
      <c r="D3365" s="9">
        <v>82</v>
      </c>
      <c r="E3365" s="12" t="s">
        <v>759</v>
      </c>
      <c r="F3365" s="9">
        <v>0</v>
      </c>
      <c r="G3365" s="9">
        <v>14.25</v>
      </c>
      <c r="H3365" s="13">
        <v>0.28100000000000003</v>
      </c>
      <c r="I3365" s="9" t="s">
        <v>11</v>
      </c>
      <c r="J3365" s="10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</row>
    <row r="3366" spans="1:27" ht="12.75">
      <c r="A3366" s="10">
        <v>45746</v>
      </c>
      <c r="B3366" s="9" t="s">
        <v>19</v>
      </c>
      <c r="C3366" s="11">
        <v>8298.3799999999992</v>
      </c>
      <c r="D3366" s="9">
        <v>102</v>
      </c>
      <c r="E3366" s="12" t="s">
        <v>1197</v>
      </c>
      <c r="F3366" s="9">
        <v>15</v>
      </c>
      <c r="G3366" s="9">
        <v>11</v>
      </c>
      <c r="H3366" s="13">
        <v>0.28170000000000001</v>
      </c>
      <c r="I3366" s="9" t="s">
        <v>16</v>
      </c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</row>
    <row r="3367" spans="1:27" ht="12.75">
      <c r="A3367" s="10">
        <v>45746</v>
      </c>
      <c r="B3367" s="9" t="s">
        <v>45</v>
      </c>
      <c r="C3367" s="11">
        <v>7729.33</v>
      </c>
      <c r="D3367" s="9">
        <v>82</v>
      </c>
      <c r="E3367" s="12" t="s">
        <v>1198</v>
      </c>
      <c r="F3367" s="9">
        <v>1</v>
      </c>
      <c r="G3367" s="9">
        <v>12.5</v>
      </c>
      <c r="H3367" s="13">
        <v>0.28489999999999999</v>
      </c>
      <c r="I3367" s="9" t="s">
        <v>11</v>
      </c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</row>
    <row r="3368" spans="1:27" ht="12.75">
      <c r="A3368" s="10">
        <v>45746</v>
      </c>
      <c r="B3368" s="9" t="s">
        <v>12</v>
      </c>
      <c r="C3368" s="11">
        <v>5175.1099999999997</v>
      </c>
      <c r="D3368" s="9">
        <v>55</v>
      </c>
      <c r="E3368" s="12" t="s">
        <v>877</v>
      </c>
      <c r="F3368" s="9">
        <v>0</v>
      </c>
      <c r="G3368" s="9">
        <v>10.5</v>
      </c>
      <c r="H3368" s="13">
        <v>0.3034</v>
      </c>
      <c r="I3368" s="9" t="s">
        <v>11</v>
      </c>
      <c r="J3368" s="10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</row>
    <row r="3369" spans="1:27" ht="12.75">
      <c r="A3369" s="10">
        <v>45746</v>
      </c>
      <c r="B3369" s="9" t="s">
        <v>43</v>
      </c>
      <c r="C3369" s="11">
        <v>6241.42</v>
      </c>
      <c r="D3369" s="9">
        <v>66</v>
      </c>
      <c r="E3369" s="12" t="s">
        <v>1199</v>
      </c>
      <c r="F3369" s="9">
        <v>11</v>
      </c>
      <c r="G3369" s="9">
        <v>8.25</v>
      </c>
      <c r="H3369" s="13">
        <v>0.33260000000000001</v>
      </c>
      <c r="I3369" s="9" t="s">
        <v>11</v>
      </c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</row>
    <row r="3370" spans="1:27" ht="12.75">
      <c r="A3370" s="10">
        <v>45746</v>
      </c>
      <c r="B3370" s="9" t="s">
        <v>289</v>
      </c>
      <c r="C3370" s="11">
        <v>6164.39</v>
      </c>
      <c r="D3370" s="9">
        <v>74</v>
      </c>
      <c r="E3370" s="12" t="s">
        <v>1200</v>
      </c>
      <c r="F3370" s="9">
        <v>4</v>
      </c>
      <c r="G3370" s="9">
        <v>13</v>
      </c>
      <c r="H3370" s="13"/>
      <c r="I3370" s="9" t="s">
        <v>11</v>
      </c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</row>
    <row r="3371" spans="1:27" ht="12.75">
      <c r="A3371" s="10">
        <v>45746</v>
      </c>
      <c r="B3371" s="9" t="s">
        <v>21</v>
      </c>
      <c r="C3371" s="11">
        <v>10950.12</v>
      </c>
      <c r="D3371" s="9">
        <v>102</v>
      </c>
      <c r="E3371" s="12" t="s">
        <v>1201</v>
      </c>
      <c r="F3371" s="9">
        <v>0</v>
      </c>
      <c r="G3371" s="9">
        <v>15.25</v>
      </c>
      <c r="H3371" s="13"/>
      <c r="I3371" s="9" t="s">
        <v>11</v>
      </c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</row>
    <row r="3372" spans="1:27" ht="12.75">
      <c r="A3372" s="10">
        <v>45747</v>
      </c>
      <c r="B3372" s="9" t="s">
        <v>17</v>
      </c>
      <c r="C3372" s="11">
        <v>4402.54</v>
      </c>
      <c r="D3372" s="9">
        <v>46</v>
      </c>
      <c r="E3372" s="12" t="s">
        <v>551</v>
      </c>
      <c r="F3372" s="9">
        <v>0</v>
      </c>
      <c r="G3372" s="9">
        <v>9.75</v>
      </c>
      <c r="H3372" s="13">
        <v>0.22589999999999999</v>
      </c>
      <c r="I3372" s="9" t="s">
        <v>16</v>
      </c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</row>
    <row r="3373" spans="1:27" ht="12.75">
      <c r="A3373" s="10">
        <v>45747</v>
      </c>
      <c r="B3373" s="9" t="s">
        <v>286</v>
      </c>
      <c r="C3373" s="11">
        <v>6325.06</v>
      </c>
      <c r="D3373" s="9">
        <v>67</v>
      </c>
      <c r="E3373" s="12" t="s">
        <v>1202</v>
      </c>
      <c r="F3373" s="9">
        <v>23</v>
      </c>
      <c r="G3373" s="9">
        <v>18.329999999999998</v>
      </c>
      <c r="H3373" s="13">
        <v>0.2387</v>
      </c>
      <c r="I3373" s="9" t="s">
        <v>11</v>
      </c>
      <c r="J3373" s="10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</row>
    <row r="3374" spans="1:27" ht="12.75">
      <c r="A3374" s="10">
        <v>45747</v>
      </c>
      <c r="B3374" s="9" t="s">
        <v>9</v>
      </c>
      <c r="C3374" s="11">
        <v>6373.38</v>
      </c>
      <c r="D3374" s="9">
        <v>63</v>
      </c>
      <c r="E3374" s="12" t="s">
        <v>1203</v>
      </c>
      <c r="F3374" s="9">
        <v>30</v>
      </c>
      <c r="G3374" s="9">
        <v>23</v>
      </c>
      <c r="H3374" s="13">
        <v>0.24</v>
      </c>
      <c r="I3374" s="9" t="s">
        <v>11</v>
      </c>
      <c r="J3374" s="10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</row>
    <row r="3375" spans="1:27" ht="12.75">
      <c r="A3375" s="10">
        <v>45747</v>
      </c>
      <c r="B3375" s="9" t="s">
        <v>12</v>
      </c>
      <c r="C3375" s="11">
        <v>5102</v>
      </c>
      <c r="D3375" s="9">
        <v>52</v>
      </c>
      <c r="E3375" s="12" t="s">
        <v>429</v>
      </c>
      <c r="F3375" s="9">
        <v>44</v>
      </c>
      <c r="G3375" s="9">
        <v>21.67</v>
      </c>
      <c r="H3375" s="13">
        <v>0.25009999999999999</v>
      </c>
      <c r="I3375" s="9" t="s">
        <v>11</v>
      </c>
      <c r="J3375" s="10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</row>
    <row r="3376" spans="1:27" ht="12.75">
      <c r="A3376" s="10">
        <v>45747</v>
      </c>
      <c r="B3376" s="9" t="s">
        <v>14</v>
      </c>
      <c r="C3376" s="11">
        <v>3927.01</v>
      </c>
      <c r="D3376" s="9">
        <v>48</v>
      </c>
      <c r="E3376" s="12" t="s">
        <v>1204</v>
      </c>
      <c r="F3376" s="9">
        <v>0</v>
      </c>
      <c r="G3376" s="9">
        <v>9.25</v>
      </c>
      <c r="H3376" s="13">
        <v>0.25790000000000002</v>
      </c>
      <c r="I3376" s="9" t="s">
        <v>16</v>
      </c>
      <c r="J3376" s="10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</row>
    <row r="3377" spans="1:27" ht="12.75">
      <c r="A3377" s="10">
        <v>45747</v>
      </c>
      <c r="B3377" s="9" t="s">
        <v>43</v>
      </c>
      <c r="C3377" s="11">
        <v>5576.94</v>
      </c>
      <c r="D3377" s="9">
        <v>56</v>
      </c>
      <c r="E3377" s="12" t="s">
        <v>185</v>
      </c>
      <c r="F3377" s="9">
        <v>3</v>
      </c>
      <c r="G3377" s="9">
        <v>28.87</v>
      </c>
      <c r="H3377" s="13">
        <v>0.28899999999999998</v>
      </c>
      <c r="I3377" s="9" t="s">
        <v>11</v>
      </c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</row>
    <row r="3378" spans="1:27" ht="12.75">
      <c r="A3378" s="10">
        <v>45747</v>
      </c>
      <c r="B3378" s="9" t="s">
        <v>19</v>
      </c>
      <c r="C3378" s="11">
        <v>3350.62</v>
      </c>
      <c r="D3378" s="9">
        <v>37</v>
      </c>
      <c r="E3378" s="12" t="s">
        <v>1205</v>
      </c>
      <c r="F3378" s="9">
        <v>0</v>
      </c>
      <c r="G3378" s="9">
        <v>7.75</v>
      </c>
      <c r="H3378" s="13">
        <v>0.29470000000000002</v>
      </c>
      <c r="I3378" s="9" t="s">
        <v>16</v>
      </c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</row>
    <row r="3379" spans="1:27" ht="12.75">
      <c r="A3379" s="10">
        <v>45747</v>
      </c>
      <c r="B3379" s="9" t="s">
        <v>45</v>
      </c>
      <c r="C3379" s="11">
        <v>5901.64</v>
      </c>
      <c r="D3379" s="9">
        <v>63</v>
      </c>
      <c r="E3379" s="12" t="s">
        <v>295</v>
      </c>
      <c r="F3379" s="9">
        <v>10</v>
      </c>
      <c r="G3379" s="9">
        <v>28.69</v>
      </c>
      <c r="H3379" s="13"/>
      <c r="I3379" s="9" t="s">
        <v>11</v>
      </c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</row>
    <row r="3380" spans="1:27" ht="12.75">
      <c r="A3380" s="10">
        <v>45747</v>
      </c>
      <c r="B3380" s="9" t="s">
        <v>289</v>
      </c>
      <c r="C3380" s="11">
        <v>4030.49</v>
      </c>
      <c r="D3380" s="9">
        <v>43</v>
      </c>
      <c r="E3380" s="12" t="s">
        <v>1206</v>
      </c>
      <c r="F3380" s="9">
        <v>19</v>
      </c>
      <c r="G3380" s="9">
        <v>11</v>
      </c>
      <c r="H3380" s="13"/>
      <c r="I3380" s="9" t="s">
        <v>11</v>
      </c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</row>
    <row r="3381" spans="1:27" ht="12.75">
      <c r="A3381" s="10">
        <v>45747</v>
      </c>
      <c r="B3381" s="9" t="s">
        <v>21</v>
      </c>
      <c r="C3381" s="11">
        <v>9180.77</v>
      </c>
      <c r="D3381" s="9">
        <v>91</v>
      </c>
      <c r="E3381" s="12" t="s">
        <v>1207</v>
      </c>
      <c r="F3381" s="9">
        <v>51</v>
      </c>
      <c r="G3381" s="9">
        <v>22.75</v>
      </c>
      <c r="H3381" s="13"/>
      <c r="I3381" s="9" t="s">
        <v>11</v>
      </c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</row>
    <row r="3382" spans="1:27" ht="12.75">
      <c r="A3382" s="10">
        <v>45748</v>
      </c>
      <c r="B3382" s="9" t="s">
        <v>19</v>
      </c>
      <c r="C3382" s="11">
        <v>5272.62</v>
      </c>
      <c r="D3382" s="9">
        <v>64</v>
      </c>
      <c r="E3382" s="12" t="s">
        <v>1208</v>
      </c>
      <c r="F3382" s="9">
        <v>1</v>
      </c>
      <c r="G3382" s="9">
        <v>9.5</v>
      </c>
      <c r="H3382" s="13">
        <v>0.24579999999999999</v>
      </c>
      <c r="I3382" s="9" t="s">
        <v>16</v>
      </c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</row>
    <row r="3383" spans="1:27" ht="12.75">
      <c r="A3383" s="10">
        <v>45748</v>
      </c>
      <c r="B3383" s="9" t="s">
        <v>9</v>
      </c>
      <c r="C3383" s="11">
        <v>9449.66</v>
      </c>
      <c r="D3383" s="9">
        <v>88</v>
      </c>
      <c r="E3383" s="12" t="s">
        <v>1115</v>
      </c>
      <c r="F3383" s="9">
        <v>3</v>
      </c>
      <c r="G3383" s="9">
        <v>12.67</v>
      </c>
      <c r="H3383" s="13">
        <v>0.2487</v>
      </c>
      <c r="I3383" s="9" t="s">
        <v>11</v>
      </c>
      <c r="J3383" s="10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</row>
    <row r="3384" spans="1:27" ht="12.75">
      <c r="A3384" s="10">
        <v>45748</v>
      </c>
      <c r="B3384" s="9" t="s">
        <v>21</v>
      </c>
      <c r="C3384" s="11">
        <v>9503.19</v>
      </c>
      <c r="D3384" s="9">
        <v>90</v>
      </c>
      <c r="E3384" s="12" t="s">
        <v>1209</v>
      </c>
      <c r="F3384" s="9">
        <v>33</v>
      </c>
      <c r="G3384" s="9">
        <v>12.43</v>
      </c>
      <c r="H3384" s="13">
        <v>0.24909999999999999</v>
      </c>
      <c r="I3384" s="9" t="s">
        <v>11</v>
      </c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</row>
    <row r="3385" spans="1:27" ht="12.75">
      <c r="A3385" s="10">
        <v>45748</v>
      </c>
      <c r="B3385" s="9" t="s">
        <v>286</v>
      </c>
      <c r="C3385" s="11">
        <v>4892.1499999999996</v>
      </c>
      <c r="D3385" s="9">
        <v>55</v>
      </c>
      <c r="E3385" s="12" t="s">
        <v>566</v>
      </c>
      <c r="F3385" s="9">
        <v>5</v>
      </c>
      <c r="G3385" s="9">
        <v>14.66</v>
      </c>
      <c r="H3385" s="13">
        <v>0.2646</v>
      </c>
      <c r="I3385" s="9" t="s">
        <v>11</v>
      </c>
      <c r="J3385" s="10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</row>
    <row r="3386" spans="1:27" ht="12.75">
      <c r="A3386" s="10">
        <v>45748</v>
      </c>
      <c r="B3386" s="9" t="s">
        <v>17</v>
      </c>
      <c r="C3386" s="11">
        <v>7940.29</v>
      </c>
      <c r="D3386" s="9">
        <v>82</v>
      </c>
      <c r="E3386" s="12" t="s">
        <v>1210</v>
      </c>
      <c r="F3386" s="9">
        <v>6</v>
      </c>
      <c r="G3386" s="9">
        <v>11</v>
      </c>
      <c r="H3386" s="13">
        <v>0.27829999999999999</v>
      </c>
      <c r="I3386" s="9" t="s">
        <v>16</v>
      </c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</row>
    <row r="3387" spans="1:27" ht="12.75">
      <c r="A3387" s="10">
        <v>45748</v>
      </c>
      <c r="B3387" s="9" t="s">
        <v>14</v>
      </c>
      <c r="C3387" s="11">
        <v>5107.8999999999996</v>
      </c>
      <c r="D3387" s="9">
        <v>54</v>
      </c>
      <c r="E3387" s="12" t="s">
        <v>780</v>
      </c>
      <c r="F3387" s="9">
        <v>0</v>
      </c>
      <c r="G3387" s="9">
        <v>11</v>
      </c>
      <c r="H3387" s="13">
        <v>0.29310000000000003</v>
      </c>
      <c r="I3387" s="9" t="s">
        <v>16</v>
      </c>
      <c r="J3387" s="10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</row>
    <row r="3388" spans="1:27" ht="12.75">
      <c r="A3388" s="10">
        <v>45748</v>
      </c>
      <c r="B3388" s="9" t="s">
        <v>12</v>
      </c>
      <c r="C3388" s="11">
        <v>5696.69</v>
      </c>
      <c r="D3388" s="9">
        <v>54</v>
      </c>
      <c r="E3388" s="12" t="s">
        <v>1211</v>
      </c>
      <c r="F3388" s="9">
        <v>1</v>
      </c>
      <c r="G3388" s="9">
        <v>13</v>
      </c>
      <c r="H3388" s="13">
        <v>0.2954</v>
      </c>
      <c r="I3388" s="9" t="s">
        <v>11</v>
      </c>
      <c r="J3388" s="10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</row>
    <row r="3389" spans="1:27" ht="12.75">
      <c r="A3389" s="10">
        <v>45748</v>
      </c>
      <c r="B3389" s="9" t="s">
        <v>43</v>
      </c>
      <c r="C3389" s="11">
        <v>6429.05</v>
      </c>
      <c r="D3389" s="9">
        <v>70</v>
      </c>
      <c r="E3389" s="12" t="s">
        <v>907</v>
      </c>
      <c r="F3389" s="9">
        <v>0</v>
      </c>
      <c r="G3389" s="9">
        <v>19.329999999999998</v>
      </c>
      <c r="H3389" s="13">
        <v>0.30199999999999999</v>
      </c>
      <c r="I3389" s="9" t="s">
        <v>11</v>
      </c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</row>
    <row r="3390" spans="1:27" ht="12.75">
      <c r="A3390" s="10">
        <v>45748</v>
      </c>
      <c r="B3390" s="9" t="s">
        <v>45</v>
      </c>
      <c r="C3390" s="11">
        <v>6699</v>
      </c>
      <c r="D3390" s="9">
        <v>69</v>
      </c>
      <c r="E3390" s="12" t="s">
        <v>602</v>
      </c>
      <c r="F3390" s="9">
        <v>0</v>
      </c>
      <c r="G3390" s="9">
        <v>20.329999999999998</v>
      </c>
      <c r="H3390" s="13">
        <v>0.31119999999999998</v>
      </c>
      <c r="I3390" s="9" t="s">
        <v>11</v>
      </c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</row>
    <row r="3391" spans="1:27" ht="12.75">
      <c r="A3391" s="10">
        <v>45748</v>
      </c>
      <c r="B3391" s="9" t="s">
        <v>289</v>
      </c>
      <c r="C3391" s="11">
        <v>5942.68</v>
      </c>
      <c r="D3391" s="9">
        <v>61</v>
      </c>
      <c r="E3391" s="12" t="s">
        <v>1212</v>
      </c>
      <c r="F3391" s="9">
        <v>20</v>
      </c>
      <c r="G3391" s="9">
        <v>11.2</v>
      </c>
      <c r="H3391" s="13"/>
      <c r="I3391" s="9" t="s">
        <v>11</v>
      </c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</row>
    <row r="3392" spans="1:27" ht="12.75">
      <c r="A3392" s="10">
        <v>45749</v>
      </c>
      <c r="B3392" s="9" t="s">
        <v>19</v>
      </c>
      <c r="C3392" s="11">
        <v>4451.71</v>
      </c>
      <c r="D3392" s="9">
        <v>52</v>
      </c>
      <c r="E3392" s="12" t="s">
        <v>1213</v>
      </c>
      <c r="F3392" s="9">
        <v>2</v>
      </c>
      <c r="G3392" s="9">
        <v>9</v>
      </c>
      <c r="H3392" s="13">
        <v>0.2477</v>
      </c>
      <c r="I3392" s="9" t="s">
        <v>16</v>
      </c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</row>
    <row r="3393" spans="1:27" ht="12.75">
      <c r="A3393" s="10">
        <v>45749</v>
      </c>
      <c r="B3393" s="9" t="s">
        <v>17</v>
      </c>
      <c r="C3393" s="11">
        <v>4426.74</v>
      </c>
      <c r="D3393" s="9">
        <v>51</v>
      </c>
      <c r="E3393" s="12" t="s">
        <v>451</v>
      </c>
      <c r="F3393" s="9">
        <v>0</v>
      </c>
      <c r="G3393" s="9">
        <v>7.2</v>
      </c>
      <c r="H3393" s="13">
        <v>0.26729999999999998</v>
      </c>
      <c r="I3393" s="9" t="s">
        <v>16</v>
      </c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</row>
    <row r="3394" spans="1:27" ht="12.75">
      <c r="A3394" s="10">
        <v>45749</v>
      </c>
      <c r="B3394" s="9" t="s">
        <v>21</v>
      </c>
      <c r="C3394" s="11">
        <v>4056.67</v>
      </c>
      <c r="D3394" s="9">
        <v>29</v>
      </c>
      <c r="E3394" s="12" t="s">
        <v>631</v>
      </c>
      <c r="F3394" s="9">
        <v>0</v>
      </c>
      <c r="G3394" s="9">
        <v>9</v>
      </c>
      <c r="H3394" s="13">
        <v>0.27839999999999998</v>
      </c>
      <c r="I3394" s="9" t="s">
        <v>11</v>
      </c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</row>
    <row r="3395" spans="1:27" ht="12.75">
      <c r="A3395" s="10">
        <v>45749</v>
      </c>
      <c r="B3395" s="9" t="s">
        <v>9</v>
      </c>
      <c r="C3395" s="11">
        <v>3426.58</v>
      </c>
      <c r="D3395" s="9">
        <v>39</v>
      </c>
      <c r="E3395" s="12" t="s">
        <v>23</v>
      </c>
      <c r="F3395" s="9">
        <v>1</v>
      </c>
      <c r="G3395" s="9">
        <v>7.8</v>
      </c>
      <c r="H3395" s="13">
        <v>0.27960000000000002</v>
      </c>
      <c r="I3395" s="9" t="s">
        <v>11</v>
      </c>
      <c r="J3395" s="10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</row>
    <row r="3396" spans="1:27" ht="12.75">
      <c r="A3396" s="10">
        <v>45749</v>
      </c>
      <c r="B3396" s="9" t="s">
        <v>12</v>
      </c>
      <c r="C3396" s="11">
        <v>1843.91</v>
      </c>
      <c r="D3396" s="9">
        <v>21</v>
      </c>
      <c r="E3396" s="12" t="s">
        <v>1214</v>
      </c>
      <c r="F3396" s="9">
        <v>0</v>
      </c>
      <c r="G3396" s="9">
        <v>9.5</v>
      </c>
      <c r="H3396" s="13">
        <v>0.28510000000000002</v>
      </c>
      <c r="I3396" s="9" t="s">
        <v>11</v>
      </c>
      <c r="J3396" s="10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</row>
    <row r="3397" spans="1:27" ht="12.75">
      <c r="A3397" s="10">
        <v>45749</v>
      </c>
      <c r="B3397" s="9" t="s">
        <v>45</v>
      </c>
      <c r="C3397" s="11">
        <v>4438.87</v>
      </c>
      <c r="D3397" s="9">
        <v>54</v>
      </c>
      <c r="E3397" s="12" t="s">
        <v>1215</v>
      </c>
      <c r="F3397" s="9">
        <v>0</v>
      </c>
      <c r="G3397" s="9">
        <v>12.25</v>
      </c>
      <c r="H3397" s="13">
        <v>0.30220000000000002</v>
      </c>
      <c r="I3397" s="9" t="s">
        <v>11</v>
      </c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</row>
    <row r="3398" spans="1:27" ht="12.75">
      <c r="A3398" s="10">
        <v>45749</v>
      </c>
      <c r="B3398" s="9" t="s">
        <v>43</v>
      </c>
      <c r="C3398" s="11">
        <v>2370.25</v>
      </c>
      <c r="D3398" s="9">
        <v>27</v>
      </c>
      <c r="E3398" s="12" t="s">
        <v>1216</v>
      </c>
      <c r="F3398" s="9">
        <v>0</v>
      </c>
      <c r="G3398" s="9">
        <v>6.25</v>
      </c>
      <c r="H3398" s="13">
        <v>0.31790000000000002</v>
      </c>
      <c r="I3398" s="9" t="s">
        <v>11</v>
      </c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</row>
    <row r="3399" spans="1:27" ht="12.75">
      <c r="A3399" s="10">
        <v>45749</v>
      </c>
      <c r="B3399" s="9" t="s">
        <v>14</v>
      </c>
      <c r="C3399" s="11">
        <v>3361.28</v>
      </c>
      <c r="D3399" s="9">
        <v>47</v>
      </c>
      <c r="E3399" s="12" t="s">
        <v>1217</v>
      </c>
      <c r="F3399" s="9">
        <v>0</v>
      </c>
      <c r="G3399" s="9">
        <v>11</v>
      </c>
      <c r="H3399" s="13">
        <v>0.31900000000000001</v>
      </c>
      <c r="I3399" s="9" t="s">
        <v>16</v>
      </c>
      <c r="J3399" s="10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</row>
    <row r="3400" spans="1:27" ht="12.75">
      <c r="A3400" s="10">
        <v>45749</v>
      </c>
      <c r="B3400" s="9" t="s">
        <v>286</v>
      </c>
      <c r="C3400" s="11">
        <v>2101.27</v>
      </c>
      <c r="D3400" s="9">
        <v>28</v>
      </c>
      <c r="E3400" s="12" t="s">
        <v>1218</v>
      </c>
      <c r="F3400" s="9">
        <v>8</v>
      </c>
      <c r="G3400" s="9">
        <v>9</v>
      </c>
      <c r="H3400" s="13"/>
      <c r="I3400" s="9" t="s">
        <v>11</v>
      </c>
      <c r="J3400" s="10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</row>
    <row r="3401" spans="1:27" ht="12.75">
      <c r="A3401" s="10">
        <v>45749</v>
      </c>
      <c r="B3401" s="9" t="s">
        <v>289</v>
      </c>
      <c r="C3401" s="11">
        <v>2544.33</v>
      </c>
      <c r="D3401" s="9">
        <v>30</v>
      </c>
      <c r="E3401" s="12" t="s">
        <v>1219</v>
      </c>
      <c r="F3401" s="9">
        <v>0</v>
      </c>
      <c r="G3401" s="9">
        <v>5</v>
      </c>
      <c r="H3401" s="13"/>
      <c r="I3401" s="9" t="s">
        <v>11</v>
      </c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</row>
    <row r="3402" spans="1:27" ht="12.75">
      <c r="A3402" s="10">
        <v>45750</v>
      </c>
      <c r="B3402" s="9" t="s">
        <v>14</v>
      </c>
      <c r="C3402" s="11">
        <v>2974.4</v>
      </c>
      <c r="D3402" s="9">
        <v>34</v>
      </c>
      <c r="E3402" s="12" t="s">
        <v>53</v>
      </c>
      <c r="F3402" s="9">
        <v>0</v>
      </c>
      <c r="G3402" s="9">
        <v>9</v>
      </c>
      <c r="H3402" s="13">
        <v>0.24879999999999999</v>
      </c>
      <c r="I3402" s="9" t="s">
        <v>16</v>
      </c>
      <c r="J3402" s="10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</row>
    <row r="3403" spans="1:27" ht="12.75">
      <c r="A3403" s="10">
        <v>45750</v>
      </c>
      <c r="B3403" s="9" t="s">
        <v>19</v>
      </c>
      <c r="C3403" s="11">
        <v>2716.16</v>
      </c>
      <c r="D3403" s="9">
        <v>27</v>
      </c>
      <c r="E3403" s="12" t="s">
        <v>181</v>
      </c>
      <c r="F3403" s="9">
        <v>0</v>
      </c>
      <c r="G3403" s="9">
        <v>6.75</v>
      </c>
      <c r="H3403" s="13">
        <v>0.25330000000000003</v>
      </c>
      <c r="I3403" s="9" t="s">
        <v>16</v>
      </c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</row>
    <row r="3404" spans="1:27" ht="12.75">
      <c r="A3404" s="10">
        <v>45750</v>
      </c>
      <c r="B3404" s="9" t="s">
        <v>21</v>
      </c>
      <c r="C3404" s="11">
        <v>7212.35</v>
      </c>
      <c r="D3404" s="9">
        <v>65</v>
      </c>
      <c r="E3404" s="12" t="s">
        <v>772</v>
      </c>
      <c r="F3404" s="9">
        <v>1</v>
      </c>
      <c r="G3404" s="9">
        <v>12</v>
      </c>
      <c r="H3404" s="13">
        <v>0.25779999999999997</v>
      </c>
      <c r="I3404" s="9" t="s">
        <v>11</v>
      </c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</row>
    <row r="3405" spans="1:27" ht="12.75">
      <c r="A3405" s="10">
        <v>45750</v>
      </c>
      <c r="B3405" s="9" t="s">
        <v>17</v>
      </c>
      <c r="C3405" s="11">
        <v>6220.38</v>
      </c>
      <c r="D3405" s="9">
        <v>73</v>
      </c>
      <c r="E3405" s="12" t="s">
        <v>1220</v>
      </c>
      <c r="F3405" s="9">
        <v>5</v>
      </c>
      <c r="G3405" s="9">
        <v>14.5</v>
      </c>
      <c r="H3405" s="13">
        <v>0.28149999999999997</v>
      </c>
      <c r="I3405" s="9" t="s">
        <v>16</v>
      </c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</row>
    <row r="3406" spans="1:27" ht="12.75">
      <c r="A3406" s="10">
        <v>45750</v>
      </c>
      <c r="B3406" s="9" t="s">
        <v>289</v>
      </c>
      <c r="C3406" s="11">
        <v>3578.69</v>
      </c>
      <c r="D3406" s="9">
        <v>37</v>
      </c>
      <c r="E3406" s="12" t="s">
        <v>1221</v>
      </c>
      <c r="F3406" s="9">
        <v>0</v>
      </c>
      <c r="G3406" s="9">
        <v>7.75</v>
      </c>
      <c r="H3406" s="13">
        <v>0.2873</v>
      </c>
      <c r="I3406" s="9" t="s">
        <v>11</v>
      </c>
      <c r="J3406" s="9" t="s">
        <v>1222</v>
      </c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</row>
    <row r="3407" spans="1:27" ht="12.75">
      <c r="A3407" s="10">
        <v>45750</v>
      </c>
      <c r="B3407" s="9" t="s">
        <v>45</v>
      </c>
      <c r="C3407" s="11">
        <v>5454.85</v>
      </c>
      <c r="D3407" s="9">
        <v>60</v>
      </c>
      <c r="E3407" s="12" t="s">
        <v>993</v>
      </c>
      <c r="F3407" s="9">
        <v>0</v>
      </c>
      <c r="G3407" s="9">
        <v>14</v>
      </c>
      <c r="H3407" s="13">
        <v>0.3014</v>
      </c>
      <c r="I3407" s="9" t="s">
        <v>11</v>
      </c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</row>
    <row r="3408" spans="1:27" ht="12.75">
      <c r="A3408" s="10">
        <v>45750</v>
      </c>
      <c r="B3408" s="9" t="s">
        <v>9</v>
      </c>
      <c r="C3408" s="11">
        <v>3855.81</v>
      </c>
      <c r="D3408" s="9">
        <v>43</v>
      </c>
      <c r="E3408" s="12" t="s">
        <v>533</v>
      </c>
      <c r="F3408" s="9">
        <v>2</v>
      </c>
      <c r="G3408" s="9">
        <v>8.75</v>
      </c>
      <c r="H3408" s="13">
        <v>0.30180000000000001</v>
      </c>
      <c r="I3408" s="9" t="s">
        <v>11</v>
      </c>
      <c r="J3408" s="10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</row>
    <row r="3409" spans="1:27" ht="12.75">
      <c r="A3409" s="10">
        <v>45750</v>
      </c>
      <c r="B3409" s="9" t="s">
        <v>12</v>
      </c>
      <c r="C3409" s="11">
        <v>4422.8999999999996</v>
      </c>
      <c r="D3409" s="9">
        <v>51</v>
      </c>
      <c r="E3409" s="12" t="s">
        <v>1223</v>
      </c>
      <c r="F3409" s="9">
        <v>0</v>
      </c>
      <c r="G3409" s="9">
        <v>9.75</v>
      </c>
      <c r="H3409" s="13">
        <v>0.31019999999999998</v>
      </c>
      <c r="I3409" s="9" t="s">
        <v>11</v>
      </c>
      <c r="J3409" s="10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</row>
    <row r="3410" spans="1:27" ht="12.75">
      <c r="A3410" s="10">
        <v>45750</v>
      </c>
      <c r="B3410" s="9" t="s">
        <v>43</v>
      </c>
      <c r="C3410" s="11">
        <v>5479.81</v>
      </c>
      <c r="D3410" s="9">
        <v>65</v>
      </c>
      <c r="E3410" s="12" t="s">
        <v>1224</v>
      </c>
      <c r="F3410" s="9">
        <v>2</v>
      </c>
      <c r="G3410" s="9">
        <v>10.4</v>
      </c>
      <c r="H3410" s="13">
        <v>0.33610000000000001</v>
      </c>
      <c r="I3410" s="9" t="s">
        <v>11</v>
      </c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</row>
    <row r="3411" spans="1:27" ht="12.75">
      <c r="A3411" s="10">
        <v>45750</v>
      </c>
      <c r="B3411" s="9" t="s">
        <v>286</v>
      </c>
      <c r="C3411" s="11">
        <v>3405.11</v>
      </c>
      <c r="D3411" s="9"/>
      <c r="E3411" s="12" t="s">
        <v>1194</v>
      </c>
      <c r="F3411" s="9">
        <v>3</v>
      </c>
      <c r="G3411" s="9">
        <v>16</v>
      </c>
      <c r="H3411" s="13"/>
      <c r="I3411" s="9" t="s">
        <v>11</v>
      </c>
      <c r="J3411" s="10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</row>
    <row r="3412" spans="1:27" ht="12.75">
      <c r="A3412" s="10">
        <v>45751</v>
      </c>
      <c r="B3412" s="9" t="s">
        <v>286</v>
      </c>
      <c r="C3412" s="11">
        <v>7382.32</v>
      </c>
      <c r="D3412" s="9">
        <v>83</v>
      </c>
      <c r="E3412" s="12" t="s">
        <v>1225</v>
      </c>
      <c r="F3412" s="9">
        <v>26</v>
      </c>
      <c r="G3412" s="9">
        <v>18</v>
      </c>
      <c r="H3412" s="13">
        <v>0.24640000000000001</v>
      </c>
      <c r="I3412" s="9" t="s">
        <v>11</v>
      </c>
      <c r="J3412" s="10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</row>
    <row r="3413" spans="1:27" ht="12.75">
      <c r="A3413" s="10">
        <v>45751</v>
      </c>
      <c r="B3413" s="9" t="s">
        <v>17</v>
      </c>
      <c r="C3413" s="11">
        <v>15597.54</v>
      </c>
      <c r="D3413" s="9">
        <v>149</v>
      </c>
      <c r="E3413" s="12" t="s">
        <v>435</v>
      </c>
      <c r="F3413" s="9">
        <v>7</v>
      </c>
      <c r="G3413" s="9">
        <v>9.5</v>
      </c>
      <c r="H3413" s="13">
        <v>0.251</v>
      </c>
      <c r="I3413" s="9" t="s">
        <v>16</v>
      </c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</row>
    <row r="3414" spans="1:27" ht="12.75">
      <c r="A3414" s="10">
        <v>45751</v>
      </c>
      <c r="B3414" s="9" t="s">
        <v>21</v>
      </c>
      <c r="C3414" s="11">
        <v>16786.189999999999</v>
      </c>
      <c r="D3414" s="9">
        <v>151</v>
      </c>
      <c r="E3414" s="12" t="s">
        <v>1226</v>
      </c>
      <c r="F3414" s="9">
        <v>73</v>
      </c>
      <c r="G3414" s="9">
        <v>15</v>
      </c>
      <c r="H3414" s="13">
        <v>0.26590000000000003</v>
      </c>
      <c r="I3414" s="9" t="s">
        <v>11</v>
      </c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</row>
    <row r="3415" spans="1:27" ht="12.75">
      <c r="A3415" s="10">
        <v>45751</v>
      </c>
      <c r="B3415" s="9" t="s">
        <v>12</v>
      </c>
      <c r="C3415" s="11">
        <v>11262.15</v>
      </c>
      <c r="D3415" s="9">
        <v>106</v>
      </c>
      <c r="E3415" s="12" t="s">
        <v>1227</v>
      </c>
      <c r="F3415" s="9">
        <v>31</v>
      </c>
      <c r="G3415" s="9">
        <v>15.33</v>
      </c>
      <c r="H3415" s="13">
        <v>0.27679999999999999</v>
      </c>
      <c r="I3415" s="9" t="s">
        <v>11</v>
      </c>
      <c r="J3415" s="10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</row>
    <row r="3416" spans="1:27" ht="12.75">
      <c r="A3416" s="10">
        <v>45751</v>
      </c>
      <c r="B3416" s="9" t="s">
        <v>289</v>
      </c>
      <c r="C3416" s="11">
        <v>10383.799999999999</v>
      </c>
      <c r="D3416" s="9">
        <v>107</v>
      </c>
      <c r="E3416" s="12" t="s">
        <v>1228</v>
      </c>
      <c r="F3416" s="9">
        <v>24</v>
      </c>
      <c r="G3416" s="9">
        <v>15.33</v>
      </c>
      <c r="H3416" s="13">
        <v>0.28449999999999998</v>
      </c>
      <c r="I3416" s="9" t="s">
        <v>11</v>
      </c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</row>
    <row r="3417" spans="1:27" ht="12.75">
      <c r="A3417" s="10">
        <v>45751</v>
      </c>
      <c r="B3417" s="9" t="s">
        <v>45</v>
      </c>
      <c r="C3417" s="11">
        <v>14803.45</v>
      </c>
      <c r="D3417" s="9">
        <v>151</v>
      </c>
      <c r="E3417" s="12" t="s">
        <v>1229</v>
      </c>
      <c r="F3417" s="9">
        <v>44</v>
      </c>
      <c r="G3417" s="9">
        <v>18.57</v>
      </c>
      <c r="H3417" s="13">
        <v>0.29389999999999999</v>
      </c>
      <c r="I3417" s="9" t="s">
        <v>11</v>
      </c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</row>
    <row r="3418" spans="1:27" ht="12.75">
      <c r="A3418" s="10">
        <v>45751</v>
      </c>
      <c r="B3418" s="9" t="s">
        <v>19</v>
      </c>
      <c r="C3418" s="11">
        <v>8150.35</v>
      </c>
      <c r="D3418" s="9">
        <v>94</v>
      </c>
      <c r="E3418" s="12" t="s">
        <v>465</v>
      </c>
      <c r="F3418" s="9">
        <v>0</v>
      </c>
      <c r="G3418" s="9">
        <v>8.25</v>
      </c>
      <c r="H3418" s="13">
        <v>0.2984</v>
      </c>
      <c r="I3418" s="9" t="s">
        <v>16</v>
      </c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</row>
    <row r="3419" spans="1:27" ht="12.75">
      <c r="A3419" s="10">
        <v>45751</v>
      </c>
      <c r="B3419" s="9" t="s">
        <v>9</v>
      </c>
      <c r="C3419" s="11">
        <v>5790.64</v>
      </c>
      <c r="D3419" s="9">
        <v>59</v>
      </c>
      <c r="E3419" s="12" t="s">
        <v>1230</v>
      </c>
      <c r="F3419" s="9">
        <v>6</v>
      </c>
      <c r="G3419" s="9">
        <v>10</v>
      </c>
      <c r="H3419" s="13">
        <v>0.3029</v>
      </c>
      <c r="I3419" s="9" t="s">
        <v>11</v>
      </c>
      <c r="J3419" s="10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</row>
    <row r="3420" spans="1:27" ht="12.75">
      <c r="A3420" s="10">
        <v>45751</v>
      </c>
      <c r="B3420" s="9" t="s">
        <v>43</v>
      </c>
      <c r="C3420" s="11">
        <v>11463.71</v>
      </c>
      <c r="D3420" s="9">
        <v>135</v>
      </c>
      <c r="E3420" s="12" t="s">
        <v>543</v>
      </c>
      <c r="F3420" s="9">
        <v>3</v>
      </c>
      <c r="G3420" s="9">
        <v>13.87</v>
      </c>
      <c r="H3420" s="13">
        <v>0.32850000000000001</v>
      </c>
      <c r="I3420" s="9" t="s">
        <v>11</v>
      </c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</row>
    <row r="3421" spans="1:27" ht="12.75">
      <c r="A3421" s="10">
        <v>45751</v>
      </c>
      <c r="B3421" s="9" t="s">
        <v>14</v>
      </c>
      <c r="C3421" s="11">
        <v>0</v>
      </c>
      <c r="D3421" s="9">
        <v>0</v>
      </c>
      <c r="E3421" s="12"/>
      <c r="F3421" s="9">
        <v>0</v>
      </c>
      <c r="G3421" s="9"/>
      <c r="H3421" s="13"/>
      <c r="I3421" s="9" t="s">
        <v>16</v>
      </c>
      <c r="J3421" s="10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</row>
    <row r="3422" spans="1:27" ht="12.75">
      <c r="A3422" s="10">
        <v>45752</v>
      </c>
      <c r="B3422" s="9" t="s">
        <v>289</v>
      </c>
      <c r="C3422" s="11">
        <v>10756.05</v>
      </c>
      <c r="D3422" s="9">
        <v>120</v>
      </c>
      <c r="E3422" s="12" t="s">
        <v>1231</v>
      </c>
      <c r="F3422" s="9">
        <v>10</v>
      </c>
      <c r="G3422" s="9">
        <v>9</v>
      </c>
      <c r="H3422" s="13">
        <v>0.24060000000000001</v>
      </c>
      <c r="I3422" s="9" t="s">
        <v>11</v>
      </c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</row>
    <row r="3423" spans="1:27" ht="12.75">
      <c r="A3423" s="10">
        <v>45752</v>
      </c>
      <c r="B3423" s="9" t="s">
        <v>21</v>
      </c>
      <c r="C3423" s="11">
        <v>13326.15</v>
      </c>
      <c r="D3423" s="28">
        <v>138</v>
      </c>
      <c r="E3423" s="12" t="s">
        <v>359</v>
      </c>
      <c r="F3423" s="9">
        <v>12</v>
      </c>
      <c r="G3423" s="9">
        <v>14</v>
      </c>
      <c r="H3423" s="13">
        <v>0.2626</v>
      </c>
      <c r="I3423" s="9" t="s">
        <v>11</v>
      </c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</row>
    <row r="3424" spans="1:27" ht="12.75">
      <c r="A3424" s="10">
        <v>45752</v>
      </c>
      <c r="B3424" s="9" t="s">
        <v>19</v>
      </c>
      <c r="C3424" s="11">
        <v>9012.23</v>
      </c>
      <c r="D3424" s="9">
        <v>99</v>
      </c>
      <c r="E3424" s="12" t="s">
        <v>1232</v>
      </c>
      <c r="F3424" s="9">
        <v>44</v>
      </c>
      <c r="G3424" s="9">
        <v>10</v>
      </c>
      <c r="H3424" s="13">
        <v>0.26640000000000003</v>
      </c>
      <c r="I3424" s="9" t="s">
        <v>16</v>
      </c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</row>
    <row r="3425" spans="1:27" ht="12.75">
      <c r="A3425" s="10">
        <v>45752</v>
      </c>
      <c r="B3425" s="9" t="s">
        <v>286</v>
      </c>
      <c r="C3425" s="11">
        <v>5336.59</v>
      </c>
      <c r="D3425" s="9">
        <v>59</v>
      </c>
      <c r="E3425" s="12" t="s">
        <v>1233</v>
      </c>
      <c r="F3425" s="9">
        <v>15</v>
      </c>
      <c r="G3425" s="9">
        <v>13.67</v>
      </c>
      <c r="H3425" s="13">
        <v>0.26879999999999998</v>
      </c>
      <c r="I3425" s="9" t="s">
        <v>11</v>
      </c>
      <c r="J3425" s="10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</row>
    <row r="3426" spans="1:27" ht="12.75">
      <c r="A3426" s="10">
        <v>45752</v>
      </c>
      <c r="B3426" s="9" t="s">
        <v>12</v>
      </c>
      <c r="C3426" s="11">
        <v>6003.81</v>
      </c>
      <c r="D3426" s="9">
        <v>65</v>
      </c>
      <c r="E3426" s="12" t="s">
        <v>1012</v>
      </c>
      <c r="F3426" s="9">
        <v>0</v>
      </c>
      <c r="G3426" s="9">
        <v>10.199999999999999</v>
      </c>
      <c r="H3426" s="13">
        <v>0.27239999999999998</v>
      </c>
      <c r="I3426" s="9" t="s">
        <v>11</v>
      </c>
      <c r="J3426" s="10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</row>
    <row r="3427" spans="1:27" ht="12.75">
      <c r="A3427" s="10">
        <v>45752</v>
      </c>
      <c r="B3427" s="9" t="s">
        <v>9</v>
      </c>
      <c r="C3427" s="11">
        <v>11126.79</v>
      </c>
      <c r="D3427" s="9">
        <v>109</v>
      </c>
      <c r="E3427" s="12" t="s">
        <v>246</v>
      </c>
      <c r="F3427" s="9">
        <v>15</v>
      </c>
      <c r="G3427" s="9">
        <v>23.5</v>
      </c>
      <c r="H3427" s="13">
        <v>0.28220000000000001</v>
      </c>
      <c r="I3427" s="9" t="s">
        <v>11</v>
      </c>
      <c r="J3427" s="10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</row>
    <row r="3428" spans="1:27" ht="12.75">
      <c r="A3428" s="10">
        <v>45752</v>
      </c>
      <c r="B3428" s="9" t="s">
        <v>17</v>
      </c>
      <c r="C3428" s="11">
        <v>7718.04</v>
      </c>
      <c r="D3428" s="9">
        <v>76</v>
      </c>
      <c r="E3428" s="12" t="s">
        <v>1234</v>
      </c>
      <c r="F3428" s="9">
        <v>25</v>
      </c>
      <c r="G3428" s="9">
        <v>8.14</v>
      </c>
      <c r="H3428" s="13">
        <v>0.28439999999999999</v>
      </c>
      <c r="I3428" s="9" t="s">
        <v>16</v>
      </c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</row>
    <row r="3429" spans="1:27" ht="12.75">
      <c r="A3429" s="10">
        <v>45752</v>
      </c>
      <c r="B3429" s="9" t="s">
        <v>14</v>
      </c>
      <c r="C3429" s="11">
        <v>9084.6</v>
      </c>
      <c r="D3429" s="9">
        <v>88</v>
      </c>
      <c r="E3429" s="12" t="s">
        <v>1235</v>
      </c>
      <c r="F3429" s="9">
        <v>50</v>
      </c>
      <c r="G3429" s="9">
        <v>11.8</v>
      </c>
      <c r="H3429" s="13">
        <v>0.2944</v>
      </c>
      <c r="I3429" s="9" t="s">
        <v>16</v>
      </c>
      <c r="J3429" s="10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</row>
    <row r="3430" spans="1:27" ht="12.75">
      <c r="A3430" s="10">
        <v>45752</v>
      </c>
      <c r="B3430" s="9" t="s">
        <v>45</v>
      </c>
      <c r="C3430" s="11">
        <v>7355.15</v>
      </c>
      <c r="D3430" s="9">
        <v>87</v>
      </c>
      <c r="E3430" s="12" t="s">
        <v>1236</v>
      </c>
      <c r="F3430" s="9">
        <v>0</v>
      </c>
      <c r="G3430" s="9">
        <v>12.83</v>
      </c>
      <c r="H3430" s="13">
        <v>0.29799999999999999</v>
      </c>
      <c r="I3430" s="9" t="s">
        <v>11</v>
      </c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</row>
    <row r="3431" spans="1:27" ht="12.75">
      <c r="A3431" s="10">
        <v>45752</v>
      </c>
      <c r="B3431" s="9" t="s">
        <v>43</v>
      </c>
      <c r="C3431" s="11">
        <v>13670.66</v>
      </c>
      <c r="D3431" s="9">
        <v>138</v>
      </c>
      <c r="E3431" s="12" t="s">
        <v>454</v>
      </c>
      <c r="F3431" s="9">
        <v>9</v>
      </c>
      <c r="G3431" s="9">
        <v>16.28</v>
      </c>
      <c r="H3431" s="13">
        <v>0.3014</v>
      </c>
      <c r="I3431" s="9" t="s">
        <v>11</v>
      </c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</row>
    <row r="3432" spans="1:27" ht="12.75">
      <c r="A3432" s="10">
        <v>45753</v>
      </c>
      <c r="B3432" s="9" t="s">
        <v>17</v>
      </c>
      <c r="C3432" s="11">
        <v>9315.82</v>
      </c>
      <c r="D3432" s="9">
        <v>100</v>
      </c>
      <c r="E3432" s="12" t="s">
        <v>709</v>
      </c>
      <c r="F3432" s="9">
        <v>3</v>
      </c>
      <c r="G3432" s="9">
        <v>10.37</v>
      </c>
      <c r="H3432" s="13">
        <v>0.21340000000000001</v>
      </c>
      <c r="I3432" s="9" t="s">
        <v>16</v>
      </c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</row>
    <row r="3433" spans="1:27" ht="12.75">
      <c r="A3433" s="10">
        <v>45753</v>
      </c>
      <c r="B3433" s="9" t="s">
        <v>21</v>
      </c>
      <c r="C3433" s="11">
        <v>11377.47</v>
      </c>
      <c r="D3433" s="9">
        <v>117</v>
      </c>
      <c r="E3433" s="12" t="s">
        <v>1237</v>
      </c>
      <c r="F3433" s="9">
        <v>18</v>
      </c>
      <c r="G3433" s="9">
        <v>11.89</v>
      </c>
      <c r="H3433" s="13">
        <v>0.2505</v>
      </c>
      <c r="I3433" s="9" t="s">
        <v>11</v>
      </c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</row>
    <row r="3434" spans="1:27" ht="12.75">
      <c r="A3434" s="10">
        <v>45753</v>
      </c>
      <c r="B3434" s="9" t="s">
        <v>286</v>
      </c>
      <c r="C3434" s="11">
        <v>5687.11</v>
      </c>
      <c r="D3434" s="9">
        <v>56</v>
      </c>
      <c r="E3434" s="12" t="s">
        <v>1238</v>
      </c>
      <c r="F3434" s="9">
        <v>7</v>
      </c>
      <c r="G3434" s="9">
        <v>11.5</v>
      </c>
      <c r="H3434" s="13">
        <v>0.2626</v>
      </c>
      <c r="I3434" s="9" t="s">
        <v>11</v>
      </c>
      <c r="J3434" s="10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</row>
    <row r="3435" spans="1:27" ht="12.75">
      <c r="A3435" s="10">
        <v>45753</v>
      </c>
      <c r="B3435" s="9" t="s">
        <v>19</v>
      </c>
      <c r="C3435" s="11">
        <v>8523.24</v>
      </c>
      <c r="D3435" s="9">
        <v>102</v>
      </c>
      <c r="E3435" s="12" t="s">
        <v>1239</v>
      </c>
      <c r="F3435" s="9">
        <v>34</v>
      </c>
      <c r="G3435" s="9">
        <v>11</v>
      </c>
      <c r="H3435" s="13">
        <v>0.26469999999999999</v>
      </c>
      <c r="I3435" s="9" t="s">
        <v>16</v>
      </c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</row>
    <row r="3436" spans="1:27" ht="12.75">
      <c r="A3436" s="10">
        <v>45753</v>
      </c>
      <c r="B3436" s="9" t="s">
        <v>12</v>
      </c>
      <c r="C3436" s="11">
        <v>5733.3</v>
      </c>
      <c r="D3436" s="9">
        <v>65</v>
      </c>
      <c r="E3436" s="12" t="s">
        <v>1201</v>
      </c>
      <c r="F3436" s="9">
        <v>0</v>
      </c>
      <c r="G3436" s="9">
        <v>13</v>
      </c>
      <c r="H3436" s="13">
        <v>0.2661</v>
      </c>
      <c r="I3436" s="9" t="s">
        <v>11</v>
      </c>
      <c r="J3436" s="10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</row>
    <row r="3437" spans="1:27" ht="12.75">
      <c r="A3437" s="10">
        <v>45753</v>
      </c>
      <c r="B3437" s="9" t="s">
        <v>45</v>
      </c>
      <c r="C3437" s="11">
        <v>7355.15</v>
      </c>
      <c r="D3437" s="9">
        <v>87</v>
      </c>
      <c r="E3437" s="12" t="s">
        <v>1236</v>
      </c>
      <c r="F3437" s="9">
        <v>0</v>
      </c>
      <c r="G3437" s="9">
        <v>12.83</v>
      </c>
      <c r="H3437" s="13">
        <v>0.27310000000000001</v>
      </c>
      <c r="I3437" s="9" t="s">
        <v>11</v>
      </c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</row>
    <row r="3438" spans="1:27" ht="12.75">
      <c r="A3438" s="10">
        <v>45753</v>
      </c>
      <c r="B3438" s="9" t="s">
        <v>14</v>
      </c>
      <c r="C3438" s="11">
        <v>11614.22</v>
      </c>
      <c r="D3438" s="9">
        <v>127</v>
      </c>
      <c r="E3438" s="12" t="s">
        <v>1240</v>
      </c>
      <c r="F3438" s="9">
        <v>68</v>
      </c>
      <c r="G3438" s="9">
        <v>19.2</v>
      </c>
      <c r="H3438" s="13">
        <v>0.28210000000000002</v>
      </c>
      <c r="I3438" s="9" t="s">
        <v>16</v>
      </c>
      <c r="J3438" s="10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</row>
    <row r="3439" spans="1:27" ht="12.75">
      <c r="A3439" s="10">
        <v>45753</v>
      </c>
      <c r="B3439" s="9" t="s">
        <v>9</v>
      </c>
      <c r="C3439" s="11">
        <v>7391.01</v>
      </c>
      <c r="D3439" s="9">
        <v>70</v>
      </c>
      <c r="E3439" s="12" t="s">
        <v>1241</v>
      </c>
      <c r="F3439" s="9">
        <v>3</v>
      </c>
      <c r="G3439" s="9">
        <v>12.75</v>
      </c>
      <c r="H3439" s="13">
        <v>0.2878</v>
      </c>
      <c r="I3439" s="9" t="s">
        <v>11</v>
      </c>
      <c r="J3439" s="10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</row>
    <row r="3440" spans="1:27" ht="12.75">
      <c r="A3440" s="10">
        <v>45753</v>
      </c>
      <c r="B3440" s="9" t="s">
        <v>43</v>
      </c>
      <c r="C3440" s="11">
        <v>5978.47</v>
      </c>
      <c r="D3440" s="9">
        <v>67</v>
      </c>
      <c r="E3440" s="12" t="s">
        <v>173</v>
      </c>
      <c r="F3440" s="9">
        <v>0</v>
      </c>
      <c r="G3440" s="9">
        <v>7.8</v>
      </c>
      <c r="H3440" s="13">
        <v>0.30030000000000001</v>
      </c>
      <c r="I3440" s="9" t="s">
        <v>11</v>
      </c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</row>
    <row r="3441" spans="1:27" ht="12.75">
      <c r="A3441" s="10">
        <v>45753</v>
      </c>
      <c r="B3441" s="9" t="s">
        <v>289</v>
      </c>
      <c r="C3441" s="11">
        <v>6150.56</v>
      </c>
      <c r="D3441" s="9">
        <v>67</v>
      </c>
      <c r="E3441" s="12" t="s">
        <v>1242</v>
      </c>
      <c r="F3441" s="9">
        <v>0</v>
      </c>
      <c r="G3441" s="9">
        <v>14.25</v>
      </c>
      <c r="H3441" s="13"/>
      <c r="I3441" s="9" t="s">
        <v>11</v>
      </c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</row>
    <row r="3442" spans="1:27" ht="12.75">
      <c r="A3442" s="10">
        <v>45754</v>
      </c>
      <c r="B3442" s="9" t="s">
        <v>289</v>
      </c>
      <c r="C3442" s="11">
        <v>3257.88</v>
      </c>
      <c r="D3442" s="9">
        <v>37</v>
      </c>
      <c r="E3442" s="12" t="s">
        <v>1243</v>
      </c>
      <c r="F3442" s="9">
        <v>0</v>
      </c>
      <c r="G3442" s="9">
        <v>8.5</v>
      </c>
      <c r="H3442" s="13">
        <v>0.26440000000000002</v>
      </c>
      <c r="I3442" s="9" t="s">
        <v>11</v>
      </c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</row>
    <row r="3443" spans="1:27" ht="12.75">
      <c r="A3443" s="10">
        <v>45754</v>
      </c>
      <c r="B3443" s="9" t="s">
        <v>17</v>
      </c>
      <c r="C3443" s="11">
        <v>5005.34</v>
      </c>
      <c r="D3443" s="9">
        <v>63</v>
      </c>
      <c r="E3443" s="12" t="s">
        <v>929</v>
      </c>
      <c r="F3443" s="9">
        <v>1</v>
      </c>
      <c r="G3443" s="9">
        <v>13.75</v>
      </c>
      <c r="H3443" s="13">
        <v>0.26519999999999999</v>
      </c>
      <c r="I3443" s="9" t="s">
        <v>16</v>
      </c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</row>
    <row r="3444" spans="1:27" ht="12.75">
      <c r="A3444" s="10">
        <v>45754</v>
      </c>
      <c r="B3444" s="9" t="s">
        <v>21</v>
      </c>
      <c r="C3444" s="11">
        <v>4610.7299999999996</v>
      </c>
      <c r="D3444" s="9">
        <v>52</v>
      </c>
      <c r="E3444" s="12" t="s">
        <v>1243</v>
      </c>
      <c r="F3444" s="9">
        <v>0</v>
      </c>
      <c r="G3444" s="9">
        <v>12</v>
      </c>
      <c r="H3444" s="13">
        <v>0.28110000000000002</v>
      </c>
      <c r="I3444" s="9" t="s">
        <v>11</v>
      </c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</row>
    <row r="3445" spans="1:27" ht="12.75">
      <c r="A3445" s="10">
        <v>45754</v>
      </c>
      <c r="B3445" s="9" t="s">
        <v>19</v>
      </c>
      <c r="C3445" s="11">
        <v>3028.06</v>
      </c>
      <c r="D3445" s="9">
        <v>40</v>
      </c>
      <c r="E3445" s="12" t="s">
        <v>903</v>
      </c>
      <c r="F3445" s="9">
        <v>2</v>
      </c>
      <c r="G3445" s="9">
        <v>9.66</v>
      </c>
      <c r="H3445" s="13">
        <v>0.28539999999999999</v>
      </c>
      <c r="I3445" s="9" t="s">
        <v>16</v>
      </c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</row>
    <row r="3446" spans="1:27" ht="12.75">
      <c r="A3446" s="10">
        <v>45754</v>
      </c>
      <c r="B3446" s="9" t="s">
        <v>12</v>
      </c>
      <c r="C3446" s="11">
        <v>1714.68</v>
      </c>
      <c r="D3446" s="9">
        <v>22</v>
      </c>
      <c r="E3446" s="12" t="s">
        <v>880</v>
      </c>
      <c r="F3446" s="9">
        <v>1</v>
      </c>
      <c r="G3446" s="9">
        <v>7</v>
      </c>
      <c r="H3446" s="13">
        <v>0.29349999999999998</v>
      </c>
      <c r="I3446" s="9" t="s">
        <v>11</v>
      </c>
      <c r="J3446" s="10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</row>
    <row r="3447" spans="1:27" ht="12.75">
      <c r="A3447" s="10">
        <v>45754</v>
      </c>
      <c r="B3447" s="9" t="s">
        <v>14</v>
      </c>
      <c r="C3447" s="11">
        <v>3154.4</v>
      </c>
      <c r="D3447" s="9">
        <v>37</v>
      </c>
      <c r="E3447" s="12" t="s">
        <v>1244</v>
      </c>
      <c r="F3447" s="9">
        <v>8</v>
      </c>
      <c r="G3447" s="9">
        <v>11</v>
      </c>
      <c r="H3447" s="13">
        <v>0.2964</v>
      </c>
      <c r="I3447" s="9" t="s">
        <v>16</v>
      </c>
      <c r="J3447" s="10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</row>
    <row r="3448" spans="1:27" ht="12.75">
      <c r="A3448" s="10">
        <v>45754</v>
      </c>
      <c r="B3448" s="9" t="s">
        <v>43</v>
      </c>
      <c r="C3448" s="11">
        <v>3418.48</v>
      </c>
      <c r="D3448" s="9">
        <v>43</v>
      </c>
      <c r="E3448" s="12" t="s">
        <v>553</v>
      </c>
      <c r="F3448" s="9">
        <v>0</v>
      </c>
      <c r="G3448" s="9">
        <v>12</v>
      </c>
      <c r="H3448" s="13">
        <v>0.33779999999999999</v>
      </c>
      <c r="I3448" s="9" t="s">
        <v>11</v>
      </c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</row>
    <row r="3449" spans="1:27" ht="12.75">
      <c r="A3449" s="10">
        <v>45754</v>
      </c>
      <c r="B3449" s="9" t="s">
        <v>45</v>
      </c>
      <c r="C3449" s="11">
        <v>3312.18</v>
      </c>
      <c r="D3449" s="9">
        <v>38</v>
      </c>
      <c r="E3449" s="12" t="s">
        <v>44</v>
      </c>
      <c r="F3449" s="9">
        <v>0</v>
      </c>
      <c r="G3449" s="9">
        <v>12.66</v>
      </c>
      <c r="H3449" s="13">
        <v>0.35420000000000001</v>
      </c>
      <c r="I3449" s="9" t="s">
        <v>11</v>
      </c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</row>
    <row r="3450" spans="1:27" ht="12.75">
      <c r="A3450" s="10">
        <v>45754</v>
      </c>
      <c r="B3450" s="9" t="s">
        <v>9</v>
      </c>
      <c r="C3450" s="11">
        <v>3708.33</v>
      </c>
      <c r="D3450" s="9">
        <v>37</v>
      </c>
      <c r="E3450" s="12" t="s">
        <v>841</v>
      </c>
      <c r="F3450" s="9">
        <v>0</v>
      </c>
      <c r="G3450" s="9">
        <v>13</v>
      </c>
      <c r="H3450" s="13">
        <v>0.46920000000000001</v>
      </c>
      <c r="I3450" s="9" t="s">
        <v>11</v>
      </c>
      <c r="J3450" s="10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</row>
    <row r="3451" spans="1:27" ht="12.75">
      <c r="A3451" s="10">
        <v>45754</v>
      </c>
      <c r="B3451" s="9" t="s">
        <v>286</v>
      </c>
      <c r="C3451" s="11">
        <v>2526.31</v>
      </c>
      <c r="D3451" s="9">
        <v>29</v>
      </c>
      <c r="E3451" s="12" t="s">
        <v>611</v>
      </c>
      <c r="F3451" s="9">
        <v>1</v>
      </c>
      <c r="G3451" s="9">
        <v>9</v>
      </c>
      <c r="H3451" s="13"/>
      <c r="I3451" s="9" t="s">
        <v>11</v>
      </c>
      <c r="J3451" s="10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</row>
    <row r="3452" spans="1:27" ht="12.75">
      <c r="A3452" s="10">
        <v>45755</v>
      </c>
      <c r="B3452" s="9" t="s">
        <v>14</v>
      </c>
      <c r="C3452" s="11">
        <v>5003.53</v>
      </c>
      <c r="D3452" s="9">
        <v>56</v>
      </c>
      <c r="E3452" s="12" t="s">
        <v>673</v>
      </c>
      <c r="F3452" s="9">
        <v>2</v>
      </c>
      <c r="G3452" s="9">
        <v>10</v>
      </c>
      <c r="H3452" s="13">
        <v>0.26190000000000002</v>
      </c>
      <c r="I3452" s="9" t="s">
        <v>16</v>
      </c>
      <c r="J3452" s="10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</row>
    <row r="3453" spans="1:27" ht="12.75">
      <c r="A3453" s="10">
        <v>45755</v>
      </c>
      <c r="B3453" s="9" t="s">
        <v>17</v>
      </c>
      <c r="C3453" s="11">
        <v>6709.68</v>
      </c>
      <c r="D3453" s="9">
        <v>75</v>
      </c>
      <c r="E3453" s="12" t="s">
        <v>1245</v>
      </c>
      <c r="F3453" s="9">
        <v>5</v>
      </c>
      <c r="G3453" s="9">
        <v>12.25</v>
      </c>
      <c r="H3453" s="13">
        <v>0.30049999999999999</v>
      </c>
      <c r="I3453" s="9" t="s">
        <v>16</v>
      </c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</row>
    <row r="3454" spans="1:27" ht="12.75">
      <c r="A3454" s="10">
        <v>45755</v>
      </c>
      <c r="B3454" s="9" t="s">
        <v>19</v>
      </c>
      <c r="C3454" s="11">
        <v>3425.39</v>
      </c>
      <c r="D3454" s="9">
        <v>37</v>
      </c>
      <c r="E3454" s="12" t="s">
        <v>543</v>
      </c>
      <c r="F3454" s="9">
        <v>1</v>
      </c>
      <c r="G3454" s="9">
        <v>6.25</v>
      </c>
      <c r="H3454" s="13">
        <v>0.30199999999999999</v>
      </c>
      <c r="I3454" s="9" t="s">
        <v>16</v>
      </c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</row>
    <row r="3455" spans="1:27" ht="12.75">
      <c r="A3455" s="10">
        <v>45755</v>
      </c>
      <c r="B3455" s="9" t="s">
        <v>9</v>
      </c>
      <c r="C3455" s="11">
        <v>4765.3999999999996</v>
      </c>
      <c r="D3455" s="9">
        <v>52</v>
      </c>
      <c r="E3455" s="12" t="s">
        <v>1246</v>
      </c>
      <c r="F3455" s="9">
        <v>0</v>
      </c>
      <c r="G3455" s="9">
        <v>11.67</v>
      </c>
      <c r="H3455" s="13">
        <v>0.30570000000000003</v>
      </c>
      <c r="I3455" s="9" t="s">
        <v>11</v>
      </c>
      <c r="J3455" s="10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</row>
    <row r="3456" spans="1:27" ht="12.75">
      <c r="A3456" s="10">
        <v>45755</v>
      </c>
      <c r="B3456" s="9" t="s">
        <v>43</v>
      </c>
      <c r="C3456" s="11">
        <v>5517.16</v>
      </c>
      <c r="D3456" s="9">
        <v>59</v>
      </c>
      <c r="E3456" s="12" t="s">
        <v>550</v>
      </c>
      <c r="F3456" s="9">
        <v>0</v>
      </c>
      <c r="G3456" s="9">
        <v>10.75</v>
      </c>
      <c r="H3456" s="13">
        <v>0.30919999999999997</v>
      </c>
      <c r="I3456" s="9" t="s">
        <v>11</v>
      </c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</row>
    <row r="3457" spans="1:27" ht="12.75">
      <c r="A3457" s="10">
        <v>45755</v>
      </c>
      <c r="B3457" s="9" t="s">
        <v>12</v>
      </c>
      <c r="C3457" s="11">
        <v>4130.58</v>
      </c>
      <c r="D3457" s="9">
        <v>40</v>
      </c>
      <c r="E3457" s="12" t="s">
        <v>1059</v>
      </c>
      <c r="F3457" s="9">
        <v>2</v>
      </c>
      <c r="G3457" s="9">
        <v>13</v>
      </c>
      <c r="H3457" s="13">
        <v>0.3155</v>
      </c>
      <c r="I3457" s="9" t="s">
        <v>11</v>
      </c>
      <c r="J3457" s="10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</row>
    <row r="3458" spans="1:27" ht="12.75">
      <c r="A3458" s="10">
        <v>45755</v>
      </c>
      <c r="B3458" s="9" t="s">
        <v>21</v>
      </c>
      <c r="C3458" s="11">
        <v>6003.03</v>
      </c>
      <c r="D3458" s="9">
        <v>72</v>
      </c>
      <c r="E3458" s="12" t="s">
        <v>1247</v>
      </c>
      <c r="F3458" s="9">
        <v>0</v>
      </c>
      <c r="G3458" s="9">
        <v>12</v>
      </c>
      <c r="H3458" s="13">
        <v>0.31890000000000002</v>
      </c>
      <c r="I3458" s="9" t="s">
        <v>11</v>
      </c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</row>
    <row r="3459" spans="1:27" ht="12.75">
      <c r="A3459" s="10">
        <v>45755</v>
      </c>
      <c r="B3459" s="9" t="s">
        <v>45</v>
      </c>
      <c r="C3459" s="11">
        <v>3673.86</v>
      </c>
      <c r="D3459" s="9">
        <v>43</v>
      </c>
      <c r="E3459" s="12" t="s">
        <v>209</v>
      </c>
      <c r="F3459" s="9">
        <v>1</v>
      </c>
      <c r="G3459" s="9">
        <v>9.25</v>
      </c>
      <c r="H3459" s="13">
        <v>0.32550000000000001</v>
      </c>
      <c r="I3459" s="9" t="s">
        <v>11</v>
      </c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</row>
    <row r="3460" spans="1:27" ht="12.75">
      <c r="A3460" s="10">
        <v>45755</v>
      </c>
      <c r="B3460" s="9" t="s">
        <v>286</v>
      </c>
      <c r="C3460" s="11">
        <v>5733.13</v>
      </c>
      <c r="D3460" s="9">
        <v>63</v>
      </c>
      <c r="E3460" s="12" t="s">
        <v>1248</v>
      </c>
      <c r="F3460" s="9">
        <v>21</v>
      </c>
      <c r="G3460" s="9">
        <v>15.33</v>
      </c>
      <c r="H3460" s="13">
        <v>0.35110000000000002</v>
      </c>
      <c r="I3460" s="9" t="s">
        <v>11</v>
      </c>
      <c r="J3460" s="10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</row>
    <row r="3461" spans="1:27" ht="12.75">
      <c r="A3461" s="10">
        <v>45755</v>
      </c>
      <c r="B3461" s="9" t="s">
        <v>289</v>
      </c>
      <c r="C3461" s="11">
        <v>4637</v>
      </c>
      <c r="D3461" s="9">
        <v>45</v>
      </c>
      <c r="E3461" s="12" t="s">
        <v>871</v>
      </c>
      <c r="F3461" s="9">
        <v>2</v>
      </c>
      <c r="G3461" s="9">
        <v>11.34</v>
      </c>
      <c r="H3461" s="13">
        <v>0.37969999999999998</v>
      </c>
      <c r="I3461" s="9" t="s">
        <v>11</v>
      </c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</row>
    <row r="3462" spans="1:27" ht="12.75">
      <c r="A3462" s="10">
        <v>45756</v>
      </c>
      <c r="B3462" s="9" t="s">
        <v>286</v>
      </c>
      <c r="C3462" s="11">
        <v>4362.59</v>
      </c>
      <c r="D3462" s="9">
        <v>50</v>
      </c>
      <c r="E3462" s="12" t="s">
        <v>116</v>
      </c>
      <c r="F3462" s="9">
        <v>12</v>
      </c>
      <c r="G3462" s="9">
        <v>12.67</v>
      </c>
      <c r="H3462" s="13">
        <v>0.249</v>
      </c>
      <c r="I3462" s="9" t="s">
        <v>11</v>
      </c>
      <c r="J3462" s="10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</row>
    <row r="3463" spans="1:27" ht="12.75">
      <c r="A3463" s="10">
        <v>45756</v>
      </c>
      <c r="B3463" s="9" t="s">
        <v>14</v>
      </c>
      <c r="C3463" s="11">
        <v>3045.36</v>
      </c>
      <c r="D3463" s="9">
        <v>43</v>
      </c>
      <c r="E3463" s="12" t="s">
        <v>1249</v>
      </c>
      <c r="F3463" s="9">
        <v>5</v>
      </c>
      <c r="G3463" s="9">
        <v>10.33</v>
      </c>
      <c r="H3463" s="13">
        <v>0.26400000000000001</v>
      </c>
      <c r="I3463" s="9" t="s">
        <v>16</v>
      </c>
      <c r="J3463" s="10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</row>
    <row r="3464" spans="1:27" ht="12.75">
      <c r="A3464" s="10">
        <v>45756</v>
      </c>
      <c r="B3464" s="9" t="s">
        <v>45</v>
      </c>
      <c r="C3464" s="11">
        <v>3045.36</v>
      </c>
      <c r="D3464" s="9">
        <v>43</v>
      </c>
      <c r="E3464" s="12" t="s">
        <v>1249</v>
      </c>
      <c r="F3464" s="9">
        <v>5</v>
      </c>
      <c r="G3464" s="9">
        <v>10.33</v>
      </c>
      <c r="H3464" s="13">
        <v>0.26400000000000001</v>
      </c>
      <c r="I3464" s="9" t="s">
        <v>11</v>
      </c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</row>
    <row r="3465" spans="1:27" ht="12.75">
      <c r="A3465" s="10">
        <v>45756</v>
      </c>
      <c r="B3465" s="9" t="s">
        <v>19</v>
      </c>
      <c r="C3465" s="11">
        <v>3454.16</v>
      </c>
      <c r="D3465" s="9">
        <v>52</v>
      </c>
      <c r="E3465" s="12" t="s">
        <v>1213</v>
      </c>
      <c r="F3465" s="9">
        <v>2</v>
      </c>
      <c r="G3465" s="9">
        <v>9.5</v>
      </c>
      <c r="H3465" s="13">
        <v>0.28420000000000001</v>
      </c>
      <c r="I3465" s="9" t="s">
        <v>16</v>
      </c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</row>
    <row r="3466" spans="1:27" ht="12.75">
      <c r="A3466" s="10">
        <v>45756</v>
      </c>
      <c r="B3466" s="9" t="s">
        <v>21</v>
      </c>
      <c r="C3466" s="11">
        <v>5385.58</v>
      </c>
      <c r="D3466" s="9">
        <v>59</v>
      </c>
      <c r="E3466" s="12" t="s">
        <v>442</v>
      </c>
      <c r="F3466" s="9">
        <v>1</v>
      </c>
      <c r="G3466" s="9">
        <v>10</v>
      </c>
      <c r="H3466" s="13">
        <v>0.29149999999999998</v>
      </c>
      <c r="I3466" s="9" t="s">
        <v>11</v>
      </c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</row>
    <row r="3467" spans="1:27" ht="12.75">
      <c r="A3467" s="10">
        <v>45756</v>
      </c>
      <c r="B3467" s="9" t="s">
        <v>17</v>
      </c>
      <c r="C3467" s="11">
        <v>5381.12</v>
      </c>
      <c r="D3467" s="9">
        <v>61</v>
      </c>
      <c r="E3467" s="12" t="s">
        <v>820</v>
      </c>
      <c r="F3467" s="9">
        <v>1</v>
      </c>
      <c r="G3467" s="9">
        <v>9.6</v>
      </c>
      <c r="H3467" s="13">
        <v>0.29809999999999998</v>
      </c>
      <c r="I3467" s="9" t="s">
        <v>16</v>
      </c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</row>
    <row r="3468" spans="1:27" ht="12.75">
      <c r="A3468" s="10">
        <v>45756</v>
      </c>
      <c r="B3468" s="9" t="s">
        <v>9</v>
      </c>
      <c r="C3468" s="11">
        <v>3946.39</v>
      </c>
      <c r="D3468" s="9">
        <v>45</v>
      </c>
      <c r="E3468" s="12" t="s">
        <v>1250</v>
      </c>
      <c r="F3468" s="9">
        <v>0</v>
      </c>
      <c r="G3468" s="9">
        <v>11.33</v>
      </c>
      <c r="H3468" s="13">
        <v>0.30249999999999999</v>
      </c>
      <c r="I3468" s="9" t="s">
        <v>11</v>
      </c>
      <c r="J3468" s="10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</row>
    <row r="3469" spans="1:27" ht="12.75">
      <c r="A3469" s="10">
        <v>45756</v>
      </c>
      <c r="B3469" s="9" t="s">
        <v>12</v>
      </c>
      <c r="C3469" s="11">
        <v>3655.77</v>
      </c>
      <c r="D3469" s="9">
        <v>39</v>
      </c>
      <c r="E3469" s="12" t="s">
        <v>787</v>
      </c>
      <c r="F3469" s="9">
        <v>0</v>
      </c>
      <c r="G3469" s="9">
        <v>11</v>
      </c>
      <c r="H3469" s="13">
        <v>0.31790000000000002</v>
      </c>
      <c r="I3469" s="9" t="s">
        <v>11</v>
      </c>
      <c r="J3469" s="10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</row>
    <row r="3470" spans="1:27" ht="12.75">
      <c r="A3470" s="10">
        <v>45756</v>
      </c>
      <c r="B3470" s="9" t="s">
        <v>43</v>
      </c>
      <c r="C3470" s="11">
        <v>3145.32</v>
      </c>
      <c r="D3470" s="9">
        <v>41</v>
      </c>
      <c r="E3470" s="12" t="s">
        <v>549</v>
      </c>
      <c r="F3470" s="9">
        <v>0</v>
      </c>
      <c r="G3470" s="9">
        <v>9.66</v>
      </c>
      <c r="H3470" s="13">
        <v>0.32769999999999999</v>
      </c>
      <c r="I3470" s="9" t="s">
        <v>11</v>
      </c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</row>
    <row r="3471" spans="1:27" ht="12.75">
      <c r="A3471" s="10">
        <v>45756</v>
      </c>
      <c r="B3471" s="9" t="s">
        <v>289</v>
      </c>
      <c r="C3471" s="11">
        <v>6908.48</v>
      </c>
      <c r="D3471" s="9">
        <v>47</v>
      </c>
      <c r="E3471" s="12" t="s">
        <v>450</v>
      </c>
      <c r="F3471" s="9">
        <v>3</v>
      </c>
      <c r="G3471" s="9" t="s">
        <v>1251</v>
      </c>
      <c r="H3471" s="13"/>
      <c r="I3471" s="9" t="s">
        <v>11</v>
      </c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</row>
    <row r="3472" spans="1:27" ht="12.75">
      <c r="A3472" s="10">
        <v>45757</v>
      </c>
      <c r="B3472" s="9" t="s">
        <v>45</v>
      </c>
      <c r="C3472" s="11">
        <v>3738.26</v>
      </c>
      <c r="D3472" s="9">
        <v>45</v>
      </c>
      <c r="E3472" s="12" t="s">
        <v>615</v>
      </c>
      <c r="F3472" s="9">
        <v>0</v>
      </c>
      <c r="G3472" s="9">
        <v>9</v>
      </c>
      <c r="H3472" s="13">
        <v>0.20319999999999999</v>
      </c>
      <c r="I3472" s="9" t="s">
        <v>11</v>
      </c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</row>
    <row r="3473" spans="1:27" ht="12.75">
      <c r="A3473" s="10">
        <v>45757</v>
      </c>
      <c r="B3473" s="9" t="s">
        <v>14</v>
      </c>
      <c r="C3473" s="11">
        <v>7481.79</v>
      </c>
      <c r="D3473" s="9">
        <v>56</v>
      </c>
      <c r="E3473" s="12" t="s">
        <v>673</v>
      </c>
      <c r="F3473" s="9">
        <v>2</v>
      </c>
      <c r="G3473" s="9">
        <v>6.7</v>
      </c>
      <c r="H3473" s="13">
        <v>0.246</v>
      </c>
      <c r="I3473" s="9" t="s">
        <v>16</v>
      </c>
      <c r="J3473" s="10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</row>
    <row r="3474" spans="1:27" ht="12.75">
      <c r="A3474" s="10">
        <v>45757</v>
      </c>
      <c r="B3474" s="9" t="s">
        <v>19</v>
      </c>
      <c r="C3474" s="11">
        <v>6664.93</v>
      </c>
      <c r="D3474" s="9">
        <v>80</v>
      </c>
      <c r="E3474" s="12" t="s">
        <v>1252</v>
      </c>
      <c r="F3474" s="9">
        <v>6</v>
      </c>
      <c r="G3474" s="9">
        <v>7.1</v>
      </c>
      <c r="H3474" s="13">
        <v>0.25269999999999998</v>
      </c>
      <c r="I3474" s="9" t="s">
        <v>16</v>
      </c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</row>
    <row r="3475" spans="1:27" ht="12.75">
      <c r="A3475" s="10">
        <v>45757</v>
      </c>
      <c r="B3475" s="9" t="s">
        <v>17</v>
      </c>
      <c r="C3475" s="11">
        <v>5569.36</v>
      </c>
      <c r="D3475" s="9">
        <v>92</v>
      </c>
      <c r="E3475" s="12" t="s">
        <v>1253</v>
      </c>
      <c r="F3475" s="9">
        <v>2</v>
      </c>
      <c r="G3475" s="9">
        <v>10.3</v>
      </c>
      <c r="H3475" s="13">
        <v>0.28810000000000002</v>
      </c>
      <c r="I3475" s="9" t="s">
        <v>16</v>
      </c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</row>
    <row r="3476" spans="1:27" ht="12.75">
      <c r="A3476" s="10">
        <v>45757</v>
      </c>
      <c r="B3476" s="9" t="s">
        <v>21</v>
      </c>
      <c r="C3476" s="11">
        <v>5575.91</v>
      </c>
      <c r="D3476" s="9">
        <v>64</v>
      </c>
      <c r="E3476" s="12" t="s">
        <v>410</v>
      </c>
      <c r="F3476" s="9">
        <v>3</v>
      </c>
      <c r="G3476" s="9">
        <v>12.4</v>
      </c>
      <c r="H3476" s="13">
        <v>0.31009999999999999</v>
      </c>
      <c r="I3476" s="9" t="s">
        <v>11</v>
      </c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</row>
    <row r="3477" spans="1:27" ht="12.75">
      <c r="A3477" s="10">
        <v>45757</v>
      </c>
      <c r="B3477" s="9" t="s">
        <v>43</v>
      </c>
      <c r="C3477" s="11">
        <v>6337</v>
      </c>
      <c r="D3477" s="9">
        <v>65</v>
      </c>
      <c r="E3477" s="12" t="s">
        <v>529</v>
      </c>
      <c r="F3477" s="9">
        <v>2</v>
      </c>
      <c r="G3477" s="9">
        <v>16.66</v>
      </c>
      <c r="H3477" s="13">
        <v>0.3115</v>
      </c>
      <c r="I3477" s="9" t="s">
        <v>11</v>
      </c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</row>
    <row r="3478" spans="1:27" ht="12.75">
      <c r="A3478" s="10">
        <v>45757</v>
      </c>
      <c r="B3478" s="9" t="s">
        <v>12</v>
      </c>
      <c r="C3478" s="11">
        <v>4839.93</v>
      </c>
      <c r="D3478" s="9">
        <v>51</v>
      </c>
      <c r="E3478" s="12" t="s">
        <v>998</v>
      </c>
      <c r="F3478" s="9">
        <v>2</v>
      </c>
      <c r="G3478" s="9">
        <v>13</v>
      </c>
      <c r="H3478" s="13">
        <v>0.31559999999999999</v>
      </c>
      <c r="I3478" s="9" t="s">
        <v>11</v>
      </c>
      <c r="J3478" s="10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</row>
    <row r="3479" spans="1:27" ht="12.75">
      <c r="A3479" s="10">
        <v>45757</v>
      </c>
      <c r="B3479" s="9" t="s">
        <v>9</v>
      </c>
      <c r="C3479" s="11">
        <v>4205.87</v>
      </c>
      <c r="D3479" s="9">
        <v>48</v>
      </c>
      <c r="E3479" s="12" t="s">
        <v>1254</v>
      </c>
      <c r="F3479" s="9">
        <v>2</v>
      </c>
      <c r="G3479" s="9">
        <v>9</v>
      </c>
      <c r="H3479" s="13">
        <v>0.32529999999999998</v>
      </c>
      <c r="I3479" s="9" t="s">
        <v>11</v>
      </c>
      <c r="J3479" s="10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</row>
    <row r="3480" spans="1:27" ht="12.75">
      <c r="A3480" s="10">
        <v>45757</v>
      </c>
      <c r="B3480" s="9" t="s">
        <v>289</v>
      </c>
      <c r="C3480" s="11">
        <v>3968.09</v>
      </c>
      <c r="D3480" s="9">
        <v>41</v>
      </c>
      <c r="E3480" s="12" t="s">
        <v>698</v>
      </c>
      <c r="F3480" s="9">
        <v>0</v>
      </c>
      <c r="G3480" s="9">
        <v>9</v>
      </c>
      <c r="H3480" s="13">
        <v>0.37169999999999997</v>
      </c>
      <c r="I3480" s="9" t="s">
        <v>11</v>
      </c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</row>
    <row r="3481" spans="1:27" ht="12.75">
      <c r="A3481" s="10">
        <v>45757</v>
      </c>
      <c r="B3481" s="9" t="s">
        <v>286</v>
      </c>
      <c r="C3481" s="11">
        <v>4047.2</v>
      </c>
      <c r="D3481" s="9">
        <v>47</v>
      </c>
      <c r="E3481" s="12" t="s">
        <v>30</v>
      </c>
      <c r="F3481" s="9">
        <v>10</v>
      </c>
      <c r="G3481" s="9">
        <v>13.34</v>
      </c>
      <c r="H3481" s="13"/>
      <c r="I3481" s="9" t="s">
        <v>11</v>
      </c>
      <c r="J3481" s="10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</row>
    <row r="3482" spans="1:27" ht="12.75">
      <c r="A3482" s="10">
        <v>45758</v>
      </c>
      <c r="B3482" s="9" t="s">
        <v>19</v>
      </c>
      <c r="C3482" s="11">
        <v>6664.93</v>
      </c>
      <c r="D3482" s="9">
        <v>80</v>
      </c>
      <c r="E3482" s="12" t="s">
        <v>209</v>
      </c>
      <c r="F3482" s="9">
        <v>6</v>
      </c>
      <c r="G3482" s="9">
        <v>7.1</v>
      </c>
      <c r="H3482" s="13">
        <v>0.24610000000000001</v>
      </c>
      <c r="I3482" s="9" t="s">
        <v>16</v>
      </c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</row>
    <row r="3483" spans="1:27" ht="12.75">
      <c r="A3483" s="10">
        <v>45758</v>
      </c>
      <c r="B3483" s="9" t="s">
        <v>286</v>
      </c>
      <c r="C3483" s="11">
        <v>6899.84</v>
      </c>
      <c r="D3483" s="9">
        <v>86</v>
      </c>
      <c r="E3483" s="12" t="s">
        <v>1255</v>
      </c>
      <c r="F3483" s="9">
        <v>37</v>
      </c>
      <c r="G3483" s="9">
        <v>15.75</v>
      </c>
      <c r="H3483" s="13">
        <v>0.25069999999999998</v>
      </c>
      <c r="I3483" s="9" t="s">
        <v>11</v>
      </c>
      <c r="J3483" s="10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</row>
    <row r="3484" spans="1:27" ht="12.75">
      <c r="A3484" s="10">
        <v>45758</v>
      </c>
      <c r="B3484" s="9" t="s">
        <v>14</v>
      </c>
      <c r="C3484" s="11">
        <v>7481.79</v>
      </c>
      <c r="D3484" s="9">
        <v>56</v>
      </c>
      <c r="E3484" s="12" t="s">
        <v>673</v>
      </c>
      <c r="F3484" s="9">
        <v>2</v>
      </c>
      <c r="G3484" s="9">
        <v>6.7</v>
      </c>
      <c r="H3484" s="13">
        <v>0.253</v>
      </c>
      <c r="I3484" s="9" t="s">
        <v>16</v>
      </c>
      <c r="J3484" s="10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</row>
    <row r="3485" spans="1:27" ht="12.75">
      <c r="A3485" s="10">
        <v>45758</v>
      </c>
      <c r="B3485" s="9" t="s">
        <v>12</v>
      </c>
      <c r="C3485" s="11">
        <v>7148.41</v>
      </c>
      <c r="D3485" s="9">
        <v>79</v>
      </c>
      <c r="E3485" s="12" t="s">
        <v>728</v>
      </c>
      <c r="F3485" s="9">
        <v>7</v>
      </c>
      <c r="G3485" s="9">
        <v>12.4</v>
      </c>
      <c r="H3485" s="13">
        <v>0.26</v>
      </c>
      <c r="I3485" s="9" t="s">
        <v>11</v>
      </c>
      <c r="J3485" s="10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</row>
    <row r="3486" spans="1:27" ht="12.75">
      <c r="A3486" s="10">
        <v>45758</v>
      </c>
      <c r="B3486" s="9" t="s">
        <v>21</v>
      </c>
      <c r="C3486" s="11">
        <v>14531.66</v>
      </c>
      <c r="D3486" s="9">
        <v>152</v>
      </c>
      <c r="E3486" s="12" t="s">
        <v>1256</v>
      </c>
      <c r="F3486" s="9">
        <v>41</v>
      </c>
      <c r="G3486" s="9">
        <v>15.45</v>
      </c>
      <c r="H3486" s="13">
        <v>0.28070000000000001</v>
      </c>
      <c r="I3486" s="9" t="s">
        <v>11</v>
      </c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</row>
    <row r="3487" spans="1:27" ht="12.75">
      <c r="A3487" s="10">
        <v>45758</v>
      </c>
      <c r="B3487" s="9" t="s">
        <v>17</v>
      </c>
      <c r="C3487" s="11">
        <v>8062.52</v>
      </c>
      <c r="D3487" s="9">
        <v>92</v>
      </c>
      <c r="E3487" s="12" t="s">
        <v>1257</v>
      </c>
      <c r="F3487" s="9">
        <v>2</v>
      </c>
      <c r="G3487" s="9">
        <v>10.3</v>
      </c>
      <c r="H3487" s="13">
        <v>0.28799999999999998</v>
      </c>
      <c r="I3487" s="9" t="s">
        <v>16</v>
      </c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</row>
    <row r="3488" spans="1:27" ht="12.75">
      <c r="A3488" s="10">
        <v>45758</v>
      </c>
      <c r="B3488" s="9" t="s">
        <v>9</v>
      </c>
      <c r="C3488" s="11">
        <v>9205.93</v>
      </c>
      <c r="D3488" s="9">
        <v>101</v>
      </c>
      <c r="E3488" s="12" t="s">
        <v>1141</v>
      </c>
      <c r="F3488" s="9">
        <v>2</v>
      </c>
      <c r="G3488" s="9">
        <v>16</v>
      </c>
      <c r="H3488" s="13">
        <v>0.28839999999999999</v>
      </c>
      <c r="I3488" s="9" t="s">
        <v>11</v>
      </c>
      <c r="J3488" s="10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</row>
    <row r="3489" spans="1:27" ht="12.75">
      <c r="A3489" s="10">
        <v>45758</v>
      </c>
      <c r="B3489" s="9" t="s">
        <v>45</v>
      </c>
      <c r="C3489" s="11">
        <v>12909.71</v>
      </c>
      <c r="D3489" s="9">
        <v>133</v>
      </c>
      <c r="E3489" s="12" t="s">
        <v>1210</v>
      </c>
      <c r="F3489" s="9">
        <v>4</v>
      </c>
      <c r="G3489" s="9">
        <v>13.4</v>
      </c>
      <c r="H3489" s="13">
        <v>0.312</v>
      </c>
      <c r="I3489" s="9" t="s">
        <v>11</v>
      </c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</row>
    <row r="3490" spans="1:27" ht="12.75">
      <c r="A3490" s="10">
        <v>45758</v>
      </c>
      <c r="B3490" s="9" t="s">
        <v>43</v>
      </c>
      <c r="C3490" s="11">
        <v>9934.98</v>
      </c>
      <c r="D3490" s="9">
        <v>112</v>
      </c>
      <c r="E3490" s="12" t="s">
        <v>489</v>
      </c>
      <c r="F3490" s="9">
        <v>0</v>
      </c>
      <c r="G3490" s="9">
        <v>10.62</v>
      </c>
      <c r="H3490" s="13">
        <v>0.31830000000000003</v>
      </c>
      <c r="I3490" s="9" t="s">
        <v>11</v>
      </c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</row>
    <row r="3491" spans="1:27" ht="12.75">
      <c r="A3491" s="10">
        <v>45758</v>
      </c>
      <c r="B3491" s="9" t="s">
        <v>289</v>
      </c>
      <c r="C3491" s="11">
        <v>8133.42</v>
      </c>
      <c r="D3491" s="9">
        <v>92</v>
      </c>
      <c r="E3491" s="12" t="s">
        <v>1258</v>
      </c>
      <c r="F3491" s="9">
        <v>15</v>
      </c>
      <c r="G3491" s="9">
        <v>8.1999999999999993</v>
      </c>
      <c r="H3491" s="13">
        <v>0.32669999999999999</v>
      </c>
      <c r="I3491" s="9" t="s">
        <v>11</v>
      </c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</row>
    <row r="3492" spans="1:27" ht="12.75">
      <c r="A3492" s="10">
        <v>45759</v>
      </c>
      <c r="B3492" s="9" t="s">
        <v>286</v>
      </c>
      <c r="C3492" s="11">
        <v>7896.52</v>
      </c>
      <c r="D3492" s="9">
        <v>78</v>
      </c>
      <c r="E3492" s="12" t="s">
        <v>210</v>
      </c>
      <c r="F3492" s="9">
        <v>16</v>
      </c>
      <c r="G3492" s="9">
        <v>13.6</v>
      </c>
      <c r="H3492" s="13">
        <v>0.23200000000000001</v>
      </c>
      <c r="I3492" s="9" t="s">
        <v>11</v>
      </c>
      <c r="J3492" s="10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</row>
    <row r="3493" spans="1:27" ht="12.75">
      <c r="A3493" s="10">
        <v>45759</v>
      </c>
      <c r="B3493" s="9" t="s">
        <v>19</v>
      </c>
      <c r="C3493" s="11">
        <v>9150.2800000000007</v>
      </c>
      <c r="D3493" s="9">
        <v>97</v>
      </c>
      <c r="E3493" s="12" t="s">
        <v>1259</v>
      </c>
      <c r="F3493" s="9">
        <v>5</v>
      </c>
      <c r="G3493" s="9">
        <v>9.6</v>
      </c>
      <c r="H3493" s="13">
        <v>0.25659999999999999</v>
      </c>
      <c r="I3493" s="9" t="s">
        <v>16</v>
      </c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</row>
    <row r="3494" spans="1:27" ht="12.75">
      <c r="A3494" s="10">
        <v>45759</v>
      </c>
      <c r="B3494" s="9" t="s">
        <v>12</v>
      </c>
      <c r="C3494" s="11">
        <v>6760.93</v>
      </c>
      <c r="D3494" s="9">
        <v>74</v>
      </c>
      <c r="E3494" s="12" t="s">
        <v>109</v>
      </c>
      <c r="F3494" s="9">
        <v>0</v>
      </c>
      <c r="G3494" s="9">
        <v>10</v>
      </c>
      <c r="H3494" s="13">
        <v>0.27829999999999999</v>
      </c>
      <c r="I3494" s="9" t="s">
        <v>11</v>
      </c>
      <c r="J3494" s="10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</row>
    <row r="3495" spans="1:27" ht="12.75">
      <c r="A3495" s="10">
        <v>45759</v>
      </c>
      <c r="B3495" s="9" t="s">
        <v>289</v>
      </c>
      <c r="C3495" s="11">
        <v>11020.47</v>
      </c>
      <c r="D3495" s="9">
        <v>114</v>
      </c>
      <c r="E3495" s="12" t="s">
        <v>243</v>
      </c>
      <c r="F3495" s="9">
        <v>15</v>
      </c>
      <c r="G3495" s="9">
        <v>8.9</v>
      </c>
      <c r="H3495" s="13">
        <v>0.27910000000000001</v>
      </c>
      <c r="I3495" s="9" t="s">
        <v>11</v>
      </c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</row>
    <row r="3496" spans="1:27" ht="12.75">
      <c r="A3496" s="10">
        <v>45759</v>
      </c>
      <c r="B3496" s="9" t="s">
        <v>45</v>
      </c>
      <c r="C3496" s="11">
        <v>11335.51</v>
      </c>
      <c r="D3496" s="9">
        <v>125</v>
      </c>
      <c r="E3496" s="12" t="s">
        <v>59</v>
      </c>
      <c r="F3496" s="9">
        <v>2</v>
      </c>
      <c r="G3496" s="9">
        <v>11.9</v>
      </c>
      <c r="H3496" s="13">
        <v>0.30199999999999999</v>
      </c>
      <c r="I3496" s="9" t="s">
        <v>11</v>
      </c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</row>
    <row r="3497" spans="1:27" ht="12.75">
      <c r="A3497" s="10">
        <v>45759</v>
      </c>
      <c r="B3497" s="9" t="s">
        <v>21</v>
      </c>
      <c r="C3497" s="11">
        <v>14115.32</v>
      </c>
      <c r="D3497" s="9">
        <v>135</v>
      </c>
      <c r="E3497" s="12" t="s">
        <v>1260</v>
      </c>
      <c r="F3497" s="9">
        <v>32</v>
      </c>
      <c r="G3497" s="9">
        <v>14.22</v>
      </c>
      <c r="H3497" s="13">
        <v>0.30359999999999998</v>
      </c>
      <c r="I3497" s="9" t="s">
        <v>11</v>
      </c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</row>
    <row r="3498" spans="1:27" ht="12.75">
      <c r="A3498" s="10">
        <v>45759</v>
      </c>
      <c r="B3498" s="9" t="s">
        <v>14</v>
      </c>
      <c r="C3498" s="11">
        <v>9131.7999999999993</v>
      </c>
      <c r="D3498" s="9">
        <v>95</v>
      </c>
      <c r="E3498" s="12" t="s">
        <v>1261</v>
      </c>
      <c r="F3498" s="9">
        <v>23</v>
      </c>
      <c r="G3498" s="9">
        <v>13.6</v>
      </c>
      <c r="H3498" s="13">
        <v>0.30740000000000001</v>
      </c>
      <c r="I3498" s="9" t="s">
        <v>16</v>
      </c>
      <c r="J3498" s="10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</row>
    <row r="3499" spans="1:27" ht="12.75">
      <c r="A3499" s="10">
        <v>45759</v>
      </c>
      <c r="B3499" s="9" t="s">
        <v>9</v>
      </c>
      <c r="C3499" s="11">
        <v>9217.68</v>
      </c>
      <c r="D3499" s="9">
        <v>100</v>
      </c>
      <c r="E3499" s="12" t="s">
        <v>1035</v>
      </c>
      <c r="F3499" s="9">
        <v>1</v>
      </c>
      <c r="G3499" s="9">
        <v>15.4</v>
      </c>
      <c r="H3499" s="13">
        <v>0.30869999999999997</v>
      </c>
      <c r="I3499" s="9" t="s">
        <v>11</v>
      </c>
      <c r="J3499" s="10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</row>
    <row r="3500" spans="1:27" ht="12.75">
      <c r="A3500" s="10">
        <v>45759</v>
      </c>
      <c r="B3500" s="9" t="s">
        <v>17</v>
      </c>
      <c r="C3500" s="11">
        <v>9442.98</v>
      </c>
      <c r="D3500" s="9">
        <v>101</v>
      </c>
      <c r="E3500" s="12" t="s">
        <v>1262</v>
      </c>
      <c r="F3500" s="9">
        <v>2</v>
      </c>
      <c r="G3500" s="9">
        <v>10.71</v>
      </c>
      <c r="H3500" s="13">
        <v>0.316</v>
      </c>
      <c r="I3500" s="9" t="s">
        <v>16</v>
      </c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</row>
    <row r="3501" spans="1:27" ht="12.75">
      <c r="A3501" s="10">
        <v>45759</v>
      </c>
      <c r="B3501" s="9" t="s">
        <v>43</v>
      </c>
      <c r="C3501" s="11">
        <v>10334.49</v>
      </c>
      <c r="D3501" s="9">
        <v>112</v>
      </c>
      <c r="E3501" s="12" t="s">
        <v>1263</v>
      </c>
      <c r="F3501" s="9">
        <v>3</v>
      </c>
      <c r="G3501" s="9">
        <v>16</v>
      </c>
      <c r="H3501" s="13">
        <v>0.34310000000000002</v>
      </c>
      <c r="I3501" s="9" t="s">
        <v>11</v>
      </c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</row>
    <row r="3502" spans="1:27" ht="12.75">
      <c r="A3502" s="10">
        <v>45760</v>
      </c>
      <c r="B3502" s="9" t="s">
        <v>289</v>
      </c>
      <c r="C3502" s="11">
        <v>5716.96</v>
      </c>
      <c r="D3502" s="9">
        <v>63</v>
      </c>
      <c r="E3502" s="12" t="s">
        <v>1264</v>
      </c>
      <c r="F3502" s="9">
        <v>1</v>
      </c>
      <c r="G3502" s="9">
        <v>12.25</v>
      </c>
      <c r="H3502" s="13">
        <v>0.2581</v>
      </c>
      <c r="I3502" s="9" t="s">
        <v>11</v>
      </c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</row>
    <row r="3503" spans="1:27" ht="12.75">
      <c r="A3503" s="10">
        <v>45760</v>
      </c>
      <c r="B3503" s="9" t="s">
        <v>17</v>
      </c>
      <c r="C3503" s="11">
        <v>10811.22</v>
      </c>
      <c r="D3503" s="9">
        <v>103</v>
      </c>
      <c r="E3503" s="12" t="s">
        <v>526</v>
      </c>
      <c r="F3503" s="9">
        <v>3</v>
      </c>
      <c r="G3503" s="9">
        <v>14.7</v>
      </c>
      <c r="H3503" s="13">
        <v>0.26819999999999999</v>
      </c>
      <c r="I3503" s="9" t="s">
        <v>16</v>
      </c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</row>
    <row r="3504" spans="1:27" ht="12.75">
      <c r="A3504" s="10">
        <v>45760</v>
      </c>
      <c r="B3504" s="9" t="s">
        <v>14</v>
      </c>
      <c r="C3504" s="11">
        <v>8114.73</v>
      </c>
      <c r="D3504" s="9">
        <v>85</v>
      </c>
      <c r="E3504" s="12" t="s">
        <v>1261</v>
      </c>
      <c r="F3504" s="9">
        <v>23</v>
      </c>
      <c r="G3504" s="9">
        <v>13.6</v>
      </c>
      <c r="H3504" s="13">
        <v>0.26979999999999998</v>
      </c>
      <c r="I3504" s="9" t="s">
        <v>16</v>
      </c>
      <c r="J3504" s="10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</row>
    <row r="3505" spans="1:27" ht="12.75">
      <c r="A3505" s="10">
        <v>45760</v>
      </c>
      <c r="B3505" s="9" t="s">
        <v>9</v>
      </c>
      <c r="C3505" s="11">
        <v>8007.75</v>
      </c>
      <c r="D3505" s="9">
        <v>80</v>
      </c>
      <c r="E3505" s="12" t="s">
        <v>1265</v>
      </c>
      <c r="F3505" s="9">
        <v>10</v>
      </c>
      <c r="G3505" s="9">
        <v>17.75</v>
      </c>
      <c r="H3505" s="13">
        <v>0.27200000000000002</v>
      </c>
      <c r="I3505" s="9" t="s">
        <v>11</v>
      </c>
      <c r="J3505" s="10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</row>
    <row r="3506" spans="1:27" ht="12.75">
      <c r="A3506" s="10">
        <v>45760</v>
      </c>
      <c r="B3506" s="9" t="s">
        <v>286</v>
      </c>
      <c r="C3506" s="11">
        <v>5628.17</v>
      </c>
      <c r="D3506" s="9">
        <v>65</v>
      </c>
      <c r="E3506" s="12" t="s">
        <v>495</v>
      </c>
      <c r="F3506" s="9">
        <v>2</v>
      </c>
      <c r="G3506" s="9">
        <v>10</v>
      </c>
      <c r="H3506" s="13">
        <v>0.28439999999999999</v>
      </c>
      <c r="I3506" s="9" t="s">
        <v>11</v>
      </c>
      <c r="J3506" s="10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</row>
    <row r="3507" spans="1:27" ht="12.75">
      <c r="A3507" s="10">
        <v>45760</v>
      </c>
      <c r="B3507" s="9" t="s">
        <v>12</v>
      </c>
      <c r="C3507" s="11">
        <v>6776.73</v>
      </c>
      <c r="D3507" s="9">
        <v>72</v>
      </c>
      <c r="E3507" s="12" t="s">
        <v>1266</v>
      </c>
      <c r="F3507" s="9">
        <v>2</v>
      </c>
      <c r="G3507" s="9">
        <v>11</v>
      </c>
      <c r="H3507" s="13">
        <v>0.29249999999999998</v>
      </c>
      <c r="I3507" s="9" t="s">
        <v>11</v>
      </c>
      <c r="J3507" s="10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</row>
    <row r="3508" spans="1:27" ht="12.75">
      <c r="A3508" s="10">
        <v>45760</v>
      </c>
      <c r="B3508" s="9" t="s">
        <v>21</v>
      </c>
      <c r="C3508" s="11">
        <v>8387.16</v>
      </c>
      <c r="D3508" s="9">
        <v>90</v>
      </c>
      <c r="E3508" s="12" t="s">
        <v>609</v>
      </c>
      <c r="F3508" s="9">
        <v>2</v>
      </c>
      <c r="G3508" s="9">
        <v>10.37</v>
      </c>
      <c r="H3508" s="13">
        <v>0.29260000000000003</v>
      </c>
      <c r="I3508" s="9" t="s">
        <v>11</v>
      </c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</row>
    <row r="3509" spans="1:27" ht="12.75">
      <c r="A3509" s="10">
        <v>45760</v>
      </c>
      <c r="B3509" s="9" t="s">
        <v>45</v>
      </c>
      <c r="C3509" s="11">
        <v>6344.43</v>
      </c>
      <c r="D3509" s="9">
        <v>66</v>
      </c>
      <c r="E3509" s="12" t="s">
        <v>109</v>
      </c>
      <c r="F3509" s="9">
        <v>0</v>
      </c>
      <c r="G3509" s="9">
        <v>9.5</v>
      </c>
      <c r="H3509" s="13">
        <v>0.29870000000000002</v>
      </c>
      <c r="I3509" s="9" t="s">
        <v>11</v>
      </c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</row>
    <row r="3510" spans="1:27" ht="12.75">
      <c r="A3510" s="10">
        <v>45760</v>
      </c>
      <c r="B3510" s="9" t="s">
        <v>19</v>
      </c>
      <c r="C3510" s="11">
        <v>6157.34</v>
      </c>
      <c r="D3510" s="9">
        <v>71</v>
      </c>
      <c r="E3510" s="12" t="s">
        <v>578</v>
      </c>
      <c r="F3510" s="9">
        <v>0</v>
      </c>
      <c r="G3510" s="9">
        <v>7.7</v>
      </c>
      <c r="H3510" s="13">
        <v>0.29899999999999999</v>
      </c>
      <c r="I3510" s="9" t="s">
        <v>16</v>
      </c>
      <c r="J3510" s="9" t="s">
        <v>1267</v>
      </c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</row>
    <row r="3511" spans="1:27" ht="12.75">
      <c r="A3511" s="10">
        <v>45760</v>
      </c>
      <c r="B3511" s="9" t="s">
        <v>43</v>
      </c>
      <c r="C3511" s="11">
        <v>5850.89</v>
      </c>
      <c r="D3511" s="9">
        <v>64</v>
      </c>
      <c r="E3511" s="12" t="s">
        <v>551</v>
      </c>
      <c r="F3511" s="9">
        <v>0</v>
      </c>
      <c r="G3511" s="9">
        <v>7.8</v>
      </c>
      <c r="H3511" s="13">
        <v>0.32340000000000002</v>
      </c>
      <c r="I3511" s="9" t="s">
        <v>11</v>
      </c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</row>
    <row r="3512" spans="1:27" ht="12.75">
      <c r="A3512" s="10">
        <v>45761</v>
      </c>
      <c r="B3512" s="9" t="s">
        <v>14</v>
      </c>
      <c r="C3512" s="11">
        <v>2516.16</v>
      </c>
      <c r="D3512" s="9">
        <v>26</v>
      </c>
      <c r="E3512" s="12" t="s">
        <v>1268</v>
      </c>
      <c r="F3512" s="9">
        <v>0</v>
      </c>
      <c r="G3512" s="9">
        <v>7</v>
      </c>
      <c r="H3512" s="13">
        <v>0.24</v>
      </c>
      <c r="I3512" s="9" t="s">
        <v>16</v>
      </c>
      <c r="J3512" s="10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</row>
    <row r="3513" spans="1:27" ht="12.75">
      <c r="A3513" s="10">
        <v>45761</v>
      </c>
      <c r="B3513" s="9" t="s">
        <v>17</v>
      </c>
      <c r="C3513" s="11">
        <v>5347.78</v>
      </c>
      <c r="D3513" s="9">
        <v>54</v>
      </c>
      <c r="E3513" s="12" t="s">
        <v>984</v>
      </c>
      <c r="F3513" s="9">
        <v>4</v>
      </c>
      <c r="G3513" s="9">
        <v>9.25</v>
      </c>
      <c r="H3513" s="13">
        <v>0.27500000000000002</v>
      </c>
      <c r="I3513" s="9" t="s">
        <v>16</v>
      </c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</row>
    <row r="3514" spans="1:27" ht="12.75" hidden="1">
      <c r="A3514" s="10"/>
      <c r="B3514" s="9"/>
      <c r="C3514" s="11"/>
      <c r="D3514" s="9"/>
      <c r="E3514" s="12"/>
      <c r="F3514" s="9"/>
      <c r="G3514" s="9"/>
      <c r="H3514" s="13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</row>
    <row r="3515" spans="1:27" ht="12.75" hidden="1">
      <c r="A3515" s="10"/>
      <c r="B3515" s="9"/>
      <c r="C3515" s="11"/>
      <c r="D3515" s="9"/>
      <c r="E3515" s="12"/>
      <c r="F3515" s="9"/>
      <c r="G3515" s="9"/>
      <c r="H3515" s="13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</row>
    <row r="3516" spans="1:27" ht="12.75" hidden="1">
      <c r="A3516" s="10"/>
      <c r="B3516" s="9"/>
      <c r="C3516" s="11"/>
      <c r="D3516" s="9"/>
      <c r="E3516" s="12"/>
      <c r="F3516" s="9"/>
      <c r="G3516" s="9"/>
      <c r="H3516" s="13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</row>
    <row r="3517" spans="1:27" ht="12.75" hidden="1">
      <c r="A3517" s="10"/>
      <c r="B3517" s="9"/>
      <c r="C3517" s="11"/>
      <c r="D3517" s="9"/>
      <c r="E3517" s="12"/>
      <c r="F3517" s="9"/>
      <c r="G3517" s="9"/>
      <c r="H3517" s="13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</row>
    <row r="3518" spans="1:27" ht="12.75" hidden="1">
      <c r="A3518" s="10"/>
      <c r="B3518" s="9"/>
      <c r="C3518" s="11"/>
      <c r="D3518" s="9"/>
      <c r="E3518" s="12"/>
      <c r="F3518" s="9"/>
      <c r="G3518" s="9"/>
      <c r="H3518" s="13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</row>
    <row r="3519" spans="1:27" ht="12.75" hidden="1">
      <c r="A3519" s="10"/>
      <c r="B3519" s="9"/>
      <c r="C3519" s="11"/>
      <c r="D3519" s="9"/>
      <c r="E3519" s="12"/>
      <c r="F3519" s="9"/>
      <c r="G3519" s="9"/>
      <c r="H3519" s="13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</row>
    <row r="3520" spans="1:27" ht="12.75" hidden="1">
      <c r="A3520" s="10"/>
      <c r="B3520" s="9"/>
      <c r="C3520" s="11"/>
      <c r="D3520" s="9"/>
      <c r="E3520" s="12"/>
      <c r="F3520" s="9"/>
      <c r="G3520" s="9"/>
      <c r="H3520" s="13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</row>
    <row r="3521" spans="1:27" ht="12.75" hidden="1">
      <c r="A3521" s="10"/>
      <c r="B3521" s="9"/>
      <c r="C3521" s="11"/>
      <c r="D3521" s="9"/>
      <c r="E3521" s="12"/>
      <c r="F3521" s="9"/>
      <c r="G3521" s="9"/>
      <c r="H3521" s="13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</row>
    <row r="3522" spans="1:27" ht="12.75" hidden="1">
      <c r="A3522" s="10"/>
      <c r="B3522" s="9"/>
      <c r="C3522" s="11"/>
      <c r="D3522" s="9"/>
      <c r="E3522" s="12"/>
      <c r="F3522" s="9"/>
      <c r="G3522" s="9"/>
      <c r="H3522" s="13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</row>
    <row r="3523" spans="1:27" ht="12.75" hidden="1">
      <c r="A3523" s="10"/>
      <c r="B3523" s="9"/>
      <c r="C3523" s="11"/>
      <c r="D3523" s="9"/>
      <c r="E3523" s="12"/>
      <c r="F3523" s="9"/>
      <c r="G3523" s="9"/>
      <c r="H3523" s="13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</row>
    <row r="3524" spans="1:27" ht="12.75" hidden="1">
      <c r="A3524" s="10"/>
      <c r="B3524" s="9"/>
      <c r="C3524" s="11"/>
      <c r="D3524" s="9"/>
      <c r="E3524" s="12"/>
      <c r="F3524" s="9"/>
      <c r="G3524" s="9"/>
      <c r="H3524" s="13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</row>
    <row r="3525" spans="1:27" ht="12.75" hidden="1">
      <c r="A3525" s="10"/>
      <c r="B3525" s="9"/>
      <c r="C3525" s="11"/>
      <c r="D3525" s="9"/>
      <c r="E3525" s="12"/>
      <c r="F3525" s="9"/>
      <c r="G3525" s="9"/>
      <c r="H3525" s="13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</row>
    <row r="3526" spans="1:27" ht="12.75" hidden="1">
      <c r="A3526" s="10"/>
      <c r="B3526" s="9"/>
      <c r="C3526" s="11"/>
      <c r="D3526" s="9"/>
      <c r="E3526" s="12"/>
      <c r="F3526" s="9"/>
      <c r="G3526" s="9"/>
      <c r="H3526" s="13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</row>
    <row r="3527" spans="1:27" ht="12.75" hidden="1">
      <c r="A3527" s="10"/>
      <c r="B3527" s="9"/>
      <c r="C3527" s="11"/>
      <c r="D3527" s="9"/>
      <c r="E3527" s="12"/>
      <c r="F3527" s="9"/>
      <c r="G3527" s="9"/>
      <c r="H3527" s="13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</row>
    <row r="3528" spans="1:27" ht="12.75" hidden="1">
      <c r="A3528" s="10"/>
      <c r="B3528" s="9"/>
      <c r="C3528" s="11"/>
      <c r="D3528" s="9"/>
      <c r="E3528" s="12"/>
      <c r="F3528" s="9"/>
      <c r="G3528" s="9"/>
      <c r="H3528" s="13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</row>
    <row r="3529" spans="1:27" ht="12.75" hidden="1">
      <c r="A3529" s="10"/>
      <c r="B3529" s="9"/>
      <c r="C3529" s="11"/>
      <c r="D3529" s="9"/>
      <c r="E3529" s="12"/>
      <c r="F3529" s="9"/>
      <c r="G3529" s="9"/>
      <c r="H3529" s="13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</row>
    <row r="3530" spans="1:27" ht="12.75" hidden="1">
      <c r="A3530" s="10"/>
      <c r="B3530" s="9"/>
      <c r="C3530" s="11"/>
      <c r="D3530" s="9"/>
      <c r="E3530" s="12"/>
      <c r="F3530" s="9"/>
      <c r="G3530" s="9"/>
      <c r="H3530" s="13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</row>
    <row r="3531" spans="1:27" ht="12.75" hidden="1">
      <c r="A3531" s="10"/>
      <c r="B3531" s="9"/>
      <c r="C3531" s="11"/>
      <c r="D3531" s="9"/>
      <c r="E3531" s="12"/>
      <c r="F3531" s="9"/>
      <c r="G3531" s="9"/>
      <c r="H3531" s="13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</row>
    <row r="3532" spans="1:27" ht="12.75" hidden="1">
      <c r="A3532" s="10"/>
      <c r="B3532" s="9"/>
      <c r="C3532" s="11"/>
      <c r="D3532" s="9"/>
      <c r="E3532" s="12"/>
      <c r="F3532" s="9"/>
      <c r="G3532" s="9"/>
      <c r="H3532" s="13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</row>
    <row r="3533" spans="1:27" ht="12.75" hidden="1">
      <c r="A3533" s="10"/>
      <c r="B3533" s="9"/>
      <c r="C3533" s="11"/>
      <c r="D3533" s="9"/>
      <c r="E3533" s="12"/>
      <c r="F3533" s="9"/>
      <c r="G3533" s="9"/>
      <c r="H3533" s="13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</row>
    <row r="3534" spans="1:27" ht="12.75" hidden="1">
      <c r="A3534" s="10"/>
      <c r="B3534" s="9"/>
      <c r="C3534" s="11"/>
      <c r="D3534" s="9"/>
      <c r="E3534" s="12"/>
      <c r="F3534" s="9"/>
      <c r="G3534" s="9"/>
      <c r="H3534" s="13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</row>
    <row r="3535" spans="1:27" ht="12.75" hidden="1">
      <c r="A3535" s="10"/>
      <c r="B3535" s="9"/>
      <c r="C3535" s="11"/>
      <c r="D3535" s="9"/>
      <c r="E3535" s="12"/>
      <c r="F3535" s="9"/>
      <c r="G3535" s="9"/>
      <c r="H3535" s="13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</row>
    <row r="3536" spans="1:27" ht="12.75" hidden="1">
      <c r="A3536" s="10"/>
      <c r="B3536" s="9"/>
      <c r="C3536" s="11"/>
      <c r="D3536" s="9"/>
      <c r="E3536" s="12"/>
      <c r="F3536" s="9"/>
      <c r="G3536" s="9"/>
      <c r="H3536" s="13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</row>
    <row r="3537" spans="1:27" ht="12.75" hidden="1">
      <c r="A3537" s="10"/>
      <c r="B3537" s="9"/>
      <c r="C3537" s="11"/>
      <c r="D3537" s="9"/>
      <c r="E3537" s="12"/>
      <c r="F3537" s="9"/>
      <c r="G3537" s="9"/>
      <c r="H3537" s="13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</row>
    <row r="3538" spans="1:27" ht="12.75" hidden="1">
      <c r="A3538" s="10"/>
      <c r="B3538" s="9"/>
      <c r="C3538" s="11"/>
      <c r="D3538" s="9"/>
      <c r="E3538" s="12"/>
      <c r="F3538" s="9"/>
      <c r="G3538" s="9"/>
      <c r="H3538" s="13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</row>
    <row r="3539" spans="1:27" ht="12.75" hidden="1">
      <c r="A3539" s="10"/>
      <c r="B3539" s="9"/>
      <c r="C3539" s="11"/>
      <c r="D3539" s="9"/>
      <c r="E3539" s="12"/>
      <c r="F3539" s="9"/>
      <c r="G3539" s="9"/>
      <c r="H3539" s="13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</row>
    <row r="3540" spans="1:27" ht="12.75" hidden="1">
      <c r="A3540" s="10"/>
      <c r="B3540" s="9"/>
      <c r="C3540" s="11"/>
      <c r="D3540" s="9"/>
      <c r="E3540" s="12"/>
      <c r="F3540" s="9"/>
      <c r="G3540" s="9"/>
      <c r="H3540" s="13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</row>
    <row r="3541" spans="1:27" ht="12.75" hidden="1">
      <c r="A3541" s="10"/>
      <c r="B3541" s="9"/>
      <c r="C3541" s="11"/>
      <c r="D3541" s="9"/>
      <c r="E3541" s="12"/>
      <c r="F3541" s="9"/>
      <c r="G3541" s="9"/>
      <c r="H3541" s="13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</row>
    <row r="3542" spans="1:27" ht="12.75" hidden="1">
      <c r="A3542" s="10"/>
      <c r="B3542" s="9"/>
      <c r="C3542" s="11"/>
      <c r="D3542" s="9"/>
      <c r="E3542" s="12"/>
      <c r="F3542" s="9"/>
      <c r="G3542" s="9"/>
      <c r="H3542" s="13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</row>
    <row r="3543" spans="1:27" ht="12.75" hidden="1">
      <c r="A3543" s="10"/>
      <c r="B3543" s="9"/>
      <c r="C3543" s="11"/>
      <c r="D3543" s="9"/>
      <c r="E3543" s="12"/>
      <c r="F3543" s="9"/>
      <c r="G3543" s="9"/>
      <c r="H3543" s="13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</row>
    <row r="3544" spans="1:27" ht="12.75" hidden="1">
      <c r="A3544" s="10"/>
      <c r="B3544" s="9"/>
      <c r="C3544" s="11"/>
      <c r="D3544" s="9"/>
      <c r="E3544" s="12"/>
      <c r="F3544" s="9"/>
      <c r="G3544" s="9"/>
      <c r="H3544" s="13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</row>
    <row r="3545" spans="1:27" ht="12.75" hidden="1">
      <c r="A3545" s="10"/>
      <c r="B3545" s="9"/>
      <c r="C3545" s="11"/>
      <c r="D3545" s="9"/>
      <c r="E3545" s="12"/>
      <c r="F3545" s="9"/>
      <c r="G3545" s="9"/>
      <c r="H3545" s="13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</row>
    <row r="3546" spans="1:27" ht="12.75" hidden="1">
      <c r="A3546" s="10"/>
      <c r="B3546" s="9"/>
      <c r="C3546" s="11"/>
      <c r="D3546" s="9"/>
      <c r="E3546" s="12"/>
      <c r="F3546" s="9"/>
      <c r="G3546" s="9"/>
      <c r="H3546" s="13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</row>
    <row r="3547" spans="1:27" ht="12.75" hidden="1">
      <c r="A3547" s="10"/>
      <c r="B3547" s="9"/>
      <c r="C3547" s="11"/>
      <c r="D3547" s="9"/>
      <c r="E3547" s="12"/>
      <c r="F3547" s="9"/>
      <c r="G3547" s="9"/>
      <c r="H3547" s="13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</row>
    <row r="3548" spans="1:27" ht="12.75" hidden="1">
      <c r="A3548" s="10"/>
      <c r="B3548" s="9"/>
      <c r="C3548" s="11"/>
      <c r="D3548" s="9"/>
      <c r="E3548" s="12"/>
      <c r="F3548" s="9"/>
      <c r="G3548" s="9"/>
      <c r="H3548" s="13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</row>
    <row r="3549" spans="1:27" ht="12.75" hidden="1">
      <c r="A3549" s="10"/>
      <c r="B3549" s="9"/>
      <c r="C3549" s="11"/>
      <c r="D3549" s="9"/>
      <c r="E3549" s="12"/>
      <c r="F3549" s="9"/>
      <c r="G3549" s="9"/>
      <c r="H3549" s="13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</row>
    <row r="3550" spans="1:27" ht="12.75" hidden="1">
      <c r="A3550" s="10"/>
      <c r="B3550" s="9"/>
      <c r="C3550" s="11"/>
      <c r="D3550" s="9"/>
      <c r="E3550" s="12"/>
      <c r="F3550" s="9"/>
      <c r="G3550" s="9"/>
      <c r="H3550" s="13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</row>
    <row r="3551" spans="1:27" ht="12.75" hidden="1">
      <c r="A3551" s="10"/>
      <c r="B3551" s="9"/>
      <c r="C3551" s="11"/>
      <c r="D3551" s="9"/>
      <c r="E3551" s="12"/>
      <c r="F3551" s="9"/>
      <c r="G3551" s="9"/>
      <c r="H3551" s="13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</row>
    <row r="3552" spans="1:27" ht="12.75" hidden="1">
      <c r="A3552" s="10"/>
      <c r="B3552" s="9"/>
      <c r="C3552" s="11"/>
      <c r="D3552" s="9"/>
      <c r="E3552" s="12"/>
      <c r="F3552" s="9"/>
      <c r="G3552" s="9"/>
      <c r="H3552" s="13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</row>
    <row r="3553" spans="1:27" ht="12.75" hidden="1">
      <c r="A3553" s="10"/>
      <c r="B3553" s="9"/>
      <c r="C3553" s="11"/>
      <c r="D3553" s="9"/>
      <c r="E3553" s="12"/>
      <c r="F3553" s="9"/>
      <c r="G3553" s="9"/>
      <c r="H3553" s="13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</row>
    <row r="3554" spans="1:27" ht="12.75" hidden="1">
      <c r="A3554" s="10"/>
      <c r="B3554" s="9"/>
      <c r="C3554" s="11"/>
      <c r="D3554" s="9"/>
      <c r="E3554" s="12"/>
      <c r="F3554" s="9"/>
      <c r="G3554" s="9"/>
      <c r="H3554" s="13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</row>
    <row r="3555" spans="1:27" ht="12.75" hidden="1">
      <c r="A3555" s="10"/>
      <c r="B3555" s="9"/>
      <c r="C3555" s="11"/>
      <c r="D3555" s="9"/>
      <c r="E3555" s="12"/>
      <c r="F3555" s="9"/>
      <c r="G3555" s="9"/>
      <c r="H3555" s="13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</row>
    <row r="3556" spans="1:27" ht="12.75" hidden="1">
      <c r="A3556" s="10"/>
      <c r="B3556" s="9"/>
      <c r="C3556" s="11"/>
      <c r="D3556" s="9"/>
      <c r="E3556" s="12"/>
      <c r="F3556" s="9"/>
      <c r="G3556" s="9"/>
      <c r="H3556" s="13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</row>
    <row r="3557" spans="1:27" ht="12.75" hidden="1">
      <c r="A3557" s="10"/>
      <c r="B3557" s="9"/>
      <c r="C3557" s="11"/>
      <c r="D3557" s="9"/>
      <c r="E3557" s="12"/>
      <c r="F3557" s="9"/>
      <c r="G3557" s="9"/>
      <c r="H3557" s="13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</row>
    <row r="3558" spans="1:27" ht="12.75" hidden="1">
      <c r="A3558" s="10"/>
      <c r="B3558" s="9"/>
      <c r="C3558" s="11"/>
      <c r="D3558" s="9"/>
      <c r="E3558" s="12"/>
      <c r="F3558" s="9"/>
      <c r="G3558" s="9"/>
      <c r="H3558" s="13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</row>
    <row r="3559" spans="1:27" ht="12.75" hidden="1">
      <c r="A3559" s="10"/>
      <c r="B3559" s="9"/>
      <c r="C3559" s="11"/>
      <c r="D3559" s="9"/>
      <c r="E3559" s="12"/>
      <c r="F3559" s="9"/>
      <c r="G3559" s="9"/>
      <c r="H3559" s="13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</row>
    <row r="3560" spans="1:27" ht="12.75" hidden="1">
      <c r="A3560" s="10"/>
      <c r="B3560" s="9"/>
      <c r="C3560" s="11"/>
      <c r="D3560" s="9"/>
      <c r="E3560" s="12"/>
      <c r="F3560" s="9"/>
      <c r="G3560" s="9"/>
      <c r="H3560" s="13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</row>
    <row r="3561" spans="1:27" ht="12.75" hidden="1">
      <c r="A3561" s="10"/>
      <c r="B3561" s="9"/>
      <c r="C3561" s="11"/>
      <c r="D3561" s="9"/>
      <c r="E3561" s="12"/>
      <c r="F3561" s="9"/>
      <c r="G3561" s="9"/>
      <c r="H3561" s="13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</row>
    <row r="3562" spans="1:27" ht="12.75" hidden="1">
      <c r="A3562" s="10"/>
      <c r="B3562" s="9"/>
      <c r="C3562" s="11"/>
      <c r="D3562" s="9"/>
      <c r="E3562" s="12"/>
      <c r="F3562" s="9"/>
      <c r="G3562" s="9"/>
      <c r="H3562" s="13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</row>
    <row r="3563" spans="1:27" ht="12.75" hidden="1">
      <c r="A3563" s="10"/>
      <c r="B3563" s="9"/>
      <c r="C3563" s="11"/>
      <c r="D3563" s="9"/>
      <c r="E3563" s="12"/>
      <c r="F3563" s="9"/>
      <c r="G3563" s="9"/>
      <c r="H3563" s="13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</row>
    <row r="3564" spans="1:27" ht="12.75" hidden="1">
      <c r="A3564" s="10"/>
      <c r="B3564" s="9"/>
      <c r="C3564" s="11"/>
      <c r="D3564" s="9"/>
      <c r="E3564" s="12"/>
      <c r="F3564" s="9"/>
      <c r="G3564" s="9"/>
      <c r="H3564" s="13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</row>
    <row r="3565" spans="1:27" ht="12.75" hidden="1">
      <c r="A3565" s="10"/>
      <c r="B3565" s="9"/>
      <c r="C3565" s="11"/>
      <c r="D3565" s="9"/>
      <c r="E3565" s="12"/>
      <c r="F3565" s="9"/>
      <c r="G3565" s="9"/>
      <c r="H3565" s="13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</row>
    <row r="3566" spans="1:27" ht="12.75" hidden="1">
      <c r="A3566" s="10"/>
      <c r="B3566" s="9"/>
      <c r="C3566" s="11"/>
      <c r="D3566" s="9"/>
      <c r="E3566" s="12"/>
      <c r="F3566" s="9"/>
      <c r="G3566" s="9"/>
      <c r="H3566" s="13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</row>
    <row r="3567" spans="1:27" ht="12.75" hidden="1">
      <c r="A3567" s="10"/>
      <c r="B3567" s="9"/>
      <c r="C3567" s="11"/>
      <c r="D3567" s="9"/>
      <c r="E3567" s="12"/>
      <c r="F3567" s="9"/>
      <c r="G3567" s="9"/>
      <c r="H3567" s="13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</row>
    <row r="3568" spans="1:27" ht="12.75" hidden="1">
      <c r="A3568" s="10"/>
      <c r="B3568" s="9"/>
      <c r="C3568" s="11"/>
      <c r="D3568" s="9"/>
      <c r="E3568" s="12"/>
      <c r="F3568" s="9"/>
      <c r="G3568" s="9"/>
      <c r="H3568" s="13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</row>
    <row r="3569" spans="1:27" ht="12.75" hidden="1">
      <c r="A3569" s="10"/>
      <c r="B3569" s="9"/>
      <c r="C3569" s="11"/>
      <c r="D3569" s="9"/>
      <c r="E3569" s="12"/>
      <c r="F3569" s="9"/>
      <c r="G3569" s="9"/>
      <c r="H3569" s="13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</row>
    <row r="3570" spans="1:27" ht="12.75" hidden="1">
      <c r="A3570" s="10"/>
      <c r="B3570" s="9"/>
      <c r="C3570" s="11"/>
      <c r="D3570" s="9"/>
      <c r="E3570" s="12"/>
      <c r="F3570" s="9"/>
      <c r="G3570" s="9"/>
      <c r="H3570" s="13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</row>
    <row r="3571" spans="1:27" ht="12.75" hidden="1">
      <c r="A3571" s="10"/>
      <c r="B3571" s="9"/>
      <c r="C3571" s="11"/>
      <c r="D3571" s="9"/>
      <c r="E3571" s="12"/>
      <c r="F3571" s="9"/>
      <c r="G3571" s="9"/>
      <c r="H3571" s="13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</row>
    <row r="3572" spans="1:27" ht="12.75" hidden="1">
      <c r="A3572" s="10"/>
      <c r="B3572" s="9"/>
      <c r="C3572" s="11"/>
      <c r="D3572" s="9"/>
      <c r="E3572" s="12"/>
      <c r="F3572" s="9"/>
      <c r="G3572" s="9"/>
      <c r="H3572" s="13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</row>
    <row r="3573" spans="1:27" ht="12.75" hidden="1">
      <c r="A3573" s="10"/>
      <c r="B3573" s="9"/>
      <c r="C3573" s="11"/>
      <c r="D3573" s="9"/>
      <c r="E3573" s="12"/>
      <c r="F3573" s="9"/>
      <c r="G3573" s="9"/>
      <c r="H3573" s="13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</row>
    <row r="3574" spans="1:27" ht="12.75" hidden="1">
      <c r="A3574" s="10"/>
      <c r="B3574" s="9"/>
      <c r="C3574" s="11"/>
      <c r="D3574" s="9"/>
      <c r="E3574" s="12"/>
      <c r="F3574" s="9"/>
      <c r="G3574" s="9"/>
      <c r="H3574" s="13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</row>
    <row r="3575" spans="1:27" ht="12.75" hidden="1">
      <c r="A3575" s="10"/>
      <c r="B3575" s="9"/>
      <c r="C3575" s="11"/>
      <c r="D3575" s="9"/>
      <c r="E3575" s="12"/>
      <c r="F3575" s="9"/>
      <c r="G3575" s="9"/>
      <c r="H3575" s="13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</row>
    <row r="3576" spans="1:27" ht="12.75" hidden="1">
      <c r="A3576" s="10"/>
      <c r="B3576" s="9"/>
      <c r="C3576" s="11"/>
      <c r="D3576" s="9"/>
      <c r="E3576" s="12"/>
      <c r="F3576" s="9"/>
      <c r="G3576" s="9"/>
      <c r="H3576" s="13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</row>
    <row r="3577" spans="1:27" ht="12.75" hidden="1">
      <c r="A3577" s="10"/>
      <c r="B3577" s="9"/>
      <c r="C3577" s="11"/>
      <c r="D3577" s="9"/>
      <c r="E3577" s="12"/>
      <c r="F3577" s="9"/>
      <c r="G3577" s="9"/>
      <c r="H3577" s="13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</row>
    <row r="3578" spans="1:27" ht="12.75" hidden="1">
      <c r="A3578" s="10"/>
      <c r="B3578" s="9"/>
      <c r="C3578" s="11"/>
      <c r="D3578" s="9"/>
      <c r="E3578" s="12"/>
      <c r="F3578" s="9"/>
      <c r="G3578" s="9"/>
      <c r="H3578" s="13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</row>
    <row r="3579" spans="1:27" ht="12.75" hidden="1">
      <c r="A3579" s="10"/>
      <c r="B3579" s="9"/>
      <c r="C3579" s="11"/>
      <c r="D3579" s="9"/>
      <c r="E3579" s="12"/>
      <c r="F3579" s="9"/>
      <c r="G3579" s="9"/>
      <c r="H3579" s="13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</row>
    <row r="3580" spans="1:27" ht="12.75" hidden="1">
      <c r="A3580" s="10"/>
      <c r="B3580" s="9"/>
      <c r="C3580" s="11"/>
      <c r="D3580" s="9"/>
      <c r="E3580" s="12"/>
      <c r="F3580" s="9"/>
      <c r="G3580" s="9"/>
      <c r="H3580" s="13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</row>
    <row r="3581" spans="1:27" ht="12.75" hidden="1">
      <c r="A3581" s="10"/>
      <c r="B3581" s="9"/>
      <c r="C3581" s="11"/>
      <c r="D3581" s="9"/>
      <c r="E3581" s="12"/>
      <c r="F3581" s="9"/>
      <c r="G3581" s="9"/>
      <c r="H3581" s="13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</row>
    <row r="3582" spans="1:27" ht="12.75" hidden="1">
      <c r="A3582" s="10"/>
      <c r="B3582" s="9"/>
      <c r="C3582" s="11"/>
      <c r="D3582" s="9"/>
      <c r="E3582" s="12"/>
      <c r="F3582" s="9"/>
      <c r="G3582" s="9"/>
      <c r="H3582" s="13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</row>
    <row r="3583" spans="1:27" ht="12.75" hidden="1">
      <c r="A3583" s="10"/>
      <c r="B3583" s="9"/>
      <c r="C3583" s="11"/>
      <c r="D3583" s="9"/>
      <c r="E3583" s="12"/>
      <c r="F3583" s="9"/>
      <c r="G3583" s="9"/>
      <c r="H3583" s="13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</row>
    <row r="3584" spans="1:27" ht="12.75" hidden="1">
      <c r="A3584" s="10"/>
      <c r="B3584" s="9"/>
      <c r="C3584" s="11"/>
      <c r="D3584" s="9"/>
      <c r="E3584" s="12"/>
      <c r="F3584" s="9"/>
      <c r="G3584" s="9"/>
      <c r="H3584" s="13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</row>
    <row r="3585" spans="1:27" ht="12.75" hidden="1">
      <c r="A3585" s="10"/>
      <c r="B3585" s="9"/>
      <c r="C3585" s="11"/>
      <c r="D3585" s="9"/>
      <c r="E3585" s="12"/>
      <c r="F3585" s="9"/>
      <c r="G3585" s="9"/>
      <c r="H3585" s="13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</row>
    <row r="3586" spans="1:27" ht="12.75" hidden="1">
      <c r="A3586" s="10"/>
      <c r="B3586" s="9"/>
      <c r="C3586" s="11"/>
      <c r="D3586" s="9"/>
      <c r="E3586" s="12"/>
      <c r="F3586" s="9"/>
      <c r="G3586" s="9"/>
      <c r="H3586" s="13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</row>
    <row r="3587" spans="1:27" ht="12.75" hidden="1">
      <c r="A3587" s="10"/>
      <c r="B3587" s="9"/>
      <c r="C3587" s="11"/>
      <c r="D3587" s="9"/>
      <c r="E3587" s="12"/>
      <c r="F3587" s="9"/>
      <c r="G3587" s="9"/>
      <c r="H3587" s="13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</row>
    <row r="3588" spans="1:27" ht="12.75" hidden="1">
      <c r="A3588" s="10"/>
      <c r="B3588" s="9"/>
      <c r="C3588" s="11"/>
      <c r="D3588" s="9"/>
      <c r="E3588" s="12"/>
      <c r="F3588" s="9"/>
      <c r="G3588" s="9"/>
      <c r="H3588" s="13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</row>
    <row r="3589" spans="1:27" ht="12.75" hidden="1">
      <c r="A3589" s="10"/>
      <c r="B3589" s="9"/>
      <c r="C3589" s="11"/>
      <c r="D3589" s="9"/>
      <c r="E3589" s="12"/>
      <c r="F3589" s="9"/>
      <c r="G3589" s="9"/>
      <c r="H3589" s="13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</row>
    <row r="3590" spans="1:27" ht="12.75" hidden="1">
      <c r="A3590" s="10"/>
      <c r="B3590" s="9"/>
      <c r="C3590" s="11"/>
      <c r="D3590" s="9"/>
      <c r="E3590" s="12"/>
      <c r="F3590" s="9"/>
      <c r="G3590" s="9"/>
      <c r="H3590" s="13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</row>
    <row r="3591" spans="1:27" ht="12.75" hidden="1">
      <c r="A3591" s="10"/>
      <c r="B3591" s="9"/>
      <c r="C3591" s="11"/>
      <c r="D3591" s="9"/>
      <c r="E3591" s="12"/>
      <c r="F3591" s="9"/>
      <c r="G3591" s="9"/>
      <c r="H3591" s="13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</row>
    <row r="3592" spans="1:27" ht="12.75" hidden="1">
      <c r="A3592" s="10"/>
      <c r="B3592" s="9"/>
      <c r="C3592" s="11"/>
      <c r="D3592" s="9"/>
      <c r="E3592" s="12"/>
      <c r="F3592" s="9"/>
      <c r="G3592" s="9"/>
      <c r="H3592" s="13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</row>
    <row r="3593" spans="1:27" ht="12.75" hidden="1">
      <c r="A3593" s="10"/>
      <c r="B3593" s="9"/>
      <c r="C3593" s="11"/>
      <c r="D3593" s="9"/>
      <c r="E3593" s="12"/>
      <c r="F3593" s="9"/>
      <c r="G3593" s="9"/>
      <c r="H3593" s="13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</row>
    <row r="3594" spans="1:27" ht="12.75" hidden="1">
      <c r="A3594" s="10"/>
      <c r="B3594" s="9"/>
      <c r="C3594" s="11"/>
      <c r="D3594" s="9"/>
      <c r="E3594" s="12"/>
      <c r="F3594" s="9"/>
      <c r="G3594" s="9"/>
      <c r="H3594" s="13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</row>
    <row r="3595" spans="1:27" ht="12.75" hidden="1">
      <c r="A3595" s="10"/>
      <c r="B3595" s="9"/>
      <c r="C3595" s="11"/>
      <c r="D3595" s="9"/>
      <c r="E3595" s="12"/>
      <c r="F3595" s="9"/>
      <c r="G3595" s="9"/>
      <c r="H3595" s="13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</row>
    <row r="3596" spans="1:27" ht="12.75" hidden="1">
      <c r="A3596" s="10"/>
      <c r="B3596" s="9"/>
      <c r="C3596" s="11"/>
      <c r="D3596" s="9"/>
      <c r="E3596" s="12"/>
      <c r="F3596" s="9"/>
      <c r="G3596" s="9"/>
      <c r="H3596" s="13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</row>
    <row r="3597" spans="1:27" ht="12.75" hidden="1">
      <c r="A3597" s="10"/>
      <c r="B3597" s="9"/>
      <c r="C3597" s="11"/>
      <c r="D3597" s="9"/>
      <c r="E3597" s="12"/>
      <c r="F3597" s="9"/>
      <c r="G3597" s="9"/>
      <c r="H3597" s="13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</row>
    <row r="3598" spans="1:27" ht="12.75" hidden="1">
      <c r="A3598" s="10"/>
      <c r="B3598" s="9"/>
      <c r="C3598" s="11"/>
      <c r="D3598" s="9"/>
      <c r="E3598" s="12"/>
      <c r="F3598" s="9"/>
      <c r="G3598" s="9"/>
      <c r="H3598" s="13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</row>
    <row r="3599" spans="1:27" ht="12.75" hidden="1">
      <c r="A3599" s="10"/>
      <c r="B3599" s="9"/>
      <c r="C3599" s="11"/>
      <c r="D3599" s="9"/>
      <c r="E3599" s="12"/>
      <c r="F3599" s="9"/>
      <c r="G3599" s="9"/>
      <c r="H3599" s="13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</row>
    <row r="3600" spans="1:27" ht="12.75" hidden="1">
      <c r="A3600" s="10"/>
      <c r="B3600" s="9"/>
      <c r="C3600" s="11"/>
      <c r="D3600" s="9"/>
      <c r="E3600" s="12"/>
      <c r="F3600" s="9"/>
      <c r="G3600" s="9"/>
      <c r="H3600" s="13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</row>
    <row r="3601" spans="1:27" ht="12.75" hidden="1">
      <c r="A3601" s="10"/>
      <c r="B3601" s="9"/>
      <c r="C3601" s="11"/>
      <c r="D3601" s="9"/>
      <c r="E3601" s="12"/>
      <c r="F3601" s="9"/>
      <c r="G3601" s="9"/>
      <c r="H3601" s="13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</row>
    <row r="3602" spans="1:27" ht="12.75" hidden="1">
      <c r="A3602" s="10"/>
      <c r="B3602" s="9"/>
      <c r="C3602" s="11"/>
      <c r="D3602" s="9"/>
      <c r="E3602" s="12"/>
      <c r="F3602" s="9"/>
      <c r="G3602" s="9"/>
      <c r="H3602" s="13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</row>
    <row r="3603" spans="1:27" ht="12.75" hidden="1">
      <c r="A3603" s="10"/>
      <c r="B3603" s="9"/>
      <c r="C3603" s="11"/>
      <c r="D3603" s="9"/>
      <c r="E3603" s="12"/>
      <c r="F3603" s="9"/>
      <c r="G3603" s="9"/>
      <c r="H3603" s="13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</row>
    <row r="3604" spans="1:27" ht="12.75" hidden="1">
      <c r="A3604" s="10"/>
      <c r="B3604" s="9"/>
      <c r="C3604" s="11"/>
      <c r="D3604" s="9"/>
      <c r="E3604" s="12"/>
      <c r="F3604" s="9"/>
      <c r="G3604" s="9"/>
      <c r="H3604" s="13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</row>
    <row r="3605" spans="1:27" ht="12.75" hidden="1">
      <c r="A3605" s="10"/>
      <c r="B3605" s="9"/>
      <c r="C3605" s="11"/>
      <c r="D3605" s="9"/>
      <c r="E3605" s="12"/>
      <c r="F3605" s="9"/>
      <c r="G3605" s="9"/>
      <c r="H3605" s="13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</row>
    <row r="3606" spans="1:27" ht="12.75" hidden="1">
      <c r="A3606" s="10"/>
      <c r="B3606" s="9"/>
      <c r="C3606" s="11"/>
      <c r="D3606" s="9"/>
      <c r="E3606" s="12"/>
      <c r="F3606" s="9"/>
      <c r="G3606" s="9"/>
      <c r="H3606" s="13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</row>
    <row r="3607" spans="1:27" ht="12.75" hidden="1">
      <c r="A3607" s="10"/>
      <c r="B3607" s="9"/>
      <c r="C3607" s="11"/>
      <c r="D3607" s="9"/>
      <c r="E3607" s="12"/>
      <c r="F3607" s="9"/>
      <c r="G3607" s="9"/>
      <c r="H3607" s="13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</row>
    <row r="3608" spans="1:27" ht="12.75" hidden="1">
      <c r="A3608" s="10"/>
      <c r="B3608" s="9"/>
      <c r="C3608" s="11"/>
      <c r="D3608" s="9"/>
      <c r="E3608" s="12"/>
      <c r="F3608" s="9"/>
      <c r="G3608" s="9"/>
      <c r="H3608" s="13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</row>
    <row r="3609" spans="1:27" ht="12.75" hidden="1">
      <c r="A3609" s="10"/>
      <c r="B3609" s="9"/>
      <c r="C3609" s="11"/>
      <c r="D3609" s="9"/>
      <c r="E3609" s="12"/>
      <c r="F3609" s="9"/>
      <c r="G3609" s="9"/>
      <c r="H3609" s="13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</row>
    <row r="3610" spans="1:27" ht="12.75" hidden="1">
      <c r="A3610" s="10"/>
      <c r="B3610" s="9"/>
      <c r="C3610" s="11"/>
      <c r="D3610" s="9"/>
      <c r="E3610" s="12"/>
      <c r="F3610" s="9"/>
      <c r="G3610" s="9"/>
      <c r="H3610" s="13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</row>
    <row r="3611" spans="1:27" ht="12.75" hidden="1">
      <c r="A3611" s="10"/>
      <c r="B3611" s="9"/>
      <c r="C3611" s="11"/>
      <c r="D3611" s="9"/>
      <c r="E3611" s="12"/>
      <c r="F3611" s="9"/>
      <c r="G3611" s="9"/>
      <c r="H3611" s="13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</row>
    <row r="3612" spans="1:27" ht="12.75" hidden="1">
      <c r="A3612" s="10"/>
      <c r="B3612" s="9"/>
      <c r="C3612" s="11"/>
      <c r="D3612" s="9"/>
      <c r="E3612" s="12"/>
      <c r="F3612" s="9"/>
      <c r="G3612" s="9"/>
      <c r="H3612" s="13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</row>
    <row r="3613" spans="1:27" ht="12.75" hidden="1">
      <c r="A3613" s="10"/>
      <c r="B3613" s="9"/>
      <c r="C3613" s="11"/>
      <c r="D3613" s="9"/>
      <c r="E3613" s="12"/>
      <c r="F3613" s="9"/>
      <c r="G3613" s="9"/>
      <c r="H3613" s="13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</row>
    <row r="3614" spans="1:27" ht="12.75" hidden="1">
      <c r="A3614" s="10"/>
      <c r="B3614" s="9"/>
      <c r="C3614" s="11"/>
      <c r="D3614" s="9"/>
      <c r="E3614" s="12"/>
      <c r="F3614" s="9"/>
      <c r="G3614" s="9"/>
      <c r="H3614" s="13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</row>
    <row r="3615" spans="1:27" ht="12.75" hidden="1">
      <c r="A3615" s="10"/>
      <c r="B3615" s="9"/>
      <c r="C3615" s="11"/>
      <c r="D3615" s="9"/>
      <c r="E3615" s="12"/>
      <c r="F3615" s="9"/>
      <c r="G3615" s="9"/>
      <c r="H3615" s="13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</row>
    <row r="3616" spans="1:27" ht="12.75" hidden="1">
      <c r="A3616" s="10"/>
      <c r="B3616" s="9"/>
      <c r="C3616" s="11"/>
      <c r="D3616" s="9"/>
      <c r="E3616" s="12"/>
      <c r="F3616" s="9"/>
      <c r="G3616" s="9"/>
      <c r="H3616" s="13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</row>
    <row r="3617" spans="1:27" ht="12.75" hidden="1">
      <c r="A3617" s="10"/>
      <c r="B3617" s="9"/>
      <c r="C3617" s="11"/>
      <c r="D3617" s="9"/>
      <c r="E3617" s="12"/>
      <c r="F3617" s="9"/>
      <c r="G3617" s="9"/>
      <c r="H3617" s="13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</row>
    <row r="3618" spans="1:27" ht="12.75" hidden="1">
      <c r="A3618" s="10"/>
      <c r="B3618" s="9"/>
      <c r="C3618" s="11"/>
      <c r="D3618" s="9"/>
      <c r="E3618" s="12"/>
      <c r="F3618" s="9"/>
      <c r="G3618" s="9"/>
      <c r="H3618" s="13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</row>
    <row r="3619" spans="1:27" ht="12.75" hidden="1">
      <c r="A3619" s="10"/>
      <c r="B3619" s="9"/>
      <c r="C3619" s="11"/>
      <c r="D3619" s="9"/>
      <c r="E3619" s="12"/>
      <c r="F3619" s="9"/>
      <c r="G3619" s="9"/>
      <c r="H3619" s="13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</row>
    <row r="3620" spans="1:27" ht="12.75" hidden="1">
      <c r="A3620" s="10"/>
      <c r="B3620" s="9"/>
      <c r="C3620" s="11"/>
      <c r="D3620" s="9"/>
      <c r="E3620" s="12"/>
      <c r="F3620" s="9"/>
      <c r="G3620" s="9"/>
      <c r="H3620" s="13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</row>
    <row r="3621" spans="1:27" ht="12.75" hidden="1">
      <c r="A3621" s="10"/>
      <c r="B3621" s="9"/>
      <c r="C3621" s="11"/>
      <c r="D3621" s="9"/>
      <c r="E3621" s="12"/>
      <c r="F3621" s="9"/>
      <c r="G3621" s="9"/>
      <c r="H3621" s="13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</row>
    <row r="3622" spans="1:27" ht="12.75" hidden="1">
      <c r="A3622" s="10"/>
      <c r="B3622" s="9"/>
      <c r="C3622" s="11"/>
      <c r="D3622" s="9"/>
      <c r="E3622" s="12"/>
      <c r="F3622" s="9"/>
      <c r="G3622" s="9"/>
      <c r="H3622" s="13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</row>
    <row r="3623" spans="1:27" ht="12.75" hidden="1">
      <c r="A3623" s="10"/>
      <c r="B3623" s="9"/>
      <c r="C3623" s="11"/>
      <c r="D3623" s="9"/>
      <c r="E3623" s="12"/>
      <c r="F3623" s="9"/>
      <c r="G3623" s="9"/>
      <c r="H3623" s="13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</row>
    <row r="3624" spans="1:27" ht="12.75" hidden="1">
      <c r="A3624" s="10"/>
      <c r="B3624" s="9"/>
      <c r="C3624" s="11"/>
      <c r="D3624" s="9"/>
      <c r="E3624" s="12"/>
      <c r="F3624" s="9"/>
      <c r="G3624" s="9"/>
      <c r="H3624" s="13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</row>
    <row r="3625" spans="1:27" ht="12.75" hidden="1">
      <c r="A3625" s="10"/>
      <c r="B3625" s="9"/>
      <c r="C3625" s="11"/>
      <c r="D3625" s="9"/>
      <c r="E3625" s="12"/>
      <c r="F3625" s="9"/>
      <c r="G3625" s="9"/>
      <c r="H3625" s="13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</row>
    <row r="3626" spans="1:27" ht="12.75" hidden="1">
      <c r="A3626" s="10"/>
      <c r="B3626" s="9"/>
      <c r="C3626" s="11"/>
      <c r="D3626" s="9"/>
      <c r="E3626" s="12"/>
      <c r="F3626" s="9"/>
      <c r="G3626" s="9"/>
      <c r="H3626" s="13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</row>
    <row r="3627" spans="1:27" ht="12.75" hidden="1">
      <c r="A3627" s="10"/>
      <c r="B3627" s="9"/>
      <c r="C3627" s="11"/>
      <c r="D3627" s="9"/>
      <c r="E3627" s="12"/>
      <c r="F3627" s="9"/>
      <c r="G3627" s="9"/>
      <c r="H3627" s="13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</row>
    <row r="3628" spans="1:27" ht="12.75" hidden="1">
      <c r="A3628" s="10"/>
      <c r="B3628" s="9"/>
      <c r="C3628" s="11"/>
      <c r="D3628" s="9"/>
      <c r="E3628" s="12"/>
      <c r="F3628" s="9"/>
      <c r="G3628" s="9"/>
      <c r="H3628" s="13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</row>
    <row r="3629" spans="1:27" ht="12.75" hidden="1">
      <c r="A3629" s="10"/>
      <c r="B3629" s="9"/>
      <c r="C3629" s="11"/>
      <c r="D3629" s="9"/>
      <c r="E3629" s="12"/>
      <c r="F3629" s="9"/>
      <c r="G3629" s="9"/>
      <c r="H3629" s="13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</row>
    <row r="3630" spans="1:27" ht="12.75" hidden="1">
      <c r="A3630" s="10"/>
      <c r="B3630" s="9"/>
      <c r="C3630" s="11"/>
      <c r="D3630" s="9"/>
      <c r="E3630" s="12"/>
      <c r="F3630" s="9"/>
      <c r="G3630" s="9"/>
      <c r="H3630" s="13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</row>
    <row r="3631" spans="1:27" ht="12.75" hidden="1">
      <c r="A3631" s="10"/>
      <c r="B3631" s="9"/>
      <c r="C3631" s="11"/>
      <c r="D3631" s="9"/>
      <c r="E3631" s="12"/>
      <c r="F3631" s="9"/>
      <c r="G3631" s="9"/>
      <c r="H3631" s="13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</row>
    <row r="3632" spans="1:27" ht="12.75" hidden="1">
      <c r="A3632" s="10"/>
      <c r="B3632" s="9"/>
      <c r="C3632" s="11"/>
      <c r="D3632" s="9"/>
      <c r="E3632" s="12"/>
      <c r="F3632" s="9"/>
      <c r="G3632" s="9"/>
      <c r="H3632" s="13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</row>
    <row r="3633" spans="1:27" ht="12.75" hidden="1">
      <c r="A3633" s="10"/>
      <c r="B3633" s="9"/>
      <c r="C3633" s="11"/>
      <c r="D3633" s="9"/>
      <c r="E3633" s="12"/>
      <c r="F3633" s="9"/>
      <c r="G3633" s="9"/>
      <c r="H3633" s="13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</row>
    <row r="3634" spans="1:27" ht="12.75" hidden="1">
      <c r="A3634" s="10"/>
      <c r="B3634" s="9"/>
      <c r="C3634" s="11"/>
      <c r="D3634" s="9"/>
      <c r="E3634" s="12"/>
      <c r="F3634" s="9"/>
      <c r="G3634" s="9"/>
      <c r="H3634" s="13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</row>
    <row r="3635" spans="1:27" ht="12.75" hidden="1">
      <c r="A3635" s="10"/>
      <c r="B3635" s="9"/>
      <c r="C3635" s="11"/>
      <c r="D3635" s="9"/>
      <c r="E3635" s="12"/>
      <c r="F3635" s="9"/>
      <c r="G3635" s="9"/>
      <c r="H3635" s="13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</row>
    <row r="3636" spans="1:27" ht="12.75" hidden="1">
      <c r="A3636" s="10"/>
      <c r="B3636" s="9"/>
      <c r="C3636" s="11"/>
      <c r="D3636" s="9"/>
      <c r="E3636" s="12"/>
      <c r="F3636" s="9"/>
      <c r="G3636" s="9"/>
      <c r="H3636" s="13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</row>
    <row r="3637" spans="1:27" ht="12.75" hidden="1">
      <c r="A3637" s="10"/>
      <c r="B3637" s="9"/>
      <c r="C3637" s="11"/>
      <c r="D3637" s="9"/>
      <c r="E3637" s="12"/>
      <c r="F3637" s="9"/>
      <c r="G3637" s="9"/>
      <c r="H3637" s="13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</row>
    <row r="3638" spans="1:27" ht="12.75" hidden="1">
      <c r="A3638" s="10"/>
      <c r="B3638" s="9"/>
      <c r="C3638" s="11"/>
      <c r="D3638" s="9"/>
      <c r="E3638" s="12"/>
      <c r="F3638" s="9"/>
      <c r="G3638" s="9"/>
      <c r="H3638" s="13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</row>
    <row r="3639" spans="1:27" ht="12.75" hidden="1">
      <c r="A3639" s="10"/>
      <c r="B3639" s="9"/>
      <c r="C3639" s="11"/>
      <c r="D3639" s="9"/>
      <c r="E3639" s="12"/>
      <c r="F3639" s="9"/>
      <c r="G3639" s="9"/>
      <c r="H3639" s="13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</row>
    <row r="3640" spans="1:27" ht="12.75" hidden="1">
      <c r="A3640" s="10"/>
      <c r="B3640" s="9"/>
      <c r="C3640" s="11"/>
      <c r="D3640" s="9"/>
      <c r="E3640" s="12"/>
      <c r="F3640" s="9"/>
      <c r="G3640" s="9"/>
      <c r="H3640" s="13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</row>
    <row r="3641" spans="1:27" ht="12.75" hidden="1">
      <c r="A3641" s="10"/>
      <c r="B3641" s="9"/>
      <c r="C3641" s="11"/>
      <c r="D3641" s="9"/>
      <c r="E3641" s="12"/>
      <c r="F3641" s="9"/>
      <c r="G3641" s="9"/>
      <c r="H3641" s="13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</row>
    <row r="3642" spans="1:27" ht="12.75" hidden="1">
      <c r="A3642" s="10"/>
      <c r="B3642" s="9"/>
      <c r="C3642" s="11"/>
      <c r="D3642" s="9"/>
      <c r="E3642" s="12"/>
      <c r="F3642" s="9"/>
      <c r="G3642" s="9"/>
      <c r="H3642" s="13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</row>
    <row r="3643" spans="1:27" ht="12.75" hidden="1">
      <c r="A3643" s="10"/>
      <c r="B3643" s="9"/>
      <c r="C3643" s="11"/>
      <c r="D3643" s="9"/>
      <c r="E3643" s="12"/>
      <c r="F3643" s="9"/>
      <c r="G3643" s="9"/>
      <c r="H3643" s="13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</row>
    <row r="3644" spans="1:27" ht="12.75" hidden="1">
      <c r="A3644" s="10"/>
      <c r="B3644" s="9"/>
      <c r="C3644" s="11"/>
      <c r="D3644" s="9"/>
      <c r="E3644" s="12"/>
      <c r="F3644" s="9"/>
      <c r="G3644" s="9"/>
      <c r="H3644" s="13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</row>
    <row r="3645" spans="1:27" ht="12.75" hidden="1">
      <c r="A3645" s="10"/>
      <c r="B3645" s="9"/>
      <c r="C3645" s="11"/>
      <c r="D3645" s="9"/>
      <c r="E3645" s="12"/>
      <c r="F3645" s="9"/>
      <c r="G3645" s="9"/>
      <c r="H3645" s="13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</row>
    <row r="3646" spans="1:27" ht="12.75" hidden="1">
      <c r="A3646" s="10"/>
      <c r="B3646" s="9"/>
      <c r="C3646" s="11"/>
      <c r="D3646" s="9"/>
      <c r="E3646" s="12"/>
      <c r="F3646" s="9"/>
      <c r="G3646" s="9"/>
      <c r="H3646" s="13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</row>
    <row r="3647" spans="1:27" ht="12.75" hidden="1">
      <c r="A3647" s="10"/>
      <c r="B3647" s="9"/>
      <c r="C3647" s="11"/>
      <c r="D3647" s="9"/>
      <c r="E3647" s="12"/>
      <c r="F3647" s="9"/>
      <c r="G3647" s="9"/>
      <c r="H3647" s="13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</row>
    <row r="3648" spans="1:27" ht="12.75" hidden="1">
      <c r="A3648" s="10"/>
      <c r="B3648" s="9"/>
      <c r="C3648" s="11"/>
      <c r="D3648" s="9"/>
      <c r="E3648" s="12"/>
      <c r="F3648" s="9"/>
      <c r="G3648" s="9"/>
      <c r="H3648" s="13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</row>
    <row r="3649" spans="1:27" ht="12.75" hidden="1">
      <c r="A3649" s="10"/>
      <c r="B3649" s="9"/>
      <c r="C3649" s="11"/>
      <c r="D3649" s="9"/>
      <c r="E3649" s="12"/>
      <c r="F3649" s="9"/>
      <c r="G3649" s="9"/>
      <c r="H3649" s="13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</row>
    <row r="3650" spans="1:27" ht="12.75" hidden="1">
      <c r="A3650" s="10"/>
      <c r="B3650" s="9"/>
      <c r="C3650" s="11"/>
      <c r="D3650" s="9"/>
      <c r="E3650" s="12"/>
      <c r="F3650" s="9"/>
      <c r="G3650" s="9"/>
      <c r="H3650" s="13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</row>
    <row r="3651" spans="1:27" ht="12.75" hidden="1">
      <c r="A3651" s="10"/>
      <c r="B3651" s="9"/>
      <c r="C3651" s="11"/>
      <c r="D3651" s="9"/>
      <c r="E3651" s="12"/>
      <c r="F3651" s="9"/>
      <c r="G3651" s="9"/>
      <c r="H3651" s="13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</row>
    <row r="3652" spans="1:27" ht="12.75" hidden="1">
      <c r="A3652" s="10"/>
      <c r="B3652" s="9"/>
      <c r="C3652" s="11"/>
      <c r="D3652" s="9"/>
      <c r="E3652" s="12"/>
      <c r="F3652" s="9"/>
      <c r="G3652" s="9"/>
      <c r="H3652" s="13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</row>
    <row r="3653" spans="1:27" ht="12.75" hidden="1">
      <c r="A3653" s="10"/>
      <c r="B3653" s="9"/>
      <c r="C3653" s="11"/>
      <c r="D3653" s="9"/>
      <c r="E3653" s="12"/>
      <c r="F3653" s="9"/>
      <c r="G3653" s="9"/>
      <c r="H3653" s="13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</row>
    <row r="3654" spans="1:27" ht="12.75" hidden="1">
      <c r="A3654" s="10"/>
      <c r="B3654" s="9"/>
      <c r="C3654" s="11"/>
      <c r="D3654" s="9"/>
      <c r="E3654" s="12"/>
      <c r="F3654" s="9"/>
      <c r="G3654" s="9"/>
      <c r="H3654" s="13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</row>
    <row r="3655" spans="1:27" ht="12.75" hidden="1">
      <c r="A3655" s="10"/>
      <c r="B3655" s="9"/>
      <c r="C3655" s="11"/>
      <c r="D3655" s="9"/>
      <c r="E3655" s="12"/>
      <c r="F3655" s="9"/>
      <c r="G3655" s="9"/>
      <c r="H3655" s="13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</row>
    <row r="3656" spans="1:27" ht="12.75" hidden="1">
      <c r="A3656" s="10"/>
      <c r="B3656" s="9"/>
      <c r="C3656" s="11"/>
      <c r="D3656" s="9"/>
      <c r="E3656" s="12"/>
      <c r="F3656" s="9"/>
      <c r="G3656" s="9"/>
      <c r="H3656" s="13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</row>
    <row r="3657" spans="1:27" ht="12.75" hidden="1">
      <c r="A3657" s="10"/>
      <c r="B3657" s="9"/>
      <c r="C3657" s="11"/>
      <c r="D3657" s="9"/>
      <c r="E3657" s="12"/>
      <c r="F3657" s="9"/>
      <c r="G3657" s="9"/>
      <c r="H3657" s="13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</row>
    <row r="3658" spans="1:27" ht="12.75" hidden="1">
      <c r="A3658" s="10"/>
      <c r="B3658" s="9"/>
      <c r="C3658" s="11"/>
      <c r="D3658" s="9"/>
      <c r="E3658" s="12"/>
      <c r="F3658" s="9"/>
      <c r="G3658" s="9"/>
      <c r="H3658" s="13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</row>
    <row r="3659" spans="1:27" ht="12.75" hidden="1">
      <c r="A3659" s="10"/>
      <c r="B3659" s="9"/>
      <c r="C3659" s="11"/>
      <c r="D3659" s="9"/>
      <c r="E3659" s="12"/>
      <c r="F3659" s="9"/>
      <c r="G3659" s="9"/>
      <c r="H3659" s="13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</row>
    <row r="3660" spans="1:27" ht="12.75" hidden="1">
      <c r="A3660" s="10"/>
      <c r="B3660" s="9"/>
      <c r="C3660" s="11"/>
      <c r="D3660" s="9"/>
      <c r="E3660" s="12"/>
      <c r="F3660" s="9"/>
      <c r="G3660" s="9"/>
      <c r="H3660" s="13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</row>
    <row r="3661" spans="1:27" ht="12.75" hidden="1">
      <c r="A3661" s="10"/>
      <c r="B3661" s="9"/>
      <c r="C3661" s="11"/>
      <c r="D3661" s="9"/>
      <c r="E3661" s="12"/>
      <c r="F3661" s="9"/>
      <c r="G3661" s="9"/>
      <c r="H3661" s="13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</row>
    <row r="3662" spans="1:27" ht="12.75" hidden="1">
      <c r="A3662" s="10"/>
      <c r="B3662" s="9"/>
      <c r="C3662" s="11"/>
      <c r="D3662" s="9"/>
      <c r="E3662" s="12"/>
      <c r="F3662" s="9"/>
      <c r="G3662" s="9"/>
      <c r="H3662" s="13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</row>
    <row r="3663" spans="1:27" ht="12.75" hidden="1">
      <c r="A3663" s="10"/>
      <c r="B3663" s="9"/>
      <c r="C3663" s="11"/>
      <c r="D3663" s="9"/>
      <c r="E3663" s="12"/>
      <c r="F3663" s="9"/>
      <c r="G3663" s="9"/>
      <c r="H3663" s="13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</row>
    <row r="3664" spans="1:27" ht="12.75" hidden="1">
      <c r="A3664" s="10"/>
      <c r="B3664" s="9"/>
      <c r="C3664" s="11"/>
      <c r="D3664" s="9"/>
      <c r="E3664" s="12"/>
      <c r="F3664" s="9"/>
      <c r="G3664" s="9"/>
      <c r="H3664" s="13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</row>
    <row r="3665" spans="1:27" ht="12.75" hidden="1">
      <c r="A3665" s="10"/>
      <c r="B3665" s="9"/>
      <c r="C3665" s="11"/>
      <c r="D3665" s="9"/>
      <c r="E3665" s="12"/>
      <c r="F3665" s="9"/>
      <c r="G3665" s="9"/>
      <c r="H3665" s="13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</row>
    <row r="3666" spans="1:27" ht="12.75" hidden="1">
      <c r="A3666" s="10"/>
      <c r="B3666" s="9"/>
      <c r="C3666" s="11"/>
      <c r="D3666" s="9"/>
      <c r="E3666" s="12"/>
      <c r="F3666" s="9"/>
      <c r="G3666" s="9"/>
      <c r="H3666" s="13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</row>
    <row r="3667" spans="1:27" ht="12.75" hidden="1">
      <c r="A3667" s="10"/>
      <c r="B3667" s="9"/>
      <c r="C3667" s="11"/>
      <c r="D3667" s="9"/>
      <c r="E3667" s="12"/>
      <c r="F3667" s="9"/>
      <c r="G3667" s="9"/>
      <c r="H3667" s="13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</row>
    <row r="3668" spans="1:27" ht="12.75" hidden="1">
      <c r="A3668" s="10"/>
      <c r="B3668" s="9"/>
      <c r="C3668" s="11"/>
      <c r="D3668" s="9"/>
      <c r="E3668" s="12"/>
      <c r="F3668" s="9"/>
      <c r="G3668" s="9"/>
      <c r="H3668" s="13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</row>
    <row r="3669" spans="1:27" ht="12.75" hidden="1">
      <c r="A3669" s="10"/>
      <c r="B3669" s="9"/>
      <c r="C3669" s="11"/>
      <c r="D3669" s="9"/>
      <c r="E3669" s="12"/>
      <c r="F3669" s="9"/>
      <c r="G3669" s="9"/>
      <c r="H3669" s="13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</row>
    <row r="3670" spans="1:27" ht="12.75" hidden="1">
      <c r="A3670" s="10"/>
      <c r="B3670" s="9"/>
      <c r="C3670" s="11"/>
      <c r="D3670" s="9"/>
      <c r="E3670" s="12"/>
      <c r="F3670" s="9"/>
      <c r="G3670" s="9"/>
      <c r="H3670" s="13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</row>
    <row r="3671" spans="1:27" ht="12.75" hidden="1">
      <c r="A3671" s="10"/>
      <c r="B3671" s="9"/>
      <c r="C3671" s="11"/>
      <c r="D3671" s="9"/>
      <c r="E3671" s="12"/>
      <c r="F3671" s="9"/>
      <c r="G3671" s="9"/>
      <c r="H3671" s="13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</row>
    <row r="3672" spans="1:27" ht="12.75" hidden="1">
      <c r="A3672" s="10"/>
      <c r="B3672" s="9"/>
      <c r="C3672" s="11"/>
      <c r="D3672" s="9"/>
      <c r="E3672" s="12"/>
      <c r="F3672" s="9"/>
      <c r="G3672" s="9"/>
      <c r="H3672" s="13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</row>
    <row r="3673" spans="1:27" ht="12.75" hidden="1">
      <c r="A3673" s="10"/>
      <c r="B3673" s="9"/>
      <c r="C3673" s="11"/>
      <c r="D3673" s="9"/>
      <c r="E3673" s="12"/>
      <c r="F3673" s="9"/>
      <c r="G3673" s="9"/>
      <c r="H3673" s="13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</row>
    <row r="3674" spans="1:27" ht="12.75" hidden="1">
      <c r="A3674" s="10"/>
      <c r="B3674" s="9"/>
      <c r="C3674" s="11"/>
      <c r="D3674" s="9"/>
      <c r="E3674" s="12"/>
      <c r="F3674" s="9"/>
      <c r="G3674" s="9"/>
      <c r="H3674" s="13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</row>
    <row r="3675" spans="1:27" ht="12.75" hidden="1">
      <c r="A3675" s="10"/>
      <c r="B3675" s="9"/>
      <c r="C3675" s="11"/>
      <c r="D3675" s="9"/>
      <c r="E3675" s="12"/>
      <c r="F3675" s="9"/>
      <c r="G3675" s="9"/>
      <c r="H3675" s="13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</row>
    <row r="3676" spans="1:27" ht="12.75" hidden="1">
      <c r="A3676" s="10"/>
      <c r="B3676" s="9"/>
      <c r="C3676" s="11"/>
      <c r="D3676" s="9"/>
      <c r="E3676" s="12"/>
      <c r="F3676" s="9"/>
      <c r="G3676" s="9"/>
      <c r="H3676" s="13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</row>
    <row r="3677" spans="1:27" ht="12.75" hidden="1">
      <c r="A3677" s="10"/>
      <c r="B3677" s="9"/>
      <c r="C3677" s="11"/>
      <c r="D3677" s="9"/>
      <c r="E3677" s="12"/>
      <c r="F3677" s="9"/>
      <c r="G3677" s="9"/>
      <c r="H3677" s="13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</row>
    <row r="3678" spans="1:27" ht="12.75" hidden="1">
      <c r="A3678" s="10"/>
      <c r="B3678" s="9"/>
      <c r="C3678" s="11"/>
      <c r="D3678" s="9"/>
      <c r="E3678" s="12"/>
      <c r="F3678" s="9"/>
      <c r="G3678" s="9"/>
      <c r="H3678" s="13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</row>
    <row r="3679" spans="1:27" ht="12.75" hidden="1">
      <c r="A3679" s="10"/>
      <c r="B3679" s="9"/>
      <c r="C3679" s="11"/>
      <c r="D3679" s="9"/>
      <c r="E3679" s="12"/>
      <c r="F3679" s="9"/>
      <c r="G3679" s="9"/>
      <c r="H3679" s="13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</row>
    <row r="3680" spans="1:27" ht="12.75" hidden="1">
      <c r="A3680" s="10"/>
      <c r="B3680" s="9"/>
      <c r="C3680" s="11"/>
      <c r="D3680" s="9"/>
      <c r="E3680" s="12"/>
      <c r="F3680" s="9"/>
      <c r="G3680" s="9"/>
      <c r="H3680" s="13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</row>
    <row r="3681" spans="1:27" ht="12.75" hidden="1">
      <c r="A3681" s="10"/>
      <c r="B3681" s="9"/>
      <c r="C3681" s="11"/>
      <c r="D3681" s="9"/>
      <c r="E3681" s="12"/>
      <c r="F3681" s="9"/>
      <c r="G3681" s="9"/>
      <c r="H3681" s="13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</row>
    <row r="3682" spans="1:27" ht="12.75" hidden="1">
      <c r="A3682" s="10"/>
      <c r="B3682" s="9"/>
      <c r="C3682" s="11"/>
      <c r="D3682" s="9"/>
      <c r="E3682" s="12"/>
      <c r="F3682" s="9"/>
      <c r="G3682" s="9"/>
      <c r="H3682" s="13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</row>
    <row r="3683" spans="1:27" ht="12.75" hidden="1">
      <c r="A3683" s="10"/>
      <c r="B3683" s="9"/>
      <c r="C3683" s="11"/>
      <c r="D3683" s="9"/>
      <c r="E3683" s="12"/>
      <c r="F3683" s="9"/>
      <c r="G3683" s="9"/>
      <c r="H3683" s="13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</row>
    <row r="3684" spans="1:27" ht="12.75" hidden="1">
      <c r="A3684" s="10"/>
      <c r="B3684" s="9"/>
      <c r="C3684" s="11"/>
      <c r="D3684" s="9"/>
      <c r="E3684" s="12"/>
      <c r="F3684" s="9"/>
      <c r="G3684" s="9"/>
      <c r="H3684" s="13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</row>
    <row r="3685" spans="1:27" ht="12.75" hidden="1">
      <c r="A3685" s="10"/>
      <c r="B3685" s="9"/>
      <c r="C3685" s="11"/>
      <c r="D3685" s="9"/>
      <c r="E3685" s="12"/>
      <c r="F3685" s="9"/>
      <c r="G3685" s="9"/>
      <c r="H3685" s="13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</row>
    <row r="3686" spans="1:27" ht="12.75" hidden="1">
      <c r="A3686" s="10"/>
      <c r="B3686" s="9"/>
      <c r="C3686" s="11"/>
      <c r="D3686" s="9"/>
      <c r="E3686" s="12"/>
      <c r="F3686" s="9"/>
      <c r="G3686" s="9"/>
      <c r="H3686" s="13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</row>
    <row r="3687" spans="1:27" ht="12.75" hidden="1">
      <c r="A3687" s="10"/>
      <c r="B3687" s="9"/>
      <c r="C3687" s="11"/>
      <c r="D3687" s="9"/>
      <c r="E3687" s="12"/>
      <c r="F3687" s="9"/>
      <c r="G3687" s="9"/>
      <c r="H3687" s="13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</row>
    <row r="3688" spans="1:27" ht="12.75" hidden="1">
      <c r="A3688" s="10"/>
      <c r="B3688" s="9"/>
      <c r="C3688" s="11"/>
      <c r="D3688" s="9"/>
      <c r="E3688" s="12"/>
      <c r="F3688" s="9"/>
      <c r="G3688" s="9"/>
      <c r="H3688" s="13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</row>
    <row r="3689" spans="1:27" ht="12.75" hidden="1">
      <c r="A3689" s="10"/>
      <c r="B3689" s="9"/>
      <c r="C3689" s="11"/>
      <c r="D3689" s="9"/>
      <c r="E3689" s="12"/>
      <c r="F3689" s="9"/>
      <c r="G3689" s="9"/>
      <c r="H3689" s="13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</row>
    <row r="3690" spans="1:27" ht="12.75" hidden="1">
      <c r="A3690" s="10"/>
      <c r="B3690" s="9"/>
      <c r="C3690" s="11"/>
      <c r="D3690" s="9"/>
      <c r="E3690" s="12"/>
      <c r="F3690" s="9"/>
      <c r="G3690" s="9"/>
      <c r="H3690" s="13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</row>
    <row r="3691" spans="1:27" ht="12.75" hidden="1">
      <c r="A3691" s="10"/>
      <c r="B3691" s="9"/>
      <c r="C3691" s="11"/>
      <c r="D3691" s="9"/>
      <c r="E3691" s="12"/>
      <c r="F3691" s="9"/>
      <c r="G3691" s="9"/>
      <c r="H3691" s="13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</row>
    <row r="3692" spans="1:27" ht="12.75" hidden="1">
      <c r="A3692" s="10"/>
      <c r="B3692" s="9"/>
      <c r="C3692" s="11"/>
      <c r="D3692" s="9"/>
      <c r="E3692" s="12"/>
      <c r="F3692" s="9"/>
      <c r="G3692" s="9"/>
      <c r="H3692" s="13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</row>
    <row r="3693" spans="1:27" ht="12.75" hidden="1">
      <c r="A3693" s="10"/>
      <c r="B3693" s="9"/>
      <c r="C3693" s="11"/>
      <c r="D3693" s="9"/>
      <c r="E3693" s="12"/>
      <c r="F3693" s="9"/>
      <c r="G3693" s="9"/>
      <c r="H3693" s="13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</row>
    <row r="3694" spans="1:27" ht="12.75" hidden="1">
      <c r="A3694" s="10"/>
      <c r="B3694" s="9"/>
      <c r="C3694" s="11"/>
      <c r="D3694" s="9"/>
      <c r="E3694" s="12"/>
      <c r="F3694" s="9"/>
      <c r="G3694" s="9"/>
      <c r="H3694" s="13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</row>
    <row r="3695" spans="1:27" ht="12.75" hidden="1">
      <c r="A3695" s="10"/>
      <c r="B3695" s="9"/>
      <c r="C3695" s="11"/>
      <c r="D3695" s="9"/>
      <c r="E3695" s="12"/>
      <c r="F3695" s="9"/>
      <c r="G3695" s="9"/>
      <c r="H3695" s="13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</row>
    <row r="3696" spans="1:27" ht="12.75" hidden="1">
      <c r="A3696" s="10"/>
      <c r="B3696" s="9"/>
      <c r="C3696" s="11"/>
      <c r="D3696" s="9"/>
      <c r="E3696" s="12"/>
      <c r="F3696" s="9"/>
      <c r="G3696" s="9"/>
      <c r="H3696" s="13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</row>
    <row r="3697" spans="1:27" ht="12.75" hidden="1">
      <c r="A3697" s="10"/>
      <c r="B3697" s="9"/>
      <c r="C3697" s="11"/>
      <c r="D3697" s="9"/>
      <c r="E3697" s="12"/>
      <c r="F3697" s="9"/>
      <c r="G3697" s="9"/>
      <c r="H3697" s="13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</row>
    <row r="3698" spans="1:27" ht="12.75" hidden="1">
      <c r="A3698" s="10"/>
      <c r="B3698" s="9"/>
      <c r="C3698" s="11"/>
      <c r="D3698" s="9"/>
      <c r="E3698" s="12"/>
      <c r="F3698" s="9"/>
      <c r="G3698" s="9"/>
      <c r="H3698" s="13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</row>
    <row r="3699" spans="1:27" ht="12.75" hidden="1">
      <c r="A3699" s="10"/>
      <c r="B3699" s="9"/>
      <c r="C3699" s="11"/>
      <c r="D3699" s="9"/>
      <c r="E3699" s="12"/>
      <c r="F3699" s="9"/>
      <c r="G3699" s="9"/>
      <c r="H3699" s="13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</row>
    <row r="3700" spans="1:27" ht="12.75" hidden="1">
      <c r="A3700" s="10"/>
      <c r="B3700" s="9"/>
      <c r="C3700" s="11"/>
      <c r="D3700" s="9"/>
      <c r="E3700" s="12"/>
      <c r="F3700" s="9"/>
      <c r="G3700" s="9"/>
      <c r="H3700" s="13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</row>
    <row r="3701" spans="1:27" ht="12.75" hidden="1">
      <c r="A3701" s="10"/>
      <c r="B3701" s="9"/>
      <c r="C3701" s="11"/>
      <c r="D3701" s="9"/>
      <c r="E3701" s="12"/>
      <c r="F3701" s="9"/>
      <c r="G3701" s="9"/>
      <c r="H3701" s="13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</row>
    <row r="3702" spans="1:27" ht="12.75" hidden="1">
      <c r="A3702" s="10"/>
      <c r="B3702" s="9"/>
      <c r="C3702" s="11"/>
      <c r="D3702" s="9"/>
      <c r="E3702" s="12"/>
      <c r="F3702" s="9"/>
      <c r="G3702" s="9"/>
      <c r="H3702" s="13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</row>
    <row r="3703" spans="1:27" ht="12.75" hidden="1">
      <c r="A3703" s="10"/>
      <c r="B3703" s="9"/>
      <c r="C3703" s="11"/>
      <c r="D3703" s="9"/>
      <c r="E3703" s="12"/>
      <c r="F3703" s="9"/>
      <c r="G3703" s="9"/>
      <c r="H3703" s="13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</row>
    <row r="3704" spans="1:27" ht="12.75" hidden="1">
      <c r="A3704" s="10"/>
      <c r="B3704" s="9"/>
      <c r="C3704" s="11"/>
      <c r="D3704" s="9"/>
      <c r="E3704" s="12"/>
      <c r="F3704" s="9"/>
      <c r="G3704" s="9"/>
      <c r="H3704" s="13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</row>
    <row r="3705" spans="1:27" ht="12.75" hidden="1">
      <c r="A3705" s="10"/>
      <c r="B3705" s="9"/>
      <c r="C3705" s="11"/>
      <c r="D3705" s="9"/>
      <c r="E3705" s="12"/>
      <c r="F3705" s="9"/>
      <c r="G3705" s="9"/>
      <c r="H3705" s="13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</row>
    <row r="3706" spans="1:27" ht="12.75" hidden="1">
      <c r="A3706" s="10"/>
      <c r="B3706" s="9"/>
      <c r="C3706" s="11"/>
      <c r="D3706" s="9"/>
      <c r="E3706" s="12"/>
      <c r="F3706" s="9"/>
      <c r="G3706" s="9"/>
      <c r="H3706" s="13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</row>
    <row r="3707" spans="1:27" ht="12.75" hidden="1">
      <c r="A3707" s="10"/>
      <c r="B3707" s="9"/>
      <c r="C3707" s="11"/>
      <c r="D3707" s="9"/>
      <c r="E3707" s="12"/>
      <c r="F3707" s="9"/>
      <c r="G3707" s="9"/>
      <c r="H3707" s="13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</row>
    <row r="3708" spans="1:27" ht="12.75" hidden="1">
      <c r="A3708" s="10"/>
      <c r="B3708" s="9"/>
      <c r="C3708" s="11"/>
      <c r="D3708" s="9"/>
      <c r="E3708" s="12"/>
      <c r="F3708" s="9"/>
      <c r="G3708" s="9"/>
      <c r="H3708" s="13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</row>
    <row r="3709" spans="1:27" ht="12.75" hidden="1">
      <c r="A3709" s="10"/>
      <c r="B3709" s="9"/>
      <c r="C3709" s="11"/>
      <c r="D3709" s="9"/>
      <c r="E3709" s="12"/>
      <c r="F3709" s="9"/>
      <c r="G3709" s="9"/>
      <c r="H3709" s="13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</row>
    <row r="3710" spans="1:27" ht="12.75" hidden="1">
      <c r="A3710" s="10"/>
      <c r="B3710" s="9"/>
      <c r="C3710" s="11"/>
      <c r="D3710" s="9"/>
      <c r="E3710" s="12"/>
      <c r="F3710" s="9"/>
      <c r="G3710" s="9"/>
      <c r="H3710" s="13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</row>
    <row r="3711" spans="1:27" ht="12.75" hidden="1">
      <c r="A3711" s="10"/>
      <c r="B3711" s="9"/>
      <c r="C3711" s="11"/>
      <c r="D3711" s="9"/>
      <c r="E3711" s="12"/>
      <c r="F3711" s="9"/>
      <c r="G3711" s="9"/>
      <c r="H3711" s="13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</row>
    <row r="3712" spans="1:27" ht="12.75" hidden="1">
      <c r="A3712" s="10"/>
      <c r="B3712" s="9"/>
      <c r="C3712" s="11"/>
      <c r="D3712" s="9"/>
      <c r="E3712" s="12"/>
      <c r="F3712" s="9"/>
      <c r="G3712" s="9"/>
      <c r="H3712" s="13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</row>
    <row r="3713" spans="1:27" ht="12.75" hidden="1">
      <c r="A3713" s="10"/>
      <c r="B3713" s="9"/>
      <c r="C3713" s="11"/>
      <c r="D3713" s="9"/>
      <c r="E3713" s="12"/>
      <c r="F3713" s="9"/>
      <c r="G3713" s="9"/>
      <c r="H3713" s="13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</row>
    <row r="3714" spans="1:27" ht="12.75" hidden="1">
      <c r="A3714" s="10"/>
      <c r="B3714" s="9"/>
      <c r="C3714" s="11"/>
      <c r="D3714" s="9"/>
      <c r="E3714" s="12"/>
      <c r="F3714" s="9"/>
      <c r="G3714" s="9"/>
      <c r="H3714" s="13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</row>
    <row r="3715" spans="1:27" ht="12.75" hidden="1">
      <c r="A3715" s="10"/>
      <c r="B3715" s="9"/>
      <c r="C3715" s="11"/>
      <c r="D3715" s="9"/>
      <c r="E3715" s="12"/>
      <c r="F3715" s="9"/>
      <c r="G3715" s="9"/>
      <c r="H3715" s="13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</row>
    <row r="3716" spans="1:27" ht="12.75" hidden="1">
      <c r="A3716" s="10"/>
      <c r="B3716" s="9"/>
      <c r="C3716" s="11"/>
      <c r="D3716" s="9"/>
      <c r="E3716" s="12"/>
      <c r="F3716" s="9"/>
      <c r="G3716" s="9"/>
      <c r="H3716" s="13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</row>
    <row r="3717" spans="1:27" ht="12.75" hidden="1">
      <c r="A3717" s="10"/>
      <c r="B3717" s="9"/>
      <c r="C3717" s="11"/>
      <c r="D3717" s="9"/>
      <c r="E3717" s="12"/>
      <c r="F3717" s="9"/>
      <c r="G3717" s="9"/>
      <c r="H3717" s="13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</row>
    <row r="3718" spans="1:27" ht="12.75" hidden="1">
      <c r="A3718" s="10"/>
      <c r="B3718" s="9"/>
      <c r="C3718" s="11"/>
      <c r="D3718" s="9"/>
      <c r="E3718" s="12"/>
      <c r="F3718" s="9"/>
      <c r="G3718" s="9"/>
      <c r="H3718" s="13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</row>
    <row r="3719" spans="1:27" ht="12.75" hidden="1">
      <c r="A3719" s="10"/>
      <c r="B3719" s="9"/>
      <c r="C3719" s="11"/>
      <c r="D3719" s="9"/>
      <c r="E3719" s="12"/>
      <c r="F3719" s="9"/>
      <c r="G3719" s="9"/>
      <c r="H3719" s="13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</row>
    <row r="3720" spans="1:27" ht="12.75" hidden="1">
      <c r="A3720" s="10"/>
      <c r="B3720" s="9"/>
      <c r="C3720" s="11"/>
      <c r="D3720" s="9"/>
      <c r="E3720" s="12"/>
      <c r="F3720" s="9"/>
      <c r="G3720" s="9"/>
      <c r="H3720" s="13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</row>
    <row r="3721" spans="1:27" ht="12.75" hidden="1">
      <c r="A3721" s="10"/>
      <c r="B3721" s="9"/>
      <c r="C3721" s="11"/>
      <c r="D3721" s="9"/>
      <c r="E3721" s="12"/>
      <c r="F3721" s="9"/>
      <c r="G3721" s="9"/>
      <c r="H3721" s="13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</row>
    <row r="3722" spans="1:27" ht="12.75" hidden="1">
      <c r="A3722" s="10"/>
      <c r="B3722" s="9"/>
      <c r="C3722" s="11"/>
      <c r="D3722" s="9"/>
      <c r="E3722" s="12"/>
      <c r="F3722" s="9"/>
      <c r="G3722" s="9"/>
      <c r="H3722" s="13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</row>
    <row r="3723" spans="1:27" ht="12.75" hidden="1">
      <c r="A3723" s="10"/>
      <c r="B3723" s="9"/>
      <c r="C3723" s="11"/>
      <c r="D3723" s="9"/>
      <c r="E3723" s="12"/>
      <c r="F3723" s="9"/>
      <c r="G3723" s="9"/>
      <c r="H3723" s="13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</row>
    <row r="3724" spans="1:27" ht="12.75" hidden="1">
      <c r="A3724" s="10"/>
      <c r="B3724" s="9"/>
      <c r="C3724" s="11"/>
      <c r="D3724" s="9"/>
      <c r="E3724" s="12"/>
      <c r="F3724" s="9"/>
      <c r="G3724" s="9"/>
      <c r="H3724" s="13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</row>
    <row r="3725" spans="1:27" ht="12.75" hidden="1">
      <c r="A3725" s="10"/>
      <c r="B3725" s="9"/>
      <c r="C3725" s="11"/>
      <c r="D3725" s="9"/>
      <c r="E3725" s="12"/>
      <c r="F3725" s="9"/>
      <c r="G3725" s="9"/>
      <c r="H3725" s="13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</row>
    <row r="3726" spans="1:27" ht="12.75" hidden="1">
      <c r="A3726" s="10"/>
      <c r="B3726" s="9"/>
      <c r="C3726" s="11"/>
      <c r="D3726" s="9"/>
      <c r="E3726" s="12"/>
      <c r="F3726" s="9"/>
      <c r="G3726" s="9"/>
      <c r="H3726" s="13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</row>
    <row r="3727" spans="1:27" ht="12.75" hidden="1">
      <c r="A3727" s="10"/>
      <c r="B3727" s="9"/>
      <c r="C3727" s="11"/>
      <c r="D3727" s="9"/>
      <c r="E3727" s="12"/>
      <c r="F3727" s="9"/>
      <c r="G3727" s="9"/>
      <c r="H3727" s="13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</row>
    <row r="3728" spans="1:27" ht="12.75" hidden="1">
      <c r="A3728" s="10"/>
      <c r="B3728" s="9"/>
      <c r="C3728" s="11"/>
      <c r="D3728" s="9"/>
      <c r="E3728" s="12"/>
      <c r="F3728" s="9"/>
      <c r="G3728" s="9"/>
      <c r="H3728" s="13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</row>
    <row r="3729" spans="1:27" ht="12.75" hidden="1">
      <c r="A3729" s="10"/>
      <c r="B3729" s="9"/>
      <c r="C3729" s="11"/>
      <c r="D3729" s="9"/>
      <c r="E3729" s="12"/>
      <c r="F3729" s="9"/>
      <c r="G3729" s="9"/>
      <c r="H3729" s="13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</row>
    <row r="3730" spans="1:27" ht="12.75" hidden="1">
      <c r="A3730" s="10"/>
      <c r="B3730" s="9"/>
      <c r="C3730" s="11"/>
      <c r="D3730" s="9"/>
      <c r="E3730" s="12"/>
      <c r="F3730" s="9"/>
      <c r="G3730" s="9"/>
      <c r="H3730" s="13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</row>
    <row r="3731" spans="1:27" ht="12.75" hidden="1">
      <c r="A3731" s="10"/>
      <c r="B3731" s="9"/>
      <c r="C3731" s="11"/>
      <c r="D3731" s="9"/>
      <c r="E3731" s="12"/>
      <c r="F3731" s="9"/>
      <c r="G3731" s="9"/>
      <c r="H3731" s="13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</row>
    <row r="3732" spans="1:27" ht="12.75" hidden="1">
      <c r="A3732" s="10"/>
      <c r="B3732" s="9"/>
      <c r="C3732" s="11"/>
      <c r="D3732" s="9"/>
      <c r="E3732" s="12"/>
      <c r="F3732" s="9"/>
      <c r="G3732" s="9"/>
      <c r="H3732" s="13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</row>
    <row r="3733" spans="1:27" ht="12.75" hidden="1">
      <c r="A3733" s="10"/>
      <c r="B3733" s="9"/>
      <c r="C3733" s="11"/>
      <c r="D3733" s="9"/>
      <c r="E3733" s="12"/>
      <c r="F3733" s="9"/>
      <c r="G3733" s="9"/>
      <c r="H3733" s="13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</row>
    <row r="3734" spans="1:27" ht="12.75" hidden="1">
      <c r="A3734" s="10"/>
      <c r="B3734" s="9"/>
      <c r="C3734" s="11"/>
      <c r="D3734" s="9"/>
      <c r="E3734" s="12"/>
      <c r="F3734" s="9"/>
      <c r="G3734" s="9"/>
      <c r="H3734" s="13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</row>
    <row r="3735" spans="1:27" ht="12.75" hidden="1">
      <c r="A3735" s="10"/>
      <c r="B3735" s="9"/>
      <c r="C3735" s="11"/>
      <c r="D3735" s="9"/>
      <c r="E3735" s="12"/>
      <c r="F3735" s="9"/>
      <c r="G3735" s="9"/>
      <c r="H3735" s="13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</row>
    <row r="3736" spans="1:27" ht="12.75" hidden="1">
      <c r="A3736" s="10"/>
      <c r="B3736" s="9"/>
      <c r="C3736" s="11"/>
      <c r="D3736" s="9"/>
      <c r="E3736" s="12"/>
      <c r="F3736" s="9"/>
      <c r="G3736" s="9"/>
      <c r="H3736" s="13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</row>
    <row r="3737" spans="1:27" ht="12.75" hidden="1">
      <c r="A3737" s="10"/>
      <c r="B3737" s="9"/>
      <c r="C3737" s="11"/>
      <c r="D3737" s="9"/>
      <c r="E3737" s="12"/>
      <c r="F3737" s="9"/>
      <c r="G3737" s="9"/>
      <c r="H3737" s="13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</row>
    <row r="3738" spans="1:27" ht="12.75" hidden="1">
      <c r="A3738" s="10"/>
      <c r="B3738" s="9"/>
      <c r="C3738" s="11"/>
      <c r="D3738" s="9"/>
      <c r="E3738" s="12"/>
      <c r="F3738" s="9"/>
      <c r="G3738" s="9"/>
      <c r="H3738" s="13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</row>
    <row r="3739" spans="1:27" ht="12.75" hidden="1">
      <c r="A3739" s="10"/>
      <c r="B3739" s="9"/>
      <c r="C3739" s="11"/>
      <c r="D3739" s="9"/>
      <c r="E3739" s="12"/>
      <c r="F3739" s="9"/>
      <c r="G3739" s="9"/>
      <c r="H3739" s="13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</row>
    <row r="3740" spans="1:27" ht="12.75" hidden="1">
      <c r="A3740" s="10"/>
      <c r="B3740" s="9"/>
      <c r="C3740" s="11"/>
      <c r="D3740" s="9"/>
      <c r="E3740" s="12"/>
      <c r="F3740" s="9"/>
      <c r="G3740" s="9"/>
      <c r="H3740" s="13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</row>
    <row r="3741" spans="1:27" ht="12.75" hidden="1">
      <c r="A3741" s="10"/>
      <c r="B3741" s="9"/>
      <c r="C3741" s="11"/>
      <c r="D3741" s="9"/>
      <c r="E3741" s="12"/>
      <c r="F3741" s="9"/>
      <c r="G3741" s="9"/>
      <c r="H3741" s="13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</row>
    <row r="3742" spans="1:27" ht="12.75" hidden="1">
      <c r="A3742" s="10"/>
      <c r="B3742" s="9"/>
      <c r="C3742" s="11"/>
      <c r="D3742" s="9"/>
      <c r="E3742" s="12"/>
      <c r="F3742" s="9"/>
      <c r="G3742" s="9"/>
      <c r="H3742" s="13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</row>
    <row r="3743" spans="1:27" ht="12.75" hidden="1">
      <c r="A3743" s="10"/>
      <c r="B3743" s="9"/>
      <c r="C3743" s="11"/>
      <c r="D3743" s="9"/>
      <c r="E3743" s="12"/>
      <c r="F3743" s="9"/>
      <c r="G3743" s="9"/>
      <c r="H3743" s="13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</row>
    <row r="3744" spans="1:27" ht="12.75" hidden="1">
      <c r="A3744" s="10"/>
      <c r="B3744" s="9"/>
      <c r="C3744" s="11"/>
      <c r="D3744" s="9"/>
      <c r="E3744" s="12"/>
      <c r="F3744" s="9"/>
      <c r="G3744" s="9"/>
      <c r="H3744" s="13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</row>
    <row r="3745" spans="1:27" ht="12.75" hidden="1">
      <c r="A3745" s="10"/>
      <c r="B3745" s="9"/>
      <c r="C3745" s="11"/>
      <c r="D3745" s="9"/>
      <c r="E3745" s="12"/>
      <c r="F3745" s="9"/>
      <c r="G3745" s="9"/>
      <c r="H3745" s="13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</row>
    <row r="3746" spans="1:27" ht="12.75" hidden="1">
      <c r="A3746" s="10"/>
      <c r="B3746" s="9"/>
      <c r="C3746" s="11"/>
      <c r="D3746" s="9"/>
      <c r="E3746" s="12"/>
      <c r="F3746" s="9"/>
      <c r="G3746" s="9"/>
      <c r="H3746" s="13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</row>
    <row r="3747" spans="1:27" ht="12.75" hidden="1">
      <c r="A3747" s="10"/>
      <c r="B3747" s="9"/>
      <c r="C3747" s="11"/>
      <c r="D3747" s="9"/>
      <c r="E3747" s="12"/>
      <c r="F3747" s="9"/>
      <c r="G3747" s="9"/>
      <c r="H3747" s="13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</row>
    <row r="3748" spans="1:27" ht="12.75" hidden="1">
      <c r="A3748" s="10"/>
      <c r="B3748" s="9"/>
      <c r="C3748" s="11"/>
      <c r="D3748" s="9"/>
      <c r="E3748" s="12"/>
      <c r="F3748" s="9"/>
      <c r="G3748" s="9"/>
      <c r="H3748" s="13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</row>
    <row r="3749" spans="1:27" ht="12.75" hidden="1">
      <c r="A3749" s="10"/>
      <c r="B3749" s="9"/>
      <c r="C3749" s="11"/>
      <c r="D3749" s="9"/>
      <c r="E3749" s="12"/>
      <c r="F3749" s="9"/>
      <c r="G3749" s="9"/>
      <c r="H3749" s="13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</row>
    <row r="3750" spans="1:27" ht="12.75" hidden="1">
      <c r="A3750" s="10"/>
      <c r="B3750" s="9"/>
      <c r="C3750" s="11"/>
      <c r="D3750" s="9"/>
      <c r="E3750" s="12"/>
      <c r="F3750" s="9"/>
      <c r="G3750" s="9"/>
      <c r="H3750" s="13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</row>
    <row r="3751" spans="1:27" ht="12.75" hidden="1">
      <c r="A3751" s="10"/>
      <c r="B3751" s="9"/>
      <c r="C3751" s="11"/>
      <c r="D3751" s="9"/>
      <c r="E3751" s="12"/>
      <c r="F3751" s="9"/>
      <c r="G3751" s="9"/>
      <c r="H3751" s="13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</row>
    <row r="3752" spans="1:27" ht="12.75" hidden="1">
      <c r="A3752" s="10"/>
      <c r="B3752" s="9"/>
      <c r="C3752" s="11"/>
      <c r="D3752" s="9"/>
      <c r="E3752" s="12"/>
      <c r="F3752" s="9"/>
      <c r="G3752" s="9"/>
      <c r="H3752" s="13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</row>
    <row r="3753" spans="1:27" ht="12.75" hidden="1">
      <c r="A3753" s="10"/>
      <c r="B3753" s="9"/>
      <c r="C3753" s="11"/>
      <c r="D3753" s="9"/>
      <c r="E3753" s="12"/>
      <c r="F3753" s="9"/>
      <c r="G3753" s="9"/>
      <c r="H3753" s="13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</row>
    <row r="3754" spans="1:27" ht="12.75" hidden="1">
      <c r="A3754" s="10"/>
      <c r="B3754" s="9"/>
      <c r="C3754" s="11"/>
      <c r="D3754" s="9"/>
      <c r="E3754" s="12"/>
      <c r="F3754" s="9"/>
      <c r="G3754" s="9"/>
      <c r="H3754" s="13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</row>
    <row r="3755" spans="1:27" ht="12.75" hidden="1">
      <c r="A3755" s="10"/>
      <c r="B3755" s="9"/>
      <c r="C3755" s="11"/>
      <c r="D3755" s="9"/>
      <c r="E3755" s="12"/>
      <c r="F3755" s="9"/>
      <c r="G3755" s="9"/>
      <c r="H3755" s="13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</row>
    <row r="3756" spans="1:27" ht="12.75" hidden="1">
      <c r="A3756" s="10"/>
      <c r="B3756" s="9"/>
      <c r="C3756" s="11"/>
      <c r="D3756" s="9"/>
      <c r="E3756" s="12"/>
      <c r="F3756" s="9"/>
      <c r="G3756" s="9"/>
      <c r="H3756" s="13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</row>
    <row r="3757" spans="1:27" ht="12.75" hidden="1">
      <c r="A3757" s="10"/>
      <c r="B3757" s="9"/>
      <c r="C3757" s="11"/>
      <c r="D3757" s="9"/>
      <c r="E3757" s="12"/>
      <c r="F3757" s="9"/>
      <c r="G3757" s="9"/>
      <c r="H3757" s="13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</row>
    <row r="3758" spans="1:27" ht="12.75" hidden="1">
      <c r="A3758" s="10"/>
      <c r="B3758" s="9"/>
      <c r="C3758" s="11"/>
      <c r="D3758" s="9"/>
      <c r="E3758" s="12"/>
      <c r="F3758" s="9"/>
      <c r="G3758" s="9"/>
      <c r="H3758" s="13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</row>
    <row r="3759" spans="1:27" ht="12.75" hidden="1">
      <c r="A3759" s="10"/>
      <c r="B3759" s="9"/>
      <c r="C3759" s="11"/>
      <c r="D3759" s="9"/>
      <c r="E3759" s="12"/>
      <c r="F3759" s="9"/>
      <c r="G3759" s="9"/>
      <c r="H3759" s="13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</row>
    <row r="3760" spans="1:27" ht="12.75" hidden="1">
      <c r="A3760" s="10"/>
      <c r="B3760" s="9"/>
      <c r="C3760" s="11"/>
      <c r="D3760" s="9"/>
      <c r="E3760" s="12"/>
      <c r="F3760" s="9"/>
      <c r="G3760" s="9"/>
      <c r="H3760" s="13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</row>
    <row r="3761" spans="1:27" ht="12.75" hidden="1">
      <c r="A3761" s="10"/>
      <c r="B3761" s="9"/>
      <c r="C3761" s="11"/>
      <c r="D3761" s="9"/>
      <c r="E3761" s="12"/>
      <c r="F3761" s="9"/>
      <c r="G3761" s="9"/>
      <c r="H3761" s="13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</row>
    <row r="3762" spans="1:27" ht="12.75" hidden="1">
      <c r="A3762" s="10"/>
      <c r="B3762" s="9"/>
      <c r="C3762" s="11"/>
      <c r="D3762" s="9"/>
      <c r="E3762" s="12"/>
      <c r="F3762" s="9"/>
      <c r="G3762" s="9"/>
      <c r="H3762" s="13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</row>
    <row r="3763" spans="1:27" ht="12.75" hidden="1">
      <c r="A3763" s="10"/>
      <c r="B3763" s="9"/>
      <c r="C3763" s="11"/>
      <c r="D3763" s="9"/>
      <c r="E3763" s="12"/>
      <c r="F3763" s="9"/>
      <c r="G3763" s="9"/>
      <c r="H3763" s="13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</row>
    <row r="3764" spans="1:27" ht="12.75" hidden="1">
      <c r="A3764" s="10"/>
      <c r="B3764" s="9"/>
      <c r="C3764" s="11"/>
      <c r="D3764" s="9"/>
      <c r="E3764" s="12"/>
      <c r="F3764" s="9"/>
      <c r="G3764" s="9"/>
      <c r="H3764" s="13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</row>
    <row r="3765" spans="1:27" ht="12.75" hidden="1">
      <c r="A3765" s="10"/>
      <c r="B3765" s="9"/>
      <c r="C3765" s="11"/>
      <c r="D3765" s="9"/>
      <c r="E3765" s="12"/>
      <c r="F3765" s="9"/>
      <c r="G3765" s="9"/>
      <c r="H3765" s="13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</row>
    <row r="3766" spans="1:27" ht="12.75" hidden="1">
      <c r="A3766" s="10"/>
      <c r="B3766" s="9"/>
      <c r="C3766" s="11"/>
      <c r="D3766" s="9"/>
      <c r="E3766" s="12"/>
      <c r="F3766" s="9"/>
      <c r="G3766" s="9"/>
      <c r="H3766" s="13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</row>
    <row r="3767" spans="1:27" ht="12.75" hidden="1">
      <c r="A3767" s="10"/>
      <c r="B3767" s="9"/>
      <c r="C3767" s="11"/>
      <c r="D3767" s="9"/>
      <c r="E3767" s="12"/>
      <c r="F3767" s="9"/>
      <c r="G3767" s="9"/>
      <c r="H3767" s="13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</row>
    <row r="3768" spans="1:27" ht="12.75" hidden="1">
      <c r="A3768" s="10"/>
      <c r="B3768" s="9"/>
      <c r="C3768" s="11"/>
      <c r="D3768" s="9"/>
      <c r="E3768" s="12"/>
      <c r="F3768" s="9"/>
      <c r="G3768" s="9"/>
      <c r="H3768" s="13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</row>
    <row r="3769" spans="1:27" ht="12.75" hidden="1">
      <c r="A3769" s="10"/>
      <c r="B3769" s="9"/>
      <c r="C3769" s="11"/>
      <c r="D3769" s="9"/>
      <c r="E3769" s="12"/>
      <c r="F3769" s="9"/>
      <c r="G3769" s="9"/>
      <c r="H3769" s="13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</row>
    <row r="3770" spans="1:27" ht="12.75" hidden="1">
      <c r="A3770" s="10"/>
      <c r="B3770" s="9"/>
      <c r="C3770" s="11"/>
      <c r="D3770" s="9"/>
      <c r="E3770" s="12"/>
      <c r="F3770" s="9"/>
      <c r="G3770" s="9"/>
      <c r="H3770" s="13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</row>
    <row r="3771" spans="1:27" ht="12.75" hidden="1">
      <c r="A3771" s="10"/>
      <c r="B3771" s="9"/>
      <c r="C3771" s="11"/>
      <c r="D3771" s="9"/>
      <c r="E3771" s="12"/>
      <c r="F3771" s="9"/>
      <c r="G3771" s="9"/>
      <c r="H3771" s="13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</row>
    <row r="3772" spans="1:27" ht="12.75" hidden="1">
      <c r="A3772" s="10"/>
      <c r="B3772" s="9"/>
      <c r="C3772" s="11"/>
      <c r="D3772" s="9"/>
      <c r="E3772" s="12"/>
      <c r="F3772" s="9"/>
      <c r="G3772" s="9"/>
      <c r="H3772" s="13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</row>
    <row r="3773" spans="1:27" ht="12.75" hidden="1">
      <c r="A3773" s="10"/>
      <c r="B3773" s="9"/>
      <c r="C3773" s="11"/>
      <c r="D3773" s="9"/>
      <c r="E3773" s="12"/>
      <c r="F3773" s="9"/>
      <c r="G3773" s="9"/>
      <c r="H3773" s="13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</row>
    <row r="3774" spans="1:27" ht="12.75" hidden="1">
      <c r="A3774" s="10"/>
      <c r="B3774" s="9"/>
      <c r="C3774" s="11"/>
      <c r="D3774" s="9"/>
      <c r="E3774" s="12"/>
      <c r="F3774" s="9"/>
      <c r="G3774" s="9"/>
      <c r="H3774" s="13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</row>
    <row r="3775" spans="1:27" ht="12.75" hidden="1">
      <c r="A3775" s="10"/>
      <c r="B3775" s="9"/>
      <c r="C3775" s="11"/>
      <c r="D3775" s="9"/>
      <c r="E3775" s="12"/>
      <c r="F3775" s="9"/>
      <c r="G3775" s="9"/>
      <c r="H3775" s="13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</row>
    <row r="3776" spans="1:27" ht="12.75" hidden="1">
      <c r="A3776" s="10"/>
      <c r="B3776" s="9"/>
      <c r="C3776" s="11"/>
      <c r="D3776" s="9"/>
      <c r="E3776" s="12"/>
      <c r="F3776" s="9"/>
      <c r="G3776" s="9"/>
      <c r="H3776" s="13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</row>
    <row r="3777" spans="1:27" ht="12.75" hidden="1">
      <c r="A3777" s="10"/>
      <c r="B3777" s="9"/>
      <c r="C3777" s="11"/>
      <c r="D3777" s="9"/>
      <c r="E3777" s="12"/>
      <c r="F3777" s="9"/>
      <c r="G3777" s="9"/>
      <c r="H3777" s="13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</row>
    <row r="3778" spans="1:27" ht="12.75" hidden="1">
      <c r="A3778" s="10"/>
      <c r="B3778" s="9"/>
      <c r="C3778" s="11"/>
      <c r="D3778" s="9"/>
      <c r="E3778" s="12"/>
      <c r="F3778" s="9"/>
      <c r="G3778" s="9"/>
      <c r="H3778" s="13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</row>
    <row r="3779" spans="1:27" ht="12.75" hidden="1">
      <c r="A3779" s="10"/>
      <c r="B3779" s="9"/>
      <c r="C3779" s="11"/>
      <c r="D3779" s="9"/>
      <c r="E3779" s="12"/>
      <c r="F3779" s="9"/>
      <c r="G3779" s="9"/>
      <c r="H3779" s="13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</row>
    <row r="3780" spans="1:27" ht="12.75" hidden="1">
      <c r="A3780" s="10"/>
      <c r="B3780" s="9"/>
      <c r="C3780" s="11"/>
      <c r="D3780" s="9"/>
      <c r="E3780" s="12"/>
      <c r="F3780" s="9"/>
      <c r="G3780" s="9"/>
      <c r="H3780" s="13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</row>
    <row r="3781" spans="1:27" ht="12.75" hidden="1">
      <c r="A3781" s="10"/>
      <c r="B3781" s="9"/>
      <c r="C3781" s="11"/>
      <c r="D3781" s="9"/>
      <c r="E3781" s="12"/>
      <c r="F3781" s="9"/>
      <c r="G3781" s="9"/>
      <c r="H3781" s="13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</row>
    <row r="3782" spans="1:27" ht="12.75" hidden="1">
      <c r="A3782" s="10"/>
      <c r="B3782" s="9"/>
      <c r="C3782" s="11"/>
      <c r="D3782" s="9"/>
      <c r="E3782" s="12"/>
      <c r="F3782" s="9"/>
      <c r="G3782" s="9"/>
      <c r="H3782" s="13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</row>
    <row r="3783" spans="1:27" ht="12.75" hidden="1">
      <c r="A3783" s="10"/>
      <c r="B3783" s="9"/>
      <c r="C3783" s="11"/>
      <c r="D3783" s="9"/>
      <c r="E3783" s="12"/>
      <c r="F3783" s="9"/>
      <c r="G3783" s="9"/>
      <c r="H3783" s="13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</row>
    <row r="3784" spans="1:27" ht="12.75" hidden="1">
      <c r="A3784" s="10"/>
      <c r="B3784" s="9"/>
      <c r="C3784" s="11"/>
      <c r="D3784" s="9"/>
      <c r="E3784" s="12"/>
      <c r="F3784" s="9"/>
      <c r="G3784" s="9"/>
      <c r="H3784" s="13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</row>
    <row r="3785" spans="1:27" ht="12.75" hidden="1">
      <c r="A3785" s="10"/>
      <c r="B3785" s="9"/>
      <c r="C3785" s="11"/>
      <c r="D3785" s="9"/>
      <c r="E3785" s="12"/>
      <c r="F3785" s="9"/>
      <c r="G3785" s="9"/>
      <c r="H3785" s="13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</row>
    <row r="3786" spans="1:27" ht="12.75" hidden="1">
      <c r="A3786" s="10"/>
      <c r="B3786" s="9"/>
      <c r="C3786" s="11"/>
      <c r="D3786" s="9"/>
      <c r="E3786" s="12"/>
      <c r="F3786" s="9"/>
      <c r="G3786" s="9"/>
      <c r="H3786" s="13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</row>
    <row r="3787" spans="1:27" ht="12.75" hidden="1">
      <c r="A3787" s="10"/>
      <c r="B3787" s="9"/>
      <c r="C3787" s="11"/>
      <c r="D3787" s="9"/>
      <c r="E3787" s="12"/>
      <c r="F3787" s="9"/>
      <c r="G3787" s="9"/>
      <c r="H3787" s="13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</row>
    <row r="3788" spans="1:27" ht="12.75" hidden="1">
      <c r="A3788" s="10"/>
      <c r="B3788" s="9"/>
      <c r="C3788" s="11"/>
      <c r="D3788" s="9"/>
      <c r="E3788" s="12"/>
      <c r="F3788" s="9"/>
      <c r="G3788" s="9"/>
      <c r="H3788" s="13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</row>
    <row r="3789" spans="1:27" ht="12.75" hidden="1">
      <c r="A3789" s="10"/>
      <c r="B3789" s="9"/>
      <c r="C3789" s="11"/>
      <c r="D3789" s="9"/>
      <c r="E3789" s="12"/>
      <c r="F3789" s="9"/>
      <c r="G3789" s="9"/>
      <c r="H3789" s="13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</row>
    <row r="3790" spans="1:27" ht="12.75" hidden="1">
      <c r="A3790" s="10"/>
      <c r="B3790" s="9"/>
      <c r="C3790" s="11"/>
      <c r="D3790" s="9"/>
      <c r="E3790" s="12"/>
      <c r="F3790" s="9"/>
      <c r="G3790" s="9"/>
      <c r="H3790" s="13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</row>
    <row r="3791" spans="1:27" ht="12.75" hidden="1">
      <c r="A3791" s="10"/>
      <c r="B3791" s="9"/>
      <c r="C3791" s="11"/>
      <c r="D3791" s="9"/>
      <c r="E3791" s="12"/>
      <c r="F3791" s="9"/>
      <c r="G3791" s="9"/>
      <c r="H3791" s="13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</row>
    <row r="3792" spans="1:27" ht="12.75" hidden="1">
      <c r="A3792" s="10"/>
      <c r="B3792" s="9"/>
      <c r="C3792" s="11"/>
      <c r="D3792" s="9"/>
      <c r="E3792" s="12"/>
      <c r="F3792" s="9"/>
      <c r="G3792" s="9"/>
      <c r="H3792" s="13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</row>
    <row r="3793" spans="1:27" ht="12.75" hidden="1">
      <c r="A3793" s="10"/>
      <c r="B3793" s="9"/>
      <c r="C3793" s="11"/>
      <c r="D3793" s="9"/>
      <c r="E3793" s="12"/>
      <c r="F3793" s="9"/>
      <c r="G3793" s="9"/>
      <c r="H3793" s="13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</row>
    <row r="3794" spans="1:27" ht="12.75" hidden="1">
      <c r="A3794" s="10"/>
      <c r="B3794" s="9"/>
      <c r="C3794" s="11"/>
      <c r="D3794" s="9"/>
      <c r="E3794" s="12"/>
      <c r="F3794" s="9"/>
      <c r="G3794" s="9"/>
      <c r="H3794" s="13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</row>
    <row r="3795" spans="1:27" ht="12.75" hidden="1">
      <c r="A3795" s="10"/>
      <c r="B3795" s="9"/>
      <c r="C3795" s="11"/>
      <c r="D3795" s="9"/>
      <c r="E3795" s="12"/>
      <c r="F3795" s="9"/>
      <c r="G3795" s="9"/>
      <c r="H3795" s="13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</row>
    <row r="3796" spans="1:27" ht="12.75" hidden="1">
      <c r="A3796" s="10"/>
      <c r="B3796" s="9"/>
      <c r="C3796" s="11"/>
      <c r="D3796" s="9"/>
      <c r="E3796" s="12"/>
      <c r="F3796" s="9"/>
      <c r="G3796" s="9"/>
      <c r="H3796" s="13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</row>
    <row r="3797" spans="1:27" ht="12.75" hidden="1">
      <c r="A3797" s="10"/>
      <c r="B3797" s="9"/>
      <c r="C3797" s="11"/>
      <c r="D3797" s="9"/>
      <c r="E3797" s="12"/>
      <c r="F3797" s="9"/>
      <c r="G3797" s="9"/>
      <c r="H3797" s="13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</row>
    <row r="3798" spans="1:27" ht="12.75" hidden="1">
      <c r="A3798" s="10"/>
      <c r="B3798" s="9"/>
      <c r="C3798" s="11"/>
      <c r="D3798" s="9"/>
      <c r="E3798" s="12"/>
      <c r="F3798" s="9"/>
      <c r="G3798" s="9"/>
      <c r="H3798" s="13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</row>
    <row r="3799" spans="1:27" ht="12.75" hidden="1">
      <c r="A3799" s="10"/>
      <c r="B3799" s="9"/>
      <c r="C3799" s="11"/>
      <c r="D3799" s="9"/>
      <c r="E3799" s="12"/>
      <c r="F3799" s="9"/>
      <c r="G3799" s="9"/>
      <c r="H3799" s="13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</row>
    <row r="3800" spans="1:27" ht="12.75" hidden="1">
      <c r="A3800" s="10"/>
      <c r="B3800" s="9"/>
      <c r="C3800" s="11"/>
      <c r="D3800" s="9"/>
      <c r="E3800" s="12"/>
      <c r="F3800" s="9"/>
      <c r="G3800" s="9"/>
      <c r="H3800" s="13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</row>
    <row r="3801" spans="1:27" ht="12.75" hidden="1">
      <c r="A3801" s="10"/>
      <c r="B3801" s="9"/>
      <c r="C3801" s="11"/>
      <c r="D3801" s="9"/>
      <c r="E3801" s="12"/>
      <c r="F3801" s="9"/>
      <c r="G3801" s="9"/>
      <c r="H3801" s="13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</row>
    <row r="3802" spans="1:27" ht="12.75" hidden="1">
      <c r="A3802" s="10"/>
      <c r="B3802" s="9"/>
      <c r="C3802" s="11"/>
      <c r="D3802" s="9"/>
      <c r="E3802" s="12"/>
      <c r="F3802" s="9"/>
      <c r="G3802" s="9"/>
      <c r="H3802" s="13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</row>
    <row r="3803" spans="1:27" ht="12.75" hidden="1">
      <c r="A3803" s="10"/>
      <c r="B3803" s="9"/>
      <c r="C3803" s="11"/>
      <c r="D3803" s="9"/>
      <c r="E3803" s="12"/>
      <c r="F3803" s="9"/>
      <c r="G3803" s="9"/>
      <c r="H3803" s="13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</row>
    <row r="3804" spans="1:27" ht="12.75" hidden="1">
      <c r="A3804" s="10"/>
      <c r="B3804" s="9"/>
      <c r="C3804" s="11"/>
      <c r="D3804" s="9"/>
      <c r="E3804" s="12"/>
      <c r="F3804" s="9"/>
      <c r="G3804" s="9"/>
      <c r="H3804" s="13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</row>
    <row r="3805" spans="1:27" ht="12.75" hidden="1">
      <c r="A3805" s="10"/>
      <c r="B3805" s="9"/>
      <c r="C3805" s="11"/>
      <c r="D3805" s="9"/>
      <c r="E3805" s="12"/>
      <c r="F3805" s="9"/>
      <c r="G3805" s="9"/>
      <c r="H3805" s="13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</row>
    <row r="3806" spans="1:27" ht="12.75" hidden="1">
      <c r="A3806" s="10"/>
      <c r="B3806" s="9"/>
      <c r="C3806" s="11"/>
      <c r="D3806" s="9"/>
      <c r="E3806" s="12"/>
      <c r="F3806" s="9"/>
      <c r="G3806" s="9"/>
      <c r="H3806" s="13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</row>
    <row r="3807" spans="1:27" ht="12.75" hidden="1">
      <c r="A3807" s="10"/>
      <c r="B3807" s="9"/>
      <c r="C3807" s="11"/>
      <c r="D3807" s="9"/>
      <c r="E3807" s="12"/>
      <c r="F3807" s="9"/>
      <c r="G3807" s="9"/>
      <c r="H3807" s="13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</row>
    <row r="3808" spans="1:27" ht="12.75" hidden="1">
      <c r="A3808" s="10"/>
      <c r="B3808" s="9"/>
      <c r="C3808" s="11"/>
      <c r="D3808" s="9"/>
      <c r="E3808" s="12"/>
      <c r="F3808" s="9"/>
      <c r="G3808" s="9"/>
      <c r="H3808" s="13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</row>
    <row r="3809" spans="1:27" ht="12.75" hidden="1">
      <c r="A3809" s="10"/>
      <c r="B3809" s="9"/>
      <c r="C3809" s="11"/>
      <c r="D3809" s="9"/>
      <c r="E3809" s="12"/>
      <c r="F3809" s="9"/>
      <c r="G3809" s="9"/>
      <c r="H3809" s="13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</row>
    <row r="3810" spans="1:27" ht="12.75" hidden="1">
      <c r="A3810" s="10"/>
      <c r="B3810" s="9"/>
      <c r="C3810" s="11"/>
      <c r="D3810" s="9"/>
      <c r="E3810" s="12"/>
      <c r="F3810" s="9"/>
      <c r="G3810" s="9"/>
      <c r="H3810" s="13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</row>
    <row r="3811" spans="1:27" ht="12.75" hidden="1">
      <c r="A3811" s="10"/>
      <c r="B3811" s="9"/>
      <c r="C3811" s="11"/>
      <c r="D3811" s="9"/>
      <c r="E3811" s="12"/>
      <c r="F3811" s="9"/>
      <c r="G3811" s="9"/>
      <c r="H3811" s="13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</row>
    <row r="3812" spans="1:27" ht="12.75" hidden="1">
      <c r="A3812" s="10"/>
      <c r="B3812" s="9"/>
      <c r="C3812" s="11"/>
      <c r="D3812" s="9"/>
      <c r="E3812" s="12"/>
      <c r="F3812" s="9"/>
      <c r="G3812" s="9"/>
      <c r="H3812" s="13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</row>
    <row r="3813" spans="1:27" ht="12.75" hidden="1">
      <c r="A3813" s="10"/>
      <c r="B3813" s="9"/>
      <c r="C3813" s="11"/>
      <c r="D3813" s="9"/>
      <c r="E3813" s="12"/>
      <c r="F3813" s="9"/>
      <c r="G3813" s="9"/>
      <c r="H3813" s="13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</row>
    <row r="3814" spans="1:27" ht="12.75" hidden="1">
      <c r="A3814" s="10"/>
      <c r="B3814" s="9"/>
      <c r="C3814" s="11"/>
      <c r="D3814" s="9"/>
      <c r="E3814" s="12"/>
      <c r="F3814" s="9"/>
      <c r="G3814" s="9"/>
      <c r="H3814" s="13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</row>
    <row r="3815" spans="1:27" ht="12.75" hidden="1">
      <c r="A3815" s="10"/>
      <c r="B3815" s="9"/>
      <c r="C3815" s="11"/>
      <c r="D3815" s="9"/>
      <c r="E3815" s="12"/>
      <c r="F3815" s="9"/>
      <c r="G3815" s="9"/>
      <c r="H3815" s="13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</row>
    <row r="3816" spans="1:27" ht="12.75" hidden="1">
      <c r="A3816" s="10"/>
      <c r="B3816" s="9"/>
      <c r="C3816" s="11"/>
      <c r="D3816" s="9"/>
      <c r="E3816" s="12"/>
      <c r="F3816" s="9"/>
      <c r="G3816" s="9"/>
      <c r="H3816" s="13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</row>
    <row r="3817" spans="1:27" ht="12.75" hidden="1">
      <c r="A3817" s="10"/>
      <c r="B3817" s="9"/>
      <c r="C3817" s="11"/>
      <c r="D3817" s="9"/>
      <c r="E3817" s="12"/>
      <c r="F3817" s="9"/>
      <c r="G3817" s="9"/>
      <c r="H3817" s="13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</row>
    <row r="3818" spans="1:27" ht="12.75" hidden="1">
      <c r="A3818" s="10"/>
      <c r="B3818" s="9"/>
      <c r="C3818" s="11"/>
      <c r="D3818" s="9"/>
      <c r="E3818" s="12"/>
      <c r="F3818" s="9"/>
      <c r="G3818" s="9"/>
      <c r="H3818" s="13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</row>
    <row r="3819" spans="1:27" ht="12.75" hidden="1">
      <c r="A3819" s="10"/>
      <c r="B3819" s="9"/>
      <c r="C3819" s="11"/>
      <c r="D3819" s="9"/>
      <c r="E3819" s="12"/>
      <c r="F3819" s="9"/>
      <c r="G3819" s="9"/>
      <c r="H3819" s="13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</row>
    <row r="3820" spans="1:27" ht="12.75" hidden="1">
      <c r="A3820" s="10"/>
      <c r="B3820" s="9"/>
      <c r="C3820" s="11"/>
      <c r="D3820" s="9"/>
      <c r="E3820" s="12"/>
      <c r="F3820" s="9"/>
      <c r="G3820" s="9"/>
      <c r="H3820" s="13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</row>
    <row r="3821" spans="1:27" ht="12.75" hidden="1">
      <c r="A3821" s="10"/>
      <c r="B3821" s="9"/>
      <c r="C3821" s="11"/>
      <c r="D3821" s="9"/>
      <c r="E3821" s="12"/>
      <c r="F3821" s="9"/>
      <c r="G3821" s="9"/>
      <c r="H3821" s="13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</row>
    <row r="3822" spans="1:27" ht="12.75" hidden="1">
      <c r="A3822" s="10"/>
      <c r="B3822" s="9"/>
      <c r="C3822" s="11"/>
      <c r="D3822" s="9"/>
      <c r="E3822" s="12"/>
      <c r="F3822" s="9"/>
      <c r="G3822" s="9"/>
      <c r="H3822" s="13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</row>
    <row r="3823" spans="1:27" ht="12.75" hidden="1">
      <c r="A3823" s="10"/>
      <c r="B3823" s="9"/>
      <c r="C3823" s="11"/>
      <c r="D3823" s="9"/>
      <c r="E3823" s="12"/>
      <c r="F3823" s="9"/>
      <c r="G3823" s="9"/>
      <c r="H3823" s="13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</row>
    <row r="3824" spans="1:27" ht="12.75" hidden="1">
      <c r="A3824" s="10"/>
      <c r="B3824" s="9"/>
      <c r="C3824" s="11"/>
      <c r="D3824" s="9"/>
      <c r="E3824" s="12"/>
      <c r="F3824" s="9"/>
      <c r="G3824" s="9"/>
      <c r="H3824" s="13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</row>
    <row r="3825" spans="1:27" ht="12.75" hidden="1">
      <c r="A3825" s="10"/>
      <c r="B3825" s="9"/>
      <c r="C3825" s="11"/>
      <c r="D3825" s="9"/>
      <c r="E3825" s="12"/>
      <c r="F3825" s="9"/>
      <c r="G3825" s="9"/>
      <c r="H3825" s="13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</row>
    <row r="3826" spans="1:27" ht="12.75" hidden="1">
      <c r="A3826" s="10"/>
      <c r="B3826" s="9"/>
      <c r="C3826" s="11"/>
      <c r="D3826" s="9"/>
      <c r="E3826" s="12"/>
      <c r="F3826" s="9"/>
      <c r="G3826" s="9"/>
      <c r="H3826" s="13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</row>
    <row r="3827" spans="1:27" ht="12.75" hidden="1">
      <c r="A3827" s="10"/>
      <c r="B3827" s="9"/>
      <c r="C3827" s="11"/>
      <c r="D3827" s="9"/>
      <c r="E3827" s="12"/>
      <c r="F3827" s="9"/>
      <c r="G3827" s="9"/>
      <c r="H3827" s="13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</row>
    <row r="3828" spans="1:27" ht="12.75" hidden="1">
      <c r="A3828" s="10"/>
      <c r="B3828" s="9"/>
      <c r="C3828" s="11"/>
      <c r="D3828" s="9"/>
      <c r="E3828" s="12"/>
      <c r="F3828" s="9"/>
      <c r="G3828" s="9"/>
      <c r="H3828" s="13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</row>
    <row r="3829" spans="1:27" ht="12.75" hidden="1">
      <c r="A3829" s="10"/>
      <c r="B3829" s="9"/>
      <c r="C3829" s="11"/>
      <c r="D3829" s="9"/>
      <c r="E3829" s="12"/>
      <c r="F3829" s="9"/>
      <c r="G3829" s="9"/>
      <c r="H3829" s="13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</row>
    <row r="3830" spans="1:27" ht="12.75" hidden="1">
      <c r="A3830" s="10"/>
      <c r="B3830" s="9"/>
      <c r="C3830" s="11"/>
      <c r="D3830" s="9"/>
      <c r="E3830" s="12"/>
      <c r="F3830" s="9"/>
      <c r="G3830" s="9"/>
      <c r="H3830" s="13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</row>
    <row r="3831" spans="1:27" ht="12.75" hidden="1">
      <c r="A3831" s="10"/>
      <c r="B3831" s="9"/>
      <c r="C3831" s="11"/>
      <c r="D3831" s="9"/>
      <c r="E3831" s="12"/>
      <c r="F3831" s="9"/>
      <c r="G3831" s="9"/>
      <c r="H3831" s="13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</row>
    <row r="3832" spans="1:27" ht="12.75" hidden="1">
      <c r="A3832" s="10"/>
      <c r="B3832" s="9"/>
      <c r="C3832" s="11"/>
      <c r="D3832" s="9"/>
      <c r="E3832" s="12"/>
      <c r="F3832" s="9"/>
      <c r="G3832" s="9"/>
      <c r="H3832" s="13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</row>
    <row r="3833" spans="1:27" ht="12.75" hidden="1">
      <c r="A3833" s="10"/>
      <c r="B3833" s="9"/>
      <c r="C3833" s="11"/>
      <c r="D3833" s="9"/>
      <c r="E3833" s="12"/>
      <c r="F3833" s="9"/>
      <c r="G3833" s="9"/>
      <c r="H3833" s="13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</row>
    <row r="3834" spans="1:27" ht="12.75" hidden="1">
      <c r="A3834" s="10"/>
      <c r="B3834" s="9"/>
      <c r="C3834" s="11"/>
      <c r="D3834" s="9"/>
      <c r="E3834" s="12"/>
      <c r="F3834" s="9"/>
      <c r="G3834" s="9"/>
      <c r="H3834" s="13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</row>
    <row r="3835" spans="1:27" ht="12.75" hidden="1">
      <c r="A3835" s="10"/>
      <c r="B3835" s="9"/>
      <c r="C3835" s="11"/>
      <c r="D3835" s="9"/>
      <c r="E3835" s="12"/>
      <c r="F3835" s="9"/>
      <c r="G3835" s="9"/>
      <c r="H3835" s="13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</row>
    <row r="3836" spans="1:27" ht="12.75" hidden="1">
      <c r="A3836" s="10"/>
      <c r="B3836" s="9"/>
      <c r="C3836" s="11"/>
      <c r="D3836" s="9"/>
      <c r="E3836" s="12"/>
      <c r="F3836" s="9"/>
      <c r="G3836" s="9"/>
      <c r="H3836" s="13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</row>
    <row r="3837" spans="1:27" ht="12.75" hidden="1">
      <c r="A3837" s="10"/>
      <c r="B3837" s="9"/>
      <c r="C3837" s="11"/>
      <c r="D3837" s="9"/>
      <c r="E3837" s="12"/>
      <c r="F3837" s="9"/>
      <c r="G3837" s="9"/>
      <c r="H3837" s="13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</row>
    <row r="3838" spans="1:27" ht="12.75" hidden="1">
      <c r="A3838" s="10"/>
      <c r="B3838" s="9"/>
      <c r="C3838" s="11"/>
      <c r="D3838" s="9"/>
      <c r="E3838" s="12"/>
      <c r="F3838" s="9"/>
      <c r="G3838" s="9"/>
      <c r="H3838" s="13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</row>
    <row r="3839" spans="1:27" ht="12.75" hidden="1">
      <c r="A3839" s="10"/>
      <c r="B3839" s="9"/>
      <c r="C3839" s="11"/>
      <c r="D3839" s="9"/>
      <c r="E3839" s="12"/>
      <c r="F3839" s="9"/>
      <c r="G3839" s="9"/>
      <c r="H3839" s="13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</row>
    <row r="3840" spans="1:27" ht="12.75" hidden="1">
      <c r="A3840" s="10"/>
      <c r="B3840" s="9"/>
      <c r="C3840" s="11"/>
      <c r="D3840" s="9"/>
      <c r="E3840" s="12"/>
      <c r="F3840" s="9"/>
      <c r="G3840" s="9"/>
      <c r="H3840" s="13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</row>
    <row r="3841" spans="1:27" ht="12.75" hidden="1">
      <c r="A3841" s="10"/>
      <c r="B3841" s="9"/>
      <c r="C3841" s="11"/>
      <c r="D3841" s="9"/>
      <c r="E3841" s="12"/>
      <c r="F3841" s="9"/>
      <c r="G3841" s="9"/>
      <c r="H3841" s="13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</row>
    <row r="3842" spans="1:27" ht="12.75" hidden="1">
      <c r="A3842" s="10"/>
      <c r="B3842" s="9"/>
      <c r="C3842" s="11"/>
      <c r="D3842" s="9"/>
      <c r="E3842" s="12"/>
      <c r="F3842" s="9"/>
      <c r="G3842" s="9"/>
      <c r="H3842" s="13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</row>
    <row r="3843" spans="1:27" ht="12.75" hidden="1">
      <c r="A3843" s="10"/>
      <c r="B3843" s="9"/>
      <c r="C3843" s="11"/>
      <c r="D3843" s="9"/>
      <c r="E3843" s="12"/>
      <c r="F3843" s="9"/>
      <c r="G3843" s="9"/>
      <c r="H3843" s="13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</row>
    <row r="3844" spans="1:27" ht="12.75" hidden="1">
      <c r="A3844" s="10"/>
      <c r="B3844" s="9"/>
      <c r="C3844" s="11"/>
      <c r="D3844" s="9"/>
      <c r="E3844" s="12"/>
      <c r="F3844" s="9"/>
      <c r="G3844" s="9"/>
      <c r="H3844" s="13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</row>
    <row r="3845" spans="1:27" ht="12.75" hidden="1">
      <c r="A3845" s="10"/>
      <c r="B3845" s="9"/>
      <c r="C3845" s="11"/>
      <c r="D3845" s="9"/>
      <c r="E3845" s="12"/>
      <c r="F3845" s="9"/>
      <c r="G3845" s="9"/>
      <c r="H3845" s="13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</row>
    <row r="3846" spans="1:27" ht="12.75" hidden="1">
      <c r="A3846" s="10"/>
      <c r="B3846" s="9"/>
      <c r="C3846" s="11"/>
      <c r="D3846" s="9"/>
      <c r="E3846" s="12"/>
      <c r="F3846" s="9"/>
      <c r="G3846" s="9"/>
      <c r="H3846" s="13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</row>
    <row r="3847" spans="1:27" ht="12.75" hidden="1">
      <c r="A3847" s="10"/>
      <c r="B3847" s="9"/>
      <c r="C3847" s="11"/>
      <c r="D3847" s="9"/>
      <c r="E3847" s="12"/>
      <c r="F3847" s="9"/>
      <c r="G3847" s="9"/>
      <c r="H3847" s="13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</row>
    <row r="3848" spans="1:27" ht="12.75" hidden="1">
      <c r="A3848" s="10"/>
      <c r="B3848" s="9"/>
      <c r="C3848" s="11"/>
      <c r="D3848" s="9"/>
      <c r="E3848" s="12"/>
      <c r="F3848" s="9"/>
      <c r="G3848" s="9"/>
      <c r="H3848" s="13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</row>
    <row r="3849" spans="1:27" ht="12.75" hidden="1">
      <c r="A3849" s="10"/>
      <c r="B3849" s="9"/>
      <c r="C3849" s="11"/>
      <c r="D3849" s="9"/>
      <c r="E3849" s="12"/>
      <c r="F3849" s="9"/>
      <c r="G3849" s="9"/>
      <c r="H3849" s="13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</row>
    <row r="3850" spans="1:27" ht="12.75" hidden="1">
      <c r="A3850" s="10"/>
      <c r="B3850" s="9"/>
      <c r="C3850" s="11"/>
      <c r="D3850" s="9"/>
      <c r="E3850" s="12"/>
      <c r="F3850" s="9"/>
      <c r="G3850" s="9"/>
      <c r="H3850" s="13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</row>
    <row r="3851" spans="1:27" ht="12.75" hidden="1">
      <c r="A3851" s="10"/>
      <c r="B3851" s="9"/>
      <c r="C3851" s="11"/>
      <c r="D3851" s="9"/>
      <c r="E3851" s="12"/>
      <c r="F3851" s="9"/>
      <c r="G3851" s="9"/>
      <c r="H3851" s="13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</row>
    <row r="3852" spans="1:27" ht="12.75" hidden="1">
      <c r="A3852" s="10"/>
      <c r="B3852" s="9"/>
      <c r="C3852" s="11"/>
      <c r="D3852" s="9"/>
      <c r="E3852" s="12"/>
      <c r="F3852" s="9"/>
      <c r="G3852" s="9"/>
      <c r="H3852" s="13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</row>
    <row r="3853" spans="1:27" ht="12.75" hidden="1">
      <c r="A3853" s="10"/>
      <c r="B3853" s="9"/>
      <c r="C3853" s="11"/>
      <c r="D3853" s="9"/>
      <c r="E3853" s="12"/>
      <c r="F3853" s="9"/>
      <c r="G3853" s="9"/>
      <c r="H3853" s="13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</row>
    <row r="3854" spans="1:27" ht="12.75" hidden="1">
      <c r="A3854" s="10"/>
      <c r="B3854" s="9"/>
      <c r="C3854" s="11"/>
      <c r="D3854" s="9"/>
      <c r="E3854" s="12"/>
      <c r="F3854" s="9"/>
      <c r="G3854" s="9"/>
      <c r="H3854" s="13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</row>
    <row r="3855" spans="1:27" ht="12.75" hidden="1">
      <c r="A3855" s="10"/>
      <c r="B3855" s="9"/>
      <c r="C3855" s="11"/>
      <c r="D3855" s="9"/>
      <c r="E3855" s="12"/>
      <c r="F3855" s="9"/>
      <c r="G3855" s="9"/>
      <c r="H3855" s="13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</row>
    <row r="3856" spans="1:27" ht="12.75" hidden="1">
      <c r="A3856" s="10"/>
      <c r="B3856" s="9"/>
      <c r="C3856" s="11"/>
      <c r="D3856" s="9"/>
      <c r="E3856" s="12"/>
      <c r="F3856" s="9"/>
      <c r="G3856" s="9"/>
      <c r="H3856" s="13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</row>
    <row r="3857" spans="1:27" ht="12.75" hidden="1">
      <c r="A3857" s="10"/>
      <c r="B3857" s="9"/>
      <c r="C3857" s="11"/>
      <c r="D3857" s="9"/>
      <c r="E3857" s="12"/>
      <c r="F3857" s="9"/>
      <c r="G3857" s="9"/>
      <c r="H3857" s="13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</row>
    <row r="3858" spans="1:27" ht="12.75" hidden="1">
      <c r="A3858" s="10"/>
      <c r="B3858" s="9"/>
      <c r="C3858" s="11"/>
      <c r="D3858" s="9"/>
      <c r="E3858" s="12"/>
      <c r="F3858" s="9"/>
      <c r="G3858" s="9"/>
      <c r="H3858" s="13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</row>
    <row r="3859" spans="1:27" ht="12.75" hidden="1">
      <c r="A3859" s="10"/>
      <c r="B3859" s="9"/>
      <c r="C3859" s="11"/>
      <c r="D3859" s="9"/>
      <c r="E3859" s="12"/>
      <c r="F3859" s="9"/>
      <c r="G3859" s="9"/>
      <c r="H3859" s="13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</row>
    <row r="3860" spans="1:27" ht="12.75" hidden="1">
      <c r="A3860" s="10"/>
      <c r="B3860" s="9"/>
      <c r="C3860" s="11"/>
      <c r="D3860" s="9"/>
      <c r="E3860" s="12"/>
      <c r="F3860" s="9"/>
      <c r="G3860" s="9"/>
      <c r="H3860" s="13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</row>
    <row r="3861" spans="1:27" ht="12.75" hidden="1">
      <c r="A3861" s="10"/>
      <c r="B3861" s="9"/>
      <c r="C3861" s="11"/>
      <c r="D3861" s="9"/>
      <c r="E3861" s="12"/>
      <c r="F3861" s="9"/>
      <c r="G3861" s="9"/>
      <c r="H3861" s="13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</row>
    <row r="3862" spans="1:27" ht="12.75" hidden="1">
      <c r="A3862" s="10"/>
      <c r="B3862" s="9"/>
      <c r="C3862" s="11"/>
      <c r="D3862" s="9"/>
      <c r="E3862" s="12"/>
      <c r="F3862" s="9"/>
      <c r="G3862" s="9"/>
      <c r="H3862" s="13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</row>
    <row r="3863" spans="1:27" ht="12.75" hidden="1">
      <c r="A3863" s="10"/>
      <c r="B3863" s="9"/>
      <c r="C3863" s="11"/>
      <c r="D3863" s="9"/>
      <c r="E3863" s="12"/>
      <c r="F3863" s="9"/>
      <c r="G3863" s="9"/>
      <c r="H3863" s="13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</row>
    <row r="3864" spans="1:27" ht="12.75" hidden="1">
      <c r="A3864" s="10"/>
      <c r="B3864" s="9"/>
      <c r="C3864" s="11"/>
      <c r="D3864" s="9"/>
      <c r="E3864" s="12"/>
      <c r="F3864" s="9"/>
      <c r="G3864" s="9"/>
      <c r="H3864" s="13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</row>
    <row r="3865" spans="1:27" ht="12.75" hidden="1">
      <c r="A3865" s="10"/>
      <c r="B3865" s="9"/>
      <c r="C3865" s="11"/>
      <c r="D3865" s="9"/>
      <c r="E3865" s="12"/>
      <c r="F3865" s="9"/>
      <c r="G3865" s="9"/>
      <c r="H3865" s="13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</row>
    <row r="3866" spans="1:27" ht="12.75" hidden="1">
      <c r="A3866" s="10"/>
      <c r="B3866" s="9"/>
      <c r="C3866" s="11"/>
      <c r="D3866" s="9"/>
      <c r="E3866" s="12"/>
      <c r="F3866" s="9"/>
      <c r="G3866" s="9"/>
      <c r="H3866" s="13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</row>
    <row r="3867" spans="1:27" ht="12.75" hidden="1">
      <c r="A3867" s="10"/>
      <c r="B3867" s="9"/>
      <c r="C3867" s="11"/>
      <c r="D3867" s="9"/>
      <c r="E3867" s="12"/>
      <c r="F3867" s="9"/>
      <c r="G3867" s="9"/>
      <c r="H3867" s="13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</row>
    <row r="3868" spans="1:27" ht="12.75" hidden="1">
      <c r="A3868" s="10"/>
      <c r="B3868" s="9"/>
      <c r="C3868" s="11"/>
      <c r="D3868" s="9"/>
      <c r="E3868" s="12"/>
      <c r="F3868" s="9"/>
      <c r="G3868" s="9"/>
      <c r="H3868" s="13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</row>
    <row r="3869" spans="1:27" ht="12.75" hidden="1">
      <c r="A3869" s="10"/>
      <c r="B3869" s="9"/>
      <c r="C3869" s="11"/>
      <c r="D3869" s="9"/>
      <c r="E3869" s="12"/>
      <c r="F3869" s="9"/>
      <c r="G3869" s="9"/>
      <c r="H3869" s="13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</row>
    <row r="3870" spans="1:27" ht="12.75" hidden="1">
      <c r="A3870" s="10"/>
      <c r="B3870" s="9"/>
      <c r="C3870" s="11"/>
      <c r="D3870" s="9"/>
      <c r="E3870" s="12"/>
      <c r="F3870" s="9"/>
      <c r="G3870" s="9"/>
      <c r="H3870" s="13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</row>
    <row r="3871" spans="1:27" ht="12.75" hidden="1">
      <c r="A3871" s="10"/>
      <c r="B3871" s="9"/>
      <c r="C3871" s="11"/>
      <c r="D3871" s="9"/>
      <c r="E3871" s="12"/>
      <c r="F3871" s="9"/>
      <c r="G3871" s="9"/>
      <c r="H3871" s="13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</row>
    <row r="3872" spans="1:27" ht="12.75" hidden="1">
      <c r="A3872" s="10"/>
      <c r="B3872" s="9"/>
      <c r="C3872" s="11"/>
      <c r="D3872" s="9"/>
      <c r="E3872" s="12"/>
      <c r="F3872" s="9"/>
      <c r="G3872" s="9"/>
      <c r="H3872" s="13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</row>
    <row r="3873" spans="1:27" ht="12.75" hidden="1">
      <c r="A3873" s="10"/>
      <c r="B3873" s="9"/>
      <c r="C3873" s="11"/>
      <c r="D3873" s="9"/>
      <c r="E3873" s="12"/>
      <c r="F3873" s="9"/>
      <c r="G3873" s="9"/>
      <c r="H3873" s="13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</row>
    <row r="3874" spans="1:27" ht="12.75" hidden="1">
      <c r="A3874" s="10"/>
      <c r="B3874" s="9"/>
      <c r="C3874" s="11"/>
      <c r="D3874" s="9"/>
      <c r="E3874" s="12"/>
      <c r="F3874" s="9"/>
      <c r="G3874" s="9"/>
      <c r="H3874" s="13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</row>
    <row r="3875" spans="1:27" ht="12.75" hidden="1">
      <c r="A3875" s="10"/>
      <c r="B3875" s="9"/>
      <c r="C3875" s="11"/>
      <c r="D3875" s="9"/>
      <c r="E3875" s="12"/>
      <c r="F3875" s="9"/>
      <c r="G3875" s="9"/>
      <c r="H3875" s="13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</row>
    <row r="3876" spans="1:27" ht="12.75" hidden="1">
      <c r="A3876" s="10"/>
      <c r="B3876" s="9"/>
      <c r="C3876" s="11"/>
      <c r="D3876" s="9"/>
      <c r="E3876" s="12"/>
      <c r="F3876" s="9"/>
      <c r="G3876" s="9"/>
      <c r="H3876" s="13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</row>
    <row r="3877" spans="1:27" ht="12.75" hidden="1">
      <c r="A3877" s="10"/>
      <c r="B3877" s="9"/>
      <c r="C3877" s="11"/>
      <c r="D3877" s="9"/>
      <c r="E3877" s="12"/>
      <c r="F3877" s="9"/>
      <c r="G3877" s="9"/>
      <c r="H3877" s="13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</row>
    <row r="3878" spans="1:27" ht="12.75" hidden="1">
      <c r="A3878" s="10"/>
      <c r="B3878" s="9"/>
      <c r="C3878" s="11"/>
      <c r="D3878" s="9"/>
      <c r="E3878" s="12"/>
      <c r="F3878" s="9"/>
      <c r="G3878" s="9"/>
      <c r="H3878" s="13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</row>
    <row r="3879" spans="1:27" ht="12.75" hidden="1">
      <c r="A3879" s="10"/>
      <c r="B3879" s="9"/>
      <c r="C3879" s="11"/>
      <c r="D3879" s="9"/>
      <c r="E3879" s="12"/>
      <c r="F3879" s="9"/>
      <c r="G3879" s="9"/>
      <c r="H3879" s="13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</row>
    <row r="3880" spans="1:27" ht="12.75" hidden="1">
      <c r="A3880" s="10"/>
      <c r="B3880" s="9"/>
      <c r="C3880" s="11"/>
      <c r="D3880" s="9"/>
      <c r="E3880" s="12"/>
      <c r="F3880" s="9"/>
      <c r="G3880" s="9"/>
      <c r="H3880" s="13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</row>
    <row r="3881" spans="1:27" ht="12.75" hidden="1">
      <c r="A3881" s="10"/>
      <c r="B3881" s="9"/>
      <c r="C3881" s="11"/>
      <c r="D3881" s="9"/>
      <c r="E3881" s="12"/>
      <c r="F3881" s="9"/>
      <c r="G3881" s="9"/>
      <c r="H3881" s="13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</row>
    <row r="3882" spans="1:27" ht="12.75" hidden="1">
      <c r="A3882" s="10"/>
      <c r="B3882" s="9"/>
      <c r="C3882" s="11"/>
      <c r="D3882" s="9"/>
      <c r="E3882" s="12"/>
      <c r="F3882" s="9"/>
      <c r="G3882" s="9"/>
      <c r="H3882" s="13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</row>
    <row r="3883" spans="1:27" ht="12.75" hidden="1">
      <c r="A3883" s="10"/>
      <c r="B3883" s="9"/>
      <c r="C3883" s="11"/>
      <c r="D3883" s="9"/>
      <c r="E3883" s="12"/>
      <c r="F3883" s="9"/>
      <c r="G3883" s="9"/>
      <c r="H3883" s="13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</row>
    <row r="3884" spans="1:27" ht="12.75" hidden="1">
      <c r="A3884" s="10"/>
      <c r="B3884" s="9"/>
      <c r="C3884" s="11"/>
      <c r="D3884" s="9"/>
      <c r="E3884" s="12"/>
      <c r="F3884" s="9"/>
      <c r="G3884" s="9"/>
      <c r="H3884" s="13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</row>
    <row r="3885" spans="1:27" ht="12.75" hidden="1">
      <c r="A3885" s="10"/>
      <c r="B3885" s="9"/>
      <c r="C3885" s="11"/>
      <c r="D3885" s="9"/>
      <c r="E3885" s="12"/>
      <c r="F3885" s="9"/>
      <c r="G3885" s="9"/>
      <c r="H3885" s="13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</row>
    <row r="3886" spans="1:27" ht="12.75" hidden="1">
      <c r="A3886" s="10"/>
      <c r="B3886" s="9"/>
      <c r="C3886" s="11"/>
      <c r="D3886" s="9"/>
      <c r="E3886" s="12"/>
      <c r="F3886" s="9"/>
      <c r="G3886" s="9"/>
      <c r="H3886" s="13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</row>
    <row r="3887" spans="1:27" ht="12.75" hidden="1">
      <c r="A3887" s="10"/>
      <c r="B3887" s="9"/>
      <c r="C3887" s="11"/>
      <c r="D3887" s="9"/>
      <c r="E3887" s="12"/>
      <c r="F3887" s="9"/>
      <c r="G3887" s="9"/>
      <c r="H3887" s="13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</row>
    <row r="3888" spans="1:27" ht="12.75" hidden="1">
      <c r="A3888" s="10"/>
      <c r="B3888" s="9"/>
      <c r="C3888" s="11"/>
      <c r="D3888" s="9"/>
      <c r="E3888" s="12"/>
      <c r="F3888" s="9"/>
      <c r="G3888" s="9"/>
      <c r="H3888" s="13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</row>
    <row r="3889" spans="1:27" ht="12.75" hidden="1">
      <c r="A3889" s="10"/>
      <c r="B3889" s="9"/>
      <c r="C3889" s="11"/>
      <c r="D3889" s="9"/>
      <c r="E3889" s="12"/>
      <c r="F3889" s="9"/>
      <c r="G3889" s="9"/>
      <c r="H3889" s="13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</row>
    <row r="3890" spans="1:27" ht="12.75" hidden="1">
      <c r="A3890" s="10"/>
      <c r="B3890" s="9"/>
      <c r="C3890" s="11"/>
      <c r="D3890" s="9"/>
      <c r="E3890" s="12"/>
      <c r="F3890" s="9"/>
      <c r="G3890" s="9"/>
      <c r="H3890" s="13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</row>
    <row r="3891" spans="1:27" ht="12.75" hidden="1">
      <c r="A3891" s="10"/>
      <c r="B3891" s="9"/>
      <c r="C3891" s="11"/>
      <c r="D3891" s="9"/>
      <c r="E3891" s="12"/>
      <c r="F3891" s="9"/>
      <c r="G3891" s="9"/>
      <c r="H3891" s="13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</row>
    <row r="3892" spans="1:27" ht="12.75" hidden="1">
      <c r="A3892" s="10"/>
      <c r="B3892" s="9"/>
      <c r="C3892" s="11"/>
      <c r="D3892" s="9"/>
      <c r="E3892" s="12"/>
      <c r="F3892" s="9"/>
      <c r="G3892" s="9"/>
      <c r="H3892" s="13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</row>
    <row r="3893" spans="1:27" ht="12.75" hidden="1">
      <c r="A3893" s="10"/>
      <c r="B3893" s="9"/>
      <c r="C3893" s="11"/>
      <c r="D3893" s="9"/>
      <c r="E3893" s="12"/>
      <c r="F3893" s="9"/>
      <c r="G3893" s="9"/>
      <c r="H3893" s="13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</row>
    <row r="3894" spans="1:27" ht="12.75" hidden="1">
      <c r="A3894" s="10"/>
      <c r="B3894" s="9"/>
      <c r="C3894" s="11"/>
      <c r="D3894" s="9"/>
      <c r="E3894" s="12"/>
      <c r="F3894" s="9"/>
      <c r="G3894" s="9"/>
      <c r="H3894" s="13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</row>
    <row r="3895" spans="1:27" ht="12.75" hidden="1">
      <c r="A3895" s="10"/>
      <c r="B3895" s="9"/>
      <c r="C3895" s="11"/>
      <c r="D3895" s="9"/>
      <c r="E3895" s="12"/>
      <c r="F3895" s="9"/>
      <c r="G3895" s="9"/>
      <c r="H3895" s="13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</row>
    <row r="3896" spans="1:27" ht="12.75" hidden="1">
      <c r="A3896" s="10"/>
      <c r="B3896" s="9"/>
      <c r="C3896" s="11"/>
      <c r="D3896" s="9"/>
      <c r="E3896" s="12"/>
      <c r="F3896" s="9"/>
      <c r="G3896" s="9"/>
      <c r="H3896" s="13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</row>
    <row r="3897" spans="1:27" ht="12.75" hidden="1">
      <c r="A3897" s="10"/>
      <c r="B3897" s="9"/>
      <c r="C3897" s="11"/>
      <c r="D3897" s="9"/>
      <c r="E3897" s="12"/>
      <c r="F3897" s="9"/>
      <c r="G3897" s="9"/>
      <c r="H3897" s="13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</row>
    <row r="3898" spans="1:27" ht="12.75" hidden="1">
      <c r="A3898" s="10"/>
      <c r="B3898" s="9"/>
      <c r="C3898" s="11"/>
      <c r="D3898" s="9"/>
      <c r="E3898" s="12"/>
      <c r="F3898" s="9"/>
      <c r="G3898" s="9"/>
      <c r="H3898" s="13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</row>
    <row r="3899" spans="1:27" ht="12.75" hidden="1">
      <c r="A3899" s="10"/>
      <c r="B3899" s="9"/>
      <c r="C3899" s="11"/>
      <c r="D3899" s="9"/>
      <c r="E3899" s="12"/>
      <c r="F3899" s="9"/>
      <c r="G3899" s="9"/>
      <c r="H3899" s="13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</row>
    <row r="3900" spans="1:27" ht="12.75" hidden="1">
      <c r="A3900" s="10"/>
      <c r="B3900" s="9"/>
      <c r="C3900" s="11"/>
      <c r="D3900" s="9"/>
      <c r="E3900" s="12"/>
      <c r="F3900" s="9"/>
      <c r="G3900" s="9"/>
      <c r="H3900" s="13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</row>
    <row r="3901" spans="1:27" ht="12.75" hidden="1">
      <c r="A3901" s="10"/>
      <c r="B3901" s="9"/>
      <c r="C3901" s="11"/>
      <c r="D3901" s="9"/>
      <c r="E3901" s="12"/>
      <c r="F3901" s="9"/>
      <c r="G3901" s="9"/>
      <c r="H3901" s="13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</row>
    <row r="3902" spans="1:27" ht="12.75" hidden="1">
      <c r="A3902" s="10"/>
      <c r="B3902" s="9"/>
      <c r="C3902" s="11"/>
      <c r="D3902" s="9"/>
      <c r="E3902" s="12"/>
      <c r="F3902" s="9"/>
      <c r="G3902" s="9"/>
      <c r="H3902" s="13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</row>
    <row r="3903" spans="1:27" ht="12.75" hidden="1">
      <c r="A3903" s="10"/>
      <c r="B3903" s="9"/>
      <c r="C3903" s="11"/>
      <c r="D3903" s="9"/>
      <c r="E3903" s="12"/>
      <c r="F3903" s="9"/>
      <c r="G3903" s="9"/>
      <c r="H3903" s="13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</row>
    <row r="3904" spans="1:27" ht="12.75" hidden="1">
      <c r="A3904" s="10"/>
      <c r="B3904" s="9"/>
      <c r="C3904" s="11"/>
      <c r="D3904" s="9"/>
      <c r="E3904" s="12"/>
      <c r="F3904" s="9"/>
      <c r="G3904" s="9"/>
      <c r="H3904" s="13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</row>
    <row r="3905" spans="1:27" ht="12.75" hidden="1">
      <c r="A3905" s="10"/>
      <c r="B3905" s="9"/>
      <c r="C3905" s="11"/>
      <c r="D3905" s="9"/>
      <c r="E3905" s="12"/>
      <c r="F3905" s="9"/>
      <c r="G3905" s="9"/>
      <c r="H3905" s="13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</row>
    <row r="3906" spans="1:27" ht="12.75" hidden="1">
      <c r="A3906" s="10"/>
      <c r="B3906" s="9"/>
      <c r="C3906" s="11"/>
      <c r="D3906" s="9"/>
      <c r="E3906" s="12"/>
      <c r="F3906" s="9"/>
      <c r="G3906" s="9"/>
      <c r="H3906" s="13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</row>
    <row r="3907" spans="1:27" ht="12.75" hidden="1">
      <c r="A3907" s="10"/>
      <c r="B3907" s="9"/>
      <c r="C3907" s="11"/>
      <c r="D3907" s="9"/>
      <c r="E3907" s="12"/>
      <c r="F3907" s="9"/>
      <c r="G3907" s="9"/>
      <c r="H3907" s="13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</row>
    <row r="3908" spans="1:27" ht="12.75" hidden="1">
      <c r="A3908" s="10"/>
      <c r="B3908" s="9"/>
      <c r="C3908" s="11"/>
      <c r="D3908" s="9"/>
      <c r="E3908" s="12"/>
      <c r="F3908" s="9"/>
      <c r="G3908" s="9"/>
      <c r="H3908" s="13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</row>
    <row r="3909" spans="1:27" ht="12.75" hidden="1">
      <c r="A3909" s="10"/>
      <c r="B3909" s="9"/>
      <c r="C3909" s="11"/>
      <c r="D3909" s="9"/>
      <c r="E3909" s="12"/>
      <c r="F3909" s="9"/>
      <c r="G3909" s="9"/>
      <c r="H3909" s="13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</row>
    <row r="3910" spans="1:27" ht="12.75" hidden="1">
      <c r="A3910" s="10"/>
      <c r="B3910" s="9"/>
      <c r="C3910" s="11"/>
      <c r="D3910" s="9"/>
      <c r="E3910" s="12"/>
      <c r="F3910" s="9"/>
      <c r="G3910" s="9"/>
      <c r="H3910" s="13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</row>
    <row r="3911" spans="1:27" ht="12.75" hidden="1">
      <c r="A3911" s="10"/>
      <c r="B3911" s="9"/>
      <c r="C3911" s="11"/>
      <c r="D3911" s="9"/>
      <c r="E3911" s="12"/>
      <c r="F3911" s="9"/>
      <c r="G3911" s="9"/>
      <c r="H3911" s="13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</row>
    <row r="3912" spans="1:27" ht="12.75" hidden="1">
      <c r="A3912" s="10"/>
      <c r="B3912" s="9"/>
      <c r="C3912" s="11"/>
      <c r="D3912" s="9"/>
      <c r="E3912" s="12"/>
      <c r="F3912" s="9"/>
      <c r="G3912" s="9"/>
      <c r="H3912" s="13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</row>
    <row r="3913" spans="1:27" ht="12.75" hidden="1">
      <c r="A3913" s="10"/>
      <c r="B3913" s="9"/>
      <c r="C3913" s="11"/>
      <c r="D3913" s="9"/>
      <c r="E3913" s="12"/>
      <c r="F3913" s="9"/>
      <c r="G3913" s="9"/>
      <c r="H3913" s="13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</row>
    <row r="3914" spans="1:27" ht="12.75" hidden="1">
      <c r="A3914" s="10"/>
      <c r="B3914" s="9"/>
      <c r="C3914" s="11"/>
      <c r="D3914" s="9"/>
      <c r="E3914" s="12"/>
      <c r="F3914" s="9"/>
      <c r="G3914" s="9"/>
      <c r="H3914" s="13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</row>
    <row r="3915" spans="1:27" ht="12.75" hidden="1">
      <c r="A3915" s="10"/>
      <c r="B3915" s="9"/>
      <c r="C3915" s="11"/>
      <c r="D3915" s="9"/>
      <c r="E3915" s="12"/>
      <c r="F3915" s="9"/>
      <c r="G3915" s="9"/>
      <c r="H3915" s="13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</row>
    <row r="3916" spans="1:27" ht="12.75" hidden="1">
      <c r="A3916" s="10"/>
      <c r="B3916" s="9"/>
      <c r="C3916" s="11"/>
      <c r="D3916" s="9"/>
      <c r="E3916" s="12"/>
      <c r="F3916" s="9"/>
      <c r="G3916" s="9"/>
      <c r="H3916" s="13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</row>
    <row r="3917" spans="1:27" ht="12.75" hidden="1">
      <c r="A3917" s="10"/>
      <c r="B3917" s="9"/>
      <c r="C3917" s="11"/>
      <c r="D3917" s="9"/>
      <c r="E3917" s="12"/>
      <c r="F3917" s="9"/>
      <c r="G3917" s="9"/>
      <c r="H3917" s="13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</row>
    <row r="3918" spans="1:27" ht="12.75" hidden="1">
      <c r="A3918" s="10"/>
      <c r="B3918" s="9"/>
      <c r="C3918" s="11"/>
      <c r="D3918" s="9"/>
      <c r="E3918" s="12"/>
      <c r="F3918" s="9"/>
      <c r="G3918" s="9"/>
      <c r="H3918" s="13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</row>
    <row r="3919" spans="1:27" ht="12.75" hidden="1">
      <c r="A3919" s="10"/>
      <c r="B3919" s="9"/>
      <c r="C3919" s="11"/>
      <c r="D3919" s="9"/>
      <c r="E3919" s="12"/>
      <c r="F3919" s="9"/>
      <c r="G3919" s="9"/>
      <c r="H3919" s="13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</row>
    <row r="3920" spans="1:27" ht="12.75" hidden="1">
      <c r="A3920" s="10"/>
      <c r="B3920" s="9"/>
      <c r="C3920" s="11"/>
      <c r="D3920" s="9"/>
      <c r="E3920" s="12"/>
      <c r="F3920" s="9"/>
      <c r="G3920" s="9"/>
      <c r="H3920" s="13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</row>
    <row r="3921" spans="1:27" ht="12.75" hidden="1">
      <c r="A3921" s="10"/>
      <c r="B3921" s="9"/>
      <c r="C3921" s="11"/>
      <c r="D3921" s="9"/>
      <c r="E3921" s="12"/>
      <c r="F3921" s="9"/>
      <c r="G3921" s="9"/>
      <c r="H3921" s="13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</row>
    <row r="3922" spans="1:27" ht="12.75" hidden="1">
      <c r="A3922" s="10"/>
      <c r="B3922" s="9"/>
      <c r="C3922" s="11"/>
      <c r="D3922" s="9"/>
      <c r="E3922" s="12"/>
      <c r="F3922" s="9"/>
      <c r="G3922" s="9"/>
      <c r="H3922" s="13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</row>
    <row r="3923" spans="1:27" ht="12.75" hidden="1">
      <c r="A3923" s="10"/>
      <c r="B3923" s="9"/>
      <c r="C3923" s="11"/>
      <c r="D3923" s="9"/>
      <c r="E3923" s="12"/>
      <c r="F3923" s="9"/>
      <c r="G3923" s="9"/>
      <c r="H3923" s="13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</row>
    <row r="3924" spans="1:27" ht="12.75" hidden="1">
      <c r="A3924" s="10"/>
      <c r="B3924" s="9"/>
      <c r="C3924" s="11"/>
      <c r="D3924" s="9"/>
      <c r="E3924" s="12"/>
      <c r="F3924" s="9"/>
      <c r="G3924" s="9"/>
      <c r="H3924" s="13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</row>
    <row r="3925" spans="1:27" ht="12.75" hidden="1">
      <c r="A3925" s="10"/>
      <c r="B3925" s="9"/>
      <c r="C3925" s="11"/>
      <c r="D3925" s="9"/>
      <c r="E3925" s="12"/>
      <c r="F3925" s="9"/>
      <c r="G3925" s="9"/>
      <c r="H3925" s="13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</row>
    <row r="3926" spans="1:27" ht="12.75" hidden="1">
      <c r="A3926" s="10"/>
      <c r="B3926" s="9"/>
      <c r="C3926" s="11"/>
      <c r="D3926" s="9"/>
      <c r="E3926" s="12"/>
      <c r="F3926" s="9"/>
      <c r="G3926" s="9"/>
      <c r="H3926" s="13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</row>
    <row r="3927" spans="1:27" ht="12.75" hidden="1">
      <c r="A3927" s="10"/>
      <c r="B3927" s="9"/>
      <c r="C3927" s="11"/>
      <c r="D3927" s="9"/>
      <c r="E3927" s="12"/>
      <c r="F3927" s="9"/>
      <c r="G3927" s="9"/>
      <c r="H3927" s="13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</row>
    <row r="3928" spans="1:27" ht="12.75" hidden="1">
      <c r="A3928" s="10"/>
      <c r="B3928" s="9"/>
      <c r="C3928" s="11"/>
      <c r="D3928" s="9"/>
      <c r="E3928" s="12"/>
      <c r="F3928" s="9"/>
      <c r="G3928" s="9"/>
      <c r="H3928" s="13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</row>
    <row r="3929" spans="1:27" ht="12.75" hidden="1">
      <c r="A3929" s="10"/>
      <c r="B3929" s="9"/>
      <c r="C3929" s="11"/>
      <c r="D3929" s="9"/>
      <c r="E3929" s="12"/>
      <c r="F3929" s="9"/>
      <c r="G3929" s="9"/>
      <c r="H3929" s="13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</row>
    <row r="3930" spans="1:27" ht="12.75" hidden="1">
      <c r="A3930" s="10"/>
      <c r="B3930" s="9"/>
      <c r="C3930" s="11"/>
      <c r="D3930" s="9"/>
      <c r="E3930" s="12"/>
      <c r="F3930" s="9"/>
      <c r="G3930" s="9"/>
      <c r="H3930" s="13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</row>
    <row r="3931" spans="1:27" ht="12.75" hidden="1">
      <c r="A3931" s="10"/>
      <c r="B3931" s="9"/>
      <c r="C3931" s="11"/>
      <c r="D3931" s="9"/>
      <c r="E3931" s="12"/>
      <c r="F3931" s="9"/>
      <c r="G3931" s="9"/>
      <c r="H3931" s="13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</row>
    <row r="3932" spans="1:27" ht="12.75" hidden="1">
      <c r="A3932" s="10"/>
      <c r="B3932" s="9"/>
      <c r="C3932" s="11"/>
      <c r="D3932" s="9"/>
      <c r="E3932" s="12"/>
      <c r="F3932" s="9"/>
      <c r="G3932" s="9"/>
      <c r="H3932" s="13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</row>
    <row r="3933" spans="1:27" ht="12.75" hidden="1">
      <c r="A3933" s="10"/>
      <c r="B3933" s="9"/>
      <c r="C3933" s="11"/>
      <c r="D3933" s="9"/>
      <c r="E3933" s="12"/>
      <c r="F3933" s="9"/>
      <c r="G3933" s="9"/>
      <c r="H3933" s="13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</row>
    <row r="3934" spans="1:27" ht="12.75" hidden="1">
      <c r="A3934" s="10"/>
      <c r="B3934" s="9"/>
      <c r="C3934" s="11"/>
      <c r="D3934" s="9"/>
      <c r="E3934" s="12"/>
      <c r="F3934" s="9"/>
      <c r="G3934" s="9"/>
      <c r="H3934" s="13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</row>
    <row r="3935" spans="1:27" ht="12.75" hidden="1">
      <c r="A3935" s="10"/>
      <c r="B3935" s="9"/>
      <c r="C3935" s="11"/>
      <c r="D3935" s="9"/>
      <c r="E3935" s="12"/>
      <c r="F3935" s="9"/>
      <c r="G3935" s="9"/>
      <c r="H3935" s="13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</row>
    <row r="3936" spans="1:27" ht="12.75" hidden="1">
      <c r="A3936" s="10"/>
      <c r="B3936" s="9"/>
      <c r="C3936" s="11"/>
      <c r="D3936" s="9"/>
      <c r="E3936" s="12"/>
      <c r="F3936" s="9"/>
      <c r="G3936" s="9"/>
      <c r="H3936" s="13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</row>
    <row r="3937" spans="1:27" ht="12.75" hidden="1">
      <c r="A3937" s="10"/>
      <c r="B3937" s="9"/>
      <c r="C3937" s="11"/>
      <c r="D3937" s="9"/>
      <c r="E3937" s="12"/>
      <c r="F3937" s="9"/>
      <c r="G3937" s="9"/>
      <c r="H3937" s="13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</row>
    <row r="3938" spans="1:27" ht="12.75" hidden="1">
      <c r="A3938" s="10"/>
      <c r="B3938" s="9"/>
      <c r="C3938" s="11"/>
      <c r="D3938" s="9"/>
      <c r="E3938" s="12"/>
      <c r="F3938" s="9"/>
      <c r="G3938" s="9"/>
      <c r="H3938" s="13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</row>
    <row r="3939" spans="1:27" ht="12.75" hidden="1">
      <c r="A3939" s="10"/>
      <c r="B3939" s="9"/>
      <c r="C3939" s="11"/>
      <c r="D3939" s="9"/>
      <c r="E3939" s="12"/>
      <c r="F3939" s="9"/>
      <c r="G3939" s="9"/>
      <c r="H3939" s="13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</row>
    <row r="3940" spans="1:27" ht="12.75" hidden="1">
      <c r="A3940" s="10"/>
      <c r="B3940" s="9"/>
      <c r="C3940" s="11"/>
      <c r="D3940" s="9"/>
      <c r="E3940" s="12"/>
      <c r="F3940" s="9"/>
      <c r="G3940" s="9"/>
      <c r="H3940" s="13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</row>
    <row r="3941" spans="1:27" ht="12.75" hidden="1">
      <c r="A3941" s="10"/>
      <c r="B3941" s="9"/>
      <c r="C3941" s="11"/>
      <c r="D3941" s="9"/>
      <c r="E3941" s="12"/>
      <c r="F3941" s="9"/>
      <c r="G3941" s="9"/>
      <c r="H3941" s="13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</row>
    <row r="3942" spans="1:27" ht="12.75" hidden="1">
      <c r="A3942" s="10"/>
      <c r="B3942" s="9"/>
      <c r="C3942" s="11"/>
      <c r="D3942" s="9"/>
      <c r="E3942" s="12"/>
      <c r="F3942" s="9"/>
      <c r="G3942" s="9"/>
      <c r="H3942" s="13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</row>
    <row r="3943" spans="1:27" ht="12.75" hidden="1">
      <c r="A3943" s="10"/>
      <c r="B3943" s="9"/>
      <c r="C3943" s="11"/>
      <c r="D3943" s="9"/>
      <c r="E3943" s="12"/>
      <c r="F3943" s="9"/>
      <c r="G3943" s="9"/>
      <c r="H3943" s="13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</row>
    <row r="3944" spans="1:27" ht="12.75" hidden="1">
      <c r="A3944" s="10"/>
      <c r="B3944" s="9"/>
      <c r="C3944" s="11"/>
      <c r="D3944" s="9"/>
      <c r="E3944" s="12"/>
      <c r="F3944" s="9"/>
      <c r="G3944" s="9"/>
      <c r="H3944" s="13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</row>
    <row r="3945" spans="1:27" ht="12.75" hidden="1">
      <c r="A3945" s="10"/>
      <c r="B3945" s="9"/>
      <c r="C3945" s="11"/>
      <c r="D3945" s="9"/>
      <c r="E3945" s="12"/>
      <c r="F3945" s="9"/>
      <c r="G3945" s="9"/>
      <c r="H3945" s="13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</row>
    <row r="3946" spans="1:27" ht="12.75" hidden="1">
      <c r="A3946" s="10"/>
      <c r="B3946" s="9"/>
      <c r="C3946" s="11"/>
      <c r="D3946" s="9"/>
      <c r="E3946" s="12"/>
      <c r="F3946" s="9"/>
      <c r="G3946" s="9"/>
      <c r="H3946" s="13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</row>
    <row r="3947" spans="1:27" ht="12.75" hidden="1">
      <c r="A3947" s="10"/>
      <c r="B3947" s="9"/>
      <c r="C3947" s="11"/>
      <c r="D3947" s="9"/>
      <c r="E3947" s="12"/>
      <c r="F3947" s="9"/>
      <c r="G3947" s="9"/>
      <c r="H3947" s="13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</row>
    <row r="3948" spans="1:27" ht="12.75" hidden="1">
      <c r="A3948" s="10"/>
      <c r="B3948" s="9"/>
      <c r="C3948" s="11"/>
      <c r="D3948" s="9"/>
      <c r="E3948" s="12"/>
      <c r="F3948" s="9"/>
      <c r="G3948" s="9"/>
      <c r="H3948" s="13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</row>
    <row r="3949" spans="1:27" ht="12.75" hidden="1">
      <c r="A3949" s="10"/>
      <c r="B3949" s="9"/>
      <c r="C3949" s="11"/>
      <c r="D3949" s="9"/>
      <c r="E3949" s="12"/>
      <c r="F3949" s="9"/>
      <c r="G3949" s="9"/>
      <c r="H3949" s="13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</row>
    <row r="3950" spans="1:27" ht="12.75" hidden="1">
      <c r="A3950" s="10"/>
      <c r="B3950" s="9"/>
      <c r="C3950" s="11"/>
      <c r="D3950" s="9"/>
      <c r="E3950" s="12"/>
      <c r="F3950" s="9"/>
      <c r="G3950" s="9"/>
      <c r="H3950" s="13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</row>
    <row r="3951" spans="1:27" ht="12.75" hidden="1">
      <c r="A3951" s="10"/>
      <c r="B3951" s="9"/>
      <c r="C3951" s="11"/>
      <c r="D3951" s="9"/>
      <c r="E3951" s="12"/>
      <c r="F3951" s="9"/>
      <c r="G3951" s="9"/>
      <c r="H3951" s="13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</row>
    <row r="3952" spans="1:27" ht="12.75" hidden="1">
      <c r="A3952" s="10"/>
      <c r="B3952" s="9"/>
      <c r="C3952" s="11"/>
      <c r="D3952" s="9"/>
      <c r="E3952" s="12"/>
      <c r="F3952" s="9"/>
      <c r="G3952" s="9"/>
      <c r="H3952" s="13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</row>
    <row r="3953" spans="1:27" ht="12.75" hidden="1">
      <c r="A3953" s="10"/>
      <c r="B3953" s="9"/>
      <c r="C3953" s="11"/>
      <c r="D3953" s="9"/>
      <c r="E3953" s="12"/>
      <c r="F3953" s="9"/>
      <c r="G3953" s="9"/>
      <c r="H3953" s="13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</row>
    <row r="3954" spans="1:27" ht="12.75" hidden="1">
      <c r="A3954" s="10"/>
      <c r="B3954" s="9"/>
      <c r="C3954" s="11"/>
      <c r="D3954" s="9"/>
      <c r="E3954" s="12"/>
      <c r="F3954" s="9"/>
      <c r="G3954" s="9"/>
      <c r="H3954" s="13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</row>
    <row r="3955" spans="1:27" ht="12.75" hidden="1">
      <c r="A3955" s="10"/>
      <c r="B3955" s="9"/>
      <c r="C3955" s="11"/>
      <c r="D3955" s="9"/>
      <c r="E3955" s="12"/>
      <c r="F3955" s="9"/>
      <c r="G3955" s="9"/>
      <c r="H3955" s="13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</row>
    <row r="3956" spans="1:27" ht="12.75" hidden="1">
      <c r="A3956" s="10"/>
      <c r="B3956" s="9"/>
      <c r="C3956" s="11"/>
      <c r="D3956" s="9"/>
      <c r="E3956" s="12"/>
      <c r="F3956" s="9"/>
      <c r="G3956" s="9"/>
      <c r="H3956" s="13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</row>
    <row r="3957" spans="1:27" ht="12.75" hidden="1">
      <c r="A3957" s="10"/>
      <c r="B3957" s="9"/>
      <c r="C3957" s="11"/>
      <c r="D3957" s="9"/>
      <c r="E3957" s="12"/>
      <c r="F3957" s="9"/>
      <c r="G3957" s="9"/>
      <c r="H3957" s="13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</row>
    <row r="3958" spans="1:27" ht="12.75" hidden="1">
      <c r="A3958" s="10"/>
      <c r="B3958" s="9"/>
      <c r="C3958" s="11"/>
      <c r="D3958" s="9"/>
      <c r="E3958" s="12"/>
      <c r="F3958" s="9"/>
      <c r="G3958" s="9"/>
      <c r="H3958" s="13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</row>
    <row r="3959" spans="1:27" ht="12.75" hidden="1">
      <c r="A3959" s="10"/>
      <c r="B3959" s="9"/>
      <c r="C3959" s="11"/>
      <c r="D3959" s="9"/>
      <c r="E3959" s="12"/>
      <c r="F3959" s="9"/>
      <c r="G3959" s="9"/>
      <c r="H3959" s="13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</row>
    <row r="3960" spans="1:27" ht="12.75" hidden="1">
      <c r="A3960" s="10"/>
      <c r="B3960" s="9"/>
      <c r="C3960" s="11"/>
      <c r="D3960" s="9"/>
      <c r="E3960" s="12"/>
      <c r="F3960" s="9"/>
      <c r="G3960" s="9"/>
      <c r="H3960" s="13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</row>
    <row r="3961" spans="1:27" ht="12.75" hidden="1">
      <c r="A3961" s="10"/>
      <c r="B3961" s="9"/>
      <c r="C3961" s="11"/>
      <c r="D3961" s="9"/>
      <c r="E3961" s="12"/>
      <c r="F3961" s="9"/>
      <c r="G3961" s="9"/>
      <c r="H3961" s="13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</row>
    <row r="3962" spans="1:27" ht="12.75" hidden="1">
      <c r="A3962" s="10"/>
      <c r="B3962" s="9"/>
      <c r="C3962" s="11"/>
      <c r="D3962" s="9"/>
      <c r="E3962" s="12"/>
      <c r="F3962" s="9"/>
      <c r="G3962" s="9"/>
      <c r="H3962" s="13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</row>
    <row r="3963" spans="1:27" ht="12.75" hidden="1">
      <c r="A3963" s="10"/>
      <c r="B3963" s="9"/>
      <c r="C3963" s="11"/>
      <c r="D3963" s="9"/>
      <c r="E3963" s="12"/>
      <c r="F3963" s="9"/>
      <c r="G3963" s="9"/>
      <c r="H3963" s="13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</row>
    <row r="3964" spans="1:27" ht="12.75" hidden="1">
      <c r="A3964" s="10"/>
      <c r="B3964" s="9"/>
      <c r="C3964" s="11"/>
      <c r="D3964" s="9"/>
      <c r="E3964" s="12"/>
      <c r="F3964" s="9"/>
      <c r="G3964" s="9"/>
      <c r="H3964" s="13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</row>
    <row r="3965" spans="1:27" ht="12.75" hidden="1">
      <c r="A3965" s="10"/>
      <c r="B3965" s="9"/>
      <c r="C3965" s="11"/>
      <c r="D3965" s="9"/>
      <c r="E3965" s="12"/>
      <c r="F3965" s="9"/>
      <c r="G3965" s="9"/>
      <c r="H3965" s="13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</row>
    <row r="3966" spans="1:27" ht="12.75" hidden="1">
      <c r="A3966" s="10"/>
      <c r="B3966" s="9"/>
      <c r="C3966" s="11"/>
      <c r="D3966" s="9"/>
      <c r="E3966" s="12"/>
      <c r="F3966" s="9"/>
      <c r="G3966" s="9"/>
      <c r="H3966" s="13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</row>
    <row r="3967" spans="1:27" ht="12.75" hidden="1">
      <c r="A3967" s="10"/>
      <c r="B3967" s="9"/>
      <c r="C3967" s="11"/>
      <c r="D3967" s="9"/>
      <c r="E3967" s="12"/>
      <c r="F3967" s="9"/>
      <c r="G3967" s="9"/>
      <c r="H3967" s="13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</row>
    <row r="3968" spans="1:27" ht="12.75" hidden="1">
      <c r="A3968" s="10"/>
      <c r="B3968" s="9"/>
      <c r="C3968" s="11"/>
      <c r="D3968" s="9"/>
      <c r="E3968" s="12"/>
      <c r="F3968" s="9"/>
      <c r="G3968" s="9"/>
      <c r="H3968" s="13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</row>
    <row r="3969" spans="1:27" ht="12.75" hidden="1">
      <c r="A3969" s="10"/>
      <c r="B3969" s="9"/>
      <c r="C3969" s="11"/>
      <c r="D3969" s="9"/>
      <c r="E3969" s="12"/>
      <c r="F3969" s="9"/>
      <c r="G3969" s="9"/>
      <c r="H3969" s="13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</row>
    <row r="3970" spans="1:27" ht="12.75" hidden="1">
      <c r="A3970" s="10"/>
      <c r="B3970" s="9"/>
      <c r="C3970" s="11"/>
      <c r="D3970" s="9"/>
      <c r="E3970" s="12"/>
      <c r="F3970" s="9"/>
      <c r="G3970" s="9"/>
      <c r="H3970" s="13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</row>
    <row r="3971" spans="1:27" ht="12.75" hidden="1">
      <c r="A3971" s="10"/>
      <c r="B3971" s="9"/>
      <c r="C3971" s="11"/>
      <c r="D3971" s="9"/>
      <c r="E3971" s="12"/>
      <c r="F3971" s="9"/>
      <c r="G3971" s="9"/>
      <c r="H3971" s="13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</row>
    <row r="3972" spans="1:27" ht="12.75" hidden="1">
      <c r="A3972" s="10"/>
      <c r="B3972" s="9"/>
      <c r="C3972" s="11"/>
      <c r="D3972" s="9"/>
      <c r="E3972" s="12"/>
      <c r="F3972" s="9"/>
      <c r="G3972" s="9"/>
      <c r="H3972" s="13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</row>
    <row r="3973" spans="1:27" ht="12.75" hidden="1">
      <c r="A3973" s="10"/>
      <c r="B3973" s="9"/>
      <c r="C3973" s="11"/>
      <c r="D3973" s="9"/>
      <c r="E3973" s="12"/>
      <c r="F3973" s="9"/>
      <c r="G3973" s="9"/>
      <c r="H3973" s="13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</row>
    <row r="3974" spans="1:27" ht="12.75" hidden="1">
      <c r="A3974" s="10"/>
      <c r="B3974" s="9"/>
      <c r="C3974" s="11"/>
      <c r="D3974" s="9"/>
      <c r="E3974" s="12"/>
      <c r="F3974" s="9"/>
      <c r="G3974" s="9"/>
      <c r="H3974" s="13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</row>
    <row r="3975" spans="1:27" ht="12.75" hidden="1">
      <c r="A3975" s="10"/>
      <c r="B3975" s="9"/>
      <c r="C3975" s="11"/>
      <c r="D3975" s="9"/>
      <c r="E3975" s="12"/>
      <c r="F3975" s="9"/>
      <c r="G3975" s="9"/>
      <c r="H3975" s="13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</row>
    <row r="3976" spans="1:27" ht="12.75" hidden="1">
      <c r="A3976" s="10"/>
      <c r="B3976" s="9"/>
      <c r="C3976" s="11"/>
      <c r="D3976" s="9"/>
      <c r="E3976" s="12"/>
      <c r="F3976" s="9"/>
      <c r="G3976" s="9"/>
      <c r="H3976" s="13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</row>
    <row r="3977" spans="1:27" ht="12.75" hidden="1">
      <c r="A3977" s="10"/>
      <c r="B3977" s="9"/>
      <c r="C3977" s="11"/>
      <c r="D3977" s="9"/>
      <c r="E3977" s="12"/>
      <c r="F3977" s="9"/>
      <c r="G3977" s="9"/>
      <c r="H3977" s="13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</row>
    <row r="3978" spans="1:27" ht="12.75" hidden="1">
      <c r="A3978" s="10"/>
      <c r="B3978" s="9"/>
      <c r="C3978" s="11"/>
      <c r="D3978" s="9"/>
      <c r="E3978" s="12"/>
      <c r="F3978" s="9"/>
      <c r="G3978" s="9"/>
      <c r="H3978" s="13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</row>
    <row r="3979" spans="1:27" ht="12.75" hidden="1">
      <c r="A3979" s="10"/>
      <c r="B3979" s="9"/>
      <c r="C3979" s="11"/>
      <c r="D3979" s="9"/>
      <c r="E3979" s="12"/>
      <c r="F3979" s="9"/>
      <c r="G3979" s="9"/>
      <c r="H3979" s="13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</row>
    <row r="3980" spans="1:27" ht="12.75" hidden="1">
      <c r="A3980" s="10"/>
      <c r="B3980" s="9"/>
      <c r="C3980" s="11"/>
      <c r="D3980" s="9"/>
      <c r="E3980" s="12"/>
      <c r="F3980" s="9"/>
      <c r="G3980" s="9"/>
      <c r="H3980" s="13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</row>
    <row r="3981" spans="1:27" ht="12.75" hidden="1">
      <c r="A3981" s="10"/>
      <c r="B3981" s="9"/>
      <c r="C3981" s="11"/>
      <c r="D3981" s="9"/>
      <c r="E3981" s="12"/>
      <c r="F3981" s="9"/>
      <c r="G3981" s="9"/>
      <c r="H3981" s="13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</row>
    <row r="3982" spans="1:27" ht="12.75" hidden="1">
      <c r="A3982" s="10"/>
      <c r="B3982" s="9"/>
      <c r="C3982" s="11"/>
      <c r="D3982" s="9"/>
      <c r="E3982" s="12"/>
      <c r="F3982" s="9"/>
      <c r="G3982" s="9"/>
      <c r="H3982" s="13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</row>
    <row r="3983" spans="1:27" ht="12.75" hidden="1">
      <c r="A3983" s="10"/>
      <c r="B3983" s="9"/>
      <c r="C3983" s="11"/>
      <c r="D3983" s="9"/>
      <c r="E3983" s="12"/>
      <c r="F3983" s="9"/>
      <c r="G3983" s="9"/>
      <c r="H3983" s="13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</row>
    <row r="3984" spans="1:27" ht="12.75" hidden="1">
      <c r="A3984" s="10"/>
      <c r="B3984" s="9"/>
      <c r="C3984" s="11"/>
      <c r="D3984" s="9"/>
      <c r="E3984" s="12"/>
      <c r="F3984" s="9"/>
      <c r="G3984" s="9"/>
      <c r="H3984" s="13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</row>
    <row r="3985" spans="1:27" ht="12.75" hidden="1">
      <c r="A3985" s="10"/>
      <c r="B3985" s="9"/>
      <c r="C3985" s="11"/>
      <c r="D3985" s="9"/>
      <c r="E3985" s="12"/>
      <c r="F3985" s="9"/>
      <c r="G3985" s="9"/>
      <c r="H3985" s="13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</row>
    <row r="3986" spans="1:27" ht="12.75" hidden="1">
      <c r="A3986" s="10"/>
      <c r="B3986" s="9"/>
      <c r="C3986" s="11"/>
      <c r="D3986" s="9"/>
      <c r="E3986" s="12"/>
      <c r="F3986" s="9"/>
      <c r="G3986" s="9"/>
      <c r="H3986" s="13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</row>
    <row r="3987" spans="1:27" ht="12.75" hidden="1">
      <c r="A3987" s="10"/>
      <c r="B3987" s="9"/>
      <c r="C3987" s="11"/>
      <c r="D3987" s="9"/>
      <c r="E3987" s="12"/>
      <c r="F3987" s="9"/>
      <c r="G3987" s="9"/>
      <c r="H3987" s="13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</row>
    <row r="3988" spans="1:27" ht="12.75" hidden="1">
      <c r="A3988" s="10"/>
      <c r="B3988" s="9"/>
      <c r="C3988" s="11"/>
      <c r="D3988" s="9"/>
      <c r="E3988" s="12"/>
      <c r="F3988" s="9"/>
      <c r="G3988" s="9"/>
      <c r="H3988" s="13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</row>
    <row r="3989" spans="1:27" ht="12.75" hidden="1">
      <c r="A3989" s="10"/>
      <c r="B3989" s="9"/>
      <c r="C3989" s="11"/>
      <c r="D3989" s="9"/>
      <c r="E3989" s="12"/>
      <c r="F3989" s="9"/>
      <c r="G3989" s="9"/>
      <c r="H3989" s="13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</row>
    <row r="3990" spans="1:27" ht="12.75" hidden="1">
      <c r="A3990" s="10"/>
      <c r="B3990" s="9"/>
      <c r="C3990" s="11"/>
      <c r="D3990" s="9"/>
      <c r="E3990" s="12"/>
      <c r="F3990" s="9"/>
      <c r="G3990" s="9"/>
      <c r="H3990" s="13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</row>
    <row r="3991" spans="1:27" ht="12.75" hidden="1">
      <c r="A3991" s="10"/>
      <c r="B3991" s="9"/>
      <c r="C3991" s="11"/>
      <c r="D3991" s="9"/>
      <c r="E3991" s="12"/>
      <c r="F3991" s="9"/>
      <c r="G3991" s="9"/>
      <c r="H3991" s="13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</row>
    <row r="3992" spans="1:27" ht="12.75" hidden="1">
      <c r="A3992" s="10"/>
      <c r="B3992" s="9"/>
      <c r="C3992" s="11"/>
      <c r="D3992" s="9"/>
      <c r="E3992" s="12"/>
      <c r="F3992" s="9"/>
      <c r="G3992" s="9"/>
      <c r="H3992" s="13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</row>
    <row r="3993" spans="1:27" ht="12.75" hidden="1">
      <c r="A3993" s="10"/>
      <c r="B3993" s="9"/>
      <c r="C3993" s="11"/>
      <c r="D3993" s="9"/>
      <c r="E3993" s="12"/>
      <c r="F3993" s="9"/>
      <c r="G3993" s="9"/>
      <c r="H3993" s="13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</row>
    <row r="3994" spans="1:27" ht="12.75" hidden="1">
      <c r="A3994" s="10"/>
      <c r="B3994" s="9"/>
      <c r="C3994" s="11"/>
      <c r="D3994" s="9"/>
      <c r="E3994" s="12"/>
      <c r="F3994" s="9"/>
      <c r="G3994" s="9"/>
      <c r="H3994" s="13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</row>
    <row r="3995" spans="1:27" ht="12.75" hidden="1">
      <c r="A3995" s="10"/>
      <c r="B3995" s="9"/>
      <c r="C3995" s="11"/>
      <c r="D3995" s="9"/>
      <c r="E3995" s="12"/>
      <c r="F3995" s="9"/>
      <c r="G3995" s="9"/>
      <c r="H3995" s="13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</row>
    <row r="3996" spans="1:27" ht="12.75" hidden="1">
      <c r="A3996" s="10"/>
      <c r="B3996" s="9"/>
      <c r="C3996" s="11"/>
      <c r="D3996" s="9"/>
      <c r="E3996" s="12"/>
      <c r="F3996" s="9"/>
      <c r="G3996" s="9"/>
      <c r="H3996" s="13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</row>
    <row r="3997" spans="1:27" ht="12.75" hidden="1">
      <c r="A3997" s="10"/>
      <c r="B3997" s="9"/>
      <c r="C3997" s="11"/>
      <c r="D3997" s="9"/>
      <c r="E3997" s="12"/>
      <c r="F3997" s="9"/>
      <c r="G3997" s="9"/>
      <c r="H3997" s="13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</row>
    <row r="3998" spans="1:27" ht="12.75" hidden="1">
      <c r="A3998" s="10"/>
      <c r="B3998" s="9"/>
      <c r="C3998" s="11"/>
      <c r="D3998" s="9"/>
      <c r="E3998" s="12"/>
      <c r="F3998" s="9"/>
      <c r="G3998" s="9"/>
      <c r="H3998" s="13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</row>
    <row r="3999" spans="1:27" ht="12.75" hidden="1">
      <c r="A3999" s="10"/>
      <c r="B3999" s="9"/>
      <c r="C3999" s="11"/>
      <c r="D3999" s="9"/>
      <c r="E3999" s="12"/>
      <c r="F3999" s="9"/>
      <c r="G3999" s="9"/>
      <c r="H3999" s="13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</row>
    <row r="4000" spans="1:27" ht="12.75" hidden="1">
      <c r="A4000" s="10"/>
      <c r="B4000" s="9"/>
      <c r="C4000" s="11"/>
      <c r="D4000" s="9"/>
      <c r="E4000" s="12"/>
      <c r="F4000" s="9"/>
      <c r="G4000" s="9"/>
      <c r="H4000" s="13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</row>
    <row r="4001" spans="1:27" ht="12.75" hidden="1">
      <c r="A4001" s="10"/>
      <c r="B4001" s="9"/>
      <c r="C4001" s="11"/>
      <c r="D4001" s="9"/>
      <c r="E4001" s="12"/>
      <c r="F4001" s="9"/>
      <c r="G4001" s="9"/>
      <c r="H4001" s="13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</row>
    <row r="4002" spans="1:27" ht="12.75" hidden="1">
      <c r="A4002" s="10"/>
      <c r="B4002" s="9"/>
      <c r="C4002" s="11"/>
      <c r="D4002" s="9"/>
      <c r="E4002" s="12"/>
      <c r="F4002" s="9"/>
      <c r="G4002" s="9"/>
      <c r="H4002" s="13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</row>
    <row r="4003" spans="1:27" ht="12.75" hidden="1">
      <c r="A4003" s="10"/>
      <c r="B4003" s="9"/>
      <c r="C4003" s="11"/>
      <c r="D4003" s="9"/>
      <c r="E4003" s="12"/>
      <c r="F4003" s="9"/>
      <c r="G4003" s="9"/>
      <c r="H4003" s="13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</row>
    <row r="4004" spans="1:27" ht="12.75" hidden="1">
      <c r="A4004" s="10"/>
      <c r="B4004" s="9"/>
      <c r="C4004" s="11"/>
      <c r="D4004" s="9"/>
      <c r="E4004" s="12"/>
      <c r="F4004" s="9"/>
      <c r="G4004" s="9"/>
      <c r="H4004" s="13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</row>
    <row r="4005" spans="1:27" ht="12.75" hidden="1">
      <c r="A4005" s="10"/>
      <c r="B4005" s="9"/>
      <c r="C4005" s="11"/>
      <c r="D4005" s="9"/>
      <c r="E4005" s="12"/>
      <c r="F4005" s="9"/>
      <c r="G4005" s="9"/>
      <c r="H4005" s="13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</row>
    <row r="4006" spans="1:27" ht="12.75" hidden="1">
      <c r="A4006" s="10"/>
      <c r="B4006" s="9"/>
      <c r="C4006" s="11"/>
      <c r="D4006" s="9"/>
      <c r="E4006" s="12"/>
      <c r="F4006" s="9"/>
      <c r="G4006" s="9"/>
      <c r="H4006" s="13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</row>
    <row r="4007" spans="1:27" ht="12.75" hidden="1">
      <c r="A4007" s="10"/>
      <c r="B4007" s="9"/>
      <c r="C4007" s="11"/>
      <c r="D4007" s="9"/>
      <c r="E4007" s="12"/>
      <c r="F4007" s="9"/>
      <c r="G4007" s="9"/>
      <c r="H4007" s="13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</row>
    <row r="4008" spans="1:27" ht="12.75" hidden="1">
      <c r="A4008" s="10"/>
      <c r="B4008" s="9"/>
      <c r="C4008" s="11"/>
      <c r="D4008" s="9"/>
      <c r="E4008" s="12"/>
      <c r="F4008" s="9"/>
      <c r="G4008" s="9"/>
      <c r="H4008" s="13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</row>
    <row r="4009" spans="1:27" ht="12.75" hidden="1">
      <c r="A4009" s="10"/>
      <c r="B4009" s="9"/>
      <c r="C4009" s="11"/>
      <c r="D4009" s="9"/>
      <c r="E4009" s="12"/>
      <c r="F4009" s="9"/>
      <c r="G4009" s="9"/>
      <c r="H4009" s="13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</row>
    <row r="4010" spans="1:27" ht="12.75" hidden="1">
      <c r="A4010" s="10"/>
      <c r="B4010" s="9"/>
      <c r="C4010" s="11"/>
      <c r="D4010" s="9"/>
      <c r="E4010" s="12"/>
      <c r="F4010" s="9"/>
      <c r="G4010" s="9"/>
      <c r="H4010" s="13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</row>
    <row r="4011" spans="1:27" ht="12.75" hidden="1">
      <c r="A4011" s="10"/>
      <c r="B4011" s="9"/>
      <c r="C4011" s="11"/>
      <c r="D4011" s="9"/>
      <c r="E4011" s="12"/>
      <c r="F4011" s="9"/>
      <c r="G4011" s="9"/>
      <c r="H4011" s="13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</row>
    <row r="4012" spans="1:27" ht="12.75" hidden="1">
      <c r="A4012" s="10"/>
      <c r="B4012" s="9"/>
      <c r="C4012" s="11"/>
      <c r="D4012" s="9"/>
      <c r="E4012" s="12"/>
      <c r="F4012" s="9"/>
      <c r="G4012" s="9"/>
      <c r="H4012" s="13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</row>
    <row r="4013" spans="1:27" ht="12.75" hidden="1">
      <c r="A4013" s="10"/>
      <c r="B4013" s="9"/>
      <c r="C4013" s="11"/>
      <c r="D4013" s="9"/>
      <c r="E4013" s="12"/>
      <c r="F4013" s="9"/>
      <c r="G4013" s="9"/>
      <c r="H4013" s="13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</row>
    <row r="4014" spans="1:27" ht="12.75" hidden="1">
      <c r="A4014" s="10"/>
      <c r="B4014" s="9"/>
      <c r="C4014" s="11"/>
      <c r="D4014" s="9"/>
      <c r="E4014" s="12"/>
      <c r="F4014" s="9"/>
      <c r="G4014" s="9"/>
      <c r="H4014" s="13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</row>
    <row r="4015" spans="1:27" ht="12.75" hidden="1">
      <c r="A4015" s="10"/>
      <c r="B4015" s="9"/>
      <c r="C4015" s="11"/>
      <c r="D4015" s="9"/>
      <c r="E4015" s="12"/>
      <c r="F4015" s="9"/>
      <c r="G4015" s="9"/>
      <c r="H4015" s="13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</row>
    <row r="4016" spans="1:27" ht="12.75" hidden="1">
      <c r="A4016" s="10"/>
      <c r="B4016" s="9"/>
      <c r="C4016" s="11"/>
      <c r="D4016" s="9"/>
      <c r="E4016" s="12"/>
      <c r="F4016" s="9"/>
      <c r="G4016" s="9"/>
      <c r="H4016" s="13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</row>
    <row r="4017" spans="1:27" ht="12.75" hidden="1">
      <c r="A4017" s="10"/>
      <c r="B4017" s="9"/>
      <c r="C4017" s="11"/>
      <c r="D4017" s="9"/>
      <c r="E4017" s="12"/>
      <c r="F4017" s="9"/>
      <c r="G4017" s="9"/>
      <c r="H4017" s="13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</row>
    <row r="4018" spans="1:27" ht="12.75" hidden="1">
      <c r="A4018" s="10"/>
      <c r="B4018" s="9"/>
      <c r="C4018" s="11"/>
      <c r="D4018" s="9"/>
      <c r="E4018" s="12"/>
      <c r="F4018" s="9"/>
      <c r="G4018" s="9"/>
      <c r="H4018" s="13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</row>
    <row r="4019" spans="1:27" ht="12.75" hidden="1">
      <c r="A4019" s="10"/>
      <c r="B4019" s="9"/>
      <c r="C4019" s="11"/>
      <c r="D4019" s="9"/>
      <c r="E4019" s="12"/>
      <c r="F4019" s="9"/>
      <c r="G4019" s="9"/>
      <c r="H4019" s="13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</row>
    <row r="4020" spans="1:27" ht="12.75" hidden="1">
      <c r="A4020" s="10"/>
      <c r="B4020" s="9"/>
      <c r="C4020" s="11"/>
      <c r="D4020" s="9"/>
      <c r="E4020" s="12"/>
      <c r="F4020" s="9"/>
      <c r="G4020" s="9"/>
      <c r="H4020" s="13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</row>
    <row r="4021" spans="1:27" ht="12.75" hidden="1">
      <c r="A4021" s="10"/>
      <c r="B4021" s="9"/>
      <c r="C4021" s="11"/>
      <c r="D4021" s="9"/>
      <c r="E4021" s="12"/>
      <c r="F4021" s="9"/>
      <c r="G4021" s="9"/>
      <c r="H4021" s="13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</row>
    <row r="4022" spans="1:27" ht="12.75" hidden="1">
      <c r="A4022" s="10"/>
      <c r="B4022" s="9"/>
      <c r="C4022" s="11"/>
      <c r="D4022" s="9"/>
      <c r="E4022" s="12"/>
      <c r="F4022" s="9"/>
      <c r="G4022" s="9"/>
      <c r="H4022" s="13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</row>
    <row r="4023" spans="1:27" ht="12.75" hidden="1">
      <c r="A4023" s="10"/>
      <c r="B4023" s="9"/>
      <c r="C4023" s="11"/>
      <c r="D4023" s="9"/>
      <c r="E4023" s="12"/>
      <c r="F4023" s="9"/>
      <c r="G4023" s="9"/>
      <c r="H4023" s="13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</row>
    <row r="4024" spans="1:27" ht="12.75" hidden="1">
      <c r="A4024" s="10"/>
      <c r="B4024" s="9"/>
      <c r="C4024" s="11"/>
      <c r="D4024" s="9"/>
      <c r="E4024" s="12"/>
      <c r="F4024" s="9"/>
      <c r="G4024" s="9"/>
      <c r="H4024" s="13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</row>
    <row r="4025" spans="1:27" ht="12.75" hidden="1">
      <c r="A4025" s="10"/>
      <c r="B4025" s="9"/>
      <c r="C4025" s="11"/>
      <c r="D4025" s="9"/>
      <c r="E4025" s="12"/>
      <c r="F4025" s="9"/>
      <c r="G4025" s="9"/>
      <c r="H4025" s="13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</row>
    <row r="4026" spans="1:27" ht="12.75" hidden="1">
      <c r="A4026" s="10"/>
      <c r="B4026" s="9"/>
      <c r="C4026" s="11"/>
      <c r="D4026" s="9"/>
      <c r="E4026" s="12"/>
      <c r="F4026" s="9"/>
      <c r="G4026" s="9"/>
      <c r="H4026" s="13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</row>
    <row r="4027" spans="1:27" ht="12.75" hidden="1">
      <c r="A4027" s="10"/>
      <c r="B4027" s="9"/>
      <c r="C4027" s="11"/>
      <c r="D4027" s="9"/>
      <c r="E4027" s="12"/>
      <c r="F4027" s="9"/>
      <c r="G4027" s="9"/>
      <c r="H4027" s="13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</row>
    <row r="4028" spans="1:27" ht="12.75" hidden="1">
      <c r="A4028" s="10"/>
      <c r="B4028" s="9"/>
      <c r="C4028" s="11"/>
      <c r="D4028" s="9"/>
      <c r="E4028" s="12"/>
      <c r="F4028" s="9"/>
      <c r="G4028" s="9"/>
      <c r="H4028" s="13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</row>
    <row r="4029" spans="1:27" ht="12.75" hidden="1">
      <c r="A4029" s="10"/>
      <c r="B4029" s="9"/>
      <c r="C4029" s="11"/>
      <c r="D4029" s="9"/>
      <c r="E4029" s="12"/>
      <c r="F4029" s="9"/>
      <c r="G4029" s="9"/>
      <c r="H4029" s="13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</row>
    <row r="4030" spans="1:27" ht="12.75" hidden="1">
      <c r="A4030" s="10"/>
      <c r="B4030" s="9"/>
      <c r="C4030" s="11"/>
      <c r="D4030" s="9"/>
      <c r="E4030" s="12"/>
      <c r="F4030" s="9"/>
      <c r="G4030" s="9"/>
      <c r="H4030" s="13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</row>
    <row r="4031" spans="1:27" ht="12.75" hidden="1">
      <c r="A4031" s="10"/>
      <c r="B4031" s="9"/>
      <c r="C4031" s="11"/>
      <c r="D4031" s="9"/>
      <c r="E4031" s="12"/>
      <c r="F4031" s="9"/>
      <c r="G4031" s="9"/>
      <c r="H4031" s="13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</row>
    <row r="4032" spans="1:27" ht="12.75" hidden="1">
      <c r="A4032" s="10"/>
      <c r="B4032" s="9"/>
      <c r="C4032" s="11"/>
      <c r="D4032" s="9"/>
      <c r="E4032" s="12"/>
      <c r="F4032" s="9"/>
      <c r="G4032" s="9"/>
      <c r="H4032" s="13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</row>
    <row r="4033" spans="1:27" ht="12.75" hidden="1">
      <c r="A4033" s="10"/>
      <c r="B4033" s="9"/>
      <c r="C4033" s="11"/>
      <c r="D4033" s="9"/>
      <c r="E4033" s="12"/>
      <c r="F4033" s="9"/>
      <c r="G4033" s="9"/>
      <c r="H4033" s="13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</row>
    <row r="4034" spans="1:27" ht="12.75" hidden="1">
      <c r="A4034" s="10"/>
      <c r="B4034" s="9"/>
      <c r="C4034" s="11"/>
      <c r="D4034" s="9"/>
      <c r="E4034" s="12"/>
      <c r="F4034" s="9"/>
      <c r="G4034" s="9"/>
      <c r="H4034" s="13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</row>
    <row r="4035" spans="1:27" ht="12.75" hidden="1">
      <c r="A4035" s="10"/>
      <c r="B4035" s="9"/>
      <c r="C4035" s="11"/>
      <c r="D4035" s="9"/>
      <c r="E4035" s="12"/>
      <c r="F4035" s="9"/>
      <c r="G4035" s="9"/>
      <c r="H4035" s="13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</row>
    <row r="4036" spans="1:27" ht="12.75" hidden="1">
      <c r="A4036" s="10"/>
      <c r="B4036" s="9"/>
      <c r="C4036" s="11"/>
      <c r="D4036" s="9"/>
      <c r="E4036" s="12"/>
      <c r="F4036" s="9"/>
      <c r="G4036" s="9"/>
      <c r="H4036" s="13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</row>
    <row r="4037" spans="1:27" ht="12.75" hidden="1">
      <c r="A4037" s="10"/>
      <c r="B4037" s="9"/>
      <c r="C4037" s="11"/>
      <c r="D4037" s="9"/>
      <c r="E4037" s="12"/>
      <c r="F4037" s="9"/>
      <c r="G4037" s="9"/>
      <c r="H4037" s="13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</row>
    <row r="4038" spans="1:27" ht="12.75" hidden="1">
      <c r="A4038" s="10"/>
      <c r="B4038" s="9"/>
      <c r="C4038" s="11"/>
      <c r="D4038" s="9"/>
      <c r="E4038" s="12"/>
      <c r="F4038" s="9"/>
      <c r="G4038" s="9"/>
      <c r="H4038" s="13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</row>
    <row r="4039" spans="1:27" ht="12.75" hidden="1">
      <c r="A4039" s="10"/>
      <c r="B4039" s="9"/>
      <c r="C4039" s="11"/>
      <c r="D4039" s="9"/>
      <c r="E4039" s="12"/>
      <c r="F4039" s="9"/>
      <c r="G4039" s="9"/>
      <c r="H4039" s="13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</row>
    <row r="4040" spans="1:27" ht="12.75" hidden="1">
      <c r="A4040" s="10"/>
      <c r="B4040" s="9"/>
      <c r="C4040" s="11"/>
      <c r="D4040" s="9"/>
      <c r="E4040" s="12"/>
      <c r="F4040" s="9"/>
      <c r="G4040" s="9"/>
      <c r="H4040" s="13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</row>
    <row r="4041" spans="1:27" ht="12.75" hidden="1">
      <c r="A4041" s="10"/>
      <c r="B4041" s="9"/>
      <c r="C4041" s="11"/>
      <c r="D4041" s="9"/>
      <c r="E4041" s="12"/>
      <c r="F4041" s="9"/>
      <c r="G4041" s="9"/>
      <c r="H4041" s="13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</row>
    <row r="4042" spans="1:27" ht="12.75" hidden="1">
      <c r="A4042" s="10"/>
      <c r="B4042" s="9"/>
      <c r="C4042" s="11"/>
      <c r="D4042" s="9"/>
      <c r="E4042" s="12"/>
      <c r="F4042" s="9"/>
      <c r="G4042" s="9"/>
      <c r="H4042" s="13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</row>
    <row r="4043" spans="1:27" ht="12.75" hidden="1">
      <c r="A4043" s="10"/>
      <c r="B4043" s="9"/>
      <c r="C4043" s="11"/>
      <c r="D4043" s="9"/>
      <c r="E4043" s="12"/>
      <c r="F4043" s="9"/>
      <c r="G4043" s="9"/>
      <c r="H4043" s="13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</row>
    <row r="4044" spans="1:27" ht="12.75" hidden="1">
      <c r="A4044" s="10"/>
      <c r="B4044" s="9"/>
      <c r="C4044" s="11"/>
      <c r="D4044" s="9"/>
      <c r="E4044" s="12"/>
      <c r="F4044" s="9"/>
      <c r="G4044" s="9"/>
      <c r="H4044" s="13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</row>
    <row r="4045" spans="1:27" ht="12.75" hidden="1">
      <c r="A4045" s="10"/>
      <c r="B4045" s="9"/>
      <c r="C4045" s="11"/>
      <c r="D4045" s="9"/>
      <c r="E4045" s="12"/>
      <c r="F4045" s="9"/>
      <c r="G4045" s="9"/>
      <c r="H4045" s="13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</row>
    <row r="4046" spans="1:27" ht="12.75" hidden="1">
      <c r="A4046" s="10"/>
      <c r="B4046" s="9"/>
      <c r="C4046" s="11"/>
      <c r="D4046" s="9"/>
      <c r="E4046" s="12"/>
      <c r="F4046" s="9"/>
      <c r="G4046" s="9"/>
      <c r="H4046" s="13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</row>
    <row r="4047" spans="1:27" ht="12.75" hidden="1">
      <c r="A4047" s="10"/>
      <c r="B4047" s="9"/>
      <c r="C4047" s="11"/>
      <c r="D4047" s="9"/>
      <c r="E4047" s="12"/>
      <c r="F4047" s="9"/>
      <c r="G4047" s="9"/>
      <c r="H4047" s="13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</row>
    <row r="4048" spans="1:27" ht="12.75" hidden="1">
      <c r="A4048" s="10"/>
      <c r="B4048" s="9"/>
      <c r="C4048" s="11"/>
      <c r="D4048" s="9"/>
      <c r="E4048" s="12"/>
      <c r="F4048" s="9"/>
      <c r="G4048" s="9"/>
      <c r="H4048" s="13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</row>
    <row r="4049" spans="1:27" ht="12.75" hidden="1">
      <c r="A4049" s="10"/>
      <c r="B4049" s="9"/>
      <c r="C4049" s="11"/>
      <c r="D4049" s="9"/>
      <c r="E4049" s="12"/>
      <c r="F4049" s="9"/>
      <c r="G4049" s="9"/>
      <c r="H4049" s="13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</row>
    <row r="4050" spans="1:27" ht="12.75" hidden="1">
      <c r="A4050" s="10"/>
      <c r="B4050" s="9"/>
      <c r="C4050" s="11"/>
      <c r="D4050" s="9"/>
      <c r="E4050" s="12"/>
      <c r="F4050" s="9"/>
      <c r="G4050" s="9"/>
      <c r="H4050" s="13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</row>
    <row r="4051" spans="1:27" ht="12.75" hidden="1">
      <c r="A4051" s="10"/>
      <c r="B4051" s="9"/>
      <c r="C4051" s="11"/>
      <c r="D4051" s="9"/>
      <c r="E4051" s="12"/>
      <c r="F4051" s="9"/>
      <c r="G4051" s="9"/>
      <c r="H4051" s="13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</row>
    <row r="4052" spans="1:27" ht="12.75" hidden="1">
      <c r="A4052" s="10"/>
      <c r="B4052" s="9"/>
      <c r="C4052" s="11"/>
      <c r="D4052" s="9"/>
      <c r="E4052" s="12"/>
      <c r="F4052" s="9"/>
      <c r="G4052" s="9"/>
      <c r="H4052" s="13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</row>
    <row r="4053" spans="1:27" ht="12.75" hidden="1">
      <c r="A4053" s="10"/>
      <c r="B4053" s="9"/>
      <c r="C4053" s="11"/>
      <c r="D4053" s="9"/>
      <c r="E4053" s="12"/>
      <c r="F4053" s="9"/>
      <c r="G4053" s="9"/>
      <c r="H4053" s="13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</row>
    <row r="4054" spans="1:27" ht="12.75" hidden="1">
      <c r="A4054" s="10"/>
      <c r="B4054" s="9"/>
      <c r="C4054" s="11"/>
      <c r="D4054" s="9"/>
      <c r="E4054" s="12"/>
      <c r="F4054" s="9"/>
      <c r="G4054" s="9"/>
      <c r="H4054" s="13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</row>
    <row r="4055" spans="1:27" ht="12.75" hidden="1">
      <c r="A4055" s="10"/>
      <c r="B4055" s="9"/>
      <c r="C4055" s="11"/>
      <c r="D4055" s="9"/>
      <c r="E4055" s="12"/>
      <c r="F4055" s="9"/>
      <c r="G4055" s="9"/>
      <c r="H4055" s="13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</row>
    <row r="4056" spans="1:27" ht="12.75" hidden="1">
      <c r="A4056" s="10"/>
      <c r="B4056" s="9"/>
      <c r="C4056" s="11"/>
      <c r="D4056" s="9"/>
      <c r="E4056" s="12"/>
      <c r="F4056" s="9"/>
      <c r="G4056" s="9"/>
      <c r="H4056" s="13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</row>
    <row r="4057" spans="1:27" ht="12.75" hidden="1">
      <c r="A4057" s="10"/>
      <c r="B4057" s="9"/>
      <c r="C4057" s="11"/>
      <c r="D4057" s="9"/>
      <c r="E4057" s="12"/>
      <c r="F4057" s="9"/>
      <c r="G4057" s="9"/>
      <c r="H4057" s="13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</row>
    <row r="4058" spans="1:27" ht="12.75" hidden="1">
      <c r="A4058" s="10"/>
      <c r="B4058" s="9"/>
      <c r="C4058" s="11"/>
      <c r="D4058" s="9"/>
      <c r="E4058" s="12"/>
      <c r="F4058" s="9"/>
      <c r="G4058" s="9"/>
      <c r="H4058" s="13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</row>
    <row r="4059" spans="1:27" ht="12.75" hidden="1">
      <c r="A4059" s="10"/>
      <c r="B4059" s="9"/>
      <c r="C4059" s="11"/>
      <c r="D4059" s="9"/>
      <c r="E4059" s="12"/>
      <c r="F4059" s="9"/>
      <c r="G4059" s="9"/>
      <c r="H4059" s="13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</row>
    <row r="4060" spans="1:27" ht="12.75" hidden="1">
      <c r="A4060" s="10"/>
      <c r="B4060" s="9"/>
      <c r="C4060" s="11"/>
      <c r="D4060" s="9"/>
      <c r="E4060" s="12"/>
      <c r="F4060" s="9"/>
      <c r="G4060" s="9"/>
      <c r="H4060" s="13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</row>
    <row r="4061" spans="1:27" ht="12.75" hidden="1">
      <c r="A4061" s="10"/>
      <c r="B4061" s="9"/>
      <c r="C4061" s="11"/>
      <c r="D4061" s="9"/>
      <c r="E4061" s="12"/>
      <c r="F4061" s="9"/>
      <c r="G4061" s="9"/>
      <c r="H4061" s="13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</row>
    <row r="4062" spans="1:27" ht="12.75" hidden="1">
      <c r="A4062" s="10"/>
      <c r="B4062" s="9"/>
      <c r="C4062" s="11"/>
      <c r="D4062" s="9"/>
      <c r="E4062" s="12"/>
      <c r="F4062" s="9"/>
      <c r="G4062" s="9"/>
      <c r="H4062" s="13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</row>
    <row r="4063" spans="1:27" ht="12.75" hidden="1">
      <c r="A4063" s="10"/>
      <c r="B4063" s="9"/>
      <c r="C4063" s="11"/>
      <c r="D4063" s="9"/>
      <c r="E4063" s="12"/>
      <c r="F4063" s="9"/>
      <c r="G4063" s="9"/>
      <c r="H4063" s="13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</row>
    <row r="4064" spans="1:27" ht="12.75" hidden="1">
      <c r="A4064" s="10"/>
      <c r="B4064" s="9"/>
      <c r="C4064" s="11"/>
      <c r="D4064" s="9"/>
      <c r="E4064" s="12"/>
      <c r="F4064" s="9"/>
      <c r="G4064" s="9"/>
      <c r="H4064" s="13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</row>
    <row r="4065" spans="1:27" ht="12.75" hidden="1">
      <c r="A4065" s="10"/>
      <c r="B4065" s="9"/>
      <c r="C4065" s="11"/>
      <c r="D4065" s="9"/>
      <c r="E4065" s="12"/>
      <c r="F4065" s="9"/>
      <c r="G4065" s="9"/>
      <c r="H4065" s="13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</row>
    <row r="4066" spans="1:27" ht="12.75" hidden="1">
      <c r="A4066" s="10"/>
      <c r="B4066" s="9"/>
      <c r="C4066" s="11"/>
      <c r="D4066" s="9"/>
      <c r="E4066" s="12"/>
      <c r="F4066" s="9"/>
      <c r="G4066" s="9"/>
      <c r="H4066" s="13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</row>
    <row r="4067" spans="1:27" ht="12.75" hidden="1">
      <c r="A4067" s="10"/>
      <c r="B4067" s="9"/>
      <c r="C4067" s="11"/>
      <c r="D4067" s="9"/>
      <c r="E4067" s="12"/>
      <c r="F4067" s="9"/>
      <c r="G4067" s="9"/>
      <c r="H4067" s="13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</row>
    <row r="4068" spans="1:27" ht="12.75" hidden="1">
      <c r="A4068" s="10"/>
      <c r="B4068" s="9"/>
      <c r="C4068" s="11"/>
      <c r="D4068" s="9"/>
      <c r="E4068" s="12"/>
      <c r="F4068" s="9"/>
      <c r="G4068" s="9"/>
      <c r="H4068" s="13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</row>
    <row r="4069" spans="1:27" ht="12.75" hidden="1">
      <c r="A4069" s="10"/>
      <c r="B4069" s="9"/>
      <c r="C4069" s="11"/>
      <c r="D4069" s="9"/>
      <c r="E4069" s="12"/>
      <c r="F4069" s="9"/>
      <c r="G4069" s="9"/>
      <c r="H4069" s="13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</row>
    <row r="4070" spans="1:27" ht="12.75" hidden="1">
      <c r="A4070" s="10"/>
      <c r="B4070" s="9"/>
      <c r="C4070" s="11"/>
      <c r="D4070" s="9"/>
      <c r="E4070" s="12"/>
      <c r="F4070" s="9"/>
      <c r="G4070" s="9"/>
      <c r="H4070" s="13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</row>
    <row r="4071" spans="1:27" ht="12.75" hidden="1">
      <c r="A4071" s="10"/>
      <c r="B4071" s="9"/>
      <c r="C4071" s="11"/>
      <c r="D4071" s="9"/>
      <c r="E4071" s="12"/>
      <c r="F4071" s="9"/>
      <c r="G4071" s="9"/>
      <c r="H4071" s="13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</row>
    <row r="4072" spans="1:27" ht="12.75" hidden="1">
      <c r="A4072" s="10"/>
      <c r="B4072" s="9"/>
      <c r="C4072" s="11"/>
      <c r="D4072" s="9"/>
      <c r="E4072" s="12"/>
      <c r="F4072" s="9"/>
      <c r="G4072" s="9"/>
      <c r="H4072" s="13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</row>
    <row r="4073" spans="1:27" ht="12.75" hidden="1">
      <c r="A4073" s="10"/>
      <c r="B4073" s="9"/>
      <c r="C4073" s="11"/>
      <c r="D4073" s="9"/>
      <c r="E4073" s="12"/>
      <c r="F4073" s="9"/>
      <c r="G4073" s="9"/>
      <c r="H4073" s="13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</row>
    <row r="4074" spans="1:27" ht="12.75" hidden="1">
      <c r="A4074" s="10"/>
      <c r="B4074" s="9"/>
      <c r="C4074" s="11"/>
      <c r="D4074" s="9"/>
      <c r="E4074" s="12"/>
      <c r="F4074" s="9"/>
      <c r="G4074" s="9"/>
      <c r="H4074" s="13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</row>
    <row r="4075" spans="1:27" ht="12.75" hidden="1">
      <c r="A4075" s="10"/>
      <c r="B4075" s="9"/>
      <c r="C4075" s="11"/>
      <c r="D4075" s="9"/>
      <c r="E4075" s="12"/>
      <c r="F4075" s="9"/>
      <c r="G4075" s="9"/>
      <c r="H4075" s="13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</row>
    <row r="4076" spans="1:27" ht="12.75" hidden="1">
      <c r="A4076" s="10"/>
      <c r="B4076" s="9"/>
      <c r="C4076" s="11"/>
      <c r="D4076" s="9"/>
      <c r="E4076" s="12"/>
      <c r="F4076" s="9"/>
      <c r="G4076" s="9"/>
      <c r="H4076" s="13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</row>
    <row r="4077" spans="1:27" ht="12.75" hidden="1">
      <c r="A4077" s="10"/>
      <c r="B4077" s="9"/>
      <c r="C4077" s="11"/>
      <c r="D4077" s="9"/>
      <c r="E4077" s="12"/>
      <c r="F4077" s="9"/>
      <c r="G4077" s="9"/>
      <c r="H4077" s="13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</row>
    <row r="4078" spans="1:27" ht="12.75" hidden="1">
      <c r="A4078" s="10"/>
      <c r="B4078" s="9"/>
      <c r="C4078" s="11"/>
      <c r="D4078" s="9"/>
      <c r="E4078" s="12"/>
      <c r="F4078" s="9"/>
      <c r="G4078" s="9"/>
      <c r="H4078" s="13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</row>
    <row r="4079" spans="1:27" ht="12.75" hidden="1">
      <c r="A4079" s="10"/>
      <c r="B4079" s="9"/>
      <c r="C4079" s="11"/>
      <c r="D4079" s="9"/>
      <c r="E4079" s="12"/>
      <c r="F4079" s="9"/>
      <c r="G4079" s="9"/>
      <c r="H4079" s="13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</row>
    <row r="4080" spans="1:27" ht="12.75" hidden="1">
      <c r="A4080" s="10"/>
      <c r="B4080" s="9"/>
      <c r="C4080" s="11"/>
      <c r="D4080" s="9"/>
      <c r="E4080" s="12"/>
      <c r="F4080" s="9"/>
      <c r="G4080" s="9"/>
      <c r="H4080" s="13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</row>
    <row r="4081" spans="1:27" ht="12.75" hidden="1">
      <c r="A4081" s="10"/>
      <c r="B4081" s="9"/>
      <c r="C4081" s="11"/>
      <c r="D4081" s="9"/>
      <c r="E4081" s="12"/>
      <c r="F4081" s="9"/>
      <c r="G4081" s="9"/>
      <c r="H4081" s="13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</row>
    <row r="4082" spans="1:27" ht="12.75" hidden="1">
      <c r="A4082" s="10"/>
      <c r="B4082" s="9"/>
      <c r="C4082" s="11"/>
      <c r="D4082" s="9"/>
      <c r="E4082" s="12"/>
      <c r="F4082" s="9"/>
      <c r="G4082" s="9"/>
      <c r="H4082" s="13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</row>
    <row r="4083" spans="1:27" ht="12.75" hidden="1">
      <c r="A4083" s="10"/>
      <c r="B4083" s="9"/>
      <c r="C4083" s="11"/>
      <c r="D4083" s="9"/>
      <c r="E4083" s="12"/>
      <c r="F4083" s="9"/>
      <c r="G4083" s="9"/>
      <c r="H4083" s="13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</row>
    <row r="4084" spans="1:27" ht="12.75" hidden="1">
      <c r="A4084" s="10"/>
      <c r="B4084" s="9"/>
      <c r="C4084" s="11"/>
      <c r="D4084" s="9"/>
      <c r="E4084" s="12"/>
      <c r="F4084" s="9"/>
      <c r="G4084" s="9"/>
      <c r="H4084" s="13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</row>
    <row r="4085" spans="1:27" ht="12.75" hidden="1">
      <c r="A4085" s="10"/>
      <c r="B4085" s="9"/>
      <c r="C4085" s="11"/>
      <c r="D4085" s="9"/>
      <c r="E4085" s="12"/>
      <c r="F4085" s="9"/>
      <c r="G4085" s="9"/>
      <c r="H4085" s="13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</row>
    <row r="4086" spans="1:27" ht="12.75" hidden="1">
      <c r="A4086" s="10"/>
      <c r="B4086" s="9"/>
      <c r="C4086" s="11"/>
      <c r="D4086" s="9"/>
      <c r="E4086" s="12"/>
      <c r="F4086" s="9"/>
      <c r="G4086" s="9"/>
      <c r="H4086" s="13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</row>
    <row r="4087" spans="1:27" ht="12.75" hidden="1">
      <c r="A4087" s="10"/>
      <c r="B4087" s="9"/>
      <c r="C4087" s="11"/>
      <c r="D4087" s="9"/>
      <c r="E4087" s="12"/>
      <c r="F4087" s="9"/>
      <c r="G4087" s="9"/>
      <c r="H4087" s="13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</row>
    <row r="4088" spans="1:27" ht="12.75" hidden="1">
      <c r="A4088" s="10"/>
      <c r="B4088" s="9"/>
      <c r="C4088" s="11"/>
      <c r="D4088" s="9"/>
      <c r="E4088" s="12"/>
      <c r="F4088" s="9"/>
      <c r="G4088" s="9"/>
      <c r="H4088" s="13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</row>
    <row r="4089" spans="1:27" ht="12.75" hidden="1">
      <c r="A4089" s="10"/>
      <c r="B4089" s="9"/>
      <c r="C4089" s="11"/>
      <c r="D4089" s="9"/>
      <c r="E4089" s="12"/>
      <c r="F4089" s="9"/>
      <c r="G4089" s="9"/>
      <c r="H4089" s="13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</row>
    <row r="4090" spans="1:27" ht="12.75" hidden="1">
      <c r="A4090" s="10"/>
      <c r="B4090" s="9"/>
      <c r="C4090" s="11"/>
      <c r="D4090" s="9"/>
      <c r="E4090" s="12"/>
      <c r="F4090" s="9"/>
      <c r="G4090" s="9"/>
      <c r="H4090" s="13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</row>
    <row r="4091" spans="1:27" ht="12.75" hidden="1">
      <c r="A4091" s="10"/>
      <c r="B4091" s="9"/>
      <c r="C4091" s="11"/>
      <c r="D4091" s="9"/>
      <c r="E4091" s="12"/>
      <c r="F4091" s="9"/>
      <c r="G4091" s="9"/>
      <c r="H4091" s="13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</row>
    <row r="4092" spans="1:27" ht="12.75" hidden="1">
      <c r="A4092" s="10"/>
      <c r="B4092" s="9"/>
      <c r="C4092" s="11"/>
      <c r="D4092" s="9"/>
      <c r="E4092" s="12"/>
      <c r="F4092" s="9"/>
      <c r="G4092" s="9"/>
      <c r="H4092" s="13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</row>
    <row r="4093" spans="1:27" ht="12.75" hidden="1">
      <c r="A4093" s="10"/>
      <c r="B4093" s="9"/>
      <c r="C4093" s="11"/>
      <c r="D4093" s="9"/>
      <c r="E4093" s="12"/>
      <c r="F4093" s="9"/>
      <c r="G4093" s="9"/>
      <c r="H4093" s="13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</row>
    <row r="4094" spans="1:27" ht="12.75" hidden="1">
      <c r="A4094" s="10"/>
      <c r="B4094" s="9"/>
      <c r="C4094" s="11"/>
      <c r="D4094" s="9"/>
      <c r="E4094" s="12"/>
      <c r="F4094" s="9"/>
      <c r="G4094" s="9"/>
      <c r="H4094" s="13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</row>
    <row r="4095" spans="1:27" ht="12.75" hidden="1">
      <c r="A4095" s="10"/>
      <c r="B4095" s="9"/>
      <c r="C4095" s="11"/>
      <c r="D4095" s="9"/>
      <c r="E4095" s="12"/>
      <c r="F4095" s="9"/>
      <c r="G4095" s="9"/>
      <c r="H4095" s="13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</row>
    <row r="4096" spans="1:27" ht="12.75" hidden="1">
      <c r="A4096" s="10"/>
      <c r="B4096" s="9"/>
      <c r="C4096" s="11"/>
      <c r="D4096" s="9"/>
      <c r="E4096" s="12"/>
      <c r="F4096" s="9"/>
      <c r="G4096" s="9"/>
      <c r="H4096" s="13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</row>
    <row r="4097" spans="1:27" ht="12.75" hidden="1">
      <c r="A4097" s="10"/>
      <c r="B4097" s="9"/>
      <c r="C4097" s="11"/>
      <c r="D4097" s="9"/>
      <c r="E4097" s="12"/>
      <c r="F4097" s="9"/>
      <c r="G4097" s="9"/>
      <c r="H4097" s="13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</row>
    <row r="4098" spans="1:27" ht="12.75" hidden="1">
      <c r="A4098" s="10"/>
      <c r="B4098" s="9"/>
      <c r="C4098" s="11"/>
      <c r="D4098" s="9"/>
      <c r="E4098" s="12"/>
      <c r="F4098" s="9"/>
      <c r="G4098" s="9"/>
      <c r="H4098" s="13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</row>
    <row r="4099" spans="1:27" ht="12.75" hidden="1">
      <c r="A4099" s="10"/>
      <c r="B4099" s="9"/>
      <c r="C4099" s="11"/>
      <c r="D4099" s="9"/>
      <c r="E4099" s="12"/>
      <c r="F4099" s="9"/>
      <c r="G4099" s="9"/>
      <c r="H4099" s="13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</row>
    <row r="4100" spans="1:27" ht="12.75" hidden="1">
      <c r="A4100" s="10"/>
      <c r="B4100" s="9"/>
      <c r="C4100" s="11"/>
      <c r="D4100" s="9"/>
      <c r="E4100" s="12"/>
      <c r="F4100" s="9"/>
      <c r="G4100" s="9"/>
      <c r="H4100" s="13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</row>
    <row r="4101" spans="1:27" ht="12.75" hidden="1">
      <c r="A4101" s="10"/>
      <c r="B4101" s="9"/>
      <c r="C4101" s="11"/>
      <c r="D4101" s="9"/>
      <c r="E4101" s="12"/>
      <c r="F4101" s="9"/>
      <c r="G4101" s="9"/>
      <c r="H4101" s="13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</row>
    <row r="4102" spans="1:27" ht="12.75" hidden="1">
      <c r="A4102" s="10"/>
      <c r="B4102" s="9"/>
      <c r="C4102" s="11"/>
      <c r="D4102" s="9"/>
      <c r="E4102" s="12"/>
      <c r="F4102" s="9"/>
      <c r="G4102" s="9"/>
      <c r="H4102" s="13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</row>
    <row r="4103" spans="1:27" ht="12.75" hidden="1">
      <c r="A4103" s="10"/>
      <c r="B4103" s="9"/>
      <c r="C4103" s="11"/>
      <c r="D4103" s="9"/>
      <c r="E4103" s="12"/>
      <c r="F4103" s="9"/>
      <c r="G4103" s="9"/>
      <c r="H4103" s="13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</row>
    <row r="4104" spans="1:27" ht="12.75" hidden="1">
      <c r="A4104" s="10"/>
      <c r="B4104" s="9"/>
      <c r="C4104" s="11"/>
      <c r="D4104" s="9"/>
      <c r="E4104" s="12"/>
      <c r="F4104" s="9"/>
      <c r="G4104" s="9"/>
      <c r="H4104" s="13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</row>
    <row r="4105" spans="1:27" ht="12.75" hidden="1">
      <c r="A4105" s="10"/>
      <c r="B4105" s="9"/>
      <c r="C4105" s="11"/>
      <c r="D4105" s="9"/>
      <c r="E4105" s="12"/>
      <c r="F4105" s="9"/>
      <c r="G4105" s="9"/>
      <c r="H4105" s="13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</row>
    <row r="4106" spans="1:27" ht="12.75" hidden="1">
      <c r="A4106" s="10"/>
      <c r="B4106" s="9"/>
      <c r="C4106" s="11"/>
      <c r="D4106" s="9"/>
      <c r="E4106" s="12"/>
      <c r="F4106" s="9"/>
      <c r="G4106" s="9"/>
      <c r="H4106" s="13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</row>
    <row r="4107" spans="1:27" ht="12.75" hidden="1">
      <c r="A4107" s="10"/>
      <c r="B4107" s="9"/>
      <c r="C4107" s="11"/>
      <c r="D4107" s="9"/>
      <c r="E4107" s="12"/>
      <c r="F4107" s="9"/>
      <c r="G4107" s="9"/>
      <c r="H4107" s="13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</row>
    <row r="4108" spans="1:27" ht="12.75" hidden="1">
      <c r="A4108" s="10"/>
      <c r="B4108" s="9"/>
      <c r="C4108" s="11"/>
      <c r="D4108" s="9"/>
      <c r="E4108" s="12"/>
      <c r="F4108" s="9"/>
      <c r="G4108" s="9"/>
      <c r="H4108" s="13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</row>
    <row r="4109" spans="1:27" ht="12.75" hidden="1">
      <c r="A4109" s="10"/>
      <c r="B4109" s="9"/>
      <c r="C4109" s="11"/>
      <c r="D4109" s="9"/>
      <c r="E4109" s="12"/>
      <c r="F4109" s="9"/>
      <c r="G4109" s="9"/>
      <c r="H4109" s="13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</row>
    <row r="4110" spans="1:27" ht="12.75" hidden="1">
      <c r="A4110" s="10"/>
      <c r="B4110" s="9"/>
      <c r="C4110" s="11"/>
      <c r="D4110" s="9"/>
      <c r="E4110" s="12"/>
      <c r="F4110" s="9"/>
      <c r="G4110" s="9"/>
      <c r="H4110" s="13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</row>
    <row r="4111" spans="1:27" ht="12.75" hidden="1">
      <c r="A4111" s="10"/>
      <c r="B4111" s="9"/>
      <c r="C4111" s="11"/>
      <c r="D4111" s="9"/>
      <c r="E4111" s="12"/>
      <c r="F4111" s="9"/>
      <c r="G4111" s="9"/>
      <c r="H4111" s="13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</row>
    <row r="4112" spans="1:27" ht="12.75" hidden="1">
      <c r="A4112" s="10"/>
      <c r="B4112" s="9"/>
      <c r="C4112" s="11"/>
      <c r="D4112" s="9"/>
      <c r="E4112" s="12"/>
      <c r="F4112" s="9"/>
      <c r="G4112" s="9"/>
      <c r="H4112" s="13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</row>
    <row r="4113" spans="1:27" ht="12.75" hidden="1">
      <c r="A4113" s="10"/>
      <c r="B4113" s="9"/>
      <c r="C4113" s="11"/>
      <c r="D4113" s="9"/>
      <c r="E4113" s="12"/>
      <c r="F4113" s="9"/>
      <c r="G4113" s="9"/>
      <c r="H4113" s="13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</row>
    <row r="4114" spans="1:27" ht="12.75" hidden="1">
      <c r="A4114" s="10"/>
      <c r="B4114" s="9"/>
      <c r="C4114" s="11"/>
      <c r="D4114" s="9"/>
      <c r="E4114" s="12"/>
      <c r="F4114" s="9"/>
      <c r="G4114" s="9"/>
      <c r="H4114" s="13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</row>
    <row r="4115" spans="1:27" ht="12.75" hidden="1">
      <c r="A4115" s="10"/>
      <c r="B4115" s="9"/>
      <c r="C4115" s="11"/>
      <c r="D4115" s="9"/>
      <c r="E4115" s="12"/>
      <c r="F4115" s="9"/>
      <c r="G4115" s="9"/>
      <c r="H4115" s="13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</row>
    <row r="4116" spans="1:27" ht="12.75" hidden="1">
      <c r="A4116" s="10"/>
      <c r="B4116" s="9"/>
      <c r="C4116" s="11"/>
      <c r="D4116" s="9"/>
      <c r="E4116" s="12"/>
      <c r="F4116" s="9"/>
      <c r="G4116" s="9"/>
      <c r="H4116" s="13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</row>
    <row r="4117" spans="1:27" ht="12.75" hidden="1">
      <c r="A4117" s="10"/>
      <c r="B4117" s="9"/>
      <c r="C4117" s="11"/>
      <c r="D4117" s="9"/>
      <c r="E4117" s="12"/>
      <c r="F4117" s="9"/>
      <c r="G4117" s="9"/>
      <c r="H4117" s="13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</row>
    <row r="4118" spans="1:27" ht="12.75" hidden="1">
      <c r="A4118" s="10"/>
      <c r="B4118" s="9"/>
      <c r="C4118" s="11"/>
      <c r="D4118" s="9"/>
      <c r="E4118" s="12"/>
      <c r="F4118" s="9"/>
      <c r="G4118" s="9"/>
      <c r="H4118" s="13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</row>
    <row r="4119" spans="1:27" ht="12.75" hidden="1">
      <c r="A4119" s="10"/>
      <c r="B4119" s="9"/>
      <c r="C4119" s="11"/>
      <c r="D4119" s="9"/>
      <c r="E4119" s="12"/>
      <c r="F4119" s="9"/>
      <c r="G4119" s="9"/>
      <c r="H4119" s="13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</row>
    <row r="4120" spans="1:27" ht="12.75" hidden="1">
      <c r="A4120" s="10"/>
      <c r="B4120" s="9"/>
      <c r="C4120" s="11"/>
      <c r="D4120" s="9"/>
      <c r="E4120" s="12"/>
      <c r="F4120" s="9"/>
      <c r="G4120" s="9"/>
      <c r="H4120" s="13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</row>
    <row r="4121" spans="1:27" ht="12.75" hidden="1">
      <c r="A4121" s="10"/>
      <c r="B4121" s="9"/>
      <c r="C4121" s="11"/>
      <c r="D4121" s="9"/>
      <c r="E4121" s="12"/>
      <c r="F4121" s="9"/>
      <c r="G4121" s="9"/>
      <c r="H4121" s="13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</row>
    <row r="4122" spans="1:27" ht="12.75" hidden="1">
      <c r="A4122" s="10"/>
      <c r="B4122" s="9"/>
      <c r="C4122" s="11"/>
      <c r="D4122" s="9"/>
      <c r="E4122" s="12"/>
      <c r="F4122" s="9"/>
      <c r="G4122" s="9"/>
      <c r="H4122" s="13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</row>
    <row r="4123" spans="1:27" ht="12.75" hidden="1">
      <c r="A4123" s="10"/>
      <c r="B4123" s="9"/>
      <c r="C4123" s="11"/>
      <c r="D4123" s="9"/>
      <c r="E4123" s="12"/>
      <c r="F4123" s="9"/>
      <c r="G4123" s="9"/>
      <c r="H4123" s="13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</row>
    <row r="4124" spans="1:27" ht="12.75" hidden="1">
      <c r="A4124" s="10"/>
      <c r="B4124" s="9"/>
      <c r="C4124" s="11"/>
      <c r="D4124" s="9"/>
      <c r="E4124" s="12"/>
      <c r="F4124" s="9"/>
      <c r="G4124" s="9"/>
      <c r="H4124" s="13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</row>
    <row r="4125" spans="1:27" ht="12.75" hidden="1">
      <c r="A4125" s="10"/>
      <c r="B4125" s="9"/>
      <c r="C4125" s="11"/>
      <c r="D4125" s="9"/>
      <c r="E4125" s="12"/>
      <c r="F4125" s="9"/>
      <c r="G4125" s="9"/>
      <c r="H4125" s="13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</row>
    <row r="4126" spans="1:27" ht="12.75" hidden="1">
      <c r="A4126" s="10"/>
      <c r="B4126" s="9"/>
      <c r="C4126" s="11"/>
      <c r="D4126" s="9"/>
      <c r="E4126" s="12"/>
      <c r="F4126" s="9"/>
      <c r="G4126" s="9"/>
      <c r="H4126" s="13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</row>
    <row r="4127" spans="1:27" ht="12.75" hidden="1">
      <c r="A4127" s="10"/>
      <c r="B4127" s="9"/>
      <c r="C4127" s="11"/>
      <c r="D4127" s="9"/>
      <c r="E4127" s="12"/>
      <c r="F4127" s="9"/>
      <c r="G4127" s="9"/>
      <c r="H4127" s="13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</row>
    <row r="4128" spans="1:27" ht="12.75" hidden="1">
      <c r="A4128" s="10"/>
      <c r="B4128" s="9"/>
      <c r="C4128" s="11"/>
      <c r="D4128" s="9"/>
      <c r="E4128" s="12"/>
      <c r="F4128" s="9"/>
      <c r="G4128" s="9"/>
      <c r="H4128" s="13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</row>
    <row r="4129" spans="1:27" ht="12.75" hidden="1">
      <c r="A4129" s="10"/>
      <c r="B4129" s="9"/>
      <c r="C4129" s="11"/>
      <c r="D4129" s="9"/>
      <c r="E4129" s="12"/>
      <c r="F4129" s="9"/>
      <c r="G4129" s="9"/>
      <c r="H4129" s="13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</row>
    <row r="4130" spans="1:27" ht="12.75" hidden="1">
      <c r="A4130" s="10"/>
      <c r="B4130" s="9"/>
      <c r="C4130" s="11"/>
      <c r="D4130" s="9"/>
      <c r="E4130" s="12"/>
      <c r="F4130" s="9"/>
      <c r="G4130" s="9"/>
      <c r="H4130" s="13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</row>
    <row r="4131" spans="1:27" ht="12.75" hidden="1">
      <c r="A4131" s="10"/>
      <c r="B4131" s="9"/>
      <c r="C4131" s="11"/>
      <c r="D4131" s="9"/>
      <c r="E4131" s="12"/>
      <c r="F4131" s="9"/>
      <c r="G4131" s="9"/>
      <c r="H4131" s="13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</row>
    <row r="4132" spans="1:27" ht="12.75" hidden="1">
      <c r="A4132" s="10"/>
      <c r="B4132" s="9"/>
      <c r="C4132" s="11"/>
      <c r="D4132" s="9"/>
      <c r="E4132" s="12"/>
      <c r="F4132" s="9"/>
      <c r="G4132" s="9"/>
      <c r="H4132" s="13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</row>
    <row r="4133" spans="1:27" ht="12.75" hidden="1">
      <c r="A4133" s="10"/>
      <c r="B4133" s="9"/>
      <c r="C4133" s="11"/>
      <c r="D4133" s="9"/>
      <c r="E4133" s="12"/>
      <c r="F4133" s="9"/>
      <c r="G4133" s="9"/>
      <c r="H4133" s="13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</row>
    <row r="4134" spans="1:27" ht="12.75" hidden="1">
      <c r="A4134" s="10"/>
      <c r="B4134" s="9"/>
      <c r="C4134" s="11"/>
      <c r="D4134" s="9"/>
      <c r="E4134" s="12"/>
      <c r="F4134" s="9"/>
      <c r="G4134" s="9"/>
      <c r="H4134" s="13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</row>
    <row r="4135" spans="1:27" ht="12.75" hidden="1">
      <c r="A4135" s="10"/>
      <c r="B4135" s="9"/>
      <c r="C4135" s="11"/>
      <c r="D4135" s="9"/>
      <c r="E4135" s="12"/>
      <c r="F4135" s="9"/>
      <c r="G4135" s="9"/>
      <c r="H4135" s="13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</row>
    <row r="4136" spans="1:27" ht="12.75" hidden="1">
      <c r="A4136" s="10"/>
      <c r="B4136" s="9"/>
      <c r="C4136" s="11"/>
      <c r="D4136" s="9"/>
      <c r="E4136" s="12"/>
      <c r="F4136" s="9"/>
      <c r="G4136" s="9"/>
      <c r="H4136" s="13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</row>
    <row r="4137" spans="1:27" ht="12.75" hidden="1">
      <c r="A4137" s="10"/>
      <c r="B4137" s="9"/>
      <c r="C4137" s="11"/>
      <c r="D4137" s="9"/>
      <c r="E4137" s="12"/>
      <c r="F4137" s="9"/>
      <c r="G4137" s="9"/>
      <c r="H4137" s="13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</row>
    <row r="4138" spans="1:27" ht="12.75" hidden="1">
      <c r="A4138" s="10"/>
      <c r="B4138" s="9"/>
      <c r="C4138" s="11"/>
      <c r="D4138" s="9"/>
      <c r="E4138" s="12"/>
      <c r="F4138" s="9"/>
      <c r="G4138" s="9"/>
      <c r="H4138" s="13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</row>
    <row r="4139" spans="1:27" ht="12.75" hidden="1">
      <c r="A4139" s="10"/>
      <c r="B4139" s="9"/>
      <c r="C4139" s="11"/>
      <c r="D4139" s="9"/>
      <c r="E4139" s="12"/>
      <c r="F4139" s="9"/>
      <c r="G4139" s="9"/>
      <c r="H4139" s="13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</row>
    <row r="4140" spans="1:27" ht="12.75" hidden="1">
      <c r="A4140" s="10"/>
      <c r="B4140" s="9"/>
      <c r="C4140" s="11"/>
      <c r="D4140" s="9"/>
      <c r="E4140" s="12"/>
      <c r="F4140" s="9"/>
      <c r="G4140" s="9"/>
      <c r="H4140" s="13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</row>
    <row r="4141" spans="1:27" ht="12.75" hidden="1">
      <c r="A4141" s="10"/>
      <c r="B4141" s="9"/>
      <c r="C4141" s="11"/>
      <c r="D4141" s="9"/>
      <c r="E4141" s="12"/>
      <c r="F4141" s="9"/>
      <c r="G4141" s="9"/>
      <c r="H4141" s="13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</row>
    <row r="4142" spans="1:27" ht="12.75" hidden="1">
      <c r="A4142" s="10"/>
      <c r="B4142" s="9"/>
      <c r="C4142" s="11"/>
      <c r="D4142" s="9"/>
      <c r="E4142" s="12"/>
      <c r="F4142" s="9"/>
      <c r="G4142" s="9"/>
      <c r="H4142" s="13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</row>
    <row r="4143" spans="1:27" ht="12.75" hidden="1">
      <c r="A4143" s="10"/>
      <c r="B4143" s="9"/>
      <c r="C4143" s="11"/>
      <c r="D4143" s="9"/>
      <c r="E4143" s="12"/>
      <c r="F4143" s="9"/>
      <c r="G4143" s="9"/>
      <c r="H4143" s="13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</row>
    <row r="4144" spans="1:27" ht="12.75" hidden="1">
      <c r="A4144" s="10"/>
      <c r="B4144" s="9"/>
      <c r="C4144" s="11"/>
      <c r="D4144" s="9"/>
      <c r="E4144" s="12"/>
      <c r="F4144" s="9"/>
      <c r="G4144" s="9"/>
      <c r="H4144" s="13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</row>
    <row r="4145" spans="1:27" ht="12.75" hidden="1">
      <c r="A4145" s="10"/>
      <c r="B4145" s="9"/>
      <c r="C4145" s="11"/>
      <c r="D4145" s="9"/>
      <c r="E4145" s="12"/>
      <c r="F4145" s="9"/>
      <c r="G4145" s="9"/>
      <c r="H4145" s="13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</row>
    <row r="4146" spans="1:27" ht="12.75" hidden="1">
      <c r="A4146" s="10"/>
      <c r="B4146" s="9"/>
      <c r="C4146" s="11"/>
      <c r="D4146" s="9"/>
      <c r="E4146" s="12"/>
      <c r="F4146" s="9"/>
      <c r="G4146" s="9"/>
      <c r="H4146" s="13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</row>
    <row r="4147" spans="1:27" ht="12.75" hidden="1">
      <c r="A4147" s="10"/>
      <c r="B4147" s="9"/>
      <c r="C4147" s="11"/>
      <c r="D4147" s="9"/>
      <c r="E4147" s="12"/>
      <c r="F4147" s="9"/>
      <c r="G4147" s="9"/>
      <c r="H4147" s="13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</row>
    <row r="4148" spans="1:27" ht="12.75" hidden="1">
      <c r="A4148" s="10"/>
      <c r="B4148" s="9"/>
      <c r="C4148" s="11"/>
      <c r="D4148" s="9"/>
      <c r="E4148" s="12"/>
      <c r="F4148" s="9"/>
      <c r="G4148" s="9"/>
      <c r="H4148" s="13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</row>
    <row r="4149" spans="1:27" ht="12.75" hidden="1">
      <c r="A4149" s="10"/>
      <c r="B4149" s="9"/>
      <c r="C4149" s="11"/>
      <c r="D4149" s="9"/>
      <c r="E4149" s="12"/>
      <c r="F4149" s="9"/>
      <c r="G4149" s="9"/>
      <c r="H4149" s="13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</row>
    <row r="4150" spans="1:27" ht="12.75" hidden="1">
      <c r="A4150" s="10"/>
      <c r="B4150" s="9"/>
      <c r="C4150" s="11"/>
      <c r="D4150" s="9"/>
      <c r="E4150" s="12"/>
      <c r="F4150" s="9"/>
      <c r="G4150" s="9"/>
      <c r="H4150" s="13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</row>
    <row r="4151" spans="1:27" ht="12.75" hidden="1">
      <c r="A4151" s="10"/>
      <c r="B4151" s="9"/>
      <c r="C4151" s="11"/>
      <c r="D4151" s="9"/>
      <c r="E4151" s="12"/>
      <c r="F4151" s="9"/>
      <c r="G4151" s="9"/>
      <c r="H4151" s="13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</row>
    <row r="4152" spans="1:27" ht="12.75" hidden="1">
      <c r="A4152" s="10"/>
      <c r="B4152" s="9"/>
      <c r="C4152" s="11"/>
      <c r="D4152" s="9"/>
      <c r="E4152" s="12"/>
      <c r="F4152" s="9"/>
      <c r="G4152" s="9"/>
      <c r="H4152" s="13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</row>
    <row r="4153" spans="1:27" ht="12.75" hidden="1">
      <c r="A4153" s="10"/>
      <c r="B4153" s="9"/>
      <c r="C4153" s="11"/>
      <c r="D4153" s="9"/>
      <c r="E4153" s="12"/>
      <c r="F4153" s="9"/>
      <c r="G4153" s="9"/>
      <c r="H4153" s="13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</row>
    <row r="4154" spans="1:27" ht="12.75" hidden="1">
      <c r="A4154" s="10"/>
      <c r="B4154" s="9"/>
      <c r="C4154" s="11"/>
      <c r="D4154" s="9"/>
      <c r="E4154" s="12"/>
      <c r="F4154" s="9"/>
      <c r="G4154" s="9"/>
      <c r="H4154" s="13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</row>
    <row r="4155" spans="1:27" ht="12.75" hidden="1">
      <c r="A4155" s="10"/>
      <c r="B4155" s="9"/>
      <c r="C4155" s="11"/>
      <c r="D4155" s="9"/>
      <c r="E4155" s="12"/>
      <c r="F4155" s="9"/>
      <c r="G4155" s="9"/>
      <c r="H4155" s="13"/>
      <c r="I4155" s="9"/>
      <c r="J4155" s="9" t="s">
        <v>1269</v>
      </c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</row>
    <row r="4156" spans="1:27" ht="12.75" hidden="1">
      <c r="A4156" s="10"/>
      <c r="B4156" s="9"/>
      <c r="C4156" s="11"/>
      <c r="D4156" s="9"/>
      <c r="E4156" s="12"/>
      <c r="F4156" s="9"/>
      <c r="G4156" s="9"/>
      <c r="H4156" s="13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</row>
    <row r="4157" spans="1:27" ht="12.75" hidden="1">
      <c r="A4157" s="10"/>
      <c r="B4157" s="9"/>
      <c r="C4157" s="11"/>
      <c r="D4157" s="9"/>
      <c r="E4157" s="12"/>
      <c r="F4157" s="9"/>
      <c r="G4157" s="9"/>
      <c r="H4157" s="13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</row>
    <row r="4158" spans="1:27" ht="12.75" hidden="1">
      <c r="A4158" s="10"/>
      <c r="B4158" s="9"/>
      <c r="C4158" s="11"/>
      <c r="D4158" s="9"/>
      <c r="E4158" s="12"/>
      <c r="F4158" s="9"/>
      <c r="G4158" s="9"/>
      <c r="H4158" s="13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</row>
    <row r="4159" spans="1:27" ht="12.75" hidden="1">
      <c r="A4159" s="10"/>
      <c r="B4159" s="9"/>
      <c r="C4159" s="11"/>
      <c r="D4159" s="9"/>
      <c r="E4159" s="12"/>
      <c r="F4159" s="9"/>
      <c r="G4159" s="9"/>
      <c r="H4159" s="13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</row>
    <row r="4160" spans="1:27" ht="12.75" hidden="1">
      <c r="A4160" s="10"/>
      <c r="B4160" s="9"/>
      <c r="C4160" s="11"/>
      <c r="D4160" s="9"/>
      <c r="E4160" s="12"/>
      <c r="F4160" s="9"/>
      <c r="G4160" s="9"/>
      <c r="H4160" s="13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</row>
    <row r="4161" spans="1:27" ht="12.75" hidden="1">
      <c r="A4161" s="10"/>
      <c r="B4161" s="9"/>
      <c r="C4161" s="11"/>
      <c r="D4161" s="9"/>
      <c r="E4161" s="12"/>
      <c r="F4161" s="9"/>
      <c r="G4161" s="9"/>
      <c r="H4161" s="13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</row>
    <row r="4162" spans="1:27" ht="12.75" hidden="1">
      <c r="A4162" s="10"/>
      <c r="B4162" s="9"/>
      <c r="C4162" s="11"/>
      <c r="D4162" s="9"/>
      <c r="E4162" s="12"/>
      <c r="F4162" s="9"/>
      <c r="G4162" s="9"/>
      <c r="H4162" s="13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</row>
    <row r="4163" spans="1:27" ht="12.75" hidden="1">
      <c r="A4163" s="10"/>
      <c r="B4163" s="9"/>
      <c r="C4163" s="11"/>
      <c r="D4163" s="9"/>
      <c r="E4163" s="12"/>
      <c r="F4163" s="9"/>
      <c r="G4163" s="9"/>
      <c r="H4163" s="13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</row>
    <row r="4164" spans="1:27" ht="12.75" hidden="1">
      <c r="A4164" s="10"/>
      <c r="B4164" s="9"/>
      <c r="C4164" s="11"/>
      <c r="D4164" s="9"/>
      <c r="E4164" s="12"/>
      <c r="F4164" s="9"/>
      <c r="G4164" s="9"/>
      <c r="H4164" s="13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</row>
    <row r="4165" spans="1:27" ht="12.75" hidden="1">
      <c r="A4165" s="10"/>
      <c r="B4165" s="9"/>
      <c r="C4165" s="11"/>
      <c r="D4165" s="9"/>
      <c r="E4165" s="12"/>
      <c r="F4165" s="9"/>
      <c r="G4165" s="9"/>
      <c r="H4165" s="13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</row>
    <row r="4166" spans="1:27" ht="12.75" hidden="1">
      <c r="A4166" s="10"/>
      <c r="B4166" s="9"/>
      <c r="C4166" s="11"/>
      <c r="D4166" s="9"/>
      <c r="E4166" s="12"/>
      <c r="F4166" s="9"/>
      <c r="G4166" s="9"/>
      <c r="H4166" s="13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</row>
    <row r="4167" spans="1:27" ht="12.75" hidden="1">
      <c r="A4167" s="10"/>
      <c r="B4167" s="9"/>
      <c r="C4167" s="11"/>
      <c r="D4167" s="9"/>
      <c r="E4167" s="12"/>
      <c r="F4167" s="9"/>
      <c r="G4167" s="9"/>
      <c r="H4167" s="13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</row>
    <row r="4168" spans="1:27" ht="12.75" hidden="1">
      <c r="A4168" s="10"/>
      <c r="B4168" s="9"/>
      <c r="C4168" s="11"/>
      <c r="D4168" s="9"/>
      <c r="E4168" s="12"/>
      <c r="F4168" s="9"/>
      <c r="G4168" s="9"/>
      <c r="H4168" s="13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</row>
    <row r="4169" spans="1:27" ht="12.75" hidden="1">
      <c r="A4169" s="10"/>
      <c r="B4169" s="9"/>
      <c r="C4169" s="11"/>
      <c r="D4169" s="9"/>
      <c r="E4169" s="12"/>
      <c r="F4169" s="9"/>
      <c r="G4169" s="9"/>
      <c r="H4169" s="13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</row>
    <row r="4170" spans="1:27" ht="12.75" hidden="1">
      <c r="A4170" s="10"/>
      <c r="B4170" s="9"/>
      <c r="C4170" s="11"/>
      <c r="D4170" s="9"/>
      <c r="E4170" s="12"/>
      <c r="F4170" s="9"/>
      <c r="G4170" s="9"/>
      <c r="H4170" s="13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</row>
    <row r="4171" spans="1:27" ht="12.75" hidden="1">
      <c r="A4171" s="10"/>
      <c r="B4171" s="9"/>
      <c r="C4171" s="11"/>
      <c r="D4171" s="9"/>
      <c r="E4171" s="12"/>
      <c r="F4171" s="9"/>
      <c r="G4171" s="9"/>
      <c r="H4171" s="13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</row>
    <row r="4172" spans="1:27" ht="12.75" hidden="1">
      <c r="A4172" s="10"/>
      <c r="B4172" s="9"/>
      <c r="C4172" s="11"/>
      <c r="D4172" s="9"/>
      <c r="E4172" s="12"/>
      <c r="F4172" s="9"/>
      <c r="G4172" s="9"/>
      <c r="H4172" s="13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</row>
    <row r="4173" spans="1:27" ht="12.75" hidden="1">
      <c r="A4173" s="10"/>
      <c r="B4173" s="9"/>
      <c r="C4173" s="11"/>
      <c r="D4173" s="9"/>
      <c r="E4173" s="12"/>
      <c r="F4173" s="9"/>
      <c r="G4173" s="9"/>
      <c r="H4173" s="13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</row>
    <row r="4174" spans="1:27" ht="12.75" hidden="1">
      <c r="A4174" s="10"/>
      <c r="B4174" s="9"/>
      <c r="C4174" s="11"/>
      <c r="D4174" s="9"/>
      <c r="E4174" s="12"/>
      <c r="F4174" s="9"/>
      <c r="G4174" s="9"/>
      <c r="H4174" s="13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</row>
    <row r="4175" spans="1:27" ht="12.75" hidden="1">
      <c r="A4175" s="10"/>
      <c r="B4175" s="9"/>
      <c r="C4175" s="11"/>
      <c r="D4175" s="9"/>
      <c r="E4175" s="12"/>
      <c r="F4175" s="9"/>
      <c r="G4175" s="9"/>
      <c r="H4175" s="13"/>
      <c r="I4175" s="9"/>
      <c r="J4175" s="9" t="s">
        <v>1270</v>
      </c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</row>
    <row r="4176" spans="1:27" ht="12.75" hidden="1">
      <c r="A4176" s="10"/>
      <c r="B4176" s="9"/>
      <c r="C4176" s="11"/>
      <c r="D4176" s="9"/>
      <c r="E4176" s="12"/>
      <c r="F4176" s="9"/>
      <c r="G4176" s="9"/>
      <c r="H4176" s="13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</row>
    <row r="4177" spans="1:27" ht="12.75" hidden="1">
      <c r="A4177" s="10"/>
      <c r="B4177" s="9"/>
      <c r="C4177" s="11"/>
      <c r="D4177" s="9"/>
      <c r="E4177" s="12"/>
      <c r="F4177" s="9"/>
      <c r="G4177" s="9"/>
      <c r="H4177" s="13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</row>
    <row r="4178" spans="1:27" ht="12.75" hidden="1">
      <c r="A4178" s="10"/>
      <c r="B4178" s="9"/>
      <c r="C4178" s="11"/>
      <c r="D4178" s="9"/>
      <c r="E4178" s="12"/>
      <c r="F4178" s="9"/>
      <c r="G4178" s="9"/>
      <c r="H4178" s="13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</row>
    <row r="4179" spans="1:27" ht="12.75" hidden="1">
      <c r="A4179" s="10"/>
      <c r="B4179" s="9"/>
      <c r="C4179" s="11"/>
      <c r="D4179" s="9"/>
      <c r="E4179" s="12"/>
      <c r="F4179" s="9"/>
      <c r="G4179" s="9"/>
      <c r="H4179" s="13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</row>
    <row r="4180" spans="1:27" ht="12.75" hidden="1">
      <c r="A4180" s="10"/>
      <c r="B4180" s="9"/>
      <c r="C4180" s="11"/>
      <c r="D4180" s="9"/>
      <c r="E4180" s="12"/>
      <c r="F4180" s="9"/>
      <c r="G4180" s="9"/>
      <c r="H4180" s="13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</row>
    <row r="4181" spans="1:27" ht="12.75" hidden="1">
      <c r="A4181" s="10"/>
      <c r="B4181" s="9"/>
      <c r="C4181" s="11"/>
      <c r="D4181" s="9"/>
      <c r="E4181" s="12"/>
      <c r="F4181" s="9"/>
      <c r="G4181" s="9"/>
      <c r="H4181" s="13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</row>
    <row r="4182" spans="1:27" ht="12.75" hidden="1">
      <c r="A4182" s="10"/>
      <c r="B4182" s="9"/>
      <c r="C4182" s="11"/>
      <c r="D4182" s="9"/>
      <c r="E4182" s="12"/>
      <c r="F4182" s="9"/>
      <c r="G4182" s="9"/>
      <c r="H4182" s="13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</row>
    <row r="4183" spans="1:27" ht="12.75" hidden="1">
      <c r="A4183" s="10"/>
      <c r="B4183" s="9"/>
      <c r="C4183" s="11"/>
      <c r="D4183" s="9"/>
      <c r="E4183" s="12"/>
      <c r="F4183" s="9"/>
      <c r="G4183" s="9"/>
      <c r="H4183" s="13"/>
      <c r="I4183" s="9"/>
      <c r="J4183" s="9" t="s">
        <v>1271</v>
      </c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</row>
    <row r="4184" spans="1:27" ht="12.75" hidden="1">
      <c r="A4184" s="10"/>
      <c r="B4184" s="9"/>
      <c r="C4184" s="11"/>
      <c r="D4184" s="9"/>
      <c r="E4184" s="12"/>
      <c r="F4184" s="9"/>
      <c r="G4184" s="9"/>
      <c r="H4184" s="13"/>
      <c r="I4184" s="9"/>
      <c r="J4184" s="9" t="s">
        <v>1272</v>
      </c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</row>
    <row r="4185" spans="1:27" ht="12.75" hidden="1">
      <c r="A4185" s="10"/>
      <c r="B4185" s="9"/>
      <c r="C4185" s="11"/>
      <c r="D4185" s="9"/>
      <c r="E4185" s="12"/>
      <c r="F4185" s="9"/>
      <c r="G4185" s="9"/>
      <c r="H4185" s="13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</row>
    <row r="4186" spans="1:27" ht="12.75" hidden="1">
      <c r="A4186" s="10"/>
      <c r="B4186" s="9"/>
      <c r="C4186" s="11"/>
      <c r="D4186" s="9"/>
      <c r="E4186" s="12"/>
      <c r="F4186" s="9"/>
      <c r="G4186" s="9"/>
      <c r="H4186" s="13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</row>
    <row r="4187" spans="1:27" ht="12.75" hidden="1">
      <c r="A4187" s="10"/>
      <c r="B4187" s="9"/>
      <c r="C4187" s="11"/>
      <c r="D4187" s="9"/>
      <c r="E4187" s="12"/>
      <c r="F4187" s="9"/>
      <c r="G4187" s="9"/>
      <c r="H4187" s="13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</row>
    <row r="4188" spans="1:27" ht="12.75" hidden="1">
      <c r="A4188" s="10"/>
      <c r="B4188" s="9"/>
      <c r="C4188" s="11"/>
      <c r="D4188" s="9"/>
      <c r="E4188" s="12"/>
      <c r="F4188" s="9"/>
      <c r="G4188" s="9"/>
      <c r="H4188" s="13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</row>
    <row r="4189" spans="1:27" ht="12.75" hidden="1">
      <c r="A4189" s="10"/>
      <c r="B4189" s="9"/>
      <c r="C4189" s="11"/>
      <c r="D4189" s="9"/>
      <c r="E4189" s="12"/>
      <c r="F4189" s="9"/>
      <c r="G4189" s="9"/>
      <c r="H4189" s="13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</row>
    <row r="4190" spans="1:27" ht="12.75" hidden="1">
      <c r="A4190" s="10"/>
      <c r="B4190" s="9"/>
      <c r="C4190" s="11"/>
      <c r="D4190" s="9"/>
      <c r="E4190" s="12"/>
      <c r="F4190" s="9"/>
      <c r="G4190" s="9"/>
      <c r="H4190" s="13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</row>
    <row r="4191" spans="1:27" ht="12.75" hidden="1">
      <c r="A4191" s="10"/>
      <c r="B4191" s="9"/>
      <c r="C4191" s="11"/>
      <c r="D4191" s="9"/>
      <c r="E4191" s="12"/>
      <c r="F4191" s="9"/>
      <c r="G4191" s="9"/>
      <c r="H4191" s="13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</row>
    <row r="4192" spans="1:27" ht="12.75" hidden="1">
      <c r="A4192" s="10"/>
      <c r="B4192" s="9"/>
      <c r="C4192" s="11"/>
      <c r="D4192" s="9"/>
      <c r="E4192" s="12"/>
      <c r="F4192" s="9"/>
      <c r="G4192" s="9"/>
      <c r="H4192" s="13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</row>
    <row r="4193" spans="1:27" ht="12.75" hidden="1">
      <c r="A4193" s="10"/>
      <c r="B4193" s="9"/>
      <c r="C4193" s="11"/>
      <c r="D4193" s="9"/>
      <c r="E4193" s="12"/>
      <c r="F4193" s="9"/>
      <c r="G4193" s="9"/>
      <c r="H4193" s="13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</row>
    <row r="4194" spans="1:27" ht="12.75" hidden="1">
      <c r="A4194" s="10"/>
      <c r="B4194" s="9"/>
      <c r="C4194" s="11"/>
      <c r="D4194" s="9"/>
      <c r="E4194" s="12"/>
      <c r="F4194" s="9"/>
      <c r="G4194" s="9"/>
      <c r="H4194" s="13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</row>
    <row r="4195" spans="1:27" ht="12.75" hidden="1">
      <c r="A4195" s="10"/>
      <c r="B4195" s="9"/>
      <c r="C4195" s="11"/>
      <c r="D4195" s="9"/>
      <c r="E4195" s="12"/>
      <c r="F4195" s="9"/>
      <c r="G4195" s="9"/>
      <c r="H4195" s="13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</row>
    <row r="4196" spans="1:27" ht="12.75" hidden="1">
      <c r="A4196" s="10"/>
      <c r="B4196" s="9"/>
      <c r="C4196" s="11"/>
      <c r="D4196" s="9"/>
      <c r="E4196" s="12"/>
      <c r="F4196" s="9"/>
      <c r="G4196" s="9"/>
      <c r="H4196" s="13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</row>
    <row r="4197" spans="1:27" ht="12.75" hidden="1">
      <c r="A4197" s="10"/>
      <c r="B4197" s="9"/>
      <c r="C4197" s="11"/>
      <c r="D4197" s="9"/>
      <c r="E4197" s="12"/>
      <c r="F4197" s="9"/>
      <c r="G4197" s="9"/>
      <c r="H4197" s="13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</row>
    <row r="4198" spans="1:27" ht="12.75" hidden="1">
      <c r="A4198" s="10"/>
      <c r="B4198" s="9"/>
      <c r="C4198" s="11"/>
      <c r="D4198" s="9"/>
      <c r="E4198" s="12"/>
      <c r="F4198" s="9"/>
      <c r="G4198" s="9"/>
      <c r="H4198" s="13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</row>
    <row r="4199" spans="1:27" ht="12.75" hidden="1">
      <c r="A4199" s="10"/>
      <c r="B4199" s="9"/>
      <c r="C4199" s="11"/>
      <c r="D4199" s="9"/>
      <c r="E4199" s="12"/>
      <c r="F4199" s="9"/>
      <c r="G4199" s="9"/>
      <c r="H4199" s="13"/>
      <c r="I4199" s="9"/>
      <c r="J4199" s="9" t="s">
        <v>1273</v>
      </c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</row>
    <row r="4200" spans="1:27" ht="12.75" hidden="1">
      <c r="A4200" s="10"/>
      <c r="B4200" s="9"/>
      <c r="C4200" s="11"/>
      <c r="D4200" s="9"/>
      <c r="E4200" s="12"/>
      <c r="F4200" s="9"/>
      <c r="G4200" s="9"/>
      <c r="H4200" s="13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</row>
    <row r="4201" spans="1:27" ht="12.75" hidden="1">
      <c r="A4201" s="10"/>
      <c r="B4201" s="9"/>
      <c r="C4201" s="11"/>
      <c r="D4201" s="9"/>
      <c r="E4201" s="12"/>
      <c r="F4201" s="9"/>
      <c r="G4201" s="9"/>
      <c r="H4201" s="13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</row>
    <row r="4202" spans="1:27" ht="12.75" hidden="1">
      <c r="A4202" s="10"/>
      <c r="B4202" s="9"/>
      <c r="C4202" s="11"/>
      <c r="D4202" s="9"/>
      <c r="E4202" s="12"/>
      <c r="F4202" s="9"/>
      <c r="G4202" s="9"/>
      <c r="H4202" s="13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</row>
    <row r="4203" spans="1:27" ht="12.75" hidden="1">
      <c r="A4203" s="10"/>
      <c r="B4203" s="9"/>
      <c r="C4203" s="11"/>
      <c r="D4203" s="9"/>
      <c r="E4203" s="12"/>
      <c r="F4203" s="9"/>
      <c r="G4203" s="9"/>
      <c r="H4203" s="13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</row>
    <row r="4204" spans="1:27" ht="12.75" hidden="1">
      <c r="A4204" s="10"/>
      <c r="B4204" s="9"/>
      <c r="C4204" s="11"/>
      <c r="D4204" s="9"/>
      <c r="E4204" s="12"/>
      <c r="F4204" s="9"/>
      <c r="G4204" s="9"/>
      <c r="H4204" s="13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</row>
    <row r="4205" spans="1:27" ht="12.75" hidden="1">
      <c r="A4205" s="10"/>
      <c r="B4205" s="9"/>
      <c r="C4205" s="11"/>
      <c r="D4205" s="9"/>
      <c r="E4205" s="12"/>
      <c r="F4205" s="9"/>
      <c r="G4205" s="9"/>
      <c r="H4205" s="13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</row>
    <row r="4206" spans="1:27" ht="12.75" hidden="1">
      <c r="A4206" s="10"/>
      <c r="B4206" s="9"/>
      <c r="C4206" s="11"/>
      <c r="D4206" s="9"/>
      <c r="E4206" s="12"/>
      <c r="F4206" s="9"/>
      <c r="G4206" s="9"/>
      <c r="H4206" s="13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</row>
    <row r="4207" spans="1:27" ht="12.75" hidden="1">
      <c r="A4207" s="10"/>
      <c r="B4207" s="9"/>
      <c r="C4207" s="11"/>
      <c r="D4207" s="9"/>
      <c r="E4207" s="12"/>
      <c r="F4207" s="9"/>
      <c r="G4207" s="9"/>
      <c r="H4207" s="13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</row>
    <row r="4208" spans="1:27" ht="12.75" hidden="1">
      <c r="A4208" s="10"/>
      <c r="B4208" s="9"/>
      <c r="C4208" s="11"/>
      <c r="D4208" s="9"/>
      <c r="E4208" s="12"/>
      <c r="F4208" s="9"/>
      <c r="G4208" s="9"/>
      <c r="H4208" s="13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</row>
    <row r="4209" spans="1:27" ht="12.75" hidden="1">
      <c r="A4209" s="10"/>
      <c r="B4209" s="9"/>
      <c r="C4209" s="11"/>
      <c r="D4209" s="9"/>
      <c r="E4209" s="12"/>
      <c r="F4209" s="9"/>
      <c r="G4209" s="9"/>
      <c r="H4209" s="13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</row>
    <row r="4210" spans="1:27" ht="12.75" hidden="1">
      <c r="A4210" s="10"/>
      <c r="B4210" s="9"/>
      <c r="C4210" s="11"/>
      <c r="D4210" s="9"/>
      <c r="E4210" s="12"/>
      <c r="F4210" s="9"/>
      <c r="G4210" s="9"/>
      <c r="H4210" s="13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</row>
    <row r="4211" spans="1:27" ht="12.75" hidden="1">
      <c r="A4211" s="10"/>
      <c r="B4211" s="9"/>
      <c r="C4211" s="11"/>
      <c r="D4211" s="9"/>
      <c r="E4211" s="12"/>
      <c r="F4211" s="9"/>
      <c r="G4211" s="9"/>
      <c r="H4211" s="13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</row>
    <row r="4212" spans="1:27" ht="12.75" hidden="1">
      <c r="A4212" s="10"/>
      <c r="B4212" s="9"/>
      <c r="C4212" s="11"/>
      <c r="D4212" s="9"/>
      <c r="E4212" s="12"/>
      <c r="F4212" s="9"/>
      <c r="G4212" s="9"/>
      <c r="H4212" s="13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</row>
    <row r="4213" spans="1:27" ht="12.75" hidden="1">
      <c r="A4213" s="10"/>
      <c r="B4213" s="9"/>
      <c r="C4213" s="11"/>
      <c r="D4213" s="9"/>
      <c r="E4213" s="12"/>
      <c r="F4213" s="9"/>
      <c r="G4213" s="9"/>
      <c r="H4213" s="13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</row>
    <row r="4214" spans="1:27" ht="12.75" hidden="1">
      <c r="A4214" s="10"/>
      <c r="B4214" s="9"/>
      <c r="C4214" s="11"/>
      <c r="D4214" s="9"/>
      <c r="E4214" s="12"/>
      <c r="F4214" s="9"/>
      <c r="G4214" s="9"/>
      <c r="H4214" s="13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</row>
    <row r="4215" spans="1:27" ht="12.75" hidden="1">
      <c r="A4215" s="10"/>
      <c r="B4215" s="9"/>
      <c r="C4215" s="11"/>
      <c r="D4215" s="9"/>
      <c r="E4215" s="12"/>
      <c r="F4215" s="9"/>
      <c r="G4215" s="9"/>
      <c r="H4215" s="13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</row>
    <row r="4216" spans="1:27" ht="12.75" hidden="1">
      <c r="A4216" s="10"/>
      <c r="B4216" s="9"/>
      <c r="C4216" s="11"/>
      <c r="D4216" s="9"/>
      <c r="E4216" s="12"/>
      <c r="F4216" s="9"/>
      <c r="G4216" s="9"/>
      <c r="H4216" s="13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</row>
    <row r="4217" spans="1:27" ht="12.75" hidden="1">
      <c r="A4217" s="10"/>
      <c r="B4217" s="9"/>
      <c r="C4217" s="11"/>
      <c r="D4217" s="9"/>
      <c r="E4217" s="12"/>
      <c r="F4217" s="9"/>
      <c r="G4217" s="9"/>
      <c r="H4217" s="13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</row>
    <row r="4218" spans="1:27" ht="12.75" hidden="1">
      <c r="A4218" s="10"/>
      <c r="B4218" s="9"/>
      <c r="C4218" s="11"/>
      <c r="D4218" s="9"/>
      <c r="E4218" s="12"/>
      <c r="F4218" s="9"/>
      <c r="G4218" s="9"/>
      <c r="H4218" s="13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</row>
    <row r="4219" spans="1:27" ht="12.75" hidden="1">
      <c r="A4219" s="10"/>
      <c r="B4219" s="9"/>
      <c r="C4219" s="11"/>
      <c r="D4219" s="9"/>
      <c r="E4219" s="12"/>
      <c r="F4219" s="9"/>
      <c r="G4219" s="9"/>
      <c r="H4219" s="13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</row>
    <row r="4220" spans="1:27" ht="12.75" hidden="1">
      <c r="A4220" s="10">
        <v>45761</v>
      </c>
      <c r="B4220" s="9" t="s">
        <v>17</v>
      </c>
      <c r="C4220" s="11"/>
      <c r="D4220" s="9"/>
      <c r="E4220" s="12"/>
      <c r="F4220" s="9"/>
      <c r="G4220" s="9"/>
      <c r="H4220" s="13"/>
      <c r="I4220" s="9" t="s">
        <v>16</v>
      </c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</row>
    <row r="4221" spans="1:27" ht="12.75" hidden="1">
      <c r="A4221" s="10">
        <v>45761</v>
      </c>
      <c r="B4221" s="9" t="s">
        <v>14</v>
      </c>
      <c r="C4221" s="11"/>
      <c r="D4221" s="9"/>
      <c r="E4221" s="12"/>
      <c r="F4221" s="9"/>
      <c r="G4221" s="9"/>
      <c r="H4221" s="13"/>
      <c r="I4221" s="9" t="s">
        <v>16</v>
      </c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</row>
    <row r="4222" spans="1:27" ht="12.75" hidden="1">
      <c r="A4222" s="10">
        <v>45761</v>
      </c>
      <c r="B4222" s="9" t="s">
        <v>19</v>
      </c>
      <c r="C4222" s="11"/>
      <c r="D4222" s="9"/>
      <c r="E4222" s="12"/>
      <c r="F4222" s="9"/>
      <c r="G4222" s="9"/>
      <c r="H4222" s="13"/>
      <c r="I4222" s="9" t="s">
        <v>16</v>
      </c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</row>
    <row r="4223" spans="1:27" ht="12.75" hidden="1">
      <c r="A4223" s="10"/>
      <c r="B4223" s="9"/>
      <c r="C4223" s="11"/>
      <c r="D4223" s="9"/>
      <c r="E4223" s="12"/>
      <c r="F4223" s="9"/>
      <c r="G4223" s="9"/>
      <c r="H4223" s="13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</row>
    <row r="4224" spans="1:27" ht="12.75">
      <c r="A4224" s="10">
        <v>45761</v>
      </c>
      <c r="B4224" s="9" t="s">
        <v>21</v>
      </c>
      <c r="C4224" s="11">
        <v>3849.62</v>
      </c>
      <c r="D4224" s="9">
        <v>41</v>
      </c>
      <c r="E4224" s="12" t="s">
        <v>1236</v>
      </c>
      <c r="F4224" s="9">
        <v>1</v>
      </c>
      <c r="G4224" s="9">
        <v>8.75</v>
      </c>
      <c r="H4224" s="13">
        <v>0.27950000000000003</v>
      </c>
      <c r="I4224" s="9" t="s">
        <v>11</v>
      </c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</row>
    <row r="4225" spans="1:27" ht="12.75">
      <c r="A4225" s="10">
        <v>45761</v>
      </c>
      <c r="B4225" s="9" t="s">
        <v>19</v>
      </c>
      <c r="C4225" s="11">
        <v>4532.12</v>
      </c>
      <c r="D4225" s="9">
        <v>38</v>
      </c>
      <c r="E4225" s="12" t="s">
        <v>1274</v>
      </c>
      <c r="F4225" s="9">
        <v>0</v>
      </c>
      <c r="G4225" s="9">
        <v>6</v>
      </c>
      <c r="H4225" s="13">
        <v>0.28299999999999997</v>
      </c>
      <c r="I4225" s="9" t="s">
        <v>16</v>
      </c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</row>
    <row r="4226" spans="1:27" ht="12.75">
      <c r="A4226" s="10">
        <v>45761</v>
      </c>
      <c r="B4226" s="9" t="s">
        <v>12</v>
      </c>
      <c r="C4226" s="11">
        <v>2461.6799999999998</v>
      </c>
      <c r="D4226" s="9">
        <v>24</v>
      </c>
      <c r="E4226" s="12" t="s">
        <v>949</v>
      </c>
      <c r="F4226" s="9">
        <v>0</v>
      </c>
      <c r="G4226" s="9">
        <v>10.5</v>
      </c>
      <c r="H4226" s="13">
        <v>0.28320000000000001</v>
      </c>
      <c r="I4226" s="9" t="s">
        <v>11</v>
      </c>
      <c r="J4226" s="10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</row>
    <row r="4227" spans="1:27" ht="12.75">
      <c r="A4227" s="10">
        <v>45761</v>
      </c>
      <c r="B4227" s="9" t="s">
        <v>286</v>
      </c>
      <c r="C4227" s="11">
        <v>2394.6999999999998</v>
      </c>
      <c r="D4227" s="9">
        <v>29</v>
      </c>
      <c r="E4227" s="12" t="s">
        <v>465</v>
      </c>
      <c r="F4227" s="9">
        <v>0</v>
      </c>
      <c r="G4227" s="9">
        <v>7</v>
      </c>
      <c r="H4227" s="13">
        <v>0.30309999999999998</v>
      </c>
      <c r="I4227" s="9" t="s">
        <v>11</v>
      </c>
      <c r="J4227" s="10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</row>
    <row r="4228" spans="1:27" ht="12.75">
      <c r="A4228" s="10">
        <v>45761</v>
      </c>
      <c r="B4228" s="9" t="s">
        <v>289</v>
      </c>
      <c r="C4228" s="11">
        <v>3207.67</v>
      </c>
      <c r="D4228" s="9">
        <v>34</v>
      </c>
      <c r="E4228" s="12" t="s">
        <v>426</v>
      </c>
      <c r="F4228" s="9">
        <v>0</v>
      </c>
      <c r="G4228" s="9">
        <v>7</v>
      </c>
      <c r="H4228" s="13">
        <v>0.31140000000000001</v>
      </c>
      <c r="I4228" s="9" t="s">
        <v>11</v>
      </c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</row>
    <row r="4229" spans="1:27" ht="12.75">
      <c r="A4229" s="10">
        <v>45761</v>
      </c>
      <c r="B4229" s="9" t="s">
        <v>45</v>
      </c>
      <c r="C4229" s="11">
        <v>3096.66</v>
      </c>
      <c r="D4229" s="9">
        <v>37</v>
      </c>
      <c r="E4229" s="12" t="s">
        <v>877</v>
      </c>
      <c r="F4229" s="9">
        <v>0</v>
      </c>
      <c r="G4229" s="9">
        <v>10</v>
      </c>
      <c r="H4229" s="13">
        <v>0.31869999999999998</v>
      </c>
      <c r="I4229" s="9" t="s">
        <v>11</v>
      </c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</row>
    <row r="4230" spans="1:27" ht="12.75">
      <c r="A4230" s="10">
        <v>45761</v>
      </c>
      <c r="B4230" s="9" t="s">
        <v>9</v>
      </c>
      <c r="C4230" s="11">
        <v>2865.51</v>
      </c>
      <c r="D4230" s="9">
        <v>30</v>
      </c>
      <c r="E4230" s="12" t="s">
        <v>1275</v>
      </c>
      <c r="F4230" s="9">
        <v>0</v>
      </c>
      <c r="G4230" s="9">
        <v>12.5</v>
      </c>
      <c r="H4230" s="13">
        <v>0.33050000000000002</v>
      </c>
      <c r="I4230" s="9" t="s">
        <v>11</v>
      </c>
      <c r="J4230" s="10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</row>
    <row r="4231" spans="1:27" ht="12.75">
      <c r="A4231" s="10">
        <v>45761</v>
      </c>
      <c r="B4231" s="9" t="s">
        <v>43</v>
      </c>
      <c r="C4231" s="11">
        <v>4390.33</v>
      </c>
      <c r="D4231" s="9">
        <v>27</v>
      </c>
      <c r="E4231" s="12" t="s">
        <v>1276</v>
      </c>
      <c r="F4231" s="9">
        <v>0</v>
      </c>
      <c r="G4231" s="9">
        <v>8.3000000000000007</v>
      </c>
      <c r="H4231" s="13">
        <v>0.34289999999999998</v>
      </c>
      <c r="I4231" s="9" t="s">
        <v>11</v>
      </c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</row>
    <row r="4232" spans="1:27" ht="12.75">
      <c r="A4232" s="10">
        <v>45762</v>
      </c>
      <c r="B4232" s="9" t="s">
        <v>286</v>
      </c>
      <c r="C4232" s="11">
        <v>3228.86</v>
      </c>
      <c r="D4232" s="9">
        <v>35</v>
      </c>
      <c r="E4232" s="12" t="s">
        <v>1277</v>
      </c>
      <c r="F4232" s="9">
        <v>4</v>
      </c>
      <c r="G4232" s="9">
        <v>9</v>
      </c>
      <c r="H4232" s="13">
        <v>0.2477</v>
      </c>
      <c r="I4232" s="9" t="s">
        <v>11</v>
      </c>
      <c r="J4232" s="10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</row>
    <row r="4233" spans="1:27" ht="12.75">
      <c r="A4233" s="10">
        <v>45762</v>
      </c>
      <c r="B4233" s="9" t="s">
        <v>14</v>
      </c>
      <c r="C4233" s="11">
        <v>4546.5</v>
      </c>
      <c r="D4233" s="9">
        <v>58</v>
      </c>
      <c r="E4233" s="12" t="s">
        <v>1278</v>
      </c>
      <c r="F4233" s="9">
        <v>0</v>
      </c>
      <c r="G4233" s="9">
        <v>9.75</v>
      </c>
      <c r="H4233" s="13">
        <v>0.28399999999999997</v>
      </c>
      <c r="I4233" s="9" t="s">
        <v>16</v>
      </c>
      <c r="J4233" s="10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</row>
    <row r="4234" spans="1:27" ht="12.75">
      <c r="A4234" s="10">
        <v>45762</v>
      </c>
      <c r="B4234" s="9" t="s">
        <v>21</v>
      </c>
      <c r="C4234" s="11">
        <v>6266.68</v>
      </c>
      <c r="D4234" s="9">
        <v>68</v>
      </c>
      <c r="E4234" s="12" t="s">
        <v>1279</v>
      </c>
      <c r="F4234" s="9">
        <v>0</v>
      </c>
      <c r="G4234" s="9">
        <v>13</v>
      </c>
      <c r="H4234" s="13">
        <v>0.31269999999999998</v>
      </c>
      <c r="I4234" s="9" t="s">
        <v>11</v>
      </c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</row>
    <row r="4235" spans="1:27" ht="12.75">
      <c r="A4235" s="10">
        <v>45762</v>
      </c>
      <c r="B4235" s="9" t="s">
        <v>19</v>
      </c>
      <c r="C4235" s="11">
        <v>4001.35</v>
      </c>
      <c r="D4235" s="9">
        <v>45</v>
      </c>
      <c r="E4235" s="12" t="s">
        <v>95</v>
      </c>
      <c r="F4235" s="9">
        <v>0</v>
      </c>
      <c r="G4235" s="9">
        <v>8.25</v>
      </c>
      <c r="H4235" s="13">
        <v>0.315</v>
      </c>
      <c r="I4235" s="9" t="s">
        <v>16</v>
      </c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</row>
    <row r="4236" spans="1:27" ht="12.75">
      <c r="A4236" s="10">
        <v>45762</v>
      </c>
      <c r="B4236" s="9" t="s">
        <v>9</v>
      </c>
      <c r="C4236" s="11">
        <v>4584.0200000000004</v>
      </c>
      <c r="D4236" s="9">
        <v>48</v>
      </c>
      <c r="E4236" s="12" t="s">
        <v>1280</v>
      </c>
      <c r="F4236" s="9">
        <v>3</v>
      </c>
      <c r="G4236" s="9">
        <v>10</v>
      </c>
      <c r="H4236" s="13">
        <v>0.3165</v>
      </c>
      <c r="I4236" s="9" t="s">
        <v>11</v>
      </c>
      <c r="J4236" s="10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</row>
    <row r="4237" spans="1:27" ht="12.75">
      <c r="A4237" s="10">
        <v>45762</v>
      </c>
      <c r="B4237" s="9" t="s">
        <v>45</v>
      </c>
      <c r="C4237" s="11">
        <v>5294.85</v>
      </c>
      <c r="D4237" s="9">
        <v>56</v>
      </c>
      <c r="E4237" s="12" t="s">
        <v>41</v>
      </c>
      <c r="F4237" s="9">
        <v>0</v>
      </c>
      <c r="G4237" s="9">
        <v>11.25</v>
      </c>
      <c r="H4237" s="13">
        <v>0.3266</v>
      </c>
      <c r="I4237" s="9" t="s">
        <v>11</v>
      </c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</row>
    <row r="4238" spans="1:27" ht="12.75">
      <c r="A4238" s="10">
        <v>45762</v>
      </c>
      <c r="B4238" s="9" t="s">
        <v>289</v>
      </c>
      <c r="C4238" s="11">
        <v>4440.8100000000004</v>
      </c>
      <c r="D4238" s="9">
        <v>38</v>
      </c>
      <c r="E4238" s="12" t="s">
        <v>1234</v>
      </c>
      <c r="F4238" s="9">
        <v>15</v>
      </c>
      <c r="G4238" s="9">
        <v>11.33</v>
      </c>
      <c r="H4238" s="13">
        <v>0.32979999999999998</v>
      </c>
      <c r="I4238" s="9" t="s">
        <v>11</v>
      </c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</row>
    <row r="4239" spans="1:27" ht="12.75">
      <c r="A4239" s="10">
        <v>45762</v>
      </c>
      <c r="B4239" s="9" t="s">
        <v>12</v>
      </c>
      <c r="C4239" s="11">
        <v>4821.9799999999996</v>
      </c>
      <c r="D4239" s="9">
        <v>32</v>
      </c>
      <c r="E4239" s="12" t="s">
        <v>1281</v>
      </c>
      <c r="F4239" s="9">
        <v>3</v>
      </c>
      <c r="G4239" s="9">
        <v>7.28</v>
      </c>
      <c r="H4239" s="13">
        <v>0.34849999999999998</v>
      </c>
      <c r="I4239" s="9" t="s">
        <v>11</v>
      </c>
      <c r="J4239" s="10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</row>
    <row r="4240" spans="1:27" ht="12.75">
      <c r="A4240" s="10">
        <v>45762</v>
      </c>
      <c r="B4240" s="9" t="s">
        <v>43</v>
      </c>
      <c r="C4240" s="11">
        <v>4826.09</v>
      </c>
      <c r="D4240" s="9">
        <v>48</v>
      </c>
      <c r="E4240" s="12" t="s">
        <v>177</v>
      </c>
      <c r="F4240" s="9">
        <v>0</v>
      </c>
      <c r="G4240" s="9">
        <v>8.33</v>
      </c>
      <c r="H4240" s="13">
        <v>0.35570000000000002</v>
      </c>
      <c r="I4240" s="9" t="s">
        <v>11</v>
      </c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</row>
    <row r="4241" spans="1:27" ht="12.75">
      <c r="A4241" s="10">
        <v>45762</v>
      </c>
      <c r="B4241" s="9" t="s">
        <v>17</v>
      </c>
      <c r="C4241" s="11">
        <v>7539.68</v>
      </c>
      <c r="D4241" s="9">
        <v>77</v>
      </c>
      <c r="E4241" s="12" t="s">
        <v>591</v>
      </c>
      <c r="F4241" s="9">
        <v>6</v>
      </c>
      <c r="G4241" s="9">
        <v>9.33</v>
      </c>
      <c r="H4241" s="13">
        <v>0.37</v>
      </c>
      <c r="I4241" s="9" t="s">
        <v>16</v>
      </c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</row>
    <row r="4242" spans="1:27" ht="12.75">
      <c r="A4242" s="10">
        <v>45763</v>
      </c>
      <c r="B4242" s="9" t="s">
        <v>12</v>
      </c>
      <c r="C4242" s="11">
        <v>3821.15</v>
      </c>
      <c r="D4242" s="9">
        <v>42</v>
      </c>
      <c r="E4242" s="12" t="s">
        <v>1282</v>
      </c>
      <c r="F4242" s="9">
        <v>7</v>
      </c>
      <c r="G4242" s="9">
        <v>11</v>
      </c>
      <c r="H4242" s="13">
        <v>0.27279999999999999</v>
      </c>
      <c r="I4242" s="9" t="s">
        <v>11</v>
      </c>
      <c r="J4242" s="10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</row>
    <row r="4243" spans="1:27" ht="12.75">
      <c r="A4243" s="10">
        <v>45763</v>
      </c>
      <c r="B4243" s="9" t="s">
        <v>21</v>
      </c>
      <c r="C4243" s="11">
        <v>5809.79</v>
      </c>
      <c r="D4243" s="9">
        <v>62</v>
      </c>
      <c r="E4243" s="12" t="s">
        <v>1029</v>
      </c>
      <c r="F4243" s="9">
        <v>0</v>
      </c>
      <c r="G4243" s="9">
        <v>11</v>
      </c>
      <c r="H4243" s="13">
        <v>0.28539999999999999</v>
      </c>
      <c r="I4243" s="9" t="s">
        <v>11</v>
      </c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</row>
    <row r="4244" spans="1:27" ht="12.75">
      <c r="A4244" s="10">
        <v>45763</v>
      </c>
      <c r="B4244" s="9" t="s">
        <v>289</v>
      </c>
      <c r="C4244" s="11">
        <v>4240.07</v>
      </c>
      <c r="D4244" s="9">
        <v>48</v>
      </c>
      <c r="E4244" s="12" t="s">
        <v>698</v>
      </c>
      <c r="F4244" s="9">
        <v>0</v>
      </c>
      <c r="G4244" s="9">
        <v>10.25</v>
      </c>
      <c r="H4244" s="13">
        <v>0.28560000000000002</v>
      </c>
      <c r="I4244" s="9" t="s">
        <v>11</v>
      </c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</row>
    <row r="4245" spans="1:27" ht="12.75">
      <c r="A4245" s="10">
        <v>45763</v>
      </c>
      <c r="B4245" s="9" t="s">
        <v>17</v>
      </c>
      <c r="C4245" s="11">
        <v>8566.6</v>
      </c>
      <c r="D4245" s="9">
        <v>84</v>
      </c>
      <c r="E4245" s="12" t="s">
        <v>196</v>
      </c>
      <c r="F4245" s="9">
        <v>9</v>
      </c>
      <c r="G4245" s="9">
        <v>11.5</v>
      </c>
      <c r="H4245" s="13">
        <v>0.29770000000000002</v>
      </c>
      <c r="I4245" s="9" t="s">
        <v>16</v>
      </c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</row>
    <row r="4246" spans="1:27" ht="12.75">
      <c r="A4246" s="10">
        <v>45763</v>
      </c>
      <c r="B4246" s="9" t="s">
        <v>14</v>
      </c>
      <c r="C4246" s="11">
        <v>5036.28</v>
      </c>
      <c r="D4246" s="9">
        <v>61</v>
      </c>
      <c r="E4246" s="12" t="s">
        <v>1223</v>
      </c>
      <c r="F4246" s="9">
        <v>0</v>
      </c>
      <c r="G4246" s="9">
        <v>11.25</v>
      </c>
      <c r="H4246" s="13">
        <v>0.30299999999999999</v>
      </c>
      <c r="I4246" s="9" t="s">
        <v>16</v>
      </c>
      <c r="J4246" s="10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</row>
    <row r="4247" spans="1:27" ht="12.75">
      <c r="A4247" s="10">
        <v>45763</v>
      </c>
      <c r="B4247" s="9" t="s">
        <v>45</v>
      </c>
      <c r="C4247" s="11">
        <v>3897.89</v>
      </c>
      <c r="D4247" s="9">
        <v>48</v>
      </c>
      <c r="E4247" s="12" t="s">
        <v>1283</v>
      </c>
      <c r="F4247" s="9">
        <v>0</v>
      </c>
      <c r="G4247" s="9">
        <v>8.6</v>
      </c>
      <c r="H4247" s="13">
        <v>0.30320000000000003</v>
      </c>
      <c r="I4247" s="9" t="s">
        <v>11</v>
      </c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</row>
    <row r="4248" spans="1:27" ht="12.75">
      <c r="A4248" s="10">
        <v>45763</v>
      </c>
      <c r="B4248" s="9" t="s">
        <v>286</v>
      </c>
      <c r="C4248" s="11">
        <v>3060.06</v>
      </c>
      <c r="D4248" s="9">
        <v>33</v>
      </c>
      <c r="E4248" s="12" t="s">
        <v>198</v>
      </c>
      <c r="F4248" s="9">
        <v>2</v>
      </c>
      <c r="G4248" s="9">
        <v>10.25</v>
      </c>
      <c r="H4248" s="13">
        <v>0.33250000000000002</v>
      </c>
      <c r="I4248" s="9" t="s">
        <v>11</v>
      </c>
      <c r="J4248" s="10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</row>
    <row r="4249" spans="1:27" ht="12.75">
      <c r="A4249" s="10">
        <v>45763</v>
      </c>
      <c r="B4249" s="9" t="s">
        <v>19</v>
      </c>
      <c r="C4249" s="11">
        <v>3514.59</v>
      </c>
      <c r="D4249" s="9">
        <v>41</v>
      </c>
      <c r="E4249" s="12" t="s">
        <v>592</v>
      </c>
      <c r="F4249" s="9">
        <v>2</v>
      </c>
      <c r="G4249" s="9">
        <v>8</v>
      </c>
      <c r="H4249" s="13">
        <v>0.33329999999999999</v>
      </c>
      <c r="I4249" s="9" t="s">
        <v>16</v>
      </c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</row>
    <row r="4250" spans="1:27" ht="12.75">
      <c r="A4250" s="10">
        <v>45763</v>
      </c>
      <c r="B4250" s="9" t="s">
        <v>43</v>
      </c>
      <c r="C4250" s="11">
        <v>4732.93</v>
      </c>
      <c r="D4250" s="9">
        <v>52</v>
      </c>
      <c r="E4250" s="12" t="s">
        <v>1284</v>
      </c>
      <c r="F4250" s="9">
        <v>0</v>
      </c>
      <c r="G4250" s="9">
        <v>15.33</v>
      </c>
      <c r="H4250" s="13">
        <v>0.33989999999999998</v>
      </c>
      <c r="I4250" s="9" t="s">
        <v>11</v>
      </c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</row>
    <row r="4251" spans="1:27" ht="12.75">
      <c r="A4251" s="10">
        <v>45763</v>
      </c>
      <c r="B4251" s="9" t="s">
        <v>9</v>
      </c>
      <c r="C4251" s="11">
        <v>4816.87</v>
      </c>
      <c r="D4251" s="9">
        <v>47</v>
      </c>
      <c r="E4251" s="12" t="s">
        <v>947</v>
      </c>
      <c r="F4251" s="9">
        <v>2</v>
      </c>
      <c r="G4251" s="9">
        <v>10</v>
      </c>
      <c r="H4251" s="13">
        <v>0.36940000000000001</v>
      </c>
      <c r="I4251" s="9" t="s">
        <v>11</v>
      </c>
      <c r="J4251" s="10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</row>
    <row r="4252" spans="1:27" ht="12.75">
      <c r="A4252" s="10">
        <v>45764</v>
      </c>
      <c r="B4252" s="9" t="s">
        <v>21</v>
      </c>
      <c r="C4252" s="11">
        <v>10966.08</v>
      </c>
      <c r="D4252" s="9">
        <v>107</v>
      </c>
      <c r="E4252" s="12" t="s">
        <v>1285</v>
      </c>
      <c r="F4252" s="9">
        <v>6</v>
      </c>
      <c r="G4252" s="9">
        <v>15</v>
      </c>
      <c r="H4252" s="13">
        <v>0.27250000000000002</v>
      </c>
      <c r="I4252" s="9" t="s">
        <v>11</v>
      </c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</row>
    <row r="4253" spans="1:27" ht="12.75">
      <c r="A4253" s="10">
        <v>45764</v>
      </c>
      <c r="B4253" s="9" t="s">
        <v>12</v>
      </c>
      <c r="C4253" s="11">
        <v>5741.54</v>
      </c>
      <c r="D4253" s="9">
        <v>65</v>
      </c>
      <c r="E4253" s="12" t="s">
        <v>1286</v>
      </c>
      <c r="F4253" s="9">
        <v>1</v>
      </c>
      <c r="G4253" s="9">
        <v>13</v>
      </c>
      <c r="H4253" s="13">
        <v>0.27879999999999999</v>
      </c>
      <c r="I4253" s="9" t="s">
        <v>11</v>
      </c>
      <c r="J4253" s="10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</row>
    <row r="4254" spans="1:27" ht="12.75">
      <c r="A4254" s="10">
        <v>45764</v>
      </c>
      <c r="B4254" s="9" t="s">
        <v>43</v>
      </c>
      <c r="C4254" s="11">
        <v>8810.41</v>
      </c>
      <c r="D4254" s="9">
        <v>92</v>
      </c>
      <c r="E4254" s="12" t="s">
        <v>1108</v>
      </c>
      <c r="F4254" s="9">
        <v>7</v>
      </c>
      <c r="G4254" s="9">
        <v>15</v>
      </c>
      <c r="H4254" s="13">
        <v>0.30220000000000002</v>
      </c>
      <c r="I4254" s="9" t="s">
        <v>11</v>
      </c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</row>
    <row r="4255" spans="1:27" ht="12.75">
      <c r="A4255" s="10">
        <v>45764</v>
      </c>
      <c r="B4255" s="9" t="s">
        <v>17</v>
      </c>
      <c r="C4255" s="11">
        <v>10502.3</v>
      </c>
      <c r="D4255" s="9">
        <v>106</v>
      </c>
      <c r="E4255" s="12" t="s">
        <v>1219</v>
      </c>
      <c r="F4255" s="9">
        <v>3</v>
      </c>
      <c r="G4255" s="9">
        <v>12.42</v>
      </c>
      <c r="H4255" s="13">
        <v>0.31119999999999998</v>
      </c>
      <c r="I4255" s="9" t="s">
        <v>16</v>
      </c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</row>
    <row r="4256" spans="1:27" ht="12.75">
      <c r="A4256" s="10">
        <v>45764</v>
      </c>
      <c r="B4256" s="9" t="s">
        <v>45</v>
      </c>
      <c r="C4256" s="11">
        <v>8837.8700000000008</v>
      </c>
      <c r="D4256" s="9">
        <v>91</v>
      </c>
      <c r="E4256" s="12" t="s">
        <v>1090</v>
      </c>
      <c r="F4256" s="9">
        <v>3</v>
      </c>
      <c r="G4256" s="9">
        <v>15.6</v>
      </c>
      <c r="H4256" s="13">
        <v>0.31630000000000003</v>
      </c>
      <c r="I4256" s="9" t="s">
        <v>11</v>
      </c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</row>
    <row r="4257" spans="1:27" ht="12.75">
      <c r="A4257" s="10">
        <v>45764</v>
      </c>
      <c r="B4257" s="9" t="s">
        <v>9</v>
      </c>
      <c r="C4257" s="11">
        <v>6686.1</v>
      </c>
      <c r="D4257" s="9">
        <v>70</v>
      </c>
      <c r="E4257" s="12" t="s">
        <v>1287</v>
      </c>
      <c r="F4257" s="9">
        <v>16</v>
      </c>
      <c r="G4257" s="9">
        <v>13.75</v>
      </c>
      <c r="H4257" s="13">
        <v>0.32200000000000001</v>
      </c>
      <c r="I4257" s="9" t="s">
        <v>11</v>
      </c>
      <c r="J4257" s="10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</row>
    <row r="4258" spans="1:27" ht="12.75">
      <c r="A4258" s="10">
        <v>45764</v>
      </c>
      <c r="B4258" s="9" t="s">
        <v>289</v>
      </c>
      <c r="C4258" s="11">
        <v>5992.39</v>
      </c>
      <c r="D4258" s="9">
        <v>63</v>
      </c>
      <c r="E4258" s="12" t="s">
        <v>1288</v>
      </c>
      <c r="F4258" s="9">
        <v>7</v>
      </c>
      <c r="G4258" s="9">
        <v>12.75</v>
      </c>
      <c r="H4258" s="13">
        <v>0.35410000000000003</v>
      </c>
      <c r="I4258" s="9" t="s">
        <v>11</v>
      </c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</row>
    <row r="4259" spans="1:27" ht="12.75">
      <c r="A4259" s="10">
        <v>45764</v>
      </c>
      <c r="B4259" s="9" t="s">
        <v>14</v>
      </c>
      <c r="C4259" s="11">
        <v>6401.35</v>
      </c>
      <c r="D4259" s="9">
        <v>77</v>
      </c>
      <c r="E4259" s="12" t="s">
        <v>1289</v>
      </c>
      <c r="F4259" s="9">
        <v>22</v>
      </c>
      <c r="G4259" s="9">
        <v>14</v>
      </c>
      <c r="H4259" s="13">
        <v>0.38200000000000001</v>
      </c>
      <c r="I4259" s="9" t="s">
        <v>16</v>
      </c>
      <c r="J4259" s="10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</row>
    <row r="4260" spans="1:27" ht="12.75">
      <c r="A4260" s="10">
        <v>45764</v>
      </c>
      <c r="B4260" s="9" t="s">
        <v>286</v>
      </c>
      <c r="C4260" s="11">
        <v>7733.97</v>
      </c>
      <c r="D4260" s="9">
        <v>87</v>
      </c>
      <c r="E4260" s="12" t="s">
        <v>1290</v>
      </c>
      <c r="F4260" s="9">
        <v>40</v>
      </c>
      <c r="G4260" s="9">
        <v>15.5</v>
      </c>
      <c r="H4260" s="13"/>
      <c r="I4260" s="9" t="s">
        <v>11</v>
      </c>
      <c r="J4260" s="10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</row>
    <row r="4261" spans="1:27" ht="12.75">
      <c r="A4261" s="10">
        <v>45764</v>
      </c>
      <c r="B4261" s="9" t="s">
        <v>19</v>
      </c>
      <c r="C4261" s="11">
        <v>6009.31</v>
      </c>
      <c r="D4261" s="9">
        <v>65</v>
      </c>
      <c r="E4261" s="12" t="s">
        <v>1291</v>
      </c>
      <c r="F4261" s="9">
        <v>12</v>
      </c>
      <c r="G4261" s="9">
        <v>8.6</v>
      </c>
      <c r="H4261" s="13"/>
      <c r="I4261" s="9" t="s">
        <v>16</v>
      </c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</row>
    <row r="4262" spans="1:27" ht="12.75">
      <c r="A4262" s="10">
        <v>45765</v>
      </c>
      <c r="B4262" s="9" t="s">
        <v>14</v>
      </c>
      <c r="C4262" s="11">
        <v>7087.71</v>
      </c>
      <c r="D4262" s="9">
        <v>84</v>
      </c>
      <c r="E4262" s="12" t="s">
        <v>802</v>
      </c>
      <c r="F4262" s="9">
        <v>0</v>
      </c>
      <c r="G4262" s="9">
        <v>11.16</v>
      </c>
      <c r="H4262" s="13">
        <v>0.22800000000000001</v>
      </c>
      <c r="I4262" s="9" t="s">
        <v>16</v>
      </c>
      <c r="J4262" s="10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</row>
    <row r="4263" spans="1:27" ht="12.75">
      <c r="A4263" s="10">
        <v>45765</v>
      </c>
      <c r="B4263" s="9" t="s">
        <v>286</v>
      </c>
      <c r="C4263" s="11">
        <v>7059.95</v>
      </c>
      <c r="D4263" s="9">
        <v>79</v>
      </c>
      <c r="E4263" s="12" t="s">
        <v>1292</v>
      </c>
      <c r="F4263" s="9">
        <v>27</v>
      </c>
      <c r="G4263" s="9">
        <v>12.4</v>
      </c>
      <c r="H4263" s="13">
        <v>0.24160000000000001</v>
      </c>
      <c r="I4263" s="9" t="s">
        <v>11</v>
      </c>
      <c r="J4263" s="10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</row>
    <row r="4264" spans="1:27" ht="12.75">
      <c r="A4264" s="10">
        <v>45765</v>
      </c>
      <c r="B4264" s="9" t="s">
        <v>289</v>
      </c>
      <c r="C4264" s="11">
        <v>8180.97</v>
      </c>
      <c r="D4264" s="9">
        <v>87</v>
      </c>
      <c r="E4264" s="12" t="s">
        <v>1293</v>
      </c>
      <c r="F4264" s="9">
        <v>6</v>
      </c>
      <c r="G4264" s="9">
        <v>10.25</v>
      </c>
      <c r="H4264" s="13">
        <v>0.26579999999999998</v>
      </c>
      <c r="I4264" s="9" t="s">
        <v>11</v>
      </c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</row>
    <row r="4265" spans="1:27" ht="12.75">
      <c r="A4265" s="10">
        <v>45765</v>
      </c>
      <c r="B4265" s="9" t="s">
        <v>9</v>
      </c>
      <c r="C4265" s="11">
        <v>8811.85</v>
      </c>
      <c r="D4265" s="9">
        <v>95</v>
      </c>
      <c r="E4265" s="12" t="s">
        <v>585</v>
      </c>
      <c r="F4265" s="9">
        <v>5</v>
      </c>
      <c r="G4265" s="9">
        <v>18.75</v>
      </c>
      <c r="H4265" s="13">
        <v>0.27400000000000002</v>
      </c>
      <c r="I4265" s="9" t="s">
        <v>11</v>
      </c>
      <c r="J4265" s="10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</row>
    <row r="4266" spans="1:27" ht="12.75">
      <c r="A4266" s="10">
        <v>45765</v>
      </c>
      <c r="B4266" s="9" t="s">
        <v>21</v>
      </c>
      <c r="C4266" s="11">
        <v>12017.5</v>
      </c>
      <c r="D4266" s="9">
        <v>122</v>
      </c>
      <c r="E4266" s="12" t="s">
        <v>530</v>
      </c>
      <c r="F4266" s="9">
        <v>0</v>
      </c>
      <c r="G4266" s="9">
        <v>14.62</v>
      </c>
      <c r="H4266" s="13">
        <v>0.27900000000000003</v>
      </c>
      <c r="I4266" s="9" t="s">
        <v>11</v>
      </c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</row>
    <row r="4267" spans="1:27" ht="12.75">
      <c r="A4267" s="10">
        <v>45765</v>
      </c>
      <c r="B4267" s="9" t="s">
        <v>17</v>
      </c>
      <c r="C4267" s="11">
        <v>10310.1</v>
      </c>
      <c r="D4267" s="9">
        <v>111</v>
      </c>
      <c r="E4267" s="12" t="s">
        <v>1294</v>
      </c>
      <c r="F4267" s="9">
        <v>0</v>
      </c>
      <c r="G4267" s="9">
        <v>12.25</v>
      </c>
      <c r="H4267" s="13">
        <v>0.28510000000000002</v>
      </c>
      <c r="I4267" s="9" t="s">
        <v>16</v>
      </c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</row>
    <row r="4268" spans="1:27" ht="12.75">
      <c r="A4268" s="10">
        <v>45765</v>
      </c>
      <c r="B4268" s="9" t="s">
        <v>12</v>
      </c>
      <c r="C4268" s="11">
        <v>5934.56</v>
      </c>
      <c r="D4268" s="9">
        <v>66</v>
      </c>
      <c r="E4268" s="12" t="s">
        <v>879</v>
      </c>
      <c r="F4268" s="9">
        <v>0</v>
      </c>
      <c r="G4268" s="9">
        <v>11</v>
      </c>
      <c r="H4268" s="13">
        <v>0.29409999999999997</v>
      </c>
      <c r="I4268" s="9" t="s">
        <v>11</v>
      </c>
      <c r="J4268" s="10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</row>
    <row r="4269" spans="1:27" ht="12.75">
      <c r="A4269" s="10">
        <v>45765</v>
      </c>
      <c r="B4269" s="9" t="s">
        <v>45</v>
      </c>
      <c r="C4269" s="11">
        <v>12444.87</v>
      </c>
      <c r="D4269" s="9">
        <v>136</v>
      </c>
      <c r="E4269" s="12" t="s">
        <v>613</v>
      </c>
      <c r="F4269" s="9">
        <v>8</v>
      </c>
      <c r="G4269" s="9">
        <v>15.12</v>
      </c>
      <c r="H4269" s="13">
        <v>0.30159999999999998</v>
      </c>
      <c r="I4269" s="9" t="s">
        <v>11</v>
      </c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</row>
    <row r="4270" spans="1:27" ht="12.75">
      <c r="A4270" s="10">
        <v>45765</v>
      </c>
      <c r="B4270" s="9" t="s">
        <v>19</v>
      </c>
      <c r="C4270" s="11">
        <v>7667.33</v>
      </c>
      <c r="D4270" s="9">
        <v>83</v>
      </c>
      <c r="E4270" s="12" t="s">
        <v>813</v>
      </c>
      <c r="F4270" s="9">
        <v>2</v>
      </c>
      <c r="G4270" s="9">
        <v>8.6</v>
      </c>
      <c r="H4270" s="13">
        <v>0.30330000000000001</v>
      </c>
      <c r="I4270" s="9" t="s">
        <v>16</v>
      </c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</row>
    <row r="4271" spans="1:27" ht="12.75">
      <c r="A4271" s="10">
        <v>45765</v>
      </c>
      <c r="B4271" s="9" t="s">
        <v>43</v>
      </c>
      <c r="C4271" s="11">
        <v>9131.83</v>
      </c>
      <c r="D4271" s="9">
        <v>92</v>
      </c>
      <c r="E4271" s="12" t="s">
        <v>1295</v>
      </c>
      <c r="F4271" s="9">
        <v>0</v>
      </c>
      <c r="G4271" s="9">
        <v>9.25</v>
      </c>
      <c r="H4271" s="13">
        <v>0.3145</v>
      </c>
      <c r="I4271" s="9" t="s">
        <v>11</v>
      </c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</row>
    <row r="4272" spans="1:27" ht="12.75">
      <c r="A4272" s="10">
        <v>45766</v>
      </c>
      <c r="B4272" s="9" t="s">
        <v>17</v>
      </c>
      <c r="C4272" s="11">
        <v>6502.67</v>
      </c>
      <c r="D4272" s="9">
        <v>76</v>
      </c>
      <c r="E4272" s="12" t="s">
        <v>1296</v>
      </c>
      <c r="F4272" s="9">
        <v>0</v>
      </c>
      <c r="G4272" s="9">
        <v>7.5</v>
      </c>
      <c r="H4272" s="13">
        <v>0.25090000000000001</v>
      </c>
      <c r="I4272" s="9" t="s">
        <v>16</v>
      </c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</row>
    <row r="4273" spans="1:27" ht="12.75">
      <c r="A4273" s="10">
        <v>45766</v>
      </c>
      <c r="B4273" s="9" t="s">
        <v>14</v>
      </c>
      <c r="C4273" s="11">
        <v>5126.03</v>
      </c>
      <c r="D4273" s="9">
        <v>66</v>
      </c>
      <c r="E4273" s="12" t="s">
        <v>1297</v>
      </c>
      <c r="F4273" s="9">
        <v>0</v>
      </c>
      <c r="G4273" s="9">
        <v>5.2</v>
      </c>
      <c r="H4273" s="13">
        <v>0.2555</v>
      </c>
      <c r="I4273" s="9" t="s">
        <v>16</v>
      </c>
      <c r="J4273" s="10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</row>
    <row r="4274" spans="1:27" ht="12.75">
      <c r="A4274" s="10">
        <v>45766</v>
      </c>
      <c r="B4274" s="9" t="s">
        <v>21</v>
      </c>
      <c r="C4274" s="11">
        <v>7852.97</v>
      </c>
      <c r="D4274" s="9">
        <v>83</v>
      </c>
      <c r="E4274" s="12" t="s">
        <v>1298</v>
      </c>
      <c r="F4274" s="9">
        <v>0</v>
      </c>
      <c r="G4274" s="9">
        <v>8.33</v>
      </c>
      <c r="H4274" s="13">
        <v>0.27260000000000001</v>
      </c>
      <c r="I4274" s="9" t="s">
        <v>11</v>
      </c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</row>
    <row r="4275" spans="1:27" ht="12.75">
      <c r="A4275" s="10">
        <v>45766</v>
      </c>
      <c r="B4275" s="9" t="s">
        <v>12</v>
      </c>
      <c r="C4275" s="11">
        <v>5119.18</v>
      </c>
      <c r="D4275" s="9">
        <v>61</v>
      </c>
      <c r="E4275" s="12" t="s">
        <v>1299</v>
      </c>
      <c r="F4275" s="9">
        <v>0</v>
      </c>
      <c r="G4275" s="9">
        <v>13</v>
      </c>
      <c r="H4275" s="13">
        <v>0.28899999999999998</v>
      </c>
      <c r="I4275" s="9" t="s">
        <v>11</v>
      </c>
      <c r="J4275" s="10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</row>
    <row r="4276" spans="1:27" ht="12.75">
      <c r="A4276" s="10">
        <v>45766</v>
      </c>
      <c r="B4276" s="9" t="s">
        <v>286</v>
      </c>
      <c r="C4276" s="11">
        <v>5015.84</v>
      </c>
      <c r="D4276" s="9">
        <v>57</v>
      </c>
      <c r="E4276" s="12" t="s">
        <v>1253</v>
      </c>
      <c r="F4276" s="9">
        <v>5</v>
      </c>
      <c r="G4276" s="9">
        <v>12.25</v>
      </c>
      <c r="H4276" s="13">
        <v>0.29320000000000002</v>
      </c>
      <c r="I4276" s="9" t="s">
        <v>11</v>
      </c>
      <c r="J4276" s="10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</row>
    <row r="4277" spans="1:27" ht="12.75">
      <c r="A4277" s="10">
        <v>45766</v>
      </c>
      <c r="B4277" s="9" t="s">
        <v>19</v>
      </c>
      <c r="C4277" s="11">
        <v>8089.39</v>
      </c>
      <c r="D4277" s="9">
        <v>95</v>
      </c>
      <c r="E4277" s="12" t="s">
        <v>555</v>
      </c>
      <c r="F4277" s="9">
        <v>2</v>
      </c>
      <c r="G4277" s="9">
        <v>8.3000000000000007</v>
      </c>
      <c r="H4277" s="13">
        <v>0.30280000000000001</v>
      </c>
      <c r="I4277" s="9" t="s">
        <v>16</v>
      </c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</row>
    <row r="4278" spans="1:27" ht="12.75">
      <c r="A4278" s="10">
        <v>45766</v>
      </c>
      <c r="B4278" s="9" t="s">
        <v>43</v>
      </c>
      <c r="C4278" s="11">
        <v>9427.34</v>
      </c>
      <c r="D4278" s="9">
        <v>101</v>
      </c>
      <c r="E4278" s="12" t="s">
        <v>834</v>
      </c>
      <c r="F4278" s="9">
        <v>0</v>
      </c>
      <c r="G4278" s="9">
        <v>11.37</v>
      </c>
      <c r="H4278" s="13">
        <v>0.30940000000000001</v>
      </c>
      <c r="I4278" s="9" t="s">
        <v>11</v>
      </c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</row>
    <row r="4279" spans="1:27" ht="12.75">
      <c r="A4279" s="10">
        <v>45766</v>
      </c>
      <c r="B4279" s="9" t="s">
        <v>9</v>
      </c>
      <c r="C4279" s="11">
        <v>7733.51</v>
      </c>
      <c r="D4279" s="9">
        <v>81</v>
      </c>
      <c r="E4279" s="12" t="s">
        <v>587</v>
      </c>
      <c r="F4279" s="9">
        <v>0</v>
      </c>
      <c r="G4279" s="9">
        <v>13</v>
      </c>
      <c r="H4279" s="13">
        <v>0.31879999999999997</v>
      </c>
      <c r="I4279" s="9" t="s">
        <v>11</v>
      </c>
      <c r="J4279" s="10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</row>
    <row r="4280" spans="1:27" ht="12.75">
      <c r="A4280" s="10">
        <v>45766</v>
      </c>
      <c r="B4280" s="9" t="s">
        <v>45</v>
      </c>
      <c r="C4280" s="11">
        <v>8851.98</v>
      </c>
      <c r="D4280" s="9">
        <v>82</v>
      </c>
      <c r="E4280" s="12" t="s">
        <v>189</v>
      </c>
      <c r="F4280" s="9">
        <v>0</v>
      </c>
      <c r="G4280" s="9">
        <v>10.3</v>
      </c>
      <c r="H4280" s="13">
        <v>0.32200000000000001</v>
      </c>
      <c r="I4280" s="9" t="s">
        <v>11</v>
      </c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</row>
    <row r="4281" spans="1:27" ht="12.75">
      <c r="A4281" s="10">
        <v>45766</v>
      </c>
      <c r="B4281" s="9" t="s">
        <v>289</v>
      </c>
      <c r="C4281" s="11">
        <v>7414.84</v>
      </c>
      <c r="D4281" s="9">
        <v>77</v>
      </c>
      <c r="E4281" s="12" t="s">
        <v>484</v>
      </c>
      <c r="F4281" s="9">
        <v>0</v>
      </c>
      <c r="G4281" s="9"/>
      <c r="H4281" s="13"/>
      <c r="I4281" s="9" t="s">
        <v>11</v>
      </c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</row>
    <row r="4282" spans="1:27" ht="12.75">
      <c r="A4282" s="10">
        <v>45767</v>
      </c>
      <c r="B4282" s="9" t="s">
        <v>21</v>
      </c>
      <c r="C4282" s="11">
        <v>8643.5499999999993</v>
      </c>
      <c r="D4282" s="9">
        <v>89</v>
      </c>
      <c r="E4282" s="12" t="s">
        <v>184</v>
      </c>
      <c r="F4282" s="9">
        <v>0</v>
      </c>
      <c r="G4282" s="9">
        <v>10.199999999999999</v>
      </c>
      <c r="H4282" s="13">
        <v>0.28360000000000002</v>
      </c>
      <c r="I4282" s="9" t="s">
        <v>11</v>
      </c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</row>
    <row r="4283" spans="1:27" ht="12.75">
      <c r="A4283" s="10">
        <v>45767</v>
      </c>
      <c r="B4283" s="9" t="s">
        <v>17</v>
      </c>
      <c r="C4283" s="11">
        <v>10610.78</v>
      </c>
      <c r="D4283" s="9">
        <v>122</v>
      </c>
      <c r="E4283" s="12" t="s">
        <v>1300</v>
      </c>
      <c r="F4283" s="9">
        <v>0</v>
      </c>
      <c r="G4283" s="9">
        <v>12.71</v>
      </c>
      <c r="H4283" s="13">
        <v>0.28899999999999998</v>
      </c>
      <c r="I4283" s="9" t="s">
        <v>16</v>
      </c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</row>
    <row r="4284" spans="1:27" ht="12.75">
      <c r="A4284" s="10">
        <v>45767</v>
      </c>
      <c r="B4284" s="9" t="s">
        <v>14</v>
      </c>
      <c r="C4284" s="11">
        <v>10017.52</v>
      </c>
      <c r="D4284" s="9">
        <v>108</v>
      </c>
      <c r="E4284" s="12" t="s">
        <v>1301</v>
      </c>
      <c r="F4284" s="9">
        <v>3</v>
      </c>
      <c r="G4284" s="9">
        <v>15.3</v>
      </c>
      <c r="H4284" s="13">
        <v>0.29339999999999999</v>
      </c>
      <c r="I4284" s="9" t="s">
        <v>16</v>
      </c>
      <c r="J4284" s="10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</row>
    <row r="4285" spans="1:27" ht="12.75">
      <c r="A4285" s="10">
        <v>45767</v>
      </c>
      <c r="B4285" s="9" t="s">
        <v>9</v>
      </c>
      <c r="C4285" s="11">
        <v>5956.43</v>
      </c>
      <c r="D4285" s="9">
        <v>64</v>
      </c>
      <c r="E4285" s="12" t="s">
        <v>1059</v>
      </c>
      <c r="F4285" s="9">
        <v>0</v>
      </c>
      <c r="G4285" s="9">
        <v>12.25</v>
      </c>
      <c r="H4285" s="13">
        <v>0.3039</v>
      </c>
      <c r="I4285" s="9" t="s">
        <v>11</v>
      </c>
      <c r="J4285" s="10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</row>
    <row r="4286" spans="1:27" ht="12.75">
      <c r="A4286" s="10">
        <v>45767</v>
      </c>
      <c r="B4286" s="9" t="s">
        <v>19</v>
      </c>
      <c r="C4286" s="11">
        <v>8414.42</v>
      </c>
      <c r="D4286" s="9">
        <v>103</v>
      </c>
      <c r="E4286" s="12" t="s">
        <v>1162</v>
      </c>
      <c r="F4286" s="9">
        <v>1</v>
      </c>
      <c r="G4286" s="9">
        <v>11.33</v>
      </c>
      <c r="H4286" s="13">
        <v>0.30399999999999999</v>
      </c>
      <c r="I4286" s="9" t="s">
        <v>16</v>
      </c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</row>
    <row r="4287" spans="1:27" ht="12.75">
      <c r="A4287" s="10">
        <v>45767</v>
      </c>
      <c r="B4287" s="9" t="s">
        <v>43</v>
      </c>
      <c r="C4287" s="11">
        <v>7029.87</v>
      </c>
      <c r="D4287" s="9">
        <v>75</v>
      </c>
      <c r="E4287" s="12" t="s">
        <v>27</v>
      </c>
      <c r="F4287" s="9">
        <v>0</v>
      </c>
      <c r="G4287" s="9">
        <v>8.5</v>
      </c>
      <c r="H4287" s="13">
        <v>0.31</v>
      </c>
      <c r="I4287" s="9" t="s">
        <v>11</v>
      </c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</row>
    <row r="4288" spans="1:27" ht="12.75">
      <c r="A4288" s="10">
        <v>45767</v>
      </c>
      <c r="B4288" s="9" t="s">
        <v>12</v>
      </c>
      <c r="C4288" s="11">
        <v>4768.2700000000004</v>
      </c>
      <c r="D4288" s="9">
        <v>46</v>
      </c>
      <c r="E4288" s="12" t="s">
        <v>983</v>
      </c>
      <c r="F4288" s="9">
        <v>0</v>
      </c>
      <c r="G4288" s="9">
        <v>8.75</v>
      </c>
      <c r="H4288" s="13">
        <v>0.31419999999999998</v>
      </c>
      <c r="I4288" s="9" t="s">
        <v>11</v>
      </c>
      <c r="J4288" s="10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</row>
    <row r="4289" spans="1:27" ht="12.75">
      <c r="A4289" s="10">
        <v>45767</v>
      </c>
      <c r="B4289" s="9" t="s">
        <v>45</v>
      </c>
      <c r="C4289" s="11">
        <v>8851.8700000000008</v>
      </c>
      <c r="D4289" s="9">
        <v>82</v>
      </c>
      <c r="E4289" s="12" t="s">
        <v>906</v>
      </c>
      <c r="F4289" s="9">
        <v>0</v>
      </c>
      <c r="G4289" s="9">
        <v>10.82</v>
      </c>
      <c r="H4289" s="13">
        <v>0.32600000000000001</v>
      </c>
      <c r="I4289" s="9" t="s">
        <v>11</v>
      </c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</row>
    <row r="4290" spans="1:27" ht="12.75">
      <c r="A4290" s="10">
        <v>45767</v>
      </c>
      <c r="B4290" s="9" t="s">
        <v>289</v>
      </c>
      <c r="C4290" s="11">
        <v>5084.24</v>
      </c>
      <c r="D4290" s="9">
        <v>55</v>
      </c>
      <c r="E4290" s="12" t="s">
        <v>15</v>
      </c>
      <c r="F4290" s="9">
        <v>3</v>
      </c>
      <c r="G4290" s="9">
        <v>8.8000000000000007</v>
      </c>
      <c r="H4290" s="13">
        <v>0.32700000000000001</v>
      </c>
      <c r="I4290" s="9" t="s">
        <v>11</v>
      </c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</row>
    <row r="4291" spans="1:27" ht="12.75">
      <c r="A4291" s="10">
        <v>45767</v>
      </c>
      <c r="B4291" s="9" t="s">
        <v>286</v>
      </c>
      <c r="C4291" s="11">
        <v>4557.51</v>
      </c>
      <c r="D4291" s="9">
        <v>52</v>
      </c>
      <c r="E4291" s="12" t="s">
        <v>1084</v>
      </c>
      <c r="F4291" s="9">
        <v>6</v>
      </c>
      <c r="G4291" s="9">
        <v>12</v>
      </c>
      <c r="H4291" s="13"/>
      <c r="I4291" s="9" t="s">
        <v>11</v>
      </c>
      <c r="J4291" s="10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</row>
    <row r="4292" spans="1:27" ht="12.75">
      <c r="A4292" s="10">
        <v>45768</v>
      </c>
      <c r="B4292" s="9" t="s">
        <v>14</v>
      </c>
      <c r="C4292" s="11">
        <v>8040.24</v>
      </c>
      <c r="D4292" s="9">
        <v>94</v>
      </c>
      <c r="E4292" s="12" t="s">
        <v>647</v>
      </c>
      <c r="F4292" s="9">
        <v>1</v>
      </c>
      <c r="G4292" s="9">
        <v>11.5</v>
      </c>
      <c r="H4292" s="13">
        <v>0.2329</v>
      </c>
      <c r="I4292" s="9" t="s">
        <v>16</v>
      </c>
      <c r="J4292" s="10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</row>
    <row r="4293" spans="1:27" ht="12.75">
      <c r="A4293" s="10">
        <v>45768</v>
      </c>
      <c r="B4293" s="9" t="s">
        <v>12</v>
      </c>
      <c r="C4293" s="11">
        <v>4697.96</v>
      </c>
      <c r="D4293" s="9">
        <v>49</v>
      </c>
      <c r="E4293" s="12" t="s">
        <v>141</v>
      </c>
      <c r="F4293" s="9">
        <v>4</v>
      </c>
      <c r="G4293" s="9">
        <v>13.33</v>
      </c>
      <c r="H4293" s="13">
        <v>0.26079999999999998</v>
      </c>
      <c r="I4293" s="9" t="s">
        <v>11</v>
      </c>
      <c r="J4293" s="10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</row>
    <row r="4294" spans="1:27" ht="12.75">
      <c r="A4294" s="10">
        <v>45768</v>
      </c>
      <c r="B4294" s="9" t="s">
        <v>289</v>
      </c>
      <c r="C4294" s="11">
        <v>6219.84</v>
      </c>
      <c r="D4294" s="9">
        <v>57</v>
      </c>
      <c r="E4294" s="12" t="s">
        <v>1302</v>
      </c>
      <c r="F4294" s="9">
        <v>32</v>
      </c>
      <c r="G4294" s="9">
        <v>9.8000000000000007</v>
      </c>
      <c r="H4294" s="13">
        <v>0.26300000000000001</v>
      </c>
      <c r="I4294" s="9" t="s">
        <v>11</v>
      </c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</row>
    <row r="4295" spans="1:27" ht="12.75">
      <c r="A4295" s="10">
        <v>45768</v>
      </c>
      <c r="B4295" s="9" t="s">
        <v>45</v>
      </c>
      <c r="C4295" s="11">
        <v>6307.23</v>
      </c>
      <c r="D4295" s="9">
        <v>69</v>
      </c>
      <c r="E4295" s="12" t="s">
        <v>193</v>
      </c>
      <c r="F4295" s="9">
        <v>2</v>
      </c>
      <c r="G4295" s="9">
        <v>13.8</v>
      </c>
      <c r="H4295" s="13">
        <v>0.26800000000000002</v>
      </c>
      <c r="I4295" s="9" t="s">
        <v>11</v>
      </c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</row>
    <row r="4296" spans="1:27" ht="12.75">
      <c r="A4296" s="10">
        <v>45768</v>
      </c>
      <c r="B4296" s="9" t="s">
        <v>19</v>
      </c>
      <c r="C4296" s="11">
        <v>7521.01</v>
      </c>
      <c r="D4296" s="9">
        <v>87</v>
      </c>
      <c r="E4296" s="12" t="s">
        <v>1303</v>
      </c>
      <c r="F4296" s="9">
        <v>0</v>
      </c>
      <c r="G4296" s="9">
        <v>9.66</v>
      </c>
      <c r="H4296" s="13">
        <v>0.28470000000000001</v>
      </c>
      <c r="I4296" s="9" t="s">
        <v>16</v>
      </c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</row>
    <row r="4297" spans="1:27" ht="12.75">
      <c r="A4297" s="10">
        <v>45768</v>
      </c>
      <c r="B4297" s="9" t="s">
        <v>9</v>
      </c>
      <c r="C4297" s="11">
        <v>8924.0499999999993</v>
      </c>
      <c r="D4297" s="9">
        <v>89</v>
      </c>
      <c r="E4297" s="12" t="s">
        <v>98</v>
      </c>
      <c r="F4297" s="9">
        <v>13</v>
      </c>
      <c r="G4297" s="9">
        <v>18.75</v>
      </c>
      <c r="H4297" s="13">
        <v>0.28999999999999998</v>
      </c>
      <c r="I4297" s="9" t="s">
        <v>11</v>
      </c>
      <c r="J4297" s="10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</row>
    <row r="4298" spans="1:27" ht="12.75">
      <c r="A4298" s="10">
        <v>45768</v>
      </c>
      <c r="B4298" s="9" t="s">
        <v>17</v>
      </c>
      <c r="C4298" s="11">
        <v>12680.46</v>
      </c>
      <c r="D4298" s="9">
        <v>125</v>
      </c>
      <c r="E4298" s="12" t="s">
        <v>844</v>
      </c>
      <c r="F4298" s="9">
        <v>18</v>
      </c>
      <c r="G4298" s="9">
        <v>11.55</v>
      </c>
      <c r="H4298" s="13">
        <v>0.29570000000000002</v>
      </c>
      <c r="I4298" s="9" t="s">
        <v>16</v>
      </c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</row>
    <row r="4299" spans="1:27" ht="12.75">
      <c r="A4299" s="10">
        <v>45768</v>
      </c>
      <c r="B4299" s="9" t="s">
        <v>43</v>
      </c>
      <c r="C4299" s="11">
        <v>5120.8</v>
      </c>
      <c r="D4299" s="9">
        <v>55</v>
      </c>
      <c r="E4299" s="12" t="s">
        <v>58</v>
      </c>
      <c r="F4299" s="9">
        <v>0</v>
      </c>
      <c r="G4299" s="9">
        <v>10.75</v>
      </c>
      <c r="H4299" s="13">
        <v>0.30399999999999999</v>
      </c>
      <c r="I4299" s="9" t="s">
        <v>11</v>
      </c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</row>
    <row r="4300" spans="1:27" ht="12.75">
      <c r="A4300" s="10">
        <v>45768</v>
      </c>
      <c r="B4300" s="9" t="s">
        <v>21</v>
      </c>
      <c r="C4300" s="11">
        <v>8742.15</v>
      </c>
      <c r="D4300" s="9">
        <v>97</v>
      </c>
      <c r="E4300" s="12" t="s">
        <v>98</v>
      </c>
      <c r="F4300" s="9">
        <v>8</v>
      </c>
      <c r="G4300" s="9">
        <v>15.2</v>
      </c>
      <c r="H4300" s="13">
        <v>0.30599999999999999</v>
      </c>
      <c r="I4300" s="9" t="s">
        <v>11</v>
      </c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</row>
    <row r="4301" spans="1:27" ht="12.75">
      <c r="A4301" s="10">
        <v>45768</v>
      </c>
      <c r="B4301" s="9" t="s">
        <v>286</v>
      </c>
      <c r="C4301" s="11">
        <v>4369</v>
      </c>
      <c r="D4301" s="9">
        <v>50</v>
      </c>
      <c r="E4301" s="12" t="s">
        <v>1304</v>
      </c>
      <c r="F4301" s="9">
        <v>6</v>
      </c>
      <c r="G4301" s="9">
        <v>99.5</v>
      </c>
      <c r="H4301" s="13"/>
      <c r="I4301" s="9" t="s">
        <v>11</v>
      </c>
      <c r="J4301" s="10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</row>
    <row r="4302" spans="1:27" ht="12.75">
      <c r="A4302" s="10">
        <v>45769</v>
      </c>
      <c r="B4302" s="9" t="s">
        <v>9</v>
      </c>
      <c r="C4302" s="11">
        <v>4542.21</v>
      </c>
      <c r="D4302" s="9">
        <v>43</v>
      </c>
      <c r="E4302" s="12" t="s">
        <v>1305</v>
      </c>
      <c r="F4302" s="9">
        <v>0</v>
      </c>
      <c r="G4302" s="9">
        <v>9</v>
      </c>
      <c r="H4302" s="13">
        <v>0.2908</v>
      </c>
      <c r="I4302" s="9" t="s">
        <v>11</v>
      </c>
      <c r="J4302" s="10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</row>
    <row r="4303" spans="1:27" ht="12.75">
      <c r="A4303" s="10">
        <v>45769</v>
      </c>
      <c r="B4303" s="9" t="s">
        <v>45</v>
      </c>
      <c r="C4303" s="11">
        <v>3694</v>
      </c>
      <c r="D4303" s="9">
        <v>35</v>
      </c>
      <c r="E4303" s="12" t="s">
        <v>854</v>
      </c>
      <c r="F4303" s="9">
        <v>0</v>
      </c>
      <c r="G4303" s="9">
        <v>11</v>
      </c>
      <c r="H4303" s="13">
        <v>0.2913</v>
      </c>
      <c r="I4303" s="9" t="s">
        <v>11</v>
      </c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</row>
    <row r="4304" spans="1:27" ht="12.75">
      <c r="A4304" s="10">
        <v>45769</v>
      </c>
      <c r="B4304" s="9" t="s">
        <v>21</v>
      </c>
      <c r="C4304" s="11">
        <v>4116.22</v>
      </c>
      <c r="D4304" s="9">
        <v>46</v>
      </c>
      <c r="E4304" s="12" t="s">
        <v>1204</v>
      </c>
      <c r="F4304" s="9">
        <v>0</v>
      </c>
      <c r="G4304" s="9">
        <v>7</v>
      </c>
      <c r="H4304" s="13">
        <v>0.29920000000000002</v>
      </c>
      <c r="I4304" s="9" t="s">
        <v>11</v>
      </c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</row>
    <row r="4305" spans="1:27" ht="12.75">
      <c r="A4305" s="10">
        <v>45769</v>
      </c>
      <c r="B4305" s="9" t="s">
        <v>12</v>
      </c>
      <c r="C4305" s="11">
        <v>2338</v>
      </c>
      <c r="D4305" s="9">
        <v>23</v>
      </c>
      <c r="E4305" s="12" t="s">
        <v>560</v>
      </c>
      <c r="F4305" s="9">
        <v>1</v>
      </c>
      <c r="G4305" s="9">
        <v>9</v>
      </c>
      <c r="H4305" s="13">
        <v>0.31719999999999998</v>
      </c>
      <c r="I4305" s="9" t="s">
        <v>11</v>
      </c>
      <c r="J4305" s="10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</row>
    <row r="4306" spans="1:27" ht="12.75">
      <c r="A4306" s="10">
        <v>45769</v>
      </c>
      <c r="B4306" s="9" t="s">
        <v>17</v>
      </c>
      <c r="C4306" s="11">
        <v>5364.36</v>
      </c>
      <c r="D4306" s="9">
        <v>60</v>
      </c>
      <c r="E4306" s="12" t="s">
        <v>1306</v>
      </c>
      <c r="F4306" s="9">
        <v>1</v>
      </c>
      <c r="G4306" s="9">
        <v>7.83</v>
      </c>
      <c r="H4306" s="13">
        <v>0.3322</v>
      </c>
      <c r="I4306" s="9" t="s">
        <v>16</v>
      </c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</row>
    <row r="4307" spans="1:27" ht="12.75">
      <c r="A4307" s="10">
        <v>45769</v>
      </c>
      <c r="B4307" s="9" t="s">
        <v>19</v>
      </c>
      <c r="C4307" s="11">
        <v>3478.64</v>
      </c>
      <c r="D4307" s="9">
        <v>35</v>
      </c>
      <c r="E4307" s="12" t="s">
        <v>129</v>
      </c>
      <c r="F4307" s="9">
        <v>0</v>
      </c>
      <c r="G4307" s="9">
        <v>8</v>
      </c>
      <c r="H4307" s="13">
        <v>0.33700000000000002</v>
      </c>
      <c r="I4307" s="9" t="s">
        <v>16</v>
      </c>
      <c r="J4307" s="9" t="s">
        <v>1307</v>
      </c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</row>
    <row r="4308" spans="1:27" ht="12.75">
      <c r="A4308" s="10">
        <v>45769</v>
      </c>
      <c r="B4308" s="9" t="s">
        <v>14</v>
      </c>
      <c r="C4308" s="11">
        <v>3716.53</v>
      </c>
      <c r="D4308" s="9">
        <v>41</v>
      </c>
      <c r="E4308" s="12" t="s">
        <v>942</v>
      </c>
      <c r="F4308" s="9">
        <v>1</v>
      </c>
      <c r="G4308" s="9">
        <v>9</v>
      </c>
      <c r="H4308" s="13">
        <v>0.34770000000000001</v>
      </c>
      <c r="I4308" s="9" t="s">
        <v>16</v>
      </c>
      <c r="J4308" s="10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</row>
    <row r="4309" spans="1:27" ht="12.75">
      <c r="A4309" s="10">
        <v>45769</v>
      </c>
      <c r="B4309" s="9" t="s">
        <v>43</v>
      </c>
      <c r="C4309" s="11">
        <v>2980</v>
      </c>
      <c r="D4309" s="9">
        <v>32</v>
      </c>
      <c r="E4309" s="12" t="s">
        <v>1308</v>
      </c>
      <c r="F4309" s="9">
        <v>0</v>
      </c>
      <c r="G4309" s="9">
        <v>6.25</v>
      </c>
      <c r="H4309" s="13">
        <v>0.30840000000000001</v>
      </c>
      <c r="I4309" s="9" t="s">
        <v>11</v>
      </c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</row>
    <row r="4310" spans="1:27" ht="12.75">
      <c r="A4310" s="10">
        <v>45769</v>
      </c>
      <c r="B4310" s="9" t="s">
        <v>286</v>
      </c>
      <c r="C4310" s="11">
        <v>3584.45</v>
      </c>
      <c r="D4310" s="9">
        <v>35</v>
      </c>
      <c r="E4310" s="12" t="s">
        <v>1227</v>
      </c>
      <c r="F4310" s="9">
        <v>6</v>
      </c>
      <c r="G4310" s="9">
        <v>8.25</v>
      </c>
      <c r="H4310" s="13"/>
      <c r="I4310" s="9" t="s">
        <v>11</v>
      </c>
      <c r="J4310" s="10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</row>
    <row r="4311" spans="1:27" ht="12.75">
      <c r="A4311" s="10">
        <v>45769</v>
      </c>
      <c r="B4311" s="9" t="s">
        <v>289</v>
      </c>
      <c r="C4311" s="11">
        <v>2894.1</v>
      </c>
      <c r="D4311" s="9">
        <v>31</v>
      </c>
      <c r="E4311" s="12" t="s">
        <v>1309</v>
      </c>
      <c r="F4311" s="9">
        <v>0</v>
      </c>
      <c r="G4311" s="9" t="s">
        <v>1251</v>
      </c>
      <c r="H4311" s="13"/>
      <c r="I4311" s="9" t="s">
        <v>11</v>
      </c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</row>
    <row r="4312" spans="1:27" ht="12.75">
      <c r="A4312" s="10">
        <v>45770</v>
      </c>
      <c r="B4312" s="9" t="s">
        <v>286</v>
      </c>
      <c r="C4312" s="11">
        <v>3178.5</v>
      </c>
      <c r="D4312" s="9">
        <v>32</v>
      </c>
      <c r="E4312" s="12" t="s">
        <v>1310</v>
      </c>
      <c r="F4312" s="9">
        <v>6</v>
      </c>
      <c r="G4312" s="9">
        <v>10</v>
      </c>
      <c r="H4312" s="13">
        <v>0.26769999999999999</v>
      </c>
      <c r="I4312" s="9" t="s">
        <v>11</v>
      </c>
      <c r="J4312" s="10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</row>
    <row r="4313" spans="1:27" ht="12.75">
      <c r="A4313" s="10">
        <v>45770</v>
      </c>
      <c r="B4313" s="9" t="s">
        <v>14</v>
      </c>
      <c r="C4313" s="11">
        <v>4502.68</v>
      </c>
      <c r="D4313" s="9">
        <v>58</v>
      </c>
      <c r="E4313" s="12" t="s">
        <v>1311</v>
      </c>
      <c r="F4313" s="9">
        <v>2</v>
      </c>
      <c r="G4313" s="9">
        <v>13</v>
      </c>
      <c r="H4313" s="13">
        <v>0.26939999999999997</v>
      </c>
      <c r="I4313" s="9" t="s">
        <v>16</v>
      </c>
      <c r="J4313" s="10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</row>
    <row r="4314" spans="1:27" ht="12.75">
      <c r="A4314" s="10">
        <v>45770</v>
      </c>
      <c r="B4314" s="9" t="s">
        <v>289</v>
      </c>
      <c r="C4314" s="11">
        <v>3950.53</v>
      </c>
      <c r="D4314" s="9">
        <v>42</v>
      </c>
      <c r="E4314" s="12" t="s">
        <v>1312</v>
      </c>
      <c r="F4314" s="9">
        <v>3</v>
      </c>
      <c r="G4314" s="9">
        <v>10.25</v>
      </c>
      <c r="H4314" s="13">
        <v>0.27139999999999997</v>
      </c>
      <c r="I4314" s="9" t="s">
        <v>11</v>
      </c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</row>
    <row r="4315" spans="1:27" ht="12.75">
      <c r="A4315" s="10">
        <v>45770</v>
      </c>
      <c r="B4315" s="9" t="s">
        <v>12</v>
      </c>
      <c r="C4315" s="11">
        <v>2300.2600000000002</v>
      </c>
      <c r="D4315" s="9">
        <v>28</v>
      </c>
      <c r="E4315" s="12" t="s">
        <v>1313</v>
      </c>
      <c r="F4315" s="9">
        <v>2</v>
      </c>
      <c r="G4315" s="9">
        <v>7</v>
      </c>
      <c r="H4315" s="13">
        <v>0.28249999999999997</v>
      </c>
      <c r="I4315" s="9" t="s">
        <v>11</v>
      </c>
      <c r="J4315" s="10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</row>
    <row r="4316" spans="1:27" ht="12.75">
      <c r="A4316" s="10">
        <v>45770</v>
      </c>
      <c r="B4316" s="9" t="s">
        <v>17</v>
      </c>
      <c r="C4316" s="11">
        <v>5348.97</v>
      </c>
      <c r="D4316" s="9">
        <v>53</v>
      </c>
      <c r="E4316" s="12" t="s">
        <v>90</v>
      </c>
      <c r="F4316" s="9">
        <v>4</v>
      </c>
      <c r="G4316" s="9">
        <v>7.16</v>
      </c>
      <c r="H4316" s="13">
        <v>0.29630000000000001</v>
      </c>
      <c r="I4316" s="9" t="s">
        <v>16</v>
      </c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</row>
    <row r="4317" spans="1:27" ht="12.75">
      <c r="A4317" s="10">
        <v>45770</v>
      </c>
      <c r="B4317" s="9" t="s">
        <v>21</v>
      </c>
      <c r="C4317" s="11">
        <v>4410.87</v>
      </c>
      <c r="D4317" s="9">
        <v>48</v>
      </c>
      <c r="E4317" s="12" t="s">
        <v>650</v>
      </c>
      <c r="F4317" s="9">
        <v>0</v>
      </c>
      <c r="G4317" s="9">
        <v>10</v>
      </c>
      <c r="H4317" s="13">
        <v>0.30399999999999999</v>
      </c>
      <c r="I4317" s="9" t="s">
        <v>11</v>
      </c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</row>
    <row r="4318" spans="1:27" ht="12.75">
      <c r="A4318" s="10">
        <v>45770</v>
      </c>
      <c r="B4318" s="9" t="s">
        <v>9</v>
      </c>
      <c r="C4318" s="11">
        <v>3775.58</v>
      </c>
      <c r="D4318" s="9">
        <v>45</v>
      </c>
      <c r="E4318" s="12" t="s">
        <v>907</v>
      </c>
      <c r="F4318" s="9">
        <v>2</v>
      </c>
      <c r="G4318" s="9">
        <v>11.33</v>
      </c>
      <c r="H4318" s="13">
        <v>0.30580000000000002</v>
      </c>
      <c r="I4318" s="9" t="s">
        <v>11</v>
      </c>
      <c r="J4318" s="10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</row>
    <row r="4319" spans="1:27" ht="12.75">
      <c r="A4319" s="10">
        <v>45770</v>
      </c>
      <c r="B4319" s="9" t="s">
        <v>45</v>
      </c>
      <c r="C4319" s="11">
        <v>3113.85</v>
      </c>
      <c r="D4319" s="9">
        <v>38</v>
      </c>
      <c r="E4319" s="12" t="s">
        <v>107</v>
      </c>
      <c r="F4319" s="9">
        <v>0</v>
      </c>
      <c r="G4319" s="9">
        <v>7</v>
      </c>
      <c r="H4319" s="13">
        <v>0.31419999999999998</v>
      </c>
      <c r="I4319" s="9" t="s">
        <v>11</v>
      </c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</row>
    <row r="4320" spans="1:27" ht="12.75">
      <c r="A4320" s="10">
        <v>45770</v>
      </c>
      <c r="B4320" s="9" t="s">
        <v>19</v>
      </c>
      <c r="C4320" s="11">
        <v>3545.43</v>
      </c>
      <c r="D4320" s="9">
        <v>42</v>
      </c>
      <c r="E4320" s="12" t="s">
        <v>156</v>
      </c>
      <c r="F4320" s="9">
        <v>0</v>
      </c>
      <c r="G4320" s="9">
        <v>7</v>
      </c>
      <c r="H4320" s="13">
        <v>0.35010000000000002</v>
      </c>
      <c r="I4320" s="9" t="s">
        <v>16</v>
      </c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</row>
    <row r="4321" spans="1:27" ht="12.75">
      <c r="A4321" s="10">
        <v>45770</v>
      </c>
      <c r="B4321" s="9" t="s">
        <v>43</v>
      </c>
      <c r="C4321" s="11">
        <v>0</v>
      </c>
      <c r="D4321" s="9">
        <v>0</v>
      </c>
      <c r="E4321" s="12"/>
      <c r="F4321" s="9">
        <v>0</v>
      </c>
      <c r="G4321" s="9">
        <v>0</v>
      </c>
      <c r="H4321" s="13"/>
      <c r="I4321" s="9" t="s">
        <v>11</v>
      </c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</row>
    <row r="4322" spans="1:27" ht="12.75">
      <c r="A4322" s="10">
        <v>45771</v>
      </c>
      <c r="B4322" s="9" t="s">
        <v>14</v>
      </c>
      <c r="C4322" s="11">
        <v>3145.28</v>
      </c>
      <c r="D4322" s="9">
        <v>36</v>
      </c>
      <c r="E4322" s="12" t="s">
        <v>1314</v>
      </c>
      <c r="F4322" s="9">
        <v>0</v>
      </c>
      <c r="G4322" s="9">
        <v>7</v>
      </c>
      <c r="H4322" s="13">
        <v>0.2379</v>
      </c>
      <c r="I4322" s="9" t="s">
        <v>16</v>
      </c>
      <c r="J4322" s="10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</row>
    <row r="4323" spans="1:27" ht="12.75">
      <c r="A4323" s="10">
        <v>45771</v>
      </c>
      <c r="B4323" s="9" t="s">
        <v>17</v>
      </c>
      <c r="C4323" s="11">
        <v>5372.26</v>
      </c>
      <c r="D4323" s="9">
        <v>48</v>
      </c>
      <c r="E4323" s="12" t="s">
        <v>461</v>
      </c>
      <c r="F4323" s="9">
        <v>1</v>
      </c>
      <c r="G4323" s="9">
        <v>6.4</v>
      </c>
      <c r="H4323" s="13">
        <v>0.26750000000000002</v>
      </c>
      <c r="I4323" s="9" t="s">
        <v>16</v>
      </c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</row>
    <row r="4324" spans="1:27" ht="12.75">
      <c r="A4324" s="10">
        <v>45771</v>
      </c>
      <c r="B4324" s="9" t="s">
        <v>12</v>
      </c>
      <c r="C4324" s="11">
        <v>3123.68</v>
      </c>
      <c r="D4324" s="9">
        <v>36</v>
      </c>
      <c r="E4324" s="12" t="s">
        <v>159</v>
      </c>
      <c r="F4324" s="9">
        <v>0</v>
      </c>
      <c r="G4324" s="9">
        <v>9.25</v>
      </c>
      <c r="H4324" s="13">
        <v>0.2873</v>
      </c>
      <c r="I4324" s="9" t="s">
        <v>11</v>
      </c>
      <c r="J4324" s="10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</row>
    <row r="4325" spans="1:27" ht="12.75">
      <c r="A4325" s="10">
        <v>45771</v>
      </c>
      <c r="B4325" s="9" t="s">
        <v>19</v>
      </c>
      <c r="C4325" s="11">
        <v>3236.26</v>
      </c>
      <c r="D4325" s="9">
        <v>26</v>
      </c>
      <c r="E4325" s="12" t="s">
        <v>549</v>
      </c>
      <c r="F4325" s="9">
        <v>0</v>
      </c>
      <c r="G4325" s="9">
        <v>8.3000000000000007</v>
      </c>
      <c r="H4325" s="13">
        <v>0.28739999999999999</v>
      </c>
      <c r="I4325" s="9" t="s">
        <v>16</v>
      </c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</row>
    <row r="4326" spans="1:27" ht="12.75">
      <c r="A4326" s="10">
        <v>45771</v>
      </c>
      <c r="B4326" s="9" t="s">
        <v>21</v>
      </c>
      <c r="C4326" s="11">
        <v>7895.01</v>
      </c>
      <c r="D4326" s="9">
        <v>80</v>
      </c>
      <c r="E4326" s="12" t="s">
        <v>581</v>
      </c>
      <c r="F4326" s="9">
        <v>0</v>
      </c>
      <c r="G4326" s="9">
        <v>14.4</v>
      </c>
      <c r="H4326" s="13">
        <v>0.30170000000000002</v>
      </c>
      <c r="I4326" s="9" t="s">
        <v>11</v>
      </c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</row>
    <row r="4327" spans="1:27" ht="12.75">
      <c r="A4327" s="10">
        <v>45771</v>
      </c>
      <c r="B4327" s="9" t="s">
        <v>9</v>
      </c>
      <c r="C4327" s="11">
        <v>3464.22</v>
      </c>
      <c r="D4327" s="9">
        <v>41</v>
      </c>
      <c r="E4327" s="12" t="s">
        <v>1049</v>
      </c>
      <c r="F4327" s="9">
        <v>0</v>
      </c>
      <c r="G4327" s="9">
        <v>8</v>
      </c>
      <c r="H4327" s="13">
        <v>0.31719999999999998</v>
      </c>
      <c r="I4327" s="9" t="s">
        <v>11</v>
      </c>
      <c r="J4327" s="10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</row>
    <row r="4328" spans="1:27" ht="12.75">
      <c r="A4328" s="10">
        <v>45771</v>
      </c>
      <c r="B4328" s="9" t="s">
        <v>43</v>
      </c>
      <c r="C4328" s="11">
        <v>2760.81</v>
      </c>
      <c r="D4328" s="9">
        <v>32</v>
      </c>
      <c r="E4328" s="12" t="s">
        <v>1315</v>
      </c>
      <c r="F4328" s="9">
        <v>0</v>
      </c>
      <c r="G4328" s="9">
        <v>8</v>
      </c>
      <c r="H4328" s="13">
        <v>0.36630000000000001</v>
      </c>
      <c r="I4328" s="9" t="s">
        <v>11</v>
      </c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</row>
    <row r="4329" spans="1:27" ht="12.75">
      <c r="A4329" s="10">
        <v>45771</v>
      </c>
      <c r="B4329" s="9" t="s">
        <v>286</v>
      </c>
      <c r="C4329" s="11">
        <v>3438.48</v>
      </c>
      <c r="D4329" s="9">
        <v>40</v>
      </c>
      <c r="E4329" s="12" t="s">
        <v>408</v>
      </c>
      <c r="F4329" s="9">
        <v>1</v>
      </c>
      <c r="G4329" s="9">
        <v>9.25</v>
      </c>
      <c r="H4329" s="13"/>
      <c r="I4329" s="9" t="s">
        <v>11</v>
      </c>
      <c r="J4329" s="10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</row>
    <row r="4330" spans="1:27" ht="12.75">
      <c r="A4330" s="10">
        <v>45771</v>
      </c>
      <c r="B4330" s="9" t="s">
        <v>45</v>
      </c>
      <c r="C4330" s="11">
        <v>0</v>
      </c>
      <c r="D4330" s="9">
        <v>0</v>
      </c>
      <c r="E4330" s="12"/>
      <c r="F4330" s="9">
        <v>0</v>
      </c>
      <c r="G4330" s="9">
        <v>0</v>
      </c>
      <c r="H4330" s="13"/>
      <c r="I4330" s="9" t="s">
        <v>11</v>
      </c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</row>
    <row r="4331" spans="1:27" ht="12.75">
      <c r="A4331" s="10">
        <v>45771</v>
      </c>
      <c r="B4331" s="9" t="s">
        <v>289</v>
      </c>
      <c r="C4331" s="11">
        <v>4304.8</v>
      </c>
      <c r="D4331" s="9">
        <v>40</v>
      </c>
      <c r="E4331" s="12" t="s">
        <v>478</v>
      </c>
      <c r="F4331" s="9">
        <v>6</v>
      </c>
      <c r="G4331" s="9">
        <v>9</v>
      </c>
      <c r="H4331" s="13"/>
      <c r="I4331" s="9" t="s">
        <v>11</v>
      </c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</row>
    <row r="4332" spans="1:27" ht="12.75">
      <c r="A4332" s="10">
        <v>45772</v>
      </c>
      <c r="B4332" s="9" t="s">
        <v>14</v>
      </c>
      <c r="C4332" s="11">
        <v>7015.84</v>
      </c>
      <c r="D4332" s="9">
        <v>85</v>
      </c>
      <c r="E4332" s="12" t="s">
        <v>24</v>
      </c>
      <c r="F4332" s="9">
        <v>2</v>
      </c>
      <c r="G4332" s="9">
        <v>9.5</v>
      </c>
      <c r="H4332" s="13">
        <v>0.23469999999999999</v>
      </c>
      <c r="I4332" s="9" t="s">
        <v>16</v>
      </c>
      <c r="J4332" s="10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</row>
    <row r="4333" spans="1:27" ht="12.75">
      <c r="A4333" s="10">
        <v>45772</v>
      </c>
      <c r="B4333" s="9" t="s">
        <v>286</v>
      </c>
      <c r="C4333" s="11">
        <v>6633.19</v>
      </c>
      <c r="D4333" s="9">
        <v>68</v>
      </c>
      <c r="E4333" s="12" t="s">
        <v>1316</v>
      </c>
      <c r="F4333" s="9">
        <v>2</v>
      </c>
      <c r="G4333" s="9">
        <v>10.25</v>
      </c>
      <c r="H4333" s="13">
        <v>0.25600000000000001</v>
      </c>
      <c r="I4333" s="9" t="s">
        <v>11</v>
      </c>
      <c r="J4333" s="10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</row>
    <row r="4334" spans="1:27" ht="12.75">
      <c r="A4334" s="10">
        <v>45772</v>
      </c>
      <c r="B4334" s="9" t="s">
        <v>19</v>
      </c>
      <c r="C4334" s="11">
        <v>7006.25</v>
      </c>
      <c r="D4334" s="9">
        <v>80</v>
      </c>
      <c r="E4334" s="12" t="s">
        <v>1317</v>
      </c>
      <c r="F4334" s="9">
        <v>3</v>
      </c>
      <c r="G4334" s="9">
        <v>9</v>
      </c>
      <c r="H4334" s="13">
        <v>0.2727</v>
      </c>
      <c r="I4334" s="9" t="s">
        <v>16</v>
      </c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</row>
    <row r="4335" spans="1:27" ht="12.75">
      <c r="A4335" s="10">
        <v>45772</v>
      </c>
      <c r="B4335" s="9" t="s">
        <v>21</v>
      </c>
      <c r="C4335" s="11">
        <v>14747.51</v>
      </c>
      <c r="D4335" s="9">
        <v>128</v>
      </c>
      <c r="E4335" s="12" t="s">
        <v>823</v>
      </c>
      <c r="F4335" s="9">
        <v>7</v>
      </c>
      <c r="G4335" s="9">
        <v>14.56</v>
      </c>
      <c r="H4335" s="13">
        <v>0.2742</v>
      </c>
      <c r="I4335" s="9" t="s">
        <v>11</v>
      </c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</row>
    <row r="4336" spans="1:27" ht="12.75">
      <c r="A4336" s="10">
        <v>45772</v>
      </c>
      <c r="B4336" s="9" t="s">
        <v>9</v>
      </c>
      <c r="C4336" s="11">
        <v>11103.9</v>
      </c>
      <c r="D4336" s="9">
        <v>109</v>
      </c>
      <c r="E4336" s="12" t="s">
        <v>970</v>
      </c>
      <c r="F4336" s="9">
        <v>10</v>
      </c>
      <c r="G4336" s="9">
        <v>16.600000000000001</v>
      </c>
      <c r="H4336" s="13">
        <v>0.27679999999999999</v>
      </c>
      <c r="I4336" s="9" t="s">
        <v>11</v>
      </c>
      <c r="J4336" s="10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</row>
    <row r="4337" spans="1:27" ht="12.75">
      <c r="A4337" s="10">
        <v>45772</v>
      </c>
      <c r="B4337" s="9" t="s">
        <v>12</v>
      </c>
      <c r="C4337" s="11">
        <v>8123.12</v>
      </c>
      <c r="D4337" s="9">
        <v>81</v>
      </c>
      <c r="E4337" s="12" t="s">
        <v>504</v>
      </c>
      <c r="F4337" s="9">
        <v>0</v>
      </c>
      <c r="G4337" s="9">
        <v>11</v>
      </c>
      <c r="H4337" s="13">
        <v>0.28739999999999999</v>
      </c>
      <c r="I4337" s="9" t="s">
        <v>11</v>
      </c>
      <c r="J4337" s="10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</row>
    <row r="4338" spans="1:27" ht="12.75">
      <c r="A4338" s="10">
        <v>45772</v>
      </c>
      <c r="B4338" s="9" t="s">
        <v>17</v>
      </c>
      <c r="C4338" s="11">
        <v>10587.08</v>
      </c>
      <c r="D4338" s="9">
        <v>111</v>
      </c>
      <c r="E4338" s="12" t="s">
        <v>1318</v>
      </c>
      <c r="F4338" s="9">
        <v>2</v>
      </c>
      <c r="G4338" s="9">
        <v>10.66</v>
      </c>
      <c r="H4338" s="13">
        <v>0.28849999999999998</v>
      </c>
      <c r="I4338" s="9" t="s">
        <v>16</v>
      </c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</row>
    <row r="4339" spans="1:27" ht="12.75">
      <c r="A4339" s="10">
        <v>45772</v>
      </c>
      <c r="B4339" s="9" t="s">
        <v>43</v>
      </c>
      <c r="C4339" s="39">
        <v>11080.42</v>
      </c>
      <c r="D4339" s="30">
        <v>111</v>
      </c>
      <c r="E4339" s="40" t="s">
        <v>1319</v>
      </c>
      <c r="F4339" s="30">
        <v>7</v>
      </c>
      <c r="G4339" s="30">
        <v>10.5</v>
      </c>
      <c r="H4339" s="41">
        <v>0.28989999999999999</v>
      </c>
      <c r="I4339" s="9" t="s">
        <v>11</v>
      </c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</row>
    <row r="4340" spans="1:27" ht="12.75">
      <c r="A4340" s="10">
        <v>45772</v>
      </c>
      <c r="B4340" s="9" t="s">
        <v>45</v>
      </c>
      <c r="C4340" s="11">
        <v>11650.58</v>
      </c>
      <c r="D4340" s="9">
        <v>118</v>
      </c>
      <c r="E4340" s="12" t="s">
        <v>1320</v>
      </c>
      <c r="F4340" s="9">
        <v>11</v>
      </c>
      <c r="G4340" s="9">
        <v>12.8</v>
      </c>
      <c r="H4340" s="13">
        <v>0.312</v>
      </c>
      <c r="I4340" s="9" t="s">
        <v>11</v>
      </c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</row>
    <row r="4341" spans="1:27" ht="12.75">
      <c r="A4341" s="10">
        <v>45772</v>
      </c>
      <c r="B4341" s="9" t="s">
        <v>289</v>
      </c>
      <c r="C4341" s="11">
        <v>9859.2000000000007</v>
      </c>
      <c r="D4341" s="28">
        <v>91</v>
      </c>
      <c r="E4341" s="12" t="s">
        <v>1321</v>
      </c>
      <c r="F4341" s="9">
        <v>40</v>
      </c>
      <c r="G4341" s="9">
        <v>9.3699999999999992</v>
      </c>
      <c r="H4341" s="13"/>
      <c r="I4341" s="9" t="s">
        <v>11</v>
      </c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</row>
    <row r="4342" spans="1:27" ht="12.75">
      <c r="A4342" s="10">
        <v>45773</v>
      </c>
      <c r="B4342" s="9" t="s">
        <v>286</v>
      </c>
      <c r="C4342" s="11">
        <v>6135.6</v>
      </c>
      <c r="D4342" s="9">
        <v>68</v>
      </c>
      <c r="E4342" s="12" t="s">
        <v>1322</v>
      </c>
      <c r="F4342" s="9">
        <v>0</v>
      </c>
      <c r="G4342" s="9">
        <v>10.4</v>
      </c>
      <c r="H4342" s="13">
        <v>0.24329999999999999</v>
      </c>
      <c r="I4342" s="9" t="s">
        <v>11</v>
      </c>
      <c r="J4342" s="10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</row>
    <row r="4343" spans="1:27" ht="12.75">
      <c r="A4343" s="10">
        <v>45773</v>
      </c>
      <c r="B4343" s="9" t="s">
        <v>289</v>
      </c>
      <c r="C4343" s="11">
        <v>9131.2999999999993</v>
      </c>
      <c r="D4343" s="9">
        <v>104</v>
      </c>
      <c r="E4343" s="12" t="s">
        <v>1323</v>
      </c>
      <c r="F4343" s="9">
        <v>9</v>
      </c>
      <c r="G4343" s="9">
        <v>13.67</v>
      </c>
      <c r="H4343" s="13">
        <v>0.25</v>
      </c>
      <c r="I4343" s="9" t="s">
        <v>11</v>
      </c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</row>
    <row r="4344" spans="1:27" ht="12.75">
      <c r="A4344" s="10">
        <v>45773</v>
      </c>
      <c r="B4344" s="9" t="s">
        <v>45</v>
      </c>
      <c r="C4344" s="11">
        <v>9765.84</v>
      </c>
      <c r="D4344" s="9">
        <v>98</v>
      </c>
      <c r="E4344" s="12" t="s">
        <v>1324</v>
      </c>
      <c r="F4344" s="9">
        <v>0</v>
      </c>
      <c r="G4344" s="9">
        <v>10.3</v>
      </c>
      <c r="H4344" s="13">
        <v>0.26740000000000003</v>
      </c>
      <c r="I4344" s="9" t="s">
        <v>11</v>
      </c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</row>
    <row r="4345" spans="1:27" ht="12.75">
      <c r="A4345" s="10">
        <v>45773</v>
      </c>
      <c r="B4345" s="9" t="s">
        <v>14</v>
      </c>
      <c r="C4345" s="11">
        <v>9096.27</v>
      </c>
      <c r="D4345" s="9">
        <v>96</v>
      </c>
      <c r="E4345" s="12" t="s">
        <v>710</v>
      </c>
      <c r="F4345" s="9">
        <v>0</v>
      </c>
      <c r="G4345" s="9">
        <v>14.8</v>
      </c>
      <c r="H4345" s="13">
        <v>0.27429999999999999</v>
      </c>
      <c r="I4345" s="9" t="s">
        <v>16</v>
      </c>
      <c r="J4345" s="10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</row>
    <row r="4346" spans="1:27" ht="12.75">
      <c r="A4346" s="10">
        <v>45773</v>
      </c>
      <c r="B4346" s="9" t="s">
        <v>12</v>
      </c>
      <c r="C4346" s="11">
        <v>8495.34</v>
      </c>
      <c r="D4346" s="9">
        <v>85</v>
      </c>
      <c r="E4346" s="12" t="s">
        <v>130</v>
      </c>
      <c r="F4346" s="9">
        <v>0</v>
      </c>
      <c r="G4346" s="9">
        <v>13.4</v>
      </c>
      <c r="H4346" s="13">
        <v>0.28139999999999998</v>
      </c>
      <c r="I4346" s="9" t="s">
        <v>11</v>
      </c>
      <c r="J4346" s="10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</row>
    <row r="4347" spans="1:27" ht="12.75">
      <c r="A4347" s="10">
        <v>45773</v>
      </c>
      <c r="B4347" s="9" t="s">
        <v>21</v>
      </c>
      <c r="C4347" s="11">
        <v>10934.06</v>
      </c>
      <c r="D4347" s="9">
        <v>112</v>
      </c>
      <c r="E4347" s="12" t="s">
        <v>1067</v>
      </c>
      <c r="F4347" s="9">
        <v>1</v>
      </c>
      <c r="G4347" s="9">
        <v>12.55</v>
      </c>
      <c r="H4347" s="13">
        <v>0.28360000000000002</v>
      </c>
      <c r="I4347" s="9" t="s">
        <v>11</v>
      </c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</row>
    <row r="4348" spans="1:27" ht="12.75">
      <c r="A4348" s="10">
        <v>45773</v>
      </c>
      <c r="B4348" s="9" t="s">
        <v>9</v>
      </c>
      <c r="C4348" s="11">
        <v>10915.79</v>
      </c>
      <c r="D4348" s="9">
        <v>106</v>
      </c>
      <c r="E4348" s="12" t="s">
        <v>970</v>
      </c>
      <c r="F4348" s="9">
        <v>6</v>
      </c>
      <c r="G4348" s="9">
        <v>17.2</v>
      </c>
      <c r="H4348" s="13">
        <v>0.28760000000000002</v>
      </c>
      <c r="I4348" s="9" t="s">
        <v>11</v>
      </c>
      <c r="J4348" s="10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</row>
    <row r="4349" spans="1:27" ht="12.75">
      <c r="A4349" s="10">
        <v>45773</v>
      </c>
      <c r="B4349" s="9" t="s">
        <v>17</v>
      </c>
      <c r="C4349" s="11">
        <v>12982.87</v>
      </c>
      <c r="D4349" s="9">
        <v>138</v>
      </c>
      <c r="E4349" s="12" t="s">
        <v>912</v>
      </c>
      <c r="F4349" s="9">
        <v>1</v>
      </c>
      <c r="G4349" s="9">
        <v>18</v>
      </c>
      <c r="H4349" s="13">
        <v>0.29060000000000002</v>
      </c>
      <c r="I4349" s="9" t="s">
        <v>16</v>
      </c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</row>
    <row r="4350" spans="1:27" ht="12.75">
      <c r="A4350" s="10">
        <v>45773</v>
      </c>
      <c r="B4350" s="9" t="s">
        <v>19</v>
      </c>
      <c r="C4350" s="11">
        <v>7749.62</v>
      </c>
      <c r="D4350" s="9">
        <v>82</v>
      </c>
      <c r="E4350" s="12" t="s">
        <v>1325</v>
      </c>
      <c r="F4350" s="9">
        <v>18</v>
      </c>
      <c r="G4350" s="9">
        <v>10.3</v>
      </c>
      <c r="H4350" s="13">
        <v>0.29659999999999997</v>
      </c>
      <c r="I4350" s="9" t="s">
        <v>16</v>
      </c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</row>
    <row r="4351" spans="1:27" ht="12.75">
      <c r="A4351" s="10">
        <v>45773</v>
      </c>
      <c r="B4351" s="9" t="s">
        <v>43</v>
      </c>
      <c r="C4351" s="11">
        <v>13101</v>
      </c>
      <c r="D4351" s="9">
        <v>132</v>
      </c>
      <c r="E4351" s="12" t="s">
        <v>200</v>
      </c>
      <c r="F4351" s="9">
        <v>4</v>
      </c>
      <c r="G4351" s="9">
        <v>15.7</v>
      </c>
      <c r="H4351" s="13">
        <v>0.31259999999999999</v>
      </c>
      <c r="I4351" s="9" t="s">
        <v>11</v>
      </c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</row>
    <row r="4352" spans="1:27" ht="12.75">
      <c r="A4352" s="10">
        <v>45774</v>
      </c>
      <c r="B4352" s="9" t="s">
        <v>19</v>
      </c>
      <c r="C4352" s="11">
        <v>9160.1</v>
      </c>
      <c r="D4352" s="9">
        <v>105</v>
      </c>
      <c r="E4352" s="12" t="s">
        <v>170</v>
      </c>
      <c r="F4352" s="9">
        <v>14</v>
      </c>
      <c r="G4352" s="9">
        <v>10.199999999999999</v>
      </c>
      <c r="H4352" s="13">
        <v>0.251</v>
      </c>
      <c r="I4352" s="9" t="s">
        <v>16</v>
      </c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</row>
    <row r="4353" spans="1:27" ht="12.75">
      <c r="A4353" s="10">
        <v>45774</v>
      </c>
      <c r="B4353" s="9" t="s">
        <v>286</v>
      </c>
      <c r="C4353" s="11">
        <v>4760.08</v>
      </c>
      <c r="D4353" s="9">
        <v>51</v>
      </c>
      <c r="E4353" s="12" t="s">
        <v>1326</v>
      </c>
      <c r="F4353" s="9">
        <v>0</v>
      </c>
      <c r="G4353" s="9">
        <v>8</v>
      </c>
      <c r="H4353" s="13">
        <v>0.2586</v>
      </c>
      <c r="I4353" s="9" t="s">
        <v>11</v>
      </c>
      <c r="J4353" s="10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</row>
    <row r="4354" spans="1:27" ht="12.75">
      <c r="A4354" s="10">
        <v>45774</v>
      </c>
      <c r="B4354" s="9" t="s">
        <v>289</v>
      </c>
      <c r="C4354" s="11">
        <v>6596.16</v>
      </c>
      <c r="D4354" s="9">
        <v>69</v>
      </c>
      <c r="E4354" s="12" t="s">
        <v>1327</v>
      </c>
      <c r="F4354" s="9">
        <v>15</v>
      </c>
      <c r="G4354" s="9">
        <v>11</v>
      </c>
      <c r="H4354" s="13">
        <v>0.26379999999999998</v>
      </c>
      <c r="I4354" s="9" t="s">
        <v>11</v>
      </c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</row>
    <row r="4355" spans="1:27" ht="12.75">
      <c r="A4355" s="10">
        <v>45774</v>
      </c>
      <c r="B4355" s="9" t="s">
        <v>21</v>
      </c>
      <c r="C4355" s="11">
        <v>9986.56</v>
      </c>
      <c r="D4355" s="9">
        <v>104</v>
      </c>
      <c r="E4355" s="12" t="s">
        <v>1328</v>
      </c>
      <c r="F4355" s="9">
        <v>0</v>
      </c>
      <c r="G4355" s="9">
        <v>10.89</v>
      </c>
      <c r="H4355" s="13">
        <v>0.27729999999999999</v>
      </c>
      <c r="I4355" s="9" t="s">
        <v>11</v>
      </c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</row>
    <row r="4356" spans="1:27" ht="12.75">
      <c r="A4356" s="10">
        <v>45774</v>
      </c>
      <c r="B4356" s="9" t="s">
        <v>12</v>
      </c>
      <c r="C4356" s="11">
        <v>4899.6099999999997</v>
      </c>
      <c r="D4356" s="9">
        <v>56</v>
      </c>
      <c r="E4356" s="12" t="s">
        <v>1204</v>
      </c>
      <c r="F4356" s="9">
        <v>0</v>
      </c>
      <c r="G4356" s="9">
        <v>10</v>
      </c>
      <c r="H4356" s="13">
        <v>0.2782</v>
      </c>
      <c r="I4356" s="9" t="s">
        <v>11</v>
      </c>
      <c r="J4356" s="10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</row>
    <row r="4357" spans="1:27" ht="12.75">
      <c r="A4357" s="10">
        <v>45774</v>
      </c>
      <c r="B4357" s="9" t="s">
        <v>9</v>
      </c>
      <c r="C4357" s="11">
        <v>5931.71</v>
      </c>
      <c r="D4357" s="9">
        <v>62</v>
      </c>
      <c r="E4357" s="12" t="s">
        <v>1213</v>
      </c>
      <c r="F4357" s="9">
        <v>2</v>
      </c>
      <c r="G4357" s="9">
        <v>11</v>
      </c>
      <c r="H4357" s="13">
        <v>0.27979999999999999</v>
      </c>
      <c r="I4357" s="9" t="s">
        <v>11</v>
      </c>
      <c r="J4357" s="10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</row>
    <row r="4358" spans="1:27" ht="12.75">
      <c r="A4358" s="10">
        <v>45774</v>
      </c>
      <c r="B4358" s="9" t="s">
        <v>17</v>
      </c>
      <c r="C4358" s="11">
        <v>13696.05</v>
      </c>
      <c r="D4358" s="9">
        <v>149</v>
      </c>
      <c r="E4358" s="12" t="s">
        <v>1320</v>
      </c>
      <c r="F4358" s="9">
        <v>10</v>
      </c>
      <c r="G4358" s="9">
        <v>15.71</v>
      </c>
      <c r="H4358" s="13">
        <v>0.2823</v>
      </c>
      <c r="I4358" s="9" t="s">
        <v>16</v>
      </c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</row>
    <row r="4359" spans="1:27" ht="12.75">
      <c r="A4359" s="10">
        <v>45774</v>
      </c>
      <c r="B4359" s="9" t="s">
        <v>14</v>
      </c>
      <c r="C4359" s="11">
        <v>8461.52</v>
      </c>
      <c r="D4359" s="9">
        <v>99</v>
      </c>
      <c r="E4359" s="12" t="s">
        <v>979</v>
      </c>
      <c r="F4359" s="9">
        <v>2</v>
      </c>
      <c r="G4359" s="9">
        <v>14</v>
      </c>
      <c r="H4359" s="13">
        <v>0.29349999999999998</v>
      </c>
      <c r="I4359" s="9" t="s">
        <v>16</v>
      </c>
      <c r="J4359" s="10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</row>
    <row r="4360" spans="1:27" ht="12.75">
      <c r="A4360" s="10">
        <v>45774</v>
      </c>
      <c r="B4360" s="9" t="s">
        <v>45</v>
      </c>
      <c r="C4360" s="11">
        <v>5389.87</v>
      </c>
      <c r="D4360" s="9">
        <v>65</v>
      </c>
      <c r="E4360" s="12" t="s">
        <v>1329</v>
      </c>
      <c r="F4360" s="9">
        <v>0</v>
      </c>
      <c r="G4360" s="9">
        <v>9</v>
      </c>
      <c r="H4360" s="13">
        <v>0.30130000000000001</v>
      </c>
      <c r="I4360" s="9" t="s">
        <v>11</v>
      </c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</row>
    <row r="4361" spans="1:27" ht="12.75">
      <c r="A4361" s="10">
        <v>45774</v>
      </c>
      <c r="B4361" s="9" t="s">
        <v>43</v>
      </c>
      <c r="C4361" s="11">
        <v>7342.81</v>
      </c>
      <c r="D4361" s="9">
        <v>75</v>
      </c>
      <c r="E4361" s="12" t="s">
        <v>109</v>
      </c>
      <c r="F4361" s="9">
        <v>2</v>
      </c>
      <c r="G4361" s="9">
        <v>8.8000000000000007</v>
      </c>
      <c r="H4361" s="13">
        <v>0.32</v>
      </c>
      <c r="I4361" s="9" t="s">
        <v>11</v>
      </c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</row>
    <row r="4362" spans="1:27" ht="12.75">
      <c r="A4362" s="10">
        <v>45775</v>
      </c>
      <c r="B4362" s="9" t="s">
        <v>14</v>
      </c>
      <c r="C4362" s="11">
        <v>6158.68</v>
      </c>
      <c r="D4362" s="9">
        <v>71</v>
      </c>
      <c r="E4362" s="12" t="s">
        <v>1330</v>
      </c>
      <c r="F4362" s="9">
        <v>0</v>
      </c>
      <c r="G4362" s="9">
        <v>8.33</v>
      </c>
      <c r="H4362" s="13">
        <v>0.2248</v>
      </c>
      <c r="I4362" s="9" t="s">
        <v>16</v>
      </c>
      <c r="J4362" s="10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</row>
    <row r="4363" spans="1:27" ht="12.75">
      <c r="A4363" s="10">
        <v>45775</v>
      </c>
      <c r="B4363" s="9" t="s">
        <v>45</v>
      </c>
      <c r="C4363" s="11">
        <v>3115.1</v>
      </c>
      <c r="D4363" s="9">
        <v>29</v>
      </c>
      <c r="E4363" s="12" t="s">
        <v>953</v>
      </c>
      <c r="F4363" s="9">
        <v>0</v>
      </c>
      <c r="G4363" s="9">
        <v>8.33</v>
      </c>
      <c r="H4363" s="13">
        <v>0.27310000000000001</v>
      </c>
      <c r="I4363" s="9" t="s">
        <v>11</v>
      </c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</row>
    <row r="4364" spans="1:27" ht="12.75">
      <c r="A4364" s="10">
        <v>45775</v>
      </c>
      <c r="B4364" s="9" t="s">
        <v>286</v>
      </c>
      <c r="C4364" s="11">
        <v>2580.9</v>
      </c>
      <c r="D4364" s="9">
        <v>25</v>
      </c>
      <c r="E4364" s="12" t="s">
        <v>888</v>
      </c>
      <c r="F4364" s="9">
        <v>0</v>
      </c>
      <c r="G4364" s="9">
        <v>8.67</v>
      </c>
      <c r="H4364" s="13">
        <v>0.27329999999999999</v>
      </c>
      <c r="I4364" s="9" t="s">
        <v>11</v>
      </c>
      <c r="J4364" s="10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</row>
    <row r="4365" spans="1:27" ht="12.75">
      <c r="A4365" s="10">
        <v>45775</v>
      </c>
      <c r="B4365" s="9" t="s">
        <v>19</v>
      </c>
      <c r="C4365" s="11">
        <v>4752.6000000000004</v>
      </c>
      <c r="D4365" s="9">
        <v>57</v>
      </c>
      <c r="E4365" s="12" t="s">
        <v>1331</v>
      </c>
      <c r="F4365" s="9">
        <v>4</v>
      </c>
      <c r="G4365" s="9">
        <v>6.8</v>
      </c>
      <c r="H4365" s="13">
        <v>0.28410000000000002</v>
      </c>
      <c r="I4365" s="9" t="s">
        <v>16</v>
      </c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</row>
    <row r="4366" spans="1:27" ht="12.75">
      <c r="A4366" s="10">
        <v>45775</v>
      </c>
      <c r="B4366" s="9" t="s">
        <v>17</v>
      </c>
      <c r="C4366" s="11">
        <v>8287.51</v>
      </c>
      <c r="D4366" s="9">
        <v>97</v>
      </c>
      <c r="E4366" s="12" t="s">
        <v>552</v>
      </c>
      <c r="F4366" s="9">
        <v>1</v>
      </c>
      <c r="G4366" s="9">
        <v>8.9</v>
      </c>
      <c r="H4366" s="13">
        <v>0.29199999999999998</v>
      </c>
      <c r="I4366" s="9" t="s">
        <v>16</v>
      </c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</row>
    <row r="4367" spans="1:27" ht="12.75">
      <c r="A4367" s="10">
        <v>45775</v>
      </c>
      <c r="B4367" s="9" t="s">
        <v>12</v>
      </c>
      <c r="C4367" s="11">
        <v>2112.1999999999998</v>
      </c>
      <c r="D4367" s="9">
        <v>27</v>
      </c>
      <c r="E4367" s="12" t="s">
        <v>584</v>
      </c>
      <c r="F4367" s="9">
        <v>1</v>
      </c>
      <c r="G4367" s="9">
        <v>10</v>
      </c>
      <c r="H4367" s="13">
        <v>0.29330000000000001</v>
      </c>
      <c r="I4367" s="9" t="s">
        <v>11</v>
      </c>
      <c r="J4367" s="10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</row>
    <row r="4368" spans="1:27" ht="12.75">
      <c r="A4368" s="10">
        <v>45775</v>
      </c>
      <c r="B4368" s="9" t="s">
        <v>43</v>
      </c>
      <c r="C4368" s="11">
        <v>5150.3</v>
      </c>
      <c r="D4368" s="9">
        <v>50</v>
      </c>
      <c r="E4368" s="12" t="s">
        <v>912</v>
      </c>
      <c r="F4368" s="9">
        <v>0</v>
      </c>
      <c r="G4368" s="9">
        <v>15</v>
      </c>
      <c r="H4368" s="13">
        <v>0.31979999999999997</v>
      </c>
      <c r="I4368" s="9" t="s">
        <v>11</v>
      </c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</row>
    <row r="4369" spans="1:27" ht="12.75">
      <c r="A4369" s="10">
        <v>45775</v>
      </c>
      <c r="B4369" s="9" t="s">
        <v>9</v>
      </c>
      <c r="C4369" s="11">
        <v>1864.85</v>
      </c>
      <c r="D4369" s="9">
        <v>28</v>
      </c>
      <c r="E4369" s="12" t="s">
        <v>1332</v>
      </c>
      <c r="F4369" s="9">
        <v>0</v>
      </c>
      <c r="G4369" s="9">
        <v>7</v>
      </c>
      <c r="H4369" s="13">
        <v>0.3211</v>
      </c>
      <c r="I4369" s="9" t="s">
        <v>11</v>
      </c>
      <c r="J4369" s="10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</row>
    <row r="4370" spans="1:27" ht="12.75">
      <c r="A4370" s="10">
        <v>45775</v>
      </c>
      <c r="B4370" s="9" t="s">
        <v>21</v>
      </c>
      <c r="C4370" s="11">
        <v>4875.8100000000004</v>
      </c>
      <c r="D4370" s="9">
        <v>53</v>
      </c>
      <c r="E4370" s="12" t="s">
        <v>564</v>
      </c>
      <c r="F4370" s="9">
        <v>0</v>
      </c>
      <c r="G4370" s="9">
        <v>11.5</v>
      </c>
      <c r="H4370" s="13">
        <v>0.32679999999999998</v>
      </c>
      <c r="I4370" s="9" t="s">
        <v>11</v>
      </c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</row>
    <row r="4371" spans="1:27" ht="12.75">
      <c r="A4371" s="10">
        <v>45775</v>
      </c>
      <c r="B4371" s="9" t="s">
        <v>289</v>
      </c>
      <c r="C4371" s="11">
        <v>2171.3000000000002</v>
      </c>
      <c r="D4371" s="9">
        <v>24</v>
      </c>
      <c r="E4371" s="12" t="s">
        <v>979</v>
      </c>
      <c r="F4371" s="9">
        <v>0</v>
      </c>
      <c r="G4371" s="9">
        <v>6</v>
      </c>
      <c r="H4371" s="13"/>
      <c r="I4371" s="9" t="s">
        <v>11</v>
      </c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</row>
    <row r="4372" spans="1:27" ht="12.75">
      <c r="A4372" s="10">
        <v>45776</v>
      </c>
      <c r="B4372" s="9" t="s">
        <v>19</v>
      </c>
      <c r="C4372" s="11">
        <v>1205.2</v>
      </c>
      <c r="D4372" s="9">
        <v>14</v>
      </c>
      <c r="E4372" s="12" t="s">
        <v>1059</v>
      </c>
      <c r="F4372" s="9">
        <v>0</v>
      </c>
      <c r="G4372" s="9">
        <v>7</v>
      </c>
      <c r="H4372" s="13">
        <v>0.22850000000000001</v>
      </c>
      <c r="I4372" s="9" t="s">
        <v>16</v>
      </c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</row>
    <row r="4373" spans="1:27" ht="12.75">
      <c r="A4373" s="10">
        <v>45776</v>
      </c>
      <c r="B4373" s="9" t="s">
        <v>14</v>
      </c>
      <c r="C4373" s="11">
        <v>4293.05</v>
      </c>
      <c r="D4373" s="9">
        <v>47</v>
      </c>
      <c r="E4373" s="12" t="s">
        <v>603</v>
      </c>
      <c r="F4373" s="9">
        <v>2</v>
      </c>
      <c r="G4373" s="9">
        <v>11.33</v>
      </c>
      <c r="H4373" s="13">
        <v>0.24560000000000001</v>
      </c>
      <c r="I4373" s="9" t="s">
        <v>16</v>
      </c>
      <c r="J4373" s="10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</row>
    <row r="4374" spans="1:27" ht="12.75">
      <c r="A4374" s="10">
        <v>45776</v>
      </c>
      <c r="B4374" s="9" t="s">
        <v>286</v>
      </c>
      <c r="C4374" s="11">
        <v>4189.43</v>
      </c>
      <c r="D4374" s="9">
        <v>46</v>
      </c>
      <c r="E4374" s="12" t="s">
        <v>623</v>
      </c>
      <c r="F4374" s="9">
        <v>2</v>
      </c>
      <c r="G4374" s="9">
        <v>11.67</v>
      </c>
      <c r="H4374" s="13">
        <v>0.27039999999999997</v>
      </c>
      <c r="I4374" s="9" t="s">
        <v>11</v>
      </c>
      <c r="J4374" s="10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</row>
    <row r="4375" spans="1:27" ht="12.75">
      <c r="A4375" s="10">
        <v>45776</v>
      </c>
      <c r="B4375" s="9" t="s">
        <v>12</v>
      </c>
      <c r="C4375" s="11">
        <v>3439.6</v>
      </c>
      <c r="D4375" s="9">
        <v>32</v>
      </c>
      <c r="E4375" s="12" t="s">
        <v>1333</v>
      </c>
      <c r="F4375" s="9">
        <v>1</v>
      </c>
      <c r="G4375" s="9">
        <v>12.5</v>
      </c>
      <c r="H4375" s="13">
        <v>0.30220000000000002</v>
      </c>
      <c r="I4375" s="9" t="s">
        <v>11</v>
      </c>
      <c r="J4375" s="10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</row>
    <row r="4376" spans="1:27" ht="12.75">
      <c r="A4376" s="10">
        <v>45776</v>
      </c>
      <c r="B4376" s="9" t="s">
        <v>45</v>
      </c>
      <c r="C4376" s="11">
        <v>5259.68</v>
      </c>
      <c r="D4376" s="9">
        <v>58</v>
      </c>
      <c r="E4376" s="12" t="s">
        <v>33</v>
      </c>
      <c r="F4376" s="9">
        <v>0</v>
      </c>
      <c r="G4376" s="9">
        <v>11.75</v>
      </c>
      <c r="H4376" s="13">
        <v>0.31230000000000002</v>
      </c>
      <c r="I4376" s="9" t="s">
        <v>11</v>
      </c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</row>
    <row r="4377" spans="1:27" ht="12.75">
      <c r="A4377" s="10">
        <v>45776</v>
      </c>
      <c r="B4377" s="9" t="s">
        <v>21</v>
      </c>
      <c r="C4377" s="11">
        <v>7080.54</v>
      </c>
      <c r="D4377" s="9">
        <v>69</v>
      </c>
      <c r="E4377" s="12" t="s">
        <v>1047</v>
      </c>
      <c r="F4377" s="9">
        <v>0</v>
      </c>
      <c r="G4377" s="9">
        <v>12.8</v>
      </c>
      <c r="H4377" s="13">
        <v>0.31809999999999999</v>
      </c>
      <c r="I4377" s="9" t="s">
        <v>11</v>
      </c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</row>
    <row r="4378" spans="1:27" ht="12.75">
      <c r="A4378" s="10">
        <v>45776</v>
      </c>
      <c r="B4378" s="9" t="s">
        <v>43</v>
      </c>
      <c r="C4378" s="11">
        <v>3644.75</v>
      </c>
      <c r="D4378" s="9">
        <v>35</v>
      </c>
      <c r="E4378" s="12" t="s">
        <v>515</v>
      </c>
      <c r="F4378" s="9">
        <v>0</v>
      </c>
      <c r="G4378" s="9">
        <v>7.5</v>
      </c>
      <c r="H4378" s="13">
        <v>0.33400000000000002</v>
      </c>
      <c r="I4378" s="9" t="s">
        <v>11</v>
      </c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</row>
    <row r="4379" spans="1:27" ht="12.75">
      <c r="A4379" s="10">
        <v>45776</v>
      </c>
      <c r="B4379" s="9" t="s">
        <v>17</v>
      </c>
      <c r="C4379" s="11">
        <v>7287.39</v>
      </c>
      <c r="D4379" s="9">
        <v>81</v>
      </c>
      <c r="E4379" s="12" t="s">
        <v>681</v>
      </c>
      <c r="F4379" s="9">
        <v>15</v>
      </c>
      <c r="G4379" s="9">
        <v>14.75</v>
      </c>
      <c r="H4379" s="13">
        <v>0.33460000000000001</v>
      </c>
      <c r="I4379" s="9" t="s">
        <v>16</v>
      </c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</row>
    <row r="4380" spans="1:27" ht="12.75">
      <c r="A4380" s="10">
        <v>45776</v>
      </c>
      <c r="B4380" s="9" t="s">
        <v>9</v>
      </c>
      <c r="C4380" s="11">
        <v>4373.79</v>
      </c>
      <c r="D4380" s="9">
        <v>42</v>
      </c>
      <c r="E4380" s="12" t="s">
        <v>552</v>
      </c>
      <c r="F4380" s="9">
        <v>0</v>
      </c>
      <c r="G4380" s="9">
        <v>8.25</v>
      </c>
      <c r="H4380" s="13">
        <v>0.3493</v>
      </c>
      <c r="I4380" s="9" t="s">
        <v>11</v>
      </c>
      <c r="J4380" s="10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</row>
    <row r="4381" spans="1:27" ht="12.75">
      <c r="A4381" s="10">
        <v>45776</v>
      </c>
      <c r="B4381" s="9" t="s">
        <v>289</v>
      </c>
      <c r="C4381" s="11">
        <v>6326.4</v>
      </c>
      <c r="D4381" s="9">
        <v>36</v>
      </c>
      <c r="E4381" s="12" t="s">
        <v>574</v>
      </c>
      <c r="F4381" s="9">
        <v>9</v>
      </c>
      <c r="G4381" s="9" t="s">
        <v>1251</v>
      </c>
      <c r="H4381" s="13"/>
      <c r="I4381" s="9" t="s">
        <v>11</v>
      </c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</row>
    <row r="4382" spans="1:27" ht="12.75">
      <c r="A4382" s="10">
        <v>45777</v>
      </c>
      <c r="B4382" s="9" t="s">
        <v>14</v>
      </c>
      <c r="C4382" s="11">
        <v>6002.18</v>
      </c>
      <c r="D4382" s="9">
        <v>64</v>
      </c>
      <c r="E4382" s="12" t="s">
        <v>1334</v>
      </c>
      <c r="F4382" s="9">
        <v>2</v>
      </c>
      <c r="G4382" s="9">
        <v>10.199999999999999</v>
      </c>
      <c r="H4382" s="13">
        <v>0.23799999999999999</v>
      </c>
      <c r="I4382" s="9" t="s">
        <v>16</v>
      </c>
      <c r="J4382" s="10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</row>
    <row r="4383" spans="1:27" ht="12.75">
      <c r="A4383" s="10">
        <v>45777</v>
      </c>
      <c r="B4383" s="9" t="s">
        <v>9</v>
      </c>
      <c r="C4383" s="11">
        <v>7339.79</v>
      </c>
      <c r="D4383" s="9">
        <v>67</v>
      </c>
      <c r="E4383" s="12" t="s">
        <v>1335</v>
      </c>
      <c r="F4383" s="9">
        <v>4</v>
      </c>
      <c r="G4383" s="9">
        <v>12.25</v>
      </c>
      <c r="H4383" s="13">
        <v>0.28210000000000002</v>
      </c>
      <c r="I4383" s="9" t="s">
        <v>11</v>
      </c>
      <c r="J4383" s="10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</row>
    <row r="4384" spans="1:27" ht="12.75">
      <c r="A4384" s="10">
        <v>45777</v>
      </c>
      <c r="B4384" s="9" t="s">
        <v>19</v>
      </c>
      <c r="C4384" s="11">
        <v>8043.78</v>
      </c>
      <c r="D4384" s="9">
        <v>86</v>
      </c>
      <c r="E4384" s="12" t="s">
        <v>1336</v>
      </c>
      <c r="F4384" s="9">
        <v>3</v>
      </c>
      <c r="G4384" s="9">
        <v>11.25</v>
      </c>
      <c r="H4384" s="13">
        <v>0.28449999999999998</v>
      </c>
      <c r="I4384" s="9" t="s">
        <v>16</v>
      </c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</row>
    <row r="4385" spans="1:27" ht="12.75">
      <c r="A4385" s="10">
        <v>45777</v>
      </c>
      <c r="B4385" s="9" t="s">
        <v>12</v>
      </c>
      <c r="C4385" s="11">
        <v>8622.2000000000007</v>
      </c>
      <c r="D4385" s="28">
        <v>88</v>
      </c>
      <c r="E4385" s="12" t="s">
        <v>1337</v>
      </c>
      <c r="F4385" s="9">
        <v>14</v>
      </c>
      <c r="G4385" s="9">
        <v>21</v>
      </c>
      <c r="H4385" s="13">
        <v>0.28789999999999999</v>
      </c>
      <c r="I4385" s="9" t="s">
        <v>11</v>
      </c>
      <c r="J4385" s="10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</row>
    <row r="4386" spans="1:27" ht="12.75">
      <c r="A4386" s="10">
        <v>45777</v>
      </c>
      <c r="B4386" s="9" t="s">
        <v>17</v>
      </c>
      <c r="C4386" s="11">
        <v>10258.69</v>
      </c>
      <c r="D4386" s="9">
        <v>102</v>
      </c>
      <c r="E4386" s="12" t="s">
        <v>606</v>
      </c>
      <c r="F4386" s="9">
        <v>3</v>
      </c>
      <c r="G4386" s="9">
        <v>13.83</v>
      </c>
      <c r="H4386" s="13">
        <v>0.29720000000000002</v>
      </c>
      <c r="I4386" s="9" t="s">
        <v>16</v>
      </c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</row>
    <row r="4387" spans="1:27" ht="12.75">
      <c r="A4387" s="10">
        <v>45777</v>
      </c>
      <c r="B4387" s="9" t="s">
        <v>45</v>
      </c>
      <c r="C4387" s="11">
        <v>9879.89</v>
      </c>
      <c r="D4387" s="9">
        <v>96</v>
      </c>
      <c r="E4387" s="12" t="s">
        <v>1338</v>
      </c>
      <c r="F4387" s="9">
        <v>33</v>
      </c>
      <c r="G4387" s="9">
        <v>16.399999999999999</v>
      </c>
      <c r="H4387" s="13">
        <v>0.3044</v>
      </c>
      <c r="I4387" s="9" t="s">
        <v>11</v>
      </c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</row>
    <row r="4388" spans="1:27" ht="12.75">
      <c r="A4388" s="10">
        <v>45777</v>
      </c>
      <c r="B4388" s="9" t="s">
        <v>21</v>
      </c>
      <c r="C4388" s="11">
        <v>12589.15</v>
      </c>
      <c r="D4388" s="9">
        <v>125</v>
      </c>
      <c r="E4388" s="12" t="s">
        <v>1339</v>
      </c>
      <c r="F4388" s="9">
        <v>42</v>
      </c>
      <c r="G4388" s="9">
        <v>19.829999999999998</v>
      </c>
      <c r="H4388" s="13">
        <v>0.3075</v>
      </c>
      <c r="I4388" s="9" t="s">
        <v>11</v>
      </c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</row>
    <row r="4389" spans="1:27" ht="12.75">
      <c r="A4389" s="10">
        <v>45777</v>
      </c>
      <c r="B4389" s="9" t="s">
        <v>43</v>
      </c>
      <c r="C4389" s="11">
        <v>8678.27</v>
      </c>
      <c r="D4389" s="9">
        <v>89</v>
      </c>
      <c r="E4389" s="12" t="s">
        <v>1263</v>
      </c>
      <c r="F4389" s="9">
        <v>0</v>
      </c>
      <c r="G4389" s="9"/>
      <c r="H4389" s="13">
        <v>0.32969999999999999</v>
      </c>
      <c r="I4389" s="9" t="s">
        <v>11</v>
      </c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</row>
    <row r="4390" spans="1:27" ht="12.75">
      <c r="A4390" s="10">
        <v>45777</v>
      </c>
      <c r="B4390" s="9" t="s">
        <v>286</v>
      </c>
      <c r="C4390" s="11">
        <v>6102.26</v>
      </c>
      <c r="D4390" s="9">
        <v>61</v>
      </c>
      <c r="E4390" s="12" t="s">
        <v>1340</v>
      </c>
      <c r="F4390" s="9">
        <v>7</v>
      </c>
      <c r="G4390" s="9">
        <v>13</v>
      </c>
      <c r="H4390" s="13">
        <v>0.34329999999999999</v>
      </c>
      <c r="I4390" s="9" t="s">
        <v>11</v>
      </c>
      <c r="J4390" s="10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</row>
    <row r="4391" spans="1:27" ht="12.75">
      <c r="A4391" s="10">
        <v>45777</v>
      </c>
      <c r="B4391" s="9" t="s">
        <v>289</v>
      </c>
      <c r="C4391" s="11">
        <v>10063.120000000001</v>
      </c>
      <c r="D4391" s="9">
        <v>65</v>
      </c>
      <c r="E4391" s="12" t="s">
        <v>642</v>
      </c>
      <c r="F4391" s="9">
        <v>18</v>
      </c>
      <c r="G4391" s="9">
        <v>14</v>
      </c>
      <c r="H4391" s="13"/>
      <c r="I4391" s="9" t="s">
        <v>11</v>
      </c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</row>
    <row r="4392" spans="1:27" ht="12.75">
      <c r="A4392" s="10">
        <v>45778</v>
      </c>
      <c r="B4392" s="9" t="s">
        <v>19</v>
      </c>
      <c r="C4392" s="11">
        <v>9007</v>
      </c>
      <c r="D4392" s="9">
        <v>94</v>
      </c>
      <c r="E4392" s="12" t="s">
        <v>997</v>
      </c>
      <c r="F4392" s="9">
        <v>6</v>
      </c>
      <c r="G4392" s="9">
        <v>10</v>
      </c>
      <c r="H4392" s="13">
        <v>0.23219999999999999</v>
      </c>
      <c r="I4392" s="9" t="s">
        <v>16</v>
      </c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</row>
    <row r="4393" spans="1:27" ht="12.75">
      <c r="A4393" s="10">
        <v>45778</v>
      </c>
      <c r="B4393" s="9" t="s">
        <v>14</v>
      </c>
      <c r="C4393" s="11">
        <v>9205.39</v>
      </c>
      <c r="D4393" s="9">
        <v>95</v>
      </c>
      <c r="E4393" s="12" t="s">
        <v>1090</v>
      </c>
      <c r="F4393" s="9">
        <v>10</v>
      </c>
      <c r="G4393" s="9">
        <v>15.4</v>
      </c>
      <c r="H4393" s="13">
        <v>0.23530000000000001</v>
      </c>
      <c r="I4393" s="9" t="s">
        <v>16</v>
      </c>
      <c r="J4393" s="10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</row>
    <row r="4394" spans="1:27" ht="12.75">
      <c r="A4394" s="10">
        <v>45778</v>
      </c>
      <c r="B4394" s="9" t="s">
        <v>17</v>
      </c>
      <c r="C4394" s="11">
        <v>10639.04</v>
      </c>
      <c r="D4394" s="9">
        <v>113</v>
      </c>
      <c r="E4394" s="12" t="s">
        <v>612</v>
      </c>
      <c r="F4394" s="9">
        <v>5</v>
      </c>
      <c r="G4394" s="9">
        <v>11.75</v>
      </c>
      <c r="H4394" s="13">
        <v>0.26719999999999999</v>
      </c>
      <c r="I4394" s="9" t="s">
        <v>16</v>
      </c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</row>
    <row r="4395" spans="1:27" ht="12.75">
      <c r="A4395" s="10">
        <v>45778</v>
      </c>
      <c r="B4395" s="9" t="s">
        <v>12</v>
      </c>
      <c r="C4395" s="11">
        <v>4656.6400000000003</v>
      </c>
      <c r="D4395" s="9">
        <v>50</v>
      </c>
      <c r="E4395" s="12" t="s">
        <v>878</v>
      </c>
      <c r="F4395" s="9">
        <v>6</v>
      </c>
      <c r="G4395" s="9">
        <v>12.34</v>
      </c>
      <c r="H4395" s="13">
        <v>0.2792</v>
      </c>
      <c r="I4395" s="9" t="s">
        <v>11</v>
      </c>
      <c r="J4395" s="10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</row>
    <row r="4396" spans="1:27" ht="12.75">
      <c r="A4396" s="10">
        <v>45778</v>
      </c>
      <c r="B4396" s="9" t="s">
        <v>9</v>
      </c>
      <c r="C4396" s="11">
        <v>6613.31</v>
      </c>
      <c r="D4396" s="9">
        <v>59</v>
      </c>
      <c r="E4396" s="12" t="s">
        <v>1150</v>
      </c>
      <c r="F4396" s="9">
        <v>1</v>
      </c>
      <c r="G4396" s="9">
        <v>12.5</v>
      </c>
      <c r="H4396" s="13">
        <v>0.28339999999999999</v>
      </c>
      <c r="I4396" s="9" t="s">
        <v>11</v>
      </c>
      <c r="J4396" s="10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</row>
    <row r="4397" spans="1:27" ht="12.75">
      <c r="A4397" s="10">
        <v>45778</v>
      </c>
      <c r="B4397" s="9" t="s">
        <v>21</v>
      </c>
      <c r="C4397" s="11">
        <v>9176.07</v>
      </c>
      <c r="D4397" s="9">
        <v>95</v>
      </c>
      <c r="E4397" s="12" t="s">
        <v>750</v>
      </c>
      <c r="F4397" s="9">
        <v>4</v>
      </c>
      <c r="G4397" s="9">
        <v>12.67</v>
      </c>
      <c r="H4397" s="13">
        <v>0.29909999999999998</v>
      </c>
      <c r="I4397" s="9" t="s">
        <v>11</v>
      </c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</row>
    <row r="4398" spans="1:27" ht="12.75">
      <c r="A4398" s="10">
        <v>45778</v>
      </c>
      <c r="B4398" s="9" t="s">
        <v>45</v>
      </c>
      <c r="C4398" s="11">
        <v>7476.89</v>
      </c>
      <c r="D4398" s="9">
        <v>80</v>
      </c>
      <c r="E4398" s="12" t="s">
        <v>840</v>
      </c>
      <c r="F4398" s="9">
        <v>7</v>
      </c>
      <c r="G4398" s="9">
        <v>10.14</v>
      </c>
      <c r="H4398" s="13">
        <v>0.29949999999999999</v>
      </c>
      <c r="I4398" s="9" t="s">
        <v>11</v>
      </c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</row>
    <row r="4399" spans="1:27" ht="12.75">
      <c r="A4399" s="10">
        <v>45778</v>
      </c>
      <c r="B4399" s="9" t="s">
        <v>43</v>
      </c>
      <c r="C4399" s="11">
        <v>7639.5</v>
      </c>
      <c r="D4399" s="9">
        <v>75</v>
      </c>
      <c r="E4399" s="12" t="s">
        <v>530</v>
      </c>
      <c r="F4399" s="9">
        <v>1</v>
      </c>
      <c r="G4399" s="9">
        <v>11.4</v>
      </c>
      <c r="H4399" s="13">
        <v>0.32679999999999998</v>
      </c>
      <c r="I4399" s="9" t="s">
        <v>11</v>
      </c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</row>
    <row r="4400" spans="1:27" ht="12.75">
      <c r="A4400" s="10">
        <v>45778</v>
      </c>
      <c r="B4400" s="9" t="s">
        <v>286</v>
      </c>
      <c r="C4400" s="11">
        <v>4536.04</v>
      </c>
      <c r="D4400" s="9">
        <v>46</v>
      </c>
      <c r="E4400" s="12" t="s">
        <v>1341</v>
      </c>
      <c r="F4400" s="9">
        <v>7</v>
      </c>
      <c r="G4400" s="9">
        <v>8</v>
      </c>
      <c r="H4400" s="13">
        <v>0.33989999999999998</v>
      </c>
      <c r="I4400" s="9" t="s">
        <v>11</v>
      </c>
      <c r="J4400" s="10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</row>
    <row r="4401" spans="1:27" ht="12.75">
      <c r="A4401" s="10">
        <v>45778</v>
      </c>
      <c r="B4401" s="9" t="s">
        <v>289</v>
      </c>
      <c r="C4401" s="11">
        <v>4778.87</v>
      </c>
      <c r="D4401" s="9">
        <v>50</v>
      </c>
      <c r="E4401" s="12" t="s">
        <v>1342</v>
      </c>
      <c r="F4401" s="9">
        <v>33</v>
      </c>
      <c r="G4401" s="9" t="s">
        <v>1251</v>
      </c>
      <c r="H4401" s="13"/>
      <c r="I4401" s="9" t="s">
        <v>11</v>
      </c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</row>
    <row r="4402" spans="1:27" ht="12.75">
      <c r="A4402" s="10">
        <v>45779</v>
      </c>
      <c r="B4402" s="9" t="s">
        <v>286</v>
      </c>
      <c r="C4402" s="11">
        <v>5830.59</v>
      </c>
      <c r="D4402" s="9">
        <v>64</v>
      </c>
      <c r="E4402" s="12" t="s">
        <v>1343</v>
      </c>
      <c r="F4402" s="9">
        <v>6</v>
      </c>
      <c r="G4402" s="9">
        <v>9</v>
      </c>
      <c r="H4402" s="13">
        <v>0.23960000000000001</v>
      </c>
      <c r="I4402" s="9" t="s">
        <v>11</v>
      </c>
      <c r="J4402" s="10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</row>
    <row r="4403" spans="1:27" ht="12.75">
      <c r="A4403" s="10">
        <v>45779</v>
      </c>
      <c r="B4403" s="9" t="s">
        <v>14</v>
      </c>
      <c r="C4403" s="11">
        <v>5326.66</v>
      </c>
      <c r="D4403" s="9">
        <v>64</v>
      </c>
      <c r="E4403" s="12" t="s">
        <v>1026</v>
      </c>
      <c r="F4403" s="9">
        <v>6</v>
      </c>
      <c r="G4403" s="9">
        <v>10</v>
      </c>
      <c r="H4403" s="13">
        <v>0.2487</v>
      </c>
      <c r="I4403" s="9" t="s">
        <v>16</v>
      </c>
      <c r="J4403" s="10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</row>
    <row r="4404" spans="1:27" ht="12.75">
      <c r="A4404" s="10">
        <v>45779</v>
      </c>
      <c r="B4404" s="9" t="s">
        <v>19</v>
      </c>
      <c r="C4404" s="11">
        <v>4637.0200000000004</v>
      </c>
      <c r="D4404" s="9">
        <v>58</v>
      </c>
      <c r="E4404" s="12" t="s">
        <v>1344</v>
      </c>
      <c r="F4404" s="9">
        <v>0</v>
      </c>
      <c r="G4404" s="9">
        <v>7.33</v>
      </c>
      <c r="H4404" s="13">
        <v>0.27639999999999998</v>
      </c>
      <c r="I4404" s="9" t="s">
        <v>16</v>
      </c>
      <c r="J4404" s="9" t="s">
        <v>1307</v>
      </c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</row>
    <row r="4405" spans="1:27" ht="12.75">
      <c r="A4405" s="10">
        <v>45779</v>
      </c>
      <c r="B4405" s="9" t="s">
        <v>17</v>
      </c>
      <c r="C4405" s="11">
        <v>9138.73</v>
      </c>
      <c r="D4405" s="9">
        <v>91</v>
      </c>
      <c r="E4405" s="12" t="s">
        <v>647</v>
      </c>
      <c r="F4405" s="9">
        <v>2</v>
      </c>
      <c r="G4405" s="9">
        <v>9.3699999999999992</v>
      </c>
      <c r="H4405" s="13">
        <v>0.28139999999999998</v>
      </c>
      <c r="I4405" s="9" t="s">
        <v>16</v>
      </c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</row>
    <row r="4406" spans="1:27" ht="12.75">
      <c r="A4406" s="10">
        <v>45779</v>
      </c>
      <c r="B4406" s="9" t="s">
        <v>289</v>
      </c>
      <c r="C4406" s="11">
        <v>3520.33</v>
      </c>
      <c r="D4406" s="9">
        <v>30</v>
      </c>
      <c r="E4406" s="12" t="s">
        <v>1155</v>
      </c>
      <c r="F4406" s="9">
        <v>0</v>
      </c>
      <c r="G4406" s="9">
        <v>3</v>
      </c>
      <c r="H4406" s="13">
        <v>0.28199999999999997</v>
      </c>
      <c r="I4406" s="9" t="s">
        <v>11</v>
      </c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</row>
    <row r="4407" spans="1:27" ht="12.75">
      <c r="A4407" s="10">
        <v>45779</v>
      </c>
      <c r="B4407" s="9" t="s">
        <v>45</v>
      </c>
      <c r="C4407" s="11">
        <v>9567.93</v>
      </c>
      <c r="D4407" s="9">
        <v>96</v>
      </c>
      <c r="E4407" s="12" t="s">
        <v>1262</v>
      </c>
      <c r="F4407" s="9">
        <v>0</v>
      </c>
      <c r="G4407" s="9">
        <v>12</v>
      </c>
      <c r="H4407" s="13">
        <v>0.28699999999999998</v>
      </c>
      <c r="I4407" s="9" t="s">
        <v>11</v>
      </c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</row>
    <row r="4408" spans="1:27" ht="12.75">
      <c r="A4408" s="10">
        <v>45779</v>
      </c>
      <c r="B4408" s="9" t="s">
        <v>12</v>
      </c>
      <c r="C4408" s="11">
        <v>4533.32</v>
      </c>
      <c r="D4408" s="9">
        <v>47</v>
      </c>
      <c r="E4408" s="12" t="s">
        <v>1345</v>
      </c>
      <c r="F4408" s="9">
        <v>0</v>
      </c>
      <c r="G4408" s="9">
        <v>8.1999999999999993</v>
      </c>
      <c r="H4408" s="13">
        <v>0.28710000000000002</v>
      </c>
      <c r="I4408" s="9" t="s">
        <v>11</v>
      </c>
      <c r="J4408" s="10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</row>
    <row r="4409" spans="1:27" ht="12.75">
      <c r="A4409" s="10">
        <v>45779</v>
      </c>
      <c r="B4409" s="9" t="s">
        <v>21</v>
      </c>
      <c r="C4409" s="11">
        <v>9230.66</v>
      </c>
      <c r="D4409" s="9">
        <v>93</v>
      </c>
      <c r="E4409" s="12" t="s">
        <v>698</v>
      </c>
      <c r="F4409" s="9">
        <v>1</v>
      </c>
      <c r="G4409" s="9">
        <v>9.8000000000000007</v>
      </c>
      <c r="H4409" s="13">
        <v>0.29199999999999998</v>
      </c>
      <c r="I4409" s="9" t="s">
        <v>11</v>
      </c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</row>
    <row r="4410" spans="1:27" ht="12.75">
      <c r="A4410" s="10">
        <v>45779</v>
      </c>
      <c r="B4410" s="9" t="s">
        <v>9</v>
      </c>
      <c r="C4410" s="11">
        <v>6724.83</v>
      </c>
      <c r="D4410" s="9">
        <v>71</v>
      </c>
      <c r="E4410" s="12" t="s">
        <v>1346</v>
      </c>
      <c r="F4410" s="9">
        <v>0</v>
      </c>
      <c r="G4410" s="9">
        <v>8.5</v>
      </c>
      <c r="H4410" s="13">
        <v>0.30570000000000003</v>
      </c>
      <c r="I4410" s="9" t="s">
        <v>11</v>
      </c>
      <c r="J4410" s="10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</row>
    <row r="4411" spans="1:27" ht="12.75">
      <c r="A4411" s="10">
        <v>45779</v>
      </c>
      <c r="B4411" s="9" t="s">
        <v>43</v>
      </c>
      <c r="C4411" s="11">
        <v>7406.66</v>
      </c>
      <c r="D4411" s="9">
        <v>75</v>
      </c>
      <c r="E4411" s="12" t="s">
        <v>465</v>
      </c>
      <c r="F4411" s="9">
        <v>1</v>
      </c>
      <c r="G4411" s="9">
        <v>7.25</v>
      </c>
      <c r="H4411" s="13">
        <v>0.31480000000000002</v>
      </c>
      <c r="I4411" s="9" t="s">
        <v>11</v>
      </c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</row>
    <row r="4412" spans="1:27" ht="12.75">
      <c r="A4412" s="10">
        <v>45780</v>
      </c>
      <c r="B4412" s="9" t="s">
        <v>286</v>
      </c>
      <c r="C4412" s="11">
        <v>5502.57</v>
      </c>
      <c r="D4412" s="9">
        <v>65</v>
      </c>
      <c r="E4412" s="12" t="s">
        <v>418</v>
      </c>
      <c r="F4412" s="9">
        <v>6</v>
      </c>
      <c r="G4412" s="9">
        <v>12</v>
      </c>
      <c r="H4412" s="13">
        <v>0.25069999999999998</v>
      </c>
      <c r="I4412" s="9" t="s">
        <v>11</v>
      </c>
      <c r="J4412" s="10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</row>
    <row r="4413" spans="1:27" ht="12.75">
      <c r="A4413" s="10">
        <v>45780</v>
      </c>
      <c r="B4413" s="9" t="s">
        <v>45</v>
      </c>
      <c r="C4413" s="11">
        <v>7861.06</v>
      </c>
      <c r="D4413" s="9">
        <v>80</v>
      </c>
      <c r="E4413" s="12" t="s">
        <v>1347</v>
      </c>
      <c r="F4413" s="9">
        <v>2</v>
      </c>
      <c r="G4413" s="9">
        <v>9.14</v>
      </c>
      <c r="H4413" s="13">
        <v>0.26019999999999999</v>
      </c>
      <c r="I4413" s="9" t="s">
        <v>11</v>
      </c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</row>
    <row r="4414" spans="1:27" ht="12.75">
      <c r="A4414" s="10">
        <v>45780</v>
      </c>
      <c r="B4414" s="9" t="s">
        <v>21</v>
      </c>
      <c r="C4414" s="11">
        <v>9980.34</v>
      </c>
      <c r="D4414" s="9">
        <v>97</v>
      </c>
      <c r="E4414" s="12" t="s">
        <v>1348</v>
      </c>
      <c r="F4414" s="9">
        <v>9</v>
      </c>
      <c r="G4414" s="9">
        <v>10.77</v>
      </c>
      <c r="H4414" s="13">
        <v>0.27750000000000002</v>
      </c>
      <c r="I4414" s="9" t="s">
        <v>11</v>
      </c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</row>
    <row r="4415" spans="1:27" ht="12.75">
      <c r="A4415" s="10">
        <v>45780</v>
      </c>
      <c r="B4415" s="9" t="s">
        <v>12</v>
      </c>
      <c r="C4415" s="11">
        <v>7197.56</v>
      </c>
      <c r="D4415" s="9">
        <v>73</v>
      </c>
      <c r="E4415" s="12" t="s">
        <v>1349</v>
      </c>
      <c r="F4415" s="9">
        <v>1</v>
      </c>
      <c r="G4415" s="9">
        <v>14.5</v>
      </c>
      <c r="H4415" s="13">
        <v>0.28110000000000002</v>
      </c>
      <c r="I4415" s="9" t="s">
        <v>11</v>
      </c>
      <c r="J4415" s="10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</row>
    <row r="4416" spans="1:27" ht="12.75">
      <c r="A4416" s="10">
        <v>45780</v>
      </c>
      <c r="B4416" s="9" t="s">
        <v>9</v>
      </c>
      <c r="C4416" s="11">
        <v>7171.18</v>
      </c>
      <c r="D4416" s="9">
        <v>71</v>
      </c>
      <c r="E4416" s="12" t="s">
        <v>1350</v>
      </c>
      <c r="F4416" s="9">
        <v>3</v>
      </c>
      <c r="G4416" s="9">
        <v>10.8</v>
      </c>
      <c r="H4416" s="13">
        <v>0.28149999999999997</v>
      </c>
      <c r="I4416" s="9" t="s">
        <v>11</v>
      </c>
      <c r="J4416" s="10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</row>
    <row r="4417" spans="1:27" ht="12.75">
      <c r="A4417" s="10">
        <v>45780</v>
      </c>
      <c r="B4417" s="9" t="s">
        <v>289</v>
      </c>
      <c r="C4417" s="11">
        <v>5614</v>
      </c>
      <c r="D4417" s="9">
        <v>59</v>
      </c>
      <c r="E4417" s="12" t="s">
        <v>432</v>
      </c>
      <c r="F4417" s="9">
        <v>3</v>
      </c>
      <c r="G4417" s="9">
        <v>5</v>
      </c>
      <c r="H4417" s="13">
        <v>0.29599999999999999</v>
      </c>
      <c r="I4417" s="9" t="s">
        <v>11</v>
      </c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</row>
    <row r="4418" spans="1:27" ht="12.75">
      <c r="A4418" s="10">
        <v>45780</v>
      </c>
      <c r="B4418" s="9" t="s">
        <v>17</v>
      </c>
      <c r="C4418" s="11">
        <v>9171.08</v>
      </c>
      <c r="D4418" s="9">
        <v>103</v>
      </c>
      <c r="E4418" s="12" t="s">
        <v>1054</v>
      </c>
      <c r="F4418" s="9">
        <v>5</v>
      </c>
      <c r="G4418" s="9">
        <v>13.5</v>
      </c>
      <c r="H4418" s="13">
        <v>0.30309999999999998</v>
      </c>
      <c r="I4418" s="9" t="s">
        <v>16</v>
      </c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</row>
    <row r="4419" spans="1:27" ht="12.75">
      <c r="A4419" s="10">
        <v>45780</v>
      </c>
      <c r="B4419" s="9" t="s">
        <v>19</v>
      </c>
      <c r="C4419" s="11">
        <v>7143.77</v>
      </c>
      <c r="D4419" s="9">
        <v>85</v>
      </c>
      <c r="E4419" s="12" t="s">
        <v>1351</v>
      </c>
      <c r="F4419" s="9">
        <v>15</v>
      </c>
      <c r="G4419" s="9">
        <v>10.5</v>
      </c>
      <c r="H4419" s="13">
        <v>0.30890000000000001</v>
      </c>
      <c r="I4419" s="9" t="s">
        <v>16</v>
      </c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</row>
    <row r="4420" spans="1:27" ht="12.75">
      <c r="A4420" s="10">
        <v>45780</v>
      </c>
      <c r="B4420" s="9" t="s">
        <v>14</v>
      </c>
      <c r="C4420" s="11">
        <v>8280.1</v>
      </c>
      <c r="D4420" s="9">
        <v>89</v>
      </c>
      <c r="E4420" s="12" t="s">
        <v>477</v>
      </c>
      <c r="F4420" s="9">
        <v>23</v>
      </c>
      <c r="G4420" s="9">
        <v>14.2</v>
      </c>
      <c r="H4420" s="13">
        <v>0.31419999999999998</v>
      </c>
      <c r="I4420" s="9" t="s">
        <v>16</v>
      </c>
      <c r="J4420" s="10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</row>
    <row r="4421" spans="1:27" ht="12.75">
      <c r="A4421" s="10">
        <v>45780</v>
      </c>
      <c r="B4421" s="9" t="s">
        <v>43</v>
      </c>
      <c r="C4421" s="11">
        <v>9926.27</v>
      </c>
      <c r="D4421" s="9">
        <v>98</v>
      </c>
      <c r="E4421" s="12" t="s">
        <v>959</v>
      </c>
      <c r="F4421" s="9">
        <v>1</v>
      </c>
      <c r="G4421" s="9">
        <v>10.62</v>
      </c>
      <c r="H4421" s="13">
        <v>0.33029999999999998</v>
      </c>
      <c r="I4421" s="9" t="s">
        <v>11</v>
      </c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</row>
    <row r="4422" spans="1:27" ht="12.75">
      <c r="A4422" s="10">
        <v>45781</v>
      </c>
      <c r="B4422" s="9" t="s">
        <v>14</v>
      </c>
      <c r="C4422" s="11">
        <v>10340.299999999999</v>
      </c>
      <c r="D4422" s="9">
        <v>122</v>
      </c>
      <c r="E4422" s="12" t="s">
        <v>956</v>
      </c>
      <c r="F4422" s="9">
        <v>44</v>
      </c>
      <c r="G4422" s="9">
        <v>17.399999999999999</v>
      </c>
      <c r="H4422" s="13">
        <v>0.25640000000000002</v>
      </c>
      <c r="I4422" s="9" t="s">
        <v>16</v>
      </c>
      <c r="J4422" s="10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</row>
    <row r="4423" spans="1:27" ht="12.75">
      <c r="A4423" s="10">
        <v>45781</v>
      </c>
      <c r="B4423" s="9" t="s">
        <v>21</v>
      </c>
      <c r="C4423" s="11">
        <v>9543.39</v>
      </c>
      <c r="D4423" s="9">
        <v>98</v>
      </c>
      <c r="E4423" s="12" t="s">
        <v>162</v>
      </c>
      <c r="F4423" s="9">
        <v>9</v>
      </c>
      <c r="G4423" s="9">
        <v>10.11</v>
      </c>
      <c r="H4423" s="13">
        <v>0.26600000000000001</v>
      </c>
      <c r="I4423" s="9" t="s">
        <v>11</v>
      </c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</row>
    <row r="4424" spans="1:27" ht="12.75">
      <c r="A4424" s="10">
        <v>45781</v>
      </c>
      <c r="B4424" s="9" t="s">
        <v>289</v>
      </c>
      <c r="C4424" s="11">
        <v>5804.44</v>
      </c>
      <c r="D4424" s="9">
        <v>54</v>
      </c>
      <c r="E4424" s="12" t="s">
        <v>110</v>
      </c>
      <c r="F4424" s="9">
        <v>2</v>
      </c>
      <c r="G4424" s="9">
        <v>9.4</v>
      </c>
      <c r="H4424" s="13">
        <v>0.26800000000000002</v>
      </c>
      <c r="I4424" s="9" t="s">
        <v>11</v>
      </c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</row>
    <row r="4425" spans="1:27" ht="12.75">
      <c r="A4425" s="10">
        <v>45781</v>
      </c>
      <c r="B4425" s="9" t="s">
        <v>12</v>
      </c>
      <c r="C4425" s="11">
        <v>5305.69</v>
      </c>
      <c r="D4425" s="9">
        <v>52</v>
      </c>
      <c r="E4425" s="12" t="s">
        <v>1082</v>
      </c>
      <c r="F4425" s="9">
        <v>0</v>
      </c>
      <c r="G4425" s="9">
        <v>10</v>
      </c>
      <c r="H4425" s="13">
        <v>0.26960000000000001</v>
      </c>
      <c r="I4425" s="9" t="s">
        <v>11</v>
      </c>
      <c r="J4425" s="10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</row>
    <row r="4426" spans="1:27" ht="12.75">
      <c r="A4426" s="10">
        <v>45781</v>
      </c>
      <c r="B4426" s="9" t="s">
        <v>9</v>
      </c>
      <c r="C4426" s="11">
        <v>6158.29</v>
      </c>
      <c r="D4426" s="9">
        <v>68</v>
      </c>
      <c r="E4426" s="12" t="s">
        <v>181</v>
      </c>
      <c r="F4426" s="9">
        <v>0</v>
      </c>
      <c r="G4426" s="9">
        <v>12.75</v>
      </c>
      <c r="H4426" s="13">
        <v>0.27689999999999998</v>
      </c>
      <c r="I4426" s="9" t="s">
        <v>11</v>
      </c>
      <c r="J4426" s="10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</row>
    <row r="4427" spans="1:27" ht="12.75">
      <c r="A4427" s="10">
        <v>45781</v>
      </c>
      <c r="B4427" s="9" t="s">
        <v>286</v>
      </c>
      <c r="C4427" s="11">
        <v>3697.97</v>
      </c>
      <c r="D4427" s="9">
        <v>40</v>
      </c>
      <c r="E4427" s="12"/>
      <c r="F4427" s="9">
        <v>1</v>
      </c>
      <c r="G4427" s="9">
        <v>7.2</v>
      </c>
      <c r="H4427" s="13">
        <v>0.28199999999999997</v>
      </c>
      <c r="I4427" s="9" t="s">
        <v>11</v>
      </c>
      <c r="J4427" s="10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</row>
    <row r="4428" spans="1:27" ht="12.75">
      <c r="A4428" s="10">
        <v>45781</v>
      </c>
      <c r="B4428" s="9" t="s">
        <v>17</v>
      </c>
      <c r="C4428" s="11">
        <v>10440.799999999999</v>
      </c>
      <c r="D4428" s="9">
        <v>113</v>
      </c>
      <c r="E4428" s="12" t="s">
        <v>1352</v>
      </c>
      <c r="F4428" s="9">
        <v>35</v>
      </c>
      <c r="G4428" s="9">
        <v>15.16</v>
      </c>
      <c r="H4428" s="13">
        <v>0.28810000000000002</v>
      </c>
      <c r="I4428" s="9" t="s">
        <v>16</v>
      </c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</row>
    <row r="4429" spans="1:27" ht="12.75">
      <c r="A4429" s="10">
        <v>45781</v>
      </c>
      <c r="B4429" s="9" t="s">
        <v>45</v>
      </c>
      <c r="C4429" s="11">
        <v>6585.11</v>
      </c>
      <c r="D4429" s="9">
        <v>68</v>
      </c>
      <c r="E4429" s="12" t="s">
        <v>32</v>
      </c>
      <c r="F4429" s="9">
        <v>0</v>
      </c>
      <c r="G4429" s="9">
        <v>8.5</v>
      </c>
      <c r="H4429" s="13">
        <v>0.28899999999999998</v>
      </c>
      <c r="I4429" s="9" t="s">
        <v>11</v>
      </c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</row>
    <row r="4430" spans="1:27" ht="12.75">
      <c r="A4430" s="10">
        <v>45781</v>
      </c>
      <c r="B4430" s="9" t="s">
        <v>19</v>
      </c>
      <c r="C4430" s="11">
        <v>9670.02</v>
      </c>
      <c r="D4430" s="9">
        <v>105</v>
      </c>
      <c r="E4430" s="12" t="s">
        <v>1153</v>
      </c>
      <c r="F4430" s="9">
        <v>2</v>
      </c>
      <c r="G4430" s="9">
        <v>10</v>
      </c>
      <c r="H4430" s="13">
        <v>0.29310000000000003</v>
      </c>
      <c r="I4430" s="9" t="s">
        <v>16</v>
      </c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</row>
    <row r="4431" spans="1:27" ht="12.75">
      <c r="A4431" s="10">
        <v>45781</v>
      </c>
      <c r="B4431" s="9" t="s">
        <v>43</v>
      </c>
      <c r="C4431" s="11">
        <v>8779.7199999999993</v>
      </c>
      <c r="D4431" s="9">
        <v>96</v>
      </c>
      <c r="E4431" s="12" t="s">
        <v>1353</v>
      </c>
      <c r="F4431" s="9">
        <v>2</v>
      </c>
      <c r="G4431" s="9">
        <v>9.3000000000000007</v>
      </c>
      <c r="H4431" s="13">
        <v>0.30759999999999998</v>
      </c>
      <c r="I4431" s="9" t="s">
        <v>11</v>
      </c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</row>
    <row r="4432" spans="1:27" ht="12.75">
      <c r="A4432" s="10">
        <v>45782</v>
      </c>
      <c r="B4432" s="9" t="s">
        <v>286</v>
      </c>
      <c r="C4432" s="11">
        <v>2038.57</v>
      </c>
      <c r="D4432" s="9">
        <v>22</v>
      </c>
      <c r="E4432" s="12" t="s">
        <v>135</v>
      </c>
      <c r="F4432" s="9">
        <v>4</v>
      </c>
      <c r="G4432" s="9">
        <v>7</v>
      </c>
      <c r="H4432" s="13">
        <v>0.2447</v>
      </c>
      <c r="I4432" s="9" t="s">
        <v>11</v>
      </c>
      <c r="J4432" s="10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</row>
    <row r="4433" spans="1:27" ht="12.75">
      <c r="A4433" s="10">
        <v>45782</v>
      </c>
      <c r="B4433" s="9" t="s">
        <v>12</v>
      </c>
      <c r="C4433" s="11">
        <v>2921.22</v>
      </c>
      <c r="D4433" s="9">
        <v>31</v>
      </c>
      <c r="E4433" s="12" t="s">
        <v>1354</v>
      </c>
      <c r="F4433" s="9">
        <v>0</v>
      </c>
      <c r="G4433" s="9">
        <v>11.5</v>
      </c>
      <c r="H4433" s="13">
        <v>0.27379999999999999</v>
      </c>
      <c r="I4433" s="9" t="s">
        <v>11</v>
      </c>
      <c r="J4433" s="10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</row>
    <row r="4434" spans="1:27" ht="12.75">
      <c r="A4434" s="10">
        <v>45782</v>
      </c>
      <c r="B4434" s="9" t="s">
        <v>17</v>
      </c>
      <c r="C4434" s="11">
        <v>3842.03</v>
      </c>
      <c r="D4434" s="9">
        <v>40</v>
      </c>
      <c r="E4434" s="12" t="s">
        <v>1355</v>
      </c>
      <c r="F4434" s="9">
        <v>0</v>
      </c>
      <c r="G4434" s="9">
        <v>9.33</v>
      </c>
      <c r="H4434" s="13">
        <v>0.2742</v>
      </c>
      <c r="I4434" s="9" t="s">
        <v>16</v>
      </c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</row>
    <row r="4435" spans="1:27" ht="12.75">
      <c r="A4435" s="10">
        <v>45782</v>
      </c>
      <c r="B4435" s="9" t="s">
        <v>19</v>
      </c>
      <c r="C4435" s="11">
        <v>3737.91</v>
      </c>
      <c r="D4435" s="9">
        <v>44</v>
      </c>
      <c r="E4435" s="12" t="s">
        <v>1356</v>
      </c>
      <c r="F4435" s="9">
        <v>0</v>
      </c>
      <c r="G4435" s="9">
        <v>11</v>
      </c>
      <c r="H4435" s="13">
        <v>0.28310000000000002</v>
      </c>
      <c r="I4435" s="9" t="s">
        <v>16</v>
      </c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</row>
    <row r="4436" spans="1:27" ht="12.75">
      <c r="A4436" s="10">
        <v>45782</v>
      </c>
      <c r="B4436" s="9" t="s">
        <v>14</v>
      </c>
      <c r="C4436" s="11">
        <v>3012.86</v>
      </c>
      <c r="D4436" s="9">
        <v>39</v>
      </c>
      <c r="E4436" s="12" t="s">
        <v>1357</v>
      </c>
      <c r="F4436" s="9">
        <v>2</v>
      </c>
      <c r="G4436" s="9">
        <v>8.66</v>
      </c>
      <c r="H4436" s="13">
        <v>0.28370000000000001</v>
      </c>
      <c r="I4436" s="9" t="s">
        <v>16</v>
      </c>
      <c r="J4436" s="10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</row>
    <row r="4437" spans="1:27" ht="12.75">
      <c r="A4437" s="10">
        <v>45782</v>
      </c>
      <c r="B4437" s="9" t="s">
        <v>9</v>
      </c>
      <c r="C4437" s="11">
        <v>2558.64</v>
      </c>
      <c r="D4437" s="9">
        <v>26</v>
      </c>
      <c r="E4437" s="12" t="s">
        <v>1358</v>
      </c>
      <c r="F4437" s="9">
        <v>0</v>
      </c>
      <c r="G4437" s="9">
        <v>7</v>
      </c>
      <c r="H4437" s="13">
        <v>0.2863</v>
      </c>
      <c r="I4437" s="9" t="s">
        <v>11</v>
      </c>
      <c r="J4437" s="10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</row>
    <row r="4438" spans="1:27" ht="12.75">
      <c r="A4438" s="10">
        <v>45782</v>
      </c>
      <c r="B4438" s="9" t="s">
        <v>21</v>
      </c>
      <c r="C4438" s="11">
        <v>4080.53</v>
      </c>
      <c r="D4438" s="9">
        <v>43</v>
      </c>
      <c r="E4438" s="12" t="s">
        <v>502</v>
      </c>
      <c r="F4438" s="9">
        <v>0</v>
      </c>
      <c r="G4438" s="9">
        <v>9</v>
      </c>
      <c r="H4438" s="13">
        <v>0.28760000000000002</v>
      </c>
      <c r="I4438" s="9" t="s">
        <v>11</v>
      </c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</row>
    <row r="4439" spans="1:27" ht="12.75">
      <c r="A4439" s="10">
        <v>45782</v>
      </c>
      <c r="B4439" s="9" t="s">
        <v>45</v>
      </c>
      <c r="C4439" s="11">
        <v>2375.96</v>
      </c>
      <c r="D4439" s="9">
        <v>24</v>
      </c>
      <c r="E4439" s="12" t="s">
        <v>1349</v>
      </c>
      <c r="F4439" s="9">
        <v>0</v>
      </c>
      <c r="G4439" s="9">
        <v>8</v>
      </c>
      <c r="H4439" s="13">
        <v>0.28999999999999998</v>
      </c>
      <c r="I4439" s="9" t="s">
        <v>11</v>
      </c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</row>
    <row r="4440" spans="1:27" ht="12.75">
      <c r="A4440" s="10">
        <v>45782</v>
      </c>
      <c r="B4440" s="9" t="s">
        <v>43</v>
      </c>
      <c r="C4440" s="11">
        <v>3264.66</v>
      </c>
      <c r="D4440" s="9">
        <v>34</v>
      </c>
      <c r="E4440" s="12" t="s">
        <v>1359</v>
      </c>
      <c r="F4440" s="9">
        <v>0</v>
      </c>
      <c r="G4440" s="9">
        <v>10.66</v>
      </c>
      <c r="H4440" s="13">
        <v>0.33</v>
      </c>
      <c r="I4440" s="9" t="s">
        <v>11</v>
      </c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</row>
    <row r="4441" spans="1:27" ht="12.75">
      <c r="A4441" s="10">
        <v>45782</v>
      </c>
      <c r="B4441" s="9" t="s">
        <v>289</v>
      </c>
      <c r="C4441" s="11">
        <v>2249.6799999999998</v>
      </c>
      <c r="D4441" s="9">
        <v>24</v>
      </c>
      <c r="E4441" s="12" t="s">
        <v>65</v>
      </c>
      <c r="F4441" s="9">
        <v>2</v>
      </c>
      <c r="G4441" s="9">
        <v>7</v>
      </c>
      <c r="H4441" s="13"/>
      <c r="I4441" s="9" t="s">
        <v>11</v>
      </c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</row>
    <row r="4442" spans="1:27" ht="12.75">
      <c r="A4442" s="10">
        <v>45783</v>
      </c>
      <c r="B4442" s="9" t="s">
        <v>19</v>
      </c>
      <c r="C4442" s="11">
        <v>3231</v>
      </c>
      <c r="D4442" s="9">
        <v>43</v>
      </c>
      <c r="E4442" s="12" t="s">
        <v>572</v>
      </c>
      <c r="F4442" s="9">
        <v>0</v>
      </c>
      <c r="G4442" s="9">
        <v>6.75</v>
      </c>
      <c r="H4442" s="13">
        <v>0.2442</v>
      </c>
      <c r="I4442" s="9" t="s">
        <v>16</v>
      </c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</row>
    <row r="4443" spans="1:27" ht="12.75">
      <c r="A4443" s="10">
        <v>45783</v>
      </c>
      <c r="B4443" s="9" t="s">
        <v>289</v>
      </c>
      <c r="C4443" s="11">
        <v>4082.46</v>
      </c>
      <c r="D4443" s="9">
        <v>37</v>
      </c>
      <c r="E4443" s="12" t="s">
        <v>65</v>
      </c>
      <c r="F4443" s="9">
        <v>2</v>
      </c>
      <c r="G4443" s="9">
        <v>7</v>
      </c>
      <c r="H4443" s="13">
        <v>0.25990000000000002</v>
      </c>
      <c r="I4443" s="9" t="s">
        <v>11</v>
      </c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</row>
    <row r="4444" spans="1:27" ht="12.75">
      <c r="A4444" s="10">
        <v>45783</v>
      </c>
      <c r="B4444" s="9" t="s">
        <v>21</v>
      </c>
      <c r="C4444" s="11">
        <v>6415.13</v>
      </c>
      <c r="D4444" s="9">
        <v>64</v>
      </c>
      <c r="E4444" s="12" t="s">
        <v>135</v>
      </c>
      <c r="F4444" s="9">
        <v>6</v>
      </c>
      <c r="G4444" s="9">
        <v>12</v>
      </c>
      <c r="H4444" s="13">
        <v>0.3019</v>
      </c>
      <c r="I4444" s="9" t="s">
        <v>11</v>
      </c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</row>
    <row r="4445" spans="1:27" ht="12.75">
      <c r="A4445" s="10">
        <v>45783</v>
      </c>
      <c r="B4445" s="9" t="s">
        <v>12</v>
      </c>
      <c r="C4445" s="11">
        <v>4350.9799999999996</v>
      </c>
      <c r="D4445" s="9">
        <v>38</v>
      </c>
      <c r="E4445" s="12" t="s">
        <v>1360</v>
      </c>
      <c r="F4445" s="9">
        <v>8</v>
      </c>
      <c r="G4445" s="9">
        <v>10</v>
      </c>
      <c r="H4445" s="13">
        <v>0.30370000000000003</v>
      </c>
      <c r="I4445" s="9" t="s">
        <v>11</v>
      </c>
      <c r="J4445" s="10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</row>
    <row r="4446" spans="1:27" ht="12.75">
      <c r="A4446" s="10">
        <v>45783</v>
      </c>
      <c r="B4446" s="9" t="s">
        <v>9</v>
      </c>
      <c r="C4446" s="11">
        <v>3764</v>
      </c>
      <c r="D4446" s="9">
        <v>37</v>
      </c>
      <c r="E4446" s="12" t="s">
        <v>813</v>
      </c>
      <c r="F4446" s="9">
        <v>0</v>
      </c>
      <c r="G4446" s="9">
        <v>7.67</v>
      </c>
      <c r="H4446" s="13">
        <v>0.31340000000000001</v>
      </c>
      <c r="I4446" s="9" t="s">
        <v>11</v>
      </c>
      <c r="J4446" s="10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</row>
    <row r="4447" spans="1:27" ht="12.75">
      <c r="A4447" s="10">
        <v>45783</v>
      </c>
      <c r="B4447" s="9" t="s">
        <v>286</v>
      </c>
      <c r="C4447" s="11">
        <v>3918.55</v>
      </c>
      <c r="D4447" s="9">
        <v>46</v>
      </c>
      <c r="E4447" s="12" t="s">
        <v>1329</v>
      </c>
      <c r="F4447" s="9">
        <v>2</v>
      </c>
      <c r="G4447" s="9">
        <v>10</v>
      </c>
      <c r="H4447" s="13">
        <v>0.31690000000000002</v>
      </c>
      <c r="I4447" s="9" t="s">
        <v>11</v>
      </c>
      <c r="J4447" s="10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</row>
    <row r="4448" spans="1:27" ht="12.75">
      <c r="A4448" s="10">
        <v>45783</v>
      </c>
      <c r="B4448" s="9" t="s">
        <v>14</v>
      </c>
      <c r="C4448" s="11">
        <v>4441.8</v>
      </c>
      <c r="D4448" s="9">
        <v>51</v>
      </c>
      <c r="E4448" s="12" t="s">
        <v>1246</v>
      </c>
      <c r="F4448" s="9">
        <v>1</v>
      </c>
      <c r="G4448" s="9">
        <v>14.66</v>
      </c>
      <c r="H4448" s="13">
        <v>0.32129999999999997</v>
      </c>
      <c r="I4448" s="9" t="s">
        <v>16</v>
      </c>
      <c r="J4448" s="10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</row>
    <row r="4449" spans="1:27" ht="12.75">
      <c r="A4449" s="10">
        <v>45783</v>
      </c>
      <c r="B4449" s="9" t="s">
        <v>45</v>
      </c>
      <c r="C4449" s="11">
        <v>2958.56</v>
      </c>
      <c r="D4449" s="9">
        <v>34</v>
      </c>
      <c r="E4449" s="12" t="s">
        <v>628</v>
      </c>
      <c r="F4449" s="9">
        <v>1</v>
      </c>
      <c r="G4449" s="9">
        <v>6.5</v>
      </c>
      <c r="H4449" s="13">
        <v>0.32840000000000003</v>
      </c>
      <c r="I4449" s="9" t="s">
        <v>11</v>
      </c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</row>
    <row r="4450" spans="1:27" ht="12.75">
      <c r="A4450" s="10">
        <v>45783</v>
      </c>
      <c r="B4450" s="9" t="s">
        <v>17</v>
      </c>
      <c r="C4450" s="11">
        <v>6197.28</v>
      </c>
      <c r="D4450" s="9">
        <v>62</v>
      </c>
      <c r="E4450" s="12" t="s">
        <v>1333</v>
      </c>
      <c r="F4450" s="9">
        <v>6</v>
      </c>
      <c r="G4450" s="9">
        <v>9.66</v>
      </c>
      <c r="H4450" s="13">
        <v>0.33850000000000002</v>
      </c>
      <c r="I4450" s="9" t="s">
        <v>16</v>
      </c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</row>
    <row r="4451" spans="1:27" ht="12.75">
      <c r="A4451" s="10">
        <v>45783</v>
      </c>
      <c r="B4451" s="9" t="s">
        <v>43</v>
      </c>
      <c r="C4451" s="11">
        <v>5338.96</v>
      </c>
      <c r="D4451" s="9">
        <v>53</v>
      </c>
      <c r="E4451" s="12" t="s">
        <v>597</v>
      </c>
      <c r="F4451" s="9">
        <v>1</v>
      </c>
      <c r="G4451" s="9">
        <v>10.25</v>
      </c>
      <c r="H4451" s="13">
        <v>0.35930000000000001</v>
      </c>
      <c r="I4451" s="9" t="s">
        <v>11</v>
      </c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</row>
    <row r="4452" spans="1:27" ht="12.75">
      <c r="A4452" s="10">
        <v>45784</v>
      </c>
      <c r="B4452" s="9" t="s">
        <v>286</v>
      </c>
      <c r="C4452" s="11">
        <v>1953.98</v>
      </c>
      <c r="D4452" s="9">
        <v>22</v>
      </c>
      <c r="E4452" s="12" t="s">
        <v>737</v>
      </c>
      <c r="F4452" s="9">
        <v>1</v>
      </c>
      <c r="G4452" s="9">
        <v>5</v>
      </c>
      <c r="H4452" s="13">
        <v>0.25819999999999999</v>
      </c>
      <c r="I4452" s="9" t="s">
        <v>11</v>
      </c>
      <c r="J4452" s="10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</row>
    <row r="4453" spans="1:27" ht="12.75">
      <c r="A4453" s="10">
        <v>45784</v>
      </c>
      <c r="B4453" s="9" t="s">
        <v>17</v>
      </c>
      <c r="C4453" s="11">
        <v>5290.21</v>
      </c>
      <c r="D4453" s="9">
        <v>59</v>
      </c>
      <c r="E4453" s="12" t="s">
        <v>530</v>
      </c>
      <c r="F4453" s="9">
        <v>6</v>
      </c>
      <c r="G4453" s="9">
        <v>8</v>
      </c>
      <c r="H4453" s="13">
        <v>0.26600000000000001</v>
      </c>
      <c r="I4453" s="9" t="s">
        <v>16</v>
      </c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</row>
    <row r="4454" spans="1:27" ht="12.75">
      <c r="A4454" s="10">
        <v>45784</v>
      </c>
      <c r="B4454" s="9" t="s">
        <v>12</v>
      </c>
      <c r="C4454" s="11">
        <v>3196.27</v>
      </c>
      <c r="D4454" s="9">
        <v>33</v>
      </c>
      <c r="E4454" s="12" t="s">
        <v>928</v>
      </c>
      <c r="F4454" s="9">
        <v>1</v>
      </c>
      <c r="G4454" s="9">
        <v>8</v>
      </c>
      <c r="H4454" s="13">
        <v>0.26950000000000002</v>
      </c>
      <c r="I4454" s="9" t="s">
        <v>11</v>
      </c>
      <c r="J4454" s="10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</row>
    <row r="4455" spans="1:27" ht="12.75">
      <c r="A4455" s="10">
        <v>45784</v>
      </c>
      <c r="B4455" s="9" t="s">
        <v>289</v>
      </c>
      <c r="C4455" s="11">
        <v>4982.8500000000004</v>
      </c>
      <c r="D4455" s="9">
        <v>1</v>
      </c>
      <c r="E4455" s="12" t="s">
        <v>1361</v>
      </c>
      <c r="F4455" s="9">
        <v>0</v>
      </c>
      <c r="G4455" s="9">
        <v>12</v>
      </c>
      <c r="H4455" s="13">
        <v>0.28999999999999998</v>
      </c>
      <c r="I4455" s="9" t="s">
        <v>11</v>
      </c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</row>
    <row r="4456" spans="1:27" ht="12.75">
      <c r="A4456" s="10">
        <v>45784</v>
      </c>
      <c r="B4456" s="9" t="s">
        <v>14</v>
      </c>
      <c r="C4456" s="11">
        <v>3267.76</v>
      </c>
      <c r="D4456" s="9">
        <v>41</v>
      </c>
      <c r="E4456" s="12" t="s">
        <v>1362</v>
      </c>
      <c r="F4456" s="9">
        <v>0</v>
      </c>
      <c r="G4456" s="9">
        <v>8.33</v>
      </c>
      <c r="H4456" s="13">
        <v>0.29120000000000001</v>
      </c>
      <c r="I4456" s="9" t="s">
        <v>16</v>
      </c>
      <c r="J4456" s="10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</row>
    <row r="4457" spans="1:27" ht="12.75">
      <c r="A4457" s="10">
        <v>45784</v>
      </c>
      <c r="B4457" s="9" t="s">
        <v>21</v>
      </c>
      <c r="C4457" s="11">
        <v>5939.27</v>
      </c>
      <c r="D4457" s="9">
        <v>62</v>
      </c>
      <c r="E4457" s="12" t="s">
        <v>1241</v>
      </c>
      <c r="F4457" s="9">
        <v>3</v>
      </c>
      <c r="G4457" s="9">
        <v>11</v>
      </c>
      <c r="H4457" s="13">
        <v>0.29199999999999998</v>
      </c>
      <c r="I4457" s="9" t="s">
        <v>11</v>
      </c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</row>
    <row r="4458" spans="1:27" ht="12.75">
      <c r="A4458" s="10">
        <v>45784</v>
      </c>
      <c r="B4458" s="9" t="s">
        <v>45</v>
      </c>
      <c r="C4458" s="11">
        <v>3732.98</v>
      </c>
      <c r="D4458" s="9">
        <v>45</v>
      </c>
      <c r="E4458" s="12" t="s">
        <v>628</v>
      </c>
      <c r="F4458" s="9">
        <v>0</v>
      </c>
      <c r="G4458" s="9">
        <v>12</v>
      </c>
      <c r="H4458" s="13">
        <v>0.29299999999999998</v>
      </c>
      <c r="I4458" s="9" t="s">
        <v>11</v>
      </c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</row>
    <row r="4459" spans="1:27" ht="12.75">
      <c r="A4459" s="10">
        <v>45784</v>
      </c>
      <c r="B4459" s="9" t="s">
        <v>19</v>
      </c>
      <c r="C4459" s="11">
        <v>5038.8</v>
      </c>
      <c r="D4459" s="9">
        <v>59</v>
      </c>
      <c r="E4459" s="12" t="s">
        <v>557</v>
      </c>
      <c r="F4459" s="9">
        <v>0</v>
      </c>
      <c r="G4459" s="9">
        <v>7</v>
      </c>
      <c r="H4459" s="13">
        <v>0.30930000000000002</v>
      </c>
      <c r="I4459" s="9" t="s">
        <v>16</v>
      </c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</row>
    <row r="4460" spans="1:27" ht="12.75">
      <c r="A4460" s="10">
        <v>45784</v>
      </c>
      <c r="B4460" s="9" t="s">
        <v>43</v>
      </c>
      <c r="C4460" s="11">
        <v>3544.09</v>
      </c>
      <c r="D4460" s="9">
        <v>40</v>
      </c>
      <c r="E4460" s="12" t="s">
        <v>1363</v>
      </c>
      <c r="F4460" s="9">
        <v>0</v>
      </c>
      <c r="G4460" s="9">
        <v>13.3</v>
      </c>
      <c r="H4460" s="13">
        <v>0.32</v>
      </c>
      <c r="I4460" s="9" t="s">
        <v>11</v>
      </c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</row>
    <row r="4461" spans="1:27" ht="12.75">
      <c r="A4461" s="10">
        <v>45784</v>
      </c>
      <c r="B4461" s="9" t="s">
        <v>9</v>
      </c>
      <c r="C4461" s="11">
        <v>2167.7800000000002</v>
      </c>
      <c r="D4461" s="9">
        <v>24</v>
      </c>
      <c r="E4461" s="12" t="s">
        <v>46</v>
      </c>
      <c r="F4461" s="9">
        <v>0</v>
      </c>
      <c r="G4461" s="9">
        <v>5</v>
      </c>
      <c r="H4461" s="13">
        <v>0.32450000000000001</v>
      </c>
      <c r="I4461" s="9" t="s">
        <v>11</v>
      </c>
      <c r="J4461" s="10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</row>
    <row r="4462" spans="1:27" ht="12.75">
      <c r="A4462" s="10">
        <v>45785</v>
      </c>
      <c r="B4462" s="9" t="s">
        <v>286</v>
      </c>
      <c r="C4462" s="11">
        <v>2115.59</v>
      </c>
      <c r="D4462" s="9">
        <v>23</v>
      </c>
      <c r="E4462" s="12" t="s">
        <v>954</v>
      </c>
      <c r="F4462" s="9">
        <v>0</v>
      </c>
      <c r="G4462" s="9">
        <v>5</v>
      </c>
      <c r="H4462" s="13">
        <v>0.24360000000000001</v>
      </c>
      <c r="I4462" s="9" t="s">
        <v>11</v>
      </c>
      <c r="J4462" s="10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</row>
    <row r="4463" spans="1:27" ht="12.75">
      <c r="A4463" s="10">
        <v>45785</v>
      </c>
      <c r="B4463" s="9" t="s">
        <v>14</v>
      </c>
      <c r="C4463" s="11">
        <v>4088.34</v>
      </c>
      <c r="D4463" s="9">
        <v>49</v>
      </c>
      <c r="E4463" s="12" t="s">
        <v>943</v>
      </c>
      <c r="F4463" s="9">
        <v>0</v>
      </c>
      <c r="G4463" s="9">
        <v>10.25</v>
      </c>
      <c r="H4463" s="13">
        <v>0.25700000000000001</v>
      </c>
      <c r="I4463" s="9" t="s">
        <v>16</v>
      </c>
      <c r="J4463" s="10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</row>
    <row r="4464" spans="1:27" ht="12.75">
      <c r="A4464" s="10">
        <v>45785</v>
      </c>
      <c r="B4464" s="9" t="s">
        <v>17</v>
      </c>
      <c r="C4464" s="11">
        <v>5076.6000000000004</v>
      </c>
      <c r="D4464" s="9">
        <v>54</v>
      </c>
      <c r="E4464" s="12" t="s">
        <v>1081</v>
      </c>
      <c r="F4464" s="9">
        <v>8</v>
      </c>
      <c r="G4464" s="9">
        <v>8.4</v>
      </c>
      <c r="H4464" s="13">
        <v>0.27089999999999997</v>
      </c>
      <c r="I4464" s="9" t="s">
        <v>16</v>
      </c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</row>
    <row r="4465" spans="1:27" ht="12.75">
      <c r="A4465" s="10">
        <v>45785</v>
      </c>
      <c r="B4465" s="9" t="s">
        <v>9</v>
      </c>
      <c r="C4465" s="11">
        <v>6074.69</v>
      </c>
      <c r="D4465" s="9">
        <v>49</v>
      </c>
      <c r="E4465" s="12" t="s">
        <v>628</v>
      </c>
      <c r="F4465" s="9">
        <v>1</v>
      </c>
      <c r="G4465" s="9">
        <v>13.2</v>
      </c>
      <c r="H4465" s="13">
        <v>0.27179999999999999</v>
      </c>
      <c r="I4465" s="9" t="s">
        <v>11</v>
      </c>
      <c r="J4465" s="10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</row>
    <row r="4466" spans="1:27" ht="12.75">
      <c r="A4466" s="10">
        <v>45785</v>
      </c>
      <c r="B4466" s="9" t="s">
        <v>21</v>
      </c>
      <c r="C4466" s="11">
        <v>6067.99</v>
      </c>
      <c r="D4466" s="9">
        <v>61</v>
      </c>
      <c r="E4466" s="12" t="s">
        <v>625</v>
      </c>
      <c r="F4466" s="9">
        <v>4</v>
      </c>
      <c r="G4466" s="9">
        <v>11.2</v>
      </c>
      <c r="H4466" s="13">
        <v>0.27860000000000001</v>
      </c>
      <c r="I4466" s="9" t="s">
        <v>11</v>
      </c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</row>
    <row r="4467" spans="1:27" ht="12.75">
      <c r="A4467" s="10">
        <v>45785</v>
      </c>
      <c r="B4467" s="9" t="s">
        <v>45</v>
      </c>
      <c r="C4467" s="11">
        <v>3529.98</v>
      </c>
      <c r="D4467" s="9">
        <v>34</v>
      </c>
      <c r="E4467" s="12" t="s">
        <v>888</v>
      </c>
      <c r="F4467" s="9">
        <v>0</v>
      </c>
      <c r="G4467" s="9">
        <v>7</v>
      </c>
      <c r="H4467" s="13">
        <v>0.28160000000000002</v>
      </c>
      <c r="I4467" s="9" t="s">
        <v>11</v>
      </c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</row>
    <row r="4468" spans="1:27" ht="12.75">
      <c r="A4468" s="10">
        <v>45785</v>
      </c>
      <c r="B4468" s="9" t="s">
        <v>19</v>
      </c>
      <c r="C4468" s="11">
        <v>3912.86</v>
      </c>
      <c r="D4468" s="9">
        <v>38</v>
      </c>
      <c r="E4468" s="12" t="s">
        <v>1364</v>
      </c>
      <c r="F4468" s="9">
        <v>0</v>
      </c>
      <c r="G4468" s="9">
        <v>8</v>
      </c>
      <c r="H4468" s="13">
        <v>0.29499999999999998</v>
      </c>
      <c r="I4468" s="9" t="s">
        <v>16</v>
      </c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</row>
    <row r="4469" spans="1:27" ht="12.75">
      <c r="A4469" s="10">
        <v>45785</v>
      </c>
      <c r="B4469" s="9" t="s">
        <v>289</v>
      </c>
      <c r="C4469" s="11">
        <v>2579.41</v>
      </c>
      <c r="D4469" s="9">
        <v>27</v>
      </c>
      <c r="E4469" s="12" t="s">
        <v>1365</v>
      </c>
      <c r="F4469" s="9">
        <v>0</v>
      </c>
      <c r="G4469" s="9">
        <v>7</v>
      </c>
      <c r="H4469" s="13">
        <v>0.29659999999999997</v>
      </c>
      <c r="I4469" s="9" t="s">
        <v>11</v>
      </c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</row>
    <row r="4470" spans="1:27" ht="12.75">
      <c r="A4470" s="10">
        <v>45785</v>
      </c>
      <c r="B4470" s="9" t="s">
        <v>12</v>
      </c>
      <c r="C4470" s="11">
        <v>4367.54</v>
      </c>
      <c r="D4470" s="9">
        <v>43</v>
      </c>
      <c r="E4470" s="12" t="s">
        <v>1039</v>
      </c>
      <c r="F4470" s="9">
        <v>0</v>
      </c>
      <c r="G4470" s="9">
        <v>10</v>
      </c>
      <c r="H4470" s="13">
        <v>0.32419999999999999</v>
      </c>
      <c r="I4470" s="9" t="s">
        <v>11</v>
      </c>
      <c r="J4470" s="10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</row>
    <row r="4471" spans="1:27" ht="12.75">
      <c r="A4471" s="10">
        <v>45785</v>
      </c>
      <c r="B4471" s="9" t="s">
        <v>43</v>
      </c>
      <c r="C4471" s="11">
        <v>2763.96</v>
      </c>
      <c r="D4471" s="9">
        <v>30</v>
      </c>
      <c r="E4471" s="12" t="s">
        <v>727</v>
      </c>
      <c r="F4471" s="9">
        <v>0</v>
      </c>
      <c r="G4471" s="9">
        <v>5</v>
      </c>
      <c r="H4471" s="13">
        <v>0.3402</v>
      </c>
      <c r="I4471" s="9" t="s">
        <v>11</v>
      </c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</row>
    <row r="4472" spans="1:27" ht="12.75">
      <c r="A4472" s="10">
        <v>45786</v>
      </c>
      <c r="B4472" s="9" t="s">
        <v>19</v>
      </c>
      <c r="C4472" s="11">
        <v>9001.7000000000007</v>
      </c>
      <c r="D4472" s="9">
        <v>96</v>
      </c>
      <c r="E4472" s="12" t="s">
        <v>784</v>
      </c>
      <c r="F4472" s="9">
        <v>0</v>
      </c>
      <c r="G4472" s="9">
        <v>8</v>
      </c>
      <c r="H4472" s="13">
        <v>0.2732</v>
      </c>
      <c r="I4472" s="9" t="s">
        <v>16</v>
      </c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</row>
    <row r="4473" spans="1:27" ht="12.75">
      <c r="A4473" s="10">
        <v>45786</v>
      </c>
      <c r="B4473" s="9" t="s">
        <v>21</v>
      </c>
      <c r="C4473" s="11">
        <v>13317.65</v>
      </c>
      <c r="D4473" s="9">
        <v>120</v>
      </c>
      <c r="E4473" s="12" t="s">
        <v>131</v>
      </c>
      <c r="F4473" s="9">
        <v>27</v>
      </c>
      <c r="G4473" s="9">
        <v>14.25</v>
      </c>
      <c r="H4473" s="13">
        <v>0.27839999999999998</v>
      </c>
      <c r="I4473" s="9" t="s">
        <v>11</v>
      </c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</row>
    <row r="4474" spans="1:27" ht="12.75">
      <c r="A4474" s="10">
        <v>45786</v>
      </c>
      <c r="B4474" s="9" t="s">
        <v>9</v>
      </c>
      <c r="C4474" s="11">
        <v>5282.68</v>
      </c>
      <c r="D4474" s="9">
        <v>59</v>
      </c>
      <c r="E4474" s="12" t="s">
        <v>593</v>
      </c>
      <c r="F4474" s="9">
        <v>3</v>
      </c>
      <c r="G4474" s="9">
        <v>8.1999999999999993</v>
      </c>
      <c r="H4474" s="13">
        <v>0.27879999999999999</v>
      </c>
      <c r="I4474" s="9" t="s">
        <v>11</v>
      </c>
      <c r="J4474" s="10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</row>
    <row r="4475" spans="1:27" ht="12.75">
      <c r="A4475" s="10">
        <v>45786</v>
      </c>
      <c r="B4475" s="9" t="s">
        <v>286</v>
      </c>
      <c r="C4475" s="11">
        <v>5926.77</v>
      </c>
      <c r="D4475" s="9">
        <v>59</v>
      </c>
      <c r="E4475" s="12" t="s">
        <v>923</v>
      </c>
      <c r="F4475" s="9">
        <v>2</v>
      </c>
      <c r="G4475" s="9">
        <v>10</v>
      </c>
      <c r="H4475" s="13">
        <v>0.28120000000000001</v>
      </c>
      <c r="I4475" s="9" t="s">
        <v>11</v>
      </c>
      <c r="J4475" s="10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</row>
    <row r="4476" spans="1:27" ht="12.75">
      <c r="A4476" s="10">
        <v>45786</v>
      </c>
      <c r="B4476" s="9" t="s">
        <v>14</v>
      </c>
      <c r="C4476" s="11">
        <v>8294.51</v>
      </c>
      <c r="D4476" s="9">
        <v>90</v>
      </c>
      <c r="E4476" s="12" t="s">
        <v>185</v>
      </c>
      <c r="F4476" s="9">
        <v>7</v>
      </c>
      <c r="G4476" s="9">
        <v>12</v>
      </c>
      <c r="H4476" s="13">
        <v>0.2833</v>
      </c>
      <c r="I4476" s="9" t="s">
        <v>16</v>
      </c>
      <c r="J4476" s="10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</row>
    <row r="4477" spans="1:27" ht="12.75">
      <c r="A4477" s="10">
        <v>45786</v>
      </c>
      <c r="B4477" s="9" t="s">
        <v>17</v>
      </c>
      <c r="C4477" s="11">
        <v>11151.92</v>
      </c>
      <c r="D4477" s="9">
        <v>127</v>
      </c>
      <c r="E4477" s="12" t="s">
        <v>1366</v>
      </c>
      <c r="F4477" s="9">
        <v>4</v>
      </c>
      <c r="G4477" s="9">
        <v>12.87</v>
      </c>
      <c r="H4477" s="13">
        <v>0.28339999999999999</v>
      </c>
      <c r="I4477" s="9" t="s">
        <v>16</v>
      </c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</row>
    <row r="4478" spans="1:27" ht="12.75">
      <c r="A4478" s="10">
        <v>45786</v>
      </c>
      <c r="B4478" s="9" t="s">
        <v>12</v>
      </c>
      <c r="C4478" s="11">
        <v>8718.1</v>
      </c>
      <c r="D4478" s="9">
        <v>80</v>
      </c>
      <c r="E4478" s="12" t="s">
        <v>850</v>
      </c>
      <c r="F4478" s="9">
        <v>2</v>
      </c>
      <c r="G4478" s="9">
        <v>13</v>
      </c>
      <c r="H4478" s="13">
        <v>0.28470000000000001</v>
      </c>
      <c r="I4478" s="9" t="s">
        <v>11</v>
      </c>
      <c r="J4478" s="10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</row>
    <row r="4479" spans="1:27" ht="12.75">
      <c r="A4479" s="10">
        <v>45786</v>
      </c>
      <c r="B4479" s="9" t="s">
        <v>43</v>
      </c>
      <c r="C4479" s="11">
        <v>9472.9500000000007</v>
      </c>
      <c r="D4479" s="9">
        <v>102</v>
      </c>
      <c r="E4479" s="12" t="s">
        <v>139</v>
      </c>
      <c r="F4479" s="9">
        <v>4</v>
      </c>
      <c r="G4479" s="9">
        <v>11.28</v>
      </c>
      <c r="H4479" s="13">
        <v>0.2954</v>
      </c>
      <c r="I4479" s="9" t="s">
        <v>11</v>
      </c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</row>
    <row r="4480" spans="1:27" ht="12.75">
      <c r="A4480" s="10">
        <v>45786</v>
      </c>
      <c r="B4480" s="9" t="s">
        <v>45</v>
      </c>
      <c r="C4480" s="11">
        <v>9471.4500000000007</v>
      </c>
      <c r="D4480" s="9">
        <v>108</v>
      </c>
      <c r="E4480" s="12" t="s">
        <v>949</v>
      </c>
      <c r="F4480" s="9">
        <v>0</v>
      </c>
      <c r="G4480" s="9">
        <v>13.3</v>
      </c>
      <c r="H4480" s="13">
        <v>0.30759999999999998</v>
      </c>
      <c r="I4480" s="9" t="s">
        <v>11</v>
      </c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</row>
    <row r="4481" spans="1:27" ht="12.75">
      <c r="A4481" s="10">
        <v>45786</v>
      </c>
      <c r="B4481" s="9" t="s">
        <v>289</v>
      </c>
      <c r="C4481" s="11">
        <v>6804.94</v>
      </c>
      <c r="D4481" s="9">
        <v>68</v>
      </c>
      <c r="E4481" s="12" t="s">
        <v>428</v>
      </c>
      <c r="F4481" s="9">
        <v>16</v>
      </c>
      <c r="G4481" s="9">
        <v>9.33</v>
      </c>
      <c r="H4481" s="13"/>
      <c r="I4481" s="9" t="s">
        <v>11</v>
      </c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</row>
    <row r="4482" spans="1:27" ht="12.75">
      <c r="A4482" s="10">
        <v>45787</v>
      </c>
      <c r="B4482" s="9" t="s">
        <v>286</v>
      </c>
      <c r="C4482" s="11">
        <v>5481.62</v>
      </c>
      <c r="D4482" s="9">
        <v>57</v>
      </c>
      <c r="E4482" s="12" t="s">
        <v>1367</v>
      </c>
      <c r="F4482" s="9">
        <v>22</v>
      </c>
      <c r="G4482" s="9">
        <v>15.33</v>
      </c>
      <c r="H4482" s="13">
        <v>0.25509999999999999</v>
      </c>
      <c r="I4482" s="9" t="s">
        <v>11</v>
      </c>
      <c r="J4482" s="10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</row>
    <row r="4483" spans="1:27" ht="12.75">
      <c r="A4483" s="10">
        <v>45787</v>
      </c>
      <c r="B4483" s="9" t="s">
        <v>19</v>
      </c>
      <c r="C4483" s="11">
        <v>10180.780000000001</v>
      </c>
      <c r="D4483" s="9">
        <v>107</v>
      </c>
      <c r="E4483" s="12" t="s">
        <v>1368</v>
      </c>
      <c r="F4483" s="9">
        <v>30</v>
      </c>
      <c r="G4483" s="9">
        <v>8</v>
      </c>
      <c r="H4483" s="13">
        <v>0.25740000000000002</v>
      </c>
      <c r="I4483" s="9" t="s">
        <v>16</v>
      </c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</row>
    <row r="4484" spans="1:27" ht="12.75">
      <c r="A4484" s="10">
        <v>45787</v>
      </c>
      <c r="B4484" s="9" t="s">
        <v>9</v>
      </c>
      <c r="C4484" s="11">
        <v>9495.35</v>
      </c>
      <c r="D4484" s="9">
        <v>85</v>
      </c>
      <c r="E4484" s="12" t="s">
        <v>1369</v>
      </c>
      <c r="F4484" s="9">
        <v>9</v>
      </c>
      <c r="G4484" s="9">
        <v>12.4</v>
      </c>
      <c r="H4484" s="13">
        <v>0.2656</v>
      </c>
      <c r="I4484" s="9" t="s">
        <v>11</v>
      </c>
      <c r="J4484" s="10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</row>
    <row r="4485" spans="1:27" ht="12.75">
      <c r="A4485" s="10">
        <v>45787</v>
      </c>
      <c r="B4485" s="9" t="s">
        <v>289</v>
      </c>
      <c r="C4485" s="11">
        <v>9652.3799999999992</v>
      </c>
      <c r="D4485" s="9">
        <v>89</v>
      </c>
      <c r="E4485" s="12" t="s">
        <v>1370</v>
      </c>
      <c r="F4485" s="9">
        <v>4</v>
      </c>
      <c r="G4485" s="9">
        <v>10</v>
      </c>
      <c r="H4485" s="13">
        <v>0.26960000000000001</v>
      </c>
      <c r="I4485" s="9" t="s">
        <v>11</v>
      </c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</row>
    <row r="4486" spans="1:27" ht="12.75">
      <c r="A4486" s="10">
        <v>45787</v>
      </c>
      <c r="B4486" s="9" t="s">
        <v>12</v>
      </c>
      <c r="C4486" s="11">
        <v>8007.6</v>
      </c>
      <c r="D4486" s="9">
        <v>88</v>
      </c>
      <c r="E4486" s="12" t="s">
        <v>1371</v>
      </c>
      <c r="F4486" s="9">
        <v>20</v>
      </c>
      <c r="G4486" s="9">
        <v>17.75</v>
      </c>
      <c r="H4486" s="13">
        <v>0.27300000000000002</v>
      </c>
      <c r="I4486" s="9" t="s">
        <v>11</v>
      </c>
      <c r="J4486" s="10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</row>
    <row r="4487" spans="1:27" ht="12.75">
      <c r="A4487" s="10">
        <v>45787</v>
      </c>
      <c r="B4487" s="9" t="s">
        <v>21</v>
      </c>
      <c r="C4487" s="11">
        <v>13357.59</v>
      </c>
      <c r="D4487" s="9">
        <v>119</v>
      </c>
      <c r="E4487" s="12" t="s">
        <v>441</v>
      </c>
      <c r="F4487" s="9">
        <v>22</v>
      </c>
      <c r="G4487" s="9">
        <v>14.88</v>
      </c>
      <c r="H4487" s="13">
        <v>0.28189999999999998</v>
      </c>
      <c r="I4487" s="9" t="s">
        <v>11</v>
      </c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</row>
    <row r="4488" spans="1:27" ht="12.75">
      <c r="A4488" s="10">
        <v>45787</v>
      </c>
      <c r="B4488" s="9" t="s">
        <v>17</v>
      </c>
      <c r="C4488" s="11">
        <v>9978.7199999999993</v>
      </c>
      <c r="D4488" s="9">
        <v>100</v>
      </c>
      <c r="E4488" s="12" t="s">
        <v>344</v>
      </c>
      <c r="F4488" s="9">
        <v>10</v>
      </c>
      <c r="G4488" s="9">
        <v>10.75</v>
      </c>
      <c r="H4488" s="13">
        <v>0.28770000000000001</v>
      </c>
      <c r="I4488" s="9" t="s">
        <v>16</v>
      </c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</row>
    <row r="4489" spans="1:27" ht="12.75">
      <c r="A4489" s="10">
        <v>45787</v>
      </c>
      <c r="B4489" s="9" t="s">
        <v>14</v>
      </c>
      <c r="C4489" s="11">
        <v>6126</v>
      </c>
      <c r="D4489" s="9">
        <v>77</v>
      </c>
      <c r="E4489" s="12" t="s">
        <v>446</v>
      </c>
      <c r="F4489" s="9">
        <v>0</v>
      </c>
      <c r="G4489" s="9">
        <v>11</v>
      </c>
      <c r="H4489" s="13">
        <v>0.29409999999999997</v>
      </c>
      <c r="I4489" s="9" t="s">
        <v>16</v>
      </c>
      <c r="J4489" s="10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</row>
    <row r="4490" spans="1:27" ht="12.75">
      <c r="A4490" s="10">
        <v>45787</v>
      </c>
      <c r="B4490" s="9" t="s">
        <v>45</v>
      </c>
      <c r="C4490" s="11">
        <v>9966.32</v>
      </c>
      <c r="D4490" s="9">
        <v>101</v>
      </c>
      <c r="E4490" s="12" t="s">
        <v>1372</v>
      </c>
      <c r="F4490" s="9">
        <v>53</v>
      </c>
      <c r="G4490" s="9">
        <v>21.5</v>
      </c>
      <c r="H4490" s="13">
        <v>0.30620000000000003</v>
      </c>
      <c r="I4490" s="9" t="s">
        <v>11</v>
      </c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</row>
    <row r="4491" spans="1:27" ht="12.75">
      <c r="A4491" s="10">
        <v>45787</v>
      </c>
      <c r="B4491" s="9" t="s">
        <v>43</v>
      </c>
      <c r="C4491" s="11">
        <v>11507.12</v>
      </c>
      <c r="D4491" s="9">
        <v>88</v>
      </c>
      <c r="E4491" s="12" t="s">
        <v>775</v>
      </c>
      <c r="F4491" s="9">
        <v>10</v>
      </c>
      <c r="G4491" s="9">
        <v>12.57</v>
      </c>
      <c r="H4491" s="13">
        <v>0.3261</v>
      </c>
      <c r="I4491" s="9" t="s">
        <v>11</v>
      </c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</row>
    <row r="4492" spans="1:27" ht="12.75">
      <c r="A4492" s="10">
        <v>45788</v>
      </c>
      <c r="B4492" s="9" t="s">
        <v>286</v>
      </c>
      <c r="C4492" s="11">
        <v>3410.02</v>
      </c>
      <c r="D4492" s="9">
        <v>36</v>
      </c>
      <c r="E4492" s="12" t="s">
        <v>1373</v>
      </c>
      <c r="F4492" s="9">
        <v>1</v>
      </c>
      <c r="G4492" s="9">
        <v>8</v>
      </c>
      <c r="H4492" s="13">
        <v>0.24229999999999999</v>
      </c>
      <c r="I4492" s="9" t="s">
        <v>11</v>
      </c>
      <c r="J4492" s="10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</row>
    <row r="4493" spans="1:27" ht="12.75">
      <c r="A4493" s="10">
        <v>45788</v>
      </c>
      <c r="B4493" s="9" t="s">
        <v>17</v>
      </c>
      <c r="C4493" s="11">
        <v>11767.22</v>
      </c>
      <c r="D4493" s="9">
        <v>117</v>
      </c>
      <c r="E4493" s="12" t="s">
        <v>1374</v>
      </c>
      <c r="F4493" s="9">
        <v>72</v>
      </c>
      <c r="G4493" s="9">
        <v>12.37</v>
      </c>
      <c r="H4493" s="13">
        <v>0.24329999999999999</v>
      </c>
      <c r="I4493" s="9" t="s">
        <v>16</v>
      </c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</row>
    <row r="4494" spans="1:27" ht="12.75">
      <c r="A4494" s="10">
        <v>45788</v>
      </c>
      <c r="B4494" s="9" t="s">
        <v>14</v>
      </c>
      <c r="C4494" s="11">
        <v>11800.24</v>
      </c>
      <c r="D4494" s="9">
        <v>132</v>
      </c>
      <c r="E4494" s="12" t="s">
        <v>103</v>
      </c>
      <c r="F4494" s="9">
        <v>58</v>
      </c>
      <c r="G4494" s="9">
        <v>16</v>
      </c>
      <c r="H4494" s="13">
        <v>0.26340000000000002</v>
      </c>
      <c r="I4494" s="9" t="s">
        <v>16</v>
      </c>
      <c r="J4494" s="10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</row>
    <row r="4495" spans="1:27" ht="12.75">
      <c r="A4495" s="10">
        <v>45788</v>
      </c>
      <c r="B4495" s="9" t="s">
        <v>289</v>
      </c>
      <c r="C4495" s="11">
        <v>4868.58</v>
      </c>
      <c r="D4495" s="9">
        <v>48</v>
      </c>
      <c r="E4495" s="12" t="s">
        <v>1375</v>
      </c>
      <c r="F4495" s="9">
        <v>4</v>
      </c>
      <c r="G4495" s="9">
        <v>8.4</v>
      </c>
      <c r="H4495" s="13">
        <v>0.26790000000000003</v>
      </c>
      <c r="I4495" s="9" t="s">
        <v>11</v>
      </c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</row>
    <row r="4496" spans="1:27" ht="12.75">
      <c r="A4496" s="10">
        <v>45788</v>
      </c>
      <c r="B4496" s="9" t="s">
        <v>12</v>
      </c>
      <c r="C4496" s="11">
        <v>5295.73</v>
      </c>
      <c r="D4496" s="9">
        <v>56</v>
      </c>
      <c r="E4496" s="12" t="s">
        <v>1376</v>
      </c>
      <c r="F4496" s="9">
        <v>0</v>
      </c>
      <c r="G4496" s="9">
        <v>10</v>
      </c>
      <c r="H4496" s="13">
        <v>0.2752</v>
      </c>
      <c r="I4496" s="9" t="s">
        <v>11</v>
      </c>
      <c r="J4496" s="10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</row>
    <row r="4497" spans="1:27" ht="12.75">
      <c r="A4497" s="10">
        <v>45788</v>
      </c>
      <c r="B4497" s="9" t="s">
        <v>9</v>
      </c>
      <c r="C4497" s="11">
        <v>5854.34</v>
      </c>
      <c r="D4497" s="9">
        <v>65</v>
      </c>
      <c r="E4497" s="12" t="s">
        <v>1334</v>
      </c>
      <c r="F4497" s="9">
        <v>4</v>
      </c>
      <c r="G4497" s="9">
        <v>10</v>
      </c>
      <c r="H4497" s="13">
        <v>0.28199999999999997</v>
      </c>
      <c r="I4497" s="9" t="s">
        <v>11</v>
      </c>
      <c r="J4497" s="10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</row>
    <row r="4498" spans="1:27" ht="12.75">
      <c r="A4498" s="10">
        <v>45788</v>
      </c>
      <c r="B4498" s="9" t="s">
        <v>21</v>
      </c>
      <c r="C4498" s="11">
        <v>8443.0400000000009</v>
      </c>
      <c r="D4498" s="9">
        <v>89</v>
      </c>
      <c r="E4498" s="12" t="s">
        <v>903</v>
      </c>
      <c r="F4498" s="9">
        <v>5</v>
      </c>
      <c r="G4498" s="9">
        <v>10.25</v>
      </c>
      <c r="H4498" s="13">
        <v>0.28220000000000001</v>
      </c>
      <c r="I4498" s="9" t="s">
        <v>11</v>
      </c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</row>
    <row r="4499" spans="1:27" ht="12.75">
      <c r="A4499" s="10">
        <v>45788</v>
      </c>
      <c r="B4499" s="9" t="s">
        <v>45</v>
      </c>
      <c r="C4499" s="11">
        <v>7529.98</v>
      </c>
      <c r="D4499" s="9">
        <v>73</v>
      </c>
      <c r="E4499" s="12" t="s">
        <v>1377</v>
      </c>
      <c r="F4499" s="9">
        <v>3</v>
      </c>
      <c r="G4499" s="9">
        <v>11.6</v>
      </c>
      <c r="H4499" s="13">
        <v>0.28370000000000001</v>
      </c>
      <c r="I4499" s="9" t="s">
        <v>11</v>
      </c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</row>
    <row r="4500" spans="1:27" ht="12.75">
      <c r="A4500" s="10">
        <v>45788</v>
      </c>
      <c r="B4500" s="9" t="s">
        <v>19</v>
      </c>
      <c r="C4500" s="11">
        <v>9334.5400000000009</v>
      </c>
      <c r="D4500" s="9">
        <v>105</v>
      </c>
      <c r="E4500" s="12" t="s">
        <v>1378</v>
      </c>
      <c r="F4500" s="9">
        <v>51</v>
      </c>
      <c r="G4500" s="9">
        <v>11.75</v>
      </c>
      <c r="H4500" s="13">
        <v>0.28489999999999999</v>
      </c>
      <c r="I4500" s="9" t="s">
        <v>16</v>
      </c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</row>
    <row r="4501" spans="1:27" ht="12.75">
      <c r="A4501" s="10">
        <v>45788</v>
      </c>
      <c r="B4501" s="9" t="s">
        <v>43</v>
      </c>
      <c r="C4501" s="11">
        <v>6388.98</v>
      </c>
      <c r="D4501" s="9">
        <v>65</v>
      </c>
      <c r="E4501" s="12" t="s">
        <v>487</v>
      </c>
      <c r="F4501" s="9">
        <v>1</v>
      </c>
      <c r="G4501" s="9">
        <v>9.8000000000000007</v>
      </c>
      <c r="H4501" s="13">
        <v>0.33979999999999999</v>
      </c>
      <c r="I4501" s="9" t="s">
        <v>11</v>
      </c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</row>
    <row r="4502" spans="1:27" ht="12.75">
      <c r="A4502" s="10">
        <v>45789</v>
      </c>
      <c r="B4502" s="9" t="s">
        <v>9</v>
      </c>
      <c r="C4502" s="11">
        <v>3200.25</v>
      </c>
      <c r="D4502" s="9">
        <v>33</v>
      </c>
      <c r="E4502" s="12" t="s">
        <v>181</v>
      </c>
      <c r="F4502" s="9">
        <v>0</v>
      </c>
      <c r="G4502" s="9">
        <v>9.33</v>
      </c>
      <c r="H4502" s="13">
        <v>0.26600000000000001</v>
      </c>
      <c r="I4502" s="9" t="s">
        <v>11</v>
      </c>
      <c r="J4502" s="10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</row>
    <row r="4503" spans="1:27" ht="12.75">
      <c r="A4503" s="10">
        <v>45789</v>
      </c>
      <c r="B4503" s="9" t="s">
        <v>17</v>
      </c>
      <c r="C4503" s="11">
        <v>5035.4799999999996</v>
      </c>
      <c r="D4503" s="9">
        <v>38</v>
      </c>
      <c r="E4503" s="12" t="s">
        <v>1379</v>
      </c>
      <c r="F4503" s="9">
        <v>12</v>
      </c>
      <c r="G4503" s="9">
        <v>7.75</v>
      </c>
      <c r="H4503" s="13">
        <v>0.26829999999999998</v>
      </c>
      <c r="I4503" s="9" t="s">
        <v>16</v>
      </c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</row>
    <row r="4504" spans="1:27" ht="12.75">
      <c r="A4504" s="10">
        <v>45789</v>
      </c>
      <c r="B4504" s="9" t="s">
        <v>19</v>
      </c>
      <c r="C4504" s="11">
        <v>2729.48</v>
      </c>
      <c r="D4504" s="9">
        <v>29</v>
      </c>
      <c r="E4504" s="12" t="s">
        <v>1380</v>
      </c>
      <c r="F4504" s="9">
        <v>0</v>
      </c>
      <c r="G4504" s="9">
        <v>6.3</v>
      </c>
      <c r="H4504" s="13">
        <v>0.26860000000000001</v>
      </c>
      <c r="I4504" s="9" t="s">
        <v>16</v>
      </c>
      <c r="J4504" s="9" t="s">
        <v>1307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</row>
    <row r="4505" spans="1:27" ht="12.75">
      <c r="A4505" s="10">
        <v>45789</v>
      </c>
      <c r="B4505" s="9" t="s">
        <v>21</v>
      </c>
      <c r="C4505" s="11">
        <v>4282.99</v>
      </c>
      <c r="D4505" s="9">
        <v>46</v>
      </c>
      <c r="E4505" s="12" t="s">
        <v>23</v>
      </c>
      <c r="F4505" s="9">
        <v>0</v>
      </c>
      <c r="G4505" s="9">
        <v>9.25</v>
      </c>
      <c r="H4505" s="13">
        <v>0.27300000000000002</v>
      </c>
      <c r="I4505" s="9" t="s">
        <v>11</v>
      </c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</row>
    <row r="4506" spans="1:27" ht="12.75">
      <c r="A4506" s="10">
        <v>45789</v>
      </c>
      <c r="B4506" s="9" t="s">
        <v>12</v>
      </c>
      <c r="C4506" s="11">
        <v>4255.18</v>
      </c>
      <c r="D4506" s="9">
        <v>28</v>
      </c>
      <c r="E4506" s="12" t="s">
        <v>1204</v>
      </c>
      <c r="F4506" s="9">
        <v>1</v>
      </c>
      <c r="G4506" s="9">
        <v>9</v>
      </c>
      <c r="H4506" s="13">
        <v>0.28599999999999998</v>
      </c>
      <c r="I4506" s="9" t="s">
        <v>11</v>
      </c>
      <c r="J4506" s="10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</row>
    <row r="4507" spans="1:27" ht="12.75">
      <c r="A4507" s="10">
        <v>45789</v>
      </c>
      <c r="B4507" s="9" t="s">
        <v>286</v>
      </c>
      <c r="C4507" s="11">
        <v>3027.39</v>
      </c>
      <c r="D4507" s="9">
        <v>32</v>
      </c>
      <c r="E4507" s="12" t="s">
        <v>564</v>
      </c>
      <c r="F4507" s="9">
        <v>2</v>
      </c>
      <c r="G4507" s="9">
        <v>12.5</v>
      </c>
      <c r="H4507" s="13">
        <v>0.29430000000000001</v>
      </c>
      <c r="I4507" s="9" t="s">
        <v>11</v>
      </c>
      <c r="J4507" s="10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</row>
    <row r="4508" spans="1:27" ht="12.75">
      <c r="A4508" s="10">
        <v>45789</v>
      </c>
      <c r="B4508" s="9" t="s">
        <v>289</v>
      </c>
      <c r="C4508" s="11">
        <v>2651.95</v>
      </c>
      <c r="D4508" s="9">
        <v>29</v>
      </c>
      <c r="E4508" s="12" t="s">
        <v>37</v>
      </c>
      <c r="F4508" s="9">
        <v>1</v>
      </c>
      <c r="G4508" s="9">
        <v>5</v>
      </c>
      <c r="H4508" s="13">
        <v>0.29670000000000002</v>
      </c>
      <c r="I4508" s="9" t="s">
        <v>11</v>
      </c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</row>
    <row r="4509" spans="1:27" ht="12.75">
      <c r="A4509" s="10">
        <v>45789</v>
      </c>
      <c r="B4509" s="9" t="s">
        <v>14</v>
      </c>
      <c r="C4509" s="11">
        <v>4429.3599999999997</v>
      </c>
      <c r="D4509" s="9">
        <v>54</v>
      </c>
      <c r="E4509" s="12" t="s">
        <v>613</v>
      </c>
      <c r="F4509" s="9">
        <v>4</v>
      </c>
      <c r="G4509" s="9">
        <v>13.66</v>
      </c>
      <c r="H4509" s="13">
        <v>0.29859999999999998</v>
      </c>
      <c r="I4509" s="9" t="s">
        <v>16</v>
      </c>
      <c r="J4509" s="10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</row>
    <row r="4510" spans="1:27" ht="12.75">
      <c r="A4510" s="10">
        <v>45789</v>
      </c>
      <c r="B4510" s="9" t="s">
        <v>45</v>
      </c>
      <c r="C4510" s="11">
        <v>2617.98</v>
      </c>
      <c r="D4510" s="9">
        <v>26</v>
      </c>
      <c r="E4510" s="12" t="s">
        <v>1381</v>
      </c>
      <c r="F4510" s="9">
        <v>0</v>
      </c>
      <c r="G4510" s="9">
        <v>7.33</v>
      </c>
      <c r="H4510" s="13">
        <v>0.30499999999999999</v>
      </c>
      <c r="I4510" s="9" t="s">
        <v>11</v>
      </c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</row>
    <row r="4511" spans="1:27" ht="12.75">
      <c r="A4511" s="10">
        <v>45789</v>
      </c>
      <c r="B4511" s="9" t="s">
        <v>43</v>
      </c>
      <c r="C4511" s="11">
        <v>3390.96</v>
      </c>
      <c r="D4511" s="9">
        <v>33</v>
      </c>
      <c r="E4511" s="12" t="s">
        <v>859</v>
      </c>
      <c r="F4511" s="9">
        <v>0</v>
      </c>
      <c r="G4511" s="9">
        <v>8.5500000000000007</v>
      </c>
      <c r="H4511" s="13">
        <v>0.35599999999999998</v>
      </c>
      <c r="I4511" s="9" t="s">
        <v>11</v>
      </c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</row>
    <row r="4512" spans="1:27" ht="12.75">
      <c r="A4512" s="10">
        <v>45790</v>
      </c>
      <c r="B4512" s="9" t="s">
        <v>19</v>
      </c>
      <c r="C4512" s="11">
        <v>4060.56</v>
      </c>
      <c r="D4512" s="9">
        <v>54</v>
      </c>
      <c r="E4512" s="12" t="s">
        <v>742</v>
      </c>
      <c r="F4512" s="9">
        <v>3</v>
      </c>
      <c r="G4512" s="9">
        <v>9</v>
      </c>
      <c r="H4512" s="13">
        <v>0.24079999999999999</v>
      </c>
      <c r="I4512" s="9" t="s">
        <v>16</v>
      </c>
      <c r="J4512" s="9" t="s">
        <v>1382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</row>
    <row r="4513" spans="1:27" ht="12.75">
      <c r="A4513" s="10">
        <v>45790</v>
      </c>
      <c r="B4513" s="9" t="s">
        <v>14</v>
      </c>
      <c r="C4513" s="11">
        <v>4078.93</v>
      </c>
      <c r="D4513" s="9">
        <v>49</v>
      </c>
      <c r="E4513" s="12" t="s">
        <v>847</v>
      </c>
      <c r="F4513" s="9">
        <v>3</v>
      </c>
      <c r="G4513" s="9">
        <v>9</v>
      </c>
      <c r="H4513" s="13">
        <v>0.2495</v>
      </c>
      <c r="I4513" s="9" t="s">
        <v>16</v>
      </c>
      <c r="J4513" s="10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</row>
    <row r="4514" spans="1:27" ht="12.75">
      <c r="A4514" s="10">
        <v>45790</v>
      </c>
      <c r="B4514" s="9" t="s">
        <v>286</v>
      </c>
      <c r="C4514" s="11">
        <v>2495.5</v>
      </c>
      <c r="D4514" s="9">
        <v>31</v>
      </c>
      <c r="E4514" s="12" t="s">
        <v>1383</v>
      </c>
      <c r="F4514" s="9">
        <v>1</v>
      </c>
      <c r="G4514" s="9">
        <v>7</v>
      </c>
      <c r="H4514" s="13">
        <v>0.26950000000000002</v>
      </c>
      <c r="I4514" s="9" t="s">
        <v>11</v>
      </c>
      <c r="J4514" s="10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</row>
    <row r="4515" spans="1:27" ht="12.75">
      <c r="A4515" s="10">
        <v>45790</v>
      </c>
      <c r="B4515" s="9" t="s">
        <v>12</v>
      </c>
      <c r="C4515" s="11">
        <v>2831.61</v>
      </c>
      <c r="D4515" s="9">
        <v>31</v>
      </c>
      <c r="E4515" s="12" t="s">
        <v>1384</v>
      </c>
      <c r="F4515" s="9">
        <v>0</v>
      </c>
      <c r="G4515" s="9">
        <v>8</v>
      </c>
      <c r="H4515" s="13">
        <v>0.28120000000000001</v>
      </c>
      <c r="I4515" s="9" t="s">
        <v>11</v>
      </c>
      <c r="J4515" s="10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</row>
    <row r="4516" spans="1:27" ht="12.75">
      <c r="A4516" s="10">
        <v>45790</v>
      </c>
      <c r="B4516" s="9" t="s">
        <v>289</v>
      </c>
      <c r="C4516" s="11">
        <v>4135.9799999999996</v>
      </c>
      <c r="D4516" s="9">
        <v>40</v>
      </c>
      <c r="E4516" s="12" t="s">
        <v>1373</v>
      </c>
      <c r="F4516" s="9">
        <v>2</v>
      </c>
      <c r="G4516" s="9">
        <v>11.33</v>
      </c>
      <c r="H4516" s="13">
        <v>0.30159999999999998</v>
      </c>
      <c r="I4516" s="9" t="s">
        <v>11</v>
      </c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</row>
    <row r="4517" spans="1:27" ht="12.75">
      <c r="A4517" s="10">
        <v>45790</v>
      </c>
      <c r="B4517" s="9" t="s">
        <v>21</v>
      </c>
      <c r="C4517" s="11">
        <v>6297.21</v>
      </c>
      <c r="D4517" s="9">
        <v>63</v>
      </c>
      <c r="E4517" s="12" t="s">
        <v>632</v>
      </c>
      <c r="F4517" s="9">
        <v>3</v>
      </c>
      <c r="G4517" s="9">
        <v>11.2</v>
      </c>
      <c r="H4517" s="13">
        <v>0.31990000000000002</v>
      </c>
      <c r="I4517" s="9" t="s">
        <v>11</v>
      </c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</row>
    <row r="4518" spans="1:27" ht="12.75">
      <c r="A4518" s="10">
        <v>45790</v>
      </c>
      <c r="B4518" s="9" t="s">
        <v>45</v>
      </c>
      <c r="C4518" s="11">
        <v>3948.32</v>
      </c>
      <c r="D4518" s="9">
        <v>46</v>
      </c>
      <c r="E4518" s="12" t="s">
        <v>1283</v>
      </c>
      <c r="F4518" s="9">
        <v>0</v>
      </c>
      <c r="G4518" s="9">
        <v>8.75</v>
      </c>
      <c r="H4518" s="13">
        <v>0.33460000000000001</v>
      </c>
      <c r="I4518" s="9" t="s">
        <v>11</v>
      </c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</row>
    <row r="4519" spans="1:27" ht="12.75">
      <c r="A4519" s="10">
        <v>45790</v>
      </c>
      <c r="B4519" s="9" t="s">
        <v>17</v>
      </c>
      <c r="C4519" s="11">
        <v>5615.95</v>
      </c>
      <c r="D4519" s="9">
        <v>61</v>
      </c>
      <c r="E4519" s="12" t="s">
        <v>1183</v>
      </c>
      <c r="F4519" s="9">
        <v>3</v>
      </c>
      <c r="G4519" s="9">
        <v>8.33</v>
      </c>
      <c r="H4519" s="13">
        <v>0.33479999999999999</v>
      </c>
      <c r="I4519" s="9" t="s">
        <v>16</v>
      </c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</row>
    <row r="4520" spans="1:27" ht="12.75">
      <c r="A4520" s="10">
        <v>45790</v>
      </c>
      <c r="B4520" s="9" t="s">
        <v>9</v>
      </c>
      <c r="C4520" s="11">
        <v>3073.42</v>
      </c>
      <c r="D4520" s="9">
        <v>33</v>
      </c>
      <c r="E4520" s="12" t="s">
        <v>1385</v>
      </c>
      <c r="F4520" s="9">
        <v>0</v>
      </c>
      <c r="G4520" s="9">
        <v>7</v>
      </c>
      <c r="H4520" s="13">
        <v>0.34499999999999997</v>
      </c>
      <c r="I4520" s="9" t="s">
        <v>11</v>
      </c>
      <c r="J4520" s="10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</row>
    <row r="4521" spans="1:27" ht="12.75">
      <c r="A4521" s="10">
        <v>45790</v>
      </c>
      <c r="B4521" s="9" t="s">
        <v>43</v>
      </c>
      <c r="C4521" s="11">
        <v>4955.8599999999997</v>
      </c>
      <c r="D4521" s="9">
        <v>51</v>
      </c>
      <c r="E4521" s="12" t="s">
        <v>853</v>
      </c>
      <c r="F4521" s="9">
        <v>0</v>
      </c>
      <c r="G4521" s="9">
        <v>10.5</v>
      </c>
      <c r="H4521" s="13">
        <v>0.37769999999999998</v>
      </c>
      <c r="I4521" s="9" t="s">
        <v>11</v>
      </c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</row>
    <row r="4522" spans="1:27" ht="12.75">
      <c r="A4522" s="10">
        <v>45791</v>
      </c>
      <c r="B4522" s="9" t="s">
        <v>14</v>
      </c>
      <c r="C4522" s="11">
        <v>4382.32</v>
      </c>
      <c r="D4522" s="9">
        <v>54</v>
      </c>
      <c r="E4522" s="12" t="s">
        <v>689</v>
      </c>
      <c r="F4522" s="9">
        <v>2</v>
      </c>
      <c r="G4522" s="9">
        <v>11.66</v>
      </c>
      <c r="H4522" s="13">
        <v>0.24129999999999999</v>
      </c>
      <c r="I4522" s="9" t="s">
        <v>16</v>
      </c>
      <c r="J4522" s="10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</row>
    <row r="4523" spans="1:27" ht="12.75">
      <c r="A4523" s="10">
        <v>45791</v>
      </c>
      <c r="B4523" s="9" t="s">
        <v>9</v>
      </c>
      <c r="C4523" s="11">
        <v>3158.93</v>
      </c>
      <c r="D4523" s="28">
        <v>35</v>
      </c>
      <c r="E4523" s="12" t="s">
        <v>741</v>
      </c>
      <c r="F4523" s="9">
        <v>2</v>
      </c>
      <c r="G4523" s="9">
        <v>7</v>
      </c>
      <c r="H4523" s="13">
        <v>0.27100000000000002</v>
      </c>
      <c r="I4523" s="9" t="s">
        <v>11</v>
      </c>
      <c r="J4523" s="10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</row>
    <row r="4524" spans="1:27" ht="12.75">
      <c r="A4524" s="10">
        <v>45791</v>
      </c>
      <c r="B4524" s="9" t="s">
        <v>286</v>
      </c>
      <c r="C4524" s="11">
        <v>2725.51</v>
      </c>
      <c r="D4524" s="9">
        <v>29</v>
      </c>
      <c r="E4524" s="12" t="s">
        <v>1386</v>
      </c>
      <c r="F4524" s="9">
        <v>9</v>
      </c>
      <c r="G4524" s="9">
        <v>7.33</v>
      </c>
      <c r="H4524" s="13">
        <v>0.28899999999999998</v>
      </c>
      <c r="I4524" s="9" t="s">
        <v>11</v>
      </c>
      <c r="J4524" s="10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</row>
    <row r="4525" spans="1:27" ht="12.75">
      <c r="A4525" s="10">
        <v>45791</v>
      </c>
      <c r="B4525" s="9" t="s">
        <v>12</v>
      </c>
      <c r="C4525" s="11">
        <v>2384.42</v>
      </c>
      <c r="D4525" s="9">
        <v>26</v>
      </c>
      <c r="E4525" s="12" t="s">
        <v>1387</v>
      </c>
      <c r="F4525" s="9">
        <v>0</v>
      </c>
      <c r="G4525" s="9">
        <v>7</v>
      </c>
      <c r="H4525" s="13">
        <v>0.29859999999999998</v>
      </c>
      <c r="I4525" s="9" t="s">
        <v>11</v>
      </c>
      <c r="J4525" s="10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</row>
    <row r="4526" spans="1:27" ht="12.75">
      <c r="A4526" s="10">
        <v>45791</v>
      </c>
      <c r="B4526" s="9" t="s">
        <v>19</v>
      </c>
      <c r="C4526" s="11">
        <v>4057.97</v>
      </c>
      <c r="D4526" s="9">
        <v>53</v>
      </c>
      <c r="E4526" s="12" t="s">
        <v>929</v>
      </c>
      <c r="F4526" s="9">
        <v>2</v>
      </c>
      <c r="G4526" s="9">
        <v>16.5</v>
      </c>
      <c r="H4526" s="13">
        <v>0.30759999999999998</v>
      </c>
      <c r="I4526" s="9" t="s">
        <v>16</v>
      </c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</row>
    <row r="4527" spans="1:27" ht="12.75">
      <c r="A4527" s="10">
        <v>45791</v>
      </c>
      <c r="B4527" s="9" t="s">
        <v>45</v>
      </c>
      <c r="C4527" s="11">
        <v>3630.25</v>
      </c>
      <c r="D4527" s="9">
        <v>40</v>
      </c>
      <c r="E4527" s="12" t="s">
        <v>1388</v>
      </c>
      <c r="F4527" s="9">
        <v>0</v>
      </c>
      <c r="G4527" s="9">
        <v>11.33</v>
      </c>
      <c r="H4527" s="13">
        <v>0.31659999999999999</v>
      </c>
      <c r="I4527" s="9" t="s">
        <v>11</v>
      </c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</row>
    <row r="4528" spans="1:27" ht="12.75">
      <c r="A4528" s="10">
        <v>45791</v>
      </c>
      <c r="B4528" s="9" t="s">
        <v>17</v>
      </c>
      <c r="C4528" s="11">
        <v>6023.09</v>
      </c>
      <c r="D4528" s="9">
        <v>67</v>
      </c>
      <c r="E4528" s="12" t="s">
        <v>1389</v>
      </c>
      <c r="F4528" s="9">
        <v>15</v>
      </c>
      <c r="G4528" s="9">
        <v>10.6</v>
      </c>
      <c r="H4528" s="13">
        <v>0.31659999999999999</v>
      </c>
      <c r="I4528" s="9" t="s">
        <v>16</v>
      </c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</row>
    <row r="4529" spans="1:27" ht="12.75">
      <c r="A4529" s="10">
        <v>45791</v>
      </c>
      <c r="B4529" s="9" t="s">
        <v>21</v>
      </c>
      <c r="C4529" s="11">
        <v>5408.13</v>
      </c>
      <c r="D4529" s="9">
        <v>54</v>
      </c>
      <c r="E4529" s="12" t="s">
        <v>41</v>
      </c>
      <c r="F4529" s="9">
        <v>0</v>
      </c>
      <c r="G4529" s="9">
        <v>10.4</v>
      </c>
      <c r="H4529" s="13">
        <v>0.32369999999999999</v>
      </c>
      <c r="I4529" s="9" t="s">
        <v>11</v>
      </c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</row>
    <row r="4530" spans="1:27" ht="12.75">
      <c r="A4530" s="10">
        <v>45791</v>
      </c>
      <c r="B4530" s="9" t="s">
        <v>289</v>
      </c>
      <c r="C4530" s="11">
        <v>6093.68</v>
      </c>
      <c r="D4530" s="9">
        <v>33</v>
      </c>
      <c r="E4530" s="12" t="s">
        <v>424</v>
      </c>
      <c r="F4530" s="9"/>
      <c r="G4530" s="9"/>
      <c r="H4530" s="13"/>
      <c r="I4530" s="9" t="s">
        <v>11</v>
      </c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</row>
    <row r="4531" spans="1:27" ht="12.75">
      <c r="A4531" s="10">
        <v>45791</v>
      </c>
      <c r="B4531" s="9" t="s">
        <v>43</v>
      </c>
      <c r="C4531" s="11">
        <v>4955.8599999999997</v>
      </c>
      <c r="D4531" s="9">
        <v>51</v>
      </c>
      <c r="E4531" s="12" t="s">
        <v>853</v>
      </c>
      <c r="F4531" s="9">
        <v>0</v>
      </c>
      <c r="G4531" s="9">
        <v>10.5</v>
      </c>
      <c r="H4531" s="13"/>
      <c r="I4531" s="9" t="s">
        <v>11</v>
      </c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</row>
    <row r="4532" spans="1:27" ht="12.75">
      <c r="A4532" s="10">
        <v>45792</v>
      </c>
      <c r="B4532" s="9" t="s">
        <v>43</v>
      </c>
      <c r="C4532" s="11">
        <v>3180.9</v>
      </c>
      <c r="D4532" s="9">
        <v>35</v>
      </c>
      <c r="E4532" s="12" t="s">
        <v>715</v>
      </c>
      <c r="F4532" s="9">
        <v>0</v>
      </c>
      <c r="G4532" s="9">
        <v>8.75</v>
      </c>
      <c r="H4532" s="13">
        <v>0.2087</v>
      </c>
      <c r="I4532" s="9" t="s">
        <v>11</v>
      </c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</row>
    <row r="4533" spans="1:27" ht="12.75">
      <c r="A4533" s="10">
        <v>45792</v>
      </c>
      <c r="B4533" s="9" t="s">
        <v>19</v>
      </c>
      <c r="C4533" s="11">
        <v>4357.1000000000004</v>
      </c>
      <c r="D4533" s="9">
        <v>35</v>
      </c>
      <c r="E4533" s="12" t="s">
        <v>26</v>
      </c>
      <c r="F4533" s="9">
        <v>2</v>
      </c>
      <c r="G4533" s="9">
        <v>11</v>
      </c>
      <c r="H4533" s="13">
        <v>0.24729999999999999</v>
      </c>
      <c r="I4533" s="9" t="s">
        <v>16</v>
      </c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</row>
    <row r="4534" spans="1:27" ht="12.75">
      <c r="A4534" s="10">
        <v>45792</v>
      </c>
      <c r="B4534" s="9" t="s">
        <v>289</v>
      </c>
      <c r="C4534" s="11">
        <v>7063.39</v>
      </c>
      <c r="D4534" s="9">
        <v>41</v>
      </c>
      <c r="E4534" s="12" t="s">
        <v>1390</v>
      </c>
      <c r="F4534" s="9">
        <v>17</v>
      </c>
      <c r="G4534" s="9">
        <v>10.25</v>
      </c>
      <c r="H4534" s="13">
        <v>0.27350000000000002</v>
      </c>
      <c r="I4534" s="9" t="s">
        <v>11</v>
      </c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</row>
    <row r="4535" spans="1:27" ht="12.75">
      <c r="A4535" s="10">
        <v>45792</v>
      </c>
      <c r="B4535" s="9" t="s">
        <v>9</v>
      </c>
      <c r="C4535" s="11">
        <v>5917.18</v>
      </c>
      <c r="D4535" s="9">
        <v>57</v>
      </c>
      <c r="E4535" s="12" t="s">
        <v>1375</v>
      </c>
      <c r="F4535" s="9">
        <v>3</v>
      </c>
      <c r="G4535" s="9">
        <v>14.33</v>
      </c>
      <c r="H4535" s="13">
        <v>0.27829999999999999</v>
      </c>
      <c r="I4535" s="9" t="s">
        <v>11</v>
      </c>
      <c r="J4535" s="10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</row>
    <row r="4536" spans="1:27" ht="12.75">
      <c r="A4536" s="10">
        <v>45792</v>
      </c>
      <c r="B4536" s="9" t="s">
        <v>17</v>
      </c>
      <c r="C4536" s="11">
        <v>6880.34</v>
      </c>
      <c r="D4536" s="9">
        <v>74</v>
      </c>
      <c r="E4536" s="12" t="s">
        <v>898</v>
      </c>
      <c r="F4536" s="9">
        <v>11</v>
      </c>
      <c r="G4536" s="9">
        <v>14.75</v>
      </c>
      <c r="H4536" s="13">
        <v>0.28239999999999998</v>
      </c>
      <c r="I4536" s="9" t="s">
        <v>16</v>
      </c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</row>
    <row r="4537" spans="1:27" ht="12.75">
      <c r="A4537" s="10">
        <v>45792</v>
      </c>
      <c r="B4537" s="9" t="s">
        <v>12</v>
      </c>
      <c r="C4537" s="11">
        <v>3959.13</v>
      </c>
      <c r="D4537" s="9">
        <v>44</v>
      </c>
      <c r="E4537" s="12" t="s">
        <v>555</v>
      </c>
      <c r="F4537" s="9">
        <v>0</v>
      </c>
      <c r="G4537" s="9">
        <v>10</v>
      </c>
      <c r="H4537" s="13">
        <v>0.28939999999999999</v>
      </c>
      <c r="I4537" s="9" t="s">
        <v>11</v>
      </c>
      <c r="J4537" s="10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</row>
    <row r="4538" spans="1:27" ht="12.75">
      <c r="A4538" s="10">
        <v>45792</v>
      </c>
      <c r="B4538" s="9" t="s">
        <v>21</v>
      </c>
      <c r="C4538" s="11">
        <v>7558.74</v>
      </c>
      <c r="D4538" s="9">
        <v>75</v>
      </c>
      <c r="E4538" s="12" t="s">
        <v>726</v>
      </c>
      <c r="F4538" s="9">
        <v>1</v>
      </c>
      <c r="G4538" s="9">
        <v>15.2</v>
      </c>
      <c r="H4538" s="13">
        <v>0.29060000000000002</v>
      </c>
      <c r="I4538" s="9" t="s">
        <v>11</v>
      </c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</row>
    <row r="4539" spans="1:27" ht="12.75">
      <c r="A4539" s="10">
        <v>45792</v>
      </c>
      <c r="B4539" s="9" t="s">
        <v>286</v>
      </c>
      <c r="C4539" s="11">
        <v>3219.64</v>
      </c>
      <c r="D4539" s="9">
        <v>38</v>
      </c>
      <c r="E4539" s="12" t="s">
        <v>809</v>
      </c>
      <c r="F4539" s="9">
        <v>1</v>
      </c>
      <c r="G4539" s="9">
        <v>10</v>
      </c>
      <c r="H4539" s="13">
        <v>0.2908</v>
      </c>
      <c r="I4539" s="9" t="s">
        <v>11</v>
      </c>
      <c r="J4539" s="10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</row>
    <row r="4540" spans="1:27" ht="12.75">
      <c r="A4540" s="10">
        <v>45792</v>
      </c>
      <c r="B4540" s="9" t="s">
        <v>45</v>
      </c>
      <c r="C4540" s="11">
        <v>3688.9</v>
      </c>
      <c r="D4540" s="9">
        <v>37</v>
      </c>
      <c r="E4540" s="12" t="s">
        <v>845</v>
      </c>
      <c r="F4540" s="9">
        <v>0</v>
      </c>
      <c r="G4540" s="9">
        <v>6.5</v>
      </c>
      <c r="H4540" s="13">
        <v>0.33050000000000002</v>
      </c>
      <c r="I4540" s="9" t="s">
        <v>11</v>
      </c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</row>
    <row r="4541" spans="1:27" ht="12.75">
      <c r="A4541" s="10">
        <v>45792</v>
      </c>
      <c r="B4541" s="9" t="s">
        <v>14</v>
      </c>
      <c r="C4541" s="11">
        <v>3054</v>
      </c>
      <c r="D4541" s="9"/>
      <c r="E4541" s="12"/>
      <c r="F4541" s="9"/>
      <c r="G4541" s="9"/>
      <c r="H4541" s="13"/>
      <c r="I4541" s="9" t="s">
        <v>16</v>
      </c>
      <c r="J4541" s="10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</row>
    <row r="4542" spans="1:27" ht="12.75">
      <c r="A4542" s="10">
        <v>45793</v>
      </c>
      <c r="B4542" s="9" t="s">
        <v>14</v>
      </c>
      <c r="C4542" s="11">
        <v>9133.65</v>
      </c>
      <c r="D4542" s="9">
        <v>101</v>
      </c>
      <c r="E4542" s="12" t="s">
        <v>1123</v>
      </c>
      <c r="F4542" s="9">
        <v>23</v>
      </c>
      <c r="G4542" s="9">
        <v>12.3</v>
      </c>
      <c r="H4542" s="13">
        <v>0.20130000000000001</v>
      </c>
      <c r="I4542" s="9" t="s">
        <v>16</v>
      </c>
      <c r="J4542" s="10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</row>
    <row r="4543" spans="1:27" ht="12.75">
      <c r="A4543" s="10">
        <v>45793</v>
      </c>
      <c r="B4543" s="9" t="s">
        <v>9</v>
      </c>
      <c r="C4543" s="11">
        <v>8660.82</v>
      </c>
      <c r="D4543" s="9">
        <v>77</v>
      </c>
      <c r="E4543" s="12" t="s">
        <v>1391</v>
      </c>
      <c r="F4543" s="9">
        <v>2</v>
      </c>
      <c r="G4543" s="9">
        <v>10</v>
      </c>
      <c r="H4543" s="13">
        <v>0.26179999999999998</v>
      </c>
      <c r="I4543" s="9" t="s">
        <v>11</v>
      </c>
      <c r="J4543" s="10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</row>
    <row r="4544" spans="1:27" ht="12.75">
      <c r="A4544" s="10">
        <v>45793</v>
      </c>
      <c r="B4544" s="9" t="s">
        <v>19</v>
      </c>
      <c r="C4544" s="11">
        <v>6591.91</v>
      </c>
      <c r="D4544" s="9">
        <v>76</v>
      </c>
      <c r="E4544" s="12" t="s">
        <v>797</v>
      </c>
      <c r="F4544" s="9">
        <v>0</v>
      </c>
      <c r="G4544" s="9">
        <v>10.199999999999999</v>
      </c>
      <c r="H4544" s="13">
        <v>0.26440000000000002</v>
      </c>
      <c r="I4544" s="9" t="s">
        <v>16</v>
      </c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</row>
    <row r="4545" spans="1:27" ht="12.75">
      <c r="A4545" s="10">
        <v>45793</v>
      </c>
      <c r="B4545" s="9" t="s">
        <v>286</v>
      </c>
      <c r="C4545" s="11">
        <v>8444.32</v>
      </c>
      <c r="D4545" s="9">
        <v>88</v>
      </c>
      <c r="E4545" s="12" t="s">
        <v>1392</v>
      </c>
      <c r="F4545" s="9">
        <v>23</v>
      </c>
      <c r="G4545" s="9">
        <v>15.25</v>
      </c>
      <c r="H4545" s="13">
        <v>0.2651</v>
      </c>
      <c r="I4545" s="9" t="s">
        <v>11</v>
      </c>
      <c r="J4545" s="10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</row>
    <row r="4546" spans="1:27" ht="12.75">
      <c r="A4546" s="10">
        <v>45793</v>
      </c>
      <c r="B4546" s="9" t="s">
        <v>12</v>
      </c>
      <c r="C4546" s="11">
        <v>7173.22</v>
      </c>
      <c r="D4546" s="9">
        <v>71</v>
      </c>
      <c r="E4546" s="12" t="s">
        <v>1322</v>
      </c>
      <c r="F4546" s="9">
        <v>4</v>
      </c>
      <c r="G4546" s="9">
        <v>10.6</v>
      </c>
      <c r="H4546" s="13">
        <v>0.2868</v>
      </c>
      <c r="I4546" s="9" t="s">
        <v>11</v>
      </c>
      <c r="J4546" s="10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</row>
    <row r="4547" spans="1:27" ht="12.75">
      <c r="A4547" s="10">
        <v>45793</v>
      </c>
      <c r="B4547" s="9" t="s">
        <v>21</v>
      </c>
      <c r="C4547" s="11">
        <v>12335.98</v>
      </c>
      <c r="D4547" s="9">
        <v>123</v>
      </c>
      <c r="E4547" s="12" t="s">
        <v>1393</v>
      </c>
      <c r="F4547" s="9">
        <v>50</v>
      </c>
      <c r="G4547" s="9">
        <v>12.33</v>
      </c>
      <c r="H4547" s="13">
        <v>0.30399999999999999</v>
      </c>
      <c r="I4547" s="9" t="s">
        <v>11</v>
      </c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</row>
    <row r="4548" spans="1:27" ht="12.75">
      <c r="A4548" s="10">
        <v>45793</v>
      </c>
      <c r="B4548" s="9" t="s">
        <v>17</v>
      </c>
      <c r="C4548" s="11">
        <v>10366.469999999999</v>
      </c>
      <c r="D4548" s="9">
        <v>98</v>
      </c>
      <c r="E4548" s="12" t="s">
        <v>1394</v>
      </c>
      <c r="F4548" s="9">
        <v>59</v>
      </c>
      <c r="G4548" s="9">
        <v>15.6</v>
      </c>
      <c r="H4548" s="13">
        <v>0.30509999999999998</v>
      </c>
      <c r="I4548" s="9" t="s">
        <v>16</v>
      </c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</row>
    <row r="4549" spans="1:27" ht="12.75">
      <c r="A4549" s="10">
        <v>45793</v>
      </c>
      <c r="B4549" s="9" t="s">
        <v>45</v>
      </c>
      <c r="C4549" s="11">
        <v>11763.76</v>
      </c>
      <c r="D4549" s="9">
        <v>112</v>
      </c>
      <c r="E4549" s="12" t="s">
        <v>99</v>
      </c>
      <c r="F4549" s="9">
        <v>41</v>
      </c>
      <c r="G4549" s="9">
        <v>12.5</v>
      </c>
      <c r="H4549" s="13">
        <v>0.312</v>
      </c>
      <c r="I4549" s="9" t="s">
        <v>11</v>
      </c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</row>
    <row r="4550" spans="1:27" ht="12.75">
      <c r="A4550" s="10">
        <v>45793</v>
      </c>
      <c r="B4550" s="9" t="s">
        <v>43</v>
      </c>
      <c r="C4550" s="11">
        <v>11065.82</v>
      </c>
      <c r="D4550" s="9">
        <v>111</v>
      </c>
      <c r="E4550" s="12" t="s">
        <v>1395</v>
      </c>
      <c r="F4550" s="9">
        <v>47</v>
      </c>
      <c r="G4550" s="9">
        <v>10.87</v>
      </c>
      <c r="H4550" s="13">
        <v>0.32400000000000001</v>
      </c>
      <c r="I4550" s="9" t="s">
        <v>11</v>
      </c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</row>
    <row r="4551" spans="1:27" ht="12.75">
      <c r="A4551" s="10">
        <v>45793</v>
      </c>
      <c r="B4551" s="9" t="s">
        <v>289</v>
      </c>
      <c r="C4551" s="11">
        <v>9888.01</v>
      </c>
      <c r="D4551" s="9">
        <v>87</v>
      </c>
      <c r="E4551" s="12" t="s">
        <v>1396</v>
      </c>
      <c r="F4551" s="9">
        <v>38</v>
      </c>
      <c r="G4551" s="9"/>
      <c r="H4551" s="13"/>
      <c r="I4551" s="9" t="s">
        <v>11</v>
      </c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</row>
    <row r="4552" spans="1:27" ht="12.75">
      <c r="A4552" s="10">
        <v>45794</v>
      </c>
      <c r="B4552" s="9" t="s">
        <v>289</v>
      </c>
      <c r="C4552" s="11">
        <v>9934.32</v>
      </c>
      <c r="D4552" s="9">
        <v>104</v>
      </c>
      <c r="E4552" s="12" t="s">
        <v>1397</v>
      </c>
      <c r="F4552" s="9">
        <v>32</v>
      </c>
      <c r="G4552" s="9">
        <v>12.5</v>
      </c>
      <c r="H4552" s="13">
        <v>0.24990000000000001</v>
      </c>
      <c r="I4552" s="9" t="s">
        <v>11</v>
      </c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</row>
    <row r="4553" spans="1:27" ht="12.75">
      <c r="A4553" s="10">
        <v>45794</v>
      </c>
      <c r="B4553" s="9" t="s">
        <v>19</v>
      </c>
      <c r="C4553" s="11">
        <v>8708.4699999999993</v>
      </c>
      <c r="D4553" s="9">
        <v>92</v>
      </c>
      <c r="E4553" s="12" t="s">
        <v>1398</v>
      </c>
      <c r="F4553" s="9">
        <v>17</v>
      </c>
      <c r="G4553" s="9">
        <v>12</v>
      </c>
      <c r="H4553" s="13">
        <v>0.25490000000000002</v>
      </c>
      <c r="I4553" s="9" t="s">
        <v>16</v>
      </c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</row>
    <row r="4554" spans="1:27" ht="12.75">
      <c r="A4554" s="10">
        <v>45794</v>
      </c>
      <c r="B4554" s="9" t="s">
        <v>14</v>
      </c>
      <c r="C4554" s="11">
        <v>9798.2099999999991</v>
      </c>
      <c r="D4554" s="9">
        <v>108</v>
      </c>
      <c r="E4554" s="12" t="s">
        <v>1399</v>
      </c>
      <c r="F4554" s="9">
        <v>43</v>
      </c>
      <c r="G4554" s="9">
        <v>16.2</v>
      </c>
      <c r="H4554" s="13">
        <v>0.2555</v>
      </c>
      <c r="I4554" s="9" t="s">
        <v>16</v>
      </c>
      <c r="J4554" s="10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  <c r="AA4554" s="9"/>
    </row>
    <row r="4555" spans="1:27" ht="12.75">
      <c r="A4555" s="10">
        <v>45794</v>
      </c>
      <c r="B4555" s="9" t="s">
        <v>286</v>
      </c>
      <c r="C4555" s="11">
        <v>7051.86</v>
      </c>
      <c r="D4555" s="9">
        <v>67</v>
      </c>
      <c r="E4555" s="12" t="s">
        <v>982</v>
      </c>
      <c r="F4555" s="9">
        <v>5</v>
      </c>
      <c r="G4555" s="9">
        <v>12.75</v>
      </c>
      <c r="H4555" s="13">
        <v>0.26840000000000003</v>
      </c>
      <c r="I4555" s="9" t="s">
        <v>11</v>
      </c>
      <c r="J4555" s="10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</row>
    <row r="4556" spans="1:27" ht="12.75">
      <c r="A4556" s="10">
        <v>45794</v>
      </c>
      <c r="B4556" s="9" t="s">
        <v>12</v>
      </c>
      <c r="C4556" s="11">
        <v>7140.54</v>
      </c>
      <c r="D4556" s="9">
        <v>70</v>
      </c>
      <c r="E4556" s="12" t="s">
        <v>740</v>
      </c>
      <c r="F4556" s="9">
        <v>10</v>
      </c>
      <c r="G4556" s="9">
        <v>16</v>
      </c>
      <c r="H4556" s="13">
        <v>0.28310000000000002</v>
      </c>
      <c r="I4556" s="9" t="s">
        <v>11</v>
      </c>
      <c r="J4556" s="10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  <c r="AA4556" s="9"/>
    </row>
    <row r="4557" spans="1:27" ht="12.75">
      <c r="A4557" s="10">
        <v>45794</v>
      </c>
      <c r="B4557" s="9" t="s">
        <v>9</v>
      </c>
      <c r="C4557" s="11">
        <v>8486.9</v>
      </c>
      <c r="D4557" s="9">
        <v>70</v>
      </c>
      <c r="E4557" s="12" t="s">
        <v>1400</v>
      </c>
      <c r="F4557" s="9">
        <v>9</v>
      </c>
      <c r="G4557" s="9">
        <v>11.2</v>
      </c>
      <c r="H4557" s="13">
        <v>0.2853</v>
      </c>
      <c r="I4557" s="9" t="s">
        <v>11</v>
      </c>
      <c r="J4557" s="10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</row>
    <row r="4558" spans="1:27" ht="12.75">
      <c r="A4558" s="10">
        <v>45794</v>
      </c>
      <c r="B4558" s="9" t="s">
        <v>17</v>
      </c>
      <c r="C4558" s="11">
        <v>10841.61</v>
      </c>
      <c r="D4558" s="9">
        <v>112</v>
      </c>
      <c r="E4558" s="12" t="s">
        <v>1401</v>
      </c>
      <c r="F4558" s="9">
        <v>32</v>
      </c>
      <c r="G4558" s="9">
        <v>15.3</v>
      </c>
      <c r="H4558" s="13">
        <v>0.29199999999999998</v>
      </c>
      <c r="I4558" s="9" t="s">
        <v>16</v>
      </c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  <c r="AA4558" s="9"/>
    </row>
    <row r="4559" spans="1:27" ht="12.75">
      <c r="A4559" s="10">
        <v>45794</v>
      </c>
      <c r="B4559" s="9" t="s">
        <v>21</v>
      </c>
      <c r="C4559" s="11">
        <v>14921.3</v>
      </c>
      <c r="D4559" s="9">
        <v>148</v>
      </c>
      <c r="E4559" s="12" t="s">
        <v>1402</v>
      </c>
      <c r="F4559" s="9">
        <v>60</v>
      </c>
      <c r="G4559" s="9">
        <v>14.78</v>
      </c>
      <c r="H4559" s="13">
        <v>0.3054</v>
      </c>
      <c r="I4559" s="9" t="s">
        <v>11</v>
      </c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</row>
    <row r="4560" spans="1:27" ht="12.75">
      <c r="A4560" s="10">
        <v>45794</v>
      </c>
      <c r="B4560" s="9" t="s">
        <v>45</v>
      </c>
      <c r="C4560" s="11">
        <v>9816.02</v>
      </c>
      <c r="D4560" s="9">
        <v>95</v>
      </c>
      <c r="E4560" s="12" t="s">
        <v>1403</v>
      </c>
      <c r="F4560" s="9">
        <v>36</v>
      </c>
      <c r="G4560" s="9">
        <v>15.2</v>
      </c>
      <c r="H4560" s="13">
        <v>0.32250000000000001</v>
      </c>
      <c r="I4560" s="9" t="s">
        <v>11</v>
      </c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  <c r="AA4560" s="9"/>
    </row>
    <row r="4561" spans="1:27" ht="12.75">
      <c r="A4561" s="10">
        <v>45794</v>
      </c>
      <c r="B4561" s="9" t="s">
        <v>43</v>
      </c>
      <c r="C4561" s="11">
        <v>9616.17</v>
      </c>
      <c r="D4561" s="9">
        <v>108</v>
      </c>
      <c r="E4561" s="12" t="s">
        <v>1404</v>
      </c>
      <c r="F4561" s="9">
        <v>6</v>
      </c>
      <c r="G4561" s="9">
        <v>7.5</v>
      </c>
      <c r="H4561" s="13">
        <v>0.34739999999999999</v>
      </c>
      <c r="I4561" s="9" t="s">
        <v>11</v>
      </c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</row>
    <row r="4562" spans="1:27" ht="12.75">
      <c r="A4562" s="10">
        <v>45795</v>
      </c>
      <c r="B4562" s="9" t="s">
        <v>14</v>
      </c>
      <c r="C4562" s="11">
        <v>9633.7800000000007</v>
      </c>
      <c r="D4562" s="9">
        <v>106</v>
      </c>
      <c r="E4562" s="12" t="s">
        <v>1281</v>
      </c>
      <c r="F4562" s="9">
        <v>10</v>
      </c>
      <c r="G4562" s="9">
        <v>13</v>
      </c>
      <c r="H4562" s="13">
        <v>0.24579999999999999</v>
      </c>
      <c r="I4562" s="9" t="s">
        <v>16</v>
      </c>
      <c r="J4562" s="10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  <c r="AA4562" s="9"/>
    </row>
    <row r="4563" spans="1:27" ht="12.75">
      <c r="A4563" s="10">
        <v>45795</v>
      </c>
      <c r="B4563" s="9" t="s">
        <v>9</v>
      </c>
      <c r="C4563" s="11">
        <v>5926.65</v>
      </c>
      <c r="D4563" s="28">
        <v>60</v>
      </c>
      <c r="E4563" s="12" t="s">
        <v>1008</v>
      </c>
      <c r="F4563" s="9">
        <v>12</v>
      </c>
      <c r="G4563" s="9">
        <v>12</v>
      </c>
      <c r="H4563" s="13">
        <v>0.2472</v>
      </c>
      <c r="I4563" s="9" t="s">
        <v>11</v>
      </c>
      <c r="J4563" s="10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</row>
    <row r="4564" spans="1:27" ht="12.75">
      <c r="A4564" s="10">
        <v>45795</v>
      </c>
      <c r="B4564" s="9" t="s">
        <v>286</v>
      </c>
      <c r="C4564" s="11">
        <v>4453.82</v>
      </c>
      <c r="D4564" s="9">
        <v>45</v>
      </c>
      <c r="E4564" s="12" t="s">
        <v>1350</v>
      </c>
      <c r="F4564" s="9">
        <v>2</v>
      </c>
      <c r="G4564" s="9">
        <v>9.25</v>
      </c>
      <c r="H4564" s="13">
        <v>0.25929999999999997</v>
      </c>
      <c r="I4564" s="9" t="s">
        <v>11</v>
      </c>
      <c r="J4564" s="10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</row>
    <row r="4565" spans="1:27" ht="12.75">
      <c r="A4565" s="10">
        <v>45795</v>
      </c>
      <c r="B4565" s="9" t="s">
        <v>19</v>
      </c>
      <c r="C4565" s="11">
        <v>7334.77</v>
      </c>
      <c r="D4565" s="9">
        <v>93</v>
      </c>
      <c r="E4565" s="12" t="s">
        <v>1405</v>
      </c>
      <c r="F4565" s="9">
        <v>31</v>
      </c>
      <c r="G4565" s="9">
        <v>8.16</v>
      </c>
      <c r="H4565" s="13">
        <v>0.28410000000000002</v>
      </c>
      <c r="I4565" s="9" t="s">
        <v>16</v>
      </c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</row>
    <row r="4566" spans="1:27" ht="12.75">
      <c r="A4566" s="10">
        <v>45795</v>
      </c>
      <c r="B4566" s="9" t="s">
        <v>12</v>
      </c>
      <c r="C4566" s="11">
        <v>5576.13</v>
      </c>
      <c r="D4566" s="28">
        <v>60</v>
      </c>
      <c r="E4566" s="12" t="s">
        <v>1406</v>
      </c>
      <c r="F4566" s="9">
        <v>1</v>
      </c>
      <c r="G4566" s="9">
        <v>10</v>
      </c>
      <c r="H4566" s="13">
        <v>0.2883</v>
      </c>
      <c r="I4566" s="9" t="s">
        <v>11</v>
      </c>
      <c r="J4566" s="10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9"/>
    </row>
    <row r="4567" spans="1:27" ht="12.75">
      <c r="A4567" s="10">
        <v>45795</v>
      </c>
      <c r="B4567" s="9" t="s">
        <v>17</v>
      </c>
      <c r="C4567" s="11">
        <v>11457.43</v>
      </c>
      <c r="D4567" s="9">
        <v>114</v>
      </c>
      <c r="E4567" s="12" t="s">
        <v>1407</v>
      </c>
      <c r="F4567" s="9">
        <v>83</v>
      </c>
      <c r="G4567" s="9">
        <v>13.71</v>
      </c>
      <c r="H4567" s="13">
        <v>0.2994</v>
      </c>
      <c r="I4567" s="9" t="s">
        <v>16</v>
      </c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</row>
    <row r="4568" spans="1:27" ht="12.75">
      <c r="A4568" s="10">
        <v>45795</v>
      </c>
      <c r="B4568" s="9" t="s">
        <v>289</v>
      </c>
      <c r="C4568" s="11">
        <v>6640.94</v>
      </c>
      <c r="D4568" s="9">
        <v>60</v>
      </c>
      <c r="E4568" s="12" t="s">
        <v>1408</v>
      </c>
      <c r="F4568" s="9">
        <v>25</v>
      </c>
      <c r="G4568" s="9">
        <v>8.16</v>
      </c>
      <c r="H4568" s="13">
        <v>0.30209999999999998</v>
      </c>
      <c r="I4568" s="9" t="s">
        <v>11</v>
      </c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  <c r="AA4568" s="9"/>
    </row>
    <row r="4569" spans="1:27" ht="12.75">
      <c r="A4569" s="10">
        <v>45795</v>
      </c>
      <c r="B4569" s="9" t="s">
        <v>45</v>
      </c>
      <c r="C4569" s="11">
        <v>7049.87</v>
      </c>
      <c r="D4569" s="9">
        <v>74</v>
      </c>
      <c r="E4569" s="12" t="s">
        <v>900</v>
      </c>
      <c r="F4569" s="9">
        <v>7</v>
      </c>
      <c r="G4569" s="9">
        <v>15.75</v>
      </c>
      <c r="H4569" s="13">
        <v>0.31069999999999998</v>
      </c>
      <c r="I4569" s="9" t="s">
        <v>11</v>
      </c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</row>
    <row r="4570" spans="1:27" ht="12.75">
      <c r="A4570" s="10">
        <v>45795</v>
      </c>
      <c r="B4570" s="9" t="s">
        <v>21</v>
      </c>
      <c r="C4570" s="11">
        <v>10050.049999999999</v>
      </c>
      <c r="D4570" s="9">
        <v>103</v>
      </c>
      <c r="E4570" s="12" t="s">
        <v>1409</v>
      </c>
      <c r="F4570" s="9">
        <v>14</v>
      </c>
      <c r="G4570" s="9">
        <v>10.75</v>
      </c>
      <c r="H4570" s="13">
        <v>0.32</v>
      </c>
      <c r="I4570" s="9" t="s">
        <v>11</v>
      </c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  <c r="AA4570" s="9"/>
    </row>
    <row r="4571" spans="1:27" ht="12.75">
      <c r="A4571" s="10">
        <v>45795</v>
      </c>
      <c r="B4571" s="9" t="s">
        <v>43</v>
      </c>
      <c r="C4571" s="11">
        <v>6152.64</v>
      </c>
      <c r="D4571" s="9">
        <v>55</v>
      </c>
      <c r="E4571" s="12" t="s">
        <v>1410</v>
      </c>
      <c r="F4571" s="9">
        <v>0</v>
      </c>
      <c r="G4571" s="9">
        <v>6.6</v>
      </c>
      <c r="H4571" s="13">
        <v>0.32390000000000002</v>
      </c>
      <c r="I4571" s="9" t="s">
        <v>11</v>
      </c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</row>
    <row r="4572" spans="1:27" ht="12.75">
      <c r="A4572" s="10">
        <v>45796</v>
      </c>
      <c r="B4572" s="9" t="s">
        <v>19</v>
      </c>
      <c r="C4572" s="11">
        <v>1821.76</v>
      </c>
      <c r="D4572" s="9">
        <v>24</v>
      </c>
      <c r="E4572" s="12" t="s">
        <v>1411</v>
      </c>
      <c r="F4572" s="9">
        <v>0</v>
      </c>
      <c r="G4572" s="9">
        <v>6</v>
      </c>
      <c r="H4572" s="13">
        <v>0.2341</v>
      </c>
      <c r="I4572" s="9" t="s">
        <v>16</v>
      </c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  <c r="AA4572" s="9"/>
    </row>
    <row r="4573" spans="1:27" ht="12.75">
      <c r="A4573" s="10">
        <v>45796</v>
      </c>
      <c r="B4573" s="9" t="s">
        <v>14</v>
      </c>
      <c r="C4573" s="11">
        <v>3215.53</v>
      </c>
      <c r="D4573" s="9">
        <v>42</v>
      </c>
      <c r="E4573" s="12" t="s">
        <v>1412</v>
      </c>
      <c r="F4573" s="9">
        <v>1</v>
      </c>
      <c r="G4573" s="9">
        <v>8.6</v>
      </c>
      <c r="H4573" s="13">
        <v>0.24690000000000001</v>
      </c>
      <c r="I4573" s="9" t="s">
        <v>16</v>
      </c>
      <c r="J4573" s="10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</row>
    <row r="4574" spans="1:27" ht="12.75">
      <c r="A4574" s="10">
        <v>45796</v>
      </c>
      <c r="B4574" s="9" t="s">
        <v>12</v>
      </c>
      <c r="C4574" s="11">
        <v>2354.6</v>
      </c>
      <c r="D4574" s="9">
        <v>24</v>
      </c>
      <c r="E4574" s="12" t="s">
        <v>741</v>
      </c>
      <c r="F4574" s="9">
        <v>0</v>
      </c>
      <c r="G4574" s="9">
        <v>11.5</v>
      </c>
      <c r="H4574" s="13">
        <v>0.27860000000000001</v>
      </c>
      <c r="I4574" s="9" t="s">
        <v>11</v>
      </c>
      <c r="J4574" s="10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</row>
    <row r="4575" spans="1:27" ht="12.75">
      <c r="A4575" s="10">
        <v>45796</v>
      </c>
      <c r="B4575" s="9" t="s">
        <v>17</v>
      </c>
      <c r="C4575" s="11">
        <v>3770.66</v>
      </c>
      <c r="D4575" s="9">
        <v>39</v>
      </c>
      <c r="E4575" s="12" t="s">
        <v>586</v>
      </c>
      <c r="F4575" s="9">
        <v>1</v>
      </c>
      <c r="G4575" s="9">
        <v>7</v>
      </c>
      <c r="H4575" s="13">
        <v>0.28170000000000001</v>
      </c>
      <c r="I4575" s="9" t="s">
        <v>16</v>
      </c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</row>
    <row r="4576" spans="1:27" ht="12.75">
      <c r="A4576" s="10">
        <v>45796</v>
      </c>
      <c r="B4576" s="9" t="s">
        <v>289</v>
      </c>
      <c r="C4576" s="11">
        <v>2019.17</v>
      </c>
      <c r="D4576" s="9">
        <v>22</v>
      </c>
      <c r="E4576" s="12" t="s">
        <v>1413</v>
      </c>
      <c r="F4576" s="9">
        <v>2</v>
      </c>
      <c r="G4576" s="9">
        <v>6.6</v>
      </c>
      <c r="H4576" s="13">
        <v>0.28399999999999997</v>
      </c>
      <c r="I4576" s="9" t="s">
        <v>11</v>
      </c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  <c r="AA4576" s="9"/>
    </row>
    <row r="4577" spans="1:27" ht="12.75">
      <c r="A4577" s="10">
        <v>45796</v>
      </c>
      <c r="B4577" s="9" t="s">
        <v>45</v>
      </c>
      <c r="C4577" s="11">
        <v>3559.2</v>
      </c>
      <c r="D4577" s="9">
        <v>34</v>
      </c>
      <c r="E4577" s="12" t="s">
        <v>1326</v>
      </c>
      <c r="F4577" s="9">
        <v>0</v>
      </c>
      <c r="G4577" s="9">
        <v>10</v>
      </c>
      <c r="H4577" s="13">
        <v>0.29659999999999997</v>
      </c>
      <c r="I4577" s="9" t="s">
        <v>11</v>
      </c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</row>
    <row r="4578" spans="1:27" ht="12.75">
      <c r="A4578" s="10">
        <v>45796</v>
      </c>
      <c r="B4578" s="9" t="s">
        <v>286</v>
      </c>
      <c r="C4578" s="11">
        <v>2626.48</v>
      </c>
      <c r="D4578" s="9">
        <v>28</v>
      </c>
      <c r="E4578" s="12" t="s">
        <v>1414</v>
      </c>
      <c r="F4578" s="9">
        <v>0</v>
      </c>
      <c r="G4578" s="9">
        <v>7.25</v>
      </c>
      <c r="H4578" s="13">
        <v>0.30199999999999999</v>
      </c>
      <c r="I4578" s="9" t="s">
        <v>11</v>
      </c>
      <c r="J4578" s="10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</row>
    <row r="4579" spans="1:27" ht="12.75">
      <c r="A4579" s="10">
        <v>45796</v>
      </c>
      <c r="B4579" s="9" t="s">
        <v>21</v>
      </c>
      <c r="C4579" s="11">
        <v>3875.99</v>
      </c>
      <c r="D4579" s="9">
        <v>38</v>
      </c>
      <c r="E4579" s="12" t="s">
        <v>1415</v>
      </c>
      <c r="F4579" s="9">
        <v>3</v>
      </c>
      <c r="G4579" s="9">
        <v>10</v>
      </c>
      <c r="H4579" s="13">
        <v>0.30349999999999999</v>
      </c>
      <c r="I4579" s="9" t="s">
        <v>11</v>
      </c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</row>
    <row r="4580" spans="1:27" ht="12.75">
      <c r="A4580" s="10">
        <v>45796</v>
      </c>
      <c r="B4580" s="9" t="s">
        <v>43</v>
      </c>
      <c r="C4580" s="11">
        <v>3101.84</v>
      </c>
      <c r="D4580" s="9">
        <v>34</v>
      </c>
      <c r="E4580" s="12" t="s">
        <v>654</v>
      </c>
      <c r="F4580" s="9">
        <v>0</v>
      </c>
      <c r="G4580" s="9">
        <v>10.3</v>
      </c>
      <c r="H4580" s="13">
        <v>0.30840000000000001</v>
      </c>
      <c r="I4580" s="9" t="s">
        <v>11</v>
      </c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  <c r="AA4580" s="9"/>
    </row>
    <row r="4581" spans="1:27" ht="12.75">
      <c r="A4581" s="10">
        <v>45796</v>
      </c>
      <c r="B4581" s="9" t="s">
        <v>9</v>
      </c>
      <c r="C4581" s="11">
        <v>2002.01</v>
      </c>
      <c r="D4581" s="9">
        <v>19</v>
      </c>
      <c r="E4581" s="12" t="s">
        <v>1416</v>
      </c>
      <c r="F4581" s="9">
        <v>0</v>
      </c>
      <c r="G4581" s="9">
        <v>7.5</v>
      </c>
      <c r="H4581" s="13">
        <v>0.3352</v>
      </c>
      <c r="I4581" s="9" t="s">
        <v>11</v>
      </c>
      <c r="J4581" s="10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  <c r="AA4581" s="9"/>
    </row>
    <row r="4582" spans="1:27" ht="12.75">
      <c r="A4582" s="10">
        <v>45797</v>
      </c>
      <c r="B4582" s="9" t="s">
        <v>19</v>
      </c>
      <c r="C4582" s="11">
        <v>4125.2700000000004</v>
      </c>
      <c r="D4582" s="9">
        <v>43</v>
      </c>
      <c r="E4582" s="12" t="s">
        <v>591</v>
      </c>
      <c r="F4582" s="9">
        <v>4</v>
      </c>
      <c r="G4582" s="9">
        <v>12.3</v>
      </c>
      <c r="H4582" s="13">
        <v>0.27789999999999998</v>
      </c>
      <c r="I4582" s="9" t="s">
        <v>16</v>
      </c>
      <c r="J4582" s="9" t="s">
        <v>1417</v>
      </c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  <c r="AA4582" s="9"/>
    </row>
    <row r="4583" spans="1:27" ht="12.75">
      <c r="A4583" s="10">
        <v>45797</v>
      </c>
      <c r="B4583" s="9" t="s">
        <v>14</v>
      </c>
      <c r="C4583" s="11">
        <v>4366.6400000000003</v>
      </c>
      <c r="D4583" s="9">
        <v>48</v>
      </c>
      <c r="E4583" s="12" t="s">
        <v>1111</v>
      </c>
      <c r="F4583" s="9">
        <v>2</v>
      </c>
      <c r="G4583" s="9">
        <v>12</v>
      </c>
      <c r="H4583" s="13">
        <v>0.29270000000000002</v>
      </c>
      <c r="I4583" s="9" t="s">
        <v>16</v>
      </c>
      <c r="J4583" s="10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</row>
    <row r="4584" spans="1:27" ht="12.75">
      <c r="A4584" s="10">
        <v>45797</v>
      </c>
      <c r="B4584" s="9" t="s">
        <v>45</v>
      </c>
      <c r="C4584" s="11">
        <v>3245.19</v>
      </c>
      <c r="D4584" s="9">
        <v>37</v>
      </c>
      <c r="E4584" s="12" t="s">
        <v>1418</v>
      </c>
      <c r="F4584" s="9">
        <v>0</v>
      </c>
      <c r="G4584" s="9">
        <v>7.75</v>
      </c>
      <c r="H4584" s="13">
        <v>0.29320000000000002</v>
      </c>
      <c r="I4584" s="9" t="s">
        <v>11</v>
      </c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</row>
    <row r="4585" spans="1:27" ht="12.75">
      <c r="A4585" s="10">
        <v>45797</v>
      </c>
      <c r="B4585" s="9" t="s">
        <v>289</v>
      </c>
      <c r="C4585" s="11">
        <v>4862.76</v>
      </c>
      <c r="D4585" s="9">
        <v>36</v>
      </c>
      <c r="E4585" s="12" t="s">
        <v>1419</v>
      </c>
      <c r="F4585" s="9">
        <v>2</v>
      </c>
      <c r="G4585" s="9">
        <v>12.6</v>
      </c>
      <c r="H4585" s="13">
        <v>0.29799999999999999</v>
      </c>
      <c r="I4585" s="9" t="s">
        <v>11</v>
      </c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  <c r="AA4585" s="9"/>
    </row>
    <row r="4586" spans="1:27" ht="12.75">
      <c r="A4586" s="10">
        <v>45797</v>
      </c>
      <c r="B4586" s="9" t="s">
        <v>12</v>
      </c>
      <c r="C4586" s="11">
        <v>3817.92</v>
      </c>
      <c r="D4586" s="9">
        <v>38</v>
      </c>
      <c r="E4586" s="12" t="s">
        <v>1420</v>
      </c>
      <c r="F4586" s="9">
        <v>1</v>
      </c>
      <c r="G4586" s="9">
        <v>8</v>
      </c>
      <c r="H4586" s="13">
        <v>0.31090000000000001</v>
      </c>
      <c r="I4586" s="9" t="s">
        <v>11</v>
      </c>
      <c r="J4586" s="10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</row>
    <row r="4587" spans="1:27" ht="12.75">
      <c r="A4587" s="10">
        <v>45797</v>
      </c>
      <c r="B4587" s="9" t="s">
        <v>9</v>
      </c>
      <c r="C4587" s="11">
        <v>3123.82</v>
      </c>
      <c r="D4587" s="9">
        <v>34</v>
      </c>
      <c r="E4587" s="12" t="s">
        <v>509</v>
      </c>
      <c r="F4587" s="9">
        <v>3</v>
      </c>
      <c r="G4587" s="9">
        <v>9.33</v>
      </c>
      <c r="H4587" s="13">
        <v>0.31850000000000001</v>
      </c>
      <c r="I4587" s="9" t="s">
        <v>11</v>
      </c>
      <c r="J4587" s="10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</row>
    <row r="4588" spans="1:27" ht="12.75">
      <c r="A4588" s="10">
        <v>45797</v>
      </c>
      <c r="B4588" s="9" t="s">
        <v>21</v>
      </c>
      <c r="C4588" s="11">
        <v>6506.26</v>
      </c>
      <c r="D4588" s="9">
        <v>68</v>
      </c>
      <c r="E4588" s="12" t="s">
        <v>1148</v>
      </c>
      <c r="F4588" s="9">
        <v>11</v>
      </c>
      <c r="G4588" s="9">
        <v>13</v>
      </c>
      <c r="H4588" s="13">
        <v>0.31850000000000001</v>
      </c>
      <c r="I4588" s="9" t="s">
        <v>11</v>
      </c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  <c r="AA4588" s="9"/>
    </row>
    <row r="4589" spans="1:27" ht="12.75">
      <c r="A4589" s="10">
        <v>45797</v>
      </c>
      <c r="B4589" s="9" t="s">
        <v>286</v>
      </c>
      <c r="C4589" s="11">
        <v>3437.31</v>
      </c>
      <c r="D4589" s="9">
        <v>35</v>
      </c>
      <c r="E4589" s="12" t="s">
        <v>1421</v>
      </c>
      <c r="F4589" s="9">
        <v>4</v>
      </c>
      <c r="G4589" s="9">
        <v>8</v>
      </c>
      <c r="H4589" s="13">
        <v>0.33090000000000003</v>
      </c>
      <c r="I4589" s="9" t="s">
        <v>11</v>
      </c>
      <c r="J4589" s="10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</row>
    <row r="4590" spans="1:27" ht="12.75">
      <c r="A4590" s="10">
        <v>45797</v>
      </c>
      <c r="B4590" s="9" t="s">
        <v>17</v>
      </c>
      <c r="C4590" s="11">
        <v>6715.34</v>
      </c>
      <c r="D4590" s="9">
        <v>69</v>
      </c>
      <c r="E4590" s="12" t="s">
        <v>1422</v>
      </c>
      <c r="F4590" s="9">
        <v>14</v>
      </c>
      <c r="G4590" s="9">
        <v>10</v>
      </c>
      <c r="H4590" s="13">
        <v>0.3357</v>
      </c>
      <c r="I4590" s="9" t="s">
        <v>16</v>
      </c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  <c r="AA4590" s="9"/>
    </row>
    <row r="4591" spans="1:27" ht="12.75">
      <c r="A4591" s="10">
        <v>45797</v>
      </c>
      <c r="B4591" s="9" t="s">
        <v>43</v>
      </c>
      <c r="C4591" s="11">
        <v>4404.3500000000004</v>
      </c>
      <c r="D4591" s="9">
        <v>51</v>
      </c>
      <c r="E4591" s="12" t="s">
        <v>1263</v>
      </c>
      <c r="F4591" s="9">
        <v>0</v>
      </c>
      <c r="G4591" s="9">
        <v>9.75</v>
      </c>
      <c r="H4591" s="13">
        <v>0.51370000000000005</v>
      </c>
      <c r="I4591" s="9" t="s">
        <v>11</v>
      </c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</row>
    <row r="4592" spans="1:27" ht="12.75">
      <c r="A4592" s="10">
        <v>45798</v>
      </c>
      <c r="B4592" s="9" t="s">
        <v>9</v>
      </c>
      <c r="C4592" s="11">
        <v>3737.28</v>
      </c>
      <c r="D4592" s="9">
        <v>31</v>
      </c>
      <c r="E4592" s="12" t="s">
        <v>1423</v>
      </c>
      <c r="F4592" s="9">
        <v>7</v>
      </c>
      <c r="G4592" s="9">
        <v>9.25</v>
      </c>
      <c r="H4592" s="13">
        <v>0.23860000000000001</v>
      </c>
      <c r="I4592" s="9" t="s">
        <v>11</v>
      </c>
      <c r="J4592" s="10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</row>
    <row r="4593" spans="1:27" ht="12.75">
      <c r="A4593" s="10">
        <v>45798</v>
      </c>
      <c r="B4593" s="9" t="s">
        <v>21</v>
      </c>
      <c r="C4593" s="11">
        <v>6699.68</v>
      </c>
      <c r="D4593" s="9">
        <v>71</v>
      </c>
      <c r="E4593" s="12" t="s">
        <v>763</v>
      </c>
      <c r="F4593" s="9">
        <v>2</v>
      </c>
      <c r="G4593" s="9">
        <v>12</v>
      </c>
      <c r="H4593" s="13">
        <v>0.24099999999999999</v>
      </c>
      <c r="I4593" s="9" t="s">
        <v>11</v>
      </c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</row>
    <row r="4594" spans="1:27" ht="12.75">
      <c r="A4594" s="10">
        <v>45798</v>
      </c>
      <c r="B4594" s="9" t="s">
        <v>289</v>
      </c>
      <c r="C4594" s="11">
        <v>2861.19</v>
      </c>
      <c r="D4594" s="9">
        <v>26</v>
      </c>
      <c r="E4594" s="12" t="s">
        <v>1424</v>
      </c>
      <c r="F4594" s="9">
        <v>2</v>
      </c>
      <c r="G4594" s="9">
        <v>8</v>
      </c>
      <c r="H4594" s="13">
        <v>0.2432</v>
      </c>
      <c r="I4594" s="9" t="s">
        <v>11</v>
      </c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</row>
    <row r="4595" spans="1:27" ht="12.75">
      <c r="A4595" s="10">
        <v>45798</v>
      </c>
      <c r="B4595" s="9" t="s">
        <v>286</v>
      </c>
      <c r="C4595" s="11">
        <v>3034.82</v>
      </c>
      <c r="D4595" s="9">
        <v>27</v>
      </c>
      <c r="E4595" s="12" t="s">
        <v>471</v>
      </c>
      <c r="F4595" s="9">
        <v>2</v>
      </c>
      <c r="G4595" s="9">
        <v>7</v>
      </c>
      <c r="H4595" s="13">
        <v>0.249</v>
      </c>
      <c r="I4595" s="9" t="s">
        <v>11</v>
      </c>
      <c r="J4595" s="10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</row>
    <row r="4596" spans="1:27" ht="12.75">
      <c r="A4596" s="10">
        <v>45798</v>
      </c>
      <c r="B4596" s="9" t="s">
        <v>12</v>
      </c>
      <c r="C4596" s="11">
        <v>4340.01</v>
      </c>
      <c r="D4596" s="9">
        <v>39</v>
      </c>
      <c r="E4596" s="12" t="s">
        <v>1425</v>
      </c>
      <c r="F4596" s="9">
        <v>1</v>
      </c>
      <c r="G4596" s="9">
        <v>8.67</v>
      </c>
      <c r="H4596" s="13">
        <v>0.26290000000000002</v>
      </c>
      <c r="I4596" s="9" t="s">
        <v>11</v>
      </c>
      <c r="J4596" s="10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</row>
    <row r="4597" spans="1:27" ht="12.75">
      <c r="A4597" s="10">
        <v>45798</v>
      </c>
      <c r="B4597" s="9" t="s">
        <v>17</v>
      </c>
      <c r="C4597" s="11">
        <v>4555.7</v>
      </c>
      <c r="D4597" s="9">
        <v>52</v>
      </c>
      <c r="E4597" s="12" t="s">
        <v>1426</v>
      </c>
      <c r="F4597" s="9">
        <v>1</v>
      </c>
      <c r="G4597" s="9">
        <v>7.8</v>
      </c>
      <c r="H4597" s="13">
        <v>0.27589999999999998</v>
      </c>
      <c r="I4597" s="9" t="s">
        <v>16</v>
      </c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</row>
    <row r="4598" spans="1:27" ht="12.75">
      <c r="A4598" s="10">
        <v>45798</v>
      </c>
      <c r="B4598" s="9" t="s">
        <v>14</v>
      </c>
      <c r="C4598" s="11">
        <v>2775.63</v>
      </c>
      <c r="D4598" s="9">
        <v>28</v>
      </c>
      <c r="E4598" s="12" t="s">
        <v>650</v>
      </c>
      <c r="F4598" s="9">
        <v>0</v>
      </c>
      <c r="G4598" s="9">
        <v>8</v>
      </c>
      <c r="H4598" s="13">
        <v>0.28410000000000002</v>
      </c>
      <c r="I4598" s="9" t="s">
        <v>16</v>
      </c>
      <c r="J4598" s="10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</row>
    <row r="4599" spans="1:27" ht="12.75">
      <c r="A4599" s="10">
        <v>45798</v>
      </c>
      <c r="B4599" s="9" t="s">
        <v>19</v>
      </c>
      <c r="C4599" s="11">
        <v>2048.5100000000002</v>
      </c>
      <c r="D4599" s="9">
        <v>26</v>
      </c>
      <c r="E4599" s="12" t="s">
        <v>1427</v>
      </c>
      <c r="F4599" s="9">
        <v>0</v>
      </c>
      <c r="G4599" s="9">
        <v>6.33</v>
      </c>
      <c r="H4599" s="13">
        <v>0.29899999999999999</v>
      </c>
      <c r="I4599" s="9" t="s">
        <v>16</v>
      </c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</row>
    <row r="4600" spans="1:27" ht="12.75">
      <c r="A4600" s="10">
        <v>45798</v>
      </c>
      <c r="B4600" s="9" t="s">
        <v>45</v>
      </c>
      <c r="C4600" s="11">
        <v>2711.84</v>
      </c>
      <c r="D4600" s="9">
        <v>34</v>
      </c>
      <c r="E4600" s="12" t="s">
        <v>826</v>
      </c>
      <c r="F4600" s="9">
        <v>0</v>
      </c>
      <c r="G4600" s="9">
        <v>8.66</v>
      </c>
      <c r="H4600" s="13">
        <v>0.30180000000000001</v>
      </c>
      <c r="I4600" s="9" t="s">
        <v>11</v>
      </c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</row>
    <row r="4601" spans="1:27" ht="12.75">
      <c r="A4601" s="10">
        <v>45798</v>
      </c>
      <c r="B4601" s="9" t="s">
        <v>43</v>
      </c>
      <c r="C4601" s="11">
        <v>4599.2299999999996</v>
      </c>
      <c r="D4601" s="9">
        <v>54</v>
      </c>
      <c r="E4601" s="12" t="s">
        <v>1428</v>
      </c>
      <c r="F4601" s="9">
        <v>11</v>
      </c>
      <c r="G4601" s="9">
        <v>14</v>
      </c>
      <c r="H4601" s="13">
        <v>0.32829999999999998</v>
      </c>
      <c r="I4601" s="9" t="s">
        <v>11</v>
      </c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</row>
    <row r="4602" spans="1:27" ht="12.75">
      <c r="A4602" s="10">
        <v>45799</v>
      </c>
      <c r="B4602" s="9" t="s">
        <v>12</v>
      </c>
      <c r="C4602" s="11">
        <v>3614.88</v>
      </c>
      <c r="D4602" s="9">
        <v>35</v>
      </c>
      <c r="E4602" s="12" t="s">
        <v>990</v>
      </c>
      <c r="F4602" s="9">
        <v>0</v>
      </c>
      <c r="G4602" s="9">
        <v>9</v>
      </c>
      <c r="H4602" s="13">
        <v>0.26719999999999999</v>
      </c>
      <c r="I4602" s="9" t="s">
        <v>11</v>
      </c>
      <c r="J4602" s="10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  <c r="AA4602" s="9"/>
    </row>
    <row r="4603" spans="1:27" ht="12.75">
      <c r="A4603" s="10">
        <v>45799</v>
      </c>
      <c r="B4603" s="9" t="s">
        <v>17</v>
      </c>
      <c r="C4603" s="11">
        <v>3208.83</v>
      </c>
      <c r="D4603" s="9">
        <v>38</v>
      </c>
      <c r="E4603" s="12" t="s">
        <v>1347</v>
      </c>
      <c r="F4603" s="9">
        <v>2</v>
      </c>
      <c r="G4603" s="9">
        <v>5.8</v>
      </c>
      <c r="H4603" s="13">
        <v>0.26979999999999998</v>
      </c>
      <c r="I4603" s="9" t="s">
        <v>16</v>
      </c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</row>
    <row r="4604" spans="1:27" ht="12.75">
      <c r="A4604" s="10">
        <v>45799</v>
      </c>
      <c r="B4604" s="9" t="s">
        <v>289</v>
      </c>
      <c r="C4604" s="11">
        <v>2967.59</v>
      </c>
      <c r="D4604" s="9">
        <v>29</v>
      </c>
      <c r="E4604" s="12" t="s">
        <v>650</v>
      </c>
      <c r="F4604" s="9">
        <v>0</v>
      </c>
      <c r="G4604" s="9" t="s">
        <v>1251</v>
      </c>
      <c r="H4604" s="13">
        <v>0.2702</v>
      </c>
      <c r="I4604" s="9" t="s">
        <v>11</v>
      </c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</row>
    <row r="4605" spans="1:27" ht="12.75">
      <c r="A4605" s="10">
        <v>45799</v>
      </c>
      <c r="B4605" s="9" t="s">
        <v>21</v>
      </c>
      <c r="C4605" s="11">
        <v>6466.63</v>
      </c>
      <c r="D4605" s="9">
        <v>66</v>
      </c>
      <c r="E4605" s="12" t="s">
        <v>1012</v>
      </c>
      <c r="F4605" s="9">
        <v>1</v>
      </c>
      <c r="G4605" s="9">
        <v>11</v>
      </c>
      <c r="H4605" s="13">
        <v>0.29549999999999998</v>
      </c>
      <c r="I4605" s="9" t="s">
        <v>11</v>
      </c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</row>
    <row r="4606" spans="1:27" ht="12.75">
      <c r="A4606" s="10">
        <v>45799</v>
      </c>
      <c r="B4606" s="9" t="s">
        <v>43</v>
      </c>
      <c r="C4606" s="11">
        <v>5686.99</v>
      </c>
      <c r="D4606" s="9">
        <v>58</v>
      </c>
      <c r="E4606" s="12" t="s">
        <v>805</v>
      </c>
      <c r="F4606" s="9">
        <v>2</v>
      </c>
      <c r="G4606" s="9">
        <v>12.75</v>
      </c>
      <c r="H4606" s="13">
        <v>0.30859999999999999</v>
      </c>
      <c r="I4606" s="9" t="s">
        <v>11</v>
      </c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</row>
    <row r="4607" spans="1:27" ht="12.75">
      <c r="A4607" s="10">
        <v>45799</v>
      </c>
      <c r="B4607" s="9" t="s">
        <v>9</v>
      </c>
      <c r="C4607" s="11">
        <v>5031.49</v>
      </c>
      <c r="D4607" s="9">
        <v>49</v>
      </c>
      <c r="E4607" s="12" t="s">
        <v>1429</v>
      </c>
      <c r="F4607" s="9">
        <v>5</v>
      </c>
      <c r="G4607" s="9">
        <v>15.33</v>
      </c>
      <c r="H4607" s="13">
        <v>0.30940000000000001</v>
      </c>
      <c r="I4607" s="9" t="s">
        <v>11</v>
      </c>
      <c r="J4607" s="10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</row>
    <row r="4608" spans="1:27" ht="12.75">
      <c r="A4608" s="10">
        <v>45799</v>
      </c>
      <c r="B4608" s="9" t="s">
        <v>45</v>
      </c>
      <c r="C4608" s="11">
        <v>4197.9799999999996</v>
      </c>
      <c r="D4608" s="9">
        <v>46</v>
      </c>
      <c r="E4608" s="12" t="s">
        <v>55</v>
      </c>
      <c r="F4608" s="9">
        <v>3</v>
      </c>
      <c r="G4608" s="9">
        <v>17</v>
      </c>
      <c r="H4608" s="13">
        <v>0.32200000000000001</v>
      </c>
      <c r="I4608" s="9" t="s">
        <v>11</v>
      </c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  <c r="AA4608" s="9"/>
    </row>
    <row r="4609" spans="1:27" ht="12.75">
      <c r="A4609" s="10">
        <v>45799</v>
      </c>
      <c r="B4609" s="9" t="s">
        <v>14</v>
      </c>
      <c r="C4609" s="11">
        <v>3455.32</v>
      </c>
      <c r="D4609" s="9">
        <v>43</v>
      </c>
      <c r="E4609" s="12" t="s">
        <v>1361</v>
      </c>
      <c r="F4609" s="9">
        <v>3</v>
      </c>
      <c r="G4609" s="9">
        <v>11.3</v>
      </c>
      <c r="H4609" s="13">
        <v>0.3221</v>
      </c>
      <c r="I4609" s="9" t="s">
        <v>16</v>
      </c>
      <c r="J4609" s="10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</row>
    <row r="4610" spans="1:27" ht="12.75">
      <c r="A4610" s="10">
        <v>45799</v>
      </c>
      <c r="B4610" s="9" t="s">
        <v>286</v>
      </c>
      <c r="C4610" s="11">
        <v>2494.5500000000002</v>
      </c>
      <c r="D4610" s="9">
        <v>26</v>
      </c>
      <c r="E4610" s="12" t="s">
        <v>1251</v>
      </c>
      <c r="F4610" s="9" t="s">
        <v>1251</v>
      </c>
      <c r="G4610" s="9" t="s">
        <v>1251</v>
      </c>
      <c r="H4610" s="13"/>
      <c r="I4610" s="9" t="s">
        <v>11</v>
      </c>
      <c r="J4610" s="10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  <c r="AA4610" s="9"/>
    </row>
    <row r="4611" spans="1:27" ht="12.75">
      <c r="A4611" s="10">
        <v>45799</v>
      </c>
      <c r="B4611" s="9" t="s">
        <v>19</v>
      </c>
      <c r="C4611" s="11">
        <v>3282.02</v>
      </c>
      <c r="D4611" s="9">
        <v>40</v>
      </c>
      <c r="E4611" s="12" t="s">
        <v>46</v>
      </c>
      <c r="F4611" s="9"/>
      <c r="G4611" s="9"/>
      <c r="H4611" s="13"/>
      <c r="I4611" s="9" t="s">
        <v>16</v>
      </c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</row>
    <row r="4612" spans="1:27" ht="12.75">
      <c r="A4612" s="10">
        <v>45800</v>
      </c>
      <c r="B4612" s="9" t="s">
        <v>9</v>
      </c>
      <c r="C4612" s="11">
        <v>6782.36</v>
      </c>
      <c r="D4612" s="9">
        <v>66</v>
      </c>
      <c r="E4612" s="12" t="s">
        <v>192</v>
      </c>
      <c r="F4612" s="9">
        <v>4</v>
      </c>
      <c r="G4612" s="9">
        <v>11.25</v>
      </c>
      <c r="H4612" s="13">
        <v>0.25180000000000002</v>
      </c>
      <c r="I4612" s="9" t="s">
        <v>11</v>
      </c>
      <c r="J4612" s="10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  <c r="AA4612" s="9"/>
    </row>
    <row r="4613" spans="1:27" ht="12.75">
      <c r="A4613" s="10">
        <v>45800</v>
      </c>
      <c r="B4613" s="9" t="s">
        <v>286</v>
      </c>
      <c r="C4613" s="11">
        <v>5473.11</v>
      </c>
      <c r="D4613" s="9">
        <v>61</v>
      </c>
      <c r="E4613" s="12" t="s">
        <v>1430</v>
      </c>
      <c r="F4613" s="9">
        <v>4</v>
      </c>
      <c r="G4613" s="9">
        <v>14.33</v>
      </c>
      <c r="H4613" s="13">
        <v>0.25900000000000001</v>
      </c>
      <c r="I4613" s="9" t="s">
        <v>11</v>
      </c>
      <c r="J4613" s="10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</row>
    <row r="4614" spans="1:27" ht="12.75">
      <c r="A4614" s="10">
        <v>45800</v>
      </c>
      <c r="B4614" s="9" t="s">
        <v>14</v>
      </c>
      <c r="C4614" s="11">
        <v>6401.51</v>
      </c>
      <c r="D4614" s="9">
        <v>77</v>
      </c>
      <c r="E4614" s="12" t="s">
        <v>1254</v>
      </c>
      <c r="F4614" s="9">
        <v>8</v>
      </c>
      <c r="G4614" s="9">
        <v>9</v>
      </c>
      <c r="H4614" s="13">
        <v>0.26529999999999998</v>
      </c>
      <c r="I4614" s="9" t="s">
        <v>16</v>
      </c>
      <c r="J4614" s="10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  <c r="AA4614" s="9"/>
    </row>
    <row r="4615" spans="1:27" ht="12.75">
      <c r="A4615" s="10">
        <v>45800</v>
      </c>
      <c r="B4615" s="9" t="s">
        <v>12</v>
      </c>
      <c r="C4615" s="11">
        <v>8226.73</v>
      </c>
      <c r="D4615" s="9">
        <v>89</v>
      </c>
      <c r="E4615" s="12" t="s">
        <v>1346</v>
      </c>
      <c r="F4615" s="9">
        <v>5</v>
      </c>
      <c r="G4615" s="9">
        <v>12.4</v>
      </c>
      <c r="H4615" s="13">
        <v>0.2707</v>
      </c>
      <c r="I4615" s="9" t="s">
        <v>11</v>
      </c>
      <c r="J4615" s="10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</row>
    <row r="4616" spans="1:27" ht="12.75">
      <c r="A4616" s="10">
        <v>45800</v>
      </c>
      <c r="B4616" s="9" t="s">
        <v>289</v>
      </c>
      <c r="C4616" s="11">
        <v>8339.74</v>
      </c>
      <c r="D4616" s="9">
        <v>83</v>
      </c>
      <c r="E4616" s="12" t="s">
        <v>90</v>
      </c>
      <c r="F4616" s="9">
        <v>15</v>
      </c>
      <c r="G4616" s="9">
        <v>10.67</v>
      </c>
      <c r="H4616" s="13">
        <v>0.27250000000000002</v>
      </c>
      <c r="I4616" s="9" t="s">
        <v>11</v>
      </c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</row>
    <row r="4617" spans="1:27" ht="12.75">
      <c r="A4617" s="10">
        <v>45800</v>
      </c>
      <c r="B4617" s="9" t="s">
        <v>21</v>
      </c>
      <c r="C4617" s="11">
        <v>16117.74</v>
      </c>
      <c r="D4617" s="9">
        <v>148</v>
      </c>
      <c r="E4617" s="12" t="s">
        <v>1431</v>
      </c>
      <c r="F4617" s="9">
        <v>47</v>
      </c>
      <c r="G4617" s="9">
        <v>14.89</v>
      </c>
      <c r="H4617" s="13">
        <v>0.27900000000000003</v>
      </c>
      <c r="I4617" s="9" t="s">
        <v>11</v>
      </c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</row>
    <row r="4618" spans="1:27" ht="12.75">
      <c r="A4618" s="10">
        <v>45800</v>
      </c>
      <c r="B4618" s="9" t="s">
        <v>17</v>
      </c>
      <c r="C4618" s="11">
        <v>9317.68</v>
      </c>
      <c r="D4618" s="9">
        <v>104</v>
      </c>
      <c r="E4618" s="12" t="s">
        <v>1178</v>
      </c>
      <c r="F4618" s="9">
        <v>8</v>
      </c>
      <c r="G4618" s="9">
        <v>10.119999999999999</v>
      </c>
      <c r="H4618" s="13">
        <v>0.28460000000000002</v>
      </c>
      <c r="I4618" s="9" t="s">
        <v>16</v>
      </c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</row>
    <row r="4619" spans="1:27" ht="12.75">
      <c r="A4619" s="10">
        <v>45800</v>
      </c>
      <c r="B4619" s="9" t="s">
        <v>43</v>
      </c>
      <c r="C4619" s="11">
        <v>11223.98</v>
      </c>
      <c r="D4619" s="9">
        <v>121</v>
      </c>
      <c r="E4619" s="12" t="s">
        <v>467</v>
      </c>
      <c r="F4619" s="9">
        <v>6</v>
      </c>
      <c r="G4619" s="9">
        <v>15.16</v>
      </c>
      <c r="H4619" s="13">
        <v>0.29870000000000002</v>
      </c>
      <c r="I4619" s="9" t="s">
        <v>11</v>
      </c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</row>
    <row r="4620" spans="1:27" ht="12.75">
      <c r="A4620" s="10">
        <v>45800</v>
      </c>
      <c r="B4620" s="9" t="s">
        <v>45</v>
      </c>
      <c r="C4620" s="11">
        <v>10664.7</v>
      </c>
      <c r="D4620" s="9">
        <v>109</v>
      </c>
      <c r="E4620" s="12" t="s">
        <v>1432</v>
      </c>
      <c r="F4620" s="9"/>
      <c r="G4620" s="9"/>
      <c r="H4620" s="13">
        <v>0.30399999999999999</v>
      </c>
      <c r="I4620" s="9" t="s">
        <v>11</v>
      </c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</row>
    <row r="4621" spans="1:27" ht="12.75">
      <c r="A4621" s="10">
        <v>45800</v>
      </c>
      <c r="B4621" s="9" t="s">
        <v>19</v>
      </c>
      <c r="C4621" s="11">
        <v>6867.45</v>
      </c>
      <c r="D4621" s="9">
        <v>78</v>
      </c>
      <c r="E4621" s="12" t="s">
        <v>223</v>
      </c>
      <c r="F4621" s="9"/>
      <c r="G4621" s="9"/>
      <c r="H4621" s="13"/>
      <c r="I4621" s="9" t="s">
        <v>16</v>
      </c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</row>
    <row r="4622" spans="1:27" ht="12.75">
      <c r="A4622" s="10">
        <v>45801</v>
      </c>
      <c r="B4622" s="9" t="s">
        <v>9</v>
      </c>
      <c r="C4622" s="11">
        <v>9930.24</v>
      </c>
      <c r="D4622" s="28">
        <v>77</v>
      </c>
      <c r="E4622" s="12" t="s">
        <v>69</v>
      </c>
      <c r="F4622" s="9">
        <v>13</v>
      </c>
      <c r="G4622" s="9">
        <v>17.25</v>
      </c>
      <c r="H4622" s="13">
        <v>0.2175</v>
      </c>
      <c r="I4622" s="9" t="s">
        <v>11</v>
      </c>
      <c r="J4622" s="10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</row>
    <row r="4623" spans="1:27" ht="12.75">
      <c r="A4623" s="10">
        <v>45801</v>
      </c>
      <c r="B4623" s="9" t="s">
        <v>286</v>
      </c>
      <c r="C4623" s="11">
        <v>5009.71</v>
      </c>
      <c r="D4623" s="9">
        <v>55</v>
      </c>
      <c r="E4623" s="12" t="s">
        <v>1433</v>
      </c>
      <c r="F4623" s="9">
        <v>6</v>
      </c>
      <c r="G4623" s="9">
        <v>10.25</v>
      </c>
      <c r="H4623" s="13">
        <v>0.24890000000000001</v>
      </c>
      <c r="I4623" s="9" t="s">
        <v>11</v>
      </c>
      <c r="J4623" s="10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</row>
    <row r="4624" spans="1:27" ht="12.75">
      <c r="A4624" s="10">
        <v>45801</v>
      </c>
      <c r="B4624" s="9" t="s">
        <v>12</v>
      </c>
      <c r="C4624" s="11">
        <v>7131.01</v>
      </c>
      <c r="D4624" s="9">
        <v>68</v>
      </c>
      <c r="E4624" s="12" t="s">
        <v>1434</v>
      </c>
      <c r="F4624" s="9">
        <v>4</v>
      </c>
      <c r="G4624" s="9">
        <v>13</v>
      </c>
      <c r="H4624" s="13">
        <v>0.2535</v>
      </c>
      <c r="I4624" s="9" t="s">
        <v>11</v>
      </c>
      <c r="J4624" s="10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</row>
    <row r="4625" spans="1:27" ht="12.75">
      <c r="A4625" s="10">
        <v>45801</v>
      </c>
      <c r="B4625" s="9" t="s">
        <v>289</v>
      </c>
      <c r="C4625" s="11">
        <v>7243.06</v>
      </c>
      <c r="D4625" s="9">
        <v>80</v>
      </c>
      <c r="E4625" s="12" t="s">
        <v>309</v>
      </c>
      <c r="F4625" s="9">
        <v>19</v>
      </c>
      <c r="G4625" s="9">
        <v>9.67</v>
      </c>
      <c r="H4625" s="13">
        <v>0.2586</v>
      </c>
      <c r="I4625" s="9" t="s">
        <v>11</v>
      </c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</row>
    <row r="4626" spans="1:27" ht="12.75">
      <c r="A4626" s="10">
        <v>45801</v>
      </c>
      <c r="B4626" s="9" t="s">
        <v>17</v>
      </c>
      <c r="C4626" s="11">
        <v>10852.41</v>
      </c>
      <c r="D4626" s="9">
        <v>110</v>
      </c>
      <c r="E4626" s="12" t="s">
        <v>1258</v>
      </c>
      <c r="F4626" s="9">
        <v>39</v>
      </c>
      <c r="G4626" s="9">
        <v>14.83</v>
      </c>
      <c r="H4626" s="13">
        <v>0.2772</v>
      </c>
      <c r="I4626" s="9" t="s">
        <v>16</v>
      </c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</row>
    <row r="4627" spans="1:27" ht="12.75">
      <c r="A4627" s="10">
        <v>45801</v>
      </c>
      <c r="B4627" s="9" t="s">
        <v>14</v>
      </c>
      <c r="C4627" s="11">
        <v>9354.99</v>
      </c>
      <c r="D4627" s="9">
        <v>101</v>
      </c>
      <c r="E4627" s="12" t="s">
        <v>1435</v>
      </c>
      <c r="F4627" s="9">
        <v>33</v>
      </c>
      <c r="G4627" s="9">
        <v>16</v>
      </c>
      <c r="H4627" s="13">
        <v>0.28120000000000001</v>
      </c>
      <c r="I4627" s="9" t="s">
        <v>16</v>
      </c>
      <c r="J4627" s="10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</row>
    <row r="4628" spans="1:27" ht="12.75">
      <c r="A4628" s="10">
        <v>45801</v>
      </c>
      <c r="B4628" s="9" t="s">
        <v>21</v>
      </c>
      <c r="C4628" s="11">
        <v>9587.33</v>
      </c>
      <c r="D4628" s="9">
        <v>108</v>
      </c>
      <c r="E4628" s="12" t="s">
        <v>1436</v>
      </c>
      <c r="F4628" s="9">
        <v>26</v>
      </c>
      <c r="G4628" s="9">
        <v>10.44</v>
      </c>
      <c r="H4628" s="13">
        <v>0.29620000000000002</v>
      </c>
      <c r="I4628" s="9" t="s">
        <v>11</v>
      </c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</row>
    <row r="4629" spans="1:27" ht="12.75">
      <c r="A4629" s="10">
        <v>45801</v>
      </c>
      <c r="B4629" s="9" t="s">
        <v>45</v>
      </c>
      <c r="C4629" s="11">
        <v>9788.9599999999991</v>
      </c>
      <c r="D4629" s="9">
        <v>99</v>
      </c>
      <c r="E4629" s="12" t="s">
        <v>1437</v>
      </c>
      <c r="F4629" s="9" t="s">
        <v>1438</v>
      </c>
      <c r="G4629" s="9">
        <v>11.71</v>
      </c>
      <c r="H4629" s="13">
        <v>0.31119999999999998</v>
      </c>
      <c r="I4629" s="9" t="s">
        <v>11</v>
      </c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</row>
    <row r="4630" spans="1:27" ht="12.75">
      <c r="A4630" s="10">
        <v>45801</v>
      </c>
      <c r="B4630" s="9" t="s">
        <v>43</v>
      </c>
      <c r="C4630" s="11">
        <v>2214.81</v>
      </c>
      <c r="D4630" s="9">
        <v>26</v>
      </c>
      <c r="E4630" s="12" t="s">
        <v>1439</v>
      </c>
      <c r="F4630" s="9"/>
      <c r="G4630" s="9"/>
      <c r="H4630" s="13">
        <v>0.36799999999999999</v>
      </c>
      <c r="I4630" s="9" t="s">
        <v>11</v>
      </c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</row>
    <row r="4631" spans="1:27" ht="12.75">
      <c r="A4631" s="10">
        <v>45801</v>
      </c>
      <c r="B4631" s="9" t="s">
        <v>19</v>
      </c>
      <c r="C4631" s="11">
        <v>7614.35</v>
      </c>
      <c r="D4631" s="9">
        <v>90</v>
      </c>
      <c r="E4631" s="12" t="s">
        <v>221</v>
      </c>
      <c r="F4631" s="9"/>
      <c r="G4631" s="9"/>
      <c r="H4631" s="13"/>
      <c r="I4631" s="9" t="s">
        <v>16</v>
      </c>
      <c r="J4631" s="9" t="s">
        <v>1440</v>
      </c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</row>
    <row r="4632" spans="1:27" ht="12.75">
      <c r="A4632" s="10">
        <v>45802</v>
      </c>
      <c r="B4632" s="9" t="s">
        <v>286</v>
      </c>
      <c r="C4632" s="11">
        <v>5801.17</v>
      </c>
      <c r="D4632" s="9">
        <v>63</v>
      </c>
      <c r="E4632" s="12" t="s">
        <v>1441</v>
      </c>
      <c r="F4632" s="9">
        <v>1</v>
      </c>
      <c r="G4632" s="9">
        <v>12.25</v>
      </c>
      <c r="H4632" s="13">
        <v>0.2351</v>
      </c>
      <c r="I4632" s="9" t="s">
        <v>11</v>
      </c>
      <c r="J4632" s="10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</row>
    <row r="4633" spans="1:27" ht="12.75">
      <c r="A4633" s="10">
        <v>45802</v>
      </c>
      <c r="B4633" s="9" t="s">
        <v>9</v>
      </c>
      <c r="C4633" s="11">
        <v>7507.75</v>
      </c>
      <c r="D4633" s="9">
        <v>72</v>
      </c>
      <c r="E4633" s="12" t="s">
        <v>1335</v>
      </c>
      <c r="F4633" s="9">
        <v>5</v>
      </c>
      <c r="G4633" s="9">
        <v>10.25</v>
      </c>
      <c r="H4633" s="13">
        <v>0.24399999999999999</v>
      </c>
      <c r="I4633" s="9" t="s">
        <v>11</v>
      </c>
      <c r="J4633" s="10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</row>
    <row r="4634" spans="1:27" ht="12.75">
      <c r="A4634" s="10">
        <v>45802</v>
      </c>
      <c r="B4634" s="9" t="s">
        <v>12</v>
      </c>
      <c r="C4634" s="11">
        <v>5913.39</v>
      </c>
      <c r="D4634" s="9">
        <v>68</v>
      </c>
      <c r="E4634" s="12" t="s">
        <v>1127</v>
      </c>
      <c r="F4634" s="9">
        <v>8</v>
      </c>
      <c r="G4634" s="9">
        <v>11.25</v>
      </c>
      <c r="H4634" s="13">
        <v>0.25879999999999997</v>
      </c>
      <c r="I4634" s="9" t="s">
        <v>11</v>
      </c>
      <c r="J4634" s="10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</row>
    <row r="4635" spans="1:27" ht="12.75">
      <c r="A4635" s="10">
        <v>45802</v>
      </c>
      <c r="B4635" s="9" t="s">
        <v>289</v>
      </c>
      <c r="C4635" s="11">
        <v>5470.12</v>
      </c>
      <c r="D4635" s="9">
        <v>59</v>
      </c>
      <c r="E4635" s="12" t="s">
        <v>1442</v>
      </c>
      <c r="F4635" s="9">
        <v>0</v>
      </c>
      <c r="G4635" s="9">
        <v>12.5</v>
      </c>
      <c r="H4635" s="13">
        <v>0.27139999999999997</v>
      </c>
      <c r="I4635" s="9" t="s">
        <v>11</v>
      </c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</row>
    <row r="4636" spans="1:27" ht="12.75">
      <c r="A4636" s="10">
        <v>45802</v>
      </c>
      <c r="B4636" s="9" t="s">
        <v>17</v>
      </c>
      <c r="C4636" s="11">
        <v>10459.219999999999</v>
      </c>
      <c r="D4636" s="9">
        <v>117</v>
      </c>
      <c r="E4636" s="12" t="s">
        <v>1443</v>
      </c>
      <c r="F4636" s="9">
        <v>52</v>
      </c>
      <c r="G4636" s="9">
        <v>16</v>
      </c>
      <c r="H4636" s="13">
        <v>0.27279999999999999</v>
      </c>
      <c r="I4636" s="9" t="s">
        <v>16</v>
      </c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  <c r="AA4636" s="9"/>
    </row>
    <row r="4637" spans="1:27" ht="12.75">
      <c r="A4637" s="10">
        <v>45802</v>
      </c>
      <c r="B4637" s="9" t="s">
        <v>45</v>
      </c>
      <c r="C4637" s="11">
        <v>6920.16</v>
      </c>
      <c r="D4637" s="9">
        <v>68</v>
      </c>
      <c r="E4637" s="12" t="s">
        <v>1444</v>
      </c>
      <c r="F4637" s="9">
        <v>4</v>
      </c>
      <c r="G4637" s="9">
        <v>10.8</v>
      </c>
      <c r="H4637" s="13">
        <v>0.27650000000000002</v>
      </c>
      <c r="I4637" s="9" t="s">
        <v>11</v>
      </c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</row>
    <row r="4638" spans="1:27" ht="12.75">
      <c r="A4638" s="10">
        <v>45802</v>
      </c>
      <c r="B4638" s="9" t="s">
        <v>21</v>
      </c>
      <c r="C4638" s="11">
        <v>10305.379999999999</v>
      </c>
      <c r="D4638" s="9">
        <v>108</v>
      </c>
      <c r="E4638" s="12" t="s">
        <v>1445</v>
      </c>
      <c r="F4638" s="9">
        <v>34</v>
      </c>
      <c r="G4638" s="9">
        <v>14.25</v>
      </c>
      <c r="H4638" s="13">
        <v>0.29060000000000002</v>
      </c>
      <c r="I4638" s="9" t="s">
        <v>11</v>
      </c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  <c r="AA4638" s="9"/>
    </row>
    <row r="4639" spans="1:27" ht="12.75">
      <c r="A4639" s="10">
        <v>45802</v>
      </c>
      <c r="B4639" s="9" t="s">
        <v>43</v>
      </c>
      <c r="C4639" s="11">
        <v>6365.85</v>
      </c>
      <c r="D4639" s="9">
        <v>69</v>
      </c>
      <c r="E4639" s="12" t="s">
        <v>582</v>
      </c>
      <c r="F4639" s="9">
        <v>0</v>
      </c>
      <c r="G4639" s="9">
        <v>8.6</v>
      </c>
      <c r="H4639" s="13">
        <v>0.29249999999999998</v>
      </c>
      <c r="I4639" s="9" t="s">
        <v>11</v>
      </c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</row>
    <row r="4640" spans="1:27" ht="12.75">
      <c r="A4640" s="10">
        <v>45802</v>
      </c>
      <c r="B4640" s="9" t="s">
        <v>14</v>
      </c>
      <c r="C4640" s="11">
        <v>6591.56</v>
      </c>
      <c r="D4640" s="9">
        <v>83</v>
      </c>
      <c r="E4640" s="12" t="s">
        <v>1446</v>
      </c>
      <c r="F4640" s="9">
        <v>4</v>
      </c>
      <c r="G4640" s="9">
        <v>10.75</v>
      </c>
      <c r="H4640" s="13">
        <v>0.29310000000000003</v>
      </c>
      <c r="I4640" s="9" t="s">
        <v>16</v>
      </c>
      <c r="J4640" s="10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</row>
    <row r="4641" spans="1:27" ht="12.75">
      <c r="A4641" s="10">
        <v>45802</v>
      </c>
      <c r="B4641" s="9" t="s">
        <v>19</v>
      </c>
      <c r="C4641" s="11">
        <v>5666.38</v>
      </c>
      <c r="D4641" s="9">
        <v>70</v>
      </c>
      <c r="E4641" s="12" t="s">
        <v>183</v>
      </c>
      <c r="F4641" s="9"/>
      <c r="G4641" s="9"/>
      <c r="H4641" s="13"/>
      <c r="I4641" s="9" t="s">
        <v>16</v>
      </c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  <c r="AA4641" s="9"/>
    </row>
    <row r="4642" spans="1:27" ht="12.75">
      <c r="A4642" s="10">
        <v>45803</v>
      </c>
      <c r="B4642" s="9" t="s">
        <v>286</v>
      </c>
      <c r="C4642" s="11">
        <v>1714.75</v>
      </c>
      <c r="D4642" s="9">
        <v>19</v>
      </c>
      <c r="E4642" s="12" t="s">
        <v>1177</v>
      </c>
      <c r="F4642" s="9">
        <v>1</v>
      </c>
      <c r="G4642" s="9">
        <v>5</v>
      </c>
      <c r="H4642" s="13">
        <v>0.21440000000000001</v>
      </c>
      <c r="I4642" s="9" t="s">
        <v>11</v>
      </c>
      <c r="J4642" s="10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</row>
    <row r="4643" spans="1:27" ht="12.75">
      <c r="A4643" s="10">
        <v>45803</v>
      </c>
      <c r="B4643" s="9" t="s">
        <v>12</v>
      </c>
      <c r="C4643" s="11">
        <v>2050.9</v>
      </c>
      <c r="D4643" s="9">
        <v>25</v>
      </c>
      <c r="E4643" s="12" t="s">
        <v>793</v>
      </c>
      <c r="F4643" s="9">
        <v>1</v>
      </c>
      <c r="G4643" s="9">
        <v>9</v>
      </c>
      <c r="H4643" s="13">
        <v>0.23039999999999999</v>
      </c>
      <c r="I4643" s="9" t="s">
        <v>11</v>
      </c>
      <c r="J4643" s="10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</row>
    <row r="4644" spans="1:27" ht="12.75">
      <c r="A4644" s="10">
        <v>45803</v>
      </c>
      <c r="B4644" s="9" t="s">
        <v>9</v>
      </c>
      <c r="C4644" s="11">
        <v>2649.38</v>
      </c>
      <c r="D4644" s="9">
        <v>20</v>
      </c>
      <c r="E4644" s="12" t="s">
        <v>868</v>
      </c>
      <c r="F4644" s="9">
        <v>0</v>
      </c>
      <c r="G4644" s="9">
        <v>7.5</v>
      </c>
      <c r="H4644" s="13">
        <v>0.26929999999999998</v>
      </c>
      <c r="I4644" s="9" t="s">
        <v>11</v>
      </c>
      <c r="J4644" s="10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</row>
    <row r="4645" spans="1:27" ht="12.75">
      <c r="A4645" s="10">
        <v>45803</v>
      </c>
      <c r="B4645" s="9" t="s">
        <v>14</v>
      </c>
      <c r="C4645" s="11">
        <v>2129.36</v>
      </c>
      <c r="D4645" s="9">
        <v>25</v>
      </c>
      <c r="E4645" s="12" t="s">
        <v>551</v>
      </c>
      <c r="F4645" s="9">
        <v>0</v>
      </c>
      <c r="G4645" s="9">
        <v>8.33</v>
      </c>
      <c r="H4645" s="13">
        <v>0.28439999999999999</v>
      </c>
      <c r="I4645" s="9" t="s">
        <v>16</v>
      </c>
      <c r="J4645" s="10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</row>
    <row r="4646" spans="1:27" ht="12.75">
      <c r="A4646" s="10">
        <v>45803</v>
      </c>
      <c r="B4646" s="9" t="s">
        <v>17</v>
      </c>
      <c r="C4646" s="11">
        <v>4644.2700000000004</v>
      </c>
      <c r="D4646" s="9">
        <v>60</v>
      </c>
      <c r="E4646" s="12" t="s">
        <v>1447</v>
      </c>
      <c r="F4646" s="9">
        <v>18</v>
      </c>
      <c r="G4646" s="9">
        <v>11</v>
      </c>
      <c r="H4646" s="13">
        <v>0.30809999999999998</v>
      </c>
      <c r="I4646" s="9" t="s">
        <v>16</v>
      </c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  <c r="AA4646" s="9"/>
    </row>
    <row r="4647" spans="1:27" ht="12.75">
      <c r="A4647" s="10">
        <v>45803</v>
      </c>
      <c r="B4647" s="9" t="s">
        <v>45</v>
      </c>
      <c r="C4647" s="11">
        <v>2672.98</v>
      </c>
      <c r="D4647" s="9">
        <v>30</v>
      </c>
      <c r="E4647" s="12" t="s">
        <v>1448</v>
      </c>
      <c r="F4647" s="9">
        <v>0</v>
      </c>
      <c r="G4647" s="9">
        <v>9</v>
      </c>
      <c r="H4647" s="13">
        <v>0.31009999999999999</v>
      </c>
      <c r="I4647" s="9" t="s">
        <v>11</v>
      </c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</row>
    <row r="4648" spans="1:27" ht="12.75">
      <c r="A4648" s="10">
        <v>45803</v>
      </c>
      <c r="B4648" s="9" t="s">
        <v>21</v>
      </c>
      <c r="C4648" s="11">
        <v>2640.97</v>
      </c>
      <c r="D4648" s="9">
        <v>29</v>
      </c>
      <c r="E4648" s="12" t="s">
        <v>1449</v>
      </c>
      <c r="F4648" s="9">
        <v>3</v>
      </c>
      <c r="G4648" s="9">
        <v>6.75</v>
      </c>
      <c r="H4648" s="13">
        <v>0.33400000000000002</v>
      </c>
      <c r="I4648" s="9" t="s">
        <v>11</v>
      </c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</row>
    <row r="4649" spans="1:27" ht="12.75">
      <c r="A4649" s="10">
        <v>45803</v>
      </c>
      <c r="B4649" s="9" t="s">
        <v>43</v>
      </c>
      <c r="C4649" s="11">
        <v>2009.98</v>
      </c>
      <c r="D4649" s="9">
        <v>21</v>
      </c>
      <c r="E4649" s="12" t="s">
        <v>743</v>
      </c>
      <c r="F4649" s="9">
        <v>0</v>
      </c>
      <c r="G4649" s="9">
        <v>5</v>
      </c>
      <c r="H4649" s="13">
        <v>0.38540000000000002</v>
      </c>
      <c r="I4649" s="9" t="s">
        <v>11</v>
      </c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</row>
    <row r="4650" spans="1:27" ht="12.75">
      <c r="A4650" s="10">
        <v>45803</v>
      </c>
      <c r="B4650" s="9" t="s">
        <v>289</v>
      </c>
      <c r="C4650" s="11">
        <v>2818.67</v>
      </c>
      <c r="D4650" s="9">
        <v>32</v>
      </c>
      <c r="E4650" s="12" t="s">
        <v>82</v>
      </c>
      <c r="F4650" s="9"/>
      <c r="G4650" s="9"/>
      <c r="H4650" s="13"/>
      <c r="I4650" s="9" t="s">
        <v>11</v>
      </c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</row>
    <row r="4651" spans="1:27" ht="12.75">
      <c r="A4651" s="10">
        <v>45803</v>
      </c>
      <c r="B4651" s="9" t="s">
        <v>19</v>
      </c>
      <c r="C4651" s="11">
        <v>2267.2199999999998</v>
      </c>
      <c r="D4651" s="9">
        <v>29</v>
      </c>
      <c r="E4651" s="12" t="s">
        <v>70</v>
      </c>
      <c r="F4651" s="9"/>
      <c r="G4651" s="9"/>
      <c r="H4651" s="13"/>
      <c r="I4651" s="9" t="s">
        <v>16</v>
      </c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</row>
    <row r="4652" spans="1:27" ht="12.75">
      <c r="A4652" s="10">
        <v>45804</v>
      </c>
      <c r="B4652" s="9" t="s">
        <v>286</v>
      </c>
      <c r="C4652" s="11">
        <v>3471.93</v>
      </c>
      <c r="D4652" s="9">
        <v>35</v>
      </c>
      <c r="E4652" s="12" t="s">
        <v>1024</v>
      </c>
      <c r="F4652" s="9">
        <v>0</v>
      </c>
      <c r="G4652" s="9">
        <v>7</v>
      </c>
      <c r="H4652" s="13">
        <v>0.2419</v>
      </c>
      <c r="I4652" s="9" t="s">
        <v>11</v>
      </c>
      <c r="J4652" s="10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</row>
    <row r="4653" spans="1:27" ht="12.75">
      <c r="A4653" s="10">
        <v>45804</v>
      </c>
      <c r="B4653" s="9" t="s">
        <v>289</v>
      </c>
      <c r="C4653" s="11">
        <v>4016.96</v>
      </c>
      <c r="D4653" s="9">
        <v>36</v>
      </c>
      <c r="E4653" s="12" t="s">
        <v>34</v>
      </c>
      <c r="F4653" s="9"/>
      <c r="G4653" s="9"/>
      <c r="H4653" s="13">
        <v>0.28799999999999998</v>
      </c>
      <c r="I4653" s="9" t="s">
        <v>11</v>
      </c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</row>
    <row r="4654" spans="1:27" ht="12.75">
      <c r="A4654" s="10">
        <v>45804</v>
      </c>
      <c r="B4654" s="9" t="s">
        <v>45</v>
      </c>
      <c r="C4654" s="11">
        <v>4520.96</v>
      </c>
      <c r="D4654" s="9">
        <v>43</v>
      </c>
      <c r="E4654" s="12" t="s">
        <v>1450</v>
      </c>
      <c r="F4654" s="9"/>
      <c r="G4654" s="9">
        <v>9.5</v>
      </c>
      <c r="H4654" s="13">
        <v>0.29380000000000001</v>
      </c>
      <c r="I4654" s="9" t="s">
        <v>11</v>
      </c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  <c r="AA4654" s="9"/>
    </row>
    <row r="4655" spans="1:27" ht="12.75">
      <c r="A4655" s="10">
        <v>45804</v>
      </c>
      <c r="B4655" s="9" t="s">
        <v>14</v>
      </c>
      <c r="C4655" s="11">
        <v>5009.6099999999997</v>
      </c>
      <c r="D4655" s="9">
        <v>52</v>
      </c>
      <c r="E4655" s="12" t="s">
        <v>621</v>
      </c>
      <c r="F4655" s="9">
        <v>15</v>
      </c>
      <c r="G4655" s="9">
        <v>13.66</v>
      </c>
      <c r="H4655" s="13">
        <v>0.29409999999999997</v>
      </c>
      <c r="I4655" s="9" t="s">
        <v>16</v>
      </c>
      <c r="J4655" s="10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</row>
    <row r="4656" spans="1:27" ht="12.75">
      <c r="A4656" s="10">
        <v>45804</v>
      </c>
      <c r="B4656" s="9" t="s">
        <v>12</v>
      </c>
      <c r="C4656" s="11">
        <v>2775.66</v>
      </c>
      <c r="D4656" s="9">
        <v>32</v>
      </c>
      <c r="E4656" s="12" t="s">
        <v>1451</v>
      </c>
      <c r="F4656" s="9">
        <v>0</v>
      </c>
      <c r="G4656" s="9">
        <v>8.33</v>
      </c>
      <c r="H4656" s="13">
        <v>0.31280000000000002</v>
      </c>
      <c r="I4656" s="9" t="s">
        <v>11</v>
      </c>
      <c r="J4656" s="10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</row>
    <row r="4657" spans="1:27" ht="12.75">
      <c r="A4657" s="10">
        <v>45804</v>
      </c>
      <c r="B4657" s="9" t="s">
        <v>9</v>
      </c>
      <c r="C4657" s="11">
        <v>4065.42</v>
      </c>
      <c r="D4657" s="9">
        <v>35</v>
      </c>
      <c r="E4657" s="12" t="s">
        <v>1452</v>
      </c>
      <c r="F4657" s="9">
        <v>4</v>
      </c>
      <c r="G4657" s="9">
        <v>7</v>
      </c>
      <c r="H4657" s="13">
        <v>0.31390000000000001</v>
      </c>
      <c r="I4657" s="9" t="s">
        <v>11</v>
      </c>
      <c r="J4657" s="10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</row>
    <row r="4658" spans="1:27" ht="12.75">
      <c r="A4658" s="10">
        <v>45804</v>
      </c>
      <c r="B4658" s="9" t="s">
        <v>17</v>
      </c>
      <c r="C4658" s="11">
        <v>5333.68</v>
      </c>
      <c r="D4658" s="9">
        <v>60</v>
      </c>
      <c r="E4658" s="12" t="s">
        <v>1453</v>
      </c>
      <c r="F4658" s="9">
        <v>16</v>
      </c>
      <c r="G4658" s="9">
        <v>12</v>
      </c>
      <c r="H4658" s="13">
        <v>0.3261</v>
      </c>
      <c r="I4658" s="9" t="s">
        <v>16</v>
      </c>
      <c r="J4658" s="9" t="s">
        <v>1454</v>
      </c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</row>
    <row r="4659" spans="1:27" ht="12.75">
      <c r="A4659" s="10">
        <v>45804</v>
      </c>
      <c r="B4659" s="9" t="s">
        <v>43</v>
      </c>
      <c r="C4659" s="11">
        <v>4298.6099999999997</v>
      </c>
      <c r="D4659" s="9">
        <v>50</v>
      </c>
      <c r="E4659" s="12" t="s">
        <v>578</v>
      </c>
      <c r="F4659" s="9">
        <v>0</v>
      </c>
      <c r="G4659" s="9">
        <v>9.25</v>
      </c>
      <c r="H4659" s="13">
        <v>0.33429999999999999</v>
      </c>
      <c r="I4659" s="9" t="s">
        <v>11</v>
      </c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</row>
    <row r="4660" spans="1:27" ht="12.75">
      <c r="A4660" s="10">
        <v>45804</v>
      </c>
      <c r="B4660" s="9" t="s">
        <v>21</v>
      </c>
      <c r="C4660" s="11">
        <v>5754.64</v>
      </c>
      <c r="D4660" s="9">
        <v>57</v>
      </c>
      <c r="E4660" s="12" t="s">
        <v>1146</v>
      </c>
      <c r="F4660" s="9">
        <v>2</v>
      </c>
      <c r="G4660" s="9">
        <v>9</v>
      </c>
      <c r="H4660" s="13">
        <v>0.33960000000000001</v>
      </c>
      <c r="I4660" s="9" t="s">
        <v>11</v>
      </c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</row>
    <row r="4661" spans="1:27" ht="12.75">
      <c r="A4661" s="10">
        <v>45804</v>
      </c>
      <c r="B4661" s="9" t="s">
        <v>19</v>
      </c>
      <c r="C4661" s="11">
        <v>3442.76</v>
      </c>
      <c r="D4661" s="9">
        <v>37</v>
      </c>
      <c r="E4661" s="12" t="s">
        <v>136</v>
      </c>
      <c r="F4661" s="9"/>
      <c r="G4661" s="9"/>
      <c r="H4661" s="13"/>
      <c r="I4661" s="9" t="s">
        <v>16</v>
      </c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</row>
    <row r="4662" spans="1:27" ht="12.75">
      <c r="A4662" s="10">
        <v>45805</v>
      </c>
      <c r="B4662" s="9" t="s">
        <v>17</v>
      </c>
      <c r="C4662" s="11">
        <v>3650.3</v>
      </c>
      <c r="D4662" s="9">
        <v>45</v>
      </c>
      <c r="E4662" s="12" t="s">
        <v>620</v>
      </c>
      <c r="F4662" s="9">
        <v>3</v>
      </c>
      <c r="G4662" s="9">
        <v>7.75</v>
      </c>
      <c r="H4662" s="13">
        <v>0.2306</v>
      </c>
      <c r="I4662" s="9" t="s">
        <v>16</v>
      </c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</row>
    <row r="4663" spans="1:27" ht="12.75">
      <c r="A4663" s="10">
        <v>45805</v>
      </c>
      <c r="B4663" s="9" t="s">
        <v>14</v>
      </c>
      <c r="C4663" s="11">
        <v>4223.5</v>
      </c>
      <c r="D4663" s="9">
        <v>44</v>
      </c>
      <c r="E4663" s="12" t="s">
        <v>1455</v>
      </c>
      <c r="F4663" s="9">
        <v>5</v>
      </c>
      <c r="G4663" s="9">
        <v>5</v>
      </c>
      <c r="H4663" s="13">
        <v>0.24460000000000001</v>
      </c>
      <c r="I4663" s="9" t="s">
        <v>16</v>
      </c>
      <c r="J4663" s="10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</row>
    <row r="4664" spans="1:27" ht="12.75">
      <c r="A4664" s="10">
        <v>45805</v>
      </c>
      <c r="B4664" s="9" t="s">
        <v>19</v>
      </c>
      <c r="C4664" s="11">
        <v>4026.17</v>
      </c>
      <c r="D4664" s="9">
        <v>47</v>
      </c>
      <c r="E4664" s="12" t="s">
        <v>529</v>
      </c>
      <c r="F4664" s="9">
        <v>5</v>
      </c>
      <c r="G4664" s="9">
        <v>7.4</v>
      </c>
      <c r="H4664" s="13">
        <v>0.28360000000000002</v>
      </c>
      <c r="I4664" s="9" t="s">
        <v>16</v>
      </c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</row>
    <row r="4665" spans="1:27" ht="12.75">
      <c r="A4665" s="10">
        <v>45805</v>
      </c>
      <c r="B4665" s="9" t="s">
        <v>286</v>
      </c>
      <c r="C4665" s="11">
        <v>2710.69</v>
      </c>
      <c r="D4665" s="9">
        <v>28</v>
      </c>
      <c r="E4665" s="12" t="s">
        <v>347</v>
      </c>
      <c r="F4665" s="9"/>
      <c r="G4665" s="9"/>
      <c r="H4665" s="13"/>
      <c r="I4665" s="9" t="s">
        <v>11</v>
      </c>
      <c r="J4665" s="10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</row>
    <row r="4666" spans="1:27" ht="12.75">
      <c r="A4666" s="10">
        <v>45805</v>
      </c>
      <c r="B4666" s="9" t="s">
        <v>9</v>
      </c>
      <c r="C4666" s="11">
        <v>2757.8</v>
      </c>
      <c r="D4666" s="9">
        <v>27</v>
      </c>
      <c r="E4666" s="12" t="s">
        <v>181</v>
      </c>
      <c r="F4666" s="9"/>
      <c r="G4666" s="9"/>
      <c r="H4666" s="13"/>
      <c r="I4666" s="9" t="s">
        <v>11</v>
      </c>
      <c r="J4666" s="10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</row>
    <row r="4667" spans="1:27" ht="12.75">
      <c r="A4667" s="10">
        <v>45805</v>
      </c>
      <c r="B4667" s="9" t="s">
        <v>12</v>
      </c>
      <c r="C4667" s="11">
        <v>2599.3200000000002</v>
      </c>
      <c r="D4667" s="9">
        <v>33</v>
      </c>
      <c r="E4667" s="12" t="s">
        <v>96</v>
      </c>
      <c r="F4667" s="9"/>
      <c r="G4667" s="9"/>
      <c r="H4667" s="13"/>
      <c r="I4667" s="9" t="s">
        <v>11</v>
      </c>
      <c r="J4667" s="10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</row>
    <row r="4668" spans="1:27" ht="12.75">
      <c r="A4668" s="10">
        <v>45805</v>
      </c>
      <c r="B4668" s="9" t="s">
        <v>45</v>
      </c>
      <c r="C4668" s="11">
        <v>3218.3</v>
      </c>
      <c r="D4668" s="9">
        <v>35</v>
      </c>
      <c r="E4668" s="12" t="s">
        <v>207</v>
      </c>
      <c r="F4668" s="9"/>
      <c r="G4668" s="9"/>
      <c r="H4668" s="13"/>
      <c r="I4668" s="9" t="s">
        <v>11</v>
      </c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</row>
    <row r="4669" spans="1:27" ht="12.75">
      <c r="A4669" s="10">
        <v>45805</v>
      </c>
      <c r="B4669" s="9" t="s">
        <v>289</v>
      </c>
      <c r="C4669" s="11">
        <v>2786</v>
      </c>
      <c r="D4669" s="9">
        <v>29</v>
      </c>
      <c r="E4669" s="12" t="s">
        <v>242</v>
      </c>
      <c r="F4669" s="9"/>
      <c r="G4669" s="9"/>
      <c r="H4669" s="13"/>
      <c r="I4669" s="9" t="s">
        <v>11</v>
      </c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  <c r="AA4669" s="9"/>
    </row>
    <row r="4670" spans="1:27" ht="12.75">
      <c r="A4670" s="10">
        <v>45805</v>
      </c>
      <c r="B4670" s="9" t="s">
        <v>21</v>
      </c>
      <c r="C4670" s="11">
        <v>5590.48</v>
      </c>
      <c r="D4670" s="9">
        <v>58</v>
      </c>
      <c r="E4670" s="12" t="s">
        <v>128</v>
      </c>
      <c r="F4670" s="9"/>
      <c r="G4670" s="9"/>
      <c r="H4670" s="13"/>
      <c r="I4670" s="9" t="s">
        <v>11</v>
      </c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</row>
    <row r="4671" spans="1:27" ht="12.75">
      <c r="A4671" s="10">
        <v>45805</v>
      </c>
      <c r="B4671" s="9" t="s">
        <v>43</v>
      </c>
      <c r="C4671" s="11">
        <v>3199.82</v>
      </c>
      <c r="D4671" s="9">
        <v>34</v>
      </c>
      <c r="E4671" s="12" t="s">
        <v>15</v>
      </c>
      <c r="F4671" s="9"/>
      <c r="G4671" s="9"/>
      <c r="H4671" s="13"/>
      <c r="I4671" s="9" t="s">
        <v>11</v>
      </c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</row>
    <row r="4672" spans="1:27" ht="12.75">
      <c r="A4672" s="10">
        <v>45806</v>
      </c>
      <c r="B4672" s="9" t="s">
        <v>17</v>
      </c>
      <c r="C4672" s="11">
        <v>3095.76</v>
      </c>
      <c r="D4672" s="9">
        <v>36</v>
      </c>
      <c r="E4672" s="12" t="s">
        <v>1456</v>
      </c>
      <c r="F4672" s="9">
        <v>1</v>
      </c>
      <c r="G4672" s="9">
        <v>5</v>
      </c>
      <c r="H4672" s="13">
        <v>0.24160000000000001</v>
      </c>
      <c r="I4672" s="9" t="s">
        <v>16</v>
      </c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</row>
    <row r="4673" spans="1:27" ht="12.75">
      <c r="A4673" s="10">
        <v>45806</v>
      </c>
      <c r="B4673" s="9" t="s">
        <v>9</v>
      </c>
      <c r="C4673" s="11">
        <v>4540.41</v>
      </c>
      <c r="D4673" s="9">
        <v>44</v>
      </c>
      <c r="E4673" s="43" t="s">
        <v>189</v>
      </c>
      <c r="F4673" s="9">
        <v>2</v>
      </c>
      <c r="G4673" s="9">
        <v>10.67</v>
      </c>
      <c r="H4673" s="13">
        <v>0.25469999999999998</v>
      </c>
      <c r="I4673" s="9" t="s">
        <v>11</v>
      </c>
      <c r="J4673" s="10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</row>
    <row r="4674" spans="1:27" ht="12.75">
      <c r="A4674" s="10">
        <v>45806</v>
      </c>
      <c r="B4674" s="9" t="s">
        <v>286</v>
      </c>
      <c r="C4674" s="11">
        <v>2958.53</v>
      </c>
      <c r="D4674" s="9">
        <v>33</v>
      </c>
      <c r="E4674" s="12" t="s">
        <v>979</v>
      </c>
      <c r="F4674" s="9">
        <v>0</v>
      </c>
      <c r="G4674" s="9">
        <v>8</v>
      </c>
      <c r="H4674" s="13">
        <v>0.2651</v>
      </c>
      <c r="I4674" s="9" t="s">
        <v>11</v>
      </c>
      <c r="J4674" s="10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</row>
    <row r="4675" spans="1:27" ht="12.75">
      <c r="A4675" s="10">
        <v>45806</v>
      </c>
      <c r="B4675" s="9" t="s">
        <v>12</v>
      </c>
      <c r="C4675" s="11">
        <v>6116.07</v>
      </c>
      <c r="D4675" s="9">
        <v>50</v>
      </c>
      <c r="E4675" s="12" t="s">
        <v>443</v>
      </c>
      <c r="F4675" s="9">
        <v>9</v>
      </c>
      <c r="G4675" s="9">
        <v>12.33</v>
      </c>
      <c r="H4675" s="13">
        <v>0.28220000000000001</v>
      </c>
      <c r="I4675" s="9" t="s">
        <v>11</v>
      </c>
      <c r="J4675" s="10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</row>
    <row r="4676" spans="1:27" ht="12.75">
      <c r="A4676" s="10">
        <v>45806</v>
      </c>
      <c r="B4676" s="9" t="s">
        <v>289</v>
      </c>
      <c r="C4676" s="11">
        <v>3903.48</v>
      </c>
      <c r="D4676" s="9">
        <v>39</v>
      </c>
      <c r="E4676" s="12" t="s">
        <v>141</v>
      </c>
      <c r="F4676" s="9">
        <v>3</v>
      </c>
      <c r="G4676" s="9"/>
      <c r="H4676" s="13">
        <v>0.28899999999999998</v>
      </c>
      <c r="I4676" s="9" t="s">
        <v>11</v>
      </c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</row>
    <row r="4677" spans="1:27" ht="12.75">
      <c r="A4677" s="10">
        <v>45806</v>
      </c>
      <c r="B4677" s="9" t="s">
        <v>45</v>
      </c>
      <c r="C4677" s="11">
        <v>3825.48</v>
      </c>
      <c r="D4677" s="9">
        <v>40</v>
      </c>
      <c r="E4677" s="12" t="s">
        <v>527</v>
      </c>
      <c r="F4677" s="9">
        <v>1</v>
      </c>
      <c r="G4677" s="9">
        <v>8.5</v>
      </c>
      <c r="H4677" s="13">
        <v>0.32719999999999999</v>
      </c>
      <c r="I4677" s="9" t="s">
        <v>11</v>
      </c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  <c r="AA4677" s="9"/>
    </row>
    <row r="4678" spans="1:27" ht="12.75">
      <c r="A4678" s="10">
        <v>45806</v>
      </c>
      <c r="B4678" s="9" t="s">
        <v>43</v>
      </c>
      <c r="C4678" s="11">
        <v>4296.9799999999996</v>
      </c>
      <c r="D4678" s="9">
        <v>48</v>
      </c>
      <c r="E4678" s="12" t="s">
        <v>530</v>
      </c>
      <c r="F4678" s="9">
        <v>3</v>
      </c>
      <c r="G4678" s="9">
        <v>12</v>
      </c>
      <c r="H4678" s="13">
        <v>0.39</v>
      </c>
      <c r="I4678" s="9" t="s">
        <v>11</v>
      </c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</row>
    <row r="4679" spans="1:27" ht="12.75">
      <c r="A4679" s="10">
        <v>45806</v>
      </c>
      <c r="B4679" s="9" t="s">
        <v>21</v>
      </c>
      <c r="C4679" s="11">
        <v>7410.76</v>
      </c>
      <c r="D4679" s="9">
        <v>79</v>
      </c>
      <c r="E4679" s="12" t="s">
        <v>1109</v>
      </c>
      <c r="F4679" s="9">
        <v>6</v>
      </c>
      <c r="G4679" s="9">
        <v>15.4</v>
      </c>
      <c r="H4679" s="13">
        <v>0.41639999999999999</v>
      </c>
      <c r="I4679" s="9" t="s">
        <v>11</v>
      </c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</row>
    <row r="4680" spans="1:27" ht="12.75">
      <c r="A4680" s="10">
        <v>45806</v>
      </c>
      <c r="B4680" s="9" t="s">
        <v>14</v>
      </c>
      <c r="C4680" s="11">
        <v>4223.5</v>
      </c>
      <c r="D4680" s="9">
        <v>44</v>
      </c>
      <c r="E4680" s="12" t="s">
        <v>69</v>
      </c>
      <c r="F4680" s="9"/>
      <c r="G4680" s="9"/>
      <c r="H4680" s="13"/>
      <c r="I4680" s="9" t="s">
        <v>16</v>
      </c>
      <c r="J4680" s="10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</row>
    <row r="4681" spans="1:27" ht="12.75">
      <c r="A4681" s="10">
        <v>45806</v>
      </c>
      <c r="B4681" s="9" t="s">
        <v>19</v>
      </c>
      <c r="C4681" s="11">
        <v>2523.6999999999998</v>
      </c>
      <c r="D4681" s="9"/>
      <c r="E4681" s="12"/>
      <c r="F4681" s="9"/>
      <c r="G4681" s="9"/>
      <c r="H4681" s="13"/>
      <c r="I4681" s="9" t="s">
        <v>16</v>
      </c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</row>
    <row r="4682" spans="1:27" ht="12.75">
      <c r="A4682" s="10">
        <v>45807</v>
      </c>
      <c r="B4682" s="9" t="s">
        <v>14</v>
      </c>
      <c r="C4682" s="11">
        <v>9117.14</v>
      </c>
      <c r="D4682" s="9">
        <v>112</v>
      </c>
      <c r="E4682" s="12" t="s">
        <v>952</v>
      </c>
      <c r="F4682" s="9">
        <v>28</v>
      </c>
      <c r="G4682" s="9">
        <v>16</v>
      </c>
      <c r="H4682" s="13">
        <v>0.2344</v>
      </c>
      <c r="I4682" s="9" t="s">
        <v>16</v>
      </c>
      <c r="J4682" s="10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  <c r="AA4682" s="9"/>
    </row>
    <row r="4683" spans="1:27" ht="12.75">
      <c r="A4683" s="10">
        <v>45807</v>
      </c>
      <c r="B4683" s="9" t="s">
        <v>12</v>
      </c>
      <c r="C4683" s="11">
        <v>8242.23</v>
      </c>
      <c r="D4683" s="28">
        <v>83</v>
      </c>
      <c r="E4683" s="12" t="s">
        <v>1457</v>
      </c>
      <c r="F4683" s="9">
        <v>16</v>
      </c>
      <c r="G4683" s="9">
        <v>20.329999999999998</v>
      </c>
      <c r="H4683" s="13">
        <v>0.27179999999999999</v>
      </c>
      <c r="I4683" s="9" t="s">
        <v>11</v>
      </c>
      <c r="J4683" s="10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  <c r="AA4683" s="9"/>
    </row>
    <row r="4684" spans="1:27" ht="12.75">
      <c r="A4684" s="10">
        <v>45807</v>
      </c>
      <c r="B4684" s="9" t="s">
        <v>9</v>
      </c>
      <c r="C4684" s="11">
        <v>10229.99</v>
      </c>
      <c r="D4684" s="9">
        <v>96</v>
      </c>
      <c r="E4684" s="12" t="s">
        <v>1458</v>
      </c>
      <c r="F4684" s="9">
        <v>11</v>
      </c>
      <c r="G4684" s="9">
        <v>14.2</v>
      </c>
      <c r="H4684" s="13">
        <v>0.27839999999999998</v>
      </c>
      <c r="I4684" s="9" t="s">
        <v>11</v>
      </c>
      <c r="J4684" s="10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  <c r="AA4684" s="9"/>
    </row>
    <row r="4685" spans="1:27" ht="12.75">
      <c r="A4685" s="10">
        <v>45807</v>
      </c>
      <c r="B4685" s="9" t="s">
        <v>286</v>
      </c>
      <c r="C4685" s="11">
        <v>6674.31</v>
      </c>
      <c r="D4685" s="9">
        <v>62</v>
      </c>
      <c r="E4685" s="12" t="s">
        <v>1459</v>
      </c>
      <c r="F4685" s="9">
        <v>15</v>
      </c>
      <c r="G4685" s="9">
        <v>13.33</v>
      </c>
      <c r="H4685" s="13">
        <v>0.28079999999999999</v>
      </c>
      <c r="I4685" s="9" t="s">
        <v>11</v>
      </c>
      <c r="J4685" s="10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</row>
    <row r="4686" spans="1:27" ht="12.75">
      <c r="A4686" s="10">
        <v>45807</v>
      </c>
      <c r="B4686" s="9" t="s">
        <v>17</v>
      </c>
      <c r="C4686" s="11">
        <v>10175.14</v>
      </c>
      <c r="D4686" s="9">
        <v>111</v>
      </c>
      <c r="E4686" s="12" t="s">
        <v>1460</v>
      </c>
      <c r="F4686" s="9">
        <v>24</v>
      </c>
      <c r="G4686" s="9">
        <v>12.42</v>
      </c>
      <c r="H4686" s="13">
        <v>0.28339999999999999</v>
      </c>
      <c r="I4686" s="9" t="s">
        <v>16</v>
      </c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</row>
    <row r="4687" spans="1:27" ht="12.75">
      <c r="A4687" s="10">
        <v>45807</v>
      </c>
      <c r="B4687" s="9" t="s">
        <v>289</v>
      </c>
      <c r="C4687" s="11">
        <v>7812.64</v>
      </c>
      <c r="D4687" s="9">
        <v>81</v>
      </c>
      <c r="E4687" s="12" t="s">
        <v>112</v>
      </c>
      <c r="F4687" s="9"/>
      <c r="G4687" s="9"/>
      <c r="H4687" s="13">
        <v>0.28499999999999998</v>
      </c>
      <c r="I4687" s="9" t="s">
        <v>11</v>
      </c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</row>
    <row r="4688" spans="1:27" ht="12.75">
      <c r="A4688" s="10">
        <v>45807</v>
      </c>
      <c r="B4688" s="9" t="s">
        <v>45</v>
      </c>
      <c r="C4688" s="11">
        <v>10638.95</v>
      </c>
      <c r="D4688" s="9">
        <v>108</v>
      </c>
      <c r="E4688" s="12" t="s">
        <v>1461</v>
      </c>
      <c r="F4688" s="9" t="s">
        <v>1438</v>
      </c>
      <c r="G4688" s="9">
        <v>12.85</v>
      </c>
      <c r="H4688" s="13">
        <v>0.31119999999999998</v>
      </c>
      <c r="I4688" s="9" t="s">
        <v>11</v>
      </c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</row>
    <row r="4689" spans="1:27" ht="12.75">
      <c r="A4689" s="10">
        <v>45807</v>
      </c>
      <c r="B4689" s="9" t="s">
        <v>43</v>
      </c>
      <c r="C4689" s="11">
        <v>9869.98</v>
      </c>
      <c r="D4689" s="9">
        <v>113</v>
      </c>
      <c r="E4689" s="12" t="s">
        <v>1141</v>
      </c>
      <c r="F4689" s="9">
        <v>5</v>
      </c>
      <c r="G4689" s="9">
        <v>11.3</v>
      </c>
      <c r="H4689" s="13">
        <v>0.3493</v>
      </c>
      <c r="I4689" s="9" t="s">
        <v>11</v>
      </c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</row>
    <row r="4690" spans="1:27" ht="12.75">
      <c r="A4690" s="10">
        <v>45807</v>
      </c>
      <c r="B4690" s="9" t="s">
        <v>21</v>
      </c>
      <c r="C4690" s="11">
        <v>13982.18</v>
      </c>
      <c r="D4690" s="9">
        <v>134</v>
      </c>
      <c r="E4690" s="12" t="s">
        <v>1460</v>
      </c>
      <c r="F4690" s="9">
        <v>41</v>
      </c>
      <c r="G4690" s="9">
        <v>13.9</v>
      </c>
      <c r="H4690" s="13">
        <v>0.40810000000000002</v>
      </c>
      <c r="I4690" s="9" t="s">
        <v>11</v>
      </c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</row>
    <row r="4691" spans="1:27" ht="12.75">
      <c r="A4691" s="10">
        <v>45807</v>
      </c>
      <c r="B4691" s="9" t="s">
        <v>19</v>
      </c>
      <c r="C4691" s="11">
        <v>8323.1</v>
      </c>
      <c r="D4691" s="9">
        <v>88</v>
      </c>
      <c r="E4691" s="12" t="s">
        <v>1389</v>
      </c>
      <c r="F4691" s="9">
        <v>19</v>
      </c>
      <c r="G4691" s="9">
        <v>7.12</v>
      </c>
      <c r="H4691" s="13"/>
      <c r="I4691" s="9" t="s">
        <v>16</v>
      </c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</row>
    <row r="4692" spans="1:27" ht="12.75">
      <c r="A4692" s="10">
        <v>45808</v>
      </c>
      <c r="B4692" s="9" t="s">
        <v>286</v>
      </c>
      <c r="C4692" s="11">
        <v>6321.96</v>
      </c>
      <c r="D4692" s="9">
        <v>66</v>
      </c>
      <c r="E4692" s="12" t="s">
        <v>1462</v>
      </c>
      <c r="F4692" s="9">
        <v>21</v>
      </c>
      <c r="G4692" s="9">
        <v>12.5</v>
      </c>
      <c r="H4692" s="13">
        <v>0.23649999999999999</v>
      </c>
      <c r="I4692" s="9" t="s">
        <v>11</v>
      </c>
      <c r="J4692" s="10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</row>
    <row r="4693" spans="1:27" ht="12.75">
      <c r="A4693" s="10">
        <v>45808</v>
      </c>
      <c r="B4693" s="9" t="s">
        <v>9</v>
      </c>
      <c r="C4693" s="11">
        <v>7960.33</v>
      </c>
      <c r="D4693" s="9">
        <v>63</v>
      </c>
      <c r="E4693" s="12" t="s">
        <v>1149</v>
      </c>
      <c r="F4693" s="9">
        <v>2</v>
      </c>
      <c r="G4693" s="9">
        <v>10</v>
      </c>
      <c r="H4693" s="13">
        <v>0.25929999999999997</v>
      </c>
      <c r="I4693" s="9" t="s">
        <v>11</v>
      </c>
      <c r="J4693" s="10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</row>
    <row r="4694" spans="1:27" ht="12.75">
      <c r="A4694" s="10">
        <v>45808</v>
      </c>
      <c r="B4694" s="9" t="s">
        <v>12</v>
      </c>
      <c r="C4694" s="11">
        <v>6963.42</v>
      </c>
      <c r="D4694" s="9">
        <v>68</v>
      </c>
      <c r="E4694" s="12" t="s">
        <v>1004</v>
      </c>
      <c r="F4694" s="9">
        <v>0</v>
      </c>
      <c r="G4694" s="9">
        <v>11.25</v>
      </c>
      <c r="H4694" s="13">
        <v>0.2661</v>
      </c>
      <c r="I4694" s="9" t="s">
        <v>11</v>
      </c>
      <c r="J4694" s="10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</row>
    <row r="4695" spans="1:27" ht="12.75">
      <c r="A4695" s="10">
        <v>45808</v>
      </c>
      <c r="B4695" s="9" t="s">
        <v>17</v>
      </c>
      <c r="C4695" s="11">
        <v>11936.7</v>
      </c>
      <c r="D4695" s="9">
        <v>122</v>
      </c>
      <c r="E4695" s="12" t="s">
        <v>1463</v>
      </c>
      <c r="F4695" s="9">
        <v>42</v>
      </c>
      <c r="G4695" s="9">
        <v>24</v>
      </c>
      <c r="H4695" s="13">
        <v>0.2959</v>
      </c>
      <c r="I4695" s="9" t="s">
        <v>16</v>
      </c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</row>
    <row r="4696" spans="1:27" ht="12.75">
      <c r="A4696" s="10">
        <v>45808</v>
      </c>
      <c r="B4696" s="9" t="s">
        <v>14</v>
      </c>
      <c r="C4696" s="11">
        <v>9559</v>
      </c>
      <c r="D4696" s="9">
        <v>102</v>
      </c>
      <c r="E4696" s="12" t="s">
        <v>1464</v>
      </c>
      <c r="F4696" s="9">
        <v>43</v>
      </c>
      <c r="G4696" s="9">
        <v>15.6</v>
      </c>
      <c r="H4696" s="13">
        <v>0.31240000000000001</v>
      </c>
      <c r="I4696" s="9" t="s">
        <v>16</v>
      </c>
      <c r="J4696" s="10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  <c r="AA4696" s="9"/>
    </row>
    <row r="4697" spans="1:27" ht="12.75">
      <c r="A4697" s="10">
        <v>45808</v>
      </c>
      <c r="B4697" s="9" t="s">
        <v>45</v>
      </c>
      <c r="C4697" s="11">
        <v>11185.96</v>
      </c>
      <c r="D4697" s="9">
        <v>109</v>
      </c>
      <c r="E4697" s="12" t="s">
        <v>246</v>
      </c>
      <c r="F4697" s="9" t="s">
        <v>1438</v>
      </c>
      <c r="G4697" s="9">
        <v>15.33</v>
      </c>
      <c r="H4697" s="13">
        <v>0.31480000000000002</v>
      </c>
      <c r="I4697" s="9" t="s">
        <v>11</v>
      </c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</row>
    <row r="4698" spans="1:27" ht="12.75">
      <c r="A4698" s="10">
        <v>45808</v>
      </c>
      <c r="B4698" s="9" t="s">
        <v>43</v>
      </c>
      <c r="C4698" s="11">
        <v>12212.63</v>
      </c>
      <c r="D4698" s="9">
        <v>125</v>
      </c>
      <c r="E4698" s="12" t="s">
        <v>1141</v>
      </c>
      <c r="F4698" s="9">
        <v>20</v>
      </c>
      <c r="G4698" s="9">
        <v>12.75</v>
      </c>
      <c r="H4698" s="13">
        <v>0.34139999999999998</v>
      </c>
      <c r="I4698" s="9" t="s">
        <v>11</v>
      </c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  <c r="AA4698" s="9"/>
    </row>
    <row r="4699" spans="1:27" ht="12.75">
      <c r="A4699" s="10">
        <v>45808</v>
      </c>
      <c r="B4699" s="9" t="s">
        <v>21</v>
      </c>
      <c r="C4699" s="11">
        <v>14517.09</v>
      </c>
      <c r="D4699" s="9">
        <v>144</v>
      </c>
      <c r="E4699" s="12" t="s">
        <v>712</v>
      </c>
      <c r="F4699" s="9">
        <v>25</v>
      </c>
      <c r="G4699" s="9">
        <v>13.9</v>
      </c>
      <c r="H4699" s="13">
        <v>0.38950000000000001</v>
      </c>
      <c r="I4699" s="9" t="s">
        <v>11</v>
      </c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</row>
    <row r="4700" spans="1:27" ht="12.75">
      <c r="A4700" s="10">
        <v>45808</v>
      </c>
      <c r="B4700" s="9" t="s">
        <v>289</v>
      </c>
      <c r="C4700" s="11">
        <v>7432.07</v>
      </c>
      <c r="D4700" s="9">
        <v>86</v>
      </c>
      <c r="E4700" s="12" t="s">
        <v>198</v>
      </c>
      <c r="F4700" s="9"/>
      <c r="G4700" s="9"/>
      <c r="H4700" s="13"/>
      <c r="I4700" s="9" t="s">
        <v>11</v>
      </c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</row>
    <row r="4701" spans="1:27" ht="12.75">
      <c r="A4701" s="10">
        <v>45808</v>
      </c>
      <c r="B4701" s="9" t="s">
        <v>19</v>
      </c>
      <c r="C4701" s="11">
        <v>8042.68</v>
      </c>
      <c r="D4701" s="9">
        <v>88</v>
      </c>
      <c r="E4701" s="12" t="s">
        <v>102</v>
      </c>
      <c r="F4701" s="9"/>
      <c r="G4701" s="9"/>
      <c r="H4701" s="13"/>
      <c r="I4701" s="9" t="s">
        <v>16</v>
      </c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</row>
    <row r="4702" spans="1:27" ht="12.75">
      <c r="A4702" s="10">
        <v>45809</v>
      </c>
      <c r="B4702" s="9" t="s">
        <v>21</v>
      </c>
      <c r="C4702" s="11">
        <v>10761.07</v>
      </c>
      <c r="D4702" s="9">
        <v>110</v>
      </c>
      <c r="E4702" s="12" t="s">
        <v>338</v>
      </c>
      <c r="F4702" s="9"/>
      <c r="G4702" s="9"/>
      <c r="H4702" s="13"/>
      <c r="I4702" s="9" t="s">
        <v>11</v>
      </c>
      <c r="J4702" s="10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  <c r="AA4702" s="9"/>
    </row>
    <row r="4703" spans="1:27" ht="12.75">
      <c r="A4703" s="10">
        <v>45809</v>
      </c>
      <c r="B4703" s="9" t="s">
        <v>9</v>
      </c>
      <c r="C4703" s="11">
        <v>5760.69</v>
      </c>
      <c r="D4703" s="9">
        <v>58</v>
      </c>
      <c r="E4703" s="12" t="s">
        <v>28</v>
      </c>
      <c r="F4703" s="9"/>
      <c r="G4703" s="9"/>
      <c r="H4703" s="13"/>
      <c r="I4703" s="9" t="s">
        <v>11</v>
      </c>
      <c r="J4703" s="10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</row>
    <row r="4704" spans="1:27" ht="12.75">
      <c r="A4704" s="10">
        <v>45809</v>
      </c>
      <c r="B4704" s="9" t="s">
        <v>12</v>
      </c>
      <c r="C4704" s="11">
        <v>5478.49</v>
      </c>
      <c r="D4704" s="9">
        <v>59</v>
      </c>
      <c r="E4704" s="12" t="s">
        <v>160</v>
      </c>
      <c r="F4704" s="9"/>
      <c r="G4704" s="9"/>
      <c r="H4704" s="13"/>
      <c r="I4704" s="9" t="s">
        <v>11</v>
      </c>
      <c r="J4704" s="10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  <c r="AA4704" s="9"/>
    </row>
    <row r="4705" spans="1:27" ht="12.75">
      <c r="A4705" s="10">
        <v>45809</v>
      </c>
      <c r="B4705" s="9" t="s">
        <v>43</v>
      </c>
      <c r="C4705" s="11">
        <v>7090.4</v>
      </c>
      <c r="D4705" s="9">
        <v>76</v>
      </c>
      <c r="E4705" s="12" t="s">
        <v>179</v>
      </c>
      <c r="F4705" s="9"/>
      <c r="G4705" s="9"/>
      <c r="H4705" s="13"/>
      <c r="I4705" s="9" t="s">
        <v>11</v>
      </c>
      <c r="J4705" s="10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</row>
    <row r="4706" spans="1:27" ht="12.75">
      <c r="A4706" s="10">
        <v>45809</v>
      </c>
      <c r="B4706" s="9" t="s">
        <v>45</v>
      </c>
      <c r="C4706" s="11">
        <v>6284.59</v>
      </c>
      <c r="D4706" s="9">
        <v>67</v>
      </c>
      <c r="E4706" s="12" t="s">
        <v>105</v>
      </c>
      <c r="F4706" s="9"/>
      <c r="G4706" s="9"/>
      <c r="H4706" s="13"/>
      <c r="I4706" s="9" t="s">
        <v>11</v>
      </c>
      <c r="J4706" s="10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</row>
    <row r="4707" spans="1:27" ht="12.75">
      <c r="A4707" s="10">
        <v>45809</v>
      </c>
      <c r="B4707" s="9" t="s">
        <v>1465</v>
      </c>
      <c r="C4707" s="11"/>
      <c r="D4707" s="9"/>
      <c r="E4707" s="12"/>
      <c r="F4707" s="9"/>
      <c r="G4707" s="9"/>
      <c r="H4707" s="13"/>
      <c r="I4707" s="9" t="s">
        <v>11</v>
      </c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</row>
    <row r="4708" spans="1:27" ht="12.75">
      <c r="A4708" s="10">
        <v>45809</v>
      </c>
      <c r="B4708" s="9" t="s">
        <v>289</v>
      </c>
      <c r="C4708" s="11">
        <v>6599.46</v>
      </c>
      <c r="D4708" s="9">
        <v>65</v>
      </c>
      <c r="E4708" s="12" t="s">
        <v>1466</v>
      </c>
      <c r="F4708" s="9"/>
      <c r="G4708" s="9"/>
      <c r="H4708" s="13"/>
      <c r="I4708" s="9" t="s">
        <v>11</v>
      </c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</row>
    <row r="4709" spans="1:27" ht="12.75">
      <c r="A4709" s="10">
        <v>45809</v>
      </c>
      <c r="B4709" s="9" t="s">
        <v>286</v>
      </c>
      <c r="C4709" s="11">
        <v>5098.8100000000004</v>
      </c>
      <c r="D4709" s="9">
        <v>54</v>
      </c>
      <c r="E4709" s="12" t="s">
        <v>120</v>
      </c>
      <c r="F4709" s="9"/>
      <c r="G4709" s="9"/>
      <c r="H4709" s="13"/>
      <c r="I4709" s="9" t="s">
        <v>11</v>
      </c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</row>
    <row r="4710" spans="1:27" ht="12.75">
      <c r="A4710" s="10">
        <v>45809</v>
      </c>
      <c r="B4710" s="9" t="s">
        <v>1467</v>
      </c>
      <c r="C4710" s="11"/>
      <c r="D4710" s="9"/>
      <c r="E4710" s="12"/>
      <c r="F4710" s="9"/>
      <c r="G4710" s="9"/>
      <c r="H4710" s="13"/>
      <c r="I4710" s="9" t="s">
        <v>11</v>
      </c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</row>
    <row r="4711" spans="1:27" ht="12.75">
      <c r="A4711" s="10">
        <v>45809</v>
      </c>
      <c r="B4711" s="9" t="s">
        <v>17</v>
      </c>
      <c r="C4711" s="11">
        <v>11195.96</v>
      </c>
      <c r="D4711" s="9">
        <v>118</v>
      </c>
      <c r="E4711" s="12" t="s">
        <v>146</v>
      </c>
      <c r="F4711" s="48"/>
      <c r="G4711" s="9"/>
      <c r="H4711" s="13"/>
      <c r="I4711" s="9" t="s">
        <v>16</v>
      </c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</row>
    <row r="4712" spans="1:27" ht="12.75">
      <c r="A4712" s="10">
        <v>45809</v>
      </c>
      <c r="B4712" s="9" t="s">
        <v>14</v>
      </c>
      <c r="C4712" s="11">
        <v>7105.77</v>
      </c>
      <c r="D4712" s="9">
        <v>82</v>
      </c>
      <c r="E4712" s="12" t="s">
        <v>1468</v>
      </c>
      <c r="F4712" s="9"/>
      <c r="G4712" s="9"/>
      <c r="H4712" s="13"/>
      <c r="I4712" s="9" t="s">
        <v>16</v>
      </c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  <c r="AA4712" s="9"/>
    </row>
    <row r="4713" spans="1:27" ht="12.75">
      <c r="A4713" s="10">
        <v>45809</v>
      </c>
      <c r="B4713" s="9" t="s">
        <v>19</v>
      </c>
      <c r="C4713" s="11">
        <v>8494.26</v>
      </c>
      <c r="D4713" s="9">
        <v>97</v>
      </c>
      <c r="E4713" s="12" t="s">
        <v>402</v>
      </c>
      <c r="F4713" s="9"/>
      <c r="G4713" s="9"/>
      <c r="H4713" s="13"/>
      <c r="I4713" s="9" t="s">
        <v>16</v>
      </c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</row>
    <row r="4714" spans="1:27" ht="12.75">
      <c r="A4714" s="10">
        <v>45810</v>
      </c>
      <c r="B4714" s="9" t="s">
        <v>21</v>
      </c>
      <c r="C4714" s="11">
        <v>3339.72</v>
      </c>
      <c r="D4714" s="9">
        <v>38</v>
      </c>
      <c r="E4714" s="12" t="s">
        <v>141</v>
      </c>
      <c r="F4714" s="9"/>
      <c r="G4714" s="9"/>
      <c r="H4714" s="13"/>
      <c r="I4714" s="9" t="s">
        <v>11</v>
      </c>
      <c r="J4714" s="10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</row>
    <row r="4715" spans="1:27" ht="12.75">
      <c r="A4715" s="10">
        <v>45810</v>
      </c>
      <c r="B4715" s="9" t="s">
        <v>9</v>
      </c>
      <c r="C4715" s="11">
        <v>2741.34</v>
      </c>
      <c r="D4715" s="9">
        <v>29</v>
      </c>
      <c r="E4715" s="12" t="s">
        <v>206</v>
      </c>
      <c r="F4715" s="9"/>
      <c r="G4715" s="9"/>
      <c r="H4715" s="13"/>
      <c r="I4715" s="9" t="s">
        <v>11</v>
      </c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</row>
    <row r="4716" spans="1:27" ht="12.75">
      <c r="A4716" s="10">
        <v>45810</v>
      </c>
      <c r="B4716" s="9" t="s">
        <v>12</v>
      </c>
      <c r="C4716" s="11">
        <v>1692.44</v>
      </c>
      <c r="D4716" s="9">
        <v>23</v>
      </c>
      <c r="E4716" s="12" t="s">
        <v>200</v>
      </c>
      <c r="F4716" s="9"/>
      <c r="G4716" s="9"/>
      <c r="H4716" s="13"/>
      <c r="I4716" s="9" t="s">
        <v>11</v>
      </c>
      <c r="J4716" s="10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</row>
    <row r="4717" spans="1:27" ht="12.75">
      <c r="A4717" s="10">
        <v>45810</v>
      </c>
      <c r="B4717" s="9" t="s">
        <v>43</v>
      </c>
      <c r="C4717" s="11">
        <v>2588.25</v>
      </c>
      <c r="D4717" s="9">
        <v>28</v>
      </c>
      <c r="E4717" s="12" t="s">
        <v>189</v>
      </c>
      <c r="F4717" s="9"/>
      <c r="G4717" s="9"/>
      <c r="H4717" s="13"/>
      <c r="I4717" s="9" t="s">
        <v>11</v>
      </c>
      <c r="J4717" s="10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</row>
    <row r="4718" spans="1:27" ht="12.75">
      <c r="A4718" s="10">
        <v>45810</v>
      </c>
      <c r="B4718" s="9" t="s">
        <v>45</v>
      </c>
      <c r="C4718" s="11">
        <v>2839.14</v>
      </c>
      <c r="D4718" s="9">
        <v>29</v>
      </c>
      <c r="E4718" s="12" t="s">
        <v>91</v>
      </c>
      <c r="F4718" s="9"/>
      <c r="G4718" s="9"/>
      <c r="H4718" s="13"/>
      <c r="I4718" s="9" t="s">
        <v>11</v>
      </c>
      <c r="J4718" s="10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</row>
    <row r="4719" spans="1:27" ht="12.75">
      <c r="A4719" s="10">
        <v>45810</v>
      </c>
      <c r="B4719" s="9" t="s">
        <v>1465</v>
      </c>
      <c r="C4719" s="11"/>
      <c r="D4719" s="9"/>
      <c r="E4719" s="12"/>
      <c r="F4719" s="10"/>
      <c r="G4719" s="48"/>
      <c r="H4719" s="13"/>
      <c r="I4719" s="9" t="s">
        <v>11</v>
      </c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</row>
    <row r="4720" spans="1:27" ht="12.75">
      <c r="A4720" s="10">
        <v>45810</v>
      </c>
      <c r="B4720" s="9" t="s">
        <v>289</v>
      </c>
      <c r="C4720" s="11">
        <v>2158.1999999999998</v>
      </c>
      <c r="D4720" s="9">
        <v>23</v>
      </c>
      <c r="E4720" s="12" t="s">
        <v>109</v>
      </c>
      <c r="F4720" s="9"/>
      <c r="G4720" s="9"/>
      <c r="H4720" s="13"/>
      <c r="I4720" s="9" t="s">
        <v>11</v>
      </c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</row>
    <row r="4721" spans="1:27" ht="12.75">
      <c r="A4721" s="10">
        <v>45810</v>
      </c>
      <c r="B4721" s="9" t="s">
        <v>286</v>
      </c>
      <c r="C4721" s="11">
        <v>2166.2800000000002</v>
      </c>
      <c r="D4721" s="9">
        <v>25</v>
      </c>
      <c r="E4721" s="12" t="s">
        <v>185</v>
      </c>
      <c r="F4721" s="9"/>
      <c r="G4721" s="9"/>
      <c r="H4721" s="13"/>
      <c r="I4721" s="9" t="s">
        <v>11</v>
      </c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</row>
    <row r="4722" spans="1:27" ht="12.75">
      <c r="A4722" s="10">
        <v>45810</v>
      </c>
      <c r="B4722" s="9" t="s">
        <v>1467</v>
      </c>
      <c r="C4722" s="11"/>
      <c r="D4722" s="9"/>
      <c r="E4722" s="12"/>
      <c r="F4722" s="9"/>
      <c r="G4722" s="9"/>
      <c r="H4722" s="13"/>
      <c r="I4722" s="9" t="s">
        <v>11</v>
      </c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</row>
    <row r="4723" spans="1:27" ht="12.75">
      <c r="A4723" s="10">
        <v>45810</v>
      </c>
      <c r="B4723" s="9" t="s">
        <v>17</v>
      </c>
      <c r="C4723" s="11">
        <v>4417.8900000000003</v>
      </c>
      <c r="D4723" s="9">
        <v>46</v>
      </c>
      <c r="E4723" s="12" t="s">
        <v>23</v>
      </c>
      <c r="F4723" s="9"/>
      <c r="G4723" s="9"/>
      <c r="H4723" s="13"/>
      <c r="I4723" s="9" t="s">
        <v>16</v>
      </c>
      <c r="J4723" s="38"/>
      <c r="K4723" s="38"/>
      <c r="L4723" s="38"/>
      <c r="M4723" s="38"/>
      <c r="N4723" s="38"/>
      <c r="O4723" s="38"/>
      <c r="P4723" s="38"/>
      <c r="Q4723" s="38"/>
      <c r="R4723" s="38"/>
      <c r="S4723" s="38"/>
      <c r="T4723" s="38"/>
      <c r="U4723" s="38"/>
      <c r="V4723" s="38"/>
      <c r="W4723" s="38"/>
      <c r="X4723" s="38"/>
      <c r="Y4723" s="38"/>
      <c r="Z4723" s="38"/>
      <c r="AA4723" s="38"/>
    </row>
    <row r="4724" spans="1:27" ht="12.75">
      <c r="A4724" s="10">
        <v>45810</v>
      </c>
      <c r="B4724" s="9" t="s">
        <v>14</v>
      </c>
      <c r="C4724" s="11">
        <v>3146.39</v>
      </c>
      <c r="D4724" s="9">
        <v>38</v>
      </c>
      <c r="E4724" s="12" t="s">
        <v>36</v>
      </c>
      <c r="F4724" s="9"/>
      <c r="G4724" s="9"/>
      <c r="H4724" s="13"/>
      <c r="I4724" s="9" t="s">
        <v>16</v>
      </c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  <c r="AA4724" s="9"/>
    </row>
    <row r="4725" spans="1:27" ht="12.75">
      <c r="A4725" s="10">
        <v>45810</v>
      </c>
      <c r="B4725" s="9" t="s">
        <v>19</v>
      </c>
      <c r="C4725" s="11">
        <v>3764.73</v>
      </c>
      <c r="D4725" s="9">
        <v>36</v>
      </c>
      <c r="E4725" s="12" t="s">
        <v>224</v>
      </c>
      <c r="F4725" s="9"/>
      <c r="G4725" s="9"/>
      <c r="H4725" s="13"/>
      <c r="I4725" s="9" t="s">
        <v>16</v>
      </c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</row>
    <row r="4726" spans="1:27" ht="12.75">
      <c r="A4726" s="10">
        <v>45811</v>
      </c>
      <c r="B4726" s="9" t="s">
        <v>21</v>
      </c>
      <c r="C4726" s="11">
        <v>6197.33</v>
      </c>
      <c r="D4726" s="9">
        <v>61</v>
      </c>
      <c r="E4726" s="12" t="s">
        <v>139</v>
      </c>
      <c r="F4726" s="9"/>
      <c r="G4726" s="9"/>
      <c r="H4726" s="13"/>
      <c r="I4726" s="9" t="s">
        <v>11</v>
      </c>
      <c r="J4726" s="10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</row>
    <row r="4727" spans="1:27" ht="12.75">
      <c r="A4727" s="10">
        <v>45811</v>
      </c>
      <c r="B4727" s="9" t="s">
        <v>9</v>
      </c>
      <c r="C4727" s="11">
        <v>5679.32</v>
      </c>
      <c r="D4727" s="9">
        <v>48</v>
      </c>
      <c r="E4727" s="12" t="s">
        <v>268</v>
      </c>
      <c r="F4727" s="9"/>
      <c r="G4727" s="9"/>
      <c r="H4727" s="13"/>
      <c r="I4727" s="9" t="s">
        <v>11</v>
      </c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</row>
    <row r="4728" spans="1:27" ht="12.75">
      <c r="A4728" s="10">
        <v>45811</v>
      </c>
      <c r="B4728" s="9" t="s">
        <v>12</v>
      </c>
      <c r="C4728" s="11">
        <v>3448.2</v>
      </c>
      <c r="D4728" s="9">
        <v>35</v>
      </c>
      <c r="E4728" s="12" t="s">
        <v>140</v>
      </c>
      <c r="F4728" s="9"/>
      <c r="G4728" s="9"/>
      <c r="H4728" s="13"/>
      <c r="I4728" s="9" t="s">
        <v>11</v>
      </c>
      <c r="J4728" s="10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</row>
    <row r="4729" spans="1:27" ht="12.75">
      <c r="A4729" s="10">
        <v>45811</v>
      </c>
      <c r="B4729" s="9" t="s">
        <v>43</v>
      </c>
      <c r="C4729" s="11">
        <v>2732.95</v>
      </c>
      <c r="D4729" s="9">
        <v>32</v>
      </c>
      <c r="E4729" s="12" t="s">
        <v>126</v>
      </c>
      <c r="F4729" s="9"/>
      <c r="G4729" s="9"/>
      <c r="H4729" s="13"/>
      <c r="I4729" s="9" t="s">
        <v>11</v>
      </c>
      <c r="J4729" s="10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</row>
    <row r="4730" spans="1:27" ht="12.75">
      <c r="A4730" s="10">
        <v>45811</v>
      </c>
      <c r="B4730" s="9" t="s">
        <v>45</v>
      </c>
      <c r="C4730" s="11">
        <v>3706.7</v>
      </c>
      <c r="D4730" s="9">
        <v>41</v>
      </c>
      <c r="E4730" s="12" t="s">
        <v>42</v>
      </c>
      <c r="F4730" s="9"/>
      <c r="G4730" s="9"/>
      <c r="H4730" s="13"/>
      <c r="I4730" s="9" t="s">
        <v>11</v>
      </c>
      <c r="J4730" s="10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</row>
    <row r="4731" spans="1:27" ht="12.75">
      <c r="A4731" s="10">
        <v>45811</v>
      </c>
      <c r="B4731" s="9" t="s">
        <v>1465</v>
      </c>
      <c r="C4731" s="11"/>
      <c r="D4731" s="9"/>
      <c r="E4731" s="12"/>
      <c r="F4731" s="10"/>
      <c r="G4731" s="48"/>
      <c r="H4731" s="13"/>
      <c r="I4731" s="9" t="s">
        <v>11</v>
      </c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</row>
    <row r="4732" spans="1:27" ht="12.75">
      <c r="A4732" s="10">
        <v>45811</v>
      </c>
      <c r="B4732" s="9" t="s">
        <v>289</v>
      </c>
      <c r="C4732" s="11">
        <v>4589.03</v>
      </c>
      <c r="D4732" s="9">
        <v>46</v>
      </c>
      <c r="E4732" s="12" t="s">
        <v>252</v>
      </c>
      <c r="F4732" s="9"/>
      <c r="G4732" s="9"/>
      <c r="H4732" s="13"/>
      <c r="I4732" s="9" t="s">
        <v>11</v>
      </c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  <c r="AA4732" s="9"/>
    </row>
    <row r="4733" spans="1:27" ht="12.75">
      <c r="A4733" s="10">
        <v>45811</v>
      </c>
      <c r="B4733" s="9" t="s">
        <v>286</v>
      </c>
      <c r="C4733" s="11">
        <v>776.86</v>
      </c>
      <c r="D4733" s="9">
        <v>9</v>
      </c>
      <c r="E4733" s="12" t="s">
        <v>20</v>
      </c>
      <c r="F4733" s="9"/>
      <c r="G4733" s="9"/>
      <c r="H4733" s="13"/>
      <c r="I4733" s="9" t="s">
        <v>11</v>
      </c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</row>
    <row r="4734" spans="1:27" ht="12.75">
      <c r="A4734" s="10">
        <v>45811</v>
      </c>
      <c r="B4734" s="9" t="s">
        <v>1467</v>
      </c>
      <c r="C4734" s="11"/>
      <c r="D4734" s="9"/>
      <c r="E4734" s="12"/>
      <c r="F4734" s="9"/>
      <c r="G4734" s="9"/>
      <c r="H4734" s="13"/>
      <c r="I4734" s="9" t="s">
        <v>11</v>
      </c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  <c r="AA4734" s="9"/>
    </row>
    <row r="4735" spans="1:27" ht="12.75">
      <c r="A4735" s="10">
        <v>45811</v>
      </c>
      <c r="B4735" s="9" t="s">
        <v>17</v>
      </c>
      <c r="C4735" s="11">
        <v>5174.93</v>
      </c>
      <c r="D4735" s="9">
        <v>59</v>
      </c>
      <c r="E4735" s="12" t="s">
        <v>229</v>
      </c>
      <c r="F4735" s="9"/>
      <c r="G4735" s="9"/>
      <c r="H4735" s="13"/>
      <c r="I4735" s="9" t="s">
        <v>16</v>
      </c>
      <c r="J4735" s="38"/>
      <c r="K4735" s="38"/>
      <c r="L4735" s="38"/>
      <c r="M4735" s="38"/>
      <c r="N4735" s="38"/>
      <c r="O4735" s="38"/>
      <c r="P4735" s="38"/>
      <c r="Q4735" s="38"/>
      <c r="R4735" s="38"/>
      <c r="S4735" s="38"/>
      <c r="T4735" s="38"/>
      <c r="U4735" s="38"/>
      <c r="V4735" s="38"/>
      <c r="W4735" s="38"/>
      <c r="X4735" s="38"/>
      <c r="Y4735" s="38"/>
      <c r="Z4735" s="38"/>
      <c r="AA4735" s="38"/>
    </row>
    <row r="4736" spans="1:27" ht="12.75">
      <c r="A4736" s="10">
        <v>45811</v>
      </c>
      <c r="B4736" s="9" t="s">
        <v>14</v>
      </c>
      <c r="C4736" s="11">
        <v>4012.1</v>
      </c>
      <c r="D4736" s="9">
        <v>49</v>
      </c>
      <c r="E4736" s="12" t="s">
        <v>37</v>
      </c>
      <c r="F4736" s="9"/>
      <c r="G4736" s="9"/>
      <c r="H4736" s="13"/>
      <c r="I4736" s="9" t="s">
        <v>16</v>
      </c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</row>
    <row r="4737" spans="1:27" ht="12.75">
      <c r="A4737" s="10">
        <v>45811</v>
      </c>
      <c r="B4737" s="9" t="s">
        <v>19</v>
      </c>
      <c r="C4737" s="11">
        <v>3526.76</v>
      </c>
      <c r="D4737" s="9">
        <v>48</v>
      </c>
      <c r="E4737" s="12" t="s">
        <v>161</v>
      </c>
      <c r="F4737" s="9"/>
      <c r="G4737" s="9"/>
      <c r="H4737" s="13"/>
      <c r="I4737" s="9" t="s">
        <v>16</v>
      </c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</row>
    <row r="4738" spans="1:27" ht="12.75">
      <c r="A4738" s="10">
        <v>45812</v>
      </c>
      <c r="B4738" s="9" t="s">
        <v>21</v>
      </c>
      <c r="C4738" s="11">
        <v>7093.27</v>
      </c>
      <c r="D4738" s="9">
        <v>72</v>
      </c>
      <c r="E4738" s="12" t="s">
        <v>59</v>
      </c>
      <c r="F4738" s="9"/>
      <c r="G4738" s="9"/>
      <c r="H4738" s="13"/>
      <c r="I4738" s="9" t="s">
        <v>11</v>
      </c>
      <c r="J4738" s="10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  <c r="AA4738" s="9"/>
    </row>
    <row r="4739" spans="1:27" ht="12.75">
      <c r="A4739" s="10">
        <v>45812</v>
      </c>
      <c r="B4739" s="9" t="s">
        <v>9</v>
      </c>
      <c r="C4739" s="11">
        <v>3532.42</v>
      </c>
      <c r="D4739" s="9">
        <v>38</v>
      </c>
      <c r="E4739" s="12" t="s">
        <v>162</v>
      </c>
      <c r="F4739" s="9"/>
      <c r="G4739" s="9"/>
      <c r="H4739" s="13"/>
      <c r="I4739" s="9" t="s">
        <v>11</v>
      </c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</row>
    <row r="4740" spans="1:27" ht="12.75">
      <c r="A4740" s="10">
        <v>45812</v>
      </c>
      <c r="B4740" s="9" t="s">
        <v>12</v>
      </c>
      <c r="C4740" s="11">
        <v>2613.37</v>
      </c>
      <c r="D4740" s="9">
        <v>30</v>
      </c>
      <c r="E4740" s="12" t="s">
        <v>177</v>
      </c>
      <c r="F4740" s="9"/>
      <c r="G4740" s="9"/>
      <c r="H4740" s="13"/>
      <c r="I4740" s="9" t="s">
        <v>11</v>
      </c>
      <c r="J4740" s="10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</row>
    <row r="4741" spans="1:27" ht="12.75">
      <c r="A4741" s="10">
        <v>45812</v>
      </c>
      <c r="B4741" s="9" t="s">
        <v>43</v>
      </c>
      <c r="C4741" s="11">
        <v>2415.79</v>
      </c>
      <c r="D4741" s="9">
        <v>27</v>
      </c>
      <c r="E4741" s="12" t="s">
        <v>330</v>
      </c>
      <c r="F4741" s="9"/>
      <c r="G4741" s="9"/>
      <c r="H4741" s="13"/>
      <c r="I4741" s="9" t="s">
        <v>11</v>
      </c>
      <c r="J4741" s="10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</row>
    <row r="4742" spans="1:27" ht="12.75">
      <c r="A4742" s="10">
        <v>45812</v>
      </c>
      <c r="B4742" s="9" t="s">
        <v>45</v>
      </c>
      <c r="C4742" s="11"/>
      <c r="D4742" s="9">
        <v>0</v>
      </c>
      <c r="E4742" s="12"/>
      <c r="F4742" s="9"/>
      <c r="G4742" s="9"/>
      <c r="H4742" s="13"/>
      <c r="I4742" s="9" t="s">
        <v>11</v>
      </c>
      <c r="J4742" s="10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</row>
    <row r="4743" spans="1:27" ht="12.75">
      <c r="A4743" s="10">
        <v>45812</v>
      </c>
      <c r="B4743" s="9" t="s">
        <v>1465</v>
      </c>
      <c r="C4743" s="11"/>
      <c r="D4743" s="9"/>
      <c r="E4743" s="12"/>
      <c r="F4743" s="10"/>
      <c r="G4743" s="48"/>
      <c r="H4743" s="13"/>
      <c r="I4743" s="9" t="s">
        <v>11</v>
      </c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</row>
    <row r="4744" spans="1:27" ht="12.75">
      <c r="A4744" s="10">
        <v>45812</v>
      </c>
      <c r="B4744" s="9" t="s">
        <v>289</v>
      </c>
      <c r="C4744" s="11">
        <v>5120.1899999999996</v>
      </c>
      <c r="D4744" s="9">
        <v>47</v>
      </c>
      <c r="E4744" s="12" t="s">
        <v>37</v>
      </c>
      <c r="F4744" s="9"/>
      <c r="G4744" s="9"/>
      <c r="H4744" s="13"/>
      <c r="I4744" s="9" t="s">
        <v>11</v>
      </c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</row>
    <row r="4745" spans="1:27" ht="12.75">
      <c r="A4745" s="10">
        <v>45812</v>
      </c>
      <c r="B4745" s="9" t="s">
        <v>286</v>
      </c>
      <c r="C4745" s="11">
        <v>2494.4299999999998</v>
      </c>
      <c r="D4745" s="9">
        <v>26</v>
      </c>
      <c r="E4745" s="12" t="s">
        <v>262</v>
      </c>
      <c r="F4745" s="9"/>
      <c r="G4745" s="9"/>
      <c r="H4745" s="13"/>
      <c r="I4745" s="9" t="s">
        <v>11</v>
      </c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</row>
    <row r="4746" spans="1:27" ht="12.75">
      <c r="A4746" s="10">
        <v>45812</v>
      </c>
      <c r="B4746" s="9" t="s">
        <v>1467</v>
      </c>
      <c r="C4746" s="11"/>
      <c r="D4746" s="9"/>
      <c r="E4746" s="12"/>
      <c r="F4746" s="9"/>
      <c r="G4746" s="9"/>
      <c r="H4746" s="13"/>
      <c r="I4746" s="9" t="s">
        <v>11</v>
      </c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  <c r="AA4746" s="9"/>
    </row>
    <row r="4747" spans="1:27" ht="12.75">
      <c r="A4747" s="10">
        <v>45812</v>
      </c>
      <c r="B4747" s="9" t="s">
        <v>17</v>
      </c>
      <c r="C4747" s="11">
        <v>4979.45</v>
      </c>
      <c r="D4747" s="9">
        <v>50</v>
      </c>
      <c r="E4747" s="12" t="s">
        <v>193</v>
      </c>
      <c r="F4747" s="9"/>
      <c r="G4747" s="9"/>
      <c r="H4747" s="13"/>
      <c r="I4747" s="9" t="s">
        <v>16</v>
      </c>
      <c r="J4747" s="38"/>
      <c r="K4747" s="38"/>
      <c r="L4747" s="38"/>
      <c r="M4747" s="38"/>
      <c r="N4747" s="38"/>
      <c r="O4747" s="38"/>
      <c r="P4747" s="38"/>
      <c r="Q4747" s="38"/>
      <c r="R4747" s="38"/>
      <c r="S4747" s="38"/>
      <c r="T4747" s="38"/>
      <c r="U4747" s="38"/>
      <c r="V4747" s="38"/>
      <c r="W4747" s="38"/>
      <c r="X4747" s="38"/>
      <c r="Y4747" s="38"/>
      <c r="Z4747" s="38"/>
      <c r="AA4747" s="38"/>
    </row>
    <row r="4748" spans="1:27" ht="12.75">
      <c r="A4748" s="10">
        <v>45812</v>
      </c>
      <c r="B4748" s="9" t="s">
        <v>14</v>
      </c>
      <c r="C4748" s="11">
        <v>2698.64</v>
      </c>
      <c r="D4748" s="9">
        <v>35</v>
      </c>
      <c r="E4748" s="12" t="s">
        <v>184</v>
      </c>
      <c r="F4748" s="9"/>
      <c r="G4748" s="9"/>
      <c r="H4748" s="13"/>
      <c r="I4748" s="9" t="s">
        <v>16</v>
      </c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  <c r="AA4748" s="9"/>
    </row>
    <row r="4749" spans="1:27" ht="12.75">
      <c r="A4749" s="10">
        <v>45812</v>
      </c>
      <c r="B4749" s="9" t="s">
        <v>19</v>
      </c>
      <c r="C4749" s="11">
        <v>2896.66</v>
      </c>
      <c r="D4749" s="9">
        <v>36</v>
      </c>
      <c r="E4749" s="12" t="s">
        <v>261</v>
      </c>
      <c r="F4749" s="9"/>
      <c r="G4749" s="9"/>
      <c r="H4749" s="13"/>
      <c r="I4749" s="9" t="s">
        <v>16</v>
      </c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</row>
    <row r="4750" spans="1:27" ht="12.75">
      <c r="A4750" s="10">
        <v>45813</v>
      </c>
      <c r="B4750" s="9" t="s">
        <v>21</v>
      </c>
      <c r="C4750" s="11">
        <v>9251.91</v>
      </c>
      <c r="D4750" s="9">
        <v>101</v>
      </c>
      <c r="E4750" s="12" t="s">
        <v>367</v>
      </c>
      <c r="F4750" s="9"/>
      <c r="G4750" s="9"/>
      <c r="H4750" s="13"/>
      <c r="I4750" s="9" t="s">
        <v>11</v>
      </c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</row>
    <row r="4751" spans="1:27" ht="12.75">
      <c r="A4751" s="10">
        <v>45813</v>
      </c>
      <c r="B4751" s="9" t="s">
        <v>9</v>
      </c>
      <c r="C4751" s="11">
        <v>7494.38</v>
      </c>
      <c r="D4751" s="9">
        <v>60</v>
      </c>
      <c r="E4751" s="12" t="s">
        <v>106</v>
      </c>
      <c r="F4751" s="9"/>
      <c r="G4751" s="9"/>
      <c r="H4751" s="13"/>
      <c r="I4751" s="9" t="s">
        <v>11</v>
      </c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</row>
    <row r="4752" spans="1:27" ht="12.75">
      <c r="A4752" s="10">
        <v>45813</v>
      </c>
      <c r="B4752" s="9" t="s">
        <v>12</v>
      </c>
      <c r="C4752" s="11">
        <v>5779.91</v>
      </c>
      <c r="D4752" s="9">
        <v>59</v>
      </c>
      <c r="E4752" s="12" t="s">
        <v>199</v>
      </c>
      <c r="F4752" s="9"/>
      <c r="G4752" s="9"/>
      <c r="H4752" s="13"/>
      <c r="I4752" s="9" t="s">
        <v>11</v>
      </c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  <c r="AA4752" s="9"/>
    </row>
    <row r="4753" spans="1:27" ht="12.75">
      <c r="A4753" s="10">
        <v>45813</v>
      </c>
      <c r="B4753" s="9" t="s">
        <v>43</v>
      </c>
      <c r="C4753" s="11">
        <v>4805.8900000000003</v>
      </c>
      <c r="D4753" s="9">
        <v>51</v>
      </c>
      <c r="E4753" s="12" t="s">
        <v>183</v>
      </c>
      <c r="F4753" s="9"/>
      <c r="G4753" s="9"/>
      <c r="H4753" s="13"/>
      <c r="I4753" s="9" t="s">
        <v>11</v>
      </c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</row>
    <row r="4754" spans="1:27" ht="12.75">
      <c r="A4754" s="10">
        <v>45813</v>
      </c>
      <c r="B4754" s="9" t="s">
        <v>45</v>
      </c>
      <c r="C4754" s="11">
        <v>7915.58</v>
      </c>
      <c r="D4754" s="9">
        <v>85</v>
      </c>
      <c r="E4754" s="12" t="s">
        <v>338</v>
      </c>
      <c r="F4754" s="9"/>
      <c r="G4754" s="9"/>
      <c r="H4754" s="13"/>
      <c r="I4754" s="9" t="s">
        <v>11</v>
      </c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</row>
    <row r="4755" spans="1:27" ht="12.75">
      <c r="A4755" s="10">
        <v>45813</v>
      </c>
      <c r="B4755" s="9" t="s">
        <v>1465</v>
      </c>
      <c r="C4755" s="11"/>
      <c r="D4755" s="9"/>
      <c r="E4755" s="12"/>
      <c r="F4755" s="10"/>
      <c r="G4755" s="48"/>
      <c r="H4755" s="13"/>
      <c r="I4755" s="9" t="s">
        <v>11</v>
      </c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</row>
    <row r="4756" spans="1:27" ht="12.75">
      <c r="A4756" s="10">
        <v>45813</v>
      </c>
      <c r="B4756" s="9" t="s">
        <v>289</v>
      </c>
      <c r="C4756" s="11">
        <v>6433.04</v>
      </c>
      <c r="D4756" s="9">
        <v>58</v>
      </c>
      <c r="E4756" s="12" t="s">
        <v>256</v>
      </c>
      <c r="F4756" s="9"/>
      <c r="G4756" s="9"/>
      <c r="H4756" s="13"/>
      <c r="I4756" s="9" t="s">
        <v>11</v>
      </c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</row>
    <row r="4757" spans="1:27" ht="12.75">
      <c r="A4757" s="10">
        <v>45813</v>
      </c>
      <c r="B4757" s="9" t="s">
        <v>286</v>
      </c>
      <c r="C4757" s="11">
        <v>4010.65</v>
      </c>
      <c r="D4757" s="9">
        <v>49</v>
      </c>
      <c r="E4757" s="12" t="s">
        <v>316</v>
      </c>
      <c r="F4757" s="9"/>
      <c r="G4757" s="9"/>
      <c r="H4757" s="13"/>
      <c r="I4757" s="9" t="s">
        <v>11</v>
      </c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</row>
    <row r="4758" spans="1:27" ht="12.75">
      <c r="A4758" s="10">
        <v>45813</v>
      </c>
      <c r="B4758" s="9" t="s">
        <v>1467</v>
      </c>
      <c r="C4758" s="11"/>
      <c r="D4758" s="9"/>
      <c r="E4758" s="12"/>
      <c r="F4758" s="9"/>
      <c r="G4758" s="9"/>
      <c r="H4758" s="13"/>
      <c r="I4758" s="9" t="s">
        <v>11</v>
      </c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</row>
    <row r="4759" spans="1:27" ht="12.75">
      <c r="A4759" s="10">
        <v>45813</v>
      </c>
      <c r="B4759" s="9" t="s">
        <v>17</v>
      </c>
      <c r="C4759" s="11">
        <v>6902.54</v>
      </c>
      <c r="D4759" s="9">
        <v>70</v>
      </c>
      <c r="E4759" s="12" t="s">
        <v>62</v>
      </c>
      <c r="F4759" s="9"/>
      <c r="G4759" s="9"/>
      <c r="H4759" s="13"/>
      <c r="I4759" s="9" t="s">
        <v>16</v>
      </c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</row>
    <row r="4760" spans="1:27" ht="12.75">
      <c r="A4760" s="10">
        <v>45813</v>
      </c>
      <c r="B4760" s="9" t="s">
        <v>14</v>
      </c>
      <c r="C4760" s="11">
        <v>4638.38</v>
      </c>
      <c r="D4760" s="9">
        <v>55</v>
      </c>
      <c r="E4760" s="12" t="s">
        <v>243</v>
      </c>
      <c r="F4760" s="9"/>
      <c r="G4760" s="9"/>
      <c r="H4760" s="13"/>
      <c r="I4760" s="9" t="s">
        <v>16</v>
      </c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</row>
    <row r="4761" spans="1:27" ht="12.75">
      <c r="A4761" s="10">
        <v>45813</v>
      </c>
      <c r="B4761" s="9" t="s">
        <v>19</v>
      </c>
      <c r="C4761" s="11">
        <v>2049.16</v>
      </c>
      <c r="D4761" s="9">
        <v>24</v>
      </c>
      <c r="E4761" s="12" t="s">
        <v>242</v>
      </c>
      <c r="F4761" s="9"/>
      <c r="G4761" s="9"/>
      <c r="H4761" s="13"/>
      <c r="I4761" s="9" t="s">
        <v>16</v>
      </c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</row>
    <row r="4762" spans="1:27" ht="12.75">
      <c r="A4762" s="10">
        <v>45814</v>
      </c>
      <c r="B4762" s="9" t="s">
        <v>21</v>
      </c>
      <c r="C4762" s="11">
        <v>15009.45</v>
      </c>
      <c r="D4762" s="9">
        <v>148</v>
      </c>
      <c r="E4762" s="12" t="s">
        <v>338</v>
      </c>
      <c r="F4762" s="9"/>
      <c r="G4762" s="9"/>
      <c r="H4762" s="13"/>
      <c r="I4762" s="9" t="s">
        <v>11</v>
      </c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</row>
    <row r="4763" spans="1:27" ht="12.75">
      <c r="A4763" s="10">
        <v>45814</v>
      </c>
      <c r="B4763" s="9" t="s">
        <v>9</v>
      </c>
      <c r="C4763" s="11">
        <v>10002.94</v>
      </c>
      <c r="D4763" s="9">
        <v>94</v>
      </c>
      <c r="E4763" s="12" t="s">
        <v>104</v>
      </c>
      <c r="F4763" s="9"/>
      <c r="G4763" s="9"/>
      <c r="H4763" s="13"/>
      <c r="I4763" s="9" t="s">
        <v>11</v>
      </c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</row>
    <row r="4764" spans="1:27" ht="12.75">
      <c r="A4764" s="10">
        <v>45814</v>
      </c>
      <c r="B4764" s="9" t="s">
        <v>12</v>
      </c>
      <c r="C4764" s="11">
        <v>8212.4</v>
      </c>
      <c r="D4764" s="9">
        <v>82</v>
      </c>
      <c r="E4764" s="12" t="s">
        <v>87</v>
      </c>
      <c r="F4764" s="9"/>
      <c r="G4764" s="9"/>
      <c r="H4764" s="13"/>
      <c r="I4764" s="9" t="s">
        <v>11</v>
      </c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</row>
    <row r="4765" spans="1:27" ht="12.75">
      <c r="A4765" s="10">
        <v>45814</v>
      </c>
      <c r="B4765" s="9" t="s">
        <v>43</v>
      </c>
      <c r="C4765" s="11">
        <v>9350.06</v>
      </c>
      <c r="D4765" s="9">
        <v>111</v>
      </c>
      <c r="E4765" s="12" t="s">
        <v>198</v>
      </c>
      <c r="F4765" s="9"/>
      <c r="G4765" s="9"/>
      <c r="H4765" s="13"/>
      <c r="I4765" s="9" t="s">
        <v>11</v>
      </c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</row>
    <row r="4766" spans="1:27" ht="12.75">
      <c r="A4766" s="10">
        <v>45814</v>
      </c>
      <c r="B4766" s="9" t="s">
        <v>45</v>
      </c>
      <c r="C4766" s="11">
        <v>11813.54</v>
      </c>
      <c r="D4766" s="9">
        <v>120</v>
      </c>
      <c r="E4766" s="12" t="s">
        <v>1469</v>
      </c>
      <c r="F4766" s="9"/>
      <c r="G4766" s="9"/>
      <c r="H4766" s="13"/>
      <c r="I4766" s="9" t="s">
        <v>11</v>
      </c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</row>
    <row r="4767" spans="1:27" ht="12.75">
      <c r="A4767" s="10">
        <v>45814</v>
      </c>
      <c r="B4767" s="9" t="s">
        <v>1465</v>
      </c>
      <c r="C4767" s="11"/>
      <c r="D4767" s="9"/>
      <c r="E4767" s="12"/>
      <c r="F4767" s="10"/>
      <c r="G4767" s="48"/>
      <c r="H4767" s="13"/>
      <c r="I4767" s="9" t="s">
        <v>11</v>
      </c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</row>
    <row r="4768" spans="1:27" ht="12.75">
      <c r="A4768" s="10">
        <v>45814</v>
      </c>
      <c r="B4768" s="9" t="s">
        <v>289</v>
      </c>
      <c r="C4768" s="11">
        <v>9774.9</v>
      </c>
      <c r="D4768" s="9">
        <v>94</v>
      </c>
      <c r="E4768" s="12" t="s">
        <v>232</v>
      </c>
      <c r="F4768" s="9"/>
      <c r="G4768" s="9"/>
      <c r="H4768" s="13"/>
      <c r="I4768" s="9" t="s">
        <v>11</v>
      </c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</row>
    <row r="4769" spans="1:27" ht="12.75">
      <c r="A4769" s="10">
        <v>45814</v>
      </c>
      <c r="B4769" s="9" t="s">
        <v>286</v>
      </c>
      <c r="C4769" s="11">
        <v>7549.93</v>
      </c>
      <c r="D4769" s="9">
        <v>85</v>
      </c>
      <c r="E4769" s="12" t="s">
        <v>146</v>
      </c>
      <c r="F4769" s="9"/>
      <c r="G4769" s="9"/>
      <c r="H4769" s="13"/>
      <c r="I4769" s="9" t="s">
        <v>11</v>
      </c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</row>
    <row r="4770" spans="1:27" ht="12.75">
      <c r="A4770" s="10">
        <v>45814</v>
      </c>
      <c r="B4770" s="9" t="s">
        <v>1467</v>
      </c>
      <c r="C4770" s="11"/>
      <c r="D4770" s="9"/>
      <c r="E4770" s="12"/>
      <c r="F4770" s="9"/>
      <c r="G4770" s="9"/>
      <c r="H4770" s="13"/>
      <c r="I4770" s="9" t="s">
        <v>11</v>
      </c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  <c r="AA4770" s="9"/>
    </row>
    <row r="4771" spans="1:27" ht="12.75">
      <c r="A4771" s="10">
        <v>45814</v>
      </c>
      <c r="B4771" s="9" t="s">
        <v>17</v>
      </c>
      <c r="C4771" s="11">
        <v>9290.69</v>
      </c>
      <c r="D4771" s="9">
        <v>98</v>
      </c>
      <c r="E4771" s="12" t="s">
        <v>296</v>
      </c>
      <c r="F4771" s="9"/>
      <c r="G4771" s="9"/>
      <c r="H4771" s="13"/>
      <c r="I4771" s="9" t="s">
        <v>16</v>
      </c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</row>
    <row r="4772" spans="1:27" ht="12.75">
      <c r="A4772" s="10">
        <v>45814</v>
      </c>
      <c r="B4772" s="9" t="s">
        <v>14</v>
      </c>
      <c r="C4772" s="11">
        <v>8024.08</v>
      </c>
      <c r="D4772" s="9">
        <v>91</v>
      </c>
      <c r="E4772" s="12" t="s">
        <v>202</v>
      </c>
      <c r="F4772" s="9"/>
      <c r="G4772" s="9"/>
      <c r="H4772" s="13"/>
      <c r="I4772" s="9" t="s">
        <v>16</v>
      </c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</row>
    <row r="4773" spans="1:27" ht="12.75">
      <c r="A4773" s="10">
        <v>45814</v>
      </c>
      <c r="B4773" s="9" t="s">
        <v>19</v>
      </c>
      <c r="C4773" s="11">
        <v>5512.2</v>
      </c>
      <c r="D4773" s="9">
        <v>64</v>
      </c>
      <c r="E4773" s="12" t="s">
        <v>218</v>
      </c>
      <c r="F4773" s="9"/>
      <c r="G4773" s="9"/>
      <c r="H4773" s="13"/>
      <c r="I4773" s="9" t="s">
        <v>16</v>
      </c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</row>
    <row r="4774" spans="1:27" ht="12.75">
      <c r="A4774" s="10">
        <v>45815</v>
      </c>
      <c r="B4774" s="9" t="s">
        <v>21</v>
      </c>
      <c r="C4774" s="11">
        <v>13177.03</v>
      </c>
      <c r="D4774" s="9">
        <v>127</v>
      </c>
      <c r="E4774" s="12" t="s">
        <v>354</v>
      </c>
      <c r="F4774" s="9"/>
      <c r="G4774" s="9"/>
      <c r="H4774" s="13"/>
      <c r="I4774" s="9" t="s">
        <v>11</v>
      </c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  <c r="AA4774" s="9"/>
    </row>
    <row r="4775" spans="1:27" ht="12.75">
      <c r="A4775" s="10">
        <v>45815</v>
      </c>
      <c r="B4775" s="9" t="s">
        <v>9</v>
      </c>
      <c r="C4775" s="11">
        <v>10033.950000000001</v>
      </c>
      <c r="D4775" s="9">
        <v>91</v>
      </c>
      <c r="E4775" s="12" t="s">
        <v>46</v>
      </c>
      <c r="F4775" s="9"/>
      <c r="G4775" s="9"/>
      <c r="H4775" s="13"/>
      <c r="I4775" s="9" t="s">
        <v>11</v>
      </c>
      <c r="J4775" s="10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</row>
    <row r="4776" spans="1:27" ht="12.75">
      <c r="A4776" s="10">
        <v>45815</v>
      </c>
      <c r="B4776" s="9" t="s">
        <v>12</v>
      </c>
      <c r="C4776" s="11">
        <v>7178.34</v>
      </c>
      <c r="D4776" s="9">
        <v>71</v>
      </c>
      <c r="E4776" s="12" t="s">
        <v>128</v>
      </c>
      <c r="F4776" s="9"/>
      <c r="G4776" s="9"/>
      <c r="H4776" s="13"/>
      <c r="I4776" s="9" t="s">
        <v>11</v>
      </c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</row>
    <row r="4777" spans="1:27" ht="12.75">
      <c r="A4777" s="10">
        <v>45815</v>
      </c>
      <c r="B4777" s="9" t="s">
        <v>43</v>
      </c>
      <c r="C4777" s="11">
        <v>10223.620000000001</v>
      </c>
      <c r="D4777" s="9">
        <v>96</v>
      </c>
      <c r="E4777" s="12" t="s">
        <v>397</v>
      </c>
      <c r="F4777" s="9"/>
      <c r="G4777" s="9"/>
      <c r="H4777" s="13"/>
      <c r="I4777" s="9" t="s">
        <v>11</v>
      </c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</row>
    <row r="4778" spans="1:27" ht="12.75">
      <c r="A4778" s="10">
        <v>45815</v>
      </c>
      <c r="B4778" s="9" t="s">
        <v>45</v>
      </c>
      <c r="C4778" s="11">
        <v>8222.44</v>
      </c>
      <c r="D4778" s="9">
        <v>86</v>
      </c>
      <c r="E4778" s="12" t="s">
        <v>100</v>
      </c>
      <c r="F4778" s="9"/>
      <c r="G4778" s="9"/>
      <c r="H4778" s="13"/>
      <c r="I4778" s="9" t="s">
        <v>11</v>
      </c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</row>
    <row r="4779" spans="1:27" ht="12.75">
      <c r="A4779" s="10">
        <v>45815</v>
      </c>
      <c r="B4779" s="9" t="s">
        <v>1465</v>
      </c>
      <c r="C4779" s="11"/>
      <c r="D4779" s="9"/>
      <c r="E4779" s="12"/>
      <c r="F4779" s="10"/>
      <c r="G4779" s="48"/>
      <c r="H4779" s="13"/>
      <c r="I4779" s="9" t="s">
        <v>11</v>
      </c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</row>
    <row r="4780" spans="1:27" ht="12.75">
      <c r="A4780" s="10">
        <v>45815</v>
      </c>
      <c r="B4780" s="9" t="s">
        <v>289</v>
      </c>
      <c r="C4780" s="11">
        <v>7338.82</v>
      </c>
      <c r="D4780" s="9">
        <v>80</v>
      </c>
      <c r="E4780" s="12" t="s">
        <v>182</v>
      </c>
      <c r="F4780" s="9"/>
      <c r="G4780" s="9"/>
      <c r="H4780" s="13"/>
      <c r="I4780" s="9" t="s">
        <v>11</v>
      </c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</row>
    <row r="4781" spans="1:27" ht="12.75">
      <c r="A4781" s="10">
        <v>45815</v>
      </c>
      <c r="B4781" s="9" t="s">
        <v>286</v>
      </c>
      <c r="C4781" s="11">
        <v>8125.69</v>
      </c>
      <c r="D4781" s="9">
        <v>78</v>
      </c>
      <c r="E4781" s="12" t="s">
        <v>355</v>
      </c>
      <c r="F4781" s="9"/>
      <c r="G4781" s="9"/>
      <c r="H4781" s="13"/>
      <c r="I4781" s="9" t="s">
        <v>11</v>
      </c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</row>
    <row r="4782" spans="1:27" ht="12.75">
      <c r="A4782" s="10">
        <v>45815</v>
      </c>
      <c r="B4782" s="9" t="s">
        <v>1467</v>
      </c>
      <c r="C4782" s="11"/>
      <c r="D4782" s="9"/>
      <c r="E4782" s="12"/>
      <c r="F4782" s="9"/>
      <c r="G4782" s="9"/>
      <c r="H4782" s="13"/>
      <c r="I4782" s="9" t="s">
        <v>11</v>
      </c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</row>
    <row r="4783" spans="1:27" ht="12.75">
      <c r="A4783" s="10">
        <v>45815</v>
      </c>
      <c r="B4783" s="9" t="s">
        <v>17</v>
      </c>
      <c r="C4783" s="11">
        <v>10248.31</v>
      </c>
      <c r="D4783" s="9">
        <v>112</v>
      </c>
      <c r="E4783" s="12" t="s">
        <v>28</v>
      </c>
      <c r="F4783" s="9"/>
      <c r="G4783" s="9"/>
      <c r="H4783" s="13"/>
      <c r="I4783" s="9" t="s">
        <v>16</v>
      </c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</row>
    <row r="4784" spans="1:27" ht="12.75">
      <c r="A4784" s="10">
        <v>45815</v>
      </c>
      <c r="B4784" s="9" t="s">
        <v>14</v>
      </c>
      <c r="C4784" s="11">
        <v>7619.4</v>
      </c>
      <c r="D4784" s="9">
        <v>84</v>
      </c>
      <c r="E4784" s="12" t="s">
        <v>63</v>
      </c>
      <c r="F4784" s="9"/>
      <c r="G4784" s="9"/>
      <c r="H4784" s="13"/>
      <c r="I4784" s="9" t="s">
        <v>16</v>
      </c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  <c r="AA4784" s="9"/>
    </row>
    <row r="4785" spans="1:27" ht="12.75">
      <c r="A4785" s="10">
        <v>45815</v>
      </c>
      <c r="B4785" s="9" t="s">
        <v>19</v>
      </c>
      <c r="C4785" s="11">
        <v>8236.74</v>
      </c>
      <c r="D4785" s="9">
        <v>101</v>
      </c>
      <c r="E4785" s="12" t="s">
        <v>239</v>
      </c>
      <c r="F4785" s="9"/>
      <c r="G4785" s="9"/>
      <c r="H4785" s="13"/>
      <c r="I4785" s="9" t="s">
        <v>16</v>
      </c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</row>
    <row r="4786" spans="1:27" ht="12.75">
      <c r="A4786" s="10">
        <v>45816</v>
      </c>
      <c r="B4786" s="9" t="s">
        <v>21</v>
      </c>
      <c r="C4786" s="11">
        <v>10328.66</v>
      </c>
      <c r="D4786" s="9">
        <v>109</v>
      </c>
      <c r="E4786" s="12" t="s">
        <v>307</v>
      </c>
      <c r="F4786" s="9"/>
      <c r="G4786" s="9"/>
      <c r="H4786" s="13"/>
      <c r="I4786" s="9" t="s">
        <v>11</v>
      </c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</row>
    <row r="4787" spans="1:27" ht="12.75">
      <c r="A4787" s="10">
        <v>45816</v>
      </c>
      <c r="B4787" s="9" t="s">
        <v>9</v>
      </c>
      <c r="C4787" s="11">
        <v>8588.07</v>
      </c>
      <c r="D4787" s="9">
        <v>75</v>
      </c>
      <c r="E4787" s="12" t="s">
        <v>132</v>
      </c>
      <c r="F4787" s="9"/>
      <c r="G4787" s="9"/>
      <c r="H4787" s="13"/>
      <c r="I4787" s="9" t="s">
        <v>11</v>
      </c>
      <c r="J4787" s="10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</row>
    <row r="4788" spans="1:27" ht="12.75">
      <c r="A4788" s="10">
        <v>45816</v>
      </c>
      <c r="B4788" s="9" t="s">
        <v>12</v>
      </c>
      <c r="C4788" s="11">
        <v>5402.41</v>
      </c>
      <c r="D4788" s="9">
        <v>55</v>
      </c>
      <c r="E4788" s="12" t="s">
        <v>70</v>
      </c>
      <c r="F4788" s="9"/>
      <c r="G4788" s="9"/>
      <c r="H4788" s="13"/>
      <c r="I4788" s="9" t="s">
        <v>11</v>
      </c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</row>
    <row r="4789" spans="1:27" ht="12.75">
      <c r="A4789" s="10">
        <v>45816</v>
      </c>
      <c r="B4789" s="9" t="s">
        <v>43</v>
      </c>
      <c r="C4789" s="11">
        <v>6080.77</v>
      </c>
      <c r="D4789" s="9">
        <v>57</v>
      </c>
      <c r="E4789" s="12" t="s">
        <v>242</v>
      </c>
      <c r="F4789" s="9"/>
      <c r="G4789" s="9"/>
      <c r="H4789" s="13"/>
      <c r="I4789" s="9" t="s">
        <v>11</v>
      </c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</row>
    <row r="4790" spans="1:27" ht="12.75">
      <c r="A4790" s="10">
        <v>45816</v>
      </c>
      <c r="B4790" s="9" t="s">
        <v>45</v>
      </c>
      <c r="C4790" s="11">
        <v>7853.06</v>
      </c>
      <c r="D4790" s="9">
        <v>78</v>
      </c>
      <c r="E4790" s="12" t="s">
        <v>192</v>
      </c>
      <c r="F4790" s="9"/>
      <c r="G4790" s="9"/>
      <c r="H4790" s="13"/>
      <c r="I4790" s="9" t="s">
        <v>11</v>
      </c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</row>
    <row r="4791" spans="1:27" ht="12.75">
      <c r="A4791" s="10">
        <v>45816</v>
      </c>
      <c r="B4791" s="9" t="s">
        <v>1465</v>
      </c>
      <c r="C4791" s="11"/>
      <c r="D4791" s="9"/>
      <c r="E4791" s="12"/>
      <c r="F4791" s="10"/>
      <c r="G4791" s="48"/>
      <c r="H4791" s="13"/>
      <c r="I4791" s="9" t="s">
        <v>11</v>
      </c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</row>
    <row r="4792" spans="1:27" ht="12.75">
      <c r="A4792" s="10">
        <v>45816</v>
      </c>
      <c r="B4792" s="9" t="s">
        <v>289</v>
      </c>
      <c r="C4792" s="11">
        <v>6927.63</v>
      </c>
      <c r="D4792" s="9">
        <v>72</v>
      </c>
      <c r="E4792" s="12" t="s">
        <v>66</v>
      </c>
      <c r="F4792" s="9"/>
      <c r="G4792" s="9"/>
      <c r="H4792" s="13"/>
      <c r="I4792" s="9" t="s">
        <v>11</v>
      </c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</row>
    <row r="4793" spans="1:27" ht="12.75">
      <c r="A4793" s="10">
        <v>45816</v>
      </c>
      <c r="B4793" s="9" t="s">
        <v>286</v>
      </c>
      <c r="C4793" s="11">
        <v>4172.5200000000004</v>
      </c>
      <c r="D4793" s="9">
        <v>46</v>
      </c>
      <c r="E4793" s="12" t="s">
        <v>18</v>
      </c>
      <c r="F4793" s="9"/>
      <c r="G4793" s="9"/>
      <c r="H4793" s="13"/>
      <c r="I4793" s="9" t="s">
        <v>11</v>
      </c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</row>
    <row r="4794" spans="1:27" ht="12.75">
      <c r="A4794" s="10">
        <v>45816</v>
      </c>
      <c r="B4794" s="9" t="s">
        <v>1467</v>
      </c>
      <c r="C4794" s="11"/>
      <c r="D4794" s="9"/>
      <c r="E4794" s="12"/>
      <c r="F4794" s="9"/>
      <c r="G4794" s="9"/>
      <c r="H4794" s="13"/>
      <c r="I4794" s="9" t="s">
        <v>11</v>
      </c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</row>
    <row r="4795" spans="1:27" ht="12.75">
      <c r="A4795" s="10">
        <v>45816</v>
      </c>
      <c r="B4795" s="9" t="s">
        <v>17</v>
      </c>
      <c r="C4795" s="11">
        <v>12904.21</v>
      </c>
      <c r="D4795" s="9">
        <v>134</v>
      </c>
      <c r="E4795" s="12" t="s">
        <v>309</v>
      </c>
      <c r="F4795" s="9"/>
      <c r="G4795" s="9"/>
      <c r="H4795" s="13"/>
      <c r="I4795" s="9" t="s">
        <v>16</v>
      </c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</row>
    <row r="4796" spans="1:27" ht="12.75">
      <c r="A4796" s="10">
        <v>45816</v>
      </c>
      <c r="B4796" s="9" t="s">
        <v>14</v>
      </c>
      <c r="C4796" s="11">
        <v>9093.48</v>
      </c>
      <c r="D4796" s="9">
        <v>110</v>
      </c>
      <c r="E4796" s="12" t="s">
        <v>204</v>
      </c>
      <c r="F4796" s="9"/>
      <c r="G4796" s="9"/>
      <c r="H4796" s="13"/>
      <c r="I4796" s="9" t="s">
        <v>16</v>
      </c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</row>
    <row r="4797" spans="1:27" ht="12.75">
      <c r="A4797" s="10">
        <v>45816</v>
      </c>
      <c r="B4797" s="9" t="s">
        <v>19</v>
      </c>
      <c r="C4797" s="11">
        <v>8462.52</v>
      </c>
      <c r="D4797" s="9">
        <v>103</v>
      </c>
      <c r="E4797" s="12" t="s">
        <v>180</v>
      </c>
      <c r="F4797" s="9"/>
      <c r="G4797" s="9"/>
      <c r="H4797" s="13"/>
      <c r="I4797" s="9" t="s">
        <v>16</v>
      </c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</row>
    <row r="4798" spans="1:27" ht="12.75">
      <c r="A4798" s="10">
        <v>45817</v>
      </c>
      <c r="B4798" s="9" t="s">
        <v>21</v>
      </c>
      <c r="C4798" s="11">
        <v>5154.38</v>
      </c>
      <c r="D4798" s="9">
        <v>53</v>
      </c>
      <c r="E4798" s="12" t="s">
        <v>135</v>
      </c>
      <c r="F4798" s="9"/>
      <c r="G4798" s="9"/>
      <c r="H4798" s="13"/>
      <c r="I4798" s="9" t="s">
        <v>11</v>
      </c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</row>
    <row r="4799" spans="1:27" ht="12.75">
      <c r="A4799" s="10">
        <v>45817</v>
      </c>
      <c r="B4799" s="9" t="s">
        <v>9</v>
      </c>
      <c r="C4799" s="11">
        <v>1627.39</v>
      </c>
      <c r="D4799" s="9">
        <v>21</v>
      </c>
      <c r="E4799" s="12" t="s">
        <v>195</v>
      </c>
      <c r="F4799" s="9"/>
      <c r="G4799" s="9"/>
      <c r="H4799" s="13"/>
      <c r="I4799" s="9" t="s">
        <v>11</v>
      </c>
      <c r="J4799" s="10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</row>
    <row r="4800" spans="1:27" ht="12.75">
      <c r="A4800" s="10">
        <v>45817</v>
      </c>
      <c r="B4800" s="9" t="s">
        <v>12</v>
      </c>
      <c r="C4800" s="11">
        <v>2579.6999999999998</v>
      </c>
      <c r="D4800" s="9">
        <v>27</v>
      </c>
      <c r="E4800" s="12" t="s">
        <v>44</v>
      </c>
      <c r="F4800" s="9"/>
      <c r="G4800" s="9"/>
      <c r="H4800" s="13"/>
      <c r="I4800" s="9" t="s">
        <v>11</v>
      </c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</row>
    <row r="4801" spans="1:27" ht="12.75">
      <c r="A4801" s="10">
        <v>45817</v>
      </c>
      <c r="B4801" s="9" t="s">
        <v>43</v>
      </c>
      <c r="C4801" s="11">
        <v>1914.31</v>
      </c>
      <c r="D4801" s="9">
        <v>21</v>
      </c>
      <c r="E4801" s="12" t="s">
        <v>242</v>
      </c>
      <c r="F4801" s="9"/>
      <c r="G4801" s="9"/>
      <c r="H4801" s="13"/>
      <c r="I4801" s="9" t="s">
        <v>11</v>
      </c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</row>
    <row r="4802" spans="1:27" ht="12.75">
      <c r="A4802" s="10">
        <v>45817</v>
      </c>
      <c r="B4802" s="9" t="s">
        <v>45</v>
      </c>
      <c r="C4802" s="11">
        <v>3781.78</v>
      </c>
      <c r="D4802" s="9">
        <v>43</v>
      </c>
      <c r="E4802" s="12" t="s">
        <v>177</v>
      </c>
      <c r="F4802" s="9"/>
      <c r="G4802" s="9"/>
      <c r="H4802" s="13"/>
      <c r="I4802" s="9" t="s">
        <v>11</v>
      </c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</row>
    <row r="4803" spans="1:27" ht="12.75">
      <c r="A4803" s="10">
        <v>45817</v>
      </c>
      <c r="B4803" s="9" t="s">
        <v>1465</v>
      </c>
      <c r="C4803" s="11"/>
      <c r="D4803" s="9"/>
      <c r="E4803" s="12"/>
      <c r="F4803" s="10"/>
      <c r="G4803" s="48"/>
      <c r="H4803" s="13"/>
      <c r="I4803" s="9" t="s">
        <v>11</v>
      </c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</row>
    <row r="4804" spans="1:27" ht="12.75">
      <c r="A4804" s="10">
        <v>45817</v>
      </c>
      <c r="B4804" s="9" t="s">
        <v>289</v>
      </c>
      <c r="C4804" s="11">
        <v>2435.6999999999998</v>
      </c>
      <c r="D4804" s="9">
        <v>28</v>
      </c>
      <c r="E4804" s="12" t="s">
        <v>262</v>
      </c>
      <c r="F4804" s="9"/>
      <c r="G4804" s="9"/>
      <c r="H4804" s="13"/>
      <c r="I4804" s="9" t="s">
        <v>11</v>
      </c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</row>
    <row r="4805" spans="1:27" ht="12.75">
      <c r="A4805" s="10">
        <v>45817</v>
      </c>
      <c r="B4805" s="9" t="s">
        <v>286</v>
      </c>
      <c r="C4805" s="11">
        <v>2234.91</v>
      </c>
      <c r="D4805" s="9">
        <v>27</v>
      </c>
      <c r="E4805" s="12" t="s">
        <v>195</v>
      </c>
      <c r="F4805" s="9"/>
      <c r="G4805" s="9"/>
      <c r="H4805" s="13"/>
      <c r="I4805" s="9" t="s">
        <v>11</v>
      </c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</row>
    <row r="4806" spans="1:27" ht="12.75">
      <c r="A4806" s="10">
        <v>45817</v>
      </c>
      <c r="B4806" s="9" t="s">
        <v>1467</v>
      </c>
      <c r="C4806" s="11"/>
      <c r="D4806" s="9"/>
      <c r="E4806" s="12"/>
      <c r="F4806" s="9"/>
      <c r="G4806" s="9"/>
      <c r="H4806" s="13"/>
      <c r="I4806" s="9" t="s">
        <v>11</v>
      </c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</row>
    <row r="4807" spans="1:27" ht="12.75">
      <c r="A4807" s="10">
        <v>45817</v>
      </c>
      <c r="B4807" s="9" t="s">
        <v>17</v>
      </c>
      <c r="C4807" s="11">
        <v>3366.15</v>
      </c>
      <c r="D4807" s="9">
        <v>39</v>
      </c>
      <c r="E4807" s="12" t="s">
        <v>139</v>
      </c>
      <c r="F4807" s="9"/>
      <c r="G4807" s="9"/>
      <c r="H4807" s="13"/>
      <c r="I4807" s="9" t="s">
        <v>16</v>
      </c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</row>
    <row r="4808" spans="1:27" ht="12.75">
      <c r="A4808" s="10">
        <v>45817</v>
      </c>
      <c r="B4808" s="9" t="s">
        <v>14</v>
      </c>
      <c r="C4808" s="11">
        <v>2347.48</v>
      </c>
      <c r="D4808" s="9">
        <v>25</v>
      </c>
      <c r="E4808" s="12" t="s">
        <v>193</v>
      </c>
      <c r="F4808" s="9"/>
      <c r="G4808" s="9"/>
      <c r="H4808" s="13"/>
      <c r="I4808" s="9" t="s">
        <v>16</v>
      </c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</row>
    <row r="4809" spans="1:27" ht="12.75">
      <c r="A4809" s="10">
        <v>45817</v>
      </c>
      <c r="B4809" s="9" t="s">
        <v>19</v>
      </c>
      <c r="C4809" s="11">
        <v>1714.16</v>
      </c>
      <c r="D4809" s="9">
        <v>22</v>
      </c>
      <c r="E4809" s="12" t="s">
        <v>243</v>
      </c>
      <c r="F4809" s="9"/>
      <c r="G4809" s="9"/>
      <c r="H4809" s="13"/>
      <c r="I4809" s="9" t="s">
        <v>16</v>
      </c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</row>
    <row r="4810" spans="1:27" ht="12.75">
      <c r="A4810" s="10">
        <v>45818</v>
      </c>
      <c r="B4810" s="9" t="s">
        <v>21</v>
      </c>
      <c r="C4810" s="11">
        <v>6917.16</v>
      </c>
      <c r="D4810" s="9">
        <v>65</v>
      </c>
      <c r="E4810" s="12" t="s">
        <v>185</v>
      </c>
      <c r="F4810" s="9"/>
      <c r="G4810" s="9"/>
      <c r="H4810" s="13"/>
      <c r="I4810" s="9" t="s">
        <v>11</v>
      </c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</row>
    <row r="4811" spans="1:27" ht="12.75">
      <c r="A4811" s="10">
        <v>45818</v>
      </c>
      <c r="B4811" s="9" t="s">
        <v>9</v>
      </c>
      <c r="C4811" s="11">
        <v>4583.58</v>
      </c>
      <c r="D4811" s="9">
        <v>43</v>
      </c>
      <c r="E4811" s="12" t="s">
        <v>234</v>
      </c>
      <c r="F4811" s="9"/>
      <c r="G4811" s="9"/>
      <c r="H4811" s="13"/>
      <c r="I4811" s="9" t="s">
        <v>11</v>
      </c>
      <c r="J4811" s="10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</row>
    <row r="4812" spans="1:27" ht="12.75">
      <c r="A4812" s="10">
        <v>45818</v>
      </c>
      <c r="B4812" s="9" t="s">
        <v>12</v>
      </c>
      <c r="C4812" s="11">
        <v>5175.5600000000004</v>
      </c>
      <c r="D4812" s="9">
        <v>55</v>
      </c>
      <c r="E4812" s="12" t="s">
        <v>100</v>
      </c>
      <c r="F4812" s="9"/>
      <c r="G4812" s="9"/>
      <c r="H4812" s="13"/>
      <c r="I4812" s="9" t="s">
        <v>11</v>
      </c>
      <c r="J4812" s="10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</row>
    <row r="4813" spans="1:27" ht="12.75">
      <c r="A4813" s="10">
        <v>45818</v>
      </c>
      <c r="B4813" s="9" t="s">
        <v>43</v>
      </c>
      <c r="C4813" s="11">
        <v>3105.15</v>
      </c>
      <c r="D4813" s="9">
        <v>35</v>
      </c>
      <c r="E4813" s="12" t="s">
        <v>140</v>
      </c>
      <c r="F4813" s="9"/>
      <c r="G4813" s="9"/>
      <c r="H4813" s="13"/>
      <c r="I4813" s="9" t="s">
        <v>11</v>
      </c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</row>
    <row r="4814" spans="1:27" ht="12.75">
      <c r="A4814" s="10">
        <v>45818</v>
      </c>
      <c r="B4814" s="9" t="s">
        <v>45</v>
      </c>
      <c r="C4814" s="11">
        <v>3372.68</v>
      </c>
      <c r="D4814" s="9">
        <v>39</v>
      </c>
      <c r="E4814" s="12" t="s">
        <v>110</v>
      </c>
      <c r="F4814" s="9"/>
      <c r="G4814" s="9"/>
      <c r="H4814" s="13"/>
      <c r="I4814" s="9" t="s">
        <v>11</v>
      </c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</row>
    <row r="4815" spans="1:27" ht="12.75">
      <c r="A4815" s="10">
        <v>45818</v>
      </c>
      <c r="B4815" s="9" t="s">
        <v>1465</v>
      </c>
      <c r="C4815" s="11"/>
      <c r="D4815" s="9"/>
      <c r="E4815" s="12"/>
      <c r="F4815" s="10"/>
      <c r="G4815" s="48"/>
      <c r="H4815" s="13"/>
      <c r="I4815" s="9" t="s">
        <v>11</v>
      </c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</row>
    <row r="4816" spans="1:27" ht="12.75">
      <c r="A4816" s="10">
        <v>45818</v>
      </c>
      <c r="B4816" s="9" t="s">
        <v>289</v>
      </c>
      <c r="C4816" s="11">
        <v>4404.6400000000003</v>
      </c>
      <c r="D4816" s="9">
        <v>42</v>
      </c>
      <c r="E4816" s="12" t="s">
        <v>129</v>
      </c>
      <c r="F4816" s="9"/>
      <c r="G4816" s="9"/>
      <c r="H4816" s="13"/>
      <c r="I4816" s="9" t="s">
        <v>11</v>
      </c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</row>
    <row r="4817" spans="1:27" ht="12.75">
      <c r="A4817" s="10">
        <v>45818</v>
      </c>
      <c r="B4817" s="9" t="s">
        <v>286</v>
      </c>
      <c r="C4817" s="11">
        <v>3815.03</v>
      </c>
      <c r="D4817" s="9">
        <v>44</v>
      </c>
      <c r="E4817" s="12" t="s">
        <v>68</v>
      </c>
      <c r="F4817" s="9"/>
      <c r="G4817" s="9"/>
      <c r="H4817" s="13"/>
      <c r="I4817" s="9" t="s">
        <v>11</v>
      </c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</row>
    <row r="4818" spans="1:27" ht="12.75">
      <c r="A4818" s="10">
        <v>45818</v>
      </c>
      <c r="B4818" s="9" t="s">
        <v>1467</v>
      </c>
      <c r="C4818" s="11"/>
      <c r="D4818" s="9"/>
      <c r="E4818" s="12"/>
      <c r="F4818" s="9"/>
      <c r="G4818" s="9"/>
      <c r="H4818" s="13"/>
      <c r="I4818" s="9" t="s">
        <v>11</v>
      </c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</row>
    <row r="4819" spans="1:27" ht="12.75">
      <c r="A4819" s="10">
        <v>45818</v>
      </c>
      <c r="B4819" s="9" t="s">
        <v>17</v>
      </c>
      <c r="C4819" s="11">
        <v>5197.83</v>
      </c>
      <c r="D4819" s="9">
        <v>55</v>
      </c>
      <c r="E4819" s="12" t="s">
        <v>44</v>
      </c>
      <c r="F4819" s="9"/>
      <c r="G4819" s="9"/>
      <c r="H4819" s="13"/>
      <c r="I4819" s="9" t="s">
        <v>16</v>
      </c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</row>
    <row r="4820" spans="1:27" ht="12.75">
      <c r="A4820" s="10">
        <v>45818</v>
      </c>
      <c r="B4820" s="9" t="s">
        <v>14</v>
      </c>
      <c r="C4820" s="11">
        <v>5104.8999999999996</v>
      </c>
      <c r="D4820" s="9">
        <v>57</v>
      </c>
      <c r="E4820" s="12" t="s">
        <v>359</v>
      </c>
      <c r="F4820" s="9"/>
      <c r="G4820" s="9"/>
      <c r="H4820" s="13"/>
      <c r="I4820" s="9" t="s">
        <v>16</v>
      </c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</row>
    <row r="4821" spans="1:27" ht="12.75">
      <c r="A4821" s="10">
        <v>45818</v>
      </c>
      <c r="B4821" s="9" t="s">
        <v>19</v>
      </c>
      <c r="C4821" s="11">
        <v>3181.3</v>
      </c>
      <c r="D4821" s="9">
        <v>41</v>
      </c>
      <c r="E4821" s="12" t="s">
        <v>46</v>
      </c>
      <c r="F4821" s="9"/>
      <c r="G4821" s="9"/>
      <c r="H4821" s="13"/>
      <c r="I4821" s="9" t="s">
        <v>16</v>
      </c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</row>
    <row r="4822" spans="1:27" ht="12.75">
      <c r="A4822" s="10">
        <v>45819</v>
      </c>
      <c r="B4822" s="9" t="s">
        <v>21</v>
      </c>
      <c r="C4822" s="11">
        <v>8046.46</v>
      </c>
      <c r="D4822" s="9">
        <v>74</v>
      </c>
      <c r="E4822" s="12" t="s">
        <v>73</v>
      </c>
      <c r="F4822" s="9"/>
      <c r="G4822" s="9"/>
      <c r="H4822" s="13"/>
      <c r="I4822" s="9" t="s">
        <v>11</v>
      </c>
      <c r="J4822" s="10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</row>
    <row r="4823" spans="1:27" ht="12.75">
      <c r="A4823" s="10">
        <v>45819</v>
      </c>
      <c r="B4823" s="9" t="s">
        <v>9</v>
      </c>
      <c r="C4823" s="11">
        <v>2804.04</v>
      </c>
      <c r="D4823" s="9">
        <v>32</v>
      </c>
      <c r="E4823" s="12" t="s">
        <v>359</v>
      </c>
      <c r="F4823" s="9"/>
      <c r="G4823" s="9"/>
      <c r="H4823" s="13"/>
      <c r="I4823" s="9" t="s">
        <v>11</v>
      </c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</row>
    <row r="4824" spans="1:27" ht="12.75">
      <c r="A4824" s="10">
        <v>45819</v>
      </c>
      <c r="B4824" s="9" t="s">
        <v>12</v>
      </c>
      <c r="C4824" s="11">
        <v>3568.28</v>
      </c>
      <c r="D4824" s="9">
        <v>35</v>
      </c>
      <c r="E4824" s="12" t="s">
        <v>137</v>
      </c>
      <c r="F4824" s="9"/>
      <c r="G4824" s="9"/>
      <c r="H4824" s="13"/>
      <c r="I4824" s="9" t="s">
        <v>11</v>
      </c>
      <c r="J4824" s="10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</row>
    <row r="4825" spans="1:27" ht="12.75">
      <c r="A4825" s="10">
        <v>45819</v>
      </c>
      <c r="B4825" s="9" t="s">
        <v>43</v>
      </c>
      <c r="C4825" s="11">
        <v>3405.33</v>
      </c>
      <c r="D4825" s="9">
        <v>36</v>
      </c>
      <c r="E4825" s="12" t="s">
        <v>67</v>
      </c>
      <c r="F4825" s="9"/>
      <c r="G4825" s="9"/>
      <c r="H4825" s="13"/>
      <c r="I4825" s="9" t="s">
        <v>11</v>
      </c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</row>
    <row r="4826" spans="1:27" ht="12.75">
      <c r="A4826" s="10">
        <v>45819</v>
      </c>
      <c r="B4826" s="9" t="s">
        <v>45</v>
      </c>
      <c r="C4826" s="11">
        <v>5368.11</v>
      </c>
      <c r="D4826" s="9">
        <v>59</v>
      </c>
      <c r="E4826" s="12" t="s">
        <v>27</v>
      </c>
      <c r="F4826" s="9"/>
      <c r="G4826" s="9"/>
      <c r="H4826" s="13"/>
      <c r="I4826" s="9" t="s">
        <v>11</v>
      </c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</row>
    <row r="4827" spans="1:27" ht="12.75">
      <c r="A4827" s="10">
        <v>45819</v>
      </c>
      <c r="B4827" s="9" t="s">
        <v>1465</v>
      </c>
      <c r="C4827" s="11"/>
      <c r="D4827" s="9"/>
      <c r="E4827" s="12"/>
      <c r="F4827" s="10"/>
      <c r="G4827" s="48"/>
      <c r="H4827" s="13"/>
      <c r="I4827" s="9" t="s">
        <v>11</v>
      </c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</row>
    <row r="4828" spans="1:27" ht="12.75">
      <c r="A4828" s="10">
        <v>45819</v>
      </c>
      <c r="B4828" s="9" t="s">
        <v>289</v>
      </c>
      <c r="C4828" s="11">
        <v>4963.75</v>
      </c>
      <c r="D4828" s="9">
        <v>41</v>
      </c>
      <c r="E4828" s="12" t="s">
        <v>110</v>
      </c>
      <c r="F4828" s="9"/>
      <c r="G4828" s="9"/>
      <c r="H4828" s="13"/>
      <c r="I4828" s="9" t="s">
        <v>11</v>
      </c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</row>
    <row r="4829" spans="1:27" ht="12.75">
      <c r="A4829" s="10">
        <v>45819</v>
      </c>
      <c r="B4829" s="9" t="s">
        <v>286</v>
      </c>
      <c r="C4829" s="11">
        <v>4328.7700000000004</v>
      </c>
      <c r="D4829" s="9">
        <v>47</v>
      </c>
      <c r="E4829" s="12" t="s">
        <v>1470</v>
      </c>
      <c r="F4829" s="9"/>
      <c r="G4829" s="9"/>
      <c r="H4829" s="13"/>
      <c r="I4829" s="9" t="s">
        <v>11</v>
      </c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</row>
    <row r="4830" spans="1:27" ht="12.75">
      <c r="A4830" s="10">
        <v>45819</v>
      </c>
      <c r="B4830" s="9" t="s">
        <v>1467</v>
      </c>
      <c r="C4830" s="11"/>
      <c r="D4830" s="9"/>
      <c r="E4830" s="12"/>
      <c r="F4830" s="9"/>
      <c r="G4830" s="9"/>
      <c r="H4830" s="13"/>
      <c r="I4830" s="9" t="s">
        <v>11</v>
      </c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</row>
    <row r="4831" spans="1:27" ht="12.75">
      <c r="A4831" s="10">
        <v>45819</v>
      </c>
      <c r="B4831" s="9" t="s">
        <v>17</v>
      </c>
      <c r="C4831" s="11">
        <v>4922.4399999999996</v>
      </c>
      <c r="D4831" s="9">
        <v>53</v>
      </c>
      <c r="E4831" s="12" t="s">
        <v>107</v>
      </c>
      <c r="F4831" s="9"/>
      <c r="G4831" s="9"/>
      <c r="H4831" s="13"/>
      <c r="I4831" s="9" t="s">
        <v>16</v>
      </c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</row>
    <row r="4832" spans="1:27" ht="12.75">
      <c r="A4832" s="10">
        <v>45819</v>
      </c>
      <c r="B4832" s="9" t="s">
        <v>14</v>
      </c>
      <c r="C4832" s="11">
        <v>3419.56</v>
      </c>
      <c r="D4832" s="9">
        <v>43</v>
      </c>
      <c r="E4832" s="12" t="s">
        <v>1471</v>
      </c>
      <c r="F4832" s="9"/>
      <c r="G4832" s="9"/>
      <c r="H4832" s="13"/>
      <c r="I4832" s="9" t="s">
        <v>16</v>
      </c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</row>
    <row r="4833" spans="1:27" ht="12.75">
      <c r="A4833" s="10">
        <v>45819</v>
      </c>
      <c r="B4833" s="9" t="s">
        <v>19</v>
      </c>
      <c r="C4833" s="11">
        <v>3041.24</v>
      </c>
      <c r="D4833" s="9">
        <v>35</v>
      </c>
      <c r="E4833" s="12" t="s">
        <v>128</v>
      </c>
      <c r="F4833" s="9"/>
      <c r="G4833" s="9"/>
      <c r="H4833" s="13"/>
      <c r="I4833" s="9" t="s">
        <v>16</v>
      </c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</row>
    <row r="4834" spans="1:27" ht="12.75">
      <c r="A4834" s="10">
        <v>45820</v>
      </c>
      <c r="B4834" s="9" t="s">
        <v>21</v>
      </c>
      <c r="C4834" s="11">
        <v>8494.65</v>
      </c>
      <c r="D4834" s="9">
        <v>83</v>
      </c>
      <c r="E4834" s="12" t="s">
        <v>287</v>
      </c>
      <c r="F4834" s="9"/>
      <c r="G4834" s="9"/>
      <c r="H4834" s="13"/>
      <c r="I4834" s="9" t="s">
        <v>11</v>
      </c>
      <c r="J4834" s="10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</row>
    <row r="4835" spans="1:27" ht="12.75">
      <c r="A4835" s="10">
        <v>45820</v>
      </c>
      <c r="B4835" s="9" t="s">
        <v>9</v>
      </c>
      <c r="C4835" s="11">
        <v>5057.28</v>
      </c>
      <c r="D4835" s="9">
        <v>47</v>
      </c>
      <c r="E4835" s="12" t="s">
        <v>346</v>
      </c>
      <c r="F4835" s="9"/>
      <c r="G4835" s="9"/>
      <c r="H4835" s="13"/>
      <c r="I4835" s="9" t="s">
        <v>11</v>
      </c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</row>
    <row r="4836" spans="1:27" ht="12.75">
      <c r="A4836" s="10">
        <v>45820</v>
      </c>
      <c r="B4836" s="9" t="s">
        <v>12</v>
      </c>
      <c r="C4836" s="11">
        <v>8183.88</v>
      </c>
      <c r="D4836" s="9">
        <v>77</v>
      </c>
      <c r="E4836" s="12" t="s">
        <v>361</v>
      </c>
      <c r="F4836" s="9"/>
      <c r="G4836" s="9"/>
      <c r="H4836" s="13"/>
      <c r="I4836" s="9" t="s">
        <v>11</v>
      </c>
      <c r="J4836" s="10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</row>
    <row r="4837" spans="1:27" ht="12.75">
      <c r="A4837" s="10">
        <v>45820</v>
      </c>
      <c r="B4837" s="9" t="s">
        <v>43</v>
      </c>
      <c r="C4837" s="11">
        <v>9103.66</v>
      </c>
      <c r="D4837" s="9">
        <v>89</v>
      </c>
      <c r="E4837" s="12" t="s">
        <v>15</v>
      </c>
      <c r="F4837" s="9"/>
      <c r="G4837" s="9"/>
      <c r="H4837" s="13"/>
      <c r="I4837" s="9" t="s">
        <v>11</v>
      </c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</row>
    <row r="4838" spans="1:27" ht="12.75">
      <c r="A4838" s="10">
        <v>45820</v>
      </c>
      <c r="B4838" s="9" t="s">
        <v>45</v>
      </c>
      <c r="C4838" s="11">
        <v>7827.88</v>
      </c>
      <c r="D4838" s="9">
        <v>79</v>
      </c>
      <c r="E4838" s="12" t="s">
        <v>185</v>
      </c>
      <c r="F4838" s="9"/>
      <c r="G4838" s="9"/>
      <c r="H4838" s="13"/>
      <c r="I4838" s="9" t="s">
        <v>11</v>
      </c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</row>
    <row r="4839" spans="1:27" ht="12.75">
      <c r="A4839" s="10">
        <v>45820</v>
      </c>
      <c r="B4839" s="9" t="s">
        <v>1465</v>
      </c>
      <c r="C4839" s="11"/>
      <c r="D4839" s="9"/>
      <c r="E4839" s="12"/>
      <c r="F4839" s="10"/>
      <c r="G4839" s="48"/>
      <c r="H4839" s="13"/>
      <c r="I4839" s="9" t="s">
        <v>11</v>
      </c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</row>
    <row r="4840" spans="1:27" ht="12.75">
      <c r="A4840" s="10">
        <v>45820</v>
      </c>
      <c r="B4840" s="9" t="s">
        <v>289</v>
      </c>
      <c r="C4840" s="11">
        <v>6838.64</v>
      </c>
      <c r="D4840" s="9">
        <v>70</v>
      </c>
      <c r="E4840" s="12" t="s">
        <v>177</v>
      </c>
      <c r="F4840" s="9"/>
      <c r="G4840" s="9"/>
      <c r="H4840" s="13"/>
      <c r="I4840" s="9" t="s">
        <v>11</v>
      </c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</row>
    <row r="4841" spans="1:27" ht="12.75">
      <c r="A4841" s="10">
        <v>45820</v>
      </c>
      <c r="B4841" s="9" t="s">
        <v>286</v>
      </c>
      <c r="C4841" s="11">
        <v>5187.24</v>
      </c>
      <c r="D4841" s="9">
        <v>55</v>
      </c>
      <c r="E4841" s="12" t="s">
        <v>291</v>
      </c>
      <c r="F4841" s="9"/>
      <c r="G4841" s="9"/>
      <c r="H4841" s="13"/>
      <c r="I4841" s="9" t="s">
        <v>11</v>
      </c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</row>
    <row r="4842" spans="1:27" ht="12.75">
      <c r="A4842" s="10">
        <v>45820</v>
      </c>
      <c r="B4842" s="9" t="s">
        <v>1467</v>
      </c>
      <c r="C4842" s="11"/>
      <c r="D4842" s="9"/>
      <c r="E4842" s="12"/>
      <c r="F4842" s="9"/>
      <c r="G4842" s="9"/>
      <c r="H4842" s="13"/>
      <c r="I4842" s="9" t="s">
        <v>11</v>
      </c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</row>
    <row r="4843" spans="1:27" ht="12.75">
      <c r="A4843" s="10">
        <v>45820</v>
      </c>
      <c r="B4843" s="9" t="s">
        <v>17</v>
      </c>
      <c r="C4843" s="11">
        <v>8143</v>
      </c>
      <c r="D4843" s="9">
        <v>86</v>
      </c>
      <c r="E4843" s="12" t="s">
        <v>55</v>
      </c>
      <c r="F4843" s="9"/>
      <c r="G4843" s="9"/>
      <c r="H4843" s="13"/>
      <c r="I4843" s="9" t="s">
        <v>16</v>
      </c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</row>
    <row r="4844" spans="1:27" ht="12.75">
      <c r="A4844" s="10">
        <v>45820</v>
      </c>
      <c r="B4844" s="9" t="s">
        <v>14</v>
      </c>
      <c r="C4844" s="11">
        <v>8418.08</v>
      </c>
      <c r="D4844" s="9">
        <v>92</v>
      </c>
      <c r="E4844" s="12" t="s">
        <v>366</v>
      </c>
      <c r="F4844" s="9"/>
      <c r="G4844" s="9"/>
      <c r="H4844" s="13"/>
      <c r="I4844" s="9" t="s">
        <v>16</v>
      </c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</row>
    <row r="4845" spans="1:27" ht="12.75">
      <c r="A4845" s="10">
        <v>45820</v>
      </c>
      <c r="B4845" s="9" t="s">
        <v>19</v>
      </c>
      <c r="C4845" s="11">
        <v>9085.61</v>
      </c>
      <c r="D4845" s="9">
        <v>98</v>
      </c>
      <c r="E4845" s="12" t="s">
        <v>256</v>
      </c>
      <c r="F4845" s="9"/>
      <c r="G4845" s="9"/>
      <c r="H4845" s="13"/>
      <c r="I4845" s="9" t="s">
        <v>16</v>
      </c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</row>
    <row r="4846" spans="1:27" ht="12.75">
      <c r="A4846" s="10">
        <v>45821</v>
      </c>
      <c r="B4846" s="9" t="s">
        <v>21</v>
      </c>
      <c r="C4846" s="11">
        <v>12320.05</v>
      </c>
      <c r="D4846" s="9">
        <v>126</v>
      </c>
      <c r="E4846" s="12" t="s">
        <v>92</v>
      </c>
      <c r="F4846" s="9"/>
      <c r="G4846" s="9"/>
      <c r="H4846" s="13"/>
      <c r="I4846" s="9" t="s">
        <v>11</v>
      </c>
      <c r="J4846" s="10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</row>
    <row r="4847" spans="1:27" ht="12.75">
      <c r="A4847" s="10">
        <v>45821</v>
      </c>
      <c r="B4847" s="9" t="s">
        <v>9</v>
      </c>
      <c r="C4847" s="11">
        <v>7115.9</v>
      </c>
      <c r="D4847" s="9">
        <v>72</v>
      </c>
      <c r="E4847" s="12" t="s">
        <v>187</v>
      </c>
      <c r="F4847" s="9"/>
      <c r="G4847" s="9"/>
      <c r="H4847" s="13"/>
      <c r="I4847" s="9" t="s">
        <v>11</v>
      </c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</row>
    <row r="4848" spans="1:27" ht="12.75">
      <c r="A4848" s="10">
        <v>45821</v>
      </c>
      <c r="B4848" s="9" t="s">
        <v>12</v>
      </c>
      <c r="C4848" s="11">
        <v>7408.88</v>
      </c>
      <c r="D4848" s="9">
        <v>71</v>
      </c>
      <c r="E4848" s="12" t="s">
        <v>209</v>
      </c>
      <c r="F4848" s="9"/>
      <c r="G4848" s="9"/>
      <c r="H4848" s="13"/>
      <c r="I4848" s="9" t="s">
        <v>11</v>
      </c>
      <c r="J4848" s="10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</row>
    <row r="4849" spans="1:27" ht="12.75">
      <c r="A4849" s="10">
        <v>45821</v>
      </c>
      <c r="B4849" s="9" t="s">
        <v>43</v>
      </c>
      <c r="C4849" s="11">
        <v>9780.23</v>
      </c>
      <c r="D4849" s="9">
        <v>99</v>
      </c>
      <c r="E4849" s="12" t="s">
        <v>110</v>
      </c>
      <c r="F4849" s="9"/>
      <c r="G4849" s="9"/>
      <c r="H4849" s="13"/>
      <c r="I4849" s="9" t="s">
        <v>11</v>
      </c>
      <c r="J4849" s="10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</row>
    <row r="4850" spans="1:27" ht="12.75">
      <c r="A4850" s="10">
        <v>45821</v>
      </c>
      <c r="B4850" s="9" t="s">
        <v>45</v>
      </c>
      <c r="C4850" s="11">
        <v>10719.12</v>
      </c>
      <c r="D4850" s="9">
        <v>108</v>
      </c>
      <c r="E4850" s="12" t="s">
        <v>112</v>
      </c>
      <c r="F4850" s="9"/>
      <c r="G4850" s="9"/>
      <c r="H4850" s="13"/>
      <c r="I4850" s="9" t="s">
        <v>11</v>
      </c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</row>
    <row r="4851" spans="1:27" ht="12.75">
      <c r="A4851" s="10">
        <v>45821</v>
      </c>
      <c r="B4851" s="9" t="s">
        <v>1465</v>
      </c>
      <c r="C4851" s="11"/>
      <c r="D4851" s="9"/>
      <c r="E4851" s="12"/>
      <c r="F4851" s="10"/>
      <c r="G4851" s="48"/>
      <c r="H4851" s="13"/>
      <c r="I4851" s="9" t="s">
        <v>11</v>
      </c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</row>
    <row r="4852" spans="1:27" ht="12.75">
      <c r="A4852" s="10">
        <v>45821</v>
      </c>
      <c r="B4852" s="9" t="s">
        <v>289</v>
      </c>
      <c r="C4852" s="11">
        <v>8080.64</v>
      </c>
      <c r="D4852" s="9">
        <v>76</v>
      </c>
      <c r="E4852" s="12" t="s">
        <v>46</v>
      </c>
      <c r="F4852" s="9"/>
      <c r="G4852" s="9"/>
      <c r="H4852" s="13"/>
      <c r="I4852" s="9" t="s">
        <v>11</v>
      </c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</row>
    <row r="4853" spans="1:27" ht="12.75">
      <c r="A4853" s="10">
        <v>45821</v>
      </c>
      <c r="B4853" s="9" t="s">
        <v>286</v>
      </c>
      <c r="C4853" s="11">
        <v>4762.6499999999996</v>
      </c>
      <c r="D4853" s="9">
        <v>47</v>
      </c>
      <c r="E4853" s="12" t="s">
        <v>87</v>
      </c>
      <c r="F4853" s="9"/>
      <c r="G4853" s="9"/>
      <c r="H4853" s="13"/>
      <c r="I4853" s="9" t="s">
        <v>11</v>
      </c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</row>
    <row r="4854" spans="1:27" ht="12.75">
      <c r="A4854" s="10">
        <v>45821</v>
      </c>
      <c r="B4854" s="9" t="s">
        <v>1467</v>
      </c>
      <c r="C4854" s="11"/>
      <c r="D4854" s="9"/>
      <c r="E4854" s="12"/>
      <c r="F4854" s="9"/>
      <c r="G4854" s="9"/>
      <c r="H4854" s="13"/>
      <c r="I4854" s="9" t="s">
        <v>11</v>
      </c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</row>
    <row r="4855" spans="1:27" ht="12.75">
      <c r="A4855" s="10">
        <v>45821</v>
      </c>
      <c r="B4855" s="9" t="s">
        <v>17</v>
      </c>
      <c r="C4855" s="11">
        <v>9197.02</v>
      </c>
      <c r="D4855" s="9">
        <v>93</v>
      </c>
      <c r="E4855" s="12" t="s">
        <v>18</v>
      </c>
      <c r="F4855" s="9"/>
      <c r="G4855" s="9"/>
      <c r="H4855" s="13"/>
      <c r="I4855" s="9" t="s">
        <v>16</v>
      </c>
      <c r="J4855" s="38"/>
      <c r="K4855" s="38"/>
      <c r="L4855" s="38"/>
      <c r="M4855" s="38"/>
      <c r="N4855" s="38"/>
      <c r="O4855" s="38"/>
      <c r="P4855" s="38"/>
      <c r="Q4855" s="38"/>
      <c r="R4855" s="38"/>
      <c r="S4855" s="38"/>
      <c r="T4855" s="38"/>
      <c r="U4855" s="38"/>
      <c r="V4855" s="38"/>
      <c r="W4855" s="38"/>
      <c r="X4855" s="38"/>
      <c r="Y4855" s="38"/>
      <c r="Z4855" s="38"/>
      <c r="AA4855" s="38"/>
    </row>
    <row r="4856" spans="1:27" ht="12.75">
      <c r="A4856" s="10">
        <v>45821</v>
      </c>
      <c r="B4856" s="9" t="s">
        <v>14</v>
      </c>
      <c r="C4856" s="11">
        <v>8174.5</v>
      </c>
      <c r="D4856" s="9">
        <v>79</v>
      </c>
      <c r="E4856" s="12" t="s">
        <v>1472</v>
      </c>
      <c r="F4856" s="9"/>
      <c r="G4856" s="9"/>
      <c r="H4856" s="13"/>
      <c r="I4856" s="9" t="s">
        <v>16</v>
      </c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</row>
    <row r="4857" spans="1:27" ht="12.75">
      <c r="A4857" s="10">
        <v>45821</v>
      </c>
      <c r="B4857" s="9" t="s">
        <v>19</v>
      </c>
      <c r="C4857" s="11">
        <v>6249.45</v>
      </c>
      <c r="D4857" s="9">
        <v>67</v>
      </c>
      <c r="E4857" s="12" t="s">
        <v>79</v>
      </c>
      <c r="F4857" s="9"/>
      <c r="G4857" s="9"/>
      <c r="H4857" s="13"/>
      <c r="I4857" s="9" t="s">
        <v>16</v>
      </c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</row>
    <row r="4858" spans="1:27" ht="12.75">
      <c r="A4858" s="10">
        <v>45822</v>
      </c>
      <c r="B4858" s="9" t="s">
        <v>21</v>
      </c>
      <c r="C4858" s="11">
        <v>11863.8</v>
      </c>
      <c r="D4858" s="9">
        <v>121</v>
      </c>
      <c r="E4858" s="12" t="s">
        <v>385</v>
      </c>
      <c r="F4858" s="9"/>
      <c r="G4858" s="9"/>
      <c r="H4858" s="13"/>
      <c r="I4858" s="9" t="s">
        <v>11</v>
      </c>
      <c r="J4858" s="10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</row>
    <row r="4859" spans="1:27" ht="12.75">
      <c r="A4859" s="10">
        <v>45822</v>
      </c>
      <c r="B4859" s="9" t="s">
        <v>9</v>
      </c>
      <c r="C4859" s="11">
        <v>8805.93</v>
      </c>
      <c r="D4859" s="9">
        <v>81</v>
      </c>
      <c r="E4859" s="12" t="s">
        <v>194</v>
      </c>
      <c r="F4859" s="9"/>
      <c r="G4859" s="9"/>
      <c r="H4859" s="13"/>
      <c r="I4859" s="9" t="s">
        <v>11</v>
      </c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</row>
    <row r="4860" spans="1:27" ht="12.75">
      <c r="A4860" s="10">
        <v>45822</v>
      </c>
      <c r="B4860" s="9" t="s">
        <v>12</v>
      </c>
      <c r="C4860" s="11">
        <v>7542.12</v>
      </c>
      <c r="D4860" s="9">
        <v>72</v>
      </c>
      <c r="E4860" s="12" t="s">
        <v>109</v>
      </c>
      <c r="F4860" s="9"/>
      <c r="G4860" s="9"/>
      <c r="H4860" s="13"/>
      <c r="I4860" s="9" t="s">
        <v>11</v>
      </c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</row>
    <row r="4861" spans="1:27" ht="12.75">
      <c r="A4861" s="10">
        <v>45822</v>
      </c>
      <c r="B4861" s="9" t="s">
        <v>43</v>
      </c>
      <c r="C4861" s="11">
        <v>11095.82</v>
      </c>
      <c r="D4861" s="9">
        <v>106</v>
      </c>
      <c r="E4861" s="12" t="s">
        <v>44</v>
      </c>
      <c r="F4861" s="9"/>
      <c r="G4861" s="9"/>
      <c r="H4861" s="13"/>
      <c r="I4861" s="9" t="s">
        <v>11</v>
      </c>
      <c r="J4861" s="10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</row>
    <row r="4862" spans="1:27" ht="12.75">
      <c r="A4862" s="10">
        <v>45822</v>
      </c>
      <c r="B4862" s="9" t="s">
        <v>45</v>
      </c>
      <c r="C4862" s="11">
        <v>8808.7099999999991</v>
      </c>
      <c r="D4862" s="9">
        <v>90</v>
      </c>
      <c r="E4862" s="12" t="s">
        <v>91</v>
      </c>
      <c r="F4862" s="9"/>
      <c r="G4862" s="9"/>
      <c r="H4862" s="13"/>
      <c r="I4862" s="9" t="s">
        <v>11</v>
      </c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</row>
    <row r="4863" spans="1:27" ht="12.75">
      <c r="A4863" s="10">
        <v>45822</v>
      </c>
      <c r="B4863" s="9" t="s">
        <v>1465</v>
      </c>
      <c r="C4863" s="11"/>
      <c r="D4863" s="9"/>
      <c r="E4863" s="12"/>
      <c r="F4863" s="10"/>
      <c r="G4863" s="48"/>
      <c r="H4863" s="13"/>
      <c r="I4863" s="9" t="s">
        <v>11</v>
      </c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</row>
    <row r="4864" spans="1:27" ht="12.75">
      <c r="A4864" s="10">
        <v>45822</v>
      </c>
      <c r="B4864" s="9" t="s">
        <v>289</v>
      </c>
      <c r="C4864" s="11">
        <v>8126.93</v>
      </c>
      <c r="D4864" s="9">
        <v>85</v>
      </c>
      <c r="E4864" s="12" t="s">
        <v>192</v>
      </c>
      <c r="F4864" s="9"/>
      <c r="G4864" s="9"/>
      <c r="H4864" s="13"/>
      <c r="I4864" s="9" t="s">
        <v>11</v>
      </c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</row>
    <row r="4865" spans="1:27" ht="12.75">
      <c r="A4865" s="10">
        <v>45822</v>
      </c>
      <c r="B4865" s="9" t="s">
        <v>286</v>
      </c>
      <c r="C4865" s="11">
        <v>5673.6</v>
      </c>
      <c r="D4865" s="9">
        <v>57</v>
      </c>
      <c r="E4865" s="12" t="s">
        <v>211</v>
      </c>
      <c r="F4865" s="9"/>
      <c r="G4865" s="9"/>
      <c r="H4865" s="13"/>
      <c r="I4865" s="9" t="s">
        <v>11</v>
      </c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</row>
    <row r="4866" spans="1:27" ht="12.75">
      <c r="A4866" s="10">
        <v>45822</v>
      </c>
      <c r="B4866" s="9" t="s">
        <v>1467</v>
      </c>
      <c r="C4866" s="11"/>
      <c r="D4866" s="9"/>
      <c r="E4866" s="12"/>
      <c r="F4866" s="9"/>
      <c r="G4866" s="9"/>
      <c r="H4866" s="13"/>
      <c r="I4866" s="9" t="s">
        <v>11</v>
      </c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</row>
    <row r="4867" spans="1:27" ht="12.75">
      <c r="A4867" s="10">
        <v>45822</v>
      </c>
      <c r="B4867" s="9" t="s">
        <v>17</v>
      </c>
      <c r="C4867" s="11">
        <v>9265.98</v>
      </c>
      <c r="D4867" s="9">
        <v>98</v>
      </c>
      <c r="E4867" s="12" t="s">
        <v>252</v>
      </c>
      <c r="F4867" s="9"/>
      <c r="G4867" s="9"/>
      <c r="H4867" s="13"/>
      <c r="I4867" s="9" t="s">
        <v>16</v>
      </c>
      <c r="J4867" s="38"/>
      <c r="K4867" s="38"/>
      <c r="L4867" s="38"/>
      <c r="M4867" s="38"/>
      <c r="N4867" s="38"/>
      <c r="O4867" s="38"/>
      <c r="P4867" s="38"/>
      <c r="Q4867" s="38"/>
      <c r="R4867" s="38"/>
      <c r="S4867" s="38"/>
      <c r="T4867" s="38"/>
      <c r="U4867" s="38"/>
      <c r="V4867" s="38"/>
      <c r="W4867" s="38"/>
      <c r="X4867" s="38"/>
      <c r="Y4867" s="38"/>
      <c r="Z4867" s="38"/>
      <c r="AA4867" s="38"/>
    </row>
    <row r="4868" spans="1:27" ht="12.75">
      <c r="A4868" s="10">
        <v>45822</v>
      </c>
      <c r="B4868" s="9" t="s">
        <v>14</v>
      </c>
      <c r="C4868" s="11">
        <v>7051.18</v>
      </c>
      <c r="D4868" s="9">
        <v>84</v>
      </c>
      <c r="E4868" s="12" t="s">
        <v>20</v>
      </c>
      <c r="F4868" s="9"/>
      <c r="G4868" s="9"/>
      <c r="H4868" s="13"/>
      <c r="I4868" s="9" t="s">
        <v>16</v>
      </c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</row>
    <row r="4869" spans="1:27" ht="12.75">
      <c r="A4869" s="10">
        <v>45822</v>
      </c>
      <c r="B4869" s="9" t="s">
        <v>19</v>
      </c>
      <c r="C4869" s="11">
        <v>7004.73</v>
      </c>
      <c r="D4869" s="9">
        <v>78</v>
      </c>
      <c r="E4869" s="12" t="s">
        <v>1473</v>
      </c>
      <c r="F4869" s="9"/>
      <c r="G4869" s="9"/>
      <c r="H4869" s="13"/>
      <c r="I4869" s="9" t="s">
        <v>16</v>
      </c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</row>
    <row r="4870" spans="1:27" ht="12.75">
      <c r="A4870" s="10">
        <v>45823</v>
      </c>
      <c r="B4870" s="9" t="s">
        <v>21</v>
      </c>
      <c r="C4870" s="11">
        <v>11756.4</v>
      </c>
      <c r="D4870" s="9">
        <v>120</v>
      </c>
      <c r="E4870" s="12" t="s">
        <v>1432</v>
      </c>
      <c r="F4870" s="9"/>
      <c r="G4870" s="9"/>
      <c r="H4870" s="13"/>
      <c r="I4870" s="9" t="s">
        <v>11</v>
      </c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</row>
    <row r="4871" spans="1:27" ht="12.75">
      <c r="A4871" s="10">
        <v>45823</v>
      </c>
      <c r="B4871" s="9" t="s">
        <v>9</v>
      </c>
      <c r="C4871" s="11">
        <v>5176.4799999999996</v>
      </c>
      <c r="D4871" s="9">
        <v>58</v>
      </c>
      <c r="E4871" s="12" t="s">
        <v>70</v>
      </c>
      <c r="F4871" s="9"/>
      <c r="G4871" s="9"/>
      <c r="H4871" s="13"/>
      <c r="I4871" s="9" t="s">
        <v>11</v>
      </c>
      <c r="J4871" s="4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</row>
    <row r="4872" spans="1:27" ht="12.75">
      <c r="A4872" s="10">
        <v>45823</v>
      </c>
      <c r="B4872" s="9" t="s">
        <v>12</v>
      </c>
      <c r="C4872" s="11">
        <v>5715.67</v>
      </c>
      <c r="D4872" s="9">
        <v>63</v>
      </c>
      <c r="E4872" s="12" t="s">
        <v>66</v>
      </c>
      <c r="F4872" s="9"/>
      <c r="G4872" s="9"/>
      <c r="H4872" s="13"/>
      <c r="I4872" s="9" t="s">
        <v>11</v>
      </c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</row>
    <row r="4873" spans="1:27" ht="12.75">
      <c r="A4873" s="10">
        <v>45823</v>
      </c>
      <c r="B4873" s="9" t="s">
        <v>43</v>
      </c>
      <c r="C4873" s="11">
        <v>8762.75</v>
      </c>
      <c r="D4873" s="9">
        <v>88</v>
      </c>
      <c r="E4873" s="12" t="s">
        <v>58</v>
      </c>
      <c r="F4873" s="9"/>
      <c r="G4873" s="9"/>
      <c r="H4873" s="13"/>
      <c r="I4873" s="9" t="s">
        <v>11</v>
      </c>
      <c r="J4873" s="10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</row>
    <row r="4874" spans="1:27" ht="12.75">
      <c r="A4874" s="10">
        <v>45823</v>
      </c>
      <c r="B4874" s="9" t="s">
        <v>45</v>
      </c>
      <c r="C4874" s="11">
        <v>6883.96</v>
      </c>
      <c r="D4874" s="9">
        <v>70</v>
      </c>
      <c r="E4874" s="12" t="s">
        <v>200</v>
      </c>
      <c r="F4874" s="9"/>
      <c r="G4874" s="9"/>
      <c r="H4874" s="13"/>
      <c r="I4874" s="9" t="s">
        <v>11</v>
      </c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</row>
    <row r="4875" spans="1:27" ht="12.75">
      <c r="A4875" s="10">
        <v>45823</v>
      </c>
      <c r="B4875" s="9" t="s">
        <v>1465</v>
      </c>
      <c r="C4875" s="11"/>
      <c r="D4875" s="9"/>
      <c r="E4875" s="12"/>
      <c r="F4875" s="10"/>
      <c r="G4875" s="48"/>
      <c r="H4875" s="13"/>
      <c r="I4875" s="9" t="s">
        <v>11</v>
      </c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</row>
    <row r="4876" spans="1:27" ht="12.75">
      <c r="A4876" s="10">
        <v>45823</v>
      </c>
      <c r="B4876" s="9" t="s">
        <v>289</v>
      </c>
      <c r="C4876" s="11">
        <v>8151.47</v>
      </c>
      <c r="D4876" s="9">
        <v>79</v>
      </c>
      <c r="E4876" s="12" t="s">
        <v>133</v>
      </c>
      <c r="F4876" s="9"/>
      <c r="G4876" s="9"/>
      <c r="H4876" s="13"/>
      <c r="I4876" s="9" t="s">
        <v>11</v>
      </c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</row>
    <row r="4877" spans="1:27" ht="12.75">
      <c r="A4877" s="10">
        <v>45823</v>
      </c>
      <c r="B4877" s="9" t="s">
        <v>286</v>
      </c>
      <c r="C4877" s="11">
        <v>4672.07</v>
      </c>
      <c r="D4877" s="9">
        <v>52</v>
      </c>
      <c r="E4877" s="12" t="s">
        <v>22</v>
      </c>
      <c r="F4877" s="9"/>
      <c r="G4877" s="9"/>
      <c r="H4877" s="13"/>
      <c r="I4877" s="9" t="s">
        <v>11</v>
      </c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</row>
    <row r="4878" spans="1:27" ht="12.75">
      <c r="A4878" s="10">
        <v>45823</v>
      </c>
      <c r="B4878" s="9" t="s">
        <v>1467</v>
      </c>
      <c r="C4878" s="11"/>
      <c r="D4878" s="9"/>
      <c r="E4878" s="12"/>
      <c r="F4878" s="9"/>
      <c r="G4878" s="9"/>
      <c r="H4878" s="13"/>
      <c r="I4878" s="9" t="s">
        <v>11</v>
      </c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</row>
    <row r="4879" spans="1:27" ht="12.75">
      <c r="A4879" s="10">
        <v>45823</v>
      </c>
      <c r="B4879" s="9" t="s">
        <v>17</v>
      </c>
      <c r="C4879" s="11">
        <v>12149.17</v>
      </c>
      <c r="D4879" s="9">
        <v>126</v>
      </c>
      <c r="E4879" s="12" t="s">
        <v>115</v>
      </c>
      <c r="F4879" s="9"/>
      <c r="G4879" s="9"/>
      <c r="H4879" s="13"/>
      <c r="I4879" s="9" t="s">
        <v>16</v>
      </c>
      <c r="J4879" s="38"/>
      <c r="K4879" s="38"/>
      <c r="L4879" s="38"/>
      <c r="M4879" s="38"/>
      <c r="N4879" s="38"/>
      <c r="O4879" s="38"/>
      <c r="P4879" s="38"/>
      <c r="Q4879" s="38"/>
      <c r="R4879" s="38"/>
      <c r="S4879" s="38"/>
      <c r="T4879" s="38"/>
      <c r="U4879" s="38"/>
      <c r="V4879" s="38"/>
      <c r="W4879" s="38"/>
      <c r="X4879" s="38"/>
      <c r="Y4879" s="38"/>
      <c r="Z4879" s="38"/>
      <c r="AA4879" s="38"/>
    </row>
    <row r="4880" spans="1:27" ht="12.75">
      <c r="A4880" s="10">
        <v>45823</v>
      </c>
      <c r="B4880" s="9" t="s">
        <v>14</v>
      </c>
      <c r="C4880" s="11">
        <v>8860.2999999999993</v>
      </c>
      <c r="D4880" s="9">
        <v>99</v>
      </c>
      <c r="E4880" s="12" t="s">
        <v>337</v>
      </c>
      <c r="F4880" s="9"/>
      <c r="G4880" s="9"/>
      <c r="H4880" s="13"/>
      <c r="I4880" s="9" t="s">
        <v>16</v>
      </c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</row>
    <row r="4881" spans="1:27" ht="12.75">
      <c r="A4881" s="10">
        <v>45823</v>
      </c>
      <c r="B4881" s="9" t="s">
        <v>19</v>
      </c>
      <c r="C4881" s="11">
        <v>7525.84</v>
      </c>
      <c r="D4881" s="9">
        <v>86</v>
      </c>
      <c r="E4881" s="12" t="s">
        <v>329</v>
      </c>
      <c r="F4881" s="9"/>
      <c r="G4881" s="9"/>
      <c r="H4881" s="13"/>
      <c r="I4881" s="9" t="s">
        <v>16</v>
      </c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</row>
    <row r="4882" spans="1:27" ht="12.75">
      <c r="A4882" s="10">
        <v>45824</v>
      </c>
      <c r="B4882" s="9" t="s">
        <v>21</v>
      </c>
      <c r="C4882" s="11">
        <v>3433</v>
      </c>
      <c r="D4882" s="9">
        <v>36</v>
      </c>
      <c r="E4882" s="12" t="s">
        <v>185</v>
      </c>
      <c r="F4882" s="9"/>
      <c r="G4882" s="9"/>
      <c r="H4882" s="13"/>
      <c r="I4882" s="9" t="s">
        <v>11</v>
      </c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</row>
    <row r="4883" spans="1:27" ht="12.75">
      <c r="A4883" s="10">
        <v>45824</v>
      </c>
      <c r="B4883" s="9" t="s">
        <v>9</v>
      </c>
      <c r="C4883" s="11">
        <v>3306.53</v>
      </c>
      <c r="D4883" s="9">
        <v>33</v>
      </c>
      <c r="E4883" s="12" t="s">
        <v>13</v>
      </c>
      <c r="F4883" s="9"/>
      <c r="G4883" s="9"/>
      <c r="H4883" s="13"/>
      <c r="I4883" s="9" t="s">
        <v>11</v>
      </c>
      <c r="J4883" s="10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</row>
    <row r="4884" spans="1:27" ht="12.75">
      <c r="A4884" s="10">
        <v>45824</v>
      </c>
      <c r="B4884" s="9" t="s">
        <v>12</v>
      </c>
      <c r="C4884" s="11"/>
      <c r="D4884" s="9"/>
      <c r="E4884" s="12"/>
      <c r="F4884" s="9"/>
      <c r="G4884" s="9"/>
      <c r="H4884" s="13"/>
      <c r="I4884" s="9" t="s">
        <v>11</v>
      </c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</row>
    <row r="4885" spans="1:27" ht="12.75">
      <c r="A4885" s="10">
        <v>45824</v>
      </c>
      <c r="B4885" s="9" t="s">
        <v>43</v>
      </c>
      <c r="C4885" s="11">
        <v>3014.85</v>
      </c>
      <c r="D4885" s="9">
        <v>31</v>
      </c>
      <c r="E4885" s="12" t="s">
        <v>132</v>
      </c>
      <c r="F4885" s="9"/>
      <c r="G4885" s="9"/>
      <c r="H4885" s="13"/>
      <c r="I4885" s="9" t="s">
        <v>11</v>
      </c>
      <c r="J4885" s="10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</row>
    <row r="4886" spans="1:27" ht="12.75">
      <c r="A4886" s="10">
        <v>45824</v>
      </c>
      <c r="B4886" s="9" t="s">
        <v>45</v>
      </c>
      <c r="C4886" s="11">
        <v>3079.06</v>
      </c>
      <c r="D4886" s="9">
        <v>32</v>
      </c>
      <c r="E4886" s="12" t="s">
        <v>29</v>
      </c>
      <c r="F4886" s="9"/>
      <c r="G4886" s="9"/>
      <c r="H4886" s="13"/>
      <c r="I4886" s="9" t="s">
        <v>11</v>
      </c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</row>
    <row r="4887" spans="1:27" ht="12.75">
      <c r="A4887" s="10">
        <v>45824</v>
      </c>
      <c r="B4887" s="9" t="s">
        <v>1465</v>
      </c>
      <c r="C4887" s="11"/>
      <c r="D4887" s="9"/>
      <c r="E4887" s="12"/>
      <c r="F4887" s="10"/>
      <c r="G4887" s="48"/>
      <c r="H4887" s="13"/>
      <c r="I4887" s="9" t="s">
        <v>11</v>
      </c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</row>
    <row r="4888" spans="1:27" ht="12.75">
      <c r="A4888" s="10">
        <v>45824</v>
      </c>
      <c r="B4888" s="9" t="s">
        <v>289</v>
      </c>
      <c r="C4888" s="11">
        <v>3711.26</v>
      </c>
      <c r="D4888" s="9">
        <v>36</v>
      </c>
      <c r="E4888" s="12" t="s">
        <v>53</v>
      </c>
      <c r="F4888" s="9"/>
      <c r="G4888" s="9"/>
      <c r="H4888" s="13"/>
      <c r="I4888" s="9" t="s">
        <v>11</v>
      </c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</row>
    <row r="4889" spans="1:27" ht="12.75">
      <c r="A4889" s="10">
        <v>45824</v>
      </c>
      <c r="B4889" s="9" t="s">
        <v>286</v>
      </c>
      <c r="C4889" s="11">
        <v>2775.13</v>
      </c>
      <c r="D4889" s="9">
        <v>28</v>
      </c>
      <c r="E4889" s="12" t="s">
        <v>260</v>
      </c>
      <c r="F4889" s="9"/>
      <c r="G4889" s="9"/>
      <c r="H4889" s="13"/>
      <c r="I4889" s="9" t="s">
        <v>11</v>
      </c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</row>
    <row r="4890" spans="1:27" ht="12.75">
      <c r="A4890" s="10">
        <v>45824</v>
      </c>
      <c r="B4890" s="9" t="s">
        <v>1467</v>
      </c>
      <c r="C4890" s="11"/>
      <c r="D4890" s="9"/>
      <c r="E4890" s="12"/>
      <c r="F4890" s="9"/>
      <c r="G4890" s="9"/>
      <c r="H4890" s="13"/>
      <c r="I4890" s="9" t="s">
        <v>11</v>
      </c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</row>
    <row r="4891" spans="1:27" ht="12.75">
      <c r="A4891" s="10">
        <v>45824</v>
      </c>
      <c r="B4891" s="9" t="s">
        <v>17</v>
      </c>
      <c r="C4891" s="11">
        <v>4142.08</v>
      </c>
      <c r="D4891" s="9">
        <v>41</v>
      </c>
      <c r="E4891" s="12" t="s">
        <v>199</v>
      </c>
      <c r="F4891" s="9"/>
      <c r="G4891" s="9"/>
      <c r="H4891" s="13"/>
      <c r="I4891" s="9" t="s">
        <v>16</v>
      </c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</row>
    <row r="4892" spans="1:27" ht="12.75">
      <c r="A4892" s="10">
        <v>45824</v>
      </c>
      <c r="B4892" s="9" t="s">
        <v>14</v>
      </c>
      <c r="C4892" s="11">
        <v>4400.6000000000004</v>
      </c>
      <c r="D4892" s="9">
        <v>46</v>
      </c>
      <c r="E4892" s="12" t="s">
        <v>133</v>
      </c>
      <c r="F4892" s="9"/>
      <c r="G4892" s="9"/>
      <c r="H4892" s="13"/>
      <c r="I4892" s="9" t="s">
        <v>16</v>
      </c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</row>
    <row r="4893" spans="1:27" ht="12.75">
      <c r="A4893" s="10">
        <v>45824</v>
      </c>
      <c r="B4893" s="9" t="s">
        <v>19</v>
      </c>
      <c r="C4893" s="11">
        <v>1947.9</v>
      </c>
      <c r="D4893" s="9">
        <v>23</v>
      </c>
      <c r="E4893" s="12" t="s">
        <v>280</v>
      </c>
      <c r="F4893" s="9"/>
      <c r="G4893" s="9"/>
      <c r="H4893" s="13"/>
      <c r="I4893" s="9" t="s">
        <v>16</v>
      </c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</row>
    <row r="4894" spans="1:27" ht="12.75">
      <c r="A4894" s="10">
        <v>45825</v>
      </c>
      <c r="B4894" s="9" t="s">
        <v>21</v>
      </c>
      <c r="C4894" s="11">
        <v>8288.7900000000009</v>
      </c>
      <c r="D4894" s="9">
        <v>87</v>
      </c>
      <c r="E4894" s="12" t="s">
        <v>125</v>
      </c>
      <c r="F4894" s="9"/>
      <c r="G4894" s="9"/>
      <c r="H4894" s="13"/>
      <c r="I4894" s="9" t="s">
        <v>11</v>
      </c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</row>
    <row r="4895" spans="1:27" ht="12.75">
      <c r="A4895" s="10">
        <v>45825</v>
      </c>
      <c r="B4895" s="9" t="s">
        <v>9</v>
      </c>
      <c r="C4895" s="11">
        <v>3060.08</v>
      </c>
      <c r="D4895" s="9">
        <v>34</v>
      </c>
      <c r="E4895" s="12" t="s">
        <v>330</v>
      </c>
      <c r="F4895" s="9"/>
      <c r="G4895" s="9"/>
      <c r="H4895" s="13"/>
      <c r="I4895" s="9" t="s">
        <v>11</v>
      </c>
      <c r="J4895" s="10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</row>
    <row r="4896" spans="1:27" ht="12.75">
      <c r="A4896" s="10">
        <v>45825</v>
      </c>
      <c r="B4896" s="9" t="s">
        <v>12</v>
      </c>
      <c r="C4896" s="11"/>
      <c r="D4896" s="9"/>
      <c r="E4896" s="12"/>
      <c r="F4896" s="9"/>
      <c r="G4896" s="9"/>
      <c r="H4896" s="13"/>
      <c r="I4896" s="9" t="s">
        <v>11</v>
      </c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</row>
    <row r="4897" spans="1:27" ht="12.75">
      <c r="A4897" s="10">
        <v>45825</v>
      </c>
      <c r="B4897" s="9" t="s">
        <v>43</v>
      </c>
      <c r="C4897" s="11">
        <v>4754.1899999999996</v>
      </c>
      <c r="D4897" s="9">
        <v>48</v>
      </c>
      <c r="E4897" s="12" t="s">
        <v>189</v>
      </c>
      <c r="F4897" s="9"/>
      <c r="G4897" s="9"/>
      <c r="H4897" s="13"/>
      <c r="I4897" s="9" t="s">
        <v>11</v>
      </c>
      <c r="J4897" s="10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</row>
    <row r="4898" spans="1:27" ht="12.75">
      <c r="A4898" s="10">
        <v>45825</v>
      </c>
      <c r="B4898" s="9" t="s">
        <v>45</v>
      </c>
      <c r="C4898" s="11">
        <v>3742.96</v>
      </c>
      <c r="D4898" s="9">
        <v>38</v>
      </c>
      <c r="E4898" s="12" t="s">
        <v>126</v>
      </c>
      <c r="F4898" s="9"/>
      <c r="G4898" s="9"/>
      <c r="H4898" s="13"/>
      <c r="I4898" s="9" t="s">
        <v>11</v>
      </c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</row>
    <row r="4899" spans="1:27" ht="12.75">
      <c r="A4899" s="10">
        <v>45825</v>
      </c>
      <c r="B4899" s="9" t="s">
        <v>1465</v>
      </c>
      <c r="C4899" s="11"/>
      <c r="D4899" s="9"/>
      <c r="E4899" s="12"/>
      <c r="F4899" s="10"/>
      <c r="G4899" s="48"/>
      <c r="H4899" s="13"/>
      <c r="I4899" s="9" t="s">
        <v>11</v>
      </c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</row>
    <row r="4900" spans="1:27" ht="12.75">
      <c r="A4900" s="10">
        <v>45825</v>
      </c>
      <c r="B4900" s="9" t="s">
        <v>289</v>
      </c>
      <c r="C4900" s="11">
        <v>4767.76</v>
      </c>
      <c r="D4900" s="9">
        <v>34</v>
      </c>
      <c r="E4900" s="12" t="s">
        <v>105</v>
      </c>
      <c r="F4900" s="9"/>
      <c r="G4900" s="9"/>
      <c r="H4900" s="13"/>
      <c r="I4900" s="9" t="s">
        <v>11</v>
      </c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</row>
    <row r="4901" spans="1:27" ht="12.75">
      <c r="A4901" s="10">
        <v>45825</v>
      </c>
      <c r="B4901" s="9" t="s">
        <v>286</v>
      </c>
      <c r="C4901" s="11">
        <v>2603.59</v>
      </c>
      <c r="D4901" s="9">
        <v>30</v>
      </c>
      <c r="E4901" s="12" t="s">
        <v>132</v>
      </c>
      <c r="F4901" s="9"/>
      <c r="G4901" s="9"/>
      <c r="H4901" s="13"/>
      <c r="I4901" s="9" t="s">
        <v>11</v>
      </c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</row>
    <row r="4902" spans="1:27" ht="12.75">
      <c r="A4902" s="10">
        <v>45825</v>
      </c>
      <c r="B4902" s="9" t="s">
        <v>1467</v>
      </c>
      <c r="C4902" s="11"/>
      <c r="D4902" s="9"/>
      <c r="E4902" s="12"/>
      <c r="F4902" s="9"/>
      <c r="G4902" s="9"/>
      <c r="H4902" s="13"/>
      <c r="I4902" s="9" t="s">
        <v>11</v>
      </c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</row>
    <row r="4903" spans="1:27" ht="12.75">
      <c r="A4903" s="10">
        <v>45825</v>
      </c>
      <c r="B4903" s="9" t="s">
        <v>17</v>
      </c>
      <c r="C4903" s="11">
        <v>4722.24</v>
      </c>
      <c r="D4903" s="9">
        <v>49</v>
      </c>
      <c r="E4903" s="12" t="s">
        <v>49</v>
      </c>
      <c r="F4903" s="9"/>
      <c r="G4903" s="9"/>
      <c r="H4903" s="13"/>
      <c r="I4903" s="9" t="s">
        <v>16</v>
      </c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</row>
    <row r="4904" spans="1:27" ht="12.75">
      <c r="A4904" s="10">
        <v>45825</v>
      </c>
      <c r="B4904" s="9" t="s">
        <v>14</v>
      </c>
      <c r="C4904" s="11">
        <v>6076.56</v>
      </c>
      <c r="D4904" s="9">
        <v>63</v>
      </c>
      <c r="E4904" s="12" t="s">
        <v>68</v>
      </c>
      <c r="F4904" s="9"/>
      <c r="G4904" s="9"/>
      <c r="H4904" s="13"/>
      <c r="I4904" s="9" t="s">
        <v>16</v>
      </c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</row>
    <row r="4905" spans="1:27" ht="12.75">
      <c r="A4905" s="10">
        <v>45825</v>
      </c>
      <c r="B4905" s="9" t="s">
        <v>19</v>
      </c>
      <c r="C4905" s="11">
        <v>4353.32</v>
      </c>
      <c r="D4905" s="9">
        <v>50</v>
      </c>
      <c r="E4905" s="12" t="s">
        <v>23</v>
      </c>
      <c r="F4905" s="9"/>
      <c r="G4905" s="9"/>
      <c r="H4905" s="13"/>
      <c r="I4905" s="9" t="s">
        <v>16</v>
      </c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</row>
    <row r="4906" spans="1:27" ht="12.75">
      <c r="A4906" s="10">
        <v>45826</v>
      </c>
      <c r="B4906" s="9" t="s">
        <v>21</v>
      </c>
      <c r="C4906" s="11">
        <v>10193.129999999999</v>
      </c>
      <c r="D4906" s="9">
        <v>97</v>
      </c>
      <c r="E4906" s="12" t="s">
        <v>406</v>
      </c>
      <c r="F4906" s="9"/>
      <c r="G4906" s="9"/>
      <c r="H4906" s="13"/>
      <c r="I4906" s="9" t="s">
        <v>11</v>
      </c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</row>
    <row r="4907" spans="1:27" ht="12.75">
      <c r="A4907" s="10">
        <v>45826</v>
      </c>
      <c r="B4907" s="9" t="s">
        <v>9</v>
      </c>
      <c r="C4907" s="11">
        <v>7642.27</v>
      </c>
      <c r="D4907" s="9">
        <v>70</v>
      </c>
      <c r="E4907" s="12" t="s">
        <v>274</v>
      </c>
      <c r="F4907" s="9"/>
      <c r="G4907" s="9"/>
      <c r="H4907" s="13"/>
      <c r="I4907" s="9" t="s">
        <v>11</v>
      </c>
      <c r="J4907" s="10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</row>
    <row r="4908" spans="1:27" ht="12.75">
      <c r="A4908" s="10">
        <v>45826</v>
      </c>
      <c r="B4908" s="9" t="s">
        <v>12</v>
      </c>
      <c r="C4908" s="11"/>
      <c r="D4908" s="9"/>
      <c r="E4908" s="12"/>
      <c r="F4908" s="9"/>
      <c r="G4908" s="9"/>
      <c r="H4908" s="13"/>
      <c r="I4908" s="9" t="s">
        <v>11</v>
      </c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</row>
    <row r="4909" spans="1:27" ht="12.75">
      <c r="A4909" s="10">
        <v>45826</v>
      </c>
      <c r="B4909" s="9" t="s">
        <v>43</v>
      </c>
      <c r="C4909" s="11">
        <v>6123.13</v>
      </c>
      <c r="D4909" s="9">
        <v>61</v>
      </c>
      <c r="E4909" s="12" t="s">
        <v>36</v>
      </c>
      <c r="F4909" s="9"/>
      <c r="G4909" s="9"/>
      <c r="H4909" s="13"/>
      <c r="I4909" s="9" t="s">
        <v>11</v>
      </c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</row>
    <row r="4910" spans="1:27" ht="12.75">
      <c r="A4910" s="10">
        <v>45826</v>
      </c>
      <c r="B4910" s="9" t="s">
        <v>45</v>
      </c>
      <c r="C4910" s="11">
        <v>6545.65</v>
      </c>
      <c r="D4910" s="9">
        <v>70</v>
      </c>
      <c r="E4910" s="12" t="s">
        <v>78</v>
      </c>
      <c r="F4910" s="9"/>
      <c r="G4910" s="9"/>
      <c r="H4910" s="13"/>
      <c r="I4910" s="9" t="s">
        <v>11</v>
      </c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</row>
    <row r="4911" spans="1:27" ht="12.75">
      <c r="A4911" s="10">
        <v>45826</v>
      </c>
      <c r="B4911" s="9" t="s">
        <v>1465</v>
      </c>
      <c r="C4911" s="11"/>
      <c r="D4911" s="9"/>
      <c r="E4911" s="12"/>
      <c r="F4911" s="10"/>
      <c r="G4911" s="48"/>
      <c r="H4911" s="13"/>
      <c r="I4911" s="9" t="s">
        <v>11</v>
      </c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</row>
    <row r="4912" spans="1:27" ht="12.75">
      <c r="A4912" s="10">
        <v>45826</v>
      </c>
      <c r="B4912" s="9" t="s">
        <v>289</v>
      </c>
      <c r="C4912" s="11">
        <v>5773.61</v>
      </c>
      <c r="D4912" s="9">
        <v>67</v>
      </c>
      <c r="E4912" s="12" t="s">
        <v>263</v>
      </c>
      <c r="F4912" s="9"/>
      <c r="G4912" s="9"/>
      <c r="H4912" s="13"/>
      <c r="I4912" s="9" t="s">
        <v>11</v>
      </c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</row>
    <row r="4913" spans="1:27" ht="12.75">
      <c r="A4913" s="10">
        <v>45826</v>
      </c>
      <c r="B4913" s="9" t="s">
        <v>286</v>
      </c>
      <c r="C4913" s="11">
        <v>3739</v>
      </c>
      <c r="D4913" s="9">
        <v>38</v>
      </c>
      <c r="E4913" s="12" t="s">
        <v>192</v>
      </c>
      <c r="F4913" s="9"/>
      <c r="G4913" s="9"/>
      <c r="H4913" s="13"/>
      <c r="I4913" s="9" t="s">
        <v>11</v>
      </c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</row>
    <row r="4914" spans="1:27" ht="12.75">
      <c r="A4914" s="10">
        <v>45826</v>
      </c>
      <c r="B4914" s="9" t="s">
        <v>1467</v>
      </c>
      <c r="C4914" s="11"/>
      <c r="D4914" s="9"/>
      <c r="E4914" s="12"/>
      <c r="F4914" s="9"/>
      <c r="G4914" s="9"/>
      <c r="H4914" s="13"/>
      <c r="I4914" s="9" t="s">
        <v>11</v>
      </c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</row>
    <row r="4915" spans="1:27" ht="12.75">
      <c r="A4915" s="10">
        <v>45826</v>
      </c>
      <c r="B4915" s="9" t="s">
        <v>17</v>
      </c>
      <c r="C4915" s="11">
        <v>7167.23</v>
      </c>
      <c r="D4915" s="9">
        <v>76</v>
      </c>
      <c r="E4915" s="12" t="s">
        <v>36</v>
      </c>
      <c r="F4915" s="9"/>
      <c r="G4915" s="9"/>
      <c r="H4915" s="13"/>
      <c r="I4915" s="9" t="s">
        <v>16</v>
      </c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</row>
    <row r="4916" spans="1:27" ht="12.75">
      <c r="A4916" s="10">
        <v>45826</v>
      </c>
      <c r="B4916" s="9" t="s">
        <v>14</v>
      </c>
      <c r="C4916" s="11">
        <v>4033.92</v>
      </c>
      <c r="D4916" s="9">
        <v>48</v>
      </c>
      <c r="E4916" s="12" t="s">
        <v>189</v>
      </c>
      <c r="F4916" s="9"/>
      <c r="G4916" s="9"/>
      <c r="H4916" s="13"/>
      <c r="I4916" s="9" t="s">
        <v>16</v>
      </c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</row>
    <row r="4917" spans="1:27" ht="12.75">
      <c r="A4917" s="10">
        <v>45826</v>
      </c>
      <c r="B4917" s="9" t="s">
        <v>19</v>
      </c>
      <c r="C4917" s="11">
        <v>5074.3</v>
      </c>
      <c r="D4917" s="9">
        <v>60</v>
      </c>
      <c r="E4917" s="12" t="s">
        <v>302</v>
      </c>
      <c r="F4917" s="9"/>
      <c r="G4917" s="9"/>
      <c r="H4917" s="13"/>
      <c r="I4917" s="9" t="s">
        <v>16</v>
      </c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</row>
    <row r="4918" spans="1:27" ht="12.75">
      <c r="A4918" s="10">
        <v>45827</v>
      </c>
      <c r="B4918" s="9" t="s">
        <v>21</v>
      </c>
      <c r="C4918" s="11">
        <v>9501.2000000000007</v>
      </c>
      <c r="D4918" s="9">
        <v>94</v>
      </c>
      <c r="E4918" s="12" t="s">
        <v>90</v>
      </c>
      <c r="F4918" s="9"/>
      <c r="G4918" s="9"/>
      <c r="H4918" s="13"/>
      <c r="I4918" s="9" t="s">
        <v>11</v>
      </c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</row>
    <row r="4919" spans="1:27" ht="12.75">
      <c r="A4919" s="10">
        <v>45827</v>
      </c>
      <c r="B4919" s="9" t="s">
        <v>9</v>
      </c>
      <c r="C4919" s="11">
        <v>5844.5</v>
      </c>
      <c r="D4919" s="9">
        <v>56</v>
      </c>
      <c r="E4919" s="12" t="s">
        <v>58</v>
      </c>
      <c r="F4919" s="9"/>
      <c r="G4919" s="9"/>
      <c r="H4919" s="13"/>
      <c r="I4919" s="9" t="s">
        <v>11</v>
      </c>
      <c r="J4919" s="10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</row>
    <row r="4920" spans="1:27" ht="12.75">
      <c r="A4920" s="10">
        <v>45827</v>
      </c>
      <c r="B4920" s="9" t="s">
        <v>12</v>
      </c>
      <c r="C4920" s="11"/>
      <c r="D4920" s="9"/>
      <c r="E4920" s="12"/>
      <c r="F4920" s="9"/>
      <c r="G4920" s="9"/>
      <c r="H4920" s="13"/>
      <c r="I4920" s="9" t="s">
        <v>11</v>
      </c>
      <c r="J4920" s="10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</row>
    <row r="4921" spans="1:27" ht="12.75">
      <c r="A4921" s="10">
        <v>45827</v>
      </c>
      <c r="B4921" s="9" t="s">
        <v>43</v>
      </c>
      <c r="C4921" s="11">
        <v>8821.9</v>
      </c>
      <c r="D4921" s="9">
        <v>91</v>
      </c>
      <c r="E4921" s="12" t="s">
        <v>145</v>
      </c>
      <c r="F4921" s="9"/>
      <c r="G4921" s="9"/>
      <c r="H4921" s="13"/>
      <c r="I4921" s="9" t="s">
        <v>11</v>
      </c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</row>
    <row r="4922" spans="1:27" ht="12.75">
      <c r="A4922" s="10">
        <v>45827</v>
      </c>
      <c r="B4922" s="9" t="s">
        <v>45</v>
      </c>
      <c r="C4922" s="11">
        <v>6761.16</v>
      </c>
      <c r="D4922" s="9">
        <v>70</v>
      </c>
      <c r="E4922" s="12" t="s">
        <v>39</v>
      </c>
      <c r="F4922" s="9"/>
      <c r="G4922" s="9"/>
      <c r="H4922" s="13"/>
      <c r="I4922" s="9" t="s">
        <v>11</v>
      </c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</row>
    <row r="4923" spans="1:27" ht="12.75">
      <c r="A4923" s="10">
        <v>45827</v>
      </c>
      <c r="B4923" s="9" t="s">
        <v>1465</v>
      </c>
      <c r="C4923" s="11"/>
      <c r="D4923" s="9"/>
      <c r="E4923" s="12"/>
      <c r="F4923" s="10"/>
      <c r="G4923" s="48"/>
      <c r="H4923" s="13"/>
      <c r="I4923" s="9" t="s">
        <v>11</v>
      </c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</row>
    <row r="4924" spans="1:27" ht="12.75">
      <c r="A4924" s="10">
        <v>45827</v>
      </c>
      <c r="B4924" s="9" t="s">
        <v>289</v>
      </c>
      <c r="C4924" s="11">
        <v>4769.08</v>
      </c>
      <c r="D4924" s="9">
        <v>51</v>
      </c>
      <c r="E4924" s="12" t="s">
        <v>156</v>
      </c>
      <c r="F4924" s="9"/>
      <c r="G4924" s="9"/>
      <c r="H4924" s="13"/>
      <c r="I4924" s="9" t="s">
        <v>11</v>
      </c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</row>
    <row r="4925" spans="1:27" ht="12.75">
      <c r="A4925" s="10">
        <v>45827</v>
      </c>
      <c r="B4925" s="9" t="s">
        <v>286</v>
      </c>
      <c r="C4925" s="11">
        <v>5007.03</v>
      </c>
      <c r="D4925" s="9">
        <v>52</v>
      </c>
      <c r="E4925" s="12" t="s">
        <v>344</v>
      </c>
      <c r="F4925" s="9"/>
      <c r="G4925" s="9"/>
      <c r="H4925" s="13"/>
      <c r="I4925" s="9" t="s">
        <v>11</v>
      </c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</row>
    <row r="4926" spans="1:27" ht="12.75">
      <c r="A4926" s="10">
        <v>45827</v>
      </c>
      <c r="B4926" s="9" t="s">
        <v>1467</v>
      </c>
      <c r="C4926" s="11"/>
      <c r="D4926" s="9"/>
      <c r="E4926" s="12"/>
      <c r="F4926" s="9"/>
      <c r="G4926" s="9"/>
      <c r="H4926" s="13"/>
      <c r="I4926" s="9" t="s">
        <v>11</v>
      </c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</row>
    <row r="4927" spans="1:27" ht="12.75">
      <c r="A4927" s="10">
        <v>45827</v>
      </c>
      <c r="B4927" s="9" t="s">
        <v>17</v>
      </c>
      <c r="C4927" s="11">
        <v>13550.16</v>
      </c>
      <c r="D4927" s="9">
        <v>127</v>
      </c>
      <c r="E4927" s="12" t="s">
        <v>193</v>
      </c>
      <c r="F4927" s="9"/>
      <c r="G4927" s="9"/>
      <c r="H4927" s="13"/>
      <c r="I4927" s="9" t="s">
        <v>16</v>
      </c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</row>
    <row r="4928" spans="1:27" ht="12.75">
      <c r="A4928" s="10">
        <v>45827</v>
      </c>
      <c r="B4928" s="9" t="s">
        <v>14</v>
      </c>
      <c r="C4928" s="11">
        <v>5265.04</v>
      </c>
      <c r="D4928" s="9">
        <v>61</v>
      </c>
      <c r="E4928" s="12" t="s">
        <v>359</v>
      </c>
      <c r="F4928" s="9"/>
      <c r="G4928" s="9"/>
      <c r="H4928" s="13"/>
      <c r="I4928" s="9" t="s">
        <v>16</v>
      </c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</row>
    <row r="4929" spans="1:27" ht="12.75">
      <c r="A4929" s="10">
        <v>45827</v>
      </c>
      <c r="B4929" s="9" t="s">
        <v>19</v>
      </c>
      <c r="C4929" s="11">
        <v>4969.4799999999996</v>
      </c>
      <c r="D4929" s="9">
        <v>51</v>
      </c>
      <c r="E4929" s="12" t="s">
        <v>42</v>
      </c>
      <c r="F4929" s="9"/>
      <c r="G4929" s="9"/>
      <c r="H4929" s="13"/>
      <c r="I4929" s="9" t="s">
        <v>16</v>
      </c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</row>
    <row r="4930" spans="1:27" ht="12.75">
      <c r="A4930" s="10">
        <v>45828</v>
      </c>
      <c r="B4930" s="9" t="s">
        <v>21</v>
      </c>
      <c r="C4930" s="11">
        <v>9482.07</v>
      </c>
      <c r="D4930" s="9">
        <v>97</v>
      </c>
      <c r="E4930" s="12" t="s">
        <v>68</v>
      </c>
      <c r="F4930" s="9"/>
      <c r="G4930" s="9"/>
      <c r="H4930" s="13"/>
      <c r="I4930" s="9" t="s">
        <v>11</v>
      </c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</row>
    <row r="4931" spans="1:27" ht="12.75">
      <c r="A4931" s="10">
        <v>45828</v>
      </c>
      <c r="B4931" s="9" t="s">
        <v>9</v>
      </c>
      <c r="C4931" s="11">
        <v>4798.7</v>
      </c>
      <c r="D4931" s="9">
        <v>51</v>
      </c>
      <c r="E4931" s="12" t="s">
        <v>185</v>
      </c>
      <c r="F4931" s="9"/>
      <c r="G4931" s="9"/>
      <c r="H4931" s="13"/>
      <c r="I4931" s="9" t="s">
        <v>11</v>
      </c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</row>
    <row r="4932" spans="1:27" ht="12.75">
      <c r="A4932" s="10">
        <v>45828</v>
      </c>
      <c r="B4932" s="9" t="s">
        <v>12</v>
      </c>
      <c r="C4932" s="11"/>
      <c r="D4932" s="9"/>
      <c r="E4932" s="12"/>
      <c r="F4932" s="9"/>
      <c r="G4932" s="9"/>
      <c r="H4932" s="13"/>
      <c r="I4932" s="9" t="s">
        <v>11</v>
      </c>
      <c r="J4932" s="10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</row>
    <row r="4933" spans="1:27" ht="12.75">
      <c r="A4933" s="10">
        <v>45828</v>
      </c>
      <c r="B4933" s="9" t="s">
        <v>43</v>
      </c>
      <c r="C4933" s="11">
        <v>7871.77</v>
      </c>
      <c r="D4933" s="9">
        <v>82</v>
      </c>
      <c r="E4933" s="12" t="s">
        <v>76</v>
      </c>
      <c r="F4933" s="9"/>
      <c r="G4933" s="9"/>
      <c r="H4933" s="13"/>
      <c r="I4933" s="9" t="s">
        <v>11</v>
      </c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</row>
    <row r="4934" spans="1:27" ht="12.75">
      <c r="A4934" s="10">
        <v>45828</v>
      </c>
      <c r="B4934" s="9" t="s">
        <v>45</v>
      </c>
      <c r="C4934" s="11">
        <v>5876.56</v>
      </c>
      <c r="D4934" s="9">
        <v>64</v>
      </c>
      <c r="E4934" s="12" t="s">
        <v>58</v>
      </c>
      <c r="F4934" s="9"/>
      <c r="G4934" s="9"/>
      <c r="H4934" s="13"/>
      <c r="I4934" s="9" t="s">
        <v>11</v>
      </c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</row>
    <row r="4935" spans="1:27" ht="12.75">
      <c r="A4935" s="10">
        <v>45828</v>
      </c>
      <c r="B4935" s="9" t="s">
        <v>1465</v>
      </c>
      <c r="C4935" s="11"/>
      <c r="D4935" s="9"/>
      <c r="E4935" s="12"/>
      <c r="F4935" s="10"/>
      <c r="G4935" s="48"/>
      <c r="H4935" s="13"/>
      <c r="I4935" s="9" t="s">
        <v>11</v>
      </c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</row>
    <row r="4936" spans="1:27" ht="12.75">
      <c r="A4936" s="10">
        <v>45828</v>
      </c>
      <c r="B4936" s="9" t="s">
        <v>289</v>
      </c>
      <c r="C4936" s="11">
        <v>4649.08</v>
      </c>
      <c r="D4936" s="9">
        <v>51</v>
      </c>
      <c r="E4936" s="12" t="s">
        <v>27</v>
      </c>
      <c r="F4936" s="9"/>
      <c r="G4936" s="9"/>
      <c r="H4936" s="13"/>
      <c r="I4936" s="9" t="s">
        <v>11</v>
      </c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</row>
    <row r="4937" spans="1:27" ht="12.75">
      <c r="A4937" s="10">
        <v>45828</v>
      </c>
      <c r="B4937" s="9" t="s">
        <v>286</v>
      </c>
      <c r="C4937" s="11">
        <v>4026.76</v>
      </c>
      <c r="D4937" s="9">
        <v>43</v>
      </c>
      <c r="E4937" s="12" t="s">
        <v>137</v>
      </c>
      <c r="F4937" s="9"/>
      <c r="G4937" s="9"/>
      <c r="H4937" s="13"/>
      <c r="I4937" s="9" t="s">
        <v>11</v>
      </c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</row>
    <row r="4938" spans="1:27" ht="12.75">
      <c r="A4938" s="10">
        <v>45828</v>
      </c>
      <c r="B4938" s="9" t="s">
        <v>1467</v>
      </c>
      <c r="C4938" s="11"/>
      <c r="D4938" s="9"/>
      <c r="E4938" s="12"/>
      <c r="F4938" s="9"/>
      <c r="G4938" s="9"/>
      <c r="H4938" s="13"/>
      <c r="I4938" s="9" t="s">
        <v>11</v>
      </c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</row>
    <row r="4939" spans="1:27" ht="12.75">
      <c r="A4939" s="10">
        <v>45828</v>
      </c>
      <c r="B4939" s="9" t="s">
        <v>17</v>
      </c>
      <c r="C4939" s="11">
        <v>6919.12</v>
      </c>
      <c r="D4939" s="9">
        <v>77</v>
      </c>
      <c r="E4939" s="12" t="s">
        <v>27</v>
      </c>
      <c r="F4939" s="9"/>
      <c r="G4939" s="9"/>
      <c r="H4939" s="13"/>
      <c r="I4939" s="9" t="s">
        <v>16</v>
      </c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</row>
    <row r="4940" spans="1:27" ht="12.75">
      <c r="A4940" s="10">
        <v>45828</v>
      </c>
      <c r="B4940" s="9" t="s">
        <v>14</v>
      </c>
      <c r="C4940" s="11">
        <v>6301.25</v>
      </c>
      <c r="D4940" s="9">
        <v>65</v>
      </c>
      <c r="E4940" s="12" t="s">
        <v>317</v>
      </c>
      <c r="F4940" s="9"/>
      <c r="G4940" s="9"/>
      <c r="H4940" s="13"/>
      <c r="I4940" s="9" t="s">
        <v>16</v>
      </c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</row>
    <row r="4941" spans="1:27" ht="12.75">
      <c r="A4941" s="10">
        <v>45828</v>
      </c>
      <c r="B4941" s="9" t="s">
        <v>19</v>
      </c>
      <c r="C4941" s="11">
        <v>3676.47</v>
      </c>
      <c r="D4941" s="9">
        <v>41</v>
      </c>
      <c r="E4941" s="12" t="s">
        <v>242</v>
      </c>
      <c r="F4941" s="9"/>
      <c r="G4941" s="9"/>
      <c r="H4941" s="13"/>
      <c r="I4941" s="9" t="s">
        <v>16</v>
      </c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</row>
    <row r="4942" spans="1:27" ht="12.75">
      <c r="A4942" s="10">
        <v>45829</v>
      </c>
      <c r="B4942" s="9" t="s">
        <v>21</v>
      </c>
      <c r="C4942" s="11">
        <v>9753.59</v>
      </c>
      <c r="D4942" s="9">
        <v>93</v>
      </c>
      <c r="E4942" s="12" t="s">
        <v>309</v>
      </c>
      <c r="F4942" s="9"/>
      <c r="G4942" s="9"/>
      <c r="H4942" s="13"/>
      <c r="I4942" s="9" t="s">
        <v>11</v>
      </c>
      <c r="J4942" s="10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</row>
    <row r="4943" spans="1:27" ht="12.75">
      <c r="A4943" s="10">
        <v>45829</v>
      </c>
      <c r="B4943" s="9" t="s">
        <v>9</v>
      </c>
      <c r="C4943" s="11">
        <v>5867.5</v>
      </c>
      <c r="D4943" s="9">
        <v>56</v>
      </c>
      <c r="E4943" s="12" t="s">
        <v>37</v>
      </c>
      <c r="F4943" s="9"/>
      <c r="G4943" s="9"/>
      <c r="H4943" s="13"/>
      <c r="I4943" s="9" t="s">
        <v>11</v>
      </c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</row>
    <row r="4944" spans="1:27" ht="12.75">
      <c r="A4944" s="10">
        <v>45829</v>
      </c>
      <c r="B4944" s="9" t="s">
        <v>12</v>
      </c>
      <c r="C4944" s="11"/>
      <c r="D4944" s="9"/>
      <c r="E4944" s="12"/>
      <c r="F4944" s="9"/>
      <c r="G4944" s="9"/>
      <c r="H4944" s="13"/>
      <c r="I4944" s="9" t="s">
        <v>11</v>
      </c>
      <c r="J4944" s="10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</row>
    <row r="4945" spans="1:27" ht="12.75">
      <c r="A4945" s="10">
        <v>45829</v>
      </c>
      <c r="B4945" s="9" t="s">
        <v>43</v>
      </c>
      <c r="C4945" s="11">
        <v>8447.14</v>
      </c>
      <c r="D4945" s="9">
        <v>90</v>
      </c>
      <c r="E4945" s="12" t="s">
        <v>145</v>
      </c>
      <c r="F4945" s="9"/>
      <c r="G4945" s="9"/>
      <c r="H4945" s="13"/>
      <c r="I4945" s="9" t="s">
        <v>11</v>
      </c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</row>
    <row r="4946" spans="1:27" ht="12.75">
      <c r="A4946" s="10">
        <v>45829</v>
      </c>
      <c r="B4946" s="9" t="s">
        <v>45</v>
      </c>
      <c r="C4946" s="11">
        <v>8985.73</v>
      </c>
      <c r="D4946" s="9">
        <v>86</v>
      </c>
      <c r="E4946" s="12" t="s">
        <v>126</v>
      </c>
      <c r="F4946" s="9"/>
      <c r="G4946" s="9"/>
      <c r="H4946" s="13"/>
      <c r="I4946" s="9" t="s">
        <v>11</v>
      </c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</row>
    <row r="4947" spans="1:27" ht="12.75">
      <c r="A4947" s="10">
        <v>45829</v>
      </c>
      <c r="B4947" s="9" t="s">
        <v>1465</v>
      </c>
      <c r="C4947" s="11"/>
      <c r="D4947" s="9"/>
      <c r="E4947" s="12"/>
      <c r="F4947" s="10"/>
      <c r="G4947" s="48"/>
      <c r="H4947" s="13"/>
      <c r="I4947" s="9" t="s">
        <v>11</v>
      </c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</row>
    <row r="4948" spans="1:27" ht="12.75">
      <c r="A4948" s="10">
        <v>45829</v>
      </c>
      <c r="B4948" s="9" t="s">
        <v>289</v>
      </c>
      <c r="C4948" s="11">
        <v>7440.85</v>
      </c>
      <c r="D4948" s="9">
        <v>80</v>
      </c>
      <c r="E4948" s="12" t="s">
        <v>82</v>
      </c>
      <c r="F4948" s="9"/>
      <c r="G4948" s="9"/>
      <c r="H4948" s="13"/>
      <c r="I4948" s="9" t="s">
        <v>11</v>
      </c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</row>
    <row r="4949" spans="1:27" ht="12.75">
      <c r="A4949" s="10">
        <v>45829</v>
      </c>
      <c r="B4949" s="9" t="s">
        <v>286</v>
      </c>
      <c r="C4949" s="11">
        <v>4482</v>
      </c>
      <c r="D4949" s="9">
        <v>51</v>
      </c>
      <c r="E4949" s="12" t="s">
        <v>173</v>
      </c>
      <c r="F4949" s="9"/>
      <c r="G4949" s="9"/>
      <c r="H4949" s="13"/>
      <c r="I4949" s="9" t="s">
        <v>11</v>
      </c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</row>
    <row r="4950" spans="1:27" ht="12.75">
      <c r="A4950" s="10">
        <v>45829</v>
      </c>
      <c r="B4950" s="9" t="s">
        <v>1467</v>
      </c>
      <c r="C4950" s="11"/>
      <c r="D4950" s="9"/>
      <c r="E4950" s="12"/>
      <c r="F4950" s="9"/>
      <c r="G4950" s="9"/>
      <c r="H4950" s="13"/>
      <c r="I4950" s="9" t="s">
        <v>11</v>
      </c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</row>
    <row r="4951" spans="1:27" ht="12.75">
      <c r="A4951" s="10">
        <v>45829</v>
      </c>
      <c r="B4951" s="9" t="s">
        <v>17</v>
      </c>
      <c r="C4951" s="11">
        <v>9506.81</v>
      </c>
      <c r="D4951" s="9">
        <v>103</v>
      </c>
      <c r="E4951" s="12" t="s">
        <v>25</v>
      </c>
      <c r="F4951" s="9"/>
      <c r="G4951" s="9"/>
      <c r="H4951" s="13"/>
      <c r="I4951" s="9" t="s">
        <v>16</v>
      </c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</row>
    <row r="4952" spans="1:27" ht="12.75">
      <c r="A4952" s="10">
        <v>45829</v>
      </c>
      <c r="B4952" s="9" t="s">
        <v>14</v>
      </c>
      <c r="C4952" s="11">
        <v>6773.42</v>
      </c>
      <c r="D4952" s="9">
        <v>76</v>
      </c>
      <c r="E4952" s="12" t="s">
        <v>99</v>
      </c>
      <c r="F4952" s="9"/>
      <c r="G4952" s="9"/>
      <c r="H4952" s="13"/>
      <c r="I4952" s="9" t="s">
        <v>16</v>
      </c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</row>
    <row r="4953" spans="1:27" ht="12.75">
      <c r="A4953" s="10">
        <v>45829</v>
      </c>
      <c r="B4953" s="9" t="s">
        <v>19</v>
      </c>
      <c r="C4953" s="11">
        <v>6006.6</v>
      </c>
      <c r="D4953" s="9">
        <v>67</v>
      </c>
      <c r="E4953" s="12" t="s">
        <v>193</v>
      </c>
      <c r="F4953" s="9"/>
      <c r="G4953" s="9"/>
      <c r="H4953" s="13"/>
      <c r="I4953" s="9" t="s">
        <v>16</v>
      </c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</row>
    <row r="4954" spans="1:27" ht="12.75">
      <c r="A4954" s="10">
        <v>45830</v>
      </c>
      <c r="B4954" s="9" t="s">
        <v>21</v>
      </c>
      <c r="C4954" s="11">
        <v>10925.4</v>
      </c>
      <c r="D4954" s="9">
        <v>105</v>
      </c>
      <c r="E4954" s="12" t="s">
        <v>92</v>
      </c>
      <c r="F4954" s="9"/>
      <c r="G4954" s="9"/>
      <c r="H4954" s="13"/>
      <c r="I4954" s="9" t="s">
        <v>11</v>
      </c>
      <c r="J4954" s="10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  <c r="AA4954" s="9"/>
    </row>
    <row r="4955" spans="1:27" ht="12.75">
      <c r="A4955" s="10">
        <v>45830</v>
      </c>
      <c r="B4955" s="9" t="s">
        <v>9</v>
      </c>
      <c r="C4955" s="11">
        <v>5233.12</v>
      </c>
      <c r="D4955" s="9">
        <v>53</v>
      </c>
      <c r="E4955" s="12" t="s">
        <v>98</v>
      </c>
      <c r="F4955" s="9"/>
      <c r="G4955" s="9"/>
      <c r="H4955" s="13"/>
      <c r="I4955" s="9" t="s">
        <v>11</v>
      </c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</row>
    <row r="4956" spans="1:27" ht="12.75">
      <c r="A4956" s="10">
        <v>45830</v>
      </c>
      <c r="B4956" s="9" t="s">
        <v>12</v>
      </c>
      <c r="C4956" s="11"/>
      <c r="D4956" s="9"/>
      <c r="E4956" s="12"/>
      <c r="F4956" s="9"/>
      <c r="G4956" s="9"/>
      <c r="H4956" s="13"/>
      <c r="I4956" s="9" t="s">
        <v>11</v>
      </c>
      <c r="J4956" s="10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</row>
    <row r="4957" spans="1:27" ht="12.75">
      <c r="A4957" s="10">
        <v>45830</v>
      </c>
      <c r="B4957" s="9" t="s">
        <v>43</v>
      </c>
      <c r="C4957" s="11">
        <v>5569.68</v>
      </c>
      <c r="D4957" s="9">
        <v>60</v>
      </c>
      <c r="E4957" s="12" t="s">
        <v>91</v>
      </c>
      <c r="F4957" s="9"/>
      <c r="G4957" s="9"/>
      <c r="H4957" s="13"/>
      <c r="I4957" s="9" t="s">
        <v>11</v>
      </c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</row>
    <row r="4958" spans="1:27" ht="12.75">
      <c r="A4958" s="10">
        <v>45830</v>
      </c>
      <c r="B4958" s="9" t="s">
        <v>45</v>
      </c>
      <c r="C4958" s="11">
        <v>7043.56</v>
      </c>
      <c r="D4958" s="9">
        <v>68</v>
      </c>
      <c r="E4958" s="12" t="s">
        <v>66</v>
      </c>
      <c r="F4958" s="9"/>
      <c r="G4958" s="9"/>
      <c r="H4958" s="13"/>
      <c r="I4958" s="9" t="s">
        <v>11</v>
      </c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</row>
    <row r="4959" spans="1:27" ht="12.75">
      <c r="A4959" s="10">
        <v>45830</v>
      </c>
      <c r="B4959" s="9" t="s">
        <v>1465</v>
      </c>
      <c r="C4959" s="11"/>
      <c r="D4959" s="9"/>
      <c r="E4959" s="12"/>
      <c r="F4959" s="10"/>
      <c r="G4959" s="48"/>
      <c r="H4959" s="13"/>
      <c r="I4959" s="9" t="s">
        <v>11</v>
      </c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</row>
    <row r="4960" spans="1:27" ht="12.75">
      <c r="A4960" s="10">
        <v>45830</v>
      </c>
      <c r="B4960" s="9" t="s">
        <v>289</v>
      </c>
      <c r="C4960" s="11">
        <v>7313.5</v>
      </c>
      <c r="D4960" s="9">
        <v>75</v>
      </c>
      <c r="E4960" s="12" t="s">
        <v>192</v>
      </c>
      <c r="F4960" s="9"/>
      <c r="G4960" s="9"/>
      <c r="H4960" s="13"/>
      <c r="I4960" s="9" t="s">
        <v>11</v>
      </c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</row>
    <row r="4961" spans="1:27" ht="12.75">
      <c r="A4961" s="10">
        <v>45830</v>
      </c>
      <c r="B4961" s="9" t="s">
        <v>286</v>
      </c>
      <c r="C4961" s="11">
        <v>5745.69</v>
      </c>
      <c r="D4961" s="9">
        <v>59</v>
      </c>
      <c r="E4961" s="12" t="s">
        <v>183</v>
      </c>
      <c r="F4961" s="9"/>
      <c r="G4961" s="9"/>
      <c r="H4961" s="13"/>
      <c r="I4961" s="9" t="s">
        <v>11</v>
      </c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</row>
    <row r="4962" spans="1:27" ht="12.75">
      <c r="A4962" s="10">
        <v>45830</v>
      </c>
      <c r="B4962" s="9" t="s">
        <v>1467</v>
      </c>
      <c r="C4962" s="11"/>
      <c r="D4962" s="9"/>
      <c r="E4962" s="12"/>
      <c r="F4962" s="9"/>
      <c r="G4962" s="9"/>
      <c r="H4962" s="13"/>
      <c r="I4962" s="9" t="s">
        <v>11</v>
      </c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</row>
    <row r="4963" spans="1:27" ht="12.75">
      <c r="A4963" s="10">
        <v>45830</v>
      </c>
      <c r="B4963" s="9" t="s">
        <v>17</v>
      </c>
      <c r="C4963" s="11">
        <v>10927.96</v>
      </c>
      <c r="D4963" s="9">
        <v>101</v>
      </c>
      <c r="E4963" s="12" t="s">
        <v>104</v>
      </c>
      <c r="F4963" s="9"/>
      <c r="G4963" s="9"/>
      <c r="H4963" s="13"/>
      <c r="I4963" s="9" t="s">
        <v>16</v>
      </c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</row>
    <row r="4964" spans="1:27" ht="12.75">
      <c r="A4964" s="10">
        <v>45830</v>
      </c>
      <c r="B4964" s="9" t="s">
        <v>14</v>
      </c>
      <c r="C4964" s="11">
        <v>7818.28</v>
      </c>
      <c r="D4964" s="9">
        <v>91</v>
      </c>
      <c r="E4964" s="12" t="s">
        <v>147</v>
      </c>
      <c r="F4964" s="9"/>
      <c r="G4964" s="9"/>
      <c r="H4964" s="13"/>
      <c r="I4964" s="9" t="s">
        <v>16</v>
      </c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  <c r="AA4964" s="9"/>
    </row>
    <row r="4965" spans="1:27" ht="12.75">
      <c r="A4965" s="10">
        <v>45830</v>
      </c>
      <c r="B4965" s="9" t="s">
        <v>19</v>
      </c>
      <c r="C4965" s="11">
        <v>7689.84</v>
      </c>
      <c r="D4965" s="9">
        <v>92</v>
      </c>
      <c r="E4965" s="12" t="s">
        <v>288</v>
      </c>
      <c r="F4965" s="9"/>
      <c r="G4965" s="9"/>
      <c r="H4965" s="13"/>
      <c r="I4965" s="9" t="s">
        <v>16</v>
      </c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</row>
    <row r="4966" spans="1:27" ht="12.75">
      <c r="A4966" s="10">
        <v>45831</v>
      </c>
      <c r="B4966" s="9" t="s">
        <v>21</v>
      </c>
      <c r="C4966" s="11">
        <v>2986.26</v>
      </c>
      <c r="D4966" s="9">
        <v>36</v>
      </c>
      <c r="E4966" s="12" t="s">
        <v>15</v>
      </c>
      <c r="F4966" s="9"/>
      <c r="G4966" s="9"/>
      <c r="H4966" s="13"/>
      <c r="I4966" s="9" t="s">
        <v>11</v>
      </c>
      <c r="J4966" s="10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</row>
    <row r="4967" spans="1:27" ht="12.75">
      <c r="A4967" s="10">
        <v>45831</v>
      </c>
      <c r="B4967" s="9" t="s">
        <v>9</v>
      </c>
      <c r="C4967" s="11">
        <v>2413.5300000000002</v>
      </c>
      <c r="D4967" s="9">
        <v>28</v>
      </c>
      <c r="E4967" s="12" t="s">
        <v>33</v>
      </c>
      <c r="F4967" s="9"/>
      <c r="G4967" s="9"/>
      <c r="H4967" s="13"/>
      <c r="I4967" s="9" t="s">
        <v>11</v>
      </c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</row>
    <row r="4968" spans="1:27" ht="12.75">
      <c r="A4968" s="10">
        <v>45831</v>
      </c>
      <c r="B4968" s="9" t="s">
        <v>12</v>
      </c>
      <c r="C4968" s="11"/>
      <c r="D4968" s="9"/>
      <c r="E4968" s="12"/>
      <c r="F4968" s="9"/>
      <c r="G4968" s="9"/>
      <c r="H4968" s="13"/>
      <c r="I4968" s="9" t="s">
        <v>11</v>
      </c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</row>
    <row r="4969" spans="1:27" ht="12.75">
      <c r="A4969" s="10">
        <v>45831</v>
      </c>
      <c r="B4969" s="9" t="s">
        <v>43</v>
      </c>
      <c r="C4969" s="11">
        <v>2479.12</v>
      </c>
      <c r="D4969" s="9">
        <v>27</v>
      </c>
      <c r="E4969" s="12" t="s">
        <v>22</v>
      </c>
      <c r="F4969" s="9"/>
      <c r="G4969" s="9"/>
      <c r="H4969" s="13"/>
      <c r="I4969" s="9" t="s">
        <v>11</v>
      </c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</row>
    <row r="4970" spans="1:27" ht="12.75">
      <c r="A4970" s="10">
        <v>45831</v>
      </c>
      <c r="B4970" s="9" t="s">
        <v>45</v>
      </c>
      <c r="C4970" s="11">
        <v>686.7</v>
      </c>
      <c r="D4970" s="9">
        <v>9</v>
      </c>
      <c r="E4970" s="12" t="s">
        <v>179</v>
      </c>
      <c r="F4970" s="9"/>
      <c r="G4970" s="9"/>
      <c r="H4970" s="13"/>
      <c r="I4970" s="9" t="s">
        <v>11</v>
      </c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</row>
    <row r="4971" spans="1:27" ht="12.75">
      <c r="A4971" s="10">
        <v>45831</v>
      </c>
      <c r="B4971" s="9" t="s">
        <v>1465</v>
      </c>
      <c r="C4971" s="11"/>
      <c r="D4971" s="9"/>
      <c r="E4971" s="12"/>
      <c r="F4971" s="10"/>
      <c r="G4971" s="48"/>
      <c r="H4971" s="13"/>
      <c r="I4971" s="9" t="s">
        <v>11</v>
      </c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</row>
    <row r="4972" spans="1:27" ht="12.75">
      <c r="A4972" s="10">
        <v>45831</v>
      </c>
      <c r="B4972" s="9" t="s">
        <v>289</v>
      </c>
      <c r="C4972" s="11">
        <v>4253.03</v>
      </c>
      <c r="D4972" s="9">
        <v>33</v>
      </c>
      <c r="E4972" s="12" t="s">
        <v>58</v>
      </c>
      <c r="F4972" s="9"/>
      <c r="G4972" s="9"/>
      <c r="H4972" s="13"/>
      <c r="I4972" s="9" t="s">
        <v>11</v>
      </c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</row>
    <row r="4973" spans="1:27" ht="12.75">
      <c r="A4973" s="10">
        <v>45831</v>
      </c>
      <c r="B4973" s="9" t="s">
        <v>286</v>
      </c>
      <c r="C4973" s="11">
        <v>1539.85</v>
      </c>
      <c r="D4973" s="9">
        <v>15</v>
      </c>
      <c r="E4973" s="12" t="s">
        <v>109</v>
      </c>
      <c r="F4973" s="9"/>
      <c r="G4973" s="9"/>
      <c r="H4973" s="13"/>
      <c r="I4973" s="9" t="s">
        <v>11</v>
      </c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</row>
    <row r="4974" spans="1:27" ht="12.75">
      <c r="A4974" s="10">
        <v>45831</v>
      </c>
      <c r="B4974" s="9" t="s">
        <v>1467</v>
      </c>
      <c r="C4974" s="11"/>
      <c r="D4974" s="9"/>
      <c r="E4974" s="12"/>
      <c r="F4974" s="9"/>
      <c r="G4974" s="9"/>
      <c r="H4974" s="13"/>
      <c r="I4974" s="9" t="s">
        <v>11</v>
      </c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</row>
    <row r="4975" spans="1:27" ht="12.75">
      <c r="A4975" s="10">
        <v>45831</v>
      </c>
      <c r="B4975" s="9" t="s">
        <v>17</v>
      </c>
      <c r="C4975" s="11">
        <v>4040.62</v>
      </c>
      <c r="D4975" s="9">
        <v>43</v>
      </c>
      <c r="E4975" s="12" t="s">
        <v>133</v>
      </c>
      <c r="F4975" s="9"/>
      <c r="G4975" s="9"/>
      <c r="H4975" s="13"/>
      <c r="I4975" s="9" t="s">
        <v>16</v>
      </c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</row>
    <row r="4976" spans="1:27" ht="12.75">
      <c r="A4976" s="10">
        <v>45831</v>
      </c>
      <c r="B4976" s="9" t="s">
        <v>14</v>
      </c>
      <c r="C4976" s="11">
        <v>2222.1</v>
      </c>
      <c r="D4976" s="9">
        <v>25</v>
      </c>
      <c r="E4976" s="12" t="s">
        <v>67</v>
      </c>
      <c r="F4976" s="9"/>
      <c r="G4976" s="9"/>
      <c r="H4976" s="13"/>
      <c r="I4976" s="9" t="s">
        <v>16</v>
      </c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</row>
    <row r="4977" spans="1:27" ht="12.75">
      <c r="A4977" s="10">
        <v>45831</v>
      </c>
      <c r="B4977" s="9" t="s">
        <v>19</v>
      </c>
      <c r="C4977" s="11">
        <v>2617.96</v>
      </c>
      <c r="D4977" s="9">
        <v>29</v>
      </c>
      <c r="E4977" s="12" t="s">
        <v>70</v>
      </c>
      <c r="F4977" s="9"/>
      <c r="G4977" s="9"/>
      <c r="H4977" s="13"/>
      <c r="I4977" s="9" t="s">
        <v>16</v>
      </c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</row>
    <row r="4978" spans="1:27" ht="12.75">
      <c r="A4978" s="10">
        <v>45832</v>
      </c>
      <c r="B4978" s="9" t="s">
        <v>21</v>
      </c>
      <c r="C4978" s="11">
        <v>6114.56</v>
      </c>
      <c r="D4978" s="9">
        <v>67</v>
      </c>
      <c r="E4978" s="12" t="s">
        <v>47</v>
      </c>
      <c r="F4978" s="9"/>
      <c r="G4978" s="9"/>
      <c r="H4978" s="13"/>
      <c r="I4978" s="9" t="s">
        <v>11</v>
      </c>
      <c r="J4978" s="10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</row>
    <row r="4979" spans="1:27" ht="12.75">
      <c r="A4979" s="10">
        <v>45832</v>
      </c>
      <c r="B4979" s="9" t="s">
        <v>9</v>
      </c>
      <c r="C4979" s="11">
        <v>3893.49</v>
      </c>
      <c r="D4979" s="9">
        <v>45</v>
      </c>
      <c r="E4979" s="12" t="s">
        <v>104</v>
      </c>
      <c r="F4979" s="9"/>
      <c r="G4979" s="9"/>
      <c r="H4979" s="13"/>
      <c r="I4979" s="9" t="s">
        <v>11</v>
      </c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</row>
    <row r="4980" spans="1:27" ht="12.75">
      <c r="A4980" s="10">
        <v>45832</v>
      </c>
      <c r="B4980" s="9" t="s">
        <v>12</v>
      </c>
      <c r="C4980" s="11"/>
      <c r="D4980" s="9"/>
      <c r="E4980" s="12"/>
      <c r="F4980" s="9"/>
      <c r="G4980" s="9"/>
      <c r="H4980" s="13"/>
      <c r="I4980" s="9" t="s">
        <v>11</v>
      </c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</row>
    <row r="4981" spans="1:27" ht="12.75">
      <c r="A4981" s="10">
        <v>45832</v>
      </c>
      <c r="B4981" s="9" t="s">
        <v>43</v>
      </c>
      <c r="C4981" s="11">
        <v>3180.1</v>
      </c>
      <c r="D4981" s="9">
        <v>32</v>
      </c>
      <c r="E4981" s="12" t="s">
        <v>140</v>
      </c>
      <c r="F4981" s="9"/>
      <c r="G4981" s="9"/>
      <c r="H4981" s="13"/>
      <c r="I4981" s="9" t="s">
        <v>11</v>
      </c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</row>
    <row r="4982" spans="1:27" ht="12.75">
      <c r="A4982" s="10">
        <v>45832</v>
      </c>
      <c r="B4982" s="9" t="s">
        <v>45</v>
      </c>
      <c r="C4982" s="11"/>
      <c r="D4982" s="9"/>
      <c r="E4982" s="12"/>
      <c r="F4982" s="9"/>
      <c r="G4982" s="9"/>
      <c r="H4982" s="13"/>
      <c r="I4982" s="9" t="s">
        <v>11</v>
      </c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</row>
    <row r="4983" spans="1:27" ht="12.75">
      <c r="A4983" s="10">
        <v>45832</v>
      </c>
      <c r="B4983" s="9" t="s">
        <v>1465</v>
      </c>
      <c r="C4983" s="11"/>
      <c r="D4983" s="9"/>
      <c r="E4983" s="12"/>
      <c r="F4983" s="10"/>
      <c r="G4983" s="48"/>
      <c r="H4983" s="13"/>
      <c r="I4983" s="9" t="s">
        <v>11</v>
      </c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</row>
    <row r="4984" spans="1:27" ht="12.75">
      <c r="A4984" s="10">
        <v>45832</v>
      </c>
      <c r="B4984" s="9" t="s">
        <v>289</v>
      </c>
      <c r="C4984" s="11">
        <v>4240.1000000000004</v>
      </c>
      <c r="D4984" s="9">
        <v>35</v>
      </c>
      <c r="E4984" s="12" t="s">
        <v>350</v>
      </c>
      <c r="F4984" s="9"/>
      <c r="G4984" s="9"/>
      <c r="H4984" s="13"/>
      <c r="I4984" s="9" t="s">
        <v>11</v>
      </c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</row>
    <row r="4985" spans="1:27" ht="12.75">
      <c r="A4985" s="10">
        <v>45832</v>
      </c>
      <c r="B4985" s="9" t="s">
        <v>286</v>
      </c>
      <c r="C4985" s="11">
        <v>2811.11</v>
      </c>
      <c r="D4985" s="9">
        <v>31</v>
      </c>
      <c r="E4985" s="12" t="s">
        <v>87</v>
      </c>
      <c r="F4985" s="9"/>
      <c r="G4985" s="9"/>
      <c r="H4985" s="13"/>
      <c r="I4985" s="9" t="s">
        <v>11</v>
      </c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</row>
    <row r="4986" spans="1:27" ht="12.75">
      <c r="A4986" s="10">
        <v>45832</v>
      </c>
      <c r="B4986" s="9" t="s">
        <v>1467</v>
      </c>
      <c r="C4986" s="11"/>
      <c r="D4986" s="9"/>
      <c r="E4986" s="12"/>
      <c r="F4986" s="9"/>
      <c r="G4986" s="9"/>
      <c r="H4986" s="13"/>
      <c r="I4986" s="9" t="s">
        <v>11</v>
      </c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</row>
    <row r="4987" spans="1:27" ht="12.75">
      <c r="A4987" s="10">
        <v>45832</v>
      </c>
      <c r="B4987" s="9" t="s">
        <v>17</v>
      </c>
      <c r="C4987" s="11">
        <v>7607.42</v>
      </c>
      <c r="D4987" s="9">
        <v>73</v>
      </c>
      <c r="E4987" s="12" t="s">
        <v>178</v>
      </c>
      <c r="F4987" s="9"/>
      <c r="G4987" s="9"/>
      <c r="H4987" s="13"/>
      <c r="I4987" s="9" t="s">
        <v>16</v>
      </c>
      <c r="J4987" s="38"/>
      <c r="K4987" s="38"/>
      <c r="L4987" s="38"/>
      <c r="M4987" s="38"/>
      <c r="N4987" s="38"/>
      <c r="O4987" s="38"/>
      <c r="P4987" s="38"/>
      <c r="Q4987" s="38"/>
      <c r="R4987" s="38"/>
      <c r="S4987" s="38"/>
      <c r="T4987" s="38"/>
      <c r="U4987" s="38"/>
      <c r="V4987" s="38"/>
      <c r="W4987" s="38"/>
      <c r="X4987" s="38"/>
      <c r="Y4987" s="38"/>
      <c r="Z4987" s="38"/>
      <c r="AA4987" s="38"/>
    </row>
    <row r="4988" spans="1:27" ht="12.75">
      <c r="A4988" s="10">
        <v>45832</v>
      </c>
      <c r="B4988" s="9" t="s">
        <v>14</v>
      </c>
      <c r="C4988" s="11">
        <v>3653.3</v>
      </c>
      <c r="D4988" s="9">
        <v>39</v>
      </c>
      <c r="E4988" s="12" t="s">
        <v>92</v>
      </c>
      <c r="F4988" s="9"/>
      <c r="G4988" s="9"/>
      <c r="H4988" s="13"/>
      <c r="I4988" s="9" t="s">
        <v>16</v>
      </c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</row>
    <row r="4989" spans="1:27" ht="12.75">
      <c r="A4989" s="10">
        <v>45832</v>
      </c>
      <c r="B4989" s="9" t="s">
        <v>19</v>
      </c>
      <c r="C4989" s="11">
        <v>3462.56</v>
      </c>
      <c r="D4989" s="9">
        <v>43</v>
      </c>
      <c r="E4989" s="12" t="s">
        <v>181</v>
      </c>
      <c r="F4989" s="9"/>
      <c r="G4989" s="9"/>
      <c r="H4989" s="13"/>
      <c r="I4989" s="9" t="s">
        <v>16</v>
      </c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</row>
    <row r="4990" spans="1:27" ht="12.75">
      <c r="A4990" s="10">
        <v>45833</v>
      </c>
      <c r="B4990" s="9" t="s">
        <v>21</v>
      </c>
      <c r="C4990" s="11">
        <v>5313.16</v>
      </c>
      <c r="D4990" s="9">
        <v>60</v>
      </c>
      <c r="E4990" s="12" t="s">
        <v>135</v>
      </c>
      <c r="F4990" s="9"/>
      <c r="G4990" s="9"/>
      <c r="H4990" s="13"/>
      <c r="I4990" s="9" t="s">
        <v>11</v>
      </c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</row>
    <row r="4991" spans="1:27" ht="12.75">
      <c r="A4991" s="10">
        <v>45833</v>
      </c>
      <c r="B4991" s="9" t="s">
        <v>9</v>
      </c>
      <c r="C4991" s="11">
        <v>4350.09</v>
      </c>
      <c r="D4991" s="9">
        <v>43</v>
      </c>
      <c r="E4991" s="12" t="s">
        <v>330</v>
      </c>
      <c r="F4991" s="9"/>
      <c r="G4991" s="9"/>
      <c r="H4991" s="13"/>
      <c r="I4991" s="9" t="s">
        <v>11</v>
      </c>
      <c r="J4991" s="10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</row>
    <row r="4992" spans="1:27" ht="12.75">
      <c r="A4992" s="10">
        <v>45833</v>
      </c>
      <c r="B4992" s="9" t="s">
        <v>12</v>
      </c>
      <c r="C4992" s="11"/>
      <c r="D4992" s="9"/>
      <c r="E4992" s="12"/>
      <c r="F4992" s="9"/>
      <c r="G4992" s="9"/>
      <c r="H4992" s="13"/>
      <c r="I4992" s="9" t="s">
        <v>11</v>
      </c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</row>
    <row r="4993" spans="1:27" ht="12.75">
      <c r="A4993" s="10">
        <v>45833</v>
      </c>
      <c r="B4993" s="9" t="s">
        <v>43</v>
      </c>
      <c r="C4993" s="11">
        <v>2426.5</v>
      </c>
      <c r="D4993" s="9">
        <v>26</v>
      </c>
      <c r="E4993" s="12" t="s">
        <v>60</v>
      </c>
      <c r="F4993" s="9"/>
      <c r="G4993" s="9"/>
      <c r="H4993" s="13"/>
      <c r="I4993" s="9" t="s">
        <v>11</v>
      </c>
      <c r="J4993" s="10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</row>
    <row r="4994" spans="1:27" ht="12.75">
      <c r="A4994" s="10">
        <v>45833</v>
      </c>
      <c r="B4994" s="9" t="s">
        <v>45</v>
      </c>
      <c r="C4994" s="11"/>
      <c r="D4994" s="9"/>
      <c r="E4994" s="12"/>
      <c r="F4994" s="9"/>
      <c r="G4994" s="9"/>
      <c r="H4994" s="13"/>
      <c r="I4994" s="9" t="s">
        <v>11</v>
      </c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</row>
    <row r="4995" spans="1:27" ht="12.75">
      <c r="A4995" s="10">
        <v>45833</v>
      </c>
      <c r="B4995" s="9" t="s">
        <v>1465</v>
      </c>
      <c r="C4995" s="11"/>
      <c r="D4995" s="9"/>
      <c r="E4995" s="12"/>
      <c r="F4995" s="10"/>
      <c r="G4995" s="48"/>
      <c r="H4995" s="13"/>
      <c r="I4995" s="9" t="s">
        <v>11</v>
      </c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</row>
    <row r="4996" spans="1:27" ht="12.75">
      <c r="A4996" s="10">
        <v>45833</v>
      </c>
      <c r="B4996" s="9" t="s">
        <v>289</v>
      </c>
      <c r="C4996" s="11">
        <v>3591.37</v>
      </c>
      <c r="D4996" s="9">
        <v>32</v>
      </c>
      <c r="E4996" s="12" t="s">
        <v>104</v>
      </c>
      <c r="F4996" s="9"/>
      <c r="G4996" s="9"/>
      <c r="H4996" s="13"/>
      <c r="I4996" s="9" t="s">
        <v>11</v>
      </c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</row>
    <row r="4997" spans="1:27" ht="12.75">
      <c r="A4997" s="10">
        <v>45833</v>
      </c>
      <c r="B4997" s="9" t="s">
        <v>286</v>
      </c>
      <c r="C4997" s="11">
        <v>2580.1999999999998</v>
      </c>
      <c r="D4997" s="9">
        <v>25</v>
      </c>
      <c r="E4997" s="12" t="s">
        <v>254</v>
      </c>
      <c r="F4997" s="9"/>
      <c r="G4997" s="9"/>
      <c r="H4997" s="13"/>
      <c r="I4997" s="9" t="s">
        <v>11</v>
      </c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</row>
    <row r="4998" spans="1:27" ht="12.75">
      <c r="A4998" s="10">
        <v>45833</v>
      </c>
      <c r="B4998" s="9" t="s">
        <v>1467</v>
      </c>
      <c r="C4998" s="11"/>
      <c r="D4998" s="9"/>
      <c r="E4998" s="12"/>
      <c r="F4998" s="9"/>
      <c r="G4998" s="9"/>
      <c r="H4998" s="13"/>
      <c r="I4998" s="9" t="s">
        <v>11</v>
      </c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</row>
    <row r="4999" spans="1:27" ht="12.75">
      <c r="A4999" s="10">
        <v>45833</v>
      </c>
      <c r="B4999" s="9" t="s">
        <v>17</v>
      </c>
      <c r="C4999" s="11">
        <v>5825.01</v>
      </c>
      <c r="D4999" s="9">
        <v>56</v>
      </c>
      <c r="E4999" s="12" t="s">
        <v>86</v>
      </c>
      <c r="F4999" s="9"/>
      <c r="G4999" s="9"/>
      <c r="H4999" s="13"/>
      <c r="I4999" s="9" t="s">
        <v>16</v>
      </c>
      <c r="J4999" s="38"/>
      <c r="K4999" s="38"/>
      <c r="L4999" s="38"/>
      <c r="M4999" s="38"/>
      <c r="N4999" s="38"/>
      <c r="O4999" s="38"/>
      <c r="P4999" s="38"/>
      <c r="Q4999" s="38"/>
      <c r="R4999" s="38"/>
      <c r="S4999" s="38"/>
      <c r="T4999" s="38"/>
      <c r="U4999" s="38"/>
      <c r="V4999" s="38"/>
      <c r="W4999" s="38"/>
      <c r="X4999" s="38"/>
      <c r="Y4999" s="38"/>
      <c r="Z4999" s="38"/>
      <c r="AA4999" s="38"/>
    </row>
    <row r="5000" spans="1:27" ht="12.75">
      <c r="A5000" s="10">
        <v>45833</v>
      </c>
      <c r="B5000" s="9" t="s">
        <v>14</v>
      </c>
      <c r="C5000" s="11">
        <v>2861.14</v>
      </c>
      <c r="D5000" s="9">
        <v>35</v>
      </c>
      <c r="E5000" s="12" t="s">
        <v>58</v>
      </c>
      <c r="F5000" s="9"/>
      <c r="G5000" s="9"/>
      <c r="H5000" s="13"/>
      <c r="I5000" s="9" t="s">
        <v>16</v>
      </c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</row>
    <row r="5001" spans="1:27" ht="12.75">
      <c r="A5001" s="10">
        <v>45833</v>
      </c>
      <c r="B5001" s="9" t="s">
        <v>19</v>
      </c>
      <c r="C5001" s="11">
        <v>3596.38</v>
      </c>
      <c r="D5001" s="9">
        <v>39</v>
      </c>
      <c r="E5001" s="12" t="s">
        <v>145</v>
      </c>
      <c r="F5001" s="9"/>
      <c r="G5001" s="9"/>
      <c r="H5001" s="13"/>
      <c r="I5001" s="9" t="s">
        <v>16</v>
      </c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</row>
    <row r="5002" spans="1:27" ht="12.75">
      <c r="A5002" s="10">
        <v>45834</v>
      </c>
      <c r="B5002" s="9" t="s">
        <v>21</v>
      </c>
      <c r="C5002" s="11">
        <v>6076.33</v>
      </c>
      <c r="D5002" s="9">
        <v>64</v>
      </c>
      <c r="E5002" s="12" t="s">
        <v>55</v>
      </c>
      <c r="F5002" s="9"/>
      <c r="G5002" s="9"/>
      <c r="H5002" s="13"/>
      <c r="I5002" s="9" t="s">
        <v>11</v>
      </c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</row>
    <row r="5003" spans="1:27" ht="12.75">
      <c r="A5003" s="10">
        <v>45834</v>
      </c>
      <c r="B5003" s="9" t="s">
        <v>9</v>
      </c>
      <c r="C5003" s="11">
        <v>4368</v>
      </c>
      <c r="D5003" s="9">
        <v>45</v>
      </c>
      <c r="E5003" s="12" t="s">
        <v>224</v>
      </c>
      <c r="F5003" s="9"/>
      <c r="G5003" s="9"/>
      <c r="H5003" s="13"/>
      <c r="I5003" s="9" t="s">
        <v>11</v>
      </c>
      <c r="J5003" s="10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</row>
    <row r="5004" spans="1:27" ht="12.75">
      <c r="A5004" s="10">
        <v>45834</v>
      </c>
      <c r="B5004" s="9" t="s">
        <v>12</v>
      </c>
      <c r="C5004" s="11"/>
      <c r="D5004" s="9"/>
      <c r="E5004" s="12"/>
      <c r="F5004" s="9"/>
      <c r="G5004" s="9"/>
      <c r="H5004" s="13"/>
      <c r="I5004" s="9" t="s">
        <v>11</v>
      </c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</row>
    <row r="5005" spans="1:27" ht="12.75">
      <c r="A5005" s="10">
        <v>45834</v>
      </c>
      <c r="B5005" s="9" t="s">
        <v>43</v>
      </c>
      <c r="C5005" s="11">
        <v>3223.98</v>
      </c>
      <c r="D5005" s="9">
        <v>36</v>
      </c>
      <c r="E5005" s="12" t="s">
        <v>174</v>
      </c>
      <c r="F5005" s="9"/>
      <c r="G5005" s="9"/>
      <c r="H5005" s="13"/>
      <c r="I5005" s="9" t="s">
        <v>11</v>
      </c>
      <c r="J5005" s="10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</row>
    <row r="5006" spans="1:27" ht="12.75">
      <c r="A5006" s="10">
        <v>45834</v>
      </c>
      <c r="B5006" s="9" t="s">
        <v>45</v>
      </c>
      <c r="C5006" s="11"/>
      <c r="D5006" s="9"/>
      <c r="E5006" s="12"/>
      <c r="F5006" s="9"/>
      <c r="G5006" s="9"/>
      <c r="H5006" s="13"/>
      <c r="I5006" s="9" t="s">
        <v>11</v>
      </c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</row>
    <row r="5007" spans="1:27" ht="12.75">
      <c r="A5007" s="10">
        <v>45834</v>
      </c>
      <c r="B5007" s="9" t="s">
        <v>1465</v>
      </c>
      <c r="C5007" s="11"/>
      <c r="D5007" s="9"/>
      <c r="E5007" s="12"/>
      <c r="F5007" s="10"/>
      <c r="G5007" s="48"/>
      <c r="H5007" s="13"/>
      <c r="I5007" s="9" t="s">
        <v>11</v>
      </c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</row>
    <row r="5008" spans="1:27" ht="12.75">
      <c r="A5008" s="10">
        <v>45834</v>
      </c>
      <c r="B5008" s="9" t="s">
        <v>289</v>
      </c>
      <c r="C5008" s="11">
        <v>3790.41</v>
      </c>
      <c r="D5008" s="9">
        <v>39</v>
      </c>
      <c r="E5008" s="12" t="s">
        <v>200</v>
      </c>
      <c r="F5008" s="9"/>
      <c r="G5008" s="9"/>
      <c r="H5008" s="13"/>
      <c r="I5008" s="9" t="s">
        <v>11</v>
      </c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</row>
    <row r="5009" spans="1:27" ht="12.75">
      <c r="A5009" s="10">
        <v>45834</v>
      </c>
      <c r="B5009" s="9" t="s">
        <v>286</v>
      </c>
      <c r="C5009" s="11">
        <v>1837.41</v>
      </c>
      <c r="D5009" s="9">
        <v>24</v>
      </c>
      <c r="E5009" s="12" t="s">
        <v>344</v>
      </c>
      <c r="F5009" s="9"/>
      <c r="G5009" s="9"/>
      <c r="H5009" s="13"/>
      <c r="I5009" s="9" t="s">
        <v>11</v>
      </c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</row>
    <row r="5010" spans="1:27" ht="12.75">
      <c r="A5010" s="10">
        <v>45834</v>
      </c>
      <c r="B5010" s="9" t="s">
        <v>1467</v>
      </c>
      <c r="C5010" s="11"/>
      <c r="D5010" s="9"/>
      <c r="E5010" s="12"/>
      <c r="F5010" s="9"/>
      <c r="G5010" s="9"/>
      <c r="H5010" s="13"/>
      <c r="I5010" s="9" t="s">
        <v>11</v>
      </c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</row>
    <row r="5011" spans="1:27" ht="12.75">
      <c r="A5011" s="10">
        <v>45834</v>
      </c>
      <c r="B5011" s="9" t="s">
        <v>17</v>
      </c>
      <c r="C5011" s="11">
        <v>4878.01</v>
      </c>
      <c r="D5011" s="9">
        <v>51</v>
      </c>
      <c r="E5011" s="12" t="s">
        <v>53</v>
      </c>
      <c r="F5011" s="9"/>
      <c r="G5011" s="9"/>
      <c r="H5011" s="13"/>
      <c r="I5011" s="9" t="s">
        <v>16</v>
      </c>
      <c r="J5011" s="38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</row>
    <row r="5012" spans="1:27" ht="12.75">
      <c r="A5012" s="10">
        <v>45834</v>
      </c>
      <c r="B5012" s="9" t="s">
        <v>14</v>
      </c>
      <c r="C5012" s="11">
        <v>4006.46</v>
      </c>
      <c r="D5012" s="9">
        <v>43</v>
      </c>
      <c r="E5012" s="12" t="s">
        <v>187</v>
      </c>
      <c r="F5012" s="9"/>
      <c r="G5012" s="9"/>
      <c r="H5012" s="13"/>
      <c r="I5012" s="9" t="s">
        <v>16</v>
      </c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</row>
    <row r="5013" spans="1:27" ht="12.75">
      <c r="A5013" s="10">
        <v>45834</v>
      </c>
      <c r="B5013" s="9" t="s">
        <v>19</v>
      </c>
      <c r="C5013" s="11">
        <v>1756.69</v>
      </c>
      <c r="D5013" s="9">
        <v>25</v>
      </c>
      <c r="E5013" s="12" t="s">
        <v>42</v>
      </c>
      <c r="F5013" s="9"/>
      <c r="G5013" s="9"/>
      <c r="H5013" s="13"/>
      <c r="I5013" s="9" t="s">
        <v>16</v>
      </c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</row>
    <row r="5014" spans="1:27" ht="12.75">
      <c r="A5014" s="10">
        <v>45835</v>
      </c>
      <c r="B5014" s="9" t="s">
        <v>21</v>
      </c>
      <c r="C5014" s="11">
        <v>12626.81</v>
      </c>
      <c r="D5014" s="9">
        <v>129</v>
      </c>
      <c r="E5014" s="12" t="s">
        <v>214</v>
      </c>
      <c r="F5014" s="9"/>
      <c r="G5014" s="9"/>
      <c r="H5014" s="13"/>
      <c r="I5014" s="9" t="s">
        <v>11</v>
      </c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</row>
    <row r="5015" spans="1:27" ht="12.75">
      <c r="A5015" s="10">
        <v>45835</v>
      </c>
      <c r="B5015" s="9" t="s">
        <v>9</v>
      </c>
      <c r="C5015" s="11">
        <v>9531.91</v>
      </c>
      <c r="D5015" s="9">
        <v>88</v>
      </c>
      <c r="E5015" s="12" t="s">
        <v>361</v>
      </c>
      <c r="F5015" s="9"/>
      <c r="G5015" s="9"/>
      <c r="H5015" s="13"/>
      <c r="I5015" s="9" t="s">
        <v>11</v>
      </c>
      <c r="J5015" s="10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</row>
    <row r="5016" spans="1:27" ht="12.75">
      <c r="A5016" s="10">
        <v>45835</v>
      </c>
      <c r="B5016" s="9" t="s">
        <v>12</v>
      </c>
      <c r="C5016" s="11"/>
      <c r="D5016" s="9"/>
      <c r="E5016" s="12"/>
      <c r="F5016" s="9"/>
      <c r="G5016" s="9"/>
      <c r="H5016" s="13"/>
      <c r="I5016" s="9" t="s">
        <v>11</v>
      </c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</row>
    <row r="5017" spans="1:27" ht="12.75">
      <c r="A5017" s="10">
        <v>45835</v>
      </c>
      <c r="B5017" s="9" t="s">
        <v>43</v>
      </c>
      <c r="C5017" s="11">
        <v>9952.84</v>
      </c>
      <c r="D5017" s="9">
        <v>98</v>
      </c>
      <c r="E5017" s="12" t="s">
        <v>129</v>
      </c>
      <c r="F5017" s="9"/>
      <c r="G5017" s="9"/>
      <c r="H5017" s="13"/>
      <c r="I5017" s="9" t="s">
        <v>11</v>
      </c>
      <c r="J5017" s="10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</row>
    <row r="5018" spans="1:27" ht="12.75">
      <c r="A5018" s="10">
        <v>45835</v>
      </c>
      <c r="B5018" s="9" t="s">
        <v>45</v>
      </c>
      <c r="C5018" s="11"/>
      <c r="D5018" s="9"/>
      <c r="E5018" s="12"/>
      <c r="F5018" s="9"/>
      <c r="G5018" s="9"/>
      <c r="H5018" s="13"/>
      <c r="I5018" s="9" t="s">
        <v>11</v>
      </c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</row>
    <row r="5019" spans="1:27" ht="12.75">
      <c r="A5019" s="10">
        <v>45835</v>
      </c>
      <c r="B5019" s="9" t="s">
        <v>1465</v>
      </c>
      <c r="C5019" s="11"/>
      <c r="D5019" s="9"/>
      <c r="E5019" s="12"/>
      <c r="F5019" s="10"/>
      <c r="G5019" s="48"/>
      <c r="H5019" s="13"/>
      <c r="I5019" s="9" t="s">
        <v>11</v>
      </c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</row>
    <row r="5020" spans="1:27" ht="12.75">
      <c r="A5020" s="10">
        <v>45835</v>
      </c>
      <c r="B5020" s="9" t="s">
        <v>289</v>
      </c>
      <c r="C5020" s="11">
        <v>7300.04</v>
      </c>
      <c r="D5020" s="9">
        <v>77</v>
      </c>
      <c r="E5020" s="12" t="s">
        <v>229</v>
      </c>
      <c r="F5020" s="9"/>
      <c r="G5020" s="9"/>
      <c r="H5020" s="13"/>
      <c r="I5020" s="9" t="s">
        <v>11</v>
      </c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</row>
    <row r="5021" spans="1:27" ht="12.75">
      <c r="A5021" s="10">
        <v>45835</v>
      </c>
      <c r="B5021" s="9" t="s">
        <v>286</v>
      </c>
      <c r="C5021" s="11">
        <v>6174.11</v>
      </c>
      <c r="D5021" s="9">
        <v>72</v>
      </c>
      <c r="E5021" s="12" t="s">
        <v>36</v>
      </c>
      <c r="F5021" s="9"/>
      <c r="G5021" s="9"/>
      <c r="H5021" s="13"/>
      <c r="I5021" s="9" t="s">
        <v>11</v>
      </c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</row>
    <row r="5022" spans="1:27" ht="12.75">
      <c r="A5022" s="10">
        <v>45835</v>
      </c>
      <c r="B5022" s="9" t="s">
        <v>1467</v>
      </c>
      <c r="C5022" s="11"/>
      <c r="D5022" s="9"/>
      <c r="E5022" s="12"/>
      <c r="F5022" s="9"/>
      <c r="G5022" s="9"/>
      <c r="H5022" s="13"/>
      <c r="I5022" s="9" t="s">
        <v>11</v>
      </c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</row>
    <row r="5023" spans="1:27" ht="12.75">
      <c r="A5023" s="10">
        <v>45835</v>
      </c>
      <c r="B5023" s="9" t="s">
        <v>17</v>
      </c>
      <c r="C5023" s="11">
        <v>9496.6</v>
      </c>
      <c r="D5023" s="9">
        <v>95</v>
      </c>
      <c r="E5023" s="12" t="s">
        <v>130</v>
      </c>
      <c r="F5023" s="9"/>
      <c r="G5023" s="9"/>
      <c r="H5023" s="13"/>
      <c r="I5023" s="9" t="s">
        <v>16</v>
      </c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</row>
    <row r="5024" spans="1:27" ht="12.75">
      <c r="A5024" s="10">
        <v>45835</v>
      </c>
      <c r="B5024" s="9" t="s">
        <v>14</v>
      </c>
      <c r="C5024" s="11">
        <v>6267.36</v>
      </c>
      <c r="D5024" s="9">
        <v>69</v>
      </c>
      <c r="E5024" s="12" t="s">
        <v>344</v>
      </c>
      <c r="F5024" s="9"/>
      <c r="G5024" s="9"/>
      <c r="H5024" s="13"/>
      <c r="I5024" s="9" t="s">
        <v>16</v>
      </c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</row>
    <row r="5025" spans="1:27" ht="12.75">
      <c r="A5025" s="10">
        <v>45835</v>
      </c>
      <c r="B5025" s="9" t="s">
        <v>19</v>
      </c>
      <c r="C5025" s="11">
        <v>6505.06</v>
      </c>
      <c r="D5025" s="9">
        <v>68</v>
      </c>
      <c r="E5025" s="12" t="s">
        <v>23</v>
      </c>
      <c r="F5025" s="9"/>
      <c r="G5025" s="9"/>
      <c r="H5025" s="13"/>
      <c r="I5025" s="9" t="s">
        <v>16</v>
      </c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</row>
    <row r="5026" spans="1:27" ht="12.75">
      <c r="A5026" s="10">
        <v>45836</v>
      </c>
      <c r="B5026" s="9" t="s">
        <v>21</v>
      </c>
      <c r="C5026" s="11">
        <v>11322.03</v>
      </c>
      <c r="D5026" s="9">
        <v>126</v>
      </c>
      <c r="E5026" s="12" t="s">
        <v>221</v>
      </c>
      <c r="F5026" s="9"/>
      <c r="G5026" s="9"/>
      <c r="H5026" s="13"/>
      <c r="I5026" s="9" t="s">
        <v>11</v>
      </c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</row>
    <row r="5027" spans="1:27" ht="12.75">
      <c r="A5027" s="10">
        <v>45836</v>
      </c>
      <c r="B5027" s="9" t="s">
        <v>9</v>
      </c>
      <c r="C5027" s="11">
        <v>9243.5300000000007</v>
      </c>
      <c r="D5027" s="9">
        <v>82</v>
      </c>
      <c r="E5027" s="12" t="s">
        <v>347</v>
      </c>
      <c r="F5027" s="9"/>
      <c r="G5027" s="9"/>
      <c r="H5027" s="13"/>
      <c r="I5027" s="9" t="s">
        <v>11</v>
      </c>
      <c r="J5027" s="10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</row>
    <row r="5028" spans="1:27" ht="12.75">
      <c r="A5028" s="10">
        <v>45836</v>
      </c>
      <c r="B5028" s="9" t="s">
        <v>12</v>
      </c>
      <c r="C5028" s="11"/>
      <c r="D5028" s="9"/>
      <c r="E5028" s="12"/>
      <c r="F5028" s="9"/>
      <c r="G5028" s="9"/>
      <c r="H5028" s="13"/>
      <c r="I5028" s="9" t="s">
        <v>11</v>
      </c>
      <c r="J5028" s="10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</row>
    <row r="5029" spans="1:27" ht="12.75">
      <c r="A5029" s="10">
        <v>45836</v>
      </c>
      <c r="B5029" s="9" t="s">
        <v>43</v>
      </c>
      <c r="C5029" s="11">
        <v>8718.8700000000008</v>
      </c>
      <c r="D5029" s="9">
        <v>90</v>
      </c>
      <c r="E5029" s="12" t="s">
        <v>41</v>
      </c>
      <c r="F5029" s="9"/>
      <c r="G5029" s="9"/>
      <c r="H5029" s="13"/>
      <c r="I5029" s="9" t="s">
        <v>11</v>
      </c>
      <c r="J5029" s="10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</row>
    <row r="5030" spans="1:27" ht="12.75">
      <c r="A5030" s="10">
        <v>45836</v>
      </c>
      <c r="B5030" s="9" t="s">
        <v>45</v>
      </c>
      <c r="C5030" s="11"/>
      <c r="D5030" s="9"/>
      <c r="E5030" s="12"/>
      <c r="F5030" s="9"/>
      <c r="G5030" s="9"/>
      <c r="H5030" s="13"/>
      <c r="I5030" s="9" t="s">
        <v>11</v>
      </c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</row>
    <row r="5031" spans="1:27" ht="12.75">
      <c r="A5031" s="10">
        <v>45836</v>
      </c>
      <c r="B5031" s="9" t="s">
        <v>1465</v>
      </c>
      <c r="C5031" s="11"/>
      <c r="D5031" s="9"/>
      <c r="E5031" s="12"/>
      <c r="F5031" s="10"/>
      <c r="G5031" s="48"/>
      <c r="H5031" s="13"/>
      <c r="I5031" s="9" t="s">
        <v>11</v>
      </c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</row>
    <row r="5032" spans="1:27" ht="12.75">
      <c r="A5032" s="10">
        <v>45836</v>
      </c>
      <c r="B5032" s="9" t="s">
        <v>289</v>
      </c>
      <c r="C5032" s="11">
        <v>7348.09</v>
      </c>
      <c r="D5032" s="9">
        <v>70</v>
      </c>
      <c r="E5032" s="12" t="s">
        <v>69</v>
      </c>
      <c r="F5032" s="9"/>
      <c r="G5032" s="9"/>
      <c r="H5032" s="13"/>
      <c r="I5032" s="9" t="s">
        <v>11</v>
      </c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</row>
    <row r="5033" spans="1:27" ht="12.75">
      <c r="A5033" s="10">
        <v>45836</v>
      </c>
      <c r="B5033" s="9" t="s">
        <v>286</v>
      </c>
      <c r="C5033" s="11">
        <v>4702.67</v>
      </c>
      <c r="D5033" s="9">
        <v>52</v>
      </c>
      <c r="E5033" s="12" t="s">
        <v>84</v>
      </c>
      <c r="F5033" s="9"/>
      <c r="G5033" s="9"/>
      <c r="H5033" s="13"/>
      <c r="I5033" s="9" t="s">
        <v>11</v>
      </c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</row>
    <row r="5034" spans="1:27" ht="12.75">
      <c r="A5034" s="10">
        <v>45836</v>
      </c>
      <c r="B5034" s="9" t="s">
        <v>1467</v>
      </c>
      <c r="C5034" s="11"/>
      <c r="D5034" s="9"/>
      <c r="E5034" s="12"/>
      <c r="F5034" s="9"/>
      <c r="G5034" s="9"/>
      <c r="H5034" s="13"/>
      <c r="I5034" s="9" t="s">
        <v>11</v>
      </c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</row>
    <row r="5035" spans="1:27" ht="12.75">
      <c r="A5035" s="10">
        <v>45836</v>
      </c>
      <c r="B5035" s="9" t="s">
        <v>17</v>
      </c>
      <c r="C5035" s="11">
        <v>4840.29</v>
      </c>
      <c r="D5035" s="9">
        <v>54</v>
      </c>
      <c r="E5035" s="12" t="s">
        <v>81</v>
      </c>
      <c r="F5035" s="9"/>
      <c r="G5035" s="9"/>
      <c r="H5035" s="13"/>
      <c r="I5035" s="9" t="s">
        <v>16</v>
      </c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</row>
    <row r="5036" spans="1:27" ht="12.75">
      <c r="A5036" s="10">
        <v>45836</v>
      </c>
      <c r="B5036" s="9" t="s">
        <v>14</v>
      </c>
      <c r="C5036" s="11">
        <v>8092.14</v>
      </c>
      <c r="D5036" s="9">
        <v>98</v>
      </c>
      <c r="E5036" s="12" t="s">
        <v>184</v>
      </c>
      <c r="F5036" s="9"/>
      <c r="G5036" s="9"/>
      <c r="H5036" s="13"/>
      <c r="I5036" s="9" t="s">
        <v>16</v>
      </c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</row>
    <row r="5037" spans="1:27" ht="12.75">
      <c r="A5037" s="10">
        <v>45836</v>
      </c>
      <c r="B5037" s="9" t="s">
        <v>19</v>
      </c>
      <c r="C5037" s="11">
        <v>7512.87</v>
      </c>
      <c r="D5037" s="9">
        <v>81</v>
      </c>
      <c r="E5037" s="12" t="s">
        <v>268</v>
      </c>
      <c r="F5037" s="9"/>
      <c r="G5037" s="9"/>
      <c r="H5037" s="13"/>
      <c r="I5037" s="9" t="s">
        <v>16</v>
      </c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</row>
    <row r="5038" spans="1:27" ht="12.75">
      <c r="A5038" s="10">
        <v>45837</v>
      </c>
      <c r="B5038" s="9" t="s">
        <v>21</v>
      </c>
      <c r="C5038" s="11">
        <v>9425.84</v>
      </c>
      <c r="D5038" s="9">
        <v>102</v>
      </c>
      <c r="E5038" s="12" t="s">
        <v>302</v>
      </c>
      <c r="F5038" s="9"/>
      <c r="G5038" s="9"/>
      <c r="H5038" s="13"/>
      <c r="I5038" s="9" t="s">
        <v>11</v>
      </c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</row>
    <row r="5039" spans="1:27" ht="12.75">
      <c r="A5039" s="10">
        <v>45837</v>
      </c>
      <c r="B5039" s="9" t="s">
        <v>9</v>
      </c>
      <c r="C5039" s="11">
        <v>4987.58</v>
      </c>
      <c r="D5039" s="9">
        <v>52</v>
      </c>
      <c r="E5039" s="12" t="s">
        <v>161</v>
      </c>
      <c r="F5039" s="9"/>
      <c r="G5039" s="9"/>
      <c r="H5039" s="13"/>
      <c r="I5039" s="9" t="s">
        <v>11</v>
      </c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</row>
    <row r="5040" spans="1:27" ht="12.75">
      <c r="A5040" s="10">
        <v>45837</v>
      </c>
      <c r="B5040" s="9" t="s">
        <v>12</v>
      </c>
      <c r="C5040" s="11"/>
      <c r="D5040" s="9"/>
      <c r="E5040" s="12"/>
      <c r="F5040" s="9"/>
      <c r="G5040" s="9"/>
      <c r="H5040" s="13"/>
      <c r="I5040" s="9" t="s">
        <v>11</v>
      </c>
      <c r="J5040" s="10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</row>
    <row r="5041" spans="1:27" ht="12.75">
      <c r="A5041" s="10">
        <v>45837</v>
      </c>
      <c r="B5041" s="9" t="s">
        <v>43</v>
      </c>
      <c r="C5041" s="11">
        <v>6943.61</v>
      </c>
      <c r="D5041" s="9">
        <v>72</v>
      </c>
      <c r="E5041" s="12" t="s">
        <v>330</v>
      </c>
      <c r="F5041" s="9"/>
      <c r="G5041" s="9"/>
      <c r="H5041" s="13"/>
      <c r="I5041" s="9" t="s">
        <v>11</v>
      </c>
      <c r="J5041" s="10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</row>
    <row r="5042" spans="1:27" ht="12.75">
      <c r="A5042" s="10">
        <v>45837</v>
      </c>
      <c r="B5042" s="9" t="s">
        <v>45</v>
      </c>
      <c r="C5042" s="11"/>
      <c r="D5042" s="9"/>
      <c r="E5042" s="12"/>
      <c r="F5042" s="9"/>
      <c r="G5042" s="9"/>
      <c r="H5042" s="13"/>
      <c r="I5042" s="9" t="s">
        <v>11</v>
      </c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</row>
    <row r="5043" spans="1:27" ht="12.75">
      <c r="A5043" s="10">
        <v>45837</v>
      </c>
      <c r="B5043" s="9" t="s">
        <v>1465</v>
      </c>
      <c r="C5043" s="11"/>
      <c r="D5043" s="9"/>
      <c r="E5043" s="12"/>
      <c r="F5043" s="10"/>
      <c r="G5043" s="48"/>
      <c r="H5043" s="13"/>
      <c r="I5043" s="9" t="s">
        <v>11</v>
      </c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</row>
    <row r="5044" spans="1:27" ht="12.75">
      <c r="A5044" s="10">
        <v>45837</v>
      </c>
      <c r="B5044" s="9" t="s">
        <v>289</v>
      </c>
      <c r="C5044" s="11">
        <v>5437.14</v>
      </c>
      <c r="D5044" s="9">
        <v>63</v>
      </c>
      <c r="E5044" s="12" t="s">
        <v>246</v>
      </c>
      <c r="F5044" s="9"/>
      <c r="G5044" s="9"/>
      <c r="H5044" s="13"/>
      <c r="I5044" s="9" t="s">
        <v>11</v>
      </c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</row>
    <row r="5045" spans="1:27" ht="12.75">
      <c r="A5045" s="10">
        <v>45837</v>
      </c>
      <c r="B5045" s="9" t="s">
        <v>286</v>
      </c>
      <c r="C5045" s="11">
        <v>6013.93</v>
      </c>
      <c r="D5045" s="9">
        <v>60</v>
      </c>
      <c r="E5045" s="12" t="s">
        <v>75</v>
      </c>
      <c r="F5045" s="9"/>
      <c r="G5045" s="9"/>
      <c r="H5045" s="13"/>
      <c r="I5045" s="9" t="s">
        <v>11</v>
      </c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</row>
    <row r="5046" spans="1:27" ht="12.75">
      <c r="A5046" s="10">
        <v>45837</v>
      </c>
      <c r="B5046" s="9" t="s">
        <v>1467</v>
      </c>
      <c r="C5046" s="11"/>
      <c r="D5046" s="9"/>
      <c r="E5046" s="12"/>
      <c r="F5046" s="9"/>
      <c r="G5046" s="9"/>
      <c r="H5046" s="13"/>
      <c r="I5046" s="9" t="s">
        <v>11</v>
      </c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</row>
    <row r="5047" spans="1:27" ht="12.75">
      <c r="A5047" s="10">
        <v>45837</v>
      </c>
      <c r="B5047" s="9" t="s">
        <v>17</v>
      </c>
      <c r="C5047" s="11">
        <v>6204.08</v>
      </c>
      <c r="D5047" s="9">
        <v>65</v>
      </c>
      <c r="E5047" s="12" t="s">
        <v>207</v>
      </c>
      <c r="F5047" s="9"/>
      <c r="G5047" s="9"/>
      <c r="H5047" s="13"/>
      <c r="I5047" s="9" t="s">
        <v>16</v>
      </c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</row>
    <row r="5048" spans="1:27" ht="12.75">
      <c r="A5048" s="10">
        <v>45837</v>
      </c>
      <c r="B5048" s="9" t="s">
        <v>14</v>
      </c>
      <c r="C5048" s="11">
        <v>8878.6299999999992</v>
      </c>
      <c r="D5048" s="9">
        <v>91</v>
      </c>
      <c r="E5048" s="12" t="s">
        <v>210</v>
      </c>
      <c r="F5048" s="9"/>
      <c r="G5048" s="9"/>
      <c r="H5048" s="13"/>
      <c r="I5048" s="9" t="s">
        <v>16</v>
      </c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</row>
    <row r="5049" spans="1:27" ht="12.75">
      <c r="A5049" s="10">
        <v>45837</v>
      </c>
      <c r="B5049" s="9" t="s">
        <v>19</v>
      </c>
      <c r="C5049" s="11">
        <v>7278.32</v>
      </c>
      <c r="D5049" s="9">
        <v>83</v>
      </c>
      <c r="E5049" s="12" t="s">
        <v>69</v>
      </c>
      <c r="F5049" s="9"/>
      <c r="G5049" s="9"/>
      <c r="H5049" s="13"/>
      <c r="I5049" s="9" t="s">
        <v>16</v>
      </c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</row>
    <row r="5050" spans="1:27" ht="12.75">
      <c r="A5050" s="10">
        <v>45838</v>
      </c>
      <c r="B5050" s="9" t="s">
        <v>21</v>
      </c>
      <c r="C5050" s="11">
        <v>3988.11</v>
      </c>
      <c r="D5050" s="9">
        <v>47</v>
      </c>
      <c r="E5050" s="12" t="s">
        <v>118</v>
      </c>
      <c r="F5050" s="9"/>
      <c r="G5050" s="9"/>
      <c r="H5050" s="13"/>
      <c r="I5050" s="9" t="s">
        <v>11</v>
      </c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</row>
    <row r="5051" spans="1:27" ht="12.75">
      <c r="A5051" s="10">
        <v>45838</v>
      </c>
      <c r="B5051" s="9" t="s">
        <v>9</v>
      </c>
      <c r="C5051" s="11">
        <v>3422.78</v>
      </c>
      <c r="D5051" s="9">
        <v>35</v>
      </c>
      <c r="E5051" s="12" t="s">
        <v>359</v>
      </c>
      <c r="F5051" s="9"/>
      <c r="G5051" s="9"/>
      <c r="H5051" s="13"/>
      <c r="I5051" s="9" t="s">
        <v>11</v>
      </c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</row>
    <row r="5052" spans="1:27" ht="12.75">
      <c r="A5052" s="10">
        <v>45838</v>
      </c>
      <c r="B5052" s="9" t="s">
        <v>12</v>
      </c>
      <c r="C5052" s="11"/>
      <c r="D5052" s="9"/>
      <c r="E5052" s="12"/>
      <c r="F5052" s="9"/>
      <c r="G5052" s="9"/>
      <c r="H5052" s="13"/>
      <c r="I5052" s="9" t="s">
        <v>11</v>
      </c>
      <c r="J5052" s="10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</row>
    <row r="5053" spans="1:27" ht="12.75">
      <c r="A5053" s="10">
        <v>45838</v>
      </c>
      <c r="B5053" s="9" t="s">
        <v>43</v>
      </c>
      <c r="C5053" s="11">
        <v>3697.03</v>
      </c>
      <c r="D5053" s="9">
        <v>46</v>
      </c>
      <c r="E5053" s="12" t="s">
        <v>79</v>
      </c>
      <c r="F5053" s="9"/>
      <c r="G5053" s="9"/>
      <c r="H5053" s="13"/>
      <c r="I5053" s="9" t="s">
        <v>11</v>
      </c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</row>
    <row r="5054" spans="1:27" ht="12.75">
      <c r="A5054" s="10">
        <v>45838</v>
      </c>
      <c r="B5054" s="9" t="s">
        <v>45</v>
      </c>
      <c r="C5054" s="11"/>
      <c r="D5054" s="9"/>
      <c r="E5054" s="12"/>
      <c r="F5054" s="9"/>
      <c r="G5054" s="9"/>
      <c r="H5054" s="13"/>
      <c r="I5054" s="9" t="s">
        <v>11</v>
      </c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</row>
    <row r="5055" spans="1:27" ht="12.75">
      <c r="A5055" s="10">
        <v>45838</v>
      </c>
      <c r="B5055" s="9" t="s">
        <v>1465</v>
      </c>
      <c r="C5055" s="11"/>
      <c r="D5055" s="9"/>
      <c r="E5055" s="12"/>
      <c r="F5055" s="10"/>
      <c r="G5055" s="48"/>
      <c r="H5055" s="13"/>
      <c r="I5055" s="9" t="s">
        <v>11</v>
      </c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</row>
    <row r="5056" spans="1:27" ht="12.75">
      <c r="A5056" s="10">
        <v>45838</v>
      </c>
      <c r="B5056" s="9" t="s">
        <v>289</v>
      </c>
      <c r="C5056" s="11">
        <v>4805.71</v>
      </c>
      <c r="D5056" s="9">
        <v>44</v>
      </c>
      <c r="E5056" s="12" t="s">
        <v>262</v>
      </c>
      <c r="F5056" s="9"/>
      <c r="G5056" s="9"/>
      <c r="H5056" s="13"/>
      <c r="I5056" s="9" t="s">
        <v>11</v>
      </c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</row>
    <row r="5057" spans="1:27" ht="12.75">
      <c r="A5057" s="10">
        <v>45838</v>
      </c>
      <c r="B5057" s="9" t="s">
        <v>286</v>
      </c>
      <c r="C5057" s="11">
        <v>2375.46</v>
      </c>
      <c r="D5057" s="9">
        <v>26</v>
      </c>
      <c r="E5057" s="12" t="s">
        <v>46</v>
      </c>
      <c r="F5057" s="9"/>
      <c r="G5057" s="9"/>
      <c r="H5057" s="13"/>
      <c r="I5057" s="9" t="s">
        <v>11</v>
      </c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</row>
    <row r="5058" spans="1:27" ht="12.75">
      <c r="A5058" s="10">
        <v>45838</v>
      </c>
      <c r="B5058" s="9" t="s">
        <v>1467</v>
      </c>
      <c r="C5058" s="11"/>
      <c r="D5058" s="9"/>
      <c r="E5058" s="12"/>
      <c r="F5058" s="9"/>
      <c r="G5058" s="9"/>
      <c r="H5058" s="13"/>
      <c r="I5058" s="9" t="s">
        <v>11</v>
      </c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</row>
    <row r="5059" spans="1:27" ht="12.75">
      <c r="A5059" s="10">
        <v>45838</v>
      </c>
      <c r="B5059" s="9" t="s">
        <v>17</v>
      </c>
      <c r="C5059" s="11">
        <v>4130.99</v>
      </c>
      <c r="D5059" s="9">
        <v>42</v>
      </c>
      <c r="E5059" s="12" t="s">
        <v>49</v>
      </c>
      <c r="F5059" s="9"/>
      <c r="G5059" s="9"/>
      <c r="H5059" s="13"/>
      <c r="I5059" s="9" t="s">
        <v>16</v>
      </c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</row>
    <row r="5060" spans="1:27" ht="12.75">
      <c r="A5060" s="10">
        <v>45838</v>
      </c>
      <c r="B5060" s="9" t="s">
        <v>14</v>
      </c>
      <c r="C5060" s="11">
        <v>3748.64</v>
      </c>
      <c r="D5060" s="9">
        <v>39</v>
      </c>
      <c r="E5060" s="12" t="s">
        <v>173</v>
      </c>
      <c r="F5060" s="9"/>
      <c r="G5060" s="9"/>
      <c r="H5060" s="13"/>
      <c r="I5060" s="9" t="s">
        <v>16</v>
      </c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</row>
    <row r="5061" spans="1:27" ht="12.75">
      <c r="A5061" s="10">
        <v>45838</v>
      </c>
      <c r="B5061" s="9" t="s">
        <v>19</v>
      </c>
      <c r="C5061" s="11">
        <v>3382.56</v>
      </c>
      <c r="D5061" s="9">
        <v>34</v>
      </c>
      <c r="E5061" s="12" t="s">
        <v>180</v>
      </c>
      <c r="F5061" s="9"/>
      <c r="G5061" s="9"/>
      <c r="H5061" s="13"/>
      <c r="I5061" s="9" t="s">
        <v>16</v>
      </c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</row>
    <row r="5062" spans="1:27" ht="12.75">
      <c r="A5062" s="10">
        <v>45839</v>
      </c>
      <c r="B5062" s="9" t="s">
        <v>21</v>
      </c>
      <c r="C5062" s="11">
        <v>6809.94</v>
      </c>
      <c r="D5062" s="9">
        <v>74</v>
      </c>
      <c r="E5062" s="12" t="s">
        <v>203</v>
      </c>
      <c r="F5062" s="9"/>
      <c r="G5062" s="9"/>
      <c r="H5062" s="13"/>
      <c r="I5062" s="9" t="s">
        <v>11</v>
      </c>
      <c r="J5062" s="10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</row>
    <row r="5063" spans="1:27" ht="12.75">
      <c r="A5063" s="10">
        <v>45839</v>
      </c>
      <c r="B5063" s="9" t="s">
        <v>9</v>
      </c>
      <c r="C5063" s="11">
        <v>4496.6400000000003</v>
      </c>
      <c r="D5063" s="9">
        <v>47</v>
      </c>
      <c r="E5063" s="12" t="s">
        <v>112</v>
      </c>
      <c r="F5063" s="9"/>
      <c r="G5063" s="9"/>
      <c r="H5063" s="13"/>
      <c r="I5063" s="9" t="s">
        <v>11</v>
      </c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</row>
    <row r="5064" spans="1:27" ht="12.75">
      <c r="A5064" s="10">
        <v>45839</v>
      </c>
      <c r="B5064" s="9" t="s">
        <v>12</v>
      </c>
      <c r="C5064" s="11"/>
      <c r="D5064" s="9"/>
      <c r="E5064" s="12"/>
      <c r="F5064" s="9"/>
      <c r="G5064" s="9"/>
      <c r="H5064" s="13"/>
      <c r="I5064" s="9" t="s">
        <v>11</v>
      </c>
      <c r="J5064" s="10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</row>
    <row r="5065" spans="1:27" ht="12.75">
      <c r="A5065" s="10">
        <v>45839</v>
      </c>
      <c r="B5065" s="9" t="s">
        <v>43</v>
      </c>
      <c r="C5065" s="11">
        <v>5266.55</v>
      </c>
      <c r="D5065" s="9">
        <v>50</v>
      </c>
      <c r="E5065" s="12" t="s">
        <v>206</v>
      </c>
      <c r="F5065" s="9"/>
      <c r="G5065" s="9"/>
      <c r="H5065" s="13"/>
      <c r="I5065" s="9" t="s">
        <v>11</v>
      </c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</row>
    <row r="5066" spans="1:27" ht="12.75">
      <c r="A5066" s="10">
        <v>45839</v>
      </c>
      <c r="B5066" s="9" t="s">
        <v>45</v>
      </c>
      <c r="C5066" s="11"/>
      <c r="D5066" s="9"/>
      <c r="E5066" s="12"/>
      <c r="F5066" s="9"/>
      <c r="G5066" s="9"/>
      <c r="H5066" s="13"/>
      <c r="I5066" s="9" t="s">
        <v>11</v>
      </c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</row>
    <row r="5067" spans="1:27" ht="12.75">
      <c r="A5067" s="10">
        <v>45839</v>
      </c>
      <c r="B5067" s="9" t="s">
        <v>1465</v>
      </c>
      <c r="C5067" s="11"/>
      <c r="D5067" s="9"/>
      <c r="E5067" s="12"/>
      <c r="F5067" s="10"/>
      <c r="G5067" s="48"/>
      <c r="H5067" s="13"/>
      <c r="I5067" s="9" t="s">
        <v>11</v>
      </c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</row>
    <row r="5068" spans="1:27" ht="12.75">
      <c r="A5068" s="10">
        <v>45839</v>
      </c>
      <c r="B5068" s="9" t="s">
        <v>289</v>
      </c>
      <c r="C5068" s="11">
        <v>4308.78</v>
      </c>
      <c r="D5068" s="9">
        <v>41</v>
      </c>
      <c r="E5068" s="12" t="s">
        <v>107</v>
      </c>
      <c r="F5068" s="9"/>
      <c r="G5068" s="9"/>
      <c r="H5068" s="13"/>
      <c r="I5068" s="9" t="s">
        <v>11</v>
      </c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</row>
    <row r="5069" spans="1:27" ht="12.75">
      <c r="A5069" s="10">
        <v>45839</v>
      </c>
      <c r="B5069" s="9" t="s">
        <v>286</v>
      </c>
      <c r="C5069" s="11">
        <v>3556.51</v>
      </c>
      <c r="D5069" s="9">
        <v>36</v>
      </c>
      <c r="E5069" s="12" t="s">
        <v>133</v>
      </c>
      <c r="F5069" s="9"/>
      <c r="G5069" s="9"/>
      <c r="H5069" s="13"/>
      <c r="I5069" s="9" t="s">
        <v>11</v>
      </c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</row>
    <row r="5070" spans="1:27" ht="12.75">
      <c r="A5070" s="10">
        <v>45839</v>
      </c>
      <c r="B5070" s="9" t="s">
        <v>1467</v>
      </c>
      <c r="C5070" s="11"/>
      <c r="D5070" s="9"/>
      <c r="E5070" s="12"/>
      <c r="F5070" s="9"/>
      <c r="G5070" s="9"/>
      <c r="H5070" s="13"/>
      <c r="I5070" s="9" t="s">
        <v>11</v>
      </c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</row>
    <row r="5071" spans="1:27" ht="12.75">
      <c r="A5071" s="10">
        <v>45839</v>
      </c>
      <c r="B5071" s="9" t="s">
        <v>17</v>
      </c>
      <c r="C5071" s="11">
        <v>2813.5</v>
      </c>
      <c r="D5071" s="9">
        <v>34</v>
      </c>
      <c r="E5071" s="12" t="s">
        <v>53</v>
      </c>
      <c r="F5071" s="9"/>
      <c r="G5071" s="9"/>
      <c r="H5071" s="13"/>
      <c r="I5071" s="9" t="s">
        <v>16</v>
      </c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</row>
    <row r="5072" spans="1:27" ht="12.75">
      <c r="A5072" s="10">
        <v>45839</v>
      </c>
      <c r="B5072" s="9" t="s">
        <v>14</v>
      </c>
      <c r="C5072" s="11">
        <v>4599.8999999999996</v>
      </c>
      <c r="D5072" s="9">
        <v>53</v>
      </c>
      <c r="E5072" s="12" t="s">
        <v>108</v>
      </c>
      <c r="F5072" s="9"/>
      <c r="G5072" s="9"/>
      <c r="H5072" s="13"/>
      <c r="I5072" s="9" t="s">
        <v>16</v>
      </c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</row>
    <row r="5073" spans="1:27" ht="12.75">
      <c r="A5073" s="10">
        <v>45839</v>
      </c>
      <c r="B5073" s="9" t="s">
        <v>19</v>
      </c>
      <c r="C5073" s="11">
        <v>4770.22</v>
      </c>
      <c r="D5073" s="9">
        <v>46</v>
      </c>
      <c r="E5073" s="12" t="s">
        <v>48</v>
      </c>
      <c r="F5073" s="9"/>
      <c r="G5073" s="9"/>
      <c r="H5073" s="13"/>
      <c r="I5073" s="9" t="s">
        <v>16</v>
      </c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</row>
    <row r="5074" spans="1:27" ht="12.75">
      <c r="A5074" s="10">
        <v>45840</v>
      </c>
      <c r="B5074" s="9" t="s">
        <v>21</v>
      </c>
      <c r="C5074" s="11">
        <v>7910.25</v>
      </c>
      <c r="D5074" s="9">
        <v>74</v>
      </c>
      <c r="E5074" s="12" t="s">
        <v>55</v>
      </c>
      <c r="F5074" s="9"/>
      <c r="G5074" s="9"/>
      <c r="H5074" s="13"/>
      <c r="I5074" s="9" t="s">
        <v>11</v>
      </c>
      <c r="J5074" s="10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</row>
    <row r="5075" spans="1:27" ht="12.75">
      <c r="A5075" s="10">
        <v>45840</v>
      </c>
      <c r="B5075" s="9" t="s">
        <v>9</v>
      </c>
      <c r="C5075" s="11">
        <v>3992.34</v>
      </c>
      <c r="D5075" s="9">
        <v>41</v>
      </c>
      <c r="E5075" s="12" t="s">
        <v>218</v>
      </c>
      <c r="F5075" s="9"/>
      <c r="G5075" s="9"/>
      <c r="H5075" s="13"/>
      <c r="I5075" s="9" t="s">
        <v>11</v>
      </c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</row>
    <row r="5076" spans="1:27" ht="12.75">
      <c r="A5076" s="10">
        <v>45840</v>
      </c>
      <c r="B5076" s="9" t="s">
        <v>12</v>
      </c>
      <c r="C5076" s="11"/>
      <c r="D5076" s="9"/>
      <c r="E5076" s="12"/>
      <c r="F5076" s="9"/>
      <c r="G5076" s="9"/>
      <c r="H5076" s="13"/>
      <c r="I5076" s="9" t="s">
        <v>11</v>
      </c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</row>
    <row r="5077" spans="1:27" ht="12.75">
      <c r="A5077" s="10">
        <v>45840</v>
      </c>
      <c r="B5077" s="9" t="s">
        <v>43</v>
      </c>
      <c r="C5077" s="11">
        <v>4088.08</v>
      </c>
      <c r="D5077" s="9">
        <v>49</v>
      </c>
      <c r="E5077" s="12" t="s">
        <v>128</v>
      </c>
      <c r="F5077" s="9"/>
      <c r="G5077" s="9"/>
      <c r="H5077" s="13"/>
      <c r="I5077" s="9" t="s">
        <v>11</v>
      </c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</row>
    <row r="5078" spans="1:27" ht="12.75">
      <c r="A5078" s="10">
        <v>45840</v>
      </c>
      <c r="B5078" s="9" t="s">
        <v>45</v>
      </c>
      <c r="C5078" s="11"/>
      <c r="D5078" s="9"/>
      <c r="E5078" s="12"/>
      <c r="F5078" s="9"/>
      <c r="G5078" s="9"/>
      <c r="H5078" s="13"/>
      <c r="I5078" s="9" t="s">
        <v>11</v>
      </c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</row>
    <row r="5079" spans="1:27" ht="12.75">
      <c r="A5079" s="10">
        <v>45840</v>
      </c>
      <c r="B5079" s="9" t="s">
        <v>1465</v>
      </c>
      <c r="C5079" s="11"/>
      <c r="D5079" s="9"/>
      <c r="E5079" s="12"/>
      <c r="F5079" s="10"/>
      <c r="G5079" s="48"/>
      <c r="H5079" s="13"/>
      <c r="I5079" s="9" t="s">
        <v>11</v>
      </c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</row>
    <row r="5080" spans="1:27" ht="12.75">
      <c r="A5080" s="10">
        <v>45840</v>
      </c>
      <c r="B5080" s="9" t="s">
        <v>289</v>
      </c>
      <c r="C5080" s="11">
        <v>5405.64</v>
      </c>
      <c r="D5080" s="9">
        <v>42</v>
      </c>
      <c r="E5080" s="12" t="s">
        <v>187</v>
      </c>
      <c r="F5080" s="9"/>
      <c r="G5080" s="9"/>
      <c r="H5080" s="13"/>
      <c r="I5080" s="9" t="s">
        <v>11</v>
      </c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</row>
    <row r="5081" spans="1:27" ht="12.75">
      <c r="A5081" s="10">
        <v>45840</v>
      </c>
      <c r="B5081" s="9" t="s">
        <v>286</v>
      </c>
      <c r="C5081" s="11">
        <v>3507.31</v>
      </c>
      <c r="D5081" s="9">
        <v>33</v>
      </c>
      <c r="E5081" s="12" t="s">
        <v>180</v>
      </c>
      <c r="F5081" s="9"/>
      <c r="G5081" s="9"/>
      <c r="H5081" s="13"/>
      <c r="I5081" s="9" t="s">
        <v>11</v>
      </c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</row>
    <row r="5082" spans="1:27" ht="12.75">
      <c r="A5082" s="10">
        <v>45840</v>
      </c>
      <c r="B5082" s="9" t="s">
        <v>1467</v>
      </c>
      <c r="C5082" s="11"/>
      <c r="D5082" s="9"/>
      <c r="E5082" s="12"/>
      <c r="F5082" s="9"/>
      <c r="G5082" s="9"/>
      <c r="H5082" s="13"/>
      <c r="I5082" s="9" t="s">
        <v>11</v>
      </c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</row>
    <row r="5083" spans="1:27" ht="12.75">
      <c r="A5083" s="10">
        <v>45840</v>
      </c>
      <c r="B5083" s="9" t="s">
        <v>17</v>
      </c>
      <c r="C5083" s="11">
        <v>3105.17</v>
      </c>
      <c r="D5083" s="9">
        <v>37</v>
      </c>
      <c r="E5083" s="12" t="s">
        <v>181</v>
      </c>
      <c r="F5083" s="9"/>
      <c r="G5083" s="9"/>
      <c r="H5083" s="13"/>
      <c r="I5083" s="9" t="s">
        <v>16</v>
      </c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</row>
    <row r="5084" spans="1:27" ht="12.75">
      <c r="A5084" s="10">
        <v>45840</v>
      </c>
      <c r="B5084" s="9" t="s">
        <v>14</v>
      </c>
      <c r="C5084" s="11">
        <v>3556.6</v>
      </c>
      <c r="D5084" s="9">
        <v>42</v>
      </c>
      <c r="E5084" s="12" t="s">
        <v>46</v>
      </c>
      <c r="F5084" s="9"/>
      <c r="G5084" s="9"/>
      <c r="H5084" s="13"/>
      <c r="I5084" s="9" t="s">
        <v>16</v>
      </c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</row>
    <row r="5085" spans="1:27" ht="12.75">
      <c r="A5085" s="10">
        <v>45840</v>
      </c>
      <c r="B5085" s="9" t="s">
        <v>19</v>
      </c>
      <c r="C5085" s="11">
        <v>3636.98</v>
      </c>
      <c r="D5085" s="9">
        <v>42</v>
      </c>
      <c r="E5085" s="12" t="s">
        <v>194</v>
      </c>
      <c r="F5085" s="9"/>
      <c r="G5085" s="9"/>
      <c r="H5085" s="13"/>
      <c r="I5085" s="9" t="s">
        <v>16</v>
      </c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</row>
    <row r="5086" spans="1:27" ht="12.75">
      <c r="A5086" s="10">
        <v>45841</v>
      </c>
      <c r="B5086" s="9" t="s">
        <v>21</v>
      </c>
      <c r="C5086" s="11">
        <v>8766.76</v>
      </c>
      <c r="D5086" s="9">
        <v>91</v>
      </c>
      <c r="E5086" s="12" t="s">
        <v>357</v>
      </c>
      <c r="F5086" s="9"/>
      <c r="G5086" s="9"/>
      <c r="H5086" s="13"/>
      <c r="I5086" s="9" t="s">
        <v>11</v>
      </c>
      <c r="J5086" s="10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</row>
    <row r="5087" spans="1:27" ht="12.75">
      <c r="A5087" s="10">
        <v>45841</v>
      </c>
      <c r="B5087" s="9" t="s">
        <v>9</v>
      </c>
      <c r="C5087" s="11">
        <v>4922.3999999999996</v>
      </c>
      <c r="D5087" s="9">
        <v>47</v>
      </c>
      <c r="E5087" s="12" t="s">
        <v>54</v>
      </c>
      <c r="F5087" s="9"/>
      <c r="G5087" s="9"/>
      <c r="H5087" s="13"/>
      <c r="I5087" s="9" t="s">
        <v>11</v>
      </c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</row>
    <row r="5088" spans="1:27" ht="12.75">
      <c r="A5088" s="10">
        <v>45841</v>
      </c>
      <c r="B5088" s="9" t="s">
        <v>12</v>
      </c>
      <c r="C5088" s="11"/>
      <c r="D5088" s="9"/>
      <c r="E5088" s="12"/>
      <c r="F5088" s="9"/>
      <c r="G5088" s="9"/>
      <c r="H5088" s="13"/>
      <c r="I5088" s="9" t="s">
        <v>11</v>
      </c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</row>
    <row r="5089" spans="1:27" ht="12.75">
      <c r="A5089" s="10">
        <v>45841</v>
      </c>
      <c r="B5089" s="9" t="s">
        <v>43</v>
      </c>
      <c r="C5089" s="11">
        <v>3910.38</v>
      </c>
      <c r="D5089" s="9">
        <v>46</v>
      </c>
      <c r="E5089" s="12" t="s">
        <v>57</v>
      </c>
      <c r="F5089" s="9"/>
      <c r="G5089" s="9"/>
      <c r="H5089" s="13"/>
      <c r="I5089" s="9" t="s">
        <v>11</v>
      </c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</row>
    <row r="5090" spans="1:27" ht="12.75">
      <c r="A5090" s="10">
        <v>45841</v>
      </c>
      <c r="B5090" s="9" t="s">
        <v>45</v>
      </c>
      <c r="C5090" s="11"/>
      <c r="D5090" s="9"/>
      <c r="E5090" s="12"/>
      <c r="F5090" s="9"/>
      <c r="G5090" s="9"/>
      <c r="H5090" s="13"/>
      <c r="I5090" s="9" t="s">
        <v>11</v>
      </c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</row>
    <row r="5091" spans="1:27" ht="12.75">
      <c r="A5091" s="10">
        <v>45841</v>
      </c>
      <c r="B5091" s="9" t="s">
        <v>1465</v>
      </c>
      <c r="C5091" s="11"/>
      <c r="D5091" s="9"/>
      <c r="E5091" s="12"/>
      <c r="F5091" s="10"/>
      <c r="G5091" s="48"/>
      <c r="H5091" s="13"/>
      <c r="I5091" s="9" t="s">
        <v>11</v>
      </c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</row>
    <row r="5092" spans="1:27" ht="12.75">
      <c r="A5092" s="10">
        <v>45841</v>
      </c>
      <c r="B5092" s="9" t="s">
        <v>289</v>
      </c>
      <c r="C5092" s="11">
        <v>6073.28</v>
      </c>
      <c r="D5092" s="9">
        <v>52</v>
      </c>
      <c r="E5092" s="12" t="s">
        <v>138</v>
      </c>
      <c r="F5092" s="9"/>
      <c r="G5092" s="9"/>
      <c r="H5092" s="13"/>
      <c r="I5092" s="9" t="s">
        <v>11</v>
      </c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</row>
    <row r="5093" spans="1:27" ht="12.75">
      <c r="A5093" s="10">
        <v>45841</v>
      </c>
      <c r="B5093" s="9" t="s">
        <v>286</v>
      </c>
      <c r="C5093" s="11">
        <v>2938.92</v>
      </c>
      <c r="D5093" s="9">
        <v>34</v>
      </c>
      <c r="E5093" s="12" t="s">
        <v>37</v>
      </c>
      <c r="F5093" s="9"/>
      <c r="G5093" s="9"/>
      <c r="H5093" s="13"/>
      <c r="I5093" s="9" t="s">
        <v>11</v>
      </c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</row>
    <row r="5094" spans="1:27" ht="12.75">
      <c r="A5094" s="10">
        <v>45841</v>
      </c>
      <c r="B5094" s="9" t="s">
        <v>1467</v>
      </c>
      <c r="C5094" s="11"/>
      <c r="D5094" s="9"/>
      <c r="E5094" s="12"/>
      <c r="F5094" s="9"/>
      <c r="G5094" s="9"/>
      <c r="H5094" s="13"/>
      <c r="I5094" s="9" t="s">
        <v>11</v>
      </c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</row>
    <row r="5095" spans="1:27" ht="12.75">
      <c r="A5095" s="10">
        <v>45841</v>
      </c>
      <c r="B5095" s="9" t="s">
        <v>17</v>
      </c>
      <c r="C5095" s="11">
        <v>6819.86</v>
      </c>
      <c r="D5095" s="9">
        <v>68</v>
      </c>
      <c r="E5095" s="12" t="s">
        <v>302</v>
      </c>
      <c r="F5095" s="9"/>
      <c r="G5095" s="9"/>
      <c r="H5095" s="13"/>
      <c r="I5095" s="9" t="s">
        <v>16</v>
      </c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</row>
    <row r="5096" spans="1:27" ht="12.75">
      <c r="A5096" s="10">
        <v>45841</v>
      </c>
      <c r="B5096" s="9" t="s">
        <v>14</v>
      </c>
      <c r="C5096" s="11">
        <v>5559.3</v>
      </c>
      <c r="D5096" s="9">
        <v>62</v>
      </c>
      <c r="E5096" s="12" t="s">
        <v>242</v>
      </c>
      <c r="F5096" s="9"/>
      <c r="G5096" s="9"/>
      <c r="H5096" s="13"/>
      <c r="I5096" s="9" t="s">
        <v>16</v>
      </c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</row>
    <row r="5097" spans="1:27" ht="12.75">
      <c r="A5097" s="10">
        <v>45841</v>
      </c>
      <c r="B5097" s="9" t="s">
        <v>19</v>
      </c>
      <c r="C5097" s="11">
        <v>5286.54</v>
      </c>
      <c r="D5097" s="9">
        <v>60</v>
      </c>
      <c r="E5097" s="12" t="s">
        <v>182</v>
      </c>
      <c r="F5097" s="9"/>
      <c r="G5097" s="9"/>
      <c r="H5097" s="13"/>
      <c r="I5097" s="9" t="s">
        <v>16</v>
      </c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</row>
    <row r="5098" spans="1:27" ht="12.75">
      <c r="A5098" s="10">
        <v>45842</v>
      </c>
      <c r="B5098" s="9" t="s">
        <v>21</v>
      </c>
      <c r="C5098" s="11">
        <v>14171.99</v>
      </c>
      <c r="D5098" s="9">
        <v>145</v>
      </c>
      <c r="E5098" s="12" t="s">
        <v>1474</v>
      </c>
      <c r="F5098" s="9"/>
      <c r="G5098" s="9"/>
      <c r="H5098" s="13"/>
      <c r="I5098" s="9" t="s">
        <v>11</v>
      </c>
      <c r="J5098" s="10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</row>
    <row r="5099" spans="1:27" ht="12.75">
      <c r="A5099" s="10">
        <v>45842</v>
      </c>
      <c r="B5099" s="9" t="s">
        <v>9</v>
      </c>
      <c r="C5099" s="11">
        <v>9809.65</v>
      </c>
      <c r="D5099" s="9">
        <v>93</v>
      </c>
      <c r="E5099" s="12" t="s">
        <v>146</v>
      </c>
      <c r="F5099" s="9"/>
      <c r="G5099" s="9"/>
      <c r="H5099" s="13"/>
      <c r="I5099" s="9" t="s">
        <v>11</v>
      </c>
      <c r="J5099" s="10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</row>
    <row r="5100" spans="1:27" ht="12.75">
      <c r="A5100" s="10">
        <v>45842</v>
      </c>
      <c r="B5100" s="9" t="s">
        <v>12</v>
      </c>
      <c r="C5100" s="11"/>
      <c r="D5100" s="9"/>
      <c r="E5100" s="12"/>
      <c r="F5100" s="9"/>
      <c r="G5100" s="9"/>
      <c r="H5100" s="13"/>
      <c r="I5100" s="9" t="s">
        <v>11</v>
      </c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</row>
    <row r="5101" spans="1:27" ht="12.75">
      <c r="A5101" s="10">
        <v>45842</v>
      </c>
      <c r="B5101" s="9" t="s">
        <v>43</v>
      </c>
      <c r="C5101" s="11">
        <v>10757.95</v>
      </c>
      <c r="D5101" s="9">
        <v>105</v>
      </c>
      <c r="E5101" s="12" t="s">
        <v>53</v>
      </c>
      <c r="F5101" s="9"/>
      <c r="G5101" s="9"/>
      <c r="H5101" s="13"/>
      <c r="I5101" s="9" t="s">
        <v>11</v>
      </c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</row>
    <row r="5102" spans="1:27" ht="12.75">
      <c r="A5102" s="10">
        <v>45842</v>
      </c>
      <c r="B5102" s="9" t="s">
        <v>45</v>
      </c>
      <c r="C5102" s="11"/>
      <c r="D5102" s="9"/>
      <c r="E5102" s="12"/>
      <c r="F5102" s="9"/>
      <c r="G5102" s="9"/>
      <c r="H5102" s="13"/>
      <c r="I5102" s="9" t="s">
        <v>11</v>
      </c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</row>
    <row r="5103" spans="1:27" ht="12.75">
      <c r="A5103" s="10">
        <v>45842</v>
      </c>
      <c r="B5103" s="9" t="s">
        <v>1465</v>
      </c>
      <c r="C5103" s="11"/>
      <c r="D5103" s="9"/>
      <c r="E5103" s="12"/>
      <c r="F5103" s="10"/>
      <c r="G5103" s="48"/>
      <c r="H5103" s="13"/>
      <c r="I5103" s="9" t="s">
        <v>11</v>
      </c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</row>
    <row r="5104" spans="1:27" ht="12.75">
      <c r="A5104" s="10">
        <v>45842</v>
      </c>
      <c r="B5104" s="9" t="s">
        <v>289</v>
      </c>
      <c r="C5104" s="11">
        <v>9238.17</v>
      </c>
      <c r="D5104" s="9">
        <v>97</v>
      </c>
      <c r="E5104" s="12" t="s">
        <v>178</v>
      </c>
      <c r="F5104" s="9"/>
      <c r="G5104" s="9"/>
      <c r="H5104" s="13"/>
      <c r="I5104" s="9" t="s">
        <v>11</v>
      </c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</row>
    <row r="5105" spans="1:27" ht="12.75">
      <c r="A5105" s="10">
        <v>45842</v>
      </c>
      <c r="B5105" s="9" t="s">
        <v>286</v>
      </c>
      <c r="C5105" s="11">
        <v>5499.45</v>
      </c>
      <c r="D5105" s="9">
        <v>53</v>
      </c>
      <c r="E5105" s="12" t="s">
        <v>159</v>
      </c>
      <c r="F5105" s="9"/>
      <c r="G5105" s="9"/>
      <c r="H5105" s="13"/>
      <c r="I5105" s="9" t="s">
        <v>11</v>
      </c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</row>
    <row r="5106" spans="1:27" ht="12.75">
      <c r="A5106" s="10">
        <v>45842</v>
      </c>
      <c r="B5106" s="9" t="s">
        <v>1467</v>
      </c>
      <c r="C5106" s="11"/>
      <c r="D5106" s="9"/>
      <c r="E5106" s="12"/>
      <c r="F5106" s="9"/>
      <c r="G5106" s="9"/>
      <c r="H5106" s="13"/>
      <c r="I5106" s="9" t="s">
        <v>11</v>
      </c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</row>
    <row r="5107" spans="1:27" ht="12.75">
      <c r="A5107" s="10">
        <v>45842</v>
      </c>
      <c r="B5107" s="9" t="s">
        <v>17</v>
      </c>
      <c r="C5107" s="11">
        <v>11923.69</v>
      </c>
      <c r="D5107" s="9">
        <v>132</v>
      </c>
      <c r="E5107" s="12" t="s">
        <v>113</v>
      </c>
      <c r="F5107" s="9"/>
      <c r="G5107" s="9"/>
      <c r="H5107" s="13"/>
      <c r="I5107" s="9" t="s">
        <v>16</v>
      </c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</row>
    <row r="5108" spans="1:27" ht="12.75">
      <c r="A5108" s="10">
        <v>45842</v>
      </c>
      <c r="B5108" s="9" t="s">
        <v>14</v>
      </c>
      <c r="C5108" s="11">
        <v>7610.92</v>
      </c>
      <c r="D5108" s="9">
        <v>85</v>
      </c>
      <c r="E5108" s="12" t="s">
        <v>74</v>
      </c>
      <c r="F5108" s="9"/>
      <c r="G5108" s="9"/>
      <c r="H5108" s="13"/>
      <c r="I5108" s="9" t="s">
        <v>16</v>
      </c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</row>
    <row r="5109" spans="1:27" ht="12.75">
      <c r="A5109" s="10">
        <v>45842</v>
      </c>
      <c r="B5109" s="9" t="s">
        <v>19</v>
      </c>
      <c r="C5109" s="11">
        <v>8695.75</v>
      </c>
      <c r="D5109" s="9">
        <v>88</v>
      </c>
      <c r="E5109" s="12" t="s">
        <v>113</v>
      </c>
      <c r="F5109" s="9"/>
      <c r="G5109" s="9"/>
      <c r="H5109" s="13"/>
      <c r="I5109" s="9" t="s">
        <v>16</v>
      </c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</row>
    <row r="5110" spans="1:27" ht="12.75">
      <c r="A5110" s="10">
        <v>45843</v>
      </c>
      <c r="B5110" s="9" t="s">
        <v>21</v>
      </c>
      <c r="C5110" s="11">
        <v>11225.09</v>
      </c>
      <c r="D5110" s="9">
        <v>108</v>
      </c>
      <c r="E5110" s="12" t="s">
        <v>246</v>
      </c>
      <c r="F5110" s="9"/>
      <c r="G5110" s="9"/>
      <c r="H5110" s="13"/>
      <c r="I5110" s="9" t="s">
        <v>11</v>
      </c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</row>
    <row r="5111" spans="1:27" ht="12.75">
      <c r="A5111" s="10">
        <v>45843</v>
      </c>
      <c r="B5111" s="9" t="s">
        <v>9</v>
      </c>
      <c r="C5111" s="11">
        <v>7251.24</v>
      </c>
      <c r="D5111" s="9">
        <v>68</v>
      </c>
      <c r="E5111" s="12" t="s">
        <v>52</v>
      </c>
      <c r="F5111" s="9"/>
      <c r="G5111" s="9"/>
      <c r="H5111" s="13"/>
      <c r="I5111" s="9" t="s">
        <v>11</v>
      </c>
      <c r="J5111" s="10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</row>
    <row r="5112" spans="1:27" ht="12.75">
      <c r="A5112" s="10">
        <v>45843</v>
      </c>
      <c r="B5112" s="9" t="s">
        <v>12</v>
      </c>
      <c r="C5112" s="11"/>
      <c r="D5112" s="9"/>
      <c r="E5112" s="12"/>
      <c r="F5112" s="9"/>
      <c r="G5112" s="9"/>
      <c r="H5112" s="13"/>
      <c r="I5112" s="9" t="s">
        <v>11</v>
      </c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</row>
    <row r="5113" spans="1:27" ht="12.75">
      <c r="A5113" s="10">
        <v>45843</v>
      </c>
      <c r="B5113" s="9" t="s">
        <v>43</v>
      </c>
      <c r="C5113" s="11">
        <v>9454.52</v>
      </c>
      <c r="D5113" s="9">
        <v>92</v>
      </c>
      <c r="E5113" s="12" t="s">
        <v>27</v>
      </c>
      <c r="F5113" s="9"/>
      <c r="G5113" s="9"/>
      <c r="H5113" s="13"/>
      <c r="I5113" s="9" t="s">
        <v>11</v>
      </c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</row>
    <row r="5114" spans="1:27" ht="12.75">
      <c r="A5114" s="10">
        <v>45843</v>
      </c>
      <c r="B5114" s="9" t="s">
        <v>45</v>
      </c>
      <c r="C5114" s="11"/>
      <c r="D5114" s="9"/>
      <c r="E5114" s="12"/>
      <c r="F5114" s="9"/>
      <c r="G5114" s="9"/>
      <c r="H5114" s="13"/>
      <c r="I5114" s="9" t="s">
        <v>11</v>
      </c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</row>
    <row r="5115" spans="1:27" ht="12.75">
      <c r="A5115" s="10">
        <v>45843</v>
      </c>
      <c r="B5115" s="9" t="s">
        <v>1465</v>
      </c>
      <c r="C5115" s="11"/>
      <c r="D5115" s="9"/>
      <c r="E5115" s="12"/>
      <c r="F5115" s="10"/>
      <c r="G5115" s="48"/>
      <c r="H5115" s="13"/>
      <c r="I5115" s="9" t="s">
        <v>11</v>
      </c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</row>
    <row r="5116" spans="1:27" ht="12.75">
      <c r="A5116" s="10">
        <v>45843</v>
      </c>
      <c r="B5116" s="9" t="s">
        <v>289</v>
      </c>
      <c r="C5116" s="11">
        <v>8461.16</v>
      </c>
      <c r="D5116" s="9">
        <v>88</v>
      </c>
      <c r="E5116" s="12" t="s">
        <v>87</v>
      </c>
      <c r="F5116" s="9"/>
      <c r="G5116" s="9"/>
      <c r="H5116" s="13"/>
      <c r="I5116" s="9" t="s">
        <v>11</v>
      </c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</row>
    <row r="5117" spans="1:27" ht="12.75">
      <c r="A5117" s="10">
        <v>45843</v>
      </c>
      <c r="B5117" s="9" t="s">
        <v>286</v>
      </c>
      <c r="C5117" s="11">
        <v>4775.6499999999996</v>
      </c>
      <c r="D5117" s="9">
        <v>56</v>
      </c>
      <c r="E5117" s="12" t="s">
        <v>29</v>
      </c>
      <c r="F5117" s="9"/>
      <c r="G5117" s="9"/>
      <c r="H5117" s="13"/>
      <c r="I5117" s="9" t="s">
        <v>11</v>
      </c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</row>
    <row r="5118" spans="1:27" ht="12.75">
      <c r="A5118" s="10">
        <v>45843</v>
      </c>
      <c r="B5118" s="9" t="s">
        <v>1467</v>
      </c>
      <c r="C5118" s="11"/>
      <c r="D5118" s="9"/>
      <c r="E5118" s="12"/>
      <c r="F5118" s="9"/>
      <c r="G5118" s="9"/>
      <c r="H5118" s="13"/>
      <c r="I5118" s="9" t="s">
        <v>11</v>
      </c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</row>
    <row r="5119" spans="1:27" ht="12.75">
      <c r="A5119" s="10">
        <v>45843</v>
      </c>
      <c r="B5119" s="9" t="s">
        <v>17</v>
      </c>
      <c r="C5119" s="11">
        <v>10620.18</v>
      </c>
      <c r="D5119" s="9">
        <v>98</v>
      </c>
      <c r="E5119" s="12" t="s">
        <v>198</v>
      </c>
      <c r="F5119" s="9"/>
      <c r="G5119" s="9"/>
      <c r="H5119" s="13"/>
      <c r="I5119" s="9" t="s">
        <v>16</v>
      </c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</row>
    <row r="5120" spans="1:27" ht="12.75">
      <c r="A5120" s="10">
        <v>45843</v>
      </c>
      <c r="B5120" s="9" t="s">
        <v>14</v>
      </c>
      <c r="C5120" s="11">
        <v>7673.58</v>
      </c>
      <c r="D5120" s="9">
        <v>86</v>
      </c>
      <c r="E5120" s="12" t="s">
        <v>56</v>
      </c>
      <c r="F5120" s="9"/>
      <c r="G5120" s="9"/>
      <c r="H5120" s="13"/>
      <c r="I5120" s="9" t="s">
        <v>16</v>
      </c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</row>
    <row r="5121" spans="1:27" ht="12.75">
      <c r="A5121" s="10">
        <v>45843</v>
      </c>
      <c r="B5121" s="9" t="s">
        <v>19</v>
      </c>
      <c r="C5121" s="11">
        <v>6398.61</v>
      </c>
      <c r="D5121" s="9">
        <v>72</v>
      </c>
      <c r="E5121" s="12" t="s">
        <v>204</v>
      </c>
      <c r="F5121" s="9"/>
      <c r="G5121" s="9"/>
      <c r="H5121" s="13"/>
      <c r="I5121" s="9" t="s">
        <v>16</v>
      </c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</row>
    <row r="5122" spans="1:27" ht="12.75">
      <c r="A5122" s="10">
        <v>45844</v>
      </c>
      <c r="B5122" s="9" t="s">
        <v>21</v>
      </c>
      <c r="C5122" s="11">
        <v>10436.620000000001</v>
      </c>
      <c r="D5122" s="9">
        <v>112</v>
      </c>
      <c r="E5122" s="12" t="s">
        <v>253</v>
      </c>
      <c r="F5122" s="9"/>
      <c r="G5122" s="9"/>
      <c r="H5122" s="13"/>
      <c r="I5122" s="9" t="s">
        <v>11</v>
      </c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</row>
    <row r="5123" spans="1:27" ht="12.75">
      <c r="A5123" s="10">
        <v>45844</v>
      </c>
      <c r="B5123" s="9" t="s">
        <v>9</v>
      </c>
      <c r="C5123" s="11">
        <v>6210.15</v>
      </c>
      <c r="D5123" s="9">
        <v>57</v>
      </c>
      <c r="E5123" s="12" t="s">
        <v>144</v>
      </c>
      <c r="F5123" s="9"/>
      <c r="G5123" s="9"/>
      <c r="H5123" s="13"/>
      <c r="I5123" s="9" t="s">
        <v>11</v>
      </c>
      <c r="J5123" s="10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</row>
    <row r="5124" spans="1:27" ht="12.75">
      <c r="A5124" s="10">
        <v>45844</v>
      </c>
      <c r="B5124" s="9" t="s">
        <v>12</v>
      </c>
      <c r="C5124" s="11"/>
      <c r="D5124" s="9"/>
      <c r="E5124" s="12"/>
      <c r="F5124" s="9"/>
      <c r="G5124" s="9"/>
      <c r="H5124" s="13"/>
      <c r="I5124" s="9" t="s">
        <v>11</v>
      </c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</row>
    <row r="5125" spans="1:27" ht="12.75">
      <c r="A5125" s="10">
        <v>45844</v>
      </c>
      <c r="B5125" s="9" t="s">
        <v>43</v>
      </c>
      <c r="C5125" s="11">
        <v>7910.85</v>
      </c>
      <c r="D5125" s="9">
        <v>88</v>
      </c>
      <c r="E5125" s="12" t="s">
        <v>13</v>
      </c>
      <c r="F5125" s="9"/>
      <c r="G5125" s="9"/>
      <c r="H5125" s="13"/>
      <c r="I5125" s="9" t="s">
        <v>11</v>
      </c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</row>
    <row r="5126" spans="1:27" ht="12.75">
      <c r="A5126" s="10">
        <v>45844</v>
      </c>
      <c r="B5126" s="9" t="s">
        <v>45</v>
      </c>
      <c r="C5126" s="11"/>
      <c r="D5126" s="9"/>
      <c r="E5126" s="12"/>
      <c r="F5126" s="9"/>
      <c r="G5126" s="9"/>
      <c r="H5126" s="13"/>
      <c r="I5126" s="9" t="s">
        <v>11</v>
      </c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</row>
    <row r="5127" spans="1:27" ht="12.75">
      <c r="A5127" s="10">
        <v>45844</v>
      </c>
      <c r="B5127" s="9" t="s">
        <v>1465</v>
      </c>
      <c r="C5127" s="11"/>
      <c r="D5127" s="9"/>
      <c r="E5127" s="12"/>
      <c r="F5127" s="10"/>
      <c r="G5127" s="48"/>
      <c r="H5127" s="13"/>
      <c r="I5127" s="9" t="s">
        <v>11</v>
      </c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</row>
    <row r="5128" spans="1:27" ht="12.75">
      <c r="A5128" s="10">
        <v>45844</v>
      </c>
      <c r="B5128" s="9" t="s">
        <v>289</v>
      </c>
      <c r="C5128" s="11">
        <v>8101.51</v>
      </c>
      <c r="D5128" s="9">
        <v>79</v>
      </c>
      <c r="E5128" s="12" t="s">
        <v>1475</v>
      </c>
      <c r="F5128" s="9"/>
      <c r="G5128" s="9"/>
      <c r="H5128" s="13"/>
      <c r="I5128" s="9" t="s">
        <v>11</v>
      </c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</row>
    <row r="5129" spans="1:27" ht="12.75">
      <c r="A5129" s="10">
        <v>45844</v>
      </c>
      <c r="B5129" s="9" t="s">
        <v>286</v>
      </c>
      <c r="C5129" s="11">
        <v>5839.37</v>
      </c>
      <c r="D5129" s="9">
        <v>67</v>
      </c>
      <c r="E5129" s="12" t="s">
        <v>135</v>
      </c>
      <c r="F5129" s="9"/>
      <c r="G5129" s="9"/>
      <c r="H5129" s="13"/>
      <c r="I5129" s="9" t="s">
        <v>11</v>
      </c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</row>
    <row r="5130" spans="1:27" ht="12.75">
      <c r="A5130" s="10">
        <v>45844</v>
      </c>
      <c r="B5130" s="9" t="s">
        <v>1467</v>
      </c>
      <c r="C5130" s="11"/>
      <c r="D5130" s="9"/>
      <c r="E5130" s="12"/>
      <c r="F5130" s="9"/>
      <c r="G5130" s="9"/>
      <c r="H5130" s="13"/>
      <c r="I5130" s="9" t="s">
        <v>11</v>
      </c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</row>
    <row r="5131" spans="1:27" ht="12.75">
      <c r="A5131" s="10">
        <v>45844</v>
      </c>
      <c r="B5131" s="9" t="s">
        <v>17</v>
      </c>
      <c r="C5131" s="11">
        <v>12003.7</v>
      </c>
      <c r="D5131" s="9">
        <v>126</v>
      </c>
      <c r="E5131" s="12" t="s">
        <v>99</v>
      </c>
      <c r="F5131" s="9"/>
      <c r="G5131" s="9"/>
      <c r="H5131" s="13"/>
      <c r="I5131" s="9" t="s">
        <v>16</v>
      </c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</row>
    <row r="5132" spans="1:27" ht="12.75">
      <c r="A5132" s="10">
        <v>45844</v>
      </c>
      <c r="B5132" s="9" t="s">
        <v>14</v>
      </c>
      <c r="C5132" s="11">
        <v>9094.6200000000008</v>
      </c>
      <c r="D5132" s="9">
        <v>98</v>
      </c>
      <c r="E5132" s="12" t="s">
        <v>1476</v>
      </c>
      <c r="F5132" s="9"/>
      <c r="G5132" s="9"/>
      <c r="H5132" s="13"/>
      <c r="I5132" s="9" t="s">
        <v>16</v>
      </c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</row>
    <row r="5133" spans="1:27" ht="12.75">
      <c r="A5133" s="10">
        <v>45844</v>
      </c>
      <c r="B5133" s="9" t="s">
        <v>19</v>
      </c>
      <c r="C5133" s="11">
        <v>6715.94</v>
      </c>
      <c r="D5133" s="9">
        <v>81</v>
      </c>
      <c r="E5133" s="12" t="s">
        <v>214</v>
      </c>
      <c r="F5133" s="9"/>
      <c r="G5133" s="9"/>
      <c r="H5133" s="13"/>
      <c r="I5133" s="9" t="s">
        <v>16</v>
      </c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</row>
    <row r="5134" spans="1:27" ht="12.75">
      <c r="A5134" s="10">
        <v>45845</v>
      </c>
      <c r="B5134" s="9" t="s">
        <v>21</v>
      </c>
      <c r="C5134" s="11">
        <v>4130.3500000000004</v>
      </c>
      <c r="D5134" s="9">
        <v>41</v>
      </c>
      <c r="E5134" s="12" t="s">
        <v>256</v>
      </c>
      <c r="F5134" s="9"/>
      <c r="G5134" s="9"/>
      <c r="H5134" s="13"/>
      <c r="I5134" s="9" t="s">
        <v>11</v>
      </c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</row>
    <row r="5135" spans="1:27" ht="12.75">
      <c r="A5135" s="10">
        <v>45845</v>
      </c>
      <c r="B5135" s="9" t="s">
        <v>9</v>
      </c>
      <c r="C5135" s="11">
        <v>3085.45</v>
      </c>
      <c r="D5135" s="9">
        <v>36</v>
      </c>
      <c r="E5135" s="12" t="s">
        <v>66</v>
      </c>
      <c r="F5135" s="9"/>
      <c r="G5135" s="9"/>
      <c r="H5135" s="13"/>
      <c r="I5135" s="9" t="s">
        <v>11</v>
      </c>
      <c r="J5135" s="10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</row>
    <row r="5136" spans="1:27" ht="12.75">
      <c r="A5136" s="10">
        <v>45845</v>
      </c>
      <c r="B5136" s="9" t="s">
        <v>12</v>
      </c>
      <c r="C5136" s="11"/>
      <c r="D5136" s="9"/>
      <c r="E5136" s="12"/>
      <c r="F5136" s="9"/>
      <c r="G5136" s="9"/>
      <c r="H5136" s="13"/>
      <c r="I5136" s="9" t="s">
        <v>11</v>
      </c>
      <c r="J5136" s="10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</row>
    <row r="5137" spans="1:27" ht="12.75">
      <c r="A5137" s="10">
        <v>45845</v>
      </c>
      <c r="B5137" s="9" t="s">
        <v>43</v>
      </c>
      <c r="C5137" s="11">
        <v>3550.78</v>
      </c>
      <c r="D5137" s="9">
        <v>42</v>
      </c>
      <c r="E5137" s="12" t="s">
        <v>100</v>
      </c>
      <c r="F5137" s="9"/>
      <c r="G5137" s="9"/>
      <c r="H5137" s="13"/>
      <c r="I5137" s="9" t="s">
        <v>11</v>
      </c>
      <c r="J5137" s="10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</row>
    <row r="5138" spans="1:27" ht="12.75">
      <c r="A5138" s="10">
        <v>45845</v>
      </c>
      <c r="B5138" s="9" t="s">
        <v>45</v>
      </c>
      <c r="C5138" s="11"/>
      <c r="D5138" s="9"/>
      <c r="E5138" s="12"/>
      <c r="F5138" s="9"/>
      <c r="G5138" s="9"/>
      <c r="H5138" s="13"/>
      <c r="I5138" s="9" t="s">
        <v>11</v>
      </c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</row>
    <row r="5139" spans="1:27" ht="12.75">
      <c r="A5139" s="10">
        <v>45845</v>
      </c>
      <c r="B5139" s="9" t="s">
        <v>1465</v>
      </c>
      <c r="C5139" s="11"/>
      <c r="D5139" s="9"/>
      <c r="E5139" s="12"/>
      <c r="F5139" s="10"/>
      <c r="G5139" s="48"/>
      <c r="H5139" s="13"/>
      <c r="I5139" s="9" t="s">
        <v>11</v>
      </c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</row>
    <row r="5140" spans="1:27" ht="12.75">
      <c r="A5140" s="10">
        <v>45845</v>
      </c>
      <c r="B5140" s="9" t="s">
        <v>289</v>
      </c>
      <c r="C5140" s="11">
        <v>3365.92</v>
      </c>
      <c r="D5140" s="9">
        <v>33</v>
      </c>
      <c r="E5140" s="12" t="s">
        <v>187</v>
      </c>
      <c r="F5140" s="9"/>
      <c r="G5140" s="9"/>
      <c r="H5140" s="13"/>
      <c r="I5140" s="9" t="s">
        <v>11</v>
      </c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</row>
    <row r="5141" spans="1:27" ht="12.75">
      <c r="A5141" s="10">
        <v>45845</v>
      </c>
      <c r="B5141" s="9" t="s">
        <v>286</v>
      </c>
      <c r="C5141" s="11">
        <v>2434.2600000000002</v>
      </c>
      <c r="D5141" s="9">
        <v>30</v>
      </c>
      <c r="E5141" s="12" t="s">
        <v>76</v>
      </c>
      <c r="F5141" s="9"/>
      <c r="G5141" s="9"/>
      <c r="H5141" s="13"/>
      <c r="I5141" s="9" t="s">
        <v>11</v>
      </c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</row>
    <row r="5142" spans="1:27" ht="12.75">
      <c r="A5142" s="10">
        <v>45845</v>
      </c>
      <c r="B5142" s="9" t="s">
        <v>1467</v>
      </c>
      <c r="C5142" s="11"/>
      <c r="D5142" s="9"/>
      <c r="E5142" s="12"/>
      <c r="F5142" s="9"/>
      <c r="G5142" s="9"/>
      <c r="H5142" s="13"/>
      <c r="I5142" s="9" t="s">
        <v>11</v>
      </c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</row>
    <row r="5143" spans="1:27" ht="12.75">
      <c r="A5143" s="10">
        <v>45845</v>
      </c>
      <c r="B5143" s="9" t="s">
        <v>17</v>
      </c>
      <c r="C5143" s="11">
        <v>4909.7299999999996</v>
      </c>
      <c r="D5143" s="9">
        <v>44</v>
      </c>
      <c r="E5143" s="12" t="s">
        <v>193</v>
      </c>
      <c r="F5143" s="9"/>
      <c r="G5143" s="9"/>
      <c r="H5143" s="13"/>
      <c r="I5143" s="9" t="s">
        <v>16</v>
      </c>
      <c r="J5143" s="38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</row>
    <row r="5144" spans="1:27" ht="12.75">
      <c r="A5144" s="10">
        <v>45845</v>
      </c>
      <c r="B5144" s="9" t="s">
        <v>14</v>
      </c>
      <c r="C5144" s="11">
        <v>2383.1</v>
      </c>
      <c r="D5144" s="9">
        <v>26</v>
      </c>
      <c r="E5144" s="12" t="s">
        <v>182</v>
      </c>
      <c r="F5144" s="9"/>
      <c r="G5144" s="9"/>
      <c r="H5144" s="13"/>
      <c r="I5144" s="9" t="s">
        <v>16</v>
      </c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</row>
    <row r="5145" spans="1:27" ht="12.75">
      <c r="A5145" s="10">
        <v>45845</v>
      </c>
      <c r="B5145" s="9" t="s">
        <v>19</v>
      </c>
      <c r="C5145" s="11">
        <v>2592.9699999999998</v>
      </c>
      <c r="D5145" s="9">
        <v>31</v>
      </c>
      <c r="E5145" s="12" t="s">
        <v>68</v>
      </c>
      <c r="F5145" s="9"/>
      <c r="G5145" s="9"/>
      <c r="H5145" s="13"/>
      <c r="I5145" s="9" t="s">
        <v>16</v>
      </c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</row>
    <row r="5146" spans="1:27" ht="12.75">
      <c r="A5146" s="10">
        <v>45846</v>
      </c>
      <c r="B5146" s="9" t="s">
        <v>21</v>
      </c>
      <c r="C5146" s="11">
        <v>10664.84</v>
      </c>
      <c r="D5146" s="9">
        <v>117</v>
      </c>
      <c r="E5146" s="12" t="s">
        <v>1477</v>
      </c>
      <c r="F5146" s="9"/>
      <c r="G5146" s="9"/>
      <c r="H5146" s="13"/>
      <c r="I5146" s="9" t="s">
        <v>11</v>
      </c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</row>
    <row r="5147" spans="1:27" ht="12.75">
      <c r="A5147" s="10">
        <v>45846</v>
      </c>
      <c r="B5147" s="9" t="s">
        <v>9</v>
      </c>
      <c r="C5147" s="11">
        <v>6449.91</v>
      </c>
      <c r="D5147" s="9">
        <v>58</v>
      </c>
      <c r="E5147" s="12" t="s">
        <v>146</v>
      </c>
      <c r="F5147" s="9"/>
      <c r="G5147" s="9"/>
      <c r="H5147" s="13"/>
      <c r="I5147" s="9" t="s">
        <v>11</v>
      </c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</row>
    <row r="5148" spans="1:27" ht="12.75">
      <c r="A5148" s="10">
        <v>45846</v>
      </c>
      <c r="B5148" s="9" t="s">
        <v>12</v>
      </c>
      <c r="C5148" s="11"/>
      <c r="D5148" s="9"/>
      <c r="E5148" s="12"/>
      <c r="F5148" s="9"/>
      <c r="G5148" s="9"/>
      <c r="H5148" s="13"/>
      <c r="I5148" s="9" t="s">
        <v>11</v>
      </c>
      <c r="J5148" s="10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</row>
    <row r="5149" spans="1:27" ht="12.75">
      <c r="A5149" s="10">
        <v>45846</v>
      </c>
      <c r="B5149" s="9" t="s">
        <v>43</v>
      </c>
      <c r="C5149" s="11">
        <v>7503.26</v>
      </c>
      <c r="D5149" s="9">
        <v>78</v>
      </c>
      <c r="E5149" s="12" t="s">
        <v>79</v>
      </c>
      <c r="F5149" s="9"/>
      <c r="G5149" s="9"/>
      <c r="H5149" s="13"/>
      <c r="I5149" s="9" t="s">
        <v>11</v>
      </c>
      <c r="J5149" s="10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</row>
    <row r="5150" spans="1:27" ht="12.75">
      <c r="A5150" s="10">
        <v>45846</v>
      </c>
      <c r="B5150" s="9" t="s">
        <v>45</v>
      </c>
      <c r="C5150" s="11"/>
      <c r="D5150" s="9"/>
      <c r="E5150" s="12"/>
      <c r="F5150" s="9"/>
      <c r="G5150" s="9"/>
      <c r="H5150" s="13"/>
      <c r="I5150" s="9" t="s">
        <v>11</v>
      </c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</row>
    <row r="5151" spans="1:27" ht="12.75">
      <c r="A5151" s="10">
        <v>45846</v>
      </c>
      <c r="B5151" s="9" t="s">
        <v>1465</v>
      </c>
      <c r="C5151" s="11"/>
      <c r="D5151" s="9"/>
      <c r="E5151" s="12"/>
      <c r="F5151" s="10"/>
      <c r="G5151" s="48"/>
      <c r="H5151" s="13"/>
      <c r="I5151" s="9" t="s">
        <v>11</v>
      </c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</row>
    <row r="5152" spans="1:27" ht="12.75">
      <c r="A5152" s="10">
        <v>45846</v>
      </c>
      <c r="B5152" s="9" t="s">
        <v>289</v>
      </c>
      <c r="C5152" s="11">
        <v>6735.54</v>
      </c>
      <c r="D5152" s="9">
        <v>67</v>
      </c>
      <c r="E5152" s="12" t="s">
        <v>199</v>
      </c>
      <c r="F5152" s="9"/>
      <c r="G5152" s="9"/>
      <c r="H5152" s="13"/>
      <c r="I5152" s="9" t="s">
        <v>11</v>
      </c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</row>
    <row r="5153" spans="1:27" ht="12.75">
      <c r="A5153" s="10">
        <v>45846</v>
      </c>
      <c r="B5153" s="9" t="s">
        <v>286</v>
      </c>
      <c r="C5153" s="11">
        <v>5934.85</v>
      </c>
      <c r="D5153" s="9">
        <v>66</v>
      </c>
      <c r="E5153" s="12" t="s">
        <v>131</v>
      </c>
      <c r="F5153" s="9"/>
      <c r="G5153" s="9"/>
      <c r="H5153" s="13"/>
      <c r="I5153" s="9" t="s">
        <v>11</v>
      </c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</row>
    <row r="5154" spans="1:27" ht="12.75">
      <c r="A5154" s="10">
        <v>45846</v>
      </c>
      <c r="B5154" s="9" t="s">
        <v>1467</v>
      </c>
      <c r="C5154" s="11">
        <v>123.6</v>
      </c>
      <c r="D5154" s="9">
        <v>4</v>
      </c>
      <c r="E5154" s="12"/>
      <c r="F5154" s="9"/>
      <c r="G5154" s="9"/>
      <c r="H5154" s="13"/>
      <c r="I5154" s="9" t="s">
        <v>11</v>
      </c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</row>
    <row r="5155" spans="1:27" ht="12.75">
      <c r="A5155" s="10">
        <v>45846</v>
      </c>
      <c r="B5155" s="9" t="s">
        <v>17</v>
      </c>
      <c r="C5155" s="11">
        <v>6142.4</v>
      </c>
      <c r="D5155" s="9">
        <v>64</v>
      </c>
      <c r="E5155" s="12" t="s">
        <v>291</v>
      </c>
      <c r="F5155" s="9"/>
      <c r="G5155" s="9"/>
      <c r="H5155" s="13"/>
      <c r="I5155" s="9" t="s">
        <v>16</v>
      </c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</row>
    <row r="5156" spans="1:27" ht="12.75">
      <c r="A5156" s="10">
        <v>45846</v>
      </c>
      <c r="B5156" s="9" t="s">
        <v>14</v>
      </c>
      <c r="C5156" s="11">
        <v>3748.4</v>
      </c>
      <c r="D5156" s="9">
        <v>43</v>
      </c>
      <c r="E5156" s="12" t="s">
        <v>105</v>
      </c>
      <c r="F5156" s="9"/>
      <c r="G5156" s="9"/>
      <c r="H5156" s="13"/>
      <c r="I5156" s="9" t="s">
        <v>16</v>
      </c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</row>
    <row r="5157" spans="1:27" ht="12.75">
      <c r="A5157" s="10">
        <v>45846</v>
      </c>
      <c r="B5157" s="9" t="s">
        <v>19</v>
      </c>
      <c r="C5157" s="11">
        <v>3436.11</v>
      </c>
      <c r="D5157" s="9">
        <v>39</v>
      </c>
      <c r="E5157" s="12" t="s">
        <v>54</v>
      </c>
      <c r="F5157" s="9"/>
      <c r="G5157" s="9"/>
      <c r="H5157" s="13"/>
      <c r="I5157" s="9" t="s">
        <v>16</v>
      </c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</row>
    <row r="5158" spans="1:27" ht="12.75">
      <c r="A5158" s="10">
        <v>45847</v>
      </c>
      <c r="B5158" s="9" t="s">
        <v>21</v>
      </c>
      <c r="C5158" s="11">
        <v>8786.49</v>
      </c>
      <c r="D5158" s="9">
        <v>85</v>
      </c>
      <c r="E5158" s="12" t="s">
        <v>246</v>
      </c>
      <c r="F5158" s="9"/>
      <c r="G5158" s="9"/>
      <c r="H5158" s="13"/>
      <c r="I5158" s="9" t="s">
        <v>11</v>
      </c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</row>
    <row r="5159" spans="1:27" ht="12.75">
      <c r="A5159" s="10">
        <v>45847</v>
      </c>
      <c r="B5159" s="9" t="s">
        <v>9</v>
      </c>
      <c r="C5159" s="11">
        <v>5709.17</v>
      </c>
      <c r="D5159" s="9">
        <v>65</v>
      </c>
      <c r="E5159" s="12" t="s">
        <v>182</v>
      </c>
      <c r="F5159" s="9"/>
      <c r="G5159" s="9"/>
      <c r="H5159" s="13"/>
      <c r="I5159" s="9" t="s">
        <v>11</v>
      </c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</row>
    <row r="5160" spans="1:27" ht="12.75">
      <c r="A5160" s="10">
        <v>45847</v>
      </c>
      <c r="B5160" s="9" t="s">
        <v>12</v>
      </c>
      <c r="C5160" s="11"/>
      <c r="D5160" s="9"/>
      <c r="E5160" s="12"/>
      <c r="F5160" s="9"/>
      <c r="G5160" s="9"/>
      <c r="H5160" s="13"/>
      <c r="I5160" s="9" t="s">
        <v>11</v>
      </c>
      <c r="J5160" s="10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</row>
    <row r="5161" spans="1:27" ht="12.75">
      <c r="A5161" s="10">
        <v>45847</v>
      </c>
      <c r="B5161" s="9" t="s">
        <v>43</v>
      </c>
      <c r="C5161" s="11">
        <v>8094.33</v>
      </c>
      <c r="D5161" s="9">
        <v>89</v>
      </c>
      <c r="E5161" s="12" t="s">
        <v>36</v>
      </c>
      <c r="F5161" s="9"/>
      <c r="G5161" s="9"/>
      <c r="H5161" s="13"/>
      <c r="I5161" s="9" t="s">
        <v>11</v>
      </c>
      <c r="J5161" s="10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</row>
    <row r="5162" spans="1:27" ht="12.75">
      <c r="A5162" s="10">
        <v>45847</v>
      </c>
      <c r="B5162" s="9" t="s">
        <v>45</v>
      </c>
      <c r="C5162" s="11"/>
      <c r="D5162" s="9"/>
      <c r="E5162" s="12"/>
      <c r="F5162" s="9"/>
      <c r="G5162" s="9"/>
      <c r="H5162" s="13"/>
      <c r="I5162" s="9" t="s">
        <v>11</v>
      </c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</row>
    <row r="5163" spans="1:27" ht="12.75">
      <c r="A5163" s="10">
        <v>45847</v>
      </c>
      <c r="B5163" s="9" t="s">
        <v>1465</v>
      </c>
      <c r="C5163" s="11"/>
      <c r="D5163" s="9"/>
      <c r="E5163" s="12"/>
      <c r="F5163" s="10"/>
      <c r="G5163" s="48"/>
      <c r="H5163" s="13"/>
      <c r="I5163" s="9" t="s">
        <v>11</v>
      </c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</row>
    <row r="5164" spans="1:27" ht="12.75">
      <c r="A5164" s="10">
        <v>45847</v>
      </c>
      <c r="B5164" s="9" t="s">
        <v>289</v>
      </c>
      <c r="C5164" s="11">
        <v>6499.54</v>
      </c>
      <c r="D5164" s="9">
        <v>70</v>
      </c>
      <c r="E5164" s="12" t="s">
        <v>114</v>
      </c>
      <c r="F5164" s="9"/>
      <c r="G5164" s="9"/>
      <c r="H5164" s="13"/>
      <c r="I5164" s="9" t="s">
        <v>11</v>
      </c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</row>
    <row r="5165" spans="1:27" ht="12.75">
      <c r="A5165" s="10">
        <v>45847</v>
      </c>
      <c r="B5165" s="9" t="s">
        <v>286</v>
      </c>
      <c r="C5165" s="11">
        <v>4726.04</v>
      </c>
      <c r="D5165" s="9">
        <v>58</v>
      </c>
      <c r="E5165" s="12" t="s">
        <v>229</v>
      </c>
      <c r="F5165" s="9"/>
      <c r="G5165" s="9"/>
      <c r="H5165" s="13"/>
      <c r="I5165" s="9" t="s">
        <v>11</v>
      </c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</row>
    <row r="5166" spans="1:27" ht="12.75">
      <c r="A5166" s="10">
        <v>45847</v>
      </c>
      <c r="B5166" s="9" t="s">
        <v>1467</v>
      </c>
      <c r="C5166" s="11">
        <v>139.19999999999999</v>
      </c>
      <c r="D5166" s="9">
        <v>4</v>
      </c>
      <c r="E5166" s="12"/>
      <c r="F5166" s="9"/>
      <c r="G5166" s="9"/>
      <c r="H5166" s="13"/>
      <c r="I5166" s="9" t="s">
        <v>11</v>
      </c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</row>
    <row r="5167" spans="1:27" ht="12.75">
      <c r="A5167" s="10">
        <v>45847</v>
      </c>
      <c r="B5167" s="9" t="s">
        <v>17</v>
      </c>
      <c r="C5167" s="11">
        <v>6173.6</v>
      </c>
      <c r="D5167" s="9">
        <v>70</v>
      </c>
      <c r="E5167" s="12" t="s">
        <v>78</v>
      </c>
      <c r="F5167" s="9"/>
      <c r="G5167" s="9"/>
      <c r="H5167" s="13"/>
      <c r="I5167" s="9" t="s">
        <v>16</v>
      </c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</row>
    <row r="5168" spans="1:27" ht="12.75">
      <c r="A5168" s="10">
        <v>45847</v>
      </c>
      <c r="B5168" s="9" t="s">
        <v>14</v>
      </c>
      <c r="C5168" s="11">
        <v>3810.53</v>
      </c>
      <c r="D5168" s="9">
        <v>47</v>
      </c>
      <c r="E5168" s="12" t="s">
        <v>40</v>
      </c>
      <c r="F5168" s="9"/>
      <c r="G5168" s="9"/>
      <c r="H5168" s="13"/>
      <c r="I5168" s="9" t="s">
        <v>16</v>
      </c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</row>
    <row r="5169" spans="1:27" ht="12.75">
      <c r="A5169" s="10">
        <v>45847</v>
      </c>
      <c r="B5169" s="9" t="s">
        <v>19</v>
      </c>
      <c r="C5169" s="11">
        <v>4051.83</v>
      </c>
      <c r="D5169" s="9">
        <v>42</v>
      </c>
      <c r="E5169" s="12" t="s">
        <v>203</v>
      </c>
      <c r="F5169" s="9"/>
      <c r="G5169" s="9"/>
      <c r="H5169" s="13"/>
      <c r="I5169" s="9" t="s">
        <v>16</v>
      </c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</row>
    <row r="5170" spans="1:27" ht="12.75">
      <c r="A5170" s="10">
        <v>45848</v>
      </c>
      <c r="B5170" s="9" t="s">
        <v>21</v>
      </c>
      <c r="C5170" s="11">
        <v>11205.11</v>
      </c>
      <c r="D5170" s="9">
        <v>125</v>
      </c>
      <c r="E5170" s="12" t="s">
        <v>221</v>
      </c>
      <c r="F5170" s="9"/>
      <c r="G5170" s="9"/>
      <c r="H5170" s="13"/>
      <c r="I5170" s="9" t="s">
        <v>11</v>
      </c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</row>
    <row r="5171" spans="1:27" ht="12.75">
      <c r="A5171" s="10">
        <v>45848</v>
      </c>
      <c r="B5171" s="9" t="s">
        <v>9</v>
      </c>
      <c r="C5171" s="11">
        <v>5321.79</v>
      </c>
      <c r="D5171" s="9">
        <v>54</v>
      </c>
      <c r="E5171" s="12" t="s">
        <v>13</v>
      </c>
      <c r="F5171" s="9"/>
      <c r="G5171" s="9"/>
      <c r="H5171" s="13"/>
      <c r="I5171" s="9" t="s">
        <v>11</v>
      </c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</row>
    <row r="5172" spans="1:27" ht="12.75">
      <c r="A5172" s="10">
        <v>45848</v>
      </c>
      <c r="B5172" s="9" t="s">
        <v>12</v>
      </c>
      <c r="C5172" s="11"/>
      <c r="D5172" s="9"/>
      <c r="E5172" s="12"/>
      <c r="F5172" s="9"/>
      <c r="G5172" s="9"/>
      <c r="H5172" s="13"/>
      <c r="I5172" s="9" t="s">
        <v>11</v>
      </c>
      <c r="J5172" s="10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</row>
    <row r="5173" spans="1:27" ht="12.75">
      <c r="A5173" s="10">
        <v>45848</v>
      </c>
      <c r="B5173" s="9" t="s">
        <v>43</v>
      </c>
      <c r="C5173" s="11">
        <v>5375.12</v>
      </c>
      <c r="D5173" s="9">
        <v>65</v>
      </c>
      <c r="E5173" s="12" t="s">
        <v>85</v>
      </c>
      <c r="F5173" s="9"/>
      <c r="G5173" s="9"/>
      <c r="H5173" s="13"/>
      <c r="I5173" s="9" t="s">
        <v>11</v>
      </c>
      <c r="J5173" s="10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</row>
    <row r="5174" spans="1:27" ht="12.75">
      <c r="A5174" s="10">
        <v>45848</v>
      </c>
      <c r="B5174" s="9" t="s">
        <v>45</v>
      </c>
      <c r="C5174" s="11"/>
      <c r="D5174" s="9"/>
      <c r="E5174" s="12"/>
      <c r="F5174" s="9"/>
      <c r="G5174" s="9"/>
      <c r="H5174" s="13"/>
      <c r="I5174" s="9" t="s">
        <v>11</v>
      </c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</row>
    <row r="5175" spans="1:27" ht="12.75">
      <c r="A5175" s="10">
        <v>45848</v>
      </c>
      <c r="B5175" s="9" t="s">
        <v>1465</v>
      </c>
      <c r="C5175" s="11"/>
      <c r="D5175" s="9"/>
      <c r="E5175" s="12"/>
      <c r="F5175" s="10"/>
      <c r="G5175" s="48"/>
      <c r="H5175" s="13"/>
      <c r="I5175" s="9" t="s">
        <v>11</v>
      </c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</row>
    <row r="5176" spans="1:27" ht="12.75">
      <c r="A5176" s="10">
        <v>45848</v>
      </c>
      <c r="B5176" s="9" t="s">
        <v>289</v>
      </c>
      <c r="C5176" s="11">
        <v>7428.69</v>
      </c>
      <c r="D5176" s="9">
        <v>65</v>
      </c>
      <c r="E5176" s="12" t="s">
        <v>353</v>
      </c>
      <c r="F5176" s="9"/>
      <c r="G5176" s="9"/>
      <c r="H5176" s="13"/>
      <c r="I5176" s="9" t="s">
        <v>11</v>
      </c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</row>
    <row r="5177" spans="1:27" ht="12.75">
      <c r="A5177" s="10">
        <v>45848</v>
      </c>
      <c r="B5177" s="9" t="s">
        <v>286</v>
      </c>
      <c r="C5177" s="11">
        <v>4423.68</v>
      </c>
      <c r="D5177" s="9">
        <v>51</v>
      </c>
      <c r="E5177" s="12" t="s">
        <v>140</v>
      </c>
      <c r="F5177" s="9"/>
      <c r="G5177" s="9"/>
      <c r="H5177" s="13"/>
      <c r="I5177" s="9" t="s">
        <v>11</v>
      </c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</row>
    <row r="5178" spans="1:27" ht="12.75">
      <c r="A5178" s="10">
        <v>45848</v>
      </c>
      <c r="B5178" s="9" t="s">
        <v>1467</v>
      </c>
      <c r="C5178" s="11">
        <v>642.79999999999995</v>
      </c>
      <c r="D5178" s="9">
        <v>16</v>
      </c>
      <c r="E5178" s="12"/>
      <c r="F5178" s="9"/>
      <c r="G5178" s="9"/>
      <c r="H5178" s="13"/>
      <c r="I5178" s="9" t="s">
        <v>11</v>
      </c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</row>
    <row r="5179" spans="1:27" ht="12.75">
      <c r="A5179" s="10">
        <v>45848</v>
      </c>
      <c r="B5179" s="9" t="s">
        <v>17</v>
      </c>
      <c r="C5179" s="11">
        <v>9869.24</v>
      </c>
      <c r="D5179" s="9">
        <v>119</v>
      </c>
      <c r="E5179" s="12" t="s">
        <v>394</v>
      </c>
      <c r="F5179" s="9"/>
      <c r="G5179" s="9"/>
      <c r="H5179" s="13"/>
      <c r="I5179" s="9" t="s">
        <v>16</v>
      </c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</row>
    <row r="5180" spans="1:27" ht="12.75">
      <c r="A5180" s="10">
        <v>45848</v>
      </c>
      <c r="B5180" s="9" t="s">
        <v>14</v>
      </c>
      <c r="C5180" s="11">
        <v>8101.68</v>
      </c>
      <c r="D5180" s="9">
        <v>96</v>
      </c>
      <c r="E5180" s="12" t="s">
        <v>239</v>
      </c>
      <c r="F5180" s="9"/>
      <c r="G5180" s="9"/>
      <c r="H5180" s="13"/>
      <c r="I5180" s="9" t="s">
        <v>16</v>
      </c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</row>
    <row r="5181" spans="1:27" ht="12.75">
      <c r="A5181" s="10">
        <v>45848</v>
      </c>
      <c r="B5181" s="9" t="s">
        <v>19</v>
      </c>
      <c r="C5181" s="11">
        <v>6639.67</v>
      </c>
      <c r="D5181" s="9">
        <v>80</v>
      </c>
      <c r="E5181" s="12" t="s">
        <v>361</v>
      </c>
      <c r="F5181" s="9"/>
      <c r="G5181" s="9"/>
      <c r="H5181" s="13"/>
      <c r="I5181" s="9" t="s">
        <v>16</v>
      </c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</row>
    <row r="5182" spans="1:27" ht="12.75">
      <c r="A5182" s="10">
        <v>45849</v>
      </c>
      <c r="B5182" s="9" t="s">
        <v>21</v>
      </c>
      <c r="C5182" s="11">
        <v>10637.49</v>
      </c>
      <c r="D5182" s="9">
        <v>114</v>
      </c>
      <c r="E5182" s="12" t="s">
        <v>113</v>
      </c>
      <c r="F5182" s="9"/>
      <c r="G5182" s="9"/>
      <c r="H5182" s="13"/>
      <c r="I5182" s="9" t="s">
        <v>11</v>
      </c>
      <c r="J5182" s="10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</row>
    <row r="5183" spans="1:27" ht="12.75">
      <c r="A5183" s="10">
        <v>45849</v>
      </c>
      <c r="B5183" s="9" t="s">
        <v>9</v>
      </c>
      <c r="C5183" s="11">
        <v>6915.46</v>
      </c>
      <c r="D5183" s="9">
        <v>69</v>
      </c>
      <c r="E5183" s="12" t="s">
        <v>51</v>
      </c>
      <c r="F5183" s="9"/>
      <c r="G5183" s="9"/>
      <c r="H5183" s="13"/>
      <c r="I5183" s="9" t="s">
        <v>11</v>
      </c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</row>
    <row r="5184" spans="1:27" ht="12.75">
      <c r="A5184" s="10">
        <v>45849</v>
      </c>
      <c r="B5184" s="9" t="s">
        <v>12</v>
      </c>
      <c r="C5184" s="11"/>
      <c r="D5184" s="9"/>
      <c r="E5184" s="12"/>
      <c r="F5184" s="9"/>
      <c r="G5184" s="9"/>
      <c r="H5184" s="13"/>
      <c r="I5184" s="9" t="s">
        <v>11</v>
      </c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</row>
    <row r="5185" spans="1:27" ht="12.75">
      <c r="A5185" s="10">
        <v>45849</v>
      </c>
      <c r="B5185" s="9" t="s">
        <v>43</v>
      </c>
      <c r="C5185" s="11">
        <v>9064.09</v>
      </c>
      <c r="D5185" s="9">
        <v>94</v>
      </c>
      <c r="E5185" s="12" t="s">
        <v>109</v>
      </c>
      <c r="F5185" s="9"/>
      <c r="G5185" s="9"/>
      <c r="H5185" s="13"/>
      <c r="I5185" s="9" t="s">
        <v>11</v>
      </c>
      <c r="J5185" s="10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</row>
    <row r="5186" spans="1:27" ht="12.75">
      <c r="A5186" s="10">
        <v>45849</v>
      </c>
      <c r="B5186" s="9" t="s">
        <v>45</v>
      </c>
      <c r="C5186" s="11"/>
      <c r="D5186" s="9"/>
      <c r="E5186" s="12"/>
      <c r="F5186" s="9"/>
      <c r="G5186" s="9"/>
      <c r="H5186" s="13"/>
      <c r="I5186" s="9" t="s">
        <v>11</v>
      </c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</row>
    <row r="5187" spans="1:27" ht="12.75">
      <c r="A5187" s="10">
        <v>45849</v>
      </c>
      <c r="B5187" s="9" t="s">
        <v>1465</v>
      </c>
      <c r="C5187" s="11"/>
      <c r="D5187" s="9"/>
      <c r="E5187" s="12"/>
      <c r="F5187" s="10"/>
      <c r="G5187" s="48"/>
      <c r="H5187" s="13"/>
      <c r="I5187" s="9" t="s">
        <v>11</v>
      </c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</row>
    <row r="5188" spans="1:27" ht="12.75">
      <c r="A5188" s="10">
        <v>45849</v>
      </c>
      <c r="B5188" s="9" t="s">
        <v>289</v>
      </c>
      <c r="C5188" s="11">
        <v>8702.91</v>
      </c>
      <c r="D5188" s="9">
        <v>90</v>
      </c>
      <c r="E5188" s="12" t="s">
        <v>197</v>
      </c>
      <c r="F5188" s="9"/>
      <c r="G5188" s="9"/>
      <c r="H5188" s="13"/>
      <c r="I5188" s="9" t="s">
        <v>11</v>
      </c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</row>
    <row r="5189" spans="1:27" ht="12.75">
      <c r="A5189" s="10">
        <v>45849</v>
      </c>
      <c r="B5189" s="9" t="s">
        <v>286</v>
      </c>
      <c r="C5189" s="11">
        <v>6416.09</v>
      </c>
      <c r="D5189" s="9">
        <v>65</v>
      </c>
      <c r="E5189" s="12" t="s">
        <v>424</v>
      </c>
      <c r="F5189" s="9"/>
      <c r="G5189" s="9"/>
      <c r="H5189" s="13"/>
      <c r="I5189" s="9" t="s">
        <v>11</v>
      </c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</row>
    <row r="5190" spans="1:27" ht="12.75">
      <c r="A5190" s="10">
        <v>45849</v>
      </c>
      <c r="B5190" s="9" t="s">
        <v>1467</v>
      </c>
      <c r="C5190" s="11">
        <v>789.76</v>
      </c>
      <c r="D5190" s="9">
        <v>21</v>
      </c>
      <c r="E5190" s="12"/>
      <c r="F5190" s="9"/>
      <c r="G5190" s="9"/>
      <c r="H5190" s="13"/>
      <c r="I5190" s="9" t="s">
        <v>11</v>
      </c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</row>
    <row r="5191" spans="1:27" ht="12.75">
      <c r="A5191" s="10">
        <v>45849</v>
      </c>
      <c r="B5191" s="9" t="s">
        <v>17</v>
      </c>
      <c r="C5191" s="11">
        <v>14248.13</v>
      </c>
      <c r="D5191" s="9">
        <v>148</v>
      </c>
      <c r="E5191" s="12" t="s">
        <v>1478</v>
      </c>
      <c r="F5191" s="9"/>
      <c r="G5191" s="9"/>
      <c r="H5191" s="13"/>
      <c r="I5191" s="9" t="s">
        <v>16</v>
      </c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</row>
    <row r="5192" spans="1:27" ht="12.75">
      <c r="A5192" s="10">
        <v>45849</v>
      </c>
      <c r="B5192" s="9" t="s">
        <v>14</v>
      </c>
      <c r="C5192" s="11">
        <v>10131.59</v>
      </c>
      <c r="D5192" s="9">
        <v>110</v>
      </c>
      <c r="E5192" s="12" t="s">
        <v>403</v>
      </c>
      <c r="F5192" s="9"/>
      <c r="G5192" s="9"/>
      <c r="H5192" s="13"/>
      <c r="I5192" s="9" t="s">
        <v>16</v>
      </c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</row>
    <row r="5193" spans="1:27" ht="12.75">
      <c r="A5193" s="10">
        <v>45849</v>
      </c>
      <c r="B5193" s="9" t="s">
        <v>19</v>
      </c>
      <c r="C5193" s="11">
        <v>8145.66</v>
      </c>
      <c r="D5193" s="9">
        <v>84</v>
      </c>
      <c r="E5193" s="12" t="s">
        <v>389</v>
      </c>
      <c r="F5193" s="9"/>
      <c r="G5193" s="9"/>
      <c r="H5193" s="13"/>
      <c r="I5193" s="9" t="s">
        <v>16</v>
      </c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</row>
    <row r="5194" spans="1:27" ht="12.75">
      <c r="A5194" s="10">
        <v>45850</v>
      </c>
      <c r="B5194" s="9" t="s">
        <v>21</v>
      </c>
      <c r="C5194" s="11">
        <v>13224.93</v>
      </c>
      <c r="D5194" s="9">
        <v>153</v>
      </c>
      <c r="E5194" s="12" t="s">
        <v>30</v>
      </c>
      <c r="F5194" s="9"/>
      <c r="G5194" s="9"/>
      <c r="H5194" s="13"/>
      <c r="I5194" s="9" t="s">
        <v>11</v>
      </c>
      <c r="J5194" s="10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  <c r="AA5194" s="9"/>
    </row>
    <row r="5195" spans="1:27" ht="12.75">
      <c r="A5195" s="10">
        <v>45850</v>
      </c>
      <c r="B5195" s="9" t="s">
        <v>9</v>
      </c>
      <c r="C5195" s="11">
        <v>8243.82</v>
      </c>
      <c r="D5195" s="9">
        <v>76</v>
      </c>
      <c r="E5195" s="12" t="s">
        <v>128</v>
      </c>
      <c r="F5195" s="9"/>
      <c r="G5195" s="9"/>
      <c r="H5195" s="13"/>
      <c r="I5195" s="9" t="s">
        <v>11</v>
      </c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</row>
    <row r="5196" spans="1:27" ht="12.75">
      <c r="A5196" s="10">
        <v>45850</v>
      </c>
      <c r="B5196" s="9" t="s">
        <v>12</v>
      </c>
      <c r="C5196" s="11"/>
      <c r="D5196" s="9"/>
      <c r="E5196" s="12"/>
      <c r="F5196" s="9"/>
      <c r="G5196" s="9"/>
      <c r="H5196" s="13"/>
      <c r="I5196" s="9" t="s">
        <v>11</v>
      </c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  <c r="AA5196" s="9"/>
    </row>
    <row r="5197" spans="1:27" ht="12.75">
      <c r="A5197" s="10">
        <v>45850</v>
      </c>
      <c r="B5197" s="9" t="s">
        <v>43</v>
      </c>
      <c r="C5197" s="11">
        <v>9695.43</v>
      </c>
      <c r="D5197" s="9">
        <v>108</v>
      </c>
      <c r="E5197" s="12" t="s">
        <v>56</v>
      </c>
      <c r="F5197" s="9"/>
      <c r="G5197" s="9"/>
      <c r="H5197" s="13"/>
      <c r="I5197" s="9" t="s">
        <v>11</v>
      </c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</row>
    <row r="5198" spans="1:27" ht="12.75">
      <c r="A5198" s="10">
        <v>45850</v>
      </c>
      <c r="B5198" s="9" t="s">
        <v>45</v>
      </c>
      <c r="C5198" s="11"/>
      <c r="D5198" s="9"/>
      <c r="E5198" s="12"/>
      <c r="F5198" s="9"/>
      <c r="G5198" s="9"/>
      <c r="H5198" s="13"/>
      <c r="I5198" s="9" t="s">
        <v>11</v>
      </c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  <c r="AA5198" s="9"/>
    </row>
    <row r="5199" spans="1:27" ht="12.75">
      <c r="A5199" s="10">
        <v>45850</v>
      </c>
      <c r="B5199" s="9" t="s">
        <v>1465</v>
      </c>
      <c r="C5199" s="11"/>
      <c r="D5199" s="9"/>
      <c r="E5199" s="12"/>
      <c r="F5199" s="10"/>
      <c r="G5199" s="48"/>
      <c r="H5199" s="13"/>
      <c r="I5199" s="9" t="s">
        <v>11</v>
      </c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</row>
    <row r="5200" spans="1:27" ht="12.75">
      <c r="A5200" s="10">
        <v>45850</v>
      </c>
      <c r="B5200" s="9" t="s">
        <v>289</v>
      </c>
      <c r="C5200" s="11">
        <v>8316.3700000000008</v>
      </c>
      <c r="D5200" s="9">
        <v>91</v>
      </c>
      <c r="E5200" s="12" t="s">
        <v>206</v>
      </c>
      <c r="F5200" s="9"/>
      <c r="G5200" s="9"/>
      <c r="H5200" s="13"/>
      <c r="I5200" s="9" t="s">
        <v>11</v>
      </c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9"/>
    </row>
    <row r="5201" spans="1:27" ht="12.75">
      <c r="A5201" s="10">
        <v>45850</v>
      </c>
      <c r="B5201" s="9" t="s">
        <v>286</v>
      </c>
      <c r="C5201" s="11">
        <v>5383.2</v>
      </c>
      <c r="D5201" s="9">
        <v>59</v>
      </c>
      <c r="E5201" s="12" t="s">
        <v>56</v>
      </c>
      <c r="F5201" s="9"/>
      <c r="G5201" s="9"/>
      <c r="H5201" s="13"/>
      <c r="I5201" s="9" t="s">
        <v>11</v>
      </c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</row>
    <row r="5202" spans="1:27" ht="12.75">
      <c r="A5202" s="10">
        <v>45850</v>
      </c>
      <c r="B5202" s="9" t="s">
        <v>1467</v>
      </c>
      <c r="C5202" s="11">
        <v>460</v>
      </c>
      <c r="D5202" s="9">
        <v>13</v>
      </c>
      <c r="E5202" s="12"/>
      <c r="F5202" s="9"/>
      <c r="G5202" s="9"/>
      <c r="H5202" s="13"/>
      <c r="I5202" s="9" t="s">
        <v>11</v>
      </c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</row>
    <row r="5203" spans="1:27" ht="12.75">
      <c r="A5203" s="10">
        <v>45850</v>
      </c>
      <c r="B5203" s="9" t="s">
        <v>17</v>
      </c>
      <c r="C5203" s="11">
        <v>7897.31</v>
      </c>
      <c r="D5203" s="9">
        <v>87</v>
      </c>
      <c r="E5203" s="12" t="s">
        <v>58</v>
      </c>
      <c r="F5203" s="9"/>
      <c r="G5203" s="9"/>
      <c r="H5203" s="13"/>
      <c r="I5203" s="9" t="s">
        <v>16</v>
      </c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</row>
    <row r="5204" spans="1:27" ht="12.75">
      <c r="A5204" s="10">
        <v>45850</v>
      </c>
      <c r="B5204" s="9" t="s">
        <v>14</v>
      </c>
      <c r="C5204" s="11">
        <v>6077.92</v>
      </c>
      <c r="D5204" s="9">
        <v>69</v>
      </c>
      <c r="E5204" s="12" t="s">
        <v>210</v>
      </c>
      <c r="F5204" s="9"/>
      <c r="G5204" s="9"/>
      <c r="H5204" s="13"/>
      <c r="I5204" s="9" t="s">
        <v>16</v>
      </c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</row>
    <row r="5205" spans="1:27" ht="12.75">
      <c r="A5205" s="10">
        <v>45850</v>
      </c>
      <c r="B5205" s="9" t="s">
        <v>19</v>
      </c>
      <c r="C5205" s="11">
        <v>5295.97</v>
      </c>
      <c r="D5205" s="9">
        <v>62</v>
      </c>
      <c r="E5205" s="12" t="s">
        <v>98</v>
      </c>
      <c r="F5205" s="9"/>
      <c r="G5205" s="9"/>
      <c r="H5205" s="13"/>
      <c r="I5205" s="9" t="s">
        <v>16</v>
      </c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</row>
    <row r="5206" spans="1:27" ht="12.75">
      <c r="A5206" s="10">
        <v>45851</v>
      </c>
      <c r="B5206" s="9" t="s">
        <v>21</v>
      </c>
      <c r="C5206" s="11">
        <v>9744.34</v>
      </c>
      <c r="D5206" s="9">
        <v>109</v>
      </c>
      <c r="E5206" s="12" t="s">
        <v>329</v>
      </c>
      <c r="F5206" s="9"/>
      <c r="G5206" s="9"/>
      <c r="H5206" s="13"/>
      <c r="I5206" s="9" t="s">
        <v>11</v>
      </c>
      <c r="J5206" s="10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</row>
    <row r="5207" spans="1:27" ht="12.75">
      <c r="A5207" s="10">
        <v>45851</v>
      </c>
      <c r="B5207" s="9" t="s">
        <v>9</v>
      </c>
      <c r="C5207" s="11">
        <v>6385.83</v>
      </c>
      <c r="D5207" s="9">
        <v>73</v>
      </c>
      <c r="E5207" s="12" t="s">
        <v>128</v>
      </c>
      <c r="F5207" s="9"/>
      <c r="G5207" s="9"/>
      <c r="H5207" s="13"/>
      <c r="I5207" s="9" t="s">
        <v>11</v>
      </c>
      <c r="J5207" s="10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</row>
    <row r="5208" spans="1:27" ht="12.75">
      <c r="A5208" s="10">
        <v>45851</v>
      </c>
      <c r="B5208" s="9" t="s">
        <v>12</v>
      </c>
      <c r="C5208" s="11"/>
      <c r="D5208" s="9"/>
      <c r="E5208" s="12"/>
      <c r="F5208" s="9"/>
      <c r="G5208" s="9"/>
      <c r="H5208" s="13"/>
      <c r="I5208" s="9" t="s">
        <v>11</v>
      </c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  <c r="AA5208" s="9"/>
    </row>
    <row r="5209" spans="1:27" ht="12.75">
      <c r="A5209" s="10">
        <v>45851</v>
      </c>
      <c r="B5209" s="9" t="s">
        <v>43</v>
      </c>
      <c r="C5209" s="11">
        <v>7923.5</v>
      </c>
      <c r="D5209" s="9">
        <v>88</v>
      </c>
      <c r="E5209" s="12" t="s">
        <v>182</v>
      </c>
      <c r="F5209" s="9"/>
      <c r="G5209" s="9"/>
      <c r="H5209" s="13"/>
      <c r="I5209" s="9" t="s">
        <v>11</v>
      </c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</row>
    <row r="5210" spans="1:27" ht="12.75">
      <c r="A5210" s="10">
        <v>45851</v>
      </c>
      <c r="B5210" s="9" t="s">
        <v>45</v>
      </c>
      <c r="C5210" s="11"/>
      <c r="D5210" s="9"/>
      <c r="E5210" s="12"/>
      <c r="F5210" s="9"/>
      <c r="G5210" s="9"/>
      <c r="H5210" s="13"/>
      <c r="I5210" s="9" t="s">
        <v>11</v>
      </c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</row>
    <row r="5211" spans="1:27" ht="12.75">
      <c r="A5211" s="10">
        <v>45851</v>
      </c>
      <c r="B5211" s="9" t="s">
        <v>1465</v>
      </c>
      <c r="C5211" s="11"/>
      <c r="D5211" s="9"/>
      <c r="E5211" s="12"/>
      <c r="F5211" s="10"/>
      <c r="G5211" s="48"/>
      <c r="H5211" s="13"/>
      <c r="I5211" s="9" t="s">
        <v>11</v>
      </c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</row>
    <row r="5212" spans="1:27" ht="12.75">
      <c r="A5212" s="10">
        <v>45851</v>
      </c>
      <c r="B5212" s="9" t="s">
        <v>289</v>
      </c>
      <c r="C5212" s="11">
        <v>7730.4</v>
      </c>
      <c r="D5212" s="9">
        <v>72</v>
      </c>
      <c r="E5212" s="12" t="s">
        <v>160</v>
      </c>
      <c r="F5212" s="9"/>
      <c r="G5212" s="9"/>
      <c r="H5212" s="13"/>
      <c r="I5212" s="9" t="s">
        <v>11</v>
      </c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</row>
    <row r="5213" spans="1:27" ht="12.75">
      <c r="A5213" s="10">
        <v>45851</v>
      </c>
      <c r="B5213" s="9" t="s">
        <v>286</v>
      </c>
      <c r="C5213" s="11">
        <v>5930.01</v>
      </c>
      <c r="D5213" s="9">
        <v>66</v>
      </c>
      <c r="E5213" s="12" t="s">
        <v>90</v>
      </c>
      <c r="F5213" s="9"/>
      <c r="G5213" s="9"/>
      <c r="H5213" s="13"/>
      <c r="I5213" s="9" t="s">
        <v>11</v>
      </c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</row>
    <row r="5214" spans="1:27" ht="12.75">
      <c r="A5214" s="10">
        <v>45851</v>
      </c>
      <c r="B5214" s="9" t="s">
        <v>1467</v>
      </c>
      <c r="C5214" s="11"/>
      <c r="D5214" s="9"/>
      <c r="E5214" s="12"/>
      <c r="F5214" s="9"/>
      <c r="G5214" s="9"/>
      <c r="H5214" s="13"/>
      <c r="I5214" s="9" t="s">
        <v>11</v>
      </c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</row>
    <row r="5215" spans="1:27" ht="12.75">
      <c r="A5215" s="10">
        <v>45851</v>
      </c>
      <c r="B5215" s="9" t="s">
        <v>17</v>
      </c>
      <c r="C5215" s="11">
        <v>12752.52</v>
      </c>
      <c r="D5215" s="9">
        <v>129</v>
      </c>
      <c r="E5215" s="12" t="s">
        <v>202</v>
      </c>
      <c r="F5215" s="9"/>
      <c r="G5215" s="9"/>
      <c r="H5215" s="13"/>
      <c r="I5215" s="9" t="s">
        <v>16</v>
      </c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</row>
    <row r="5216" spans="1:27" ht="12.75">
      <c r="A5216" s="10">
        <v>45851</v>
      </c>
      <c r="B5216" s="9" t="s">
        <v>14</v>
      </c>
      <c r="C5216" s="11">
        <v>7667</v>
      </c>
      <c r="D5216" s="9">
        <v>90</v>
      </c>
      <c r="E5216" s="12" t="s">
        <v>260</v>
      </c>
      <c r="F5216" s="9"/>
      <c r="G5216" s="9"/>
      <c r="H5216" s="13"/>
      <c r="I5216" s="9" t="s">
        <v>16</v>
      </c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</row>
    <row r="5217" spans="1:27" ht="12.75">
      <c r="A5217" s="10">
        <v>45851</v>
      </c>
      <c r="B5217" s="9" t="s">
        <v>19</v>
      </c>
      <c r="C5217" s="11">
        <v>7102.16</v>
      </c>
      <c r="D5217" s="9">
        <v>88</v>
      </c>
      <c r="E5217" s="12" t="s">
        <v>146</v>
      </c>
      <c r="F5217" s="9"/>
      <c r="G5217" s="9"/>
      <c r="H5217" s="13"/>
      <c r="I5217" s="9" t="s">
        <v>16</v>
      </c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</row>
    <row r="5218" spans="1:27" ht="12.75">
      <c r="A5218" s="10">
        <v>45852</v>
      </c>
      <c r="B5218" s="9" t="s">
        <v>21</v>
      </c>
      <c r="C5218" s="11">
        <v>3671.55</v>
      </c>
      <c r="D5218" s="9">
        <v>36</v>
      </c>
      <c r="E5218" s="12" t="s">
        <v>187</v>
      </c>
      <c r="F5218" s="9"/>
      <c r="G5218" s="9"/>
      <c r="H5218" s="13"/>
      <c r="I5218" s="9" t="s">
        <v>11</v>
      </c>
      <c r="J5218" s="10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</row>
    <row r="5219" spans="1:27" ht="12.75">
      <c r="A5219" s="10">
        <v>45852</v>
      </c>
      <c r="B5219" s="9" t="s">
        <v>9</v>
      </c>
      <c r="C5219" s="11">
        <v>2539.7800000000002</v>
      </c>
      <c r="D5219" s="9">
        <v>29</v>
      </c>
      <c r="E5219" s="12" t="s">
        <v>1479</v>
      </c>
      <c r="F5219" s="9"/>
      <c r="G5219" s="9"/>
      <c r="H5219" s="13"/>
      <c r="I5219" s="9" t="s">
        <v>11</v>
      </c>
      <c r="J5219" s="10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</row>
    <row r="5220" spans="1:27" ht="12.75">
      <c r="A5220" s="10">
        <v>45852</v>
      </c>
      <c r="B5220" s="9" t="s">
        <v>12</v>
      </c>
      <c r="C5220" s="11"/>
      <c r="D5220" s="9"/>
      <c r="E5220" s="12"/>
      <c r="F5220" s="9"/>
      <c r="G5220" s="9"/>
      <c r="H5220" s="13"/>
      <c r="I5220" s="9" t="s">
        <v>11</v>
      </c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</row>
    <row r="5221" spans="1:27" ht="12.75">
      <c r="A5221" s="10">
        <v>45852</v>
      </c>
      <c r="B5221" s="9" t="s">
        <v>43</v>
      </c>
      <c r="C5221" s="11">
        <v>3663.64</v>
      </c>
      <c r="D5221" s="9">
        <v>33</v>
      </c>
      <c r="E5221" s="12" t="s">
        <v>75</v>
      </c>
      <c r="F5221" s="9"/>
      <c r="G5221" s="9"/>
      <c r="H5221" s="13"/>
      <c r="I5221" s="9" t="s">
        <v>11</v>
      </c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</row>
    <row r="5222" spans="1:27" ht="12.75">
      <c r="A5222" s="10">
        <v>45852</v>
      </c>
      <c r="B5222" s="9" t="s">
        <v>45</v>
      </c>
      <c r="C5222" s="11"/>
      <c r="D5222" s="9"/>
      <c r="E5222" s="12"/>
      <c r="F5222" s="9"/>
      <c r="G5222" s="9"/>
      <c r="H5222" s="13"/>
      <c r="I5222" s="9" t="s">
        <v>11</v>
      </c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</row>
    <row r="5223" spans="1:27" ht="12.75">
      <c r="A5223" s="10">
        <v>45852</v>
      </c>
      <c r="B5223" s="9" t="s">
        <v>1465</v>
      </c>
      <c r="C5223" s="11"/>
      <c r="D5223" s="9"/>
      <c r="E5223" s="12"/>
      <c r="F5223" s="10"/>
      <c r="G5223" s="48"/>
      <c r="H5223" s="13"/>
      <c r="I5223" s="9" t="s">
        <v>11</v>
      </c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</row>
    <row r="5224" spans="1:27" ht="12.75">
      <c r="A5224" s="10">
        <v>45852</v>
      </c>
      <c r="B5224" s="9" t="s">
        <v>289</v>
      </c>
      <c r="C5224" s="11">
        <v>2097.02</v>
      </c>
      <c r="D5224" s="9">
        <v>23</v>
      </c>
      <c r="E5224" s="12" t="s">
        <v>274</v>
      </c>
      <c r="F5224" s="9"/>
      <c r="G5224" s="9"/>
      <c r="H5224" s="13"/>
      <c r="I5224" s="9" t="s">
        <v>11</v>
      </c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</row>
    <row r="5225" spans="1:27" ht="12.75">
      <c r="A5225" s="10">
        <v>45852</v>
      </c>
      <c r="B5225" s="9" t="s">
        <v>286</v>
      </c>
      <c r="C5225" s="11">
        <v>2617.39</v>
      </c>
      <c r="D5225" s="9">
        <v>24</v>
      </c>
      <c r="E5225" s="12" t="s">
        <v>79</v>
      </c>
      <c r="F5225" s="9"/>
      <c r="G5225" s="9"/>
      <c r="H5225" s="13"/>
      <c r="I5225" s="9" t="s">
        <v>11</v>
      </c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</row>
    <row r="5226" spans="1:27" ht="12.75">
      <c r="A5226" s="10">
        <v>45852</v>
      </c>
      <c r="B5226" s="9" t="s">
        <v>1467</v>
      </c>
      <c r="C5226" s="11">
        <v>657.5</v>
      </c>
      <c r="D5226" s="9">
        <v>16</v>
      </c>
      <c r="E5226" s="12"/>
      <c r="F5226" s="9"/>
      <c r="G5226" s="9"/>
      <c r="H5226" s="13"/>
      <c r="I5226" s="9" t="s">
        <v>11</v>
      </c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  <c r="AA5226" s="9"/>
    </row>
    <row r="5227" spans="1:27" ht="12.75">
      <c r="A5227" s="10">
        <v>45852</v>
      </c>
      <c r="B5227" s="9" t="s">
        <v>17</v>
      </c>
      <c r="C5227" s="11">
        <v>5405.4</v>
      </c>
      <c r="D5227" s="9">
        <v>49</v>
      </c>
      <c r="E5227" s="12" t="s">
        <v>131</v>
      </c>
      <c r="F5227" s="9"/>
      <c r="G5227" s="9"/>
      <c r="H5227" s="13"/>
      <c r="I5227" s="9" t="s">
        <v>16</v>
      </c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</row>
    <row r="5228" spans="1:27" ht="12.75">
      <c r="A5228" s="10">
        <v>45852</v>
      </c>
      <c r="B5228" s="9" t="s">
        <v>14</v>
      </c>
      <c r="C5228" s="11">
        <v>3861.92</v>
      </c>
      <c r="D5228" s="9">
        <v>42</v>
      </c>
      <c r="E5228" s="12" t="s">
        <v>26</v>
      </c>
      <c r="F5228" s="9"/>
      <c r="G5228" s="9"/>
      <c r="H5228" s="13"/>
      <c r="I5228" s="9" t="s">
        <v>16</v>
      </c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</row>
    <row r="5229" spans="1:27" ht="12.75">
      <c r="A5229" s="10">
        <v>45852</v>
      </c>
      <c r="B5229" s="9" t="s">
        <v>19</v>
      </c>
      <c r="C5229" s="11">
        <v>2698.54</v>
      </c>
      <c r="D5229" s="9">
        <v>31</v>
      </c>
      <c r="E5229" s="12" t="s">
        <v>177</v>
      </c>
      <c r="F5229" s="9"/>
      <c r="G5229" s="9"/>
      <c r="H5229" s="13"/>
      <c r="I5229" s="9" t="s">
        <v>16</v>
      </c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</row>
    <row r="5230" spans="1:27" ht="12.75">
      <c r="A5230" s="10">
        <v>45853</v>
      </c>
      <c r="B5230" s="9" t="s">
        <v>21</v>
      </c>
      <c r="C5230" s="11">
        <v>7423.89</v>
      </c>
      <c r="D5230" s="9">
        <v>74</v>
      </c>
      <c r="E5230" s="12" t="s">
        <v>165</v>
      </c>
      <c r="F5230" s="9"/>
      <c r="G5230" s="9"/>
      <c r="H5230" s="13"/>
      <c r="I5230" s="9" t="s">
        <v>11</v>
      </c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</row>
    <row r="5231" spans="1:27" ht="12.75">
      <c r="A5231" s="10">
        <v>45853</v>
      </c>
      <c r="B5231" s="9" t="s">
        <v>9</v>
      </c>
      <c r="C5231" s="11">
        <v>3205.28</v>
      </c>
      <c r="D5231" s="9">
        <v>39</v>
      </c>
      <c r="E5231" s="12" t="s">
        <v>70</v>
      </c>
      <c r="F5231" s="9"/>
      <c r="G5231" s="9"/>
      <c r="H5231" s="13"/>
      <c r="I5231" s="9" t="s">
        <v>11</v>
      </c>
      <c r="J5231" s="10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</row>
    <row r="5232" spans="1:27" ht="12.75">
      <c r="A5232" s="10">
        <v>45853</v>
      </c>
      <c r="B5232" s="9" t="s">
        <v>12</v>
      </c>
      <c r="C5232" s="11"/>
      <c r="D5232" s="9"/>
      <c r="E5232" s="12"/>
      <c r="F5232" s="9"/>
      <c r="G5232" s="9"/>
      <c r="H5232" s="13"/>
      <c r="I5232" s="9" t="s">
        <v>11</v>
      </c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</row>
    <row r="5233" spans="1:27" ht="12.75">
      <c r="A5233" s="10">
        <v>45853</v>
      </c>
      <c r="B5233" s="9" t="s">
        <v>43</v>
      </c>
      <c r="C5233" s="11">
        <v>3789.38</v>
      </c>
      <c r="D5233" s="9">
        <v>42</v>
      </c>
      <c r="E5233" s="12" t="s">
        <v>123</v>
      </c>
      <c r="F5233" s="9"/>
      <c r="G5233" s="9"/>
      <c r="H5233" s="13"/>
      <c r="I5233" s="9" t="s">
        <v>11</v>
      </c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</row>
    <row r="5234" spans="1:27" ht="12.75">
      <c r="A5234" s="10">
        <v>45853</v>
      </c>
      <c r="B5234" s="9" t="s">
        <v>45</v>
      </c>
      <c r="C5234" s="11"/>
      <c r="D5234" s="9"/>
      <c r="E5234" s="12"/>
      <c r="F5234" s="9"/>
      <c r="G5234" s="9"/>
      <c r="H5234" s="13"/>
      <c r="I5234" s="9" t="s">
        <v>11</v>
      </c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</row>
    <row r="5235" spans="1:27" ht="12.75">
      <c r="A5235" s="10">
        <v>45853</v>
      </c>
      <c r="B5235" s="9" t="s">
        <v>1465</v>
      </c>
      <c r="C5235" s="11"/>
      <c r="D5235" s="9"/>
      <c r="E5235" s="12"/>
      <c r="F5235" s="10"/>
      <c r="G5235" s="48"/>
      <c r="H5235" s="13"/>
      <c r="I5235" s="9" t="s">
        <v>11</v>
      </c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  <c r="AA5235" s="9"/>
    </row>
    <row r="5236" spans="1:27" ht="12.75">
      <c r="A5236" s="10">
        <v>45853</v>
      </c>
      <c r="B5236" s="9" t="s">
        <v>289</v>
      </c>
      <c r="C5236" s="11">
        <v>5313.6</v>
      </c>
      <c r="D5236" s="9">
        <v>44</v>
      </c>
      <c r="E5236" s="12" t="s">
        <v>197</v>
      </c>
      <c r="F5236" s="9"/>
      <c r="G5236" s="9"/>
      <c r="H5236" s="13"/>
      <c r="I5236" s="9" t="s">
        <v>11</v>
      </c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</row>
    <row r="5237" spans="1:27" ht="12.75">
      <c r="A5237" s="10">
        <v>45853</v>
      </c>
      <c r="B5237" s="9" t="s">
        <v>286</v>
      </c>
      <c r="C5237" s="11">
        <v>3811.35</v>
      </c>
      <c r="D5237" s="9">
        <v>41</v>
      </c>
      <c r="E5237" s="12" t="s">
        <v>133</v>
      </c>
      <c r="F5237" s="9"/>
      <c r="G5237" s="9"/>
      <c r="H5237" s="13"/>
      <c r="I5237" s="9" t="s">
        <v>11</v>
      </c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</row>
    <row r="5238" spans="1:27" ht="12.75">
      <c r="A5238" s="10">
        <v>45853</v>
      </c>
      <c r="B5238" s="9" t="s">
        <v>1467</v>
      </c>
      <c r="C5238" s="11">
        <v>2167.9</v>
      </c>
      <c r="D5238" s="9">
        <v>52</v>
      </c>
      <c r="E5238" s="12"/>
      <c r="F5238" s="9"/>
      <c r="G5238" s="9"/>
      <c r="H5238" s="13"/>
      <c r="I5238" s="9" t="s">
        <v>11</v>
      </c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</row>
    <row r="5239" spans="1:27" ht="12.75">
      <c r="A5239" s="10">
        <v>45853</v>
      </c>
      <c r="B5239" s="9" t="s">
        <v>17</v>
      </c>
      <c r="C5239" s="11">
        <v>8633.6299999999992</v>
      </c>
      <c r="D5239" s="9">
        <v>82</v>
      </c>
      <c r="E5239" s="12" t="s">
        <v>157</v>
      </c>
      <c r="F5239" s="9"/>
      <c r="G5239" s="9"/>
      <c r="H5239" s="13"/>
      <c r="I5239" s="9" t="s">
        <v>16</v>
      </c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</row>
    <row r="5240" spans="1:27" ht="12.75">
      <c r="A5240" s="10">
        <v>45853</v>
      </c>
      <c r="B5240" s="9" t="s">
        <v>14</v>
      </c>
      <c r="C5240" s="11">
        <v>4152.12</v>
      </c>
      <c r="D5240" s="9">
        <v>47</v>
      </c>
      <c r="E5240" s="12" t="s">
        <v>132</v>
      </c>
      <c r="F5240" s="9"/>
      <c r="G5240" s="9"/>
      <c r="H5240" s="13"/>
      <c r="I5240" s="9" t="s">
        <v>16</v>
      </c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</row>
    <row r="5241" spans="1:27" ht="12.75">
      <c r="A5241" s="10">
        <v>45853</v>
      </c>
      <c r="B5241" s="9" t="s">
        <v>19</v>
      </c>
      <c r="C5241" s="11">
        <v>3154.19</v>
      </c>
      <c r="D5241" s="9">
        <v>33</v>
      </c>
      <c r="E5241" s="12" t="s">
        <v>256</v>
      </c>
      <c r="F5241" s="9"/>
      <c r="G5241" s="9"/>
      <c r="H5241" s="13"/>
      <c r="I5241" s="9" t="s">
        <v>16</v>
      </c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</row>
    <row r="5242" spans="1:27" ht="12.75">
      <c r="A5242" s="10">
        <v>45854</v>
      </c>
      <c r="B5242" s="9" t="s">
        <v>21</v>
      </c>
      <c r="C5242" s="11">
        <v>6013.72</v>
      </c>
      <c r="D5242" s="9">
        <v>62</v>
      </c>
      <c r="E5242" s="12" t="s">
        <v>198</v>
      </c>
      <c r="F5242" s="9"/>
      <c r="G5242" s="9"/>
      <c r="H5242" s="13"/>
      <c r="I5242" s="9" t="s">
        <v>11</v>
      </c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</row>
    <row r="5243" spans="1:27" ht="12.75">
      <c r="A5243" s="10">
        <v>45854</v>
      </c>
      <c r="B5243" s="9" t="s">
        <v>9</v>
      </c>
      <c r="C5243" s="11">
        <v>3778.59</v>
      </c>
      <c r="D5243" s="9">
        <v>40</v>
      </c>
      <c r="E5243" s="12" t="s">
        <v>189</v>
      </c>
      <c r="F5243" s="9"/>
      <c r="G5243" s="9"/>
      <c r="H5243" s="13"/>
      <c r="I5243" s="9" t="s">
        <v>11</v>
      </c>
      <c r="J5243" s="10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</row>
    <row r="5244" spans="1:27" ht="12.75">
      <c r="A5244" s="10">
        <v>45854</v>
      </c>
      <c r="B5244" s="9" t="s">
        <v>12</v>
      </c>
      <c r="C5244" s="11"/>
      <c r="D5244" s="9"/>
      <c r="E5244" s="12"/>
      <c r="F5244" s="9"/>
      <c r="G5244" s="9"/>
      <c r="H5244" s="13"/>
      <c r="I5244" s="9" t="s">
        <v>11</v>
      </c>
      <c r="J5244" s="10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</row>
    <row r="5245" spans="1:27" ht="12.75">
      <c r="A5245" s="10">
        <v>45854</v>
      </c>
      <c r="B5245" s="9" t="s">
        <v>43</v>
      </c>
      <c r="C5245" s="11">
        <v>3700.36</v>
      </c>
      <c r="D5245" s="9">
        <v>43</v>
      </c>
      <c r="E5245" s="12" t="s">
        <v>132</v>
      </c>
      <c r="F5245" s="9"/>
      <c r="G5245" s="9"/>
      <c r="H5245" s="13"/>
      <c r="I5245" s="9" t="s">
        <v>11</v>
      </c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</row>
    <row r="5246" spans="1:27" ht="12.75">
      <c r="A5246" s="10">
        <v>45854</v>
      </c>
      <c r="B5246" s="9" t="s">
        <v>45</v>
      </c>
      <c r="C5246" s="11">
        <v>2685.38</v>
      </c>
      <c r="D5246" s="9">
        <v>32</v>
      </c>
      <c r="E5246" s="12" t="s">
        <v>156</v>
      </c>
      <c r="F5246" s="9"/>
      <c r="G5246" s="9"/>
      <c r="H5246" s="13"/>
      <c r="I5246" s="9" t="s">
        <v>11</v>
      </c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</row>
    <row r="5247" spans="1:27" ht="12.75">
      <c r="A5247" s="10">
        <v>45854</v>
      </c>
      <c r="B5247" s="9" t="s">
        <v>1465</v>
      </c>
      <c r="C5247" s="11"/>
      <c r="D5247" s="9"/>
      <c r="E5247" s="12"/>
      <c r="F5247" s="10"/>
      <c r="G5247" s="48"/>
      <c r="H5247" s="13"/>
      <c r="I5247" s="9" t="s">
        <v>11</v>
      </c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</row>
    <row r="5248" spans="1:27" ht="12.75">
      <c r="A5248" s="10">
        <v>45854</v>
      </c>
      <c r="B5248" s="9" t="s">
        <v>289</v>
      </c>
      <c r="C5248" s="11">
        <v>3500.68</v>
      </c>
      <c r="D5248" s="9">
        <v>35</v>
      </c>
      <c r="E5248" s="12" t="s">
        <v>327</v>
      </c>
      <c r="F5248" s="9"/>
      <c r="G5248" s="9"/>
      <c r="H5248" s="13"/>
      <c r="I5248" s="9" t="s">
        <v>11</v>
      </c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</row>
    <row r="5249" spans="1:27" ht="12.75">
      <c r="A5249" s="10">
        <v>45854</v>
      </c>
      <c r="B5249" s="9" t="s">
        <v>286</v>
      </c>
      <c r="C5249" s="11">
        <v>2746.05</v>
      </c>
      <c r="D5249" s="9">
        <v>33</v>
      </c>
      <c r="E5249" s="12" t="s">
        <v>234</v>
      </c>
      <c r="F5249" s="9"/>
      <c r="G5249" s="9"/>
      <c r="H5249" s="13"/>
      <c r="I5249" s="9" t="s">
        <v>11</v>
      </c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</row>
    <row r="5250" spans="1:27" ht="12.75">
      <c r="A5250" s="10">
        <v>45854</v>
      </c>
      <c r="B5250" s="9" t="s">
        <v>1467</v>
      </c>
      <c r="C5250" s="11">
        <v>1077.47</v>
      </c>
      <c r="D5250" s="9">
        <v>26</v>
      </c>
      <c r="E5250" s="12"/>
      <c r="F5250" s="9"/>
      <c r="G5250" s="9"/>
      <c r="H5250" s="13"/>
      <c r="I5250" s="9" t="s">
        <v>11</v>
      </c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</row>
    <row r="5251" spans="1:27" ht="12.75">
      <c r="A5251" s="10">
        <v>45854</v>
      </c>
      <c r="B5251" s="9" t="s">
        <v>17</v>
      </c>
      <c r="C5251" s="11">
        <v>5800.21</v>
      </c>
      <c r="D5251" s="9">
        <v>63</v>
      </c>
      <c r="E5251" s="12" t="s">
        <v>133</v>
      </c>
      <c r="F5251" s="9"/>
      <c r="G5251" s="9"/>
      <c r="H5251" s="13"/>
      <c r="I5251" s="9" t="s">
        <v>16</v>
      </c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</row>
    <row r="5252" spans="1:27" ht="12.75">
      <c r="A5252" s="10">
        <v>45854</v>
      </c>
      <c r="B5252" s="9" t="s">
        <v>14</v>
      </c>
      <c r="C5252" s="11">
        <v>3040.13</v>
      </c>
      <c r="D5252" s="9">
        <v>35</v>
      </c>
      <c r="E5252" s="12" t="s">
        <v>424</v>
      </c>
      <c r="F5252" s="9"/>
      <c r="G5252" s="9"/>
      <c r="H5252" s="13"/>
      <c r="I5252" s="9" t="s">
        <v>16</v>
      </c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</row>
    <row r="5253" spans="1:27" ht="12.75">
      <c r="A5253" s="10">
        <v>45854</v>
      </c>
      <c r="B5253" s="9" t="s">
        <v>19</v>
      </c>
      <c r="C5253" s="11">
        <v>2504.4899999999998</v>
      </c>
      <c r="D5253" s="9">
        <v>28</v>
      </c>
      <c r="E5253" s="12" t="s">
        <v>288</v>
      </c>
      <c r="F5253" s="9"/>
      <c r="G5253" s="9"/>
      <c r="H5253" s="13"/>
      <c r="I5253" s="9" t="s">
        <v>16</v>
      </c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  <c r="AA5253" s="9"/>
    </row>
    <row r="5254" spans="1:27" ht="12.75">
      <c r="A5254" s="10">
        <v>45855</v>
      </c>
      <c r="B5254" s="9" t="s">
        <v>21</v>
      </c>
      <c r="C5254" s="11">
        <v>7147.16</v>
      </c>
      <c r="D5254" s="9">
        <v>76</v>
      </c>
      <c r="E5254" s="12" t="s">
        <v>302</v>
      </c>
      <c r="F5254" s="9"/>
      <c r="G5254" s="9"/>
      <c r="H5254" s="13"/>
      <c r="I5254" s="9" t="s">
        <v>11</v>
      </c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  <c r="AA5254" s="9"/>
    </row>
    <row r="5255" spans="1:27" ht="12.75">
      <c r="A5255" s="10">
        <v>45855</v>
      </c>
      <c r="B5255" s="9" t="s">
        <v>9</v>
      </c>
      <c r="C5255" s="11">
        <v>4661.96</v>
      </c>
      <c r="D5255" s="9">
        <v>53</v>
      </c>
      <c r="E5255" s="12" t="s">
        <v>229</v>
      </c>
      <c r="F5255" s="9"/>
      <c r="G5255" s="9"/>
      <c r="H5255" s="13"/>
      <c r="I5255" s="9" t="s">
        <v>11</v>
      </c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</row>
    <row r="5256" spans="1:27" ht="12.75">
      <c r="A5256" s="10">
        <v>45855</v>
      </c>
      <c r="B5256" s="9" t="s">
        <v>12</v>
      </c>
      <c r="C5256" s="11"/>
      <c r="D5256" s="9"/>
      <c r="E5256" s="12"/>
      <c r="F5256" s="9"/>
      <c r="G5256" s="9"/>
      <c r="H5256" s="13"/>
      <c r="I5256" s="9" t="s">
        <v>11</v>
      </c>
      <c r="J5256" s="10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</row>
    <row r="5257" spans="1:27" ht="12.75">
      <c r="A5257" s="10">
        <v>45855</v>
      </c>
      <c r="B5257" s="9" t="s">
        <v>43</v>
      </c>
      <c r="C5257" s="11">
        <v>2834.58</v>
      </c>
      <c r="D5257" s="9">
        <v>31</v>
      </c>
      <c r="E5257" s="12" t="s">
        <v>80</v>
      </c>
      <c r="F5257" s="9"/>
      <c r="G5257" s="9"/>
      <c r="H5257" s="13"/>
      <c r="I5257" s="9" t="s">
        <v>11</v>
      </c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</row>
    <row r="5258" spans="1:27" ht="12.75">
      <c r="A5258" s="10">
        <v>45855</v>
      </c>
      <c r="B5258" s="9" t="s">
        <v>45</v>
      </c>
      <c r="C5258" s="11">
        <v>3715.92</v>
      </c>
      <c r="D5258" s="9">
        <v>38</v>
      </c>
      <c r="E5258" s="12" t="s">
        <v>53</v>
      </c>
      <c r="F5258" s="9"/>
      <c r="G5258" s="9"/>
      <c r="H5258" s="13"/>
      <c r="I5258" s="9" t="s">
        <v>11</v>
      </c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</row>
    <row r="5259" spans="1:27" ht="12.75">
      <c r="A5259" s="10">
        <v>45855</v>
      </c>
      <c r="B5259" s="9" t="s">
        <v>1465</v>
      </c>
      <c r="C5259" s="11"/>
      <c r="D5259" s="9"/>
      <c r="E5259" s="12"/>
      <c r="F5259" s="10"/>
      <c r="G5259" s="48"/>
      <c r="H5259" s="13"/>
      <c r="I5259" s="9" t="s">
        <v>11</v>
      </c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  <c r="AA5259" s="9"/>
    </row>
    <row r="5260" spans="1:27" ht="12.75">
      <c r="A5260" s="10">
        <v>45855</v>
      </c>
      <c r="B5260" s="9" t="s">
        <v>289</v>
      </c>
      <c r="C5260" s="11">
        <v>3648.24</v>
      </c>
      <c r="D5260" s="9">
        <v>39</v>
      </c>
      <c r="E5260" s="12" t="s">
        <v>244</v>
      </c>
      <c r="F5260" s="9"/>
      <c r="G5260" s="9"/>
      <c r="H5260" s="13"/>
      <c r="I5260" s="9" t="s">
        <v>11</v>
      </c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</row>
    <row r="5261" spans="1:27" ht="12.75">
      <c r="A5261" s="10">
        <v>45855</v>
      </c>
      <c r="B5261" s="9" t="s">
        <v>286</v>
      </c>
      <c r="C5261" s="11">
        <v>2335.56</v>
      </c>
      <c r="D5261" s="9">
        <v>27</v>
      </c>
      <c r="E5261" s="12" t="s">
        <v>75</v>
      </c>
      <c r="F5261" s="9"/>
      <c r="G5261" s="9"/>
      <c r="H5261" s="13"/>
      <c r="I5261" s="9" t="s">
        <v>11</v>
      </c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</row>
    <row r="5262" spans="1:27" ht="12.75">
      <c r="A5262" s="10">
        <v>45855</v>
      </c>
      <c r="B5262" s="9" t="s">
        <v>1467</v>
      </c>
      <c r="C5262" s="11">
        <v>878.3</v>
      </c>
      <c r="D5262" s="9">
        <v>20</v>
      </c>
      <c r="E5262" s="12"/>
      <c r="F5262" s="9"/>
      <c r="G5262" s="9"/>
      <c r="H5262" s="13"/>
      <c r="I5262" s="9" t="s">
        <v>11</v>
      </c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</row>
    <row r="5263" spans="1:27" ht="12.75">
      <c r="A5263" s="10">
        <v>45855</v>
      </c>
      <c r="B5263" s="9" t="s">
        <v>17</v>
      </c>
      <c r="C5263" s="11">
        <v>6072.02</v>
      </c>
      <c r="D5263" s="9">
        <v>64</v>
      </c>
      <c r="E5263" s="12" t="s">
        <v>22</v>
      </c>
      <c r="F5263" s="9"/>
      <c r="G5263" s="9"/>
      <c r="H5263" s="13"/>
      <c r="I5263" s="9" t="s">
        <v>16</v>
      </c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</row>
    <row r="5264" spans="1:27" ht="12.75">
      <c r="A5264" s="10">
        <v>45855</v>
      </c>
      <c r="B5264" s="9" t="s">
        <v>14</v>
      </c>
      <c r="C5264" s="11">
        <v>4594.4799999999996</v>
      </c>
      <c r="D5264" s="9">
        <v>46</v>
      </c>
      <c r="E5264" s="12" t="s">
        <v>58</v>
      </c>
      <c r="F5264" s="9"/>
      <c r="G5264" s="50"/>
      <c r="H5264" s="13"/>
      <c r="I5264" s="9" t="s">
        <v>16</v>
      </c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</row>
    <row r="5265" spans="1:27" ht="12.75">
      <c r="A5265" s="10">
        <v>45855</v>
      </c>
      <c r="B5265" s="9" t="s">
        <v>19</v>
      </c>
      <c r="C5265" s="11">
        <v>3478.24</v>
      </c>
      <c r="D5265" s="9">
        <v>41</v>
      </c>
      <c r="E5265" s="12" t="s">
        <v>215</v>
      </c>
      <c r="F5265" s="9"/>
      <c r="G5265" s="9"/>
      <c r="H5265" s="13"/>
      <c r="I5265" s="9" t="s">
        <v>16</v>
      </c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</row>
    <row r="5266" spans="1:27" ht="12.75">
      <c r="A5266" s="10">
        <v>45856</v>
      </c>
      <c r="B5266" s="9" t="s">
        <v>21</v>
      </c>
      <c r="C5266" s="11">
        <v>12218.23</v>
      </c>
      <c r="D5266" s="9">
        <v>119</v>
      </c>
      <c r="E5266" s="12" t="s">
        <v>265</v>
      </c>
      <c r="F5266" s="9"/>
      <c r="G5266" s="9"/>
      <c r="H5266" s="13"/>
      <c r="I5266" s="9" t="s">
        <v>11</v>
      </c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</row>
    <row r="5267" spans="1:27" ht="12.75">
      <c r="A5267" s="10">
        <v>45856</v>
      </c>
      <c r="B5267" s="9" t="s">
        <v>9</v>
      </c>
      <c r="C5267" s="11">
        <v>9010.5400000000009</v>
      </c>
      <c r="D5267" s="9">
        <v>80</v>
      </c>
      <c r="E5267" s="12" t="s">
        <v>81</v>
      </c>
      <c r="F5267" s="9"/>
      <c r="G5267" s="9"/>
      <c r="H5267" s="13"/>
      <c r="I5267" s="9" t="s">
        <v>11</v>
      </c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</row>
    <row r="5268" spans="1:27" ht="12.75">
      <c r="A5268" s="10">
        <v>45856</v>
      </c>
      <c r="B5268" s="9" t="s">
        <v>12</v>
      </c>
      <c r="C5268" s="11"/>
      <c r="D5268" s="9"/>
      <c r="E5268" s="12"/>
      <c r="F5268" s="9"/>
      <c r="G5268" s="9"/>
      <c r="H5268" s="13"/>
      <c r="I5268" s="9" t="s">
        <v>11</v>
      </c>
      <c r="J5268" s="10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</row>
    <row r="5269" spans="1:27" ht="12.75">
      <c r="A5269" s="10">
        <v>45856</v>
      </c>
      <c r="B5269" s="9" t="s">
        <v>43</v>
      </c>
      <c r="C5269" s="11">
        <v>9793.4</v>
      </c>
      <c r="D5269" s="9">
        <v>98</v>
      </c>
      <c r="E5269" s="12" t="s">
        <v>86</v>
      </c>
      <c r="F5269" s="9"/>
      <c r="G5269" s="9"/>
      <c r="H5269" s="13"/>
      <c r="I5269" s="9" t="s">
        <v>11</v>
      </c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</row>
    <row r="5270" spans="1:27" ht="12.75">
      <c r="A5270" s="10">
        <v>45856</v>
      </c>
      <c r="B5270" s="9" t="s">
        <v>45</v>
      </c>
      <c r="C5270" s="11">
        <v>7958.82</v>
      </c>
      <c r="D5270" s="9">
        <v>81</v>
      </c>
      <c r="E5270" s="12" t="s">
        <v>139</v>
      </c>
      <c r="F5270" s="9"/>
      <c r="G5270" s="9"/>
      <c r="H5270" s="13"/>
      <c r="I5270" s="9" t="s">
        <v>11</v>
      </c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</row>
    <row r="5271" spans="1:27" ht="12.75">
      <c r="A5271" s="10">
        <v>45856</v>
      </c>
      <c r="B5271" s="9" t="s">
        <v>1465</v>
      </c>
      <c r="C5271" s="11"/>
      <c r="D5271" s="9"/>
      <c r="E5271" s="12"/>
      <c r="F5271" s="10"/>
      <c r="G5271" s="48"/>
      <c r="H5271" s="13"/>
      <c r="I5271" s="9" t="s">
        <v>11</v>
      </c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</row>
    <row r="5272" spans="1:27" ht="12.75">
      <c r="A5272" s="10">
        <v>45856</v>
      </c>
      <c r="B5272" s="9" t="s">
        <v>289</v>
      </c>
      <c r="C5272" s="11">
        <v>9620.31</v>
      </c>
      <c r="D5272" s="9">
        <v>88</v>
      </c>
      <c r="E5272" s="12" t="s">
        <v>85</v>
      </c>
      <c r="F5272" s="9"/>
      <c r="G5272" s="9"/>
      <c r="H5272" s="13"/>
      <c r="I5272" s="9" t="s">
        <v>11</v>
      </c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</row>
    <row r="5273" spans="1:27" ht="12.75">
      <c r="A5273" s="10">
        <v>45856</v>
      </c>
      <c r="B5273" s="9" t="s">
        <v>286</v>
      </c>
      <c r="C5273" s="11">
        <v>4452.93</v>
      </c>
      <c r="D5273" s="9">
        <v>59</v>
      </c>
      <c r="E5273" s="12" t="s">
        <v>173</v>
      </c>
      <c r="F5273" s="9"/>
      <c r="G5273" s="9"/>
      <c r="H5273" s="13"/>
      <c r="I5273" s="9" t="s">
        <v>11</v>
      </c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</row>
    <row r="5274" spans="1:27" ht="12.75">
      <c r="A5274" s="10">
        <v>45856</v>
      </c>
      <c r="B5274" s="9" t="s">
        <v>1467</v>
      </c>
      <c r="C5274" s="11">
        <v>2110.1999999999998</v>
      </c>
      <c r="D5274" s="9">
        <v>49</v>
      </c>
      <c r="E5274" s="12"/>
      <c r="F5274" s="9"/>
      <c r="G5274" s="9"/>
      <c r="H5274" s="13"/>
      <c r="I5274" s="9" t="s">
        <v>11</v>
      </c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</row>
    <row r="5275" spans="1:27" ht="12.75">
      <c r="A5275" s="10">
        <v>45856</v>
      </c>
      <c r="B5275" s="9" t="s">
        <v>17</v>
      </c>
      <c r="C5275" s="11">
        <v>9919.9699999999993</v>
      </c>
      <c r="D5275" s="9">
        <v>102</v>
      </c>
      <c r="E5275" s="12" t="s">
        <v>61</v>
      </c>
      <c r="F5275" s="9"/>
      <c r="G5275" s="9"/>
      <c r="H5275" s="13"/>
      <c r="I5275" s="9" t="s">
        <v>16</v>
      </c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</row>
    <row r="5276" spans="1:27" ht="12.75">
      <c r="A5276" s="10">
        <v>45856</v>
      </c>
      <c r="B5276" s="9" t="s">
        <v>14</v>
      </c>
      <c r="C5276" s="11">
        <v>4748.6400000000003</v>
      </c>
      <c r="D5276" s="9">
        <v>57</v>
      </c>
      <c r="E5276" s="12" t="s">
        <v>184</v>
      </c>
      <c r="F5276" s="9"/>
      <c r="G5276" s="9"/>
      <c r="H5276" s="13"/>
      <c r="I5276" s="9" t="s">
        <v>16</v>
      </c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</row>
    <row r="5277" spans="1:27" ht="12.75">
      <c r="A5277" s="10">
        <v>45856</v>
      </c>
      <c r="B5277" s="9" t="s">
        <v>19</v>
      </c>
      <c r="C5277" s="11">
        <v>4463.7700000000004</v>
      </c>
      <c r="D5277" s="9">
        <v>53</v>
      </c>
      <c r="E5277" s="12" t="s">
        <v>1480</v>
      </c>
      <c r="F5277" s="9"/>
      <c r="G5277" s="9"/>
      <c r="H5277" s="13"/>
      <c r="I5277" s="9" t="s">
        <v>16</v>
      </c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</row>
    <row r="5278" spans="1:27" ht="12.75">
      <c r="A5278" s="10">
        <v>45857</v>
      </c>
      <c r="B5278" s="9" t="s">
        <v>21</v>
      </c>
      <c r="C5278" s="11">
        <v>11032.28</v>
      </c>
      <c r="D5278" s="9">
        <v>106</v>
      </c>
      <c r="E5278" s="12" t="s">
        <v>146</v>
      </c>
      <c r="F5278" s="9"/>
      <c r="G5278" s="9"/>
      <c r="H5278" s="13"/>
      <c r="I5278" s="9" t="s">
        <v>11</v>
      </c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</row>
    <row r="5279" spans="1:27" ht="12.75">
      <c r="A5279" s="10">
        <v>45857</v>
      </c>
      <c r="B5279" s="9" t="s">
        <v>9</v>
      </c>
      <c r="C5279" s="11">
        <v>7632.29</v>
      </c>
      <c r="D5279" s="9">
        <v>74</v>
      </c>
      <c r="E5279" s="12" t="s">
        <v>42</v>
      </c>
      <c r="F5279" s="9"/>
      <c r="G5279" s="9"/>
      <c r="H5279" s="13"/>
      <c r="I5279" s="9" t="s">
        <v>11</v>
      </c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</row>
    <row r="5280" spans="1:27" ht="12.75">
      <c r="A5280" s="10">
        <v>45857</v>
      </c>
      <c r="B5280" s="9" t="s">
        <v>12</v>
      </c>
      <c r="C5280" s="11"/>
      <c r="D5280" s="9"/>
      <c r="E5280" s="12"/>
      <c r="F5280" s="9"/>
      <c r="G5280" s="9"/>
      <c r="H5280" s="13"/>
      <c r="I5280" s="9" t="s">
        <v>11</v>
      </c>
      <c r="J5280" s="10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</row>
    <row r="5281" spans="1:27" ht="12.75">
      <c r="A5281" s="10">
        <v>45857</v>
      </c>
      <c r="B5281" s="9" t="s">
        <v>43</v>
      </c>
      <c r="C5281" s="11">
        <v>10021.09</v>
      </c>
      <c r="D5281" s="9">
        <v>103</v>
      </c>
      <c r="E5281" s="12" t="s">
        <v>192</v>
      </c>
      <c r="F5281" s="9"/>
      <c r="G5281" s="9"/>
      <c r="H5281" s="13"/>
      <c r="I5281" s="9" t="s">
        <v>11</v>
      </c>
      <c r="J5281" s="10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</row>
    <row r="5282" spans="1:27" ht="12.75">
      <c r="A5282" s="10">
        <v>45857</v>
      </c>
      <c r="B5282" s="9" t="s">
        <v>45</v>
      </c>
      <c r="C5282" s="11">
        <v>9494.01</v>
      </c>
      <c r="D5282" s="9">
        <v>103</v>
      </c>
      <c r="E5282" s="12" t="s">
        <v>183</v>
      </c>
      <c r="F5282" s="9"/>
      <c r="G5282" s="9"/>
      <c r="H5282" s="13"/>
      <c r="I5282" s="9" t="s">
        <v>11</v>
      </c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</row>
    <row r="5283" spans="1:27" ht="12.75">
      <c r="A5283" s="10">
        <v>45857</v>
      </c>
      <c r="B5283" s="9" t="s">
        <v>1465</v>
      </c>
      <c r="C5283" s="11"/>
      <c r="D5283" s="9"/>
      <c r="E5283" s="12"/>
      <c r="F5283" s="10"/>
      <c r="G5283" s="48"/>
      <c r="H5283" s="13"/>
      <c r="I5283" s="9" t="s">
        <v>11</v>
      </c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</row>
    <row r="5284" spans="1:27" ht="12.75">
      <c r="A5284" s="10">
        <v>45857</v>
      </c>
      <c r="B5284" s="9" t="s">
        <v>289</v>
      </c>
      <c r="C5284" s="11">
        <v>8530.73</v>
      </c>
      <c r="D5284" s="9">
        <v>87</v>
      </c>
      <c r="E5284" s="12" t="s">
        <v>40</v>
      </c>
      <c r="F5284" s="9"/>
      <c r="G5284" s="9"/>
      <c r="H5284" s="13"/>
      <c r="I5284" s="9" t="s">
        <v>11</v>
      </c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  <c r="AA5284" s="9"/>
    </row>
    <row r="5285" spans="1:27" ht="12.75">
      <c r="A5285" s="10">
        <v>45857</v>
      </c>
      <c r="B5285" s="9" t="s">
        <v>286</v>
      </c>
      <c r="C5285" s="11">
        <v>5367.15</v>
      </c>
      <c r="D5285" s="9">
        <v>57</v>
      </c>
      <c r="E5285" s="12" t="s">
        <v>78</v>
      </c>
      <c r="F5285" s="9"/>
      <c r="G5285" s="9"/>
      <c r="H5285" s="13"/>
      <c r="I5285" s="9" t="s">
        <v>11</v>
      </c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  <c r="AA5285" s="9"/>
    </row>
    <row r="5286" spans="1:27" ht="12.75">
      <c r="A5286" s="10">
        <v>45857</v>
      </c>
      <c r="B5286" s="9" t="s">
        <v>1467</v>
      </c>
      <c r="C5286" s="11">
        <v>1470.3</v>
      </c>
      <c r="D5286" s="9">
        <v>33</v>
      </c>
      <c r="E5286" s="12"/>
      <c r="F5286" s="9"/>
      <c r="G5286" s="9"/>
      <c r="H5286" s="13"/>
      <c r="I5286" s="9" t="s">
        <v>11</v>
      </c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  <c r="Z5286" s="9"/>
      <c r="AA5286" s="9"/>
    </row>
    <row r="5287" spans="1:27" ht="12.75">
      <c r="A5287" s="10">
        <v>45857</v>
      </c>
      <c r="B5287" s="9" t="s">
        <v>17</v>
      </c>
      <c r="C5287" s="11">
        <v>7216.58</v>
      </c>
      <c r="D5287" s="9">
        <v>80</v>
      </c>
      <c r="E5287" s="12" t="s">
        <v>70</v>
      </c>
      <c r="F5287" s="9"/>
      <c r="G5287" s="9"/>
      <c r="H5287" s="13"/>
      <c r="I5287" s="9" t="s">
        <v>16</v>
      </c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</row>
    <row r="5288" spans="1:27" ht="12.75">
      <c r="A5288" s="10">
        <v>45857</v>
      </c>
      <c r="B5288" s="9" t="s">
        <v>14</v>
      </c>
      <c r="C5288" s="11">
        <v>8660.89</v>
      </c>
      <c r="D5288" s="9">
        <v>101</v>
      </c>
      <c r="E5288" s="12" t="s">
        <v>157</v>
      </c>
      <c r="F5288" s="9"/>
      <c r="G5288" s="9"/>
      <c r="H5288" s="13"/>
      <c r="I5288" s="9" t="s">
        <v>16</v>
      </c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</row>
    <row r="5289" spans="1:27" ht="12.75">
      <c r="A5289" s="10">
        <v>45857</v>
      </c>
      <c r="B5289" s="9" t="s">
        <v>19</v>
      </c>
      <c r="C5289" s="11">
        <v>4388.16</v>
      </c>
      <c r="D5289" s="9">
        <v>51</v>
      </c>
      <c r="E5289" s="12" t="s">
        <v>350</v>
      </c>
      <c r="F5289" s="9"/>
      <c r="G5289" s="9"/>
      <c r="H5289" s="13"/>
      <c r="I5289" s="9" t="s">
        <v>16</v>
      </c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</row>
    <row r="5290" spans="1:27" ht="12.75">
      <c r="A5290" s="10">
        <v>45858</v>
      </c>
      <c r="B5290" s="9" t="s">
        <v>21</v>
      </c>
      <c r="C5290" s="11">
        <v>8016.05</v>
      </c>
      <c r="D5290" s="9">
        <v>85</v>
      </c>
      <c r="E5290" s="12" t="s">
        <v>303</v>
      </c>
      <c r="F5290" s="9"/>
      <c r="G5290" s="9"/>
      <c r="H5290" s="13"/>
      <c r="I5290" s="9" t="s">
        <v>11</v>
      </c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</row>
    <row r="5291" spans="1:27" ht="12.75">
      <c r="A5291" s="10">
        <v>45858</v>
      </c>
      <c r="B5291" s="9" t="s">
        <v>9</v>
      </c>
      <c r="C5291" s="11">
        <v>6843.95</v>
      </c>
      <c r="D5291" s="9">
        <v>73</v>
      </c>
      <c r="E5291" s="12" t="s">
        <v>209</v>
      </c>
      <c r="F5291" s="9"/>
      <c r="G5291" s="9"/>
      <c r="H5291" s="13"/>
      <c r="I5291" s="9" t="s">
        <v>11</v>
      </c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</row>
    <row r="5292" spans="1:27" ht="12.75">
      <c r="A5292" s="10">
        <v>45858</v>
      </c>
      <c r="B5292" s="9" t="s">
        <v>12</v>
      </c>
      <c r="C5292" s="11"/>
      <c r="D5292" s="9"/>
      <c r="E5292" s="12"/>
      <c r="F5292" s="9"/>
      <c r="G5292" s="9"/>
      <c r="H5292" s="13"/>
      <c r="I5292" s="9" t="s">
        <v>11</v>
      </c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</row>
    <row r="5293" spans="1:27" ht="12.75">
      <c r="A5293" s="10">
        <v>45858</v>
      </c>
      <c r="B5293" s="9" t="s">
        <v>43</v>
      </c>
      <c r="C5293" s="11">
        <v>7221.94</v>
      </c>
      <c r="D5293" s="9">
        <v>79</v>
      </c>
      <c r="E5293" s="12" t="s">
        <v>209</v>
      </c>
      <c r="F5293" s="9"/>
      <c r="G5293" s="9"/>
      <c r="H5293" s="13"/>
      <c r="I5293" s="9" t="s">
        <v>11</v>
      </c>
      <c r="J5293" s="10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</row>
    <row r="5294" spans="1:27" ht="12.75">
      <c r="A5294" s="10">
        <v>45858</v>
      </c>
      <c r="B5294" s="9" t="s">
        <v>45</v>
      </c>
      <c r="C5294" s="11">
        <v>7134.77</v>
      </c>
      <c r="D5294" s="9">
        <v>70</v>
      </c>
      <c r="E5294" s="12" t="s">
        <v>260</v>
      </c>
      <c r="F5294" s="9"/>
      <c r="G5294" s="9"/>
      <c r="H5294" s="13"/>
      <c r="I5294" s="9" t="s">
        <v>11</v>
      </c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  <c r="AA5294" s="9"/>
    </row>
    <row r="5295" spans="1:27" ht="12.75">
      <c r="A5295" s="10">
        <v>45858</v>
      </c>
      <c r="B5295" s="9" t="s">
        <v>1465</v>
      </c>
      <c r="C5295" s="11"/>
      <c r="D5295" s="9"/>
      <c r="E5295" s="12"/>
      <c r="F5295" s="10"/>
      <c r="G5295" s="48"/>
      <c r="H5295" s="13"/>
      <c r="I5295" s="9" t="s">
        <v>11</v>
      </c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</row>
    <row r="5296" spans="1:27" ht="12.75">
      <c r="A5296" s="10">
        <v>45858</v>
      </c>
      <c r="B5296" s="9" t="s">
        <v>289</v>
      </c>
      <c r="C5296" s="11">
        <v>9208.0499999999993</v>
      </c>
      <c r="D5296" s="9">
        <v>67</v>
      </c>
      <c r="E5296" s="12" t="s">
        <v>402</v>
      </c>
      <c r="F5296" s="9"/>
      <c r="G5296" s="9"/>
      <c r="H5296" s="13"/>
      <c r="I5296" s="9" t="s">
        <v>11</v>
      </c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</row>
    <row r="5297" spans="1:27" ht="12.75">
      <c r="A5297" s="10">
        <v>45858</v>
      </c>
      <c r="B5297" s="9" t="s">
        <v>286</v>
      </c>
      <c r="C5297" s="11">
        <v>4687.9399999999996</v>
      </c>
      <c r="D5297" s="9">
        <v>57</v>
      </c>
      <c r="E5297" s="12" t="s">
        <v>252</v>
      </c>
      <c r="F5297" s="9"/>
      <c r="G5297" s="9"/>
      <c r="H5297" s="13"/>
      <c r="I5297" s="9" t="s">
        <v>11</v>
      </c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</row>
    <row r="5298" spans="1:27" ht="12.75">
      <c r="A5298" s="10">
        <v>45858</v>
      </c>
      <c r="B5298" s="9" t="s">
        <v>1467</v>
      </c>
      <c r="C5298" s="11"/>
      <c r="D5298" s="9"/>
      <c r="E5298" s="12"/>
      <c r="F5298" s="9"/>
      <c r="G5298" s="50"/>
      <c r="H5298" s="13"/>
      <c r="I5298" s="9" t="s">
        <v>11</v>
      </c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9"/>
      <c r="AA5298" s="9"/>
    </row>
    <row r="5299" spans="1:27" ht="12.75">
      <c r="A5299" s="10">
        <v>45858</v>
      </c>
      <c r="B5299" s="9" t="s">
        <v>17</v>
      </c>
      <c r="C5299" s="11">
        <v>10503.24</v>
      </c>
      <c r="D5299" s="9">
        <v>103</v>
      </c>
      <c r="E5299" s="12" t="s">
        <v>352</v>
      </c>
      <c r="F5299" s="9"/>
      <c r="G5299" s="9"/>
      <c r="H5299" s="13"/>
      <c r="I5299" s="9" t="s">
        <v>16</v>
      </c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</row>
    <row r="5300" spans="1:27" ht="12.75">
      <c r="A5300" s="10">
        <v>45858</v>
      </c>
      <c r="B5300" s="9" t="s">
        <v>14</v>
      </c>
      <c r="C5300" s="11">
        <v>9163.5400000000009</v>
      </c>
      <c r="D5300" s="9">
        <v>100</v>
      </c>
      <c r="E5300" s="12" t="s">
        <v>196</v>
      </c>
      <c r="F5300" s="9"/>
      <c r="G5300" s="9"/>
      <c r="H5300" s="13"/>
      <c r="I5300" s="9" t="s">
        <v>16</v>
      </c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  <c r="Z5300" s="9"/>
      <c r="AA5300" s="9"/>
    </row>
    <row r="5301" spans="1:27" ht="12.75">
      <c r="A5301" s="10">
        <v>45858</v>
      </c>
      <c r="B5301" s="9" t="s">
        <v>19</v>
      </c>
      <c r="C5301" s="11">
        <v>6894.68</v>
      </c>
      <c r="D5301" s="9">
        <v>82</v>
      </c>
      <c r="E5301" s="12" t="s">
        <v>172</v>
      </c>
      <c r="F5301" s="9"/>
      <c r="G5301" s="9"/>
      <c r="H5301" s="13"/>
      <c r="I5301" s="9" t="s">
        <v>16</v>
      </c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</row>
    <row r="5302" spans="1:27" ht="12.75">
      <c r="A5302" s="10">
        <v>45859</v>
      </c>
      <c r="B5302" s="9" t="s">
        <v>21</v>
      </c>
      <c r="C5302" s="11">
        <v>3625.67</v>
      </c>
      <c r="D5302" s="9">
        <v>37</v>
      </c>
      <c r="E5302" s="12" t="s">
        <v>344</v>
      </c>
      <c r="F5302" s="9"/>
      <c r="G5302" s="9"/>
      <c r="H5302" s="13"/>
      <c r="I5302" s="9" t="s">
        <v>11</v>
      </c>
      <c r="J5302" s="10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</row>
    <row r="5303" spans="1:27" ht="12.75">
      <c r="A5303" s="10">
        <v>45859</v>
      </c>
      <c r="B5303" s="9" t="s">
        <v>9</v>
      </c>
      <c r="C5303" s="11">
        <v>3281.03</v>
      </c>
      <c r="D5303" s="9">
        <v>26</v>
      </c>
      <c r="E5303" s="12" t="s">
        <v>71</v>
      </c>
      <c r="F5303" s="9"/>
      <c r="G5303" s="9"/>
      <c r="H5303" s="13"/>
      <c r="I5303" s="9" t="s">
        <v>11</v>
      </c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</row>
    <row r="5304" spans="1:27" ht="12.75">
      <c r="A5304" s="10">
        <v>45859</v>
      </c>
      <c r="B5304" s="9" t="s">
        <v>12</v>
      </c>
      <c r="C5304" s="11"/>
      <c r="D5304" s="9"/>
      <c r="E5304" s="12"/>
      <c r="F5304" s="9"/>
      <c r="G5304" s="9"/>
      <c r="H5304" s="13"/>
      <c r="I5304" s="9" t="s">
        <v>11</v>
      </c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  <c r="AA5304" s="9"/>
    </row>
    <row r="5305" spans="1:27" ht="12.75">
      <c r="A5305" s="10">
        <v>45859</v>
      </c>
      <c r="B5305" s="9" t="s">
        <v>43</v>
      </c>
      <c r="C5305" s="11">
        <v>3866.07</v>
      </c>
      <c r="D5305" s="9">
        <v>39</v>
      </c>
      <c r="E5305" s="12" t="s">
        <v>140</v>
      </c>
      <c r="F5305" s="9"/>
      <c r="G5305" s="9"/>
      <c r="H5305" s="13"/>
      <c r="I5305" s="9" t="s">
        <v>11</v>
      </c>
      <c r="J5305" s="10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</row>
    <row r="5306" spans="1:27" ht="12.75">
      <c r="A5306" s="10">
        <v>45859</v>
      </c>
      <c r="B5306" s="9" t="s">
        <v>45</v>
      </c>
      <c r="C5306" s="11">
        <v>2499.65</v>
      </c>
      <c r="D5306" s="9">
        <v>27</v>
      </c>
      <c r="E5306" s="12" t="s">
        <v>156</v>
      </c>
      <c r="F5306" s="9"/>
      <c r="G5306" s="9"/>
      <c r="H5306" s="13"/>
      <c r="I5306" s="9" t="s">
        <v>11</v>
      </c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</row>
    <row r="5307" spans="1:27" ht="12.75">
      <c r="A5307" s="10">
        <v>45859</v>
      </c>
      <c r="B5307" s="9" t="s">
        <v>1465</v>
      </c>
      <c r="C5307" s="11"/>
      <c r="D5307" s="9"/>
      <c r="E5307" s="12"/>
      <c r="F5307" s="10"/>
      <c r="G5307" s="48"/>
      <c r="H5307" s="13"/>
      <c r="I5307" s="9" t="s">
        <v>11</v>
      </c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</row>
    <row r="5308" spans="1:27" ht="12.75">
      <c r="A5308" s="10">
        <v>45859</v>
      </c>
      <c r="B5308" s="9" t="s">
        <v>289</v>
      </c>
      <c r="C5308" s="11">
        <v>2513.3000000000002</v>
      </c>
      <c r="D5308" s="9">
        <v>20</v>
      </c>
      <c r="E5308" s="12" t="s">
        <v>50</v>
      </c>
      <c r="F5308" s="9"/>
      <c r="G5308" s="9"/>
      <c r="H5308" s="13"/>
      <c r="I5308" s="9" t="s">
        <v>11</v>
      </c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</row>
    <row r="5309" spans="1:27" ht="12.75">
      <c r="A5309" s="10">
        <v>45859</v>
      </c>
      <c r="B5309" s="9" t="s">
        <v>286</v>
      </c>
      <c r="C5309" s="11">
        <v>2300.83</v>
      </c>
      <c r="D5309" s="9">
        <v>25</v>
      </c>
      <c r="E5309" s="12" t="s">
        <v>10</v>
      </c>
      <c r="F5309" s="9"/>
      <c r="G5309" s="9"/>
      <c r="H5309" s="13"/>
      <c r="I5309" s="9" t="s">
        <v>11</v>
      </c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</row>
    <row r="5310" spans="1:27" ht="12.75">
      <c r="A5310" s="10">
        <v>45859</v>
      </c>
      <c r="B5310" s="9" t="s">
        <v>1467</v>
      </c>
      <c r="C5310" s="11">
        <v>2387.6</v>
      </c>
      <c r="D5310" s="9">
        <v>53</v>
      </c>
      <c r="E5310" s="12"/>
      <c r="F5310" s="9"/>
      <c r="G5310" s="9"/>
      <c r="H5310" s="13"/>
      <c r="I5310" s="9" t="s">
        <v>11</v>
      </c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</row>
    <row r="5311" spans="1:27" ht="12.75">
      <c r="A5311" s="10">
        <v>45859</v>
      </c>
      <c r="B5311" s="9" t="s">
        <v>17</v>
      </c>
      <c r="C5311" s="11">
        <v>5098.1099999999997</v>
      </c>
      <c r="D5311" s="9">
        <v>59</v>
      </c>
      <c r="E5311" s="12" t="s">
        <v>145</v>
      </c>
      <c r="F5311" s="9"/>
      <c r="G5311" s="9"/>
      <c r="H5311" s="13"/>
      <c r="I5311" s="9" t="s">
        <v>16</v>
      </c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</row>
    <row r="5312" spans="1:27" ht="12.75">
      <c r="A5312" s="10">
        <v>45859</v>
      </c>
      <c r="B5312" s="9" t="s">
        <v>14</v>
      </c>
      <c r="C5312" s="11">
        <v>4124.1400000000003</v>
      </c>
      <c r="D5312" s="9">
        <v>43</v>
      </c>
      <c r="E5312" s="12" t="s">
        <v>234</v>
      </c>
      <c r="F5312" s="9"/>
      <c r="G5312" s="9"/>
      <c r="H5312" s="13"/>
      <c r="I5312" s="9" t="s">
        <v>16</v>
      </c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</row>
    <row r="5313" spans="1:27" ht="12.75">
      <c r="A5313" s="10">
        <v>45859</v>
      </c>
      <c r="B5313" s="9" t="s">
        <v>19</v>
      </c>
      <c r="C5313" s="11">
        <v>2247.5</v>
      </c>
      <c r="D5313" s="9">
        <v>21</v>
      </c>
      <c r="E5313" s="12" t="s">
        <v>232</v>
      </c>
      <c r="F5313" s="9"/>
      <c r="G5313" s="9"/>
      <c r="H5313" s="13"/>
      <c r="I5313" s="9" t="s">
        <v>16</v>
      </c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</row>
    <row r="5314" spans="1:27" ht="12.75">
      <c r="A5314" s="10">
        <v>45860</v>
      </c>
      <c r="B5314" s="9" t="s">
        <v>21</v>
      </c>
      <c r="C5314" s="11">
        <v>6933.77</v>
      </c>
      <c r="D5314" s="9">
        <v>69</v>
      </c>
      <c r="E5314" s="12" t="s">
        <v>144</v>
      </c>
      <c r="F5314" s="9"/>
      <c r="G5314" s="9"/>
      <c r="H5314" s="13"/>
      <c r="I5314" s="9" t="s">
        <v>11</v>
      </c>
      <c r="J5314" s="10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</row>
    <row r="5315" spans="1:27" ht="12.75">
      <c r="A5315" s="10">
        <v>45860</v>
      </c>
      <c r="B5315" s="9" t="s">
        <v>9</v>
      </c>
      <c r="C5315" s="11">
        <v>6459.5</v>
      </c>
      <c r="D5315" s="9">
        <v>62</v>
      </c>
      <c r="E5315" s="12" t="s">
        <v>86</v>
      </c>
      <c r="F5315" s="9"/>
      <c r="G5315" s="9"/>
      <c r="H5315" s="13"/>
      <c r="I5315" s="9" t="s">
        <v>11</v>
      </c>
      <c r="J5315" s="10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</row>
    <row r="5316" spans="1:27" ht="12.75">
      <c r="A5316" s="10">
        <v>45860</v>
      </c>
      <c r="B5316" s="9" t="s">
        <v>12</v>
      </c>
      <c r="C5316" s="11"/>
      <c r="D5316" s="9"/>
      <c r="E5316" s="12"/>
      <c r="F5316" s="9"/>
      <c r="G5316" s="9"/>
      <c r="H5316" s="13"/>
      <c r="I5316" s="9" t="s">
        <v>11</v>
      </c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</row>
    <row r="5317" spans="1:27" ht="12.75">
      <c r="A5317" s="10">
        <v>45860</v>
      </c>
      <c r="B5317" s="9" t="s">
        <v>43</v>
      </c>
      <c r="C5317" s="11">
        <v>4528.5200000000004</v>
      </c>
      <c r="D5317" s="9">
        <v>46</v>
      </c>
      <c r="E5317" s="12" t="s">
        <v>65</v>
      </c>
      <c r="F5317" s="9"/>
      <c r="G5317" s="9"/>
      <c r="H5317" s="13"/>
      <c r="I5317" s="9" t="s">
        <v>11</v>
      </c>
      <c r="J5317" s="10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</row>
    <row r="5318" spans="1:27" ht="12.75" hidden="1">
      <c r="A5318" s="10">
        <v>45895</v>
      </c>
      <c r="B5318" s="9" t="s">
        <v>43</v>
      </c>
      <c r="C5318" s="11">
        <v>3548.99</v>
      </c>
      <c r="D5318" s="9">
        <v>40</v>
      </c>
      <c r="E5318" s="12" t="s">
        <v>29</v>
      </c>
      <c r="F5318" s="9"/>
      <c r="G5318" s="9"/>
      <c r="H5318" s="13"/>
      <c r="I5318" s="9" t="s">
        <v>11</v>
      </c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</row>
    <row r="5319" spans="1:27" ht="12.75">
      <c r="A5319" s="10">
        <v>45860</v>
      </c>
      <c r="B5319" s="9" t="s">
        <v>45</v>
      </c>
      <c r="C5319" s="11">
        <v>5011.82</v>
      </c>
      <c r="D5319" s="9">
        <v>49</v>
      </c>
      <c r="E5319" s="12" t="s">
        <v>338</v>
      </c>
      <c r="F5319" s="9"/>
      <c r="G5319" s="9"/>
      <c r="H5319" s="13"/>
      <c r="I5319" s="9" t="s">
        <v>11</v>
      </c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</row>
    <row r="5320" spans="1:27" ht="12.75">
      <c r="A5320" s="10">
        <v>45860</v>
      </c>
      <c r="B5320" s="9" t="s">
        <v>1465</v>
      </c>
      <c r="C5320" s="11"/>
      <c r="D5320" s="9"/>
      <c r="E5320" s="12"/>
      <c r="F5320" s="10"/>
      <c r="G5320" s="48"/>
      <c r="H5320" s="13"/>
      <c r="I5320" s="9" t="s">
        <v>11</v>
      </c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</row>
    <row r="5321" spans="1:27" ht="12.75" hidden="1">
      <c r="A5321" s="10">
        <v>45898</v>
      </c>
      <c r="B5321" s="9" t="s">
        <v>43</v>
      </c>
      <c r="C5321" s="11">
        <v>8226.4599999999991</v>
      </c>
      <c r="D5321" s="9">
        <v>80</v>
      </c>
      <c r="E5321" s="12" t="s">
        <v>13</v>
      </c>
      <c r="F5321" s="9"/>
      <c r="G5321" s="9"/>
      <c r="H5321" s="13"/>
      <c r="I5321" s="9" t="s">
        <v>11</v>
      </c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</row>
    <row r="5322" spans="1:27" ht="12.75" hidden="1">
      <c r="A5322" s="10">
        <v>45899</v>
      </c>
      <c r="B5322" s="9" t="s">
        <v>43</v>
      </c>
      <c r="C5322" s="11">
        <v>9906.7000000000007</v>
      </c>
      <c r="D5322" s="9">
        <v>100</v>
      </c>
      <c r="E5322" s="12" t="s">
        <v>36</v>
      </c>
      <c r="F5322" s="9"/>
      <c r="G5322" s="9"/>
      <c r="H5322" s="13"/>
      <c r="I5322" s="9" t="s">
        <v>11</v>
      </c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  <c r="AA5322" s="9"/>
    </row>
    <row r="5323" spans="1:27" ht="12.75" hidden="1">
      <c r="A5323" s="10">
        <v>45900</v>
      </c>
      <c r="B5323" s="9" t="s">
        <v>43</v>
      </c>
      <c r="C5323" s="11">
        <v>6423.77</v>
      </c>
      <c r="D5323" s="9">
        <v>69</v>
      </c>
      <c r="E5323" s="12" t="s">
        <v>159</v>
      </c>
      <c r="F5323" s="9"/>
      <c r="G5323" s="9"/>
      <c r="H5323" s="13"/>
      <c r="I5323" s="9" t="s">
        <v>11</v>
      </c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</row>
    <row r="5324" spans="1:27" ht="12.75" hidden="1">
      <c r="A5324" s="10">
        <v>45901</v>
      </c>
      <c r="B5324" s="9" t="s">
        <v>43</v>
      </c>
      <c r="C5324" s="11">
        <v>2869.4</v>
      </c>
      <c r="D5324" s="9">
        <v>29</v>
      </c>
      <c r="E5324" s="12" t="s">
        <v>80</v>
      </c>
      <c r="F5324" s="9"/>
      <c r="G5324" s="9"/>
      <c r="H5324" s="13"/>
      <c r="I5324" s="9" t="s">
        <v>11</v>
      </c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</row>
    <row r="5325" spans="1:27" ht="12.75" hidden="1">
      <c r="A5325" s="10">
        <v>45902</v>
      </c>
      <c r="B5325" s="9" t="s">
        <v>43</v>
      </c>
      <c r="C5325" s="11">
        <v>2896.4</v>
      </c>
      <c r="D5325" s="9">
        <v>32</v>
      </c>
      <c r="E5325" s="12" t="s">
        <v>67</v>
      </c>
      <c r="F5325" s="9"/>
      <c r="G5325" s="9"/>
      <c r="H5325" s="13"/>
      <c r="I5325" s="9" t="s">
        <v>11</v>
      </c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</row>
    <row r="5326" spans="1:27" ht="12.75" hidden="1">
      <c r="A5326" s="10">
        <v>45903</v>
      </c>
      <c r="B5326" s="9" t="s">
        <v>43</v>
      </c>
      <c r="C5326" s="11">
        <v>3177.15</v>
      </c>
      <c r="D5326" s="9">
        <v>42</v>
      </c>
      <c r="E5326" s="12" t="s">
        <v>24</v>
      </c>
      <c r="F5326" s="9"/>
      <c r="G5326" s="9"/>
      <c r="H5326" s="13"/>
      <c r="I5326" s="9" t="s">
        <v>11</v>
      </c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  <c r="AA5326" s="9"/>
    </row>
    <row r="5327" spans="1:27" ht="18" hidden="1" customHeight="1">
      <c r="A5327" s="10">
        <v>45904</v>
      </c>
      <c r="B5327" s="9" t="s">
        <v>43</v>
      </c>
      <c r="C5327" s="11">
        <v>4205.6400000000003</v>
      </c>
      <c r="D5327" s="9">
        <v>47</v>
      </c>
      <c r="E5327" s="12" t="s">
        <v>82</v>
      </c>
      <c r="F5327" s="9"/>
      <c r="G5327" s="9"/>
      <c r="H5327" s="13"/>
      <c r="I5327" s="9" t="s">
        <v>11</v>
      </c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</row>
    <row r="5328" spans="1:27" ht="12.75" hidden="1">
      <c r="A5328" s="10">
        <v>45905</v>
      </c>
      <c r="B5328" s="9" t="s">
        <v>43</v>
      </c>
      <c r="C5328" s="51">
        <v>10004.9</v>
      </c>
      <c r="D5328" s="9">
        <v>101</v>
      </c>
      <c r="E5328" s="12" t="s">
        <v>145</v>
      </c>
      <c r="F5328" s="9"/>
      <c r="G5328" s="9"/>
      <c r="H5328" s="13"/>
      <c r="I5328" s="9" t="s">
        <v>11</v>
      </c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  <c r="AA5328" s="9"/>
    </row>
    <row r="5329" spans="1:27" ht="12.75" hidden="1">
      <c r="A5329" s="10">
        <v>45906</v>
      </c>
      <c r="B5329" s="9" t="s">
        <v>43</v>
      </c>
      <c r="C5329" s="11">
        <v>10930.53</v>
      </c>
      <c r="D5329" s="9">
        <v>115</v>
      </c>
      <c r="E5329" s="12" t="s">
        <v>330</v>
      </c>
      <c r="F5329" s="9"/>
      <c r="G5329" s="9"/>
      <c r="H5329" s="13"/>
      <c r="I5329" s="9" t="s">
        <v>11</v>
      </c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</row>
    <row r="5330" spans="1:27" ht="12.75" hidden="1">
      <c r="A5330" s="10">
        <v>45907</v>
      </c>
      <c r="B5330" s="9" t="s">
        <v>43</v>
      </c>
      <c r="C5330" s="11">
        <v>7984.52</v>
      </c>
      <c r="D5330" s="9">
        <v>78</v>
      </c>
      <c r="E5330" s="12" t="s">
        <v>41</v>
      </c>
      <c r="F5330" s="9"/>
      <c r="G5330" s="9"/>
      <c r="H5330" s="13"/>
      <c r="I5330" s="9" t="s">
        <v>11</v>
      </c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</row>
    <row r="5331" spans="1:27" ht="12.75" hidden="1">
      <c r="A5331" s="10">
        <v>45908</v>
      </c>
      <c r="B5331" s="9" t="s">
        <v>43</v>
      </c>
      <c r="C5331" s="11">
        <v>2988.3</v>
      </c>
      <c r="D5331" s="9">
        <v>36</v>
      </c>
      <c r="E5331" s="12" t="s">
        <v>42</v>
      </c>
      <c r="F5331" s="9"/>
      <c r="G5331" s="9"/>
      <c r="H5331" s="13"/>
      <c r="I5331" s="9" t="s">
        <v>11</v>
      </c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</row>
    <row r="5332" spans="1:27" ht="12.75" hidden="1">
      <c r="A5332" s="10">
        <v>45909</v>
      </c>
      <c r="B5332" s="9" t="s">
        <v>43</v>
      </c>
      <c r="C5332" s="11">
        <v>4074.36</v>
      </c>
      <c r="D5332" s="9">
        <v>45</v>
      </c>
      <c r="E5332" s="12" t="s">
        <v>66</v>
      </c>
      <c r="F5332" s="9"/>
      <c r="G5332" s="9"/>
      <c r="H5332" s="13"/>
      <c r="I5332" s="9" t="s">
        <v>11</v>
      </c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</row>
    <row r="5333" spans="1:27" ht="12.75" hidden="1">
      <c r="A5333" s="10">
        <v>45910</v>
      </c>
      <c r="B5333" s="9" t="s">
        <v>43</v>
      </c>
      <c r="C5333" s="11">
        <v>3223.13</v>
      </c>
      <c r="D5333" s="9">
        <v>37</v>
      </c>
      <c r="E5333" s="12" t="s">
        <v>96</v>
      </c>
      <c r="F5333" s="9"/>
      <c r="G5333" s="9"/>
      <c r="H5333" s="13"/>
      <c r="I5333" s="9" t="s">
        <v>11</v>
      </c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  <c r="AA5333" s="9"/>
    </row>
    <row r="5334" spans="1:27" ht="12.75" hidden="1">
      <c r="A5334" s="10">
        <v>45911</v>
      </c>
      <c r="B5334" s="9" t="s">
        <v>43</v>
      </c>
      <c r="C5334" s="11">
        <v>3979.4</v>
      </c>
      <c r="D5334" s="9">
        <v>44</v>
      </c>
      <c r="E5334" s="12" t="s">
        <v>85</v>
      </c>
      <c r="F5334" s="9"/>
      <c r="G5334" s="9"/>
      <c r="H5334" s="13"/>
      <c r="I5334" s="9" t="s">
        <v>11</v>
      </c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</row>
    <row r="5335" spans="1:27" ht="12.75" hidden="1">
      <c r="A5335" s="10">
        <v>45912</v>
      </c>
      <c r="B5335" s="9" t="s">
        <v>43</v>
      </c>
      <c r="C5335" s="11">
        <v>12492.99</v>
      </c>
      <c r="D5335" s="9">
        <v>124</v>
      </c>
      <c r="E5335" s="12" t="s">
        <v>262</v>
      </c>
      <c r="F5335" s="9"/>
      <c r="G5335" s="9"/>
      <c r="H5335" s="13"/>
      <c r="I5335" s="9" t="s">
        <v>11</v>
      </c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</row>
    <row r="5336" spans="1:27" ht="12.75" hidden="1">
      <c r="A5336" s="10">
        <v>45913</v>
      </c>
      <c r="B5336" s="9" t="s">
        <v>43</v>
      </c>
      <c r="C5336" s="11">
        <v>13380.2</v>
      </c>
      <c r="D5336" s="9">
        <v>136</v>
      </c>
      <c r="E5336" s="12" t="s">
        <v>79</v>
      </c>
      <c r="F5336" s="9"/>
      <c r="G5336" s="9"/>
      <c r="H5336" s="13"/>
      <c r="I5336" s="9" t="s">
        <v>11</v>
      </c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  <c r="Z5336" s="9"/>
      <c r="AA5336" s="9"/>
    </row>
    <row r="5337" spans="1:27" ht="12.75" hidden="1">
      <c r="A5337" s="10">
        <v>45914</v>
      </c>
      <c r="B5337" s="9" t="s">
        <v>43</v>
      </c>
      <c r="C5337" s="11">
        <v>8779.23</v>
      </c>
      <c r="D5337" s="9">
        <v>89</v>
      </c>
      <c r="E5337" s="12" t="s">
        <v>184</v>
      </c>
      <c r="F5337" s="9"/>
      <c r="G5337" s="9"/>
      <c r="H5337" s="13"/>
      <c r="I5337" s="9" t="s">
        <v>11</v>
      </c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</row>
    <row r="5338" spans="1:27" ht="12.75" hidden="1">
      <c r="A5338" s="10">
        <v>45915</v>
      </c>
      <c r="B5338" s="9" t="s">
        <v>43</v>
      </c>
      <c r="C5338" s="11">
        <v>3420.19</v>
      </c>
      <c r="D5338" s="9">
        <v>36</v>
      </c>
      <c r="E5338" s="12" t="s">
        <v>140</v>
      </c>
      <c r="F5338" s="9"/>
      <c r="G5338" s="9"/>
      <c r="H5338" s="13"/>
      <c r="I5338" s="9" t="s">
        <v>11</v>
      </c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</row>
    <row r="5339" spans="1:27" ht="12.75" hidden="1">
      <c r="A5339" s="10">
        <v>45916</v>
      </c>
      <c r="B5339" s="9" t="s">
        <v>43</v>
      </c>
      <c r="C5339" s="11">
        <v>3252.54</v>
      </c>
      <c r="D5339" s="9">
        <v>38</v>
      </c>
      <c r="E5339" s="12" t="s">
        <v>39</v>
      </c>
      <c r="F5339" s="9"/>
      <c r="G5339" s="9"/>
      <c r="H5339" s="13"/>
      <c r="I5339" s="9" t="s">
        <v>11</v>
      </c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</row>
    <row r="5340" spans="1:27" ht="12.75" hidden="1">
      <c r="A5340" s="10">
        <v>45917</v>
      </c>
      <c r="B5340" s="9" t="s">
        <v>43</v>
      </c>
      <c r="C5340" s="11">
        <v>4287.51</v>
      </c>
      <c r="D5340" s="9">
        <v>48</v>
      </c>
      <c r="E5340" s="12" t="s">
        <v>262</v>
      </c>
      <c r="F5340" s="9"/>
      <c r="G5340" s="9"/>
      <c r="H5340" s="13"/>
      <c r="I5340" s="9" t="s">
        <v>11</v>
      </c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</row>
    <row r="5341" spans="1:27" ht="12.75">
      <c r="A5341" s="10">
        <v>45860</v>
      </c>
      <c r="B5341" s="9" t="s">
        <v>289</v>
      </c>
      <c r="C5341" s="11">
        <v>3444.73</v>
      </c>
      <c r="D5341" s="9">
        <v>35</v>
      </c>
      <c r="E5341" s="12" t="s">
        <v>20</v>
      </c>
      <c r="F5341" s="9"/>
      <c r="G5341" s="9"/>
      <c r="H5341" s="13"/>
      <c r="I5341" s="9" t="s">
        <v>11</v>
      </c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</row>
    <row r="5342" spans="1:27" ht="12.75">
      <c r="A5342" s="10">
        <v>45860</v>
      </c>
      <c r="B5342" s="9" t="s">
        <v>286</v>
      </c>
      <c r="C5342" s="11">
        <v>3258.84</v>
      </c>
      <c r="D5342" s="9">
        <v>33</v>
      </c>
      <c r="E5342" s="12" t="s">
        <v>128</v>
      </c>
      <c r="F5342" s="9"/>
      <c r="G5342" s="9"/>
      <c r="H5342" s="13"/>
      <c r="I5342" s="9" t="s">
        <v>11</v>
      </c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</row>
    <row r="5343" spans="1:27" ht="12.75">
      <c r="A5343" s="10">
        <v>45860</v>
      </c>
      <c r="B5343" s="9" t="s">
        <v>1467</v>
      </c>
      <c r="C5343" s="11">
        <v>2182.6999999999998</v>
      </c>
      <c r="D5343" s="9">
        <v>49</v>
      </c>
      <c r="E5343" s="12"/>
      <c r="F5343" s="9"/>
      <c r="G5343" s="9"/>
      <c r="H5343" s="13"/>
      <c r="I5343" s="9" t="s">
        <v>11</v>
      </c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</row>
    <row r="5344" spans="1:27" ht="12.75">
      <c r="A5344" s="10">
        <v>45860</v>
      </c>
      <c r="B5344" s="9" t="s">
        <v>17</v>
      </c>
      <c r="C5344" s="11">
        <v>6427.39</v>
      </c>
      <c r="D5344" s="9">
        <v>69</v>
      </c>
      <c r="E5344" s="12" t="s">
        <v>28</v>
      </c>
      <c r="F5344" s="9"/>
      <c r="G5344" s="9"/>
      <c r="H5344" s="13"/>
      <c r="I5344" s="9" t="s">
        <v>16</v>
      </c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</row>
    <row r="5345" spans="1:27" ht="12.75">
      <c r="A5345" s="10">
        <v>45860</v>
      </c>
      <c r="B5345" s="9" t="s">
        <v>14</v>
      </c>
      <c r="C5345" s="11">
        <v>4389.6000000000004</v>
      </c>
      <c r="D5345" s="9">
        <v>47</v>
      </c>
      <c r="E5345" s="12" t="s">
        <v>37</v>
      </c>
      <c r="F5345" s="9"/>
      <c r="G5345" s="9"/>
      <c r="H5345" s="13"/>
      <c r="I5345" s="9" t="s">
        <v>16</v>
      </c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</row>
    <row r="5346" spans="1:27" ht="12.75">
      <c r="A5346" s="10">
        <v>45860</v>
      </c>
      <c r="B5346" s="9" t="s">
        <v>19</v>
      </c>
      <c r="C5346" s="11">
        <v>3156.59</v>
      </c>
      <c r="D5346" s="9">
        <v>34</v>
      </c>
      <c r="E5346" s="12" t="s">
        <v>280</v>
      </c>
      <c r="F5346" s="9"/>
      <c r="G5346" s="9"/>
      <c r="H5346" s="13"/>
      <c r="I5346" s="9" t="s">
        <v>16</v>
      </c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</row>
    <row r="5347" spans="1:27" ht="12.75">
      <c r="A5347" s="10">
        <v>45861</v>
      </c>
      <c r="B5347" s="9" t="s">
        <v>21</v>
      </c>
      <c r="C5347" s="11">
        <v>5874.62</v>
      </c>
      <c r="D5347" s="9">
        <v>58</v>
      </c>
      <c r="E5347" s="12" t="s">
        <v>107</v>
      </c>
      <c r="F5347" s="9"/>
      <c r="G5347" s="9"/>
      <c r="H5347" s="13"/>
      <c r="I5347" s="9" t="s">
        <v>11</v>
      </c>
      <c r="J5347" s="10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</row>
    <row r="5348" spans="1:27" ht="12.75">
      <c r="A5348" s="10">
        <v>45861</v>
      </c>
      <c r="B5348" s="9" t="s">
        <v>9</v>
      </c>
      <c r="C5348" s="11">
        <v>4386.84</v>
      </c>
      <c r="D5348" s="9">
        <v>44</v>
      </c>
      <c r="E5348" s="12" t="s">
        <v>268</v>
      </c>
      <c r="F5348" s="9"/>
      <c r="G5348" s="9"/>
      <c r="H5348" s="13"/>
      <c r="I5348" s="9" t="s">
        <v>11</v>
      </c>
      <c r="J5348" s="10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</row>
    <row r="5349" spans="1:27" ht="12.75">
      <c r="A5349" s="10">
        <v>45861</v>
      </c>
      <c r="B5349" s="9" t="s">
        <v>12</v>
      </c>
      <c r="C5349" s="11"/>
      <c r="D5349" s="9"/>
      <c r="E5349" s="12"/>
      <c r="F5349" s="9"/>
      <c r="G5349" s="9"/>
      <c r="H5349" s="13"/>
      <c r="I5349" s="9" t="s">
        <v>11</v>
      </c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</row>
    <row r="5350" spans="1:27" ht="12.75">
      <c r="A5350" s="10">
        <v>45861</v>
      </c>
      <c r="B5350" s="9" t="s">
        <v>43</v>
      </c>
      <c r="C5350" s="11">
        <v>3048.12</v>
      </c>
      <c r="D5350" s="9">
        <v>35</v>
      </c>
      <c r="E5350" s="12" t="s">
        <v>85</v>
      </c>
      <c r="F5350" s="9"/>
      <c r="G5350" s="9"/>
      <c r="H5350" s="13"/>
      <c r="I5350" s="9" t="s">
        <v>11</v>
      </c>
      <c r="J5350" s="10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</row>
    <row r="5351" spans="1:27" ht="12.75">
      <c r="A5351" s="10">
        <v>45861</v>
      </c>
      <c r="B5351" s="9" t="s">
        <v>45</v>
      </c>
      <c r="C5351" s="11">
        <v>2942.69</v>
      </c>
      <c r="D5351" s="9">
        <v>32</v>
      </c>
      <c r="E5351" s="12" t="s">
        <v>244</v>
      </c>
      <c r="F5351" s="9"/>
      <c r="G5351" s="9"/>
      <c r="H5351" s="13"/>
      <c r="I5351" s="9" t="s">
        <v>11</v>
      </c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</row>
    <row r="5352" spans="1:27" ht="12.75">
      <c r="A5352" s="10">
        <v>45861</v>
      </c>
      <c r="B5352" s="9" t="s">
        <v>1465</v>
      </c>
      <c r="C5352" s="11"/>
      <c r="D5352" s="9"/>
      <c r="E5352" s="12"/>
      <c r="F5352" s="10"/>
      <c r="G5352" s="48"/>
      <c r="H5352" s="13"/>
      <c r="I5352" s="9" t="s">
        <v>11</v>
      </c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</row>
    <row r="5353" spans="1:27" ht="12.75">
      <c r="A5353" s="10">
        <v>45861</v>
      </c>
      <c r="B5353" s="9" t="s">
        <v>289</v>
      </c>
      <c r="C5353" s="11">
        <v>5921.95</v>
      </c>
      <c r="D5353" s="9">
        <v>54</v>
      </c>
      <c r="E5353" s="12" t="s">
        <v>175</v>
      </c>
      <c r="F5353" s="9"/>
      <c r="G5353" s="9"/>
      <c r="H5353" s="13"/>
      <c r="I5353" s="9" t="s">
        <v>11</v>
      </c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</row>
    <row r="5354" spans="1:27" ht="12.75">
      <c r="A5354" s="10">
        <v>45861</v>
      </c>
      <c r="B5354" s="9" t="s">
        <v>286</v>
      </c>
      <c r="C5354" s="11">
        <v>3424.4</v>
      </c>
      <c r="D5354" s="9">
        <v>32</v>
      </c>
      <c r="E5354" s="12" t="s">
        <v>28</v>
      </c>
      <c r="F5354" s="9"/>
      <c r="G5354" s="9"/>
      <c r="H5354" s="13"/>
      <c r="I5354" s="9" t="s">
        <v>11</v>
      </c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</row>
    <row r="5355" spans="1:27" ht="12.75">
      <c r="A5355" s="10">
        <v>45861</v>
      </c>
      <c r="B5355" s="9" t="s">
        <v>1467</v>
      </c>
      <c r="C5355" s="11">
        <v>2451.4</v>
      </c>
      <c r="D5355" s="9">
        <v>59</v>
      </c>
      <c r="E5355" s="12"/>
      <c r="F5355" s="9"/>
      <c r="G5355" s="9"/>
      <c r="H5355" s="13"/>
      <c r="I5355" s="9" t="s">
        <v>11</v>
      </c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  <c r="AA5355" s="9"/>
    </row>
    <row r="5356" spans="1:27" ht="12.75">
      <c r="A5356" s="10">
        <v>45861</v>
      </c>
      <c r="B5356" s="9" t="s">
        <v>17</v>
      </c>
      <c r="C5356" s="11">
        <v>5803.52</v>
      </c>
      <c r="D5356" s="9">
        <v>61</v>
      </c>
      <c r="E5356" s="12" t="s">
        <v>252</v>
      </c>
      <c r="F5356" s="9"/>
      <c r="G5356" s="9"/>
      <c r="H5356" s="13"/>
      <c r="I5356" s="9" t="s">
        <v>16</v>
      </c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</row>
    <row r="5357" spans="1:27" ht="12.75">
      <c r="A5357" s="10">
        <v>45861</v>
      </c>
      <c r="B5357" s="9" t="s">
        <v>14</v>
      </c>
      <c r="C5357" s="11">
        <v>2459.61</v>
      </c>
      <c r="D5357" s="9">
        <v>28</v>
      </c>
      <c r="E5357" s="12" t="s">
        <v>159</v>
      </c>
      <c r="F5357" s="9"/>
      <c r="G5357" s="9"/>
      <c r="H5357" s="13"/>
      <c r="I5357" s="9" t="s">
        <v>16</v>
      </c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</row>
    <row r="5358" spans="1:27" ht="12.75">
      <c r="A5358" s="10">
        <v>45861</v>
      </c>
      <c r="B5358" s="9" t="s">
        <v>19</v>
      </c>
      <c r="C5358" s="11">
        <v>3461.63</v>
      </c>
      <c r="D5358" s="9">
        <v>38</v>
      </c>
      <c r="E5358" s="12" t="s">
        <v>138</v>
      </c>
      <c r="F5358" s="9"/>
      <c r="G5358" s="9"/>
      <c r="H5358" s="13"/>
      <c r="I5358" s="9" t="s">
        <v>16</v>
      </c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</row>
    <row r="5359" spans="1:27" ht="12.75">
      <c r="A5359" s="10">
        <v>45862</v>
      </c>
      <c r="B5359" s="9" t="s">
        <v>21</v>
      </c>
      <c r="C5359" s="11">
        <v>6565.42</v>
      </c>
      <c r="D5359" s="9">
        <v>70</v>
      </c>
      <c r="E5359" s="12" t="s">
        <v>34</v>
      </c>
      <c r="F5359" s="9"/>
      <c r="G5359" s="9"/>
      <c r="H5359" s="13"/>
      <c r="I5359" s="9" t="s">
        <v>11</v>
      </c>
      <c r="J5359" s="10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</row>
    <row r="5360" spans="1:27" ht="12.75">
      <c r="A5360" s="10">
        <v>45862</v>
      </c>
      <c r="B5360" s="9" t="s">
        <v>9</v>
      </c>
      <c r="C5360" s="11">
        <v>4429.6499999999996</v>
      </c>
      <c r="D5360" s="9">
        <v>47</v>
      </c>
      <c r="E5360" s="12" t="s">
        <v>173</v>
      </c>
      <c r="F5360" s="9"/>
      <c r="G5360" s="9"/>
      <c r="H5360" s="13"/>
      <c r="I5360" s="9" t="s">
        <v>11</v>
      </c>
      <c r="J5360" s="10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</row>
    <row r="5361" spans="1:27" ht="12.75">
      <c r="A5361" s="10">
        <v>45862</v>
      </c>
      <c r="B5361" s="9" t="s">
        <v>12</v>
      </c>
      <c r="C5361" s="11"/>
      <c r="D5361" s="9"/>
      <c r="E5361" s="12"/>
      <c r="F5361" s="9"/>
      <c r="G5361" s="9"/>
      <c r="H5361" s="13"/>
      <c r="I5361" s="9" t="s">
        <v>11</v>
      </c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</row>
    <row r="5362" spans="1:27" ht="12.75">
      <c r="A5362" s="10">
        <v>45862</v>
      </c>
      <c r="B5362" s="9" t="s">
        <v>43</v>
      </c>
      <c r="C5362" s="11">
        <v>4297.0200000000004</v>
      </c>
      <c r="D5362" s="9">
        <v>46</v>
      </c>
      <c r="E5362" s="12" t="s">
        <v>96</v>
      </c>
      <c r="F5362" s="9"/>
      <c r="G5362" s="9"/>
      <c r="H5362" s="13"/>
      <c r="I5362" s="9" t="s">
        <v>11</v>
      </c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</row>
    <row r="5363" spans="1:27" ht="12.75">
      <c r="A5363" s="10">
        <v>45862</v>
      </c>
      <c r="B5363" s="9" t="s">
        <v>45</v>
      </c>
      <c r="C5363" s="11">
        <v>4494.76</v>
      </c>
      <c r="D5363" s="9">
        <v>45</v>
      </c>
      <c r="E5363" s="12" t="s">
        <v>123</v>
      </c>
      <c r="F5363" s="9"/>
      <c r="G5363" s="9"/>
      <c r="H5363" s="13"/>
      <c r="I5363" s="9" t="s">
        <v>11</v>
      </c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</row>
    <row r="5364" spans="1:27" ht="12.75">
      <c r="A5364" s="10">
        <v>45862</v>
      </c>
      <c r="B5364" s="9" t="s">
        <v>1465</v>
      </c>
      <c r="C5364" s="11"/>
      <c r="D5364" s="9"/>
      <c r="E5364" s="12"/>
      <c r="F5364" s="10"/>
      <c r="G5364" s="48"/>
      <c r="H5364" s="13"/>
      <c r="I5364" s="9" t="s">
        <v>11</v>
      </c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</row>
    <row r="5365" spans="1:27" ht="12.75">
      <c r="A5365" s="10">
        <v>45862</v>
      </c>
      <c r="B5365" s="9" t="s">
        <v>289</v>
      </c>
      <c r="C5365" s="11">
        <v>4521.62</v>
      </c>
      <c r="D5365" s="9">
        <v>47</v>
      </c>
      <c r="E5365" s="12" t="s">
        <v>27</v>
      </c>
      <c r="F5365" s="9"/>
      <c r="G5365" s="9"/>
      <c r="H5365" s="13"/>
      <c r="I5365" s="9" t="s">
        <v>11</v>
      </c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</row>
    <row r="5366" spans="1:27" ht="12.75">
      <c r="A5366" s="10">
        <v>45862</v>
      </c>
      <c r="B5366" s="9" t="s">
        <v>286</v>
      </c>
      <c r="C5366" s="11">
        <v>2903.21</v>
      </c>
      <c r="D5366" s="9">
        <v>35</v>
      </c>
      <c r="E5366" s="12" t="s">
        <v>112</v>
      </c>
      <c r="F5366" s="9"/>
      <c r="G5366" s="9"/>
      <c r="H5366" s="13"/>
      <c r="I5366" s="9" t="s">
        <v>11</v>
      </c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</row>
    <row r="5367" spans="1:27" ht="12.75">
      <c r="A5367" s="10">
        <v>45862</v>
      </c>
      <c r="B5367" s="9" t="s">
        <v>1467</v>
      </c>
      <c r="C5367" s="11">
        <v>2713.2</v>
      </c>
      <c r="D5367" s="9">
        <v>59</v>
      </c>
      <c r="E5367" s="12"/>
      <c r="F5367" s="9"/>
      <c r="G5367" s="9"/>
      <c r="H5367" s="13"/>
      <c r="I5367" s="9" t="s">
        <v>11</v>
      </c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  <c r="AA5367" s="9"/>
    </row>
    <row r="5368" spans="1:27" ht="12.75">
      <c r="A5368" s="10">
        <v>45862</v>
      </c>
      <c r="B5368" s="9" t="s">
        <v>17</v>
      </c>
      <c r="C5368" s="11">
        <v>6150.07</v>
      </c>
      <c r="D5368" s="9">
        <v>62</v>
      </c>
      <c r="E5368" s="12" t="s">
        <v>242</v>
      </c>
      <c r="F5368" s="9"/>
      <c r="G5368" s="9"/>
      <c r="H5368" s="13"/>
      <c r="I5368" s="9" t="s">
        <v>16</v>
      </c>
      <c r="J5368" s="9"/>
      <c r="K5368" s="38"/>
      <c r="L5368" s="38"/>
      <c r="M5368" s="38"/>
      <c r="N5368" s="38"/>
      <c r="O5368" s="38"/>
      <c r="P5368" s="38"/>
      <c r="Q5368" s="38"/>
      <c r="R5368" s="38"/>
      <c r="S5368" s="38"/>
      <c r="T5368" s="38"/>
      <c r="U5368" s="38"/>
      <c r="V5368" s="38"/>
      <c r="W5368" s="38"/>
      <c r="X5368" s="38"/>
      <c r="Y5368" s="38"/>
      <c r="Z5368" s="38"/>
      <c r="AA5368" s="38"/>
    </row>
    <row r="5369" spans="1:27" ht="12.75">
      <c r="A5369" s="10">
        <v>45862</v>
      </c>
      <c r="B5369" s="9" t="s">
        <v>14</v>
      </c>
      <c r="C5369" s="11">
        <v>4452.8999999999996</v>
      </c>
      <c r="D5369" s="9">
        <v>51</v>
      </c>
      <c r="E5369" s="12" t="s">
        <v>177</v>
      </c>
      <c r="F5369" s="9"/>
      <c r="G5369" s="9"/>
      <c r="H5369" s="13"/>
      <c r="I5369" s="9" t="s">
        <v>16</v>
      </c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  <c r="AA5369" s="9"/>
    </row>
    <row r="5370" spans="1:27" ht="12.75">
      <c r="A5370" s="10">
        <v>45862</v>
      </c>
      <c r="B5370" s="9" t="s">
        <v>19</v>
      </c>
      <c r="C5370" s="11">
        <v>2708.54</v>
      </c>
      <c r="D5370" s="9">
        <v>31</v>
      </c>
      <c r="E5370" s="12" t="s">
        <v>209</v>
      </c>
      <c r="F5370" s="9"/>
      <c r="G5370" s="9"/>
      <c r="H5370" s="13"/>
      <c r="I5370" s="9" t="s">
        <v>16</v>
      </c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</row>
    <row r="5371" spans="1:27" ht="12.75">
      <c r="A5371" s="10">
        <v>45863</v>
      </c>
      <c r="B5371" s="9" t="s">
        <v>21</v>
      </c>
      <c r="C5371" s="11">
        <v>11922.9</v>
      </c>
      <c r="D5371" s="9">
        <v>107</v>
      </c>
      <c r="E5371" s="12" t="s">
        <v>346</v>
      </c>
      <c r="F5371" s="9"/>
      <c r="G5371" s="9"/>
      <c r="H5371" s="13"/>
      <c r="I5371" s="9" t="s">
        <v>11</v>
      </c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</row>
    <row r="5372" spans="1:27" ht="12.75">
      <c r="A5372" s="10">
        <v>45863</v>
      </c>
      <c r="B5372" s="9" t="s">
        <v>9</v>
      </c>
      <c r="C5372" s="11">
        <v>8847.9699999999993</v>
      </c>
      <c r="D5372" s="9">
        <v>80</v>
      </c>
      <c r="E5372" s="12" t="s">
        <v>104</v>
      </c>
      <c r="F5372" s="9"/>
      <c r="G5372" s="9"/>
      <c r="H5372" s="13"/>
      <c r="I5372" s="9" t="s">
        <v>11</v>
      </c>
      <c r="J5372" s="10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</row>
    <row r="5373" spans="1:27" ht="12.75">
      <c r="A5373" s="10">
        <v>45863</v>
      </c>
      <c r="B5373" s="9" t="s">
        <v>12</v>
      </c>
      <c r="C5373" s="11"/>
      <c r="D5373" s="9"/>
      <c r="E5373" s="12"/>
      <c r="F5373" s="9"/>
      <c r="G5373" s="9"/>
      <c r="H5373" s="13"/>
      <c r="I5373" s="9" t="s">
        <v>11</v>
      </c>
      <c r="J5373" s="10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  <c r="AA5373" s="9"/>
    </row>
    <row r="5374" spans="1:27" ht="12.75">
      <c r="A5374" s="10">
        <v>45863</v>
      </c>
      <c r="B5374" s="9" t="s">
        <v>43</v>
      </c>
      <c r="C5374" s="11">
        <v>9882.5400000000009</v>
      </c>
      <c r="D5374" s="9">
        <v>90</v>
      </c>
      <c r="E5374" s="12" t="s">
        <v>42</v>
      </c>
      <c r="F5374" s="9"/>
      <c r="G5374" s="9"/>
      <c r="H5374" s="13"/>
      <c r="I5374" s="9" t="s">
        <v>11</v>
      </c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</row>
    <row r="5375" spans="1:27" ht="12.75">
      <c r="A5375" s="10">
        <v>45863</v>
      </c>
      <c r="B5375" s="9" t="s">
        <v>45</v>
      </c>
      <c r="C5375" s="11">
        <v>9412.08</v>
      </c>
      <c r="D5375" s="9">
        <v>103</v>
      </c>
      <c r="E5375" s="12" t="s">
        <v>74</v>
      </c>
      <c r="F5375" s="9"/>
      <c r="G5375" s="9"/>
      <c r="H5375" s="13"/>
      <c r="I5375" s="9" t="s">
        <v>11</v>
      </c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</row>
    <row r="5376" spans="1:27" ht="12.75">
      <c r="A5376" s="10">
        <v>45863</v>
      </c>
      <c r="B5376" s="9" t="s">
        <v>1465</v>
      </c>
      <c r="C5376" s="11"/>
      <c r="D5376" s="9"/>
      <c r="E5376" s="12"/>
      <c r="F5376" s="10"/>
      <c r="G5376" s="48"/>
      <c r="H5376" s="13"/>
      <c r="I5376" s="9" t="s">
        <v>11</v>
      </c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</row>
    <row r="5377" spans="1:27" ht="12.75">
      <c r="A5377" s="10">
        <v>45863</v>
      </c>
      <c r="B5377" s="9" t="s">
        <v>289</v>
      </c>
      <c r="C5377" s="11">
        <v>7666.28</v>
      </c>
      <c r="D5377" s="9">
        <v>89</v>
      </c>
      <c r="E5377" s="12" t="s">
        <v>57</v>
      </c>
      <c r="F5377" s="9"/>
      <c r="G5377" s="9"/>
      <c r="H5377" s="13"/>
      <c r="I5377" s="9" t="s">
        <v>11</v>
      </c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</row>
    <row r="5378" spans="1:27" ht="12.75">
      <c r="A5378" s="10">
        <v>45863</v>
      </c>
      <c r="B5378" s="9" t="s">
        <v>286</v>
      </c>
      <c r="C5378" s="11">
        <v>4819.58</v>
      </c>
      <c r="D5378" s="9">
        <v>55</v>
      </c>
      <c r="E5378" s="12" t="s">
        <v>109</v>
      </c>
      <c r="F5378" s="9"/>
      <c r="G5378" s="9"/>
      <c r="H5378" s="13"/>
      <c r="I5378" s="9" t="s">
        <v>11</v>
      </c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</row>
    <row r="5379" spans="1:27" ht="12.75">
      <c r="A5379" s="10">
        <v>45863</v>
      </c>
      <c r="B5379" s="9" t="s">
        <v>1467</v>
      </c>
      <c r="C5379" s="11">
        <v>2097.4</v>
      </c>
      <c r="D5379" s="9">
        <v>47</v>
      </c>
      <c r="E5379" s="12"/>
      <c r="F5379" s="9"/>
      <c r="G5379" s="9"/>
      <c r="H5379" s="13"/>
      <c r="I5379" s="9" t="s">
        <v>11</v>
      </c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</row>
    <row r="5380" spans="1:27" ht="12.75">
      <c r="A5380" s="10">
        <v>45863</v>
      </c>
      <c r="B5380" s="9" t="s">
        <v>17</v>
      </c>
      <c r="C5380" s="11">
        <v>10337.16</v>
      </c>
      <c r="D5380" s="9">
        <v>108</v>
      </c>
      <c r="E5380" s="12" t="s">
        <v>26</v>
      </c>
      <c r="F5380" s="9"/>
      <c r="G5380" s="9"/>
      <c r="H5380" s="13"/>
      <c r="I5380" s="9" t="s">
        <v>16</v>
      </c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</row>
    <row r="5381" spans="1:27" ht="12.75">
      <c r="A5381" s="10">
        <v>45863</v>
      </c>
      <c r="B5381" s="9" t="s">
        <v>14</v>
      </c>
      <c r="C5381" s="11">
        <v>7418.12</v>
      </c>
      <c r="D5381" s="9">
        <v>80</v>
      </c>
      <c r="E5381" s="12" t="s">
        <v>112</v>
      </c>
      <c r="F5381" s="9"/>
      <c r="G5381" s="9"/>
      <c r="H5381" s="13"/>
      <c r="I5381" s="9" t="s">
        <v>16</v>
      </c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  <c r="AA5381" s="9"/>
    </row>
    <row r="5382" spans="1:27" ht="12.75">
      <c r="A5382" s="10">
        <v>45863</v>
      </c>
      <c r="B5382" s="9" t="s">
        <v>19</v>
      </c>
      <c r="C5382" s="11">
        <v>5304.82</v>
      </c>
      <c r="D5382" s="9">
        <v>58</v>
      </c>
      <c r="E5382" s="12" t="s">
        <v>397</v>
      </c>
      <c r="F5382" s="9"/>
      <c r="G5382" s="9"/>
      <c r="H5382" s="13"/>
      <c r="I5382" s="9" t="s">
        <v>16</v>
      </c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</row>
    <row r="5383" spans="1:27" ht="12.75">
      <c r="A5383" s="10">
        <v>45864</v>
      </c>
      <c r="B5383" s="9" t="s">
        <v>21</v>
      </c>
      <c r="C5383" s="11">
        <v>11696.06</v>
      </c>
      <c r="D5383" s="9">
        <v>116</v>
      </c>
      <c r="E5383" s="12" t="s">
        <v>52</v>
      </c>
      <c r="F5383" s="9"/>
      <c r="G5383" s="9"/>
      <c r="H5383" s="13"/>
      <c r="I5383" s="9" t="s">
        <v>11</v>
      </c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</row>
    <row r="5384" spans="1:27" ht="12.75">
      <c r="A5384" s="10">
        <v>45864</v>
      </c>
      <c r="B5384" s="9" t="s">
        <v>9</v>
      </c>
      <c r="C5384" s="11">
        <v>6513.5</v>
      </c>
      <c r="D5384" s="9">
        <v>65</v>
      </c>
      <c r="E5384" s="12" t="s">
        <v>53</v>
      </c>
      <c r="F5384" s="9"/>
      <c r="G5384" s="9"/>
      <c r="H5384" s="13"/>
      <c r="I5384" s="9" t="s">
        <v>11</v>
      </c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</row>
    <row r="5385" spans="1:27" ht="12.75">
      <c r="A5385" s="10">
        <v>45864</v>
      </c>
      <c r="B5385" s="9" t="s">
        <v>12</v>
      </c>
      <c r="C5385" s="11"/>
      <c r="D5385" s="9"/>
      <c r="E5385" s="12"/>
      <c r="F5385" s="9"/>
      <c r="G5385" s="9"/>
      <c r="H5385" s="13"/>
      <c r="I5385" s="9" t="s">
        <v>11</v>
      </c>
      <c r="J5385" s="10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</row>
    <row r="5386" spans="1:27" ht="12.75">
      <c r="A5386" s="10">
        <v>45864</v>
      </c>
      <c r="B5386" s="9" t="s">
        <v>43</v>
      </c>
      <c r="C5386" s="11">
        <v>7755.4</v>
      </c>
      <c r="D5386" s="9">
        <v>83</v>
      </c>
      <c r="E5386" s="12" t="s">
        <v>42</v>
      </c>
      <c r="F5386" s="9"/>
      <c r="G5386" s="9"/>
      <c r="H5386" s="13"/>
      <c r="I5386" s="9" t="s">
        <v>11</v>
      </c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</row>
    <row r="5387" spans="1:27" ht="12.75">
      <c r="A5387" s="10">
        <v>45864</v>
      </c>
      <c r="B5387" s="9" t="s">
        <v>45</v>
      </c>
      <c r="C5387" s="11">
        <v>8634.24</v>
      </c>
      <c r="D5387" s="9">
        <v>86</v>
      </c>
      <c r="E5387" s="12" t="s">
        <v>173</v>
      </c>
      <c r="F5387" s="9"/>
      <c r="G5387" s="9"/>
      <c r="H5387" s="13"/>
      <c r="I5387" s="9" t="s">
        <v>11</v>
      </c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</row>
    <row r="5388" spans="1:27" ht="12.75">
      <c r="A5388" s="10">
        <v>45864</v>
      </c>
      <c r="B5388" s="9" t="s">
        <v>1465</v>
      </c>
      <c r="C5388" s="11"/>
      <c r="D5388" s="9"/>
      <c r="E5388" s="12"/>
      <c r="F5388" s="10"/>
      <c r="G5388" s="48"/>
      <c r="H5388" s="13"/>
      <c r="I5388" s="9" t="s">
        <v>11</v>
      </c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</row>
    <row r="5389" spans="1:27" ht="12.75">
      <c r="A5389" s="10">
        <v>45864</v>
      </c>
      <c r="B5389" s="9" t="s">
        <v>289</v>
      </c>
      <c r="C5389" s="11">
        <v>8261.0499999999993</v>
      </c>
      <c r="D5389" s="9">
        <v>91</v>
      </c>
      <c r="E5389" s="12" t="s">
        <v>24</v>
      </c>
      <c r="F5389" s="9"/>
      <c r="G5389" s="9"/>
      <c r="H5389" s="13"/>
      <c r="I5389" s="9" t="s">
        <v>11</v>
      </c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</row>
    <row r="5390" spans="1:27" ht="12.75">
      <c r="A5390" s="10">
        <v>45864</v>
      </c>
      <c r="B5390" s="9" t="s">
        <v>286</v>
      </c>
      <c r="C5390" s="11">
        <v>5674.8</v>
      </c>
      <c r="D5390" s="9">
        <v>57</v>
      </c>
      <c r="E5390" s="12" t="s">
        <v>54</v>
      </c>
      <c r="F5390" s="9"/>
      <c r="G5390" s="9"/>
      <c r="H5390" s="13"/>
      <c r="I5390" s="9" t="s">
        <v>11</v>
      </c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</row>
    <row r="5391" spans="1:27" ht="12.75">
      <c r="A5391" s="10">
        <v>45864</v>
      </c>
      <c r="B5391" s="9" t="s">
        <v>1467</v>
      </c>
      <c r="C5391" s="11">
        <v>1352.3</v>
      </c>
      <c r="D5391" s="9">
        <v>29</v>
      </c>
      <c r="E5391" s="12"/>
      <c r="F5391" s="9"/>
      <c r="G5391" s="9"/>
      <c r="H5391" s="13"/>
      <c r="I5391" s="9" t="s">
        <v>11</v>
      </c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</row>
    <row r="5392" spans="1:27" ht="12.75">
      <c r="A5392" s="10">
        <v>45864</v>
      </c>
      <c r="B5392" s="9" t="s">
        <v>17</v>
      </c>
      <c r="C5392" s="11">
        <v>10646.38</v>
      </c>
      <c r="D5392" s="9">
        <v>109</v>
      </c>
      <c r="E5392" s="12" t="s">
        <v>29</v>
      </c>
      <c r="F5392" s="9"/>
      <c r="G5392" s="9"/>
      <c r="H5392" s="13"/>
      <c r="I5392" s="9" t="s">
        <v>16</v>
      </c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</row>
    <row r="5393" spans="1:27" ht="12.75">
      <c r="A5393" s="10">
        <v>45864</v>
      </c>
      <c r="B5393" s="9" t="s">
        <v>14</v>
      </c>
      <c r="C5393" s="11">
        <v>8553.64</v>
      </c>
      <c r="D5393" s="9">
        <v>86</v>
      </c>
      <c r="E5393" s="12" t="s">
        <v>291</v>
      </c>
      <c r="F5393" s="9"/>
      <c r="G5393" s="9"/>
      <c r="H5393" s="13"/>
      <c r="I5393" s="9" t="s">
        <v>16</v>
      </c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</row>
    <row r="5394" spans="1:27" ht="12.75">
      <c r="A5394" s="10">
        <v>45864</v>
      </c>
      <c r="B5394" s="9" t="s">
        <v>19</v>
      </c>
      <c r="C5394" s="11">
        <v>5767.02</v>
      </c>
      <c r="D5394" s="9">
        <v>66</v>
      </c>
      <c r="E5394" s="12" t="s">
        <v>253</v>
      </c>
      <c r="F5394" s="9"/>
      <c r="G5394" s="9"/>
      <c r="H5394" s="13"/>
      <c r="I5394" s="9" t="s">
        <v>16</v>
      </c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</row>
    <row r="5395" spans="1:27" ht="12.75">
      <c r="A5395" s="10">
        <v>45865</v>
      </c>
      <c r="B5395" s="9" t="s">
        <v>21</v>
      </c>
      <c r="C5395" s="11">
        <v>7485.15</v>
      </c>
      <c r="D5395" s="9">
        <v>82</v>
      </c>
      <c r="E5395" s="12" t="s">
        <v>148</v>
      </c>
      <c r="F5395" s="9"/>
      <c r="G5395" s="9"/>
      <c r="H5395" s="13"/>
      <c r="I5395" s="9" t="s">
        <v>11</v>
      </c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</row>
    <row r="5396" spans="1:27" ht="12.75">
      <c r="A5396" s="10">
        <v>45865</v>
      </c>
      <c r="B5396" s="9" t="s">
        <v>9</v>
      </c>
      <c r="C5396" s="11">
        <v>8175.34</v>
      </c>
      <c r="D5396" s="9">
        <v>73</v>
      </c>
      <c r="E5396" s="12" t="s">
        <v>39</v>
      </c>
      <c r="F5396" s="9"/>
      <c r="G5396" s="9"/>
      <c r="H5396" s="13"/>
      <c r="I5396" s="9" t="s">
        <v>11</v>
      </c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</row>
    <row r="5397" spans="1:27" ht="12.75">
      <c r="A5397" s="10">
        <v>45865</v>
      </c>
      <c r="B5397" s="9" t="s">
        <v>12</v>
      </c>
      <c r="C5397" s="11"/>
      <c r="D5397" s="9"/>
      <c r="E5397" s="12"/>
      <c r="F5397" s="9"/>
      <c r="G5397" s="9"/>
      <c r="H5397" s="13"/>
      <c r="I5397" s="9" t="s">
        <v>11</v>
      </c>
      <c r="J5397" s="10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</row>
    <row r="5398" spans="1:27" ht="12.75">
      <c r="A5398" s="10">
        <v>45865</v>
      </c>
      <c r="B5398" s="9" t="s">
        <v>43</v>
      </c>
      <c r="C5398" s="11">
        <v>6101.5</v>
      </c>
      <c r="D5398" s="9">
        <v>69</v>
      </c>
      <c r="E5398" s="12" t="s">
        <v>159</v>
      </c>
      <c r="F5398" s="9"/>
      <c r="G5398" s="9"/>
      <c r="H5398" s="13"/>
      <c r="I5398" s="9" t="s">
        <v>11</v>
      </c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</row>
    <row r="5399" spans="1:27" ht="12.75">
      <c r="A5399" s="10">
        <v>45865</v>
      </c>
      <c r="B5399" s="9" t="s">
        <v>45</v>
      </c>
      <c r="C5399" s="11">
        <v>6291.86</v>
      </c>
      <c r="D5399" s="9">
        <v>63</v>
      </c>
      <c r="E5399" s="12" t="s">
        <v>67</v>
      </c>
      <c r="F5399" s="9"/>
      <c r="G5399" s="9"/>
      <c r="H5399" s="13"/>
      <c r="I5399" s="9" t="s">
        <v>11</v>
      </c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</row>
    <row r="5400" spans="1:27" ht="12.75">
      <c r="A5400" s="10">
        <v>45865</v>
      </c>
      <c r="B5400" s="9" t="s">
        <v>1465</v>
      </c>
      <c r="C5400" s="11"/>
      <c r="D5400" s="9"/>
      <c r="E5400" s="12"/>
      <c r="F5400" s="10"/>
      <c r="G5400" s="48"/>
      <c r="H5400" s="13"/>
      <c r="I5400" s="9" t="s">
        <v>11</v>
      </c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</row>
    <row r="5401" spans="1:27" ht="12.75">
      <c r="A5401" s="10">
        <v>45865</v>
      </c>
      <c r="B5401" s="9" t="s">
        <v>289</v>
      </c>
      <c r="C5401" s="11">
        <v>7058.41</v>
      </c>
      <c r="D5401" s="9">
        <v>70</v>
      </c>
      <c r="E5401" s="12" t="s">
        <v>22</v>
      </c>
      <c r="F5401" s="9"/>
      <c r="G5401" s="9"/>
      <c r="H5401" s="13"/>
      <c r="I5401" s="9" t="s">
        <v>11</v>
      </c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</row>
    <row r="5402" spans="1:27" ht="12.75">
      <c r="A5402" s="10">
        <v>45865</v>
      </c>
      <c r="B5402" s="9" t="s">
        <v>286</v>
      </c>
      <c r="C5402" s="11">
        <v>3357.3</v>
      </c>
      <c r="D5402" s="9">
        <v>37</v>
      </c>
      <c r="E5402" s="12" t="s">
        <v>80</v>
      </c>
      <c r="F5402" s="9"/>
      <c r="G5402" s="9"/>
      <c r="H5402" s="13"/>
      <c r="I5402" s="9" t="s">
        <v>11</v>
      </c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</row>
    <row r="5403" spans="1:27" ht="12.75">
      <c r="A5403" s="10">
        <v>45865</v>
      </c>
      <c r="B5403" s="9" t="s">
        <v>1467</v>
      </c>
      <c r="C5403" s="11"/>
      <c r="D5403" s="9"/>
      <c r="E5403" s="12"/>
      <c r="F5403" s="9"/>
      <c r="G5403" s="9"/>
      <c r="H5403" s="13"/>
      <c r="I5403" s="9" t="s">
        <v>11</v>
      </c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</row>
    <row r="5404" spans="1:27" ht="12.75">
      <c r="A5404" s="10">
        <v>45865</v>
      </c>
      <c r="B5404" s="9" t="s">
        <v>17</v>
      </c>
      <c r="C5404" s="11">
        <v>13777.33</v>
      </c>
      <c r="D5404" s="9">
        <v>147</v>
      </c>
      <c r="E5404" s="12" t="s">
        <v>56</v>
      </c>
      <c r="F5404" s="9"/>
      <c r="G5404" s="9"/>
      <c r="H5404" s="13"/>
      <c r="I5404" s="9" t="s">
        <v>16</v>
      </c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</row>
    <row r="5405" spans="1:27" ht="12.75">
      <c r="A5405" s="10">
        <v>45865</v>
      </c>
      <c r="B5405" s="9" t="s">
        <v>14</v>
      </c>
      <c r="C5405" s="11">
        <v>8658.84</v>
      </c>
      <c r="D5405" s="9">
        <v>92</v>
      </c>
      <c r="E5405" s="12" t="s">
        <v>74</v>
      </c>
      <c r="F5405" s="9"/>
      <c r="G5405" s="9"/>
      <c r="H5405" s="13"/>
      <c r="I5405" s="9" t="s">
        <v>16</v>
      </c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</row>
    <row r="5406" spans="1:27" ht="12.75">
      <c r="A5406" s="10">
        <v>45865</v>
      </c>
      <c r="B5406" s="9" t="s">
        <v>19</v>
      </c>
      <c r="C5406" s="11">
        <v>6667.89</v>
      </c>
      <c r="D5406" s="9">
        <v>82</v>
      </c>
      <c r="E5406" s="12" t="s">
        <v>92</v>
      </c>
      <c r="F5406" s="9"/>
      <c r="G5406" s="9"/>
      <c r="H5406" s="13"/>
      <c r="I5406" s="9" t="s">
        <v>16</v>
      </c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</row>
    <row r="5407" spans="1:27" ht="12.75">
      <c r="A5407" s="10">
        <v>45866</v>
      </c>
      <c r="B5407" s="9" t="s">
        <v>21</v>
      </c>
      <c r="C5407" s="11">
        <v>3904.08</v>
      </c>
      <c r="D5407" s="9">
        <v>41</v>
      </c>
      <c r="E5407" s="12" t="s">
        <v>69</v>
      </c>
      <c r="F5407" s="9"/>
      <c r="G5407" s="9"/>
      <c r="H5407" s="13"/>
      <c r="I5407" s="9" t="s">
        <v>11</v>
      </c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</row>
    <row r="5408" spans="1:27" ht="12.75">
      <c r="A5408" s="10">
        <v>45866</v>
      </c>
      <c r="B5408" s="9" t="s">
        <v>9</v>
      </c>
      <c r="C5408" s="11">
        <v>3241.64</v>
      </c>
      <c r="D5408" s="9">
        <v>25</v>
      </c>
      <c r="E5408" s="12" t="s">
        <v>126</v>
      </c>
      <c r="F5408" s="9"/>
      <c r="G5408" s="9"/>
      <c r="H5408" s="13"/>
      <c r="I5408" s="9" t="s">
        <v>11</v>
      </c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  <c r="AA5408" s="9"/>
    </row>
    <row r="5409" spans="1:27" ht="12.75">
      <c r="A5409" s="10">
        <v>45866</v>
      </c>
      <c r="B5409" s="9" t="s">
        <v>12</v>
      </c>
      <c r="C5409" s="11"/>
      <c r="D5409" s="9"/>
      <c r="E5409" s="12"/>
      <c r="F5409" s="9"/>
      <c r="G5409" s="9"/>
      <c r="H5409" s="13"/>
      <c r="I5409" s="9" t="s">
        <v>11</v>
      </c>
      <c r="J5409" s="10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</row>
    <row r="5410" spans="1:27" ht="12.75">
      <c r="A5410" s="10">
        <v>45866</v>
      </c>
      <c r="B5410" s="9" t="s">
        <v>43</v>
      </c>
      <c r="C5410" s="11">
        <v>2718.34</v>
      </c>
      <c r="D5410" s="9">
        <v>28</v>
      </c>
      <c r="E5410" s="12" t="s">
        <v>66</v>
      </c>
      <c r="F5410" s="9"/>
      <c r="G5410" s="9"/>
      <c r="H5410" s="13"/>
      <c r="I5410" s="9" t="s">
        <v>11</v>
      </c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  <c r="AA5410" s="9"/>
    </row>
    <row r="5411" spans="1:27" ht="12.75">
      <c r="A5411" s="10">
        <v>45866</v>
      </c>
      <c r="B5411" s="9" t="s">
        <v>45</v>
      </c>
      <c r="C5411" s="11">
        <v>2930.01</v>
      </c>
      <c r="D5411" s="9">
        <v>30</v>
      </c>
      <c r="E5411" s="12" t="s">
        <v>140</v>
      </c>
      <c r="F5411" s="9"/>
      <c r="G5411" s="9"/>
      <c r="H5411" s="13"/>
      <c r="I5411" s="9" t="s">
        <v>11</v>
      </c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</row>
    <row r="5412" spans="1:27" ht="12.75">
      <c r="A5412" s="10">
        <v>45866</v>
      </c>
      <c r="B5412" s="9" t="s">
        <v>1465</v>
      </c>
      <c r="C5412" s="11"/>
      <c r="D5412" s="9"/>
      <c r="E5412" s="12"/>
      <c r="F5412" s="10"/>
      <c r="G5412" s="48"/>
      <c r="H5412" s="13"/>
      <c r="I5412" s="9" t="s">
        <v>11</v>
      </c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</row>
    <row r="5413" spans="1:27" ht="12.75">
      <c r="A5413" s="10">
        <v>45866</v>
      </c>
      <c r="B5413" s="9" t="s">
        <v>289</v>
      </c>
      <c r="C5413" s="11">
        <v>2578.73</v>
      </c>
      <c r="D5413" s="9">
        <v>24</v>
      </c>
      <c r="E5413" s="12" t="s">
        <v>269</v>
      </c>
      <c r="F5413" s="9"/>
      <c r="G5413" s="9"/>
      <c r="H5413" s="13"/>
      <c r="I5413" s="9" t="s">
        <v>11</v>
      </c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</row>
    <row r="5414" spans="1:27" ht="12.75">
      <c r="A5414" s="10">
        <v>45866</v>
      </c>
      <c r="B5414" s="9" t="s">
        <v>286</v>
      </c>
      <c r="C5414" s="11">
        <v>2445.04</v>
      </c>
      <c r="D5414" s="9">
        <v>23</v>
      </c>
      <c r="E5414" s="12" t="s">
        <v>181</v>
      </c>
      <c r="F5414" s="9"/>
      <c r="G5414" s="9"/>
      <c r="H5414" s="13"/>
      <c r="I5414" s="9" t="s">
        <v>11</v>
      </c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</row>
    <row r="5415" spans="1:27" ht="12.75">
      <c r="A5415" s="10">
        <v>45866</v>
      </c>
      <c r="B5415" s="9" t="s">
        <v>1467</v>
      </c>
      <c r="C5415" s="11">
        <v>1433.1</v>
      </c>
      <c r="D5415" s="9">
        <v>35</v>
      </c>
      <c r="E5415" s="12"/>
      <c r="F5415" s="9"/>
      <c r="G5415" s="9"/>
      <c r="H5415" s="13"/>
      <c r="I5415" s="9" t="s">
        <v>11</v>
      </c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</row>
    <row r="5416" spans="1:27" ht="12.75">
      <c r="A5416" s="10">
        <v>45866</v>
      </c>
      <c r="B5416" s="9" t="s">
        <v>17</v>
      </c>
      <c r="C5416" s="11">
        <v>5103.9799999999996</v>
      </c>
      <c r="D5416" s="9">
        <v>50</v>
      </c>
      <c r="E5416" s="12" t="s">
        <v>112</v>
      </c>
      <c r="F5416" s="9"/>
      <c r="G5416" s="9"/>
      <c r="H5416" s="13"/>
      <c r="I5416" s="9" t="s">
        <v>16</v>
      </c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/>
      <c r="AA5416" s="9"/>
    </row>
    <row r="5417" spans="1:27" ht="12.75">
      <c r="A5417" s="10">
        <v>45866</v>
      </c>
      <c r="B5417" s="9" t="s">
        <v>14</v>
      </c>
      <c r="C5417" s="11">
        <v>4081.86</v>
      </c>
      <c r="D5417" s="9">
        <v>45</v>
      </c>
      <c r="E5417" s="12" t="s">
        <v>198</v>
      </c>
      <c r="F5417" s="9"/>
      <c r="G5417" s="9"/>
      <c r="H5417" s="13"/>
      <c r="I5417" s="9" t="s">
        <v>16</v>
      </c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</row>
    <row r="5418" spans="1:27" ht="12.75">
      <c r="A5418" s="10">
        <v>45866</v>
      </c>
      <c r="B5418" s="9" t="s">
        <v>19</v>
      </c>
      <c r="C5418" s="11">
        <v>2094.27</v>
      </c>
      <c r="D5418" s="9">
        <v>23</v>
      </c>
      <c r="E5418" s="12" t="s">
        <v>15</v>
      </c>
      <c r="F5418" s="9"/>
      <c r="G5418" s="9"/>
      <c r="H5418" s="13"/>
      <c r="I5418" s="9" t="s">
        <v>16</v>
      </c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  <c r="AA5418" s="9"/>
    </row>
    <row r="5419" spans="1:27" ht="12.75">
      <c r="A5419" s="10">
        <v>45867</v>
      </c>
      <c r="B5419" s="9" t="s">
        <v>21</v>
      </c>
      <c r="C5419" s="11">
        <v>6359.83</v>
      </c>
      <c r="D5419" s="9">
        <v>64</v>
      </c>
      <c r="E5419" s="12" t="s">
        <v>344</v>
      </c>
      <c r="F5419" s="9"/>
      <c r="G5419" s="9"/>
      <c r="H5419" s="13"/>
      <c r="I5419" s="9" t="s">
        <v>11</v>
      </c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</row>
    <row r="5420" spans="1:27" ht="12.75">
      <c r="A5420" s="10">
        <v>45867</v>
      </c>
      <c r="B5420" s="9" t="s">
        <v>9</v>
      </c>
      <c r="C5420" s="11">
        <v>4913.6400000000003</v>
      </c>
      <c r="D5420" s="9">
        <v>46</v>
      </c>
      <c r="E5420" s="12" t="s">
        <v>23</v>
      </c>
      <c r="F5420" s="9"/>
      <c r="G5420" s="9"/>
      <c r="H5420" s="13"/>
      <c r="I5420" s="9" t="s">
        <v>11</v>
      </c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  <c r="AA5420" s="9"/>
    </row>
    <row r="5421" spans="1:27" ht="12.75">
      <c r="A5421" s="10">
        <v>45867</v>
      </c>
      <c r="B5421" s="9" t="s">
        <v>12</v>
      </c>
      <c r="C5421" s="11"/>
      <c r="D5421" s="9"/>
      <c r="E5421" s="12"/>
      <c r="F5421" s="9"/>
      <c r="G5421" s="9"/>
      <c r="H5421" s="13"/>
      <c r="I5421" s="9" t="s">
        <v>11</v>
      </c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</row>
    <row r="5422" spans="1:27" ht="12.75">
      <c r="A5422" s="10">
        <v>45867</v>
      </c>
      <c r="B5422" s="9" t="s">
        <v>43</v>
      </c>
      <c r="C5422" s="11">
        <v>3646.49</v>
      </c>
      <c r="D5422" s="9">
        <v>40</v>
      </c>
      <c r="E5422" s="12" t="s">
        <v>141</v>
      </c>
      <c r="F5422" s="9"/>
      <c r="G5422" s="9"/>
      <c r="H5422" s="13"/>
      <c r="I5422" s="9" t="s">
        <v>11</v>
      </c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</row>
    <row r="5423" spans="1:27" ht="12.75">
      <c r="A5423" s="10">
        <v>45867</v>
      </c>
      <c r="B5423" s="9" t="s">
        <v>45</v>
      </c>
      <c r="C5423" s="11">
        <v>4528.88</v>
      </c>
      <c r="D5423" s="9">
        <v>46</v>
      </c>
      <c r="E5423" s="12" t="s">
        <v>162</v>
      </c>
      <c r="F5423" s="9"/>
      <c r="G5423" s="9"/>
      <c r="H5423" s="13"/>
      <c r="I5423" s="9" t="s">
        <v>11</v>
      </c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</row>
    <row r="5424" spans="1:27" ht="12.75">
      <c r="A5424" s="10">
        <v>45867</v>
      </c>
      <c r="B5424" s="9" t="s">
        <v>1465</v>
      </c>
      <c r="C5424" s="11"/>
      <c r="D5424" s="9"/>
      <c r="E5424" s="12"/>
      <c r="F5424" s="10"/>
      <c r="G5424" s="48"/>
      <c r="H5424" s="13"/>
      <c r="I5424" s="9" t="s">
        <v>11</v>
      </c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  <c r="AA5424" s="9"/>
    </row>
    <row r="5425" spans="1:27" ht="12.75">
      <c r="A5425" s="10">
        <v>45867</v>
      </c>
      <c r="B5425" s="9" t="s">
        <v>289</v>
      </c>
      <c r="C5425" s="11">
        <v>3801.9</v>
      </c>
      <c r="D5425" s="9">
        <v>35</v>
      </c>
      <c r="E5425" s="12" t="s">
        <v>77</v>
      </c>
      <c r="F5425" s="9"/>
      <c r="G5425" s="9"/>
      <c r="H5425" s="13"/>
      <c r="I5425" s="9" t="s">
        <v>11</v>
      </c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</row>
    <row r="5426" spans="1:27" ht="12.75">
      <c r="A5426" s="10">
        <v>45867</v>
      </c>
      <c r="B5426" s="9" t="s">
        <v>286</v>
      </c>
      <c r="C5426" s="11">
        <v>2961.69</v>
      </c>
      <c r="D5426" s="9">
        <v>30</v>
      </c>
      <c r="E5426" s="12" t="s">
        <v>126</v>
      </c>
      <c r="F5426" s="9"/>
      <c r="G5426" s="9"/>
      <c r="H5426" s="13"/>
      <c r="I5426" s="9" t="s">
        <v>11</v>
      </c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</row>
    <row r="5427" spans="1:27" ht="12.75">
      <c r="A5427" s="10">
        <v>45867</v>
      </c>
      <c r="B5427" s="9" t="s">
        <v>1467</v>
      </c>
      <c r="C5427" s="11">
        <v>2348.5</v>
      </c>
      <c r="D5427" s="9">
        <v>52</v>
      </c>
      <c r="E5427" s="12"/>
      <c r="F5427" s="9"/>
      <c r="G5427" s="9"/>
      <c r="H5427" s="13"/>
      <c r="I5427" s="9" t="s">
        <v>11</v>
      </c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</row>
    <row r="5428" spans="1:27" ht="12.75">
      <c r="A5428" s="10">
        <v>45867</v>
      </c>
      <c r="B5428" s="9" t="s">
        <v>17</v>
      </c>
      <c r="C5428" s="11">
        <v>6682.83</v>
      </c>
      <c r="D5428" s="9">
        <v>61</v>
      </c>
      <c r="E5428" s="12" t="s">
        <v>211</v>
      </c>
      <c r="F5428" s="9"/>
      <c r="G5428" s="9"/>
      <c r="H5428" s="13"/>
      <c r="I5428" s="9" t="s">
        <v>16</v>
      </c>
      <c r="J5428" s="38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</row>
    <row r="5429" spans="1:27" ht="12.75">
      <c r="A5429" s="10">
        <v>45867</v>
      </c>
      <c r="B5429" s="9" t="s">
        <v>14</v>
      </c>
      <c r="C5429" s="11">
        <v>4634.8</v>
      </c>
      <c r="D5429" s="9">
        <v>46</v>
      </c>
      <c r="E5429" s="12" t="s">
        <v>34</v>
      </c>
      <c r="F5429" s="9"/>
      <c r="G5429" s="9"/>
      <c r="H5429" s="13"/>
      <c r="I5429" s="9" t="s">
        <v>16</v>
      </c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</row>
    <row r="5430" spans="1:27" ht="12.75">
      <c r="A5430" s="10">
        <v>45867</v>
      </c>
      <c r="B5430" s="9" t="s">
        <v>19</v>
      </c>
      <c r="C5430" s="11">
        <v>2655.67</v>
      </c>
      <c r="D5430" s="9">
        <v>28</v>
      </c>
      <c r="E5430" s="12" t="s">
        <v>72</v>
      </c>
      <c r="F5430" s="9"/>
      <c r="G5430" s="9"/>
      <c r="H5430" s="13"/>
      <c r="I5430" s="9" t="s">
        <v>16</v>
      </c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</row>
    <row r="5431" spans="1:27" ht="12.75">
      <c r="A5431" s="10">
        <v>45868</v>
      </c>
      <c r="B5431" s="9" t="s">
        <v>21</v>
      </c>
      <c r="C5431" s="11">
        <v>6234.62</v>
      </c>
      <c r="D5431" s="9">
        <v>63</v>
      </c>
      <c r="E5431" s="12" t="s">
        <v>218</v>
      </c>
      <c r="F5431" s="9"/>
      <c r="G5431" s="9"/>
      <c r="H5431" s="13"/>
      <c r="I5431" s="9" t="s">
        <v>11</v>
      </c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</row>
    <row r="5432" spans="1:27" ht="12.75">
      <c r="A5432" s="10">
        <v>45868</v>
      </c>
      <c r="B5432" s="9" t="s">
        <v>9</v>
      </c>
      <c r="C5432" s="11">
        <v>5687.86</v>
      </c>
      <c r="D5432" s="9">
        <v>60</v>
      </c>
      <c r="E5432" s="12" t="s">
        <v>54</v>
      </c>
      <c r="F5432" s="9"/>
      <c r="G5432" s="9"/>
      <c r="H5432" s="13"/>
      <c r="I5432" s="9" t="s">
        <v>11</v>
      </c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</row>
    <row r="5433" spans="1:27" ht="12.75">
      <c r="A5433" s="10">
        <v>45868</v>
      </c>
      <c r="B5433" s="9" t="s">
        <v>12</v>
      </c>
      <c r="C5433" s="11"/>
      <c r="D5433" s="9"/>
      <c r="E5433" s="12"/>
      <c r="F5433" s="9"/>
      <c r="G5433" s="9"/>
      <c r="H5433" s="13"/>
      <c r="I5433" s="9" t="s">
        <v>11</v>
      </c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</row>
    <row r="5434" spans="1:27" ht="12.75">
      <c r="A5434" s="10">
        <v>45868</v>
      </c>
      <c r="B5434" s="9" t="s">
        <v>43</v>
      </c>
      <c r="C5434" s="11">
        <v>4147.62</v>
      </c>
      <c r="D5434" s="9">
        <v>45</v>
      </c>
      <c r="E5434" s="12" t="s">
        <v>96</v>
      </c>
      <c r="F5434" s="9"/>
      <c r="G5434" s="9"/>
      <c r="H5434" s="13"/>
      <c r="I5434" s="9" t="s">
        <v>11</v>
      </c>
      <c r="J5434" s="10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</row>
    <row r="5435" spans="1:27" ht="12.75">
      <c r="A5435" s="10">
        <v>45868</v>
      </c>
      <c r="B5435" s="9" t="s">
        <v>45</v>
      </c>
      <c r="C5435" s="11">
        <v>5211.33</v>
      </c>
      <c r="D5435" s="9">
        <v>54</v>
      </c>
      <c r="E5435" s="12" t="s">
        <v>70</v>
      </c>
      <c r="F5435" s="9"/>
      <c r="G5435" s="9"/>
      <c r="H5435" s="13"/>
      <c r="I5435" s="9" t="s">
        <v>11</v>
      </c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</row>
    <row r="5436" spans="1:27" ht="12.75">
      <c r="A5436" s="10">
        <v>45868</v>
      </c>
      <c r="B5436" s="9" t="s">
        <v>1465</v>
      </c>
      <c r="C5436" s="11"/>
      <c r="D5436" s="9"/>
      <c r="E5436" s="12"/>
      <c r="F5436" s="10"/>
      <c r="G5436" s="48"/>
      <c r="H5436" s="13"/>
      <c r="I5436" s="9" t="s">
        <v>11</v>
      </c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  <c r="AA5436" s="9"/>
    </row>
    <row r="5437" spans="1:27" ht="12.75">
      <c r="A5437" s="10">
        <v>45868</v>
      </c>
      <c r="B5437" s="9" t="s">
        <v>289</v>
      </c>
      <c r="C5437" s="11">
        <v>3970.54</v>
      </c>
      <c r="D5437" s="9">
        <v>44</v>
      </c>
      <c r="E5437" s="12" t="s">
        <v>39</v>
      </c>
      <c r="F5437" s="9"/>
      <c r="G5437" s="9"/>
      <c r="H5437" s="13"/>
      <c r="I5437" s="9" t="s">
        <v>11</v>
      </c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9"/>
    </row>
    <row r="5438" spans="1:27" ht="12.75">
      <c r="A5438" s="10">
        <v>45868</v>
      </c>
      <c r="B5438" s="9" t="s">
        <v>286</v>
      </c>
      <c r="C5438" s="11">
        <v>3002.72</v>
      </c>
      <c r="D5438" s="9">
        <v>35</v>
      </c>
      <c r="E5438" s="12" t="s">
        <v>177</v>
      </c>
      <c r="F5438" s="9"/>
      <c r="G5438" s="9"/>
      <c r="H5438" s="13"/>
      <c r="I5438" s="9" t="s">
        <v>11</v>
      </c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</row>
    <row r="5439" spans="1:27" ht="12.75">
      <c r="A5439" s="10">
        <v>45868</v>
      </c>
      <c r="B5439" s="9" t="s">
        <v>1467</v>
      </c>
      <c r="C5439" s="11">
        <v>1251.7</v>
      </c>
      <c r="D5439" s="9">
        <v>29</v>
      </c>
      <c r="E5439" s="12"/>
      <c r="F5439" s="9"/>
      <c r="G5439" s="9"/>
      <c r="H5439" s="13"/>
      <c r="I5439" s="9" t="s">
        <v>11</v>
      </c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</row>
    <row r="5440" spans="1:27" ht="12.75">
      <c r="A5440" s="10">
        <v>45868</v>
      </c>
      <c r="B5440" s="9" t="s">
        <v>17</v>
      </c>
      <c r="C5440" s="11">
        <v>7201.67</v>
      </c>
      <c r="D5440" s="9">
        <v>60</v>
      </c>
      <c r="E5440" s="12" t="s">
        <v>234</v>
      </c>
      <c r="F5440" s="9"/>
      <c r="G5440" s="9"/>
      <c r="H5440" s="13"/>
      <c r="I5440" s="9" t="s">
        <v>16</v>
      </c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</row>
    <row r="5441" spans="1:27" ht="12.75">
      <c r="A5441" s="10">
        <v>45868</v>
      </c>
      <c r="B5441" s="9" t="s">
        <v>14</v>
      </c>
      <c r="C5441" s="11">
        <v>3699.49</v>
      </c>
      <c r="D5441" s="9">
        <v>39</v>
      </c>
      <c r="E5441" s="12" t="s">
        <v>268</v>
      </c>
      <c r="F5441" s="9"/>
      <c r="G5441" s="9"/>
      <c r="H5441" s="13"/>
      <c r="I5441" s="9" t="s">
        <v>16</v>
      </c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</row>
    <row r="5442" spans="1:27" ht="12.75">
      <c r="A5442" s="10">
        <v>45868</v>
      </c>
      <c r="B5442" s="9" t="s">
        <v>19</v>
      </c>
      <c r="C5442" s="11">
        <v>2201.2600000000002</v>
      </c>
      <c r="D5442" s="9">
        <v>30</v>
      </c>
      <c r="E5442" s="12" t="s">
        <v>115</v>
      </c>
      <c r="F5442" s="9"/>
      <c r="G5442" s="9"/>
      <c r="H5442" s="13"/>
      <c r="I5442" s="9" t="s">
        <v>16</v>
      </c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</row>
    <row r="5443" spans="1:27" ht="12.75">
      <c r="A5443" s="10">
        <v>45869</v>
      </c>
      <c r="B5443" s="9" t="s">
        <v>21</v>
      </c>
      <c r="C5443" s="11">
        <v>5568.97</v>
      </c>
      <c r="D5443" s="9">
        <v>58</v>
      </c>
      <c r="E5443" s="12" t="s">
        <v>209</v>
      </c>
      <c r="F5443" s="9"/>
      <c r="G5443" s="9"/>
      <c r="H5443" s="13"/>
      <c r="I5443" s="9" t="s">
        <v>11</v>
      </c>
      <c r="J5443" s="10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</row>
    <row r="5444" spans="1:27" ht="12.75">
      <c r="A5444" s="10">
        <v>45869</v>
      </c>
      <c r="B5444" s="9" t="s">
        <v>9</v>
      </c>
      <c r="C5444" s="11">
        <v>5072.6499999999996</v>
      </c>
      <c r="D5444" s="9">
        <v>52</v>
      </c>
      <c r="E5444" s="12" t="s">
        <v>200</v>
      </c>
      <c r="F5444" s="9"/>
      <c r="G5444" s="9"/>
      <c r="H5444" s="13"/>
      <c r="I5444" s="9" t="s">
        <v>11</v>
      </c>
      <c r="J5444" s="10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</row>
    <row r="5445" spans="1:27" ht="12.75">
      <c r="A5445" s="10">
        <v>45869</v>
      </c>
      <c r="B5445" s="9" t="s">
        <v>12</v>
      </c>
      <c r="C5445" s="11"/>
      <c r="D5445" s="9"/>
      <c r="E5445" s="12"/>
      <c r="F5445" s="9"/>
      <c r="G5445" s="9"/>
      <c r="H5445" s="13"/>
      <c r="I5445" s="9" t="s">
        <v>11</v>
      </c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</row>
    <row r="5446" spans="1:27" ht="12.75">
      <c r="A5446" s="10">
        <v>45869</v>
      </c>
      <c r="B5446" s="9" t="s">
        <v>43</v>
      </c>
      <c r="C5446" s="11">
        <v>4565.01</v>
      </c>
      <c r="D5446" s="9">
        <v>51</v>
      </c>
      <c r="E5446" s="12" t="s">
        <v>24</v>
      </c>
      <c r="F5446" s="9"/>
      <c r="G5446" s="9"/>
      <c r="H5446" s="13"/>
      <c r="I5446" s="9" t="s">
        <v>11</v>
      </c>
      <c r="J5446" s="10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</row>
    <row r="5447" spans="1:27" ht="12.75">
      <c r="A5447" s="10">
        <v>45869</v>
      </c>
      <c r="B5447" s="9" t="s">
        <v>45</v>
      </c>
      <c r="C5447" s="11">
        <v>3835.7</v>
      </c>
      <c r="D5447" s="9">
        <v>45</v>
      </c>
      <c r="E5447" s="12" t="s">
        <v>29</v>
      </c>
      <c r="F5447" s="9"/>
      <c r="G5447" s="9"/>
      <c r="H5447" s="13"/>
      <c r="I5447" s="9" t="s">
        <v>11</v>
      </c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</row>
    <row r="5448" spans="1:27" ht="12.75">
      <c r="A5448" s="10">
        <v>45869</v>
      </c>
      <c r="B5448" s="9" t="s">
        <v>1465</v>
      </c>
      <c r="C5448" s="11"/>
      <c r="D5448" s="9"/>
      <c r="E5448" s="12"/>
      <c r="F5448" s="10"/>
      <c r="G5448" s="48"/>
      <c r="H5448" s="13"/>
      <c r="I5448" s="9" t="s">
        <v>11</v>
      </c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</row>
    <row r="5449" spans="1:27" ht="12.75">
      <c r="A5449" s="10">
        <v>45869</v>
      </c>
      <c r="B5449" s="9" t="s">
        <v>289</v>
      </c>
      <c r="C5449" s="11">
        <v>7193.13</v>
      </c>
      <c r="D5449" s="9">
        <v>61</v>
      </c>
      <c r="E5449" s="12" t="s">
        <v>275</v>
      </c>
      <c r="F5449" s="9"/>
      <c r="G5449" s="9"/>
      <c r="H5449" s="13"/>
      <c r="I5449" s="9" t="s">
        <v>11</v>
      </c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</row>
    <row r="5450" spans="1:27" ht="12.75">
      <c r="A5450" s="10">
        <v>45869</v>
      </c>
      <c r="B5450" s="9" t="s">
        <v>286</v>
      </c>
      <c r="C5450" s="11">
        <v>4066.52</v>
      </c>
      <c r="D5450" s="9">
        <v>43</v>
      </c>
      <c r="E5450" s="12" t="s">
        <v>13</v>
      </c>
      <c r="F5450" s="9"/>
      <c r="G5450" s="9"/>
      <c r="H5450" s="13"/>
      <c r="I5450" s="9" t="s">
        <v>11</v>
      </c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  <c r="AA5450" s="9"/>
    </row>
    <row r="5451" spans="1:27" ht="12.75">
      <c r="A5451" s="10">
        <v>45869</v>
      </c>
      <c r="B5451" s="9" t="s">
        <v>1467</v>
      </c>
      <c r="C5451" s="11">
        <v>2334</v>
      </c>
      <c r="D5451" s="9">
        <v>54</v>
      </c>
      <c r="E5451" s="12"/>
      <c r="F5451" s="9"/>
      <c r="G5451" s="9"/>
      <c r="H5451" s="13"/>
      <c r="I5451" s="9" t="s">
        <v>11</v>
      </c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</row>
    <row r="5452" spans="1:27" ht="12.75">
      <c r="A5452" s="10">
        <v>45869</v>
      </c>
      <c r="B5452" s="9" t="s">
        <v>17</v>
      </c>
      <c r="C5452" s="11">
        <v>7591.55</v>
      </c>
      <c r="D5452" s="9">
        <v>65</v>
      </c>
      <c r="E5452" s="12" t="s">
        <v>196</v>
      </c>
      <c r="F5452" s="9"/>
      <c r="G5452" s="9"/>
      <c r="H5452" s="13"/>
      <c r="I5452" s="9" t="s">
        <v>16</v>
      </c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  <c r="AA5452" s="9"/>
    </row>
    <row r="5453" spans="1:27" ht="12.75">
      <c r="A5453" s="10">
        <v>45869</v>
      </c>
      <c r="B5453" s="9" t="s">
        <v>14</v>
      </c>
      <c r="C5453" s="11">
        <v>4761.18</v>
      </c>
      <c r="D5453" s="9">
        <v>53</v>
      </c>
      <c r="E5453" s="12" t="s">
        <v>268</v>
      </c>
      <c r="F5453" s="9"/>
      <c r="G5453" s="9"/>
      <c r="H5453" s="13"/>
      <c r="I5453" s="9" t="s">
        <v>16</v>
      </c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</row>
    <row r="5454" spans="1:27" ht="12.75">
      <c r="A5454" s="10">
        <v>45869</v>
      </c>
      <c r="B5454" s="9" t="s">
        <v>19</v>
      </c>
      <c r="C5454" s="11">
        <v>2727.22</v>
      </c>
      <c r="D5454" s="9">
        <v>29</v>
      </c>
      <c r="E5454" s="12" t="s">
        <v>111</v>
      </c>
      <c r="F5454" s="9"/>
      <c r="G5454" s="9"/>
      <c r="H5454" s="13"/>
      <c r="I5454" s="9" t="s">
        <v>16</v>
      </c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  <c r="AA5454" s="9"/>
    </row>
    <row r="5455" spans="1:27" ht="12.75">
      <c r="A5455" s="10">
        <v>45870</v>
      </c>
      <c r="B5455" s="9" t="s">
        <v>21</v>
      </c>
      <c r="C5455" s="11">
        <v>12682.9</v>
      </c>
      <c r="D5455" s="9">
        <v>124</v>
      </c>
      <c r="E5455" s="12" t="s">
        <v>130</v>
      </c>
      <c r="F5455" s="9"/>
      <c r="G5455" s="9"/>
      <c r="H5455" s="13"/>
      <c r="I5455" s="9" t="s">
        <v>11</v>
      </c>
      <c r="J5455" s="10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</row>
    <row r="5456" spans="1:27" ht="12.75">
      <c r="A5456" s="10">
        <v>45870</v>
      </c>
      <c r="B5456" s="9" t="s">
        <v>9</v>
      </c>
      <c r="C5456" s="11">
        <v>7803.19</v>
      </c>
      <c r="D5456" s="9">
        <v>78</v>
      </c>
      <c r="E5456" s="12" t="s">
        <v>132</v>
      </c>
      <c r="F5456" s="9"/>
      <c r="G5456" s="9"/>
      <c r="H5456" s="13"/>
      <c r="I5456" s="9" t="s">
        <v>11</v>
      </c>
      <c r="J5456" s="10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</row>
    <row r="5457" spans="1:27" ht="12.75">
      <c r="A5457" s="10">
        <v>45870</v>
      </c>
      <c r="B5457" s="9" t="s">
        <v>12</v>
      </c>
      <c r="C5457" s="11"/>
      <c r="D5457" s="9"/>
      <c r="E5457" s="12"/>
      <c r="F5457" s="9"/>
      <c r="G5457" s="9"/>
      <c r="H5457" s="13"/>
      <c r="I5457" s="9" t="s">
        <v>11</v>
      </c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</row>
    <row r="5458" spans="1:27" ht="12.75">
      <c r="A5458" s="10">
        <v>45870</v>
      </c>
      <c r="B5458" s="9" t="s">
        <v>43</v>
      </c>
      <c r="C5458" s="11">
        <v>8694.84</v>
      </c>
      <c r="D5458" s="9">
        <v>91</v>
      </c>
      <c r="E5458" s="12" t="s">
        <v>25</v>
      </c>
      <c r="F5458" s="9"/>
      <c r="G5458" s="9"/>
      <c r="H5458" s="13"/>
      <c r="I5458" s="9" t="s">
        <v>11</v>
      </c>
      <c r="J5458" s="10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</row>
    <row r="5459" spans="1:27" ht="12.75">
      <c r="A5459" s="10">
        <v>45870</v>
      </c>
      <c r="B5459" s="9" t="s">
        <v>45</v>
      </c>
      <c r="C5459" s="11">
        <v>10178.700000000001</v>
      </c>
      <c r="D5459" s="9">
        <v>108</v>
      </c>
      <c r="E5459" s="12" t="s">
        <v>15</v>
      </c>
      <c r="F5459" s="9"/>
      <c r="G5459" s="9"/>
      <c r="H5459" s="13"/>
      <c r="I5459" s="9" t="s">
        <v>11</v>
      </c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</row>
    <row r="5460" spans="1:27" ht="12.75">
      <c r="A5460" s="10">
        <v>45870</v>
      </c>
      <c r="B5460" s="9" t="s">
        <v>1465</v>
      </c>
      <c r="C5460" s="48">
        <v>10825</v>
      </c>
      <c r="D5460" s="9">
        <v>159</v>
      </c>
      <c r="E5460" s="12"/>
      <c r="F5460" s="10"/>
      <c r="G5460" s="48"/>
      <c r="H5460" s="13"/>
      <c r="I5460" s="9" t="s">
        <v>11</v>
      </c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</row>
    <row r="5461" spans="1:27" ht="12.75">
      <c r="A5461" s="10">
        <v>45870</v>
      </c>
      <c r="B5461" s="9" t="s">
        <v>289</v>
      </c>
      <c r="C5461" s="11">
        <v>8151.36</v>
      </c>
      <c r="D5461" s="9">
        <v>73</v>
      </c>
      <c r="E5461" s="12" t="s">
        <v>262</v>
      </c>
      <c r="F5461" s="9"/>
      <c r="G5461" s="9"/>
      <c r="H5461" s="13"/>
      <c r="I5461" s="9" t="s">
        <v>11</v>
      </c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</row>
    <row r="5462" spans="1:27" ht="12.75">
      <c r="A5462" s="10">
        <v>45870</v>
      </c>
      <c r="B5462" s="9" t="s">
        <v>286</v>
      </c>
      <c r="C5462" s="11">
        <v>5343.16</v>
      </c>
      <c r="D5462" s="9">
        <v>60</v>
      </c>
      <c r="E5462" s="12" t="s">
        <v>199</v>
      </c>
      <c r="F5462" s="9"/>
      <c r="G5462" s="9"/>
      <c r="H5462" s="13"/>
      <c r="I5462" s="9" t="s">
        <v>11</v>
      </c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</row>
    <row r="5463" spans="1:27" ht="12.75">
      <c r="A5463" s="10">
        <v>45870</v>
      </c>
      <c r="B5463" s="9" t="s">
        <v>1467</v>
      </c>
      <c r="C5463" s="11">
        <v>1572.9</v>
      </c>
      <c r="D5463" s="9">
        <v>33</v>
      </c>
      <c r="E5463" s="12"/>
      <c r="F5463" s="9"/>
      <c r="G5463" s="9"/>
      <c r="H5463" s="13"/>
      <c r="I5463" s="9" t="s">
        <v>11</v>
      </c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</row>
    <row r="5464" spans="1:27" ht="12.75">
      <c r="A5464" s="10">
        <v>45870</v>
      </c>
      <c r="B5464" s="9" t="s">
        <v>17</v>
      </c>
      <c r="C5464" s="11">
        <v>9442.2999999999993</v>
      </c>
      <c r="D5464" s="9">
        <v>95</v>
      </c>
      <c r="E5464" s="12" t="s">
        <v>110</v>
      </c>
      <c r="F5464" s="9"/>
      <c r="G5464" s="9"/>
      <c r="H5464" s="13"/>
      <c r="I5464" s="9" t="s">
        <v>16</v>
      </c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</row>
    <row r="5465" spans="1:27" ht="12.75">
      <c r="A5465" s="10">
        <v>45870</v>
      </c>
      <c r="B5465" s="9" t="s">
        <v>14</v>
      </c>
      <c r="C5465" s="11">
        <v>7592.32</v>
      </c>
      <c r="D5465" s="9">
        <v>83</v>
      </c>
      <c r="E5465" s="12" t="s">
        <v>52</v>
      </c>
      <c r="F5465" s="9"/>
      <c r="G5465" s="9"/>
      <c r="H5465" s="13"/>
      <c r="I5465" s="9" t="s">
        <v>16</v>
      </c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</row>
    <row r="5466" spans="1:27" ht="12.75">
      <c r="A5466" s="10">
        <v>45870</v>
      </c>
      <c r="B5466" s="9" t="s">
        <v>19</v>
      </c>
      <c r="C5466" s="11">
        <v>5905.24</v>
      </c>
      <c r="D5466" s="9">
        <v>63</v>
      </c>
      <c r="E5466" s="12" t="s">
        <v>117</v>
      </c>
      <c r="F5466" s="9"/>
      <c r="G5466" s="9"/>
      <c r="H5466" s="13"/>
      <c r="I5466" s="9" t="s">
        <v>16</v>
      </c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</row>
    <row r="5467" spans="1:27" ht="12.75">
      <c r="A5467" s="10">
        <v>45871</v>
      </c>
      <c r="B5467" s="9" t="s">
        <v>21</v>
      </c>
      <c r="C5467" s="11">
        <v>11360.26</v>
      </c>
      <c r="D5467" s="9">
        <v>114</v>
      </c>
      <c r="E5467" s="12" t="s">
        <v>194</v>
      </c>
      <c r="F5467" s="9"/>
      <c r="G5467" s="9"/>
      <c r="H5467" s="13"/>
      <c r="I5467" s="9" t="s">
        <v>11</v>
      </c>
      <c r="J5467" s="10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</row>
    <row r="5468" spans="1:27" ht="12.75">
      <c r="A5468" s="10">
        <v>45871</v>
      </c>
      <c r="B5468" s="9" t="s">
        <v>9</v>
      </c>
      <c r="C5468" s="11">
        <v>8191.71</v>
      </c>
      <c r="D5468" s="9">
        <v>78</v>
      </c>
      <c r="E5468" s="12" t="s">
        <v>252</v>
      </c>
      <c r="F5468" s="9"/>
      <c r="G5468" s="9"/>
      <c r="H5468" s="13"/>
      <c r="I5468" s="9" t="s">
        <v>11</v>
      </c>
      <c r="J5468" s="10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</row>
    <row r="5469" spans="1:27" ht="12.75">
      <c r="A5469" s="10">
        <v>45871</v>
      </c>
      <c r="B5469" s="9" t="s">
        <v>12</v>
      </c>
      <c r="C5469" s="11"/>
      <c r="D5469" s="9"/>
      <c r="E5469" s="12"/>
      <c r="F5469" s="9"/>
      <c r="G5469" s="9"/>
      <c r="H5469" s="13"/>
      <c r="I5469" s="9" t="s">
        <v>11</v>
      </c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</row>
    <row r="5470" spans="1:27" ht="12.75">
      <c r="A5470" s="10">
        <v>45871</v>
      </c>
      <c r="B5470" s="9" t="s">
        <v>43</v>
      </c>
      <c r="C5470" s="11">
        <v>8965.74</v>
      </c>
      <c r="D5470" s="9">
        <v>83</v>
      </c>
      <c r="E5470" s="12" t="s">
        <v>222</v>
      </c>
      <c r="F5470" s="9"/>
      <c r="G5470" s="9"/>
      <c r="H5470" s="13"/>
      <c r="I5470" s="9" t="s">
        <v>11</v>
      </c>
      <c r="J5470" s="10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</row>
    <row r="5471" spans="1:27" ht="12.75">
      <c r="A5471" s="10">
        <v>45871</v>
      </c>
      <c r="B5471" s="9" t="s">
        <v>45</v>
      </c>
      <c r="C5471" s="11">
        <v>8407.86</v>
      </c>
      <c r="D5471" s="9">
        <v>84</v>
      </c>
      <c r="E5471" s="12" t="s">
        <v>104</v>
      </c>
      <c r="F5471" s="9"/>
      <c r="G5471" s="9"/>
      <c r="H5471" s="13"/>
      <c r="I5471" s="9" t="s">
        <v>11</v>
      </c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</row>
    <row r="5472" spans="1:27" ht="12.75">
      <c r="A5472" s="10">
        <v>45871</v>
      </c>
      <c r="B5472" s="9" t="s">
        <v>1465</v>
      </c>
      <c r="C5472" s="48">
        <v>10212.5</v>
      </c>
      <c r="D5472" s="9">
        <v>143</v>
      </c>
      <c r="E5472" s="12"/>
      <c r="F5472" s="9"/>
      <c r="G5472" s="9"/>
      <c r="H5472" s="13"/>
      <c r="I5472" s="9" t="s">
        <v>11</v>
      </c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</row>
    <row r="5473" spans="1:27" ht="12.75">
      <c r="A5473" s="10">
        <v>45871</v>
      </c>
      <c r="B5473" s="9" t="s">
        <v>289</v>
      </c>
      <c r="C5473" s="11">
        <v>8160.48</v>
      </c>
      <c r="D5473" s="9">
        <v>77</v>
      </c>
      <c r="E5473" s="12" t="s">
        <v>145</v>
      </c>
      <c r="F5473" s="9"/>
      <c r="G5473" s="9"/>
      <c r="H5473" s="13"/>
      <c r="I5473" s="9" t="s">
        <v>11</v>
      </c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</row>
    <row r="5474" spans="1:27" ht="12.75">
      <c r="A5474" s="10">
        <v>45871</v>
      </c>
      <c r="B5474" s="9" t="s">
        <v>286</v>
      </c>
      <c r="C5474" s="11">
        <v>5400.9</v>
      </c>
      <c r="D5474" s="9">
        <v>62</v>
      </c>
      <c r="E5474" s="12" t="s">
        <v>66</v>
      </c>
      <c r="F5474" s="9"/>
      <c r="G5474" s="9"/>
      <c r="H5474" s="13"/>
      <c r="I5474" s="9" t="s">
        <v>11</v>
      </c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</row>
    <row r="5475" spans="1:27" ht="12.75">
      <c r="A5475" s="10">
        <v>45871</v>
      </c>
      <c r="B5475" s="9" t="s">
        <v>1467</v>
      </c>
      <c r="C5475" s="11">
        <v>1037.2</v>
      </c>
      <c r="D5475" s="9">
        <v>21</v>
      </c>
      <c r="E5475" s="12"/>
      <c r="F5475" s="9"/>
      <c r="G5475" s="9"/>
      <c r="H5475" s="13"/>
      <c r="I5475" s="9" t="s">
        <v>11</v>
      </c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</row>
    <row r="5476" spans="1:27" ht="12.75">
      <c r="A5476" s="10">
        <v>45871</v>
      </c>
      <c r="B5476" s="9" t="s">
        <v>17</v>
      </c>
      <c r="C5476" s="11">
        <v>9891.2800000000007</v>
      </c>
      <c r="D5476" s="9">
        <v>95</v>
      </c>
      <c r="E5476" s="12" t="s">
        <v>137</v>
      </c>
      <c r="F5476" s="9"/>
      <c r="G5476" s="9"/>
      <c r="H5476" s="13"/>
      <c r="I5476" s="9" t="s">
        <v>16</v>
      </c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</row>
    <row r="5477" spans="1:27" ht="12.75">
      <c r="A5477" s="10">
        <v>45871</v>
      </c>
      <c r="B5477" s="9" t="s">
        <v>14</v>
      </c>
      <c r="C5477" s="11">
        <v>8268.5</v>
      </c>
      <c r="D5477" s="9">
        <v>94</v>
      </c>
      <c r="E5477" s="12" t="s">
        <v>59</v>
      </c>
      <c r="F5477" s="9"/>
      <c r="G5477" s="9"/>
      <c r="H5477" s="13"/>
      <c r="I5477" s="9" t="s">
        <v>16</v>
      </c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</row>
    <row r="5478" spans="1:27" ht="12.75">
      <c r="A5478" s="10">
        <v>45871</v>
      </c>
      <c r="B5478" s="9" t="s">
        <v>19</v>
      </c>
      <c r="C5478" s="11">
        <v>5663.42</v>
      </c>
      <c r="D5478" s="9">
        <v>65</v>
      </c>
      <c r="E5478" s="12" t="s">
        <v>172</v>
      </c>
      <c r="F5478" s="9"/>
      <c r="G5478" s="9"/>
      <c r="H5478" s="13"/>
      <c r="I5478" s="9" t="s">
        <v>16</v>
      </c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</row>
    <row r="5479" spans="1:27" ht="12.75">
      <c r="A5479" s="10">
        <v>45872</v>
      </c>
      <c r="B5479" s="9" t="s">
        <v>21</v>
      </c>
      <c r="C5479" s="11">
        <v>9394.3700000000008</v>
      </c>
      <c r="D5479" s="9">
        <v>102</v>
      </c>
      <c r="E5479" s="12" t="s">
        <v>346</v>
      </c>
      <c r="F5479" s="9"/>
      <c r="G5479" s="9"/>
      <c r="H5479" s="13"/>
      <c r="I5479" s="9" t="s">
        <v>11</v>
      </c>
      <c r="J5479" s="10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</row>
    <row r="5480" spans="1:27" ht="12.75">
      <c r="A5480" s="10">
        <v>45872</v>
      </c>
      <c r="B5480" s="9" t="s">
        <v>9</v>
      </c>
      <c r="C5480" s="11">
        <v>8279.9</v>
      </c>
      <c r="D5480" s="9">
        <v>78</v>
      </c>
      <c r="E5480" s="12" t="s">
        <v>139</v>
      </c>
      <c r="F5480" s="9"/>
      <c r="G5480" s="9"/>
      <c r="H5480" s="13"/>
      <c r="I5480" s="9" t="s">
        <v>11</v>
      </c>
      <c r="J5480" s="10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</row>
    <row r="5481" spans="1:27" ht="12.75">
      <c r="A5481" s="10">
        <v>45872</v>
      </c>
      <c r="B5481" s="9" t="s">
        <v>12</v>
      </c>
      <c r="C5481" s="11"/>
      <c r="D5481" s="9"/>
      <c r="E5481" s="12"/>
      <c r="F5481" s="9"/>
      <c r="G5481" s="9"/>
      <c r="H5481" s="13"/>
      <c r="I5481" s="9" t="s">
        <v>11</v>
      </c>
      <c r="J5481" s="10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</row>
    <row r="5482" spans="1:27" ht="12.75">
      <c r="A5482" s="10">
        <v>45872</v>
      </c>
      <c r="B5482" s="9" t="s">
        <v>43</v>
      </c>
      <c r="C5482" s="11">
        <v>6131.75</v>
      </c>
      <c r="D5482" s="9">
        <v>61</v>
      </c>
      <c r="E5482" s="12" t="s">
        <v>100</v>
      </c>
      <c r="F5482" s="9"/>
      <c r="G5482" s="9"/>
      <c r="H5482" s="13"/>
      <c r="I5482" s="9" t="s">
        <v>11</v>
      </c>
      <c r="J5482" s="10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</row>
    <row r="5483" spans="1:27" ht="12.75">
      <c r="A5483" s="10">
        <v>45872</v>
      </c>
      <c r="B5483" s="9" t="s">
        <v>45</v>
      </c>
      <c r="C5483" s="11">
        <v>5114.37</v>
      </c>
      <c r="D5483" s="9">
        <v>57</v>
      </c>
      <c r="E5483" s="12" t="s">
        <v>58</v>
      </c>
      <c r="F5483" s="9"/>
      <c r="G5483" s="9"/>
      <c r="H5483" s="13"/>
      <c r="I5483" s="9" t="s">
        <v>11</v>
      </c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</row>
    <row r="5484" spans="1:27" ht="12.75">
      <c r="A5484" s="10">
        <v>45872</v>
      </c>
      <c r="B5484" s="9" t="s">
        <v>1465</v>
      </c>
      <c r="C5484" s="48">
        <v>10029</v>
      </c>
      <c r="D5484" s="9">
        <v>164</v>
      </c>
      <c r="E5484" s="12"/>
      <c r="F5484" s="9"/>
      <c r="G5484" s="9"/>
      <c r="H5484" s="13"/>
      <c r="I5484" s="9" t="s">
        <v>11</v>
      </c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</row>
    <row r="5485" spans="1:27" ht="12.75">
      <c r="A5485" s="10">
        <v>45872</v>
      </c>
      <c r="B5485" s="9" t="s">
        <v>289</v>
      </c>
      <c r="C5485" s="11">
        <v>5847.6</v>
      </c>
      <c r="D5485" s="9">
        <v>61</v>
      </c>
      <c r="E5485" s="12" t="s">
        <v>130</v>
      </c>
      <c r="F5485" s="9"/>
      <c r="G5485" s="9"/>
      <c r="H5485" s="13"/>
      <c r="I5485" s="9" t="s">
        <v>11</v>
      </c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</row>
    <row r="5486" spans="1:27" ht="12.75">
      <c r="A5486" s="10">
        <v>45872</v>
      </c>
      <c r="B5486" s="9" t="s">
        <v>286</v>
      </c>
      <c r="C5486" s="11">
        <v>5328.28</v>
      </c>
      <c r="D5486" s="9">
        <v>55</v>
      </c>
      <c r="E5486" s="12" t="s">
        <v>139</v>
      </c>
      <c r="F5486" s="9"/>
      <c r="G5486" s="9"/>
      <c r="H5486" s="13"/>
      <c r="I5486" s="9" t="s">
        <v>11</v>
      </c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</row>
    <row r="5487" spans="1:27" ht="12.75">
      <c r="A5487" s="10">
        <v>45872</v>
      </c>
      <c r="B5487" s="9" t="s">
        <v>1467</v>
      </c>
      <c r="C5487" s="11"/>
      <c r="D5487" s="9"/>
      <c r="E5487" s="12"/>
      <c r="F5487" s="9"/>
      <c r="G5487" s="9"/>
      <c r="H5487" s="13"/>
      <c r="I5487" s="9" t="s">
        <v>11</v>
      </c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</row>
    <row r="5488" spans="1:27" ht="12.75">
      <c r="A5488" s="10">
        <v>45872</v>
      </c>
      <c r="B5488" s="9" t="s">
        <v>17</v>
      </c>
      <c r="C5488" s="11">
        <v>13044.61</v>
      </c>
      <c r="D5488" s="9">
        <v>145</v>
      </c>
      <c r="E5488" s="12" t="s">
        <v>83</v>
      </c>
      <c r="F5488" s="9"/>
      <c r="G5488" s="9"/>
      <c r="H5488" s="13"/>
      <c r="I5488" s="9" t="s">
        <v>16</v>
      </c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</row>
    <row r="5489" spans="1:27" ht="12.75">
      <c r="A5489" s="10">
        <v>45872</v>
      </c>
      <c r="B5489" s="9" t="s">
        <v>14</v>
      </c>
      <c r="C5489" s="11">
        <v>9375.4599999999991</v>
      </c>
      <c r="D5489" s="9">
        <v>108</v>
      </c>
      <c r="E5489" s="12" t="s">
        <v>105</v>
      </c>
      <c r="F5489" s="9"/>
      <c r="G5489" s="9"/>
      <c r="H5489" s="13"/>
      <c r="I5489" s="9" t="s">
        <v>16</v>
      </c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</row>
    <row r="5490" spans="1:27" ht="12.75">
      <c r="A5490" s="10">
        <v>45872</v>
      </c>
      <c r="B5490" s="9" t="s">
        <v>19</v>
      </c>
      <c r="C5490" s="11">
        <v>6689.2</v>
      </c>
      <c r="D5490" s="9">
        <v>82</v>
      </c>
      <c r="E5490" s="12" t="s">
        <v>256</v>
      </c>
      <c r="F5490" s="9"/>
      <c r="G5490" s="9"/>
      <c r="H5490" s="13"/>
      <c r="I5490" s="9" t="s">
        <v>16</v>
      </c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</row>
    <row r="5491" spans="1:27" ht="12.75">
      <c r="A5491" s="10">
        <v>45873</v>
      </c>
      <c r="B5491" s="9" t="s">
        <v>21</v>
      </c>
      <c r="C5491" s="11">
        <v>4210.6000000000004</v>
      </c>
      <c r="D5491" s="9">
        <v>39</v>
      </c>
      <c r="E5491" s="12" t="s">
        <v>118</v>
      </c>
      <c r="F5491" s="9"/>
      <c r="G5491" s="9"/>
      <c r="H5491" s="13"/>
      <c r="I5491" s="9" t="s">
        <v>11</v>
      </c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</row>
    <row r="5492" spans="1:27" ht="12.75">
      <c r="A5492" s="10">
        <v>45873</v>
      </c>
      <c r="B5492" s="9" t="s">
        <v>9</v>
      </c>
      <c r="C5492" s="11">
        <v>1758.1</v>
      </c>
      <c r="D5492" s="9">
        <v>21</v>
      </c>
      <c r="E5492" s="12" t="s">
        <v>50</v>
      </c>
      <c r="F5492" s="9"/>
      <c r="G5492" s="9"/>
      <c r="H5492" s="13"/>
      <c r="I5492" s="9" t="s">
        <v>11</v>
      </c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</row>
    <row r="5493" spans="1:27" ht="12.75">
      <c r="A5493" s="10">
        <v>45873</v>
      </c>
      <c r="B5493" s="9" t="s">
        <v>12</v>
      </c>
      <c r="C5493" s="11"/>
      <c r="D5493" s="9"/>
      <c r="E5493" s="12"/>
      <c r="F5493" s="9"/>
      <c r="G5493" s="9"/>
      <c r="H5493" s="13"/>
      <c r="I5493" s="9" t="s">
        <v>11</v>
      </c>
      <c r="J5493" s="10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</row>
    <row r="5494" spans="1:27" ht="12.75">
      <c r="A5494" s="10">
        <v>45873</v>
      </c>
      <c r="B5494" s="9" t="s">
        <v>43</v>
      </c>
      <c r="C5494" s="11">
        <v>3528.62</v>
      </c>
      <c r="D5494" s="9">
        <v>35</v>
      </c>
      <c r="E5494" s="12" t="s">
        <v>100</v>
      </c>
      <c r="F5494" s="9"/>
      <c r="G5494" s="9"/>
      <c r="H5494" s="13"/>
      <c r="I5494" s="9" t="s">
        <v>11</v>
      </c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</row>
    <row r="5495" spans="1:27" ht="12.75">
      <c r="A5495" s="10">
        <v>45873</v>
      </c>
      <c r="B5495" s="9" t="s">
        <v>45</v>
      </c>
      <c r="C5495" s="11">
        <v>2800.65</v>
      </c>
      <c r="D5495" s="9">
        <v>31</v>
      </c>
      <c r="E5495" s="12" t="s">
        <v>25</v>
      </c>
      <c r="F5495" s="9"/>
      <c r="G5495" s="9"/>
      <c r="H5495" s="13"/>
      <c r="I5495" s="9" t="s">
        <v>11</v>
      </c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</row>
    <row r="5496" spans="1:27" ht="12.75">
      <c r="A5496" s="10">
        <v>45873</v>
      </c>
      <c r="B5496" s="9" t="s">
        <v>1465</v>
      </c>
      <c r="C5496" s="48">
        <v>10230</v>
      </c>
      <c r="D5496" s="9">
        <v>166</v>
      </c>
      <c r="E5496" s="12"/>
      <c r="F5496" s="9"/>
      <c r="G5496" s="9"/>
      <c r="H5496" s="13"/>
      <c r="I5496" s="9" t="s">
        <v>11</v>
      </c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</row>
    <row r="5497" spans="1:27" ht="12.75">
      <c r="A5497" s="10">
        <v>45873</v>
      </c>
      <c r="B5497" s="9" t="s">
        <v>289</v>
      </c>
      <c r="C5497" s="11">
        <v>2582.66</v>
      </c>
      <c r="D5497" s="9">
        <v>27</v>
      </c>
      <c r="E5497" s="12" t="s">
        <v>67</v>
      </c>
      <c r="F5497" s="9"/>
      <c r="G5497" s="9"/>
      <c r="H5497" s="13"/>
      <c r="I5497" s="9" t="s">
        <v>11</v>
      </c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</row>
    <row r="5498" spans="1:27" ht="12.75">
      <c r="A5498" s="10">
        <v>45873</v>
      </c>
      <c r="B5498" s="9" t="s">
        <v>286</v>
      </c>
      <c r="C5498" s="11">
        <v>1214.1300000000001</v>
      </c>
      <c r="D5498" s="9">
        <v>16</v>
      </c>
      <c r="E5498" s="12" t="s">
        <v>57</v>
      </c>
      <c r="F5498" s="9"/>
      <c r="G5498" s="9"/>
      <c r="H5498" s="13"/>
      <c r="I5498" s="9" t="s">
        <v>11</v>
      </c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</row>
    <row r="5499" spans="1:27" ht="12.75">
      <c r="A5499" s="10">
        <v>45873</v>
      </c>
      <c r="B5499" s="9" t="s">
        <v>1467</v>
      </c>
      <c r="C5499" s="11">
        <v>1753.2</v>
      </c>
      <c r="D5499" s="9">
        <v>36</v>
      </c>
      <c r="E5499" s="12"/>
      <c r="F5499" s="9"/>
      <c r="G5499" s="9"/>
      <c r="H5499" s="13"/>
      <c r="I5499" s="9" t="s">
        <v>11</v>
      </c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</row>
    <row r="5500" spans="1:27" ht="12.75">
      <c r="A5500" s="10">
        <v>45873</v>
      </c>
      <c r="B5500" s="9" t="s">
        <v>17</v>
      </c>
      <c r="C5500" s="11">
        <v>4644.58</v>
      </c>
      <c r="D5500" s="9">
        <v>43</v>
      </c>
      <c r="E5500" s="12" t="s">
        <v>41</v>
      </c>
      <c r="F5500" s="9"/>
      <c r="G5500" s="9"/>
      <c r="H5500" s="13"/>
      <c r="I5500" s="9" t="s">
        <v>16</v>
      </c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</row>
    <row r="5501" spans="1:27" ht="12.75">
      <c r="A5501" s="10">
        <v>45873</v>
      </c>
      <c r="B5501" s="9" t="s">
        <v>14</v>
      </c>
      <c r="C5501" s="11">
        <v>2385.2600000000002</v>
      </c>
      <c r="D5501" s="9">
        <v>30</v>
      </c>
      <c r="E5501" s="12" t="s">
        <v>80</v>
      </c>
      <c r="F5501" s="9"/>
      <c r="G5501" s="9"/>
      <c r="H5501" s="13"/>
      <c r="I5501" s="9" t="s">
        <v>16</v>
      </c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</row>
    <row r="5502" spans="1:27" ht="12.75">
      <c r="A5502" s="10">
        <v>45873</v>
      </c>
      <c r="B5502" s="9" t="s">
        <v>19</v>
      </c>
      <c r="C5502" s="11">
        <v>1579.18</v>
      </c>
      <c r="D5502" s="9">
        <v>19</v>
      </c>
      <c r="E5502" s="12" t="s">
        <v>354</v>
      </c>
      <c r="F5502" s="9"/>
      <c r="G5502" s="9"/>
      <c r="H5502" s="13"/>
      <c r="I5502" s="9" t="s">
        <v>16</v>
      </c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</row>
    <row r="5503" spans="1:27" ht="12.75">
      <c r="A5503" s="10">
        <v>45874</v>
      </c>
      <c r="B5503" s="9" t="s">
        <v>21</v>
      </c>
      <c r="C5503" s="11">
        <v>7730.21</v>
      </c>
      <c r="D5503" s="9">
        <v>79</v>
      </c>
      <c r="E5503" s="12" t="s">
        <v>187</v>
      </c>
      <c r="F5503" s="9"/>
      <c r="G5503" s="9"/>
      <c r="H5503" s="13"/>
      <c r="I5503" s="9" t="s">
        <v>11</v>
      </c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</row>
    <row r="5504" spans="1:27" ht="12.75">
      <c r="A5504" s="10">
        <v>45874</v>
      </c>
      <c r="B5504" s="9" t="s">
        <v>9</v>
      </c>
      <c r="C5504" s="11">
        <v>3840.98</v>
      </c>
      <c r="D5504" s="9">
        <v>40</v>
      </c>
      <c r="E5504" s="12" t="s">
        <v>133</v>
      </c>
      <c r="F5504" s="9"/>
      <c r="G5504" s="9"/>
      <c r="H5504" s="13"/>
      <c r="I5504" s="9" t="s">
        <v>11</v>
      </c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</row>
    <row r="5505" spans="1:27" ht="12.75">
      <c r="A5505" s="10">
        <v>45874</v>
      </c>
      <c r="B5505" s="9" t="s">
        <v>12</v>
      </c>
      <c r="C5505" s="11"/>
      <c r="D5505" s="9"/>
      <c r="E5505" s="12"/>
      <c r="F5505" s="9"/>
      <c r="G5505" s="9"/>
      <c r="H5505" s="13"/>
      <c r="I5505" s="9" t="s">
        <v>11</v>
      </c>
      <c r="J5505" s="10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</row>
    <row r="5506" spans="1:27" ht="12.75">
      <c r="A5506" s="10">
        <v>45874</v>
      </c>
      <c r="B5506" s="9" t="s">
        <v>43</v>
      </c>
      <c r="C5506" s="11">
        <v>3403.76</v>
      </c>
      <c r="D5506" s="9">
        <v>38</v>
      </c>
      <c r="E5506" s="12" t="s">
        <v>130</v>
      </c>
      <c r="F5506" s="9"/>
      <c r="G5506" s="9"/>
      <c r="H5506" s="13"/>
      <c r="I5506" s="9" t="s">
        <v>11</v>
      </c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</row>
    <row r="5507" spans="1:27" ht="12.75">
      <c r="A5507" s="10">
        <v>45874</v>
      </c>
      <c r="B5507" s="9" t="s">
        <v>45</v>
      </c>
      <c r="C5507" s="11">
        <v>4090.21</v>
      </c>
      <c r="D5507" s="9">
        <v>43</v>
      </c>
      <c r="E5507" s="12" t="s">
        <v>80</v>
      </c>
      <c r="F5507" s="9"/>
      <c r="G5507" s="9"/>
      <c r="H5507" s="13"/>
      <c r="I5507" s="9" t="s">
        <v>11</v>
      </c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</row>
    <row r="5508" spans="1:27" ht="12.75">
      <c r="A5508" s="10">
        <v>45874</v>
      </c>
      <c r="B5508" s="9" t="s">
        <v>1465</v>
      </c>
      <c r="C5508" s="48">
        <v>10147.5</v>
      </c>
      <c r="D5508" s="9">
        <v>156</v>
      </c>
      <c r="E5508" s="12"/>
      <c r="F5508" s="9"/>
      <c r="G5508" s="9"/>
      <c r="H5508" s="13"/>
      <c r="I5508" s="9" t="s">
        <v>11</v>
      </c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</row>
    <row r="5509" spans="1:27" ht="12.75">
      <c r="A5509" s="10">
        <v>45874</v>
      </c>
      <c r="B5509" s="9" t="s">
        <v>289</v>
      </c>
      <c r="C5509" s="11">
        <v>4213.8999999999996</v>
      </c>
      <c r="D5509" s="9">
        <v>36</v>
      </c>
      <c r="E5509" s="12" t="s">
        <v>330</v>
      </c>
      <c r="F5509" s="9"/>
      <c r="G5509" s="9"/>
      <c r="H5509" s="13"/>
      <c r="I5509" s="9" t="s">
        <v>11</v>
      </c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</row>
    <row r="5510" spans="1:27" ht="12.75">
      <c r="A5510" s="10">
        <v>45874</v>
      </c>
      <c r="B5510" s="9" t="s">
        <v>286</v>
      </c>
      <c r="C5510" s="11">
        <v>4931.0200000000004</v>
      </c>
      <c r="D5510" s="9">
        <v>47</v>
      </c>
      <c r="E5510" s="12" t="s">
        <v>157</v>
      </c>
      <c r="F5510" s="9"/>
      <c r="G5510" s="9"/>
      <c r="H5510" s="13"/>
      <c r="I5510" s="9" t="s">
        <v>11</v>
      </c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</row>
    <row r="5511" spans="1:27" ht="12.75">
      <c r="A5511" s="10">
        <v>45874</v>
      </c>
      <c r="B5511" s="9" t="s">
        <v>1467</v>
      </c>
      <c r="C5511" s="11">
        <v>2827.9</v>
      </c>
      <c r="D5511" s="9">
        <v>62</v>
      </c>
      <c r="E5511" s="12"/>
      <c r="F5511" s="9"/>
      <c r="G5511" s="9"/>
      <c r="H5511" s="13"/>
      <c r="I5511" s="9" t="s">
        <v>11</v>
      </c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</row>
    <row r="5512" spans="1:27" ht="12.75">
      <c r="A5512" s="10">
        <v>45874</v>
      </c>
      <c r="B5512" s="9" t="s">
        <v>17</v>
      </c>
      <c r="C5512" s="11">
        <v>6551.4</v>
      </c>
      <c r="D5512" s="9">
        <v>60</v>
      </c>
      <c r="E5512" s="12" t="s">
        <v>49</v>
      </c>
      <c r="F5512" s="9"/>
      <c r="G5512" s="9"/>
      <c r="H5512" s="13"/>
      <c r="I5512" s="9" t="s">
        <v>16</v>
      </c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</row>
    <row r="5513" spans="1:27" ht="12.75">
      <c r="A5513" s="10">
        <v>45874</v>
      </c>
      <c r="B5513" s="9" t="s">
        <v>14</v>
      </c>
      <c r="C5513" s="11">
        <v>5019.66</v>
      </c>
      <c r="D5513" s="9">
        <v>49</v>
      </c>
      <c r="E5513" s="12" t="s">
        <v>26</v>
      </c>
      <c r="F5513" s="9"/>
      <c r="G5513" s="9"/>
      <c r="H5513" s="13"/>
      <c r="I5513" s="9" t="s">
        <v>16</v>
      </c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</row>
    <row r="5514" spans="1:27" ht="12.75">
      <c r="A5514" s="10">
        <v>45874</v>
      </c>
      <c r="B5514" s="9" t="s">
        <v>19</v>
      </c>
      <c r="C5514" s="11">
        <v>3202.89</v>
      </c>
      <c r="D5514" s="9">
        <v>36</v>
      </c>
      <c r="E5514" s="12" t="s">
        <v>234</v>
      </c>
      <c r="F5514" s="9"/>
      <c r="G5514" s="9"/>
      <c r="H5514" s="13"/>
      <c r="I5514" s="9" t="s">
        <v>16</v>
      </c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</row>
    <row r="5515" spans="1:27" ht="12.75">
      <c r="A5515" s="10">
        <v>45875</v>
      </c>
      <c r="B5515" s="9" t="s">
        <v>21</v>
      </c>
      <c r="C5515" s="11">
        <v>6068.71</v>
      </c>
      <c r="D5515" s="9">
        <v>70</v>
      </c>
      <c r="E5515" s="12" t="s">
        <v>359</v>
      </c>
      <c r="F5515" s="9"/>
      <c r="G5515" s="9"/>
      <c r="H5515" s="13"/>
      <c r="I5515" s="9" t="s">
        <v>11</v>
      </c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</row>
    <row r="5516" spans="1:27" ht="12.75">
      <c r="A5516" s="10">
        <v>45875</v>
      </c>
      <c r="B5516" s="9" t="s">
        <v>9</v>
      </c>
      <c r="C5516" s="11">
        <v>3586.94</v>
      </c>
      <c r="D5516" s="9">
        <v>41</v>
      </c>
      <c r="E5516" s="12" t="s">
        <v>85</v>
      </c>
      <c r="F5516" s="9"/>
      <c r="G5516" s="9"/>
      <c r="H5516" s="13"/>
      <c r="I5516" s="9" t="s">
        <v>11</v>
      </c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</row>
    <row r="5517" spans="1:27" ht="12.75">
      <c r="A5517" s="10">
        <v>45875</v>
      </c>
      <c r="B5517" s="9" t="s">
        <v>12</v>
      </c>
      <c r="C5517" s="11"/>
      <c r="D5517" s="9"/>
      <c r="E5517" s="12"/>
      <c r="F5517" s="9"/>
      <c r="G5517" s="9"/>
      <c r="H5517" s="13"/>
      <c r="I5517" s="9" t="s">
        <v>11</v>
      </c>
      <c r="J5517" s="10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</row>
    <row r="5518" spans="1:27" ht="12.75">
      <c r="A5518" s="10">
        <v>45875</v>
      </c>
      <c r="B5518" s="9" t="s">
        <v>43</v>
      </c>
      <c r="C5518" s="11">
        <v>2961.69</v>
      </c>
      <c r="D5518" s="9">
        <v>34</v>
      </c>
      <c r="E5518" s="12" t="s">
        <v>85</v>
      </c>
      <c r="F5518" s="9"/>
      <c r="G5518" s="9"/>
      <c r="H5518" s="13"/>
      <c r="I5518" s="9" t="s">
        <v>11</v>
      </c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</row>
    <row r="5519" spans="1:27" ht="12.75">
      <c r="A5519" s="10">
        <v>45875</v>
      </c>
      <c r="B5519" s="9" t="s">
        <v>45</v>
      </c>
      <c r="C5519" s="11">
        <v>3952.94</v>
      </c>
      <c r="D5519" s="9">
        <v>45</v>
      </c>
      <c r="E5519" s="12" t="s">
        <v>105</v>
      </c>
      <c r="F5519" s="9"/>
      <c r="G5519" s="9"/>
      <c r="H5519" s="13"/>
      <c r="I5519" s="9" t="s">
        <v>11</v>
      </c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</row>
    <row r="5520" spans="1:27" ht="12.75">
      <c r="A5520" s="10">
        <v>45875</v>
      </c>
      <c r="B5520" s="9" t="s">
        <v>1465</v>
      </c>
      <c r="C5520" s="48">
        <v>11351.5</v>
      </c>
      <c r="D5520" s="9">
        <v>168</v>
      </c>
      <c r="E5520" s="12"/>
      <c r="F5520" s="9"/>
      <c r="G5520" s="9"/>
      <c r="H5520" s="13"/>
      <c r="I5520" s="9" t="s">
        <v>11</v>
      </c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</row>
    <row r="5521" spans="1:27" ht="12.75">
      <c r="A5521" s="10">
        <v>45875</v>
      </c>
      <c r="B5521" s="9" t="s">
        <v>289</v>
      </c>
      <c r="C5521" s="11">
        <v>4742.8</v>
      </c>
      <c r="D5521" s="9">
        <v>38</v>
      </c>
      <c r="E5521" s="12" t="s">
        <v>177</v>
      </c>
      <c r="F5521" s="9"/>
      <c r="G5521" s="9"/>
      <c r="H5521" s="13"/>
      <c r="I5521" s="9" t="s">
        <v>11</v>
      </c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</row>
    <row r="5522" spans="1:27" ht="12.75">
      <c r="A5522" s="10">
        <v>45875</v>
      </c>
      <c r="B5522" s="9" t="s">
        <v>286</v>
      </c>
      <c r="C5522" s="11">
        <v>2005.01</v>
      </c>
      <c r="D5522" s="9">
        <v>25</v>
      </c>
      <c r="E5522" s="12" t="s">
        <v>28</v>
      </c>
      <c r="F5522" s="9"/>
      <c r="G5522" s="9"/>
      <c r="H5522" s="13"/>
      <c r="I5522" s="9" t="s">
        <v>11</v>
      </c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</row>
    <row r="5523" spans="1:27" ht="12.75">
      <c r="A5523" s="10">
        <v>45875</v>
      </c>
      <c r="B5523" s="9" t="s">
        <v>1467</v>
      </c>
      <c r="C5523" s="11">
        <v>2888.2</v>
      </c>
      <c r="D5523" s="9">
        <v>64</v>
      </c>
      <c r="E5523" s="12"/>
      <c r="F5523" s="9"/>
      <c r="G5523" s="9"/>
      <c r="H5523" s="13"/>
      <c r="I5523" s="9" t="s">
        <v>11</v>
      </c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</row>
    <row r="5524" spans="1:27" ht="12.75">
      <c r="A5524" s="10">
        <v>45875</v>
      </c>
      <c r="B5524" s="9" t="s">
        <v>17</v>
      </c>
      <c r="C5524" s="11">
        <v>4621.29</v>
      </c>
      <c r="D5524" s="9">
        <v>46</v>
      </c>
      <c r="E5524" s="12" t="s">
        <v>24</v>
      </c>
      <c r="F5524" s="9"/>
      <c r="G5524" s="9"/>
      <c r="H5524" s="13"/>
      <c r="I5524" s="9" t="s">
        <v>16</v>
      </c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</row>
    <row r="5525" spans="1:27" ht="12.75">
      <c r="A5525" s="10">
        <v>45875</v>
      </c>
      <c r="B5525" s="9" t="s">
        <v>14</v>
      </c>
      <c r="C5525" s="11">
        <v>3214.29</v>
      </c>
      <c r="D5525" s="9">
        <v>36</v>
      </c>
      <c r="E5525" s="12" t="s">
        <v>53</v>
      </c>
      <c r="F5525" s="9"/>
      <c r="G5525" s="9"/>
      <c r="H5525" s="13"/>
      <c r="I5525" s="9" t="s">
        <v>16</v>
      </c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</row>
    <row r="5526" spans="1:27" ht="12.75">
      <c r="A5526" s="10">
        <v>45875</v>
      </c>
      <c r="B5526" s="9" t="s">
        <v>19</v>
      </c>
      <c r="C5526" s="11">
        <v>2473.29</v>
      </c>
      <c r="D5526" s="9">
        <v>26</v>
      </c>
      <c r="E5526" s="12" t="s">
        <v>206</v>
      </c>
      <c r="F5526" s="9"/>
      <c r="G5526" s="9"/>
      <c r="H5526" s="13"/>
      <c r="I5526" s="9" t="s">
        <v>16</v>
      </c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</row>
    <row r="5527" spans="1:27" ht="12.75">
      <c r="A5527" s="10">
        <v>45876</v>
      </c>
      <c r="B5527" s="9" t="s">
        <v>21</v>
      </c>
      <c r="C5527" s="11">
        <v>5092.2</v>
      </c>
      <c r="D5527" s="9">
        <v>56</v>
      </c>
      <c r="E5527" s="12" t="s">
        <v>133</v>
      </c>
      <c r="F5527" s="9"/>
      <c r="G5527" s="9"/>
      <c r="H5527" s="13"/>
      <c r="I5527" s="9" t="s">
        <v>11</v>
      </c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</row>
    <row r="5528" spans="1:27" ht="12.75">
      <c r="A5528" s="10">
        <v>45876</v>
      </c>
      <c r="B5528" s="9" t="s">
        <v>9</v>
      </c>
      <c r="C5528" s="11">
        <v>4255.3100000000004</v>
      </c>
      <c r="D5528" s="9">
        <v>46</v>
      </c>
      <c r="E5528" s="12" t="s">
        <v>104</v>
      </c>
      <c r="F5528" s="9"/>
      <c r="G5528" s="9"/>
      <c r="H5528" s="13"/>
      <c r="I5528" s="9" t="s">
        <v>11</v>
      </c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</row>
    <row r="5529" spans="1:27" ht="12.75">
      <c r="A5529" s="10">
        <v>45876</v>
      </c>
      <c r="B5529" s="9" t="s">
        <v>12</v>
      </c>
      <c r="C5529" s="11"/>
      <c r="D5529" s="9"/>
      <c r="E5529" s="12"/>
      <c r="F5529" s="9"/>
      <c r="G5529" s="9"/>
      <c r="H5529" s="13"/>
      <c r="I5529" s="9" t="s">
        <v>11</v>
      </c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</row>
    <row r="5530" spans="1:27" ht="12.75">
      <c r="A5530" s="10">
        <v>45876</v>
      </c>
      <c r="B5530" s="9" t="s">
        <v>43</v>
      </c>
      <c r="C5530" s="11">
        <v>3323.92</v>
      </c>
      <c r="D5530" s="9">
        <v>36</v>
      </c>
      <c r="E5530" s="12" t="s">
        <v>133</v>
      </c>
      <c r="F5530" s="9"/>
      <c r="G5530" s="9"/>
      <c r="H5530" s="13"/>
      <c r="I5530" s="9" t="s">
        <v>11</v>
      </c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</row>
    <row r="5531" spans="1:27" ht="12.75">
      <c r="A5531" s="10">
        <v>45876</v>
      </c>
      <c r="B5531" s="9" t="s">
        <v>45</v>
      </c>
      <c r="C5531" s="11">
        <v>3878.87</v>
      </c>
      <c r="D5531" s="9">
        <v>42</v>
      </c>
      <c r="E5531" s="12" t="s">
        <v>28</v>
      </c>
      <c r="F5531" s="9"/>
      <c r="G5531" s="9"/>
      <c r="H5531" s="13"/>
      <c r="I5531" s="9" t="s">
        <v>11</v>
      </c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</row>
    <row r="5532" spans="1:27" ht="12.75">
      <c r="A5532" s="10">
        <v>45876</v>
      </c>
      <c r="B5532" s="9" t="s">
        <v>1465</v>
      </c>
      <c r="C5532" s="48">
        <v>9354</v>
      </c>
      <c r="D5532" s="9">
        <v>128</v>
      </c>
      <c r="E5532" s="12"/>
      <c r="F5532" s="9"/>
      <c r="G5532" s="9"/>
      <c r="H5532" s="13"/>
      <c r="I5532" s="9" t="s">
        <v>11</v>
      </c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</row>
    <row r="5533" spans="1:27" ht="12.75">
      <c r="A5533" s="10">
        <v>45876</v>
      </c>
      <c r="B5533" s="9" t="s">
        <v>289</v>
      </c>
      <c r="C5533" s="11">
        <v>6633.98</v>
      </c>
      <c r="D5533" s="9">
        <v>41</v>
      </c>
      <c r="E5533" s="12" t="s">
        <v>280</v>
      </c>
      <c r="F5533" s="9"/>
      <c r="G5533" s="9"/>
      <c r="H5533" s="13"/>
      <c r="I5533" s="9" t="s">
        <v>11</v>
      </c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</row>
    <row r="5534" spans="1:27" ht="12.75">
      <c r="A5534" s="10">
        <v>45876</v>
      </c>
      <c r="B5534" s="9" t="s">
        <v>286</v>
      </c>
      <c r="C5534" s="11">
        <v>1579.83</v>
      </c>
      <c r="D5534" s="9">
        <v>19</v>
      </c>
      <c r="E5534" s="12" t="s">
        <v>145</v>
      </c>
      <c r="F5534" s="9"/>
      <c r="G5534" s="9"/>
      <c r="H5534" s="13"/>
      <c r="I5534" s="9" t="s">
        <v>11</v>
      </c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</row>
    <row r="5535" spans="1:27" ht="12.75">
      <c r="A5535" s="10">
        <v>45876</v>
      </c>
      <c r="B5535" s="9" t="s">
        <v>1467</v>
      </c>
      <c r="C5535" s="11">
        <v>1151.5</v>
      </c>
      <c r="D5535" s="9">
        <v>25</v>
      </c>
      <c r="E5535" s="12"/>
      <c r="F5535" s="9"/>
      <c r="G5535" s="9"/>
      <c r="H5535" s="13"/>
      <c r="I5535" s="9" t="s">
        <v>11</v>
      </c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</row>
    <row r="5536" spans="1:27" ht="12.75">
      <c r="A5536" s="10">
        <v>45876</v>
      </c>
      <c r="B5536" s="9" t="s">
        <v>17</v>
      </c>
      <c r="C5536" s="11">
        <v>4089.72</v>
      </c>
      <c r="D5536" s="9">
        <v>47</v>
      </c>
      <c r="E5536" s="12" t="s">
        <v>40</v>
      </c>
      <c r="F5536" s="9"/>
      <c r="G5536" s="9"/>
      <c r="H5536" s="13"/>
      <c r="I5536" s="9" t="s">
        <v>16</v>
      </c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</row>
    <row r="5537" spans="1:27" ht="12.75">
      <c r="A5537" s="10">
        <v>45876</v>
      </c>
      <c r="B5537" s="9" t="s">
        <v>14</v>
      </c>
      <c r="C5537" s="11">
        <v>3114.1</v>
      </c>
      <c r="D5537" s="9">
        <v>33</v>
      </c>
      <c r="E5537" s="12" t="s">
        <v>100</v>
      </c>
      <c r="F5537" s="9"/>
      <c r="G5537" s="9"/>
      <c r="H5537" s="13"/>
      <c r="I5537" s="9" t="s">
        <v>16</v>
      </c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</row>
    <row r="5538" spans="1:27" ht="12.75">
      <c r="A5538" s="10">
        <v>45876</v>
      </c>
      <c r="B5538" s="9" t="s">
        <v>19</v>
      </c>
      <c r="C5538" s="11">
        <v>3856.74</v>
      </c>
      <c r="D5538" s="9">
        <v>39</v>
      </c>
      <c r="E5538" s="12" t="s">
        <v>194</v>
      </c>
      <c r="F5538" s="9"/>
      <c r="G5538" s="9"/>
      <c r="H5538" s="13"/>
      <c r="I5538" s="9" t="s">
        <v>16</v>
      </c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</row>
    <row r="5539" spans="1:27" ht="12.75">
      <c r="A5539" s="10">
        <v>45877</v>
      </c>
      <c r="B5539" s="9" t="s">
        <v>21</v>
      </c>
      <c r="C5539" s="11">
        <v>12714.04</v>
      </c>
      <c r="D5539" s="9">
        <v>121</v>
      </c>
      <c r="E5539" s="12" t="s">
        <v>61</v>
      </c>
      <c r="F5539" s="9"/>
      <c r="G5539" s="9"/>
      <c r="H5539" s="13"/>
      <c r="I5539" s="9" t="s">
        <v>11</v>
      </c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</row>
    <row r="5540" spans="1:27" ht="12.75">
      <c r="A5540" s="10">
        <v>45877</v>
      </c>
      <c r="B5540" s="9" t="s">
        <v>9</v>
      </c>
      <c r="C5540" s="11">
        <v>10568.09</v>
      </c>
      <c r="D5540" s="9">
        <v>98</v>
      </c>
      <c r="E5540" s="12" t="s">
        <v>66</v>
      </c>
      <c r="F5540" s="9"/>
      <c r="G5540" s="9"/>
      <c r="H5540" s="13"/>
      <c r="I5540" s="9" t="s">
        <v>11</v>
      </c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</row>
    <row r="5541" spans="1:27" ht="12.75">
      <c r="A5541" s="10">
        <v>45877</v>
      </c>
      <c r="B5541" s="9" t="s">
        <v>12</v>
      </c>
      <c r="C5541" s="11"/>
      <c r="D5541" s="9"/>
      <c r="E5541" s="12"/>
      <c r="F5541" s="9"/>
      <c r="G5541" s="9"/>
      <c r="H5541" s="13"/>
      <c r="I5541" s="9" t="s">
        <v>11</v>
      </c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</row>
    <row r="5542" spans="1:27" ht="12.75">
      <c r="A5542" s="10">
        <v>45877</v>
      </c>
      <c r="B5542" s="9" t="s">
        <v>43</v>
      </c>
      <c r="C5542" s="11">
        <v>9308.7199999999993</v>
      </c>
      <c r="D5542" s="9">
        <v>96</v>
      </c>
      <c r="E5542" s="12" t="s">
        <v>200</v>
      </c>
      <c r="F5542" s="9"/>
      <c r="G5542" s="9"/>
      <c r="H5542" s="13"/>
      <c r="I5542" s="9" t="s">
        <v>11</v>
      </c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</row>
    <row r="5543" spans="1:27" ht="12.75">
      <c r="A5543" s="10">
        <v>45877</v>
      </c>
      <c r="B5543" s="9" t="s">
        <v>45</v>
      </c>
      <c r="C5543" s="11">
        <v>10427.01</v>
      </c>
      <c r="D5543" s="9">
        <v>109</v>
      </c>
      <c r="E5543" s="12" t="s">
        <v>192</v>
      </c>
      <c r="F5543" s="9"/>
      <c r="G5543" s="9"/>
      <c r="H5543" s="13"/>
      <c r="I5543" s="9" t="s">
        <v>11</v>
      </c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</row>
    <row r="5544" spans="1:27" ht="12.75">
      <c r="A5544" s="10">
        <v>45877</v>
      </c>
      <c r="B5544" s="9" t="s">
        <v>1465</v>
      </c>
      <c r="C5544" s="48">
        <v>20677.599999999999</v>
      </c>
      <c r="D5544" s="9">
        <v>327</v>
      </c>
      <c r="E5544" s="12"/>
      <c r="F5544" s="9"/>
      <c r="G5544" s="9"/>
      <c r="H5544" s="13"/>
      <c r="I5544" s="9" t="s">
        <v>11</v>
      </c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</row>
    <row r="5545" spans="1:27" ht="12.75">
      <c r="A5545" s="10">
        <v>45877</v>
      </c>
      <c r="B5545" s="9" t="s">
        <v>289</v>
      </c>
      <c r="C5545" s="11">
        <v>8140.68</v>
      </c>
      <c r="D5545" s="9">
        <v>78</v>
      </c>
      <c r="E5545" s="12" t="s">
        <v>245</v>
      </c>
      <c r="F5545" s="9"/>
      <c r="G5545" s="9"/>
      <c r="H5545" s="13"/>
      <c r="I5545" s="9" t="s">
        <v>11</v>
      </c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</row>
    <row r="5546" spans="1:27" ht="12.75">
      <c r="A5546" s="10">
        <v>45877</v>
      </c>
      <c r="B5546" s="9" t="s">
        <v>286</v>
      </c>
      <c r="C5546" s="11">
        <v>5996.29</v>
      </c>
      <c r="D5546" s="9">
        <v>60</v>
      </c>
      <c r="E5546" s="12" t="s">
        <v>109</v>
      </c>
      <c r="F5546" s="9"/>
      <c r="G5546" s="9"/>
      <c r="H5546" s="13"/>
      <c r="I5546" s="9" t="s">
        <v>11</v>
      </c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</row>
    <row r="5547" spans="1:27" ht="12.75">
      <c r="A5547" s="10">
        <v>45877</v>
      </c>
      <c r="B5547" s="9" t="s">
        <v>1467</v>
      </c>
      <c r="C5547" s="11">
        <v>1493.1</v>
      </c>
      <c r="D5547" s="9">
        <v>30</v>
      </c>
      <c r="E5547" s="12"/>
      <c r="F5547" s="9"/>
      <c r="G5547" s="9"/>
      <c r="H5547" s="13"/>
      <c r="I5547" s="9" t="s">
        <v>11</v>
      </c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</row>
    <row r="5548" spans="1:27" ht="12.75">
      <c r="A5548" s="10">
        <v>45877</v>
      </c>
      <c r="B5548" s="9" t="s">
        <v>17</v>
      </c>
      <c r="C5548" s="11">
        <v>9888.92</v>
      </c>
      <c r="D5548" s="9">
        <v>107</v>
      </c>
      <c r="E5548" s="12" t="s">
        <v>36</v>
      </c>
      <c r="F5548" s="9"/>
      <c r="G5548" s="9"/>
      <c r="H5548" s="13"/>
      <c r="I5548" s="9" t="s">
        <v>16</v>
      </c>
      <c r="J5548" s="38"/>
      <c r="K5548" s="38"/>
      <c r="L5548" s="38"/>
      <c r="M5548" s="38"/>
      <c r="N5548" s="38"/>
      <c r="O5548" s="38"/>
      <c r="P5548" s="38"/>
      <c r="Q5548" s="38"/>
      <c r="R5548" s="38"/>
      <c r="S5548" s="38"/>
      <c r="T5548" s="38"/>
      <c r="U5548" s="38"/>
      <c r="V5548" s="38"/>
      <c r="W5548" s="38"/>
      <c r="X5548" s="38"/>
      <c r="Y5548" s="38"/>
      <c r="Z5548" s="38"/>
      <c r="AA5548" s="38"/>
    </row>
    <row r="5549" spans="1:27" ht="12.75">
      <c r="A5549" s="10">
        <v>45877</v>
      </c>
      <c r="B5549" s="9" t="s">
        <v>14</v>
      </c>
      <c r="C5549" s="11">
        <v>7162.58</v>
      </c>
      <c r="D5549" s="9">
        <v>76</v>
      </c>
      <c r="E5549" s="12" t="s">
        <v>46</v>
      </c>
      <c r="F5549" s="9"/>
      <c r="G5549" s="9"/>
      <c r="H5549" s="13"/>
      <c r="I5549" s="9" t="s">
        <v>16</v>
      </c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</row>
    <row r="5550" spans="1:27" ht="12.75">
      <c r="A5550" s="10">
        <v>45877</v>
      </c>
      <c r="B5550" s="9" t="s">
        <v>19</v>
      </c>
      <c r="C5550" s="11">
        <v>6297.72</v>
      </c>
      <c r="D5550" s="9">
        <v>71</v>
      </c>
      <c r="E5550" s="12" t="s">
        <v>252</v>
      </c>
      <c r="F5550" s="9"/>
      <c r="G5550" s="9"/>
      <c r="H5550" s="13"/>
      <c r="I5550" s="9" t="s">
        <v>16</v>
      </c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</row>
    <row r="5551" spans="1:27" ht="12.75">
      <c r="A5551" s="10">
        <v>45878</v>
      </c>
      <c r="B5551" s="9" t="s">
        <v>21</v>
      </c>
      <c r="C5551" s="11">
        <v>10273.36</v>
      </c>
      <c r="D5551" s="9">
        <v>107</v>
      </c>
      <c r="E5551" s="12" t="s">
        <v>157</v>
      </c>
      <c r="F5551" s="9"/>
      <c r="G5551" s="9"/>
      <c r="H5551" s="13"/>
      <c r="I5551" s="9" t="s">
        <v>11</v>
      </c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</row>
    <row r="5552" spans="1:27" ht="12.75">
      <c r="A5552" s="10">
        <v>45878</v>
      </c>
      <c r="B5552" s="9" t="s">
        <v>9</v>
      </c>
      <c r="C5552" s="11">
        <v>5763.34</v>
      </c>
      <c r="D5552" s="9">
        <v>57</v>
      </c>
      <c r="E5552" s="12" t="s">
        <v>13</v>
      </c>
      <c r="F5552" s="9"/>
      <c r="G5552" s="9"/>
      <c r="H5552" s="13"/>
      <c r="I5552" s="9" t="s">
        <v>11</v>
      </c>
      <c r="J5552" s="10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9"/>
      <c r="AA5552" s="9"/>
    </row>
    <row r="5553" spans="1:27" ht="12.75">
      <c r="A5553" s="10">
        <v>45878</v>
      </c>
      <c r="B5553" s="9" t="s">
        <v>12</v>
      </c>
      <c r="C5553" s="11"/>
      <c r="D5553" s="9"/>
      <c r="E5553" s="12"/>
      <c r="F5553" s="9"/>
      <c r="G5553" s="9"/>
      <c r="H5553" s="13"/>
      <c r="I5553" s="9" t="s">
        <v>11</v>
      </c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</row>
    <row r="5554" spans="1:27" ht="12.75">
      <c r="A5554" s="10">
        <v>45878</v>
      </c>
      <c r="B5554" s="9" t="s">
        <v>43</v>
      </c>
      <c r="C5554" s="11">
        <v>10476.700000000001</v>
      </c>
      <c r="D5554" s="9">
        <v>111</v>
      </c>
      <c r="E5554" s="12" t="s">
        <v>75</v>
      </c>
      <c r="F5554" s="9"/>
      <c r="G5554" s="9"/>
      <c r="H5554" s="13"/>
      <c r="I5554" s="9" t="s">
        <v>11</v>
      </c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</row>
    <row r="5555" spans="1:27" ht="12.75">
      <c r="A5555" s="10">
        <v>45878</v>
      </c>
      <c r="B5555" s="9" t="s">
        <v>45</v>
      </c>
      <c r="C5555" s="11">
        <v>9939.33</v>
      </c>
      <c r="D5555" s="9">
        <v>107</v>
      </c>
      <c r="E5555" s="12" t="s">
        <v>68</v>
      </c>
      <c r="F5555" s="9"/>
      <c r="G5555" s="9"/>
      <c r="H5555" s="13"/>
      <c r="I5555" s="9" t="s">
        <v>11</v>
      </c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</row>
    <row r="5556" spans="1:27" ht="12.75">
      <c r="A5556" s="10">
        <v>45878</v>
      </c>
      <c r="B5556" s="9" t="s">
        <v>1465</v>
      </c>
      <c r="C5556" s="48"/>
      <c r="D5556" s="9"/>
      <c r="E5556" s="12"/>
      <c r="F5556" s="9"/>
      <c r="G5556" s="9"/>
      <c r="H5556" s="13"/>
      <c r="I5556" s="9" t="s">
        <v>11</v>
      </c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</row>
    <row r="5557" spans="1:27" ht="12.75">
      <c r="A5557" s="10">
        <v>45878</v>
      </c>
      <c r="B5557" s="9" t="s">
        <v>289</v>
      </c>
      <c r="C5557" s="11">
        <v>8514.98</v>
      </c>
      <c r="D5557" s="9">
        <v>83</v>
      </c>
      <c r="E5557" s="12" t="s">
        <v>123</v>
      </c>
      <c r="F5557" s="9"/>
      <c r="G5557" s="9"/>
      <c r="H5557" s="13"/>
      <c r="I5557" s="9" t="s">
        <v>11</v>
      </c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  <c r="AA5557" s="9"/>
    </row>
    <row r="5558" spans="1:27" ht="12.75">
      <c r="A5558" s="10">
        <v>45878</v>
      </c>
      <c r="B5558" s="9" t="s">
        <v>286</v>
      </c>
      <c r="C5558" s="11">
        <v>5227.8900000000003</v>
      </c>
      <c r="D5558" s="9">
        <v>57</v>
      </c>
      <c r="E5558" s="12" t="s">
        <v>252</v>
      </c>
      <c r="F5558" s="9"/>
      <c r="G5558" s="9"/>
      <c r="H5558" s="13"/>
      <c r="I5558" s="9" t="s">
        <v>11</v>
      </c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9"/>
      <c r="AA5558" s="9"/>
    </row>
    <row r="5559" spans="1:27" ht="12.75">
      <c r="A5559" s="10">
        <v>45878</v>
      </c>
      <c r="B5559" s="9" t="s">
        <v>1467</v>
      </c>
      <c r="C5559" s="11">
        <v>1514.6</v>
      </c>
      <c r="D5559" s="9">
        <v>32</v>
      </c>
      <c r="E5559" s="12"/>
      <c r="F5559" s="9"/>
      <c r="G5559" s="9"/>
      <c r="H5559" s="13"/>
      <c r="I5559" s="9" t="s">
        <v>11</v>
      </c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  <c r="AA5559" s="9"/>
    </row>
    <row r="5560" spans="1:27" ht="12.75">
      <c r="A5560" s="10">
        <v>45878</v>
      </c>
      <c r="B5560" s="9" t="s">
        <v>17</v>
      </c>
      <c r="C5560" s="11">
        <v>8950.56</v>
      </c>
      <c r="D5560" s="9">
        <v>94</v>
      </c>
      <c r="E5560" s="12" t="s">
        <v>26</v>
      </c>
      <c r="F5560" s="9"/>
      <c r="G5560" s="9"/>
      <c r="H5560" s="13"/>
      <c r="I5560" s="9" t="s">
        <v>16</v>
      </c>
      <c r="J5560" s="38"/>
      <c r="K5560" s="38"/>
      <c r="L5560" s="38"/>
      <c r="M5560" s="38"/>
      <c r="N5560" s="38"/>
      <c r="O5560" s="38"/>
      <c r="P5560" s="38"/>
      <c r="Q5560" s="38"/>
      <c r="R5560" s="38"/>
      <c r="S5560" s="38"/>
      <c r="T5560" s="38"/>
      <c r="U5560" s="38"/>
      <c r="V5560" s="38"/>
      <c r="W5560" s="38"/>
      <c r="X5560" s="38"/>
      <c r="Y5560" s="38"/>
      <c r="Z5560" s="38"/>
      <c r="AA5560" s="38"/>
    </row>
    <row r="5561" spans="1:27" ht="12.75">
      <c r="A5561" s="10">
        <v>45878</v>
      </c>
      <c r="B5561" s="9" t="s">
        <v>14</v>
      </c>
      <c r="C5561" s="11">
        <v>9097.0400000000009</v>
      </c>
      <c r="D5561" s="9">
        <v>100</v>
      </c>
      <c r="E5561" s="12" t="s">
        <v>162</v>
      </c>
      <c r="F5561" s="9"/>
      <c r="G5561" s="9"/>
      <c r="H5561" s="13"/>
      <c r="I5561" s="9" t="s">
        <v>16</v>
      </c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  <c r="AA5561" s="9"/>
    </row>
    <row r="5562" spans="1:27" ht="12.75">
      <c r="A5562" s="10">
        <v>45878</v>
      </c>
      <c r="B5562" s="9" t="s">
        <v>19</v>
      </c>
      <c r="C5562" s="11">
        <v>5882.44</v>
      </c>
      <c r="D5562" s="9">
        <v>68</v>
      </c>
      <c r="E5562" s="12" t="s">
        <v>239</v>
      </c>
      <c r="F5562" s="9"/>
      <c r="G5562" s="9"/>
      <c r="H5562" s="13"/>
      <c r="I5562" s="9" t="s">
        <v>16</v>
      </c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  <c r="AA5562" s="9"/>
    </row>
    <row r="5563" spans="1:27" ht="12.75">
      <c r="A5563" s="10">
        <v>45879</v>
      </c>
      <c r="B5563" s="9" t="s">
        <v>21</v>
      </c>
      <c r="C5563" s="11">
        <v>8841.3799999999992</v>
      </c>
      <c r="D5563" s="9">
        <v>86</v>
      </c>
      <c r="E5563" s="12" t="s">
        <v>15</v>
      </c>
      <c r="F5563" s="9"/>
      <c r="G5563" s="9"/>
      <c r="H5563" s="13"/>
      <c r="I5563" s="9" t="s">
        <v>11</v>
      </c>
      <c r="J5563" s="10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  <c r="AA5563" s="9"/>
    </row>
    <row r="5564" spans="1:27" ht="12.75">
      <c r="A5564" s="10">
        <v>45879</v>
      </c>
      <c r="B5564" s="9" t="s">
        <v>9</v>
      </c>
      <c r="C5564" s="11">
        <v>5866.64</v>
      </c>
      <c r="D5564" s="9">
        <v>58</v>
      </c>
      <c r="E5564" s="12" t="s">
        <v>105</v>
      </c>
      <c r="F5564" s="9"/>
      <c r="G5564" s="9"/>
      <c r="H5564" s="13"/>
      <c r="I5564" s="9" t="s">
        <v>11</v>
      </c>
      <c r="J5564" s="10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  <c r="AA5564" s="9"/>
    </row>
    <row r="5565" spans="1:27" ht="12.75">
      <c r="A5565" s="10">
        <v>45879</v>
      </c>
      <c r="B5565" s="9" t="s">
        <v>12</v>
      </c>
      <c r="C5565" s="11"/>
      <c r="D5565" s="9"/>
      <c r="E5565" s="12"/>
      <c r="F5565" s="9"/>
      <c r="G5565" s="9"/>
      <c r="H5565" s="13"/>
      <c r="I5565" s="9" t="s">
        <v>11</v>
      </c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  <c r="AA5565" s="9"/>
    </row>
    <row r="5566" spans="1:27" ht="12.75">
      <c r="A5566" s="10">
        <v>45879</v>
      </c>
      <c r="B5566" s="9" t="s">
        <v>43</v>
      </c>
      <c r="C5566" s="11">
        <v>5587.55</v>
      </c>
      <c r="D5566" s="9">
        <v>62</v>
      </c>
      <c r="E5566" s="12" t="s">
        <v>199</v>
      </c>
      <c r="F5566" s="9"/>
      <c r="G5566" s="9"/>
      <c r="H5566" s="13"/>
      <c r="I5566" s="9" t="s">
        <v>11</v>
      </c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9"/>
      <c r="AA5566" s="9"/>
    </row>
    <row r="5567" spans="1:27" ht="12.75">
      <c r="A5567" s="10">
        <v>45879</v>
      </c>
      <c r="B5567" s="9" t="s">
        <v>45</v>
      </c>
      <c r="C5567" s="11">
        <v>6065.88</v>
      </c>
      <c r="D5567" s="9">
        <v>58</v>
      </c>
      <c r="E5567" s="12" t="s">
        <v>132</v>
      </c>
      <c r="F5567" s="9"/>
      <c r="G5567" s="9"/>
      <c r="H5567" s="13"/>
      <c r="I5567" s="9" t="s">
        <v>11</v>
      </c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  <c r="AA5567" s="9"/>
    </row>
    <row r="5568" spans="1:27" ht="12.75">
      <c r="A5568" s="10">
        <v>45879</v>
      </c>
      <c r="B5568" s="9" t="s">
        <v>1465</v>
      </c>
      <c r="C5568" s="48">
        <v>9825</v>
      </c>
      <c r="D5568" s="9">
        <v>151</v>
      </c>
      <c r="E5568" s="12"/>
      <c r="F5568" s="9"/>
      <c r="G5568" s="9"/>
      <c r="H5568" s="13"/>
      <c r="I5568" s="9" t="s">
        <v>11</v>
      </c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  <c r="AA5568" s="9"/>
    </row>
    <row r="5569" spans="1:27" ht="12.75">
      <c r="A5569" s="10">
        <v>45879</v>
      </c>
      <c r="B5569" s="9" t="s">
        <v>289</v>
      </c>
      <c r="C5569" s="11">
        <v>6445.27</v>
      </c>
      <c r="D5569" s="9">
        <v>66</v>
      </c>
      <c r="E5569" s="12" t="s">
        <v>280</v>
      </c>
      <c r="F5569" s="9"/>
      <c r="G5569" s="9"/>
      <c r="H5569" s="13"/>
      <c r="I5569" s="9" t="s">
        <v>11</v>
      </c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  <c r="AA5569" s="9"/>
    </row>
    <row r="5570" spans="1:27" ht="12.75">
      <c r="A5570" s="10">
        <v>45879</v>
      </c>
      <c r="B5570" s="9" t="s">
        <v>286</v>
      </c>
      <c r="C5570" s="11">
        <v>4163.6400000000003</v>
      </c>
      <c r="D5570" s="9">
        <v>45</v>
      </c>
      <c r="E5570" s="12" t="s">
        <v>329</v>
      </c>
      <c r="F5570" s="9"/>
      <c r="G5570" s="9"/>
      <c r="H5570" s="13"/>
      <c r="I5570" s="9" t="s">
        <v>11</v>
      </c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  <c r="AA5570" s="9"/>
    </row>
    <row r="5571" spans="1:27" ht="12.75">
      <c r="A5571" s="10">
        <v>45879</v>
      </c>
      <c r="B5571" s="9" t="s">
        <v>1467</v>
      </c>
      <c r="C5571" s="11"/>
      <c r="D5571" s="9"/>
      <c r="E5571" s="12"/>
      <c r="F5571" s="9"/>
      <c r="G5571" s="9"/>
      <c r="H5571" s="13"/>
      <c r="I5571" s="9" t="s">
        <v>11</v>
      </c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  <c r="AA5571" s="9"/>
    </row>
    <row r="5572" spans="1:27" ht="12.75">
      <c r="A5572" s="10">
        <v>45879</v>
      </c>
      <c r="B5572" s="9" t="s">
        <v>17</v>
      </c>
      <c r="C5572" s="11">
        <v>13120.53</v>
      </c>
      <c r="D5572" s="9">
        <v>139</v>
      </c>
      <c r="E5572" s="12" t="s">
        <v>256</v>
      </c>
      <c r="F5572" s="9"/>
      <c r="G5572" s="9"/>
      <c r="H5572" s="13"/>
      <c r="I5572" s="9" t="s">
        <v>16</v>
      </c>
      <c r="J5572" s="38"/>
      <c r="K5572" s="38"/>
      <c r="L5572" s="38"/>
      <c r="M5572" s="38"/>
      <c r="N5572" s="38"/>
      <c r="O5572" s="38"/>
      <c r="P5572" s="38"/>
      <c r="Q5572" s="38"/>
      <c r="R5572" s="38"/>
      <c r="S5572" s="38"/>
      <c r="T5572" s="38"/>
      <c r="U5572" s="38"/>
      <c r="V5572" s="38"/>
      <c r="W5572" s="38"/>
      <c r="X5572" s="38"/>
      <c r="Y5572" s="38"/>
      <c r="Z5572" s="38"/>
      <c r="AA5572" s="38"/>
    </row>
    <row r="5573" spans="1:27" ht="12.75">
      <c r="A5573" s="10">
        <v>45879</v>
      </c>
      <c r="B5573" s="9" t="s">
        <v>14</v>
      </c>
      <c r="C5573" s="11">
        <v>8266.02</v>
      </c>
      <c r="D5573" s="9">
        <v>93</v>
      </c>
      <c r="E5573" s="12" t="s">
        <v>54</v>
      </c>
      <c r="F5573" s="9"/>
      <c r="G5573" s="9"/>
      <c r="H5573" s="13"/>
      <c r="I5573" s="9" t="s">
        <v>16</v>
      </c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</row>
    <row r="5574" spans="1:27" ht="12.75">
      <c r="A5574" s="10">
        <v>45879</v>
      </c>
      <c r="B5574" s="9" t="s">
        <v>19</v>
      </c>
      <c r="C5574" s="11">
        <v>6759.1</v>
      </c>
      <c r="D5574" s="9">
        <v>82</v>
      </c>
      <c r="E5574" s="12" t="s">
        <v>309</v>
      </c>
      <c r="F5574" s="9"/>
      <c r="G5574" s="9"/>
      <c r="H5574" s="13"/>
      <c r="I5574" s="9" t="s">
        <v>16</v>
      </c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9"/>
    </row>
    <row r="5575" spans="1:27" ht="12.75">
      <c r="A5575" s="10">
        <v>45880</v>
      </c>
      <c r="B5575" s="9" t="s">
        <v>21</v>
      </c>
      <c r="C5575" s="11">
        <v>3662.19</v>
      </c>
      <c r="D5575" s="9">
        <v>38</v>
      </c>
      <c r="E5575" s="12" t="s">
        <v>192</v>
      </c>
      <c r="F5575" s="9"/>
      <c r="G5575" s="9"/>
      <c r="H5575" s="13"/>
      <c r="I5575" s="9" t="s">
        <v>11</v>
      </c>
      <c r="J5575" s="10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  <c r="AA5575" s="9"/>
    </row>
    <row r="5576" spans="1:27" ht="12.75">
      <c r="A5576" s="10">
        <v>45880</v>
      </c>
      <c r="B5576" s="9" t="s">
        <v>9</v>
      </c>
      <c r="C5576" s="11">
        <v>1748.42</v>
      </c>
      <c r="D5576" s="9">
        <v>21</v>
      </c>
      <c r="E5576" s="12" t="s">
        <v>10</v>
      </c>
      <c r="F5576" s="9"/>
      <c r="G5576" s="9"/>
      <c r="H5576" s="13"/>
      <c r="I5576" s="9" t="s">
        <v>11</v>
      </c>
      <c r="J5576" s="10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  <c r="AA5576" s="9"/>
    </row>
    <row r="5577" spans="1:27" ht="12.75">
      <c r="A5577" s="10">
        <v>45880</v>
      </c>
      <c r="B5577" s="9" t="s">
        <v>12</v>
      </c>
      <c r="C5577" s="11"/>
      <c r="D5577" s="9"/>
      <c r="E5577" s="12"/>
      <c r="F5577" s="9"/>
      <c r="G5577" s="9"/>
      <c r="H5577" s="13"/>
      <c r="I5577" s="9" t="s">
        <v>11</v>
      </c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  <c r="AA5577" s="9"/>
    </row>
    <row r="5578" spans="1:27" ht="12.75">
      <c r="A5578" s="10">
        <v>45880</v>
      </c>
      <c r="B5578" s="9" t="s">
        <v>43</v>
      </c>
      <c r="C5578" s="11">
        <v>3662.93</v>
      </c>
      <c r="D5578" s="9">
        <v>36</v>
      </c>
      <c r="E5578" s="12" t="s">
        <v>76</v>
      </c>
      <c r="F5578" s="9"/>
      <c r="G5578" s="9"/>
      <c r="H5578" s="13"/>
      <c r="I5578" s="9" t="s">
        <v>11</v>
      </c>
      <c r="J5578" s="10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  <c r="AA5578" s="9"/>
    </row>
    <row r="5579" spans="1:27" ht="12.75">
      <c r="A5579" s="10">
        <v>45880</v>
      </c>
      <c r="B5579" s="9" t="s">
        <v>45</v>
      </c>
      <c r="C5579" s="11">
        <v>2442.15</v>
      </c>
      <c r="D5579" s="9">
        <v>25</v>
      </c>
      <c r="E5579" s="12" t="s">
        <v>44</v>
      </c>
      <c r="F5579" s="9"/>
      <c r="G5579" s="9"/>
      <c r="H5579" s="13"/>
      <c r="I5579" s="9" t="s">
        <v>11</v>
      </c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  <c r="AA5579" s="9"/>
    </row>
    <row r="5580" spans="1:27" ht="12.75">
      <c r="A5580" s="10">
        <v>45880</v>
      </c>
      <c r="B5580" s="9" t="s">
        <v>1465</v>
      </c>
      <c r="C5580" s="48">
        <v>11023.4</v>
      </c>
      <c r="D5580" s="9">
        <v>133</v>
      </c>
      <c r="E5580" s="12"/>
      <c r="F5580" s="9"/>
      <c r="G5580" s="9"/>
      <c r="H5580" s="13"/>
      <c r="I5580" s="9" t="s">
        <v>11</v>
      </c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  <c r="AA5580" s="9"/>
    </row>
    <row r="5581" spans="1:27" ht="12.75">
      <c r="A5581" s="10">
        <v>45880</v>
      </c>
      <c r="B5581" s="9" t="s">
        <v>289</v>
      </c>
      <c r="C5581" s="11">
        <v>2844.25</v>
      </c>
      <c r="D5581" s="9">
        <v>27</v>
      </c>
      <c r="E5581" s="12" t="s">
        <v>93</v>
      </c>
      <c r="F5581" s="9"/>
      <c r="G5581" s="9"/>
      <c r="H5581" s="13"/>
      <c r="I5581" s="9" t="s">
        <v>11</v>
      </c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</row>
    <row r="5582" spans="1:27" ht="12.75">
      <c r="A5582" s="10">
        <v>45880</v>
      </c>
      <c r="B5582" s="9" t="s">
        <v>286</v>
      </c>
      <c r="C5582" s="11">
        <v>2184.36</v>
      </c>
      <c r="D5582" s="9">
        <v>24</v>
      </c>
      <c r="E5582" s="12" t="s">
        <v>140</v>
      </c>
      <c r="F5582" s="9"/>
      <c r="G5582" s="9"/>
      <c r="H5582" s="13"/>
      <c r="I5582" s="9" t="s">
        <v>11</v>
      </c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  <c r="AA5582" s="9"/>
    </row>
    <row r="5583" spans="1:27" ht="12.75">
      <c r="A5583" s="10">
        <v>45880</v>
      </c>
      <c r="B5583" s="9" t="s">
        <v>1467</v>
      </c>
      <c r="C5583" s="11">
        <v>2472.8000000000002</v>
      </c>
      <c r="D5583" s="9">
        <v>54</v>
      </c>
      <c r="E5583" s="12"/>
      <c r="F5583" s="9"/>
      <c r="G5583" s="9"/>
      <c r="H5583" s="13"/>
      <c r="I5583" s="9" t="s">
        <v>11</v>
      </c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  <c r="AA5583" s="9"/>
    </row>
    <row r="5584" spans="1:27" ht="12.75">
      <c r="A5584" s="10">
        <v>45880</v>
      </c>
      <c r="B5584" s="9" t="s">
        <v>17</v>
      </c>
      <c r="C5584" s="11">
        <v>3834.19</v>
      </c>
      <c r="D5584" s="9">
        <v>38</v>
      </c>
      <c r="E5584" s="12" t="s">
        <v>159</v>
      </c>
      <c r="F5584" s="9"/>
      <c r="G5584" s="9"/>
      <c r="H5584" s="13"/>
      <c r="I5584" s="9" t="s">
        <v>16</v>
      </c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  <c r="AA5584" s="9"/>
    </row>
    <row r="5585" spans="1:27" ht="12.75">
      <c r="A5585" s="10">
        <v>45880</v>
      </c>
      <c r="B5585" s="9" t="s">
        <v>14</v>
      </c>
      <c r="C5585" s="11">
        <v>2215.2600000000002</v>
      </c>
      <c r="D5585" s="9">
        <v>25</v>
      </c>
      <c r="E5585" s="12" t="s">
        <v>126</v>
      </c>
      <c r="F5585" s="9"/>
      <c r="G5585" s="9"/>
      <c r="H5585" s="13"/>
      <c r="I5585" s="9" t="s">
        <v>16</v>
      </c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  <c r="AA5585" s="9"/>
    </row>
    <row r="5586" spans="1:27" ht="12.75">
      <c r="A5586" s="10">
        <v>45880</v>
      </c>
      <c r="B5586" s="9" t="s">
        <v>19</v>
      </c>
      <c r="C5586" s="11">
        <v>3356.28</v>
      </c>
      <c r="D5586" s="9">
        <v>34</v>
      </c>
      <c r="E5586" s="12" t="s">
        <v>137</v>
      </c>
      <c r="F5586" s="9"/>
      <c r="G5586" s="9"/>
      <c r="H5586" s="13"/>
      <c r="I5586" s="9" t="s">
        <v>16</v>
      </c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9"/>
      <c r="AA5586" s="9"/>
    </row>
    <row r="5587" spans="1:27" ht="12.75">
      <c r="A5587" s="10">
        <v>45881</v>
      </c>
      <c r="B5587" s="9" t="s">
        <v>21</v>
      </c>
      <c r="C5587" s="11">
        <v>6568.23</v>
      </c>
      <c r="D5587" s="9">
        <v>68</v>
      </c>
      <c r="E5587" s="12" t="s">
        <v>112</v>
      </c>
      <c r="F5587" s="9"/>
      <c r="G5587" s="9"/>
      <c r="H5587" s="13"/>
      <c r="I5587" s="9" t="s">
        <v>11</v>
      </c>
      <c r="J5587" s="10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  <c r="AA5587" s="9"/>
    </row>
    <row r="5588" spans="1:27" ht="12.75">
      <c r="A5588" s="10">
        <v>45881</v>
      </c>
      <c r="B5588" s="9" t="s">
        <v>9</v>
      </c>
      <c r="C5588" s="11">
        <v>3694.69</v>
      </c>
      <c r="D5588" s="9">
        <v>40</v>
      </c>
      <c r="E5588" s="12" t="s">
        <v>96</v>
      </c>
      <c r="F5588" s="9"/>
      <c r="G5588" s="9"/>
      <c r="H5588" s="13"/>
      <c r="I5588" s="9" t="s">
        <v>11</v>
      </c>
      <c r="J5588" s="10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</row>
    <row r="5589" spans="1:27" ht="12.75">
      <c r="A5589" s="10">
        <v>45881</v>
      </c>
      <c r="B5589" s="9" t="s">
        <v>12</v>
      </c>
      <c r="C5589" s="11"/>
      <c r="D5589" s="9"/>
      <c r="E5589" s="12"/>
      <c r="F5589" s="9"/>
      <c r="G5589" s="9"/>
      <c r="H5589" s="13"/>
      <c r="I5589" s="9" t="s">
        <v>11</v>
      </c>
      <c r="J5589" s="10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9"/>
    </row>
    <row r="5590" spans="1:27" ht="12.75">
      <c r="A5590" s="10">
        <v>45881</v>
      </c>
      <c r="B5590" s="9" t="s">
        <v>43</v>
      </c>
      <c r="C5590" s="11">
        <v>2977.1</v>
      </c>
      <c r="D5590" s="9">
        <v>35</v>
      </c>
      <c r="E5590" s="12" t="s">
        <v>75</v>
      </c>
      <c r="F5590" s="9"/>
      <c r="G5590" s="9"/>
      <c r="H5590" s="13"/>
      <c r="I5590" s="9" t="s">
        <v>11</v>
      </c>
      <c r="J5590" s="10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  <c r="AA5590" s="9"/>
    </row>
    <row r="5591" spans="1:27" ht="12.75">
      <c r="A5591" s="10">
        <v>45881</v>
      </c>
      <c r="B5591" s="9" t="s">
        <v>45</v>
      </c>
      <c r="C5591" s="11">
        <v>3454.06</v>
      </c>
      <c r="D5591" s="9">
        <v>38</v>
      </c>
      <c r="E5591" s="12" t="s">
        <v>80</v>
      </c>
      <c r="F5591" s="9"/>
      <c r="G5591" s="9"/>
      <c r="H5591" s="13"/>
      <c r="I5591" s="9" t="s">
        <v>11</v>
      </c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  <c r="AA5591" s="9"/>
    </row>
    <row r="5592" spans="1:27" ht="12.75">
      <c r="A5592" s="10">
        <v>45881</v>
      </c>
      <c r="B5592" s="9" t="s">
        <v>1465</v>
      </c>
      <c r="C5592" s="48">
        <v>10584</v>
      </c>
      <c r="D5592" s="9">
        <v>159</v>
      </c>
      <c r="E5592" s="12"/>
      <c r="F5592" s="9"/>
      <c r="G5592" s="9"/>
      <c r="H5592" s="13"/>
      <c r="I5592" s="9" t="s">
        <v>11</v>
      </c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  <c r="AA5592" s="9"/>
    </row>
    <row r="5593" spans="1:27" ht="12.75">
      <c r="A5593" s="10">
        <v>45881</v>
      </c>
      <c r="B5593" s="9" t="s">
        <v>289</v>
      </c>
      <c r="C5593" s="11">
        <v>5162.1400000000003</v>
      </c>
      <c r="D5593" s="9">
        <v>30</v>
      </c>
      <c r="E5593" s="12" t="s">
        <v>86</v>
      </c>
      <c r="F5593" s="9"/>
      <c r="G5593" s="9"/>
      <c r="H5593" s="13"/>
      <c r="I5593" s="9" t="s">
        <v>11</v>
      </c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  <c r="AA5593" s="9"/>
    </row>
    <row r="5594" spans="1:27" ht="12.75">
      <c r="A5594" s="10">
        <v>45881</v>
      </c>
      <c r="B5594" s="9" t="s">
        <v>286</v>
      </c>
      <c r="C5594" s="11">
        <v>3080.76</v>
      </c>
      <c r="D5594" s="9">
        <v>32</v>
      </c>
      <c r="E5594" s="12" t="s">
        <v>105</v>
      </c>
      <c r="F5594" s="9"/>
      <c r="G5594" s="9"/>
      <c r="H5594" s="13"/>
      <c r="I5594" s="9" t="s">
        <v>11</v>
      </c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  <c r="AA5594" s="9"/>
    </row>
    <row r="5595" spans="1:27" ht="12.75">
      <c r="A5595" s="10">
        <v>45881</v>
      </c>
      <c r="B5595" s="9" t="s">
        <v>1467</v>
      </c>
      <c r="C5595" s="11">
        <v>2039.9</v>
      </c>
      <c r="D5595" s="9">
        <v>47</v>
      </c>
      <c r="E5595" s="12"/>
      <c r="F5595" s="9"/>
      <c r="G5595" s="9"/>
      <c r="H5595" s="13"/>
      <c r="I5595" s="9" t="s">
        <v>11</v>
      </c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  <c r="AA5595" s="9"/>
    </row>
    <row r="5596" spans="1:27" ht="12.75">
      <c r="A5596" s="10">
        <v>45881</v>
      </c>
      <c r="B5596" s="9" t="s">
        <v>17</v>
      </c>
      <c r="C5596" s="11">
        <v>5755.15</v>
      </c>
      <c r="D5596" s="52">
        <v>66</v>
      </c>
      <c r="E5596" s="12" t="s">
        <v>268</v>
      </c>
      <c r="F5596" s="9"/>
      <c r="G5596" s="9"/>
      <c r="H5596" s="13"/>
      <c r="I5596" s="9" t="s">
        <v>16</v>
      </c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  <c r="AA5596" s="9"/>
    </row>
    <row r="5597" spans="1:27" ht="12.75">
      <c r="A5597" s="10">
        <v>45881</v>
      </c>
      <c r="B5597" s="9" t="s">
        <v>14</v>
      </c>
      <c r="C5597" s="11">
        <v>3955.4</v>
      </c>
      <c r="D5597" s="9">
        <v>45</v>
      </c>
      <c r="E5597" s="12" t="s">
        <v>109</v>
      </c>
      <c r="F5597" s="9"/>
      <c r="G5597" s="9"/>
      <c r="H5597" s="13"/>
      <c r="I5597" s="9" t="s">
        <v>16</v>
      </c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  <c r="AA5597" s="9"/>
    </row>
    <row r="5598" spans="1:27" ht="12.75">
      <c r="A5598" s="10">
        <v>45881</v>
      </c>
      <c r="B5598" s="9" t="s">
        <v>19</v>
      </c>
      <c r="C5598" s="11">
        <v>3635.7</v>
      </c>
      <c r="D5598" s="9">
        <v>39</v>
      </c>
      <c r="E5598" s="12" t="s">
        <v>157</v>
      </c>
      <c r="F5598" s="9"/>
      <c r="G5598" s="9"/>
      <c r="H5598" s="13"/>
      <c r="I5598" s="9" t="s">
        <v>16</v>
      </c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  <c r="AA5598" s="9"/>
    </row>
    <row r="5599" spans="1:27" ht="12.75">
      <c r="A5599" s="10">
        <v>45882</v>
      </c>
      <c r="B5599" s="9" t="s">
        <v>21</v>
      </c>
      <c r="C5599" s="11">
        <v>6057.59</v>
      </c>
      <c r="D5599" s="9">
        <v>61</v>
      </c>
      <c r="E5599" s="12" t="s">
        <v>234</v>
      </c>
      <c r="F5599" s="9"/>
      <c r="G5599" s="9"/>
      <c r="H5599" s="13"/>
      <c r="I5599" s="9" t="s">
        <v>11</v>
      </c>
      <c r="J5599" s="10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  <c r="AA5599" s="9"/>
    </row>
    <row r="5600" spans="1:27" ht="12.75">
      <c r="A5600" s="10">
        <v>45882</v>
      </c>
      <c r="B5600" s="9" t="s">
        <v>9</v>
      </c>
      <c r="C5600" s="11">
        <v>4063.22</v>
      </c>
      <c r="D5600" s="9">
        <v>48</v>
      </c>
      <c r="E5600" s="12" t="s">
        <v>189</v>
      </c>
      <c r="F5600" s="9"/>
      <c r="G5600" s="9"/>
      <c r="H5600" s="13"/>
      <c r="I5600" s="9" t="s">
        <v>11</v>
      </c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  <c r="AA5600" s="9"/>
    </row>
    <row r="5601" spans="1:27" ht="12.75">
      <c r="A5601" s="10">
        <v>45882</v>
      </c>
      <c r="B5601" s="9" t="s">
        <v>12</v>
      </c>
      <c r="C5601" s="11"/>
      <c r="D5601" s="9"/>
      <c r="E5601" s="12"/>
      <c r="F5601" s="9"/>
      <c r="G5601" s="9"/>
      <c r="H5601" s="13"/>
      <c r="I5601" s="9" t="s">
        <v>11</v>
      </c>
      <c r="J5601" s="10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  <c r="AA5601" s="9"/>
    </row>
    <row r="5602" spans="1:27" ht="12.75">
      <c r="A5602" s="10">
        <v>45882</v>
      </c>
      <c r="B5602" s="9" t="s">
        <v>43</v>
      </c>
      <c r="C5602" s="11">
        <v>2048.46</v>
      </c>
      <c r="D5602" s="9">
        <v>28</v>
      </c>
      <c r="E5602" s="12" t="s">
        <v>46</v>
      </c>
      <c r="F5602" s="9"/>
      <c r="G5602" s="9"/>
      <c r="H5602" s="13"/>
      <c r="I5602" s="9" t="s">
        <v>11</v>
      </c>
      <c r="J5602" s="10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  <c r="AA5602" s="9"/>
    </row>
    <row r="5603" spans="1:27" ht="12.75">
      <c r="A5603" s="10">
        <v>45882</v>
      </c>
      <c r="B5603" s="9" t="s">
        <v>45</v>
      </c>
      <c r="C5603" s="11">
        <v>3364.94</v>
      </c>
      <c r="D5603" s="9">
        <v>38</v>
      </c>
      <c r="E5603" s="12" t="s">
        <v>76</v>
      </c>
      <c r="F5603" s="9"/>
      <c r="G5603" s="9"/>
      <c r="H5603" s="13"/>
      <c r="I5603" s="9" t="s">
        <v>11</v>
      </c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</row>
    <row r="5604" spans="1:27" ht="12.75">
      <c r="A5604" s="10">
        <v>45882</v>
      </c>
      <c r="B5604" s="9" t="s">
        <v>1465</v>
      </c>
      <c r="C5604" s="48">
        <v>8756</v>
      </c>
      <c r="D5604" s="9">
        <v>123</v>
      </c>
      <c r="E5604" s="12"/>
      <c r="F5604" s="9"/>
      <c r="G5604" s="9"/>
      <c r="H5604" s="13"/>
      <c r="I5604" s="9" t="s">
        <v>11</v>
      </c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  <c r="AA5604" s="9"/>
    </row>
    <row r="5605" spans="1:27" ht="12.75">
      <c r="A5605" s="10">
        <v>45882</v>
      </c>
      <c r="B5605" s="9" t="s">
        <v>289</v>
      </c>
      <c r="C5605" s="11">
        <v>3888.79</v>
      </c>
      <c r="D5605" s="9">
        <v>43</v>
      </c>
      <c r="E5605" s="12" t="s">
        <v>187</v>
      </c>
      <c r="F5605" s="9"/>
      <c r="G5605" s="9"/>
      <c r="H5605" s="13"/>
      <c r="I5605" s="9" t="s">
        <v>11</v>
      </c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</row>
    <row r="5606" spans="1:27" ht="12.75">
      <c r="A5606" s="10">
        <v>45882</v>
      </c>
      <c r="B5606" s="9" t="s">
        <v>286</v>
      </c>
      <c r="C5606" s="11">
        <v>2038.98</v>
      </c>
      <c r="D5606" s="9">
        <v>23</v>
      </c>
      <c r="E5606" s="12" t="s">
        <v>15</v>
      </c>
      <c r="F5606" s="9"/>
      <c r="G5606" s="9"/>
      <c r="H5606" s="13"/>
      <c r="I5606" s="9" t="s">
        <v>11</v>
      </c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  <c r="AA5606" s="9"/>
    </row>
    <row r="5607" spans="1:27" ht="12.75">
      <c r="A5607" s="10">
        <v>45882</v>
      </c>
      <c r="B5607" s="9" t="s">
        <v>1467</v>
      </c>
      <c r="C5607" s="11">
        <v>3269</v>
      </c>
      <c r="D5607" s="9">
        <v>75</v>
      </c>
      <c r="E5607" s="12"/>
      <c r="F5607" s="9"/>
      <c r="G5607" s="9"/>
      <c r="H5607" s="13"/>
      <c r="I5607" s="9" t="s">
        <v>11</v>
      </c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</row>
    <row r="5608" spans="1:27" ht="12.75">
      <c r="A5608" s="10">
        <v>45882</v>
      </c>
      <c r="B5608" s="9" t="s">
        <v>17</v>
      </c>
      <c r="C5608" s="11">
        <v>5441.97</v>
      </c>
      <c r="D5608" s="9">
        <v>58</v>
      </c>
      <c r="E5608" s="12" t="s">
        <v>27</v>
      </c>
      <c r="F5608" s="9"/>
      <c r="G5608" s="9"/>
      <c r="H5608" s="13"/>
      <c r="I5608" s="9" t="s">
        <v>16</v>
      </c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</row>
    <row r="5609" spans="1:27" ht="12.75">
      <c r="A5609" s="10">
        <v>45882</v>
      </c>
      <c r="B5609" s="9" t="s">
        <v>14</v>
      </c>
      <c r="C5609" s="11">
        <v>3642.36</v>
      </c>
      <c r="D5609" s="9">
        <v>42</v>
      </c>
      <c r="E5609" s="12" t="s">
        <v>58</v>
      </c>
      <c r="F5609" s="9"/>
      <c r="G5609" s="9"/>
      <c r="H5609" s="13"/>
      <c r="I5609" s="9" t="s">
        <v>16</v>
      </c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</row>
    <row r="5610" spans="1:27" ht="12.75">
      <c r="A5610" s="10">
        <v>45882</v>
      </c>
      <c r="B5610" s="9" t="s">
        <v>19</v>
      </c>
      <c r="C5610" s="11">
        <v>2752.82</v>
      </c>
      <c r="D5610" s="9">
        <v>32</v>
      </c>
      <c r="E5610" s="12" t="s">
        <v>262</v>
      </c>
      <c r="F5610" s="9"/>
      <c r="G5610" s="9"/>
      <c r="H5610" s="13"/>
      <c r="I5610" s="9" t="s">
        <v>16</v>
      </c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  <c r="AA5610" s="9"/>
    </row>
    <row r="5611" spans="1:27" ht="12.75">
      <c r="A5611" s="10">
        <v>45883</v>
      </c>
      <c r="B5611" s="9" t="s">
        <v>21</v>
      </c>
      <c r="C5611" s="11">
        <v>5799.61</v>
      </c>
      <c r="D5611" s="9">
        <v>58</v>
      </c>
      <c r="E5611" s="12" t="s">
        <v>193</v>
      </c>
      <c r="F5611" s="9"/>
      <c r="G5611" s="9"/>
      <c r="H5611" s="13"/>
      <c r="I5611" s="9" t="s">
        <v>11</v>
      </c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</row>
    <row r="5612" spans="1:27" ht="12.75">
      <c r="A5612" s="10">
        <v>45883</v>
      </c>
      <c r="B5612" s="9" t="s">
        <v>9</v>
      </c>
      <c r="C5612" s="11">
        <v>5141.28</v>
      </c>
      <c r="D5612" s="9">
        <v>47</v>
      </c>
      <c r="E5612" s="12" t="s">
        <v>29</v>
      </c>
      <c r="F5612" s="9"/>
      <c r="G5612" s="9"/>
      <c r="H5612" s="13"/>
      <c r="I5612" s="9" t="s">
        <v>11</v>
      </c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9"/>
    </row>
    <row r="5613" spans="1:27" ht="12.75">
      <c r="A5613" s="10">
        <v>45883</v>
      </c>
      <c r="B5613" s="9" t="s">
        <v>12</v>
      </c>
      <c r="C5613" s="11"/>
      <c r="D5613" s="9"/>
      <c r="E5613" s="12"/>
      <c r="F5613" s="9"/>
      <c r="G5613" s="9"/>
      <c r="H5613" s="13"/>
      <c r="I5613" s="9" t="s">
        <v>11</v>
      </c>
      <c r="J5613" s="10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  <c r="AA5613" s="9"/>
    </row>
    <row r="5614" spans="1:27" ht="12.75">
      <c r="A5614" s="10">
        <v>45883</v>
      </c>
      <c r="B5614" s="9" t="s">
        <v>43</v>
      </c>
      <c r="C5614" s="11">
        <v>4738.87</v>
      </c>
      <c r="D5614" s="9">
        <v>49</v>
      </c>
      <c r="E5614" s="12" t="s">
        <v>198</v>
      </c>
      <c r="F5614" s="9"/>
      <c r="G5614" s="9"/>
      <c r="H5614" s="13"/>
      <c r="I5614" s="9" t="s">
        <v>11</v>
      </c>
      <c r="J5614" s="10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  <c r="AA5614" s="9"/>
    </row>
    <row r="5615" spans="1:27" ht="12.75">
      <c r="A5615" s="10">
        <v>45883</v>
      </c>
      <c r="B5615" s="9" t="s">
        <v>45</v>
      </c>
      <c r="C5615" s="11">
        <v>4387.62</v>
      </c>
      <c r="D5615" s="9">
        <v>46</v>
      </c>
      <c r="E5615" s="12" t="s">
        <v>66</v>
      </c>
      <c r="F5615" s="9"/>
      <c r="G5615" s="9"/>
      <c r="H5615" s="13"/>
      <c r="I5615" s="9" t="s">
        <v>11</v>
      </c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</row>
    <row r="5616" spans="1:27" ht="12.75">
      <c r="A5616" s="10">
        <v>45883</v>
      </c>
      <c r="B5616" s="9" t="s">
        <v>1465</v>
      </c>
      <c r="C5616" s="48">
        <v>12457.5</v>
      </c>
      <c r="D5616" s="9">
        <v>169</v>
      </c>
      <c r="E5616" s="12"/>
      <c r="F5616" s="9"/>
      <c r="G5616" s="9"/>
      <c r="H5616" s="13"/>
      <c r="I5616" s="9" t="s">
        <v>11</v>
      </c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  <c r="AA5616" s="9"/>
    </row>
    <row r="5617" spans="1:27" ht="12.75">
      <c r="A5617" s="10">
        <v>45883</v>
      </c>
      <c r="B5617" s="9" t="s">
        <v>289</v>
      </c>
      <c r="C5617" s="11">
        <v>3648.94</v>
      </c>
      <c r="D5617" s="9">
        <v>35</v>
      </c>
      <c r="E5617" s="12" t="s">
        <v>15</v>
      </c>
      <c r="F5617" s="9"/>
      <c r="G5617" s="9"/>
      <c r="H5617" s="13"/>
      <c r="I5617" s="9" t="s">
        <v>11</v>
      </c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</row>
    <row r="5618" spans="1:27" ht="12.75">
      <c r="A5618" s="10">
        <v>45883</v>
      </c>
      <c r="B5618" s="9" t="s">
        <v>286</v>
      </c>
      <c r="C5618" s="11">
        <v>3758.61</v>
      </c>
      <c r="D5618" s="9">
        <v>37</v>
      </c>
      <c r="E5618" s="12" t="s">
        <v>359</v>
      </c>
      <c r="F5618" s="9"/>
      <c r="G5618" s="9"/>
      <c r="H5618" s="13"/>
      <c r="I5618" s="9" t="s">
        <v>11</v>
      </c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  <c r="AA5618" s="9"/>
    </row>
    <row r="5619" spans="1:27" ht="12.75">
      <c r="A5619" s="10">
        <v>45883</v>
      </c>
      <c r="B5619" s="9" t="s">
        <v>1467</v>
      </c>
      <c r="C5619" s="11">
        <v>2987.4</v>
      </c>
      <c r="D5619" s="9">
        <v>67</v>
      </c>
      <c r="E5619" s="12"/>
      <c r="F5619" s="9"/>
      <c r="G5619" s="9"/>
      <c r="H5619" s="13"/>
      <c r="I5619" s="9" t="s">
        <v>11</v>
      </c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  <c r="AA5619" s="9"/>
    </row>
    <row r="5620" spans="1:27" ht="12.75">
      <c r="A5620" s="10">
        <v>45883</v>
      </c>
      <c r="B5620" s="9" t="s">
        <v>17</v>
      </c>
      <c r="C5620" s="11">
        <v>5291.94</v>
      </c>
      <c r="D5620" s="9">
        <v>60</v>
      </c>
      <c r="E5620" s="12" t="s">
        <v>173</v>
      </c>
      <c r="F5620" s="9"/>
      <c r="G5620" s="9"/>
      <c r="H5620" s="13"/>
      <c r="I5620" s="9" t="s">
        <v>16</v>
      </c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  <c r="AA5620" s="9"/>
    </row>
    <row r="5621" spans="1:27" ht="12.75">
      <c r="A5621" s="10">
        <v>45883</v>
      </c>
      <c r="B5621" s="9" t="s">
        <v>14</v>
      </c>
      <c r="C5621" s="11">
        <v>3606.72</v>
      </c>
      <c r="D5621" s="9">
        <v>38</v>
      </c>
      <c r="E5621" s="12" t="s">
        <v>58</v>
      </c>
      <c r="F5621" s="9"/>
      <c r="G5621" s="9"/>
      <c r="H5621" s="13"/>
      <c r="I5621" s="9" t="s">
        <v>16</v>
      </c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  <c r="AA5621" s="9"/>
    </row>
    <row r="5622" spans="1:27" ht="12.75">
      <c r="A5622" s="10">
        <v>45883</v>
      </c>
      <c r="B5622" s="9" t="s">
        <v>19</v>
      </c>
      <c r="C5622" s="11">
        <v>1949.08</v>
      </c>
      <c r="D5622" s="9">
        <v>24</v>
      </c>
      <c r="E5622" s="12" t="s">
        <v>71</v>
      </c>
      <c r="F5622" s="9"/>
      <c r="G5622" s="9"/>
      <c r="H5622" s="13"/>
      <c r="I5622" s="9" t="s">
        <v>16</v>
      </c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  <c r="AA5622" s="9"/>
    </row>
    <row r="5623" spans="1:27" ht="12.75">
      <c r="A5623" s="10">
        <v>45884</v>
      </c>
      <c r="B5623" s="9" t="s">
        <v>21</v>
      </c>
      <c r="C5623" s="11">
        <v>12740.33</v>
      </c>
      <c r="D5623" s="9">
        <v>121</v>
      </c>
      <c r="E5623" s="12" t="s">
        <v>138</v>
      </c>
      <c r="F5623" s="9"/>
      <c r="G5623" s="9"/>
      <c r="H5623" s="13"/>
      <c r="I5623" s="9" t="s">
        <v>11</v>
      </c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</row>
    <row r="5624" spans="1:27" ht="12.75">
      <c r="A5624" s="10">
        <v>45884</v>
      </c>
      <c r="B5624" s="9" t="s">
        <v>9</v>
      </c>
      <c r="C5624" s="11">
        <v>12619.59</v>
      </c>
      <c r="D5624" s="9">
        <v>114</v>
      </c>
      <c r="E5624" s="12" t="s">
        <v>104</v>
      </c>
      <c r="F5624" s="9"/>
      <c r="G5624" s="9"/>
      <c r="H5624" s="13"/>
      <c r="I5624" s="9" t="s">
        <v>11</v>
      </c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  <c r="AA5624" s="9"/>
    </row>
    <row r="5625" spans="1:27" ht="12.75">
      <c r="A5625" s="10">
        <v>45884</v>
      </c>
      <c r="B5625" s="9" t="s">
        <v>12</v>
      </c>
      <c r="C5625" s="11"/>
      <c r="D5625" s="9"/>
      <c r="E5625" s="12"/>
      <c r="F5625" s="9"/>
      <c r="G5625" s="9"/>
      <c r="H5625" s="13"/>
      <c r="I5625" s="9" t="s">
        <v>11</v>
      </c>
      <c r="J5625" s="10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</row>
    <row r="5626" spans="1:27" ht="12.75">
      <c r="A5626" s="10">
        <v>45884</v>
      </c>
      <c r="B5626" s="9" t="s">
        <v>43</v>
      </c>
      <c r="C5626" s="11">
        <v>11101.36</v>
      </c>
      <c r="D5626" s="9">
        <v>116</v>
      </c>
      <c r="E5626" s="12" t="s">
        <v>75</v>
      </c>
      <c r="F5626" s="9"/>
      <c r="G5626" s="9"/>
      <c r="H5626" s="13"/>
      <c r="I5626" s="9" t="s">
        <v>11</v>
      </c>
      <c r="J5626" s="10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  <c r="AA5626" s="9"/>
    </row>
    <row r="5627" spans="1:27" ht="12.75">
      <c r="A5627" s="10">
        <v>45884</v>
      </c>
      <c r="B5627" s="9" t="s">
        <v>45</v>
      </c>
      <c r="C5627" s="11">
        <v>11016.08</v>
      </c>
      <c r="D5627" s="9">
        <v>109</v>
      </c>
      <c r="E5627" s="12" t="s">
        <v>138</v>
      </c>
      <c r="F5627" s="9"/>
      <c r="G5627" s="9"/>
      <c r="H5627" s="13"/>
      <c r="I5627" s="9" t="s">
        <v>11</v>
      </c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</row>
    <row r="5628" spans="1:27" ht="12.75">
      <c r="A5628" s="10">
        <v>45884</v>
      </c>
      <c r="B5628" s="9" t="s">
        <v>1465</v>
      </c>
      <c r="C5628" s="48">
        <v>13722.5</v>
      </c>
      <c r="D5628" s="9">
        <v>201</v>
      </c>
      <c r="E5628" s="12"/>
      <c r="F5628" s="9"/>
      <c r="G5628" s="9"/>
      <c r="H5628" s="13"/>
      <c r="I5628" s="9" t="s">
        <v>11</v>
      </c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  <c r="AA5628" s="9"/>
    </row>
    <row r="5629" spans="1:27" ht="12.75">
      <c r="A5629" s="10">
        <v>45884</v>
      </c>
      <c r="B5629" s="9" t="s">
        <v>289</v>
      </c>
      <c r="C5629" s="11">
        <v>6194.28</v>
      </c>
      <c r="D5629" s="9">
        <v>69</v>
      </c>
      <c r="E5629" s="12" t="s">
        <v>95</v>
      </c>
      <c r="F5629" s="9"/>
      <c r="G5629" s="9"/>
      <c r="H5629" s="13"/>
      <c r="I5629" s="9" t="s">
        <v>11</v>
      </c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</row>
    <row r="5630" spans="1:27" ht="12.75">
      <c r="A5630" s="10">
        <v>45884</v>
      </c>
      <c r="B5630" s="9" t="s">
        <v>286</v>
      </c>
      <c r="C5630" s="11">
        <v>6125.88</v>
      </c>
      <c r="D5630" s="9">
        <v>61</v>
      </c>
      <c r="E5630" s="12" t="s">
        <v>69</v>
      </c>
      <c r="F5630" s="9"/>
      <c r="G5630" s="9"/>
      <c r="H5630" s="13"/>
      <c r="I5630" s="9" t="s">
        <v>11</v>
      </c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</row>
    <row r="5631" spans="1:27" ht="12.75">
      <c r="A5631" s="10">
        <v>45884</v>
      </c>
      <c r="B5631" s="9" t="s">
        <v>1467</v>
      </c>
      <c r="C5631" s="11">
        <v>1933.3</v>
      </c>
      <c r="D5631" s="9">
        <v>43</v>
      </c>
      <c r="E5631" s="12"/>
      <c r="F5631" s="9"/>
      <c r="G5631" s="9"/>
      <c r="H5631" s="13"/>
      <c r="I5631" s="9" t="s">
        <v>11</v>
      </c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</row>
    <row r="5632" spans="1:27" ht="12.75">
      <c r="A5632" s="10">
        <v>45884</v>
      </c>
      <c r="B5632" s="9" t="s">
        <v>17</v>
      </c>
      <c r="C5632" s="11">
        <v>11949.91</v>
      </c>
      <c r="D5632" s="9">
        <v>116</v>
      </c>
      <c r="E5632" s="12" t="s">
        <v>243</v>
      </c>
      <c r="F5632" s="9"/>
      <c r="G5632" s="9"/>
      <c r="H5632" s="13"/>
      <c r="I5632" s="9" t="s">
        <v>16</v>
      </c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  <c r="AA5632" s="9"/>
    </row>
    <row r="5633" spans="1:27" ht="12.75">
      <c r="A5633" s="10">
        <v>45884</v>
      </c>
      <c r="B5633" s="9" t="s">
        <v>14</v>
      </c>
      <c r="C5633" s="11">
        <v>7125.46</v>
      </c>
      <c r="D5633" s="9">
        <v>79</v>
      </c>
      <c r="E5633" s="12" t="s">
        <v>141</v>
      </c>
      <c r="F5633" s="9"/>
      <c r="G5633" s="9"/>
      <c r="H5633" s="13"/>
      <c r="I5633" s="9" t="s">
        <v>16</v>
      </c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</row>
    <row r="5634" spans="1:27" ht="12.75">
      <c r="A5634" s="10">
        <v>45884</v>
      </c>
      <c r="B5634" s="9" t="s">
        <v>19</v>
      </c>
      <c r="C5634" s="11">
        <v>6792.96</v>
      </c>
      <c r="D5634" s="9">
        <v>69</v>
      </c>
      <c r="E5634" s="12" t="s">
        <v>55</v>
      </c>
      <c r="F5634" s="9"/>
      <c r="G5634" s="9"/>
      <c r="H5634" s="13"/>
      <c r="I5634" s="9" t="s">
        <v>16</v>
      </c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</row>
    <row r="5635" spans="1:27" ht="12.75">
      <c r="A5635" s="10">
        <v>45885</v>
      </c>
      <c r="B5635" s="9" t="s">
        <v>21</v>
      </c>
      <c r="C5635" s="11">
        <v>10169.790000000001</v>
      </c>
      <c r="D5635" s="9">
        <v>109</v>
      </c>
      <c r="E5635" s="12" t="s">
        <v>112</v>
      </c>
      <c r="F5635" s="9"/>
      <c r="G5635" s="9"/>
      <c r="H5635" s="13"/>
      <c r="I5635" s="9" t="s">
        <v>11</v>
      </c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</row>
    <row r="5636" spans="1:27" ht="12.75">
      <c r="A5636" s="10">
        <v>45885</v>
      </c>
      <c r="B5636" s="9" t="s">
        <v>9</v>
      </c>
      <c r="C5636" s="11">
        <v>9001.08</v>
      </c>
      <c r="D5636" s="9">
        <v>85</v>
      </c>
      <c r="E5636" s="12" t="s">
        <v>177</v>
      </c>
      <c r="F5636" s="9"/>
      <c r="G5636" s="9"/>
      <c r="H5636" s="13"/>
      <c r="I5636" s="9" t="s">
        <v>11</v>
      </c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</row>
    <row r="5637" spans="1:27" ht="12.75">
      <c r="A5637" s="10">
        <v>45885</v>
      </c>
      <c r="B5637" s="9" t="s">
        <v>12</v>
      </c>
      <c r="C5637" s="11"/>
      <c r="D5637" s="9"/>
      <c r="E5637" s="12"/>
      <c r="F5637" s="9"/>
      <c r="G5637" s="9"/>
      <c r="H5637" s="13"/>
      <c r="I5637" s="9" t="s">
        <v>11</v>
      </c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</row>
    <row r="5638" spans="1:27" ht="12.75">
      <c r="A5638" s="10">
        <v>45885</v>
      </c>
      <c r="B5638" s="9" t="s">
        <v>43</v>
      </c>
      <c r="C5638" s="11">
        <v>10287.17</v>
      </c>
      <c r="D5638" s="9">
        <v>103</v>
      </c>
      <c r="E5638" s="12" t="s">
        <v>137</v>
      </c>
      <c r="F5638" s="9"/>
      <c r="G5638" s="9"/>
      <c r="H5638" s="13"/>
      <c r="I5638" s="9" t="s">
        <v>11</v>
      </c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</row>
    <row r="5639" spans="1:27" ht="12.75">
      <c r="A5639" s="10">
        <v>45885</v>
      </c>
      <c r="B5639" s="9" t="s">
        <v>45</v>
      </c>
      <c r="C5639" s="11">
        <v>10135.35</v>
      </c>
      <c r="D5639" s="9">
        <v>101</v>
      </c>
      <c r="E5639" s="12" t="s">
        <v>262</v>
      </c>
      <c r="F5639" s="9"/>
      <c r="G5639" s="9"/>
      <c r="H5639" s="13"/>
      <c r="I5639" s="9" t="s">
        <v>11</v>
      </c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</row>
    <row r="5640" spans="1:27" ht="12.75">
      <c r="A5640" s="10">
        <v>45885</v>
      </c>
      <c r="B5640" s="9" t="s">
        <v>1465</v>
      </c>
      <c r="C5640" s="48">
        <v>9875</v>
      </c>
      <c r="D5640" s="9">
        <v>139</v>
      </c>
      <c r="E5640" s="12"/>
      <c r="F5640" s="9"/>
      <c r="G5640" s="9"/>
      <c r="H5640" s="13"/>
      <c r="I5640" s="9" t="s">
        <v>11</v>
      </c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</row>
    <row r="5641" spans="1:27" ht="12.75">
      <c r="A5641" s="10">
        <v>45885</v>
      </c>
      <c r="B5641" s="9" t="s">
        <v>289</v>
      </c>
      <c r="C5641" s="11">
        <v>8671.94</v>
      </c>
      <c r="D5641" s="9">
        <v>69</v>
      </c>
      <c r="E5641" s="12" t="s">
        <v>91</v>
      </c>
      <c r="F5641" s="9"/>
      <c r="G5641" s="9"/>
      <c r="H5641" s="13"/>
      <c r="I5641" s="9" t="s">
        <v>11</v>
      </c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</row>
    <row r="5642" spans="1:27" ht="12.75">
      <c r="A5642" s="10">
        <v>45885</v>
      </c>
      <c r="B5642" s="9" t="s">
        <v>286</v>
      </c>
      <c r="C5642" s="11">
        <v>7068.59</v>
      </c>
      <c r="D5642" s="9">
        <v>73</v>
      </c>
      <c r="E5642" s="12" t="s">
        <v>287</v>
      </c>
      <c r="F5642" s="9"/>
      <c r="G5642" s="9"/>
      <c r="H5642" s="13"/>
      <c r="I5642" s="9" t="s">
        <v>11</v>
      </c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</row>
    <row r="5643" spans="1:27" ht="12.75">
      <c r="A5643" s="10">
        <v>45885</v>
      </c>
      <c r="B5643" s="9" t="s">
        <v>1467</v>
      </c>
      <c r="C5643" s="11">
        <v>2069.0700000000002</v>
      </c>
      <c r="D5643" s="9">
        <v>45</v>
      </c>
      <c r="E5643" s="12"/>
      <c r="F5643" s="9"/>
      <c r="G5643" s="9"/>
      <c r="H5643" s="13"/>
      <c r="I5643" s="9" t="s">
        <v>11</v>
      </c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</row>
    <row r="5644" spans="1:27" ht="12.75">
      <c r="A5644" s="10">
        <v>45885</v>
      </c>
      <c r="B5644" s="9" t="s">
        <v>17</v>
      </c>
      <c r="C5644" s="11">
        <v>12083.25</v>
      </c>
      <c r="D5644" s="9">
        <v>119</v>
      </c>
      <c r="E5644" s="12" t="s">
        <v>252</v>
      </c>
      <c r="F5644" s="9"/>
      <c r="G5644" s="9"/>
      <c r="H5644" s="13"/>
      <c r="I5644" s="9" t="s">
        <v>16</v>
      </c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</row>
    <row r="5645" spans="1:27" ht="12.75">
      <c r="A5645" s="10">
        <v>45885</v>
      </c>
      <c r="B5645" s="9" t="s">
        <v>14</v>
      </c>
      <c r="C5645" s="11">
        <v>9019.39</v>
      </c>
      <c r="D5645" s="9">
        <v>103</v>
      </c>
      <c r="E5645" s="12" t="s">
        <v>15</v>
      </c>
      <c r="F5645" s="9"/>
      <c r="G5645" s="9"/>
      <c r="H5645" s="13"/>
      <c r="I5645" s="9" t="s">
        <v>16</v>
      </c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</row>
    <row r="5646" spans="1:27" ht="12.75">
      <c r="A5646" s="10">
        <v>45885</v>
      </c>
      <c r="B5646" s="9" t="s">
        <v>19</v>
      </c>
      <c r="C5646" s="11">
        <v>5814.78</v>
      </c>
      <c r="D5646" s="9">
        <v>66</v>
      </c>
      <c r="E5646" s="12" t="s">
        <v>1481</v>
      </c>
      <c r="F5646" s="9"/>
      <c r="G5646" s="9"/>
      <c r="H5646" s="13"/>
      <c r="I5646" s="9" t="s">
        <v>16</v>
      </c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</row>
    <row r="5647" spans="1:27" ht="12.75">
      <c r="A5647" s="10">
        <v>45886</v>
      </c>
      <c r="B5647" s="9" t="s">
        <v>21</v>
      </c>
      <c r="C5647" s="11">
        <v>8369.7099999999991</v>
      </c>
      <c r="D5647" s="9">
        <v>87</v>
      </c>
      <c r="E5647" s="12" t="s">
        <v>139</v>
      </c>
      <c r="F5647" s="9"/>
      <c r="G5647" s="9"/>
      <c r="H5647" s="13"/>
      <c r="I5647" s="9" t="s">
        <v>11</v>
      </c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</row>
    <row r="5648" spans="1:27" ht="12.75">
      <c r="A5648" s="10">
        <v>45886</v>
      </c>
      <c r="B5648" s="9" t="s">
        <v>9</v>
      </c>
      <c r="C5648" s="11">
        <v>8097.62</v>
      </c>
      <c r="D5648" s="9">
        <v>76</v>
      </c>
      <c r="E5648" s="12" t="s">
        <v>25</v>
      </c>
      <c r="F5648" s="9"/>
      <c r="G5648" s="9"/>
      <c r="H5648" s="13"/>
      <c r="I5648" s="9" t="s">
        <v>11</v>
      </c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  <c r="AA5648" s="9"/>
    </row>
    <row r="5649" spans="1:27" ht="12.75">
      <c r="A5649" s="10">
        <v>45886</v>
      </c>
      <c r="B5649" s="9" t="s">
        <v>12</v>
      </c>
      <c r="C5649" s="11"/>
      <c r="D5649" s="9"/>
      <c r="E5649" s="12"/>
      <c r="F5649" s="9"/>
      <c r="G5649" s="9"/>
      <c r="H5649" s="13"/>
      <c r="I5649" s="9" t="s">
        <v>11</v>
      </c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  <c r="AA5649" s="9"/>
    </row>
    <row r="5650" spans="1:27" ht="12.75">
      <c r="A5650" s="10">
        <v>45886</v>
      </c>
      <c r="B5650" s="9" t="s">
        <v>43</v>
      </c>
      <c r="C5650" s="11">
        <v>6713.51</v>
      </c>
      <c r="D5650" s="9">
        <v>75</v>
      </c>
      <c r="E5650" s="12" t="s">
        <v>26</v>
      </c>
      <c r="F5650" s="9"/>
      <c r="G5650" s="9"/>
      <c r="H5650" s="13"/>
      <c r="I5650" s="9" t="s">
        <v>11</v>
      </c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  <c r="AA5650" s="9"/>
    </row>
    <row r="5651" spans="1:27" ht="12.75">
      <c r="A5651" s="10">
        <v>45886</v>
      </c>
      <c r="B5651" s="9" t="s">
        <v>45</v>
      </c>
      <c r="C5651" s="11">
        <v>6360.13</v>
      </c>
      <c r="D5651" s="9">
        <v>66</v>
      </c>
      <c r="E5651" s="12" t="s">
        <v>53</v>
      </c>
      <c r="F5651" s="9"/>
      <c r="G5651" s="9"/>
      <c r="H5651" s="13"/>
      <c r="I5651" s="9" t="s">
        <v>11</v>
      </c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</row>
    <row r="5652" spans="1:27" ht="12.75">
      <c r="A5652" s="10">
        <v>45886</v>
      </c>
      <c r="B5652" s="9" t="s">
        <v>1465</v>
      </c>
      <c r="C5652" s="48">
        <v>11746</v>
      </c>
      <c r="D5652" s="9">
        <v>152</v>
      </c>
      <c r="E5652" s="12"/>
      <c r="F5652" s="9"/>
      <c r="G5652" s="9"/>
      <c r="H5652" s="13"/>
      <c r="I5652" s="9" t="s">
        <v>11</v>
      </c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  <c r="AA5652" s="9"/>
    </row>
    <row r="5653" spans="1:27" ht="12.75">
      <c r="A5653" s="10">
        <v>45886</v>
      </c>
      <c r="B5653" s="9" t="s">
        <v>289</v>
      </c>
      <c r="C5653" s="11">
        <v>8218.7900000000009</v>
      </c>
      <c r="D5653" s="9">
        <v>71</v>
      </c>
      <c r="E5653" s="12" t="s">
        <v>224</v>
      </c>
      <c r="F5653" s="9"/>
      <c r="G5653" s="9"/>
      <c r="H5653" s="13"/>
      <c r="I5653" s="9" t="s">
        <v>11</v>
      </c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</row>
    <row r="5654" spans="1:27" ht="12.75">
      <c r="A5654" s="10">
        <v>45886</v>
      </c>
      <c r="B5654" s="9" t="s">
        <v>286</v>
      </c>
      <c r="C5654" s="11">
        <v>4331.54</v>
      </c>
      <c r="D5654" s="9">
        <v>47</v>
      </c>
      <c r="E5654" s="12" t="s">
        <v>317</v>
      </c>
      <c r="F5654" s="9"/>
      <c r="G5654" s="9"/>
      <c r="H5654" s="13"/>
      <c r="I5654" s="9" t="s">
        <v>11</v>
      </c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  <c r="AA5654" s="9"/>
    </row>
    <row r="5655" spans="1:27" ht="12.75">
      <c r="A5655" s="10">
        <v>45886</v>
      </c>
      <c r="B5655" s="9" t="s">
        <v>1467</v>
      </c>
      <c r="C5655" s="11"/>
      <c r="D5655" s="9"/>
      <c r="E5655" s="12"/>
      <c r="F5655" s="9"/>
      <c r="G5655" s="9"/>
      <c r="H5655" s="13"/>
      <c r="I5655" s="9" t="s">
        <v>11</v>
      </c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  <c r="AA5655" s="9"/>
    </row>
    <row r="5656" spans="1:27" ht="12.75">
      <c r="A5656" s="10">
        <v>45886</v>
      </c>
      <c r="B5656" s="9" t="s">
        <v>17</v>
      </c>
      <c r="C5656" s="11">
        <v>12096.16</v>
      </c>
      <c r="D5656" s="9">
        <v>138</v>
      </c>
      <c r="E5656" s="12" t="s">
        <v>201</v>
      </c>
      <c r="F5656" s="9"/>
      <c r="G5656" s="9"/>
      <c r="H5656" s="13"/>
      <c r="I5656" s="9" t="s">
        <v>16</v>
      </c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</row>
    <row r="5657" spans="1:27" ht="12.75">
      <c r="A5657" s="10">
        <v>45886</v>
      </c>
      <c r="B5657" s="9" t="s">
        <v>14</v>
      </c>
      <c r="C5657" s="11">
        <v>8464.09</v>
      </c>
      <c r="D5657" s="9">
        <v>98</v>
      </c>
      <c r="E5657" s="12" t="s">
        <v>128</v>
      </c>
      <c r="F5657" s="9"/>
      <c r="G5657" s="9"/>
      <c r="H5657" s="13"/>
      <c r="I5657" s="9" t="s">
        <v>16</v>
      </c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</row>
    <row r="5658" spans="1:27" ht="12.75">
      <c r="A5658" s="10">
        <v>45886</v>
      </c>
      <c r="B5658" s="9" t="s">
        <v>19</v>
      </c>
      <c r="C5658" s="11">
        <v>4723.9399999999996</v>
      </c>
      <c r="D5658" s="9">
        <v>49</v>
      </c>
      <c r="E5658" s="12" t="s">
        <v>125</v>
      </c>
      <c r="F5658" s="9"/>
      <c r="G5658" s="9"/>
      <c r="H5658" s="13"/>
      <c r="I5658" s="9" t="s">
        <v>16</v>
      </c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</row>
    <row r="5659" spans="1:27" ht="12.75">
      <c r="A5659" s="10">
        <v>45887</v>
      </c>
      <c r="B5659" s="9" t="s">
        <v>21</v>
      </c>
      <c r="C5659" s="11">
        <v>3393.38</v>
      </c>
      <c r="D5659" s="9">
        <v>33</v>
      </c>
      <c r="E5659" s="12" t="s">
        <v>184</v>
      </c>
      <c r="F5659" s="9"/>
      <c r="G5659" s="9"/>
      <c r="H5659" s="13"/>
      <c r="I5659" s="9" t="s">
        <v>11</v>
      </c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</row>
    <row r="5660" spans="1:27" ht="12.75">
      <c r="A5660" s="10">
        <v>45887</v>
      </c>
      <c r="B5660" s="9" t="s">
        <v>9</v>
      </c>
      <c r="C5660" s="11">
        <v>1069.23</v>
      </c>
      <c r="D5660" s="9">
        <v>15</v>
      </c>
      <c r="E5660" s="12" t="s">
        <v>122</v>
      </c>
      <c r="F5660" s="9"/>
      <c r="G5660" s="9"/>
      <c r="H5660" s="13"/>
      <c r="I5660" s="9" t="s">
        <v>11</v>
      </c>
      <c r="J5660" s="10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</row>
    <row r="5661" spans="1:27" ht="12.75">
      <c r="A5661" s="10">
        <v>45887</v>
      </c>
      <c r="B5661" s="9" t="s">
        <v>12</v>
      </c>
      <c r="C5661" s="11"/>
      <c r="D5661" s="9"/>
      <c r="E5661" s="12"/>
      <c r="F5661" s="9"/>
      <c r="G5661" s="9"/>
      <c r="H5661" s="13"/>
      <c r="I5661" s="9" t="s">
        <v>11</v>
      </c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</row>
    <row r="5662" spans="1:27" ht="12.75">
      <c r="A5662" s="10">
        <v>45887</v>
      </c>
      <c r="B5662" s="9" t="s">
        <v>43</v>
      </c>
      <c r="C5662" s="11">
        <v>3417.08</v>
      </c>
      <c r="D5662" s="9">
        <v>35</v>
      </c>
      <c r="E5662" s="12" t="s">
        <v>156</v>
      </c>
      <c r="F5662" s="9"/>
      <c r="G5662" s="9"/>
      <c r="H5662" s="13"/>
      <c r="I5662" s="9" t="s">
        <v>11</v>
      </c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</row>
    <row r="5663" spans="1:27" ht="12.75">
      <c r="A5663" s="10">
        <v>45887</v>
      </c>
      <c r="B5663" s="9" t="s">
        <v>45</v>
      </c>
      <c r="C5663" s="11">
        <v>2602.38</v>
      </c>
      <c r="D5663" s="9">
        <v>30</v>
      </c>
      <c r="E5663" s="12" t="s">
        <v>181</v>
      </c>
      <c r="F5663" s="9"/>
      <c r="G5663" s="9"/>
      <c r="H5663" s="13"/>
      <c r="I5663" s="9" t="s">
        <v>11</v>
      </c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</row>
    <row r="5664" spans="1:27" ht="12.75">
      <c r="A5664" s="10">
        <v>45887</v>
      </c>
      <c r="B5664" s="9" t="s">
        <v>1465</v>
      </c>
      <c r="C5664" s="48">
        <v>13943.5</v>
      </c>
      <c r="D5664" s="9">
        <v>195</v>
      </c>
      <c r="E5664" s="12"/>
      <c r="F5664" s="9"/>
      <c r="G5664" s="9"/>
      <c r="H5664" s="13"/>
      <c r="I5664" s="9" t="s">
        <v>11</v>
      </c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</row>
    <row r="5665" spans="1:27" ht="12.75">
      <c r="A5665" s="10">
        <v>45887</v>
      </c>
      <c r="B5665" s="9" t="s">
        <v>289</v>
      </c>
      <c r="C5665" s="11">
        <v>2533</v>
      </c>
      <c r="D5665" s="9">
        <v>25</v>
      </c>
      <c r="E5665" s="12" t="s">
        <v>67</v>
      </c>
      <c r="F5665" s="9"/>
      <c r="G5665" s="9"/>
      <c r="H5665" s="13"/>
      <c r="I5665" s="9" t="s">
        <v>11</v>
      </c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</row>
    <row r="5666" spans="1:27" ht="12.75">
      <c r="A5666" s="10">
        <v>45887</v>
      </c>
      <c r="B5666" s="9" t="s">
        <v>286</v>
      </c>
      <c r="C5666" s="11">
        <v>1818.43</v>
      </c>
      <c r="D5666" s="9">
        <v>20</v>
      </c>
      <c r="E5666" s="12" t="s">
        <v>51</v>
      </c>
      <c r="F5666" s="9"/>
      <c r="G5666" s="9"/>
      <c r="H5666" s="13"/>
      <c r="I5666" s="9" t="s">
        <v>11</v>
      </c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</row>
    <row r="5667" spans="1:27" ht="12.75">
      <c r="A5667" s="10">
        <v>45887</v>
      </c>
      <c r="B5667" s="9" t="s">
        <v>1467</v>
      </c>
      <c r="C5667" s="11">
        <v>1615.2</v>
      </c>
      <c r="D5667" s="9">
        <v>36</v>
      </c>
      <c r="E5667" s="12"/>
      <c r="F5667" s="9"/>
      <c r="G5667" s="9"/>
      <c r="H5667" s="13"/>
      <c r="I5667" s="9" t="s">
        <v>11</v>
      </c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</row>
    <row r="5668" spans="1:27" ht="12.75">
      <c r="A5668" s="10">
        <v>45887</v>
      </c>
      <c r="B5668" s="9" t="s">
        <v>17</v>
      </c>
      <c r="C5668" s="11">
        <v>2903.97</v>
      </c>
      <c r="D5668" s="9">
        <v>39</v>
      </c>
      <c r="E5668" s="12" t="s">
        <v>159</v>
      </c>
      <c r="F5668" s="9"/>
      <c r="G5668" s="9"/>
      <c r="H5668" s="13"/>
      <c r="I5668" s="9" t="s">
        <v>16</v>
      </c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</row>
    <row r="5669" spans="1:27" ht="12.75">
      <c r="A5669" s="10">
        <v>45887</v>
      </c>
      <c r="B5669" s="9" t="s">
        <v>14</v>
      </c>
      <c r="C5669" s="11">
        <v>2626.06</v>
      </c>
      <c r="D5669" s="9">
        <v>30</v>
      </c>
      <c r="E5669" s="12" t="s">
        <v>159</v>
      </c>
      <c r="F5669" s="9"/>
      <c r="G5669" s="9"/>
      <c r="H5669" s="13"/>
      <c r="I5669" s="9" t="s">
        <v>16</v>
      </c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</row>
    <row r="5670" spans="1:27" ht="12.75">
      <c r="A5670" s="10">
        <v>45887</v>
      </c>
      <c r="B5670" s="9" t="s">
        <v>19</v>
      </c>
      <c r="C5670" s="11">
        <v>1875.94</v>
      </c>
      <c r="D5670" s="9">
        <v>22</v>
      </c>
      <c r="E5670" s="12" t="s">
        <v>361</v>
      </c>
      <c r="F5670" s="9"/>
      <c r="G5670" s="9"/>
      <c r="H5670" s="13"/>
      <c r="I5670" s="9" t="s">
        <v>16</v>
      </c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</row>
    <row r="5671" spans="1:27" ht="12.75">
      <c r="A5671" s="10">
        <v>45888</v>
      </c>
      <c r="B5671" s="9" t="s">
        <v>21</v>
      </c>
      <c r="C5671" s="11">
        <v>6539.51</v>
      </c>
      <c r="D5671" s="9">
        <v>67</v>
      </c>
      <c r="E5671" s="12" t="s">
        <v>49</v>
      </c>
      <c r="F5671" s="9"/>
      <c r="G5671" s="9"/>
      <c r="H5671" s="13"/>
      <c r="I5671" s="9" t="s">
        <v>11</v>
      </c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</row>
    <row r="5672" spans="1:27" ht="12.75">
      <c r="A5672" s="10">
        <v>45888</v>
      </c>
      <c r="B5672" s="9" t="s">
        <v>9</v>
      </c>
      <c r="C5672" s="11">
        <v>5079.0200000000004</v>
      </c>
      <c r="D5672" s="9">
        <v>52</v>
      </c>
      <c r="E5672" s="12" t="s">
        <v>184</v>
      </c>
      <c r="F5672" s="9"/>
      <c r="G5672" s="9"/>
      <c r="H5672" s="13"/>
      <c r="I5672" s="9" t="s">
        <v>11</v>
      </c>
      <c r="J5672" s="10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  <c r="AA5672" s="9"/>
    </row>
    <row r="5673" spans="1:27" ht="12.75">
      <c r="A5673" s="10">
        <v>45888</v>
      </c>
      <c r="B5673" s="9" t="s">
        <v>12</v>
      </c>
      <c r="C5673" s="11"/>
      <c r="D5673" s="9"/>
      <c r="E5673" s="12"/>
      <c r="F5673" s="9"/>
      <c r="G5673" s="9"/>
      <c r="H5673" s="13"/>
      <c r="I5673" s="9" t="s">
        <v>11</v>
      </c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</row>
    <row r="5674" spans="1:27" ht="12.75">
      <c r="A5674" s="10">
        <v>45888</v>
      </c>
      <c r="B5674" s="9" t="s">
        <v>43</v>
      </c>
      <c r="C5674" s="11">
        <v>2907.9</v>
      </c>
      <c r="D5674" s="9">
        <v>32</v>
      </c>
      <c r="E5674" s="12" t="s">
        <v>199</v>
      </c>
      <c r="F5674" s="9"/>
      <c r="G5674" s="9"/>
      <c r="H5674" s="13"/>
      <c r="I5674" s="9" t="s">
        <v>11</v>
      </c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  <c r="AA5674" s="9"/>
    </row>
    <row r="5675" spans="1:27" ht="12.75">
      <c r="A5675" s="10">
        <v>45888</v>
      </c>
      <c r="B5675" s="9" t="s">
        <v>45</v>
      </c>
      <c r="C5675" s="11">
        <v>2456.1799999999998</v>
      </c>
      <c r="D5675" s="9">
        <v>26</v>
      </c>
      <c r="E5675" s="12" t="s">
        <v>29</v>
      </c>
      <c r="F5675" s="9"/>
      <c r="G5675" s="9"/>
      <c r="H5675" s="13"/>
      <c r="I5675" s="9" t="s">
        <v>11</v>
      </c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</row>
    <row r="5676" spans="1:27" ht="12.75">
      <c r="A5676" s="10">
        <v>45888</v>
      </c>
      <c r="B5676" s="9" t="s">
        <v>1465</v>
      </c>
      <c r="C5676" s="48">
        <v>11134.6</v>
      </c>
      <c r="D5676" s="9">
        <v>146</v>
      </c>
      <c r="E5676" s="12"/>
      <c r="F5676" s="9"/>
      <c r="G5676" s="9"/>
      <c r="H5676" s="13"/>
      <c r="I5676" s="9" t="s">
        <v>11</v>
      </c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</row>
    <row r="5677" spans="1:27" ht="12.75">
      <c r="A5677" s="10">
        <v>45888</v>
      </c>
      <c r="B5677" s="9" t="s">
        <v>289</v>
      </c>
      <c r="C5677" s="11">
        <v>3467.5</v>
      </c>
      <c r="D5677" s="9">
        <v>29</v>
      </c>
      <c r="E5677" s="12" t="s">
        <v>191</v>
      </c>
      <c r="F5677" s="9"/>
      <c r="G5677" s="9"/>
      <c r="H5677" s="13"/>
      <c r="I5677" s="9" t="s">
        <v>11</v>
      </c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  <c r="AA5677" s="9"/>
    </row>
    <row r="5678" spans="1:27" ht="12.75">
      <c r="A5678" s="10">
        <v>45888</v>
      </c>
      <c r="B5678" s="9" t="s">
        <v>286</v>
      </c>
      <c r="C5678" s="11">
        <v>4194.3</v>
      </c>
      <c r="D5678" s="9">
        <v>43</v>
      </c>
      <c r="E5678" s="12" t="s">
        <v>72</v>
      </c>
      <c r="F5678" s="9"/>
      <c r="G5678" s="9"/>
      <c r="H5678" s="13"/>
      <c r="I5678" s="9" t="s">
        <v>11</v>
      </c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</row>
    <row r="5679" spans="1:27" ht="12.75">
      <c r="A5679" s="10">
        <v>45888</v>
      </c>
      <c r="B5679" s="9" t="s">
        <v>1467</v>
      </c>
      <c r="C5679" s="11">
        <v>3063.9</v>
      </c>
      <c r="D5679" s="9">
        <v>71</v>
      </c>
      <c r="E5679" s="12"/>
      <c r="F5679" s="9"/>
      <c r="G5679" s="9"/>
      <c r="H5679" s="13"/>
      <c r="I5679" s="9" t="s">
        <v>11</v>
      </c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</row>
    <row r="5680" spans="1:27" ht="12.75">
      <c r="A5680" s="10">
        <v>45888</v>
      </c>
      <c r="B5680" s="9" t="s">
        <v>17</v>
      </c>
      <c r="C5680" s="11">
        <v>5497.3</v>
      </c>
      <c r="D5680" s="9">
        <v>53</v>
      </c>
      <c r="E5680" s="12" t="s">
        <v>133</v>
      </c>
      <c r="F5680" s="9"/>
      <c r="G5680" s="9"/>
      <c r="H5680" s="13"/>
      <c r="I5680" s="9" t="s">
        <v>16</v>
      </c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</row>
    <row r="5681" spans="1:27" ht="12.75">
      <c r="A5681" s="10">
        <v>45888</v>
      </c>
      <c r="B5681" s="9" t="s">
        <v>14</v>
      </c>
      <c r="C5681" s="11">
        <v>4083.43</v>
      </c>
      <c r="D5681" s="9">
        <v>45</v>
      </c>
      <c r="E5681" s="12" t="s">
        <v>108</v>
      </c>
      <c r="F5681" s="9"/>
      <c r="G5681" s="9"/>
      <c r="H5681" s="13"/>
      <c r="I5681" s="9" t="s">
        <v>16</v>
      </c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</row>
    <row r="5682" spans="1:27" ht="12.75">
      <c r="A5682" s="10">
        <v>45888</v>
      </c>
      <c r="B5682" s="9" t="s">
        <v>19</v>
      </c>
      <c r="C5682" s="11">
        <v>3892.2</v>
      </c>
      <c r="D5682" s="9">
        <v>41</v>
      </c>
      <c r="E5682" s="12" t="s">
        <v>50</v>
      </c>
      <c r="F5682" s="9"/>
      <c r="G5682" s="9"/>
      <c r="H5682" s="13"/>
      <c r="I5682" s="9" t="s">
        <v>16</v>
      </c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</row>
    <row r="5683" spans="1:27" ht="12.75">
      <c r="A5683" s="10">
        <v>45889</v>
      </c>
      <c r="B5683" s="9" t="s">
        <v>21</v>
      </c>
      <c r="C5683" s="11">
        <v>5128.1400000000003</v>
      </c>
      <c r="D5683" s="9">
        <v>55</v>
      </c>
      <c r="E5683" s="12" t="s">
        <v>109</v>
      </c>
      <c r="F5683" s="9"/>
      <c r="G5683" s="9"/>
      <c r="H5683" s="13"/>
      <c r="I5683" s="9" t="s">
        <v>11</v>
      </c>
      <c r="J5683" s="10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</row>
    <row r="5684" spans="1:27" ht="12.75">
      <c r="A5684" s="10">
        <v>45889</v>
      </c>
      <c r="B5684" s="9" t="s">
        <v>9</v>
      </c>
      <c r="C5684" s="11">
        <v>4158.26</v>
      </c>
      <c r="D5684" s="9">
        <v>40</v>
      </c>
      <c r="E5684" s="12" t="s">
        <v>140</v>
      </c>
      <c r="F5684" s="9"/>
      <c r="G5684" s="9"/>
      <c r="H5684" s="13"/>
      <c r="I5684" s="9" t="s">
        <v>11</v>
      </c>
      <c r="J5684" s="10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</row>
    <row r="5685" spans="1:27" ht="12.75">
      <c r="A5685" s="10">
        <v>45889</v>
      </c>
      <c r="B5685" s="9" t="s">
        <v>12</v>
      </c>
      <c r="C5685" s="11"/>
      <c r="D5685" s="9"/>
      <c r="E5685" s="12"/>
      <c r="F5685" s="9"/>
      <c r="G5685" s="9"/>
      <c r="H5685" s="13"/>
      <c r="I5685" s="9" t="s">
        <v>11</v>
      </c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</row>
    <row r="5686" spans="1:27" ht="12.75">
      <c r="A5686" s="10">
        <v>45889</v>
      </c>
      <c r="B5686" s="9" t="s">
        <v>43</v>
      </c>
      <c r="C5686" s="11">
        <v>2700.08</v>
      </c>
      <c r="D5686" s="9">
        <v>34</v>
      </c>
      <c r="E5686" s="12" t="s">
        <v>58</v>
      </c>
      <c r="F5686" s="9"/>
      <c r="G5686" s="9"/>
      <c r="H5686" s="13"/>
      <c r="I5686" s="9" t="s">
        <v>11</v>
      </c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</row>
    <row r="5687" spans="1:27" ht="12.75">
      <c r="A5687" s="10">
        <v>45889</v>
      </c>
      <c r="B5687" s="9" t="s">
        <v>45</v>
      </c>
      <c r="C5687" s="11">
        <v>3849.99</v>
      </c>
      <c r="D5687" s="9">
        <v>39</v>
      </c>
      <c r="E5687" s="12" t="s">
        <v>74</v>
      </c>
      <c r="F5687" s="9"/>
      <c r="G5687" s="9"/>
      <c r="H5687" s="13"/>
      <c r="I5687" s="9" t="s">
        <v>11</v>
      </c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</row>
    <row r="5688" spans="1:27" ht="12.75">
      <c r="A5688" s="10">
        <v>45889</v>
      </c>
      <c r="B5688" s="9" t="s">
        <v>1465</v>
      </c>
      <c r="C5688" s="48">
        <v>11385</v>
      </c>
      <c r="D5688" s="9">
        <v>149</v>
      </c>
      <c r="E5688" s="12"/>
      <c r="F5688" s="9"/>
      <c r="G5688" s="9"/>
      <c r="H5688" s="13"/>
      <c r="I5688" s="9" t="s">
        <v>11</v>
      </c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</row>
    <row r="5689" spans="1:27" ht="12.75">
      <c r="A5689" s="10">
        <v>45889</v>
      </c>
      <c r="B5689" s="9" t="s">
        <v>289</v>
      </c>
      <c r="C5689" s="11">
        <v>4543.0200000000004</v>
      </c>
      <c r="D5689" s="9">
        <v>23</v>
      </c>
      <c r="E5689" s="12" t="s">
        <v>129</v>
      </c>
      <c r="F5689" s="9"/>
      <c r="G5689" s="9"/>
      <c r="H5689" s="13"/>
      <c r="I5689" s="9" t="s">
        <v>11</v>
      </c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</row>
    <row r="5690" spans="1:27" ht="12.75">
      <c r="A5690" s="10">
        <v>45889</v>
      </c>
      <c r="B5690" s="9" t="s">
        <v>286</v>
      </c>
      <c r="C5690" s="11">
        <v>2196.96</v>
      </c>
      <c r="D5690" s="9">
        <v>25</v>
      </c>
      <c r="E5690" s="12" t="s">
        <v>156</v>
      </c>
      <c r="F5690" s="9"/>
      <c r="G5690" s="9"/>
      <c r="H5690" s="13"/>
      <c r="I5690" s="9" t="s">
        <v>11</v>
      </c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</row>
    <row r="5691" spans="1:27" ht="12.75">
      <c r="A5691" s="10">
        <v>45889</v>
      </c>
      <c r="B5691" s="9" t="s">
        <v>1467</v>
      </c>
      <c r="C5691" s="11">
        <v>3659.7</v>
      </c>
      <c r="D5691" s="9">
        <v>79</v>
      </c>
      <c r="E5691" s="12"/>
      <c r="F5691" s="9"/>
      <c r="G5691" s="9"/>
      <c r="H5691" s="13"/>
      <c r="I5691" s="9" t="s">
        <v>11</v>
      </c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</row>
    <row r="5692" spans="1:27" ht="12.75">
      <c r="A5692" s="10">
        <v>45889</v>
      </c>
      <c r="B5692" s="9" t="s">
        <v>17</v>
      </c>
      <c r="C5692" s="11">
        <v>5005.5200000000004</v>
      </c>
      <c r="D5692" s="9">
        <v>55</v>
      </c>
      <c r="E5692" s="12" t="s">
        <v>75</v>
      </c>
      <c r="F5692" s="9"/>
      <c r="G5692" s="9"/>
      <c r="H5692" s="13"/>
      <c r="I5692" s="9" t="s">
        <v>16</v>
      </c>
      <c r="J5692" s="38"/>
      <c r="K5692" s="38"/>
      <c r="L5692" s="38"/>
      <c r="M5692" s="38"/>
      <c r="N5692" s="38"/>
      <c r="O5692" s="38"/>
      <c r="P5692" s="38"/>
      <c r="Q5692" s="38"/>
      <c r="R5692" s="38"/>
      <c r="S5692" s="38"/>
      <c r="T5692" s="38"/>
      <c r="U5692" s="38"/>
      <c r="V5692" s="38"/>
      <c r="W5692" s="38"/>
      <c r="X5692" s="38"/>
      <c r="Y5692" s="38"/>
      <c r="Z5692" s="38"/>
      <c r="AA5692" s="38"/>
    </row>
    <row r="5693" spans="1:27" ht="12.75">
      <c r="A5693" s="10">
        <v>45889</v>
      </c>
      <c r="B5693" s="9" t="s">
        <v>14</v>
      </c>
      <c r="C5693" s="11">
        <v>2667.3</v>
      </c>
      <c r="D5693" s="9">
        <v>34</v>
      </c>
      <c r="E5693" s="12" t="s">
        <v>160</v>
      </c>
      <c r="F5693" s="9"/>
      <c r="G5693" s="9"/>
      <c r="H5693" s="13"/>
      <c r="I5693" s="9" t="s">
        <v>16</v>
      </c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</row>
    <row r="5694" spans="1:27" ht="12.75">
      <c r="A5694" s="10">
        <v>45889</v>
      </c>
      <c r="B5694" s="9" t="s">
        <v>19</v>
      </c>
      <c r="C5694" s="11">
        <v>2899.64</v>
      </c>
      <c r="D5694" s="9">
        <v>35</v>
      </c>
      <c r="E5694" s="12" t="s">
        <v>132</v>
      </c>
      <c r="F5694" s="9"/>
      <c r="G5694" s="9"/>
      <c r="H5694" s="13"/>
      <c r="I5694" s="9" t="s">
        <v>16</v>
      </c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</row>
    <row r="5695" spans="1:27" ht="12.75">
      <c r="A5695" s="10">
        <v>45890</v>
      </c>
      <c r="B5695" s="9" t="s">
        <v>21</v>
      </c>
      <c r="C5695" s="11">
        <v>4475.5600000000004</v>
      </c>
      <c r="D5695" s="9">
        <v>54</v>
      </c>
      <c r="E5695" s="12" t="s">
        <v>67</v>
      </c>
      <c r="F5695" s="9"/>
      <c r="G5695" s="9"/>
      <c r="H5695" s="13"/>
      <c r="I5695" s="9" t="s">
        <v>11</v>
      </c>
      <c r="J5695" s="10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</row>
    <row r="5696" spans="1:27" ht="12.75">
      <c r="A5696" s="10">
        <v>45890</v>
      </c>
      <c r="B5696" s="9" t="s">
        <v>9</v>
      </c>
      <c r="C5696" s="11">
        <v>5417.79</v>
      </c>
      <c r="D5696" s="9">
        <v>47</v>
      </c>
      <c r="E5696" s="12" t="s">
        <v>159</v>
      </c>
      <c r="F5696" s="9"/>
      <c r="G5696" s="9"/>
      <c r="H5696" s="13"/>
      <c r="I5696" s="9" t="s">
        <v>11</v>
      </c>
      <c r="J5696" s="10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</row>
    <row r="5697" spans="1:27" ht="12.75">
      <c r="A5697" s="10">
        <v>45890</v>
      </c>
      <c r="B5697" s="9" t="s">
        <v>12</v>
      </c>
      <c r="C5697" s="11"/>
      <c r="D5697" s="9"/>
      <c r="E5697" s="12"/>
      <c r="F5697" s="9"/>
      <c r="G5697" s="9"/>
      <c r="H5697" s="13"/>
      <c r="I5697" s="9" t="s">
        <v>11</v>
      </c>
      <c r="J5697" s="10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</row>
    <row r="5698" spans="1:27" ht="12.75">
      <c r="A5698" s="10">
        <v>45890</v>
      </c>
      <c r="B5698" s="9" t="s">
        <v>43</v>
      </c>
      <c r="C5698" s="11">
        <v>3688.68</v>
      </c>
      <c r="D5698" s="9">
        <v>40</v>
      </c>
      <c r="E5698" s="12" t="s">
        <v>82</v>
      </c>
      <c r="F5698" s="9"/>
      <c r="G5698" s="9"/>
      <c r="H5698" s="13"/>
      <c r="I5698" s="9" t="s">
        <v>11</v>
      </c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</row>
    <row r="5699" spans="1:27" ht="12.75">
      <c r="A5699" s="10">
        <v>45890</v>
      </c>
      <c r="B5699" s="9" t="s">
        <v>45</v>
      </c>
      <c r="C5699" s="11">
        <v>3580.38</v>
      </c>
      <c r="D5699" s="9">
        <v>40</v>
      </c>
      <c r="E5699" s="12" t="s">
        <v>122</v>
      </c>
      <c r="F5699" s="9"/>
      <c r="G5699" s="9"/>
      <c r="H5699" s="13"/>
      <c r="I5699" s="9" t="s">
        <v>11</v>
      </c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</row>
    <row r="5700" spans="1:27" ht="12.75">
      <c r="A5700" s="10">
        <v>45890</v>
      </c>
      <c r="B5700" s="9" t="s">
        <v>1465</v>
      </c>
      <c r="C5700" s="48">
        <v>11078</v>
      </c>
      <c r="D5700" s="9">
        <v>149</v>
      </c>
      <c r="E5700" s="12"/>
      <c r="F5700" s="9"/>
      <c r="G5700" s="9"/>
      <c r="H5700" s="13"/>
      <c r="I5700" s="9" t="s">
        <v>11</v>
      </c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</row>
    <row r="5701" spans="1:27" ht="12.75">
      <c r="A5701" s="10">
        <v>45890</v>
      </c>
      <c r="B5701" s="9" t="s">
        <v>289</v>
      </c>
      <c r="C5701" s="11">
        <v>3827</v>
      </c>
      <c r="D5701" s="9">
        <v>38</v>
      </c>
      <c r="E5701" s="12" t="s">
        <v>37</v>
      </c>
      <c r="F5701" s="9"/>
      <c r="G5701" s="9"/>
      <c r="H5701" s="13"/>
      <c r="I5701" s="9" t="s">
        <v>11</v>
      </c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</row>
    <row r="5702" spans="1:27" ht="12.75">
      <c r="A5702" s="10">
        <v>45890</v>
      </c>
      <c r="B5702" s="9" t="s">
        <v>286</v>
      </c>
      <c r="C5702" s="11">
        <v>2390.19</v>
      </c>
      <c r="D5702" s="9">
        <v>32</v>
      </c>
      <c r="E5702" s="12" t="s">
        <v>140</v>
      </c>
      <c r="F5702" s="9"/>
      <c r="G5702" s="9"/>
      <c r="H5702" s="13"/>
      <c r="I5702" s="9" t="s">
        <v>11</v>
      </c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</row>
    <row r="5703" spans="1:27" ht="12.75">
      <c r="A5703" s="10">
        <v>45890</v>
      </c>
      <c r="B5703" s="9" t="s">
        <v>1467</v>
      </c>
      <c r="C5703" s="11">
        <v>4057.3</v>
      </c>
      <c r="D5703" s="9">
        <v>87</v>
      </c>
      <c r="E5703" s="12"/>
      <c r="F5703" s="9"/>
      <c r="G5703" s="9"/>
      <c r="H5703" s="13"/>
      <c r="I5703" s="9" t="s">
        <v>11</v>
      </c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</row>
    <row r="5704" spans="1:27" ht="12.75">
      <c r="A5704" s="10">
        <v>45890</v>
      </c>
      <c r="B5704" s="9" t="s">
        <v>17</v>
      </c>
      <c r="C5704" s="11">
        <v>5428.05</v>
      </c>
      <c r="D5704" s="9">
        <v>54</v>
      </c>
      <c r="E5704" s="12" t="s">
        <v>58</v>
      </c>
      <c r="F5704" s="9"/>
      <c r="G5704" s="9"/>
      <c r="H5704" s="13"/>
      <c r="I5704" s="9" t="s">
        <v>16</v>
      </c>
      <c r="J5704" s="38"/>
      <c r="K5704" s="38"/>
      <c r="L5704" s="38"/>
      <c r="M5704" s="38"/>
      <c r="N5704" s="38"/>
      <c r="O5704" s="38"/>
      <c r="P5704" s="38"/>
      <c r="Q5704" s="38"/>
      <c r="R5704" s="38"/>
      <c r="S5704" s="38"/>
      <c r="T5704" s="38"/>
      <c r="U5704" s="38"/>
      <c r="V5704" s="38"/>
      <c r="W5704" s="38"/>
      <c r="X5704" s="38"/>
      <c r="Y5704" s="38"/>
      <c r="Z5704" s="38"/>
      <c r="AA5704" s="38"/>
    </row>
    <row r="5705" spans="1:27" ht="12.75">
      <c r="A5705" s="10">
        <v>45890</v>
      </c>
      <c r="B5705" s="9" t="s">
        <v>14</v>
      </c>
      <c r="C5705" s="11">
        <v>3760.36</v>
      </c>
      <c r="D5705" s="9">
        <v>41</v>
      </c>
      <c r="E5705" s="12" t="s">
        <v>41</v>
      </c>
      <c r="F5705" s="9"/>
      <c r="G5705" s="9"/>
      <c r="H5705" s="13"/>
      <c r="I5705" s="9" t="s">
        <v>16</v>
      </c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</row>
    <row r="5706" spans="1:27" ht="12.75">
      <c r="A5706" s="10">
        <v>45890</v>
      </c>
      <c r="B5706" s="9" t="s">
        <v>19</v>
      </c>
      <c r="C5706" s="11">
        <v>2501.36</v>
      </c>
      <c r="D5706" s="9">
        <v>29</v>
      </c>
      <c r="E5706" s="12" t="s">
        <v>82</v>
      </c>
      <c r="F5706" s="9"/>
      <c r="G5706" s="9"/>
      <c r="H5706" s="13"/>
      <c r="I5706" s="9" t="s">
        <v>16</v>
      </c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</row>
    <row r="5707" spans="1:27" ht="12.75">
      <c r="A5707" s="10">
        <v>45891</v>
      </c>
      <c r="B5707" s="9" t="s">
        <v>21</v>
      </c>
      <c r="C5707" s="11">
        <v>10246.23</v>
      </c>
      <c r="D5707" s="9">
        <v>100</v>
      </c>
      <c r="E5707" s="12" t="s">
        <v>198</v>
      </c>
      <c r="F5707" s="9"/>
      <c r="G5707" s="9"/>
      <c r="H5707" s="13"/>
      <c r="I5707" s="9" t="s">
        <v>11</v>
      </c>
      <c r="J5707" s="10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</row>
    <row r="5708" spans="1:27" ht="12.75">
      <c r="A5708" s="10">
        <v>45891</v>
      </c>
      <c r="B5708" s="9" t="s">
        <v>9</v>
      </c>
      <c r="C5708" s="11">
        <v>8215.77</v>
      </c>
      <c r="D5708" s="9">
        <v>72</v>
      </c>
      <c r="E5708" s="12" t="s">
        <v>86</v>
      </c>
      <c r="F5708" s="9"/>
      <c r="G5708" s="9"/>
      <c r="H5708" s="13"/>
      <c r="I5708" s="9" t="s">
        <v>11</v>
      </c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</row>
    <row r="5709" spans="1:27" ht="12.75">
      <c r="A5709" s="10">
        <v>45891</v>
      </c>
      <c r="B5709" s="9" t="s">
        <v>12</v>
      </c>
      <c r="C5709" s="11"/>
      <c r="D5709" s="9"/>
      <c r="E5709" s="12"/>
      <c r="F5709" s="9"/>
      <c r="G5709" s="9"/>
      <c r="H5709" s="13"/>
      <c r="I5709" s="9" t="s">
        <v>11</v>
      </c>
      <c r="J5709" s="10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</row>
    <row r="5710" spans="1:27" ht="12.75">
      <c r="A5710" s="10">
        <v>45891</v>
      </c>
      <c r="B5710" s="9" t="s">
        <v>43</v>
      </c>
      <c r="C5710" s="11">
        <v>7120.7</v>
      </c>
      <c r="D5710" s="9">
        <v>74</v>
      </c>
      <c r="E5710" s="12" t="s">
        <v>13</v>
      </c>
      <c r="F5710" s="9"/>
      <c r="G5710" s="9"/>
      <c r="H5710" s="13"/>
      <c r="I5710" s="9" t="s">
        <v>11</v>
      </c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</row>
    <row r="5711" spans="1:27" ht="12.75">
      <c r="A5711" s="10">
        <v>45891</v>
      </c>
      <c r="B5711" s="9" t="s">
        <v>45</v>
      </c>
      <c r="C5711" s="11">
        <v>7096.4</v>
      </c>
      <c r="D5711" s="9">
        <v>77</v>
      </c>
      <c r="E5711" s="12" t="s">
        <v>128</v>
      </c>
      <c r="F5711" s="9"/>
      <c r="G5711" s="9"/>
      <c r="H5711" s="13"/>
      <c r="I5711" s="9" t="s">
        <v>11</v>
      </c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</row>
    <row r="5712" spans="1:27" ht="12.75">
      <c r="A5712" s="10">
        <v>45891</v>
      </c>
      <c r="B5712" s="9" t="s">
        <v>1465</v>
      </c>
      <c r="C5712" s="48">
        <v>10852.5</v>
      </c>
      <c r="D5712" s="9">
        <v>171</v>
      </c>
      <c r="E5712" s="12"/>
      <c r="F5712" s="9"/>
      <c r="G5712" s="9"/>
      <c r="H5712" s="13"/>
      <c r="I5712" s="9" t="s">
        <v>11</v>
      </c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</row>
    <row r="5713" spans="1:27" ht="12.75">
      <c r="A5713" s="10">
        <v>45891</v>
      </c>
      <c r="B5713" s="9" t="s">
        <v>289</v>
      </c>
      <c r="C5713" s="11">
        <v>7253.72</v>
      </c>
      <c r="D5713" s="9">
        <v>57</v>
      </c>
      <c r="E5713" s="12" t="s">
        <v>100</v>
      </c>
      <c r="F5713" s="9"/>
      <c r="G5713" s="9"/>
      <c r="H5713" s="13"/>
      <c r="I5713" s="9" t="s">
        <v>11</v>
      </c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</row>
    <row r="5714" spans="1:27" ht="12.75">
      <c r="A5714" s="10">
        <v>45891</v>
      </c>
      <c r="B5714" s="9" t="s">
        <v>286</v>
      </c>
      <c r="C5714" s="11">
        <v>5868.34</v>
      </c>
      <c r="D5714" s="9">
        <v>60</v>
      </c>
      <c r="E5714" s="12" t="s">
        <v>182</v>
      </c>
      <c r="F5714" s="9"/>
      <c r="G5714" s="9"/>
      <c r="H5714" s="13"/>
      <c r="I5714" s="9" t="s">
        <v>11</v>
      </c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</row>
    <row r="5715" spans="1:27" ht="12.75">
      <c r="A5715" s="10">
        <v>45891</v>
      </c>
      <c r="B5715" s="9" t="s">
        <v>1467</v>
      </c>
      <c r="C5715" s="11">
        <v>3005.25</v>
      </c>
      <c r="D5715" s="9">
        <v>64</v>
      </c>
      <c r="E5715" s="12"/>
      <c r="F5715" s="9"/>
      <c r="G5715" s="9"/>
      <c r="H5715" s="13"/>
      <c r="I5715" s="9" t="s">
        <v>11</v>
      </c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</row>
    <row r="5716" spans="1:27" ht="12.75">
      <c r="A5716" s="10">
        <v>45891</v>
      </c>
      <c r="B5716" s="9" t="s">
        <v>17</v>
      </c>
      <c r="C5716" s="11">
        <v>10058.19</v>
      </c>
      <c r="D5716" s="9">
        <v>104</v>
      </c>
      <c r="E5716" s="12" t="s">
        <v>66</v>
      </c>
      <c r="F5716" s="9"/>
      <c r="G5716" s="9"/>
      <c r="H5716" s="13"/>
      <c r="I5716" s="9" t="s">
        <v>16</v>
      </c>
      <c r="J5716" s="38"/>
      <c r="K5716" s="38"/>
      <c r="L5716" s="38"/>
      <c r="M5716" s="38"/>
      <c r="N5716" s="38"/>
      <c r="O5716" s="38"/>
      <c r="P5716" s="38"/>
      <c r="Q5716" s="38"/>
      <c r="R5716" s="38"/>
      <c r="S5716" s="38"/>
      <c r="T5716" s="38"/>
      <c r="U5716" s="38"/>
      <c r="V5716" s="38"/>
      <c r="W5716" s="38"/>
      <c r="X5716" s="38"/>
      <c r="Y5716" s="38"/>
      <c r="Z5716" s="38"/>
      <c r="AA5716" s="38"/>
    </row>
    <row r="5717" spans="1:27" ht="12.75">
      <c r="A5717" s="10">
        <v>45891</v>
      </c>
      <c r="B5717" s="9" t="s">
        <v>14</v>
      </c>
      <c r="C5717" s="11">
        <v>7092.1</v>
      </c>
      <c r="D5717" s="9">
        <v>70</v>
      </c>
      <c r="E5717" s="12" t="s">
        <v>211</v>
      </c>
      <c r="F5717" s="9"/>
      <c r="G5717" s="9"/>
      <c r="H5717" s="13"/>
      <c r="I5717" s="9" t="s">
        <v>16</v>
      </c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</row>
    <row r="5718" spans="1:27" ht="12.75">
      <c r="A5718" s="10">
        <v>45891</v>
      </c>
      <c r="B5718" s="9" t="s">
        <v>19</v>
      </c>
      <c r="C5718" s="11">
        <v>5086.3</v>
      </c>
      <c r="D5718" s="9">
        <v>59</v>
      </c>
      <c r="E5718" s="12" t="s">
        <v>68</v>
      </c>
      <c r="F5718" s="9"/>
      <c r="G5718" s="9"/>
      <c r="H5718" s="13"/>
      <c r="I5718" s="9" t="s">
        <v>16</v>
      </c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</row>
    <row r="5719" spans="1:27" ht="12.75">
      <c r="A5719" s="10">
        <v>45892</v>
      </c>
      <c r="B5719" s="9" t="s">
        <v>21</v>
      </c>
      <c r="C5719" s="11">
        <v>11165.5</v>
      </c>
      <c r="D5719" s="9">
        <v>113</v>
      </c>
      <c r="E5719" s="12" t="s">
        <v>104</v>
      </c>
      <c r="F5719" s="9"/>
      <c r="G5719" s="9"/>
      <c r="H5719" s="13"/>
      <c r="I5719" s="9" t="s">
        <v>11</v>
      </c>
      <c r="J5719" s="10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</row>
    <row r="5720" spans="1:27" ht="12.75">
      <c r="A5720" s="10">
        <v>45892</v>
      </c>
      <c r="B5720" s="9" t="s">
        <v>9</v>
      </c>
      <c r="C5720" s="11">
        <v>8428.84</v>
      </c>
      <c r="D5720" s="9">
        <v>68</v>
      </c>
      <c r="E5720" s="12" t="s">
        <v>104</v>
      </c>
      <c r="F5720" s="9"/>
      <c r="G5720" s="9"/>
      <c r="H5720" s="13"/>
      <c r="I5720" s="9" t="s">
        <v>11</v>
      </c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</row>
    <row r="5721" spans="1:27" ht="12.75">
      <c r="A5721" s="10">
        <v>45892</v>
      </c>
      <c r="B5721" s="9" t="s">
        <v>12</v>
      </c>
      <c r="C5721" s="11"/>
      <c r="D5721" s="9"/>
      <c r="E5721" s="12"/>
      <c r="F5721" s="9"/>
      <c r="G5721" s="9"/>
      <c r="H5721" s="13"/>
      <c r="I5721" s="9" t="s">
        <v>11</v>
      </c>
      <c r="J5721" s="10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</row>
    <row r="5722" spans="1:27" ht="12.75">
      <c r="A5722" s="10">
        <v>45892</v>
      </c>
      <c r="B5722" s="9" t="s">
        <v>43</v>
      </c>
      <c r="C5722" s="11">
        <v>8355.3799999999992</v>
      </c>
      <c r="D5722" s="9">
        <v>89</v>
      </c>
      <c r="E5722" s="12" t="s">
        <v>199</v>
      </c>
      <c r="F5722" s="9"/>
      <c r="G5722" s="9"/>
      <c r="H5722" s="13"/>
      <c r="I5722" s="9" t="s">
        <v>11</v>
      </c>
      <c r="J5722" s="10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</row>
    <row r="5723" spans="1:27" ht="12.75">
      <c r="A5723" s="10">
        <v>45892</v>
      </c>
      <c r="B5723" s="9" t="s">
        <v>45</v>
      </c>
      <c r="C5723" s="11">
        <v>8773.07</v>
      </c>
      <c r="D5723" s="9">
        <v>89</v>
      </c>
      <c r="E5723" s="12" t="s">
        <v>148</v>
      </c>
      <c r="F5723" s="9"/>
      <c r="G5723" s="9"/>
      <c r="H5723" s="13"/>
      <c r="I5723" s="9" t="s">
        <v>11</v>
      </c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</row>
    <row r="5724" spans="1:27" ht="12.75">
      <c r="A5724" s="10">
        <v>45892</v>
      </c>
      <c r="B5724" s="9" t="s">
        <v>1465</v>
      </c>
      <c r="C5724" s="48">
        <v>10326.5</v>
      </c>
      <c r="D5724" s="9">
        <v>155</v>
      </c>
      <c r="E5724" s="12"/>
      <c r="F5724" s="9"/>
      <c r="G5724" s="9"/>
      <c r="H5724" s="13"/>
      <c r="I5724" s="9" t="s">
        <v>11</v>
      </c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  <c r="AA5724" s="9"/>
    </row>
    <row r="5725" spans="1:27" ht="12.75">
      <c r="A5725" s="10">
        <v>45892</v>
      </c>
      <c r="B5725" s="9" t="s">
        <v>289</v>
      </c>
      <c r="C5725" s="11">
        <v>8343.91</v>
      </c>
      <c r="D5725" s="9">
        <v>90</v>
      </c>
      <c r="E5725" s="12" t="s">
        <v>200</v>
      </c>
      <c r="F5725" s="9"/>
      <c r="G5725" s="9"/>
      <c r="H5725" s="13"/>
      <c r="I5725" s="9" t="s">
        <v>11</v>
      </c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</row>
    <row r="5726" spans="1:27" ht="12.75">
      <c r="A5726" s="10">
        <v>45892</v>
      </c>
      <c r="B5726" s="9" t="s">
        <v>286</v>
      </c>
      <c r="C5726" s="11">
        <v>4727.13</v>
      </c>
      <c r="D5726" s="9">
        <v>54</v>
      </c>
      <c r="E5726" s="12" t="s">
        <v>36</v>
      </c>
      <c r="F5726" s="9"/>
      <c r="G5726" s="9"/>
      <c r="H5726" s="13"/>
      <c r="I5726" s="9" t="s">
        <v>11</v>
      </c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</row>
    <row r="5727" spans="1:27" ht="12.75">
      <c r="A5727" s="10">
        <v>45892</v>
      </c>
      <c r="B5727" s="9" t="s">
        <v>1467</v>
      </c>
      <c r="C5727" s="11">
        <v>2392.0500000000002</v>
      </c>
      <c r="D5727" s="9">
        <v>53</v>
      </c>
      <c r="E5727" s="12"/>
      <c r="F5727" s="9"/>
      <c r="G5727" s="9"/>
      <c r="H5727" s="13"/>
      <c r="I5727" s="9" t="s">
        <v>11</v>
      </c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</row>
    <row r="5728" spans="1:27" ht="12.75">
      <c r="A5728" s="10">
        <v>45892</v>
      </c>
      <c r="B5728" s="9" t="s">
        <v>17</v>
      </c>
      <c r="C5728" s="11">
        <v>11037.52</v>
      </c>
      <c r="D5728" s="9">
        <v>111</v>
      </c>
      <c r="E5728" s="12" t="s">
        <v>185</v>
      </c>
      <c r="F5728" s="9"/>
      <c r="G5728" s="9"/>
      <c r="H5728" s="13"/>
      <c r="I5728" s="9" t="s">
        <v>16</v>
      </c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  <c r="AA5728" s="9"/>
    </row>
    <row r="5729" spans="1:27" ht="12.75">
      <c r="A5729" s="10">
        <v>45892</v>
      </c>
      <c r="B5729" s="9" t="s">
        <v>14</v>
      </c>
      <c r="C5729" s="11">
        <v>9074.1200000000008</v>
      </c>
      <c r="D5729" s="9">
        <v>99</v>
      </c>
      <c r="E5729" s="12" t="s">
        <v>317</v>
      </c>
      <c r="F5729" s="9"/>
      <c r="G5729" s="9"/>
      <c r="H5729" s="13"/>
      <c r="I5729" s="9" t="s">
        <v>16</v>
      </c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</row>
    <row r="5730" spans="1:27" ht="12.75">
      <c r="A5730" s="10">
        <v>45892</v>
      </c>
      <c r="B5730" s="9" t="s">
        <v>19</v>
      </c>
      <c r="C5730" s="11">
        <v>5297.36</v>
      </c>
      <c r="D5730" s="9">
        <v>56</v>
      </c>
      <c r="E5730" s="12" t="s">
        <v>210</v>
      </c>
      <c r="F5730" s="9"/>
      <c r="G5730" s="9"/>
      <c r="H5730" s="13"/>
      <c r="I5730" s="9" t="s">
        <v>16</v>
      </c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</row>
    <row r="5731" spans="1:27" ht="12.75">
      <c r="A5731" s="10">
        <v>45893</v>
      </c>
      <c r="B5731" s="9" t="s">
        <v>21</v>
      </c>
      <c r="C5731" s="11">
        <v>7862.65</v>
      </c>
      <c r="D5731" s="9">
        <v>85</v>
      </c>
      <c r="E5731" s="12" t="s">
        <v>242</v>
      </c>
      <c r="F5731" s="9"/>
      <c r="G5731" s="9"/>
      <c r="H5731" s="13"/>
      <c r="I5731" s="9" t="s">
        <v>11</v>
      </c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</row>
    <row r="5732" spans="1:27" ht="12.75">
      <c r="A5732" s="10">
        <v>45893</v>
      </c>
      <c r="B5732" s="9" t="s">
        <v>9</v>
      </c>
      <c r="C5732" s="11">
        <v>8017.65</v>
      </c>
      <c r="D5732" s="9">
        <v>76</v>
      </c>
      <c r="E5732" s="12" t="s">
        <v>67</v>
      </c>
      <c r="F5732" s="9"/>
      <c r="G5732" s="9"/>
      <c r="H5732" s="13"/>
      <c r="I5732" s="9" t="s">
        <v>11</v>
      </c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  <c r="AA5732" s="9"/>
    </row>
    <row r="5733" spans="1:27" ht="12.75">
      <c r="A5733" s="10">
        <v>45893</v>
      </c>
      <c r="B5733" s="9" t="s">
        <v>12</v>
      </c>
      <c r="C5733" s="11"/>
      <c r="D5733" s="9"/>
      <c r="E5733" s="12"/>
      <c r="F5733" s="9"/>
      <c r="G5733" s="9"/>
      <c r="H5733" s="13"/>
      <c r="I5733" s="9" t="s">
        <v>11</v>
      </c>
      <c r="J5733" s="10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</row>
    <row r="5734" spans="1:27" ht="12.75">
      <c r="A5734" s="10">
        <v>45893</v>
      </c>
      <c r="B5734" s="9" t="s">
        <v>43</v>
      </c>
      <c r="C5734" s="11">
        <v>6563.6</v>
      </c>
      <c r="D5734" s="9">
        <v>76</v>
      </c>
      <c r="E5734" s="12" t="s">
        <v>107</v>
      </c>
      <c r="F5734" s="9"/>
      <c r="G5734" s="9"/>
      <c r="H5734" s="13"/>
      <c r="I5734" s="9" t="s">
        <v>11</v>
      </c>
      <c r="J5734" s="10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</row>
    <row r="5735" spans="1:27" ht="12.75">
      <c r="A5735" s="10">
        <v>45893</v>
      </c>
      <c r="B5735" s="9" t="s">
        <v>45</v>
      </c>
      <c r="C5735" s="11">
        <v>6162.71</v>
      </c>
      <c r="D5735" s="9">
        <v>61</v>
      </c>
      <c r="E5735" s="12" t="s">
        <v>159</v>
      </c>
      <c r="F5735" s="9"/>
      <c r="G5735" s="9"/>
      <c r="H5735" s="13"/>
      <c r="I5735" s="9" t="s">
        <v>11</v>
      </c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</row>
    <row r="5736" spans="1:27" ht="12.75">
      <c r="A5736" s="10">
        <v>45893</v>
      </c>
      <c r="B5736" s="9" t="s">
        <v>1465</v>
      </c>
      <c r="C5736" s="48">
        <v>11205.5</v>
      </c>
      <c r="D5736" s="9">
        <v>152</v>
      </c>
      <c r="E5736" s="12"/>
      <c r="F5736" s="9"/>
      <c r="G5736" s="9"/>
      <c r="H5736" s="13"/>
      <c r="I5736" s="9" t="s">
        <v>11</v>
      </c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</row>
    <row r="5737" spans="1:27" ht="12.75">
      <c r="A5737" s="10">
        <v>45893</v>
      </c>
      <c r="B5737" s="9" t="s">
        <v>289</v>
      </c>
      <c r="C5737" s="11">
        <v>5534.95</v>
      </c>
      <c r="D5737" s="9">
        <v>51</v>
      </c>
      <c r="E5737" s="12" t="s">
        <v>130</v>
      </c>
      <c r="F5737" s="9"/>
      <c r="G5737" s="9"/>
      <c r="H5737" s="13"/>
      <c r="I5737" s="9" t="s">
        <v>11</v>
      </c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</row>
    <row r="5738" spans="1:27" ht="12.75">
      <c r="A5738" s="10">
        <v>45893</v>
      </c>
      <c r="B5738" s="9" t="s">
        <v>286</v>
      </c>
      <c r="C5738" s="11">
        <v>3942.43</v>
      </c>
      <c r="D5738" s="9">
        <v>40</v>
      </c>
      <c r="E5738" s="12" t="s">
        <v>234</v>
      </c>
      <c r="F5738" s="9"/>
      <c r="G5738" s="9"/>
      <c r="H5738" s="13"/>
      <c r="I5738" s="9" t="s">
        <v>11</v>
      </c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  <c r="AA5738" s="9"/>
    </row>
    <row r="5739" spans="1:27" ht="12.75">
      <c r="A5739" s="10">
        <v>45893</v>
      </c>
      <c r="B5739" s="9" t="s">
        <v>1467</v>
      </c>
      <c r="C5739" s="11"/>
      <c r="D5739" s="9"/>
      <c r="E5739" s="12"/>
      <c r="F5739" s="9"/>
      <c r="G5739" s="9"/>
      <c r="H5739" s="13"/>
      <c r="I5739" s="9" t="s">
        <v>11</v>
      </c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</row>
    <row r="5740" spans="1:27" ht="12.75">
      <c r="A5740" s="10">
        <v>45893</v>
      </c>
      <c r="B5740" s="9" t="s">
        <v>17</v>
      </c>
      <c r="C5740" s="11">
        <v>13001.24</v>
      </c>
      <c r="D5740" s="9">
        <v>141</v>
      </c>
      <c r="E5740" s="12" t="s">
        <v>131</v>
      </c>
      <c r="F5740" s="9"/>
      <c r="G5740" s="9"/>
      <c r="H5740" s="13"/>
      <c r="I5740" s="9" t="s">
        <v>16</v>
      </c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</row>
    <row r="5741" spans="1:27" ht="12.75">
      <c r="A5741" s="10">
        <v>45893</v>
      </c>
      <c r="B5741" s="9" t="s">
        <v>14</v>
      </c>
      <c r="C5741" s="11">
        <v>9253.42</v>
      </c>
      <c r="D5741" s="9">
        <v>105</v>
      </c>
      <c r="E5741" s="12" t="s">
        <v>291</v>
      </c>
      <c r="F5741" s="9"/>
      <c r="G5741" s="9"/>
      <c r="H5741" s="13"/>
      <c r="I5741" s="9" t="s">
        <v>16</v>
      </c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</row>
    <row r="5742" spans="1:27" ht="12.75">
      <c r="A5742" s="10">
        <v>45893</v>
      </c>
      <c r="B5742" s="9" t="s">
        <v>19</v>
      </c>
      <c r="C5742" s="11">
        <v>7160.01</v>
      </c>
      <c r="D5742" s="9">
        <v>75</v>
      </c>
      <c r="E5742" s="12" t="s">
        <v>193</v>
      </c>
      <c r="F5742" s="9"/>
      <c r="G5742" s="9"/>
      <c r="H5742" s="13"/>
      <c r="I5742" s="9" t="s">
        <v>16</v>
      </c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  <c r="AA5742" s="9"/>
    </row>
    <row r="5743" spans="1:27" ht="12.75">
      <c r="A5743" s="10">
        <v>45894</v>
      </c>
      <c r="B5743" s="9" t="s">
        <v>21</v>
      </c>
      <c r="C5743" s="11">
        <v>3906.93</v>
      </c>
      <c r="D5743" s="9">
        <v>35</v>
      </c>
      <c r="E5743" s="12" t="s">
        <v>128</v>
      </c>
      <c r="F5743" s="9"/>
      <c r="G5743" s="9"/>
      <c r="H5743" s="13"/>
      <c r="I5743" s="9" t="s">
        <v>11</v>
      </c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</row>
    <row r="5744" spans="1:27" ht="12.75">
      <c r="A5744" s="10">
        <v>45894</v>
      </c>
      <c r="B5744" s="9" t="s">
        <v>9</v>
      </c>
      <c r="C5744" s="11">
        <v>1475.03</v>
      </c>
      <c r="D5744" s="9">
        <v>18</v>
      </c>
      <c r="E5744" s="12" t="s">
        <v>10</v>
      </c>
      <c r="F5744" s="9"/>
      <c r="G5744" s="9"/>
      <c r="H5744" s="13"/>
      <c r="I5744" s="9" t="s">
        <v>11</v>
      </c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</row>
    <row r="5745" spans="1:27" ht="12.75">
      <c r="A5745" s="10">
        <v>45894</v>
      </c>
      <c r="B5745" s="9" t="s">
        <v>12</v>
      </c>
      <c r="C5745" s="11"/>
      <c r="D5745" s="9"/>
      <c r="E5745" s="12"/>
      <c r="F5745" s="9"/>
      <c r="G5745" s="9"/>
      <c r="H5745" s="13"/>
      <c r="I5745" s="9" t="s">
        <v>11</v>
      </c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</row>
    <row r="5746" spans="1:27" ht="12.75">
      <c r="A5746" s="10">
        <v>45894</v>
      </c>
      <c r="B5746" s="9" t="s">
        <v>43</v>
      </c>
      <c r="C5746" s="11">
        <v>3095.8</v>
      </c>
      <c r="D5746" s="9">
        <v>34</v>
      </c>
      <c r="E5746" s="12" t="s">
        <v>24</v>
      </c>
      <c r="F5746" s="9"/>
      <c r="G5746" s="9"/>
      <c r="H5746" s="13"/>
      <c r="I5746" s="9" t="s">
        <v>11</v>
      </c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  <c r="Z5746" s="9"/>
      <c r="AA5746" s="9"/>
    </row>
    <row r="5747" spans="1:27" ht="12.75">
      <c r="A5747" s="10">
        <v>45894</v>
      </c>
      <c r="B5747" s="9" t="s">
        <v>45</v>
      </c>
      <c r="C5747" s="11">
        <v>2949.91</v>
      </c>
      <c r="D5747" s="9">
        <v>30</v>
      </c>
      <c r="E5747" s="12" t="s">
        <v>23</v>
      </c>
      <c r="F5747" s="9"/>
      <c r="G5747" s="9"/>
      <c r="H5747" s="13"/>
      <c r="I5747" s="9" t="s">
        <v>11</v>
      </c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</row>
    <row r="5748" spans="1:27" ht="12.75">
      <c r="A5748" s="10">
        <v>45894</v>
      </c>
      <c r="B5748" s="9" t="s">
        <v>1465</v>
      </c>
      <c r="C5748" s="48">
        <v>11589.5</v>
      </c>
      <c r="D5748" s="9">
        <v>177</v>
      </c>
      <c r="E5748" s="12"/>
      <c r="F5748" s="9"/>
      <c r="G5748" s="9"/>
      <c r="H5748" s="13"/>
      <c r="I5748" s="9" t="s">
        <v>11</v>
      </c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</row>
    <row r="5749" spans="1:27" ht="12.75">
      <c r="A5749" s="10">
        <v>45894</v>
      </c>
      <c r="B5749" s="9" t="s">
        <v>289</v>
      </c>
      <c r="C5749" s="11">
        <v>2812.47</v>
      </c>
      <c r="D5749" s="9">
        <v>24</v>
      </c>
      <c r="E5749" s="12" t="s">
        <v>187</v>
      </c>
      <c r="F5749" s="9"/>
      <c r="G5749" s="9"/>
      <c r="H5749" s="13"/>
      <c r="I5749" s="9" t="s">
        <v>11</v>
      </c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</row>
    <row r="5750" spans="1:27" ht="12.75">
      <c r="A5750" s="10">
        <v>45894</v>
      </c>
      <c r="B5750" s="9" t="s">
        <v>286</v>
      </c>
      <c r="C5750" s="11">
        <v>2486.29</v>
      </c>
      <c r="D5750" s="9">
        <v>17</v>
      </c>
      <c r="E5750" s="12" t="s">
        <v>359</v>
      </c>
      <c r="F5750" s="9"/>
      <c r="G5750" s="9"/>
      <c r="H5750" s="13"/>
      <c r="I5750" s="9" t="s">
        <v>11</v>
      </c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  <c r="AA5750" s="9"/>
    </row>
    <row r="5751" spans="1:27" ht="12.75">
      <c r="A5751" s="10">
        <v>45894</v>
      </c>
      <c r="B5751" s="9" t="s">
        <v>1467</v>
      </c>
      <c r="C5751" s="11">
        <v>2044.9</v>
      </c>
      <c r="D5751" s="9">
        <v>43</v>
      </c>
      <c r="E5751" s="12"/>
      <c r="F5751" s="9"/>
      <c r="G5751" s="9"/>
      <c r="H5751" s="13"/>
      <c r="I5751" s="9" t="s">
        <v>11</v>
      </c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</row>
    <row r="5752" spans="1:27" ht="12.75">
      <c r="A5752" s="10">
        <v>45894</v>
      </c>
      <c r="B5752" s="9" t="s">
        <v>17</v>
      </c>
      <c r="C5752" s="11">
        <v>3883.58</v>
      </c>
      <c r="D5752" s="9">
        <v>42</v>
      </c>
      <c r="E5752" s="12" t="s">
        <v>105</v>
      </c>
      <c r="F5752" s="9"/>
      <c r="G5752" s="9"/>
      <c r="H5752" s="13"/>
      <c r="I5752" s="9" t="s">
        <v>16</v>
      </c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  <c r="Z5752" s="9"/>
      <c r="AA5752" s="9"/>
    </row>
    <row r="5753" spans="1:27" ht="12.75">
      <c r="A5753" s="10">
        <v>45894</v>
      </c>
      <c r="B5753" s="9" t="s">
        <v>14</v>
      </c>
      <c r="C5753" s="11">
        <v>2169.7800000000002</v>
      </c>
      <c r="D5753" s="9">
        <v>23</v>
      </c>
      <c r="E5753" s="12" t="s">
        <v>69</v>
      </c>
      <c r="F5753" s="9"/>
      <c r="G5753" s="9"/>
      <c r="H5753" s="13"/>
      <c r="I5753" s="9" t="s">
        <v>16</v>
      </c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</row>
    <row r="5754" spans="1:27" ht="12.75">
      <c r="A5754" s="10">
        <v>45894</v>
      </c>
      <c r="B5754" s="9" t="s">
        <v>19</v>
      </c>
      <c r="C5754" s="11">
        <v>1943.14</v>
      </c>
      <c r="D5754" s="9">
        <v>20</v>
      </c>
      <c r="E5754" s="12" t="s">
        <v>112</v>
      </c>
      <c r="F5754" s="9"/>
      <c r="G5754" s="9"/>
      <c r="H5754" s="13"/>
      <c r="I5754" s="9" t="s">
        <v>16</v>
      </c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</row>
    <row r="5755" spans="1:27" ht="12.75">
      <c r="A5755" s="10">
        <v>45895</v>
      </c>
      <c r="B5755" s="9" t="s">
        <v>21</v>
      </c>
      <c r="C5755" s="11">
        <v>8521.3799999999992</v>
      </c>
      <c r="D5755" s="9">
        <v>84</v>
      </c>
      <c r="E5755" s="12" t="s">
        <v>211</v>
      </c>
      <c r="F5755" s="9"/>
      <c r="G5755" s="9"/>
      <c r="H5755" s="13"/>
      <c r="I5755" s="9" t="s">
        <v>11</v>
      </c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</row>
    <row r="5756" spans="1:27" ht="12.75">
      <c r="A5756" s="10">
        <v>45895</v>
      </c>
      <c r="B5756" s="9" t="s">
        <v>9</v>
      </c>
      <c r="C5756" s="11">
        <v>3514.95</v>
      </c>
      <c r="D5756" s="9">
        <v>39</v>
      </c>
      <c r="E5756" s="12" t="s">
        <v>162</v>
      </c>
      <c r="F5756" s="9"/>
      <c r="G5756" s="9"/>
      <c r="H5756" s="13"/>
      <c r="I5756" s="9" t="s">
        <v>11</v>
      </c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  <c r="Z5756" s="9"/>
      <c r="AA5756" s="9"/>
    </row>
    <row r="5757" spans="1:27" ht="12.75">
      <c r="A5757" s="10">
        <v>45895</v>
      </c>
      <c r="B5757" s="9" t="s">
        <v>12</v>
      </c>
      <c r="C5757" s="11"/>
      <c r="D5757" s="9"/>
      <c r="E5757" s="12"/>
      <c r="F5757" s="9"/>
      <c r="G5757" s="9"/>
      <c r="H5757" s="13"/>
      <c r="I5757" s="9" t="s">
        <v>11</v>
      </c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</row>
    <row r="5758" spans="1:27" ht="12.75">
      <c r="A5758" s="10">
        <v>45895</v>
      </c>
      <c r="B5758" s="9" t="s">
        <v>45</v>
      </c>
      <c r="C5758" s="11">
        <v>3976.12</v>
      </c>
      <c r="D5758" s="9">
        <v>44</v>
      </c>
      <c r="E5758" s="12" t="s">
        <v>87</v>
      </c>
      <c r="F5758" s="9"/>
      <c r="G5758" s="9"/>
      <c r="H5758" s="13"/>
      <c r="I5758" s="9" t="s">
        <v>11</v>
      </c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</row>
    <row r="5759" spans="1:27" ht="12.75">
      <c r="A5759" s="10">
        <v>45895</v>
      </c>
      <c r="B5759" s="9" t="s">
        <v>1465</v>
      </c>
      <c r="C5759" s="48">
        <v>8170.5</v>
      </c>
      <c r="D5759" s="9">
        <v>124</v>
      </c>
      <c r="E5759" s="12"/>
      <c r="F5759" s="9"/>
      <c r="G5759" s="9"/>
      <c r="H5759" s="13"/>
      <c r="I5759" s="9" t="s">
        <v>11</v>
      </c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</row>
    <row r="5760" spans="1:27" ht="12.75">
      <c r="A5760" s="10">
        <v>45895</v>
      </c>
      <c r="B5760" s="9" t="s">
        <v>289</v>
      </c>
      <c r="C5760" s="11">
        <v>5119.8</v>
      </c>
      <c r="D5760" s="9">
        <v>40</v>
      </c>
      <c r="E5760" s="12" t="s">
        <v>55</v>
      </c>
      <c r="F5760" s="9"/>
      <c r="G5760" s="9"/>
      <c r="H5760" s="13"/>
      <c r="I5760" s="9" t="s">
        <v>11</v>
      </c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  <c r="AA5760" s="9"/>
    </row>
    <row r="5761" spans="1:27" ht="12.75">
      <c r="A5761" s="10">
        <v>45895</v>
      </c>
      <c r="B5761" s="9" t="s">
        <v>286</v>
      </c>
      <c r="C5761" s="11">
        <v>3615.4</v>
      </c>
      <c r="D5761" s="9">
        <v>30</v>
      </c>
      <c r="E5761" s="12" t="s">
        <v>18</v>
      </c>
      <c r="F5761" s="9"/>
      <c r="G5761" s="9"/>
      <c r="H5761" s="13"/>
      <c r="I5761" s="9" t="s">
        <v>11</v>
      </c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</row>
    <row r="5762" spans="1:27" ht="12.75">
      <c r="A5762" s="10">
        <v>45895</v>
      </c>
      <c r="B5762" s="9" t="s">
        <v>1467</v>
      </c>
      <c r="C5762" s="11">
        <v>3286.3</v>
      </c>
      <c r="D5762" s="9">
        <v>72</v>
      </c>
      <c r="E5762" s="12"/>
      <c r="F5762" s="9"/>
      <c r="G5762" s="9"/>
      <c r="H5762" s="13"/>
      <c r="I5762" s="9" t="s">
        <v>11</v>
      </c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  <c r="AA5762" s="9"/>
    </row>
    <row r="5763" spans="1:27" ht="12.75">
      <c r="A5763" s="10">
        <v>45895</v>
      </c>
      <c r="B5763" s="9" t="s">
        <v>17</v>
      </c>
      <c r="C5763" s="11">
        <v>6690.2</v>
      </c>
      <c r="D5763" s="9">
        <v>62</v>
      </c>
      <c r="E5763" s="12" t="s">
        <v>309</v>
      </c>
      <c r="F5763" s="9"/>
      <c r="G5763" s="9"/>
      <c r="H5763" s="13"/>
      <c r="I5763" s="9" t="s">
        <v>16</v>
      </c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  <c r="AA5763" s="9"/>
    </row>
    <row r="5764" spans="1:27" ht="12.75">
      <c r="A5764" s="10">
        <v>45895</v>
      </c>
      <c r="B5764" s="9" t="s">
        <v>14</v>
      </c>
      <c r="C5764" s="11">
        <v>3962.8</v>
      </c>
      <c r="D5764" s="9">
        <v>45</v>
      </c>
      <c r="E5764" s="12" t="s">
        <v>73</v>
      </c>
      <c r="F5764" s="9"/>
      <c r="G5764" s="9"/>
      <c r="H5764" s="13"/>
      <c r="I5764" s="9" t="s">
        <v>16</v>
      </c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  <c r="Z5764" s="9"/>
      <c r="AA5764" s="9"/>
    </row>
    <row r="5765" spans="1:27" ht="12.75">
      <c r="A5765" s="10">
        <v>45895</v>
      </c>
      <c r="B5765" s="9" t="s">
        <v>19</v>
      </c>
      <c r="C5765" s="11">
        <v>3511.2</v>
      </c>
      <c r="D5765" s="9">
        <v>38</v>
      </c>
      <c r="E5765" s="12" t="s">
        <v>15</v>
      </c>
      <c r="F5765" s="9"/>
      <c r="G5765" s="9"/>
      <c r="H5765" s="13"/>
      <c r="I5765" s="9" t="s">
        <v>16</v>
      </c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  <c r="AA5765" s="9"/>
    </row>
    <row r="5766" spans="1:27" ht="12.75">
      <c r="A5766" s="10">
        <v>45896</v>
      </c>
      <c r="B5766" s="9" t="s">
        <v>21</v>
      </c>
      <c r="C5766" s="11">
        <v>5258.87</v>
      </c>
      <c r="D5766" s="9">
        <v>55</v>
      </c>
      <c r="E5766" s="12" t="s">
        <v>100</v>
      </c>
      <c r="F5766" s="9"/>
      <c r="G5766" s="9"/>
      <c r="H5766" s="13"/>
      <c r="I5766" s="9" t="s">
        <v>11</v>
      </c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  <c r="AA5766" s="9"/>
    </row>
    <row r="5767" spans="1:27" ht="12.75">
      <c r="A5767" s="10">
        <v>45896</v>
      </c>
      <c r="B5767" s="9" t="s">
        <v>9</v>
      </c>
      <c r="C5767" s="11">
        <v>4191.8100000000004</v>
      </c>
      <c r="D5767" s="9">
        <v>44</v>
      </c>
      <c r="E5767" s="12" t="s">
        <v>120</v>
      </c>
      <c r="F5767" s="9"/>
      <c r="G5767" s="9"/>
      <c r="H5767" s="13"/>
      <c r="I5767" s="9" t="s">
        <v>11</v>
      </c>
      <c r="J5767" s="10"/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  <c r="AA5767" s="9"/>
    </row>
    <row r="5768" spans="1:27" ht="12.75">
      <c r="A5768" s="10">
        <v>45896</v>
      </c>
      <c r="B5768" s="9" t="s">
        <v>12</v>
      </c>
      <c r="C5768" s="11"/>
      <c r="D5768" s="9"/>
      <c r="E5768" s="12"/>
      <c r="F5768" s="9"/>
      <c r="G5768" s="9"/>
      <c r="H5768" s="13"/>
      <c r="I5768" s="9" t="s">
        <v>11</v>
      </c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  <c r="AA5768" s="9"/>
    </row>
    <row r="5769" spans="1:27" ht="12.75">
      <c r="A5769" s="10">
        <v>45896</v>
      </c>
      <c r="B5769" s="9" t="s">
        <v>43</v>
      </c>
      <c r="C5769" s="11">
        <v>2756.6</v>
      </c>
      <c r="D5769" s="9">
        <v>31</v>
      </c>
      <c r="E5769" s="12" t="s">
        <v>181</v>
      </c>
      <c r="F5769" s="9"/>
      <c r="G5769" s="9"/>
      <c r="H5769" s="13"/>
      <c r="I5769" s="9" t="s">
        <v>11</v>
      </c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  <c r="AA5769" s="9"/>
    </row>
    <row r="5770" spans="1:27" ht="12.75">
      <c r="A5770" s="10">
        <v>45896</v>
      </c>
      <c r="B5770" s="9" t="s">
        <v>45</v>
      </c>
      <c r="C5770" s="11">
        <v>3278.33</v>
      </c>
      <c r="D5770" s="9">
        <v>34</v>
      </c>
      <c r="E5770" s="12" t="s">
        <v>171</v>
      </c>
      <c r="F5770" s="9"/>
      <c r="G5770" s="9"/>
      <c r="H5770" s="13"/>
      <c r="I5770" s="9" t="s">
        <v>11</v>
      </c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  <c r="AA5770" s="9"/>
    </row>
    <row r="5771" spans="1:27" ht="12.75">
      <c r="A5771" s="10">
        <v>45896</v>
      </c>
      <c r="B5771" s="9" t="s">
        <v>1465</v>
      </c>
      <c r="C5771" s="48">
        <v>10413.5</v>
      </c>
      <c r="D5771" s="9">
        <v>146</v>
      </c>
      <c r="E5771" s="12"/>
      <c r="F5771" s="9"/>
      <c r="G5771" s="9"/>
      <c r="H5771" s="13"/>
      <c r="I5771" s="9" t="s">
        <v>11</v>
      </c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9"/>
    </row>
    <row r="5772" spans="1:27" ht="12.75">
      <c r="A5772" s="10">
        <v>45896</v>
      </c>
      <c r="B5772" s="9" t="s">
        <v>289</v>
      </c>
      <c r="C5772" s="11">
        <v>4070.56</v>
      </c>
      <c r="D5772" s="9">
        <v>35</v>
      </c>
      <c r="E5772" s="12" t="s">
        <v>246</v>
      </c>
      <c r="F5772" s="9"/>
      <c r="G5772" s="9"/>
      <c r="H5772" s="13"/>
      <c r="I5772" s="9" t="s">
        <v>11</v>
      </c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</row>
    <row r="5773" spans="1:27" ht="12.75">
      <c r="A5773" s="10">
        <v>45896</v>
      </c>
      <c r="B5773" s="9" t="s">
        <v>286</v>
      </c>
      <c r="C5773" s="11">
        <v>2797</v>
      </c>
      <c r="D5773" s="9">
        <v>28</v>
      </c>
      <c r="E5773" s="12" t="s">
        <v>246</v>
      </c>
      <c r="F5773" s="9"/>
      <c r="G5773" s="9"/>
      <c r="H5773" s="13"/>
      <c r="I5773" s="9" t="s">
        <v>11</v>
      </c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</row>
    <row r="5774" spans="1:27" ht="12.75">
      <c r="A5774" s="10">
        <v>45896</v>
      </c>
      <c r="B5774" s="9" t="s">
        <v>1467</v>
      </c>
      <c r="C5774" s="11">
        <v>3241.65</v>
      </c>
      <c r="D5774" s="9">
        <v>69</v>
      </c>
      <c r="E5774" s="12"/>
      <c r="F5774" s="9"/>
      <c r="G5774" s="9"/>
      <c r="H5774" s="13"/>
      <c r="I5774" s="9" t="s">
        <v>11</v>
      </c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  <c r="AA5774" s="9"/>
    </row>
    <row r="5775" spans="1:27" ht="12.75">
      <c r="A5775" s="10">
        <v>45896</v>
      </c>
      <c r="B5775" s="9" t="s">
        <v>17</v>
      </c>
      <c r="C5775" s="11">
        <v>4042.76</v>
      </c>
      <c r="D5775" s="9">
        <v>47</v>
      </c>
      <c r="E5775" s="12" t="s">
        <v>123</v>
      </c>
      <c r="F5775" s="9"/>
      <c r="G5775" s="9"/>
      <c r="H5775" s="13"/>
      <c r="I5775" s="9" t="s">
        <v>16</v>
      </c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  <c r="AA5775" s="9"/>
    </row>
    <row r="5776" spans="1:27" ht="12.75">
      <c r="A5776" s="10">
        <v>45896</v>
      </c>
      <c r="B5776" s="9" t="s">
        <v>14</v>
      </c>
      <c r="C5776" s="11">
        <v>2849.8</v>
      </c>
      <c r="D5776" s="9">
        <v>31</v>
      </c>
      <c r="E5776" s="12" t="s">
        <v>190</v>
      </c>
      <c r="F5776" s="9"/>
      <c r="G5776" s="9"/>
      <c r="H5776" s="13"/>
      <c r="I5776" s="9" t="s">
        <v>16</v>
      </c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  <c r="AA5776" s="9"/>
    </row>
    <row r="5777" spans="1:27" ht="12.75">
      <c r="A5777" s="10">
        <v>45896</v>
      </c>
      <c r="B5777" s="9" t="s">
        <v>19</v>
      </c>
      <c r="C5777" s="11">
        <v>1669.8</v>
      </c>
      <c r="D5777" s="9">
        <v>22</v>
      </c>
      <c r="E5777" s="12" t="s">
        <v>182</v>
      </c>
      <c r="F5777" s="9"/>
      <c r="G5777" s="9"/>
      <c r="H5777" s="13"/>
      <c r="I5777" s="9" t="s">
        <v>16</v>
      </c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  <c r="AA5777" s="9"/>
    </row>
    <row r="5778" spans="1:27" ht="12.75">
      <c r="A5778" s="10">
        <v>45897</v>
      </c>
      <c r="B5778" s="9" t="s">
        <v>21</v>
      </c>
      <c r="C5778" s="11">
        <v>5843.04</v>
      </c>
      <c r="D5778" s="9">
        <v>50</v>
      </c>
      <c r="E5778" s="12" t="s">
        <v>54</v>
      </c>
      <c r="F5778" s="9"/>
      <c r="G5778" s="9"/>
      <c r="H5778" s="13"/>
      <c r="I5778" s="9" t="s">
        <v>11</v>
      </c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9"/>
    </row>
    <row r="5779" spans="1:27" ht="12.75">
      <c r="A5779" s="10">
        <v>45897</v>
      </c>
      <c r="B5779" s="9" t="s">
        <v>9</v>
      </c>
      <c r="C5779" s="11">
        <v>5131.46</v>
      </c>
      <c r="D5779" s="9">
        <v>48</v>
      </c>
      <c r="E5779" s="12" t="s">
        <v>140</v>
      </c>
      <c r="F5779" s="9"/>
      <c r="G5779" s="9"/>
      <c r="H5779" s="13"/>
      <c r="I5779" s="9" t="s">
        <v>11</v>
      </c>
      <c r="J5779" s="10"/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9"/>
    </row>
    <row r="5780" spans="1:27" ht="12.75">
      <c r="A5780" s="10">
        <v>45897</v>
      </c>
      <c r="B5780" s="9" t="s">
        <v>12</v>
      </c>
      <c r="C5780" s="11"/>
      <c r="D5780" s="9"/>
      <c r="E5780" s="12"/>
      <c r="F5780" s="9"/>
      <c r="G5780" s="9"/>
      <c r="H5780" s="13"/>
      <c r="I5780" s="9" t="s">
        <v>11</v>
      </c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</row>
    <row r="5781" spans="1:27" ht="12.75">
      <c r="A5781" s="10">
        <v>45897</v>
      </c>
      <c r="B5781" s="9" t="s">
        <v>43</v>
      </c>
      <c r="C5781" s="11">
        <v>4281.4799999999996</v>
      </c>
      <c r="D5781" s="9">
        <v>43</v>
      </c>
      <c r="E5781" s="12" t="s">
        <v>199</v>
      </c>
      <c r="F5781" s="9"/>
      <c r="G5781" s="9"/>
      <c r="H5781" s="13"/>
      <c r="I5781" s="9" t="s">
        <v>11</v>
      </c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  <c r="AA5781" s="9"/>
    </row>
    <row r="5782" spans="1:27" ht="12.75">
      <c r="A5782" s="10">
        <v>45897</v>
      </c>
      <c r="B5782" s="9" t="s">
        <v>45</v>
      </c>
      <c r="C5782" s="11">
        <v>3730.22</v>
      </c>
      <c r="D5782" s="9">
        <v>39</v>
      </c>
      <c r="E5782" s="12" t="s">
        <v>159</v>
      </c>
      <c r="F5782" s="9"/>
      <c r="G5782" s="9"/>
      <c r="H5782" s="13"/>
      <c r="I5782" s="9" t="s">
        <v>11</v>
      </c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  <c r="Z5782" s="9"/>
      <c r="AA5782" s="9"/>
    </row>
    <row r="5783" spans="1:27" ht="12.75">
      <c r="A5783" s="10">
        <v>45897</v>
      </c>
      <c r="B5783" s="9" t="s">
        <v>1465</v>
      </c>
      <c r="C5783" s="48">
        <v>13475</v>
      </c>
      <c r="D5783" s="9">
        <v>197</v>
      </c>
      <c r="E5783" s="12"/>
      <c r="F5783" s="9"/>
      <c r="G5783" s="9"/>
      <c r="H5783" s="13"/>
      <c r="I5783" s="9" t="s">
        <v>11</v>
      </c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</row>
    <row r="5784" spans="1:27" ht="12.75">
      <c r="A5784" s="10">
        <v>45897</v>
      </c>
      <c r="B5784" s="9" t="s">
        <v>289</v>
      </c>
      <c r="C5784" s="11">
        <v>6785.58</v>
      </c>
      <c r="D5784" s="9">
        <v>40</v>
      </c>
      <c r="E5784" s="12" t="s">
        <v>31</v>
      </c>
      <c r="F5784" s="9"/>
      <c r="G5784" s="9"/>
      <c r="H5784" s="13"/>
      <c r="I5784" s="9" t="s">
        <v>11</v>
      </c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/>
      <c r="AA5784" s="9"/>
    </row>
    <row r="5785" spans="1:27" ht="12.75">
      <c r="A5785" s="10">
        <v>45897</v>
      </c>
      <c r="B5785" s="9" t="s">
        <v>286</v>
      </c>
      <c r="C5785" s="11">
        <v>3713.73</v>
      </c>
      <c r="D5785" s="9">
        <v>41</v>
      </c>
      <c r="E5785" s="12" t="s">
        <v>20</v>
      </c>
      <c r="F5785" s="9"/>
      <c r="G5785" s="9"/>
      <c r="H5785" s="13"/>
      <c r="I5785" s="9" t="s">
        <v>11</v>
      </c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</row>
    <row r="5786" spans="1:27" ht="12.75">
      <c r="A5786" s="10">
        <v>45897</v>
      </c>
      <c r="B5786" s="9" t="s">
        <v>1467</v>
      </c>
      <c r="C5786" s="11">
        <v>2962.95</v>
      </c>
      <c r="D5786" s="9">
        <v>65</v>
      </c>
      <c r="E5786" s="12"/>
      <c r="F5786" s="9"/>
      <c r="G5786" s="9"/>
      <c r="H5786" s="13"/>
      <c r="I5786" s="9" t="s">
        <v>11</v>
      </c>
      <c r="J5786" s="9"/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  <c r="AA5786" s="9"/>
    </row>
    <row r="5787" spans="1:27" ht="12.75">
      <c r="A5787" s="10">
        <v>45897</v>
      </c>
      <c r="B5787" s="9" t="s">
        <v>17</v>
      </c>
      <c r="C5787" s="11">
        <v>5017.84</v>
      </c>
      <c r="D5787" s="9">
        <v>55</v>
      </c>
      <c r="E5787" s="12" t="s">
        <v>145</v>
      </c>
      <c r="F5787" s="9"/>
      <c r="G5787" s="9"/>
      <c r="H5787" s="13"/>
      <c r="I5787" s="9" t="s">
        <v>16</v>
      </c>
      <c r="J5787" s="9"/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  <c r="Z5787" s="9"/>
      <c r="AA5787" s="9"/>
    </row>
    <row r="5788" spans="1:27" ht="12.75">
      <c r="A5788" s="10">
        <v>45897</v>
      </c>
      <c r="B5788" s="9" t="s">
        <v>14</v>
      </c>
      <c r="C5788" s="11">
        <v>3356.14</v>
      </c>
      <c r="D5788" s="9">
        <v>35</v>
      </c>
      <c r="E5788" s="12" t="s">
        <v>27</v>
      </c>
      <c r="F5788" s="9"/>
      <c r="G5788" s="9"/>
      <c r="H5788" s="13"/>
      <c r="I5788" s="9" t="s">
        <v>16</v>
      </c>
      <c r="J5788" s="9"/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9"/>
      <c r="X5788" s="9"/>
      <c r="Y5788" s="9"/>
      <c r="Z5788" s="9"/>
      <c r="AA5788" s="9"/>
    </row>
    <row r="5789" spans="1:27" ht="12.75">
      <c r="A5789" s="10">
        <v>45897</v>
      </c>
      <c r="B5789" s="9" t="s">
        <v>19</v>
      </c>
      <c r="C5789" s="11">
        <v>2696.6</v>
      </c>
      <c r="D5789" s="9">
        <v>30</v>
      </c>
      <c r="E5789" s="12" t="s">
        <v>56</v>
      </c>
      <c r="F5789" s="9"/>
      <c r="G5789" s="9"/>
      <c r="H5789" s="13"/>
      <c r="I5789" s="9" t="s">
        <v>16</v>
      </c>
      <c r="J5789" s="9"/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  <c r="AA5789" s="9"/>
    </row>
    <row r="5790" spans="1:27" ht="12.75">
      <c r="A5790" s="10">
        <v>45898</v>
      </c>
      <c r="B5790" s="9" t="s">
        <v>21</v>
      </c>
      <c r="C5790" s="11">
        <v>16474.25</v>
      </c>
      <c r="D5790" s="9">
        <v>153</v>
      </c>
      <c r="E5790" s="12" t="s">
        <v>38</v>
      </c>
      <c r="F5790" s="9"/>
      <c r="G5790" s="9"/>
      <c r="H5790" s="13"/>
      <c r="I5790" s="9" t="s">
        <v>11</v>
      </c>
      <c r="J5790" s="38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9"/>
    </row>
    <row r="5791" spans="1:27" ht="12.75">
      <c r="A5791" s="10">
        <v>45898</v>
      </c>
      <c r="B5791" s="9" t="s">
        <v>9</v>
      </c>
      <c r="C5791" s="11">
        <v>10008.48</v>
      </c>
      <c r="D5791" s="9">
        <v>90</v>
      </c>
      <c r="E5791" s="12" t="s">
        <v>200</v>
      </c>
      <c r="F5791" s="9"/>
      <c r="G5791" s="9"/>
      <c r="H5791" s="13"/>
      <c r="I5791" s="9" t="s">
        <v>11</v>
      </c>
      <c r="J5791" s="10"/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  <c r="AA5791" s="9"/>
    </row>
    <row r="5792" spans="1:27" ht="12.75">
      <c r="A5792" s="10">
        <v>45898</v>
      </c>
      <c r="B5792" s="9" t="s">
        <v>12</v>
      </c>
      <c r="C5792" s="11"/>
      <c r="D5792" s="9"/>
      <c r="E5792" s="12"/>
      <c r="F5792" s="9"/>
      <c r="G5792" s="9"/>
      <c r="H5792" s="13"/>
      <c r="I5792" s="9" t="s">
        <v>11</v>
      </c>
      <c r="J5792" s="10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</row>
    <row r="5793" spans="1:27" ht="12.75">
      <c r="A5793" s="10">
        <v>45898</v>
      </c>
      <c r="B5793" s="9" t="s">
        <v>45</v>
      </c>
      <c r="C5793" s="11">
        <v>8659.39</v>
      </c>
      <c r="D5793" s="9">
        <v>90</v>
      </c>
      <c r="E5793" s="12" t="s">
        <v>133</v>
      </c>
      <c r="F5793" s="9"/>
      <c r="G5793" s="9"/>
      <c r="H5793" s="13"/>
      <c r="I5793" s="9" t="s">
        <v>11</v>
      </c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</row>
    <row r="5794" spans="1:27" ht="12.75">
      <c r="A5794" s="10">
        <v>45898</v>
      </c>
      <c r="B5794" s="9" t="s">
        <v>1465</v>
      </c>
      <c r="C5794" s="48">
        <v>13164</v>
      </c>
      <c r="D5794" s="9">
        <v>174</v>
      </c>
      <c r="E5794" s="12"/>
      <c r="F5794" s="9"/>
      <c r="G5794" s="9"/>
      <c r="H5794" s="13"/>
      <c r="I5794" s="9" t="s">
        <v>11</v>
      </c>
      <c r="J5794" s="9"/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  <c r="AA5794" s="9"/>
    </row>
    <row r="5795" spans="1:27" ht="12.75">
      <c r="A5795" s="10">
        <v>45898</v>
      </c>
      <c r="B5795" s="9" t="s">
        <v>289</v>
      </c>
      <c r="C5795" s="11">
        <v>7059.06</v>
      </c>
      <c r="D5795" s="9">
        <v>66</v>
      </c>
      <c r="E5795" s="12" t="s">
        <v>181</v>
      </c>
      <c r="F5795" s="9"/>
      <c r="G5795" s="9"/>
      <c r="H5795" s="13"/>
      <c r="I5795" s="9" t="s">
        <v>11</v>
      </c>
      <c r="J5795" s="9"/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  <c r="AA5795" s="9"/>
    </row>
    <row r="5796" spans="1:27" ht="12.75">
      <c r="A5796" s="10">
        <v>45898</v>
      </c>
      <c r="B5796" s="9" t="s">
        <v>286</v>
      </c>
      <c r="C5796" s="11">
        <v>5903.9</v>
      </c>
      <c r="D5796" s="9">
        <v>70</v>
      </c>
      <c r="E5796" s="12" t="s">
        <v>20</v>
      </c>
      <c r="F5796" s="9"/>
      <c r="G5796" s="9"/>
      <c r="H5796" s="13"/>
      <c r="I5796" s="9" t="s">
        <v>11</v>
      </c>
      <c r="J5796" s="9"/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  <c r="AA5796" s="9"/>
    </row>
    <row r="5797" spans="1:27" ht="12.75">
      <c r="A5797" s="10">
        <v>45898</v>
      </c>
      <c r="B5797" s="9" t="s">
        <v>1467</v>
      </c>
      <c r="C5797" s="11">
        <v>4432.51</v>
      </c>
      <c r="D5797" s="9">
        <v>93</v>
      </c>
      <c r="E5797" s="12"/>
      <c r="F5797" s="9"/>
      <c r="G5797" s="9"/>
      <c r="H5797" s="13"/>
      <c r="I5797" s="9" t="s">
        <v>11</v>
      </c>
      <c r="J5797" s="9"/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</row>
    <row r="5798" spans="1:27" ht="12.75">
      <c r="A5798" s="10">
        <v>45898</v>
      </c>
      <c r="B5798" s="9" t="s">
        <v>17</v>
      </c>
      <c r="C5798" s="11">
        <v>12618.49</v>
      </c>
      <c r="D5798" s="9">
        <v>122</v>
      </c>
      <c r="E5798" s="12" t="s">
        <v>105</v>
      </c>
      <c r="F5798" s="9"/>
      <c r="G5798" s="9"/>
      <c r="H5798" s="13"/>
      <c r="I5798" s="9" t="s">
        <v>16</v>
      </c>
      <c r="J5798" s="9"/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9"/>
    </row>
    <row r="5799" spans="1:27" ht="12.75">
      <c r="A5799" s="10">
        <v>45898</v>
      </c>
      <c r="B5799" s="9" t="s">
        <v>14</v>
      </c>
      <c r="C5799" s="11"/>
      <c r="D5799" s="9">
        <v>0</v>
      </c>
      <c r="E5799" s="12"/>
      <c r="F5799" s="9"/>
      <c r="G5799" s="9"/>
      <c r="H5799" s="13"/>
      <c r="I5799" s="9" t="s">
        <v>16</v>
      </c>
      <c r="J5799" s="9"/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  <c r="AA5799" s="9"/>
    </row>
    <row r="5800" spans="1:27" ht="12.75">
      <c r="A5800" s="10">
        <v>45898</v>
      </c>
      <c r="B5800" s="9" t="s">
        <v>19</v>
      </c>
      <c r="C5800" s="11">
        <v>5428.28</v>
      </c>
      <c r="D5800" s="9">
        <v>64</v>
      </c>
      <c r="E5800" s="12" t="s">
        <v>182</v>
      </c>
      <c r="F5800" s="9"/>
      <c r="G5800" s="9"/>
      <c r="H5800" s="13"/>
      <c r="I5800" s="9" t="s">
        <v>16</v>
      </c>
      <c r="J5800" s="9"/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  <c r="AA5800" s="9"/>
    </row>
    <row r="5801" spans="1:27" ht="12.75">
      <c r="A5801" s="10">
        <v>45899</v>
      </c>
      <c r="B5801" s="9" t="s">
        <v>21</v>
      </c>
      <c r="C5801" s="11">
        <v>12009.45</v>
      </c>
      <c r="D5801" s="9">
        <v>117</v>
      </c>
      <c r="E5801" s="43" t="s">
        <v>360</v>
      </c>
      <c r="F5801" s="9"/>
      <c r="G5801" s="9"/>
      <c r="H5801" s="13"/>
      <c r="I5801" s="9" t="s">
        <v>11</v>
      </c>
      <c r="J5801" s="10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9"/>
    </row>
    <row r="5802" spans="1:27" ht="12.75">
      <c r="A5802" s="10">
        <v>45899</v>
      </c>
      <c r="B5802" s="9" t="s">
        <v>9</v>
      </c>
      <c r="C5802" s="11">
        <v>7587.85</v>
      </c>
      <c r="D5802" s="9">
        <v>73</v>
      </c>
      <c r="E5802" s="12" t="s">
        <v>39</v>
      </c>
      <c r="F5802" s="9"/>
      <c r="G5802" s="9"/>
      <c r="H5802" s="13"/>
      <c r="I5802" s="9" t="s">
        <v>11</v>
      </c>
      <c r="J5802" s="10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  <c r="AA5802" s="9"/>
    </row>
    <row r="5803" spans="1:27" ht="12.75">
      <c r="A5803" s="10">
        <v>45899</v>
      </c>
      <c r="B5803" s="9" t="s">
        <v>12</v>
      </c>
      <c r="C5803" s="11"/>
      <c r="D5803" s="9"/>
      <c r="E5803" s="12"/>
      <c r="F5803" s="9"/>
      <c r="G5803" s="9"/>
      <c r="H5803" s="13"/>
      <c r="I5803" s="9" t="s">
        <v>11</v>
      </c>
      <c r="J5803" s="10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</row>
    <row r="5804" spans="1:27" ht="12.75">
      <c r="A5804" s="10">
        <v>45899</v>
      </c>
      <c r="B5804" s="9" t="s">
        <v>45</v>
      </c>
      <c r="C5804" s="11">
        <v>8153.03</v>
      </c>
      <c r="D5804" s="9">
        <v>82</v>
      </c>
      <c r="E5804" s="12" t="s">
        <v>139</v>
      </c>
      <c r="F5804" s="9"/>
      <c r="G5804" s="9"/>
      <c r="H5804" s="13"/>
      <c r="I5804" s="9" t="s">
        <v>11</v>
      </c>
      <c r="J5804" s="9"/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9"/>
    </row>
    <row r="5805" spans="1:27" ht="12.75">
      <c r="A5805" s="10">
        <v>45899</v>
      </c>
      <c r="B5805" s="9" t="s">
        <v>1465</v>
      </c>
      <c r="C5805" s="48">
        <v>9996.5</v>
      </c>
      <c r="D5805" s="9">
        <v>137</v>
      </c>
      <c r="E5805" s="12"/>
      <c r="F5805" s="9"/>
      <c r="G5805" s="9"/>
      <c r="H5805" s="13"/>
      <c r="I5805" s="9" t="s">
        <v>11</v>
      </c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9"/>
    </row>
    <row r="5806" spans="1:27" ht="12.75">
      <c r="A5806" s="10">
        <v>45899</v>
      </c>
      <c r="B5806" s="9" t="s">
        <v>289</v>
      </c>
      <c r="C5806" s="11">
        <v>9490.18</v>
      </c>
      <c r="D5806" s="9">
        <v>86</v>
      </c>
      <c r="E5806" s="12" t="s">
        <v>357</v>
      </c>
      <c r="F5806" s="9"/>
      <c r="G5806" s="9"/>
      <c r="H5806" s="13"/>
      <c r="I5806" s="9" t="s">
        <v>11</v>
      </c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9"/>
    </row>
    <row r="5807" spans="1:27" ht="12.75">
      <c r="A5807" s="10">
        <v>45899</v>
      </c>
      <c r="B5807" s="9" t="s">
        <v>286</v>
      </c>
      <c r="C5807" s="11">
        <v>5036.51</v>
      </c>
      <c r="D5807" s="9">
        <v>54</v>
      </c>
      <c r="E5807" s="12" t="s">
        <v>98</v>
      </c>
      <c r="F5807" s="9"/>
      <c r="G5807" s="9"/>
      <c r="H5807" s="13"/>
      <c r="I5807" s="9" t="s">
        <v>11</v>
      </c>
      <c r="J5807" s="9"/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9"/>
    </row>
    <row r="5808" spans="1:27" ht="12.75">
      <c r="A5808" s="10">
        <v>45899</v>
      </c>
      <c r="B5808" s="9" t="s">
        <v>1467</v>
      </c>
      <c r="C5808" s="11">
        <v>1465.65</v>
      </c>
      <c r="D5808" s="9">
        <v>30</v>
      </c>
      <c r="E5808" s="12"/>
      <c r="F5808" s="9"/>
      <c r="G5808" s="9"/>
      <c r="H5808" s="13"/>
      <c r="I5808" s="9" t="s">
        <v>11</v>
      </c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  <c r="AA5808" s="9"/>
    </row>
    <row r="5809" spans="1:27" ht="12.75">
      <c r="A5809" s="10">
        <v>45899</v>
      </c>
      <c r="B5809" s="9" t="s">
        <v>17</v>
      </c>
      <c r="C5809" s="11">
        <v>10477.799999999999</v>
      </c>
      <c r="D5809" s="9">
        <v>99</v>
      </c>
      <c r="E5809" s="12" t="s">
        <v>1482</v>
      </c>
      <c r="F5809" s="9"/>
      <c r="G5809" s="9"/>
      <c r="H5809" s="13"/>
      <c r="I5809" s="9" t="s">
        <v>16</v>
      </c>
      <c r="J5809" s="53"/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</row>
    <row r="5810" spans="1:27" ht="12.75">
      <c r="A5810" s="10">
        <v>45899</v>
      </c>
      <c r="B5810" s="9" t="s">
        <v>14</v>
      </c>
      <c r="C5810" s="11">
        <v>9395.2000000000007</v>
      </c>
      <c r="D5810" s="9">
        <v>107</v>
      </c>
      <c r="E5810" s="12" t="s">
        <v>287</v>
      </c>
      <c r="F5810" s="9"/>
      <c r="G5810" s="9"/>
      <c r="H5810" s="13"/>
      <c r="I5810" s="9" t="s">
        <v>16</v>
      </c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9"/>
    </row>
    <row r="5811" spans="1:27" ht="12.75">
      <c r="A5811" s="10">
        <v>45899</v>
      </c>
      <c r="B5811" s="9" t="s">
        <v>19</v>
      </c>
      <c r="C5811" s="11">
        <v>6695.32</v>
      </c>
      <c r="D5811" s="9">
        <v>71</v>
      </c>
      <c r="E5811" s="12" t="s">
        <v>120</v>
      </c>
      <c r="F5811" s="9"/>
      <c r="G5811" s="9"/>
      <c r="H5811" s="13"/>
      <c r="I5811" s="9" t="s">
        <v>16</v>
      </c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</row>
    <row r="5812" spans="1:27" ht="12.75">
      <c r="A5812" s="10">
        <v>45900</v>
      </c>
      <c r="B5812" s="9" t="s">
        <v>21</v>
      </c>
      <c r="C5812" s="11">
        <v>10453.48</v>
      </c>
      <c r="D5812" s="9">
        <v>107</v>
      </c>
      <c r="E5812" s="12" t="s">
        <v>20</v>
      </c>
      <c r="F5812" s="9"/>
      <c r="G5812" s="9"/>
      <c r="H5812" s="13"/>
      <c r="I5812" s="9" t="s">
        <v>11</v>
      </c>
      <c r="J5812" s="10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9"/>
    </row>
    <row r="5813" spans="1:27" ht="12.75">
      <c r="A5813" s="10">
        <v>45900</v>
      </c>
      <c r="B5813" s="9" t="s">
        <v>9</v>
      </c>
      <c r="C5813" s="11">
        <v>7608.9</v>
      </c>
      <c r="D5813" s="9">
        <v>77</v>
      </c>
      <c r="E5813" s="12" t="s">
        <v>120</v>
      </c>
      <c r="F5813" s="9"/>
      <c r="G5813" s="9"/>
      <c r="H5813" s="13"/>
      <c r="I5813" s="9" t="s">
        <v>11</v>
      </c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</row>
    <row r="5814" spans="1:27" ht="12.75">
      <c r="A5814" s="10">
        <v>45900</v>
      </c>
      <c r="B5814" s="9" t="s">
        <v>12</v>
      </c>
      <c r="C5814" s="11"/>
      <c r="D5814" s="9"/>
      <c r="E5814" s="12"/>
      <c r="F5814" s="9"/>
      <c r="G5814" s="9"/>
      <c r="H5814" s="13"/>
      <c r="I5814" s="9" t="s">
        <v>11</v>
      </c>
      <c r="J5814" s="10"/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</row>
    <row r="5815" spans="1:27" ht="12.75">
      <c r="A5815" s="10">
        <v>45900</v>
      </c>
      <c r="B5815" s="9" t="s">
        <v>45</v>
      </c>
      <c r="C5815" s="11">
        <v>6200.47</v>
      </c>
      <c r="D5815" s="9">
        <v>63</v>
      </c>
      <c r="E5815" s="12" t="s">
        <v>177</v>
      </c>
      <c r="F5815" s="9"/>
      <c r="G5815" s="9"/>
      <c r="H5815" s="13"/>
      <c r="I5815" s="9" t="s">
        <v>11</v>
      </c>
      <c r="J5815" s="9"/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</row>
    <row r="5816" spans="1:27" ht="12.75">
      <c r="A5816" s="10">
        <v>45900</v>
      </c>
      <c r="B5816" s="9" t="s">
        <v>1465</v>
      </c>
      <c r="C5816" s="48">
        <v>10375.549999999999</v>
      </c>
      <c r="D5816" s="9">
        <v>150</v>
      </c>
      <c r="E5816" s="12"/>
      <c r="F5816" s="9"/>
      <c r="G5816" s="9"/>
      <c r="H5816" s="13"/>
      <c r="I5816" s="9" t="s">
        <v>11</v>
      </c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  <c r="AA5816" s="9"/>
    </row>
    <row r="5817" spans="1:27" ht="12.75">
      <c r="A5817" s="10">
        <v>45900</v>
      </c>
      <c r="B5817" s="9" t="s">
        <v>289</v>
      </c>
      <c r="C5817" s="11">
        <v>4176.2</v>
      </c>
      <c r="D5817" s="9">
        <v>42</v>
      </c>
      <c r="E5817" s="12" t="s">
        <v>93</v>
      </c>
      <c r="F5817" s="9"/>
      <c r="G5817" s="9"/>
      <c r="H5817" s="13"/>
      <c r="I5817" s="9" t="s">
        <v>11</v>
      </c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</row>
    <row r="5818" spans="1:27" ht="12.75">
      <c r="A5818" s="10">
        <v>45900</v>
      </c>
      <c r="B5818" s="9" t="s">
        <v>286</v>
      </c>
      <c r="C5818" s="11">
        <v>5001.93</v>
      </c>
      <c r="D5818" s="9">
        <v>55</v>
      </c>
      <c r="E5818" s="12" t="s">
        <v>98</v>
      </c>
      <c r="F5818" s="9"/>
      <c r="G5818" s="9"/>
      <c r="H5818" s="13"/>
      <c r="I5818" s="9" t="s">
        <v>11</v>
      </c>
      <c r="J5818" s="9"/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9"/>
    </row>
    <row r="5819" spans="1:27" ht="12.75">
      <c r="A5819" s="10">
        <v>45900</v>
      </c>
      <c r="B5819" s="9" t="s">
        <v>1467</v>
      </c>
      <c r="C5819" s="11"/>
      <c r="D5819" s="9"/>
      <c r="E5819" s="12"/>
      <c r="F5819" s="9"/>
      <c r="G5819" s="9"/>
      <c r="H5819" s="13"/>
      <c r="I5819" s="9" t="s">
        <v>11</v>
      </c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</row>
    <row r="5820" spans="1:27" ht="12.75">
      <c r="A5820" s="10">
        <v>45900</v>
      </c>
      <c r="B5820" s="9" t="s">
        <v>17</v>
      </c>
      <c r="C5820" s="11">
        <v>11832.62</v>
      </c>
      <c r="D5820" s="9">
        <v>128</v>
      </c>
      <c r="E5820" s="12" t="s">
        <v>350</v>
      </c>
      <c r="F5820" s="9"/>
      <c r="G5820" s="9"/>
      <c r="H5820" s="13"/>
      <c r="I5820" s="9" t="s">
        <v>16</v>
      </c>
      <c r="J5820" s="38"/>
      <c r="K5820" s="38"/>
      <c r="L5820" s="38"/>
      <c r="M5820" s="38"/>
      <c r="N5820" s="38"/>
      <c r="O5820" s="38"/>
      <c r="P5820" s="38"/>
      <c r="Q5820" s="38"/>
      <c r="R5820" s="38"/>
      <c r="S5820" s="38"/>
      <c r="T5820" s="38"/>
      <c r="U5820" s="38"/>
      <c r="V5820" s="38"/>
      <c r="W5820" s="38"/>
      <c r="X5820" s="38"/>
      <c r="Y5820" s="38"/>
      <c r="Z5820" s="38"/>
      <c r="AA5820" s="38"/>
    </row>
    <row r="5821" spans="1:27" ht="12.75">
      <c r="A5821" s="10">
        <v>45900</v>
      </c>
      <c r="B5821" s="9" t="s">
        <v>14</v>
      </c>
      <c r="C5821" s="11">
        <v>10395.299999999999</v>
      </c>
      <c r="D5821" s="9">
        <v>104</v>
      </c>
      <c r="E5821" s="12" t="s">
        <v>119</v>
      </c>
      <c r="F5821" s="9"/>
      <c r="G5821" s="9"/>
      <c r="H5821" s="13"/>
      <c r="I5821" s="9" t="s">
        <v>16</v>
      </c>
      <c r="J5821" s="9"/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</row>
    <row r="5822" spans="1:27" ht="12.75">
      <c r="A5822" s="10">
        <v>45900</v>
      </c>
      <c r="B5822" s="9" t="s">
        <v>19</v>
      </c>
      <c r="C5822" s="11">
        <v>6246.22</v>
      </c>
      <c r="D5822" s="9">
        <v>76</v>
      </c>
      <c r="E5822" s="12" t="s">
        <v>70</v>
      </c>
      <c r="F5822" s="9"/>
      <c r="G5822" s="9"/>
      <c r="H5822" s="13"/>
      <c r="I5822" s="9" t="s">
        <v>16</v>
      </c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  <c r="AA5822" s="9"/>
    </row>
    <row r="5823" spans="1:27" ht="12.75">
      <c r="A5823" s="10">
        <v>45901</v>
      </c>
      <c r="B5823" s="9" t="s">
        <v>21</v>
      </c>
      <c r="C5823" s="11">
        <v>4724.74</v>
      </c>
      <c r="D5823" s="9">
        <v>47</v>
      </c>
      <c r="E5823" s="12" t="s">
        <v>96</v>
      </c>
      <c r="F5823" s="9"/>
      <c r="G5823" s="9"/>
      <c r="H5823" s="13"/>
      <c r="I5823" s="9" t="s">
        <v>11</v>
      </c>
      <c r="J5823" s="10"/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9"/>
    </row>
    <row r="5824" spans="1:27" ht="12.75">
      <c r="A5824" s="10">
        <v>45901</v>
      </c>
      <c r="B5824" s="9" t="s">
        <v>9</v>
      </c>
      <c r="C5824" s="11">
        <v>3001.3</v>
      </c>
      <c r="D5824" s="9">
        <v>33</v>
      </c>
      <c r="E5824" s="12" t="s">
        <v>199</v>
      </c>
      <c r="F5824" s="9"/>
      <c r="G5824" s="9"/>
      <c r="H5824" s="13"/>
      <c r="I5824" s="9" t="s">
        <v>11</v>
      </c>
      <c r="J5824" s="9"/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9"/>
      <c r="X5824" s="9"/>
      <c r="Y5824" s="9"/>
      <c r="Z5824" s="9"/>
      <c r="AA5824" s="9"/>
    </row>
    <row r="5825" spans="1:27" ht="12.75">
      <c r="A5825" s="10">
        <v>45901</v>
      </c>
      <c r="B5825" s="9" t="s">
        <v>12</v>
      </c>
      <c r="C5825" s="11"/>
      <c r="D5825" s="9"/>
      <c r="E5825" s="12"/>
      <c r="F5825" s="9"/>
      <c r="G5825" s="9"/>
      <c r="H5825" s="13"/>
      <c r="I5825" s="9" t="s">
        <v>11</v>
      </c>
      <c r="J5825" s="10"/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  <c r="AA5825" s="9"/>
    </row>
    <row r="5826" spans="1:27" ht="12.75">
      <c r="A5826" s="10">
        <v>45901</v>
      </c>
      <c r="B5826" s="9" t="s">
        <v>45</v>
      </c>
      <c r="C5826" s="11">
        <v>1844.86</v>
      </c>
      <c r="D5826" s="9">
        <v>22</v>
      </c>
      <c r="E5826" s="12" t="s">
        <v>192</v>
      </c>
      <c r="F5826" s="9"/>
      <c r="G5826" s="9"/>
      <c r="H5826" s="13"/>
      <c r="I5826" s="9" t="s">
        <v>11</v>
      </c>
      <c r="J5826" s="9"/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  <c r="AA5826" s="9"/>
    </row>
    <row r="5827" spans="1:27" ht="12.75">
      <c r="A5827" s="10">
        <v>45901</v>
      </c>
      <c r="B5827" s="9" t="s">
        <v>1465</v>
      </c>
      <c r="C5827" s="48">
        <v>10092.59</v>
      </c>
      <c r="D5827" s="9">
        <v>144</v>
      </c>
      <c r="E5827" s="12"/>
      <c r="F5827" s="9"/>
      <c r="G5827" s="9"/>
      <c r="H5827" s="13"/>
      <c r="I5827" s="9" t="s">
        <v>11</v>
      </c>
      <c r="J5827" s="9"/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</row>
    <row r="5828" spans="1:27" ht="12.75">
      <c r="A5828" s="10">
        <v>45901</v>
      </c>
      <c r="B5828" s="9" t="s">
        <v>289</v>
      </c>
      <c r="C5828" s="11">
        <v>1191.9000000000001</v>
      </c>
      <c r="D5828" s="9">
        <v>12</v>
      </c>
      <c r="E5828" s="12" t="s">
        <v>187</v>
      </c>
      <c r="F5828" s="9"/>
      <c r="G5828" s="9"/>
      <c r="H5828" s="13"/>
      <c r="I5828" s="9" t="s">
        <v>11</v>
      </c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</row>
    <row r="5829" spans="1:27" ht="12.75">
      <c r="A5829" s="10">
        <v>45901</v>
      </c>
      <c r="B5829" s="9" t="s">
        <v>286</v>
      </c>
      <c r="C5829" s="11">
        <v>2189.69</v>
      </c>
      <c r="D5829" s="9">
        <v>27</v>
      </c>
      <c r="E5829" s="12" t="s">
        <v>344</v>
      </c>
      <c r="F5829" s="9"/>
      <c r="G5829" s="9"/>
      <c r="H5829" s="13"/>
      <c r="I5829" s="9" t="s">
        <v>11</v>
      </c>
      <c r="J5829" s="9"/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</row>
    <row r="5830" spans="1:27" ht="12.75">
      <c r="A5830" s="10">
        <v>45901</v>
      </c>
      <c r="B5830" s="9" t="s">
        <v>1467</v>
      </c>
      <c r="C5830" s="11">
        <v>2804.9</v>
      </c>
      <c r="D5830" s="9">
        <v>58</v>
      </c>
      <c r="E5830" s="12"/>
      <c r="F5830" s="9"/>
      <c r="G5830" s="9"/>
      <c r="H5830" s="13"/>
      <c r="I5830" s="9" t="s">
        <v>11</v>
      </c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  <c r="AA5830" s="9"/>
    </row>
    <row r="5831" spans="1:27" ht="12.75">
      <c r="A5831" s="10">
        <v>45901</v>
      </c>
      <c r="B5831" s="9" t="s">
        <v>17</v>
      </c>
      <c r="C5831" s="11">
        <v>4099.2700000000004</v>
      </c>
      <c r="D5831" s="9">
        <v>45</v>
      </c>
      <c r="E5831" s="12" t="s">
        <v>86</v>
      </c>
      <c r="F5831" s="9"/>
      <c r="G5831" s="9"/>
      <c r="H5831" s="13"/>
      <c r="I5831" s="9" t="s">
        <v>16</v>
      </c>
      <c r="J5831" s="9"/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9"/>
    </row>
    <row r="5832" spans="1:27" ht="12.75">
      <c r="A5832" s="10">
        <v>45901</v>
      </c>
      <c r="B5832" s="9" t="s">
        <v>14</v>
      </c>
      <c r="C5832" s="11">
        <v>3440.88</v>
      </c>
      <c r="D5832" s="9">
        <v>37</v>
      </c>
      <c r="E5832" s="12" t="s">
        <v>49</v>
      </c>
      <c r="F5832" s="9"/>
      <c r="G5832" s="9"/>
      <c r="H5832" s="13"/>
      <c r="I5832" s="9" t="s">
        <v>16</v>
      </c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9"/>
    </row>
    <row r="5833" spans="1:27" ht="12.75">
      <c r="A5833" s="10">
        <v>45901</v>
      </c>
      <c r="B5833" s="9" t="s">
        <v>19</v>
      </c>
      <c r="C5833" s="11">
        <v>2806.64</v>
      </c>
      <c r="D5833" s="9">
        <v>38</v>
      </c>
      <c r="E5833" s="12" t="s">
        <v>199</v>
      </c>
      <c r="F5833" s="9"/>
      <c r="G5833" s="9"/>
      <c r="H5833" s="13"/>
      <c r="I5833" s="9" t="s">
        <v>16</v>
      </c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</row>
    <row r="5834" spans="1:27" ht="12.75">
      <c r="A5834" s="10">
        <v>45902</v>
      </c>
      <c r="B5834" s="9" t="s">
        <v>21</v>
      </c>
      <c r="C5834" s="11">
        <v>6345.18</v>
      </c>
      <c r="D5834" s="9">
        <v>61</v>
      </c>
      <c r="E5834" s="12" t="s">
        <v>129</v>
      </c>
      <c r="F5834" s="9"/>
      <c r="G5834" s="9"/>
      <c r="H5834" s="13"/>
      <c r="I5834" s="9" t="s">
        <v>11</v>
      </c>
      <c r="J5834" s="10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</row>
    <row r="5835" spans="1:27" ht="12.75">
      <c r="A5835" s="10">
        <v>45902</v>
      </c>
      <c r="B5835" s="9" t="s">
        <v>9</v>
      </c>
      <c r="C5835" s="11">
        <v>6309.95</v>
      </c>
      <c r="D5835" s="9">
        <v>55</v>
      </c>
      <c r="E5835" s="12" t="s">
        <v>79</v>
      </c>
      <c r="F5835" s="9"/>
      <c r="G5835" s="9"/>
      <c r="H5835" s="13"/>
      <c r="I5835" s="9" t="s">
        <v>11</v>
      </c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</row>
    <row r="5836" spans="1:27" ht="12.75">
      <c r="A5836" s="10">
        <v>45902</v>
      </c>
      <c r="B5836" s="9" t="s">
        <v>12</v>
      </c>
      <c r="C5836" s="11"/>
      <c r="D5836" s="9"/>
      <c r="E5836" s="12"/>
      <c r="F5836" s="9"/>
      <c r="G5836" s="9"/>
      <c r="H5836" s="13"/>
      <c r="I5836" s="9" t="s">
        <v>11</v>
      </c>
      <c r="J5836" s="9"/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9"/>
    </row>
    <row r="5837" spans="1:27" ht="12.75">
      <c r="A5837" s="10">
        <v>45902</v>
      </c>
      <c r="B5837" s="9" t="s">
        <v>45</v>
      </c>
      <c r="C5837" s="11">
        <v>3894.46</v>
      </c>
      <c r="D5837" s="9">
        <v>40</v>
      </c>
      <c r="E5837" s="12" t="s">
        <v>140</v>
      </c>
      <c r="F5837" s="9"/>
      <c r="G5837" s="9"/>
      <c r="H5837" s="13"/>
      <c r="I5837" s="9" t="s">
        <v>11</v>
      </c>
      <c r="J5837" s="9"/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</row>
    <row r="5838" spans="1:27" ht="12.75">
      <c r="A5838" s="10">
        <v>45902</v>
      </c>
      <c r="B5838" s="9" t="s">
        <v>1465</v>
      </c>
      <c r="C5838" s="48">
        <v>10060.17</v>
      </c>
      <c r="D5838" s="9">
        <v>147</v>
      </c>
      <c r="E5838" s="12"/>
      <c r="F5838" s="9"/>
      <c r="G5838" s="9"/>
      <c r="H5838" s="13"/>
      <c r="I5838" s="9" t="s">
        <v>11</v>
      </c>
      <c r="J5838" s="9"/>
      <c r="K5838" s="9"/>
      <c r="L5838" s="9"/>
      <c r="M5838" s="9"/>
      <c r="N5838" s="9"/>
      <c r="O5838" s="9"/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  <c r="AA5838" s="9"/>
    </row>
    <row r="5839" spans="1:27" ht="12.75">
      <c r="A5839" s="10">
        <v>45902</v>
      </c>
      <c r="B5839" s="9" t="s">
        <v>289</v>
      </c>
      <c r="C5839" s="11">
        <v>3665.13</v>
      </c>
      <c r="D5839" s="9">
        <v>34</v>
      </c>
      <c r="E5839" s="12" t="s">
        <v>26</v>
      </c>
      <c r="F5839" s="9"/>
      <c r="G5839" s="9"/>
      <c r="H5839" s="13"/>
      <c r="I5839" s="9" t="s">
        <v>11</v>
      </c>
      <c r="J5839" s="9"/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</row>
    <row r="5840" spans="1:27" ht="12.75">
      <c r="A5840" s="10">
        <v>45902</v>
      </c>
      <c r="B5840" s="9" t="s">
        <v>286</v>
      </c>
      <c r="C5840" s="11">
        <v>3275.81</v>
      </c>
      <c r="D5840" s="9">
        <v>38</v>
      </c>
      <c r="E5840" s="12" t="s">
        <v>222</v>
      </c>
      <c r="F5840" s="9"/>
      <c r="G5840" s="9"/>
      <c r="H5840" s="13"/>
      <c r="I5840" s="9" t="s">
        <v>11</v>
      </c>
      <c r="J5840" s="9"/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</row>
    <row r="5841" spans="1:27" ht="12.75">
      <c r="A5841" s="10">
        <v>45902</v>
      </c>
      <c r="B5841" s="9" t="s">
        <v>1467</v>
      </c>
      <c r="C5841" s="11">
        <v>2972.2</v>
      </c>
      <c r="D5841" s="9">
        <v>62</v>
      </c>
      <c r="E5841" s="12"/>
      <c r="F5841" s="9"/>
      <c r="G5841" s="9"/>
      <c r="H5841" s="13"/>
      <c r="I5841" s="9" t="s">
        <v>11</v>
      </c>
      <c r="J5841" s="9"/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</row>
    <row r="5842" spans="1:27" ht="12.75">
      <c r="A5842" s="10">
        <v>45902</v>
      </c>
      <c r="B5842" s="9" t="s">
        <v>17</v>
      </c>
      <c r="C5842" s="11">
        <v>7033.6</v>
      </c>
      <c r="D5842" s="9">
        <v>69</v>
      </c>
      <c r="E5842" s="12" t="s">
        <v>198</v>
      </c>
      <c r="F5842" s="9"/>
      <c r="G5842" s="9"/>
      <c r="H5842" s="13"/>
      <c r="I5842" s="9" t="s">
        <v>16</v>
      </c>
      <c r="J5842" s="38"/>
      <c r="K5842" s="38"/>
      <c r="L5842" s="38"/>
      <c r="M5842" s="38"/>
      <c r="N5842" s="38"/>
      <c r="O5842" s="38"/>
      <c r="P5842" s="38"/>
      <c r="Q5842" s="38"/>
      <c r="R5842" s="38"/>
      <c r="S5842" s="38"/>
      <c r="T5842" s="38"/>
      <c r="U5842" s="38"/>
      <c r="V5842" s="38"/>
      <c r="W5842" s="38"/>
      <c r="X5842" s="38"/>
      <c r="Y5842" s="38"/>
      <c r="Z5842" s="38"/>
      <c r="AA5842" s="38"/>
    </row>
    <row r="5843" spans="1:27" ht="12.75">
      <c r="A5843" s="10">
        <v>45902</v>
      </c>
      <c r="B5843" s="9" t="s">
        <v>14</v>
      </c>
      <c r="C5843" s="11">
        <v>4410.28</v>
      </c>
      <c r="D5843" s="9">
        <v>47</v>
      </c>
      <c r="E5843" s="12" t="s">
        <v>189</v>
      </c>
      <c r="F5843" s="9"/>
      <c r="G5843" s="9"/>
      <c r="H5843" s="13"/>
      <c r="I5843" s="9" t="s">
        <v>16</v>
      </c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  <c r="AA5843" s="9"/>
    </row>
    <row r="5844" spans="1:27" ht="12.75">
      <c r="A5844" s="10">
        <v>45902</v>
      </c>
      <c r="B5844" s="9" t="s">
        <v>19</v>
      </c>
      <c r="C5844" s="11">
        <v>2782.8</v>
      </c>
      <c r="D5844" s="9">
        <v>32</v>
      </c>
      <c r="E5844" s="12" t="s">
        <v>76</v>
      </c>
      <c r="F5844" s="9"/>
      <c r="G5844" s="9"/>
      <c r="H5844" s="13"/>
      <c r="I5844" s="9" t="s">
        <v>16</v>
      </c>
      <c r="J5844" s="9"/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</row>
    <row r="5845" spans="1:27" ht="12.75">
      <c r="A5845" s="10">
        <v>45903</v>
      </c>
      <c r="B5845" s="9" t="s">
        <v>21</v>
      </c>
      <c r="C5845" s="11">
        <v>3766.29</v>
      </c>
      <c r="D5845" s="9">
        <v>38</v>
      </c>
      <c r="E5845" s="12" t="s">
        <v>181</v>
      </c>
      <c r="F5845" s="9"/>
      <c r="G5845" s="9"/>
      <c r="H5845" s="13"/>
      <c r="I5845" s="9" t="s">
        <v>11</v>
      </c>
      <c r="J5845" s="9"/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</row>
    <row r="5846" spans="1:27" ht="12.75">
      <c r="A5846" s="10">
        <v>45903</v>
      </c>
      <c r="B5846" s="9" t="s">
        <v>9</v>
      </c>
      <c r="C5846" s="11">
        <v>4005.15</v>
      </c>
      <c r="D5846" s="9">
        <v>42</v>
      </c>
      <c r="E5846" s="12" t="s">
        <v>137</v>
      </c>
      <c r="F5846" s="9"/>
      <c r="G5846" s="9"/>
      <c r="H5846" s="13"/>
      <c r="I5846" s="9" t="s">
        <v>11</v>
      </c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</row>
    <row r="5847" spans="1:27" ht="12.75">
      <c r="A5847" s="10">
        <v>45903</v>
      </c>
      <c r="B5847" s="9" t="s">
        <v>12</v>
      </c>
      <c r="C5847" s="11"/>
      <c r="D5847" s="9"/>
      <c r="E5847" s="12"/>
      <c r="F5847" s="9"/>
      <c r="G5847" s="9"/>
      <c r="H5847" s="13"/>
      <c r="I5847" s="9" t="s">
        <v>11</v>
      </c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</row>
    <row r="5848" spans="1:27" ht="12.75">
      <c r="A5848" s="10">
        <v>45903</v>
      </c>
      <c r="B5848" s="9" t="s">
        <v>45</v>
      </c>
      <c r="C5848" s="11">
        <v>3389.89</v>
      </c>
      <c r="D5848" s="9">
        <v>40</v>
      </c>
      <c r="E5848" s="12" t="s">
        <v>60</v>
      </c>
      <c r="F5848" s="9"/>
      <c r="G5848" s="9"/>
      <c r="H5848" s="13"/>
      <c r="I5848" s="9" t="s">
        <v>11</v>
      </c>
      <c r="J5848" s="9"/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  <c r="AA5848" s="9"/>
    </row>
    <row r="5849" spans="1:27" ht="12.75">
      <c r="A5849" s="10">
        <v>45903</v>
      </c>
      <c r="B5849" s="9" t="s">
        <v>1465</v>
      </c>
      <c r="C5849" s="48">
        <v>9151.5</v>
      </c>
      <c r="D5849" s="9">
        <v>144</v>
      </c>
      <c r="E5849" s="12"/>
      <c r="F5849" s="9"/>
      <c r="G5849" s="9"/>
      <c r="H5849" s="13"/>
      <c r="I5849" s="9" t="s">
        <v>11</v>
      </c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</row>
    <row r="5850" spans="1:27" ht="12.75">
      <c r="A5850" s="10">
        <v>45903</v>
      </c>
      <c r="B5850" s="9" t="s">
        <v>289</v>
      </c>
      <c r="C5850" s="11">
        <v>4784.1400000000003</v>
      </c>
      <c r="D5850" s="9">
        <v>32</v>
      </c>
      <c r="E5850" s="12" t="s">
        <v>125</v>
      </c>
      <c r="F5850" s="9"/>
      <c r="G5850" s="9"/>
      <c r="H5850" s="13"/>
      <c r="I5850" s="9" t="s">
        <v>11</v>
      </c>
      <c r="J5850" s="9"/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  <c r="AA5850" s="9"/>
    </row>
    <row r="5851" spans="1:27" ht="12.75">
      <c r="A5851" s="10">
        <v>45903</v>
      </c>
      <c r="B5851" s="9" t="s">
        <v>286</v>
      </c>
      <c r="C5851" s="11">
        <v>2933.53</v>
      </c>
      <c r="D5851" s="9">
        <v>33</v>
      </c>
      <c r="E5851" s="12" t="s">
        <v>115</v>
      </c>
      <c r="F5851" s="9"/>
      <c r="G5851" s="9"/>
      <c r="H5851" s="13"/>
      <c r="I5851" s="9" t="s">
        <v>11</v>
      </c>
      <c r="J5851" s="9"/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</row>
    <row r="5852" spans="1:27" ht="12.75">
      <c r="A5852" s="10">
        <v>45903</v>
      </c>
      <c r="B5852" s="9" t="s">
        <v>1467</v>
      </c>
      <c r="C5852" s="11">
        <v>4348.5</v>
      </c>
      <c r="D5852" s="9">
        <v>88</v>
      </c>
      <c r="E5852" s="12"/>
      <c r="F5852" s="9"/>
      <c r="G5852" s="9"/>
      <c r="H5852" s="13"/>
      <c r="I5852" s="9" t="s">
        <v>11</v>
      </c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  <c r="AA5852" s="9"/>
    </row>
    <row r="5853" spans="1:27" ht="12.75">
      <c r="A5853" s="10">
        <v>45903</v>
      </c>
      <c r="B5853" s="9" t="s">
        <v>17</v>
      </c>
      <c r="C5853" s="11">
        <v>5084.76</v>
      </c>
      <c r="D5853" s="9">
        <v>52</v>
      </c>
      <c r="E5853" s="12" t="s">
        <v>48</v>
      </c>
      <c r="F5853" s="9"/>
      <c r="G5853" s="9"/>
      <c r="H5853" s="13"/>
      <c r="I5853" s="9" t="s">
        <v>16</v>
      </c>
      <c r="J5853" s="38"/>
      <c r="K5853" s="38"/>
      <c r="L5853" s="38"/>
      <c r="M5853" s="38"/>
      <c r="N5853" s="38"/>
      <c r="O5853" s="38"/>
      <c r="P5853" s="38"/>
      <c r="Q5853" s="38"/>
      <c r="R5853" s="38"/>
      <c r="S5853" s="38"/>
      <c r="T5853" s="38"/>
      <c r="U5853" s="38"/>
      <c r="V5853" s="38"/>
      <c r="W5853" s="38"/>
      <c r="X5853" s="38"/>
      <c r="Y5853" s="38"/>
      <c r="Z5853" s="38"/>
      <c r="AA5853" s="38"/>
    </row>
    <row r="5854" spans="1:27" ht="12.75">
      <c r="A5854" s="10">
        <v>45903</v>
      </c>
      <c r="B5854" s="9" t="s">
        <v>14</v>
      </c>
      <c r="C5854" s="11">
        <v>2745.19</v>
      </c>
      <c r="D5854" s="9">
        <v>30</v>
      </c>
      <c r="E5854" s="12" t="s">
        <v>46</v>
      </c>
      <c r="F5854" s="9"/>
      <c r="G5854" s="9"/>
      <c r="H5854" s="13"/>
      <c r="I5854" s="9" t="s">
        <v>16</v>
      </c>
      <c r="J5854" s="9"/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</row>
    <row r="5855" spans="1:27" ht="12.75">
      <c r="A5855" s="10">
        <v>45903</v>
      </c>
      <c r="B5855" s="9" t="s">
        <v>19</v>
      </c>
      <c r="C5855" s="11">
        <v>2206.9899999999998</v>
      </c>
      <c r="D5855" s="9">
        <v>29</v>
      </c>
      <c r="E5855" s="12" t="s">
        <v>353</v>
      </c>
      <c r="F5855" s="9"/>
      <c r="G5855" s="9"/>
      <c r="H5855" s="13"/>
      <c r="I5855" s="9" t="s">
        <v>16</v>
      </c>
      <c r="J5855" s="9"/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9"/>
    </row>
    <row r="5856" spans="1:27" ht="12.75">
      <c r="A5856" s="10">
        <v>45904</v>
      </c>
      <c r="B5856" s="9" t="s">
        <v>21</v>
      </c>
      <c r="C5856" s="11">
        <v>5988.69</v>
      </c>
      <c r="D5856" s="9">
        <v>62</v>
      </c>
      <c r="E5856" s="12" t="s">
        <v>109</v>
      </c>
      <c r="F5856" s="9"/>
      <c r="G5856" s="9"/>
      <c r="H5856" s="13"/>
      <c r="I5856" s="9" t="s">
        <v>11</v>
      </c>
      <c r="J5856" s="9"/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9"/>
    </row>
    <row r="5857" spans="1:27" ht="12.75">
      <c r="A5857" s="10">
        <v>45904</v>
      </c>
      <c r="B5857" s="9" t="s">
        <v>9</v>
      </c>
      <c r="C5857" s="11">
        <v>6384.24</v>
      </c>
      <c r="D5857" s="9">
        <v>59</v>
      </c>
      <c r="E5857" s="12" t="s">
        <v>145</v>
      </c>
      <c r="F5857" s="9"/>
      <c r="G5857" s="9"/>
      <c r="H5857" s="13"/>
      <c r="I5857" s="9" t="s">
        <v>11</v>
      </c>
      <c r="J5857" s="9"/>
      <c r="K5857" s="9"/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9"/>
    </row>
    <row r="5858" spans="1:27" ht="12.75">
      <c r="A5858" s="10">
        <v>45904</v>
      </c>
      <c r="B5858" s="9" t="s">
        <v>12</v>
      </c>
      <c r="C5858" s="11"/>
      <c r="D5858" s="9"/>
      <c r="E5858" s="12"/>
      <c r="F5858" s="9"/>
      <c r="G5858" s="9"/>
      <c r="H5858" s="13"/>
      <c r="I5858" s="9" t="s">
        <v>11</v>
      </c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  <c r="Z5858" s="9"/>
      <c r="AA5858" s="9"/>
    </row>
    <row r="5859" spans="1:27" ht="12.75">
      <c r="A5859" s="10">
        <v>45904</v>
      </c>
      <c r="B5859" s="9" t="s">
        <v>45</v>
      </c>
      <c r="C5859" s="11">
        <v>4324.62</v>
      </c>
      <c r="D5859" s="9">
        <v>49</v>
      </c>
      <c r="E5859" s="12" t="s">
        <v>40</v>
      </c>
      <c r="F5859" s="9"/>
      <c r="G5859" s="9"/>
      <c r="H5859" s="13"/>
      <c r="I5859" s="9" t="s">
        <v>11</v>
      </c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  <c r="AA5859" s="9"/>
    </row>
    <row r="5860" spans="1:27" ht="12.75">
      <c r="A5860" s="10">
        <v>45904</v>
      </c>
      <c r="B5860" s="9" t="s">
        <v>1465</v>
      </c>
      <c r="C5860" s="48">
        <v>7408.25</v>
      </c>
      <c r="D5860" s="9">
        <v>119</v>
      </c>
      <c r="E5860" s="12"/>
      <c r="F5860" s="9"/>
      <c r="G5860" s="9"/>
      <c r="H5860" s="13"/>
      <c r="I5860" s="9" t="s">
        <v>11</v>
      </c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  <c r="Z5860" s="9"/>
      <c r="AA5860" s="9"/>
    </row>
    <row r="5861" spans="1:27" ht="12.75">
      <c r="A5861" s="10">
        <v>45904</v>
      </c>
      <c r="B5861" s="9" t="s">
        <v>289</v>
      </c>
      <c r="C5861" s="11">
        <v>5018.1000000000004</v>
      </c>
      <c r="D5861" s="9">
        <v>46</v>
      </c>
      <c r="E5861" s="12" t="s">
        <v>198</v>
      </c>
      <c r="F5861" s="9"/>
      <c r="G5861" s="9"/>
      <c r="H5861" s="13"/>
      <c r="I5861" s="9" t="s">
        <v>11</v>
      </c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9"/>
    </row>
    <row r="5862" spans="1:27" ht="12.75">
      <c r="A5862" s="10">
        <v>45904</v>
      </c>
      <c r="B5862" s="9" t="s">
        <v>286</v>
      </c>
      <c r="C5862" s="11">
        <v>2995.64</v>
      </c>
      <c r="D5862" s="9">
        <v>34</v>
      </c>
      <c r="E5862" s="12" t="s">
        <v>302</v>
      </c>
      <c r="F5862" s="9"/>
      <c r="G5862" s="9"/>
      <c r="H5862" s="13"/>
      <c r="I5862" s="9" t="s">
        <v>11</v>
      </c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9"/>
      <c r="X5862" s="9"/>
      <c r="Y5862" s="9"/>
      <c r="Z5862" s="9"/>
      <c r="AA5862" s="9"/>
    </row>
    <row r="5863" spans="1:27" ht="12.75">
      <c r="A5863" s="10">
        <v>45904</v>
      </c>
      <c r="B5863" s="9" t="s">
        <v>1467</v>
      </c>
      <c r="C5863" s="11">
        <v>2206.1999999999998</v>
      </c>
      <c r="D5863" s="9">
        <v>48</v>
      </c>
      <c r="E5863" s="12"/>
      <c r="F5863" s="9"/>
      <c r="G5863" s="9"/>
      <c r="H5863" s="13"/>
      <c r="I5863" s="9" t="s">
        <v>11</v>
      </c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</row>
    <row r="5864" spans="1:27" ht="12.75">
      <c r="A5864" s="10">
        <v>45904</v>
      </c>
      <c r="B5864" s="9" t="s">
        <v>17</v>
      </c>
      <c r="C5864" s="11">
        <v>5230.5200000000004</v>
      </c>
      <c r="D5864" s="9">
        <v>59</v>
      </c>
      <c r="E5864" s="12" t="s">
        <v>192</v>
      </c>
      <c r="F5864" s="9"/>
      <c r="G5864" s="9"/>
      <c r="H5864" s="13"/>
      <c r="I5864" s="9" t="s">
        <v>16</v>
      </c>
      <c r="J5864" s="53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9"/>
    </row>
    <row r="5865" spans="1:27" ht="12.75">
      <c r="A5865" s="10">
        <v>45904</v>
      </c>
      <c r="B5865" s="9" t="s">
        <v>14</v>
      </c>
      <c r="C5865" s="11">
        <v>2788.08</v>
      </c>
      <c r="D5865" s="9">
        <v>32</v>
      </c>
      <c r="E5865" s="12" t="s">
        <v>25</v>
      </c>
      <c r="F5865" s="9"/>
      <c r="G5865" s="9"/>
      <c r="H5865" s="13"/>
      <c r="I5865" s="9" t="s">
        <v>16</v>
      </c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9"/>
    </row>
    <row r="5866" spans="1:27" ht="12.75">
      <c r="A5866" s="10">
        <v>45904</v>
      </c>
      <c r="B5866" s="9" t="s">
        <v>19</v>
      </c>
      <c r="C5866" s="11">
        <v>2562.25</v>
      </c>
      <c r="D5866" s="9">
        <v>28</v>
      </c>
      <c r="E5866" s="12" t="s">
        <v>66</v>
      </c>
      <c r="F5866" s="9"/>
      <c r="G5866" s="9"/>
      <c r="H5866" s="13"/>
      <c r="I5866" s="9" t="s">
        <v>16</v>
      </c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9"/>
    </row>
    <row r="5867" spans="1:27" ht="12.75">
      <c r="A5867" s="10">
        <v>45905</v>
      </c>
      <c r="B5867" s="9" t="s">
        <v>21</v>
      </c>
      <c r="C5867" s="11">
        <v>16586.13</v>
      </c>
      <c r="D5867" s="9">
        <v>166</v>
      </c>
      <c r="E5867" s="12" t="s">
        <v>303</v>
      </c>
      <c r="F5867" s="9"/>
      <c r="G5867" s="9"/>
      <c r="H5867" s="13"/>
      <c r="I5867" s="9" t="s">
        <v>11</v>
      </c>
      <c r="J5867" s="9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9"/>
    </row>
    <row r="5868" spans="1:27" ht="12.75">
      <c r="A5868" s="10">
        <v>45905</v>
      </c>
      <c r="B5868" s="9" t="s">
        <v>9</v>
      </c>
      <c r="C5868" s="11">
        <v>11880.06</v>
      </c>
      <c r="D5868" s="9">
        <v>112</v>
      </c>
      <c r="E5868" s="12" t="s">
        <v>221</v>
      </c>
      <c r="F5868" s="9"/>
      <c r="G5868" s="9"/>
      <c r="H5868" s="13"/>
      <c r="I5868" s="9" t="s">
        <v>11</v>
      </c>
      <c r="J5868" s="10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</row>
    <row r="5869" spans="1:27" ht="12.75">
      <c r="A5869" s="10">
        <v>45905</v>
      </c>
      <c r="B5869" s="9" t="s">
        <v>12</v>
      </c>
      <c r="C5869" s="11"/>
      <c r="D5869" s="9"/>
      <c r="E5869" s="12"/>
      <c r="F5869" s="9"/>
      <c r="G5869" s="9"/>
      <c r="H5869" s="13"/>
      <c r="I5869" s="9" t="s">
        <v>11</v>
      </c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  <c r="AA5869" s="9"/>
    </row>
    <row r="5870" spans="1:27" ht="12.75">
      <c r="A5870" s="10">
        <v>45905</v>
      </c>
      <c r="B5870" s="9" t="s">
        <v>45</v>
      </c>
      <c r="C5870" s="11">
        <v>11167.66</v>
      </c>
      <c r="D5870" s="9">
        <v>112</v>
      </c>
      <c r="E5870" s="12" t="s">
        <v>120</v>
      </c>
      <c r="F5870" s="9"/>
      <c r="G5870" s="9"/>
      <c r="H5870" s="13"/>
      <c r="I5870" s="9" t="s">
        <v>11</v>
      </c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  <c r="AA5870" s="9"/>
    </row>
    <row r="5871" spans="1:27" ht="12.75">
      <c r="A5871" s="10">
        <v>45905</v>
      </c>
      <c r="B5871" s="9" t="s">
        <v>1465</v>
      </c>
      <c r="C5871" s="48">
        <v>9732.15</v>
      </c>
      <c r="D5871" s="9">
        <v>147</v>
      </c>
      <c r="E5871" s="12"/>
      <c r="F5871" s="9"/>
      <c r="G5871" s="9"/>
      <c r="H5871" s="13"/>
      <c r="I5871" s="9" t="s">
        <v>11</v>
      </c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9"/>
      <c r="V5871" s="9"/>
      <c r="W5871" s="9"/>
      <c r="X5871" s="9"/>
      <c r="Y5871" s="9"/>
      <c r="Z5871" s="9"/>
      <c r="AA5871" s="9"/>
    </row>
    <row r="5872" spans="1:27" ht="12.75">
      <c r="A5872" s="10">
        <v>45905</v>
      </c>
      <c r="B5872" s="9" t="s">
        <v>289</v>
      </c>
      <c r="C5872" s="11">
        <v>9082.6200000000008</v>
      </c>
      <c r="D5872" s="9">
        <v>83</v>
      </c>
      <c r="E5872" s="12" t="s">
        <v>1483</v>
      </c>
      <c r="F5872" s="9"/>
      <c r="G5872" s="9"/>
      <c r="H5872" s="13"/>
      <c r="I5872" s="9" t="s">
        <v>11</v>
      </c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  <c r="AA5872" s="9"/>
    </row>
    <row r="5873" spans="1:27" ht="12.75">
      <c r="A5873" s="10">
        <v>45905</v>
      </c>
      <c r="B5873" s="9" t="s">
        <v>286</v>
      </c>
      <c r="C5873" s="11">
        <v>7075.78</v>
      </c>
      <c r="D5873" s="9">
        <v>72</v>
      </c>
      <c r="E5873" s="12" t="s">
        <v>172</v>
      </c>
      <c r="F5873" s="9"/>
      <c r="G5873" s="9"/>
      <c r="H5873" s="13"/>
      <c r="I5873" s="9" t="s">
        <v>11</v>
      </c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</row>
    <row r="5874" spans="1:27" ht="12.75">
      <c r="A5874" s="10">
        <v>45905</v>
      </c>
      <c r="B5874" s="9" t="s">
        <v>1467</v>
      </c>
      <c r="C5874" s="11">
        <v>4107.95</v>
      </c>
      <c r="D5874" s="9">
        <v>85</v>
      </c>
      <c r="E5874" s="12"/>
      <c r="F5874" s="9"/>
      <c r="G5874" s="9"/>
      <c r="H5874" s="13"/>
      <c r="I5874" s="9" t="s">
        <v>11</v>
      </c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  <c r="Z5874" s="9"/>
      <c r="AA5874" s="9"/>
    </row>
    <row r="5875" spans="1:27" ht="12.75">
      <c r="A5875" s="10">
        <v>45905</v>
      </c>
      <c r="B5875" s="9" t="s">
        <v>17</v>
      </c>
      <c r="C5875" s="11">
        <v>11335.1</v>
      </c>
      <c r="D5875" s="9">
        <v>105</v>
      </c>
      <c r="E5875" s="12" t="s">
        <v>79</v>
      </c>
      <c r="F5875" s="9"/>
      <c r="G5875" s="9"/>
      <c r="H5875" s="13"/>
      <c r="I5875" s="9" t="s">
        <v>16</v>
      </c>
      <c r="J5875" s="9"/>
      <c r="K5875" s="53"/>
      <c r="L5875" s="53"/>
      <c r="M5875" s="53"/>
      <c r="N5875" s="53"/>
      <c r="O5875" s="53"/>
      <c r="P5875" s="53"/>
      <c r="Q5875" s="53"/>
      <c r="R5875" s="53"/>
      <c r="S5875" s="53"/>
      <c r="T5875" s="53"/>
      <c r="U5875" s="53"/>
      <c r="V5875" s="53"/>
      <c r="W5875" s="53"/>
      <c r="X5875" s="53"/>
      <c r="Y5875" s="53"/>
      <c r="Z5875" s="53"/>
      <c r="AA5875" s="53"/>
    </row>
    <row r="5876" spans="1:27" ht="12.75">
      <c r="A5876" s="10">
        <v>45905</v>
      </c>
      <c r="B5876" s="9" t="s">
        <v>14</v>
      </c>
      <c r="C5876" s="11">
        <v>7514.11</v>
      </c>
      <c r="D5876" s="9">
        <v>79</v>
      </c>
      <c r="E5876" s="12" t="s">
        <v>98</v>
      </c>
      <c r="F5876" s="9"/>
      <c r="G5876" s="9"/>
      <c r="H5876" s="13"/>
      <c r="I5876" s="9" t="s">
        <v>16</v>
      </c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  <c r="AA5876" s="9"/>
    </row>
    <row r="5877" spans="1:27" ht="12.75">
      <c r="A5877" s="10">
        <v>45905</v>
      </c>
      <c r="B5877" s="9" t="s">
        <v>19</v>
      </c>
      <c r="C5877" s="11">
        <v>7870.08</v>
      </c>
      <c r="D5877" s="9">
        <v>78</v>
      </c>
      <c r="E5877" s="12" t="s">
        <v>397</v>
      </c>
      <c r="F5877" s="9"/>
      <c r="G5877" s="9"/>
      <c r="H5877" s="13"/>
      <c r="I5877" s="9" t="s">
        <v>16</v>
      </c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  <c r="AA5877" s="9"/>
    </row>
    <row r="5878" spans="1:27" ht="12.75">
      <c r="A5878" s="10">
        <v>45906</v>
      </c>
      <c r="B5878" s="9" t="s">
        <v>21</v>
      </c>
      <c r="C5878" s="11">
        <v>14422.78</v>
      </c>
      <c r="D5878" s="9">
        <v>134</v>
      </c>
      <c r="E5878" s="12" t="s">
        <v>37</v>
      </c>
      <c r="F5878" s="9"/>
      <c r="G5878" s="9"/>
      <c r="H5878" s="13"/>
      <c r="I5878" s="9" t="s">
        <v>11</v>
      </c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  <c r="AA5878" s="9"/>
    </row>
    <row r="5879" spans="1:27" ht="12.75">
      <c r="A5879" s="10">
        <v>45906</v>
      </c>
      <c r="B5879" s="9" t="s">
        <v>9</v>
      </c>
      <c r="C5879" s="11">
        <v>12798.76</v>
      </c>
      <c r="D5879" s="9">
        <v>106</v>
      </c>
      <c r="E5879" s="12" t="s">
        <v>215</v>
      </c>
      <c r="F5879" s="9"/>
      <c r="G5879" s="9"/>
      <c r="H5879" s="13"/>
      <c r="I5879" s="9" t="s">
        <v>11</v>
      </c>
      <c r="J5879" s="10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  <c r="AA5879" s="9"/>
    </row>
    <row r="5880" spans="1:27" ht="12.75">
      <c r="A5880" s="10">
        <v>45906</v>
      </c>
      <c r="B5880" s="9" t="s">
        <v>12</v>
      </c>
      <c r="C5880" s="11"/>
      <c r="D5880" s="9"/>
      <c r="E5880" s="12"/>
      <c r="F5880" s="9"/>
      <c r="G5880" s="9"/>
      <c r="H5880" s="13"/>
      <c r="I5880" s="9" t="s">
        <v>11</v>
      </c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</row>
    <row r="5881" spans="1:27" ht="12.75">
      <c r="A5881" s="10">
        <v>45906</v>
      </c>
      <c r="B5881" s="9" t="s">
        <v>45</v>
      </c>
      <c r="C5881" s="11">
        <v>12686.79</v>
      </c>
      <c r="D5881" s="9">
        <v>126</v>
      </c>
      <c r="E5881" s="12" t="s">
        <v>186</v>
      </c>
      <c r="F5881" s="9"/>
      <c r="G5881" s="9"/>
      <c r="H5881" s="13"/>
      <c r="I5881" s="9" t="s">
        <v>11</v>
      </c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</row>
    <row r="5882" spans="1:27" ht="12.75">
      <c r="A5882" s="10">
        <v>45906</v>
      </c>
      <c r="B5882" s="9" t="s">
        <v>1465</v>
      </c>
      <c r="C5882" s="48">
        <v>8989</v>
      </c>
      <c r="D5882" s="9">
        <v>136</v>
      </c>
      <c r="E5882" s="12"/>
      <c r="F5882" s="9"/>
      <c r="G5882" s="9"/>
      <c r="H5882" s="13"/>
      <c r="I5882" s="9" t="s">
        <v>11</v>
      </c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</row>
    <row r="5883" spans="1:27" ht="12.75">
      <c r="A5883" s="10">
        <v>45906</v>
      </c>
      <c r="B5883" s="9" t="s">
        <v>289</v>
      </c>
      <c r="C5883" s="11">
        <v>7005.86</v>
      </c>
      <c r="D5883" s="9">
        <v>59</v>
      </c>
      <c r="E5883" s="12" t="s">
        <v>1484</v>
      </c>
      <c r="F5883" s="9"/>
      <c r="G5883" s="9"/>
      <c r="H5883" s="13"/>
      <c r="I5883" s="9" t="s">
        <v>11</v>
      </c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</row>
    <row r="5884" spans="1:27" ht="12.75">
      <c r="A5884" s="10">
        <v>45906</v>
      </c>
      <c r="B5884" s="9" t="s">
        <v>286</v>
      </c>
      <c r="C5884" s="11">
        <v>6805.91</v>
      </c>
      <c r="D5884" s="9">
        <v>70</v>
      </c>
      <c r="E5884" s="12" t="s">
        <v>38</v>
      </c>
      <c r="F5884" s="9"/>
      <c r="G5884" s="9"/>
      <c r="H5884" s="13"/>
      <c r="I5884" s="9" t="s">
        <v>11</v>
      </c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  <c r="AA5884" s="9"/>
    </row>
    <row r="5885" spans="1:27" ht="12.75">
      <c r="A5885" s="10">
        <v>45906</v>
      </c>
      <c r="B5885" s="9" t="s">
        <v>1467</v>
      </c>
      <c r="C5885" s="11">
        <v>4447.8100000000004</v>
      </c>
      <c r="D5885" s="9">
        <v>95</v>
      </c>
      <c r="E5885" s="12"/>
      <c r="F5885" s="9"/>
      <c r="G5885" s="9"/>
      <c r="H5885" s="13"/>
      <c r="I5885" s="9" t="s">
        <v>11</v>
      </c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/>
      <c r="X5885" s="9"/>
      <c r="Y5885" s="9"/>
      <c r="Z5885" s="9"/>
      <c r="AA5885" s="9"/>
    </row>
    <row r="5886" spans="1:27" ht="12.75">
      <c r="A5886" s="10">
        <v>45906</v>
      </c>
      <c r="B5886" s="9" t="s">
        <v>17</v>
      </c>
      <c r="C5886" s="11">
        <v>10854.49</v>
      </c>
      <c r="D5886" s="9">
        <v>114</v>
      </c>
      <c r="E5886" s="12" t="s">
        <v>33</v>
      </c>
      <c r="F5886" s="9"/>
      <c r="G5886" s="9"/>
      <c r="H5886" s="13"/>
      <c r="I5886" s="9" t="s">
        <v>16</v>
      </c>
      <c r="J5886" s="9"/>
      <c r="K5886" s="53"/>
      <c r="L5886" s="53"/>
      <c r="M5886" s="53"/>
      <c r="N5886" s="53"/>
      <c r="O5886" s="53"/>
      <c r="P5886" s="53"/>
      <c r="Q5886" s="53"/>
      <c r="R5886" s="53"/>
      <c r="S5886" s="53"/>
      <c r="T5886" s="53"/>
      <c r="U5886" s="53"/>
      <c r="V5886" s="53"/>
      <c r="W5886" s="53"/>
      <c r="X5886" s="53"/>
      <c r="Y5886" s="53"/>
      <c r="Z5886" s="53"/>
      <c r="AA5886" s="53"/>
    </row>
    <row r="5887" spans="1:27" ht="12.75">
      <c r="A5887" s="10">
        <v>45906</v>
      </c>
      <c r="B5887" s="9" t="s">
        <v>14</v>
      </c>
      <c r="C5887" s="11">
        <v>6724.72</v>
      </c>
      <c r="D5887" s="9">
        <v>71</v>
      </c>
      <c r="E5887" s="12" t="s">
        <v>304</v>
      </c>
      <c r="F5887" s="9"/>
      <c r="G5887" s="9"/>
      <c r="H5887" s="13"/>
      <c r="I5887" s="9" t="s">
        <v>16</v>
      </c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  <c r="AA5887" s="9"/>
    </row>
    <row r="5888" spans="1:27" ht="12.75">
      <c r="A5888" s="10">
        <v>45906</v>
      </c>
      <c r="B5888" s="9" t="s">
        <v>19</v>
      </c>
      <c r="C5888" s="11">
        <v>5879.1</v>
      </c>
      <c r="D5888" s="9">
        <v>63</v>
      </c>
      <c r="E5888" s="12" t="s">
        <v>25</v>
      </c>
      <c r="F5888" s="9"/>
      <c r="G5888" s="9"/>
      <c r="H5888" s="13"/>
      <c r="I5888" s="9" t="s">
        <v>16</v>
      </c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9"/>
      <c r="X5888" s="9"/>
      <c r="Y5888" s="9"/>
      <c r="Z5888" s="9"/>
      <c r="AA5888" s="9"/>
    </row>
    <row r="5889" spans="1:27" ht="12.75">
      <c r="A5889" s="10">
        <v>45907</v>
      </c>
      <c r="B5889" s="9" t="s">
        <v>21</v>
      </c>
      <c r="C5889" s="11">
        <v>12148.8</v>
      </c>
      <c r="D5889" s="9">
        <v>121</v>
      </c>
      <c r="E5889" s="12" t="s">
        <v>177</v>
      </c>
      <c r="F5889" s="9"/>
      <c r="G5889" s="9"/>
      <c r="H5889" s="13"/>
      <c r="I5889" s="9" t="s">
        <v>11</v>
      </c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</row>
    <row r="5890" spans="1:27" ht="12.75">
      <c r="A5890" s="10">
        <v>45907</v>
      </c>
      <c r="B5890" s="9" t="s">
        <v>9</v>
      </c>
      <c r="C5890" s="11">
        <v>7918.78</v>
      </c>
      <c r="D5890" s="9">
        <v>81</v>
      </c>
      <c r="E5890" s="12" t="s">
        <v>159</v>
      </c>
      <c r="F5890" s="9"/>
      <c r="G5890" s="9"/>
      <c r="H5890" s="13"/>
      <c r="I5890" s="9" t="s">
        <v>11</v>
      </c>
      <c r="J5890" s="10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</row>
    <row r="5891" spans="1:27" ht="12.75">
      <c r="A5891" s="10">
        <v>45907</v>
      </c>
      <c r="B5891" s="9" t="s">
        <v>12</v>
      </c>
      <c r="C5891" s="11"/>
      <c r="D5891" s="9"/>
      <c r="E5891" s="12"/>
      <c r="F5891" s="9"/>
      <c r="G5891" s="9"/>
      <c r="H5891" s="13"/>
      <c r="I5891" s="9" t="s">
        <v>11</v>
      </c>
      <c r="J5891" s="10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</row>
    <row r="5892" spans="1:27" ht="12.75">
      <c r="A5892" s="10">
        <v>45907</v>
      </c>
      <c r="B5892" s="9" t="s">
        <v>45</v>
      </c>
      <c r="C5892" s="11">
        <v>7223.72</v>
      </c>
      <c r="D5892" s="9">
        <v>71</v>
      </c>
      <c r="E5892" s="12" t="s">
        <v>194</v>
      </c>
      <c r="F5892" s="9"/>
      <c r="G5892" s="9"/>
      <c r="H5892" s="13"/>
      <c r="I5892" s="9" t="s">
        <v>11</v>
      </c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</row>
    <row r="5893" spans="1:27" ht="12.75">
      <c r="A5893" s="10">
        <v>45907</v>
      </c>
      <c r="B5893" s="9" t="s">
        <v>1465</v>
      </c>
      <c r="C5893" s="48">
        <v>13775.25</v>
      </c>
      <c r="D5893" s="9">
        <v>199</v>
      </c>
      <c r="E5893" s="12"/>
      <c r="F5893" s="9"/>
      <c r="G5893" s="9"/>
      <c r="H5893" s="13"/>
      <c r="I5893" s="9" t="s">
        <v>11</v>
      </c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</row>
    <row r="5894" spans="1:27" ht="12.75">
      <c r="A5894" s="10">
        <v>45907</v>
      </c>
      <c r="B5894" s="9" t="s">
        <v>289</v>
      </c>
      <c r="C5894" s="11">
        <v>4874.9399999999996</v>
      </c>
      <c r="D5894" s="9">
        <v>43</v>
      </c>
      <c r="E5894" s="12" t="s">
        <v>1485</v>
      </c>
      <c r="F5894" s="9"/>
      <c r="G5894" s="9"/>
      <c r="H5894" s="13"/>
      <c r="I5894" s="9" t="s">
        <v>11</v>
      </c>
      <c r="J5894" s="9"/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</row>
    <row r="5895" spans="1:27" ht="12.75">
      <c r="A5895" s="10">
        <v>45907</v>
      </c>
      <c r="B5895" s="9" t="s">
        <v>286</v>
      </c>
      <c r="C5895" s="11">
        <v>6015.64</v>
      </c>
      <c r="D5895" s="9">
        <v>62</v>
      </c>
      <c r="E5895" s="12" t="s">
        <v>221</v>
      </c>
      <c r="F5895" s="9"/>
      <c r="G5895" s="9"/>
      <c r="H5895" s="13"/>
      <c r="I5895" s="9" t="s">
        <v>11</v>
      </c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  <c r="AA5895" s="9"/>
    </row>
    <row r="5896" spans="1:27" ht="12.75">
      <c r="A5896" s="10">
        <v>45907</v>
      </c>
      <c r="B5896" s="9" t="s">
        <v>1467</v>
      </c>
      <c r="C5896" s="11"/>
      <c r="D5896" s="9"/>
      <c r="E5896" s="12"/>
      <c r="F5896" s="9"/>
      <c r="G5896" s="9"/>
      <c r="H5896" s="13"/>
      <c r="I5896" s="9" t="s">
        <v>11</v>
      </c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  <c r="AA5896" s="9"/>
    </row>
    <row r="5897" spans="1:27" ht="12.75">
      <c r="A5897" s="10">
        <v>45907</v>
      </c>
      <c r="B5897" s="9" t="s">
        <v>17</v>
      </c>
      <c r="C5897" s="11">
        <v>11018</v>
      </c>
      <c r="D5897" s="9">
        <v>122</v>
      </c>
      <c r="E5897" s="12" t="s">
        <v>49</v>
      </c>
      <c r="F5897" s="9"/>
      <c r="G5897" s="9"/>
      <c r="H5897" s="13"/>
      <c r="I5897" s="9" t="s">
        <v>16</v>
      </c>
      <c r="J5897" s="9"/>
      <c r="K5897" s="53"/>
      <c r="L5897" s="53"/>
      <c r="M5897" s="53"/>
      <c r="N5897" s="53"/>
      <c r="O5897" s="53"/>
      <c r="P5897" s="53"/>
      <c r="Q5897" s="53"/>
      <c r="R5897" s="53"/>
      <c r="S5897" s="53"/>
      <c r="T5897" s="53"/>
      <c r="U5897" s="53"/>
      <c r="V5897" s="53"/>
      <c r="W5897" s="53"/>
      <c r="X5897" s="53"/>
      <c r="Y5897" s="53"/>
      <c r="Z5897" s="53"/>
      <c r="AA5897" s="53"/>
    </row>
    <row r="5898" spans="1:27" ht="12.75">
      <c r="A5898" s="10">
        <v>45907</v>
      </c>
      <c r="B5898" s="9" t="s">
        <v>14</v>
      </c>
      <c r="C5898" s="11">
        <v>8948.32</v>
      </c>
      <c r="D5898" s="9">
        <v>98</v>
      </c>
      <c r="E5898" s="12" t="s">
        <v>198</v>
      </c>
      <c r="F5898" s="9"/>
      <c r="G5898" s="9"/>
      <c r="H5898" s="13"/>
      <c r="I5898" s="9" t="s">
        <v>16</v>
      </c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</row>
    <row r="5899" spans="1:27" ht="12.75">
      <c r="A5899" s="10">
        <v>45907</v>
      </c>
      <c r="B5899" s="9" t="s">
        <v>19</v>
      </c>
      <c r="C5899" s="11">
        <v>7835.42</v>
      </c>
      <c r="D5899" s="9">
        <v>93</v>
      </c>
      <c r="E5899" s="12" t="s">
        <v>268</v>
      </c>
      <c r="F5899" s="9"/>
      <c r="G5899" s="9"/>
      <c r="H5899" s="13"/>
      <c r="I5899" s="9" t="s">
        <v>16</v>
      </c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</row>
    <row r="5900" spans="1:27" ht="12.75">
      <c r="A5900" s="10">
        <v>45908</v>
      </c>
      <c r="B5900" s="9" t="s">
        <v>21</v>
      </c>
      <c r="C5900" s="11">
        <v>4359.6000000000004</v>
      </c>
      <c r="D5900" s="9">
        <v>49</v>
      </c>
      <c r="E5900" s="12" t="s">
        <v>75</v>
      </c>
      <c r="F5900" s="9"/>
      <c r="G5900" s="9"/>
      <c r="H5900" s="13"/>
      <c r="I5900" s="9" t="s">
        <v>11</v>
      </c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  <c r="AA5900" s="9"/>
    </row>
    <row r="5901" spans="1:27" ht="12.75">
      <c r="A5901" s="10">
        <v>45908</v>
      </c>
      <c r="B5901" s="9" t="s">
        <v>9</v>
      </c>
      <c r="C5901" s="11">
        <v>2997.3</v>
      </c>
      <c r="D5901" s="9">
        <v>31</v>
      </c>
      <c r="E5901" s="12" t="s">
        <v>85</v>
      </c>
      <c r="F5901" s="9"/>
      <c r="G5901" s="9"/>
      <c r="H5901" s="13"/>
      <c r="I5901" s="9" t="s">
        <v>11</v>
      </c>
      <c r="J5901" s="10"/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/>
      <c r="X5901" s="9"/>
      <c r="Y5901" s="9"/>
      <c r="Z5901" s="9"/>
      <c r="AA5901" s="9"/>
    </row>
    <row r="5902" spans="1:27" ht="12.75">
      <c r="A5902" s="10">
        <v>45908</v>
      </c>
      <c r="B5902" s="9" t="s">
        <v>12</v>
      </c>
      <c r="C5902" s="11"/>
      <c r="D5902" s="9"/>
      <c r="E5902" s="12"/>
      <c r="F5902" s="9"/>
      <c r="G5902" s="9"/>
      <c r="H5902" s="13"/>
      <c r="I5902" s="9" t="s">
        <v>11</v>
      </c>
      <c r="J5902" s="10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</row>
    <row r="5903" spans="1:27" ht="12.75">
      <c r="A5903" s="10">
        <v>45908</v>
      </c>
      <c r="B5903" s="9" t="s">
        <v>45</v>
      </c>
      <c r="C5903" s="11">
        <v>2362.66</v>
      </c>
      <c r="D5903" s="9">
        <v>26</v>
      </c>
      <c r="E5903" s="12" t="s">
        <v>24</v>
      </c>
      <c r="F5903" s="9"/>
      <c r="G5903" s="9"/>
      <c r="H5903" s="13"/>
      <c r="I5903" s="9" t="s">
        <v>11</v>
      </c>
      <c r="J5903" s="9"/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</row>
    <row r="5904" spans="1:27" ht="12.75">
      <c r="A5904" s="10">
        <v>45908</v>
      </c>
      <c r="B5904" s="9" t="s">
        <v>1465</v>
      </c>
      <c r="C5904" s="48">
        <v>12734</v>
      </c>
      <c r="D5904" s="9">
        <v>193</v>
      </c>
      <c r="E5904" s="12"/>
      <c r="F5904" s="9"/>
      <c r="G5904" s="9"/>
      <c r="H5904" s="13"/>
      <c r="I5904" s="9" t="s">
        <v>11</v>
      </c>
      <c r="J5904" s="9"/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  <c r="AA5904" s="9"/>
    </row>
    <row r="5905" spans="1:27" ht="12.75">
      <c r="A5905" s="10">
        <v>45908</v>
      </c>
      <c r="B5905" s="9" t="s">
        <v>289</v>
      </c>
      <c r="C5905" s="11">
        <v>1930.8</v>
      </c>
      <c r="D5905" s="9">
        <v>23</v>
      </c>
      <c r="E5905" s="12" t="s">
        <v>27</v>
      </c>
      <c r="F5905" s="9"/>
      <c r="G5905" s="9"/>
      <c r="H5905" s="13"/>
      <c r="I5905" s="9" t="s">
        <v>11</v>
      </c>
      <c r="J5905" s="9"/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</row>
    <row r="5906" spans="1:27" ht="12.75">
      <c r="A5906" s="10">
        <v>45908</v>
      </c>
      <c r="B5906" s="9" t="s">
        <v>286</v>
      </c>
      <c r="C5906" s="11">
        <v>2752.19</v>
      </c>
      <c r="D5906" s="9">
        <v>28</v>
      </c>
      <c r="E5906" s="12" t="s">
        <v>183</v>
      </c>
      <c r="F5906" s="9"/>
      <c r="G5906" s="9"/>
      <c r="H5906" s="13"/>
      <c r="I5906" s="9" t="s">
        <v>11</v>
      </c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  <c r="AA5906" s="9"/>
    </row>
    <row r="5907" spans="1:27" ht="12.75">
      <c r="A5907" s="10">
        <v>45908</v>
      </c>
      <c r="B5907" s="9" t="s">
        <v>1467</v>
      </c>
      <c r="C5907" s="11">
        <v>2974.15</v>
      </c>
      <c r="D5907" s="9">
        <v>60</v>
      </c>
      <c r="E5907" s="12"/>
      <c r="F5907" s="9"/>
      <c r="G5907" s="9"/>
      <c r="H5907" s="13"/>
      <c r="I5907" s="9" t="s">
        <v>11</v>
      </c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</row>
    <row r="5908" spans="1:27" ht="12.75">
      <c r="A5908" s="10">
        <v>45908</v>
      </c>
      <c r="B5908" s="9" t="s">
        <v>17</v>
      </c>
      <c r="C5908" s="11">
        <v>7767.42</v>
      </c>
      <c r="D5908" s="9">
        <v>82</v>
      </c>
      <c r="E5908" s="12" t="s">
        <v>58</v>
      </c>
      <c r="F5908" s="9"/>
      <c r="G5908" s="9"/>
      <c r="H5908" s="13"/>
      <c r="I5908" s="9" t="s">
        <v>16</v>
      </c>
      <c r="J5908" s="9"/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  <c r="AA5908" s="9"/>
    </row>
    <row r="5909" spans="1:27" ht="12.75">
      <c r="A5909" s="10">
        <v>45908</v>
      </c>
      <c r="B5909" s="9" t="s">
        <v>14</v>
      </c>
      <c r="C5909" s="11">
        <v>4223.04</v>
      </c>
      <c r="D5909" s="9">
        <v>49</v>
      </c>
      <c r="E5909" s="12" t="s">
        <v>49</v>
      </c>
      <c r="F5909" s="9"/>
      <c r="G5909" s="9"/>
      <c r="H5909" s="13"/>
      <c r="I5909" s="9" t="s">
        <v>16</v>
      </c>
      <c r="J5909" s="9"/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  <c r="AA5909" s="9"/>
    </row>
    <row r="5910" spans="1:27" ht="12.75">
      <c r="A5910" s="10">
        <v>45908</v>
      </c>
      <c r="B5910" s="9" t="s">
        <v>19</v>
      </c>
      <c r="C5910" s="11">
        <v>1568.8</v>
      </c>
      <c r="D5910" s="9">
        <v>19</v>
      </c>
      <c r="E5910" s="12" t="s">
        <v>181</v>
      </c>
      <c r="F5910" s="9"/>
      <c r="G5910" s="9"/>
      <c r="H5910" s="13"/>
      <c r="I5910" s="9" t="s">
        <v>16</v>
      </c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</row>
    <row r="5911" spans="1:27" ht="12.75">
      <c r="A5911" s="10">
        <v>45909</v>
      </c>
      <c r="B5911" s="9" t="s">
        <v>21</v>
      </c>
      <c r="C5911" s="11">
        <v>6114.33</v>
      </c>
      <c r="D5911" s="9">
        <v>60</v>
      </c>
      <c r="E5911" s="12" t="s">
        <v>55</v>
      </c>
      <c r="F5911" s="9"/>
      <c r="G5911" s="9"/>
      <c r="H5911" s="13"/>
      <c r="I5911" s="9" t="s">
        <v>11</v>
      </c>
      <c r="J5911" s="10"/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  <c r="AA5911" s="9"/>
    </row>
    <row r="5912" spans="1:27" ht="12.75">
      <c r="A5912" s="10">
        <v>45909</v>
      </c>
      <c r="B5912" s="9" t="s">
        <v>9</v>
      </c>
      <c r="C5912" s="11">
        <v>3861.13</v>
      </c>
      <c r="D5912" s="9">
        <v>40</v>
      </c>
      <c r="E5912" s="12" t="s">
        <v>13</v>
      </c>
      <c r="F5912" s="9"/>
      <c r="G5912" s="9"/>
      <c r="H5912" s="13"/>
      <c r="I5912" s="9" t="s">
        <v>11</v>
      </c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</row>
    <row r="5913" spans="1:27" ht="12.75">
      <c r="A5913" s="10">
        <v>45909</v>
      </c>
      <c r="B5913" s="9" t="s">
        <v>12</v>
      </c>
      <c r="C5913" s="11"/>
      <c r="D5913" s="9"/>
      <c r="E5913" s="12"/>
      <c r="F5913" s="9"/>
      <c r="G5913" s="9"/>
      <c r="H5913" s="13"/>
      <c r="I5913" s="9" t="s">
        <v>11</v>
      </c>
      <c r="J5913" s="10"/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  <c r="AA5913" s="9"/>
    </row>
    <row r="5914" spans="1:27" ht="12.75">
      <c r="A5914" s="10">
        <v>45909</v>
      </c>
      <c r="B5914" s="9" t="s">
        <v>45</v>
      </c>
      <c r="C5914" s="11">
        <v>3490.28</v>
      </c>
      <c r="D5914" s="9">
        <v>36</v>
      </c>
      <c r="E5914" s="12" t="s">
        <v>70</v>
      </c>
      <c r="F5914" s="9"/>
      <c r="G5914" s="9"/>
      <c r="H5914" s="13"/>
      <c r="I5914" s="9" t="s">
        <v>11</v>
      </c>
      <c r="J5914" s="9"/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</row>
    <row r="5915" spans="1:27" ht="12.75">
      <c r="A5915" s="10">
        <v>45909</v>
      </c>
      <c r="B5915" s="9" t="s">
        <v>1465</v>
      </c>
      <c r="C5915" s="48">
        <v>10572.75</v>
      </c>
      <c r="D5915" s="9">
        <v>148</v>
      </c>
      <c r="E5915" s="12"/>
      <c r="F5915" s="9"/>
      <c r="G5915" s="9"/>
      <c r="H5915" s="13"/>
      <c r="I5915" s="9" t="s">
        <v>11</v>
      </c>
      <c r="J5915" s="9"/>
      <c r="K5915" s="9"/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</row>
    <row r="5916" spans="1:27" ht="12.75">
      <c r="A5916" s="10">
        <v>45909</v>
      </c>
      <c r="B5916" s="9" t="s">
        <v>289</v>
      </c>
      <c r="C5916" s="11">
        <v>4107.2700000000004</v>
      </c>
      <c r="D5916" s="9">
        <v>37</v>
      </c>
      <c r="E5916" s="12" t="s">
        <v>138</v>
      </c>
      <c r="F5916" s="9"/>
      <c r="G5916" s="9"/>
      <c r="H5916" s="13"/>
      <c r="I5916" s="9" t="s">
        <v>11</v>
      </c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</row>
    <row r="5917" spans="1:27" ht="12.75">
      <c r="A5917" s="10">
        <v>45909</v>
      </c>
      <c r="B5917" s="9" t="s">
        <v>286</v>
      </c>
      <c r="C5917" s="11">
        <v>3033.75</v>
      </c>
      <c r="D5917" s="9">
        <v>34</v>
      </c>
      <c r="E5917" s="12" t="s">
        <v>137</v>
      </c>
      <c r="F5917" s="9"/>
      <c r="G5917" s="9"/>
      <c r="H5917" s="13"/>
      <c r="I5917" s="9" t="s">
        <v>11</v>
      </c>
      <c r="J5917" s="9"/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</row>
    <row r="5918" spans="1:27" ht="12.75">
      <c r="A5918" s="10">
        <v>45909</v>
      </c>
      <c r="B5918" s="9" t="s">
        <v>1467</v>
      </c>
      <c r="C5918" s="11">
        <v>3251.6</v>
      </c>
      <c r="D5918" s="9">
        <v>69</v>
      </c>
      <c r="E5918" s="12"/>
      <c r="F5918" s="9"/>
      <c r="G5918" s="9"/>
      <c r="H5918" s="13"/>
      <c r="I5918" s="9" t="s">
        <v>11</v>
      </c>
      <c r="J5918" s="9"/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  <c r="Z5918" s="9"/>
      <c r="AA5918" s="9"/>
    </row>
    <row r="5919" spans="1:27" ht="12.75">
      <c r="A5919" s="10">
        <v>45909</v>
      </c>
      <c r="B5919" s="9" t="s">
        <v>17</v>
      </c>
      <c r="C5919" s="11">
        <v>7010.9</v>
      </c>
      <c r="D5919" s="9">
        <v>72</v>
      </c>
      <c r="E5919" s="12" t="s">
        <v>184</v>
      </c>
      <c r="F5919" s="9"/>
      <c r="G5919" s="9"/>
      <c r="H5919" s="13"/>
      <c r="I5919" s="9" t="s">
        <v>16</v>
      </c>
      <c r="J5919" s="9"/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</row>
    <row r="5920" spans="1:27" ht="12.75">
      <c r="A5920" s="10">
        <v>45909</v>
      </c>
      <c r="B5920" s="9" t="s">
        <v>14</v>
      </c>
      <c r="C5920" s="11">
        <v>3774.3</v>
      </c>
      <c r="D5920" s="9">
        <v>40</v>
      </c>
      <c r="E5920" s="12" t="s">
        <v>246</v>
      </c>
      <c r="F5920" s="9"/>
      <c r="G5920" s="9"/>
      <c r="H5920" s="13"/>
      <c r="I5920" s="9" t="s">
        <v>16</v>
      </c>
      <c r="J5920" s="9"/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  <c r="AA5920" s="9"/>
    </row>
    <row r="5921" spans="1:27" ht="12.75">
      <c r="A5921" s="10">
        <v>45909</v>
      </c>
      <c r="B5921" s="9" t="s">
        <v>19</v>
      </c>
      <c r="C5921" s="11">
        <v>2384.85</v>
      </c>
      <c r="D5921" s="9">
        <v>25</v>
      </c>
      <c r="E5921" s="12" t="s">
        <v>58</v>
      </c>
      <c r="F5921" s="9"/>
      <c r="G5921" s="9"/>
      <c r="H5921" s="13"/>
      <c r="I5921" s="9" t="s">
        <v>16</v>
      </c>
      <c r="J5921" s="9"/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</row>
    <row r="5922" spans="1:27" ht="12.75">
      <c r="A5922" s="10">
        <v>45910</v>
      </c>
      <c r="B5922" s="9" t="s">
        <v>21</v>
      </c>
      <c r="C5922" s="11">
        <v>7215.26</v>
      </c>
      <c r="D5922" s="9">
        <v>70</v>
      </c>
      <c r="E5922" s="12" t="s">
        <v>33</v>
      </c>
      <c r="F5922" s="9"/>
      <c r="G5922" s="9"/>
      <c r="H5922" s="13"/>
      <c r="I5922" s="9" t="s">
        <v>11</v>
      </c>
      <c r="J5922" s="10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</row>
    <row r="5923" spans="1:27" ht="12.75">
      <c r="A5923" s="10">
        <v>45910</v>
      </c>
      <c r="B5923" s="9" t="s">
        <v>9</v>
      </c>
      <c r="C5923" s="11">
        <v>5207.7299999999996</v>
      </c>
      <c r="D5923" s="9">
        <v>47</v>
      </c>
      <c r="E5923" s="12" t="s">
        <v>58</v>
      </c>
      <c r="F5923" s="9"/>
      <c r="G5923" s="9"/>
      <c r="H5923" s="13"/>
      <c r="I5923" s="9" t="s">
        <v>11</v>
      </c>
      <c r="J5923" s="9"/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9"/>
      <c r="X5923" s="9"/>
      <c r="Y5923" s="9"/>
      <c r="Z5923" s="9"/>
      <c r="AA5923" s="9"/>
    </row>
    <row r="5924" spans="1:27" ht="12.75">
      <c r="A5924" s="10">
        <v>45910</v>
      </c>
      <c r="B5924" s="9" t="s">
        <v>12</v>
      </c>
      <c r="C5924" s="11"/>
      <c r="D5924" s="9"/>
      <c r="E5924" s="12"/>
      <c r="F5924" s="9"/>
      <c r="G5924" s="9"/>
      <c r="H5924" s="13"/>
      <c r="I5924" s="9" t="s">
        <v>11</v>
      </c>
      <c r="J5924" s="10"/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  <c r="AA5924" s="9"/>
    </row>
    <row r="5925" spans="1:27" ht="12.75">
      <c r="A5925" s="10">
        <v>45910</v>
      </c>
      <c r="B5925" s="9" t="s">
        <v>45</v>
      </c>
      <c r="C5925" s="11">
        <v>3534.07</v>
      </c>
      <c r="D5925" s="9">
        <v>43</v>
      </c>
      <c r="E5925" s="12" t="s">
        <v>28</v>
      </c>
      <c r="F5925" s="9"/>
      <c r="G5925" s="9"/>
      <c r="H5925" s="13"/>
      <c r="I5925" s="9" t="s">
        <v>11</v>
      </c>
      <c r="J5925" s="9"/>
      <c r="K5925" s="9"/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  <c r="AA5925" s="9"/>
    </row>
    <row r="5926" spans="1:27" ht="12.75">
      <c r="A5926" s="10">
        <v>45910</v>
      </c>
      <c r="B5926" s="9" t="s">
        <v>1465</v>
      </c>
      <c r="C5926" s="48">
        <v>10029</v>
      </c>
      <c r="D5926" s="9">
        <v>155</v>
      </c>
      <c r="E5926" s="12"/>
      <c r="F5926" s="9"/>
      <c r="G5926" s="9"/>
      <c r="H5926" s="13"/>
      <c r="I5926" s="9" t="s">
        <v>11</v>
      </c>
      <c r="J5926" s="9"/>
      <c r="K5926" s="9"/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  <c r="AA5926" s="9"/>
    </row>
    <row r="5927" spans="1:27" ht="12.75">
      <c r="A5927" s="10">
        <v>45910</v>
      </c>
      <c r="B5927" s="9" t="s">
        <v>289</v>
      </c>
      <c r="C5927" s="11">
        <v>3755.48</v>
      </c>
      <c r="D5927" s="9">
        <v>25</v>
      </c>
      <c r="E5927" s="12" t="s">
        <v>30</v>
      </c>
      <c r="F5927" s="9"/>
      <c r="G5927" s="9"/>
      <c r="H5927" s="13"/>
      <c r="I5927" s="9" t="s">
        <v>11</v>
      </c>
      <c r="J5927" s="9"/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</row>
    <row r="5928" spans="1:27" ht="12.75">
      <c r="A5928" s="10">
        <v>45910</v>
      </c>
      <c r="B5928" s="9" t="s">
        <v>286</v>
      </c>
      <c r="C5928" s="11">
        <v>3232.38</v>
      </c>
      <c r="D5928" s="9">
        <v>38</v>
      </c>
      <c r="E5928" s="12" t="s">
        <v>354</v>
      </c>
      <c r="F5928" s="9"/>
      <c r="G5928" s="9"/>
      <c r="H5928" s="13"/>
      <c r="I5928" s="9" t="s">
        <v>11</v>
      </c>
      <c r="J5928" s="9"/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</row>
    <row r="5929" spans="1:27" ht="12.75">
      <c r="A5929" s="10">
        <v>45910</v>
      </c>
      <c r="B5929" s="9" t="s">
        <v>1467</v>
      </c>
      <c r="C5929" s="11">
        <v>4708.25</v>
      </c>
      <c r="D5929" s="9">
        <v>103</v>
      </c>
      <c r="E5929" s="12"/>
      <c r="F5929" s="9"/>
      <c r="G5929" s="9"/>
      <c r="H5929" s="13"/>
      <c r="I5929" s="9" t="s">
        <v>11</v>
      </c>
      <c r="J5929" s="38"/>
      <c r="K5929" s="38"/>
      <c r="L5929" s="38"/>
      <c r="M5929" s="38"/>
      <c r="N5929" s="38"/>
      <c r="O5929" s="38"/>
      <c r="P5929" s="38"/>
      <c r="Q5929" s="38"/>
      <c r="R5929" s="38"/>
      <c r="S5929" s="38"/>
      <c r="T5929" s="38"/>
      <c r="U5929" s="38"/>
      <c r="V5929" s="38"/>
      <c r="W5929" s="38"/>
      <c r="X5929" s="38"/>
      <c r="Y5929" s="38"/>
      <c r="Z5929" s="38"/>
      <c r="AA5929" s="38"/>
    </row>
    <row r="5930" spans="1:27" ht="12.75">
      <c r="A5930" s="10">
        <v>45910</v>
      </c>
      <c r="B5930" s="9" t="s">
        <v>17</v>
      </c>
      <c r="C5930" s="11">
        <v>4641.1400000000003</v>
      </c>
      <c r="D5930" s="9">
        <v>48</v>
      </c>
      <c r="E5930" s="12" t="s">
        <v>34</v>
      </c>
      <c r="F5930" s="9"/>
      <c r="G5930" s="9"/>
      <c r="H5930" s="13"/>
      <c r="I5930" s="9" t="s">
        <v>16</v>
      </c>
      <c r="J5930" s="9"/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</row>
    <row r="5931" spans="1:27" ht="12.75">
      <c r="A5931" s="10">
        <v>45910</v>
      </c>
      <c r="B5931" s="9" t="s">
        <v>14</v>
      </c>
      <c r="C5931" s="11">
        <v>2578.1799999999998</v>
      </c>
      <c r="D5931" s="9">
        <v>28</v>
      </c>
      <c r="E5931" s="12" t="s">
        <v>44</v>
      </c>
      <c r="F5931" s="9"/>
      <c r="G5931" s="9"/>
      <c r="H5931" s="13"/>
      <c r="I5931" s="9" t="s">
        <v>16</v>
      </c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</row>
    <row r="5932" spans="1:27" ht="12.75">
      <c r="A5932" s="10">
        <v>45910</v>
      </c>
      <c r="B5932" s="9" t="s">
        <v>19</v>
      </c>
      <c r="C5932" s="11">
        <v>4110.3599999999997</v>
      </c>
      <c r="D5932" s="9">
        <v>41</v>
      </c>
      <c r="E5932" s="12" t="s">
        <v>246</v>
      </c>
      <c r="F5932" s="9"/>
      <c r="G5932" s="9"/>
      <c r="H5932" s="13"/>
      <c r="I5932" s="9" t="s">
        <v>16</v>
      </c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</row>
    <row r="5933" spans="1:27" ht="12.75">
      <c r="A5933" s="10">
        <v>45911</v>
      </c>
      <c r="B5933" s="9" t="s">
        <v>21</v>
      </c>
      <c r="C5933" s="11">
        <v>8196.73</v>
      </c>
      <c r="D5933" s="9">
        <v>76</v>
      </c>
      <c r="E5933" s="12" t="s">
        <v>98</v>
      </c>
      <c r="F5933" s="9"/>
      <c r="G5933" s="9"/>
      <c r="H5933" s="13"/>
      <c r="I5933" s="9" t="s">
        <v>11</v>
      </c>
      <c r="J5933" s="10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</row>
    <row r="5934" spans="1:27" ht="12.75">
      <c r="A5934" s="10">
        <v>45911</v>
      </c>
      <c r="B5934" s="9" t="s">
        <v>9</v>
      </c>
      <c r="C5934" s="11">
        <v>4363.46</v>
      </c>
      <c r="D5934" s="9">
        <v>40</v>
      </c>
      <c r="E5934" s="12" t="s">
        <v>196</v>
      </c>
      <c r="F5934" s="9"/>
      <c r="G5934" s="9"/>
      <c r="H5934" s="13"/>
      <c r="I5934" s="9" t="s">
        <v>11</v>
      </c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</row>
    <row r="5935" spans="1:27" ht="12.75">
      <c r="A5935" s="10">
        <v>45911</v>
      </c>
      <c r="B5935" s="9" t="s">
        <v>12</v>
      </c>
      <c r="C5935" s="11"/>
      <c r="D5935" s="9"/>
      <c r="E5935" s="12"/>
      <c r="F5935" s="9"/>
      <c r="G5935" s="9"/>
      <c r="H5935" s="13"/>
      <c r="I5935" s="9" t="s">
        <v>11</v>
      </c>
      <c r="J5935" s="9"/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</row>
    <row r="5936" spans="1:27" ht="12.75">
      <c r="A5936" s="10">
        <v>45911</v>
      </c>
      <c r="B5936" s="9" t="s">
        <v>45</v>
      </c>
      <c r="C5936" s="11">
        <v>4838.29</v>
      </c>
      <c r="D5936" s="9">
        <v>51</v>
      </c>
      <c r="E5936" s="12" t="s">
        <v>96</v>
      </c>
      <c r="F5936" s="9"/>
      <c r="G5936" s="9"/>
      <c r="H5936" s="13"/>
      <c r="I5936" s="9" t="s">
        <v>11</v>
      </c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</row>
    <row r="5937" spans="1:27" ht="12.75">
      <c r="A5937" s="10">
        <v>45911</v>
      </c>
      <c r="B5937" s="9" t="s">
        <v>1465</v>
      </c>
      <c r="C5937" s="48">
        <v>9474</v>
      </c>
      <c r="D5937" s="9">
        <v>137</v>
      </c>
      <c r="E5937" s="12"/>
      <c r="F5937" s="9"/>
      <c r="G5937" s="9"/>
      <c r="H5937" s="13"/>
      <c r="I5937" s="9" t="s">
        <v>11</v>
      </c>
      <c r="J5937" s="9"/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</row>
    <row r="5938" spans="1:27" ht="12.75">
      <c r="A5938" s="10">
        <v>45911</v>
      </c>
      <c r="B5938" s="9" t="s">
        <v>289</v>
      </c>
      <c r="C5938" s="11">
        <v>2808.16</v>
      </c>
      <c r="D5938" s="9">
        <v>29</v>
      </c>
      <c r="E5938" s="12" t="s">
        <v>33</v>
      </c>
      <c r="F5938" s="9"/>
      <c r="G5938" s="9"/>
      <c r="H5938" s="13"/>
      <c r="I5938" s="9" t="s">
        <v>11</v>
      </c>
      <c r="J5938" s="9"/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</row>
    <row r="5939" spans="1:27" ht="12.75">
      <c r="A5939" s="10">
        <v>45911</v>
      </c>
      <c r="B5939" s="9" t="s">
        <v>286</v>
      </c>
      <c r="C5939" s="11">
        <v>4014.16</v>
      </c>
      <c r="D5939" s="9">
        <v>49</v>
      </c>
      <c r="E5939" s="12" t="s">
        <v>361</v>
      </c>
      <c r="F5939" s="9"/>
      <c r="G5939" s="9"/>
      <c r="H5939" s="13"/>
      <c r="I5939" s="9" t="s">
        <v>11</v>
      </c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</row>
    <row r="5940" spans="1:27" ht="12.75">
      <c r="A5940" s="10">
        <v>45911</v>
      </c>
      <c r="B5940" s="9" t="s">
        <v>1467</v>
      </c>
      <c r="C5940" s="11">
        <v>3254.6</v>
      </c>
      <c r="D5940" s="9">
        <v>67</v>
      </c>
      <c r="E5940" s="12"/>
      <c r="F5940" s="9"/>
      <c r="G5940" s="9"/>
      <c r="H5940" s="13"/>
      <c r="I5940" s="9" t="s">
        <v>11</v>
      </c>
      <c r="J5940" s="38"/>
      <c r="K5940" s="38"/>
      <c r="L5940" s="38"/>
      <c r="M5940" s="38"/>
      <c r="N5940" s="38"/>
      <c r="O5940" s="38"/>
      <c r="P5940" s="38"/>
      <c r="Q5940" s="38"/>
      <c r="R5940" s="38"/>
      <c r="S5940" s="38"/>
      <c r="T5940" s="38"/>
      <c r="U5940" s="38"/>
      <c r="V5940" s="38"/>
      <c r="W5940" s="38"/>
      <c r="X5940" s="38"/>
      <c r="Y5940" s="38"/>
      <c r="Z5940" s="38"/>
      <c r="AA5940" s="38"/>
    </row>
    <row r="5941" spans="1:27" ht="12.75">
      <c r="A5941" s="10">
        <v>45911</v>
      </c>
      <c r="B5941" s="9" t="s">
        <v>17</v>
      </c>
      <c r="C5941" s="11">
        <v>4422.8500000000004</v>
      </c>
      <c r="D5941" s="9">
        <v>46</v>
      </c>
      <c r="E5941" s="12" t="s">
        <v>189</v>
      </c>
      <c r="F5941" s="9"/>
      <c r="G5941" s="9"/>
      <c r="H5941" s="13"/>
      <c r="I5941" s="9" t="s">
        <v>16</v>
      </c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</row>
    <row r="5942" spans="1:27" ht="12.75">
      <c r="A5942" s="10">
        <v>45911</v>
      </c>
      <c r="B5942" s="9" t="s">
        <v>14</v>
      </c>
      <c r="C5942" s="11">
        <v>3984.34</v>
      </c>
      <c r="D5942" s="9">
        <v>46</v>
      </c>
      <c r="E5942" s="12" t="s">
        <v>36</v>
      </c>
      <c r="F5942" s="9"/>
      <c r="G5942" s="9"/>
      <c r="H5942" s="13"/>
      <c r="I5942" s="9" t="s">
        <v>16</v>
      </c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</row>
    <row r="5943" spans="1:27" ht="12.75">
      <c r="A5943" s="10">
        <v>45911</v>
      </c>
      <c r="B5943" s="9" t="s">
        <v>19</v>
      </c>
      <c r="C5943" s="11">
        <v>2569.98</v>
      </c>
      <c r="D5943" s="9">
        <v>30</v>
      </c>
      <c r="E5943" s="12" t="s">
        <v>192</v>
      </c>
      <c r="F5943" s="9"/>
      <c r="G5943" s="9"/>
      <c r="H5943" s="13"/>
      <c r="I5943" s="9" t="s">
        <v>16</v>
      </c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</row>
    <row r="5944" spans="1:27" ht="12.75">
      <c r="A5944" s="10">
        <v>45912</v>
      </c>
      <c r="B5944" s="9" t="s">
        <v>21</v>
      </c>
      <c r="C5944" s="11">
        <v>18027.25</v>
      </c>
      <c r="D5944" s="9">
        <v>157</v>
      </c>
      <c r="E5944" s="12" t="s">
        <v>224</v>
      </c>
      <c r="F5944" s="9"/>
      <c r="G5944" s="9"/>
      <c r="H5944" s="13"/>
      <c r="I5944" s="9" t="s">
        <v>11</v>
      </c>
      <c r="J5944" s="10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</row>
    <row r="5945" spans="1:27" ht="12.75">
      <c r="A5945" s="10">
        <v>45912</v>
      </c>
      <c r="B5945" s="9" t="s">
        <v>9</v>
      </c>
      <c r="C5945" s="11">
        <v>11122.1</v>
      </c>
      <c r="D5945" s="9">
        <v>101</v>
      </c>
      <c r="E5945" s="12" t="s">
        <v>61</v>
      </c>
      <c r="F5945" s="9"/>
      <c r="G5945" s="9"/>
      <c r="H5945" s="13"/>
      <c r="I5945" s="9" t="s">
        <v>11</v>
      </c>
      <c r="J5945" s="9"/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</row>
    <row r="5946" spans="1:27" ht="12.75">
      <c r="A5946" s="10">
        <v>45912</v>
      </c>
      <c r="B5946" s="9" t="s">
        <v>12</v>
      </c>
      <c r="C5946" s="11"/>
      <c r="D5946" s="9"/>
      <c r="E5946" s="12"/>
      <c r="F5946" s="9"/>
      <c r="G5946" s="9"/>
      <c r="H5946" s="13"/>
      <c r="I5946" s="9" t="s">
        <v>11</v>
      </c>
      <c r="J5946" s="9"/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</row>
    <row r="5947" spans="1:27" ht="12.75">
      <c r="A5947" s="10">
        <v>45912</v>
      </c>
      <c r="B5947" s="9" t="s">
        <v>45</v>
      </c>
      <c r="C5947" s="11">
        <v>11136.2</v>
      </c>
      <c r="D5947" s="9">
        <v>109</v>
      </c>
      <c r="E5947" s="12" t="s">
        <v>222</v>
      </c>
      <c r="F5947" s="9"/>
      <c r="G5947" s="9"/>
      <c r="H5947" s="13"/>
      <c r="I5947" s="9" t="s">
        <v>11</v>
      </c>
      <c r="J5947" s="9"/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</row>
    <row r="5948" spans="1:27" ht="12.75">
      <c r="A5948" s="10">
        <v>45912</v>
      </c>
      <c r="B5948" s="9" t="s">
        <v>1465</v>
      </c>
      <c r="C5948" s="48">
        <v>12707.3</v>
      </c>
      <c r="D5948" s="9">
        <v>185</v>
      </c>
      <c r="E5948" s="12"/>
      <c r="F5948" s="9"/>
      <c r="G5948" s="9"/>
      <c r="H5948" s="13"/>
      <c r="I5948" s="9" t="s">
        <v>11</v>
      </c>
      <c r="J5948" s="9"/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</row>
    <row r="5949" spans="1:27" ht="12.75">
      <c r="A5949" s="10">
        <v>45912</v>
      </c>
      <c r="B5949" s="9" t="s">
        <v>289</v>
      </c>
      <c r="C5949" s="11">
        <v>5789.73</v>
      </c>
      <c r="D5949" s="9">
        <v>68</v>
      </c>
      <c r="E5949" s="12" t="s">
        <v>179</v>
      </c>
      <c r="F5949" s="9"/>
      <c r="G5949" s="9"/>
      <c r="H5949" s="13"/>
      <c r="I5949" s="9" t="s">
        <v>11</v>
      </c>
      <c r="J5949" s="9"/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</row>
    <row r="5950" spans="1:27" ht="12.75">
      <c r="A5950" s="10">
        <v>45912</v>
      </c>
      <c r="B5950" s="9" t="s">
        <v>286</v>
      </c>
      <c r="C5950" s="11">
        <v>7075.32</v>
      </c>
      <c r="D5950" s="9">
        <v>73</v>
      </c>
      <c r="E5950" s="12" t="s">
        <v>337</v>
      </c>
      <c r="F5950" s="9"/>
      <c r="G5950" s="9"/>
      <c r="H5950" s="13"/>
      <c r="I5950" s="9" t="s">
        <v>11</v>
      </c>
      <c r="J5950" s="9"/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</row>
    <row r="5951" spans="1:27" ht="12.75">
      <c r="A5951" s="10">
        <v>45912</v>
      </c>
      <c r="B5951" s="9" t="s">
        <v>1467</v>
      </c>
      <c r="C5951" s="11">
        <v>4476.3500000000004</v>
      </c>
      <c r="D5951" s="9">
        <v>93</v>
      </c>
      <c r="E5951" s="12"/>
      <c r="F5951" s="9"/>
      <c r="G5951" s="9"/>
      <c r="H5951" s="13"/>
      <c r="I5951" s="9" t="s">
        <v>11</v>
      </c>
      <c r="J5951" s="38"/>
      <c r="K5951" s="38"/>
      <c r="L5951" s="38"/>
      <c r="M5951" s="38"/>
      <c r="N5951" s="38"/>
      <c r="O5951" s="38"/>
      <c r="P5951" s="38"/>
      <c r="Q5951" s="38"/>
      <c r="R5951" s="38"/>
      <c r="S5951" s="38"/>
      <c r="T5951" s="38"/>
      <c r="U5951" s="38"/>
      <c r="V5951" s="38"/>
      <c r="W5951" s="38"/>
      <c r="X5951" s="38"/>
      <c r="Y5951" s="38"/>
      <c r="Z5951" s="38"/>
      <c r="AA5951" s="38"/>
    </row>
    <row r="5952" spans="1:27" ht="12.75">
      <c r="A5952" s="10">
        <v>45912</v>
      </c>
      <c r="B5952" s="9" t="s">
        <v>17</v>
      </c>
      <c r="C5952" s="11">
        <v>12201.09</v>
      </c>
      <c r="D5952" s="9">
        <v>120</v>
      </c>
      <c r="E5952" s="12" t="s">
        <v>148</v>
      </c>
      <c r="F5952" s="9"/>
      <c r="G5952" s="9"/>
      <c r="H5952" s="13"/>
      <c r="I5952" s="9" t="s">
        <v>16</v>
      </c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</row>
    <row r="5953" spans="1:27" ht="12.75">
      <c r="A5953" s="10">
        <v>45912</v>
      </c>
      <c r="B5953" s="9" t="s">
        <v>14</v>
      </c>
      <c r="C5953" s="11">
        <v>6179.12</v>
      </c>
      <c r="D5953" s="9">
        <v>71</v>
      </c>
      <c r="E5953" s="12" t="s">
        <v>113</v>
      </c>
      <c r="F5953" s="9"/>
      <c r="G5953" s="9"/>
      <c r="H5953" s="13"/>
      <c r="I5953" s="9" t="s">
        <v>16</v>
      </c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</row>
    <row r="5954" spans="1:27" ht="12.75">
      <c r="A5954" s="10">
        <v>45912</v>
      </c>
      <c r="B5954" s="9" t="s">
        <v>19</v>
      </c>
      <c r="C5954" s="11">
        <v>5668.36</v>
      </c>
      <c r="D5954" s="9">
        <v>61</v>
      </c>
      <c r="E5954" s="12" t="s">
        <v>49</v>
      </c>
      <c r="F5954" s="9"/>
      <c r="G5954" s="9"/>
      <c r="H5954" s="13"/>
      <c r="I5954" s="9" t="s">
        <v>16</v>
      </c>
      <c r="J5954" s="9"/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</row>
    <row r="5955" spans="1:27" ht="12.75">
      <c r="A5955" s="10">
        <v>45913</v>
      </c>
      <c r="B5955" s="9" t="s">
        <v>21</v>
      </c>
      <c r="C5955" s="11">
        <v>13363.17</v>
      </c>
      <c r="D5955" s="9">
        <v>126</v>
      </c>
      <c r="E5955" s="12" t="s">
        <v>66</v>
      </c>
      <c r="F5955" s="9"/>
      <c r="G5955" s="9"/>
      <c r="H5955" s="13"/>
      <c r="I5955" s="9" t="s">
        <v>11</v>
      </c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</row>
    <row r="5956" spans="1:27" ht="12.75">
      <c r="A5956" s="10">
        <v>45913</v>
      </c>
      <c r="B5956" s="9" t="s">
        <v>9</v>
      </c>
      <c r="C5956" s="11">
        <v>9501.8700000000008</v>
      </c>
      <c r="D5956" s="9">
        <v>87</v>
      </c>
      <c r="E5956" s="12" t="s">
        <v>243</v>
      </c>
      <c r="F5956" s="9"/>
      <c r="G5956" s="9"/>
      <c r="H5956" s="13"/>
      <c r="I5956" s="9" t="s">
        <v>11</v>
      </c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</row>
    <row r="5957" spans="1:27" ht="12.75">
      <c r="A5957" s="10">
        <v>45913</v>
      </c>
      <c r="B5957" s="9" t="s">
        <v>12</v>
      </c>
      <c r="C5957" s="11"/>
      <c r="D5957" s="9"/>
      <c r="E5957" s="12"/>
      <c r="F5957" s="9"/>
      <c r="G5957" s="9"/>
      <c r="H5957" s="13"/>
      <c r="I5957" s="9" t="s">
        <v>11</v>
      </c>
      <c r="J5957" s="9"/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</row>
    <row r="5958" spans="1:27" ht="12.75">
      <c r="A5958" s="10">
        <v>45913</v>
      </c>
      <c r="B5958" s="9" t="s">
        <v>45</v>
      </c>
      <c r="C5958" s="11">
        <v>11740.95</v>
      </c>
      <c r="D5958" s="9">
        <v>119</v>
      </c>
      <c r="E5958" s="12" t="s">
        <v>182</v>
      </c>
      <c r="F5958" s="9"/>
      <c r="G5958" s="9"/>
      <c r="H5958" s="13"/>
      <c r="I5958" s="9" t="s">
        <v>11</v>
      </c>
      <c r="J5958" s="9"/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</row>
    <row r="5959" spans="1:27" ht="12.75">
      <c r="A5959" s="10">
        <v>45913</v>
      </c>
      <c r="B5959" s="9" t="s">
        <v>1465</v>
      </c>
      <c r="C5959" s="48">
        <v>10981.5</v>
      </c>
      <c r="D5959" s="9">
        <v>153</v>
      </c>
      <c r="E5959" s="12"/>
      <c r="F5959" s="9"/>
      <c r="G5959" s="9"/>
      <c r="H5959" s="13"/>
      <c r="I5959" s="9" t="s">
        <v>11</v>
      </c>
      <c r="J5959" s="9"/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</row>
    <row r="5960" spans="1:27" ht="12.75">
      <c r="A5960" s="10">
        <v>45913</v>
      </c>
      <c r="B5960" s="9" t="s">
        <v>289</v>
      </c>
      <c r="C5960" s="11">
        <v>8802.98</v>
      </c>
      <c r="D5960" s="9">
        <v>94</v>
      </c>
      <c r="E5960" s="12" t="s">
        <v>344</v>
      </c>
      <c r="F5960" s="9"/>
      <c r="G5960" s="9"/>
      <c r="H5960" s="13"/>
      <c r="I5960" s="9" t="s">
        <v>11</v>
      </c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</row>
    <row r="5961" spans="1:27" ht="12.75">
      <c r="A5961" s="10">
        <v>45913</v>
      </c>
      <c r="B5961" s="9" t="s">
        <v>286</v>
      </c>
      <c r="C5961" s="11">
        <v>6559.57</v>
      </c>
      <c r="D5961" s="9">
        <v>65</v>
      </c>
      <c r="E5961" s="12" t="s">
        <v>278</v>
      </c>
      <c r="F5961" s="9"/>
      <c r="G5961" s="9"/>
      <c r="H5961" s="13"/>
      <c r="I5961" s="9" t="s">
        <v>11</v>
      </c>
      <c r="J5961" s="9"/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</row>
    <row r="5962" spans="1:27" ht="12.75">
      <c r="A5962" s="10">
        <v>45913</v>
      </c>
      <c r="B5962" s="9" t="s">
        <v>1467</v>
      </c>
      <c r="C5962" s="11">
        <v>3381.93</v>
      </c>
      <c r="D5962" s="9">
        <v>72</v>
      </c>
      <c r="E5962" s="12"/>
      <c r="F5962" s="9"/>
      <c r="G5962" s="9"/>
      <c r="H5962" s="13"/>
      <c r="I5962" s="9" t="s">
        <v>11</v>
      </c>
      <c r="J5962" s="9"/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</row>
    <row r="5963" spans="1:27" ht="12.75">
      <c r="A5963" s="10">
        <v>45913</v>
      </c>
      <c r="B5963" s="9" t="s">
        <v>17</v>
      </c>
      <c r="C5963" s="11">
        <v>11026.64</v>
      </c>
      <c r="D5963" s="9">
        <v>101</v>
      </c>
      <c r="E5963" s="12" t="s">
        <v>1486</v>
      </c>
      <c r="F5963" s="9"/>
      <c r="G5963" s="9"/>
      <c r="H5963" s="13"/>
      <c r="I5963" s="9" t="s">
        <v>16</v>
      </c>
      <c r="J5963" s="9"/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</row>
    <row r="5964" spans="1:27" ht="12.75">
      <c r="A5964" s="10">
        <v>45913</v>
      </c>
      <c r="B5964" s="9" t="s">
        <v>14</v>
      </c>
      <c r="C5964" s="11">
        <v>9345.9599999999991</v>
      </c>
      <c r="D5964" s="9">
        <v>99</v>
      </c>
      <c r="E5964" s="12" t="s">
        <v>116</v>
      </c>
      <c r="F5964" s="9"/>
      <c r="G5964" s="9"/>
      <c r="H5964" s="13"/>
      <c r="I5964" s="9" t="s">
        <v>16</v>
      </c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</row>
    <row r="5965" spans="1:27" ht="12.75">
      <c r="A5965" s="10">
        <v>45913</v>
      </c>
      <c r="B5965" s="9" t="s">
        <v>19</v>
      </c>
      <c r="C5965" s="11">
        <v>7620.98</v>
      </c>
      <c r="D5965" s="9">
        <v>82</v>
      </c>
      <c r="E5965" s="12" t="s">
        <v>239</v>
      </c>
      <c r="F5965" s="9"/>
      <c r="G5965" s="9"/>
      <c r="H5965" s="13"/>
      <c r="I5965" s="9" t="s">
        <v>16</v>
      </c>
      <c r="J5965" s="9"/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</row>
    <row r="5966" spans="1:27" ht="12.75">
      <c r="A5966" s="10">
        <v>45914</v>
      </c>
      <c r="B5966" s="9" t="s">
        <v>21</v>
      </c>
      <c r="C5966" s="11">
        <v>11174.52</v>
      </c>
      <c r="D5966" s="9">
        <v>110</v>
      </c>
      <c r="E5966" s="12" t="s">
        <v>42</v>
      </c>
      <c r="F5966" s="9"/>
      <c r="G5966" s="9"/>
      <c r="H5966" s="13"/>
      <c r="I5966" s="9" t="s">
        <v>11</v>
      </c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</row>
    <row r="5967" spans="1:27" ht="12.75">
      <c r="A5967" s="10">
        <v>45914</v>
      </c>
      <c r="B5967" s="9" t="s">
        <v>9</v>
      </c>
      <c r="C5967" s="11">
        <v>9161.64</v>
      </c>
      <c r="D5967" s="9">
        <v>85</v>
      </c>
      <c r="E5967" s="12" t="s">
        <v>162</v>
      </c>
      <c r="F5967" s="9"/>
      <c r="G5967" s="9"/>
      <c r="H5967" s="13"/>
      <c r="I5967" s="9" t="s">
        <v>11</v>
      </c>
      <c r="J5967" s="10"/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</row>
    <row r="5968" spans="1:27" ht="12.75">
      <c r="A5968" s="10">
        <v>45914</v>
      </c>
      <c r="B5968" s="9" t="s">
        <v>12</v>
      </c>
      <c r="C5968" s="11"/>
      <c r="D5968" s="9"/>
      <c r="E5968" s="12"/>
      <c r="F5968" s="9"/>
      <c r="G5968" s="9"/>
      <c r="H5968" s="13"/>
      <c r="I5968" s="9" t="s">
        <v>11</v>
      </c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</row>
    <row r="5969" spans="1:27" ht="12.75">
      <c r="A5969" s="10">
        <v>45914</v>
      </c>
      <c r="B5969" s="9" t="s">
        <v>45</v>
      </c>
      <c r="C5969" s="11">
        <v>8134.11</v>
      </c>
      <c r="D5969" s="9">
        <v>82</v>
      </c>
      <c r="E5969" s="12" t="s">
        <v>37</v>
      </c>
      <c r="F5969" s="9"/>
      <c r="G5969" s="9"/>
      <c r="H5969" s="13"/>
      <c r="I5969" s="9" t="s">
        <v>11</v>
      </c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</row>
    <row r="5970" spans="1:27" ht="12.75">
      <c r="A5970" s="10">
        <v>45914</v>
      </c>
      <c r="B5970" s="9" t="s">
        <v>1465</v>
      </c>
      <c r="C5970" s="48">
        <v>11866.5</v>
      </c>
      <c r="D5970" s="9">
        <v>172</v>
      </c>
      <c r="E5970" s="12"/>
      <c r="F5970" s="9"/>
      <c r="G5970" s="9"/>
      <c r="H5970" s="13"/>
      <c r="I5970" s="9" t="s">
        <v>11</v>
      </c>
      <c r="J5970" s="9"/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</row>
    <row r="5971" spans="1:27" ht="12.75">
      <c r="A5971" s="10">
        <v>45914</v>
      </c>
      <c r="B5971" s="9" t="s">
        <v>289</v>
      </c>
      <c r="C5971" s="11">
        <v>5807.18</v>
      </c>
      <c r="D5971" s="9">
        <v>62</v>
      </c>
      <c r="E5971" s="12" t="s">
        <v>24</v>
      </c>
      <c r="F5971" s="9"/>
      <c r="G5971" s="9"/>
      <c r="H5971" s="13"/>
      <c r="I5971" s="9" t="s">
        <v>11</v>
      </c>
      <c r="J5971" s="9"/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</row>
    <row r="5972" spans="1:27" ht="12.75">
      <c r="A5972" s="10">
        <v>45914</v>
      </c>
      <c r="B5972" s="9" t="s">
        <v>286</v>
      </c>
      <c r="C5972" s="11">
        <v>6087.26</v>
      </c>
      <c r="D5972" s="9">
        <v>63</v>
      </c>
      <c r="E5972" s="12" t="s">
        <v>424</v>
      </c>
      <c r="F5972" s="9"/>
      <c r="G5972" s="9"/>
      <c r="H5972" s="13"/>
      <c r="I5972" s="9" t="s">
        <v>11</v>
      </c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</row>
    <row r="5973" spans="1:27" ht="12.75">
      <c r="A5973" s="10">
        <v>45914</v>
      </c>
      <c r="B5973" s="9" t="s">
        <v>1467</v>
      </c>
      <c r="C5973" s="11"/>
      <c r="D5973" s="9"/>
      <c r="E5973" s="12"/>
      <c r="F5973" s="9"/>
      <c r="G5973" s="9"/>
      <c r="H5973" s="13"/>
      <c r="I5973" s="9" t="s">
        <v>11</v>
      </c>
      <c r="J5973" s="9"/>
      <c r="K5973" s="38"/>
      <c r="L5973" s="38"/>
      <c r="M5973" s="38"/>
      <c r="N5973" s="38"/>
      <c r="O5973" s="38"/>
      <c r="P5973" s="38"/>
      <c r="Q5973" s="38"/>
      <c r="R5973" s="38"/>
      <c r="S5973" s="38"/>
      <c r="T5973" s="38"/>
      <c r="U5973" s="38"/>
      <c r="V5973" s="38"/>
      <c r="W5973" s="38"/>
      <c r="X5973" s="38"/>
      <c r="Y5973" s="38"/>
      <c r="Z5973" s="38"/>
      <c r="AA5973" s="38"/>
    </row>
    <row r="5974" spans="1:27" ht="12.75">
      <c r="A5974" s="10">
        <v>45914</v>
      </c>
      <c r="B5974" s="9" t="s">
        <v>17</v>
      </c>
      <c r="C5974" s="11">
        <v>12130.44</v>
      </c>
      <c r="D5974" s="9">
        <v>131</v>
      </c>
      <c r="E5974" s="12" t="s">
        <v>350</v>
      </c>
      <c r="F5974" s="9"/>
      <c r="G5974" s="9"/>
      <c r="H5974" s="13"/>
      <c r="I5974" s="9" t="s">
        <v>16</v>
      </c>
      <c r="J5974" s="9"/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</row>
    <row r="5975" spans="1:27" ht="12.75">
      <c r="A5975" s="10">
        <v>45914</v>
      </c>
      <c r="B5975" s="9" t="s">
        <v>14</v>
      </c>
      <c r="C5975" s="11">
        <v>8516.0400000000009</v>
      </c>
      <c r="D5975" s="9">
        <v>92</v>
      </c>
      <c r="E5975" s="12" t="s">
        <v>355</v>
      </c>
      <c r="F5975" s="9"/>
      <c r="G5975" s="9"/>
      <c r="H5975" s="13"/>
      <c r="I5975" s="9" t="s">
        <v>16</v>
      </c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</row>
    <row r="5976" spans="1:27" ht="12.75">
      <c r="A5976" s="10">
        <v>45914</v>
      </c>
      <c r="B5976" s="9" t="s">
        <v>19</v>
      </c>
      <c r="C5976" s="11">
        <v>7043.13</v>
      </c>
      <c r="D5976" s="9">
        <v>79</v>
      </c>
      <c r="E5976" s="12" t="s">
        <v>32</v>
      </c>
      <c r="F5976" s="9"/>
      <c r="G5976" s="9"/>
      <c r="H5976" s="13"/>
      <c r="I5976" s="9" t="s">
        <v>16</v>
      </c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</row>
    <row r="5977" spans="1:27" ht="12.75">
      <c r="A5977" s="10">
        <v>45915</v>
      </c>
      <c r="B5977" s="9" t="s">
        <v>21</v>
      </c>
      <c r="C5977" s="11">
        <v>3961.02</v>
      </c>
      <c r="D5977" s="9">
        <v>33</v>
      </c>
      <c r="E5977" s="12" t="s">
        <v>46</v>
      </c>
      <c r="F5977" s="9"/>
      <c r="G5977" s="9"/>
      <c r="H5977" s="13"/>
      <c r="I5977" s="9" t="s">
        <v>11</v>
      </c>
      <c r="J5977" s="9"/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</row>
    <row r="5978" spans="1:27" ht="12.75">
      <c r="A5978" s="10">
        <v>45915</v>
      </c>
      <c r="B5978" s="9" t="s">
        <v>9</v>
      </c>
      <c r="C5978" s="11">
        <v>3534.78</v>
      </c>
      <c r="D5978" s="9">
        <v>35</v>
      </c>
      <c r="E5978" s="12" t="s">
        <v>56</v>
      </c>
      <c r="F5978" s="9"/>
      <c r="G5978" s="9"/>
      <c r="H5978" s="13"/>
      <c r="I5978" s="9" t="s">
        <v>11</v>
      </c>
      <c r="J5978" s="10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</row>
    <row r="5979" spans="1:27" ht="12.75">
      <c r="A5979" s="10">
        <v>45915</v>
      </c>
      <c r="B5979" s="9" t="s">
        <v>12</v>
      </c>
      <c r="C5979" s="11"/>
      <c r="D5979" s="9"/>
      <c r="E5979" s="12"/>
      <c r="F5979" s="9"/>
      <c r="G5979" s="9"/>
      <c r="H5979" s="13"/>
      <c r="I5979" s="9" t="s">
        <v>11</v>
      </c>
      <c r="J5979" s="9"/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</row>
    <row r="5980" spans="1:27" ht="12.75">
      <c r="A5980" s="10">
        <v>45915</v>
      </c>
      <c r="B5980" s="9" t="s">
        <v>45</v>
      </c>
      <c r="C5980" s="11">
        <v>2845.3</v>
      </c>
      <c r="D5980" s="9">
        <v>29</v>
      </c>
      <c r="E5980" s="12" t="s">
        <v>123</v>
      </c>
      <c r="F5980" s="9"/>
      <c r="G5980" s="9"/>
      <c r="H5980" s="13"/>
      <c r="I5980" s="9" t="s">
        <v>11</v>
      </c>
      <c r="J5980" s="9"/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</row>
    <row r="5981" spans="1:27" ht="12.75">
      <c r="A5981" s="10">
        <v>45915</v>
      </c>
      <c r="B5981" s="9" t="s">
        <v>1465</v>
      </c>
      <c r="C5981" s="48">
        <v>10504</v>
      </c>
      <c r="D5981" s="9">
        <v>175</v>
      </c>
      <c r="E5981" s="12"/>
      <c r="F5981" s="9"/>
      <c r="G5981" s="9"/>
      <c r="H5981" s="13"/>
      <c r="I5981" s="9" t="s">
        <v>11</v>
      </c>
      <c r="J5981" s="9"/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</row>
    <row r="5982" spans="1:27" ht="12.75">
      <c r="A5982" s="10">
        <v>45915</v>
      </c>
      <c r="B5982" s="9" t="s">
        <v>289</v>
      </c>
      <c r="C5982" s="11">
        <v>2300.56</v>
      </c>
      <c r="D5982" s="9">
        <v>26</v>
      </c>
      <c r="E5982" s="12" t="s">
        <v>243</v>
      </c>
      <c r="F5982" s="9"/>
      <c r="G5982" s="9"/>
      <c r="H5982" s="13"/>
      <c r="I5982" s="9" t="s">
        <v>11</v>
      </c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  <c r="AA5982" s="9"/>
    </row>
    <row r="5983" spans="1:27" ht="12.75">
      <c r="A5983" s="10">
        <v>45915</v>
      </c>
      <c r="B5983" s="9" t="s">
        <v>286</v>
      </c>
      <c r="C5983" s="11">
        <v>2657.91</v>
      </c>
      <c r="D5983" s="9">
        <v>16</v>
      </c>
      <c r="E5983" s="12" t="s">
        <v>359</v>
      </c>
      <c r="F5983" s="9"/>
      <c r="G5983" s="9"/>
      <c r="H5983" s="13"/>
      <c r="I5983" s="9" t="s">
        <v>11</v>
      </c>
      <c r="J5983" s="9"/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</row>
    <row r="5984" spans="1:27" ht="12.75">
      <c r="A5984" s="10">
        <v>45915</v>
      </c>
      <c r="B5984" s="9" t="s">
        <v>1467</v>
      </c>
      <c r="C5984" s="11">
        <v>3617.92</v>
      </c>
      <c r="D5984" s="9">
        <v>77</v>
      </c>
      <c r="E5984" s="12"/>
      <c r="F5984" s="9"/>
      <c r="G5984" s="9"/>
      <c r="H5984" s="13"/>
      <c r="I5984" s="9" t="s">
        <v>11</v>
      </c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</row>
    <row r="5985" spans="1:27" ht="12.75">
      <c r="A5985" s="10">
        <v>45915</v>
      </c>
      <c r="B5985" s="9" t="s">
        <v>17</v>
      </c>
      <c r="C5985" s="11">
        <v>3030.08</v>
      </c>
      <c r="D5985" s="9">
        <v>29</v>
      </c>
      <c r="E5985" s="12" t="s">
        <v>91</v>
      </c>
      <c r="F5985" s="9"/>
      <c r="G5985" s="9"/>
      <c r="H5985" s="13"/>
      <c r="I5985" s="9" t="s">
        <v>16</v>
      </c>
      <c r="J5985" s="53"/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</row>
    <row r="5986" spans="1:27" ht="12.75">
      <c r="A5986" s="10">
        <v>45915</v>
      </c>
      <c r="B5986" s="9" t="s">
        <v>14</v>
      </c>
      <c r="C5986" s="11">
        <v>3036.6</v>
      </c>
      <c r="D5986" s="9">
        <v>33</v>
      </c>
      <c r="E5986" s="12" t="s">
        <v>55</v>
      </c>
      <c r="F5986" s="9"/>
      <c r="G5986" s="9"/>
      <c r="H5986" s="13"/>
      <c r="I5986" s="9" t="s">
        <v>16</v>
      </c>
      <c r="J5986" s="9"/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</row>
    <row r="5987" spans="1:27" ht="12.75">
      <c r="A5987" s="10">
        <v>45915</v>
      </c>
      <c r="B5987" s="9" t="s">
        <v>19</v>
      </c>
      <c r="C5987" s="11">
        <v>2219.9499999999998</v>
      </c>
      <c r="D5987" s="9">
        <v>23</v>
      </c>
      <c r="E5987" s="12" t="s">
        <v>291</v>
      </c>
      <c r="F5987" s="9"/>
      <c r="G5987" s="9"/>
      <c r="H5987" s="13"/>
      <c r="I5987" s="9" t="s">
        <v>16</v>
      </c>
      <c r="J5987" s="9"/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</row>
    <row r="5988" spans="1:27" ht="12.75">
      <c r="A5988" s="10">
        <v>45916</v>
      </c>
      <c r="B5988" s="9" t="s">
        <v>21</v>
      </c>
      <c r="C5988" s="11">
        <v>6807.02</v>
      </c>
      <c r="D5988" s="9">
        <v>71</v>
      </c>
      <c r="E5988" s="12" t="s">
        <v>96</v>
      </c>
      <c r="F5988" s="9"/>
      <c r="G5988" s="9"/>
      <c r="H5988" s="13"/>
      <c r="I5988" s="9" t="s">
        <v>11</v>
      </c>
      <c r="J5988" s="9"/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</row>
    <row r="5989" spans="1:27" ht="12.75">
      <c r="A5989" s="10">
        <v>45916</v>
      </c>
      <c r="B5989" s="9" t="s">
        <v>9</v>
      </c>
      <c r="C5989" s="11">
        <v>3313.32</v>
      </c>
      <c r="D5989" s="9">
        <v>40</v>
      </c>
      <c r="E5989" s="12" t="s">
        <v>193</v>
      </c>
      <c r="F5989" s="9"/>
      <c r="G5989" s="9"/>
      <c r="H5989" s="13"/>
      <c r="I5989" s="9" t="s">
        <v>11</v>
      </c>
      <c r="J5989" s="10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</row>
    <row r="5990" spans="1:27" ht="12.75">
      <c r="A5990" s="10">
        <v>45916</v>
      </c>
      <c r="B5990" s="9" t="s">
        <v>12</v>
      </c>
      <c r="C5990" s="11"/>
      <c r="D5990" s="9"/>
      <c r="E5990" s="12"/>
      <c r="F5990" s="9"/>
      <c r="G5990" s="9"/>
      <c r="H5990" s="13"/>
      <c r="I5990" s="9" t="s">
        <v>11</v>
      </c>
      <c r="J5990" s="10"/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</row>
    <row r="5991" spans="1:27" ht="12.75">
      <c r="A5991" s="10">
        <v>45916</v>
      </c>
      <c r="B5991" s="9" t="s">
        <v>45</v>
      </c>
      <c r="C5991" s="11">
        <v>2794.6</v>
      </c>
      <c r="D5991" s="9">
        <v>29</v>
      </c>
      <c r="E5991" s="12" t="s">
        <v>132</v>
      </c>
      <c r="F5991" s="9"/>
      <c r="G5991" s="9"/>
      <c r="H5991" s="13"/>
      <c r="I5991" s="9" t="s">
        <v>11</v>
      </c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</row>
    <row r="5992" spans="1:27" ht="12.75">
      <c r="A5992" s="10">
        <v>45916</v>
      </c>
      <c r="B5992" s="9" t="s">
        <v>1465</v>
      </c>
      <c r="C5992" s="48">
        <v>7341.4</v>
      </c>
      <c r="D5992" s="9">
        <v>117</v>
      </c>
      <c r="E5992" s="12"/>
      <c r="F5992" s="9"/>
      <c r="G5992" s="9"/>
      <c r="H5992" s="13"/>
      <c r="I5992" s="9" t="s">
        <v>11</v>
      </c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</row>
    <row r="5993" spans="1:27" ht="12.75">
      <c r="A5993" s="10">
        <v>45916</v>
      </c>
      <c r="B5993" s="9" t="s">
        <v>289</v>
      </c>
      <c r="C5993" s="11">
        <v>6875.36</v>
      </c>
      <c r="D5993" s="9">
        <v>65</v>
      </c>
      <c r="E5993" s="12" t="s">
        <v>329</v>
      </c>
      <c r="F5993" s="9"/>
      <c r="G5993" s="9"/>
      <c r="H5993" s="13"/>
      <c r="I5993" s="9" t="s">
        <v>11</v>
      </c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</row>
    <row r="5994" spans="1:27" ht="12.75">
      <c r="A5994" s="10">
        <v>45916</v>
      </c>
      <c r="B5994" s="9" t="s">
        <v>286</v>
      </c>
      <c r="C5994" s="11">
        <v>2894.93</v>
      </c>
      <c r="D5994" s="9">
        <v>32</v>
      </c>
      <c r="E5994" s="12" t="s">
        <v>148</v>
      </c>
      <c r="F5994" s="9"/>
      <c r="G5994" s="9"/>
      <c r="H5994" s="13"/>
      <c r="I5994" s="9" t="s">
        <v>11</v>
      </c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</row>
    <row r="5995" spans="1:27" ht="12.75">
      <c r="A5995" s="10">
        <v>45916</v>
      </c>
      <c r="B5995" s="9" t="s">
        <v>1467</v>
      </c>
      <c r="C5995" s="11">
        <v>3765.44</v>
      </c>
      <c r="D5995" s="9">
        <v>85</v>
      </c>
      <c r="E5995" s="12"/>
      <c r="F5995" s="9"/>
      <c r="G5995" s="9"/>
      <c r="H5995" s="13"/>
      <c r="I5995" s="9" t="s">
        <v>11</v>
      </c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</row>
    <row r="5996" spans="1:27" ht="12.75">
      <c r="A5996" s="10">
        <v>45916</v>
      </c>
      <c r="B5996" s="9" t="s">
        <v>17</v>
      </c>
      <c r="C5996" s="11">
        <v>7147.09</v>
      </c>
      <c r="D5996" s="9">
        <v>63</v>
      </c>
      <c r="E5996" s="12" t="s">
        <v>198</v>
      </c>
      <c r="F5996" s="9"/>
      <c r="G5996" s="9"/>
      <c r="H5996" s="13"/>
      <c r="I5996" s="9" t="s">
        <v>16</v>
      </c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  <c r="AA5996" s="9"/>
    </row>
    <row r="5997" spans="1:27" ht="12.75">
      <c r="A5997" s="10">
        <v>45916</v>
      </c>
      <c r="B5997" s="9" t="s">
        <v>14</v>
      </c>
      <c r="C5997" s="11">
        <v>3210.6</v>
      </c>
      <c r="D5997" s="9">
        <v>40</v>
      </c>
      <c r="E5997" s="12" t="s">
        <v>54</v>
      </c>
      <c r="F5997" s="9"/>
      <c r="G5997" s="9"/>
      <c r="H5997" s="13"/>
      <c r="I5997" s="9" t="s">
        <v>16</v>
      </c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</row>
    <row r="5998" spans="1:27" ht="12.75">
      <c r="A5998" s="10">
        <v>45916</v>
      </c>
      <c r="B5998" s="9" t="s">
        <v>19</v>
      </c>
      <c r="C5998" s="11">
        <v>2603.3000000000002</v>
      </c>
      <c r="D5998" s="9">
        <v>26</v>
      </c>
      <c r="E5998" s="12" t="s">
        <v>242</v>
      </c>
      <c r="F5998" s="9"/>
      <c r="G5998" s="9"/>
      <c r="H5998" s="13"/>
      <c r="I5998" s="9" t="s">
        <v>16</v>
      </c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</row>
    <row r="5999" spans="1:27" ht="12.75">
      <c r="A5999" s="10">
        <v>45917</v>
      </c>
      <c r="B5999" s="9" t="s">
        <v>21</v>
      </c>
      <c r="C5999" s="11">
        <v>5970.25</v>
      </c>
      <c r="D5999" s="9">
        <v>66</v>
      </c>
      <c r="E5999" s="12" t="s">
        <v>177</v>
      </c>
      <c r="F5999" s="9"/>
      <c r="G5999" s="9"/>
      <c r="H5999" s="13"/>
      <c r="I5999" s="9" t="s">
        <v>11</v>
      </c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</row>
    <row r="6000" spans="1:27" ht="12.75">
      <c r="A6000" s="10">
        <v>45917</v>
      </c>
      <c r="B6000" s="9" t="s">
        <v>9</v>
      </c>
      <c r="C6000" s="11">
        <v>4383.4799999999996</v>
      </c>
      <c r="D6000" s="9">
        <v>43</v>
      </c>
      <c r="E6000" s="12" t="s">
        <v>69</v>
      </c>
      <c r="F6000" s="9"/>
      <c r="G6000" s="9"/>
      <c r="H6000" s="13"/>
      <c r="I6000" s="9" t="s">
        <v>11</v>
      </c>
      <c r="J6000" s="10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  <c r="AA6000" s="9"/>
    </row>
    <row r="6001" spans="1:27" ht="12.75">
      <c r="A6001" s="10">
        <v>45917</v>
      </c>
      <c r="B6001" s="9" t="s">
        <v>12</v>
      </c>
      <c r="C6001" s="11"/>
      <c r="D6001" s="9"/>
      <c r="E6001" s="12"/>
      <c r="F6001" s="9"/>
      <c r="G6001" s="9"/>
      <c r="H6001" s="13"/>
      <c r="I6001" s="9" t="s">
        <v>11</v>
      </c>
      <c r="J6001" s="10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</row>
    <row r="6002" spans="1:27" ht="12.75">
      <c r="A6002" s="10">
        <v>45917</v>
      </c>
      <c r="B6002" s="9" t="s">
        <v>45</v>
      </c>
      <c r="C6002" s="11">
        <v>3403.82</v>
      </c>
      <c r="D6002" s="9">
        <v>34</v>
      </c>
      <c r="E6002" s="12" t="s">
        <v>85</v>
      </c>
      <c r="F6002" s="9"/>
      <c r="G6002" s="9"/>
      <c r="H6002" s="13"/>
      <c r="I6002" s="9" t="s">
        <v>11</v>
      </c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</row>
    <row r="6003" spans="1:27" ht="12.75">
      <c r="A6003" s="10">
        <v>45917</v>
      </c>
      <c r="B6003" s="9" t="s">
        <v>1465</v>
      </c>
      <c r="C6003" s="48">
        <v>7734</v>
      </c>
      <c r="D6003" s="9">
        <v>104</v>
      </c>
      <c r="E6003" s="12"/>
      <c r="F6003" s="9"/>
      <c r="G6003" s="9"/>
      <c r="H6003" s="13"/>
      <c r="I6003" s="9" t="s">
        <v>11</v>
      </c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</row>
    <row r="6004" spans="1:27" ht="12.75">
      <c r="A6004" s="10">
        <v>45917</v>
      </c>
      <c r="B6004" s="9" t="s">
        <v>289</v>
      </c>
      <c r="C6004" s="11"/>
      <c r="D6004" s="9">
        <v>0</v>
      </c>
      <c r="E6004" s="12"/>
      <c r="F6004" s="9"/>
      <c r="G6004" s="9"/>
      <c r="H6004" s="13"/>
      <c r="I6004" s="9" t="s">
        <v>11</v>
      </c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  <c r="AA6004" s="9"/>
    </row>
    <row r="6005" spans="1:27" ht="12.75">
      <c r="A6005" s="10">
        <v>45917</v>
      </c>
      <c r="B6005" s="9" t="s">
        <v>286</v>
      </c>
      <c r="C6005" s="11">
        <v>2772.76</v>
      </c>
      <c r="D6005" s="9">
        <v>31</v>
      </c>
      <c r="E6005" s="12" t="s">
        <v>157</v>
      </c>
      <c r="F6005" s="9"/>
      <c r="G6005" s="9"/>
      <c r="H6005" s="13"/>
      <c r="I6005" s="9" t="s">
        <v>11</v>
      </c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</row>
    <row r="6006" spans="1:27" ht="12.75">
      <c r="A6006" s="10">
        <v>45917</v>
      </c>
      <c r="B6006" s="9" t="s">
        <v>1467</v>
      </c>
      <c r="C6006" s="11">
        <v>2218.34</v>
      </c>
      <c r="D6006" s="9">
        <v>48</v>
      </c>
      <c r="E6006" s="12"/>
      <c r="F6006" s="9"/>
      <c r="G6006" s="9"/>
      <c r="H6006" s="13"/>
      <c r="I6006" s="9" t="s">
        <v>11</v>
      </c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</row>
    <row r="6007" spans="1:27" ht="12.75">
      <c r="A6007" s="10">
        <v>45917</v>
      </c>
      <c r="B6007" s="9" t="s">
        <v>17</v>
      </c>
      <c r="C6007" s="11">
        <v>4122.21</v>
      </c>
      <c r="D6007" s="9">
        <v>42</v>
      </c>
      <c r="E6007" s="12" t="s">
        <v>109</v>
      </c>
      <c r="F6007" s="9"/>
      <c r="G6007" s="9"/>
      <c r="H6007" s="13"/>
      <c r="I6007" s="9" t="s">
        <v>16</v>
      </c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</row>
    <row r="6008" spans="1:27" ht="12.75">
      <c r="A6008" s="10">
        <v>45917</v>
      </c>
      <c r="B6008" s="9" t="s">
        <v>14</v>
      </c>
      <c r="C6008" s="11">
        <v>2697.88</v>
      </c>
      <c r="D6008" s="9">
        <v>31</v>
      </c>
      <c r="E6008" s="12" t="s">
        <v>35</v>
      </c>
      <c r="F6008" s="9"/>
      <c r="G6008" s="9"/>
      <c r="H6008" s="13"/>
      <c r="I6008" s="9" t="s">
        <v>16</v>
      </c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  <c r="AA6008" s="9"/>
    </row>
    <row r="6009" spans="1:27" ht="12.75">
      <c r="A6009" s="10">
        <v>45917</v>
      </c>
      <c r="B6009" s="9" t="s">
        <v>19</v>
      </c>
      <c r="C6009" s="11">
        <v>3092.02</v>
      </c>
      <c r="D6009" s="9">
        <v>34</v>
      </c>
      <c r="E6009" s="12" t="s">
        <v>24</v>
      </c>
      <c r="F6009" s="9"/>
      <c r="G6009" s="9"/>
      <c r="H6009" s="13"/>
      <c r="I6009" s="9" t="s">
        <v>16</v>
      </c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  <c r="AA6009" s="9"/>
    </row>
    <row r="6010" spans="1:27" ht="12.75">
      <c r="A6010" s="10">
        <v>45918</v>
      </c>
      <c r="B6010" s="9" t="s">
        <v>21</v>
      </c>
      <c r="C6010" s="11">
        <v>6859.11</v>
      </c>
      <c r="D6010" s="9">
        <v>72</v>
      </c>
      <c r="E6010" s="12" t="s">
        <v>46</v>
      </c>
      <c r="F6010" s="9"/>
      <c r="G6010" s="9"/>
      <c r="H6010" s="13"/>
      <c r="I6010" s="9" t="s">
        <v>11</v>
      </c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</row>
    <row r="6011" spans="1:27" ht="12.75">
      <c r="A6011" s="10">
        <v>45918</v>
      </c>
      <c r="B6011" s="9" t="s">
        <v>9</v>
      </c>
      <c r="C6011" s="11">
        <v>3793.67</v>
      </c>
      <c r="D6011" s="9">
        <v>38</v>
      </c>
      <c r="E6011" s="12" t="s">
        <v>56</v>
      </c>
      <c r="F6011" s="9"/>
      <c r="G6011" s="9"/>
      <c r="H6011" s="13"/>
      <c r="I6011" s="9" t="s">
        <v>11</v>
      </c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</row>
    <row r="6012" spans="1:27" ht="12.75">
      <c r="A6012" s="10">
        <v>45918</v>
      </c>
      <c r="B6012" s="9" t="s">
        <v>12</v>
      </c>
      <c r="C6012" s="11"/>
      <c r="D6012" s="9"/>
      <c r="E6012" s="12"/>
      <c r="F6012" s="9"/>
      <c r="G6012" s="9"/>
      <c r="H6012" s="13"/>
      <c r="I6012" s="9" t="s">
        <v>11</v>
      </c>
      <c r="J6012" s="10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</row>
    <row r="6013" spans="1:27" ht="12.75">
      <c r="A6013" s="10">
        <v>45918</v>
      </c>
      <c r="B6013" s="9" t="s">
        <v>43</v>
      </c>
      <c r="C6013" s="11">
        <v>4877.5200000000004</v>
      </c>
      <c r="D6013" s="9">
        <v>51</v>
      </c>
      <c r="E6013" s="12" t="s">
        <v>262</v>
      </c>
      <c r="F6013" s="9"/>
      <c r="G6013" s="9"/>
      <c r="H6013" s="13"/>
      <c r="I6013" s="9" t="s">
        <v>11</v>
      </c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</row>
    <row r="6014" spans="1:27" ht="12.75">
      <c r="A6014" s="10">
        <v>45918</v>
      </c>
      <c r="B6014" s="9" t="s">
        <v>45</v>
      </c>
      <c r="C6014" s="11">
        <v>3652.65</v>
      </c>
      <c r="D6014" s="9">
        <v>37</v>
      </c>
      <c r="E6014" s="12" t="s">
        <v>156</v>
      </c>
      <c r="F6014" s="9"/>
      <c r="G6014" s="9"/>
      <c r="H6014" s="13"/>
      <c r="I6014" s="9" t="s">
        <v>11</v>
      </c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</row>
    <row r="6015" spans="1:27" ht="12.75">
      <c r="A6015" s="10">
        <v>45918</v>
      </c>
      <c r="B6015" s="9" t="s">
        <v>1465</v>
      </c>
      <c r="C6015" s="48">
        <v>9130.5</v>
      </c>
      <c r="D6015" s="9">
        <v>127</v>
      </c>
      <c r="E6015" s="12"/>
      <c r="F6015" s="9"/>
      <c r="G6015" s="9"/>
      <c r="H6015" s="13"/>
      <c r="I6015" s="9" t="s">
        <v>11</v>
      </c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</row>
    <row r="6016" spans="1:27" ht="12.75">
      <c r="A6016" s="10">
        <v>45918</v>
      </c>
      <c r="B6016" s="9" t="s">
        <v>289</v>
      </c>
      <c r="C6016" s="11">
        <v>4364.0600000000004</v>
      </c>
      <c r="D6016" s="9">
        <v>41</v>
      </c>
      <c r="E6016" s="12" t="s">
        <v>268</v>
      </c>
      <c r="F6016" s="9"/>
      <c r="G6016" s="9"/>
      <c r="H6016" s="13"/>
      <c r="I6016" s="9" t="s">
        <v>11</v>
      </c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</row>
    <row r="6017" spans="1:27" ht="12.75">
      <c r="A6017" s="10">
        <v>45918</v>
      </c>
      <c r="B6017" s="9" t="s">
        <v>286</v>
      </c>
      <c r="C6017" s="11">
        <v>2422.37</v>
      </c>
      <c r="D6017" s="9">
        <v>27</v>
      </c>
      <c r="E6017" s="12" t="s">
        <v>65</v>
      </c>
      <c r="F6017" s="9"/>
      <c r="G6017" s="9"/>
      <c r="H6017" s="13"/>
      <c r="I6017" s="9" t="s">
        <v>11</v>
      </c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</row>
    <row r="6018" spans="1:27" ht="12.75">
      <c r="A6018" s="10">
        <v>45918</v>
      </c>
      <c r="B6018" s="9" t="s">
        <v>1467</v>
      </c>
      <c r="C6018" s="11">
        <v>3627.73</v>
      </c>
      <c r="D6018" s="9">
        <v>74</v>
      </c>
      <c r="E6018" s="12"/>
      <c r="F6018" s="9"/>
      <c r="G6018" s="9"/>
      <c r="H6018" s="13"/>
      <c r="I6018" s="9" t="s">
        <v>11</v>
      </c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  <c r="AA6018" s="9"/>
    </row>
    <row r="6019" spans="1:27" ht="12.75">
      <c r="A6019" s="10">
        <v>45918</v>
      </c>
      <c r="B6019" s="9" t="s">
        <v>17</v>
      </c>
      <c r="C6019" s="11">
        <v>5363.19</v>
      </c>
      <c r="D6019" s="9">
        <v>54</v>
      </c>
      <c r="E6019" s="12" t="s">
        <v>48</v>
      </c>
      <c r="F6019" s="9"/>
      <c r="G6019" s="9"/>
      <c r="H6019" s="13"/>
      <c r="I6019" s="9" t="s">
        <v>16</v>
      </c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</row>
    <row r="6020" spans="1:27" ht="12.75">
      <c r="A6020" s="10">
        <v>45918</v>
      </c>
      <c r="B6020" s="9" t="s">
        <v>14</v>
      </c>
      <c r="C6020" s="11">
        <v>3864.9</v>
      </c>
      <c r="D6020" s="9">
        <v>36</v>
      </c>
      <c r="E6020" s="12" t="s">
        <v>29</v>
      </c>
      <c r="F6020" s="9"/>
      <c r="G6020" s="9"/>
      <c r="H6020" s="13"/>
      <c r="I6020" s="9" t="s">
        <v>16</v>
      </c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</row>
    <row r="6021" spans="1:27" ht="12.75">
      <c r="A6021" s="10">
        <v>45918</v>
      </c>
      <c r="B6021" s="9" t="s">
        <v>19</v>
      </c>
      <c r="C6021" s="11">
        <v>2585.2399999999998</v>
      </c>
      <c r="D6021" s="9">
        <v>33</v>
      </c>
      <c r="E6021" s="12" t="s">
        <v>144</v>
      </c>
      <c r="F6021" s="9"/>
      <c r="G6021" s="9"/>
      <c r="H6021" s="13"/>
      <c r="I6021" s="9" t="s">
        <v>16</v>
      </c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</row>
    <row r="6022" spans="1:27" ht="12.75">
      <c r="A6022" s="10">
        <v>45919</v>
      </c>
      <c r="B6022" s="9" t="s">
        <v>21</v>
      </c>
      <c r="C6022" s="11">
        <v>14889.97</v>
      </c>
      <c r="D6022" s="9">
        <v>146</v>
      </c>
      <c r="E6022" s="12" t="s">
        <v>224</v>
      </c>
      <c r="F6022" s="9"/>
      <c r="G6022" s="9"/>
      <c r="H6022" s="13"/>
      <c r="I6022" s="9" t="s">
        <v>11</v>
      </c>
      <c r="J6022" s="10"/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9"/>
      <c r="V6022" s="9"/>
      <c r="W6022" s="9"/>
      <c r="X6022" s="9"/>
      <c r="Y6022" s="9"/>
      <c r="Z6022" s="9"/>
      <c r="AA6022" s="9"/>
    </row>
    <row r="6023" spans="1:27" ht="12.75">
      <c r="A6023" s="10">
        <v>45919</v>
      </c>
      <c r="B6023" s="9" t="s">
        <v>9</v>
      </c>
      <c r="C6023" s="11">
        <v>9330.7800000000007</v>
      </c>
      <c r="D6023" s="9">
        <v>90</v>
      </c>
      <c r="E6023" s="12" t="s">
        <v>303</v>
      </c>
      <c r="F6023" s="9"/>
      <c r="G6023" s="9"/>
      <c r="H6023" s="13"/>
      <c r="I6023" s="9" t="s">
        <v>11</v>
      </c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/>
      <c r="X6023" s="9"/>
      <c r="Y6023" s="9"/>
      <c r="Z6023" s="9"/>
      <c r="AA6023" s="9"/>
    </row>
    <row r="6024" spans="1:27" ht="12.75">
      <c r="A6024" s="10">
        <v>45919</v>
      </c>
      <c r="B6024" s="9" t="s">
        <v>12</v>
      </c>
      <c r="C6024" s="11"/>
      <c r="D6024" s="9"/>
      <c r="E6024" s="12"/>
      <c r="F6024" s="9"/>
      <c r="G6024" s="9"/>
      <c r="H6024" s="13"/>
      <c r="I6024" s="9" t="s">
        <v>11</v>
      </c>
      <c r="J6024" s="10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9"/>
      <c r="Z6024" s="9"/>
      <c r="AA6024" s="9"/>
    </row>
    <row r="6025" spans="1:27" ht="12.75">
      <c r="A6025" s="10">
        <v>45919</v>
      </c>
      <c r="B6025" s="9" t="s">
        <v>43</v>
      </c>
      <c r="C6025" s="11">
        <v>11364.74</v>
      </c>
      <c r="D6025" s="9">
        <v>122</v>
      </c>
      <c r="E6025" s="12" t="s">
        <v>108</v>
      </c>
      <c r="F6025" s="9"/>
      <c r="G6025" s="9"/>
      <c r="H6025" s="13"/>
      <c r="I6025" s="9" t="s">
        <v>11</v>
      </c>
      <c r="J6025" s="10"/>
      <c r="K6025" s="9"/>
      <c r="L6025" s="9"/>
      <c r="M6025" s="9"/>
      <c r="N6025" s="9"/>
      <c r="O6025" s="13"/>
      <c r="P6025" s="9"/>
      <c r="Q6025" s="9"/>
      <c r="R6025" s="10"/>
      <c r="S6025" s="9"/>
      <c r="T6025" s="9"/>
      <c r="U6025" s="9"/>
      <c r="V6025" s="14"/>
      <c r="W6025" s="9"/>
      <c r="X6025" s="9"/>
      <c r="Y6025" s="9"/>
      <c r="Z6025" s="9"/>
      <c r="AA6025" s="9"/>
    </row>
    <row r="6026" spans="1:27" ht="12.75">
      <c r="A6026" s="10">
        <v>45919</v>
      </c>
      <c r="B6026" s="9" t="s">
        <v>45</v>
      </c>
      <c r="C6026" s="11">
        <v>10795.67</v>
      </c>
      <c r="D6026" s="9">
        <v>103</v>
      </c>
      <c r="E6026" s="12" t="s">
        <v>113</v>
      </c>
      <c r="F6026" s="9"/>
      <c r="G6026" s="9"/>
      <c r="H6026" s="13"/>
      <c r="I6026" s="9" t="s">
        <v>11</v>
      </c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9"/>
      <c r="Z6026" s="9"/>
      <c r="AA6026" s="9"/>
    </row>
    <row r="6027" spans="1:27" ht="12.75">
      <c r="A6027" s="10">
        <v>45919</v>
      </c>
      <c r="B6027" s="9" t="s">
        <v>1465</v>
      </c>
      <c r="C6027" s="48">
        <v>9305</v>
      </c>
      <c r="D6027" s="9">
        <v>138</v>
      </c>
      <c r="E6027" s="12"/>
      <c r="F6027" s="9"/>
      <c r="G6027" s="9"/>
      <c r="H6027" s="13"/>
      <c r="I6027" s="9" t="s">
        <v>11</v>
      </c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  <c r="AA6027" s="9"/>
    </row>
    <row r="6028" spans="1:27" ht="12.75">
      <c r="A6028" s="10">
        <v>45919</v>
      </c>
      <c r="B6028" s="9" t="s">
        <v>289</v>
      </c>
      <c r="C6028" s="11">
        <v>6662.69</v>
      </c>
      <c r="D6028" s="9">
        <v>67</v>
      </c>
      <c r="E6028" s="12" t="s">
        <v>58</v>
      </c>
      <c r="F6028" s="9"/>
      <c r="G6028" s="9"/>
      <c r="H6028" s="13"/>
      <c r="I6028" s="9" t="s">
        <v>11</v>
      </c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  <c r="AA6028" s="9"/>
    </row>
    <row r="6029" spans="1:27" ht="12.75">
      <c r="A6029" s="10">
        <v>45919</v>
      </c>
      <c r="B6029" s="9" t="s">
        <v>286</v>
      </c>
      <c r="C6029" s="11">
        <v>5636.94</v>
      </c>
      <c r="D6029" s="9">
        <v>60</v>
      </c>
      <c r="E6029" s="12" t="s">
        <v>83</v>
      </c>
      <c r="F6029" s="9"/>
      <c r="G6029" s="9"/>
      <c r="H6029" s="13"/>
      <c r="I6029" s="9" t="s">
        <v>11</v>
      </c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9"/>
    </row>
    <row r="6030" spans="1:27" ht="12.75">
      <c r="A6030" s="10">
        <v>45919</v>
      </c>
      <c r="B6030" s="9" t="s">
        <v>1467</v>
      </c>
      <c r="C6030" s="11">
        <v>3749.39</v>
      </c>
      <c r="D6030" s="9">
        <v>79</v>
      </c>
      <c r="E6030" s="12"/>
      <c r="F6030" s="9"/>
      <c r="G6030" s="9"/>
      <c r="H6030" s="13"/>
      <c r="I6030" s="9" t="s">
        <v>11</v>
      </c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9"/>
    </row>
    <row r="6031" spans="1:27" ht="12.75">
      <c r="A6031" s="10">
        <v>45919</v>
      </c>
      <c r="B6031" s="9" t="s">
        <v>17</v>
      </c>
      <c r="C6031" s="11">
        <v>10263.86</v>
      </c>
      <c r="D6031" s="9">
        <v>100</v>
      </c>
      <c r="E6031" s="12" t="s">
        <v>173</v>
      </c>
      <c r="F6031" s="9"/>
      <c r="G6031" s="9"/>
      <c r="H6031" s="13"/>
      <c r="I6031" s="9" t="s">
        <v>16</v>
      </c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</row>
    <row r="6032" spans="1:27" ht="12.75">
      <c r="A6032" s="10">
        <v>45919</v>
      </c>
      <c r="B6032" s="9" t="s">
        <v>14</v>
      </c>
      <c r="C6032" s="11">
        <v>9157.1299999999992</v>
      </c>
      <c r="D6032" s="9">
        <v>94</v>
      </c>
      <c r="E6032" s="12" t="s">
        <v>183</v>
      </c>
      <c r="F6032" s="9"/>
      <c r="G6032" s="9"/>
      <c r="H6032" s="13"/>
      <c r="I6032" s="9" t="s">
        <v>16</v>
      </c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  <c r="AA6032" s="9"/>
    </row>
    <row r="6033" spans="1:27" ht="12.75">
      <c r="A6033" s="10">
        <v>45919</v>
      </c>
      <c r="B6033" s="9" t="s">
        <v>19</v>
      </c>
      <c r="C6033" s="11">
        <v>6916.51</v>
      </c>
      <c r="D6033" s="9">
        <v>84</v>
      </c>
      <c r="E6033" s="12" t="s">
        <v>211</v>
      </c>
      <c r="F6033" s="9"/>
      <c r="G6033" s="9"/>
      <c r="H6033" s="13"/>
      <c r="I6033" s="9" t="s">
        <v>16</v>
      </c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  <c r="AA6033" s="9"/>
    </row>
    <row r="6034" spans="1:27" ht="12.75">
      <c r="A6034" s="10">
        <v>45920</v>
      </c>
      <c r="B6034" s="9" t="s">
        <v>21</v>
      </c>
      <c r="C6034" s="11">
        <v>11991.19</v>
      </c>
      <c r="D6034" s="9">
        <v>115</v>
      </c>
      <c r="E6034" s="12" t="s">
        <v>105</v>
      </c>
      <c r="F6034" s="9"/>
      <c r="G6034" s="9"/>
      <c r="H6034" s="13"/>
      <c r="I6034" s="9" t="s">
        <v>11</v>
      </c>
      <c r="J6034" s="10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9"/>
      <c r="Z6034" s="9"/>
      <c r="AA6034" s="9"/>
    </row>
    <row r="6035" spans="1:27" ht="12.75">
      <c r="A6035" s="10">
        <v>45920</v>
      </c>
      <c r="B6035" s="9" t="s">
        <v>9</v>
      </c>
      <c r="C6035" s="11">
        <v>10469.799999999999</v>
      </c>
      <c r="D6035" s="9">
        <v>94</v>
      </c>
      <c r="E6035" s="12" t="s">
        <v>224</v>
      </c>
      <c r="F6035" s="9"/>
      <c r="G6035" s="9"/>
      <c r="H6035" s="13"/>
      <c r="I6035" s="9" t="s">
        <v>11</v>
      </c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  <c r="AA6035" s="9"/>
    </row>
    <row r="6036" spans="1:27" ht="12.75">
      <c r="A6036" s="10">
        <v>45920</v>
      </c>
      <c r="B6036" s="9" t="s">
        <v>12</v>
      </c>
      <c r="C6036" s="11"/>
      <c r="D6036" s="9"/>
      <c r="E6036" s="12"/>
      <c r="F6036" s="9"/>
      <c r="G6036" s="9"/>
      <c r="H6036" s="13"/>
      <c r="I6036" s="9" t="s">
        <v>11</v>
      </c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</row>
    <row r="6037" spans="1:27" ht="12.75">
      <c r="A6037" s="10">
        <v>45920</v>
      </c>
      <c r="B6037" s="9" t="s">
        <v>43</v>
      </c>
      <c r="C6037" s="11">
        <v>11086.09</v>
      </c>
      <c r="D6037" s="9">
        <v>112</v>
      </c>
      <c r="E6037" s="12" t="s">
        <v>56</v>
      </c>
      <c r="F6037" s="9"/>
      <c r="G6037" s="9"/>
      <c r="H6037" s="13"/>
      <c r="I6037" s="9" t="s">
        <v>11</v>
      </c>
      <c r="J6037" s="10"/>
      <c r="K6037" s="9"/>
      <c r="L6037" s="9"/>
      <c r="M6037" s="9"/>
      <c r="N6037" s="9"/>
      <c r="O6037" s="13"/>
      <c r="P6037" s="9"/>
      <c r="Q6037" s="9"/>
      <c r="R6037" s="10"/>
      <c r="S6037" s="9"/>
      <c r="T6037" s="9"/>
      <c r="U6037" s="9"/>
      <c r="V6037" s="14"/>
      <c r="W6037" s="9"/>
      <c r="X6037" s="9"/>
      <c r="Y6037" s="9"/>
      <c r="Z6037" s="9"/>
      <c r="AA6037" s="9"/>
    </row>
    <row r="6038" spans="1:27" ht="12.75">
      <c r="A6038" s="10">
        <v>45920</v>
      </c>
      <c r="B6038" s="9" t="s">
        <v>45</v>
      </c>
      <c r="C6038" s="11">
        <v>12613.5</v>
      </c>
      <c r="D6038" s="9">
        <v>119</v>
      </c>
      <c r="E6038" s="12" t="s">
        <v>251</v>
      </c>
      <c r="F6038" s="9"/>
      <c r="G6038" s="9"/>
      <c r="H6038" s="13"/>
      <c r="I6038" s="9" t="s">
        <v>11</v>
      </c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</row>
    <row r="6039" spans="1:27" ht="12.75">
      <c r="A6039" s="10">
        <v>45920</v>
      </c>
      <c r="B6039" s="9" t="s">
        <v>1465</v>
      </c>
      <c r="C6039" s="48">
        <v>9213</v>
      </c>
      <c r="D6039" s="9">
        <v>138</v>
      </c>
      <c r="E6039" s="12"/>
      <c r="F6039" s="9"/>
      <c r="G6039" s="9"/>
      <c r="H6039" s="13"/>
      <c r="I6039" s="9" t="s">
        <v>11</v>
      </c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  <c r="Z6039" s="9"/>
      <c r="AA6039" s="9"/>
    </row>
    <row r="6040" spans="1:27" ht="12.75">
      <c r="A6040" s="10">
        <v>45920</v>
      </c>
      <c r="B6040" s="9" t="s">
        <v>289</v>
      </c>
      <c r="C6040" s="11">
        <v>8143.6</v>
      </c>
      <c r="D6040" s="9">
        <v>87</v>
      </c>
      <c r="E6040" s="12" t="s">
        <v>23</v>
      </c>
      <c r="F6040" s="9"/>
      <c r="G6040" s="9"/>
      <c r="H6040" s="13"/>
      <c r="I6040" s="9" t="s">
        <v>11</v>
      </c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  <c r="AA6040" s="9"/>
    </row>
    <row r="6041" spans="1:27" ht="12.75">
      <c r="A6041" s="10">
        <v>45920</v>
      </c>
      <c r="B6041" s="9" t="s">
        <v>286</v>
      </c>
      <c r="C6041" s="11">
        <v>5046.55</v>
      </c>
      <c r="D6041" s="9">
        <v>59</v>
      </c>
      <c r="E6041" s="12" t="s">
        <v>133</v>
      </c>
      <c r="F6041" s="9"/>
      <c r="G6041" s="9"/>
      <c r="H6041" s="13"/>
      <c r="I6041" s="9" t="s">
        <v>11</v>
      </c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  <c r="Z6041" s="9"/>
      <c r="AA6041" s="9"/>
    </row>
    <row r="6042" spans="1:27" ht="12.75">
      <c r="A6042" s="10">
        <v>45920</v>
      </c>
      <c r="B6042" s="9" t="s">
        <v>1467</v>
      </c>
      <c r="C6042" s="11">
        <v>3265.33</v>
      </c>
      <c r="D6042" s="9">
        <v>69</v>
      </c>
      <c r="E6042" s="12"/>
      <c r="F6042" s="9"/>
      <c r="G6042" s="9"/>
      <c r="H6042" s="13"/>
      <c r="I6042" s="9" t="s">
        <v>11</v>
      </c>
      <c r="J6042" s="38"/>
      <c r="K6042" s="38"/>
      <c r="L6042" s="38"/>
      <c r="M6042" s="38"/>
      <c r="N6042" s="38"/>
      <c r="O6042" s="38"/>
      <c r="P6042" s="38"/>
      <c r="Q6042" s="38"/>
      <c r="R6042" s="38"/>
      <c r="S6042" s="38"/>
      <c r="T6042" s="38"/>
      <c r="U6042" s="38"/>
      <c r="V6042" s="38"/>
      <c r="W6042" s="38"/>
      <c r="X6042" s="38"/>
      <c r="Y6042" s="38"/>
      <c r="Z6042" s="38"/>
      <c r="AA6042" s="38"/>
    </row>
    <row r="6043" spans="1:27" ht="12.75">
      <c r="A6043" s="10">
        <v>45920</v>
      </c>
      <c r="B6043" s="9" t="s">
        <v>17</v>
      </c>
      <c r="C6043" s="11">
        <v>8515.5</v>
      </c>
      <c r="D6043" s="9">
        <v>92</v>
      </c>
      <c r="E6043" s="12" t="s">
        <v>36</v>
      </c>
      <c r="F6043" s="9"/>
      <c r="G6043" s="9"/>
      <c r="H6043" s="13"/>
      <c r="I6043" s="9" t="s">
        <v>16</v>
      </c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  <c r="AA6043" s="9"/>
    </row>
    <row r="6044" spans="1:27" ht="12.75">
      <c r="A6044" s="10">
        <v>45920</v>
      </c>
      <c r="B6044" s="9" t="s">
        <v>14</v>
      </c>
      <c r="C6044" s="11">
        <v>7442.36</v>
      </c>
      <c r="D6044" s="9">
        <v>88</v>
      </c>
      <c r="E6044" s="12" t="s">
        <v>254</v>
      </c>
      <c r="F6044" s="9"/>
      <c r="G6044" s="9"/>
      <c r="H6044" s="13"/>
      <c r="I6044" s="9" t="s">
        <v>16</v>
      </c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  <c r="AA6044" s="9"/>
    </row>
    <row r="6045" spans="1:27" ht="12.75">
      <c r="A6045" s="10">
        <v>45920</v>
      </c>
      <c r="B6045" s="9" t="s">
        <v>19</v>
      </c>
      <c r="C6045" s="11">
        <v>6524.38</v>
      </c>
      <c r="D6045" s="9">
        <v>74</v>
      </c>
      <c r="E6045" s="12" t="s">
        <v>52</v>
      </c>
      <c r="F6045" s="9"/>
      <c r="G6045" s="9"/>
      <c r="H6045" s="13"/>
      <c r="I6045" s="9" t="s">
        <v>16</v>
      </c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  <c r="AA6045" s="9"/>
    </row>
    <row r="6046" spans="1:27" ht="12.75">
      <c r="A6046" s="10">
        <v>45921</v>
      </c>
      <c r="B6046" s="9" t="s">
        <v>21</v>
      </c>
      <c r="C6046" s="11">
        <v>13068.35</v>
      </c>
      <c r="D6046" s="9">
        <v>133</v>
      </c>
      <c r="E6046" s="12" t="s">
        <v>185</v>
      </c>
      <c r="F6046" s="9"/>
      <c r="G6046" s="9"/>
      <c r="H6046" s="13"/>
      <c r="I6046" s="9" t="s">
        <v>11</v>
      </c>
      <c r="J6046" s="10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9"/>
    </row>
    <row r="6047" spans="1:27" ht="12.75">
      <c r="A6047" s="10">
        <v>45921</v>
      </c>
      <c r="B6047" s="9" t="s">
        <v>9</v>
      </c>
      <c r="C6047" s="11">
        <v>7349.69</v>
      </c>
      <c r="D6047" s="9">
        <v>73</v>
      </c>
      <c r="E6047" s="12" t="s">
        <v>211</v>
      </c>
      <c r="F6047" s="9"/>
      <c r="G6047" s="9"/>
      <c r="H6047" s="13"/>
      <c r="I6047" s="9" t="s">
        <v>11</v>
      </c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  <c r="AA6047" s="9"/>
    </row>
    <row r="6048" spans="1:27" ht="12.75">
      <c r="A6048" s="10">
        <v>45921</v>
      </c>
      <c r="B6048" s="9" t="s">
        <v>12</v>
      </c>
      <c r="C6048" s="11"/>
      <c r="D6048" s="9"/>
      <c r="E6048" s="12"/>
      <c r="F6048" s="9"/>
      <c r="G6048" s="9"/>
      <c r="H6048" s="13"/>
      <c r="I6048" s="9" t="s">
        <v>11</v>
      </c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  <c r="AA6048" s="9"/>
    </row>
    <row r="6049" spans="1:27" ht="12.75">
      <c r="A6049" s="10">
        <v>45921</v>
      </c>
      <c r="B6049" s="9" t="s">
        <v>43</v>
      </c>
      <c r="C6049" s="11">
        <v>9294.4599999999991</v>
      </c>
      <c r="D6049" s="9">
        <v>91</v>
      </c>
      <c r="E6049" s="12" t="s">
        <v>23</v>
      </c>
      <c r="F6049" s="9"/>
      <c r="G6049" s="9"/>
      <c r="H6049" s="13"/>
      <c r="I6049" s="9" t="s">
        <v>11</v>
      </c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  <c r="AA6049" s="9"/>
    </row>
    <row r="6050" spans="1:27" ht="12.75">
      <c r="A6050" s="10">
        <v>45921</v>
      </c>
      <c r="B6050" s="9" t="s">
        <v>45</v>
      </c>
      <c r="C6050" s="11">
        <v>7839.96</v>
      </c>
      <c r="D6050" s="9">
        <v>74</v>
      </c>
      <c r="E6050" s="12" t="s">
        <v>130</v>
      </c>
      <c r="F6050" s="9"/>
      <c r="G6050" s="9"/>
      <c r="H6050" s="13"/>
      <c r="I6050" s="9" t="s">
        <v>11</v>
      </c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  <c r="AA6050" s="9"/>
    </row>
    <row r="6051" spans="1:27" ht="12.75">
      <c r="A6051" s="10">
        <v>45921</v>
      </c>
      <c r="B6051" s="9" t="s">
        <v>1465</v>
      </c>
      <c r="C6051" s="48">
        <v>6821</v>
      </c>
      <c r="D6051" s="9">
        <v>96</v>
      </c>
      <c r="E6051" s="12"/>
      <c r="F6051" s="9"/>
      <c r="G6051" s="9"/>
      <c r="H6051" s="13"/>
      <c r="I6051" s="9" t="s">
        <v>11</v>
      </c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9"/>
      <c r="X6051" s="9"/>
      <c r="Y6051" s="9"/>
      <c r="Z6051" s="9"/>
      <c r="AA6051" s="9"/>
    </row>
    <row r="6052" spans="1:27" ht="12.75">
      <c r="A6052" s="10">
        <v>45921</v>
      </c>
      <c r="B6052" s="9" t="s">
        <v>289</v>
      </c>
      <c r="C6052" s="11">
        <v>6848.81</v>
      </c>
      <c r="D6052" s="9">
        <v>68</v>
      </c>
      <c r="E6052" s="12" t="s">
        <v>109</v>
      </c>
      <c r="F6052" s="9"/>
      <c r="G6052" s="9"/>
      <c r="H6052" s="13"/>
      <c r="I6052" s="9" t="s">
        <v>11</v>
      </c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  <c r="AA6052" s="9"/>
    </row>
    <row r="6053" spans="1:27" ht="12.75">
      <c r="A6053" s="10">
        <v>45921</v>
      </c>
      <c r="B6053" s="9" t="s">
        <v>286</v>
      </c>
      <c r="C6053" s="11">
        <v>2371.4</v>
      </c>
      <c r="D6053" s="9">
        <v>26</v>
      </c>
      <c r="E6053" s="12" t="s">
        <v>20</v>
      </c>
      <c r="F6053" s="9"/>
      <c r="G6053" s="9"/>
      <c r="H6053" s="13"/>
      <c r="I6053" s="9" t="s">
        <v>11</v>
      </c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  <c r="AA6053" s="9"/>
    </row>
    <row r="6054" spans="1:27" ht="12.75">
      <c r="A6054" s="10">
        <v>45921</v>
      </c>
      <c r="B6054" s="9" t="s">
        <v>1467</v>
      </c>
      <c r="C6054" s="11"/>
      <c r="D6054" s="9"/>
      <c r="E6054" s="12"/>
      <c r="F6054" s="9"/>
      <c r="G6054" s="9"/>
      <c r="H6054" s="13"/>
      <c r="I6054" s="9" t="s">
        <v>11</v>
      </c>
      <c r="J6054" s="38"/>
      <c r="K6054" s="38"/>
      <c r="L6054" s="38"/>
      <c r="M6054" s="38"/>
      <c r="N6054" s="38"/>
      <c r="O6054" s="38"/>
      <c r="P6054" s="38"/>
      <c r="Q6054" s="38"/>
      <c r="R6054" s="38"/>
      <c r="S6054" s="38"/>
      <c r="T6054" s="38"/>
      <c r="U6054" s="38"/>
      <c r="V6054" s="38"/>
      <c r="W6054" s="38"/>
      <c r="X6054" s="38"/>
      <c r="Y6054" s="38"/>
      <c r="Z6054" s="38"/>
      <c r="AA6054" s="38"/>
    </row>
    <row r="6055" spans="1:27" ht="12.75">
      <c r="A6055" s="10">
        <v>45921</v>
      </c>
      <c r="B6055" s="9" t="s">
        <v>17</v>
      </c>
      <c r="C6055" s="11">
        <v>13593.61</v>
      </c>
      <c r="D6055" s="9">
        <v>152</v>
      </c>
      <c r="E6055" s="12" t="s">
        <v>47</v>
      </c>
      <c r="F6055" s="9"/>
      <c r="G6055" s="9"/>
      <c r="H6055" s="13"/>
      <c r="I6055" s="9" t="s">
        <v>16</v>
      </c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  <c r="AA6055" s="9"/>
    </row>
    <row r="6056" spans="1:27" ht="12.75">
      <c r="A6056" s="10">
        <v>45921</v>
      </c>
      <c r="B6056" s="9" t="s">
        <v>14</v>
      </c>
      <c r="C6056" s="11">
        <v>7988.42</v>
      </c>
      <c r="D6056" s="9">
        <v>84</v>
      </c>
      <c r="E6056" s="12" t="s">
        <v>280</v>
      </c>
      <c r="F6056" s="9"/>
      <c r="G6056" s="9"/>
      <c r="H6056" s="13"/>
      <c r="I6056" s="9" t="s">
        <v>16</v>
      </c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  <c r="AA6056" s="9"/>
    </row>
    <row r="6057" spans="1:27" ht="12.75">
      <c r="A6057" s="10">
        <v>45921</v>
      </c>
      <c r="B6057" s="9" t="s">
        <v>19</v>
      </c>
      <c r="C6057" s="11">
        <v>8077.9</v>
      </c>
      <c r="D6057" s="9">
        <v>93</v>
      </c>
      <c r="E6057" s="12" t="s">
        <v>90</v>
      </c>
      <c r="F6057" s="9"/>
      <c r="G6057" s="9"/>
      <c r="H6057" s="13"/>
      <c r="I6057" s="9" t="s">
        <v>16</v>
      </c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  <c r="AA6057" s="9"/>
    </row>
    <row r="6058" spans="1:27" ht="12.75">
      <c r="A6058" s="10">
        <v>45922</v>
      </c>
      <c r="B6058" s="9" t="s">
        <v>21</v>
      </c>
      <c r="C6058" s="11">
        <v>5739</v>
      </c>
      <c r="D6058" s="9">
        <v>57</v>
      </c>
      <c r="E6058" s="12" t="s">
        <v>52</v>
      </c>
      <c r="F6058" s="9"/>
      <c r="G6058" s="9"/>
      <c r="H6058" s="13"/>
      <c r="I6058" s="9" t="s">
        <v>11</v>
      </c>
      <c r="J6058" s="10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  <c r="AA6058" s="9"/>
    </row>
    <row r="6059" spans="1:27" ht="12.75">
      <c r="A6059" s="10">
        <v>45922</v>
      </c>
      <c r="B6059" s="9" t="s">
        <v>9</v>
      </c>
      <c r="C6059" s="11">
        <v>2666.61</v>
      </c>
      <c r="D6059" s="9">
        <v>33</v>
      </c>
      <c r="E6059" s="12" t="s">
        <v>42</v>
      </c>
      <c r="F6059" s="9"/>
      <c r="G6059" s="9"/>
      <c r="H6059" s="13"/>
      <c r="I6059" s="9" t="s">
        <v>11</v>
      </c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  <c r="AA6059" s="9"/>
    </row>
    <row r="6060" spans="1:27" ht="12.75">
      <c r="A6060" s="10">
        <v>45922</v>
      </c>
      <c r="B6060" s="9" t="s">
        <v>12</v>
      </c>
      <c r="C6060" s="11"/>
      <c r="D6060" s="9"/>
      <c r="E6060" s="12"/>
      <c r="F6060" s="9"/>
      <c r="G6060" s="9"/>
      <c r="H6060" s="13"/>
      <c r="I6060" s="9" t="s">
        <v>11</v>
      </c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  <c r="Z6060" s="9"/>
      <c r="AA6060" s="9"/>
    </row>
    <row r="6061" spans="1:27" ht="12.75">
      <c r="A6061" s="10">
        <v>45922</v>
      </c>
      <c r="B6061" s="9" t="s">
        <v>43</v>
      </c>
      <c r="C6061" s="11">
        <v>2690.18</v>
      </c>
      <c r="D6061" s="9">
        <v>29</v>
      </c>
      <c r="E6061" s="12" t="s">
        <v>160</v>
      </c>
      <c r="F6061" s="9"/>
      <c r="G6061" s="9"/>
      <c r="H6061" s="13"/>
      <c r="I6061" s="9" t="s">
        <v>11</v>
      </c>
      <c r="J6061" s="10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  <c r="AA6061" s="9"/>
    </row>
    <row r="6062" spans="1:27" ht="12.75">
      <c r="A6062" s="10">
        <v>45922</v>
      </c>
      <c r="B6062" s="9" t="s">
        <v>45</v>
      </c>
      <c r="C6062" s="11">
        <v>2689.9</v>
      </c>
      <c r="D6062" s="9">
        <v>24</v>
      </c>
      <c r="E6062" s="12" t="s">
        <v>91</v>
      </c>
      <c r="F6062" s="9"/>
      <c r="G6062" s="9"/>
      <c r="H6062" s="13"/>
      <c r="I6062" s="9" t="s">
        <v>11</v>
      </c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</row>
    <row r="6063" spans="1:27" ht="12.75">
      <c r="A6063" s="10">
        <v>45922</v>
      </c>
      <c r="B6063" s="9" t="s">
        <v>1465</v>
      </c>
      <c r="C6063" s="48">
        <v>10202.25</v>
      </c>
      <c r="D6063" s="9">
        <v>148</v>
      </c>
      <c r="E6063" s="12"/>
      <c r="F6063" s="9"/>
      <c r="G6063" s="9"/>
      <c r="H6063" s="13"/>
      <c r="I6063" s="9" t="s">
        <v>11</v>
      </c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9"/>
    </row>
    <row r="6064" spans="1:27" ht="12.75">
      <c r="A6064" s="10">
        <v>45922</v>
      </c>
      <c r="B6064" s="9" t="s">
        <v>289</v>
      </c>
      <c r="C6064" s="11">
        <v>2637.16</v>
      </c>
      <c r="D6064" s="9">
        <v>25</v>
      </c>
      <c r="E6064" s="12" t="s">
        <v>100</v>
      </c>
      <c r="F6064" s="9"/>
      <c r="G6064" s="9"/>
      <c r="H6064" s="13"/>
      <c r="I6064" s="9" t="s">
        <v>11</v>
      </c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  <c r="Z6064" s="9"/>
      <c r="AA6064" s="9"/>
    </row>
    <row r="6065" spans="1:27" ht="12.75">
      <c r="A6065" s="10">
        <v>45922</v>
      </c>
      <c r="B6065" s="9" t="s">
        <v>286</v>
      </c>
      <c r="C6065" s="11">
        <v>2200.4299999999998</v>
      </c>
      <c r="D6065" s="9">
        <v>23</v>
      </c>
      <c r="E6065" s="12" t="s">
        <v>131</v>
      </c>
      <c r="F6065" s="9"/>
      <c r="G6065" s="9"/>
      <c r="H6065" s="13"/>
      <c r="I6065" s="9" t="s">
        <v>11</v>
      </c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  <c r="Z6065" s="9"/>
      <c r="AA6065" s="9"/>
    </row>
    <row r="6066" spans="1:27" ht="12.75">
      <c r="A6066" s="10">
        <v>45922</v>
      </c>
      <c r="B6066" s="9" t="s">
        <v>1467</v>
      </c>
      <c r="C6066" s="11">
        <v>3014.94</v>
      </c>
      <c r="D6066" s="9">
        <v>63</v>
      </c>
      <c r="E6066" s="12"/>
      <c r="F6066" s="9"/>
      <c r="G6066" s="9"/>
      <c r="H6066" s="13"/>
      <c r="I6066" s="9" t="s">
        <v>11</v>
      </c>
      <c r="J6066" s="38"/>
      <c r="K6066" s="38"/>
      <c r="L6066" s="38"/>
      <c r="M6066" s="38"/>
      <c r="N6066" s="38"/>
      <c r="O6066" s="38"/>
      <c r="P6066" s="38"/>
      <c r="Q6066" s="38"/>
      <c r="R6066" s="38"/>
      <c r="S6066" s="38"/>
      <c r="T6066" s="38"/>
      <c r="U6066" s="38"/>
      <c r="V6066" s="38"/>
      <c r="W6066" s="38"/>
      <c r="X6066" s="38"/>
      <c r="Y6066" s="38"/>
      <c r="Z6066" s="38"/>
      <c r="AA6066" s="38"/>
    </row>
    <row r="6067" spans="1:27" ht="12.75">
      <c r="A6067" s="10">
        <v>45922</v>
      </c>
      <c r="B6067" s="9" t="s">
        <v>17</v>
      </c>
      <c r="C6067" s="11">
        <v>2868.96</v>
      </c>
      <c r="D6067" s="9">
        <v>32</v>
      </c>
      <c r="E6067" s="12" t="s">
        <v>181</v>
      </c>
      <c r="F6067" s="9"/>
      <c r="G6067" s="9"/>
      <c r="H6067" s="13"/>
      <c r="I6067" s="9" t="s">
        <v>16</v>
      </c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  <c r="AA6067" s="9"/>
    </row>
    <row r="6068" spans="1:27" ht="12.75">
      <c r="A6068" s="10">
        <v>45922</v>
      </c>
      <c r="B6068" s="9" t="s">
        <v>14</v>
      </c>
      <c r="C6068" s="11">
        <v>2873.58</v>
      </c>
      <c r="D6068" s="9">
        <v>34</v>
      </c>
      <c r="E6068" s="12" t="s">
        <v>133</v>
      </c>
      <c r="F6068" s="9"/>
      <c r="G6068" s="9"/>
      <c r="H6068" s="13"/>
      <c r="I6068" s="9" t="s">
        <v>16</v>
      </c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  <c r="AA6068" s="9"/>
    </row>
    <row r="6069" spans="1:27" ht="12.75">
      <c r="A6069" s="10">
        <v>45922</v>
      </c>
      <c r="B6069" s="9" t="s">
        <v>19</v>
      </c>
      <c r="C6069" s="11">
        <v>2654.49</v>
      </c>
      <c r="D6069" s="9">
        <v>32</v>
      </c>
      <c r="E6069" s="12" t="s">
        <v>30</v>
      </c>
      <c r="F6069" s="9"/>
      <c r="G6069" s="9"/>
      <c r="H6069" s="13"/>
      <c r="I6069" s="9" t="s">
        <v>16</v>
      </c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  <c r="AA6069" s="9"/>
    </row>
    <row r="6070" spans="1:27" ht="12.75">
      <c r="A6070" s="10">
        <v>45923</v>
      </c>
      <c r="B6070" s="9" t="s">
        <v>21</v>
      </c>
      <c r="C6070" s="11">
        <v>7254.83</v>
      </c>
      <c r="D6070" s="9">
        <v>77</v>
      </c>
      <c r="E6070" s="12" t="s">
        <v>182</v>
      </c>
      <c r="F6070" s="9"/>
      <c r="G6070" s="9"/>
      <c r="H6070" s="13"/>
      <c r="I6070" s="9" t="s">
        <v>11</v>
      </c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  <c r="AA6070" s="9"/>
    </row>
    <row r="6071" spans="1:27" ht="12.75">
      <c r="A6071" s="10">
        <v>45923</v>
      </c>
      <c r="B6071" s="9" t="s">
        <v>9</v>
      </c>
      <c r="C6071" s="11">
        <v>4584.97</v>
      </c>
      <c r="D6071" s="9">
        <v>43</v>
      </c>
      <c r="E6071" s="12" t="s">
        <v>141</v>
      </c>
      <c r="F6071" s="9"/>
      <c r="G6071" s="9"/>
      <c r="H6071" s="13"/>
      <c r="I6071" s="9" t="s">
        <v>11</v>
      </c>
      <c r="J6071" s="10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  <c r="AA6071" s="9"/>
    </row>
    <row r="6072" spans="1:27" ht="12.75">
      <c r="A6072" s="10">
        <v>45923</v>
      </c>
      <c r="B6072" s="9" t="s">
        <v>12</v>
      </c>
      <c r="C6072" s="11"/>
      <c r="D6072" s="9"/>
      <c r="E6072" s="12"/>
      <c r="F6072" s="9"/>
      <c r="G6072" s="9"/>
      <c r="H6072" s="13"/>
      <c r="I6072" s="9" t="s">
        <v>11</v>
      </c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  <c r="AA6072" s="9"/>
    </row>
    <row r="6073" spans="1:27" ht="12.75">
      <c r="A6073" s="10">
        <v>45923</v>
      </c>
      <c r="B6073" s="9" t="s">
        <v>43</v>
      </c>
      <c r="C6073" s="11">
        <v>3607.26</v>
      </c>
      <c r="D6073" s="9">
        <v>39</v>
      </c>
      <c r="E6073" s="12" t="s">
        <v>49</v>
      </c>
      <c r="F6073" s="9"/>
      <c r="G6073" s="9"/>
      <c r="H6073" s="13"/>
      <c r="I6073" s="9" t="s">
        <v>11</v>
      </c>
      <c r="J6073" s="10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9"/>
      <c r="X6073" s="9"/>
      <c r="Y6073" s="9"/>
      <c r="Z6073" s="9"/>
      <c r="AA6073" s="9"/>
    </row>
    <row r="6074" spans="1:27" ht="12.75">
      <c r="A6074" s="10">
        <v>45923</v>
      </c>
      <c r="B6074" s="9" t="s">
        <v>45</v>
      </c>
      <c r="C6074" s="11">
        <v>3689.02</v>
      </c>
      <c r="D6074" s="9">
        <v>39</v>
      </c>
      <c r="E6074" s="12" t="s">
        <v>28</v>
      </c>
      <c r="F6074" s="9"/>
      <c r="G6074" s="9"/>
      <c r="H6074" s="13"/>
      <c r="I6074" s="9" t="s">
        <v>11</v>
      </c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  <c r="AA6074" s="9"/>
    </row>
    <row r="6075" spans="1:27" ht="12.75">
      <c r="A6075" s="10">
        <v>45923</v>
      </c>
      <c r="B6075" s="9" t="s">
        <v>1465</v>
      </c>
      <c r="C6075" s="48">
        <v>10956</v>
      </c>
      <c r="D6075" s="9">
        <v>151</v>
      </c>
      <c r="E6075" s="12"/>
      <c r="F6075" s="9"/>
      <c r="G6075" s="9"/>
      <c r="H6075" s="13"/>
      <c r="I6075" s="9" t="s">
        <v>11</v>
      </c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  <c r="Z6075" s="9"/>
      <c r="AA6075" s="9"/>
    </row>
    <row r="6076" spans="1:27" ht="12.75">
      <c r="A6076" s="10">
        <v>45923</v>
      </c>
      <c r="B6076" s="9" t="s">
        <v>289</v>
      </c>
      <c r="C6076" s="11">
        <v>3046.39</v>
      </c>
      <c r="D6076" s="9">
        <v>36</v>
      </c>
      <c r="E6076" s="12" t="s">
        <v>53</v>
      </c>
      <c r="F6076" s="9"/>
      <c r="G6076" s="9"/>
      <c r="H6076" s="13"/>
      <c r="I6076" s="9" t="s">
        <v>11</v>
      </c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9"/>
    </row>
    <row r="6077" spans="1:27" ht="12.75">
      <c r="A6077" s="10">
        <v>45923</v>
      </c>
      <c r="B6077" s="9" t="s">
        <v>286</v>
      </c>
      <c r="C6077" s="11">
        <v>4037.43</v>
      </c>
      <c r="D6077" s="9">
        <v>41</v>
      </c>
      <c r="E6077" s="12" t="s">
        <v>347</v>
      </c>
      <c r="F6077" s="9"/>
      <c r="G6077" s="9"/>
      <c r="H6077" s="13"/>
      <c r="I6077" s="9" t="s">
        <v>11</v>
      </c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  <c r="AA6077" s="9"/>
    </row>
    <row r="6078" spans="1:27" ht="12.75">
      <c r="A6078" s="10">
        <v>45923</v>
      </c>
      <c r="B6078" s="9" t="s">
        <v>1467</v>
      </c>
      <c r="C6078" s="11">
        <v>4127.6400000000003</v>
      </c>
      <c r="D6078" s="9">
        <v>85</v>
      </c>
      <c r="E6078" s="12"/>
      <c r="F6078" s="9"/>
      <c r="G6078" s="9"/>
      <c r="H6078" s="13"/>
      <c r="I6078" s="9" t="s">
        <v>11</v>
      </c>
      <c r="J6078" s="38"/>
      <c r="K6078" s="38"/>
      <c r="L6078" s="38"/>
      <c r="M6078" s="38"/>
      <c r="N6078" s="38"/>
      <c r="O6078" s="38"/>
      <c r="P6078" s="38"/>
      <c r="Q6078" s="38"/>
      <c r="R6078" s="38"/>
      <c r="S6078" s="38"/>
      <c r="T6078" s="38"/>
      <c r="U6078" s="38"/>
      <c r="V6078" s="38"/>
      <c r="W6078" s="38"/>
      <c r="X6078" s="38"/>
      <c r="Y6078" s="38"/>
      <c r="Z6078" s="38"/>
      <c r="AA6078" s="38"/>
    </row>
    <row r="6079" spans="1:27" ht="12.75">
      <c r="A6079" s="10">
        <v>45923</v>
      </c>
      <c r="B6079" s="9" t="s">
        <v>17</v>
      </c>
      <c r="C6079" s="11">
        <v>7486.49</v>
      </c>
      <c r="D6079" s="9">
        <v>76</v>
      </c>
      <c r="E6079" s="12" t="s">
        <v>183</v>
      </c>
      <c r="F6079" s="9"/>
      <c r="G6079" s="9"/>
      <c r="H6079" s="13"/>
      <c r="I6079" s="9" t="s">
        <v>16</v>
      </c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  <c r="AA6079" s="9"/>
    </row>
    <row r="6080" spans="1:27" ht="12.75">
      <c r="A6080" s="10">
        <v>45923</v>
      </c>
      <c r="B6080" s="9" t="s">
        <v>14</v>
      </c>
      <c r="C6080" s="11">
        <v>4241.8</v>
      </c>
      <c r="D6080" s="9">
        <v>50</v>
      </c>
      <c r="E6080" s="12" t="s">
        <v>302</v>
      </c>
      <c r="F6080" s="9"/>
      <c r="G6080" s="9"/>
      <c r="H6080" s="13"/>
      <c r="I6080" s="9" t="s">
        <v>16</v>
      </c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9"/>
    </row>
    <row r="6081" spans="1:27" ht="12.75">
      <c r="A6081" s="10">
        <v>45923</v>
      </c>
      <c r="B6081" s="9" t="s">
        <v>19</v>
      </c>
      <c r="C6081" s="11">
        <v>2788.8</v>
      </c>
      <c r="D6081" s="9">
        <v>33</v>
      </c>
      <c r="E6081" s="12" t="s">
        <v>253</v>
      </c>
      <c r="F6081" s="9"/>
      <c r="G6081" s="9"/>
      <c r="H6081" s="13"/>
      <c r="I6081" s="9" t="s">
        <v>16</v>
      </c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9"/>
      <c r="AA6081" s="9"/>
    </row>
    <row r="6082" spans="1:27" ht="12.75">
      <c r="A6082" s="10">
        <v>45924</v>
      </c>
      <c r="B6082" s="9" t="s">
        <v>21</v>
      </c>
      <c r="C6082" s="11">
        <v>6352.95</v>
      </c>
      <c r="D6082" s="9">
        <v>66</v>
      </c>
      <c r="E6082" s="12" t="s">
        <v>79</v>
      </c>
      <c r="F6082" s="9"/>
      <c r="G6082" s="9"/>
      <c r="H6082" s="13"/>
      <c r="I6082" s="9" t="s">
        <v>11</v>
      </c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  <c r="AA6082" s="9"/>
    </row>
    <row r="6083" spans="1:27" ht="12.75">
      <c r="A6083" s="10">
        <v>45924</v>
      </c>
      <c r="B6083" s="9" t="s">
        <v>9</v>
      </c>
      <c r="C6083" s="11">
        <v>4025.43</v>
      </c>
      <c r="D6083" s="9">
        <v>46</v>
      </c>
      <c r="E6083" s="12" t="s">
        <v>359</v>
      </c>
      <c r="F6083" s="9"/>
      <c r="G6083" s="9"/>
      <c r="H6083" s="13"/>
      <c r="I6083" s="9" t="s">
        <v>11</v>
      </c>
      <c r="J6083" s="10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  <c r="Z6083" s="9"/>
      <c r="AA6083" s="9"/>
    </row>
    <row r="6084" spans="1:27" ht="12.75">
      <c r="A6084" s="10">
        <v>45924</v>
      </c>
      <c r="B6084" s="9" t="s">
        <v>12</v>
      </c>
      <c r="C6084" s="11"/>
      <c r="D6084" s="9"/>
      <c r="E6084" s="12"/>
      <c r="F6084" s="9"/>
      <c r="G6084" s="9"/>
      <c r="H6084" s="13"/>
      <c r="I6084" s="9" t="s">
        <v>11</v>
      </c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  <c r="Z6084" s="9"/>
      <c r="AA6084" s="9"/>
    </row>
    <row r="6085" spans="1:27" ht="12.75">
      <c r="A6085" s="10">
        <v>45924</v>
      </c>
      <c r="B6085" s="9" t="s">
        <v>43</v>
      </c>
      <c r="C6085" s="11">
        <v>6063.66</v>
      </c>
      <c r="D6085" s="9">
        <v>60</v>
      </c>
      <c r="E6085" s="12" t="s">
        <v>42</v>
      </c>
      <c r="F6085" s="9"/>
      <c r="G6085" s="9"/>
      <c r="H6085" s="13"/>
      <c r="I6085" s="9" t="s">
        <v>11</v>
      </c>
      <c r="J6085" s="10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  <c r="AA6085" s="9"/>
    </row>
    <row r="6086" spans="1:27" ht="12.75">
      <c r="A6086" s="10">
        <v>45924</v>
      </c>
      <c r="B6086" s="9" t="s">
        <v>45</v>
      </c>
      <c r="C6086" s="11">
        <v>3640.27</v>
      </c>
      <c r="D6086" s="9">
        <v>38</v>
      </c>
      <c r="E6086" s="12" t="s">
        <v>96</v>
      </c>
      <c r="F6086" s="9"/>
      <c r="G6086" s="9"/>
      <c r="H6086" s="13"/>
      <c r="I6086" s="9" t="s">
        <v>11</v>
      </c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  <c r="AA6086" s="9"/>
    </row>
    <row r="6087" spans="1:27" ht="12.75">
      <c r="A6087" s="10">
        <v>45924</v>
      </c>
      <c r="B6087" s="9" t="s">
        <v>1465</v>
      </c>
      <c r="C6087" s="48">
        <v>8448.17</v>
      </c>
      <c r="D6087" s="9">
        <v>123</v>
      </c>
      <c r="E6087" s="12"/>
      <c r="F6087" s="9"/>
      <c r="G6087" s="9"/>
      <c r="H6087" s="13"/>
      <c r="I6087" s="9" t="s">
        <v>11</v>
      </c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  <c r="Z6087" s="9"/>
      <c r="AA6087" s="9"/>
    </row>
    <row r="6088" spans="1:27" ht="12.75">
      <c r="A6088" s="10">
        <v>45924</v>
      </c>
      <c r="B6088" s="9" t="s">
        <v>289</v>
      </c>
      <c r="C6088" s="11">
        <v>3667.43</v>
      </c>
      <c r="D6088" s="9">
        <v>39</v>
      </c>
      <c r="E6088" s="12" t="s">
        <v>104</v>
      </c>
      <c r="F6088" s="9"/>
      <c r="G6088" s="9"/>
      <c r="H6088" s="13"/>
      <c r="I6088" s="9" t="s">
        <v>11</v>
      </c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9"/>
      <c r="AA6088" s="9"/>
    </row>
    <row r="6089" spans="1:27" ht="12.75">
      <c r="A6089" s="10">
        <v>45924</v>
      </c>
      <c r="B6089" s="9" t="s">
        <v>286</v>
      </c>
      <c r="C6089" s="11">
        <v>4819.5200000000004</v>
      </c>
      <c r="D6089" s="9">
        <v>54</v>
      </c>
      <c r="E6089" s="12" t="s">
        <v>1302</v>
      </c>
      <c r="F6089" s="9"/>
      <c r="G6089" s="9"/>
      <c r="H6089" s="13"/>
      <c r="I6089" s="9" t="s">
        <v>11</v>
      </c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  <c r="Z6089" s="9"/>
      <c r="AA6089" s="9"/>
    </row>
    <row r="6090" spans="1:27" ht="12.75">
      <c r="A6090" s="10">
        <v>45924</v>
      </c>
      <c r="B6090" s="9" t="s">
        <v>1467</v>
      </c>
      <c r="C6090" s="11">
        <v>3078.06</v>
      </c>
      <c r="D6090" s="9">
        <v>68</v>
      </c>
      <c r="E6090" s="12"/>
      <c r="F6090" s="9"/>
      <c r="G6090" s="9"/>
      <c r="H6090" s="13"/>
      <c r="I6090" s="9" t="s">
        <v>11</v>
      </c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9"/>
    </row>
    <row r="6091" spans="1:27" ht="12.75">
      <c r="A6091" s="10">
        <v>45924</v>
      </c>
      <c r="B6091" s="9" t="s">
        <v>17</v>
      </c>
      <c r="C6091" s="11">
        <v>4115.2700000000004</v>
      </c>
      <c r="D6091" s="9">
        <v>40</v>
      </c>
      <c r="E6091" s="12" t="s">
        <v>108</v>
      </c>
      <c r="F6091" s="9"/>
      <c r="G6091" s="9"/>
      <c r="H6091" s="13"/>
      <c r="I6091" s="9" t="s">
        <v>16</v>
      </c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  <c r="AA6091" s="9"/>
    </row>
    <row r="6092" spans="1:27" ht="12.75">
      <c r="A6092" s="10">
        <v>45924</v>
      </c>
      <c r="B6092" s="9" t="s">
        <v>14</v>
      </c>
      <c r="C6092" s="11">
        <v>3231.28</v>
      </c>
      <c r="D6092" s="9">
        <v>41</v>
      </c>
      <c r="E6092" s="12" t="s">
        <v>70</v>
      </c>
      <c r="F6092" s="9"/>
      <c r="G6092" s="9"/>
      <c r="H6092" s="13"/>
      <c r="I6092" s="9" t="s">
        <v>16</v>
      </c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  <c r="AA6092" s="9"/>
    </row>
    <row r="6093" spans="1:27" ht="12.75">
      <c r="A6093" s="10">
        <v>45924</v>
      </c>
      <c r="B6093" s="9" t="s">
        <v>19</v>
      </c>
      <c r="C6093" s="11">
        <v>2969.98</v>
      </c>
      <c r="D6093" s="9">
        <v>31</v>
      </c>
      <c r="E6093" s="12" t="s">
        <v>48</v>
      </c>
      <c r="F6093" s="9"/>
      <c r="G6093" s="9"/>
      <c r="H6093" s="13"/>
      <c r="I6093" s="9" t="s">
        <v>16</v>
      </c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  <c r="Z6093" s="9"/>
      <c r="AA6093" s="9"/>
    </row>
    <row r="6094" spans="1:27" ht="12.75">
      <c r="A6094" s="10">
        <v>45925</v>
      </c>
      <c r="B6094" s="9" t="s">
        <v>21</v>
      </c>
      <c r="C6094" s="11">
        <v>8204.3799999999992</v>
      </c>
      <c r="D6094" s="9">
        <v>87</v>
      </c>
      <c r="E6094" s="12" t="s">
        <v>262</v>
      </c>
      <c r="F6094" s="9"/>
      <c r="G6094" s="9"/>
      <c r="H6094" s="13"/>
      <c r="I6094" s="9" t="s">
        <v>11</v>
      </c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9"/>
    </row>
    <row r="6095" spans="1:27" ht="12.75">
      <c r="A6095" s="10">
        <v>45925</v>
      </c>
      <c r="B6095" s="9" t="s">
        <v>9</v>
      </c>
      <c r="C6095" s="11">
        <v>5216.59</v>
      </c>
      <c r="D6095" s="9">
        <v>56</v>
      </c>
      <c r="E6095" s="12" t="s">
        <v>303</v>
      </c>
      <c r="F6095" s="9"/>
      <c r="G6095" s="9"/>
      <c r="H6095" s="13"/>
      <c r="I6095" s="9" t="s">
        <v>11</v>
      </c>
      <c r="J6095" s="10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  <c r="AA6095" s="9"/>
    </row>
    <row r="6096" spans="1:27" ht="12.75">
      <c r="A6096" s="10">
        <v>45925</v>
      </c>
      <c r="B6096" s="9" t="s">
        <v>12</v>
      </c>
      <c r="C6096" s="11"/>
      <c r="D6096" s="9"/>
      <c r="E6096" s="12"/>
      <c r="F6096" s="9"/>
      <c r="G6096" s="9"/>
      <c r="H6096" s="13"/>
      <c r="I6096" s="9" t="s">
        <v>11</v>
      </c>
      <c r="J6096" s="10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  <c r="AA6096" s="9"/>
    </row>
    <row r="6097" spans="1:27" ht="12.75">
      <c r="A6097" s="10">
        <v>45925</v>
      </c>
      <c r="B6097" s="9" t="s">
        <v>43</v>
      </c>
      <c r="C6097" s="11">
        <v>3368.77</v>
      </c>
      <c r="D6097" s="9">
        <v>39</v>
      </c>
      <c r="E6097" s="12" t="s">
        <v>181</v>
      </c>
      <c r="F6097" s="9"/>
      <c r="G6097" s="9"/>
      <c r="H6097" s="13"/>
      <c r="I6097" s="9" t="s">
        <v>11</v>
      </c>
      <c r="J6097" s="10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</row>
    <row r="6098" spans="1:27" ht="12.75">
      <c r="A6098" s="10">
        <v>45925</v>
      </c>
      <c r="B6098" s="9" t="s">
        <v>45</v>
      </c>
      <c r="C6098" s="11">
        <v>5304.13</v>
      </c>
      <c r="D6098" s="9">
        <v>52</v>
      </c>
      <c r="E6098" s="12" t="s">
        <v>25</v>
      </c>
      <c r="F6098" s="9"/>
      <c r="G6098" s="9"/>
      <c r="H6098" s="13"/>
      <c r="I6098" s="9" t="s">
        <v>11</v>
      </c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  <c r="AA6098" s="9"/>
    </row>
    <row r="6099" spans="1:27" ht="12.75">
      <c r="A6099" s="10">
        <v>45925</v>
      </c>
      <c r="B6099" s="9" t="s">
        <v>1465</v>
      </c>
      <c r="C6099" s="48">
        <v>10694.61</v>
      </c>
      <c r="D6099" s="9">
        <v>156</v>
      </c>
      <c r="E6099" s="12"/>
      <c r="F6099" s="9"/>
      <c r="G6099" s="9"/>
      <c r="H6099" s="13"/>
      <c r="I6099" s="9" t="s">
        <v>11</v>
      </c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  <c r="AA6099" s="9"/>
    </row>
    <row r="6100" spans="1:27" ht="12.75">
      <c r="A6100" s="10">
        <v>45925</v>
      </c>
      <c r="B6100" s="9" t="s">
        <v>289</v>
      </c>
      <c r="C6100" s="11">
        <v>6125.99</v>
      </c>
      <c r="D6100" s="9">
        <v>46</v>
      </c>
      <c r="E6100" s="12" t="s">
        <v>137</v>
      </c>
      <c r="F6100" s="9"/>
      <c r="G6100" s="9"/>
      <c r="H6100" s="13"/>
      <c r="I6100" s="9" t="s">
        <v>11</v>
      </c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  <c r="Z6100" s="9"/>
      <c r="AA6100" s="9"/>
    </row>
    <row r="6101" spans="1:27" ht="12.75">
      <c r="A6101" s="10">
        <v>45925</v>
      </c>
      <c r="B6101" s="9" t="s">
        <v>286</v>
      </c>
      <c r="C6101" s="11">
        <v>3831.41</v>
      </c>
      <c r="D6101" s="9">
        <v>38</v>
      </c>
      <c r="E6101" s="12" t="s">
        <v>210</v>
      </c>
      <c r="F6101" s="9"/>
      <c r="G6101" s="9"/>
      <c r="H6101" s="13"/>
      <c r="I6101" s="9" t="s">
        <v>11</v>
      </c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  <c r="Z6101" s="9"/>
      <c r="AA6101" s="9"/>
    </row>
    <row r="6102" spans="1:27" ht="12.75">
      <c r="A6102" s="10">
        <v>45925</v>
      </c>
      <c r="B6102" s="9" t="s">
        <v>1467</v>
      </c>
      <c r="C6102" s="11">
        <v>3758.77</v>
      </c>
      <c r="D6102" s="9">
        <v>79</v>
      </c>
      <c r="E6102" s="12"/>
      <c r="F6102" s="9"/>
      <c r="G6102" s="9"/>
      <c r="H6102" s="13"/>
      <c r="I6102" s="9" t="s">
        <v>11</v>
      </c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  <c r="Z6102" s="9"/>
      <c r="AA6102" s="9"/>
    </row>
    <row r="6103" spans="1:27" ht="12.75">
      <c r="A6103" s="10">
        <v>45925</v>
      </c>
      <c r="B6103" s="9" t="s">
        <v>17</v>
      </c>
      <c r="C6103" s="11">
        <v>3603.15</v>
      </c>
      <c r="D6103" s="9">
        <v>42</v>
      </c>
      <c r="E6103" s="12" t="s">
        <v>79</v>
      </c>
      <c r="F6103" s="9"/>
      <c r="G6103" s="9"/>
      <c r="H6103" s="13"/>
      <c r="I6103" s="9" t="s">
        <v>16</v>
      </c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  <c r="Z6103" s="9"/>
      <c r="AA6103" s="9"/>
    </row>
    <row r="6104" spans="1:27" ht="12.75">
      <c r="A6104" s="10">
        <v>45925</v>
      </c>
      <c r="B6104" s="9" t="s">
        <v>14</v>
      </c>
      <c r="C6104" s="11">
        <v>4743.9799999999996</v>
      </c>
      <c r="D6104" s="9">
        <v>53</v>
      </c>
      <c r="E6104" s="12" t="s">
        <v>33</v>
      </c>
      <c r="F6104" s="9"/>
      <c r="G6104" s="9"/>
      <c r="H6104" s="13"/>
      <c r="I6104" s="9" t="s">
        <v>16</v>
      </c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</row>
    <row r="6105" spans="1:27" ht="12.75">
      <c r="A6105" s="10">
        <v>45925</v>
      </c>
      <c r="B6105" s="9" t="s">
        <v>19</v>
      </c>
      <c r="C6105" s="11">
        <v>4362.9399999999996</v>
      </c>
      <c r="D6105" s="9">
        <v>49</v>
      </c>
      <c r="E6105" s="12" t="s">
        <v>393</v>
      </c>
      <c r="F6105" s="9"/>
      <c r="G6105" s="9"/>
      <c r="H6105" s="13"/>
      <c r="I6105" s="9" t="s">
        <v>16</v>
      </c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9"/>
      <c r="X6105" s="9"/>
      <c r="Y6105" s="9"/>
      <c r="Z6105" s="9"/>
      <c r="AA6105" s="9"/>
    </row>
    <row r="6106" spans="1:27" ht="12.75">
      <c r="A6106" s="10">
        <v>45926</v>
      </c>
      <c r="B6106" s="9" t="s">
        <v>21</v>
      </c>
      <c r="C6106" s="11">
        <v>17460.41</v>
      </c>
      <c r="D6106" s="9">
        <v>155</v>
      </c>
      <c r="E6106" s="12" t="s">
        <v>118</v>
      </c>
      <c r="F6106" s="9"/>
      <c r="G6106" s="9"/>
      <c r="H6106" s="13"/>
      <c r="I6106" s="9" t="s">
        <v>11</v>
      </c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  <c r="Z6106" s="9"/>
      <c r="AA6106" s="9"/>
    </row>
    <row r="6107" spans="1:27" ht="12.75">
      <c r="A6107" s="10">
        <v>45926</v>
      </c>
      <c r="B6107" s="9" t="s">
        <v>9</v>
      </c>
      <c r="C6107" s="11">
        <v>11138.11</v>
      </c>
      <c r="D6107" s="9">
        <v>105</v>
      </c>
      <c r="E6107" s="12" t="s">
        <v>307</v>
      </c>
      <c r="F6107" s="9"/>
      <c r="G6107" s="9"/>
      <c r="H6107" s="13"/>
      <c r="I6107" s="9" t="s">
        <v>11</v>
      </c>
      <c r="J6107" s="10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  <c r="AA6107" s="9"/>
    </row>
    <row r="6108" spans="1:27" ht="12.75">
      <c r="A6108" s="10">
        <v>45926</v>
      </c>
      <c r="B6108" s="9" t="s">
        <v>12</v>
      </c>
      <c r="C6108" s="11"/>
      <c r="D6108" s="9"/>
      <c r="E6108" s="12"/>
      <c r="F6108" s="9"/>
      <c r="G6108" s="9"/>
      <c r="H6108" s="13"/>
      <c r="I6108" s="9" t="s">
        <v>11</v>
      </c>
      <c r="J6108" s="10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9"/>
      <c r="X6108" s="9"/>
      <c r="Y6108" s="9"/>
      <c r="Z6108" s="9"/>
      <c r="AA6108" s="9"/>
    </row>
    <row r="6109" spans="1:27" ht="12.75">
      <c r="A6109" s="10">
        <v>45926</v>
      </c>
      <c r="B6109" s="9" t="s">
        <v>43</v>
      </c>
      <c r="C6109" s="11">
        <v>8788.93</v>
      </c>
      <c r="D6109" s="9">
        <v>100</v>
      </c>
      <c r="E6109" s="12" t="s">
        <v>78</v>
      </c>
      <c r="F6109" s="9"/>
      <c r="G6109" s="9"/>
      <c r="H6109" s="13"/>
      <c r="I6109" s="9" t="s">
        <v>11</v>
      </c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9"/>
      <c r="X6109" s="9"/>
      <c r="Y6109" s="9"/>
      <c r="Z6109" s="9"/>
      <c r="AA6109" s="9"/>
    </row>
    <row r="6110" spans="1:27" ht="12.75">
      <c r="A6110" s="10">
        <v>45926</v>
      </c>
      <c r="B6110" s="9" t="s">
        <v>45</v>
      </c>
      <c r="C6110" s="11">
        <v>10246.56</v>
      </c>
      <c r="D6110" s="9">
        <v>108</v>
      </c>
      <c r="E6110" s="12" t="s">
        <v>90</v>
      </c>
      <c r="F6110" s="9"/>
      <c r="G6110" s="9"/>
      <c r="H6110" s="13"/>
      <c r="I6110" s="9" t="s">
        <v>11</v>
      </c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  <c r="Z6110" s="9"/>
      <c r="AA6110" s="9"/>
    </row>
    <row r="6111" spans="1:27" ht="12.75">
      <c r="A6111" s="10">
        <v>45926</v>
      </c>
      <c r="B6111" s="9" t="s">
        <v>1465</v>
      </c>
      <c r="C6111" s="48">
        <v>10313</v>
      </c>
      <c r="D6111" s="9">
        <v>157</v>
      </c>
      <c r="E6111" s="12"/>
      <c r="F6111" s="9"/>
      <c r="G6111" s="9"/>
      <c r="H6111" s="13"/>
      <c r="I6111" s="9" t="s">
        <v>11</v>
      </c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9"/>
      <c r="V6111" s="9"/>
      <c r="W6111" s="9"/>
      <c r="X6111" s="9"/>
      <c r="Y6111" s="9"/>
      <c r="Z6111" s="9"/>
      <c r="AA6111" s="9"/>
    </row>
    <row r="6112" spans="1:27" ht="12.75">
      <c r="A6112" s="10">
        <v>45926</v>
      </c>
      <c r="B6112" s="9" t="s">
        <v>289</v>
      </c>
      <c r="C6112" s="11">
        <v>9719.67</v>
      </c>
      <c r="D6112" s="9">
        <v>93</v>
      </c>
      <c r="E6112" s="12" t="s">
        <v>224</v>
      </c>
      <c r="F6112" s="9"/>
      <c r="G6112" s="9"/>
      <c r="H6112" s="13"/>
      <c r="I6112" s="9" t="s">
        <v>11</v>
      </c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  <c r="Z6112" s="9"/>
      <c r="AA6112" s="9"/>
    </row>
    <row r="6113" spans="1:27" ht="12.75">
      <c r="A6113" s="10">
        <v>45926</v>
      </c>
      <c r="B6113" s="9" t="s">
        <v>286</v>
      </c>
      <c r="C6113" s="11">
        <v>7789.15</v>
      </c>
      <c r="D6113" s="9">
        <v>87</v>
      </c>
      <c r="E6113" s="12" t="s">
        <v>274</v>
      </c>
      <c r="F6113" s="9"/>
      <c r="G6113" s="9"/>
      <c r="H6113" s="13"/>
      <c r="I6113" s="9" t="s">
        <v>11</v>
      </c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  <c r="AA6113" s="9"/>
    </row>
    <row r="6114" spans="1:27" ht="12.75">
      <c r="A6114" s="10">
        <v>45926</v>
      </c>
      <c r="B6114" s="9" t="s">
        <v>1467</v>
      </c>
      <c r="C6114" s="11">
        <v>2496.0500000000002</v>
      </c>
      <c r="D6114" s="9">
        <v>55</v>
      </c>
      <c r="E6114" s="12"/>
      <c r="F6114" s="9"/>
      <c r="G6114" s="9"/>
      <c r="H6114" s="13"/>
      <c r="I6114" s="9" t="s">
        <v>11</v>
      </c>
      <c r="J6114" s="9"/>
      <c r="K6114" s="38"/>
      <c r="L6114" s="38"/>
      <c r="M6114" s="38"/>
      <c r="N6114" s="38"/>
      <c r="O6114" s="38"/>
      <c r="P6114" s="38"/>
      <c r="Q6114" s="38"/>
      <c r="R6114" s="38"/>
      <c r="S6114" s="38"/>
      <c r="T6114" s="38"/>
      <c r="U6114" s="38"/>
      <c r="V6114" s="38"/>
      <c r="W6114" s="38"/>
      <c r="X6114" s="38"/>
      <c r="Y6114" s="38"/>
      <c r="Z6114" s="38"/>
      <c r="AA6114" s="38"/>
    </row>
    <row r="6115" spans="1:27" ht="12.75">
      <c r="A6115" s="10">
        <v>45926</v>
      </c>
      <c r="B6115" s="9" t="s">
        <v>17</v>
      </c>
      <c r="C6115" s="11">
        <v>13028.39</v>
      </c>
      <c r="D6115" s="9">
        <v>127</v>
      </c>
      <c r="E6115" s="12" t="s">
        <v>115</v>
      </c>
      <c r="F6115" s="9"/>
      <c r="G6115" s="9"/>
      <c r="H6115" s="13"/>
      <c r="I6115" s="9" t="s">
        <v>16</v>
      </c>
      <c r="J6115" s="9"/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9"/>
      <c r="AA6115" s="9"/>
    </row>
    <row r="6116" spans="1:27" ht="12.75">
      <c r="A6116" s="10">
        <v>45926</v>
      </c>
      <c r="B6116" s="9" t="s">
        <v>14</v>
      </c>
      <c r="C6116" s="11">
        <v>6928.18</v>
      </c>
      <c r="D6116" s="9">
        <v>77</v>
      </c>
      <c r="E6116" s="12" t="s">
        <v>397</v>
      </c>
      <c r="F6116" s="9"/>
      <c r="G6116" s="9"/>
      <c r="H6116" s="13"/>
      <c r="I6116" s="9" t="s">
        <v>16</v>
      </c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  <c r="Z6116" s="9"/>
      <c r="AA6116" s="9"/>
    </row>
    <row r="6117" spans="1:27" ht="12.75">
      <c r="A6117" s="10">
        <v>45926</v>
      </c>
      <c r="B6117" s="9" t="s">
        <v>19</v>
      </c>
      <c r="C6117" s="11">
        <v>7984.55</v>
      </c>
      <c r="D6117" s="9">
        <v>89</v>
      </c>
      <c r="E6117" s="12" t="s">
        <v>336</v>
      </c>
      <c r="F6117" s="9"/>
      <c r="G6117" s="9"/>
      <c r="H6117" s="13"/>
      <c r="I6117" s="9" t="s">
        <v>16</v>
      </c>
      <c r="J6117" s="9"/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  <c r="Z6117" s="9"/>
      <c r="AA6117" s="9"/>
    </row>
    <row r="6118" spans="1:27" ht="12.75">
      <c r="A6118" s="10">
        <v>45927</v>
      </c>
      <c r="B6118" s="9" t="s">
        <v>21</v>
      </c>
      <c r="C6118" s="11">
        <v>11793.79</v>
      </c>
      <c r="D6118" s="9">
        <v>110</v>
      </c>
      <c r="E6118" s="12" t="s">
        <v>330</v>
      </c>
      <c r="F6118" s="9"/>
      <c r="G6118" s="9"/>
      <c r="H6118" s="13"/>
      <c r="I6118" s="9" t="s">
        <v>11</v>
      </c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  <c r="AA6118" s="9"/>
    </row>
    <row r="6119" spans="1:27" ht="12.75">
      <c r="A6119" s="10">
        <v>45927</v>
      </c>
      <c r="B6119" s="9" t="s">
        <v>9</v>
      </c>
      <c r="C6119" s="11">
        <v>6938.04</v>
      </c>
      <c r="D6119" s="9">
        <v>66</v>
      </c>
      <c r="E6119" s="12" t="s">
        <v>157</v>
      </c>
      <c r="F6119" s="9"/>
      <c r="G6119" s="9"/>
      <c r="H6119" s="13"/>
      <c r="I6119" s="9" t="s">
        <v>11</v>
      </c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  <c r="Z6119" s="9"/>
      <c r="AA6119" s="9"/>
    </row>
    <row r="6120" spans="1:27" ht="12.75">
      <c r="A6120" s="10">
        <v>45927</v>
      </c>
      <c r="B6120" s="9" t="s">
        <v>12</v>
      </c>
      <c r="C6120" s="11"/>
      <c r="D6120" s="9"/>
      <c r="E6120" s="12"/>
      <c r="F6120" s="9"/>
      <c r="G6120" s="9"/>
      <c r="H6120" s="13"/>
      <c r="I6120" s="9" t="s">
        <v>11</v>
      </c>
      <c r="J6120" s="10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  <c r="Z6120" s="9"/>
      <c r="AA6120" s="9"/>
    </row>
    <row r="6121" spans="1:27" ht="12.75">
      <c r="A6121" s="10">
        <v>45927</v>
      </c>
      <c r="B6121" s="9" t="s">
        <v>43</v>
      </c>
      <c r="C6121" s="11">
        <v>11864.54</v>
      </c>
      <c r="D6121" s="9">
        <v>122</v>
      </c>
      <c r="E6121" s="12" t="s">
        <v>309</v>
      </c>
      <c r="F6121" s="9"/>
      <c r="G6121" s="9"/>
      <c r="H6121" s="13"/>
      <c r="I6121" s="9" t="s">
        <v>11</v>
      </c>
      <c r="J6121" s="9"/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  <c r="Z6121" s="9"/>
      <c r="AA6121" s="9"/>
    </row>
    <row r="6122" spans="1:27" ht="12.75">
      <c r="A6122" s="10">
        <v>45927</v>
      </c>
      <c r="B6122" s="9" t="s">
        <v>45</v>
      </c>
      <c r="C6122" s="11">
        <v>8580.77</v>
      </c>
      <c r="D6122" s="9">
        <v>89</v>
      </c>
      <c r="E6122" s="12" t="s">
        <v>141</v>
      </c>
      <c r="F6122" s="9"/>
      <c r="G6122" s="9"/>
      <c r="H6122" s="13"/>
      <c r="I6122" s="9" t="s">
        <v>11</v>
      </c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  <c r="Z6122" s="9"/>
      <c r="AA6122" s="9"/>
    </row>
    <row r="6123" spans="1:27" ht="12.75">
      <c r="A6123" s="10">
        <v>45927</v>
      </c>
      <c r="B6123" s="9" t="s">
        <v>1465</v>
      </c>
      <c r="C6123" s="48">
        <v>8676</v>
      </c>
      <c r="D6123" s="9">
        <v>129</v>
      </c>
      <c r="E6123" s="12"/>
      <c r="F6123" s="9"/>
      <c r="G6123" s="9"/>
      <c r="H6123" s="13"/>
      <c r="I6123" s="9" t="s">
        <v>11</v>
      </c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  <c r="Z6123" s="9"/>
      <c r="AA6123" s="9"/>
    </row>
    <row r="6124" spans="1:27" ht="12.75">
      <c r="A6124" s="10">
        <v>45927</v>
      </c>
      <c r="B6124" s="9" t="s">
        <v>289</v>
      </c>
      <c r="C6124" s="11">
        <v>7422.93</v>
      </c>
      <c r="D6124" s="9">
        <v>88</v>
      </c>
      <c r="E6124" s="12" t="s">
        <v>92</v>
      </c>
      <c r="F6124" s="9"/>
      <c r="G6124" s="9"/>
      <c r="H6124" s="13"/>
      <c r="I6124" s="9" t="s">
        <v>11</v>
      </c>
      <c r="J6124" s="9"/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  <c r="AA6124" s="9"/>
    </row>
    <row r="6125" spans="1:27" ht="12.75">
      <c r="A6125" s="10">
        <v>45927</v>
      </c>
      <c r="B6125" s="9" t="s">
        <v>286</v>
      </c>
      <c r="C6125" s="11">
        <v>4863.17</v>
      </c>
      <c r="D6125" s="9">
        <v>51</v>
      </c>
      <c r="E6125" s="12" t="s">
        <v>90</v>
      </c>
      <c r="F6125" s="9"/>
      <c r="G6125" s="9"/>
      <c r="H6125" s="13"/>
      <c r="I6125" s="9" t="s">
        <v>11</v>
      </c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  <c r="AA6125" s="9"/>
    </row>
    <row r="6126" spans="1:27" ht="12.75">
      <c r="A6126" s="10">
        <v>45927</v>
      </c>
      <c r="B6126" s="9" t="s">
        <v>1467</v>
      </c>
      <c r="C6126" s="11">
        <v>2767.55</v>
      </c>
      <c r="D6126" s="9">
        <v>58</v>
      </c>
      <c r="E6126" s="12"/>
      <c r="F6126" s="9"/>
      <c r="G6126" s="9"/>
      <c r="H6126" s="13"/>
      <c r="I6126" s="9" t="s">
        <v>11</v>
      </c>
      <c r="J6126" s="9"/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  <c r="Z6126" s="9"/>
      <c r="AA6126" s="9"/>
    </row>
    <row r="6127" spans="1:27" ht="12.75">
      <c r="A6127" s="10">
        <v>45927</v>
      </c>
      <c r="B6127" s="9" t="s">
        <v>17</v>
      </c>
      <c r="C6127" s="11">
        <v>12026.27</v>
      </c>
      <c r="D6127" s="9">
        <v>119</v>
      </c>
      <c r="E6127" s="12" t="s">
        <v>300</v>
      </c>
      <c r="F6127" s="9"/>
      <c r="G6127" s="9"/>
      <c r="H6127" s="13"/>
      <c r="I6127" s="9" t="s">
        <v>16</v>
      </c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  <c r="AA6127" s="9"/>
    </row>
    <row r="6128" spans="1:27" ht="12.75">
      <c r="A6128" s="10">
        <v>45927</v>
      </c>
      <c r="B6128" s="9" t="s">
        <v>14</v>
      </c>
      <c r="C6128" s="11">
        <v>10010.540000000001</v>
      </c>
      <c r="D6128" s="9">
        <v>103</v>
      </c>
      <c r="E6128" s="12" t="s">
        <v>1487</v>
      </c>
      <c r="F6128" s="9"/>
      <c r="G6128" s="9"/>
      <c r="H6128" s="13"/>
      <c r="I6128" s="9" t="s">
        <v>16</v>
      </c>
      <c r="J6128" s="9"/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/>
      <c r="X6128" s="9"/>
      <c r="Y6128" s="9"/>
      <c r="Z6128" s="9"/>
      <c r="AA6128" s="9"/>
    </row>
    <row r="6129" spans="1:27" ht="12.75">
      <c r="A6129" s="10">
        <v>45927</v>
      </c>
      <c r="B6129" s="9" t="s">
        <v>19</v>
      </c>
      <c r="C6129" s="11">
        <v>6488.08</v>
      </c>
      <c r="D6129" s="9">
        <v>70</v>
      </c>
      <c r="E6129" s="12" t="s">
        <v>1488</v>
      </c>
      <c r="F6129" s="9"/>
      <c r="G6129" s="9"/>
      <c r="H6129" s="13"/>
      <c r="I6129" s="9" t="s">
        <v>16</v>
      </c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  <c r="AA6129" s="9"/>
    </row>
    <row r="6130" spans="1:27" ht="12.75">
      <c r="A6130" s="10">
        <v>45928</v>
      </c>
      <c r="B6130" s="9" t="s">
        <v>21</v>
      </c>
      <c r="C6130" s="11">
        <v>12318.4</v>
      </c>
      <c r="D6130" s="9">
        <v>115</v>
      </c>
      <c r="E6130" s="12" t="s">
        <v>83</v>
      </c>
      <c r="F6130" s="9"/>
      <c r="G6130" s="9"/>
      <c r="H6130" s="13"/>
      <c r="I6130" s="9" t="s">
        <v>11</v>
      </c>
      <c r="J6130" s="9"/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  <c r="Z6130" s="9"/>
      <c r="AA6130" s="9"/>
    </row>
    <row r="6131" spans="1:27" ht="12.75">
      <c r="A6131" s="10">
        <v>45928</v>
      </c>
      <c r="B6131" s="9" t="s">
        <v>9</v>
      </c>
      <c r="C6131" s="11">
        <v>6855.88</v>
      </c>
      <c r="D6131" s="9">
        <v>72</v>
      </c>
      <c r="E6131" s="12" t="s">
        <v>47</v>
      </c>
      <c r="F6131" s="9"/>
      <c r="G6131" s="9"/>
      <c r="H6131" s="13"/>
      <c r="I6131" s="9" t="s">
        <v>11</v>
      </c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  <c r="Z6131" s="9"/>
      <c r="AA6131" s="9"/>
    </row>
    <row r="6132" spans="1:27" ht="12.75">
      <c r="A6132" s="10">
        <v>45928</v>
      </c>
      <c r="B6132" s="9" t="s">
        <v>12</v>
      </c>
      <c r="C6132" s="11"/>
      <c r="D6132" s="9"/>
      <c r="E6132" s="12"/>
      <c r="F6132" s="9"/>
      <c r="G6132" s="9"/>
      <c r="H6132" s="13"/>
      <c r="I6132" s="9" t="s">
        <v>11</v>
      </c>
      <c r="J6132" s="10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  <c r="AA6132" s="9"/>
    </row>
    <row r="6133" spans="1:27" ht="12.75">
      <c r="A6133" s="10">
        <v>45928</v>
      </c>
      <c r="B6133" s="9" t="s">
        <v>43</v>
      </c>
      <c r="C6133" s="11">
        <v>6004.59</v>
      </c>
      <c r="D6133" s="9">
        <v>64</v>
      </c>
      <c r="E6133" s="12" t="s">
        <v>13</v>
      </c>
      <c r="F6133" s="9"/>
      <c r="G6133" s="9"/>
      <c r="H6133" s="13"/>
      <c r="I6133" s="9" t="s">
        <v>11</v>
      </c>
      <c r="J6133" s="9"/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  <c r="Z6133" s="9"/>
      <c r="AA6133" s="9"/>
    </row>
    <row r="6134" spans="1:27" ht="12.75">
      <c r="A6134" s="10">
        <v>45928</v>
      </c>
      <c r="B6134" s="9" t="s">
        <v>45</v>
      </c>
      <c r="C6134" s="11">
        <v>6318.56</v>
      </c>
      <c r="D6134" s="9">
        <v>65</v>
      </c>
      <c r="E6134" s="12" t="s">
        <v>137</v>
      </c>
      <c r="F6134" s="9"/>
      <c r="G6134" s="9"/>
      <c r="H6134" s="13"/>
      <c r="I6134" s="9" t="s">
        <v>11</v>
      </c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  <c r="Z6134" s="9"/>
      <c r="AA6134" s="9"/>
    </row>
    <row r="6135" spans="1:27" ht="12.75">
      <c r="A6135" s="10">
        <v>45928</v>
      </c>
      <c r="B6135" s="9" t="s">
        <v>1465</v>
      </c>
      <c r="C6135" s="48">
        <v>12516.5</v>
      </c>
      <c r="D6135" s="9">
        <v>179</v>
      </c>
      <c r="E6135" s="12"/>
      <c r="F6135" s="9"/>
      <c r="G6135" s="9"/>
      <c r="H6135" s="13"/>
      <c r="I6135" s="9" t="s">
        <v>11</v>
      </c>
      <c r="J6135" s="9"/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  <c r="Z6135" s="9"/>
      <c r="AA6135" s="9"/>
    </row>
    <row r="6136" spans="1:27" ht="12.75">
      <c r="A6136" s="10">
        <v>45928</v>
      </c>
      <c r="B6136" s="9" t="s">
        <v>289</v>
      </c>
      <c r="C6136" s="11">
        <v>6905.9</v>
      </c>
      <c r="D6136" s="9">
        <v>66</v>
      </c>
      <c r="E6136" s="12" t="s">
        <v>92</v>
      </c>
      <c r="F6136" s="9"/>
      <c r="G6136" s="9"/>
      <c r="H6136" s="13"/>
      <c r="I6136" s="9" t="s">
        <v>11</v>
      </c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  <c r="Z6136" s="9"/>
      <c r="AA6136" s="9"/>
    </row>
    <row r="6137" spans="1:27" ht="12.75">
      <c r="A6137" s="10">
        <v>45928</v>
      </c>
      <c r="B6137" s="9" t="s">
        <v>286</v>
      </c>
      <c r="C6137" s="11">
        <v>5679.72</v>
      </c>
      <c r="D6137" s="9">
        <v>60</v>
      </c>
      <c r="E6137" s="12" t="s">
        <v>92</v>
      </c>
      <c r="F6137" s="9"/>
      <c r="G6137" s="9"/>
      <c r="H6137" s="13"/>
      <c r="I6137" s="9" t="s">
        <v>11</v>
      </c>
      <c r="J6137" s="9"/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  <c r="AA6137" s="9"/>
    </row>
    <row r="6138" spans="1:27" ht="12.75">
      <c r="A6138" s="10">
        <v>45928</v>
      </c>
      <c r="B6138" s="9" t="s">
        <v>1467</v>
      </c>
      <c r="C6138" s="11"/>
      <c r="D6138" s="9"/>
      <c r="E6138" s="12"/>
      <c r="F6138" s="9"/>
      <c r="G6138" s="9"/>
      <c r="H6138" s="13"/>
      <c r="I6138" s="9" t="s">
        <v>11</v>
      </c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  <c r="AA6138" s="9"/>
    </row>
    <row r="6139" spans="1:27" ht="12.75">
      <c r="A6139" s="10">
        <v>45928</v>
      </c>
      <c r="B6139" s="9" t="s">
        <v>17</v>
      </c>
      <c r="C6139" s="11">
        <v>12658.62</v>
      </c>
      <c r="D6139" s="9">
        <v>135</v>
      </c>
      <c r="E6139" s="12" t="s">
        <v>165</v>
      </c>
      <c r="F6139" s="9"/>
      <c r="G6139" s="9"/>
      <c r="H6139" s="13"/>
      <c r="I6139" s="9" t="s">
        <v>16</v>
      </c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9"/>
      <c r="X6139" s="9"/>
      <c r="Y6139" s="9"/>
      <c r="Z6139" s="9"/>
      <c r="AA6139" s="9"/>
    </row>
    <row r="6140" spans="1:27" ht="12.75">
      <c r="A6140" s="10">
        <v>45928</v>
      </c>
      <c r="B6140" s="9" t="s">
        <v>14</v>
      </c>
      <c r="C6140" s="11">
        <v>6978.84</v>
      </c>
      <c r="D6140" s="9">
        <v>82</v>
      </c>
      <c r="E6140" s="12" t="s">
        <v>78</v>
      </c>
      <c r="F6140" s="9"/>
      <c r="G6140" s="9"/>
      <c r="H6140" s="13"/>
      <c r="I6140" s="9" t="s">
        <v>16</v>
      </c>
      <c r="J6140" s="9"/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  <c r="AA6140" s="9"/>
    </row>
    <row r="6141" spans="1:27" ht="12.75">
      <c r="A6141" s="10">
        <v>45928</v>
      </c>
      <c r="B6141" s="9" t="s">
        <v>19</v>
      </c>
      <c r="C6141" s="11">
        <v>7374.44</v>
      </c>
      <c r="D6141" s="9">
        <v>85</v>
      </c>
      <c r="E6141" s="12" t="s">
        <v>249</v>
      </c>
      <c r="F6141" s="9"/>
      <c r="G6141" s="9"/>
      <c r="H6141" s="13"/>
      <c r="I6141" s="9" t="s">
        <v>16</v>
      </c>
      <c r="J6141" s="9"/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  <c r="AA6141" s="9"/>
    </row>
    <row r="6142" spans="1:27" ht="12.75">
      <c r="A6142" s="10">
        <v>45929</v>
      </c>
      <c r="B6142" s="9" t="s">
        <v>21</v>
      </c>
      <c r="C6142" s="11">
        <v>5415.32</v>
      </c>
      <c r="D6142" s="9">
        <v>62</v>
      </c>
      <c r="E6142" s="12" t="s">
        <v>79</v>
      </c>
      <c r="F6142" s="9"/>
      <c r="G6142" s="9"/>
      <c r="H6142" s="13"/>
      <c r="I6142" s="9" t="s">
        <v>11</v>
      </c>
      <c r="J6142" s="10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  <c r="Z6142" s="9"/>
      <c r="AA6142" s="9"/>
    </row>
    <row r="6143" spans="1:27" ht="12.75">
      <c r="A6143" s="10">
        <v>45929</v>
      </c>
      <c r="B6143" s="9" t="s">
        <v>9</v>
      </c>
      <c r="C6143" s="11">
        <v>2484.1</v>
      </c>
      <c r="D6143" s="9">
        <v>29</v>
      </c>
      <c r="E6143" s="12" t="s">
        <v>84</v>
      </c>
      <c r="F6143" s="9"/>
      <c r="G6143" s="9"/>
      <c r="H6143" s="13"/>
      <c r="I6143" s="9" t="s">
        <v>11</v>
      </c>
      <c r="J6143" s="9"/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  <c r="Z6143" s="9"/>
      <c r="AA6143" s="9"/>
    </row>
    <row r="6144" spans="1:27" ht="12.75">
      <c r="A6144" s="10">
        <v>45929</v>
      </c>
      <c r="B6144" s="9" t="s">
        <v>12</v>
      </c>
      <c r="C6144" s="11"/>
      <c r="D6144" s="9"/>
      <c r="E6144" s="12"/>
      <c r="F6144" s="9"/>
      <c r="G6144" s="9"/>
      <c r="H6144" s="13"/>
      <c r="I6144" s="9" t="s">
        <v>11</v>
      </c>
      <c r="J6144" s="9"/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  <c r="Z6144" s="9"/>
      <c r="AA6144" s="9"/>
    </row>
    <row r="6145" spans="1:27" ht="12.75">
      <c r="A6145" s="10">
        <v>45929</v>
      </c>
      <c r="B6145" s="9" t="s">
        <v>43</v>
      </c>
      <c r="C6145" s="11">
        <v>1920.39</v>
      </c>
      <c r="D6145" s="9">
        <v>19</v>
      </c>
      <c r="E6145" s="12" t="s">
        <v>132</v>
      </c>
      <c r="F6145" s="9"/>
      <c r="G6145" s="9"/>
      <c r="H6145" s="13"/>
      <c r="I6145" s="9" t="s">
        <v>11</v>
      </c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  <c r="AA6145" s="9"/>
    </row>
    <row r="6146" spans="1:27" ht="12.75">
      <c r="A6146" s="10">
        <v>45929</v>
      </c>
      <c r="B6146" s="9" t="s">
        <v>45</v>
      </c>
      <c r="C6146" s="11">
        <v>1565.6</v>
      </c>
      <c r="D6146" s="9">
        <v>16</v>
      </c>
      <c r="E6146" s="12" t="s">
        <v>80</v>
      </c>
      <c r="F6146" s="9"/>
      <c r="G6146" s="9"/>
      <c r="H6146" s="13"/>
      <c r="I6146" s="9" t="s">
        <v>11</v>
      </c>
      <c r="J6146" s="9"/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  <c r="Z6146" s="9"/>
      <c r="AA6146" s="9"/>
    </row>
    <row r="6147" spans="1:27" ht="12.75">
      <c r="A6147" s="10">
        <v>45929</v>
      </c>
      <c r="B6147" s="9" t="s">
        <v>1465</v>
      </c>
      <c r="C6147" s="48">
        <v>10155</v>
      </c>
      <c r="D6147" s="9">
        <v>155</v>
      </c>
      <c r="E6147" s="12"/>
      <c r="F6147" s="9"/>
      <c r="G6147" s="9"/>
      <c r="H6147" s="13"/>
      <c r="I6147" s="9" t="s">
        <v>11</v>
      </c>
      <c r="J6147" s="9"/>
      <c r="K6147" s="9"/>
      <c r="L6147" s="9"/>
      <c r="M6147" s="9"/>
      <c r="N6147" s="9"/>
      <c r="O6147" s="9"/>
      <c r="P6147" s="9"/>
      <c r="Q6147" s="9"/>
      <c r="R6147" s="9"/>
      <c r="S6147" s="9"/>
      <c r="T6147" s="9"/>
      <c r="U6147" s="9"/>
      <c r="V6147" s="9"/>
      <c r="W6147" s="9"/>
      <c r="X6147" s="9"/>
      <c r="Y6147" s="9"/>
      <c r="Z6147" s="9"/>
      <c r="AA6147" s="9"/>
    </row>
    <row r="6148" spans="1:27" ht="12.75">
      <c r="A6148" s="10">
        <v>45929</v>
      </c>
      <c r="B6148" s="9" t="s">
        <v>289</v>
      </c>
      <c r="C6148" s="11">
        <v>1622.01</v>
      </c>
      <c r="D6148" s="9">
        <v>20</v>
      </c>
      <c r="E6148" s="12" t="s">
        <v>259</v>
      </c>
      <c r="F6148" s="9"/>
      <c r="G6148" s="9"/>
      <c r="H6148" s="13"/>
      <c r="I6148" s="9" t="s">
        <v>11</v>
      </c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  <c r="Z6148" s="9"/>
      <c r="AA6148" s="9"/>
    </row>
    <row r="6149" spans="1:27" ht="12.75">
      <c r="A6149" s="10">
        <v>45929</v>
      </c>
      <c r="B6149" s="9" t="s">
        <v>286</v>
      </c>
      <c r="C6149" s="11">
        <v>1871.73</v>
      </c>
      <c r="D6149" s="9">
        <v>21</v>
      </c>
      <c r="E6149" s="12" t="s">
        <v>58</v>
      </c>
      <c r="F6149" s="9"/>
      <c r="G6149" s="9"/>
      <c r="H6149" s="13"/>
      <c r="I6149" s="9" t="s">
        <v>11</v>
      </c>
      <c r="J6149" s="9"/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  <c r="Z6149" s="9"/>
      <c r="AA6149" s="9"/>
    </row>
    <row r="6150" spans="1:27" ht="12.75">
      <c r="A6150" s="10">
        <v>45929</v>
      </c>
      <c r="B6150" s="9" t="s">
        <v>1467</v>
      </c>
      <c r="C6150" s="11">
        <v>4222.1499999999996</v>
      </c>
      <c r="D6150" s="9">
        <v>90</v>
      </c>
      <c r="E6150" s="12"/>
      <c r="F6150" s="9"/>
      <c r="G6150" s="9"/>
      <c r="H6150" s="13"/>
      <c r="I6150" s="9" t="s">
        <v>11</v>
      </c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  <c r="Z6150" s="9"/>
      <c r="AA6150" s="9"/>
    </row>
    <row r="6151" spans="1:27" ht="12.75">
      <c r="A6151" s="10">
        <v>45929</v>
      </c>
      <c r="B6151" s="9" t="s">
        <v>17</v>
      </c>
      <c r="C6151" s="11">
        <v>3004.37</v>
      </c>
      <c r="D6151" s="9">
        <v>33</v>
      </c>
      <c r="E6151" s="12" t="s">
        <v>126</v>
      </c>
      <c r="F6151" s="9"/>
      <c r="G6151" s="9"/>
      <c r="H6151" s="13"/>
      <c r="I6151" s="9" t="s">
        <v>16</v>
      </c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  <c r="Z6151" s="9"/>
      <c r="AA6151" s="9"/>
    </row>
    <row r="6152" spans="1:27" ht="12.75">
      <c r="A6152" s="10">
        <v>45929</v>
      </c>
      <c r="B6152" s="9" t="s">
        <v>14</v>
      </c>
      <c r="C6152" s="11">
        <v>3151.68</v>
      </c>
      <c r="D6152" s="9">
        <v>29</v>
      </c>
      <c r="E6152" s="12" t="s">
        <v>65</v>
      </c>
      <c r="F6152" s="9"/>
      <c r="G6152" s="9"/>
      <c r="H6152" s="13"/>
      <c r="I6152" s="9" t="s">
        <v>16</v>
      </c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  <c r="Z6152" s="9"/>
      <c r="AA6152" s="9"/>
    </row>
    <row r="6153" spans="1:27" ht="12.75">
      <c r="A6153" s="10">
        <v>45929</v>
      </c>
      <c r="B6153" s="9" t="s">
        <v>19</v>
      </c>
      <c r="C6153" s="11">
        <v>2275.4699999999998</v>
      </c>
      <c r="D6153" s="9">
        <v>26</v>
      </c>
      <c r="E6153" s="12" t="s">
        <v>183</v>
      </c>
      <c r="F6153" s="9"/>
      <c r="G6153" s="9"/>
      <c r="H6153" s="13"/>
      <c r="I6153" s="9" t="s">
        <v>16</v>
      </c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/>
      <c r="AA6153" s="9"/>
    </row>
    <row r="6154" spans="1:27" ht="12.75">
      <c r="A6154" s="10">
        <v>45930</v>
      </c>
      <c r="B6154" s="9" t="s">
        <v>21</v>
      </c>
      <c r="C6154" s="11">
        <v>6393.73</v>
      </c>
      <c r="D6154" s="9">
        <v>70</v>
      </c>
      <c r="E6154" s="12" t="s">
        <v>189</v>
      </c>
      <c r="F6154" s="9"/>
      <c r="G6154" s="9"/>
      <c r="H6154" s="13"/>
      <c r="I6154" s="9" t="s">
        <v>11</v>
      </c>
      <c r="J6154" s="10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  <c r="AA6154" s="9"/>
    </row>
    <row r="6155" spans="1:27" ht="12.75">
      <c r="A6155" s="10">
        <v>45930</v>
      </c>
      <c r="B6155" s="9" t="s">
        <v>9</v>
      </c>
      <c r="C6155" s="11">
        <v>4081.33</v>
      </c>
      <c r="D6155" s="9">
        <v>39</v>
      </c>
      <c r="E6155" s="12" t="s">
        <v>140</v>
      </c>
      <c r="F6155" s="9"/>
      <c r="G6155" s="9"/>
      <c r="H6155" s="13"/>
      <c r="I6155" s="9" t="s">
        <v>11</v>
      </c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  <c r="Z6155" s="9"/>
      <c r="AA6155" s="9"/>
    </row>
    <row r="6156" spans="1:27" ht="12.75">
      <c r="A6156" s="10">
        <v>45930</v>
      </c>
      <c r="B6156" s="9" t="s">
        <v>12</v>
      </c>
      <c r="C6156" s="11"/>
      <c r="D6156" s="9"/>
      <c r="E6156" s="12"/>
      <c r="F6156" s="9"/>
      <c r="G6156" s="9"/>
      <c r="H6156" s="13"/>
      <c r="I6156" s="9" t="s">
        <v>11</v>
      </c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  <c r="AA6156" s="9"/>
    </row>
    <row r="6157" spans="1:27" ht="12.75">
      <c r="A6157" s="10">
        <v>45930</v>
      </c>
      <c r="B6157" s="9" t="s">
        <v>43</v>
      </c>
      <c r="C6157" s="11">
        <v>3550.99</v>
      </c>
      <c r="D6157" s="9">
        <v>38</v>
      </c>
      <c r="E6157" s="12" t="s">
        <v>28</v>
      </c>
      <c r="F6157" s="9"/>
      <c r="G6157" s="9"/>
      <c r="H6157" s="13"/>
      <c r="I6157" s="9" t="s">
        <v>11</v>
      </c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9"/>
      <c r="X6157" s="9"/>
      <c r="Y6157" s="9"/>
      <c r="Z6157" s="9"/>
      <c r="AA6157" s="9"/>
    </row>
    <row r="6158" spans="1:27" ht="12.75">
      <c r="A6158" s="10">
        <v>45930</v>
      </c>
      <c r="B6158" s="9" t="s">
        <v>45</v>
      </c>
      <c r="C6158" s="11">
        <v>3930.48</v>
      </c>
      <c r="D6158" s="9">
        <v>37</v>
      </c>
      <c r="E6158" s="12" t="s">
        <v>140</v>
      </c>
      <c r="F6158" s="9"/>
      <c r="G6158" s="9"/>
      <c r="H6158" s="13"/>
      <c r="I6158" s="9" t="s">
        <v>11</v>
      </c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  <c r="AA6158" s="9"/>
    </row>
    <row r="6159" spans="1:27" ht="12.75">
      <c r="A6159" s="10">
        <v>45930</v>
      </c>
      <c r="B6159" s="9" t="s">
        <v>1465</v>
      </c>
      <c r="C6159" s="48">
        <v>8493</v>
      </c>
      <c r="D6159" s="9">
        <v>138</v>
      </c>
      <c r="E6159" s="12"/>
      <c r="F6159" s="9"/>
      <c r="G6159" s="9"/>
      <c r="H6159" s="13"/>
      <c r="I6159" s="9" t="s">
        <v>11</v>
      </c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  <c r="Z6159" s="9"/>
      <c r="AA6159" s="9"/>
    </row>
    <row r="6160" spans="1:27" ht="12.75">
      <c r="A6160" s="10">
        <v>45930</v>
      </c>
      <c r="B6160" s="9" t="s">
        <v>289</v>
      </c>
      <c r="C6160" s="11">
        <v>4341.3100000000004</v>
      </c>
      <c r="D6160" s="9">
        <v>41</v>
      </c>
      <c r="E6160" s="12" t="s">
        <v>244</v>
      </c>
      <c r="F6160" s="9"/>
      <c r="G6160" s="9"/>
      <c r="H6160" s="13"/>
      <c r="I6160" s="9" t="s">
        <v>11</v>
      </c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  <c r="AA6160" s="9"/>
    </row>
    <row r="6161" spans="1:27" ht="12.75">
      <c r="A6161" s="10">
        <v>45930</v>
      </c>
      <c r="B6161" s="9" t="s">
        <v>286</v>
      </c>
      <c r="C6161" s="11">
        <v>2636.59</v>
      </c>
      <c r="D6161" s="9">
        <v>33</v>
      </c>
      <c r="E6161" s="12" t="s">
        <v>128</v>
      </c>
      <c r="F6161" s="9"/>
      <c r="G6161" s="9"/>
      <c r="H6161" s="13"/>
      <c r="I6161" s="9" t="s">
        <v>11</v>
      </c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  <c r="Z6161" s="9"/>
      <c r="AA6161" s="9"/>
    </row>
    <row r="6162" spans="1:27" ht="12.75">
      <c r="A6162" s="10">
        <v>45930</v>
      </c>
      <c r="B6162" s="9" t="s">
        <v>1467</v>
      </c>
      <c r="C6162" s="11">
        <v>4403.8</v>
      </c>
      <c r="D6162" s="9">
        <v>98</v>
      </c>
      <c r="E6162" s="12"/>
      <c r="F6162" s="9"/>
      <c r="G6162" s="9"/>
      <c r="H6162" s="13"/>
      <c r="I6162" s="9" t="s">
        <v>11</v>
      </c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  <c r="Z6162" s="9"/>
      <c r="AA6162" s="9"/>
    </row>
    <row r="6163" spans="1:27" ht="12.75">
      <c r="A6163" s="10">
        <v>45930</v>
      </c>
      <c r="B6163" s="9" t="s">
        <v>17</v>
      </c>
      <c r="C6163" s="11">
        <v>6041.38</v>
      </c>
      <c r="D6163" s="9">
        <v>57</v>
      </c>
      <c r="E6163" s="12" t="s">
        <v>26</v>
      </c>
      <c r="F6163" s="9"/>
      <c r="G6163" s="9"/>
      <c r="H6163" s="13"/>
      <c r="I6163" s="9" t="s">
        <v>16</v>
      </c>
      <c r="J6163" s="9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  <c r="Z6163" s="9"/>
      <c r="AA6163" s="9"/>
    </row>
    <row r="6164" spans="1:27" ht="12.75">
      <c r="A6164" s="10">
        <v>45930</v>
      </c>
      <c r="B6164" s="9" t="s">
        <v>14</v>
      </c>
      <c r="C6164" s="11">
        <v>2807</v>
      </c>
      <c r="D6164" s="9">
        <v>29</v>
      </c>
      <c r="E6164" s="12" t="s">
        <v>145</v>
      </c>
      <c r="F6164" s="9"/>
      <c r="G6164" s="9"/>
      <c r="H6164" s="13"/>
      <c r="I6164" s="9" t="s">
        <v>16</v>
      </c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  <c r="Z6164" s="9"/>
      <c r="AA6164" s="9"/>
    </row>
    <row r="6165" spans="1:27" ht="12.75">
      <c r="A6165" s="10">
        <v>45930</v>
      </c>
      <c r="B6165" s="9" t="s">
        <v>19</v>
      </c>
      <c r="C6165" s="11">
        <v>3446.09</v>
      </c>
      <c r="D6165" s="9">
        <v>33</v>
      </c>
      <c r="E6165" s="12" t="s">
        <v>359</v>
      </c>
      <c r="F6165" s="9"/>
      <c r="G6165" s="9"/>
      <c r="H6165" s="13"/>
      <c r="I6165" s="9" t="s">
        <v>16</v>
      </c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  <c r="AA6165" s="9"/>
    </row>
    <row r="6166" spans="1:27" ht="12.75">
      <c r="A6166" s="10">
        <v>45931</v>
      </c>
      <c r="B6166" s="9" t="s">
        <v>21</v>
      </c>
      <c r="C6166" s="11">
        <v>3939.64</v>
      </c>
      <c r="D6166" s="9">
        <v>39</v>
      </c>
      <c r="E6166" s="12" t="s">
        <v>140</v>
      </c>
      <c r="F6166" s="9"/>
      <c r="G6166" s="9"/>
      <c r="H6166" s="13"/>
      <c r="I6166" s="9" t="s">
        <v>11</v>
      </c>
      <c r="J6166" s="10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  <c r="Z6166" s="9"/>
      <c r="AA6166" s="9"/>
    </row>
    <row r="6167" spans="1:27" ht="12.75">
      <c r="A6167" s="10">
        <v>45931</v>
      </c>
      <c r="B6167" s="9" t="s">
        <v>9</v>
      </c>
      <c r="C6167" s="11">
        <v>4221.24</v>
      </c>
      <c r="D6167" s="9">
        <v>41</v>
      </c>
      <c r="E6167" s="12" t="s">
        <v>113</v>
      </c>
      <c r="F6167" s="9"/>
      <c r="G6167" s="9"/>
      <c r="H6167" s="13"/>
      <c r="I6167" s="9" t="s">
        <v>11</v>
      </c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  <c r="AA6167" s="9"/>
    </row>
    <row r="6168" spans="1:27" ht="12.75">
      <c r="A6168" s="10">
        <v>45931</v>
      </c>
      <c r="B6168" s="9" t="s">
        <v>12</v>
      </c>
      <c r="C6168" s="11"/>
      <c r="D6168" s="9"/>
      <c r="E6168" s="12"/>
      <c r="F6168" s="9"/>
      <c r="G6168" s="9"/>
      <c r="H6168" s="13"/>
      <c r="I6168" s="9" t="s">
        <v>11</v>
      </c>
      <c r="J6168" s="9"/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9"/>
      <c r="V6168" s="9"/>
      <c r="W6168" s="9"/>
      <c r="X6168" s="9"/>
      <c r="Y6168" s="9"/>
      <c r="Z6168" s="9"/>
      <c r="AA6168" s="9"/>
    </row>
    <row r="6169" spans="1:27" ht="12.75">
      <c r="A6169" s="10">
        <v>45931</v>
      </c>
      <c r="B6169" s="9" t="s">
        <v>43</v>
      </c>
      <c r="C6169" s="11">
        <v>3531.98</v>
      </c>
      <c r="D6169" s="9">
        <v>35</v>
      </c>
      <c r="E6169" s="12" t="s">
        <v>75</v>
      </c>
      <c r="F6169" s="9"/>
      <c r="G6169" s="9"/>
      <c r="H6169" s="13"/>
      <c r="I6169" s="9" t="s">
        <v>11</v>
      </c>
      <c r="J6169" s="9"/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9"/>
      <c r="V6169" s="9"/>
      <c r="W6169" s="9"/>
      <c r="X6169" s="9"/>
      <c r="Y6169" s="9"/>
      <c r="Z6169" s="9"/>
      <c r="AA6169" s="9"/>
    </row>
    <row r="6170" spans="1:27" ht="12.75">
      <c r="A6170" s="10">
        <v>45931</v>
      </c>
      <c r="B6170" s="9" t="s">
        <v>45</v>
      </c>
      <c r="C6170" s="11">
        <v>2784.14</v>
      </c>
      <c r="D6170" s="9">
        <v>27</v>
      </c>
      <c r="E6170" s="12" t="s">
        <v>121</v>
      </c>
      <c r="F6170" s="9"/>
      <c r="G6170" s="9"/>
      <c r="H6170" s="13"/>
      <c r="I6170" s="9" t="s">
        <v>11</v>
      </c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  <c r="AA6170" s="9"/>
    </row>
    <row r="6171" spans="1:27" ht="12.75">
      <c r="A6171" s="10">
        <v>45931</v>
      </c>
      <c r="B6171" s="9" t="s">
        <v>1465</v>
      </c>
      <c r="C6171" s="11">
        <v>10559.42</v>
      </c>
      <c r="D6171" s="9">
        <v>160</v>
      </c>
      <c r="E6171" s="12"/>
      <c r="F6171" s="9"/>
      <c r="G6171" s="9"/>
      <c r="H6171" s="13"/>
      <c r="I6171" s="9" t="s">
        <v>11</v>
      </c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  <c r="Z6171" s="9"/>
      <c r="AA6171" s="9"/>
    </row>
    <row r="6172" spans="1:27" ht="12.75">
      <c r="A6172" s="10">
        <v>45931</v>
      </c>
      <c r="B6172" s="9" t="s">
        <v>289</v>
      </c>
      <c r="C6172" s="11">
        <v>2177.7800000000002</v>
      </c>
      <c r="D6172" s="9">
        <v>25</v>
      </c>
      <c r="E6172" s="12" t="s">
        <v>71</v>
      </c>
      <c r="F6172" s="9"/>
      <c r="G6172" s="9"/>
      <c r="H6172" s="13"/>
      <c r="I6172" s="9" t="s">
        <v>11</v>
      </c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  <c r="AA6172" s="9"/>
    </row>
    <row r="6173" spans="1:27" ht="12.75">
      <c r="A6173" s="10">
        <v>45931</v>
      </c>
      <c r="B6173" s="9" t="s">
        <v>286</v>
      </c>
      <c r="C6173" s="11">
        <v>1529.83</v>
      </c>
      <c r="D6173" s="9">
        <v>18</v>
      </c>
      <c r="E6173" s="12" t="s">
        <v>193</v>
      </c>
      <c r="F6173" s="9"/>
      <c r="G6173" s="9"/>
      <c r="H6173" s="13"/>
      <c r="I6173" s="9" t="s">
        <v>11</v>
      </c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  <c r="AA6173" s="9"/>
    </row>
    <row r="6174" spans="1:27" ht="12.75">
      <c r="A6174" s="10">
        <v>45931</v>
      </c>
      <c r="B6174" s="9" t="s">
        <v>1467</v>
      </c>
      <c r="C6174" s="48">
        <v>5532.83</v>
      </c>
      <c r="D6174" s="9">
        <v>121</v>
      </c>
      <c r="E6174" s="12"/>
      <c r="F6174" s="9"/>
      <c r="G6174" s="9"/>
      <c r="H6174" s="13"/>
      <c r="I6174" s="9" t="s">
        <v>11</v>
      </c>
      <c r="J6174" s="38"/>
      <c r="K6174" s="38"/>
      <c r="L6174" s="38"/>
      <c r="M6174" s="38"/>
      <c r="N6174" s="38"/>
      <c r="O6174" s="38"/>
      <c r="P6174" s="38"/>
      <c r="Q6174" s="38"/>
      <c r="R6174" s="38"/>
      <c r="S6174" s="38"/>
      <c r="T6174" s="38"/>
      <c r="U6174" s="38"/>
      <c r="V6174" s="38"/>
      <c r="W6174" s="38"/>
      <c r="X6174" s="38"/>
      <c r="Y6174" s="38"/>
      <c r="Z6174" s="38"/>
      <c r="AA6174" s="38"/>
    </row>
    <row r="6175" spans="1:27" ht="12.75">
      <c r="A6175" s="10">
        <v>45931</v>
      </c>
      <c r="B6175" s="9" t="s">
        <v>17</v>
      </c>
      <c r="C6175" s="11">
        <v>4271.92</v>
      </c>
      <c r="D6175" s="9">
        <v>42</v>
      </c>
      <c r="E6175" s="12" t="s">
        <v>68</v>
      </c>
      <c r="F6175" s="9"/>
      <c r="G6175" s="9"/>
      <c r="H6175" s="13"/>
      <c r="I6175" s="9" t="s">
        <v>16</v>
      </c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  <c r="AA6175" s="9"/>
    </row>
    <row r="6176" spans="1:27" ht="12.75">
      <c r="A6176" s="10">
        <v>45931</v>
      </c>
      <c r="B6176" s="9" t="s">
        <v>14</v>
      </c>
      <c r="C6176" s="11">
        <v>2249.64</v>
      </c>
      <c r="D6176" s="9">
        <v>28</v>
      </c>
      <c r="E6176" s="12" t="s">
        <v>57</v>
      </c>
      <c r="F6176" s="9"/>
      <c r="G6176" s="9"/>
      <c r="H6176" s="13"/>
      <c r="I6176" s="9" t="s">
        <v>16</v>
      </c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  <c r="Z6176" s="9"/>
      <c r="AA6176" s="9"/>
    </row>
    <row r="6177" spans="1:27" ht="12.75">
      <c r="A6177" s="10">
        <v>45931</v>
      </c>
      <c r="B6177" s="9" t="s">
        <v>19</v>
      </c>
      <c r="C6177" s="11">
        <v>3215.34</v>
      </c>
      <c r="D6177" s="9">
        <v>38</v>
      </c>
      <c r="E6177" s="12" t="s">
        <v>141</v>
      </c>
      <c r="F6177" s="9"/>
      <c r="G6177" s="9"/>
      <c r="H6177" s="13"/>
      <c r="I6177" s="9" t="s">
        <v>16</v>
      </c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  <c r="AA6177" s="9"/>
    </row>
    <row r="6178" spans="1:27" ht="12.75">
      <c r="A6178" s="10">
        <v>45932</v>
      </c>
      <c r="B6178" s="9" t="s">
        <v>21</v>
      </c>
      <c r="C6178" s="11">
        <v>8280.81</v>
      </c>
      <c r="D6178" s="9">
        <v>82</v>
      </c>
      <c r="E6178" s="12" t="s">
        <v>222</v>
      </c>
      <c r="F6178" s="9"/>
      <c r="G6178" s="9"/>
      <c r="H6178" s="13"/>
      <c r="I6178" s="9" t="s">
        <v>11</v>
      </c>
      <c r="J6178" s="10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  <c r="AA6178" s="9"/>
    </row>
    <row r="6179" spans="1:27" ht="12.75">
      <c r="A6179" s="10">
        <v>45932</v>
      </c>
      <c r="B6179" s="9" t="s">
        <v>9</v>
      </c>
      <c r="C6179" s="11">
        <v>3916.58</v>
      </c>
      <c r="D6179" s="9">
        <v>40</v>
      </c>
      <c r="E6179" s="12" t="s">
        <v>26</v>
      </c>
      <c r="F6179" s="9"/>
      <c r="G6179" s="9"/>
      <c r="H6179" s="13"/>
      <c r="I6179" s="9" t="s">
        <v>11</v>
      </c>
      <c r="J6179" s="10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  <c r="Z6179" s="9"/>
      <c r="AA6179" s="9"/>
    </row>
    <row r="6180" spans="1:27" ht="12.75">
      <c r="A6180" s="10">
        <v>45932</v>
      </c>
      <c r="B6180" s="9" t="s">
        <v>12</v>
      </c>
      <c r="C6180" s="11"/>
      <c r="D6180" s="9"/>
      <c r="E6180" s="12"/>
      <c r="F6180" s="9"/>
      <c r="G6180" s="9"/>
      <c r="H6180" s="13"/>
      <c r="I6180" s="9" t="s">
        <v>11</v>
      </c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  <c r="Z6180" s="9"/>
      <c r="AA6180" s="9"/>
    </row>
    <row r="6181" spans="1:27" ht="12.75">
      <c r="A6181" s="10">
        <v>45932</v>
      </c>
      <c r="B6181" s="9" t="s">
        <v>43</v>
      </c>
      <c r="C6181" s="11">
        <v>3034.88</v>
      </c>
      <c r="D6181" s="9">
        <v>37</v>
      </c>
      <c r="E6181" s="12" t="s">
        <v>44</v>
      </c>
      <c r="F6181" s="9"/>
      <c r="G6181" s="9"/>
      <c r="H6181" s="13"/>
      <c r="I6181" s="9" t="s">
        <v>11</v>
      </c>
      <c r="J6181" s="10"/>
      <c r="K6181" s="9"/>
      <c r="L6181" s="9"/>
      <c r="M6181" s="9"/>
      <c r="N6181" s="9"/>
      <c r="O6181" s="13"/>
      <c r="P6181" s="9"/>
      <c r="Q6181" s="9"/>
      <c r="R6181" s="10"/>
      <c r="S6181" s="9"/>
      <c r="T6181" s="9"/>
      <c r="U6181" s="9"/>
      <c r="V6181" s="14"/>
      <c r="W6181" s="9"/>
      <c r="X6181" s="9"/>
      <c r="Y6181" s="9"/>
      <c r="Z6181" s="9"/>
      <c r="AA6181" s="9"/>
    </row>
    <row r="6182" spans="1:27" ht="12.75">
      <c r="A6182" s="10">
        <v>45932</v>
      </c>
      <c r="B6182" s="9" t="s">
        <v>45</v>
      </c>
      <c r="C6182" s="11">
        <v>3619.84</v>
      </c>
      <c r="D6182" s="9">
        <v>40</v>
      </c>
      <c r="E6182" s="12" t="s">
        <v>96</v>
      </c>
      <c r="F6182" s="9"/>
      <c r="G6182" s="9"/>
      <c r="H6182" s="13"/>
      <c r="I6182" s="9" t="s">
        <v>11</v>
      </c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  <c r="Z6182" s="9"/>
      <c r="AA6182" s="9"/>
    </row>
    <row r="6183" spans="1:27" ht="12.75">
      <c r="A6183" s="10">
        <v>45932</v>
      </c>
      <c r="B6183" s="9" t="s">
        <v>1465</v>
      </c>
      <c r="C6183" s="11">
        <v>11138.8</v>
      </c>
      <c r="D6183" s="9">
        <v>148</v>
      </c>
      <c r="E6183" s="12"/>
      <c r="F6183" s="9"/>
      <c r="G6183" s="9"/>
      <c r="H6183" s="13"/>
      <c r="I6183" s="9" t="s">
        <v>11</v>
      </c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  <c r="Z6183" s="9"/>
      <c r="AA6183" s="9"/>
    </row>
    <row r="6184" spans="1:27" ht="12.75">
      <c r="A6184" s="10">
        <v>45932</v>
      </c>
      <c r="B6184" s="9" t="s">
        <v>289</v>
      </c>
      <c r="C6184" s="11">
        <v>5164.05</v>
      </c>
      <c r="D6184" s="9">
        <v>44</v>
      </c>
      <c r="E6184" s="12" t="s">
        <v>53</v>
      </c>
      <c r="F6184" s="9"/>
      <c r="G6184" s="9"/>
      <c r="H6184" s="13"/>
      <c r="I6184" s="9" t="s">
        <v>11</v>
      </c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  <c r="Z6184" s="9"/>
      <c r="AA6184" s="9"/>
    </row>
    <row r="6185" spans="1:27" ht="12.75">
      <c r="A6185" s="10">
        <v>45932</v>
      </c>
      <c r="B6185" s="9" t="s">
        <v>286</v>
      </c>
      <c r="C6185" s="11">
        <v>3166.1</v>
      </c>
      <c r="D6185" s="9">
        <v>36</v>
      </c>
      <c r="E6185" s="12" t="s">
        <v>46</v>
      </c>
      <c r="F6185" s="9"/>
      <c r="G6185" s="9"/>
      <c r="H6185" s="13"/>
      <c r="I6185" s="9" t="s">
        <v>11</v>
      </c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  <c r="Z6185" s="9"/>
      <c r="AA6185" s="9"/>
    </row>
    <row r="6186" spans="1:27" ht="12.75">
      <c r="A6186" s="10">
        <v>45932</v>
      </c>
      <c r="B6186" s="9" t="s">
        <v>1467</v>
      </c>
      <c r="C6186" s="48">
        <v>4562.99</v>
      </c>
      <c r="D6186" s="9">
        <v>98</v>
      </c>
      <c r="E6186" s="12"/>
      <c r="F6186" s="48"/>
      <c r="G6186" s="9"/>
      <c r="H6186" s="13"/>
      <c r="I6186" s="9" t="s">
        <v>11</v>
      </c>
      <c r="J6186" s="38"/>
      <c r="K6186" s="38"/>
      <c r="L6186" s="38"/>
      <c r="M6186" s="38"/>
      <c r="N6186" s="38"/>
      <c r="O6186" s="38"/>
      <c r="P6186" s="38"/>
      <c r="Q6186" s="38"/>
      <c r="R6186" s="38"/>
      <c r="S6186" s="38"/>
      <c r="T6186" s="38"/>
      <c r="U6186" s="38"/>
      <c r="V6186" s="38"/>
      <c r="W6186" s="38"/>
      <c r="X6186" s="38"/>
      <c r="Y6186" s="38"/>
      <c r="Z6186" s="38"/>
      <c r="AA6186" s="38"/>
    </row>
    <row r="6187" spans="1:27" ht="12.75">
      <c r="A6187" s="10">
        <v>45932</v>
      </c>
      <c r="B6187" s="9" t="s">
        <v>17</v>
      </c>
      <c r="C6187" s="11">
        <v>6573.53</v>
      </c>
      <c r="D6187" s="9">
        <v>65</v>
      </c>
      <c r="E6187" s="12" t="s">
        <v>268</v>
      </c>
      <c r="F6187" s="9"/>
      <c r="G6187" s="9"/>
      <c r="H6187" s="13"/>
      <c r="I6187" s="9" t="s">
        <v>16</v>
      </c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  <c r="AA6187" s="9"/>
    </row>
    <row r="6188" spans="1:27" ht="12.75">
      <c r="A6188" s="10">
        <v>45932</v>
      </c>
      <c r="B6188" s="9" t="s">
        <v>14</v>
      </c>
      <c r="C6188" s="11">
        <v>4009.27</v>
      </c>
      <c r="D6188" s="9">
        <v>49</v>
      </c>
      <c r="E6188" s="12" t="s">
        <v>242</v>
      </c>
      <c r="F6188" s="9"/>
      <c r="G6188" s="9"/>
      <c r="H6188" s="13"/>
      <c r="I6188" s="9" t="s">
        <v>16</v>
      </c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  <c r="Z6188" s="9"/>
      <c r="AA6188" s="9"/>
    </row>
    <row r="6189" spans="1:27" ht="12.75">
      <c r="A6189" s="10">
        <v>45932</v>
      </c>
      <c r="B6189" s="9" t="s">
        <v>19</v>
      </c>
      <c r="C6189" s="11">
        <v>2904.33</v>
      </c>
      <c r="D6189" s="9">
        <v>37</v>
      </c>
      <c r="E6189" s="12" t="s">
        <v>30</v>
      </c>
      <c r="F6189" s="9"/>
      <c r="G6189" s="9"/>
      <c r="H6189" s="13"/>
      <c r="I6189" s="9" t="s">
        <v>16</v>
      </c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  <c r="Z6189" s="9"/>
      <c r="AA6189" s="9"/>
    </row>
    <row r="6190" spans="1:27" ht="12.75">
      <c r="A6190" s="10">
        <v>45933</v>
      </c>
      <c r="B6190" s="9" t="s">
        <v>21</v>
      </c>
      <c r="C6190" s="11">
        <v>12960.78</v>
      </c>
      <c r="D6190" s="9">
        <v>121</v>
      </c>
      <c r="E6190" s="12" t="s">
        <v>49</v>
      </c>
      <c r="F6190" s="9"/>
      <c r="G6190" s="9"/>
      <c r="H6190" s="13"/>
      <c r="I6190" s="9" t="s">
        <v>11</v>
      </c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  <c r="Z6190" s="9"/>
      <c r="AA6190" s="9"/>
    </row>
    <row r="6191" spans="1:27" ht="12.75">
      <c r="A6191" s="10">
        <v>45933</v>
      </c>
      <c r="B6191" s="9" t="s">
        <v>9</v>
      </c>
      <c r="C6191" s="11">
        <v>7940.19</v>
      </c>
      <c r="D6191" s="9">
        <v>76</v>
      </c>
      <c r="E6191" s="12" t="s">
        <v>86</v>
      </c>
      <c r="F6191" s="9"/>
      <c r="G6191" s="9"/>
      <c r="H6191" s="13"/>
      <c r="I6191" s="9" t="s">
        <v>11</v>
      </c>
      <c r="J6191" s="10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9"/>
      <c r="AA6191" s="9"/>
    </row>
    <row r="6192" spans="1:27" ht="12.75">
      <c r="A6192" s="10">
        <v>45933</v>
      </c>
      <c r="B6192" s="9" t="s">
        <v>12</v>
      </c>
      <c r="C6192" s="11"/>
      <c r="D6192" s="9"/>
      <c r="E6192" s="12"/>
      <c r="F6192" s="9"/>
      <c r="G6192" s="9"/>
      <c r="H6192" s="13"/>
      <c r="I6192" s="9" t="s">
        <v>11</v>
      </c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  <c r="AA6192" s="9"/>
    </row>
    <row r="6193" spans="1:27" ht="12.75">
      <c r="A6193" s="10">
        <v>45933</v>
      </c>
      <c r="B6193" s="9" t="s">
        <v>43</v>
      </c>
      <c r="C6193" s="11">
        <v>11108.29</v>
      </c>
      <c r="D6193" s="9">
        <v>114</v>
      </c>
      <c r="E6193" s="12" t="s">
        <v>189</v>
      </c>
      <c r="F6193" s="9"/>
      <c r="G6193" s="9"/>
      <c r="H6193" s="13"/>
      <c r="I6193" s="9" t="s">
        <v>11</v>
      </c>
      <c r="J6193" s="10"/>
      <c r="K6193" s="9"/>
      <c r="L6193" s="9"/>
      <c r="M6193" s="9"/>
      <c r="N6193" s="9"/>
      <c r="O6193" s="13"/>
      <c r="P6193" s="9"/>
      <c r="Q6193" s="9"/>
      <c r="R6193" s="10"/>
      <c r="S6193" s="9"/>
      <c r="T6193" s="9"/>
      <c r="U6193" s="9"/>
      <c r="V6193" s="14"/>
      <c r="W6193" s="9"/>
      <c r="X6193" s="9"/>
      <c r="Y6193" s="9"/>
      <c r="Z6193" s="9"/>
      <c r="AA6193" s="9"/>
    </row>
    <row r="6194" spans="1:27" ht="12.75">
      <c r="A6194" s="10">
        <v>45933</v>
      </c>
      <c r="B6194" s="9" t="s">
        <v>45</v>
      </c>
      <c r="C6194" s="11">
        <v>10791.04</v>
      </c>
      <c r="D6194" s="9">
        <v>106</v>
      </c>
      <c r="E6194" s="12" t="s">
        <v>63</v>
      </c>
      <c r="F6194" s="9"/>
      <c r="G6194" s="9"/>
      <c r="H6194" s="13"/>
      <c r="I6194" s="9" t="s">
        <v>11</v>
      </c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  <c r="AA6194" s="9"/>
    </row>
    <row r="6195" spans="1:27" ht="12.75">
      <c r="A6195" s="10">
        <v>45933</v>
      </c>
      <c r="B6195" s="9" t="s">
        <v>1465</v>
      </c>
      <c r="C6195" s="11">
        <v>11284.75</v>
      </c>
      <c r="D6195" s="9">
        <v>166</v>
      </c>
      <c r="E6195" s="12"/>
      <c r="F6195" s="9"/>
      <c r="G6195" s="9"/>
      <c r="H6195" s="13"/>
      <c r="I6195" s="9" t="s">
        <v>11</v>
      </c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9"/>
      <c r="AA6195" s="9"/>
    </row>
    <row r="6196" spans="1:27" ht="12.75">
      <c r="A6196" s="10">
        <v>45933</v>
      </c>
      <c r="B6196" s="9" t="s">
        <v>289</v>
      </c>
      <c r="C6196" s="11">
        <v>8389.11</v>
      </c>
      <c r="D6196" s="9">
        <v>74</v>
      </c>
      <c r="E6196" s="12" t="s">
        <v>77</v>
      </c>
      <c r="F6196" s="9"/>
      <c r="G6196" s="9"/>
      <c r="H6196" s="13"/>
      <c r="I6196" s="9" t="s">
        <v>11</v>
      </c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9"/>
      <c r="AA6196" s="9"/>
    </row>
    <row r="6197" spans="1:27" ht="12.75">
      <c r="A6197" s="10">
        <v>45933</v>
      </c>
      <c r="B6197" s="9" t="s">
        <v>286</v>
      </c>
      <c r="C6197" s="11">
        <v>4983.87</v>
      </c>
      <c r="D6197" s="9">
        <v>58</v>
      </c>
      <c r="E6197" s="12" t="s">
        <v>198</v>
      </c>
      <c r="F6197" s="9"/>
      <c r="G6197" s="9"/>
      <c r="H6197" s="13"/>
      <c r="I6197" s="9" t="s">
        <v>11</v>
      </c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9"/>
      <c r="AA6197" s="9"/>
    </row>
    <row r="6198" spans="1:27" ht="12.75">
      <c r="A6198" s="10">
        <v>45933</v>
      </c>
      <c r="B6198" s="9" t="s">
        <v>1467</v>
      </c>
      <c r="C6198" s="48">
        <v>3906.76</v>
      </c>
      <c r="D6198" s="9">
        <v>78</v>
      </c>
      <c r="E6198" s="12"/>
      <c r="F6198" s="48"/>
      <c r="G6198" s="9"/>
      <c r="H6198" s="13"/>
      <c r="I6198" s="9" t="s">
        <v>11</v>
      </c>
      <c r="J6198" s="38"/>
      <c r="K6198" s="38"/>
      <c r="L6198" s="38"/>
      <c r="M6198" s="38"/>
      <c r="N6198" s="38"/>
      <c r="O6198" s="38"/>
      <c r="P6198" s="38"/>
      <c r="Q6198" s="38"/>
      <c r="R6198" s="38"/>
      <c r="S6198" s="38"/>
      <c r="T6198" s="38"/>
      <c r="U6198" s="38"/>
      <c r="V6198" s="38"/>
      <c r="W6198" s="38"/>
      <c r="X6198" s="38"/>
      <c r="Y6198" s="38"/>
      <c r="Z6198" s="38"/>
      <c r="AA6198" s="38"/>
    </row>
    <row r="6199" spans="1:27" ht="12.75">
      <c r="A6199" s="10">
        <v>45933</v>
      </c>
      <c r="B6199" s="9" t="s">
        <v>17</v>
      </c>
      <c r="C6199" s="11">
        <v>11691.54</v>
      </c>
      <c r="D6199" s="9">
        <v>122</v>
      </c>
      <c r="E6199" s="12" t="s">
        <v>162</v>
      </c>
      <c r="F6199" s="9"/>
      <c r="G6199" s="9"/>
      <c r="H6199" s="13"/>
      <c r="I6199" s="9" t="s">
        <v>16</v>
      </c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9"/>
      <c r="AA6199" s="9"/>
    </row>
    <row r="6200" spans="1:27" ht="12.75">
      <c r="A6200" s="10">
        <v>45933</v>
      </c>
      <c r="B6200" s="9" t="s">
        <v>14</v>
      </c>
      <c r="C6200" s="11">
        <v>5704.31</v>
      </c>
      <c r="D6200" s="9">
        <v>69</v>
      </c>
      <c r="E6200" s="12" t="s">
        <v>189</v>
      </c>
      <c r="F6200" s="9"/>
      <c r="G6200" s="9"/>
      <c r="H6200" s="13"/>
      <c r="I6200" s="9" t="s">
        <v>16</v>
      </c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  <c r="AA6200" s="9"/>
    </row>
    <row r="6201" spans="1:27" ht="12.75">
      <c r="A6201" s="10">
        <v>45933</v>
      </c>
      <c r="B6201" s="9" t="s">
        <v>19</v>
      </c>
      <c r="C6201" s="11">
        <v>6843.61</v>
      </c>
      <c r="D6201" s="9">
        <v>63</v>
      </c>
      <c r="E6201" s="12" t="s">
        <v>73</v>
      </c>
      <c r="F6201" s="9"/>
      <c r="G6201" s="9"/>
      <c r="H6201" s="13"/>
      <c r="I6201" s="9" t="s">
        <v>16</v>
      </c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  <c r="Z6201" s="9"/>
      <c r="AA6201" s="9"/>
    </row>
    <row r="6202" spans="1:27" ht="12.75">
      <c r="A6202" s="10">
        <v>45934</v>
      </c>
      <c r="B6202" s="9" t="s">
        <v>21</v>
      </c>
      <c r="C6202" s="11">
        <v>13874.24</v>
      </c>
      <c r="D6202" s="9">
        <v>121</v>
      </c>
      <c r="E6202" s="12" t="s">
        <v>23</v>
      </c>
      <c r="F6202" s="9"/>
      <c r="G6202" s="9"/>
      <c r="H6202" s="13"/>
      <c r="I6202" s="9" t="s">
        <v>11</v>
      </c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9"/>
      <c r="AA6202" s="9"/>
    </row>
    <row r="6203" spans="1:27" ht="12.75">
      <c r="A6203" s="10">
        <v>45934</v>
      </c>
      <c r="B6203" s="9" t="s">
        <v>9</v>
      </c>
      <c r="C6203" s="11">
        <v>8581.08</v>
      </c>
      <c r="D6203" s="9">
        <v>82</v>
      </c>
      <c r="E6203" s="12" t="s">
        <v>15</v>
      </c>
      <c r="F6203" s="9"/>
      <c r="G6203" s="9"/>
      <c r="H6203" s="13"/>
      <c r="I6203" s="9" t="s">
        <v>11</v>
      </c>
      <c r="J6203" s="10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  <c r="Z6203" s="9"/>
      <c r="AA6203" s="9"/>
    </row>
    <row r="6204" spans="1:27" ht="12.75">
      <c r="A6204" s="10">
        <v>45934</v>
      </c>
      <c r="B6204" s="9" t="s">
        <v>12</v>
      </c>
      <c r="C6204" s="11"/>
      <c r="D6204" s="9"/>
      <c r="E6204" s="12"/>
      <c r="F6204" s="9"/>
      <c r="G6204" s="9"/>
      <c r="H6204" s="13"/>
      <c r="I6204" s="9" t="s">
        <v>11</v>
      </c>
      <c r="J6204" s="10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9"/>
      <c r="AA6204" s="9"/>
    </row>
    <row r="6205" spans="1:27" ht="12.75">
      <c r="A6205" s="10">
        <v>45934</v>
      </c>
      <c r="B6205" s="9" t="s">
        <v>43</v>
      </c>
      <c r="C6205" s="11">
        <v>10364.67</v>
      </c>
      <c r="D6205" s="9">
        <v>108</v>
      </c>
      <c r="E6205" s="12" t="s">
        <v>55</v>
      </c>
      <c r="F6205" s="9"/>
      <c r="G6205" s="9"/>
      <c r="H6205" s="13"/>
      <c r="I6205" s="9" t="s">
        <v>11</v>
      </c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/>
      <c r="W6205" s="9"/>
      <c r="X6205" s="9"/>
      <c r="Y6205" s="9"/>
      <c r="Z6205" s="9"/>
      <c r="AA6205" s="9"/>
    </row>
    <row r="6206" spans="1:27" ht="12.75">
      <c r="A6206" s="10">
        <v>45934</v>
      </c>
      <c r="B6206" s="9" t="s">
        <v>45</v>
      </c>
      <c r="C6206" s="11">
        <v>10862.28</v>
      </c>
      <c r="D6206" s="9">
        <v>105</v>
      </c>
      <c r="E6206" s="12" t="s">
        <v>47</v>
      </c>
      <c r="F6206" s="9"/>
      <c r="G6206" s="9"/>
      <c r="H6206" s="13"/>
      <c r="I6206" s="9" t="s">
        <v>11</v>
      </c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  <c r="Z6206" s="9"/>
      <c r="AA6206" s="9"/>
    </row>
    <row r="6207" spans="1:27" ht="12.75">
      <c r="A6207" s="10">
        <v>45934</v>
      </c>
      <c r="B6207" s="9" t="s">
        <v>1465</v>
      </c>
      <c r="C6207" s="11">
        <v>8290.5</v>
      </c>
      <c r="D6207" s="9">
        <v>134</v>
      </c>
      <c r="E6207" s="12"/>
      <c r="F6207" s="9"/>
      <c r="G6207" s="9"/>
      <c r="H6207" s="13"/>
      <c r="I6207" s="9" t="s">
        <v>11</v>
      </c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9"/>
      <c r="V6207" s="9"/>
      <c r="W6207" s="9"/>
      <c r="X6207" s="9"/>
      <c r="Y6207" s="9"/>
      <c r="Z6207" s="9"/>
      <c r="AA6207" s="9"/>
    </row>
    <row r="6208" spans="1:27" ht="12.75">
      <c r="A6208" s="10">
        <v>45934</v>
      </c>
      <c r="B6208" s="9" t="s">
        <v>289</v>
      </c>
      <c r="C6208" s="11">
        <v>8824.7900000000009</v>
      </c>
      <c r="D6208" s="9">
        <v>100</v>
      </c>
      <c r="E6208" s="12" t="s">
        <v>27</v>
      </c>
      <c r="F6208" s="9"/>
      <c r="G6208" s="9"/>
      <c r="H6208" s="13"/>
      <c r="I6208" s="9" t="s">
        <v>11</v>
      </c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  <c r="Z6208" s="9"/>
      <c r="AA6208" s="9"/>
    </row>
    <row r="6209" spans="1:27" ht="12.75">
      <c r="A6209" s="10">
        <v>45934</v>
      </c>
      <c r="B6209" s="9" t="s">
        <v>286</v>
      </c>
      <c r="C6209" s="11">
        <v>6123.28</v>
      </c>
      <c r="D6209" s="9">
        <v>62</v>
      </c>
      <c r="E6209" s="12" t="s">
        <v>69</v>
      </c>
      <c r="F6209" s="9"/>
      <c r="G6209" s="9"/>
      <c r="H6209" s="13"/>
      <c r="I6209" s="9" t="s">
        <v>11</v>
      </c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  <c r="AA6209" s="9"/>
    </row>
    <row r="6210" spans="1:27" ht="12.75">
      <c r="A6210" s="10">
        <v>45934</v>
      </c>
      <c r="B6210" s="9" t="s">
        <v>1467</v>
      </c>
      <c r="C6210" s="48">
        <v>3395.69</v>
      </c>
      <c r="D6210" s="9">
        <v>70</v>
      </c>
      <c r="E6210" s="12"/>
      <c r="F6210" s="48"/>
      <c r="G6210" s="9"/>
      <c r="H6210" s="13"/>
      <c r="I6210" s="9" t="s">
        <v>11</v>
      </c>
      <c r="J6210" s="38"/>
      <c r="K6210" s="38"/>
      <c r="L6210" s="38"/>
      <c r="M6210" s="38"/>
      <c r="N6210" s="38"/>
      <c r="O6210" s="38"/>
      <c r="P6210" s="38"/>
      <c r="Q6210" s="38"/>
      <c r="R6210" s="38"/>
      <c r="S6210" s="38"/>
      <c r="T6210" s="38"/>
      <c r="U6210" s="38"/>
      <c r="V6210" s="38"/>
      <c r="W6210" s="38"/>
      <c r="X6210" s="38"/>
      <c r="Y6210" s="38"/>
      <c r="Z6210" s="38"/>
      <c r="AA6210" s="38"/>
    </row>
    <row r="6211" spans="1:27" ht="12.75">
      <c r="A6211" s="10">
        <v>45934</v>
      </c>
      <c r="B6211" s="9" t="s">
        <v>17</v>
      </c>
      <c r="C6211" s="11">
        <v>12288.79</v>
      </c>
      <c r="D6211" s="9">
        <v>125</v>
      </c>
      <c r="E6211" s="12" t="s">
        <v>354</v>
      </c>
      <c r="F6211" s="9"/>
      <c r="G6211" s="9"/>
      <c r="H6211" s="13"/>
      <c r="I6211" s="9" t="s">
        <v>16</v>
      </c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  <c r="Z6211" s="9"/>
      <c r="AA6211" s="9"/>
    </row>
    <row r="6212" spans="1:27" ht="12.75">
      <c r="A6212" s="10">
        <v>45934</v>
      </c>
      <c r="B6212" s="9" t="s">
        <v>14</v>
      </c>
      <c r="C6212" s="11">
        <v>8116.02</v>
      </c>
      <c r="D6212" s="9">
        <v>90</v>
      </c>
      <c r="E6212" s="12" t="s">
        <v>112</v>
      </c>
      <c r="F6212" s="9"/>
      <c r="G6212" s="9"/>
      <c r="H6212" s="13"/>
      <c r="I6212" s="9" t="s">
        <v>16</v>
      </c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  <c r="Z6212" s="9"/>
      <c r="AA6212" s="9"/>
    </row>
    <row r="6213" spans="1:27" ht="12.75">
      <c r="A6213" s="10">
        <v>45934</v>
      </c>
      <c r="B6213" s="9" t="s">
        <v>19</v>
      </c>
      <c r="C6213" s="11">
        <v>5911.05</v>
      </c>
      <c r="D6213" s="9">
        <v>60</v>
      </c>
      <c r="E6213" s="12" t="s">
        <v>157</v>
      </c>
      <c r="F6213" s="9"/>
      <c r="G6213" s="9"/>
      <c r="H6213" s="13"/>
      <c r="I6213" s="9" t="s">
        <v>16</v>
      </c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9"/>
      <c r="AA6213" s="9"/>
    </row>
    <row r="6214" spans="1:27" ht="12.75">
      <c r="A6214" s="10">
        <v>45935</v>
      </c>
      <c r="B6214" s="9" t="s">
        <v>21</v>
      </c>
      <c r="C6214" s="11">
        <v>10333.06</v>
      </c>
      <c r="D6214" s="9">
        <v>92</v>
      </c>
      <c r="E6214" s="12" t="s">
        <v>66</v>
      </c>
      <c r="F6214" s="9"/>
      <c r="G6214" s="9"/>
      <c r="H6214" s="13"/>
      <c r="I6214" s="9" t="s">
        <v>11</v>
      </c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9"/>
      <c r="AA6214" s="9"/>
    </row>
    <row r="6215" spans="1:27" ht="12.75">
      <c r="A6215" s="10">
        <v>45935</v>
      </c>
      <c r="B6215" s="9" t="s">
        <v>9</v>
      </c>
      <c r="C6215" s="11">
        <v>7082.7</v>
      </c>
      <c r="D6215" s="9">
        <v>79</v>
      </c>
      <c r="E6215" s="12" t="s">
        <v>162</v>
      </c>
      <c r="F6215" s="9"/>
      <c r="G6215" s="9"/>
      <c r="H6215" s="13"/>
      <c r="I6215" s="9" t="s">
        <v>11</v>
      </c>
      <c r="J6215" s="10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9"/>
      <c r="AA6215" s="9"/>
    </row>
    <row r="6216" spans="1:27" ht="12.75">
      <c r="A6216" s="10">
        <v>45935</v>
      </c>
      <c r="B6216" s="9" t="s">
        <v>12</v>
      </c>
      <c r="C6216" s="11"/>
      <c r="D6216" s="9"/>
      <c r="E6216" s="12"/>
      <c r="F6216" s="9"/>
      <c r="G6216" s="9"/>
      <c r="H6216" s="13"/>
      <c r="I6216" s="9" t="s">
        <v>11</v>
      </c>
      <c r="J6216" s="10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9"/>
      <c r="AA6216" s="9"/>
    </row>
    <row r="6217" spans="1:27" ht="12.75">
      <c r="A6217" s="10">
        <v>45935</v>
      </c>
      <c r="B6217" s="9" t="s">
        <v>43</v>
      </c>
      <c r="C6217" s="11">
        <v>7626.77</v>
      </c>
      <c r="D6217" s="9">
        <v>90</v>
      </c>
      <c r="E6217" s="12" t="s">
        <v>32</v>
      </c>
      <c r="F6217" s="9"/>
      <c r="G6217" s="9"/>
      <c r="H6217" s="13"/>
      <c r="I6217" s="9" t="s">
        <v>11</v>
      </c>
      <c r="J6217" s="10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  <c r="Z6217" s="9"/>
      <c r="AA6217" s="9"/>
    </row>
    <row r="6218" spans="1:27" ht="12.75">
      <c r="A6218" s="10">
        <v>45935</v>
      </c>
      <c r="B6218" s="9" t="s">
        <v>45</v>
      </c>
      <c r="C6218" s="11">
        <v>6247.26</v>
      </c>
      <c r="D6218" s="9">
        <v>73</v>
      </c>
      <c r="E6218" s="12" t="s">
        <v>252</v>
      </c>
      <c r="F6218" s="9"/>
      <c r="G6218" s="9"/>
      <c r="H6218" s="13"/>
      <c r="I6218" s="9" t="s">
        <v>11</v>
      </c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9"/>
      <c r="AA6218" s="9"/>
    </row>
    <row r="6219" spans="1:27" ht="12.75">
      <c r="A6219" s="10">
        <v>45935</v>
      </c>
      <c r="B6219" s="9" t="s">
        <v>1465</v>
      </c>
      <c r="C6219" s="11">
        <v>9963.75</v>
      </c>
      <c r="D6219" s="9">
        <v>153</v>
      </c>
      <c r="E6219" s="12"/>
      <c r="F6219" s="9"/>
      <c r="G6219" s="9"/>
      <c r="H6219" s="13"/>
      <c r="I6219" s="9" t="s">
        <v>11</v>
      </c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  <c r="Z6219" s="9"/>
      <c r="AA6219" s="9"/>
    </row>
    <row r="6220" spans="1:27" ht="12.75">
      <c r="A6220" s="10">
        <v>45935</v>
      </c>
      <c r="B6220" s="9" t="s">
        <v>289</v>
      </c>
      <c r="C6220" s="11">
        <v>4243.5600000000004</v>
      </c>
      <c r="D6220" s="9">
        <v>45</v>
      </c>
      <c r="E6220" s="12" t="s">
        <v>123</v>
      </c>
      <c r="F6220" s="9"/>
      <c r="G6220" s="9"/>
      <c r="H6220" s="13"/>
      <c r="I6220" s="9" t="s">
        <v>11</v>
      </c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  <c r="AA6220" s="9"/>
    </row>
    <row r="6221" spans="1:27" ht="12.75">
      <c r="A6221" s="10">
        <v>45935</v>
      </c>
      <c r="B6221" s="9" t="s">
        <v>286</v>
      </c>
      <c r="C6221" s="11">
        <v>3915.75</v>
      </c>
      <c r="D6221" s="9">
        <v>49</v>
      </c>
      <c r="E6221" s="12" t="s">
        <v>141</v>
      </c>
      <c r="F6221" s="9"/>
      <c r="G6221" s="9"/>
      <c r="H6221" s="13"/>
      <c r="I6221" s="9" t="s">
        <v>11</v>
      </c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  <c r="Z6221" s="9"/>
      <c r="AA6221" s="9"/>
    </row>
    <row r="6222" spans="1:27" ht="12.75">
      <c r="A6222" s="10">
        <v>45935</v>
      </c>
      <c r="B6222" s="9" t="s">
        <v>1467</v>
      </c>
      <c r="C6222" s="48"/>
      <c r="D6222" s="9"/>
      <c r="E6222" s="12"/>
      <c r="F6222" s="48"/>
      <c r="G6222" s="9"/>
      <c r="H6222" s="13"/>
      <c r="I6222" s="9" t="s">
        <v>11</v>
      </c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  <c r="AA6222" s="9"/>
    </row>
    <row r="6223" spans="1:27" ht="12.75">
      <c r="A6223" s="10">
        <v>45935</v>
      </c>
      <c r="B6223" s="9" t="s">
        <v>17</v>
      </c>
      <c r="C6223" s="11">
        <v>11674.42</v>
      </c>
      <c r="D6223" s="9">
        <v>135</v>
      </c>
      <c r="E6223" s="12" t="s">
        <v>37</v>
      </c>
      <c r="F6223" s="9"/>
      <c r="G6223" s="9"/>
      <c r="H6223" s="13"/>
      <c r="I6223" s="9" t="s">
        <v>16</v>
      </c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9"/>
      <c r="AA6223" s="9"/>
    </row>
    <row r="6224" spans="1:27" ht="12.75">
      <c r="A6224" s="10">
        <v>45935</v>
      </c>
      <c r="B6224" s="9" t="s">
        <v>14</v>
      </c>
      <c r="C6224" s="11">
        <v>9478.84</v>
      </c>
      <c r="D6224" s="9">
        <v>114</v>
      </c>
      <c r="E6224" s="12" t="s">
        <v>20</v>
      </c>
      <c r="F6224" s="9"/>
      <c r="G6224" s="9"/>
      <c r="H6224" s="13"/>
      <c r="I6224" s="9" t="s">
        <v>16</v>
      </c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9"/>
      <c r="AA6224" s="9"/>
    </row>
    <row r="6225" spans="1:27" ht="12.75">
      <c r="A6225" s="10">
        <v>45935</v>
      </c>
      <c r="B6225" s="9" t="s">
        <v>19</v>
      </c>
      <c r="C6225" s="11">
        <v>8559.61</v>
      </c>
      <c r="D6225" s="9">
        <v>96</v>
      </c>
      <c r="E6225" s="12" t="s">
        <v>47</v>
      </c>
      <c r="F6225" s="9"/>
      <c r="G6225" s="9"/>
      <c r="H6225" s="13"/>
      <c r="I6225" s="9" t="s">
        <v>16</v>
      </c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  <c r="AA6225" s="9"/>
    </row>
    <row r="6226" spans="1:27" ht="12.75">
      <c r="A6226" s="10">
        <v>45936</v>
      </c>
      <c r="B6226" s="9" t="s">
        <v>21</v>
      </c>
      <c r="C6226" s="11">
        <v>4061.5</v>
      </c>
      <c r="D6226" s="9">
        <v>43</v>
      </c>
      <c r="E6226" s="12" t="s">
        <v>137</v>
      </c>
      <c r="F6226" s="9"/>
      <c r="G6226" s="9"/>
      <c r="H6226" s="13"/>
      <c r="I6226" s="9" t="s">
        <v>11</v>
      </c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9"/>
      <c r="AA6226" s="9"/>
    </row>
    <row r="6227" spans="1:27" ht="12.75">
      <c r="A6227" s="10">
        <v>45936</v>
      </c>
      <c r="B6227" s="9" t="s">
        <v>9</v>
      </c>
      <c r="C6227" s="11">
        <v>1797.61</v>
      </c>
      <c r="D6227" s="9">
        <v>18</v>
      </c>
      <c r="E6227" s="12" t="s">
        <v>53</v>
      </c>
      <c r="F6227" s="9"/>
      <c r="G6227" s="9"/>
      <c r="H6227" s="13"/>
      <c r="I6227" s="9" t="s">
        <v>11</v>
      </c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  <c r="AA6227" s="9"/>
    </row>
    <row r="6228" spans="1:27" ht="12.75">
      <c r="A6228" s="10">
        <v>45936</v>
      </c>
      <c r="B6228" s="9" t="s">
        <v>12</v>
      </c>
      <c r="C6228" s="11"/>
      <c r="D6228" s="9"/>
      <c r="E6228" s="12"/>
      <c r="F6228" s="9"/>
      <c r="G6228" s="9"/>
      <c r="H6228" s="13"/>
      <c r="I6228" s="9" t="s">
        <v>11</v>
      </c>
      <c r="J6228" s="10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9"/>
      <c r="AA6228" s="9"/>
    </row>
    <row r="6229" spans="1:27" ht="12.75">
      <c r="A6229" s="10">
        <v>45936</v>
      </c>
      <c r="B6229" s="9" t="s">
        <v>43</v>
      </c>
      <c r="C6229" s="11">
        <v>3808.47</v>
      </c>
      <c r="D6229" s="9">
        <v>45</v>
      </c>
      <c r="E6229" s="12" t="s">
        <v>65</v>
      </c>
      <c r="F6229" s="9"/>
      <c r="G6229" s="9"/>
      <c r="H6229" s="13"/>
      <c r="I6229" s="9" t="s">
        <v>11</v>
      </c>
      <c r="J6229" s="10"/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9"/>
      <c r="V6229" s="9"/>
      <c r="W6229" s="9"/>
      <c r="X6229" s="9"/>
      <c r="Y6229" s="9"/>
      <c r="Z6229" s="9"/>
      <c r="AA6229" s="9"/>
    </row>
    <row r="6230" spans="1:27" ht="12.75">
      <c r="A6230" s="10">
        <v>45936</v>
      </c>
      <c r="B6230" s="9" t="s">
        <v>45</v>
      </c>
      <c r="C6230" s="11">
        <v>2539.41</v>
      </c>
      <c r="D6230" s="9">
        <v>29</v>
      </c>
      <c r="E6230" s="12" t="s">
        <v>76</v>
      </c>
      <c r="F6230" s="9"/>
      <c r="G6230" s="9"/>
      <c r="H6230" s="13"/>
      <c r="I6230" s="9" t="s">
        <v>11</v>
      </c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9"/>
      <c r="AA6230" s="9"/>
    </row>
    <row r="6231" spans="1:27" ht="12.75">
      <c r="A6231" s="10">
        <v>45936</v>
      </c>
      <c r="B6231" s="9" t="s">
        <v>1465</v>
      </c>
      <c r="C6231" s="11">
        <v>9538</v>
      </c>
      <c r="D6231" s="9">
        <v>142</v>
      </c>
      <c r="E6231" s="12"/>
      <c r="F6231" s="9"/>
      <c r="G6231" s="9"/>
      <c r="H6231" s="13"/>
      <c r="I6231" s="9" t="s">
        <v>11</v>
      </c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  <c r="Z6231" s="9"/>
      <c r="AA6231" s="9"/>
    </row>
    <row r="6232" spans="1:27" ht="12.75">
      <c r="A6232" s="10">
        <v>45936</v>
      </c>
      <c r="B6232" s="9" t="s">
        <v>289</v>
      </c>
      <c r="C6232" s="11">
        <v>1550.6</v>
      </c>
      <c r="D6232" s="9">
        <v>15</v>
      </c>
      <c r="E6232" s="12" t="s">
        <v>1489</v>
      </c>
      <c r="F6232" s="9"/>
      <c r="G6232" s="9"/>
      <c r="H6232" s="13"/>
      <c r="I6232" s="9" t="s">
        <v>11</v>
      </c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9"/>
      <c r="AA6232" s="9"/>
    </row>
    <row r="6233" spans="1:27" ht="12.75">
      <c r="A6233" s="10">
        <v>45936</v>
      </c>
      <c r="B6233" s="9" t="s">
        <v>286</v>
      </c>
      <c r="C6233" s="11">
        <v>1116.8</v>
      </c>
      <c r="D6233" s="9">
        <v>14</v>
      </c>
      <c r="E6233" s="12" t="s">
        <v>129</v>
      </c>
      <c r="F6233" s="9"/>
      <c r="G6233" s="9"/>
      <c r="H6233" s="13"/>
      <c r="I6233" s="9" t="s">
        <v>11</v>
      </c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  <c r="AA6233" s="9"/>
    </row>
    <row r="6234" spans="1:27" ht="12.75">
      <c r="A6234" s="10">
        <v>45936</v>
      </c>
      <c r="B6234" s="9" t="s">
        <v>1467</v>
      </c>
      <c r="C6234" s="48">
        <v>2783.24</v>
      </c>
      <c r="D6234" s="9">
        <v>62</v>
      </c>
      <c r="E6234" s="12"/>
      <c r="F6234" s="48"/>
      <c r="G6234" s="9"/>
      <c r="H6234" s="13"/>
      <c r="I6234" s="9" t="s">
        <v>11</v>
      </c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  <c r="AA6234" s="9"/>
    </row>
    <row r="6235" spans="1:27" ht="12.75">
      <c r="A6235" s="10">
        <v>45936</v>
      </c>
      <c r="B6235" s="9" t="s">
        <v>17</v>
      </c>
      <c r="C6235" s="11">
        <v>3531.9</v>
      </c>
      <c r="D6235" s="9">
        <v>44</v>
      </c>
      <c r="E6235" s="12" t="s">
        <v>66</v>
      </c>
      <c r="F6235" s="9"/>
      <c r="G6235" s="9"/>
      <c r="H6235" s="13"/>
      <c r="I6235" s="9" t="s">
        <v>16</v>
      </c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  <c r="Z6235" s="9"/>
      <c r="AA6235" s="9"/>
    </row>
    <row r="6236" spans="1:27" ht="12.75">
      <c r="A6236" s="10">
        <v>45936</v>
      </c>
      <c r="B6236" s="9" t="s">
        <v>14</v>
      </c>
      <c r="C6236" s="11">
        <v>2075.1799999999998</v>
      </c>
      <c r="D6236" s="9">
        <v>26</v>
      </c>
      <c r="E6236" s="12" t="s">
        <v>91</v>
      </c>
      <c r="F6236" s="9"/>
      <c r="G6236" s="9"/>
      <c r="H6236" s="13"/>
      <c r="I6236" s="9" t="s">
        <v>16</v>
      </c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  <c r="Z6236" s="9"/>
      <c r="AA6236" s="9"/>
    </row>
    <row r="6237" spans="1:27" ht="12.75">
      <c r="A6237" s="10">
        <v>45936</v>
      </c>
      <c r="B6237" s="9" t="s">
        <v>19</v>
      </c>
      <c r="C6237" s="11">
        <v>2236.96</v>
      </c>
      <c r="D6237" s="9">
        <v>30</v>
      </c>
      <c r="E6237" s="12" t="s">
        <v>157</v>
      </c>
      <c r="F6237" s="9"/>
      <c r="G6237" s="9"/>
      <c r="H6237" s="13"/>
      <c r="I6237" s="9" t="s">
        <v>16</v>
      </c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  <c r="Z6237" s="9"/>
      <c r="AA6237" s="9"/>
    </row>
    <row r="6238" spans="1:27" ht="12.75">
      <c r="A6238" s="10">
        <v>45937</v>
      </c>
      <c r="B6238" s="9" t="s">
        <v>21</v>
      </c>
      <c r="C6238" s="11">
        <v>9672.81</v>
      </c>
      <c r="D6238" s="9">
        <v>80</v>
      </c>
      <c r="E6238" s="12" t="s">
        <v>182</v>
      </c>
      <c r="F6238" s="9"/>
      <c r="G6238" s="9"/>
      <c r="H6238" s="13"/>
      <c r="I6238" s="9" t="s">
        <v>11</v>
      </c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9"/>
      <c r="AA6238" s="9"/>
    </row>
    <row r="6239" spans="1:27" ht="12.75">
      <c r="A6239" s="10">
        <v>45937</v>
      </c>
      <c r="B6239" s="9" t="s">
        <v>9</v>
      </c>
      <c r="C6239" s="11">
        <v>4328.7700000000004</v>
      </c>
      <c r="D6239" s="9">
        <v>47</v>
      </c>
      <c r="E6239" s="12" t="s">
        <v>48</v>
      </c>
      <c r="F6239" s="9"/>
      <c r="G6239" s="9"/>
      <c r="H6239" s="13"/>
      <c r="I6239" s="9" t="s">
        <v>11</v>
      </c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  <c r="AA6239" s="9"/>
    </row>
    <row r="6240" spans="1:27" ht="12.75">
      <c r="A6240" s="10">
        <v>45937</v>
      </c>
      <c r="B6240" s="9" t="s">
        <v>12</v>
      </c>
      <c r="C6240" s="11"/>
      <c r="D6240" s="9"/>
      <c r="E6240" s="12"/>
      <c r="F6240" s="9"/>
      <c r="G6240" s="9"/>
      <c r="H6240" s="13"/>
      <c r="I6240" s="9" t="s">
        <v>11</v>
      </c>
      <c r="J6240" s="10"/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9"/>
      <c r="AA6240" s="9"/>
    </row>
    <row r="6241" spans="1:27" ht="12.75">
      <c r="A6241" s="10">
        <v>45937</v>
      </c>
      <c r="B6241" s="9" t="s">
        <v>43</v>
      </c>
      <c r="C6241" s="11">
        <v>3786.53</v>
      </c>
      <c r="D6241" s="9">
        <v>46</v>
      </c>
      <c r="E6241" s="12" t="s">
        <v>96</v>
      </c>
      <c r="F6241" s="9"/>
      <c r="G6241" s="9"/>
      <c r="H6241" s="13"/>
      <c r="I6241" s="9" t="s">
        <v>11</v>
      </c>
      <c r="J6241" s="10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  <c r="AA6241" s="9"/>
    </row>
    <row r="6242" spans="1:27" ht="12.75">
      <c r="A6242" s="10">
        <v>45937</v>
      </c>
      <c r="B6242" s="9" t="s">
        <v>45</v>
      </c>
      <c r="C6242" s="11">
        <v>3332.41</v>
      </c>
      <c r="D6242" s="9">
        <v>35</v>
      </c>
      <c r="E6242" s="12" t="s">
        <v>126</v>
      </c>
      <c r="F6242" s="9"/>
      <c r="G6242" s="9"/>
      <c r="H6242" s="13"/>
      <c r="I6242" s="9" t="s">
        <v>11</v>
      </c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  <c r="AA6242" s="9"/>
    </row>
    <row r="6243" spans="1:27" ht="12.75">
      <c r="A6243" s="10">
        <v>45937</v>
      </c>
      <c r="B6243" s="9" t="s">
        <v>1465</v>
      </c>
      <c r="C6243" s="11">
        <v>6566.25</v>
      </c>
      <c r="D6243" s="9">
        <v>111</v>
      </c>
      <c r="E6243" s="12"/>
      <c r="F6243" s="9"/>
      <c r="G6243" s="9"/>
      <c r="H6243" s="13"/>
      <c r="I6243" s="9" t="s">
        <v>11</v>
      </c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  <c r="AA6243" s="9"/>
    </row>
    <row r="6244" spans="1:27" ht="12.75">
      <c r="A6244" s="10">
        <v>45937</v>
      </c>
      <c r="B6244" s="9" t="s">
        <v>289</v>
      </c>
      <c r="C6244" s="11">
        <v>5712.63</v>
      </c>
      <c r="D6244" s="9">
        <v>50</v>
      </c>
      <c r="E6244" s="12" t="s">
        <v>126</v>
      </c>
      <c r="F6244" s="9"/>
      <c r="G6244" s="9"/>
      <c r="H6244" s="13"/>
      <c r="I6244" s="9" t="s">
        <v>11</v>
      </c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  <c r="AA6244" s="9"/>
    </row>
    <row r="6245" spans="1:27" ht="12.75">
      <c r="A6245" s="10">
        <v>45937</v>
      </c>
      <c r="B6245" s="9" t="s">
        <v>286</v>
      </c>
      <c r="C6245" s="11">
        <v>3565.61</v>
      </c>
      <c r="D6245" s="9">
        <v>40</v>
      </c>
      <c r="E6245" s="12" t="s">
        <v>196</v>
      </c>
      <c r="F6245" s="9"/>
      <c r="G6245" s="9"/>
      <c r="H6245" s="13"/>
      <c r="I6245" s="9" t="s">
        <v>11</v>
      </c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/>
      <c r="AA6245" s="9"/>
    </row>
    <row r="6246" spans="1:27" ht="12.75">
      <c r="A6246" s="10">
        <v>45937</v>
      </c>
      <c r="B6246" s="9" t="s">
        <v>1467</v>
      </c>
      <c r="C6246" s="48">
        <v>2508.84</v>
      </c>
      <c r="D6246" s="9">
        <v>52</v>
      </c>
      <c r="E6246" s="12"/>
      <c r="F6246" s="48"/>
      <c r="G6246" s="9"/>
      <c r="H6246" s="13"/>
      <c r="I6246" s="9" t="s">
        <v>11</v>
      </c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  <c r="AA6246" s="9"/>
    </row>
    <row r="6247" spans="1:27" ht="12.75">
      <c r="A6247" s="10">
        <v>45937</v>
      </c>
      <c r="B6247" s="9" t="s">
        <v>17</v>
      </c>
      <c r="C6247" s="11">
        <v>7348.29</v>
      </c>
      <c r="D6247" s="9">
        <v>70</v>
      </c>
      <c r="E6247" s="12" t="s">
        <v>74</v>
      </c>
      <c r="F6247" s="9"/>
      <c r="G6247" s="9"/>
      <c r="H6247" s="13"/>
      <c r="I6247" s="9" t="s">
        <v>16</v>
      </c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  <c r="AA6247" s="9"/>
    </row>
    <row r="6248" spans="1:27" ht="12.75">
      <c r="A6248" s="10">
        <v>45937</v>
      </c>
      <c r="B6248" s="9" t="s">
        <v>14</v>
      </c>
      <c r="C6248" s="11">
        <v>4950.08</v>
      </c>
      <c r="D6248" s="9">
        <v>47</v>
      </c>
      <c r="E6248" s="12" t="s">
        <v>33</v>
      </c>
      <c r="F6248" s="9"/>
      <c r="G6248" s="9"/>
      <c r="H6248" s="13"/>
      <c r="I6248" s="9" t="s">
        <v>16</v>
      </c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  <c r="AA6248" s="9"/>
    </row>
    <row r="6249" spans="1:27" ht="12.75">
      <c r="A6249" s="10">
        <v>45937</v>
      </c>
      <c r="B6249" s="9" t="s">
        <v>19</v>
      </c>
      <c r="C6249" s="11">
        <v>2530.67</v>
      </c>
      <c r="D6249" s="9">
        <v>27</v>
      </c>
      <c r="E6249" s="12" t="s">
        <v>86</v>
      </c>
      <c r="F6249" s="9"/>
      <c r="G6249" s="9"/>
      <c r="H6249" s="13"/>
      <c r="I6249" s="9" t="s">
        <v>16</v>
      </c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9"/>
      <c r="AA6249" s="9"/>
    </row>
    <row r="6250" spans="1:27" ht="12.75">
      <c r="A6250" s="10">
        <v>45938</v>
      </c>
      <c r="B6250" s="9" t="s">
        <v>21</v>
      </c>
      <c r="C6250" s="11">
        <v>6155.4</v>
      </c>
      <c r="D6250" s="9">
        <v>61</v>
      </c>
      <c r="E6250" s="12" t="s">
        <v>128</v>
      </c>
      <c r="F6250" s="9"/>
      <c r="G6250" s="9"/>
      <c r="H6250" s="13"/>
      <c r="I6250" s="9" t="s">
        <v>11</v>
      </c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  <c r="AA6250" s="9"/>
    </row>
    <row r="6251" spans="1:27" ht="12.75">
      <c r="A6251" s="10">
        <v>45938</v>
      </c>
      <c r="B6251" s="9" t="s">
        <v>9</v>
      </c>
      <c r="C6251" s="11">
        <v>4616.1400000000003</v>
      </c>
      <c r="D6251" s="9">
        <v>49</v>
      </c>
      <c r="E6251" s="12" t="s">
        <v>133</v>
      </c>
      <c r="F6251" s="9"/>
      <c r="G6251" s="9"/>
      <c r="H6251" s="13"/>
      <c r="I6251" s="9" t="s">
        <v>11</v>
      </c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  <c r="Z6251" s="9"/>
      <c r="AA6251" s="9"/>
    </row>
    <row r="6252" spans="1:27" ht="12.75">
      <c r="A6252" s="10">
        <v>45938</v>
      </c>
      <c r="B6252" s="9" t="s">
        <v>12</v>
      </c>
      <c r="C6252" s="11"/>
      <c r="D6252" s="9"/>
      <c r="E6252" s="12"/>
      <c r="F6252" s="9"/>
      <c r="G6252" s="9"/>
      <c r="H6252" s="13"/>
      <c r="I6252" s="9" t="s">
        <v>11</v>
      </c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  <c r="AA6252" s="9"/>
    </row>
    <row r="6253" spans="1:27" ht="12.75">
      <c r="A6253" s="10">
        <v>45938</v>
      </c>
      <c r="B6253" s="9" t="s">
        <v>43</v>
      </c>
      <c r="C6253" s="11">
        <v>3808.57</v>
      </c>
      <c r="D6253" s="9">
        <v>43</v>
      </c>
      <c r="E6253" s="12" t="s">
        <v>24</v>
      </c>
      <c r="F6253" s="9"/>
      <c r="G6253" s="9"/>
      <c r="H6253" s="13"/>
      <c r="I6253" s="9" t="s">
        <v>11</v>
      </c>
      <c r="J6253" s="10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  <c r="AA6253" s="9"/>
    </row>
    <row r="6254" spans="1:27" ht="12.75">
      <c r="A6254" s="10">
        <v>45938</v>
      </c>
      <c r="B6254" s="9" t="s">
        <v>45</v>
      </c>
      <c r="C6254" s="11">
        <v>2650.29</v>
      </c>
      <c r="D6254" s="9">
        <v>32</v>
      </c>
      <c r="E6254" s="12" t="s">
        <v>121</v>
      </c>
      <c r="F6254" s="9"/>
      <c r="G6254" s="9"/>
      <c r="H6254" s="13"/>
      <c r="I6254" s="9" t="s">
        <v>11</v>
      </c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  <c r="AA6254" s="9"/>
    </row>
    <row r="6255" spans="1:27" ht="12.75">
      <c r="A6255" s="10">
        <v>45938</v>
      </c>
      <c r="B6255" s="9" t="s">
        <v>1465</v>
      </c>
      <c r="C6255" s="11">
        <v>9023.75</v>
      </c>
      <c r="D6255" s="9">
        <v>136</v>
      </c>
      <c r="E6255" s="12"/>
      <c r="F6255" s="9"/>
      <c r="G6255" s="9"/>
      <c r="H6255" s="13"/>
      <c r="I6255" s="9" t="s">
        <v>11</v>
      </c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/>
      <c r="X6255" s="9"/>
      <c r="Y6255" s="9"/>
      <c r="Z6255" s="9"/>
      <c r="AA6255" s="9"/>
    </row>
    <row r="6256" spans="1:27" ht="12.75">
      <c r="A6256" s="10">
        <v>45938</v>
      </c>
      <c r="B6256" s="9" t="s">
        <v>289</v>
      </c>
      <c r="C6256" s="11">
        <v>3704.18</v>
      </c>
      <c r="D6256" s="9">
        <v>48</v>
      </c>
      <c r="E6256" s="12" t="s">
        <v>171</v>
      </c>
      <c r="F6256" s="9"/>
      <c r="G6256" s="9"/>
      <c r="H6256" s="13"/>
      <c r="I6256" s="9" t="s">
        <v>11</v>
      </c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  <c r="AA6256" s="9"/>
    </row>
    <row r="6257" spans="1:27" ht="12.75">
      <c r="A6257" s="10">
        <v>45938</v>
      </c>
      <c r="B6257" s="9" t="s">
        <v>286</v>
      </c>
      <c r="C6257" s="11">
        <v>2582.3200000000002</v>
      </c>
      <c r="D6257" s="9">
        <v>31</v>
      </c>
      <c r="E6257" s="12" t="s">
        <v>359</v>
      </c>
      <c r="F6257" s="9"/>
      <c r="G6257" s="9"/>
      <c r="H6257" s="13"/>
      <c r="I6257" s="9" t="s">
        <v>11</v>
      </c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  <c r="AA6257" s="9"/>
    </row>
    <row r="6258" spans="1:27" ht="12.75">
      <c r="A6258" s="10">
        <v>45938</v>
      </c>
      <c r="B6258" s="9" t="s">
        <v>1467</v>
      </c>
      <c r="C6258" s="48">
        <v>2385.4699999999998</v>
      </c>
      <c r="D6258" s="9">
        <v>50</v>
      </c>
      <c r="E6258" s="12"/>
      <c r="F6258" s="48"/>
      <c r="G6258" s="9"/>
      <c r="H6258" s="13"/>
      <c r="I6258" s="9" t="s">
        <v>11</v>
      </c>
      <c r="J6258" s="9"/>
      <c r="K6258" s="38"/>
      <c r="L6258" s="38"/>
      <c r="M6258" s="38"/>
      <c r="N6258" s="38"/>
      <c r="O6258" s="38"/>
      <c r="P6258" s="38"/>
      <c r="Q6258" s="38"/>
      <c r="R6258" s="38"/>
      <c r="S6258" s="38"/>
      <c r="T6258" s="38"/>
      <c r="U6258" s="38"/>
      <c r="V6258" s="38"/>
      <c r="W6258" s="38"/>
      <c r="X6258" s="38"/>
      <c r="Y6258" s="38"/>
      <c r="Z6258" s="38"/>
      <c r="AA6258" s="38"/>
    </row>
    <row r="6259" spans="1:27" ht="12.75">
      <c r="A6259" s="10">
        <v>45938</v>
      </c>
      <c r="B6259" s="9" t="s">
        <v>17</v>
      </c>
      <c r="C6259" s="11">
        <v>4430.8900000000003</v>
      </c>
      <c r="D6259" s="9">
        <v>38</v>
      </c>
      <c r="E6259" s="12" t="s">
        <v>215</v>
      </c>
      <c r="F6259" s="9"/>
      <c r="G6259" s="9"/>
      <c r="H6259" s="13"/>
      <c r="I6259" s="9" t="s">
        <v>16</v>
      </c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  <c r="Z6259" s="9"/>
      <c r="AA6259" s="9"/>
    </row>
    <row r="6260" spans="1:27" ht="12.75">
      <c r="A6260" s="10">
        <v>45938</v>
      </c>
      <c r="B6260" s="9" t="s">
        <v>14</v>
      </c>
      <c r="C6260" s="11">
        <v>2751.24</v>
      </c>
      <c r="D6260" s="9">
        <v>35</v>
      </c>
      <c r="E6260" s="12" t="s">
        <v>121</v>
      </c>
      <c r="F6260" s="9"/>
      <c r="G6260" s="9"/>
      <c r="H6260" s="13"/>
      <c r="I6260" s="9" t="s">
        <v>16</v>
      </c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  <c r="AA6260" s="9"/>
    </row>
    <row r="6261" spans="1:27" ht="12.75">
      <c r="A6261" s="10">
        <v>45938</v>
      </c>
      <c r="B6261" s="9" t="s">
        <v>19</v>
      </c>
      <c r="C6261" s="11">
        <v>2744.62</v>
      </c>
      <c r="D6261" s="9">
        <v>33</v>
      </c>
      <c r="E6261" s="12" t="s">
        <v>180</v>
      </c>
      <c r="F6261" s="9"/>
      <c r="G6261" s="9"/>
      <c r="H6261" s="13"/>
      <c r="I6261" s="9" t="s">
        <v>16</v>
      </c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  <c r="AA6261" s="9"/>
    </row>
    <row r="6262" spans="1:27" ht="12.75">
      <c r="A6262" s="10">
        <v>45939</v>
      </c>
      <c r="B6262" s="9" t="s">
        <v>21</v>
      </c>
      <c r="C6262" s="11">
        <v>6464.95</v>
      </c>
      <c r="D6262" s="9">
        <v>68</v>
      </c>
      <c r="E6262" s="12" t="s">
        <v>177</v>
      </c>
      <c r="F6262" s="9"/>
      <c r="G6262" s="9"/>
      <c r="H6262" s="13"/>
      <c r="I6262" s="9" t="s">
        <v>11</v>
      </c>
      <c r="J6262" s="10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  <c r="AA6262" s="9"/>
    </row>
    <row r="6263" spans="1:27" ht="12.75">
      <c r="A6263" s="10">
        <v>45939</v>
      </c>
      <c r="B6263" s="9" t="s">
        <v>9</v>
      </c>
      <c r="C6263" s="11">
        <v>3513.97</v>
      </c>
      <c r="D6263" s="9">
        <v>35</v>
      </c>
      <c r="E6263" s="12" t="s">
        <v>110</v>
      </c>
      <c r="F6263" s="9"/>
      <c r="G6263" s="9"/>
      <c r="H6263" s="13"/>
      <c r="I6263" s="9" t="s">
        <v>11</v>
      </c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  <c r="AA6263" s="9"/>
    </row>
    <row r="6264" spans="1:27" ht="12.75">
      <c r="A6264" s="10">
        <v>45939</v>
      </c>
      <c r="B6264" s="9" t="s">
        <v>12</v>
      </c>
      <c r="C6264" s="11"/>
      <c r="D6264" s="9"/>
      <c r="E6264" s="12"/>
      <c r="F6264" s="9"/>
      <c r="G6264" s="9"/>
      <c r="H6264" s="13"/>
      <c r="I6264" s="9" t="s">
        <v>11</v>
      </c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9"/>
      <c r="AA6264" s="9"/>
    </row>
    <row r="6265" spans="1:27" ht="12.75">
      <c r="A6265" s="10">
        <v>45939</v>
      </c>
      <c r="B6265" s="9" t="s">
        <v>43</v>
      </c>
      <c r="C6265" s="11">
        <v>3610.68</v>
      </c>
      <c r="D6265" s="9">
        <v>42</v>
      </c>
      <c r="E6265" s="12" t="s">
        <v>29</v>
      </c>
      <c r="F6265" s="9"/>
      <c r="G6265" s="9"/>
      <c r="H6265" s="13"/>
      <c r="I6265" s="9" t="s">
        <v>11</v>
      </c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  <c r="Z6265" s="9"/>
      <c r="AA6265" s="9"/>
    </row>
    <row r="6266" spans="1:27" ht="12.75">
      <c r="A6266" s="10">
        <v>45939</v>
      </c>
      <c r="B6266" s="9" t="s">
        <v>45</v>
      </c>
      <c r="C6266" s="11">
        <v>3589.17</v>
      </c>
      <c r="D6266" s="9">
        <v>36</v>
      </c>
      <c r="E6266" s="12" t="s">
        <v>129</v>
      </c>
      <c r="F6266" s="9"/>
      <c r="G6266" s="9"/>
      <c r="H6266" s="13"/>
      <c r="I6266" s="9" t="s">
        <v>11</v>
      </c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  <c r="AA6266" s="9"/>
    </row>
    <row r="6267" spans="1:27" ht="12.75">
      <c r="A6267" s="10">
        <v>45939</v>
      </c>
      <c r="B6267" s="9" t="s">
        <v>1465</v>
      </c>
      <c r="C6267" s="11">
        <v>9805</v>
      </c>
      <c r="D6267" s="9">
        <v>137</v>
      </c>
      <c r="E6267" s="12"/>
      <c r="F6267" s="9"/>
      <c r="G6267" s="9"/>
      <c r="H6267" s="13"/>
      <c r="I6267" s="9" t="s">
        <v>11</v>
      </c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  <c r="AA6267" s="9"/>
    </row>
    <row r="6268" spans="1:27" ht="12.75">
      <c r="A6268" s="10">
        <v>45939</v>
      </c>
      <c r="B6268" s="9" t="s">
        <v>289</v>
      </c>
      <c r="C6268" s="11">
        <v>4994.6899999999996</v>
      </c>
      <c r="D6268" s="9">
        <v>52</v>
      </c>
      <c r="E6268" s="12" t="s">
        <v>85</v>
      </c>
      <c r="F6268" s="9"/>
      <c r="G6268" s="9"/>
      <c r="H6268" s="13"/>
      <c r="I6268" s="9" t="s">
        <v>11</v>
      </c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  <c r="AA6268" s="9"/>
    </row>
    <row r="6269" spans="1:27" ht="12.75">
      <c r="A6269" s="10">
        <v>45939</v>
      </c>
      <c r="B6269" s="9" t="s">
        <v>286</v>
      </c>
      <c r="C6269" s="11">
        <v>3038.64</v>
      </c>
      <c r="D6269" s="9">
        <v>29</v>
      </c>
      <c r="E6269" s="12" t="s">
        <v>137</v>
      </c>
      <c r="F6269" s="9"/>
      <c r="G6269" s="9"/>
      <c r="H6269" s="13"/>
      <c r="I6269" s="9" t="s">
        <v>11</v>
      </c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  <c r="AA6269" s="9"/>
    </row>
    <row r="6270" spans="1:27" ht="12.75">
      <c r="A6270" s="10">
        <v>45939</v>
      </c>
      <c r="B6270" s="9" t="s">
        <v>1467</v>
      </c>
      <c r="C6270" s="48">
        <v>3653.57</v>
      </c>
      <c r="D6270" s="9">
        <v>77</v>
      </c>
      <c r="E6270" s="12"/>
      <c r="F6270" s="48"/>
      <c r="G6270" s="9"/>
      <c r="H6270" s="13"/>
      <c r="I6270" s="9" t="s">
        <v>11</v>
      </c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9"/>
      <c r="AA6270" s="9"/>
    </row>
    <row r="6271" spans="1:27" ht="12.75">
      <c r="A6271" s="10">
        <v>45939</v>
      </c>
      <c r="B6271" s="9" t="s">
        <v>17</v>
      </c>
      <c r="C6271" s="11">
        <v>4502.67</v>
      </c>
      <c r="D6271" s="9">
        <v>49</v>
      </c>
      <c r="E6271" s="12" t="s">
        <v>192</v>
      </c>
      <c r="F6271" s="9"/>
      <c r="G6271" s="9"/>
      <c r="H6271" s="13"/>
      <c r="I6271" s="9" t="s">
        <v>16</v>
      </c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  <c r="AA6271" s="9"/>
    </row>
    <row r="6272" spans="1:27" ht="12.75">
      <c r="A6272" s="10">
        <v>45939</v>
      </c>
      <c r="B6272" s="9" t="s">
        <v>14</v>
      </c>
      <c r="C6272" s="11">
        <v>4123.2299999999996</v>
      </c>
      <c r="D6272" s="9">
        <v>45</v>
      </c>
      <c r="E6272" s="12" t="s">
        <v>242</v>
      </c>
      <c r="F6272" s="9"/>
      <c r="G6272" s="9"/>
      <c r="H6272" s="13"/>
      <c r="I6272" s="9" t="s">
        <v>16</v>
      </c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  <c r="AA6272" s="9"/>
    </row>
    <row r="6273" spans="1:27" ht="12.75">
      <c r="A6273" s="10">
        <v>45939</v>
      </c>
      <c r="B6273" s="9" t="s">
        <v>19</v>
      </c>
      <c r="C6273" s="11">
        <v>3838.78</v>
      </c>
      <c r="D6273" s="9">
        <v>42</v>
      </c>
      <c r="E6273" s="12" t="s">
        <v>192</v>
      </c>
      <c r="F6273" s="9"/>
      <c r="G6273" s="9"/>
      <c r="H6273" s="13"/>
      <c r="I6273" s="9" t="s">
        <v>16</v>
      </c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  <c r="AA6273" s="9"/>
    </row>
    <row r="6274" spans="1:27" ht="12.75">
      <c r="A6274" s="10">
        <v>45940</v>
      </c>
      <c r="B6274" s="9" t="s">
        <v>21</v>
      </c>
      <c r="C6274" s="11">
        <v>16260.23</v>
      </c>
      <c r="D6274" s="9">
        <v>156</v>
      </c>
      <c r="E6274" s="12" t="s">
        <v>37</v>
      </c>
      <c r="F6274" s="9"/>
      <c r="G6274" s="9"/>
      <c r="H6274" s="13"/>
      <c r="I6274" s="9" t="s">
        <v>11</v>
      </c>
      <c r="J6274" s="10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  <c r="AA6274" s="9"/>
    </row>
    <row r="6275" spans="1:27" ht="12.75">
      <c r="A6275" s="10">
        <v>45940</v>
      </c>
      <c r="B6275" s="9" t="s">
        <v>9</v>
      </c>
      <c r="C6275" s="11">
        <v>8984.16</v>
      </c>
      <c r="D6275" s="9">
        <v>98</v>
      </c>
      <c r="E6275" s="12" t="s">
        <v>23</v>
      </c>
      <c r="F6275" s="9"/>
      <c r="G6275" s="9"/>
      <c r="H6275" s="13"/>
      <c r="I6275" s="9" t="s">
        <v>11</v>
      </c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  <c r="AA6275" s="9"/>
    </row>
    <row r="6276" spans="1:27" ht="12.75">
      <c r="A6276" s="10">
        <v>45940</v>
      </c>
      <c r="B6276" s="9" t="s">
        <v>12</v>
      </c>
      <c r="C6276" s="11"/>
      <c r="D6276" s="9"/>
      <c r="E6276" s="12"/>
      <c r="F6276" s="9"/>
      <c r="G6276" s="9"/>
      <c r="H6276" s="13"/>
      <c r="I6276" s="9" t="s">
        <v>11</v>
      </c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  <c r="AA6276" s="9"/>
    </row>
    <row r="6277" spans="1:27" ht="12.75">
      <c r="A6277" s="10">
        <v>45940</v>
      </c>
      <c r="B6277" s="9" t="s">
        <v>43</v>
      </c>
      <c r="C6277" s="11">
        <v>12888.75</v>
      </c>
      <c r="D6277" s="9">
        <v>126</v>
      </c>
      <c r="E6277" s="12" t="s">
        <v>187</v>
      </c>
      <c r="F6277" s="9"/>
      <c r="G6277" s="9"/>
      <c r="H6277" s="13"/>
      <c r="I6277" s="9" t="s">
        <v>11</v>
      </c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  <c r="AA6277" s="9"/>
    </row>
    <row r="6278" spans="1:27" ht="12.75">
      <c r="A6278" s="10">
        <v>45940</v>
      </c>
      <c r="B6278" s="9" t="s">
        <v>45</v>
      </c>
      <c r="C6278" s="11">
        <v>10387.81</v>
      </c>
      <c r="D6278" s="9">
        <v>105</v>
      </c>
      <c r="E6278" s="12" t="s">
        <v>1490</v>
      </c>
      <c r="F6278" s="9"/>
      <c r="G6278" s="9"/>
      <c r="H6278" s="13"/>
      <c r="I6278" s="9" t="s">
        <v>11</v>
      </c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  <c r="AA6278" s="9"/>
    </row>
    <row r="6279" spans="1:27" ht="12.75">
      <c r="A6279" s="10">
        <v>45940</v>
      </c>
      <c r="B6279" s="9" t="s">
        <v>1465</v>
      </c>
      <c r="C6279" s="11">
        <v>11758.75</v>
      </c>
      <c r="D6279" s="9">
        <v>167</v>
      </c>
      <c r="E6279" s="12"/>
      <c r="F6279" s="9"/>
      <c r="G6279" s="9"/>
      <c r="H6279" s="13"/>
      <c r="I6279" s="9" t="s">
        <v>11</v>
      </c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  <c r="AA6279" s="9"/>
    </row>
    <row r="6280" spans="1:27" ht="12.75">
      <c r="A6280" s="10">
        <v>45940</v>
      </c>
      <c r="B6280" s="9" t="s">
        <v>289</v>
      </c>
      <c r="C6280" s="11">
        <v>9128.42</v>
      </c>
      <c r="D6280" s="9">
        <v>97</v>
      </c>
      <c r="E6280" s="12" t="s">
        <v>109</v>
      </c>
      <c r="F6280" s="9"/>
      <c r="G6280" s="9"/>
      <c r="H6280" s="13"/>
      <c r="I6280" s="9" t="s">
        <v>11</v>
      </c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  <c r="AA6280" s="9"/>
    </row>
    <row r="6281" spans="1:27" ht="12.75">
      <c r="A6281" s="10">
        <v>45940</v>
      </c>
      <c r="B6281" s="9" t="s">
        <v>286</v>
      </c>
      <c r="C6281" s="11">
        <v>8354.76</v>
      </c>
      <c r="D6281" s="9">
        <v>90</v>
      </c>
      <c r="E6281" s="12" t="s">
        <v>318</v>
      </c>
      <c r="F6281" s="9"/>
      <c r="G6281" s="9"/>
      <c r="H6281" s="13"/>
      <c r="I6281" s="9" t="s">
        <v>11</v>
      </c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  <c r="AA6281" s="9"/>
    </row>
    <row r="6282" spans="1:27" ht="12.75">
      <c r="A6282" s="10">
        <v>45940</v>
      </c>
      <c r="B6282" s="9" t="s">
        <v>1467</v>
      </c>
      <c r="C6282" s="48">
        <v>4802.12</v>
      </c>
      <c r="D6282" s="9">
        <v>102</v>
      </c>
      <c r="E6282" s="12"/>
      <c r="F6282" s="48"/>
      <c r="G6282" s="9"/>
      <c r="H6282" s="13"/>
      <c r="I6282" s="9" t="s">
        <v>11</v>
      </c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</row>
    <row r="6283" spans="1:27" ht="12.75">
      <c r="A6283" s="10">
        <v>45940</v>
      </c>
      <c r="B6283" s="9" t="s">
        <v>17</v>
      </c>
      <c r="C6283" s="11">
        <v>9163.33</v>
      </c>
      <c r="D6283" s="9">
        <v>102</v>
      </c>
      <c r="E6283" s="12" t="s">
        <v>115</v>
      </c>
      <c r="F6283" s="9"/>
      <c r="G6283" s="9"/>
      <c r="H6283" s="13"/>
      <c r="I6283" s="9" t="s">
        <v>16</v>
      </c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</row>
    <row r="6284" spans="1:27" ht="12.75">
      <c r="A6284" s="10">
        <v>45940</v>
      </c>
      <c r="B6284" s="9" t="s">
        <v>14</v>
      </c>
      <c r="C6284" s="11">
        <v>7312.3</v>
      </c>
      <c r="D6284" s="9">
        <v>85</v>
      </c>
      <c r="E6284" s="12" t="s">
        <v>56</v>
      </c>
      <c r="F6284" s="9"/>
      <c r="G6284" s="9"/>
      <c r="H6284" s="13"/>
      <c r="I6284" s="9" t="s">
        <v>16</v>
      </c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  <c r="AA6284" s="9"/>
    </row>
    <row r="6285" spans="1:27" ht="12.75">
      <c r="A6285" s="10">
        <v>45940</v>
      </c>
      <c r="B6285" s="9" t="s">
        <v>19</v>
      </c>
      <c r="C6285" s="11">
        <v>6014.56</v>
      </c>
      <c r="D6285" s="9">
        <v>60</v>
      </c>
      <c r="E6285" s="12" t="s">
        <v>145</v>
      </c>
      <c r="F6285" s="9"/>
      <c r="G6285" s="9"/>
      <c r="H6285" s="13"/>
      <c r="I6285" s="9" t="s">
        <v>16</v>
      </c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  <c r="AA6285" s="9"/>
    </row>
    <row r="6286" spans="1:27" ht="12.75">
      <c r="A6286" s="10">
        <v>45941</v>
      </c>
      <c r="B6286" s="9" t="s">
        <v>21</v>
      </c>
      <c r="C6286" s="11">
        <v>11054.15</v>
      </c>
      <c r="D6286" s="9">
        <v>101</v>
      </c>
      <c r="E6286" s="12" t="s">
        <v>33</v>
      </c>
      <c r="F6286" s="9"/>
      <c r="G6286" s="9"/>
      <c r="H6286" s="13"/>
      <c r="I6286" s="9" t="s">
        <v>11</v>
      </c>
      <c r="J6286" s="10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  <c r="AA6286" s="9"/>
    </row>
    <row r="6287" spans="1:27" ht="12.75">
      <c r="A6287" s="10">
        <v>45941</v>
      </c>
      <c r="B6287" s="9" t="s">
        <v>9</v>
      </c>
      <c r="C6287" s="11">
        <v>8408.07</v>
      </c>
      <c r="D6287" s="9">
        <v>76</v>
      </c>
      <c r="E6287" s="12" t="s">
        <v>55</v>
      </c>
      <c r="F6287" s="9"/>
      <c r="G6287" s="9"/>
      <c r="H6287" s="13"/>
      <c r="I6287" s="9" t="s">
        <v>11</v>
      </c>
      <c r="J6287" s="10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  <c r="AA6287" s="9"/>
    </row>
    <row r="6288" spans="1:27" ht="12.75">
      <c r="A6288" s="10">
        <v>45941</v>
      </c>
      <c r="B6288" s="9" t="s">
        <v>12</v>
      </c>
      <c r="C6288" s="11"/>
      <c r="D6288" s="9"/>
      <c r="E6288" s="12"/>
      <c r="F6288" s="9"/>
      <c r="G6288" s="9"/>
      <c r="H6288" s="13"/>
      <c r="I6288" s="9" t="s">
        <v>11</v>
      </c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  <c r="Z6288" s="9"/>
      <c r="AA6288" s="9"/>
    </row>
    <row r="6289" spans="1:27" ht="12.75">
      <c r="A6289" s="10">
        <v>45941</v>
      </c>
      <c r="B6289" s="9" t="s">
        <v>43</v>
      </c>
      <c r="C6289" s="11">
        <v>10438.870000000001</v>
      </c>
      <c r="D6289" s="9">
        <v>114</v>
      </c>
      <c r="E6289" s="12" t="s">
        <v>189</v>
      </c>
      <c r="F6289" s="9"/>
      <c r="G6289" s="9"/>
      <c r="H6289" s="13"/>
      <c r="I6289" s="9" t="s">
        <v>11</v>
      </c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  <c r="Z6289" s="9"/>
      <c r="AA6289" s="9"/>
    </row>
    <row r="6290" spans="1:27" ht="12.75">
      <c r="A6290" s="10">
        <v>45941</v>
      </c>
      <c r="B6290" s="9" t="s">
        <v>45</v>
      </c>
      <c r="C6290" s="11">
        <v>9548.0400000000009</v>
      </c>
      <c r="D6290" s="9">
        <v>95</v>
      </c>
      <c r="E6290" s="12" t="s">
        <v>183</v>
      </c>
      <c r="F6290" s="9"/>
      <c r="G6290" s="9"/>
      <c r="H6290" s="13"/>
      <c r="I6290" s="9" t="s">
        <v>11</v>
      </c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  <c r="AA6290" s="9"/>
    </row>
    <row r="6291" spans="1:27" ht="12.75">
      <c r="A6291" s="10">
        <v>45941</v>
      </c>
      <c r="B6291" s="9" t="s">
        <v>1465</v>
      </c>
      <c r="C6291" s="11">
        <v>8467.5</v>
      </c>
      <c r="D6291" s="9">
        <v>133</v>
      </c>
      <c r="E6291" s="12"/>
      <c r="F6291" s="9"/>
      <c r="G6291" s="9"/>
      <c r="H6291" s="13"/>
      <c r="I6291" s="9" t="s">
        <v>11</v>
      </c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9"/>
      <c r="X6291" s="9"/>
      <c r="Y6291" s="9"/>
      <c r="Z6291" s="9"/>
      <c r="AA6291" s="9"/>
    </row>
    <row r="6292" spans="1:27" ht="12.75">
      <c r="A6292" s="10">
        <v>45941</v>
      </c>
      <c r="B6292" s="9" t="s">
        <v>289</v>
      </c>
      <c r="C6292" s="11">
        <v>10579.58</v>
      </c>
      <c r="D6292" s="9">
        <v>95</v>
      </c>
      <c r="E6292" s="12" t="s">
        <v>108</v>
      </c>
      <c r="F6292" s="9"/>
      <c r="G6292" s="9"/>
      <c r="H6292" s="13"/>
      <c r="I6292" s="9" t="s">
        <v>11</v>
      </c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  <c r="AA6292" s="9"/>
    </row>
    <row r="6293" spans="1:27" ht="12.75">
      <c r="A6293" s="10">
        <v>45941</v>
      </c>
      <c r="B6293" s="9" t="s">
        <v>286</v>
      </c>
      <c r="C6293" s="11">
        <v>6799.37</v>
      </c>
      <c r="D6293" s="9">
        <v>82</v>
      </c>
      <c r="E6293" s="12" t="s">
        <v>106</v>
      </c>
      <c r="F6293" s="9"/>
      <c r="G6293" s="9"/>
      <c r="H6293" s="13"/>
      <c r="I6293" s="9" t="s">
        <v>11</v>
      </c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9"/>
      <c r="X6293" s="9"/>
      <c r="Y6293" s="9"/>
      <c r="Z6293" s="9"/>
      <c r="AA6293" s="9"/>
    </row>
    <row r="6294" spans="1:27" ht="12.75">
      <c r="A6294" s="10">
        <v>45941</v>
      </c>
      <c r="B6294" s="9" t="s">
        <v>1467</v>
      </c>
      <c r="C6294" s="48">
        <v>4020.25</v>
      </c>
      <c r="D6294" s="9">
        <v>85</v>
      </c>
      <c r="E6294" s="12"/>
      <c r="F6294" s="48"/>
      <c r="G6294" s="9"/>
      <c r="H6294" s="13"/>
      <c r="I6294" s="9" t="s">
        <v>11</v>
      </c>
      <c r="J6294" s="38"/>
      <c r="K6294" s="38"/>
      <c r="L6294" s="38"/>
      <c r="M6294" s="38"/>
      <c r="N6294" s="38"/>
      <c r="O6294" s="38"/>
      <c r="P6294" s="38"/>
      <c r="Q6294" s="38"/>
      <c r="R6294" s="38"/>
      <c r="S6294" s="38"/>
      <c r="T6294" s="38"/>
      <c r="U6294" s="38"/>
      <c r="V6294" s="38"/>
      <c r="W6294" s="38"/>
      <c r="X6294" s="38"/>
      <c r="Y6294" s="38"/>
      <c r="Z6294" s="38"/>
      <c r="AA6294" s="38"/>
    </row>
    <row r="6295" spans="1:27" ht="12.75">
      <c r="A6295" s="10">
        <v>45941</v>
      </c>
      <c r="B6295" s="9" t="s">
        <v>17</v>
      </c>
      <c r="C6295" s="11">
        <v>8002.25</v>
      </c>
      <c r="D6295" s="9">
        <v>90</v>
      </c>
      <c r="E6295" s="12" t="s">
        <v>62</v>
      </c>
      <c r="F6295" s="9"/>
      <c r="G6295" s="9"/>
      <c r="H6295" s="13"/>
      <c r="I6295" s="9" t="s">
        <v>16</v>
      </c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  <c r="AA6295" s="9"/>
    </row>
    <row r="6296" spans="1:27" ht="12.75">
      <c r="A6296" s="10">
        <v>45941</v>
      </c>
      <c r="B6296" s="9" t="s">
        <v>14</v>
      </c>
      <c r="C6296" s="11">
        <v>7147.74</v>
      </c>
      <c r="D6296" s="9">
        <v>77</v>
      </c>
      <c r="E6296" s="12" t="s">
        <v>100</v>
      </c>
      <c r="F6296" s="9"/>
      <c r="G6296" s="9"/>
      <c r="H6296" s="13"/>
      <c r="I6296" s="9" t="s">
        <v>16</v>
      </c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  <c r="AA6296" s="9"/>
    </row>
    <row r="6297" spans="1:27" ht="12.75">
      <c r="A6297" s="10">
        <v>45941</v>
      </c>
      <c r="B6297" s="9" t="s">
        <v>19</v>
      </c>
      <c r="C6297" s="11">
        <v>6509.56</v>
      </c>
      <c r="D6297" s="9">
        <v>71</v>
      </c>
      <c r="E6297" s="12" t="s">
        <v>144</v>
      </c>
      <c r="F6297" s="9"/>
      <c r="G6297" s="9"/>
      <c r="H6297" s="13"/>
      <c r="I6297" s="9" t="s">
        <v>16</v>
      </c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9"/>
      <c r="AA6297" s="9"/>
    </row>
    <row r="6298" spans="1:27" ht="12.75">
      <c r="A6298" s="10">
        <v>45942</v>
      </c>
      <c r="B6298" s="9" t="s">
        <v>21</v>
      </c>
      <c r="C6298" s="11">
        <v>8838.73</v>
      </c>
      <c r="D6298" s="9">
        <v>94</v>
      </c>
      <c r="E6298" s="12" t="s">
        <v>28</v>
      </c>
      <c r="F6298" s="9"/>
      <c r="G6298" s="9"/>
      <c r="H6298" s="13"/>
      <c r="I6298" s="9" t="s">
        <v>11</v>
      </c>
      <c r="J6298" s="10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  <c r="AA6298" s="9"/>
    </row>
    <row r="6299" spans="1:27" ht="12.75">
      <c r="A6299" s="10">
        <v>45942</v>
      </c>
      <c r="B6299" s="9" t="s">
        <v>9</v>
      </c>
      <c r="C6299" s="11">
        <v>7643.52</v>
      </c>
      <c r="D6299" s="9">
        <v>81</v>
      </c>
      <c r="E6299" s="12" t="s">
        <v>78</v>
      </c>
      <c r="F6299" s="9"/>
      <c r="G6299" s="9"/>
      <c r="H6299" s="13"/>
      <c r="I6299" s="9" t="s">
        <v>11</v>
      </c>
      <c r="J6299" s="10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  <c r="AA6299" s="9"/>
    </row>
    <row r="6300" spans="1:27" ht="12.75">
      <c r="A6300" s="10">
        <v>45942</v>
      </c>
      <c r="B6300" s="9" t="s">
        <v>12</v>
      </c>
      <c r="C6300" s="11"/>
      <c r="D6300" s="9"/>
      <c r="E6300" s="12"/>
      <c r="F6300" s="9"/>
      <c r="G6300" s="9"/>
      <c r="H6300" s="13"/>
      <c r="I6300" s="9" t="s">
        <v>11</v>
      </c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  <c r="AA6300" s="9"/>
    </row>
    <row r="6301" spans="1:27" ht="12.75">
      <c r="A6301" s="10">
        <v>45942</v>
      </c>
      <c r="B6301" s="9" t="s">
        <v>43</v>
      </c>
      <c r="C6301" s="11">
        <v>8718.73</v>
      </c>
      <c r="D6301" s="9">
        <v>95</v>
      </c>
      <c r="E6301" s="12" t="s">
        <v>200</v>
      </c>
      <c r="F6301" s="9"/>
      <c r="G6301" s="9"/>
      <c r="H6301" s="13"/>
      <c r="I6301" s="9" t="s">
        <v>11</v>
      </c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/>
      <c r="X6301" s="9"/>
      <c r="Y6301" s="9"/>
      <c r="Z6301" s="9"/>
      <c r="AA6301" s="9"/>
    </row>
    <row r="6302" spans="1:27" ht="12.75">
      <c r="A6302" s="10">
        <v>45942</v>
      </c>
      <c r="B6302" s="9" t="s">
        <v>45</v>
      </c>
      <c r="C6302" s="11">
        <v>5974.6</v>
      </c>
      <c r="D6302" s="9">
        <v>62</v>
      </c>
      <c r="E6302" s="12" t="s">
        <v>36</v>
      </c>
      <c r="F6302" s="9"/>
      <c r="G6302" s="9"/>
      <c r="H6302" s="13"/>
      <c r="I6302" s="9" t="s">
        <v>11</v>
      </c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  <c r="Z6302" s="9"/>
      <c r="AA6302" s="9"/>
    </row>
    <row r="6303" spans="1:27" ht="12.75">
      <c r="A6303" s="10">
        <v>45942</v>
      </c>
      <c r="B6303" s="9" t="s">
        <v>1465</v>
      </c>
      <c r="C6303" s="11">
        <v>11902</v>
      </c>
      <c r="D6303" s="9">
        <v>167</v>
      </c>
      <c r="E6303" s="12"/>
      <c r="F6303" s="9"/>
      <c r="G6303" s="9"/>
      <c r="H6303" s="13"/>
      <c r="I6303" s="9" t="s">
        <v>11</v>
      </c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  <c r="Z6303" s="9"/>
      <c r="AA6303" s="9"/>
    </row>
    <row r="6304" spans="1:27" ht="12.75">
      <c r="A6304" s="10">
        <v>45942</v>
      </c>
      <c r="B6304" s="9" t="s">
        <v>289</v>
      </c>
      <c r="C6304" s="11">
        <v>4632.16</v>
      </c>
      <c r="D6304" s="9">
        <v>49</v>
      </c>
      <c r="E6304" s="12" t="s">
        <v>189</v>
      </c>
      <c r="F6304" s="9"/>
      <c r="G6304" s="9"/>
      <c r="H6304" s="13"/>
      <c r="I6304" s="9" t="s">
        <v>11</v>
      </c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9"/>
      <c r="X6304" s="9"/>
      <c r="Y6304" s="9"/>
      <c r="Z6304" s="9"/>
      <c r="AA6304" s="9"/>
    </row>
    <row r="6305" spans="1:27" ht="12.75">
      <c r="A6305" s="10">
        <v>45942</v>
      </c>
      <c r="B6305" s="9" t="s">
        <v>286</v>
      </c>
      <c r="C6305" s="11">
        <v>4538.66</v>
      </c>
      <c r="D6305" s="9">
        <v>57</v>
      </c>
      <c r="E6305" s="12" t="s">
        <v>67</v>
      </c>
      <c r="F6305" s="9"/>
      <c r="G6305" s="9"/>
      <c r="H6305" s="13"/>
      <c r="I6305" s="9" t="s">
        <v>11</v>
      </c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  <c r="AA6305" s="9"/>
    </row>
    <row r="6306" spans="1:27" ht="12.75">
      <c r="A6306" s="10">
        <v>45942</v>
      </c>
      <c r="B6306" s="9" t="s">
        <v>1467</v>
      </c>
      <c r="C6306" s="48"/>
      <c r="D6306" s="9"/>
      <c r="E6306" s="12"/>
      <c r="F6306" s="48"/>
      <c r="G6306" s="9"/>
      <c r="H6306" s="13"/>
      <c r="I6306" s="9" t="s">
        <v>11</v>
      </c>
      <c r="J6306" s="38"/>
      <c r="K6306" s="38"/>
      <c r="L6306" s="38"/>
      <c r="M6306" s="38"/>
      <c r="N6306" s="38"/>
      <c r="O6306" s="38"/>
      <c r="P6306" s="38"/>
      <c r="Q6306" s="38"/>
      <c r="R6306" s="38"/>
      <c r="S6306" s="38"/>
      <c r="T6306" s="38"/>
      <c r="U6306" s="38"/>
      <c r="V6306" s="38"/>
      <c r="W6306" s="38"/>
      <c r="X6306" s="38"/>
      <c r="Y6306" s="38"/>
      <c r="Z6306" s="38"/>
      <c r="AA6306" s="38"/>
    </row>
    <row r="6307" spans="1:27" ht="12.75">
      <c r="A6307" s="10">
        <v>45942</v>
      </c>
      <c r="B6307" s="9" t="s">
        <v>17</v>
      </c>
      <c r="C6307" s="11">
        <v>10437.27</v>
      </c>
      <c r="D6307" s="9">
        <v>117</v>
      </c>
      <c r="E6307" s="12" t="s">
        <v>204</v>
      </c>
      <c r="F6307" s="9"/>
      <c r="G6307" s="9"/>
      <c r="H6307" s="13"/>
      <c r="I6307" s="9" t="s">
        <v>16</v>
      </c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  <c r="Z6307" s="9"/>
      <c r="AA6307" s="9"/>
    </row>
    <row r="6308" spans="1:27" ht="12.75">
      <c r="A6308" s="10">
        <v>45942</v>
      </c>
      <c r="B6308" s="9" t="s">
        <v>14</v>
      </c>
      <c r="C6308" s="11">
        <v>9919.3700000000008</v>
      </c>
      <c r="D6308" s="9">
        <v>109</v>
      </c>
      <c r="E6308" s="12" t="s">
        <v>232</v>
      </c>
      <c r="F6308" s="9"/>
      <c r="G6308" s="9"/>
      <c r="H6308" s="13"/>
      <c r="I6308" s="9" t="s">
        <v>16</v>
      </c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  <c r="AA6308" s="9"/>
    </row>
    <row r="6309" spans="1:27" ht="12.75">
      <c r="A6309" s="10">
        <v>45942</v>
      </c>
      <c r="B6309" s="9" t="s">
        <v>19</v>
      </c>
      <c r="C6309" s="11">
        <v>6463.76</v>
      </c>
      <c r="D6309" s="9">
        <v>73</v>
      </c>
      <c r="E6309" s="12" t="s">
        <v>144</v>
      </c>
      <c r="F6309" s="9"/>
      <c r="G6309" s="9"/>
      <c r="H6309" s="13"/>
      <c r="I6309" s="9" t="s">
        <v>16</v>
      </c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  <c r="AA6309" s="9"/>
    </row>
    <row r="6310" spans="1:27" ht="12.75">
      <c r="A6310" s="10">
        <v>45943</v>
      </c>
      <c r="B6310" s="9" t="s">
        <v>21</v>
      </c>
      <c r="C6310" s="11">
        <v>3500.16</v>
      </c>
      <c r="D6310" s="9">
        <v>42</v>
      </c>
      <c r="E6310" s="12" t="s">
        <v>132</v>
      </c>
      <c r="F6310" s="9"/>
      <c r="G6310" s="9"/>
      <c r="H6310" s="13"/>
      <c r="I6310" s="9" t="s">
        <v>11</v>
      </c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  <c r="AA6310" s="9"/>
    </row>
    <row r="6311" spans="1:27" ht="12.75">
      <c r="A6311" s="10">
        <v>45943</v>
      </c>
      <c r="B6311" s="9" t="s">
        <v>9</v>
      </c>
      <c r="C6311" s="11">
        <v>1850.53</v>
      </c>
      <c r="D6311" s="9">
        <v>20</v>
      </c>
      <c r="E6311" s="12" t="s">
        <v>132</v>
      </c>
      <c r="F6311" s="9"/>
      <c r="G6311" s="9"/>
      <c r="H6311" s="13"/>
      <c r="I6311" s="9" t="s">
        <v>11</v>
      </c>
      <c r="J6311" s="10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  <c r="Z6311" s="9"/>
      <c r="AA6311" s="9"/>
    </row>
    <row r="6312" spans="1:27" ht="12.75">
      <c r="A6312" s="10">
        <v>45943</v>
      </c>
      <c r="B6312" s="9" t="s">
        <v>12</v>
      </c>
      <c r="C6312" s="11"/>
      <c r="D6312" s="9"/>
      <c r="E6312" s="12"/>
      <c r="F6312" s="9"/>
      <c r="G6312" s="9"/>
      <c r="H6312" s="13"/>
      <c r="I6312" s="9" t="s">
        <v>11</v>
      </c>
      <c r="J6312" s="10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  <c r="AA6312" s="9"/>
    </row>
    <row r="6313" spans="1:27" ht="12.75">
      <c r="A6313" s="10">
        <v>45943</v>
      </c>
      <c r="B6313" s="9" t="s">
        <v>43</v>
      </c>
      <c r="C6313" s="11">
        <v>3747.44</v>
      </c>
      <c r="D6313" s="9">
        <v>36</v>
      </c>
      <c r="E6313" s="12" t="s">
        <v>82</v>
      </c>
      <c r="F6313" s="9"/>
      <c r="G6313" s="9"/>
      <c r="H6313" s="13"/>
      <c r="I6313" s="9" t="s">
        <v>11</v>
      </c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/>
      <c r="X6313" s="9"/>
      <c r="Y6313" s="9"/>
      <c r="Z6313" s="9"/>
      <c r="AA6313" s="9"/>
    </row>
    <row r="6314" spans="1:27" ht="12.75">
      <c r="A6314" s="10">
        <v>45943</v>
      </c>
      <c r="B6314" s="9" t="s">
        <v>45</v>
      </c>
      <c r="C6314" s="11">
        <v>2289.2399999999998</v>
      </c>
      <c r="D6314" s="9">
        <v>24</v>
      </c>
      <c r="E6314" s="12" t="s">
        <v>156</v>
      </c>
      <c r="F6314" s="9"/>
      <c r="G6314" s="9"/>
      <c r="H6314" s="13"/>
      <c r="I6314" s="9" t="s">
        <v>11</v>
      </c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  <c r="AA6314" s="9"/>
    </row>
    <row r="6315" spans="1:27" ht="12.75">
      <c r="A6315" s="10">
        <v>45943</v>
      </c>
      <c r="B6315" s="9" t="s">
        <v>1465</v>
      </c>
      <c r="C6315" s="11">
        <v>12803.75</v>
      </c>
      <c r="D6315" s="9">
        <v>193</v>
      </c>
      <c r="E6315" s="12"/>
      <c r="F6315" s="9"/>
      <c r="G6315" s="9"/>
      <c r="H6315" s="13"/>
      <c r="I6315" s="9" t="s">
        <v>11</v>
      </c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  <c r="Z6315" s="9"/>
      <c r="AA6315" s="9"/>
    </row>
    <row r="6316" spans="1:27" ht="12.75">
      <c r="A6316" s="10">
        <v>45943</v>
      </c>
      <c r="B6316" s="9" t="s">
        <v>289</v>
      </c>
      <c r="C6316" s="11">
        <v>2196.4</v>
      </c>
      <c r="D6316" s="9">
        <v>27</v>
      </c>
      <c r="E6316" s="12" t="s">
        <v>33</v>
      </c>
      <c r="F6316" s="9"/>
      <c r="G6316" s="9"/>
      <c r="H6316" s="13"/>
      <c r="I6316" s="9" t="s">
        <v>11</v>
      </c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/>
      <c r="X6316" s="9"/>
      <c r="Y6316" s="9"/>
      <c r="Z6316" s="9"/>
      <c r="AA6316" s="9"/>
    </row>
    <row r="6317" spans="1:27" ht="12.75">
      <c r="A6317" s="10">
        <v>45943</v>
      </c>
      <c r="B6317" s="9" t="s">
        <v>286</v>
      </c>
      <c r="C6317" s="11">
        <v>3246.26</v>
      </c>
      <c r="D6317" s="9">
        <v>29</v>
      </c>
      <c r="E6317" s="12" t="s">
        <v>25</v>
      </c>
      <c r="F6317" s="9"/>
      <c r="G6317" s="9"/>
      <c r="H6317" s="13"/>
      <c r="I6317" s="9" t="s">
        <v>11</v>
      </c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  <c r="AA6317" s="9"/>
    </row>
    <row r="6318" spans="1:27" ht="12.75">
      <c r="A6318" s="10">
        <v>45943</v>
      </c>
      <c r="B6318" s="9" t="s">
        <v>1467</v>
      </c>
      <c r="C6318" s="48">
        <v>3317.54</v>
      </c>
      <c r="D6318" s="9">
        <v>72</v>
      </c>
      <c r="E6318" s="12"/>
      <c r="F6318" s="48"/>
      <c r="G6318" s="9"/>
      <c r="H6318" s="13"/>
      <c r="I6318" s="9" t="s">
        <v>11</v>
      </c>
      <c r="J6318" s="38"/>
      <c r="K6318" s="38"/>
      <c r="L6318" s="38"/>
      <c r="M6318" s="38"/>
      <c r="N6318" s="38"/>
      <c r="O6318" s="38"/>
      <c r="P6318" s="38"/>
      <c r="Q6318" s="38"/>
      <c r="R6318" s="38"/>
      <c r="S6318" s="38"/>
      <c r="T6318" s="38"/>
      <c r="U6318" s="38"/>
      <c r="V6318" s="38"/>
      <c r="W6318" s="38"/>
      <c r="X6318" s="38"/>
      <c r="Y6318" s="38"/>
      <c r="Z6318" s="38"/>
      <c r="AA6318" s="38"/>
    </row>
    <row r="6319" spans="1:27" ht="12.75">
      <c r="A6319" s="10">
        <v>45943</v>
      </c>
      <c r="B6319" s="9" t="s">
        <v>17</v>
      </c>
      <c r="C6319" s="11">
        <v>2603.41</v>
      </c>
      <c r="D6319" s="9">
        <v>27</v>
      </c>
      <c r="E6319" s="12" t="s">
        <v>181</v>
      </c>
      <c r="F6319" s="9"/>
      <c r="G6319" s="9"/>
      <c r="H6319" s="13"/>
      <c r="I6319" s="9" t="s">
        <v>16</v>
      </c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  <c r="AA6319" s="9"/>
    </row>
    <row r="6320" spans="1:27" ht="12.75">
      <c r="A6320" s="10">
        <v>45943</v>
      </c>
      <c r="B6320" s="9" t="s">
        <v>14</v>
      </c>
      <c r="C6320" s="11">
        <v>2515.58</v>
      </c>
      <c r="D6320" s="9">
        <v>23</v>
      </c>
      <c r="E6320" s="12" t="s">
        <v>156</v>
      </c>
      <c r="F6320" s="9"/>
      <c r="G6320" s="9"/>
      <c r="H6320" s="13"/>
      <c r="I6320" s="9" t="s">
        <v>16</v>
      </c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  <c r="AA6320" s="9"/>
    </row>
    <row r="6321" spans="1:27" ht="12.75">
      <c r="A6321" s="10">
        <v>45943</v>
      </c>
      <c r="B6321" s="9" t="s">
        <v>19</v>
      </c>
      <c r="C6321" s="11">
        <v>2217.98</v>
      </c>
      <c r="D6321" s="9">
        <v>29</v>
      </c>
      <c r="E6321" s="12" t="s">
        <v>32</v>
      </c>
      <c r="F6321" s="9"/>
      <c r="G6321" s="9"/>
      <c r="H6321" s="13"/>
      <c r="I6321" s="9" t="s">
        <v>16</v>
      </c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  <c r="AA6321" s="9"/>
    </row>
    <row r="6322" spans="1:27" ht="12.75">
      <c r="A6322" s="10">
        <v>45944</v>
      </c>
      <c r="B6322" s="9" t="s">
        <v>21</v>
      </c>
      <c r="C6322" s="11">
        <v>7000.82</v>
      </c>
      <c r="D6322" s="9">
        <v>65</v>
      </c>
      <c r="E6322" s="12" t="s">
        <v>104</v>
      </c>
      <c r="F6322" s="9"/>
      <c r="G6322" s="9"/>
      <c r="H6322" s="13"/>
      <c r="I6322" s="9" t="s">
        <v>11</v>
      </c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  <c r="AA6322" s="9"/>
    </row>
    <row r="6323" spans="1:27" ht="12.75">
      <c r="A6323" s="10">
        <v>45944</v>
      </c>
      <c r="B6323" s="9" t="s">
        <v>9</v>
      </c>
      <c r="C6323" s="11">
        <v>1274.6600000000001</v>
      </c>
      <c r="D6323" s="9">
        <v>15</v>
      </c>
      <c r="E6323" s="12" t="s">
        <v>82</v>
      </c>
      <c r="F6323" s="9"/>
      <c r="G6323" s="9"/>
      <c r="H6323" s="13"/>
      <c r="I6323" s="9" t="s">
        <v>11</v>
      </c>
      <c r="J6323" s="10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  <c r="AA6323" s="9"/>
    </row>
    <row r="6324" spans="1:27" ht="12.75">
      <c r="A6324" s="10">
        <v>45944</v>
      </c>
      <c r="B6324" s="9" t="s">
        <v>12</v>
      </c>
      <c r="C6324" s="11"/>
      <c r="D6324" s="9"/>
      <c r="E6324" s="12"/>
      <c r="F6324" s="9"/>
      <c r="G6324" s="9"/>
      <c r="H6324" s="13"/>
      <c r="I6324" s="9" t="s">
        <v>11</v>
      </c>
      <c r="J6324" s="10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  <c r="AA6324" s="9"/>
    </row>
    <row r="6325" spans="1:27" ht="12.75">
      <c r="A6325" s="10">
        <v>45944</v>
      </c>
      <c r="B6325" s="9" t="s">
        <v>43</v>
      </c>
      <c r="C6325" s="11">
        <v>4868.78</v>
      </c>
      <c r="D6325" s="9">
        <v>50</v>
      </c>
      <c r="E6325" s="12" t="s">
        <v>180</v>
      </c>
      <c r="F6325" s="9"/>
      <c r="G6325" s="9"/>
      <c r="H6325" s="13"/>
      <c r="I6325" s="9" t="s">
        <v>11</v>
      </c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  <c r="Z6325" s="9"/>
      <c r="AA6325" s="9"/>
    </row>
    <row r="6326" spans="1:27" ht="12.75">
      <c r="A6326" s="10">
        <v>45944</v>
      </c>
      <c r="B6326" s="9" t="s">
        <v>45</v>
      </c>
      <c r="C6326" s="11">
        <v>3643.59</v>
      </c>
      <c r="D6326" s="9">
        <v>40</v>
      </c>
      <c r="E6326" s="12" t="s">
        <v>65</v>
      </c>
      <c r="F6326" s="9"/>
      <c r="G6326" s="9"/>
      <c r="H6326" s="13"/>
      <c r="I6326" s="9" t="s">
        <v>11</v>
      </c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  <c r="AA6326" s="9"/>
    </row>
    <row r="6327" spans="1:27" ht="12.75">
      <c r="A6327" s="10">
        <v>45944</v>
      </c>
      <c r="B6327" s="9" t="s">
        <v>1465</v>
      </c>
      <c r="C6327" s="11">
        <v>9718.5</v>
      </c>
      <c r="D6327" s="9">
        <v>141</v>
      </c>
      <c r="E6327" s="12"/>
      <c r="F6327" s="9"/>
      <c r="G6327" s="9"/>
      <c r="H6327" s="13"/>
      <c r="I6327" s="9" t="s">
        <v>11</v>
      </c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  <c r="AA6327" s="9"/>
    </row>
    <row r="6328" spans="1:27" ht="12.75">
      <c r="A6328" s="10">
        <v>45944</v>
      </c>
      <c r="B6328" s="9" t="s">
        <v>289</v>
      </c>
      <c r="C6328" s="11">
        <v>5466.8</v>
      </c>
      <c r="D6328" s="9">
        <v>45</v>
      </c>
      <c r="E6328" s="12" t="s">
        <v>20</v>
      </c>
      <c r="F6328" s="9"/>
      <c r="G6328" s="9"/>
      <c r="H6328" s="13"/>
      <c r="I6328" s="9" t="s">
        <v>11</v>
      </c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  <c r="AA6328" s="9"/>
    </row>
    <row r="6329" spans="1:27" ht="12.75">
      <c r="A6329" s="10">
        <v>45944</v>
      </c>
      <c r="B6329" s="9" t="s">
        <v>286</v>
      </c>
      <c r="C6329" s="11">
        <v>2697.18</v>
      </c>
      <c r="D6329" s="9">
        <v>26</v>
      </c>
      <c r="E6329" s="12" t="s">
        <v>191</v>
      </c>
      <c r="F6329" s="9"/>
      <c r="G6329" s="9"/>
      <c r="H6329" s="13"/>
      <c r="I6329" s="9" t="s">
        <v>11</v>
      </c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  <c r="Z6329" s="9"/>
      <c r="AA6329" s="9"/>
    </row>
    <row r="6330" spans="1:27" ht="12.75">
      <c r="A6330" s="10">
        <v>45944</v>
      </c>
      <c r="B6330" s="9" t="s">
        <v>1467</v>
      </c>
      <c r="C6330" s="48">
        <v>4510.49</v>
      </c>
      <c r="D6330" s="9">
        <v>99</v>
      </c>
      <c r="E6330" s="12"/>
      <c r="F6330" s="48"/>
      <c r="G6330" s="9"/>
      <c r="H6330" s="13"/>
      <c r="I6330" s="9" t="s">
        <v>11</v>
      </c>
      <c r="J6330" s="38"/>
      <c r="K6330" s="38"/>
      <c r="L6330" s="38"/>
      <c r="M6330" s="38"/>
      <c r="N6330" s="38"/>
      <c r="O6330" s="38"/>
      <c r="P6330" s="38"/>
      <c r="Q6330" s="38"/>
      <c r="R6330" s="38"/>
      <c r="S6330" s="38"/>
      <c r="T6330" s="38"/>
      <c r="U6330" s="38"/>
      <c r="V6330" s="38"/>
      <c r="W6330" s="38"/>
      <c r="X6330" s="38"/>
      <c r="Y6330" s="38"/>
      <c r="Z6330" s="38"/>
      <c r="AA6330" s="38"/>
    </row>
    <row r="6331" spans="1:27" ht="12.75">
      <c r="A6331" s="10">
        <v>45944</v>
      </c>
      <c r="B6331" s="9" t="s">
        <v>17</v>
      </c>
      <c r="C6331" s="11">
        <v>6473.29</v>
      </c>
      <c r="D6331" s="9">
        <v>58</v>
      </c>
      <c r="E6331" s="12" t="s">
        <v>263</v>
      </c>
      <c r="F6331" s="9"/>
      <c r="G6331" s="9"/>
      <c r="H6331" s="13"/>
      <c r="I6331" s="9" t="s">
        <v>16</v>
      </c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  <c r="Z6331" s="9"/>
      <c r="AA6331" s="9"/>
    </row>
    <row r="6332" spans="1:27" ht="12.75">
      <c r="A6332" s="10">
        <v>45944</v>
      </c>
      <c r="B6332" s="9" t="s">
        <v>14</v>
      </c>
      <c r="C6332" s="11">
        <v>3047.7</v>
      </c>
      <c r="D6332" s="9">
        <v>37</v>
      </c>
      <c r="E6332" s="12" t="s">
        <v>85</v>
      </c>
      <c r="F6332" s="9"/>
      <c r="G6332" s="9"/>
      <c r="H6332" s="13"/>
      <c r="I6332" s="9" t="s">
        <v>16</v>
      </c>
      <c r="J6332" s="9"/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9"/>
      <c r="V6332" s="9"/>
      <c r="W6332" s="9"/>
      <c r="X6332" s="9"/>
      <c r="Y6332" s="9"/>
      <c r="Z6332" s="9"/>
      <c r="AA6332" s="9"/>
    </row>
    <row r="6333" spans="1:27" ht="12.75">
      <c r="A6333" s="10">
        <v>45944</v>
      </c>
      <c r="B6333" s="9" t="s">
        <v>19</v>
      </c>
      <c r="C6333" s="11">
        <v>3437.6</v>
      </c>
      <c r="D6333" s="9">
        <v>42</v>
      </c>
      <c r="E6333" s="12" t="s">
        <v>1491</v>
      </c>
      <c r="F6333" s="9"/>
      <c r="G6333" s="9"/>
      <c r="H6333" s="13"/>
      <c r="I6333" s="9" t="s">
        <v>16</v>
      </c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  <c r="Z6333" s="9"/>
      <c r="AA6333" s="9"/>
    </row>
    <row r="6334" spans="1:27" ht="12.75">
      <c r="A6334" s="10">
        <v>45945</v>
      </c>
      <c r="B6334" s="9" t="s">
        <v>21</v>
      </c>
      <c r="C6334" s="11">
        <v>6929.96</v>
      </c>
      <c r="D6334" s="9">
        <v>74</v>
      </c>
      <c r="E6334" s="12" t="s">
        <v>132</v>
      </c>
      <c r="F6334" s="9"/>
      <c r="G6334" s="9"/>
      <c r="H6334" s="13"/>
      <c r="I6334" s="9" t="s">
        <v>11</v>
      </c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  <c r="AA6334" s="9"/>
    </row>
    <row r="6335" spans="1:27" ht="12.75">
      <c r="A6335" s="10">
        <v>45945</v>
      </c>
      <c r="B6335" s="9" t="s">
        <v>9</v>
      </c>
      <c r="C6335" s="11"/>
      <c r="D6335" s="9">
        <v>0</v>
      </c>
      <c r="E6335" s="12"/>
      <c r="F6335" s="9"/>
      <c r="G6335" s="9"/>
      <c r="H6335" s="13"/>
      <c r="I6335" s="9" t="s">
        <v>11</v>
      </c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  <c r="AA6335" s="9"/>
    </row>
    <row r="6336" spans="1:27" ht="12.75">
      <c r="A6336" s="10">
        <v>45945</v>
      </c>
      <c r="B6336" s="9" t="s">
        <v>12</v>
      </c>
      <c r="C6336" s="11"/>
      <c r="D6336" s="9"/>
      <c r="E6336" s="12"/>
      <c r="F6336" s="9"/>
      <c r="G6336" s="9"/>
      <c r="H6336" s="13"/>
      <c r="I6336" s="9" t="s">
        <v>11</v>
      </c>
      <c r="J6336" s="10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  <c r="AA6336" s="9"/>
    </row>
    <row r="6337" spans="1:27" ht="12.75">
      <c r="A6337" s="10">
        <v>45945</v>
      </c>
      <c r="B6337" s="9" t="s">
        <v>43</v>
      </c>
      <c r="C6337" s="11">
        <v>3854.52</v>
      </c>
      <c r="D6337" s="9">
        <v>44</v>
      </c>
      <c r="E6337" s="12" t="s">
        <v>198</v>
      </c>
      <c r="F6337" s="9"/>
      <c r="G6337" s="9"/>
      <c r="H6337" s="13"/>
      <c r="I6337" s="9" t="s">
        <v>11</v>
      </c>
      <c r="J6337" s="10"/>
      <c r="K6337" s="9"/>
      <c r="L6337" s="9"/>
      <c r="M6337" s="9"/>
      <c r="N6337" s="9"/>
      <c r="O6337" s="13"/>
      <c r="P6337" s="9"/>
      <c r="Q6337" s="9"/>
      <c r="R6337" s="10"/>
      <c r="S6337" s="9"/>
      <c r="T6337" s="9"/>
      <c r="U6337" s="9"/>
      <c r="V6337" s="14"/>
      <c r="W6337" s="9"/>
      <c r="X6337" s="9"/>
      <c r="Y6337" s="9"/>
      <c r="Z6337" s="9"/>
      <c r="AA6337" s="9"/>
    </row>
    <row r="6338" spans="1:27" ht="12.75">
      <c r="A6338" s="10">
        <v>45945</v>
      </c>
      <c r="B6338" s="9" t="s">
        <v>45</v>
      </c>
      <c r="C6338" s="11">
        <v>2913.04</v>
      </c>
      <c r="D6338" s="9">
        <v>33</v>
      </c>
      <c r="E6338" s="12" t="s">
        <v>205</v>
      </c>
      <c r="F6338" s="9"/>
      <c r="G6338" s="9"/>
      <c r="H6338" s="13"/>
      <c r="I6338" s="9" t="s">
        <v>11</v>
      </c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  <c r="AA6338" s="9"/>
    </row>
    <row r="6339" spans="1:27" ht="12.75">
      <c r="A6339" s="10">
        <v>45945</v>
      </c>
      <c r="B6339" s="9" t="s">
        <v>1465</v>
      </c>
      <c r="C6339" s="11">
        <v>9195.75</v>
      </c>
      <c r="D6339" s="9">
        <v>132</v>
      </c>
      <c r="E6339" s="12"/>
      <c r="F6339" s="9"/>
      <c r="G6339" s="9"/>
      <c r="H6339" s="13"/>
      <c r="I6339" s="9" t="s">
        <v>11</v>
      </c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  <c r="Z6339" s="9"/>
      <c r="AA6339" s="9"/>
    </row>
    <row r="6340" spans="1:27" ht="12.75">
      <c r="A6340" s="10">
        <v>45945</v>
      </c>
      <c r="B6340" s="9" t="s">
        <v>289</v>
      </c>
      <c r="C6340" s="11">
        <v>3462.37</v>
      </c>
      <c r="D6340" s="9">
        <v>41</v>
      </c>
      <c r="E6340" s="12" t="s">
        <v>234</v>
      </c>
      <c r="F6340" s="9"/>
      <c r="G6340" s="9"/>
      <c r="H6340" s="13"/>
      <c r="I6340" s="9" t="s">
        <v>11</v>
      </c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  <c r="AA6340" s="9"/>
    </row>
    <row r="6341" spans="1:27" ht="12.75">
      <c r="A6341" s="10">
        <v>45945</v>
      </c>
      <c r="B6341" s="9" t="s">
        <v>286</v>
      </c>
      <c r="C6341" s="11">
        <v>2591.08</v>
      </c>
      <c r="D6341" s="9">
        <v>29</v>
      </c>
      <c r="E6341" s="12" t="s">
        <v>33</v>
      </c>
      <c r="F6341" s="9"/>
      <c r="G6341" s="9"/>
      <c r="H6341" s="13"/>
      <c r="I6341" s="9" t="s">
        <v>11</v>
      </c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  <c r="Z6341" s="9"/>
      <c r="AA6341" s="9"/>
    </row>
    <row r="6342" spans="1:27" ht="12.75">
      <c r="A6342" s="10">
        <v>45945</v>
      </c>
      <c r="B6342" s="9" t="s">
        <v>1467</v>
      </c>
      <c r="C6342" s="48">
        <v>2703.63</v>
      </c>
      <c r="D6342" s="9">
        <v>59</v>
      </c>
      <c r="E6342" s="12"/>
      <c r="F6342" s="48"/>
      <c r="G6342" s="9"/>
      <c r="H6342" s="13"/>
      <c r="I6342" s="9" t="s">
        <v>11</v>
      </c>
      <c r="J6342" s="38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9"/>
      <c r="X6342" s="9"/>
      <c r="Y6342" s="9"/>
      <c r="Z6342" s="9"/>
      <c r="AA6342" s="9"/>
    </row>
    <row r="6343" spans="1:27" ht="12.75">
      <c r="A6343" s="10">
        <v>45945</v>
      </c>
      <c r="B6343" s="9" t="s">
        <v>17</v>
      </c>
      <c r="C6343" s="11">
        <v>5624.19</v>
      </c>
      <c r="D6343" s="9">
        <v>62</v>
      </c>
      <c r="E6343" s="12" t="s">
        <v>229</v>
      </c>
      <c r="F6343" s="9"/>
      <c r="G6343" s="9"/>
      <c r="H6343" s="13"/>
      <c r="I6343" s="9" t="s">
        <v>16</v>
      </c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  <c r="AA6343" s="9"/>
    </row>
    <row r="6344" spans="1:27" ht="12.75">
      <c r="A6344" s="10">
        <v>45945</v>
      </c>
      <c r="B6344" s="9" t="s">
        <v>14</v>
      </c>
      <c r="C6344" s="11">
        <v>2736.47</v>
      </c>
      <c r="D6344" s="9">
        <v>34</v>
      </c>
      <c r="E6344" s="12" t="s">
        <v>100</v>
      </c>
      <c r="F6344" s="9"/>
      <c r="G6344" s="9"/>
      <c r="H6344" s="13"/>
      <c r="I6344" s="9" t="s">
        <v>16</v>
      </c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  <c r="Z6344" s="9"/>
      <c r="AA6344" s="9"/>
    </row>
    <row r="6345" spans="1:27" ht="12.75">
      <c r="A6345" s="10">
        <v>45945</v>
      </c>
      <c r="B6345" s="9" t="s">
        <v>19</v>
      </c>
      <c r="C6345" s="11">
        <v>3109.28</v>
      </c>
      <c r="D6345" s="9">
        <v>31</v>
      </c>
      <c r="E6345" s="12" t="s">
        <v>57</v>
      </c>
      <c r="F6345" s="9"/>
      <c r="G6345" s="9"/>
      <c r="H6345" s="13"/>
      <c r="I6345" s="9" t="s">
        <v>16</v>
      </c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  <c r="AA6345" s="9"/>
    </row>
    <row r="6346" spans="1:27" ht="12.75">
      <c r="A6346" s="10">
        <v>45946</v>
      </c>
      <c r="B6346" s="9" t="s">
        <v>21</v>
      </c>
      <c r="C6346" s="11">
        <v>5641.86</v>
      </c>
      <c r="D6346" s="9">
        <v>64</v>
      </c>
      <c r="E6346" s="12" t="s">
        <v>177</v>
      </c>
      <c r="F6346" s="9"/>
      <c r="G6346" s="9"/>
      <c r="H6346" s="13"/>
      <c r="I6346" s="9" t="s">
        <v>11</v>
      </c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  <c r="Z6346" s="9"/>
      <c r="AA6346" s="9"/>
    </row>
    <row r="6347" spans="1:27" ht="12.75">
      <c r="A6347" s="10">
        <v>45946</v>
      </c>
      <c r="B6347" s="9" t="s">
        <v>9</v>
      </c>
      <c r="C6347" s="11">
        <v>4976.97</v>
      </c>
      <c r="D6347" s="9">
        <v>53</v>
      </c>
      <c r="E6347" s="12" t="s">
        <v>121</v>
      </c>
      <c r="F6347" s="9"/>
      <c r="G6347" s="9"/>
      <c r="H6347" s="13"/>
      <c r="I6347" s="9" t="s">
        <v>11</v>
      </c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  <c r="Z6347" s="9"/>
      <c r="AA6347" s="9"/>
    </row>
    <row r="6348" spans="1:27" ht="12.75">
      <c r="A6348" s="10">
        <v>45946</v>
      </c>
      <c r="B6348" s="9" t="s">
        <v>12</v>
      </c>
      <c r="C6348" s="11"/>
      <c r="D6348" s="9"/>
      <c r="E6348" s="12"/>
      <c r="F6348" s="9"/>
      <c r="G6348" s="9"/>
      <c r="H6348" s="13"/>
      <c r="I6348" s="9" t="s">
        <v>11</v>
      </c>
      <c r="J6348" s="10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  <c r="Z6348" s="9"/>
      <c r="AA6348" s="9"/>
    </row>
    <row r="6349" spans="1:27" ht="12.75">
      <c r="A6349" s="10">
        <v>45946</v>
      </c>
      <c r="B6349" s="9" t="s">
        <v>43</v>
      </c>
      <c r="C6349" s="11">
        <v>3601.11</v>
      </c>
      <c r="D6349" s="9">
        <v>40</v>
      </c>
      <c r="E6349" s="12" t="s">
        <v>109</v>
      </c>
      <c r="F6349" s="9"/>
      <c r="G6349" s="9"/>
      <c r="H6349" s="13"/>
      <c r="I6349" s="9" t="s">
        <v>11</v>
      </c>
      <c r="J6349" s="10"/>
      <c r="K6349" s="9"/>
      <c r="L6349" s="9"/>
      <c r="M6349" s="9"/>
      <c r="N6349" s="9"/>
      <c r="O6349" s="13"/>
      <c r="P6349" s="9"/>
      <c r="Q6349" s="9"/>
      <c r="R6349" s="10"/>
      <c r="S6349" s="9"/>
      <c r="T6349" s="9"/>
      <c r="U6349" s="9"/>
      <c r="V6349" s="14"/>
      <c r="W6349" s="9"/>
      <c r="X6349" s="9"/>
      <c r="Y6349" s="9"/>
      <c r="Z6349" s="9"/>
      <c r="AA6349" s="9"/>
    </row>
    <row r="6350" spans="1:27" ht="12.75">
      <c r="A6350" s="10">
        <v>45946</v>
      </c>
      <c r="B6350" s="9" t="s">
        <v>45</v>
      </c>
      <c r="C6350" s="11">
        <v>3199.22</v>
      </c>
      <c r="D6350" s="9">
        <v>34</v>
      </c>
      <c r="E6350" s="12" t="s">
        <v>199</v>
      </c>
      <c r="F6350" s="9"/>
      <c r="G6350" s="9"/>
      <c r="H6350" s="13"/>
      <c r="I6350" s="9" t="s">
        <v>11</v>
      </c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  <c r="Z6350" s="9"/>
      <c r="AA6350" s="9"/>
    </row>
    <row r="6351" spans="1:27" ht="12.75">
      <c r="A6351" s="10">
        <v>45946</v>
      </c>
      <c r="B6351" s="9" t="s">
        <v>1465</v>
      </c>
      <c r="C6351" s="11">
        <v>10331.1</v>
      </c>
      <c r="D6351" s="9">
        <v>137</v>
      </c>
      <c r="E6351" s="12"/>
      <c r="F6351" s="9"/>
      <c r="G6351" s="9"/>
      <c r="H6351" s="13"/>
      <c r="I6351" s="9" t="s">
        <v>11</v>
      </c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  <c r="Z6351" s="9"/>
      <c r="AA6351" s="9"/>
    </row>
    <row r="6352" spans="1:27" ht="12.75">
      <c r="A6352" s="10">
        <v>45946</v>
      </c>
      <c r="B6352" s="9" t="s">
        <v>289</v>
      </c>
      <c r="C6352" s="11">
        <v>5128.78</v>
      </c>
      <c r="D6352" s="9">
        <v>39</v>
      </c>
      <c r="E6352" s="12" t="s">
        <v>39</v>
      </c>
      <c r="F6352" s="9"/>
      <c r="G6352" s="9"/>
      <c r="H6352" s="13"/>
      <c r="I6352" s="9" t="s">
        <v>11</v>
      </c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  <c r="Z6352" s="9"/>
      <c r="AA6352" s="9"/>
    </row>
    <row r="6353" spans="1:27" ht="12.75">
      <c r="A6353" s="10">
        <v>45946</v>
      </c>
      <c r="B6353" s="9" t="s">
        <v>286</v>
      </c>
      <c r="C6353" s="11">
        <v>3726.77</v>
      </c>
      <c r="D6353" s="9">
        <v>44</v>
      </c>
      <c r="E6353" s="12" t="s">
        <v>200</v>
      </c>
      <c r="F6353" s="9"/>
      <c r="G6353" s="9"/>
      <c r="H6353" s="13"/>
      <c r="I6353" s="9" t="s">
        <v>11</v>
      </c>
      <c r="J6353" s="9"/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9"/>
      <c r="V6353" s="9"/>
      <c r="W6353" s="9"/>
      <c r="X6353" s="9"/>
      <c r="Y6353" s="9"/>
      <c r="Z6353" s="9"/>
      <c r="AA6353" s="9"/>
    </row>
    <row r="6354" spans="1:27" ht="12.75">
      <c r="A6354" s="10">
        <v>45946</v>
      </c>
      <c r="B6354" s="9" t="s">
        <v>1467</v>
      </c>
      <c r="C6354" s="48">
        <v>3780.37</v>
      </c>
      <c r="D6354" s="9">
        <v>83</v>
      </c>
      <c r="E6354" s="12"/>
      <c r="F6354" s="48"/>
      <c r="G6354" s="9"/>
      <c r="H6354" s="13"/>
      <c r="I6354" s="9" t="s">
        <v>11</v>
      </c>
      <c r="J6354" s="9"/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9"/>
      <c r="V6354" s="9"/>
      <c r="W6354" s="9"/>
      <c r="X6354" s="9"/>
      <c r="Y6354" s="9"/>
      <c r="Z6354" s="9"/>
      <c r="AA6354" s="9"/>
    </row>
    <row r="6355" spans="1:27" ht="12.75">
      <c r="A6355" s="10">
        <v>45946</v>
      </c>
      <c r="B6355" s="9" t="s">
        <v>17</v>
      </c>
      <c r="C6355" s="11">
        <v>5134.97</v>
      </c>
      <c r="D6355" s="9">
        <v>54</v>
      </c>
      <c r="E6355" s="12" t="s">
        <v>128</v>
      </c>
      <c r="F6355" s="9"/>
      <c r="G6355" s="9"/>
      <c r="H6355" s="13"/>
      <c r="I6355" s="9" t="s">
        <v>16</v>
      </c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  <c r="AA6355" s="9"/>
    </row>
    <row r="6356" spans="1:27" ht="12.75">
      <c r="A6356" s="10">
        <v>45946</v>
      </c>
      <c r="B6356" s="9" t="s">
        <v>14</v>
      </c>
      <c r="C6356" s="11">
        <v>2913.28</v>
      </c>
      <c r="D6356" s="9">
        <v>36</v>
      </c>
      <c r="E6356" s="12" t="s">
        <v>25</v>
      </c>
      <c r="F6356" s="9"/>
      <c r="G6356" s="9"/>
      <c r="H6356" s="13"/>
      <c r="I6356" s="9" t="s">
        <v>16</v>
      </c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  <c r="Z6356" s="9"/>
      <c r="AA6356" s="9"/>
    </row>
    <row r="6357" spans="1:27" ht="12.75">
      <c r="A6357" s="10">
        <v>45946</v>
      </c>
      <c r="B6357" s="9" t="s">
        <v>19</v>
      </c>
      <c r="C6357" s="11">
        <v>3598.6</v>
      </c>
      <c r="D6357" s="9">
        <v>39</v>
      </c>
      <c r="E6357" s="12" t="s">
        <v>158</v>
      </c>
      <c r="F6357" s="9"/>
      <c r="G6357" s="9"/>
      <c r="H6357" s="13"/>
      <c r="I6357" s="9" t="s">
        <v>16</v>
      </c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  <c r="AA6357" s="9"/>
    </row>
    <row r="6358" spans="1:27" ht="12.75">
      <c r="A6358" s="10">
        <v>45947</v>
      </c>
      <c r="B6358" s="9" t="s">
        <v>21</v>
      </c>
      <c r="C6358" s="11">
        <v>13698.17</v>
      </c>
      <c r="D6358" s="9">
        <v>122</v>
      </c>
      <c r="E6358" s="12" t="s">
        <v>199</v>
      </c>
      <c r="F6358" s="9"/>
      <c r="G6358" s="9"/>
      <c r="H6358" s="13"/>
      <c r="I6358" s="9" t="s">
        <v>11</v>
      </c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  <c r="Z6358" s="9"/>
      <c r="AA6358" s="9"/>
    </row>
    <row r="6359" spans="1:27" ht="12.75">
      <c r="A6359" s="10">
        <v>45947</v>
      </c>
      <c r="B6359" s="9" t="s">
        <v>9</v>
      </c>
      <c r="C6359" s="11">
        <v>8448.57</v>
      </c>
      <c r="D6359" s="9">
        <v>84</v>
      </c>
      <c r="E6359" s="12" t="s">
        <v>209</v>
      </c>
      <c r="F6359" s="9"/>
      <c r="G6359" s="9"/>
      <c r="H6359" s="13"/>
      <c r="I6359" s="9" t="s">
        <v>11</v>
      </c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9"/>
      <c r="X6359" s="9"/>
      <c r="Y6359" s="9"/>
      <c r="Z6359" s="9"/>
      <c r="AA6359" s="9"/>
    </row>
    <row r="6360" spans="1:27" ht="12.75">
      <c r="A6360" s="10">
        <v>45947</v>
      </c>
      <c r="B6360" s="9" t="s">
        <v>12</v>
      </c>
      <c r="C6360" s="11"/>
      <c r="D6360" s="9"/>
      <c r="E6360" s="12"/>
      <c r="F6360" s="9"/>
      <c r="G6360" s="9"/>
      <c r="H6360" s="13"/>
      <c r="I6360" s="9" t="s">
        <v>11</v>
      </c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  <c r="AA6360" s="9"/>
    </row>
    <row r="6361" spans="1:27" ht="12.75">
      <c r="A6361" s="10">
        <v>45947</v>
      </c>
      <c r="B6361" s="9" t="s">
        <v>43</v>
      </c>
      <c r="C6361" s="11">
        <v>10114.65</v>
      </c>
      <c r="D6361" s="9">
        <v>109</v>
      </c>
      <c r="E6361" s="12" t="s">
        <v>34</v>
      </c>
      <c r="F6361" s="9"/>
      <c r="G6361" s="9"/>
      <c r="H6361" s="13"/>
      <c r="I6361" s="9" t="s">
        <v>11</v>
      </c>
      <c r="J6361" s="10"/>
      <c r="K6361" s="9"/>
      <c r="L6361" s="9"/>
      <c r="M6361" s="9"/>
      <c r="N6361" s="9"/>
      <c r="O6361" s="13"/>
      <c r="P6361" s="9"/>
      <c r="Q6361" s="9"/>
      <c r="R6361" s="10"/>
      <c r="S6361" s="9"/>
      <c r="T6361" s="9"/>
      <c r="U6361" s="9"/>
      <c r="V6361" s="14"/>
      <c r="W6361" s="9"/>
      <c r="X6361" s="9"/>
      <c r="Y6361" s="9"/>
      <c r="Z6361" s="9"/>
      <c r="AA6361" s="9"/>
    </row>
    <row r="6362" spans="1:27" ht="12.75">
      <c r="A6362" s="10">
        <v>45947</v>
      </c>
      <c r="B6362" s="9" t="s">
        <v>45</v>
      </c>
      <c r="C6362" s="11">
        <v>9397.86</v>
      </c>
      <c r="D6362" s="9">
        <v>103</v>
      </c>
      <c r="E6362" s="12" t="s">
        <v>118</v>
      </c>
      <c r="F6362" s="9"/>
      <c r="G6362" s="9"/>
      <c r="H6362" s="13"/>
      <c r="I6362" s="9" t="s">
        <v>11</v>
      </c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  <c r="Z6362" s="9"/>
      <c r="AA6362" s="9"/>
    </row>
    <row r="6363" spans="1:27" ht="12.75">
      <c r="A6363" s="10">
        <v>45947</v>
      </c>
      <c r="B6363" s="9" t="s">
        <v>1465</v>
      </c>
      <c r="C6363" s="11">
        <v>10182.75</v>
      </c>
      <c r="D6363" s="9">
        <v>178</v>
      </c>
      <c r="E6363" s="12"/>
      <c r="F6363" s="9"/>
      <c r="G6363" s="9"/>
      <c r="H6363" s="13"/>
      <c r="I6363" s="9" t="s">
        <v>11</v>
      </c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  <c r="AA6363" s="9"/>
    </row>
    <row r="6364" spans="1:27" ht="12.75">
      <c r="A6364" s="10">
        <v>45947</v>
      </c>
      <c r="B6364" s="9" t="s">
        <v>289</v>
      </c>
      <c r="C6364" s="11">
        <v>8531.42</v>
      </c>
      <c r="D6364" s="9">
        <v>89</v>
      </c>
      <c r="E6364" s="12" t="s">
        <v>108</v>
      </c>
      <c r="F6364" s="9"/>
      <c r="G6364" s="9"/>
      <c r="H6364" s="13"/>
      <c r="I6364" s="9" t="s">
        <v>11</v>
      </c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  <c r="Z6364" s="9"/>
      <c r="AA6364" s="9"/>
    </row>
    <row r="6365" spans="1:27" ht="12.75">
      <c r="A6365" s="10">
        <v>45947</v>
      </c>
      <c r="B6365" s="9" t="s">
        <v>286</v>
      </c>
      <c r="C6365" s="11">
        <v>5679.61</v>
      </c>
      <c r="D6365" s="9">
        <v>67</v>
      </c>
      <c r="E6365" s="12" t="s">
        <v>353</v>
      </c>
      <c r="F6365" s="9"/>
      <c r="G6365" s="9"/>
      <c r="H6365" s="13"/>
      <c r="I6365" s="9" t="s">
        <v>11</v>
      </c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  <c r="Z6365" s="9"/>
      <c r="AA6365" s="9"/>
    </row>
    <row r="6366" spans="1:27" ht="12.75">
      <c r="A6366" s="10">
        <v>45947</v>
      </c>
      <c r="B6366" s="9" t="s">
        <v>1467</v>
      </c>
      <c r="C6366" s="48">
        <v>3389.33</v>
      </c>
      <c r="D6366" s="9">
        <v>73</v>
      </c>
      <c r="E6366" s="12"/>
      <c r="F6366" s="48"/>
      <c r="G6366" s="9"/>
      <c r="H6366" s="13"/>
      <c r="I6366" s="9" t="s">
        <v>11</v>
      </c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  <c r="Z6366" s="9"/>
      <c r="AA6366" s="9"/>
    </row>
    <row r="6367" spans="1:27" ht="12.75">
      <c r="A6367" s="10">
        <v>45947</v>
      </c>
      <c r="B6367" s="9" t="s">
        <v>17</v>
      </c>
      <c r="C6367" s="11">
        <v>10405.41</v>
      </c>
      <c r="D6367" s="9">
        <v>110</v>
      </c>
      <c r="E6367" s="12" t="s">
        <v>139</v>
      </c>
      <c r="F6367" s="9"/>
      <c r="G6367" s="9"/>
      <c r="H6367" s="13"/>
      <c r="I6367" s="9" t="s">
        <v>16</v>
      </c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  <c r="AA6367" s="9"/>
    </row>
    <row r="6368" spans="1:27" ht="12.75">
      <c r="A6368" s="10">
        <v>45947</v>
      </c>
      <c r="B6368" s="9" t="s">
        <v>14</v>
      </c>
      <c r="C6368" s="11">
        <v>5799.03</v>
      </c>
      <c r="D6368" s="9">
        <v>64</v>
      </c>
      <c r="E6368" s="12" t="s">
        <v>141</v>
      </c>
      <c r="F6368" s="9"/>
      <c r="G6368" s="9"/>
      <c r="H6368" s="13"/>
      <c r="I6368" s="9" t="s">
        <v>16</v>
      </c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  <c r="Z6368" s="9"/>
      <c r="AA6368" s="9"/>
    </row>
    <row r="6369" spans="1:27" ht="12.75">
      <c r="A6369" s="10">
        <v>45947</v>
      </c>
      <c r="B6369" s="9" t="s">
        <v>19</v>
      </c>
      <c r="C6369" s="11">
        <v>5668.36</v>
      </c>
      <c r="D6369" s="9">
        <v>60</v>
      </c>
      <c r="E6369" s="12" t="s">
        <v>133</v>
      </c>
      <c r="F6369" s="9"/>
      <c r="G6369" s="9"/>
      <c r="H6369" s="13"/>
      <c r="I6369" s="9" t="s">
        <v>16</v>
      </c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  <c r="AA6369" s="9"/>
    </row>
    <row r="6370" spans="1:27" ht="12.75">
      <c r="A6370" s="10">
        <v>45948</v>
      </c>
      <c r="B6370" s="9" t="s">
        <v>21</v>
      </c>
      <c r="C6370" s="11">
        <v>15627.58</v>
      </c>
      <c r="D6370" s="9">
        <v>147</v>
      </c>
      <c r="E6370" s="12" t="s">
        <v>26</v>
      </c>
      <c r="F6370" s="9"/>
      <c r="G6370" s="9"/>
      <c r="H6370" s="13"/>
      <c r="I6370" s="9" t="s">
        <v>11</v>
      </c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  <c r="Z6370" s="9"/>
      <c r="AA6370" s="9"/>
    </row>
    <row r="6371" spans="1:27" ht="12.75">
      <c r="A6371" s="10">
        <v>45948</v>
      </c>
      <c r="B6371" s="9" t="s">
        <v>9</v>
      </c>
      <c r="C6371" s="11">
        <v>9023.11</v>
      </c>
      <c r="D6371" s="9">
        <v>93</v>
      </c>
      <c r="E6371" s="12" t="s">
        <v>15</v>
      </c>
      <c r="F6371" s="9"/>
      <c r="G6371" s="9"/>
      <c r="H6371" s="13"/>
      <c r="I6371" s="9" t="s">
        <v>11</v>
      </c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  <c r="AA6371" s="9"/>
    </row>
    <row r="6372" spans="1:27" ht="12.75">
      <c r="A6372" s="10">
        <v>45948</v>
      </c>
      <c r="B6372" s="9" t="s">
        <v>12</v>
      </c>
      <c r="C6372" s="11"/>
      <c r="D6372" s="9"/>
      <c r="E6372" s="12"/>
      <c r="F6372" s="9"/>
      <c r="G6372" s="9"/>
      <c r="H6372" s="13"/>
      <c r="I6372" s="9" t="s">
        <v>11</v>
      </c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  <c r="AA6372" s="9"/>
    </row>
    <row r="6373" spans="1:27" ht="12.75">
      <c r="A6373" s="10">
        <v>45948</v>
      </c>
      <c r="B6373" s="9" t="s">
        <v>43</v>
      </c>
      <c r="C6373" s="11">
        <v>14001.3</v>
      </c>
      <c r="D6373" s="9">
        <v>136</v>
      </c>
      <c r="E6373" s="12" t="s">
        <v>47</v>
      </c>
      <c r="F6373" s="9"/>
      <c r="G6373" s="9"/>
      <c r="H6373" s="13"/>
      <c r="I6373" s="9" t="s">
        <v>11</v>
      </c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  <c r="AA6373" s="9"/>
    </row>
    <row r="6374" spans="1:27" ht="12.75">
      <c r="A6374" s="10">
        <v>45948</v>
      </c>
      <c r="B6374" s="9" t="s">
        <v>45</v>
      </c>
      <c r="C6374" s="11">
        <v>11020.59</v>
      </c>
      <c r="D6374" s="9">
        <v>108</v>
      </c>
      <c r="E6374" s="12" t="s">
        <v>196</v>
      </c>
      <c r="F6374" s="9"/>
      <c r="G6374" s="9"/>
      <c r="H6374" s="13"/>
      <c r="I6374" s="9" t="s">
        <v>11</v>
      </c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  <c r="AA6374" s="9"/>
    </row>
    <row r="6375" spans="1:27" ht="12.75">
      <c r="A6375" s="10">
        <v>45948</v>
      </c>
      <c r="B6375" s="9" t="s">
        <v>1465</v>
      </c>
      <c r="C6375" s="11">
        <v>7742</v>
      </c>
      <c r="D6375" s="9">
        <v>119</v>
      </c>
      <c r="E6375" s="12"/>
      <c r="F6375" s="9"/>
      <c r="G6375" s="9"/>
      <c r="H6375" s="13"/>
      <c r="I6375" s="9" t="s">
        <v>11</v>
      </c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  <c r="Z6375" s="9"/>
      <c r="AA6375" s="9"/>
    </row>
    <row r="6376" spans="1:27" ht="12.75">
      <c r="A6376" s="10">
        <v>45948</v>
      </c>
      <c r="B6376" s="9" t="s">
        <v>289</v>
      </c>
      <c r="C6376" s="11">
        <v>11360.46</v>
      </c>
      <c r="D6376" s="9">
        <v>109</v>
      </c>
      <c r="E6376" s="12" t="s">
        <v>196</v>
      </c>
      <c r="F6376" s="9"/>
      <c r="G6376" s="9"/>
      <c r="H6376" s="13"/>
      <c r="I6376" s="9" t="s">
        <v>11</v>
      </c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  <c r="Z6376" s="9"/>
      <c r="AA6376" s="9"/>
    </row>
    <row r="6377" spans="1:27" ht="12.75">
      <c r="A6377" s="10">
        <v>45948</v>
      </c>
      <c r="B6377" s="9" t="s">
        <v>286</v>
      </c>
      <c r="C6377" s="11">
        <v>7179.07</v>
      </c>
      <c r="D6377" s="9">
        <v>82</v>
      </c>
      <c r="E6377" s="12" t="s">
        <v>33</v>
      </c>
      <c r="F6377" s="9"/>
      <c r="G6377" s="9"/>
      <c r="H6377" s="13"/>
      <c r="I6377" s="9" t="s">
        <v>11</v>
      </c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  <c r="Z6377" s="9"/>
      <c r="AA6377" s="9"/>
    </row>
    <row r="6378" spans="1:27" ht="12.75">
      <c r="A6378" s="10">
        <v>45948</v>
      </c>
      <c r="B6378" s="9" t="s">
        <v>1467</v>
      </c>
      <c r="C6378" s="48">
        <v>2565.64</v>
      </c>
      <c r="D6378" s="9">
        <v>56</v>
      </c>
      <c r="E6378" s="12"/>
      <c r="F6378" s="48"/>
      <c r="G6378" s="9"/>
      <c r="H6378" s="13"/>
      <c r="I6378" s="9" t="s">
        <v>11</v>
      </c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9"/>
      <c r="X6378" s="9"/>
      <c r="Y6378" s="9"/>
      <c r="Z6378" s="9"/>
      <c r="AA6378" s="9"/>
    </row>
    <row r="6379" spans="1:27" ht="12.75">
      <c r="A6379" s="10">
        <v>45948</v>
      </c>
      <c r="B6379" s="9" t="s">
        <v>17</v>
      </c>
      <c r="C6379" s="11">
        <v>10670.92</v>
      </c>
      <c r="D6379" s="9">
        <v>115</v>
      </c>
      <c r="E6379" s="12" t="s">
        <v>193</v>
      </c>
      <c r="F6379" s="9"/>
      <c r="G6379" s="9"/>
      <c r="H6379" s="13"/>
      <c r="I6379" s="9" t="s">
        <v>16</v>
      </c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  <c r="AA6379" s="9"/>
    </row>
    <row r="6380" spans="1:27" ht="12.75">
      <c r="A6380" s="10">
        <v>45948</v>
      </c>
      <c r="B6380" s="9" t="s">
        <v>14</v>
      </c>
      <c r="C6380" s="11">
        <v>8247.6</v>
      </c>
      <c r="D6380" s="9">
        <v>88</v>
      </c>
      <c r="E6380" s="12" t="s">
        <v>55</v>
      </c>
      <c r="F6380" s="9"/>
      <c r="G6380" s="9"/>
      <c r="H6380" s="13"/>
      <c r="I6380" s="9" t="s">
        <v>16</v>
      </c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  <c r="Z6380" s="9"/>
      <c r="AA6380" s="9"/>
    </row>
    <row r="6381" spans="1:27" ht="12.75">
      <c r="A6381" s="10">
        <v>45948</v>
      </c>
      <c r="B6381" s="9" t="s">
        <v>19</v>
      </c>
      <c r="C6381" s="11">
        <v>6914.29</v>
      </c>
      <c r="D6381" s="9">
        <v>76</v>
      </c>
      <c r="E6381" s="12" t="s">
        <v>15</v>
      </c>
      <c r="F6381" s="9"/>
      <c r="G6381" s="9"/>
      <c r="H6381" s="13"/>
      <c r="I6381" s="9" t="s">
        <v>16</v>
      </c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  <c r="Z6381" s="9"/>
      <c r="AA6381" s="9"/>
    </row>
    <row r="6382" spans="1:27" ht="12.75">
      <c r="A6382" s="10">
        <v>45949</v>
      </c>
      <c r="B6382" s="9" t="s">
        <v>21</v>
      </c>
      <c r="C6382" s="11">
        <v>11811.62</v>
      </c>
      <c r="D6382" s="9">
        <v>120</v>
      </c>
      <c r="E6382" s="12" t="s">
        <v>361</v>
      </c>
      <c r="F6382" s="9"/>
      <c r="G6382" s="9"/>
      <c r="H6382" s="13"/>
      <c r="I6382" s="9" t="s">
        <v>11</v>
      </c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  <c r="AA6382" s="9"/>
    </row>
    <row r="6383" spans="1:27" ht="12.75">
      <c r="A6383" s="10">
        <v>45949</v>
      </c>
      <c r="B6383" s="9" t="s">
        <v>9</v>
      </c>
      <c r="C6383" s="11">
        <v>6163.06</v>
      </c>
      <c r="D6383" s="9">
        <v>62</v>
      </c>
      <c r="E6383" s="12" t="s">
        <v>209</v>
      </c>
      <c r="F6383" s="9"/>
      <c r="G6383" s="9"/>
      <c r="H6383" s="13"/>
      <c r="I6383" s="9" t="s">
        <v>11</v>
      </c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  <c r="Z6383" s="9"/>
      <c r="AA6383" s="9"/>
    </row>
    <row r="6384" spans="1:27" ht="12.75">
      <c r="A6384" s="10">
        <v>45949</v>
      </c>
      <c r="B6384" s="9" t="s">
        <v>12</v>
      </c>
      <c r="C6384" s="11"/>
      <c r="D6384" s="9"/>
      <c r="E6384" s="12"/>
      <c r="F6384" s="9"/>
      <c r="G6384" s="9"/>
      <c r="H6384" s="13"/>
      <c r="I6384" s="9" t="s">
        <v>11</v>
      </c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  <c r="Z6384" s="9"/>
      <c r="AA6384" s="9"/>
    </row>
    <row r="6385" spans="1:27" ht="12.75">
      <c r="A6385" s="10">
        <v>45949</v>
      </c>
      <c r="B6385" s="9" t="s">
        <v>43</v>
      </c>
      <c r="C6385" s="11">
        <v>6010.69</v>
      </c>
      <c r="D6385" s="9">
        <v>68</v>
      </c>
      <c r="E6385" s="12" t="s">
        <v>24</v>
      </c>
      <c r="F6385" s="9"/>
      <c r="G6385" s="9"/>
      <c r="H6385" s="13"/>
      <c r="I6385" s="9" t="s">
        <v>11</v>
      </c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  <c r="AA6385" s="9"/>
    </row>
    <row r="6386" spans="1:27" ht="12.75">
      <c r="A6386" s="10">
        <v>45949</v>
      </c>
      <c r="B6386" s="9" t="s">
        <v>45</v>
      </c>
      <c r="C6386" s="11">
        <v>6572.53</v>
      </c>
      <c r="D6386" s="9">
        <v>72</v>
      </c>
      <c r="E6386" s="12" t="s">
        <v>66</v>
      </c>
      <c r="F6386" s="9"/>
      <c r="G6386" s="9"/>
      <c r="H6386" s="13"/>
      <c r="I6386" s="9" t="s">
        <v>11</v>
      </c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  <c r="AA6386" s="9"/>
    </row>
    <row r="6387" spans="1:27" ht="12.75">
      <c r="A6387" s="10">
        <v>45949</v>
      </c>
      <c r="B6387" s="9" t="s">
        <v>1465</v>
      </c>
      <c r="C6387" s="11">
        <v>10613.75</v>
      </c>
      <c r="D6387" s="9">
        <v>147</v>
      </c>
      <c r="E6387" s="12"/>
      <c r="F6387" s="9"/>
      <c r="G6387" s="9"/>
      <c r="H6387" s="13"/>
      <c r="I6387" s="9" t="s">
        <v>11</v>
      </c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  <c r="AA6387" s="9"/>
    </row>
    <row r="6388" spans="1:27" ht="12.75">
      <c r="A6388" s="10">
        <v>45949</v>
      </c>
      <c r="B6388" s="9" t="s">
        <v>289</v>
      </c>
      <c r="C6388" s="11">
        <v>4923.2700000000004</v>
      </c>
      <c r="D6388" s="9">
        <v>52</v>
      </c>
      <c r="E6388" s="12" t="s">
        <v>180</v>
      </c>
      <c r="F6388" s="9"/>
      <c r="G6388" s="9"/>
      <c r="H6388" s="13"/>
      <c r="I6388" s="9" t="s">
        <v>11</v>
      </c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  <c r="AA6388" s="9"/>
    </row>
    <row r="6389" spans="1:27" ht="12.75">
      <c r="A6389" s="10">
        <v>45949</v>
      </c>
      <c r="B6389" s="9" t="s">
        <v>286</v>
      </c>
      <c r="C6389" s="11">
        <v>5577.92</v>
      </c>
      <c r="D6389" s="9">
        <v>64</v>
      </c>
      <c r="E6389" s="12" t="s">
        <v>156</v>
      </c>
      <c r="F6389" s="9"/>
      <c r="G6389" s="9"/>
      <c r="H6389" s="13"/>
      <c r="I6389" s="9" t="s">
        <v>11</v>
      </c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  <c r="AA6389" s="9"/>
    </row>
    <row r="6390" spans="1:27" ht="12.75">
      <c r="A6390" s="10">
        <v>45949</v>
      </c>
      <c r="B6390" s="9" t="s">
        <v>1467</v>
      </c>
      <c r="C6390" s="48"/>
      <c r="D6390" s="9"/>
      <c r="E6390" s="40"/>
      <c r="F6390" s="48"/>
      <c r="G6390" s="9"/>
      <c r="H6390" s="13"/>
      <c r="I6390" s="9" t="s">
        <v>11</v>
      </c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  <c r="Z6390" s="9"/>
      <c r="AA6390" s="9"/>
    </row>
    <row r="6391" spans="1:27" ht="12.75">
      <c r="A6391" s="10">
        <v>45949</v>
      </c>
      <c r="B6391" s="9" t="s">
        <v>17</v>
      </c>
      <c r="C6391" s="11">
        <v>11082.15</v>
      </c>
      <c r="D6391" s="9">
        <v>126</v>
      </c>
      <c r="E6391" s="12" t="s">
        <v>343</v>
      </c>
      <c r="F6391" s="9"/>
      <c r="G6391" s="9"/>
      <c r="H6391" s="13"/>
      <c r="I6391" s="9" t="s">
        <v>16</v>
      </c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/>
      <c r="X6391" s="9"/>
      <c r="Y6391" s="9"/>
      <c r="Z6391" s="9"/>
      <c r="AA6391" s="9"/>
    </row>
    <row r="6392" spans="1:27" ht="12.75">
      <c r="A6392" s="10">
        <v>45949</v>
      </c>
      <c r="B6392" s="9" t="s">
        <v>14</v>
      </c>
      <c r="C6392" s="11">
        <v>11007.19</v>
      </c>
      <c r="D6392" s="9">
        <v>119</v>
      </c>
      <c r="E6392" s="12" t="s">
        <v>26</v>
      </c>
      <c r="F6392" s="9"/>
      <c r="G6392" s="9"/>
      <c r="H6392" s="13"/>
      <c r="I6392" s="9" t="s">
        <v>16</v>
      </c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9"/>
      <c r="V6392" s="9"/>
      <c r="W6392" s="9"/>
      <c r="X6392" s="9"/>
      <c r="Y6392" s="9"/>
      <c r="Z6392" s="9"/>
      <c r="AA6392" s="9"/>
    </row>
    <row r="6393" spans="1:27" ht="12.75">
      <c r="A6393" s="10">
        <v>45949</v>
      </c>
      <c r="B6393" s="9" t="s">
        <v>19</v>
      </c>
      <c r="C6393" s="11">
        <v>7950.51</v>
      </c>
      <c r="D6393" s="9">
        <v>75</v>
      </c>
      <c r="E6393" s="12" t="s">
        <v>1492</v>
      </c>
      <c r="F6393" s="9"/>
      <c r="G6393" s="9"/>
      <c r="H6393" s="13"/>
      <c r="I6393" s="9" t="s">
        <v>16</v>
      </c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/>
      <c r="X6393" s="9"/>
      <c r="Y6393" s="9"/>
      <c r="Z6393" s="9"/>
      <c r="AA6393" s="9"/>
    </row>
    <row r="6394" spans="1:27" ht="12.75">
      <c r="A6394" s="10">
        <v>45950</v>
      </c>
      <c r="B6394" s="9" t="s">
        <v>21</v>
      </c>
      <c r="C6394" s="11">
        <v>3744.31</v>
      </c>
      <c r="D6394" s="9">
        <v>37</v>
      </c>
      <c r="E6394" s="12" t="s">
        <v>177</v>
      </c>
      <c r="F6394" s="9"/>
      <c r="G6394" s="9"/>
      <c r="H6394" s="13"/>
      <c r="I6394" s="9" t="s">
        <v>11</v>
      </c>
      <c r="J6394" s="10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/>
      <c r="X6394" s="9"/>
      <c r="Y6394" s="9"/>
      <c r="Z6394" s="9"/>
      <c r="AA6394" s="9"/>
    </row>
    <row r="6395" spans="1:27" ht="12.75">
      <c r="A6395" s="10">
        <v>45950</v>
      </c>
      <c r="B6395" s="9" t="s">
        <v>9</v>
      </c>
      <c r="C6395" s="11">
        <v>1605.1</v>
      </c>
      <c r="D6395" s="9">
        <v>18</v>
      </c>
      <c r="E6395" s="12" t="s">
        <v>107</v>
      </c>
      <c r="F6395" s="9"/>
      <c r="G6395" s="9"/>
      <c r="H6395" s="13"/>
      <c r="I6395" s="9" t="s">
        <v>11</v>
      </c>
      <c r="J6395" s="10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  <c r="Z6395" s="9"/>
      <c r="AA6395" s="9"/>
    </row>
    <row r="6396" spans="1:27" ht="12.75">
      <c r="A6396" s="10">
        <v>45950</v>
      </c>
      <c r="B6396" s="9" t="s">
        <v>12</v>
      </c>
      <c r="C6396" s="11"/>
      <c r="D6396" s="9"/>
      <c r="E6396" s="12"/>
      <c r="F6396" s="9"/>
      <c r="G6396" s="9"/>
      <c r="H6396" s="13"/>
      <c r="I6396" s="9" t="s">
        <v>11</v>
      </c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  <c r="Z6396" s="9"/>
      <c r="AA6396" s="9"/>
    </row>
    <row r="6397" spans="1:27" ht="12.75">
      <c r="A6397" s="10">
        <v>45950</v>
      </c>
      <c r="B6397" s="9" t="s">
        <v>43</v>
      </c>
      <c r="C6397" s="11">
        <v>2412.6</v>
      </c>
      <c r="D6397" s="9">
        <v>23</v>
      </c>
      <c r="E6397" s="12" t="s">
        <v>82</v>
      </c>
      <c r="F6397" s="9"/>
      <c r="G6397" s="9"/>
      <c r="H6397" s="13"/>
      <c r="I6397" s="9" t="s">
        <v>11</v>
      </c>
      <c r="J6397" s="10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  <c r="Z6397" s="9"/>
      <c r="AA6397" s="9"/>
    </row>
    <row r="6398" spans="1:27" ht="12.75">
      <c r="A6398" s="10">
        <v>45950</v>
      </c>
      <c r="B6398" s="9" t="s">
        <v>45</v>
      </c>
      <c r="C6398" s="11">
        <v>2014.69</v>
      </c>
      <c r="D6398" s="9">
        <v>23</v>
      </c>
      <c r="E6398" s="12" t="s">
        <v>50</v>
      </c>
      <c r="F6398" s="9"/>
      <c r="G6398" s="9"/>
      <c r="H6398" s="13"/>
      <c r="I6398" s="9" t="s">
        <v>11</v>
      </c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  <c r="Z6398" s="9"/>
      <c r="AA6398" s="9"/>
    </row>
    <row r="6399" spans="1:27" ht="12.75">
      <c r="A6399" s="10">
        <v>45950</v>
      </c>
      <c r="B6399" s="9" t="s">
        <v>1465</v>
      </c>
      <c r="C6399" s="11">
        <v>7535.5</v>
      </c>
      <c r="D6399" s="9">
        <v>108</v>
      </c>
      <c r="E6399" s="12"/>
      <c r="F6399" s="9"/>
      <c r="G6399" s="9"/>
      <c r="H6399" s="13"/>
      <c r="I6399" s="9" t="s">
        <v>11</v>
      </c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  <c r="Z6399" s="9"/>
      <c r="AA6399" s="9"/>
    </row>
    <row r="6400" spans="1:27" ht="12.75">
      <c r="A6400" s="10">
        <v>45950</v>
      </c>
      <c r="B6400" s="9" t="s">
        <v>289</v>
      </c>
      <c r="C6400" s="11">
        <v>2676.18</v>
      </c>
      <c r="D6400" s="9">
        <v>33</v>
      </c>
      <c r="E6400" s="12" t="s">
        <v>52</v>
      </c>
      <c r="F6400" s="9"/>
      <c r="G6400" s="9"/>
      <c r="H6400" s="13"/>
      <c r="I6400" s="9" t="s">
        <v>11</v>
      </c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  <c r="Z6400" s="9"/>
      <c r="AA6400" s="9"/>
    </row>
    <row r="6401" spans="1:27" ht="12.75">
      <c r="A6401" s="10">
        <v>45950</v>
      </c>
      <c r="B6401" s="9" t="s">
        <v>286</v>
      </c>
      <c r="C6401" s="11">
        <v>2623.95</v>
      </c>
      <c r="D6401" s="9">
        <v>27</v>
      </c>
      <c r="E6401" s="12" t="s">
        <v>25</v>
      </c>
      <c r="F6401" s="9"/>
      <c r="G6401" s="9"/>
      <c r="H6401" s="13"/>
      <c r="I6401" s="9" t="s">
        <v>11</v>
      </c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  <c r="Z6401" s="9"/>
      <c r="AA6401" s="9"/>
    </row>
    <row r="6402" spans="1:27" ht="12.75">
      <c r="A6402" s="10">
        <v>45950</v>
      </c>
      <c r="B6402" s="9" t="s">
        <v>1467</v>
      </c>
      <c r="C6402" s="48">
        <v>2973.43</v>
      </c>
      <c r="D6402" s="9">
        <v>61</v>
      </c>
      <c r="E6402" s="40"/>
      <c r="F6402" s="48"/>
      <c r="G6402" s="9"/>
      <c r="H6402" s="13"/>
      <c r="I6402" s="9" t="s">
        <v>11</v>
      </c>
      <c r="J6402" s="9"/>
      <c r="K6402" s="38"/>
      <c r="L6402" s="38"/>
      <c r="M6402" s="38"/>
      <c r="N6402" s="38"/>
      <c r="O6402" s="38"/>
      <c r="P6402" s="38"/>
      <c r="Q6402" s="38"/>
      <c r="R6402" s="38"/>
      <c r="S6402" s="38"/>
      <c r="T6402" s="38"/>
      <c r="U6402" s="38"/>
      <c r="V6402" s="38"/>
      <c r="W6402" s="38"/>
      <c r="X6402" s="38"/>
      <c r="Y6402" s="38"/>
      <c r="Z6402" s="38"/>
      <c r="AA6402" s="38"/>
    </row>
    <row r="6403" spans="1:27" ht="12.75">
      <c r="A6403" s="10">
        <v>45950</v>
      </c>
      <c r="B6403" s="9" t="s">
        <v>17</v>
      </c>
      <c r="C6403" s="11">
        <v>3651.23</v>
      </c>
      <c r="D6403" s="9">
        <v>35</v>
      </c>
      <c r="E6403" s="12" t="s">
        <v>201</v>
      </c>
      <c r="F6403" s="9"/>
      <c r="G6403" s="9"/>
      <c r="H6403" s="13"/>
      <c r="I6403" s="9" t="s">
        <v>16</v>
      </c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  <c r="Z6403" s="9"/>
      <c r="AA6403" s="9"/>
    </row>
    <row r="6404" spans="1:27" ht="12.75">
      <c r="A6404" s="10">
        <v>45950</v>
      </c>
      <c r="B6404" s="9" t="s">
        <v>14</v>
      </c>
      <c r="C6404" s="11">
        <v>3006.14</v>
      </c>
      <c r="D6404" s="9">
        <v>33</v>
      </c>
      <c r="E6404" s="12" t="s">
        <v>252</v>
      </c>
      <c r="F6404" s="9"/>
      <c r="G6404" s="9"/>
      <c r="H6404" s="13"/>
      <c r="I6404" s="9" t="s">
        <v>16</v>
      </c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/>
      <c r="X6404" s="9"/>
      <c r="Y6404" s="9"/>
      <c r="Z6404" s="9"/>
      <c r="AA6404" s="9"/>
    </row>
    <row r="6405" spans="1:27" ht="12.75">
      <c r="A6405" s="10">
        <v>45950</v>
      </c>
      <c r="B6405" s="9" t="s">
        <v>19</v>
      </c>
      <c r="C6405" s="11">
        <v>2693.63</v>
      </c>
      <c r="D6405" s="9">
        <v>28</v>
      </c>
      <c r="E6405" s="12" t="s">
        <v>185</v>
      </c>
      <c r="F6405" s="9"/>
      <c r="G6405" s="9"/>
      <c r="H6405" s="13"/>
      <c r="I6405" s="9" t="s">
        <v>16</v>
      </c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  <c r="AA6405" s="9"/>
    </row>
    <row r="6406" spans="1:27" ht="12.75">
      <c r="A6406" s="10">
        <v>45951</v>
      </c>
      <c r="B6406" s="9" t="s">
        <v>21</v>
      </c>
      <c r="C6406" s="11">
        <v>7909.27</v>
      </c>
      <c r="D6406" s="9">
        <v>74</v>
      </c>
      <c r="E6406" s="12" t="s">
        <v>25</v>
      </c>
      <c r="F6406" s="9"/>
      <c r="G6406" s="9"/>
      <c r="H6406" s="13"/>
      <c r="I6406" s="9" t="s">
        <v>11</v>
      </c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  <c r="AA6406" s="9"/>
    </row>
    <row r="6407" spans="1:27" ht="12.75">
      <c r="A6407" s="10">
        <v>45951</v>
      </c>
      <c r="B6407" s="9" t="s">
        <v>9</v>
      </c>
      <c r="C6407" s="11">
        <v>2937.86</v>
      </c>
      <c r="D6407" s="9">
        <v>31</v>
      </c>
      <c r="E6407" s="12" t="s">
        <v>112</v>
      </c>
      <c r="F6407" s="9"/>
      <c r="G6407" s="9"/>
      <c r="H6407" s="13"/>
      <c r="I6407" s="9" t="s">
        <v>11</v>
      </c>
      <c r="J6407" s="10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/>
      <c r="X6407" s="9"/>
      <c r="Y6407" s="9"/>
      <c r="Z6407" s="9"/>
      <c r="AA6407" s="9"/>
    </row>
    <row r="6408" spans="1:27" ht="12.75">
      <c r="A6408" s="10">
        <v>45951</v>
      </c>
      <c r="B6408" s="9" t="s">
        <v>12</v>
      </c>
      <c r="C6408" s="11"/>
      <c r="D6408" s="9"/>
      <c r="E6408" s="12"/>
      <c r="F6408" s="9"/>
      <c r="G6408" s="9"/>
      <c r="H6408" s="13"/>
      <c r="I6408" s="9" t="s">
        <v>11</v>
      </c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  <c r="AA6408" s="9"/>
    </row>
    <row r="6409" spans="1:27" ht="12.75">
      <c r="A6409" s="10">
        <v>45951</v>
      </c>
      <c r="B6409" s="9" t="s">
        <v>43</v>
      </c>
      <c r="C6409" s="11">
        <v>2540.25</v>
      </c>
      <c r="D6409" s="9">
        <v>23</v>
      </c>
      <c r="E6409" s="12" t="s">
        <v>42</v>
      </c>
      <c r="F6409" s="9"/>
      <c r="G6409" s="9"/>
      <c r="H6409" s="13"/>
      <c r="I6409" s="9" t="s">
        <v>11</v>
      </c>
      <c r="J6409" s="10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/>
      <c r="X6409" s="9"/>
      <c r="Y6409" s="9"/>
      <c r="Z6409" s="9"/>
      <c r="AA6409" s="9"/>
    </row>
    <row r="6410" spans="1:27" ht="12.75">
      <c r="A6410" s="10">
        <v>45951</v>
      </c>
      <c r="B6410" s="9" t="s">
        <v>45</v>
      </c>
      <c r="C6410" s="11">
        <v>3120.98</v>
      </c>
      <c r="D6410" s="9">
        <v>35</v>
      </c>
      <c r="E6410" s="12" t="s">
        <v>53</v>
      </c>
      <c r="F6410" s="9"/>
      <c r="G6410" s="9"/>
      <c r="H6410" s="13"/>
      <c r="I6410" s="9" t="s">
        <v>11</v>
      </c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  <c r="AA6410" s="9"/>
    </row>
    <row r="6411" spans="1:27" ht="12.75">
      <c r="A6411" s="10">
        <v>45951</v>
      </c>
      <c r="B6411" s="9" t="s">
        <v>1465</v>
      </c>
      <c r="C6411" s="11">
        <v>9799.75</v>
      </c>
      <c r="D6411" s="9">
        <v>138</v>
      </c>
      <c r="E6411" s="12"/>
      <c r="F6411" s="9"/>
      <c r="G6411" s="9"/>
      <c r="H6411" s="13"/>
      <c r="I6411" s="9" t="s">
        <v>11</v>
      </c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9"/>
      <c r="V6411" s="9"/>
      <c r="W6411" s="9"/>
      <c r="X6411" s="9"/>
      <c r="Y6411" s="9"/>
      <c r="Z6411" s="9"/>
      <c r="AA6411" s="9"/>
    </row>
    <row r="6412" spans="1:27" ht="12.75">
      <c r="A6412" s="10">
        <v>45951</v>
      </c>
      <c r="B6412" s="9" t="s">
        <v>289</v>
      </c>
      <c r="C6412" s="11">
        <v>3154.86</v>
      </c>
      <c r="D6412" s="9">
        <v>34</v>
      </c>
      <c r="E6412" s="12" t="s">
        <v>242</v>
      </c>
      <c r="F6412" s="9"/>
      <c r="G6412" s="9"/>
      <c r="H6412" s="13"/>
      <c r="I6412" s="9" t="s">
        <v>11</v>
      </c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  <c r="AA6412" s="9"/>
    </row>
    <row r="6413" spans="1:27" ht="12.75">
      <c r="A6413" s="10">
        <v>45951</v>
      </c>
      <c r="B6413" s="9" t="s">
        <v>286</v>
      </c>
      <c r="C6413" s="11">
        <v>2914.77</v>
      </c>
      <c r="D6413" s="9">
        <v>31</v>
      </c>
      <c r="E6413" s="12" t="s">
        <v>20</v>
      </c>
      <c r="F6413" s="9"/>
      <c r="G6413" s="9"/>
      <c r="H6413" s="13"/>
      <c r="I6413" s="9" t="s">
        <v>11</v>
      </c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  <c r="Z6413" s="9"/>
      <c r="AA6413" s="9"/>
    </row>
    <row r="6414" spans="1:27" ht="12.75">
      <c r="A6414" s="10">
        <v>45951</v>
      </c>
      <c r="B6414" s="9" t="s">
        <v>1467</v>
      </c>
      <c r="C6414" s="48">
        <v>3847.42</v>
      </c>
      <c r="D6414" s="9">
        <v>78</v>
      </c>
      <c r="E6414" s="12"/>
      <c r="F6414" s="48"/>
      <c r="G6414" s="9"/>
      <c r="H6414" s="13"/>
      <c r="I6414" s="9" t="s">
        <v>11</v>
      </c>
      <c r="J6414" s="38"/>
      <c r="K6414" s="38"/>
      <c r="L6414" s="38"/>
      <c r="M6414" s="38"/>
      <c r="N6414" s="38"/>
      <c r="O6414" s="38"/>
      <c r="P6414" s="38"/>
      <c r="Q6414" s="38"/>
      <c r="R6414" s="38"/>
      <c r="S6414" s="38"/>
      <c r="T6414" s="38"/>
      <c r="U6414" s="38"/>
      <c r="V6414" s="38"/>
      <c r="W6414" s="38"/>
      <c r="X6414" s="38"/>
      <c r="Y6414" s="38"/>
      <c r="Z6414" s="38"/>
      <c r="AA6414" s="38"/>
    </row>
    <row r="6415" spans="1:27" ht="12.75">
      <c r="A6415" s="10">
        <v>45951</v>
      </c>
      <c r="B6415" s="9" t="s">
        <v>17</v>
      </c>
      <c r="C6415" s="11">
        <v>6128.09</v>
      </c>
      <c r="D6415" s="9">
        <v>57</v>
      </c>
      <c r="E6415" s="12" t="s">
        <v>1493</v>
      </c>
      <c r="F6415" s="9"/>
      <c r="G6415" s="9"/>
      <c r="H6415" s="13"/>
      <c r="I6415" s="9" t="s">
        <v>16</v>
      </c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  <c r="Z6415" s="9"/>
      <c r="AA6415" s="9"/>
    </row>
    <row r="6416" spans="1:27" ht="12.75">
      <c r="A6416" s="10">
        <v>45951</v>
      </c>
      <c r="B6416" s="9" t="s">
        <v>14</v>
      </c>
      <c r="C6416" s="11">
        <v>4415.2299999999996</v>
      </c>
      <c r="D6416" s="9">
        <v>50</v>
      </c>
      <c r="E6416" s="12" t="s">
        <v>96</v>
      </c>
      <c r="F6416" s="9"/>
      <c r="G6416" s="9"/>
      <c r="H6416" s="13"/>
      <c r="I6416" s="9" t="s">
        <v>16</v>
      </c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9"/>
      <c r="X6416" s="9"/>
      <c r="Y6416" s="9"/>
      <c r="Z6416" s="9"/>
      <c r="AA6416" s="9"/>
    </row>
    <row r="6417" spans="1:27" ht="12.75">
      <c r="A6417" s="10">
        <v>45951</v>
      </c>
      <c r="B6417" s="9" t="s">
        <v>19</v>
      </c>
      <c r="C6417" s="11">
        <v>3394.69</v>
      </c>
      <c r="D6417" s="9">
        <v>36</v>
      </c>
      <c r="E6417" s="12" t="s">
        <v>274</v>
      </c>
      <c r="F6417" s="9"/>
      <c r="G6417" s="9"/>
      <c r="H6417" s="13"/>
      <c r="I6417" s="9" t="s">
        <v>16</v>
      </c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  <c r="Z6417" s="9"/>
      <c r="AA6417" s="9"/>
    </row>
    <row r="6418" spans="1:27" ht="12.75">
      <c r="A6418" s="10">
        <v>45952</v>
      </c>
      <c r="B6418" s="9" t="s">
        <v>21</v>
      </c>
      <c r="C6418" s="11">
        <v>5660.29</v>
      </c>
      <c r="D6418" s="9">
        <v>65</v>
      </c>
      <c r="E6418" s="12" t="s">
        <v>67</v>
      </c>
      <c r="F6418" s="9"/>
      <c r="G6418" s="9"/>
      <c r="H6418" s="13"/>
      <c r="I6418" s="9" t="s">
        <v>11</v>
      </c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  <c r="Z6418" s="9"/>
      <c r="AA6418" s="9"/>
    </row>
    <row r="6419" spans="1:27" ht="12.75">
      <c r="A6419" s="10">
        <v>45952</v>
      </c>
      <c r="B6419" s="9" t="s">
        <v>9</v>
      </c>
      <c r="C6419" s="11">
        <v>3131.9</v>
      </c>
      <c r="D6419" s="9">
        <v>39</v>
      </c>
      <c r="E6419" s="12" t="s">
        <v>192</v>
      </c>
      <c r="F6419" s="9"/>
      <c r="G6419" s="9"/>
      <c r="H6419" s="13"/>
      <c r="I6419" s="9" t="s">
        <v>11</v>
      </c>
      <c r="J6419" s="10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  <c r="AA6419" s="9"/>
    </row>
    <row r="6420" spans="1:27" ht="12.75">
      <c r="A6420" s="10">
        <v>45952</v>
      </c>
      <c r="B6420" s="9" t="s">
        <v>12</v>
      </c>
      <c r="C6420" s="11"/>
      <c r="D6420" s="9"/>
      <c r="E6420" s="12"/>
      <c r="F6420" s="9"/>
      <c r="G6420" s="9"/>
      <c r="H6420" s="13"/>
      <c r="I6420" s="9" t="s">
        <v>11</v>
      </c>
      <c r="J6420" s="10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  <c r="Z6420" s="9"/>
      <c r="AA6420" s="9"/>
    </row>
    <row r="6421" spans="1:27" ht="12.75">
      <c r="A6421" s="10">
        <v>45952</v>
      </c>
      <c r="B6421" s="9" t="s">
        <v>43</v>
      </c>
      <c r="C6421" s="11">
        <v>3737.06</v>
      </c>
      <c r="D6421" s="9">
        <v>42</v>
      </c>
      <c r="E6421" s="12" t="s">
        <v>79</v>
      </c>
      <c r="F6421" s="9"/>
      <c r="G6421" s="9"/>
      <c r="H6421" s="13"/>
      <c r="I6421" s="9" t="s">
        <v>11</v>
      </c>
      <c r="J6421" s="10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  <c r="AA6421" s="9"/>
    </row>
    <row r="6422" spans="1:27" ht="12.75">
      <c r="A6422" s="10">
        <v>45952</v>
      </c>
      <c r="B6422" s="9" t="s">
        <v>45</v>
      </c>
      <c r="C6422" s="11">
        <v>3548.9</v>
      </c>
      <c r="D6422" s="9">
        <v>39</v>
      </c>
      <c r="E6422" s="12" t="s">
        <v>67</v>
      </c>
      <c r="F6422" s="9"/>
      <c r="G6422" s="9"/>
      <c r="H6422" s="13"/>
      <c r="I6422" s="9" t="s">
        <v>11</v>
      </c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  <c r="AA6422" s="9"/>
    </row>
    <row r="6423" spans="1:27" ht="12.75">
      <c r="A6423" s="10">
        <v>45952</v>
      </c>
      <c r="B6423" s="9" t="s">
        <v>1465</v>
      </c>
      <c r="C6423" s="11">
        <v>8681.5</v>
      </c>
      <c r="D6423" s="9">
        <v>136</v>
      </c>
      <c r="E6423" s="12"/>
      <c r="F6423" s="9"/>
      <c r="G6423" s="9"/>
      <c r="H6423" s="13"/>
      <c r="I6423" s="9" t="s">
        <v>11</v>
      </c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  <c r="AA6423" s="9"/>
    </row>
    <row r="6424" spans="1:27" ht="12.75">
      <c r="A6424" s="10">
        <v>45952</v>
      </c>
      <c r="B6424" s="9" t="s">
        <v>289</v>
      </c>
      <c r="C6424" s="11">
        <v>5566.96</v>
      </c>
      <c r="D6424" s="9">
        <v>47</v>
      </c>
      <c r="E6424" s="12" t="s">
        <v>262</v>
      </c>
      <c r="F6424" s="9"/>
      <c r="G6424" s="9"/>
      <c r="H6424" s="13"/>
      <c r="I6424" s="9" t="s">
        <v>11</v>
      </c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  <c r="Z6424" s="9"/>
      <c r="AA6424" s="9"/>
    </row>
    <row r="6425" spans="1:27" ht="12.75">
      <c r="A6425" s="10">
        <v>45952</v>
      </c>
      <c r="B6425" s="9" t="s">
        <v>286</v>
      </c>
      <c r="C6425" s="11">
        <v>3278.33</v>
      </c>
      <c r="D6425" s="9">
        <v>38</v>
      </c>
      <c r="E6425" s="12" t="s">
        <v>44</v>
      </c>
      <c r="F6425" s="9"/>
      <c r="G6425" s="9"/>
      <c r="H6425" s="13"/>
      <c r="I6425" s="9" t="s">
        <v>11</v>
      </c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9"/>
      <c r="V6425" s="9"/>
      <c r="W6425" s="9"/>
      <c r="X6425" s="9"/>
      <c r="Y6425" s="9"/>
      <c r="Z6425" s="9"/>
      <c r="AA6425" s="9"/>
    </row>
    <row r="6426" spans="1:27" ht="12.75">
      <c r="A6426" s="10">
        <v>45952</v>
      </c>
      <c r="B6426" s="9" t="s">
        <v>1467</v>
      </c>
      <c r="C6426" s="48">
        <v>4186.7299999999996</v>
      </c>
      <c r="D6426" s="9">
        <v>86</v>
      </c>
      <c r="E6426" s="12"/>
      <c r="F6426" s="48"/>
      <c r="G6426" s="9"/>
      <c r="H6426" s="13"/>
      <c r="I6426" s="9" t="s">
        <v>11</v>
      </c>
      <c r="J6426" s="38"/>
      <c r="K6426" s="38"/>
      <c r="L6426" s="38"/>
      <c r="M6426" s="38"/>
      <c r="N6426" s="38"/>
      <c r="O6426" s="38"/>
      <c r="P6426" s="38"/>
      <c r="Q6426" s="38"/>
      <c r="R6426" s="38"/>
      <c r="S6426" s="38"/>
      <c r="T6426" s="38"/>
      <c r="U6426" s="38"/>
      <c r="V6426" s="38"/>
      <c r="W6426" s="38"/>
      <c r="X6426" s="38"/>
      <c r="Y6426" s="38"/>
      <c r="Z6426" s="38"/>
      <c r="AA6426" s="38"/>
    </row>
    <row r="6427" spans="1:27" ht="12.75">
      <c r="A6427" s="10">
        <v>45952</v>
      </c>
      <c r="B6427" s="9" t="s">
        <v>17</v>
      </c>
      <c r="C6427" s="11">
        <v>4829.68</v>
      </c>
      <c r="D6427" s="9">
        <v>54</v>
      </c>
      <c r="E6427" s="12" t="s">
        <v>234</v>
      </c>
      <c r="F6427" s="9"/>
      <c r="G6427" s="9"/>
      <c r="H6427" s="13"/>
      <c r="I6427" s="9" t="s">
        <v>16</v>
      </c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  <c r="Z6427" s="9"/>
      <c r="AA6427" s="9"/>
    </row>
    <row r="6428" spans="1:27" ht="12.75">
      <c r="A6428" s="10">
        <v>45952</v>
      </c>
      <c r="B6428" s="9" t="s">
        <v>14</v>
      </c>
      <c r="C6428" s="11">
        <v>2951.6</v>
      </c>
      <c r="D6428" s="9">
        <v>32</v>
      </c>
      <c r="E6428" s="12" t="s">
        <v>181</v>
      </c>
      <c r="F6428" s="9"/>
      <c r="G6428" s="9"/>
      <c r="H6428" s="13"/>
      <c r="I6428" s="9" t="s">
        <v>16</v>
      </c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  <c r="Z6428" s="9"/>
      <c r="AA6428" s="9"/>
    </row>
    <row r="6429" spans="1:27" ht="12.75">
      <c r="A6429" s="10">
        <v>45952</v>
      </c>
      <c r="B6429" s="9" t="s">
        <v>19</v>
      </c>
      <c r="C6429" s="11">
        <v>2725.31</v>
      </c>
      <c r="D6429" s="9">
        <v>33</v>
      </c>
      <c r="E6429" s="12" t="s">
        <v>137</v>
      </c>
      <c r="F6429" s="9"/>
      <c r="G6429" s="9"/>
      <c r="H6429" s="13"/>
      <c r="I6429" s="9" t="s">
        <v>16</v>
      </c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  <c r="Z6429" s="9"/>
      <c r="AA6429" s="9"/>
    </row>
    <row r="6430" spans="1:27" ht="12.75">
      <c r="A6430" s="10">
        <v>45953</v>
      </c>
      <c r="B6430" s="9" t="s">
        <v>21</v>
      </c>
      <c r="C6430" s="11">
        <v>4598.2299999999996</v>
      </c>
      <c r="D6430" s="9">
        <v>55</v>
      </c>
      <c r="E6430" s="12" t="s">
        <v>242</v>
      </c>
      <c r="F6430" s="9"/>
      <c r="G6430" s="9"/>
      <c r="H6430" s="13"/>
      <c r="I6430" s="9" t="s">
        <v>11</v>
      </c>
      <c r="J6430" s="10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  <c r="AA6430" s="9"/>
    </row>
    <row r="6431" spans="1:27" ht="12.75">
      <c r="A6431" s="10">
        <v>45953</v>
      </c>
      <c r="B6431" s="9" t="s">
        <v>9</v>
      </c>
      <c r="C6431" s="11">
        <v>3959.25</v>
      </c>
      <c r="D6431" s="9">
        <v>44</v>
      </c>
      <c r="E6431" s="12" t="s">
        <v>199</v>
      </c>
      <c r="F6431" s="9"/>
      <c r="G6431" s="9"/>
      <c r="H6431" s="13"/>
      <c r="I6431" s="9" t="s">
        <v>11</v>
      </c>
      <c r="J6431" s="10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  <c r="Z6431" s="9"/>
      <c r="AA6431" s="9"/>
    </row>
    <row r="6432" spans="1:27" ht="12.75">
      <c r="A6432" s="10">
        <v>45953</v>
      </c>
      <c r="B6432" s="9" t="s">
        <v>12</v>
      </c>
      <c r="C6432" s="11"/>
      <c r="D6432" s="9"/>
      <c r="E6432" s="12"/>
      <c r="F6432" s="9"/>
      <c r="G6432" s="9"/>
      <c r="H6432" s="13"/>
      <c r="I6432" s="9" t="s">
        <v>11</v>
      </c>
      <c r="J6432" s="10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  <c r="AA6432" s="9"/>
    </row>
    <row r="6433" spans="1:27" ht="12.75">
      <c r="A6433" s="10">
        <v>45953</v>
      </c>
      <c r="B6433" s="9" t="s">
        <v>43</v>
      </c>
      <c r="C6433" s="11">
        <v>5020.84</v>
      </c>
      <c r="D6433" s="9">
        <v>54</v>
      </c>
      <c r="E6433" s="12" t="s">
        <v>75</v>
      </c>
      <c r="F6433" s="9"/>
      <c r="G6433" s="9"/>
      <c r="H6433" s="13"/>
      <c r="I6433" s="9" t="s">
        <v>11</v>
      </c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  <c r="AA6433" s="9"/>
    </row>
    <row r="6434" spans="1:27" ht="12.75">
      <c r="A6434" s="10">
        <v>45953</v>
      </c>
      <c r="B6434" s="9" t="s">
        <v>45</v>
      </c>
      <c r="C6434" s="11">
        <v>4065.92</v>
      </c>
      <c r="D6434" s="9">
        <v>42</v>
      </c>
      <c r="E6434" s="12" t="s">
        <v>140</v>
      </c>
      <c r="F6434" s="9"/>
      <c r="G6434" s="9"/>
      <c r="H6434" s="13"/>
      <c r="I6434" s="9" t="s">
        <v>11</v>
      </c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/>
      <c r="X6434" s="9"/>
      <c r="Y6434" s="9"/>
      <c r="Z6434" s="9"/>
      <c r="AA6434" s="9"/>
    </row>
    <row r="6435" spans="1:27" ht="12.75">
      <c r="A6435" s="10">
        <v>45953</v>
      </c>
      <c r="B6435" s="9" t="s">
        <v>1465</v>
      </c>
      <c r="C6435" s="11">
        <v>9531</v>
      </c>
      <c r="D6435" s="9">
        <v>127</v>
      </c>
      <c r="E6435" s="12"/>
      <c r="F6435" s="9"/>
      <c r="G6435" s="9"/>
      <c r="H6435" s="13"/>
      <c r="I6435" s="9" t="s">
        <v>11</v>
      </c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  <c r="AA6435" s="9"/>
    </row>
    <row r="6436" spans="1:27" ht="12.75">
      <c r="A6436" s="10">
        <v>45953</v>
      </c>
      <c r="B6436" s="9" t="s">
        <v>289</v>
      </c>
      <c r="C6436" s="11">
        <v>3906.39</v>
      </c>
      <c r="D6436" s="9">
        <v>32</v>
      </c>
      <c r="E6436" s="12" t="s">
        <v>137</v>
      </c>
      <c r="F6436" s="9"/>
      <c r="G6436" s="9"/>
      <c r="H6436" s="13"/>
      <c r="I6436" s="9" t="s">
        <v>11</v>
      </c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  <c r="Z6436" s="9"/>
      <c r="AA6436" s="9"/>
    </row>
    <row r="6437" spans="1:27" ht="12.75">
      <c r="A6437" s="10">
        <v>45953</v>
      </c>
      <c r="B6437" s="9" t="s">
        <v>286</v>
      </c>
      <c r="C6437" s="11">
        <v>4675.5</v>
      </c>
      <c r="D6437" s="9">
        <v>56</v>
      </c>
      <c r="E6437" s="12" t="s">
        <v>46</v>
      </c>
      <c r="F6437" s="9"/>
      <c r="G6437" s="9"/>
      <c r="H6437" s="13"/>
      <c r="I6437" s="9" t="s">
        <v>11</v>
      </c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  <c r="AA6437" s="9"/>
    </row>
    <row r="6438" spans="1:27" ht="12.75">
      <c r="A6438" s="10">
        <v>45953</v>
      </c>
      <c r="B6438" s="9" t="s">
        <v>1467</v>
      </c>
      <c r="C6438" s="48">
        <v>3985.92</v>
      </c>
      <c r="D6438" s="9">
        <v>85</v>
      </c>
      <c r="E6438" s="12"/>
      <c r="F6438" s="48"/>
      <c r="G6438" s="9"/>
      <c r="H6438" s="13"/>
      <c r="I6438" s="9" t="s">
        <v>11</v>
      </c>
      <c r="J6438" s="38"/>
      <c r="K6438" s="38"/>
      <c r="L6438" s="38"/>
      <c r="M6438" s="38"/>
      <c r="N6438" s="38"/>
      <c r="O6438" s="38"/>
      <c r="P6438" s="38"/>
      <c r="Q6438" s="38"/>
      <c r="R6438" s="38"/>
      <c r="S6438" s="38"/>
      <c r="T6438" s="38"/>
      <c r="U6438" s="38"/>
      <c r="V6438" s="38"/>
      <c r="W6438" s="38"/>
      <c r="X6438" s="38"/>
      <c r="Y6438" s="38"/>
      <c r="Z6438" s="38"/>
      <c r="AA6438" s="38"/>
    </row>
    <row r="6439" spans="1:27" ht="12.75">
      <c r="A6439" s="10">
        <v>45953</v>
      </c>
      <c r="B6439" s="9" t="s">
        <v>17</v>
      </c>
      <c r="C6439" s="11">
        <v>4916.54</v>
      </c>
      <c r="D6439" s="9">
        <v>54</v>
      </c>
      <c r="E6439" s="12" t="s">
        <v>68</v>
      </c>
      <c r="F6439" s="9"/>
      <c r="G6439" s="9"/>
      <c r="H6439" s="13"/>
      <c r="I6439" s="9" t="s">
        <v>16</v>
      </c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  <c r="Z6439" s="9"/>
      <c r="AA6439" s="9"/>
    </row>
    <row r="6440" spans="1:27" ht="12.75">
      <c r="A6440" s="10">
        <v>45953</v>
      </c>
      <c r="B6440" s="9" t="s">
        <v>14</v>
      </c>
      <c r="C6440" s="11">
        <v>2482.7600000000002</v>
      </c>
      <c r="D6440" s="9">
        <v>24</v>
      </c>
      <c r="E6440" s="12" t="s">
        <v>60</v>
      </c>
      <c r="F6440" s="9"/>
      <c r="G6440" s="9"/>
      <c r="H6440" s="13"/>
      <c r="I6440" s="9" t="s">
        <v>16</v>
      </c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/>
      <c r="X6440" s="9"/>
      <c r="Y6440" s="9"/>
      <c r="Z6440" s="9"/>
      <c r="AA6440" s="9"/>
    </row>
    <row r="6441" spans="1:27" ht="12.75">
      <c r="A6441" s="10">
        <v>45953</v>
      </c>
      <c r="B6441" s="9" t="s">
        <v>19</v>
      </c>
      <c r="C6441" s="11">
        <v>3266.24</v>
      </c>
      <c r="D6441" s="9">
        <v>37</v>
      </c>
      <c r="E6441" s="12" t="s">
        <v>68</v>
      </c>
      <c r="F6441" s="9"/>
      <c r="G6441" s="9"/>
      <c r="H6441" s="13"/>
      <c r="I6441" s="9" t="s">
        <v>16</v>
      </c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  <c r="Z6441" s="9"/>
      <c r="AA6441" s="9"/>
    </row>
    <row r="6442" spans="1:27" ht="12.75">
      <c r="A6442" s="10">
        <v>45954</v>
      </c>
      <c r="B6442" s="9" t="s">
        <v>21</v>
      </c>
      <c r="C6442" s="11">
        <v>14454.77</v>
      </c>
      <c r="D6442" s="9">
        <v>142</v>
      </c>
      <c r="E6442" s="12" t="s">
        <v>13</v>
      </c>
      <c r="F6442" s="9"/>
      <c r="G6442" s="9"/>
      <c r="H6442" s="13"/>
      <c r="I6442" s="9" t="s">
        <v>11</v>
      </c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  <c r="AA6442" s="9"/>
    </row>
    <row r="6443" spans="1:27" ht="12.75">
      <c r="A6443" s="10">
        <v>45954</v>
      </c>
      <c r="B6443" s="9" t="s">
        <v>9</v>
      </c>
      <c r="C6443" s="11">
        <v>8446.7900000000009</v>
      </c>
      <c r="D6443" s="9">
        <v>89</v>
      </c>
      <c r="E6443" s="12" t="s">
        <v>209</v>
      </c>
      <c r="F6443" s="9"/>
      <c r="G6443" s="9"/>
      <c r="H6443" s="13"/>
      <c r="I6443" s="9" t="s">
        <v>11</v>
      </c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9"/>
      <c r="X6443" s="9"/>
      <c r="Y6443" s="9"/>
      <c r="Z6443" s="9"/>
      <c r="AA6443" s="9"/>
    </row>
    <row r="6444" spans="1:27" ht="12.75">
      <c r="A6444" s="10">
        <v>45954</v>
      </c>
      <c r="B6444" s="9" t="s">
        <v>12</v>
      </c>
      <c r="C6444" s="11"/>
      <c r="D6444" s="9"/>
      <c r="E6444" s="12"/>
      <c r="F6444" s="9"/>
      <c r="G6444" s="9"/>
      <c r="H6444" s="13"/>
      <c r="I6444" s="9" t="s">
        <v>11</v>
      </c>
      <c r="J6444" s="10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  <c r="Z6444" s="9"/>
      <c r="AA6444" s="9"/>
    </row>
    <row r="6445" spans="1:27" ht="12.75">
      <c r="A6445" s="10">
        <v>45954</v>
      </c>
      <c r="B6445" s="9" t="s">
        <v>43</v>
      </c>
      <c r="C6445" s="11">
        <v>9951.84</v>
      </c>
      <c r="D6445" s="9">
        <v>106</v>
      </c>
      <c r="E6445" s="12" t="s">
        <v>37</v>
      </c>
      <c r="F6445" s="9"/>
      <c r="G6445" s="9"/>
      <c r="H6445" s="13"/>
      <c r="I6445" s="9" t="s">
        <v>11</v>
      </c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  <c r="AA6445" s="9"/>
    </row>
    <row r="6446" spans="1:27" ht="12.75">
      <c r="A6446" s="10">
        <v>45954</v>
      </c>
      <c r="B6446" s="9" t="s">
        <v>45</v>
      </c>
      <c r="C6446" s="11">
        <v>9717.23</v>
      </c>
      <c r="D6446" s="9">
        <v>104</v>
      </c>
      <c r="E6446" s="12" t="s">
        <v>193</v>
      </c>
      <c r="F6446" s="9"/>
      <c r="G6446" s="9"/>
      <c r="H6446" s="13"/>
      <c r="I6446" s="9" t="s">
        <v>11</v>
      </c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  <c r="AA6446" s="9"/>
    </row>
    <row r="6447" spans="1:27" ht="12.75">
      <c r="A6447" s="10">
        <v>45954</v>
      </c>
      <c r="B6447" s="9" t="s">
        <v>1465</v>
      </c>
      <c r="C6447" s="11">
        <v>9669.25</v>
      </c>
      <c r="D6447" s="9">
        <v>124</v>
      </c>
      <c r="E6447" s="12"/>
      <c r="F6447" s="9"/>
      <c r="G6447" s="9"/>
      <c r="H6447" s="13"/>
      <c r="I6447" s="9" t="s">
        <v>11</v>
      </c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  <c r="Z6447" s="9"/>
      <c r="AA6447" s="9"/>
    </row>
    <row r="6448" spans="1:27" ht="12.75">
      <c r="A6448" s="10">
        <v>45954</v>
      </c>
      <c r="B6448" s="9" t="s">
        <v>289</v>
      </c>
      <c r="C6448" s="11">
        <v>7517.51</v>
      </c>
      <c r="D6448" s="9">
        <v>82</v>
      </c>
      <c r="E6448" s="12" t="s">
        <v>55</v>
      </c>
      <c r="F6448" s="9"/>
      <c r="G6448" s="9"/>
      <c r="H6448" s="13"/>
      <c r="I6448" s="9" t="s">
        <v>11</v>
      </c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  <c r="Z6448" s="9"/>
      <c r="AA6448" s="9"/>
    </row>
    <row r="6449" spans="1:27" ht="12.75">
      <c r="A6449" s="10">
        <v>45954</v>
      </c>
      <c r="B6449" s="9" t="s">
        <v>286</v>
      </c>
      <c r="C6449" s="11">
        <v>5855.1</v>
      </c>
      <c r="D6449" s="9">
        <v>69</v>
      </c>
      <c r="E6449" s="12" t="s">
        <v>91</v>
      </c>
      <c r="F6449" s="9"/>
      <c r="G6449" s="9"/>
      <c r="H6449" s="13"/>
      <c r="I6449" s="9" t="s">
        <v>11</v>
      </c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  <c r="Z6449" s="9"/>
      <c r="AA6449" s="9"/>
    </row>
    <row r="6450" spans="1:27" ht="12.75">
      <c r="A6450" s="10">
        <v>45954</v>
      </c>
      <c r="B6450" s="9" t="s">
        <v>1467</v>
      </c>
      <c r="C6450" s="48">
        <v>5472.23</v>
      </c>
      <c r="D6450" s="9">
        <v>111</v>
      </c>
      <c r="E6450" s="12"/>
      <c r="F6450" s="48"/>
      <c r="G6450" s="9"/>
      <c r="H6450" s="13"/>
      <c r="I6450" s="9" t="s">
        <v>11</v>
      </c>
      <c r="J6450" s="38"/>
      <c r="K6450" s="38"/>
      <c r="L6450" s="38"/>
      <c r="M6450" s="38"/>
      <c r="N6450" s="38"/>
      <c r="O6450" s="38"/>
      <c r="P6450" s="38"/>
      <c r="Q6450" s="38"/>
      <c r="R6450" s="38"/>
      <c r="S6450" s="38"/>
      <c r="T6450" s="38"/>
      <c r="U6450" s="38"/>
      <c r="V6450" s="38"/>
      <c r="W6450" s="38"/>
      <c r="X6450" s="38"/>
      <c r="Y6450" s="38"/>
      <c r="Z6450" s="38"/>
      <c r="AA6450" s="38"/>
    </row>
    <row r="6451" spans="1:27" ht="12.75">
      <c r="A6451" s="10">
        <v>45954</v>
      </c>
      <c r="B6451" s="9" t="s">
        <v>17</v>
      </c>
      <c r="C6451" s="11">
        <v>12096.84</v>
      </c>
      <c r="D6451" s="9">
        <v>123</v>
      </c>
      <c r="E6451" s="12" t="s">
        <v>141</v>
      </c>
      <c r="F6451" s="9"/>
      <c r="G6451" s="9"/>
      <c r="H6451" s="13"/>
      <c r="I6451" s="9" t="s">
        <v>16</v>
      </c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/>
      <c r="X6451" s="9"/>
      <c r="Y6451" s="9"/>
      <c r="Z6451" s="9"/>
      <c r="AA6451" s="9"/>
    </row>
    <row r="6452" spans="1:27" ht="12.75">
      <c r="A6452" s="10">
        <v>45954</v>
      </c>
      <c r="B6452" s="9" t="s">
        <v>14</v>
      </c>
      <c r="C6452" s="11">
        <v>10173.209999999999</v>
      </c>
      <c r="D6452" s="9">
        <v>105</v>
      </c>
      <c r="E6452" s="12" t="s">
        <v>136</v>
      </c>
      <c r="F6452" s="9"/>
      <c r="G6452" s="9"/>
      <c r="H6452" s="13"/>
      <c r="I6452" s="9" t="s">
        <v>16</v>
      </c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  <c r="Z6452" s="9"/>
      <c r="AA6452" s="9"/>
    </row>
    <row r="6453" spans="1:27" ht="12.75">
      <c r="A6453" s="10">
        <v>45954</v>
      </c>
      <c r="B6453" s="9" t="s">
        <v>19</v>
      </c>
      <c r="C6453" s="11">
        <v>6996.8</v>
      </c>
      <c r="D6453" s="9">
        <v>78</v>
      </c>
      <c r="E6453" s="12" t="s">
        <v>187</v>
      </c>
      <c r="F6453" s="9"/>
      <c r="G6453" s="9"/>
      <c r="H6453" s="13"/>
      <c r="I6453" s="9" t="s">
        <v>16</v>
      </c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  <c r="AA6453" s="9"/>
    </row>
    <row r="6454" spans="1:27" ht="12.75">
      <c r="A6454" s="10">
        <v>45955</v>
      </c>
      <c r="B6454" s="9" t="s">
        <v>21</v>
      </c>
      <c r="C6454" s="11">
        <v>12765.14</v>
      </c>
      <c r="D6454" s="9">
        <v>129</v>
      </c>
      <c r="E6454" s="12" t="s">
        <v>104</v>
      </c>
      <c r="F6454" s="9"/>
      <c r="G6454" s="9"/>
      <c r="H6454" s="13"/>
      <c r="I6454" s="9" t="s">
        <v>11</v>
      </c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/>
      <c r="X6454" s="9"/>
      <c r="Y6454" s="9"/>
      <c r="Z6454" s="9"/>
      <c r="AA6454" s="9"/>
    </row>
    <row r="6455" spans="1:27" ht="12.75">
      <c r="A6455" s="10">
        <v>45955</v>
      </c>
      <c r="B6455" s="9" t="s">
        <v>9</v>
      </c>
      <c r="C6455" s="11">
        <v>8452.89</v>
      </c>
      <c r="D6455" s="9">
        <v>74</v>
      </c>
      <c r="E6455" s="12" t="s">
        <v>141</v>
      </c>
      <c r="F6455" s="9"/>
      <c r="G6455" s="9"/>
      <c r="H6455" s="13"/>
      <c r="I6455" s="9" t="s">
        <v>11</v>
      </c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  <c r="Z6455" s="9"/>
      <c r="AA6455" s="9"/>
    </row>
    <row r="6456" spans="1:27" ht="12.75">
      <c r="A6456" s="10">
        <v>45955</v>
      </c>
      <c r="B6456" s="9" t="s">
        <v>12</v>
      </c>
      <c r="C6456" s="11"/>
      <c r="D6456" s="9"/>
      <c r="E6456" s="12"/>
      <c r="F6456" s="9"/>
      <c r="G6456" s="9"/>
      <c r="H6456" s="13"/>
      <c r="I6456" s="9" t="s">
        <v>11</v>
      </c>
      <c r="J6456" s="10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  <c r="Z6456" s="9"/>
      <c r="AA6456" s="9"/>
    </row>
    <row r="6457" spans="1:27" ht="12.75">
      <c r="A6457" s="10">
        <v>45955</v>
      </c>
      <c r="B6457" s="9" t="s">
        <v>43</v>
      </c>
      <c r="C6457" s="11">
        <v>9223.2199999999993</v>
      </c>
      <c r="D6457" s="9">
        <v>100</v>
      </c>
      <c r="E6457" s="12" t="s">
        <v>59</v>
      </c>
      <c r="F6457" s="9"/>
      <c r="G6457" s="9"/>
      <c r="H6457" s="13"/>
      <c r="I6457" s="9" t="s">
        <v>11</v>
      </c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  <c r="AA6457" s="9"/>
    </row>
    <row r="6458" spans="1:27" ht="12.75">
      <c r="A6458" s="10">
        <v>45955</v>
      </c>
      <c r="B6458" s="9" t="s">
        <v>45</v>
      </c>
      <c r="C6458" s="11">
        <v>8972.1</v>
      </c>
      <c r="D6458" s="9">
        <v>96</v>
      </c>
      <c r="E6458" s="12" t="s">
        <v>159</v>
      </c>
      <c r="F6458" s="9"/>
      <c r="G6458" s="9"/>
      <c r="H6458" s="13"/>
      <c r="I6458" s="9" t="s">
        <v>11</v>
      </c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</row>
    <row r="6459" spans="1:27" ht="12.75">
      <c r="A6459" s="10">
        <v>45955</v>
      </c>
      <c r="B6459" s="9" t="s">
        <v>1465</v>
      </c>
      <c r="C6459" s="11">
        <v>7824</v>
      </c>
      <c r="D6459" s="9">
        <v>100</v>
      </c>
      <c r="E6459" s="12"/>
      <c r="F6459" s="9"/>
      <c r="G6459" s="9"/>
      <c r="H6459" s="13"/>
      <c r="I6459" s="9" t="s">
        <v>11</v>
      </c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  <c r="Z6459" s="9"/>
      <c r="AA6459" s="9"/>
    </row>
    <row r="6460" spans="1:27" ht="12.75">
      <c r="A6460" s="10">
        <v>45955</v>
      </c>
      <c r="B6460" s="9" t="s">
        <v>289</v>
      </c>
      <c r="C6460" s="11">
        <v>8353.42</v>
      </c>
      <c r="D6460" s="9">
        <v>99</v>
      </c>
      <c r="E6460" s="12" t="s">
        <v>187</v>
      </c>
      <c r="F6460" s="9"/>
      <c r="G6460" s="9"/>
      <c r="H6460" s="13"/>
      <c r="I6460" s="9" t="s">
        <v>11</v>
      </c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  <c r="Z6460" s="9"/>
      <c r="AA6460" s="9"/>
    </row>
    <row r="6461" spans="1:27" ht="12.75">
      <c r="A6461" s="10">
        <v>45955</v>
      </c>
      <c r="B6461" s="9" t="s">
        <v>286</v>
      </c>
      <c r="C6461" s="11">
        <v>7125.61</v>
      </c>
      <c r="D6461" s="9">
        <v>77</v>
      </c>
      <c r="E6461" s="12" t="s">
        <v>53</v>
      </c>
      <c r="F6461" s="9"/>
      <c r="G6461" s="9"/>
      <c r="H6461" s="13"/>
      <c r="I6461" s="9" t="s">
        <v>11</v>
      </c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  <c r="Z6461" s="9"/>
      <c r="AA6461" s="9"/>
    </row>
    <row r="6462" spans="1:27" ht="12.75">
      <c r="A6462" s="10">
        <v>45955</v>
      </c>
      <c r="B6462" s="9" t="s">
        <v>1467</v>
      </c>
      <c r="C6462" s="48">
        <v>4056.89</v>
      </c>
      <c r="D6462" s="9">
        <v>80</v>
      </c>
      <c r="E6462" s="12"/>
      <c r="F6462" s="48"/>
      <c r="G6462" s="9"/>
      <c r="H6462" s="13"/>
      <c r="I6462" s="9" t="s">
        <v>11</v>
      </c>
      <c r="J6462" s="38"/>
      <c r="K6462" s="38"/>
      <c r="L6462" s="38"/>
      <c r="M6462" s="38"/>
      <c r="N6462" s="38"/>
      <c r="O6462" s="38"/>
      <c r="P6462" s="38"/>
      <c r="Q6462" s="38"/>
      <c r="R6462" s="38"/>
      <c r="S6462" s="38"/>
      <c r="T6462" s="38"/>
      <c r="U6462" s="38"/>
      <c r="V6462" s="38"/>
      <c r="W6462" s="38"/>
      <c r="X6462" s="38"/>
      <c r="Y6462" s="38"/>
      <c r="Z6462" s="38"/>
      <c r="AA6462" s="38"/>
    </row>
    <row r="6463" spans="1:27" ht="12.75">
      <c r="A6463" s="10">
        <v>45955</v>
      </c>
      <c r="B6463" s="9" t="s">
        <v>17</v>
      </c>
      <c r="C6463" s="11">
        <v>10180.19</v>
      </c>
      <c r="D6463" s="9">
        <v>106</v>
      </c>
      <c r="E6463" s="12" t="s">
        <v>223</v>
      </c>
      <c r="F6463" s="9"/>
      <c r="G6463" s="9"/>
      <c r="H6463" s="13"/>
      <c r="I6463" s="9" t="s">
        <v>16</v>
      </c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  <c r="Z6463" s="9"/>
      <c r="AA6463" s="9"/>
    </row>
    <row r="6464" spans="1:27" ht="12.75">
      <c r="A6464" s="10">
        <v>45955</v>
      </c>
      <c r="B6464" s="9" t="s">
        <v>14</v>
      </c>
      <c r="C6464" s="11">
        <v>7011.27</v>
      </c>
      <c r="D6464" s="9">
        <v>80</v>
      </c>
      <c r="E6464" s="12" t="s">
        <v>158</v>
      </c>
      <c r="F6464" s="9"/>
      <c r="G6464" s="9"/>
      <c r="H6464" s="13"/>
      <c r="I6464" s="9" t="s">
        <v>16</v>
      </c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  <c r="Z6464" s="9"/>
      <c r="AA6464" s="9"/>
    </row>
    <row r="6465" spans="1:27" ht="12.75">
      <c r="A6465" s="10">
        <v>45955</v>
      </c>
      <c r="B6465" s="9" t="s">
        <v>19</v>
      </c>
      <c r="C6465" s="11">
        <v>6326.41</v>
      </c>
      <c r="D6465" s="9">
        <v>70</v>
      </c>
      <c r="E6465" s="12" t="s">
        <v>73</v>
      </c>
      <c r="F6465" s="9"/>
      <c r="G6465" s="9"/>
      <c r="H6465" s="13"/>
      <c r="I6465" s="9" t="s">
        <v>16</v>
      </c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  <c r="Z6465" s="9"/>
      <c r="AA6465" s="9"/>
    </row>
    <row r="6466" spans="1:27" ht="12.75">
      <c r="A6466" s="10">
        <v>45956</v>
      </c>
      <c r="B6466" s="9" t="s">
        <v>21</v>
      </c>
      <c r="C6466" s="11">
        <v>11945.31</v>
      </c>
      <c r="D6466" s="9">
        <v>122</v>
      </c>
      <c r="E6466" s="12" t="s">
        <v>49</v>
      </c>
      <c r="F6466" s="9"/>
      <c r="G6466" s="9"/>
      <c r="H6466" s="13"/>
      <c r="I6466" s="9" t="s">
        <v>11</v>
      </c>
      <c r="J6466" s="10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  <c r="Z6466" s="9"/>
      <c r="AA6466" s="9"/>
    </row>
    <row r="6467" spans="1:27" ht="12.75">
      <c r="A6467" s="10">
        <v>45956</v>
      </c>
      <c r="B6467" s="9" t="s">
        <v>9</v>
      </c>
      <c r="C6467" s="11">
        <v>5924.26</v>
      </c>
      <c r="D6467" s="9">
        <v>66</v>
      </c>
      <c r="E6467" s="12" t="s">
        <v>15</v>
      </c>
      <c r="F6467" s="9"/>
      <c r="G6467" s="9"/>
      <c r="H6467" s="13"/>
      <c r="I6467" s="9" t="s">
        <v>11</v>
      </c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  <c r="Z6467" s="9"/>
      <c r="AA6467" s="9"/>
    </row>
    <row r="6468" spans="1:27" ht="12.75">
      <c r="A6468" s="10">
        <v>45956</v>
      </c>
      <c r="B6468" s="9" t="s">
        <v>12</v>
      </c>
      <c r="C6468" s="11"/>
      <c r="D6468" s="9"/>
      <c r="E6468" s="12"/>
      <c r="F6468" s="9"/>
      <c r="G6468" s="9"/>
      <c r="H6468" s="13"/>
      <c r="I6468" s="9" t="s">
        <v>11</v>
      </c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  <c r="Z6468" s="9"/>
      <c r="AA6468" s="9"/>
    </row>
    <row r="6469" spans="1:27" ht="12.75">
      <c r="A6469" s="10">
        <v>45956</v>
      </c>
      <c r="B6469" s="9" t="s">
        <v>43</v>
      </c>
      <c r="C6469" s="11">
        <v>5997.86</v>
      </c>
      <c r="D6469" s="9">
        <v>71</v>
      </c>
      <c r="E6469" s="12" t="s">
        <v>40</v>
      </c>
      <c r="F6469" s="9"/>
      <c r="G6469" s="9"/>
      <c r="H6469" s="13"/>
      <c r="I6469" s="9" t="s">
        <v>11</v>
      </c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  <c r="AA6469" s="9"/>
    </row>
    <row r="6470" spans="1:27" ht="12.75">
      <c r="A6470" s="10">
        <v>45956</v>
      </c>
      <c r="B6470" s="9" t="s">
        <v>45</v>
      </c>
      <c r="C6470" s="11">
        <v>6376.47</v>
      </c>
      <c r="D6470" s="9">
        <v>69</v>
      </c>
      <c r="E6470" s="12" t="s">
        <v>58</v>
      </c>
      <c r="F6470" s="9"/>
      <c r="G6470" s="9"/>
      <c r="H6470" s="13"/>
      <c r="I6470" s="9" t="s">
        <v>11</v>
      </c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9"/>
      <c r="V6470" s="9"/>
      <c r="W6470" s="9"/>
      <c r="X6470" s="9"/>
      <c r="Y6470" s="9"/>
      <c r="Z6470" s="9"/>
      <c r="AA6470" s="9"/>
    </row>
    <row r="6471" spans="1:27" ht="12.75">
      <c r="A6471" s="10">
        <v>45956</v>
      </c>
      <c r="B6471" s="9" t="s">
        <v>1465</v>
      </c>
      <c r="C6471" s="11">
        <v>11046</v>
      </c>
      <c r="D6471" s="9">
        <v>144</v>
      </c>
      <c r="E6471" s="12"/>
      <c r="F6471" s="9"/>
      <c r="G6471" s="9"/>
      <c r="H6471" s="13"/>
      <c r="I6471" s="9" t="s">
        <v>11</v>
      </c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  <c r="Z6471" s="9"/>
      <c r="AA6471" s="9"/>
    </row>
    <row r="6472" spans="1:27" ht="12.75">
      <c r="A6472" s="10">
        <v>45956</v>
      </c>
      <c r="B6472" s="9" t="s">
        <v>289</v>
      </c>
      <c r="C6472" s="11">
        <v>6943.81</v>
      </c>
      <c r="D6472" s="9">
        <v>83</v>
      </c>
      <c r="E6472" s="12" t="s">
        <v>15</v>
      </c>
      <c r="F6472" s="9"/>
      <c r="G6472" s="9"/>
      <c r="H6472" s="13"/>
      <c r="I6472" s="9" t="s">
        <v>11</v>
      </c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  <c r="Z6472" s="9"/>
      <c r="AA6472" s="9"/>
    </row>
    <row r="6473" spans="1:27" ht="12.75">
      <c r="A6473" s="10">
        <v>45956</v>
      </c>
      <c r="B6473" s="9" t="s">
        <v>286</v>
      </c>
      <c r="C6473" s="11">
        <v>5262.42</v>
      </c>
      <c r="D6473" s="9">
        <v>63</v>
      </c>
      <c r="E6473" s="12" t="s">
        <v>29</v>
      </c>
      <c r="F6473" s="9"/>
      <c r="G6473" s="9"/>
      <c r="H6473" s="13"/>
      <c r="I6473" s="9" t="s">
        <v>11</v>
      </c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  <c r="Z6473" s="9"/>
      <c r="AA6473" s="9"/>
    </row>
    <row r="6474" spans="1:27" ht="12.75">
      <c r="A6474" s="10">
        <v>45956</v>
      </c>
      <c r="B6474" s="9" t="s">
        <v>1467</v>
      </c>
      <c r="C6474" s="48"/>
      <c r="D6474" s="9"/>
      <c r="E6474" s="12"/>
      <c r="F6474" s="48"/>
      <c r="G6474" s="9"/>
      <c r="H6474" s="13"/>
      <c r="I6474" s="9" t="s">
        <v>11</v>
      </c>
      <c r="J6474" s="38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  <c r="AA6474" s="9"/>
    </row>
    <row r="6475" spans="1:27" ht="12.75">
      <c r="A6475" s="10">
        <v>45956</v>
      </c>
      <c r="B6475" s="9" t="s">
        <v>17</v>
      </c>
      <c r="C6475" s="11">
        <v>9129.52</v>
      </c>
      <c r="D6475" s="9">
        <v>101</v>
      </c>
      <c r="E6475" s="12" t="s">
        <v>136</v>
      </c>
      <c r="F6475" s="9"/>
      <c r="G6475" s="9"/>
      <c r="H6475" s="13"/>
      <c r="I6475" s="9" t="s">
        <v>16</v>
      </c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9"/>
      <c r="X6475" s="9"/>
      <c r="Y6475" s="9"/>
      <c r="Z6475" s="9"/>
      <c r="AA6475" s="9"/>
    </row>
    <row r="6476" spans="1:27" ht="12.75">
      <c r="A6476" s="10">
        <v>45956</v>
      </c>
      <c r="B6476" s="9" t="s">
        <v>14</v>
      </c>
      <c r="C6476" s="11">
        <v>7776.75</v>
      </c>
      <c r="D6476" s="9">
        <v>84</v>
      </c>
      <c r="E6476" s="12" t="s">
        <v>330</v>
      </c>
      <c r="F6476" s="9"/>
      <c r="G6476" s="9"/>
      <c r="H6476" s="13"/>
      <c r="I6476" s="9" t="s">
        <v>16</v>
      </c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  <c r="AA6476" s="9"/>
    </row>
    <row r="6477" spans="1:27" ht="12.75">
      <c r="A6477" s="10">
        <v>45956</v>
      </c>
      <c r="B6477" s="9" t="s">
        <v>19</v>
      </c>
      <c r="C6477" s="11">
        <v>7842.22</v>
      </c>
      <c r="D6477" s="9">
        <v>83</v>
      </c>
      <c r="E6477" s="12" t="s">
        <v>115</v>
      </c>
      <c r="F6477" s="9"/>
      <c r="G6477" s="9"/>
      <c r="H6477" s="13"/>
      <c r="I6477" s="9" t="s">
        <v>16</v>
      </c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  <c r="AA6477" s="9"/>
    </row>
    <row r="6478" spans="1:27" ht="12.75">
      <c r="A6478" s="10">
        <v>45957</v>
      </c>
      <c r="B6478" s="9" t="s">
        <v>21</v>
      </c>
      <c r="C6478" s="11">
        <v>4895.33</v>
      </c>
      <c r="D6478" s="9">
        <v>50</v>
      </c>
      <c r="E6478" s="12" t="s">
        <v>70</v>
      </c>
      <c r="F6478" s="9"/>
      <c r="G6478" s="9"/>
      <c r="H6478" s="13"/>
      <c r="I6478" s="9" t="s">
        <v>11</v>
      </c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  <c r="AA6478" s="9"/>
    </row>
    <row r="6479" spans="1:27" ht="12.75">
      <c r="A6479" s="10">
        <v>45957</v>
      </c>
      <c r="B6479" s="9" t="s">
        <v>9</v>
      </c>
      <c r="C6479" s="11">
        <v>3196.86</v>
      </c>
      <c r="D6479" s="9">
        <v>33</v>
      </c>
      <c r="E6479" s="12" t="s">
        <v>65</v>
      </c>
      <c r="F6479" s="9"/>
      <c r="G6479" s="9"/>
      <c r="H6479" s="13"/>
      <c r="I6479" s="9" t="s">
        <v>11</v>
      </c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  <c r="AA6479" s="9"/>
    </row>
    <row r="6480" spans="1:27" ht="12.75">
      <c r="A6480" s="10">
        <v>45957</v>
      </c>
      <c r="B6480" s="9" t="s">
        <v>12</v>
      </c>
      <c r="C6480" s="11"/>
      <c r="D6480" s="9"/>
      <c r="E6480" s="12"/>
      <c r="F6480" s="9"/>
      <c r="G6480" s="9"/>
      <c r="H6480" s="13"/>
      <c r="I6480" s="9" t="s">
        <v>11</v>
      </c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9"/>
    </row>
    <row r="6481" spans="1:27" ht="12.75">
      <c r="A6481" s="10">
        <v>45957</v>
      </c>
      <c r="B6481" s="9" t="s">
        <v>43</v>
      </c>
      <c r="C6481" s="11">
        <v>4094.92</v>
      </c>
      <c r="D6481" s="9">
        <v>47</v>
      </c>
      <c r="E6481" s="12" t="s">
        <v>39</v>
      </c>
      <c r="F6481" s="9"/>
      <c r="G6481" s="9"/>
      <c r="H6481" s="13"/>
      <c r="I6481" s="9" t="s">
        <v>11</v>
      </c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  <c r="AA6481" s="9"/>
    </row>
    <row r="6482" spans="1:27" ht="12.75">
      <c r="A6482" s="10">
        <v>45957</v>
      </c>
      <c r="B6482" s="9" t="s">
        <v>45</v>
      </c>
      <c r="C6482" s="11">
        <v>3557.53</v>
      </c>
      <c r="D6482" s="9">
        <v>35</v>
      </c>
      <c r="E6482" s="12" t="s">
        <v>82</v>
      </c>
      <c r="F6482" s="9"/>
      <c r="G6482" s="9"/>
      <c r="H6482" s="13"/>
      <c r="I6482" s="9" t="s">
        <v>11</v>
      </c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</row>
    <row r="6483" spans="1:27" ht="12.75">
      <c r="A6483" s="10">
        <v>45957</v>
      </c>
      <c r="B6483" s="9" t="s">
        <v>1465</v>
      </c>
      <c r="C6483" s="11">
        <v>10143.75</v>
      </c>
      <c r="D6483" s="9">
        <v>148</v>
      </c>
      <c r="E6483" s="12"/>
      <c r="F6483" s="9"/>
      <c r="G6483" s="9"/>
      <c r="H6483" s="13"/>
      <c r="I6483" s="9" t="s">
        <v>11</v>
      </c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9"/>
    </row>
    <row r="6484" spans="1:27" ht="12.75">
      <c r="A6484" s="10">
        <v>45957</v>
      </c>
      <c r="B6484" s="9" t="s">
        <v>289</v>
      </c>
      <c r="C6484" s="11">
        <v>3580.32</v>
      </c>
      <c r="D6484" s="9">
        <v>27</v>
      </c>
      <c r="E6484" s="12" t="s">
        <v>209</v>
      </c>
      <c r="F6484" s="9"/>
      <c r="G6484" s="9"/>
      <c r="H6484" s="13"/>
      <c r="I6484" s="9" t="s">
        <v>11</v>
      </c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</row>
    <row r="6485" spans="1:27" ht="12.75">
      <c r="A6485" s="10">
        <v>45957</v>
      </c>
      <c r="B6485" s="9" t="s">
        <v>286</v>
      </c>
      <c r="C6485" s="11">
        <v>3595.52</v>
      </c>
      <c r="D6485" s="9">
        <v>37</v>
      </c>
      <c r="E6485" s="12" t="s">
        <v>59</v>
      </c>
      <c r="F6485" s="9"/>
      <c r="G6485" s="9"/>
      <c r="H6485" s="13"/>
      <c r="I6485" s="9" t="s">
        <v>11</v>
      </c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  <c r="AA6485" s="9"/>
    </row>
    <row r="6486" spans="1:27" ht="12.75">
      <c r="A6486" s="10">
        <v>45957</v>
      </c>
      <c r="B6486" s="9" t="s">
        <v>1467</v>
      </c>
      <c r="C6486" s="48">
        <v>3378.46</v>
      </c>
      <c r="D6486" s="9">
        <v>69</v>
      </c>
      <c r="E6486" s="12"/>
      <c r="F6486" s="48"/>
      <c r="G6486" s="9"/>
      <c r="H6486" s="13"/>
      <c r="I6486" s="9" t="s">
        <v>11</v>
      </c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  <c r="Z6486" s="9"/>
      <c r="AA6486" s="9"/>
    </row>
    <row r="6487" spans="1:27" ht="12.75">
      <c r="A6487" s="10">
        <v>45957</v>
      </c>
      <c r="B6487" s="9" t="s">
        <v>17</v>
      </c>
      <c r="C6487" s="11">
        <v>1869.56</v>
      </c>
      <c r="D6487" s="9">
        <v>21</v>
      </c>
      <c r="E6487" s="12" t="s">
        <v>32</v>
      </c>
      <c r="F6487" s="9"/>
      <c r="G6487" s="9"/>
      <c r="H6487" s="13"/>
      <c r="I6487" s="9" t="s">
        <v>16</v>
      </c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  <c r="AA6487" s="9"/>
    </row>
    <row r="6488" spans="1:27" ht="12.75">
      <c r="A6488" s="10">
        <v>45957</v>
      </c>
      <c r="B6488" s="9" t="s">
        <v>14</v>
      </c>
      <c r="C6488" s="11">
        <v>2579.8000000000002</v>
      </c>
      <c r="D6488" s="9">
        <v>27</v>
      </c>
      <c r="E6488" s="12" t="s">
        <v>23</v>
      </c>
      <c r="F6488" s="9"/>
      <c r="G6488" s="9"/>
      <c r="H6488" s="13"/>
      <c r="I6488" s="9" t="s">
        <v>16</v>
      </c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  <c r="Z6488" s="9"/>
      <c r="AA6488" s="9"/>
    </row>
    <row r="6489" spans="1:27" ht="12.75">
      <c r="A6489" s="10">
        <v>45957</v>
      </c>
      <c r="B6489" s="9" t="s">
        <v>19</v>
      </c>
      <c r="C6489" s="11">
        <v>2179.56</v>
      </c>
      <c r="D6489" s="9">
        <v>24</v>
      </c>
      <c r="E6489" s="12" t="s">
        <v>98</v>
      </c>
      <c r="F6489" s="9"/>
      <c r="G6489" s="9"/>
      <c r="H6489" s="13"/>
      <c r="I6489" s="9" t="s">
        <v>16</v>
      </c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  <c r="AA6489" s="9"/>
    </row>
    <row r="6490" spans="1:27" ht="12.75">
      <c r="A6490" s="10">
        <v>45958</v>
      </c>
      <c r="B6490" s="9" t="s">
        <v>21</v>
      </c>
      <c r="C6490" s="11">
        <v>7315.77</v>
      </c>
      <c r="D6490" s="9">
        <v>80</v>
      </c>
      <c r="E6490" s="12" t="s">
        <v>128</v>
      </c>
      <c r="F6490" s="9"/>
      <c r="G6490" s="9"/>
      <c r="H6490" s="13"/>
      <c r="I6490" s="9" t="s">
        <v>11</v>
      </c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  <c r="Z6490" s="9"/>
      <c r="AA6490" s="9"/>
    </row>
    <row r="6491" spans="1:27" ht="12.75">
      <c r="A6491" s="10">
        <v>45958</v>
      </c>
      <c r="B6491" s="9" t="s">
        <v>9</v>
      </c>
      <c r="C6491" s="11">
        <v>2981.27</v>
      </c>
      <c r="D6491" s="9">
        <v>36</v>
      </c>
      <c r="E6491" s="12" t="s">
        <v>182</v>
      </c>
      <c r="F6491" s="9"/>
      <c r="G6491" s="9"/>
      <c r="H6491" s="13"/>
      <c r="I6491" s="9" t="s">
        <v>11</v>
      </c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/>
      <c r="X6491" s="9"/>
      <c r="Y6491" s="9"/>
      <c r="Z6491" s="9"/>
      <c r="AA6491" s="9"/>
    </row>
    <row r="6492" spans="1:27" ht="12.75">
      <c r="A6492" s="10">
        <v>45958</v>
      </c>
      <c r="B6492" s="9" t="s">
        <v>12</v>
      </c>
      <c r="C6492" s="11"/>
      <c r="D6492" s="9"/>
      <c r="E6492" s="12"/>
      <c r="F6492" s="9"/>
      <c r="G6492" s="9"/>
      <c r="H6492" s="13"/>
      <c r="I6492" s="9" t="s">
        <v>11</v>
      </c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  <c r="Z6492" s="9"/>
      <c r="AA6492" s="9"/>
    </row>
    <row r="6493" spans="1:27" ht="12.75">
      <c r="A6493" s="10">
        <v>45958</v>
      </c>
      <c r="B6493" s="9" t="s">
        <v>43</v>
      </c>
      <c r="C6493" s="11">
        <v>2700.11</v>
      </c>
      <c r="D6493" s="9">
        <v>32</v>
      </c>
      <c r="E6493" s="12" t="s">
        <v>77</v>
      </c>
      <c r="F6493" s="9"/>
      <c r="G6493" s="9"/>
      <c r="H6493" s="13"/>
      <c r="I6493" s="9" t="s">
        <v>11</v>
      </c>
      <c r="J6493" s="10"/>
      <c r="K6493" s="9"/>
      <c r="L6493" s="9"/>
      <c r="M6493" s="9"/>
      <c r="N6493" s="9"/>
      <c r="O6493" s="13"/>
      <c r="P6493" s="9"/>
      <c r="Q6493" s="9"/>
      <c r="R6493" s="10"/>
      <c r="S6493" s="9"/>
      <c r="T6493" s="9"/>
      <c r="U6493" s="9"/>
      <c r="V6493" s="14"/>
      <c r="W6493" s="9"/>
      <c r="X6493" s="9"/>
      <c r="Y6493" s="9"/>
      <c r="Z6493" s="9"/>
      <c r="AA6493" s="9"/>
    </row>
    <row r="6494" spans="1:27" ht="12.75">
      <c r="A6494" s="10">
        <v>45958</v>
      </c>
      <c r="B6494" s="9" t="s">
        <v>45</v>
      </c>
      <c r="C6494" s="11">
        <v>4016.65</v>
      </c>
      <c r="D6494" s="9">
        <v>45</v>
      </c>
      <c r="E6494" s="12" t="s">
        <v>66</v>
      </c>
      <c r="F6494" s="9"/>
      <c r="G6494" s="9"/>
      <c r="H6494" s="13"/>
      <c r="I6494" s="9" t="s">
        <v>11</v>
      </c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  <c r="Z6494" s="9"/>
      <c r="AA6494" s="9"/>
    </row>
    <row r="6495" spans="1:27" ht="12.75">
      <c r="A6495" s="10">
        <v>45958</v>
      </c>
      <c r="B6495" s="9" t="s">
        <v>1465</v>
      </c>
      <c r="C6495" s="11">
        <v>7077.75</v>
      </c>
      <c r="D6495" s="9">
        <v>113</v>
      </c>
      <c r="E6495" s="12"/>
      <c r="F6495" s="9"/>
      <c r="G6495" s="9"/>
      <c r="H6495" s="13"/>
      <c r="I6495" s="9" t="s">
        <v>11</v>
      </c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  <c r="Z6495" s="9"/>
      <c r="AA6495" s="9"/>
    </row>
    <row r="6496" spans="1:27" ht="12.75">
      <c r="A6496" s="10">
        <v>45958</v>
      </c>
      <c r="B6496" s="9" t="s">
        <v>289</v>
      </c>
      <c r="C6496" s="11">
        <v>5470.96</v>
      </c>
      <c r="D6496" s="9">
        <v>50</v>
      </c>
      <c r="E6496" s="12" t="s">
        <v>32</v>
      </c>
      <c r="F6496" s="9"/>
      <c r="G6496" s="9"/>
      <c r="H6496" s="13"/>
      <c r="I6496" s="9" t="s">
        <v>11</v>
      </c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9"/>
    </row>
    <row r="6497" spans="1:27" ht="12.75">
      <c r="A6497" s="10">
        <v>45958</v>
      </c>
      <c r="B6497" s="9" t="s">
        <v>286</v>
      </c>
      <c r="C6497" s="11">
        <v>4095.1</v>
      </c>
      <c r="D6497" s="9">
        <v>48</v>
      </c>
      <c r="E6497" s="12" t="s">
        <v>194</v>
      </c>
      <c r="F6497" s="9"/>
      <c r="G6497" s="9"/>
      <c r="H6497" s="13"/>
      <c r="I6497" s="9" t="s">
        <v>11</v>
      </c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  <c r="AA6497" s="9"/>
    </row>
    <row r="6498" spans="1:27" ht="12.75">
      <c r="A6498" s="10">
        <v>45958</v>
      </c>
      <c r="B6498" s="9" t="s">
        <v>1467</v>
      </c>
      <c r="C6498" s="48">
        <v>4002.79</v>
      </c>
      <c r="D6498" s="9">
        <v>88</v>
      </c>
      <c r="E6498" s="12"/>
      <c r="F6498" s="48"/>
      <c r="G6498" s="9"/>
      <c r="H6498" s="13"/>
      <c r="I6498" s="9" t="s">
        <v>11</v>
      </c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  <c r="AA6498" s="9"/>
    </row>
    <row r="6499" spans="1:27" ht="12.75">
      <c r="A6499" s="10">
        <v>45958</v>
      </c>
      <c r="B6499" s="9" t="s">
        <v>17</v>
      </c>
      <c r="C6499" s="11">
        <v>3532.45</v>
      </c>
      <c r="D6499" s="9">
        <v>43</v>
      </c>
      <c r="E6499" s="12" t="s">
        <v>69</v>
      </c>
      <c r="F6499" s="9"/>
      <c r="G6499" s="9"/>
      <c r="H6499" s="13"/>
      <c r="I6499" s="9" t="s">
        <v>16</v>
      </c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</row>
    <row r="6500" spans="1:27" ht="12.75">
      <c r="A6500" s="10">
        <v>45958</v>
      </c>
      <c r="B6500" s="9" t="s">
        <v>14</v>
      </c>
      <c r="C6500" s="11">
        <v>2941.5</v>
      </c>
      <c r="D6500" s="9">
        <v>30</v>
      </c>
      <c r="E6500" s="12" t="s">
        <v>85</v>
      </c>
      <c r="F6500" s="9"/>
      <c r="G6500" s="9"/>
      <c r="H6500" s="13"/>
      <c r="I6500" s="9" t="s">
        <v>16</v>
      </c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9"/>
    </row>
    <row r="6501" spans="1:27" ht="12.75">
      <c r="A6501" s="10">
        <v>45958</v>
      </c>
      <c r="B6501" s="9" t="s">
        <v>19</v>
      </c>
      <c r="C6501" s="11">
        <v>2091.4499999999998</v>
      </c>
      <c r="D6501" s="9">
        <v>26</v>
      </c>
      <c r="E6501" s="12" t="s">
        <v>86</v>
      </c>
      <c r="F6501" s="9"/>
      <c r="G6501" s="9"/>
      <c r="H6501" s="13"/>
      <c r="I6501" s="9" t="s">
        <v>16</v>
      </c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</row>
    <row r="6502" spans="1:27" ht="12.75">
      <c r="A6502" s="10">
        <v>45959</v>
      </c>
      <c r="B6502" s="9" t="s">
        <v>21</v>
      </c>
      <c r="C6502" s="11">
        <v>7640.36</v>
      </c>
      <c r="D6502" s="9">
        <v>83</v>
      </c>
      <c r="E6502" s="12" t="s">
        <v>13</v>
      </c>
      <c r="F6502" s="9"/>
      <c r="G6502" s="9"/>
      <c r="H6502" s="13"/>
      <c r="I6502" s="9" t="s">
        <v>11</v>
      </c>
      <c r="J6502" s="10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  <c r="AA6502" s="9"/>
    </row>
    <row r="6503" spans="1:27" ht="12.75">
      <c r="A6503" s="10">
        <v>45959</v>
      </c>
      <c r="B6503" s="9" t="s">
        <v>9</v>
      </c>
      <c r="C6503" s="11">
        <v>4831.9399999999996</v>
      </c>
      <c r="D6503" s="9">
        <v>51</v>
      </c>
      <c r="E6503" s="12" t="s">
        <v>55</v>
      </c>
      <c r="F6503" s="9"/>
      <c r="G6503" s="9"/>
      <c r="H6503" s="13"/>
      <c r="I6503" s="9" t="s">
        <v>11</v>
      </c>
      <c r="J6503" s="10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</row>
    <row r="6504" spans="1:27" ht="12.75">
      <c r="A6504" s="10">
        <v>45959</v>
      </c>
      <c r="B6504" s="9" t="s">
        <v>12</v>
      </c>
      <c r="C6504" s="11"/>
      <c r="D6504" s="9"/>
      <c r="E6504" s="12"/>
      <c r="F6504" s="9"/>
      <c r="G6504" s="9"/>
      <c r="H6504" s="13"/>
      <c r="I6504" s="9" t="s">
        <v>11</v>
      </c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</row>
    <row r="6505" spans="1:27" ht="12.75">
      <c r="A6505" s="10">
        <v>45959</v>
      </c>
      <c r="B6505" s="9" t="s">
        <v>43</v>
      </c>
      <c r="C6505" s="11">
        <v>4450.8599999999997</v>
      </c>
      <c r="D6505" s="9">
        <v>57</v>
      </c>
      <c r="E6505" s="12" t="s">
        <v>51</v>
      </c>
      <c r="F6505" s="9"/>
      <c r="G6505" s="9"/>
      <c r="H6505" s="13"/>
      <c r="I6505" s="9" t="s">
        <v>11</v>
      </c>
      <c r="J6505" s="10"/>
      <c r="K6505" s="9"/>
      <c r="L6505" s="9"/>
      <c r="M6505" s="9"/>
      <c r="N6505" s="9"/>
      <c r="O6505" s="13"/>
      <c r="P6505" s="9"/>
      <c r="Q6505" s="9"/>
      <c r="R6505" s="10"/>
      <c r="S6505" s="9"/>
      <c r="T6505" s="9"/>
      <c r="U6505" s="9"/>
      <c r="V6505" s="14"/>
      <c r="W6505" s="9"/>
      <c r="X6505" s="9"/>
      <c r="Y6505" s="9"/>
      <c r="Z6505" s="9"/>
      <c r="AA6505" s="9"/>
    </row>
    <row r="6506" spans="1:27" ht="12.75">
      <c r="A6506" s="10">
        <v>45959</v>
      </c>
      <c r="B6506" s="9" t="s">
        <v>45</v>
      </c>
      <c r="C6506" s="11">
        <v>4150.47</v>
      </c>
      <c r="D6506" s="9">
        <v>49</v>
      </c>
      <c r="E6506" s="12" t="s">
        <v>104</v>
      </c>
      <c r="F6506" s="9"/>
      <c r="G6506" s="9"/>
      <c r="H6506" s="13"/>
      <c r="I6506" s="9" t="s">
        <v>11</v>
      </c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  <c r="AA6506" s="9"/>
    </row>
    <row r="6507" spans="1:27" ht="12.75">
      <c r="A6507" s="10">
        <v>45959</v>
      </c>
      <c r="B6507" s="9" t="s">
        <v>1465</v>
      </c>
      <c r="C6507" s="11">
        <v>9151.75</v>
      </c>
      <c r="D6507" s="9">
        <v>129</v>
      </c>
      <c r="E6507" s="12"/>
      <c r="F6507" s="9"/>
      <c r="G6507" s="9"/>
      <c r="H6507" s="13"/>
      <c r="I6507" s="9" t="s">
        <v>11</v>
      </c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9"/>
    </row>
    <row r="6508" spans="1:27" ht="12.75">
      <c r="A6508" s="10">
        <v>45959</v>
      </c>
      <c r="B6508" s="9" t="s">
        <v>289</v>
      </c>
      <c r="C6508" s="11">
        <v>4965.5600000000004</v>
      </c>
      <c r="D6508" s="9">
        <v>62</v>
      </c>
      <c r="E6508" s="12" t="s">
        <v>37</v>
      </c>
      <c r="F6508" s="9"/>
      <c r="G6508" s="9"/>
      <c r="H6508" s="13"/>
      <c r="I6508" s="9" t="s">
        <v>11</v>
      </c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9"/>
    </row>
    <row r="6509" spans="1:27" ht="12.75">
      <c r="A6509" s="10">
        <v>45959</v>
      </c>
      <c r="B6509" s="9" t="s">
        <v>286</v>
      </c>
      <c r="C6509" s="11">
        <v>4867.26</v>
      </c>
      <c r="D6509" s="9">
        <v>65</v>
      </c>
      <c r="E6509" s="12" t="s">
        <v>97</v>
      </c>
      <c r="F6509" s="9"/>
      <c r="G6509" s="9"/>
      <c r="H6509" s="13"/>
      <c r="I6509" s="9" t="s">
        <v>11</v>
      </c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  <c r="AA6509" s="9"/>
    </row>
    <row r="6510" spans="1:27" ht="12.75">
      <c r="A6510" s="10">
        <v>45959</v>
      </c>
      <c r="B6510" s="9" t="s">
        <v>1467</v>
      </c>
      <c r="C6510" s="48">
        <v>4258.3599999999997</v>
      </c>
      <c r="D6510" s="9">
        <v>83</v>
      </c>
      <c r="E6510" s="12"/>
      <c r="F6510" s="48"/>
      <c r="G6510" s="9"/>
      <c r="H6510" s="13"/>
      <c r="I6510" s="9" t="s">
        <v>11</v>
      </c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9"/>
    </row>
    <row r="6511" spans="1:27" ht="12.75">
      <c r="A6511" s="10">
        <v>45959</v>
      </c>
      <c r="B6511" s="9" t="s">
        <v>17</v>
      </c>
      <c r="C6511" s="11">
        <v>5357.04</v>
      </c>
      <c r="D6511" s="9">
        <v>55</v>
      </c>
      <c r="E6511" s="12" t="s">
        <v>162</v>
      </c>
      <c r="F6511" s="9"/>
      <c r="G6511" s="9"/>
      <c r="H6511" s="13"/>
      <c r="I6511" s="9" t="s">
        <v>16</v>
      </c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9"/>
    </row>
    <row r="6512" spans="1:27" ht="12.75">
      <c r="A6512" s="10">
        <v>45959</v>
      </c>
      <c r="B6512" s="9" t="s">
        <v>14</v>
      </c>
      <c r="C6512" s="11">
        <v>2491.7600000000002</v>
      </c>
      <c r="D6512" s="9">
        <v>30</v>
      </c>
      <c r="E6512" s="12" t="s">
        <v>71</v>
      </c>
      <c r="F6512" s="9"/>
      <c r="G6512" s="9"/>
      <c r="H6512" s="13"/>
      <c r="I6512" s="9" t="s">
        <v>16</v>
      </c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9"/>
    </row>
    <row r="6513" spans="1:27" ht="12.75">
      <c r="A6513" s="10">
        <v>45959</v>
      </c>
      <c r="B6513" s="9" t="s">
        <v>19</v>
      </c>
      <c r="C6513" s="11">
        <v>2982.42</v>
      </c>
      <c r="D6513" s="9">
        <v>36</v>
      </c>
      <c r="E6513" s="12" t="s">
        <v>185</v>
      </c>
      <c r="F6513" s="9"/>
      <c r="G6513" s="9"/>
      <c r="H6513" s="13"/>
      <c r="I6513" s="9" t="s">
        <v>16</v>
      </c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  <c r="AA6513" s="9"/>
    </row>
    <row r="6514" spans="1:27" ht="12.75">
      <c r="A6514" s="10">
        <v>45960</v>
      </c>
      <c r="B6514" s="9" t="s">
        <v>21</v>
      </c>
      <c r="C6514" s="11">
        <v>7016.64</v>
      </c>
      <c r="D6514" s="9">
        <v>73</v>
      </c>
      <c r="E6514" s="12" t="s">
        <v>36</v>
      </c>
      <c r="F6514" s="9"/>
      <c r="G6514" s="9"/>
      <c r="H6514" s="13"/>
      <c r="I6514" s="9" t="s">
        <v>11</v>
      </c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  <c r="AA6514" s="9"/>
    </row>
    <row r="6515" spans="1:27" ht="12.75">
      <c r="A6515" s="10">
        <v>45960</v>
      </c>
      <c r="B6515" s="9" t="s">
        <v>9</v>
      </c>
      <c r="C6515" s="11">
        <v>4251.3100000000004</v>
      </c>
      <c r="D6515" s="9">
        <v>43</v>
      </c>
      <c r="E6515" s="12" t="s">
        <v>79</v>
      </c>
      <c r="F6515" s="9"/>
      <c r="G6515" s="9"/>
      <c r="H6515" s="13"/>
      <c r="I6515" s="9" t="s">
        <v>11</v>
      </c>
      <c r="J6515" s="10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  <c r="AA6515" s="9"/>
    </row>
    <row r="6516" spans="1:27" ht="12.75">
      <c r="A6516" s="10">
        <v>45960</v>
      </c>
      <c r="B6516" s="9" t="s">
        <v>12</v>
      </c>
      <c r="C6516" s="11"/>
      <c r="D6516" s="9"/>
      <c r="E6516" s="12"/>
      <c r="F6516" s="9"/>
      <c r="G6516" s="9"/>
      <c r="H6516" s="13"/>
      <c r="I6516" s="9" t="s">
        <v>11</v>
      </c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  <c r="AA6516" s="9"/>
    </row>
    <row r="6517" spans="1:27" ht="12.75">
      <c r="A6517" s="10">
        <v>45960</v>
      </c>
      <c r="B6517" s="9" t="s">
        <v>43</v>
      </c>
      <c r="C6517" s="11">
        <v>4893.84</v>
      </c>
      <c r="D6517" s="9">
        <v>53</v>
      </c>
      <c r="E6517" s="12" t="s">
        <v>182</v>
      </c>
      <c r="F6517" s="9"/>
      <c r="G6517" s="9"/>
      <c r="H6517" s="13"/>
      <c r="I6517" s="9" t="s">
        <v>11</v>
      </c>
      <c r="J6517" s="10"/>
      <c r="K6517" s="9"/>
      <c r="L6517" s="9"/>
      <c r="M6517" s="9"/>
      <c r="N6517" s="9"/>
      <c r="O6517" s="13"/>
      <c r="P6517" s="9"/>
      <c r="Q6517" s="9"/>
      <c r="R6517" s="10"/>
      <c r="S6517" s="9"/>
      <c r="T6517" s="9"/>
      <c r="U6517" s="9"/>
      <c r="V6517" s="14"/>
      <c r="W6517" s="9"/>
      <c r="X6517" s="9"/>
      <c r="Y6517" s="9"/>
      <c r="Z6517" s="9"/>
      <c r="AA6517" s="9"/>
    </row>
    <row r="6518" spans="1:27" ht="12.75">
      <c r="A6518" s="10">
        <v>45960</v>
      </c>
      <c r="B6518" s="9" t="s">
        <v>45</v>
      </c>
      <c r="C6518" s="11">
        <v>3976.76</v>
      </c>
      <c r="D6518" s="9">
        <v>39</v>
      </c>
      <c r="E6518" s="12" t="s">
        <v>85</v>
      </c>
      <c r="F6518" s="9"/>
      <c r="G6518" s="9"/>
      <c r="H6518" s="13"/>
      <c r="I6518" s="9" t="s">
        <v>11</v>
      </c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  <c r="AA6518" s="9"/>
    </row>
    <row r="6519" spans="1:27" ht="12.75">
      <c r="A6519" s="10">
        <v>45960</v>
      </c>
      <c r="B6519" s="9" t="s">
        <v>1465</v>
      </c>
      <c r="C6519" s="11">
        <v>7259.75</v>
      </c>
      <c r="D6519" s="9">
        <v>100</v>
      </c>
      <c r="E6519" s="12"/>
      <c r="F6519" s="9"/>
      <c r="G6519" s="9"/>
      <c r="H6519" s="13"/>
      <c r="I6519" s="9" t="s">
        <v>11</v>
      </c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  <c r="AA6519" s="9"/>
    </row>
    <row r="6520" spans="1:27" ht="12.75">
      <c r="A6520" s="10">
        <v>45960</v>
      </c>
      <c r="B6520" s="9" t="s">
        <v>289</v>
      </c>
      <c r="C6520" s="11">
        <v>7345.48</v>
      </c>
      <c r="D6520" s="9">
        <v>57</v>
      </c>
      <c r="E6520" s="12" t="s">
        <v>120</v>
      </c>
      <c r="F6520" s="9"/>
      <c r="G6520" s="9"/>
      <c r="H6520" s="13"/>
      <c r="I6520" s="9" t="s">
        <v>11</v>
      </c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</row>
    <row r="6521" spans="1:27" ht="12.75">
      <c r="A6521" s="10">
        <v>45960</v>
      </c>
      <c r="B6521" s="9" t="s">
        <v>286</v>
      </c>
      <c r="C6521" s="11">
        <v>3599.94</v>
      </c>
      <c r="D6521" s="9">
        <v>44</v>
      </c>
      <c r="E6521" s="12" t="s">
        <v>333</v>
      </c>
      <c r="F6521" s="9"/>
      <c r="G6521" s="9"/>
      <c r="H6521" s="13"/>
      <c r="I6521" s="9" t="s">
        <v>11</v>
      </c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</row>
    <row r="6522" spans="1:27" ht="12.75">
      <c r="A6522" s="10">
        <v>45960</v>
      </c>
      <c r="B6522" s="9" t="s">
        <v>1467</v>
      </c>
      <c r="C6522" s="48">
        <v>5233.07</v>
      </c>
      <c r="D6522" s="9">
        <v>106</v>
      </c>
      <c r="E6522" s="12"/>
      <c r="F6522" s="48"/>
      <c r="G6522" s="9"/>
      <c r="H6522" s="13"/>
      <c r="I6522" s="9" t="s">
        <v>11</v>
      </c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  <c r="Z6522" s="9"/>
      <c r="AA6522" s="9"/>
    </row>
    <row r="6523" spans="1:27" ht="12.75">
      <c r="A6523" s="10">
        <v>45960</v>
      </c>
      <c r="B6523" s="9" t="s">
        <v>17</v>
      </c>
      <c r="C6523" s="11">
        <v>6730.76</v>
      </c>
      <c r="D6523" s="9">
        <v>56</v>
      </c>
      <c r="E6523" s="12" t="s">
        <v>210</v>
      </c>
      <c r="F6523" s="9"/>
      <c r="G6523" s="9"/>
      <c r="H6523" s="13"/>
      <c r="I6523" s="9" t="s">
        <v>16</v>
      </c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  <c r="Z6523" s="9"/>
      <c r="AA6523" s="9"/>
    </row>
    <row r="6524" spans="1:27" ht="12.75">
      <c r="A6524" s="10">
        <v>45960</v>
      </c>
      <c r="B6524" s="9" t="s">
        <v>14</v>
      </c>
      <c r="C6524" s="11">
        <v>3644.26</v>
      </c>
      <c r="D6524" s="9">
        <v>40</v>
      </c>
      <c r="E6524" s="12" t="s">
        <v>23</v>
      </c>
      <c r="F6524" s="9"/>
      <c r="G6524" s="9"/>
      <c r="H6524" s="13"/>
      <c r="I6524" s="9" t="s">
        <v>16</v>
      </c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  <c r="Z6524" s="9"/>
      <c r="AA6524" s="9"/>
    </row>
    <row r="6525" spans="1:27" ht="12.75">
      <c r="A6525" s="10">
        <v>45960</v>
      </c>
      <c r="B6525" s="9" t="s">
        <v>19</v>
      </c>
      <c r="C6525" s="11">
        <v>3124.5</v>
      </c>
      <c r="D6525" s="9">
        <v>30</v>
      </c>
      <c r="E6525" s="12" t="s">
        <v>108</v>
      </c>
      <c r="F6525" s="9"/>
      <c r="G6525" s="9"/>
      <c r="H6525" s="13"/>
      <c r="I6525" s="9" t="s">
        <v>16</v>
      </c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  <c r="AA6525" s="9"/>
    </row>
    <row r="6526" spans="1:27" ht="12.75">
      <c r="A6526" s="10">
        <v>45961</v>
      </c>
      <c r="B6526" s="9" t="s">
        <v>21</v>
      </c>
      <c r="C6526" s="11">
        <v>16421.71</v>
      </c>
      <c r="D6526" s="9">
        <v>168</v>
      </c>
      <c r="E6526" s="12" t="s">
        <v>128</v>
      </c>
      <c r="F6526" s="9"/>
      <c r="G6526" s="9"/>
      <c r="H6526" s="13"/>
      <c r="I6526" s="9" t="s">
        <v>11</v>
      </c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  <c r="AA6526" s="9"/>
    </row>
    <row r="6527" spans="1:27" ht="12.75">
      <c r="A6527" s="10">
        <v>45961</v>
      </c>
      <c r="B6527" s="9" t="s">
        <v>9</v>
      </c>
      <c r="C6527" s="11">
        <v>9841.94</v>
      </c>
      <c r="D6527" s="9">
        <v>100</v>
      </c>
      <c r="E6527" s="12" t="s">
        <v>30</v>
      </c>
      <c r="F6527" s="9"/>
      <c r="G6527" s="9"/>
      <c r="H6527" s="13"/>
      <c r="I6527" s="9" t="s">
        <v>11</v>
      </c>
      <c r="J6527" s="10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  <c r="AA6527" s="9"/>
    </row>
    <row r="6528" spans="1:27" ht="12.75">
      <c r="A6528" s="10">
        <v>45961</v>
      </c>
      <c r="B6528" s="9" t="s">
        <v>12</v>
      </c>
      <c r="C6528" s="11"/>
      <c r="D6528" s="9"/>
      <c r="E6528" s="12"/>
      <c r="F6528" s="9"/>
      <c r="G6528" s="9"/>
      <c r="H6528" s="13"/>
      <c r="I6528" s="9" t="s">
        <v>11</v>
      </c>
      <c r="J6528" s="10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  <c r="AA6528" s="9"/>
    </row>
    <row r="6529" spans="1:27" ht="12.75">
      <c r="A6529" s="10">
        <v>45961</v>
      </c>
      <c r="B6529" s="9" t="s">
        <v>43</v>
      </c>
      <c r="C6529" s="11">
        <v>14340.94</v>
      </c>
      <c r="D6529" s="9">
        <v>135</v>
      </c>
      <c r="E6529" s="12" t="s">
        <v>48</v>
      </c>
      <c r="F6529" s="9"/>
      <c r="G6529" s="9"/>
      <c r="H6529" s="13"/>
      <c r="I6529" s="9" t="s">
        <v>11</v>
      </c>
      <c r="J6529" s="10"/>
      <c r="K6529" s="9"/>
      <c r="L6529" s="9"/>
      <c r="M6529" s="9"/>
      <c r="N6529" s="9"/>
      <c r="O6529" s="13"/>
      <c r="P6529" s="9"/>
      <c r="Q6529" s="9"/>
      <c r="R6529" s="10"/>
      <c r="S6529" s="9"/>
      <c r="T6529" s="9"/>
      <c r="U6529" s="9"/>
      <c r="V6529" s="14"/>
      <c r="W6529" s="9"/>
      <c r="X6529" s="9"/>
      <c r="Y6529" s="9"/>
      <c r="Z6529" s="9"/>
      <c r="AA6529" s="9"/>
    </row>
    <row r="6530" spans="1:27" ht="12.75">
      <c r="A6530" s="10">
        <v>45961</v>
      </c>
      <c r="B6530" s="9" t="s">
        <v>45</v>
      </c>
      <c r="C6530" s="11">
        <v>11030.39</v>
      </c>
      <c r="D6530" s="9">
        <v>120</v>
      </c>
      <c r="E6530" s="12" t="s">
        <v>249</v>
      </c>
      <c r="F6530" s="9"/>
      <c r="G6530" s="9"/>
      <c r="H6530" s="13"/>
      <c r="I6530" s="9" t="s">
        <v>11</v>
      </c>
      <c r="J6530" s="9"/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  <c r="AA6530" s="9"/>
    </row>
    <row r="6531" spans="1:27" ht="12.75">
      <c r="A6531" s="10">
        <v>45961</v>
      </c>
      <c r="B6531" s="9" t="s">
        <v>1465</v>
      </c>
      <c r="C6531" s="11">
        <v>9089.75</v>
      </c>
      <c r="D6531" s="9">
        <v>140</v>
      </c>
      <c r="E6531" s="12"/>
      <c r="F6531" s="9"/>
      <c r="G6531" s="9"/>
      <c r="H6531" s="13"/>
      <c r="I6531" s="9" t="s">
        <v>11</v>
      </c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</row>
    <row r="6532" spans="1:27" ht="12.75">
      <c r="A6532" s="10">
        <v>45961</v>
      </c>
      <c r="B6532" s="9" t="s">
        <v>289</v>
      </c>
      <c r="C6532" s="11">
        <v>11416.52</v>
      </c>
      <c r="D6532" s="9">
        <v>107</v>
      </c>
      <c r="E6532" s="12" t="s">
        <v>178</v>
      </c>
      <c r="F6532" s="9"/>
      <c r="G6532" s="9"/>
      <c r="H6532" s="13"/>
      <c r="I6532" s="9" t="s">
        <v>11</v>
      </c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  <c r="AA6532" s="9"/>
    </row>
    <row r="6533" spans="1:27" ht="12.75">
      <c r="A6533" s="10">
        <v>45961</v>
      </c>
      <c r="B6533" s="9" t="s">
        <v>286</v>
      </c>
      <c r="C6533" s="11">
        <v>7188.25</v>
      </c>
      <c r="D6533" s="9">
        <v>84</v>
      </c>
      <c r="E6533" s="12" t="s">
        <v>33</v>
      </c>
      <c r="F6533" s="9"/>
      <c r="G6533" s="9"/>
      <c r="H6533" s="13"/>
      <c r="I6533" s="9" t="s">
        <v>11</v>
      </c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9"/>
    </row>
    <row r="6534" spans="1:27" ht="12.75">
      <c r="A6534" s="10">
        <v>45961</v>
      </c>
      <c r="B6534" s="9" t="s">
        <v>1467</v>
      </c>
      <c r="C6534" s="48">
        <v>5595.68</v>
      </c>
      <c r="D6534" s="9">
        <v>116</v>
      </c>
      <c r="E6534" s="12"/>
      <c r="F6534" s="48"/>
      <c r="G6534" s="9"/>
      <c r="H6534" s="13"/>
      <c r="I6534" s="9" t="s">
        <v>11</v>
      </c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</row>
    <row r="6535" spans="1:27" ht="12.75">
      <c r="A6535" s="10">
        <v>45961</v>
      </c>
      <c r="B6535" s="9" t="s">
        <v>17</v>
      </c>
      <c r="C6535" s="11">
        <v>10102.11</v>
      </c>
      <c r="D6535" s="9">
        <v>90</v>
      </c>
      <c r="E6535" s="12" t="s">
        <v>184</v>
      </c>
      <c r="F6535" s="9"/>
      <c r="G6535" s="9"/>
      <c r="H6535" s="13"/>
      <c r="I6535" s="9" t="s">
        <v>16</v>
      </c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</row>
    <row r="6536" spans="1:27" ht="12.75">
      <c r="A6536" s="10">
        <v>45961</v>
      </c>
      <c r="B6536" s="9" t="s">
        <v>14</v>
      </c>
      <c r="C6536" s="11">
        <v>8074.84</v>
      </c>
      <c r="D6536" s="9">
        <v>84</v>
      </c>
      <c r="E6536" s="12" t="s">
        <v>234</v>
      </c>
      <c r="F6536" s="9"/>
      <c r="G6536" s="9"/>
      <c r="H6536" s="13"/>
      <c r="I6536" s="9" t="s">
        <v>16</v>
      </c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  <c r="AA6536" s="9"/>
    </row>
    <row r="6537" spans="1:27" ht="12.75">
      <c r="A6537" s="10">
        <v>45961</v>
      </c>
      <c r="B6537" s="9" t="s">
        <v>19</v>
      </c>
      <c r="C6537" s="11">
        <v>5897.44</v>
      </c>
      <c r="D6537" s="9">
        <v>58</v>
      </c>
      <c r="E6537" s="12" t="s">
        <v>32</v>
      </c>
      <c r="F6537" s="9"/>
      <c r="G6537" s="9"/>
      <c r="H6537" s="13"/>
      <c r="I6537" s="9" t="s">
        <v>16</v>
      </c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  <c r="Z6537" s="9"/>
      <c r="AA6537" s="9"/>
    </row>
    <row r="6538" spans="1:27" ht="12.75">
      <c r="A6538" s="10">
        <v>45962</v>
      </c>
      <c r="B6538" s="9" t="s">
        <v>21</v>
      </c>
      <c r="C6538" s="11">
        <v>12213.75</v>
      </c>
      <c r="D6538" s="9">
        <v>125</v>
      </c>
      <c r="E6538" s="12" t="s">
        <v>104</v>
      </c>
      <c r="F6538" s="9"/>
      <c r="G6538" s="9"/>
      <c r="H6538" s="13"/>
      <c r="I6538" s="9" t="s">
        <v>11</v>
      </c>
      <c r="J6538" s="10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  <c r="Z6538" s="9"/>
      <c r="AA6538" s="9"/>
    </row>
    <row r="6539" spans="1:27" ht="12.75">
      <c r="A6539" s="10">
        <v>45962</v>
      </c>
      <c r="B6539" s="9" t="s">
        <v>9</v>
      </c>
      <c r="C6539" s="11">
        <v>9086.91</v>
      </c>
      <c r="D6539" s="9">
        <v>104</v>
      </c>
      <c r="E6539" s="12" t="s">
        <v>75</v>
      </c>
      <c r="F6539" s="9"/>
      <c r="G6539" s="9"/>
      <c r="H6539" s="13"/>
      <c r="I6539" s="9" t="s">
        <v>11</v>
      </c>
      <c r="J6539" s="10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  <c r="AA6539" s="9"/>
    </row>
    <row r="6540" spans="1:27" ht="12.75">
      <c r="A6540" s="10">
        <v>45962</v>
      </c>
      <c r="B6540" s="9" t="s">
        <v>12</v>
      </c>
      <c r="C6540" s="11"/>
      <c r="D6540" s="9"/>
      <c r="E6540" s="12"/>
      <c r="F6540" s="9"/>
      <c r="G6540" s="9"/>
      <c r="H6540" s="13"/>
      <c r="I6540" s="9" t="s">
        <v>11</v>
      </c>
      <c r="J6540" s="10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  <c r="AA6540" s="9"/>
    </row>
    <row r="6541" spans="1:27" ht="12.75">
      <c r="A6541" s="10">
        <v>45962</v>
      </c>
      <c r="B6541" s="9" t="s">
        <v>43</v>
      </c>
      <c r="C6541" s="11">
        <v>11814.26</v>
      </c>
      <c r="D6541" s="9">
        <v>111</v>
      </c>
      <c r="E6541" s="12" t="s">
        <v>69</v>
      </c>
      <c r="F6541" s="9"/>
      <c r="G6541" s="9"/>
      <c r="H6541" s="13"/>
      <c r="I6541" s="9" t="s">
        <v>11</v>
      </c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  <c r="AA6541" s="9"/>
    </row>
    <row r="6542" spans="1:27" ht="12.75">
      <c r="A6542" s="10">
        <v>45962</v>
      </c>
      <c r="B6542" s="9" t="s">
        <v>45</v>
      </c>
      <c r="C6542" s="11">
        <v>9498.68</v>
      </c>
      <c r="D6542" s="9">
        <v>100</v>
      </c>
      <c r="E6542" s="12" t="s">
        <v>36</v>
      </c>
      <c r="F6542" s="9"/>
      <c r="G6542" s="9"/>
      <c r="H6542" s="13"/>
      <c r="I6542" s="9" t="s">
        <v>11</v>
      </c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  <c r="Z6542" s="9"/>
      <c r="AA6542" s="9"/>
    </row>
    <row r="6543" spans="1:27" ht="12.75">
      <c r="A6543" s="10">
        <v>45962</v>
      </c>
      <c r="B6543" s="9" t="s">
        <v>1465</v>
      </c>
      <c r="C6543" s="11">
        <v>6246.75</v>
      </c>
      <c r="D6543" s="9">
        <v>99</v>
      </c>
      <c r="E6543" s="12"/>
      <c r="F6543" s="9"/>
      <c r="G6543" s="9"/>
      <c r="H6543" s="13"/>
      <c r="I6543" s="9" t="s">
        <v>11</v>
      </c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  <c r="AA6543" s="9"/>
    </row>
    <row r="6544" spans="1:27" ht="12.75">
      <c r="A6544" s="10">
        <v>45962</v>
      </c>
      <c r="B6544" s="9" t="s">
        <v>289</v>
      </c>
      <c r="C6544" s="11">
        <v>8653.5300000000007</v>
      </c>
      <c r="D6544" s="9">
        <v>99</v>
      </c>
      <c r="E6544" s="12" t="s">
        <v>83</v>
      </c>
      <c r="F6544" s="9"/>
      <c r="G6544" s="9"/>
      <c r="H6544" s="13"/>
      <c r="I6544" s="9" t="s">
        <v>11</v>
      </c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  <c r="AA6544" s="9"/>
    </row>
    <row r="6545" spans="1:27" ht="12.75">
      <c r="A6545" s="10">
        <v>45962</v>
      </c>
      <c r="B6545" s="9" t="s">
        <v>286</v>
      </c>
      <c r="C6545" s="11">
        <v>6054.04</v>
      </c>
      <c r="D6545" s="9">
        <v>70</v>
      </c>
      <c r="E6545" s="12" t="s">
        <v>22</v>
      </c>
      <c r="F6545" s="9"/>
      <c r="G6545" s="9"/>
      <c r="H6545" s="13"/>
      <c r="I6545" s="9" t="s">
        <v>11</v>
      </c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  <c r="AA6545" s="9"/>
    </row>
    <row r="6546" spans="1:27" ht="12.75">
      <c r="A6546" s="10">
        <v>45962</v>
      </c>
      <c r="B6546" s="9" t="s">
        <v>1467</v>
      </c>
      <c r="C6546" s="48">
        <v>3398.04</v>
      </c>
      <c r="D6546" s="9">
        <v>67</v>
      </c>
      <c r="E6546" s="12"/>
      <c r="F6546" s="48"/>
      <c r="G6546" s="9"/>
      <c r="H6546" s="13"/>
      <c r="I6546" s="9" t="s">
        <v>11</v>
      </c>
      <c r="J6546" s="38"/>
      <c r="K6546" s="38"/>
      <c r="L6546" s="38"/>
      <c r="M6546" s="38"/>
      <c r="N6546" s="38"/>
      <c r="O6546" s="38"/>
      <c r="P6546" s="38"/>
      <c r="Q6546" s="38"/>
      <c r="R6546" s="38"/>
      <c r="S6546" s="38"/>
      <c r="T6546" s="38"/>
      <c r="U6546" s="38"/>
      <c r="V6546" s="38"/>
      <c r="W6546" s="38"/>
      <c r="X6546" s="38"/>
      <c r="Y6546" s="38"/>
      <c r="Z6546" s="38"/>
      <c r="AA6546" s="38"/>
    </row>
    <row r="6547" spans="1:27" ht="12.75">
      <c r="A6547" s="10">
        <v>45962</v>
      </c>
      <c r="B6547" s="9" t="s">
        <v>17</v>
      </c>
      <c r="C6547" s="11">
        <v>10152.94</v>
      </c>
      <c r="D6547" s="9">
        <v>109</v>
      </c>
      <c r="E6547" s="12" t="s">
        <v>185</v>
      </c>
      <c r="F6547" s="9"/>
      <c r="G6547" s="9"/>
      <c r="H6547" s="13"/>
      <c r="I6547" s="9" t="s">
        <v>16</v>
      </c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</row>
    <row r="6548" spans="1:27" ht="12.75">
      <c r="A6548" s="10">
        <v>45962</v>
      </c>
      <c r="B6548" s="9" t="s">
        <v>14</v>
      </c>
      <c r="C6548" s="11">
        <v>7084.45</v>
      </c>
      <c r="D6548" s="9">
        <v>81</v>
      </c>
      <c r="E6548" s="12" t="s">
        <v>78</v>
      </c>
      <c r="F6548" s="9"/>
      <c r="G6548" s="9"/>
      <c r="H6548" s="13"/>
      <c r="I6548" s="9" t="s">
        <v>16</v>
      </c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</row>
    <row r="6549" spans="1:27" ht="12.75">
      <c r="A6549" s="10">
        <v>45962</v>
      </c>
      <c r="B6549" s="9" t="s">
        <v>19</v>
      </c>
      <c r="C6549" s="11">
        <v>7180.55</v>
      </c>
      <c r="D6549" s="9">
        <v>80</v>
      </c>
      <c r="E6549" s="12" t="s">
        <v>120</v>
      </c>
      <c r="F6549" s="9"/>
      <c r="G6549" s="9"/>
      <c r="H6549" s="13"/>
      <c r="I6549" s="9" t="s">
        <v>16</v>
      </c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</row>
    <row r="6550" spans="1:27" ht="12.75">
      <c r="A6550" s="10">
        <v>45963</v>
      </c>
      <c r="B6550" s="9" t="s">
        <v>21</v>
      </c>
      <c r="C6550" s="11">
        <v>11279.59</v>
      </c>
      <c r="D6550" s="9">
        <v>119</v>
      </c>
      <c r="E6550" s="12" t="s">
        <v>145</v>
      </c>
      <c r="F6550" s="9"/>
      <c r="G6550" s="9"/>
      <c r="H6550" s="13"/>
      <c r="I6550" s="9" t="s">
        <v>11</v>
      </c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  <c r="AA6550" s="9"/>
    </row>
    <row r="6551" spans="1:27" ht="12.75">
      <c r="A6551" s="10">
        <v>45963</v>
      </c>
      <c r="B6551" s="9" t="s">
        <v>9</v>
      </c>
      <c r="C6551" s="11">
        <v>8114.2</v>
      </c>
      <c r="D6551" s="9">
        <v>83</v>
      </c>
      <c r="E6551" s="12" t="s">
        <v>229</v>
      </c>
      <c r="F6551" s="9"/>
      <c r="G6551" s="9"/>
      <c r="H6551" s="13"/>
      <c r="I6551" s="9" t="s">
        <v>11</v>
      </c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  <c r="AA6551" s="9"/>
    </row>
    <row r="6552" spans="1:27" ht="12.75">
      <c r="A6552" s="10">
        <v>45963</v>
      </c>
      <c r="B6552" s="9" t="s">
        <v>12</v>
      </c>
      <c r="C6552" s="11"/>
      <c r="D6552" s="9"/>
      <c r="E6552" s="12"/>
      <c r="F6552" s="9"/>
      <c r="G6552" s="9"/>
      <c r="H6552" s="13"/>
      <c r="I6552" s="9" t="s">
        <v>11</v>
      </c>
      <c r="J6552" s="10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  <c r="AA6552" s="9"/>
    </row>
    <row r="6553" spans="1:27" ht="12.75">
      <c r="A6553" s="10">
        <v>45963</v>
      </c>
      <c r="B6553" s="9" t="s">
        <v>43</v>
      </c>
      <c r="C6553" s="11">
        <v>7788.33</v>
      </c>
      <c r="D6553" s="9">
        <v>84</v>
      </c>
      <c r="E6553" s="12" t="s">
        <v>137</v>
      </c>
      <c r="F6553" s="9"/>
      <c r="G6553" s="9"/>
      <c r="H6553" s="13"/>
      <c r="I6553" s="9" t="s">
        <v>11</v>
      </c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  <c r="AA6553" s="9"/>
    </row>
    <row r="6554" spans="1:27" ht="12.75">
      <c r="A6554" s="10">
        <v>45963</v>
      </c>
      <c r="B6554" s="9" t="s">
        <v>45</v>
      </c>
      <c r="C6554" s="11">
        <v>7409.84</v>
      </c>
      <c r="D6554" s="9">
        <v>79</v>
      </c>
      <c r="E6554" s="12" t="s">
        <v>357</v>
      </c>
      <c r="F6554" s="9"/>
      <c r="G6554" s="9"/>
      <c r="H6554" s="13"/>
      <c r="I6554" s="9" t="s">
        <v>11</v>
      </c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  <c r="AA6554" s="9"/>
    </row>
    <row r="6555" spans="1:27" ht="12.75">
      <c r="A6555" s="10">
        <v>45963</v>
      </c>
      <c r="B6555" s="9" t="s">
        <v>1465</v>
      </c>
      <c r="C6555" s="11">
        <v>7026.75</v>
      </c>
      <c r="D6555" s="9">
        <v>113</v>
      </c>
      <c r="E6555" s="12"/>
      <c r="F6555" s="9"/>
      <c r="G6555" s="9"/>
      <c r="H6555" s="13"/>
      <c r="I6555" s="9" t="s">
        <v>11</v>
      </c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</row>
    <row r="6556" spans="1:27" ht="12.75">
      <c r="A6556" s="10">
        <v>45963</v>
      </c>
      <c r="B6556" s="9" t="s">
        <v>289</v>
      </c>
      <c r="C6556" s="11">
        <v>6810.82</v>
      </c>
      <c r="D6556" s="9">
        <v>79</v>
      </c>
      <c r="E6556" s="12" t="s">
        <v>118</v>
      </c>
      <c r="F6556" s="9"/>
      <c r="G6556" s="9"/>
      <c r="H6556" s="13"/>
      <c r="I6556" s="9" t="s">
        <v>11</v>
      </c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  <c r="AA6556" s="9"/>
    </row>
    <row r="6557" spans="1:27" ht="12.75">
      <c r="A6557" s="10">
        <v>45963</v>
      </c>
      <c r="B6557" s="9" t="s">
        <v>286</v>
      </c>
      <c r="C6557" s="11">
        <v>7371.73</v>
      </c>
      <c r="D6557" s="9">
        <v>84</v>
      </c>
      <c r="E6557" s="12" t="s">
        <v>123</v>
      </c>
      <c r="F6557" s="9"/>
      <c r="G6557" s="9"/>
      <c r="H6557" s="13"/>
      <c r="I6557" s="9" t="s">
        <v>11</v>
      </c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  <c r="AA6557" s="9"/>
    </row>
    <row r="6558" spans="1:27" ht="12.75">
      <c r="A6558" s="10">
        <v>45963</v>
      </c>
      <c r="B6558" s="9" t="s">
        <v>1467</v>
      </c>
      <c r="C6558" s="48"/>
      <c r="D6558" s="9"/>
      <c r="E6558" s="12"/>
      <c r="F6558" s="48"/>
      <c r="G6558" s="9"/>
      <c r="H6558" s="13"/>
      <c r="I6558" s="9" t="s">
        <v>11</v>
      </c>
      <c r="J6558" s="38"/>
      <c r="K6558" s="38"/>
      <c r="L6558" s="38"/>
      <c r="M6558" s="38"/>
      <c r="N6558" s="38"/>
      <c r="O6558" s="38"/>
      <c r="P6558" s="38"/>
      <c r="Q6558" s="38"/>
      <c r="R6558" s="38"/>
      <c r="S6558" s="38"/>
      <c r="T6558" s="38"/>
      <c r="U6558" s="38"/>
      <c r="V6558" s="38"/>
      <c r="W6558" s="38"/>
      <c r="X6558" s="38"/>
      <c r="Y6558" s="38"/>
      <c r="Z6558" s="38"/>
      <c r="AA6558" s="38"/>
    </row>
    <row r="6559" spans="1:27" ht="12.75">
      <c r="A6559" s="10">
        <v>45963</v>
      </c>
      <c r="B6559" s="9" t="s">
        <v>17</v>
      </c>
      <c r="C6559" s="11">
        <v>12101.17</v>
      </c>
      <c r="D6559" s="9">
        <v>131</v>
      </c>
      <c r="E6559" s="12" t="s">
        <v>112</v>
      </c>
      <c r="F6559" s="9"/>
      <c r="G6559" s="9"/>
      <c r="H6559" s="13"/>
      <c r="I6559" s="9" t="s">
        <v>16</v>
      </c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</row>
    <row r="6560" spans="1:27" ht="12.75">
      <c r="A6560" s="10">
        <v>45963</v>
      </c>
      <c r="B6560" s="9" t="s">
        <v>14</v>
      </c>
      <c r="C6560" s="11">
        <v>9121.34</v>
      </c>
      <c r="D6560" s="9">
        <v>101</v>
      </c>
      <c r="E6560" s="12" t="s">
        <v>288</v>
      </c>
      <c r="F6560" s="9"/>
      <c r="G6560" s="9"/>
      <c r="H6560" s="13"/>
      <c r="I6560" s="9" t="s">
        <v>16</v>
      </c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  <c r="Z6560" s="9"/>
      <c r="AA6560" s="9"/>
    </row>
    <row r="6561" spans="1:27" ht="12.75">
      <c r="A6561" s="10">
        <v>45963</v>
      </c>
      <c r="B6561" s="9" t="s">
        <v>19</v>
      </c>
      <c r="C6561" s="11">
        <v>7569.46</v>
      </c>
      <c r="D6561" s="9">
        <v>86</v>
      </c>
      <c r="E6561" s="12" t="s">
        <v>13</v>
      </c>
      <c r="F6561" s="9"/>
      <c r="G6561" s="9"/>
      <c r="H6561" s="13"/>
      <c r="I6561" s="9" t="s">
        <v>16</v>
      </c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  <c r="AA6561" s="9"/>
    </row>
    <row r="6562" spans="1:27" ht="12.75">
      <c r="A6562" s="10">
        <v>45964</v>
      </c>
      <c r="B6562" s="9" t="s">
        <v>21</v>
      </c>
      <c r="C6562" s="11">
        <v>5077.1099999999997</v>
      </c>
      <c r="D6562" s="9">
        <v>49</v>
      </c>
      <c r="E6562" s="12" t="s">
        <v>189</v>
      </c>
      <c r="F6562" s="9"/>
      <c r="G6562" s="9"/>
      <c r="H6562" s="13"/>
      <c r="I6562" s="9" t="s">
        <v>11</v>
      </c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  <c r="AA6562" s="9"/>
    </row>
    <row r="6563" spans="1:27" ht="12.75">
      <c r="A6563" s="10">
        <v>45964</v>
      </c>
      <c r="B6563" s="9" t="s">
        <v>9</v>
      </c>
      <c r="C6563" s="11">
        <v>2273.63</v>
      </c>
      <c r="D6563" s="9">
        <v>27</v>
      </c>
      <c r="E6563" s="12" t="s">
        <v>10</v>
      </c>
      <c r="F6563" s="9"/>
      <c r="G6563" s="9"/>
      <c r="H6563" s="13"/>
      <c r="I6563" s="9" t="s">
        <v>11</v>
      </c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  <c r="AA6563" s="9"/>
    </row>
    <row r="6564" spans="1:27" ht="12.75">
      <c r="A6564" s="10">
        <v>45964</v>
      </c>
      <c r="B6564" s="9" t="s">
        <v>12</v>
      </c>
      <c r="C6564" s="11"/>
      <c r="D6564" s="9"/>
      <c r="E6564" s="12"/>
      <c r="F6564" s="9"/>
      <c r="G6564" s="9"/>
      <c r="H6564" s="13"/>
      <c r="I6564" s="9" t="s">
        <v>11</v>
      </c>
      <c r="J6564" s="10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  <c r="Z6564" s="9"/>
      <c r="AA6564" s="9"/>
    </row>
    <row r="6565" spans="1:27" ht="12.75">
      <c r="A6565" s="10">
        <v>45964</v>
      </c>
      <c r="B6565" s="9" t="s">
        <v>43</v>
      </c>
      <c r="C6565" s="11">
        <v>2380.56</v>
      </c>
      <c r="D6565" s="9">
        <v>27</v>
      </c>
      <c r="E6565" s="12" t="s">
        <v>141</v>
      </c>
      <c r="F6565" s="9"/>
      <c r="G6565" s="9"/>
      <c r="H6565" s="13"/>
      <c r="I6565" s="9" t="s">
        <v>11</v>
      </c>
      <c r="J6565" s="10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  <c r="Z6565" s="9"/>
      <c r="AA6565" s="9"/>
    </row>
    <row r="6566" spans="1:27" ht="12.75">
      <c r="A6566" s="10">
        <v>45964</v>
      </c>
      <c r="B6566" s="9" t="s">
        <v>45</v>
      </c>
      <c r="C6566" s="11">
        <v>3135.47</v>
      </c>
      <c r="D6566" s="9">
        <v>32</v>
      </c>
      <c r="E6566" s="12" t="s">
        <v>50</v>
      </c>
      <c r="F6566" s="9"/>
      <c r="G6566" s="9"/>
      <c r="H6566" s="13"/>
      <c r="I6566" s="9" t="s">
        <v>11</v>
      </c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  <c r="Z6566" s="9"/>
      <c r="AA6566" s="9"/>
    </row>
    <row r="6567" spans="1:27" ht="12.75">
      <c r="A6567" s="10">
        <v>45964</v>
      </c>
      <c r="B6567" s="9" t="s">
        <v>1465</v>
      </c>
      <c r="C6567" s="11">
        <v>9024</v>
      </c>
      <c r="D6567" s="9">
        <v>123</v>
      </c>
      <c r="E6567" s="12"/>
      <c r="F6567" s="9"/>
      <c r="G6567" s="9"/>
      <c r="H6567" s="13"/>
      <c r="I6567" s="9" t="s">
        <v>11</v>
      </c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/>
      <c r="X6567" s="9"/>
      <c r="Y6567" s="9"/>
      <c r="Z6567" s="9"/>
      <c r="AA6567" s="9"/>
    </row>
    <row r="6568" spans="1:27" ht="12.75">
      <c r="A6568" s="10">
        <v>45964</v>
      </c>
      <c r="B6568" s="9" t="s">
        <v>289</v>
      </c>
      <c r="C6568" s="11">
        <v>3283.23</v>
      </c>
      <c r="D6568" s="9">
        <v>35</v>
      </c>
      <c r="E6568" s="12" t="s">
        <v>25</v>
      </c>
      <c r="F6568" s="9"/>
      <c r="G6568" s="9"/>
      <c r="H6568" s="13"/>
      <c r="I6568" s="9" t="s">
        <v>11</v>
      </c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9"/>
      <c r="V6568" s="9"/>
      <c r="W6568" s="9"/>
      <c r="X6568" s="9"/>
      <c r="Y6568" s="9"/>
      <c r="Z6568" s="9"/>
      <c r="AA6568" s="9"/>
    </row>
    <row r="6569" spans="1:27" ht="12.75">
      <c r="A6569" s="10">
        <v>45964</v>
      </c>
      <c r="B6569" s="9" t="s">
        <v>286</v>
      </c>
      <c r="C6569" s="11">
        <v>2238.61</v>
      </c>
      <c r="D6569" s="9">
        <v>25</v>
      </c>
      <c r="E6569" s="12" t="s">
        <v>58</v>
      </c>
      <c r="F6569" s="9"/>
      <c r="G6569" s="9"/>
      <c r="H6569" s="13"/>
      <c r="I6569" s="9" t="s">
        <v>11</v>
      </c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/>
      <c r="X6569" s="9"/>
      <c r="Y6569" s="9"/>
      <c r="Z6569" s="9"/>
      <c r="AA6569" s="9"/>
    </row>
    <row r="6570" spans="1:27" ht="12.75">
      <c r="A6570" s="10">
        <v>45964</v>
      </c>
      <c r="B6570" s="9" t="s">
        <v>1467</v>
      </c>
      <c r="C6570" s="48">
        <v>3886.89</v>
      </c>
      <c r="D6570" s="9">
        <v>82</v>
      </c>
      <c r="E6570" s="12"/>
      <c r="F6570" s="48"/>
      <c r="G6570" s="9"/>
      <c r="H6570" s="13"/>
      <c r="I6570" s="9" t="s">
        <v>11</v>
      </c>
      <c r="J6570" s="38"/>
      <c r="K6570" s="38"/>
      <c r="L6570" s="38"/>
      <c r="M6570" s="38"/>
      <c r="N6570" s="38"/>
      <c r="O6570" s="38"/>
      <c r="P6570" s="38"/>
      <c r="Q6570" s="38"/>
      <c r="R6570" s="38"/>
      <c r="S6570" s="38"/>
      <c r="T6570" s="38"/>
      <c r="U6570" s="38"/>
      <c r="V6570" s="38"/>
      <c r="W6570" s="38"/>
      <c r="X6570" s="38"/>
      <c r="Y6570" s="38"/>
      <c r="Z6570" s="38"/>
      <c r="AA6570" s="38"/>
    </row>
    <row r="6571" spans="1:27" ht="12.75">
      <c r="A6571" s="10">
        <v>45964</v>
      </c>
      <c r="B6571" s="9" t="s">
        <v>17</v>
      </c>
      <c r="C6571" s="11">
        <v>3443.96</v>
      </c>
      <c r="D6571" s="9">
        <v>32</v>
      </c>
      <c r="E6571" s="12" t="s">
        <v>39</v>
      </c>
      <c r="F6571" s="9"/>
      <c r="G6571" s="9"/>
      <c r="H6571" s="13"/>
      <c r="I6571" s="9" t="s">
        <v>16</v>
      </c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  <c r="Z6571" s="9"/>
      <c r="AA6571" s="9"/>
    </row>
    <row r="6572" spans="1:27" ht="12.75">
      <c r="A6572" s="10">
        <v>45964</v>
      </c>
      <c r="B6572" s="9" t="s">
        <v>14</v>
      </c>
      <c r="C6572" s="11">
        <v>1939.86</v>
      </c>
      <c r="D6572" s="9">
        <v>22</v>
      </c>
      <c r="E6572" s="12" t="s">
        <v>184</v>
      </c>
      <c r="F6572" s="9"/>
      <c r="G6572" s="9"/>
      <c r="H6572" s="13"/>
      <c r="I6572" s="9" t="s">
        <v>16</v>
      </c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/>
      <c r="X6572" s="9"/>
      <c r="Y6572" s="9"/>
      <c r="Z6572" s="9"/>
      <c r="AA6572" s="9"/>
    </row>
    <row r="6573" spans="1:27" ht="12.75">
      <c r="A6573" s="10">
        <v>45964</v>
      </c>
      <c r="B6573" s="9" t="s">
        <v>19</v>
      </c>
      <c r="C6573" s="11">
        <v>2591.34</v>
      </c>
      <c r="D6573" s="9">
        <v>28</v>
      </c>
      <c r="E6573" s="12" t="s">
        <v>107</v>
      </c>
      <c r="F6573" s="9"/>
      <c r="G6573" s="9"/>
      <c r="H6573" s="13"/>
      <c r="I6573" s="9" t="s">
        <v>16</v>
      </c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  <c r="AA6573" s="9"/>
    </row>
    <row r="6574" spans="1:27" ht="12.75">
      <c r="A6574" s="10">
        <v>45965</v>
      </c>
      <c r="B6574" s="9" t="s">
        <v>21</v>
      </c>
      <c r="C6574" s="11">
        <v>6150.61</v>
      </c>
      <c r="D6574" s="9">
        <v>65</v>
      </c>
      <c r="E6574" s="12" t="s">
        <v>13</v>
      </c>
      <c r="F6574" s="9"/>
      <c r="G6574" s="9"/>
      <c r="H6574" s="13"/>
      <c r="I6574" s="9" t="s">
        <v>11</v>
      </c>
      <c r="J6574" s="10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  <c r="Z6574" s="9"/>
      <c r="AA6574" s="9"/>
    </row>
    <row r="6575" spans="1:27" ht="12.75">
      <c r="A6575" s="10">
        <v>45965</v>
      </c>
      <c r="B6575" s="9" t="s">
        <v>9</v>
      </c>
      <c r="C6575" s="11">
        <v>2154.2600000000002</v>
      </c>
      <c r="D6575" s="9">
        <v>24</v>
      </c>
      <c r="E6575" s="12" t="s">
        <v>91</v>
      </c>
      <c r="F6575" s="9"/>
      <c r="G6575" s="9"/>
      <c r="H6575" s="13"/>
      <c r="I6575" s="9" t="s">
        <v>11</v>
      </c>
      <c r="J6575" s="9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  <c r="Z6575" s="9"/>
      <c r="AA6575" s="9"/>
    </row>
    <row r="6576" spans="1:27" ht="12.75">
      <c r="A6576" s="10">
        <v>45965</v>
      </c>
      <c r="B6576" s="9" t="s">
        <v>12</v>
      </c>
      <c r="C6576" s="11"/>
      <c r="D6576" s="9"/>
      <c r="E6576" s="12"/>
      <c r="F6576" s="9"/>
      <c r="G6576" s="9"/>
      <c r="H6576" s="13"/>
      <c r="I6576" s="9" t="s">
        <v>11</v>
      </c>
      <c r="J6576" s="10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  <c r="Z6576" s="9"/>
      <c r="AA6576" s="9"/>
    </row>
    <row r="6577" spans="1:27" ht="12.75">
      <c r="A6577" s="10">
        <v>45965</v>
      </c>
      <c r="B6577" s="9" t="s">
        <v>43</v>
      </c>
      <c r="C6577" s="11">
        <v>3971.28</v>
      </c>
      <c r="D6577" s="9">
        <v>39</v>
      </c>
      <c r="E6577" s="12" t="s">
        <v>86</v>
      </c>
      <c r="F6577" s="9"/>
      <c r="G6577" s="9"/>
      <c r="H6577" s="13"/>
      <c r="I6577" s="9" t="s">
        <v>11</v>
      </c>
      <c r="J6577" s="10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  <c r="AA6577" s="9"/>
    </row>
    <row r="6578" spans="1:27" ht="12.75">
      <c r="A6578" s="10">
        <v>45965</v>
      </c>
      <c r="B6578" s="9" t="s">
        <v>45</v>
      </c>
      <c r="C6578" s="11">
        <v>3408.1</v>
      </c>
      <c r="D6578" s="9">
        <v>37</v>
      </c>
      <c r="E6578" s="12" t="s">
        <v>86</v>
      </c>
      <c r="F6578" s="9"/>
      <c r="G6578" s="9"/>
      <c r="H6578" s="13"/>
      <c r="I6578" s="9" t="s">
        <v>11</v>
      </c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  <c r="Z6578" s="9"/>
      <c r="AA6578" s="9"/>
    </row>
    <row r="6579" spans="1:27" ht="12.75">
      <c r="A6579" s="10">
        <v>45965</v>
      </c>
      <c r="B6579" s="9" t="s">
        <v>1465</v>
      </c>
      <c r="C6579" s="11">
        <v>5656</v>
      </c>
      <c r="D6579" s="9">
        <v>102</v>
      </c>
      <c r="E6579" s="12"/>
      <c r="F6579" s="9"/>
      <c r="G6579" s="9"/>
      <c r="H6579" s="13"/>
      <c r="I6579" s="9" t="s">
        <v>11</v>
      </c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  <c r="Z6579" s="9"/>
      <c r="AA6579" s="9"/>
    </row>
    <row r="6580" spans="1:27" ht="12.75">
      <c r="A6580" s="10">
        <v>45965</v>
      </c>
      <c r="B6580" s="9" t="s">
        <v>289</v>
      </c>
      <c r="C6580" s="11">
        <v>3577.31</v>
      </c>
      <c r="D6580" s="9">
        <v>35</v>
      </c>
      <c r="E6580" s="12" t="s">
        <v>47</v>
      </c>
      <c r="F6580" s="9"/>
      <c r="G6580" s="9"/>
      <c r="H6580" s="13"/>
      <c r="I6580" s="9" t="s">
        <v>11</v>
      </c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/>
      <c r="X6580" s="9"/>
      <c r="Y6580" s="9"/>
      <c r="Z6580" s="9"/>
      <c r="AA6580" s="9"/>
    </row>
    <row r="6581" spans="1:27" ht="12.75">
      <c r="A6581" s="10">
        <v>45965</v>
      </c>
      <c r="B6581" s="9" t="s">
        <v>286</v>
      </c>
      <c r="C6581" s="11">
        <v>3400.24</v>
      </c>
      <c r="D6581" s="9">
        <v>41</v>
      </c>
      <c r="E6581" s="12" t="s">
        <v>140</v>
      </c>
      <c r="F6581" s="9"/>
      <c r="G6581" s="9"/>
      <c r="H6581" s="13"/>
      <c r="I6581" s="9" t="s">
        <v>11</v>
      </c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  <c r="Z6581" s="9"/>
      <c r="AA6581" s="9"/>
    </row>
    <row r="6582" spans="1:27" ht="12.75">
      <c r="A6582" s="10">
        <v>45965</v>
      </c>
      <c r="B6582" s="9" t="s">
        <v>1467</v>
      </c>
      <c r="C6582" s="48">
        <v>5696.88</v>
      </c>
      <c r="D6582" s="9">
        <v>120</v>
      </c>
      <c r="E6582" s="12"/>
      <c r="F6582" s="48"/>
      <c r="G6582" s="9"/>
      <c r="H6582" s="13"/>
      <c r="I6582" s="9" t="s">
        <v>11</v>
      </c>
      <c r="J6582" s="38"/>
      <c r="K6582" s="38"/>
      <c r="L6582" s="38"/>
      <c r="M6582" s="38"/>
      <c r="N6582" s="38"/>
      <c r="O6582" s="38"/>
      <c r="P6582" s="38"/>
      <c r="Q6582" s="38"/>
      <c r="R6582" s="38"/>
      <c r="S6582" s="38"/>
      <c r="T6582" s="38"/>
      <c r="U6582" s="38"/>
      <c r="V6582" s="38"/>
      <c r="W6582" s="38"/>
      <c r="X6582" s="38"/>
      <c r="Y6582" s="38"/>
      <c r="Z6582" s="38"/>
      <c r="AA6582" s="38"/>
    </row>
    <row r="6583" spans="1:27" ht="12.75">
      <c r="A6583" s="10">
        <v>45965</v>
      </c>
      <c r="B6583" s="9" t="s">
        <v>17</v>
      </c>
      <c r="C6583" s="11">
        <v>6133.87</v>
      </c>
      <c r="D6583" s="9">
        <v>51</v>
      </c>
      <c r="E6583" s="12" t="s">
        <v>108</v>
      </c>
      <c r="F6583" s="9"/>
      <c r="G6583" s="9"/>
      <c r="H6583" s="13"/>
      <c r="I6583" s="9" t="s">
        <v>16</v>
      </c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  <c r="Z6583" s="9"/>
      <c r="AA6583" s="9"/>
    </row>
    <row r="6584" spans="1:27" ht="12.75">
      <c r="A6584" s="10">
        <v>45965</v>
      </c>
      <c r="B6584" s="9" t="s">
        <v>14</v>
      </c>
      <c r="C6584" s="11">
        <v>2914.3</v>
      </c>
      <c r="D6584" s="9">
        <v>27</v>
      </c>
      <c r="E6584" s="12" t="s">
        <v>174</v>
      </c>
      <c r="F6584" s="9"/>
      <c r="G6584" s="9"/>
      <c r="H6584" s="13"/>
      <c r="I6584" s="9" t="s">
        <v>16</v>
      </c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  <c r="AA6584" s="9"/>
    </row>
    <row r="6585" spans="1:27" ht="12.75">
      <c r="A6585" s="10">
        <v>45965</v>
      </c>
      <c r="B6585" s="9" t="s">
        <v>19</v>
      </c>
      <c r="C6585" s="11">
        <v>2898.98</v>
      </c>
      <c r="D6585" s="9">
        <v>32</v>
      </c>
      <c r="E6585" s="12" t="s">
        <v>192</v>
      </c>
      <c r="F6585" s="9"/>
      <c r="G6585" s="9"/>
      <c r="H6585" s="13"/>
      <c r="I6585" s="9" t="s">
        <v>16</v>
      </c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</row>
    <row r="6586" spans="1:27" ht="12.75">
      <c r="A6586" s="10">
        <v>45966</v>
      </c>
      <c r="B6586" s="9" t="s">
        <v>21</v>
      </c>
      <c r="C6586" s="11">
        <v>5727.25</v>
      </c>
      <c r="D6586" s="9">
        <v>60</v>
      </c>
      <c r="E6586" s="12" t="s">
        <v>139</v>
      </c>
      <c r="F6586" s="9"/>
      <c r="G6586" s="9"/>
      <c r="H6586" s="13"/>
      <c r="I6586" s="9" t="s">
        <v>11</v>
      </c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  <c r="AA6586" s="9"/>
    </row>
    <row r="6587" spans="1:27" ht="12.75">
      <c r="A6587" s="10">
        <v>45966</v>
      </c>
      <c r="B6587" s="9" t="s">
        <v>9</v>
      </c>
      <c r="C6587" s="11">
        <v>3934.5</v>
      </c>
      <c r="D6587" s="9">
        <v>45</v>
      </c>
      <c r="E6587" s="12" t="s">
        <v>15</v>
      </c>
      <c r="F6587" s="9"/>
      <c r="G6587" s="9"/>
      <c r="H6587" s="13"/>
      <c r="I6587" s="9" t="s">
        <v>11</v>
      </c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  <c r="AA6587" s="9"/>
    </row>
    <row r="6588" spans="1:27" ht="12.75">
      <c r="A6588" s="10">
        <v>45966</v>
      </c>
      <c r="B6588" s="9" t="s">
        <v>12</v>
      </c>
      <c r="C6588" s="11"/>
      <c r="D6588" s="9"/>
      <c r="E6588" s="12"/>
      <c r="F6588" s="9"/>
      <c r="G6588" s="9"/>
      <c r="H6588" s="13"/>
      <c r="I6588" s="9" t="s">
        <v>11</v>
      </c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  <c r="Z6588" s="9"/>
      <c r="AA6588" s="9"/>
    </row>
    <row r="6589" spans="1:27" ht="12.75">
      <c r="A6589" s="10">
        <v>45966</v>
      </c>
      <c r="B6589" s="9" t="s">
        <v>43</v>
      </c>
      <c r="C6589" s="11">
        <v>3395.48</v>
      </c>
      <c r="D6589" s="9">
        <v>42</v>
      </c>
      <c r="E6589" s="12" t="s">
        <v>39</v>
      </c>
      <c r="F6589" s="9"/>
      <c r="G6589" s="9"/>
      <c r="H6589" s="13"/>
      <c r="I6589" s="9" t="s">
        <v>11</v>
      </c>
      <c r="J6589" s="10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  <c r="Z6589" s="9"/>
      <c r="AA6589" s="9"/>
    </row>
    <row r="6590" spans="1:27" ht="12.75">
      <c r="A6590" s="10">
        <v>45966</v>
      </c>
      <c r="B6590" s="9" t="s">
        <v>45</v>
      </c>
      <c r="C6590" s="11">
        <v>2519.8200000000002</v>
      </c>
      <c r="D6590" s="9">
        <v>28</v>
      </c>
      <c r="E6590" s="12" t="s">
        <v>25</v>
      </c>
      <c r="F6590" s="9"/>
      <c r="G6590" s="9"/>
      <c r="H6590" s="13"/>
      <c r="I6590" s="9" t="s">
        <v>11</v>
      </c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/>
      <c r="W6590" s="9"/>
      <c r="X6590" s="9"/>
      <c r="Y6590" s="9"/>
      <c r="Z6590" s="9"/>
      <c r="AA6590" s="9"/>
    </row>
    <row r="6591" spans="1:27" ht="12.75">
      <c r="A6591" s="10">
        <v>45966</v>
      </c>
      <c r="B6591" s="9" t="s">
        <v>1465</v>
      </c>
      <c r="C6591" s="11">
        <v>7632</v>
      </c>
      <c r="D6591" s="9">
        <v>117</v>
      </c>
      <c r="E6591" s="12"/>
      <c r="F6591" s="9"/>
      <c r="G6591" s="9"/>
      <c r="H6591" s="13"/>
      <c r="I6591" s="9" t="s">
        <v>11</v>
      </c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9"/>
      <c r="V6591" s="9"/>
      <c r="W6591" s="9"/>
      <c r="X6591" s="9"/>
      <c r="Y6591" s="9"/>
      <c r="Z6591" s="9"/>
      <c r="AA6591" s="9"/>
    </row>
    <row r="6592" spans="1:27" ht="12.75">
      <c r="A6592" s="10">
        <v>45966</v>
      </c>
      <c r="B6592" s="9" t="s">
        <v>289</v>
      </c>
      <c r="C6592" s="11">
        <v>2777.05</v>
      </c>
      <c r="D6592" s="9">
        <v>38</v>
      </c>
      <c r="E6592" s="12" t="s">
        <v>292</v>
      </c>
      <c r="F6592" s="9"/>
      <c r="G6592" s="9"/>
      <c r="H6592" s="13"/>
      <c r="I6592" s="9" t="s">
        <v>11</v>
      </c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9"/>
      <c r="X6592" s="9"/>
      <c r="Y6592" s="9"/>
      <c r="Z6592" s="9"/>
      <c r="AA6592" s="9"/>
    </row>
    <row r="6593" spans="1:27" ht="12.75">
      <c r="A6593" s="10">
        <v>45966</v>
      </c>
      <c r="B6593" s="9" t="s">
        <v>286</v>
      </c>
      <c r="C6593" s="11">
        <v>2995.44</v>
      </c>
      <c r="D6593" s="9">
        <v>35</v>
      </c>
      <c r="E6593" s="12" t="s">
        <v>29</v>
      </c>
      <c r="F6593" s="9"/>
      <c r="G6593" s="9"/>
      <c r="H6593" s="13"/>
      <c r="I6593" s="9" t="s">
        <v>11</v>
      </c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  <c r="AA6593" s="9"/>
    </row>
    <row r="6594" spans="1:27" ht="12.75">
      <c r="A6594" s="10">
        <v>45966</v>
      </c>
      <c r="B6594" s="9" t="s">
        <v>1467</v>
      </c>
      <c r="C6594" s="48">
        <v>3691.17</v>
      </c>
      <c r="D6594" s="9">
        <v>81</v>
      </c>
      <c r="E6594" s="12"/>
      <c r="F6594" s="48"/>
      <c r="G6594" s="9"/>
      <c r="H6594" s="13"/>
      <c r="I6594" s="9" t="s">
        <v>11</v>
      </c>
      <c r="J6594" s="38"/>
      <c r="K6594" s="38"/>
      <c r="L6594" s="38"/>
      <c r="M6594" s="38"/>
      <c r="N6594" s="38"/>
      <c r="O6594" s="38"/>
      <c r="P6594" s="38"/>
      <c r="Q6594" s="38"/>
      <c r="R6594" s="38"/>
      <c r="S6594" s="38"/>
      <c r="T6594" s="38"/>
      <c r="U6594" s="38"/>
      <c r="V6594" s="38"/>
      <c r="W6594" s="38"/>
      <c r="X6594" s="38"/>
      <c r="Y6594" s="38"/>
      <c r="Z6594" s="38"/>
      <c r="AA6594" s="38"/>
    </row>
    <row r="6595" spans="1:27" ht="12.75">
      <c r="A6595" s="10">
        <v>45966</v>
      </c>
      <c r="B6595" s="9" t="s">
        <v>17</v>
      </c>
      <c r="C6595" s="11">
        <v>4639.3999999999996</v>
      </c>
      <c r="D6595" s="9">
        <v>56</v>
      </c>
      <c r="E6595" s="12" t="s">
        <v>59</v>
      </c>
      <c r="F6595" s="9"/>
      <c r="G6595" s="9"/>
      <c r="H6595" s="13"/>
      <c r="I6595" s="9" t="s">
        <v>16</v>
      </c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  <c r="AA6595" s="9"/>
    </row>
    <row r="6596" spans="1:27" ht="12.75">
      <c r="A6596" s="10">
        <v>45966</v>
      </c>
      <c r="B6596" s="9" t="s">
        <v>14</v>
      </c>
      <c r="C6596" s="11">
        <v>3027.44</v>
      </c>
      <c r="D6596" s="9">
        <v>27</v>
      </c>
      <c r="E6596" s="12" t="s">
        <v>211</v>
      </c>
      <c r="F6596" s="9"/>
      <c r="G6596" s="9"/>
      <c r="H6596" s="13"/>
      <c r="I6596" s="9" t="s">
        <v>16</v>
      </c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  <c r="Z6596" s="9"/>
      <c r="AA6596" s="9"/>
    </row>
    <row r="6597" spans="1:27" ht="12.75">
      <c r="A6597" s="10">
        <v>45966</v>
      </c>
      <c r="B6597" s="9" t="s">
        <v>19</v>
      </c>
      <c r="C6597" s="11">
        <v>2676.34</v>
      </c>
      <c r="D6597" s="9">
        <v>33</v>
      </c>
      <c r="E6597" s="12" t="s">
        <v>159</v>
      </c>
      <c r="F6597" s="9"/>
      <c r="G6597" s="9"/>
      <c r="H6597" s="13"/>
      <c r="I6597" s="9" t="s">
        <v>16</v>
      </c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9"/>
      <c r="X6597" s="9"/>
      <c r="Y6597" s="9"/>
      <c r="Z6597" s="9"/>
      <c r="AA6597" s="9"/>
    </row>
    <row r="6598" spans="1:27" ht="12.75">
      <c r="A6598" s="10">
        <v>45967</v>
      </c>
      <c r="B6598" s="9" t="s">
        <v>21</v>
      </c>
      <c r="C6598" s="11">
        <v>8327.0300000000007</v>
      </c>
      <c r="D6598" s="9">
        <v>87</v>
      </c>
      <c r="E6598" s="12" t="s">
        <v>359</v>
      </c>
      <c r="F6598" s="9"/>
      <c r="G6598" s="9"/>
      <c r="H6598" s="13"/>
      <c r="I6598" s="9" t="s">
        <v>11</v>
      </c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  <c r="AA6598" s="9"/>
    </row>
    <row r="6599" spans="1:27" ht="12.75">
      <c r="A6599" s="10">
        <v>45967</v>
      </c>
      <c r="B6599" s="9" t="s">
        <v>9</v>
      </c>
      <c r="C6599" s="11">
        <v>4828.83</v>
      </c>
      <c r="D6599" s="9">
        <v>53</v>
      </c>
      <c r="E6599" s="12" t="s">
        <v>159</v>
      </c>
      <c r="F6599" s="9"/>
      <c r="G6599" s="9"/>
      <c r="H6599" s="13"/>
      <c r="I6599" s="9" t="s">
        <v>11</v>
      </c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  <c r="Z6599" s="9"/>
      <c r="AA6599" s="9"/>
    </row>
    <row r="6600" spans="1:27" ht="12.75">
      <c r="A6600" s="10">
        <v>45967</v>
      </c>
      <c r="B6600" s="9" t="s">
        <v>12</v>
      </c>
      <c r="C6600" s="11"/>
      <c r="D6600" s="9"/>
      <c r="E6600" s="12"/>
      <c r="F6600" s="9"/>
      <c r="G6600" s="9"/>
      <c r="H6600" s="13"/>
      <c r="I6600" s="9" t="s">
        <v>11</v>
      </c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  <c r="Z6600" s="9"/>
      <c r="AA6600" s="9"/>
    </row>
    <row r="6601" spans="1:27" ht="12.75">
      <c r="A6601" s="10">
        <v>45967</v>
      </c>
      <c r="B6601" s="9" t="s">
        <v>43</v>
      </c>
      <c r="C6601" s="11">
        <v>3034.74</v>
      </c>
      <c r="D6601" s="9">
        <v>37</v>
      </c>
      <c r="E6601" s="12" t="s">
        <v>39</v>
      </c>
      <c r="F6601" s="9"/>
      <c r="G6601" s="9"/>
      <c r="H6601" s="13"/>
      <c r="I6601" s="9" t="s">
        <v>11</v>
      </c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9"/>
      <c r="V6601" s="9"/>
      <c r="W6601" s="9"/>
      <c r="X6601" s="9"/>
      <c r="Y6601" s="9"/>
      <c r="Z6601" s="9"/>
      <c r="AA6601" s="9"/>
    </row>
    <row r="6602" spans="1:27" ht="12.75">
      <c r="A6602" s="10">
        <v>45967</v>
      </c>
      <c r="B6602" s="9" t="s">
        <v>45</v>
      </c>
      <c r="C6602" s="11">
        <v>5078.09</v>
      </c>
      <c r="D6602" s="9">
        <v>50</v>
      </c>
      <c r="E6602" s="12" t="s">
        <v>112</v>
      </c>
      <c r="F6602" s="9"/>
      <c r="G6602" s="9"/>
      <c r="H6602" s="13"/>
      <c r="I6602" s="9" t="s">
        <v>11</v>
      </c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  <c r="Z6602" s="9"/>
      <c r="AA6602" s="9"/>
    </row>
    <row r="6603" spans="1:27" ht="12.75">
      <c r="A6603" s="10">
        <v>45967</v>
      </c>
      <c r="B6603" s="9" t="s">
        <v>1465</v>
      </c>
      <c r="C6603" s="11">
        <v>7201.5</v>
      </c>
      <c r="D6603" s="9">
        <v>111</v>
      </c>
      <c r="E6603" s="12"/>
      <c r="F6603" s="9"/>
      <c r="G6603" s="9"/>
      <c r="H6603" s="13"/>
      <c r="I6603" s="9" t="s">
        <v>11</v>
      </c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  <c r="Z6603" s="9"/>
      <c r="AA6603" s="9"/>
    </row>
    <row r="6604" spans="1:27" ht="12.75">
      <c r="A6604" s="10">
        <v>45967</v>
      </c>
      <c r="B6604" s="9" t="s">
        <v>289</v>
      </c>
      <c r="C6604" s="11">
        <v>4077.79</v>
      </c>
      <c r="D6604" s="9">
        <v>37</v>
      </c>
      <c r="E6604" s="12" t="s">
        <v>91</v>
      </c>
      <c r="F6604" s="9"/>
      <c r="G6604" s="9"/>
      <c r="H6604" s="13"/>
      <c r="I6604" s="9" t="s">
        <v>11</v>
      </c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  <c r="Z6604" s="9"/>
      <c r="AA6604" s="9"/>
    </row>
    <row r="6605" spans="1:27" ht="12.75">
      <c r="A6605" s="10">
        <v>45967</v>
      </c>
      <c r="B6605" s="9" t="s">
        <v>286</v>
      </c>
      <c r="C6605" s="11">
        <v>3369.67</v>
      </c>
      <c r="D6605" s="9">
        <v>41</v>
      </c>
      <c r="E6605" s="12" t="s">
        <v>57</v>
      </c>
      <c r="F6605" s="9"/>
      <c r="G6605" s="9"/>
      <c r="H6605" s="13"/>
      <c r="I6605" s="9" t="s">
        <v>11</v>
      </c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  <c r="AA6605" s="9"/>
    </row>
    <row r="6606" spans="1:27" ht="12.75">
      <c r="A6606" s="10">
        <v>45967</v>
      </c>
      <c r="B6606" s="9" t="s">
        <v>1467</v>
      </c>
      <c r="C6606" s="48">
        <v>4850.05</v>
      </c>
      <c r="D6606" s="9">
        <v>99</v>
      </c>
      <c r="E6606" s="12"/>
      <c r="F6606" s="48"/>
      <c r="G6606" s="9"/>
      <c r="H6606" s="13"/>
      <c r="I6606" s="9" t="s">
        <v>11</v>
      </c>
      <c r="J6606" s="38"/>
      <c r="K6606" s="38"/>
      <c r="L6606" s="38"/>
      <c r="M6606" s="38"/>
      <c r="N6606" s="38"/>
      <c r="O6606" s="38"/>
      <c r="P6606" s="38"/>
      <c r="Q6606" s="38"/>
      <c r="R6606" s="38"/>
      <c r="S6606" s="38"/>
      <c r="T6606" s="38"/>
      <c r="U6606" s="38"/>
      <c r="V6606" s="38"/>
      <c r="W6606" s="38"/>
      <c r="X6606" s="38"/>
      <c r="Y6606" s="38"/>
      <c r="Z6606" s="38"/>
      <c r="AA6606" s="38"/>
    </row>
    <row r="6607" spans="1:27" ht="12.75">
      <c r="A6607" s="10">
        <v>45967</v>
      </c>
      <c r="B6607" s="9" t="s">
        <v>17</v>
      </c>
      <c r="C6607" s="11">
        <v>4980.1000000000004</v>
      </c>
      <c r="D6607" s="9">
        <v>50</v>
      </c>
      <c r="E6607" s="12" t="s">
        <v>109</v>
      </c>
      <c r="F6607" s="9"/>
      <c r="G6607" s="9"/>
      <c r="H6607" s="13"/>
      <c r="I6607" s="9" t="s">
        <v>16</v>
      </c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  <c r="Z6607" s="9"/>
      <c r="AA6607" s="9"/>
    </row>
    <row r="6608" spans="1:27" ht="12.75">
      <c r="A6608" s="10">
        <v>45967</v>
      </c>
      <c r="B6608" s="9" t="s">
        <v>14</v>
      </c>
      <c r="C6608" s="11">
        <v>4173.2</v>
      </c>
      <c r="D6608" s="9">
        <v>44</v>
      </c>
      <c r="E6608" s="12" t="s">
        <v>77</v>
      </c>
      <c r="F6608" s="9"/>
      <c r="G6608" s="9"/>
      <c r="H6608" s="13"/>
      <c r="I6608" s="9" t="s">
        <v>16</v>
      </c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  <c r="Z6608" s="9"/>
      <c r="AA6608" s="9"/>
    </row>
    <row r="6609" spans="1:27" ht="12.75">
      <c r="A6609" s="10">
        <v>45967</v>
      </c>
      <c r="B6609" s="9" t="s">
        <v>19</v>
      </c>
      <c r="C6609" s="11">
        <v>2206.2399999999998</v>
      </c>
      <c r="D6609" s="9">
        <v>26</v>
      </c>
      <c r="E6609" s="12" t="s">
        <v>23</v>
      </c>
      <c r="F6609" s="9"/>
      <c r="G6609" s="9"/>
      <c r="H6609" s="13"/>
      <c r="I6609" s="9" t="s">
        <v>16</v>
      </c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9"/>
      <c r="AA6609" s="9"/>
    </row>
    <row r="6610" spans="1:27" ht="12.75">
      <c r="A6610" s="10">
        <v>45968</v>
      </c>
      <c r="B6610" s="9" t="s">
        <v>21</v>
      </c>
      <c r="C6610" s="11">
        <v>13369.93</v>
      </c>
      <c r="D6610" s="9">
        <v>141</v>
      </c>
      <c r="E6610" s="12" t="s">
        <v>66</v>
      </c>
      <c r="F6610" s="9"/>
      <c r="G6610" s="9"/>
      <c r="H6610" s="13"/>
      <c r="I6610" s="9" t="s">
        <v>11</v>
      </c>
      <c r="J6610" s="10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  <c r="AA6610" s="9"/>
    </row>
    <row r="6611" spans="1:27" ht="12.75">
      <c r="A6611" s="10">
        <v>45968</v>
      </c>
      <c r="B6611" s="9" t="s">
        <v>9</v>
      </c>
      <c r="C6611" s="11">
        <v>49.7</v>
      </c>
      <c r="D6611" s="9">
        <v>2</v>
      </c>
      <c r="E6611" s="12"/>
      <c r="F6611" s="9"/>
      <c r="G6611" s="9"/>
      <c r="H6611" s="13"/>
      <c r="I6611" s="9" t="s">
        <v>11</v>
      </c>
      <c r="J6611" s="10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/>
      <c r="X6611" s="9"/>
      <c r="Y6611" s="9"/>
      <c r="Z6611" s="9"/>
      <c r="AA6611" s="9"/>
    </row>
    <row r="6612" spans="1:27" ht="12.75">
      <c r="A6612" s="10">
        <v>45968</v>
      </c>
      <c r="B6612" s="9" t="s">
        <v>12</v>
      </c>
      <c r="C6612" s="11"/>
      <c r="D6612" s="9"/>
      <c r="E6612" s="12"/>
      <c r="F6612" s="9"/>
      <c r="G6612" s="9"/>
      <c r="H6612" s="13"/>
      <c r="I6612" s="9" t="s">
        <v>11</v>
      </c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  <c r="Z6612" s="9"/>
      <c r="AA6612" s="9"/>
    </row>
    <row r="6613" spans="1:27" ht="12.75">
      <c r="A6613" s="10">
        <v>45968</v>
      </c>
      <c r="B6613" s="9" t="s">
        <v>43</v>
      </c>
      <c r="C6613" s="11">
        <v>0</v>
      </c>
      <c r="D6613" s="9">
        <v>0</v>
      </c>
      <c r="E6613" s="12"/>
      <c r="F6613" s="9"/>
      <c r="G6613" s="9"/>
      <c r="H6613" s="13"/>
      <c r="I6613" s="9" t="s">
        <v>11</v>
      </c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  <c r="Z6613" s="9"/>
      <c r="AA6613" s="9"/>
    </row>
    <row r="6614" spans="1:27" ht="12.75">
      <c r="A6614" s="10">
        <v>45968</v>
      </c>
      <c r="B6614" s="9" t="s">
        <v>45</v>
      </c>
      <c r="C6614" s="11">
        <v>10084.370000000001</v>
      </c>
      <c r="D6614" s="9">
        <v>109</v>
      </c>
      <c r="E6614" s="12" t="s">
        <v>47</v>
      </c>
      <c r="F6614" s="9"/>
      <c r="G6614" s="9"/>
      <c r="H6614" s="13"/>
      <c r="I6614" s="9" t="s">
        <v>11</v>
      </c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  <c r="Z6614" s="9"/>
      <c r="AA6614" s="9"/>
    </row>
    <row r="6615" spans="1:27" ht="12.75">
      <c r="A6615" s="10">
        <v>45968</v>
      </c>
      <c r="B6615" s="9" t="s">
        <v>1465</v>
      </c>
      <c r="C6615" s="11">
        <v>7917</v>
      </c>
      <c r="D6615" s="9">
        <v>119</v>
      </c>
      <c r="E6615" s="12"/>
      <c r="F6615" s="9"/>
      <c r="G6615" s="9"/>
      <c r="H6615" s="13"/>
      <c r="I6615" s="9" t="s">
        <v>11</v>
      </c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  <c r="Z6615" s="9"/>
      <c r="AA6615" s="9"/>
    </row>
    <row r="6616" spans="1:27" ht="12.75">
      <c r="A6616" s="10">
        <v>45968</v>
      </c>
      <c r="B6616" s="9" t="s">
        <v>289</v>
      </c>
      <c r="C6616" s="11">
        <v>10062.200000000001</v>
      </c>
      <c r="D6616" s="9">
        <v>115</v>
      </c>
      <c r="E6616" s="12" t="s">
        <v>23</v>
      </c>
      <c r="F6616" s="9"/>
      <c r="G6616" s="9"/>
      <c r="H6616" s="13"/>
      <c r="I6616" s="9" t="s">
        <v>11</v>
      </c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  <c r="Z6616" s="9"/>
      <c r="AA6616" s="9"/>
    </row>
    <row r="6617" spans="1:27" ht="12.75">
      <c r="A6617" s="10">
        <v>45968</v>
      </c>
      <c r="B6617" s="9" t="s">
        <v>286</v>
      </c>
      <c r="C6617" s="11">
        <v>7336.9</v>
      </c>
      <c r="D6617" s="9">
        <v>76</v>
      </c>
      <c r="E6617" s="12" t="s">
        <v>121</v>
      </c>
      <c r="F6617" s="9"/>
      <c r="G6617" s="9"/>
      <c r="H6617" s="13"/>
      <c r="I6617" s="9" t="s">
        <v>11</v>
      </c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  <c r="Z6617" s="9"/>
      <c r="AA6617" s="9"/>
    </row>
    <row r="6618" spans="1:27" ht="12.75">
      <c r="A6618" s="10">
        <v>45968</v>
      </c>
      <c r="B6618" s="9" t="s">
        <v>1467</v>
      </c>
      <c r="C6618" s="48">
        <v>3338.23</v>
      </c>
      <c r="D6618" s="9">
        <v>72</v>
      </c>
      <c r="E6618" s="12"/>
      <c r="F6618" s="48"/>
      <c r="G6618" s="9"/>
      <c r="H6618" s="13"/>
      <c r="I6618" s="9" t="s">
        <v>11</v>
      </c>
      <c r="J6618" s="53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  <c r="AA6618" s="9"/>
    </row>
    <row r="6619" spans="1:27" ht="12.75">
      <c r="A6619" s="10">
        <v>45968</v>
      </c>
      <c r="B6619" s="9" t="s">
        <v>17</v>
      </c>
      <c r="C6619" s="11">
        <v>10716.29</v>
      </c>
      <c r="D6619" s="9">
        <v>119</v>
      </c>
      <c r="E6619" s="12" t="s">
        <v>49</v>
      </c>
      <c r="F6619" s="9"/>
      <c r="G6619" s="9"/>
      <c r="H6619" s="13"/>
      <c r="I6619" s="9" t="s">
        <v>16</v>
      </c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9"/>
      <c r="X6619" s="9"/>
      <c r="Y6619" s="9"/>
      <c r="Z6619" s="9"/>
      <c r="AA6619" s="9"/>
    </row>
    <row r="6620" spans="1:27" ht="12.75">
      <c r="A6620" s="10">
        <v>45968</v>
      </c>
      <c r="B6620" s="9" t="s">
        <v>14</v>
      </c>
      <c r="C6620" s="11">
        <v>9953.34</v>
      </c>
      <c r="D6620" s="9">
        <v>108</v>
      </c>
      <c r="E6620" s="12" t="s">
        <v>346</v>
      </c>
      <c r="F6620" s="9"/>
      <c r="G6620" s="9"/>
      <c r="H6620" s="13"/>
      <c r="I6620" s="9" t="s">
        <v>16</v>
      </c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  <c r="Z6620" s="9"/>
      <c r="AA6620" s="9"/>
    </row>
    <row r="6621" spans="1:27" ht="12.75">
      <c r="A6621" s="10">
        <v>45968</v>
      </c>
      <c r="B6621" s="9" t="s">
        <v>19</v>
      </c>
      <c r="C6621" s="11">
        <v>6169.14</v>
      </c>
      <c r="D6621" s="9">
        <v>64</v>
      </c>
      <c r="E6621" s="12" t="s">
        <v>82</v>
      </c>
      <c r="F6621" s="9"/>
      <c r="G6621" s="9"/>
      <c r="H6621" s="13"/>
      <c r="I6621" s="9" t="s">
        <v>16</v>
      </c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  <c r="AA6621" s="9"/>
    </row>
    <row r="6622" spans="1:27" ht="12.75">
      <c r="A6622" s="10">
        <v>45969</v>
      </c>
      <c r="B6622" s="9" t="s">
        <v>21</v>
      </c>
      <c r="C6622" s="11">
        <v>16919.11</v>
      </c>
      <c r="D6622" s="9">
        <v>166</v>
      </c>
      <c r="E6622" s="12" t="s">
        <v>87</v>
      </c>
      <c r="F6622" s="9"/>
      <c r="G6622" s="9"/>
      <c r="H6622" s="13"/>
      <c r="I6622" s="9" t="s">
        <v>11</v>
      </c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  <c r="Z6622" s="9"/>
      <c r="AA6622" s="9"/>
    </row>
    <row r="6623" spans="1:27" ht="12.75">
      <c r="A6623" s="10">
        <v>45969</v>
      </c>
      <c r="B6623" s="9" t="s">
        <v>9</v>
      </c>
      <c r="C6623" s="11"/>
      <c r="D6623" s="9">
        <v>0</v>
      </c>
      <c r="E6623" s="12"/>
      <c r="F6623" s="9"/>
      <c r="G6623" s="9"/>
      <c r="H6623" s="13"/>
      <c r="I6623" s="9" t="s">
        <v>11</v>
      </c>
      <c r="J6623" s="10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  <c r="Z6623" s="9"/>
      <c r="AA6623" s="9"/>
    </row>
    <row r="6624" spans="1:27" ht="12.75">
      <c r="A6624" s="10">
        <v>45969</v>
      </c>
      <c r="B6624" s="9" t="s">
        <v>12</v>
      </c>
      <c r="C6624" s="11"/>
      <c r="D6624" s="9"/>
      <c r="E6624" s="12"/>
      <c r="F6624" s="9"/>
      <c r="G6624" s="9"/>
      <c r="H6624" s="13"/>
      <c r="I6624" s="9" t="s">
        <v>11</v>
      </c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  <c r="Z6624" s="9"/>
      <c r="AA6624" s="9"/>
    </row>
    <row r="6625" spans="1:27" ht="12.75">
      <c r="A6625" s="10">
        <v>45969</v>
      </c>
      <c r="B6625" s="9" t="s">
        <v>43</v>
      </c>
      <c r="C6625" s="11">
        <v>18121.22</v>
      </c>
      <c r="D6625" s="9">
        <v>176</v>
      </c>
      <c r="E6625" s="12" t="s">
        <v>182</v>
      </c>
      <c r="F6625" s="9"/>
      <c r="G6625" s="9"/>
      <c r="H6625" s="13"/>
      <c r="I6625" s="9" t="s">
        <v>11</v>
      </c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  <c r="Z6625" s="9"/>
      <c r="AA6625" s="9"/>
    </row>
    <row r="6626" spans="1:27" ht="12.75">
      <c r="A6626" s="10">
        <v>45969</v>
      </c>
      <c r="B6626" s="9" t="s">
        <v>45</v>
      </c>
      <c r="C6626" s="11">
        <v>11181.15</v>
      </c>
      <c r="D6626" s="9">
        <v>111</v>
      </c>
      <c r="E6626" s="12" t="s">
        <v>138</v>
      </c>
      <c r="F6626" s="9"/>
      <c r="G6626" s="9"/>
      <c r="H6626" s="13"/>
      <c r="I6626" s="9" t="s">
        <v>11</v>
      </c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  <c r="AA6626" s="9"/>
    </row>
    <row r="6627" spans="1:27" ht="12.75">
      <c r="A6627" s="10">
        <v>45969</v>
      </c>
      <c r="B6627" s="9" t="s">
        <v>1465</v>
      </c>
      <c r="C6627" s="11">
        <v>7948.62</v>
      </c>
      <c r="D6627" s="9">
        <v>128</v>
      </c>
      <c r="E6627" s="12"/>
      <c r="F6627" s="9"/>
      <c r="G6627" s="9"/>
      <c r="H6627" s="13"/>
      <c r="I6627" s="9" t="s">
        <v>11</v>
      </c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/>
      <c r="X6627" s="9"/>
      <c r="Y6627" s="9"/>
      <c r="Z6627" s="9"/>
      <c r="AA6627" s="9"/>
    </row>
    <row r="6628" spans="1:27" ht="12.75">
      <c r="A6628" s="10">
        <v>45969</v>
      </c>
      <c r="B6628" s="9" t="s">
        <v>289</v>
      </c>
      <c r="C6628" s="11">
        <v>11794.46</v>
      </c>
      <c r="D6628" s="9">
        <v>126</v>
      </c>
      <c r="E6628" s="12" t="s">
        <v>90</v>
      </c>
      <c r="F6628" s="9"/>
      <c r="G6628" s="9"/>
      <c r="H6628" s="13"/>
      <c r="I6628" s="9" t="s">
        <v>11</v>
      </c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  <c r="AA6628" s="9"/>
    </row>
    <row r="6629" spans="1:27" ht="12.75">
      <c r="A6629" s="10">
        <v>45969</v>
      </c>
      <c r="B6629" s="9" t="s">
        <v>286</v>
      </c>
      <c r="C6629" s="11">
        <v>6572.34</v>
      </c>
      <c r="D6629" s="9">
        <v>82</v>
      </c>
      <c r="E6629" s="12" t="s">
        <v>222</v>
      </c>
      <c r="F6629" s="9"/>
      <c r="G6629" s="9"/>
      <c r="H6629" s="13"/>
      <c r="I6629" s="9" t="s">
        <v>11</v>
      </c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  <c r="Z6629" s="9"/>
      <c r="AA6629" s="9"/>
    </row>
    <row r="6630" spans="1:27" ht="12.75">
      <c r="A6630" s="10">
        <v>45969</v>
      </c>
      <c r="B6630" s="9" t="s">
        <v>1467</v>
      </c>
      <c r="C6630" s="48">
        <v>3893.9</v>
      </c>
      <c r="D6630" s="9">
        <v>80</v>
      </c>
      <c r="E6630" s="12"/>
      <c r="F6630" s="48"/>
      <c r="G6630" s="9"/>
      <c r="H6630" s="13"/>
      <c r="I6630" s="9" t="s">
        <v>11</v>
      </c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  <c r="Z6630" s="9"/>
      <c r="AA6630" s="9"/>
    </row>
    <row r="6631" spans="1:27" ht="12.75">
      <c r="A6631" s="10">
        <v>45969</v>
      </c>
      <c r="B6631" s="9" t="s">
        <v>17</v>
      </c>
      <c r="C6631" s="11">
        <v>10263.81</v>
      </c>
      <c r="D6631" s="9">
        <v>103</v>
      </c>
      <c r="E6631" s="12" t="s">
        <v>33</v>
      </c>
      <c r="F6631" s="9"/>
      <c r="G6631" s="9"/>
      <c r="H6631" s="13"/>
      <c r="I6631" s="9" t="s">
        <v>16</v>
      </c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9"/>
      <c r="X6631" s="9"/>
      <c r="Y6631" s="9"/>
      <c r="Z6631" s="9"/>
      <c r="AA6631" s="9"/>
    </row>
    <row r="6632" spans="1:27" ht="12.75">
      <c r="A6632" s="10">
        <v>45969</v>
      </c>
      <c r="B6632" s="9" t="s">
        <v>14</v>
      </c>
      <c r="C6632" s="11">
        <v>7494.11</v>
      </c>
      <c r="D6632" s="9">
        <v>84</v>
      </c>
      <c r="E6632" s="12" t="s">
        <v>105</v>
      </c>
      <c r="F6632" s="9"/>
      <c r="G6632" s="9"/>
      <c r="H6632" s="13"/>
      <c r="I6632" s="9" t="s">
        <v>16</v>
      </c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/>
      <c r="X6632" s="9"/>
      <c r="Y6632" s="9"/>
      <c r="Z6632" s="9"/>
      <c r="AA6632" s="9"/>
    </row>
    <row r="6633" spans="1:27" ht="12.75">
      <c r="A6633" s="10">
        <v>45969</v>
      </c>
      <c r="B6633" s="9" t="s">
        <v>19</v>
      </c>
      <c r="C6633" s="11">
        <v>5633.42</v>
      </c>
      <c r="D6633" s="9">
        <v>56</v>
      </c>
      <c r="E6633" s="12" t="s">
        <v>20</v>
      </c>
      <c r="F6633" s="9"/>
      <c r="G6633" s="9"/>
      <c r="H6633" s="13"/>
      <c r="I6633" s="9" t="s">
        <v>16</v>
      </c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  <c r="Z6633" s="9"/>
      <c r="AA6633" s="9"/>
    </row>
    <row r="6634" spans="1:27" ht="12.75">
      <c r="A6634" s="10">
        <v>45970</v>
      </c>
      <c r="B6634" s="9" t="s">
        <v>21</v>
      </c>
      <c r="C6634" s="11">
        <v>11529.22</v>
      </c>
      <c r="D6634" s="9">
        <v>170</v>
      </c>
      <c r="E6634" s="12" t="s">
        <v>98</v>
      </c>
      <c r="F6634" s="9"/>
      <c r="G6634" s="9"/>
      <c r="H6634" s="13"/>
      <c r="I6634" s="9" t="s">
        <v>11</v>
      </c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  <c r="Z6634" s="9"/>
      <c r="AA6634" s="9"/>
    </row>
    <row r="6635" spans="1:27" ht="12.75">
      <c r="A6635" s="10">
        <v>45970</v>
      </c>
      <c r="B6635" s="9" t="s">
        <v>9</v>
      </c>
      <c r="C6635" s="11"/>
      <c r="D6635" s="9">
        <v>0</v>
      </c>
      <c r="E6635" s="12"/>
      <c r="F6635" s="9"/>
      <c r="G6635" s="9"/>
      <c r="H6635" s="13"/>
      <c r="I6635" s="9" t="s">
        <v>11</v>
      </c>
      <c r="J6635" s="10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  <c r="AA6635" s="9"/>
    </row>
    <row r="6636" spans="1:27" ht="12.75">
      <c r="A6636" s="10">
        <v>45970</v>
      </c>
      <c r="B6636" s="9" t="s">
        <v>12</v>
      </c>
      <c r="C6636" s="11"/>
      <c r="D6636" s="9"/>
      <c r="E6636" s="12"/>
      <c r="F6636" s="9"/>
      <c r="G6636" s="9"/>
      <c r="H6636" s="13"/>
      <c r="I6636" s="9" t="s">
        <v>11</v>
      </c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9"/>
      <c r="AA6636" s="9"/>
    </row>
    <row r="6637" spans="1:27" ht="12.75">
      <c r="A6637" s="10">
        <v>45970</v>
      </c>
      <c r="B6637" s="9" t="s">
        <v>43</v>
      </c>
      <c r="C6637" s="11">
        <v>6459.38</v>
      </c>
      <c r="D6637" s="9">
        <v>152</v>
      </c>
      <c r="E6637" s="12" t="s">
        <v>317</v>
      </c>
      <c r="F6637" s="9"/>
      <c r="G6637" s="9"/>
      <c r="H6637" s="13"/>
      <c r="I6637" s="9" t="s">
        <v>11</v>
      </c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  <c r="Z6637" s="9"/>
      <c r="AA6637" s="9"/>
    </row>
    <row r="6638" spans="1:27" ht="12.75">
      <c r="A6638" s="10">
        <v>45970</v>
      </c>
      <c r="B6638" s="9" t="s">
        <v>45</v>
      </c>
      <c r="C6638" s="11">
        <v>6064.65</v>
      </c>
      <c r="D6638" s="9">
        <v>121</v>
      </c>
      <c r="E6638" s="12" t="s">
        <v>223</v>
      </c>
      <c r="F6638" s="9"/>
      <c r="G6638" s="9"/>
      <c r="H6638" s="13"/>
      <c r="I6638" s="9" t="s">
        <v>11</v>
      </c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  <c r="Z6638" s="9"/>
      <c r="AA6638" s="9"/>
    </row>
    <row r="6639" spans="1:27" ht="12.75">
      <c r="A6639" s="10">
        <v>45970</v>
      </c>
      <c r="B6639" s="9" t="s">
        <v>1465</v>
      </c>
      <c r="C6639" s="11">
        <v>11562.75</v>
      </c>
      <c r="D6639" s="9">
        <v>177</v>
      </c>
      <c r="E6639" s="12"/>
      <c r="F6639" s="9"/>
      <c r="G6639" s="9"/>
      <c r="H6639" s="13"/>
      <c r="I6639" s="9" t="s">
        <v>11</v>
      </c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  <c r="Z6639" s="9"/>
      <c r="AA6639" s="9"/>
    </row>
    <row r="6640" spans="1:27" ht="12.75">
      <c r="A6640" s="10">
        <v>45970</v>
      </c>
      <c r="B6640" s="9" t="s">
        <v>289</v>
      </c>
      <c r="C6640" s="11"/>
      <c r="D6640" s="9">
        <v>116</v>
      </c>
      <c r="E6640" s="12" t="s">
        <v>243</v>
      </c>
      <c r="F6640" s="9"/>
      <c r="G6640" s="9"/>
      <c r="H6640" s="13"/>
      <c r="I6640" s="9" t="s">
        <v>11</v>
      </c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  <c r="AA6640" s="9"/>
    </row>
    <row r="6641" spans="1:27" ht="12.75">
      <c r="A6641" s="10">
        <v>45970</v>
      </c>
      <c r="B6641" s="9" t="s">
        <v>286</v>
      </c>
      <c r="C6641" s="11">
        <v>5836.2</v>
      </c>
      <c r="D6641" s="9">
        <v>123</v>
      </c>
      <c r="E6641" s="12" t="s">
        <v>239</v>
      </c>
      <c r="F6641" s="9"/>
      <c r="G6641" s="9"/>
      <c r="H6641" s="13"/>
      <c r="I6641" s="9" t="s">
        <v>11</v>
      </c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  <c r="Z6641" s="9"/>
      <c r="AA6641" s="9"/>
    </row>
    <row r="6642" spans="1:27" ht="12.75">
      <c r="A6642" s="10">
        <v>45970</v>
      </c>
      <c r="B6642" s="9" t="s">
        <v>1467</v>
      </c>
      <c r="C6642" s="48">
        <v>3638.7</v>
      </c>
      <c r="D6642" s="9">
        <v>75</v>
      </c>
      <c r="E6642" s="12"/>
      <c r="F6642" s="48"/>
      <c r="G6642" s="9"/>
      <c r="H6642" s="13"/>
      <c r="I6642" s="9" t="s">
        <v>11</v>
      </c>
      <c r="J6642" s="53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  <c r="Z6642" s="9"/>
      <c r="AA6642" s="9"/>
    </row>
    <row r="6643" spans="1:27" ht="12.75">
      <c r="A6643" s="10">
        <v>45970</v>
      </c>
      <c r="B6643" s="9" t="s">
        <v>17</v>
      </c>
      <c r="C6643" s="11">
        <v>12984.7</v>
      </c>
      <c r="D6643" s="9">
        <v>160</v>
      </c>
      <c r="E6643" s="12" t="s">
        <v>397</v>
      </c>
      <c r="F6643" s="9"/>
      <c r="G6643" s="9"/>
      <c r="H6643" s="13"/>
      <c r="I6643" s="9" t="s">
        <v>16</v>
      </c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  <c r="AA6643" s="9"/>
    </row>
    <row r="6644" spans="1:27" ht="12.75">
      <c r="A6644" s="10">
        <v>45970</v>
      </c>
      <c r="B6644" s="9" t="s">
        <v>14</v>
      </c>
      <c r="C6644" s="11">
        <v>10327.120000000001</v>
      </c>
      <c r="D6644" s="9">
        <v>157</v>
      </c>
      <c r="E6644" s="12" t="s">
        <v>54</v>
      </c>
      <c r="F6644" s="9"/>
      <c r="G6644" s="9"/>
      <c r="H6644" s="13"/>
      <c r="I6644" s="9" t="s">
        <v>16</v>
      </c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  <c r="Z6644" s="9"/>
      <c r="AA6644" s="9"/>
    </row>
    <row r="6645" spans="1:27" ht="12.75">
      <c r="A6645" s="10">
        <v>45970</v>
      </c>
      <c r="B6645" s="9" t="s">
        <v>19</v>
      </c>
      <c r="C6645" s="11">
        <v>7347.3</v>
      </c>
      <c r="D6645" s="9">
        <v>116</v>
      </c>
      <c r="E6645" s="12" t="s">
        <v>148</v>
      </c>
      <c r="F6645" s="9"/>
      <c r="G6645" s="9"/>
      <c r="H6645" s="13"/>
      <c r="I6645" s="9" t="s">
        <v>16</v>
      </c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  <c r="AA6645" s="9"/>
    </row>
    <row r="6646" spans="1:27" ht="12.75">
      <c r="A6646" s="10">
        <v>45971</v>
      </c>
      <c r="B6646" s="9" t="s">
        <v>9</v>
      </c>
      <c r="C6646" s="11">
        <v>0</v>
      </c>
      <c r="D6646" s="9">
        <v>0</v>
      </c>
      <c r="E6646" s="43"/>
      <c r="F6646" s="9">
        <v>0</v>
      </c>
      <c r="G6646" s="44">
        <v>0</v>
      </c>
      <c r="H6646" s="13">
        <v>0</v>
      </c>
      <c r="I6646" s="9" t="s">
        <v>11</v>
      </c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</row>
    <row r="6647" spans="1:27" ht="12.75">
      <c r="A6647" s="10">
        <v>45971</v>
      </c>
      <c r="B6647" s="9" t="s">
        <v>17</v>
      </c>
      <c r="C6647" s="11">
        <v>3008.89</v>
      </c>
      <c r="D6647" s="9">
        <v>27</v>
      </c>
      <c r="E6647" s="43" t="s">
        <v>1132</v>
      </c>
      <c r="F6647" s="9">
        <v>1</v>
      </c>
      <c r="G6647" s="44">
        <v>4.25</v>
      </c>
      <c r="H6647" s="13">
        <v>0.20449999999999999</v>
      </c>
      <c r="I6647" s="9" t="s">
        <v>16</v>
      </c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</row>
    <row r="6648" spans="1:27" ht="12.75">
      <c r="A6648" s="10">
        <v>45971</v>
      </c>
      <c r="B6648" s="9" t="s">
        <v>14</v>
      </c>
      <c r="C6648" s="11">
        <v>2559.6</v>
      </c>
      <c r="D6648" s="9">
        <v>29</v>
      </c>
      <c r="E6648" s="43" t="s">
        <v>1494</v>
      </c>
      <c r="F6648" s="9">
        <v>0</v>
      </c>
      <c r="G6648" s="44">
        <v>8</v>
      </c>
      <c r="H6648" s="13">
        <v>0.2422</v>
      </c>
      <c r="I6648" s="9" t="s">
        <v>16</v>
      </c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</row>
    <row r="6649" spans="1:27" ht="12.75">
      <c r="A6649" s="10">
        <v>45971</v>
      </c>
      <c r="B6649" s="9" t="s">
        <v>19</v>
      </c>
      <c r="C6649" s="11">
        <v>2663.59</v>
      </c>
      <c r="D6649" s="9">
        <v>27</v>
      </c>
      <c r="E6649" s="43" t="s">
        <v>1495</v>
      </c>
      <c r="F6649" s="9">
        <v>0</v>
      </c>
      <c r="G6649" s="44">
        <v>5</v>
      </c>
      <c r="H6649" s="13">
        <v>0.28210000000000002</v>
      </c>
      <c r="I6649" s="9" t="s">
        <v>16</v>
      </c>
      <c r="J6649" s="9"/>
      <c r="K6649" s="9"/>
      <c r="L6649" s="13"/>
      <c r="M6649" s="9"/>
      <c r="N6649" s="9"/>
      <c r="O6649" s="10"/>
      <c r="P6649" s="9"/>
      <c r="Q6649" s="9"/>
      <c r="R6649" s="9"/>
      <c r="S6649" s="14"/>
      <c r="T6649" s="9"/>
      <c r="U6649" s="9"/>
      <c r="V6649" s="9"/>
      <c r="W6649" s="9"/>
      <c r="X6649" s="9"/>
    </row>
    <row r="6650" spans="1:27" ht="12.75">
      <c r="A6650" s="10">
        <v>45971</v>
      </c>
      <c r="B6650" s="9" t="s">
        <v>21</v>
      </c>
      <c r="C6650" s="11">
        <v>4275</v>
      </c>
      <c r="D6650" s="9">
        <v>47</v>
      </c>
      <c r="E6650" s="43" t="s">
        <v>502</v>
      </c>
      <c r="F6650" s="9">
        <v>0</v>
      </c>
      <c r="G6650" s="44">
        <v>9.25</v>
      </c>
      <c r="H6650" s="13">
        <v>0.28549999999999998</v>
      </c>
      <c r="I6650" s="9" t="s">
        <v>11</v>
      </c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</row>
    <row r="6651" spans="1:27" ht="12.75">
      <c r="A6651" s="10">
        <v>45971</v>
      </c>
      <c r="B6651" s="9" t="s">
        <v>45</v>
      </c>
      <c r="C6651" s="11">
        <v>2974</v>
      </c>
      <c r="D6651" s="9">
        <v>34</v>
      </c>
      <c r="E6651" s="43" t="s">
        <v>1496</v>
      </c>
      <c r="F6651" s="9">
        <v>0</v>
      </c>
      <c r="G6651" s="44">
        <v>10.333333333333334</v>
      </c>
      <c r="H6651" s="13">
        <v>0.28960000000000002</v>
      </c>
      <c r="I6651" s="9" t="s">
        <v>11</v>
      </c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9"/>
      <c r="X6651" s="9"/>
    </row>
    <row r="6652" spans="1:27" ht="12.75">
      <c r="A6652" s="10">
        <v>45971</v>
      </c>
      <c r="B6652" s="9" t="s">
        <v>12</v>
      </c>
      <c r="C6652" s="11">
        <v>2323.85</v>
      </c>
      <c r="D6652" s="9">
        <v>25</v>
      </c>
      <c r="E6652" s="43" t="s">
        <v>844</v>
      </c>
      <c r="F6652" s="9">
        <v>6</v>
      </c>
      <c r="G6652" s="44">
        <v>10</v>
      </c>
      <c r="H6652" s="13">
        <v>0.3054</v>
      </c>
      <c r="I6652" s="9" t="s">
        <v>11</v>
      </c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9"/>
      <c r="X6652" s="9"/>
    </row>
    <row r="6653" spans="1:27" ht="12.75">
      <c r="A6653" s="10">
        <v>45971</v>
      </c>
      <c r="B6653" s="9" t="s">
        <v>43</v>
      </c>
      <c r="C6653" s="11">
        <v>3845.88</v>
      </c>
      <c r="D6653" s="9">
        <v>41</v>
      </c>
      <c r="E6653" s="43" t="s">
        <v>80</v>
      </c>
      <c r="F6653" s="9">
        <v>0</v>
      </c>
      <c r="G6653" s="44">
        <v>10.666666666666666</v>
      </c>
      <c r="H6653" s="13">
        <v>0.33860000000000001</v>
      </c>
      <c r="I6653" s="9" t="s">
        <v>11</v>
      </c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</row>
    <row r="6654" spans="1:27" ht="12.75">
      <c r="A6654" s="10">
        <v>45971</v>
      </c>
      <c r="B6654" s="9" t="s">
        <v>286</v>
      </c>
      <c r="C6654" s="11">
        <v>1200.42</v>
      </c>
      <c r="D6654" s="9">
        <v>16</v>
      </c>
      <c r="E6654" s="43" t="s">
        <v>1072</v>
      </c>
      <c r="F6654" s="9">
        <v>0</v>
      </c>
      <c r="G6654" s="44">
        <v>4.666666666666667</v>
      </c>
      <c r="H6654" s="13">
        <v>0.34370000000000001</v>
      </c>
      <c r="I6654" s="9" t="s">
        <v>11</v>
      </c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9"/>
      <c r="X6654" s="9"/>
    </row>
    <row r="6655" spans="1:27" ht="12.75">
      <c r="A6655" s="10">
        <v>45971</v>
      </c>
      <c r="B6655" s="9" t="s">
        <v>289</v>
      </c>
      <c r="C6655" s="11">
        <v>2093.2199999999998</v>
      </c>
      <c r="D6655" s="9">
        <v>30</v>
      </c>
      <c r="E6655" s="43" t="s">
        <v>1103</v>
      </c>
      <c r="F6655" s="9">
        <v>1</v>
      </c>
      <c r="G6655" s="44">
        <v>7.333333333333333</v>
      </c>
      <c r="H6655" s="13">
        <v>0.36120000000000002</v>
      </c>
      <c r="I6655" s="9" t="s">
        <v>11</v>
      </c>
      <c r="J6655" s="38"/>
      <c r="K6655" s="38"/>
      <c r="L6655" s="38"/>
      <c r="M6655" s="38"/>
      <c r="N6655" s="38"/>
      <c r="O6655" s="38"/>
      <c r="P6655" s="38"/>
      <c r="Q6655" s="38"/>
      <c r="R6655" s="38"/>
      <c r="S6655" s="38"/>
      <c r="T6655" s="38"/>
      <c r="U6655" s="38"/>
      <c r="V6655" s="38"/>
      <c r="W6655" s="38"/>
      <c r="X6655" s="38"/>
    </row>
    <row r="6656" spans="1:27" ht="12.75">
      <c r="A6656" s="10">
        <v>45971</v>
      </c>
      <c r="B6656" s="9" t="s">
        <v>1467</v>
      </c>
      <c r="C6656" s="11">
        <v>3269.09</v>
      </c>
      <c r="D6656" s="9">
        <v>66</v>
      </c>
      <c r="E6656" s="43"/>
      <c r="F6656" s="9"/>
      <c r="G6656" s="44" t="e">
        <v>#DIV/0!</v>
      </c>
      <c r="H6656" s="13"/>
      <c r="I6656" s="9" t="s">
        <v>11</v>
      </c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/>
      <c r="X6656" s="9"/>
    </row>
    <row r="6657" spans="1:24" ht="12.75">
      <c r="A6657" s="10">
        <v>45971</v>
      </c>
      <c r="B6657" s="9" t="s">
        <v>1465</v>
      </c>
      <c r="C6657" s="11">
        <v>9381.75</v>
      </c>
      <c r="D6657" s="9">
        <v>139</v>
      </c>
      <c r="E6657" s="43"/>
      <c r="F6657" s="9" t="s">
        <v>1438</v>
      </c>
      <c r="G6657" s="44" t="e">
        <v>#VALUE!</v>
      </c>
      <c r="H6657" s="13"/>
      <c r="I6657" s="9" t="s">
        <v>11</v>
      </c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9"/>
      <c r="V6657" s="9"/>
      <c r="W6657" s="9"/>
      <c r="X6657" s="9"/>
    </row>
    <row r="6658" spans="1:24" ht="12.75">
      <c r="A6658" s="10">
        <v>45972</v>
      </c>
      <c r="B6658" s="9" t="s">
        <v>9</v>
      </c>
      <c r="C6658" s="11">
        <v>0</v>
      </c>
      <c r="D6658" s="9">
        <v>0</v>
      </c>
      <c r="E6658" s="43" t="s">
        <v>1497</v>
      </c>
      <c r="F6658" s="9">
        <v>0</v>
      </c>
      <c r="G6658" s="44" t="e">
        <v>#DIV/0!</v>
      </c>
      <c r="H6658" s="13">
        <v>0</v>
      </c>
      <c r="I6658" s="9" t="s">
        <v>11</v>
      </c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9"/>
      <c r="V6658" s="9"/>
      <c r="W6658" s="9"/>
      <c r="X6658" s="9"/>
    </row>
    <row r="6659" spans="1:24" ht="12.75">
      <c r="A6659" s="10">
        <v>45972</v>
      </c>
      <c r="B6659" s="9" t="s">
        <v>19</v>
      </c>
      <c r="C6659" s="11">
        <v>3323.6</v>
      </c>
      <c r="D6659" s="9">
        <v>37</v>
      </c>
      <c r="E6659" s="43" t="s">
        <v>1134</v>
      </c>
      <c r="F6659" s="9">
        <v>2</v>
      </c>
      <c r="G6659" s="44">
        <v>4.333333333333333</v>
      </c>
      <c r="H6659" s="13">
        <v>0.251</v>
      </c>
      <c r="I6659" s="9" t="s">
        <v>16</v>
      </c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</row>
    <row r="6660" spans="1:24" ht="12.75">
      <c r="A6660" s="10">
        <v>45972</v>
      </c>
      <c r="B6660" s="9" t="s">
        <v>17</v>
      </c>
      <c r="C6660" s="11">
        <v>6432.06</v>
      </c>
      <c r="D6660" s="9">
        <v>64</v>
      </c>
      <c r="E6660" s="43" t="s">
        <v>1498</v>
      </c>
      <c r="F6660" s="9">
        <v>21</v>
      </c>
      <c r="G6660" s="44">
        <v>11.75</v>
      </c>
      <c r="H6660" s="13">
        <v>0.25719999999999998</v>
      </c>
      <c r="I6660" s="9" t="s">
        <v>16</v>
      </c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</row>
    <row r="6661" spans="1:24" ht="12.75">
      <c r="A6661" s="10">
        <v>45972</v>
      </c>
      <c r="B6661" s="9" t="s">
        <v>14</v>
      </c>
      <c r="C6661" s="11">
        <v>3629.2</v>
      </c>
      <c r="D6661" s="9">
        <v>41</v>
      </c>
      <c r="E6661" s="43" t="s">
        <v>1499</v>
      </c>
      <c r="F6661" s="9">
        <v>6</v>
      </c>
      <c r="G6661" s="44">
        <v>9</v>
      </c>
      <c r="H6661" s="13">
        <v>0.308</v>
      </c>
      <c r="I6661" s="9" t="s">
        <v>16</v>
      </c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</row>
    <row r="6662" spans="1:24" ht="12.75">
      <c r="A6662" s="10">
        <v>45972</v>
      </c>
      <c r="B6662" s="9" t="s">
        <v>12</v>
      </c>
      <c r="C6662" s="11">
        <v>2895.75</v>
      </c>
      <c r="D6662" s="9">
        <v>38</v>
      </c>
      <c r="E6662" s="43" t="s">
        <v>1500</v>
      </c>
      <c r="F6662" s="9">
        <v>0</v>
      </c>
      <c r="G6662" s="44">
        <v>8</v>
      </c>
      <c r="H6662" s="13">
        <v>0.34200000000000003</v>
      </c>
      <c r="I6662" s="9" t="s">
        <v>11</v>
      </c>
      <c r="J6662" s="9"/>
      <c r="K6662" s="9"/>
      <c r="L6662" s="13"/>
      <c r="M6662" s="9"/>
      <c r="N6662" s="9"/>
      <c r="O6662" s="10"/>
      <c r="P6662" s="9"/>
      <c r="Q6662" s="9"/>
      <c r="R6662" s="9"/>
      <c r="S6662" s="14"/>
      <c r="T6662" s="9"/>
      <c r="U6662" s="9"/>
      <c r="V6662" s="9"/>
      <c r="W6662" s="9"/>
      <c r="X6662" s="9"/>
    </row>
    <row r="6663" spans="1:24" ht="12.75">
      <c r="A6663" s="10">
        <v>45972</v>
      </c>
      <c r="B6663" s="9" t="s">
        <v>286</v>
      </c>
      <c r="C6663" s="11">
        <v>3214.75</v>
      </c>
      <c r="D6663" s="9">
        <v>34</v>
      </c>
      <c r="E6663" s="43" t="s">
        <v>932</v>
      </c>
      <c r="F6663" s="9">
        <v>3</v>
      </c>
      <c r="G6663" s="44">
        <v>8.66</v>
      </c>
      <c r="H6663" s="13">
        <v>0.34670000000000001</v>
      </c>
      <c r="I6663" s="9" t="s">
        <v>11</v>
      </c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</row>
    <row r="6664" spans="1:24" ht="12.75">
      <c r="A6664" s="10">
        <v>45972</v>
      </c>
      <c r="B6664" s="9" t="s">
        <v>21</v>
      </c>
      <c r="C6664" s="11">
        <v>6205.28</v>
      </c>
      <c r="D6664" s="9">
        <v>65</v>
      </c>
      <c r="E6664" s="43" t="s">
        <v>556</v>
      </c>
      <c r="F6664" s="9">
        <v>0</v>
      </c>
      <c r="G6664" s="44">
        <v>8</v>
      </c>
      <c r="H6664" s="13">
        <v>0.34820000000000001</v>
      </c>
      <c r="I6664" s="9" t="s">
        <v>11</v>
      </c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</row>
    <row r="6665" spans="1:24" ht="12.75">
      <c r="A6665" s="10">
        <v>45972</v>
      </c>
      <c r="B6665" s="9" t="s">
        <v>45</v>
      </c>
      <c r="C6665" s="11">
        <v>2878.6</v>
      </c>
      <c r="D6665" s="9">
        <v>35</v>
      </c>
      <c r="E6665" s="43" t="s">
        <v>1434</v>
      </c>
      <c r="F6665" s="9">
        <v>0</v>
      </c>
      <c r="G6665" s="44">
        <v>9.6666666666666661</v>
      </c>
      <c r="H6665" s="13">
        <v>0.31530000000000002</v>
      </c>
      <c r="I6665" s="9" t="s">
        <v>11</v>
      </c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9"/>
      <c r="X6665" s="9"/>
    </row>
    <row r="6666" spans="1:24" ht="12.75">
      <c r="A6666" s="10">
        <v>45972</v>
      </c>
      <c r="B6666" s="9" t="s">
        <v>43</v>
      </c>
      <c r="C6666" s="11">
        <v>3767.8</v>
      </c>
      <c r="D6666" s="9">
        <v>41</v>
      </c>
      <c r="E6666" s="43" t="s">
        <v>1036</v>
      </c>
      <c r="F6666" s="9">
        <v>2</v>
      </c>
      <c r="G6666" s="44">
        <v>11</v>
      </c>
      <c r="H6666" s="13">
        <v>0.34670000000000001</v>
      </c>
      <c r="I6666" s="9" t="s">
        <v>11</v>
      </c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</row>
    <row r="6667" spans="1:24" ht="12.75">
      <c r="A6667" s="10">
        <v>45972</v>
      </c>
      <c r="B6667" s="9" t="s">
        <v>289</v>
      </c>
      <c r="C6667" s="11">
        <v>6585.2300000000005</v>
      </c>
      <c r="D6667" s="9">
        <v>42</v>
      </c>
      <c r="E6667" s="43" t="s">
        <v>1501</v>
      </c>
      <c r="F6667" s="9">
        <v>1</v>
      </c>
      <c r="G6667" s="44">
        <v>11.666666666666666</v>
      </c>
      <c r="H6667" s="13"/>
      <c r="I6667" s="9" t="s">
        <v>11</v>
      </c>
      <c r="J6667" s="38"/>
      <c r="K6667" s="38"/>
      <c r="L6667" s="38"/>
      <c r="M6667" s="38"/>
      <c r="N6667" s="38"/>
      <c r="O6667" s="38"/>
      <c r="P6667" s="38"/>
      <c r="Q6667" s="38"/>
      <c r="R6667" s="38"/>
      <c r="S6667" s="38"/>
      <c r="T6667" s="38"/>
      <c r="U6667" s="38"/>
      <c r="V6667" s="38"/>
      <c r="W6667" s="38"/>
      <c r="X6667" s="38"/>
    </row>
    <row r="6668" spans="1:24" ht="12.75">
      <c r="A6668" s="10">
        <v>45972</v>
      </c>
      <c r="B6668" s="9" t="s">
        <v>1467</v>
      </c>
      <c r="C6668" s="11">
        <v>4028.27</v>
      </c>
      <c r="D6668" s="9">
        <v>85</v>
      </c>
      <c r="E6668" s="43"/>
      <c r="F6668" s="9"/>
      <c r="G6668" s="44" t="e">
        <v>#DIV/0!</v>
      </c>
      <c r="H6668" s="13"/>
      <c r="I6668" s="9" t="s">
        <v>11</v>
      </c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</row>
    <row r="6669" spans="1:24" ht="12.75">
      <c r="A6669" s="10">
        <v>45972</v>
      </c>
      <c r="B6669" s="9" t="s">
        <v>1465</v>
      </c>
      <c r="C6669" s="11">
        <v>8054.25</v>
      </c>
      <c r="D6669" s="9">
        <v>123</v>
      </c>
      <c r="E6669" s="43"/>
      <c r="F6669" s="9" t="s">
        <v>1438</v>
      </c>
      <c r="G6669" s="44" t="e">
        <v>#VALUE!</v>
      </c>
      <c r="H6669" s="13"/>
      <c r="I6669" s="9" t="s">
        <v>11</v>
      </c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</row>
    <row r="6670" spans="1:24" ht="12.75">
      <c r="A6670" s="10">
        <v>45973</v>
      </c>
      <c r="B6670" s="9" t="s">
        <v>9</v>
      </c>
      <c r="C6670" s="11">
        <v>21069.17</v>
      </c>
      <c r="D6670" s="9">
        <v>0</v>
      </c>
      <c r="E6670" s="43" t="s">
        <v>1497</v>
      </c>
      <c r="F6670" s="9">
        <v>0</v>
      </c>
      <c r="G6670" s="44" t="e">
        <v>#DIV/0!</v>
      </c>
      <c r="H6670" s="13">
        <v>0</v>
      </c>
      <c r="I6670" s="9" t="s">
        <v>11</v>
      </c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</row>
    <row r="6671" spans="1:24" ht="12.75">
      <c r="A6671" s="10">
        <v>45973</v>
      </c>
      <c r="B6671" s="9" t="s">
        <v>19</v>
      </c>
      <c r="C6671" s="11">
        <v>2358.86</v>
      </c>
      <c r="D6671" s="9">
        <v>23</v>
      </c>
      <c r="E6671" s="43" t="s">
        <v>1502</v>
      </c>
      <c r="F6671" s="9">
        <v>2</v>
      </c>
      <c r="G6671" s="44">
        <v>3</v>
      </c>
      <c r="H6671" s="13">
        <v>0.2117</v>
      </c>
      <c r="I6671" s="9" t="s">
        <v>16</v>
      </c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</row>
    <row r="6672" spans="1:24" ht="12.75">
      <c r="A6672" s="10">
        <v>45973</v>
      </c>
      <c r="B6672" s="9" t="s">
        <v>14</v>
      </c>
      <c r="C6672" s="11">
        <v>2888.16</v>
      </c>
      <c r="D6672" s="9">
        <v>35</v>
      </c>
      <c r="E6672" s="43" t="s">
        <v>95</v>
      </c>
      <c r="F6672" s="9">
        <v>0</v>
      </c>
      <c r="G6672" s="44">
        <v>8.3333333333333339</v>
      </c>
      <c r="H6672" s="13">
        <v>0.21190000000000001</v>
      </c>
      <c r="I6672" s="9" t="s">
        <v>16</v>
      </c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</row>
    <row r="6673" spans="1:24" ht="12.75">
      <c r="A6673" s="10">
        <v>45973</v>
      </c>
      <c r="B6673" s="9" t="s">
        <v>17</v>
      </c>
      <c r="C6673" s="11">
        <v>3156.18</v>
      </c>
      <c r="D6673" s="9">
        <v>31</v>
      </c>
      <c r="E6673" s="43" t="s">
        <v>462</v>
      </c>
      <c r="F6673" s="9">
        <v>0</v>
      </c>
      <c r="G6673" s="44">
        <v>4.2</v>
      </c>
      <c r="H6673" s="13">
        <v>0.24340000000000001</v>
      </c>
      <c r="I6673" s="9" t="s">
        <v>16</v>
      </c>
      <c r="J6673" s="38"/>
      <c r="K6673" s="38"/>
      <c r="L6673" s="38"/>
      <c r="M6673" s="38"/>
      <c r="N6673" s="38"/>
      <c r="O6673" s="38"/>
      <c r="P6673" s="38"/>
      <c r="Q6673" s="38"/>
      <c r="R6673" s="38"/>
      <c r="S6673" s="38"/>
      <c r="T6673" s="38"/>
      <c r="U6673" s="38"/>
      <c r="V6673" s="38"/>
      <c r="W6673" s="38"/>
      <c r="X6673" s="38"/>
    </row>
    <row r="6674" spans="1:24" ht="12.75">
      <c r="A6674" s="10">
        <v>45973</v>
      </c>
      <c r="B6674" s="9" t="s">
        <v>286</v>
      </c>
      <c r="C6674" s="11">
        <v>2556.66</v>
      </c>
      <c r="D6674" s="9">
        <v>29</v>
      </c>
      <c r="E6674" s="43" t="s">
        <v>1503</v>
      </c>
      <c r="F6674" s="9">
        <v>0</v>
      </c>
      <c r="G6674" s="44">
        <v>8.3333333333333339</v>
      </c>
      <c r="H6674" s="13">
        <v>0.28810000000000002</v>
      </c>
      <c r="I6674" s="9" t="s">
        <v>11</v>
      </c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/>
      <c r="X6674" s="9"/>
    </row>
    <row r="6675" spans="1:24" ht="12.75">
      <c r="A6675" s="10">
        <v>45973</v>
      </c>
      <c r="B6675" s="9" t="s">
        <v>12</v>
      </c>
      <c r="C6675" s="11">
        <v>2612.44</v>
      </c>
      <c r="D6675" s="9">
        <v>34</v>
      </c>
      <c r="E6675" s="43" t="s">
        <v>1504</v>
      </c>
      <c r="F6675" s="9">
        <v>1</v>
      </c>
      <c r="G6675" s="44">
        <v>7</v>
      </c>
      <c r="H6675" s="13">
        <v>0.33</v>
      </c>
      <c r="I6675" s="9" t="s">
        <v>11</v>
      </c>
      <c r="J6675" s="9"/>
      <c r="K6675" s="9"/>
      <c r="L6675" s="13"/>
      <c r="M6675" s="9"/>
      <c r="N6675" s="9"/>
      <c r="O6675" s="10"/>
      <c r="P6675" s="9"/>
      <c r="Q6675" s="9"/>
      <c r="R6675" s="9"/>
      <c r="S6675" s="14"/>
      <c r="T6675" s="9"/>
      <c r="U6675" s="9"/>
      <c r="V6675" s="9"/>
      <c r="W6675" s="9"/>
      <c r="X6675" s="9"/>
    </row>
    <row r="6676" spans="1:24" ht="12.75">
      <c r="A6676" s="10">
        <v>45973</v>
      </c>
      <c r="B6676" s="9" t="s">
        <v>45</v>
      </c>
      <c r="C6676" s="11">
        <v>3958.75</v>
      </c>
      <c r="D6676" s="9">
        <v>48</v>
      </c>
      <c r="E6676" s="43" t="s">
        <v>597</v>
      </c>
      <c r="F6676" s="9">
        <v>0</v>
      </c>
      <c r="G6676" s="44">
        <v>14.666666666666666</v>
      </c>
      <c r="H6676" s="13">
        <v>0.29499999999999998</v>
      </c>
      <c r="I6676" s="9" t="s">
        <v>11</v>
      </c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</row>
    <row r="6677" spans="1:24" ht="12.75">
      <c r="A6677" s="10">
        <v>45973</v>
      </c>
      <c r="B6677" s="9" t="s">
        <v>43</v>
      </c>
      <c r="C6677" s="11">
        <v>2419.7399999999998</v>
      </c>
      <c r="D6677" s="9">
        <v>32</v>
      </c>
      <c r="E6677" s="43" t="s">
        <v>1505</v>
      </c>
      <c r="F6677" s="9">
        <v>0</v>
      </c>
      <c r="G6677" s="44">
        <v>8.3333333333333339</v>
      </c>
      <c r="H6677" s="13">
        <v>0.33510000000000001</v>
      </c>
      <c r="I6677" s="9" t="s">
        <v>11</v>
      </c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</row>
    <row r="6678" spans="1:24" ht="12.75">
      <c r="A6678" s="10">
        <v>45973</v>
      </c>
      <c r="B6678" s="9" t="s">
        <v>289</v>
      </c>
      <c r="C6678" s="11">
        <v>5280.95</v>
      </c>
      <c r="D6678" s="9">
        <v>42</v>
      </c>
      <c r="E6678" s="43" t="s">
        <v>496</v>
      </c>
      <c r="F6678" s="9">
        <v>3</v>
      </c>
      <c r="G6678" s="44">
        <v>9.3333333333333339</v>
      </c>
      <c r="H6678" s="13"/>
      <c r="I6678" s="9" t="s">
        <v>11</v>
      </c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</row>
    <row r="6679" spans="1:24" ht="12.75">
      <c r="A6679" s="10">
        <v>45973</v>
      </c>
      <c r="B6679" s="9" t="s">
        <v>1467</v>
      </c>
      <c r="C6679" s="11">
        <v>4521.47</v>
      </c>
      <c r="D6679" s="9">
        <v>94</v>
      </c>
      <c r="E6679" s="43"/>
      <c r="F6679" s="9"/>
      <c r="G6679" s="44" t="e">
        <v>#DIV/0!</v>
      </c>
      <c r="H6679" s="13"/>
      <c r="I6679" s="9" t="s">
        <v>11</v>
      </c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</row>
    <row r="6680" spans="1:24" ht="12.75">
      <c r="A6680" s="10">
        <v>45973</v>
      </c>
      <c r="B6680" s="9" t="s">
        <v>1465</v>
      </c>
      <c r="C6680" s="11">
        <v>9479.25</v>
      </c>
      <c r="D6680" s="9">
        <v>146</v>
      </c>
      <c r="E6680" s="43"/>
      <c r="F6680" s="9" t="s">
        <v>1438</v>
      </c>
      <c r="G6680" s="44" t="e">
        <v>#VALUE!</v>
      </c>
      <c r="H6680" s="13"/>
      <c r="I6680" s="9" t="s">
        <v>11</v>
      </c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</row>
    <row r="6681" spans="1:24" ht="12.75">
      <c r="A6681" s="10">
        <v>45973</v>
      </c>
      <c r="B6681" s="9" t="s">
        <v>21</v>
      </c>
      <c r="C6681" s="11">
        <v>5949.42</v>
      </c>
      <c r="D6681" s="9">
        <v>63</v>
      </c>
      <c r="E6681" s="43"/>
      <c r="F6681" s="9"/>
      <c r="G6681" s="44" t="e">
        <v>#DIV/0!</v>
      </c>
      <c r="H6681" s="13"/>
      <c r="I6681" s="9" t="s">
        <v>11</v>
      </c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</row>
    <row r="6682" spans="1:24" ht="12.75">
      <c r="A6682" s="10">
        <v>45974</v>
      </c>
      <c r="B6682" s="9" t="s">
        <v>9</v>
      </c>
      <c r="C6682" s="11">
        <v>0</v>
      </c>
      <c r="D6682" s="9"/>
      <c r="E6682" s="43" t="s">
        <v>1497</v>
      </c>
      <c r="F6682" s="9">
        <v>0</v>
      </c>
      <c r="G6682" s="44" t="e">
        <v>#DIV/0!</v>
      </c>
      <c r="H6682" s="13">
        <v>0</v>
      </c>
      <c r="I6682" s="9" t="s">
        <v>11</v>
      </c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</row>
    <row r="6683" spans="1:24" ht="12.75">
      <c r="A6683" s="10">
        <v>45974</v>
      </c>
      <c r="B6683" s="9" t="s">
        <v>14</v>
      </c>
      <c r="C6683" s="11">
        <v>3354.08</v>
      </c>
      <c r="D6683" s="9">
        <v>37</v>
      </c>
      <c r="E6683" s="43" t="s">
        <v>1506</v>
      </c>
      <c r="F6683" s="9">
        <v>1</v>
      </c>
      <c r="G6683" s="44">
        <v>7</v>
      </c>
      <c r="H6683" s="13">
        <v>0.2087</v>
      </c>
      <c r="I6683" s="9" t="s">
        <v>16</v>
      </c>
      <c r="J6683" s="9"/>
      <c r="K6683" s="9"/>
      <c r="L6683" s="13"/>
      <c r="M6683" s="9"/>
      <c r="N6683" s="9"/>
      <c r="O6683" s="10"/>
      <c r="P6683" s="9"/>
      <c r="Q6683" s="9"/>
      <c r="R6683" s="9"/>
      <c r="S6683" s="14"/>
      <c r="T6683" s="9"/>
      <c r="U6683" s="9"/>
      <c r="V6683" s="9"/>
      <c r="W6683" s="9"/>
      <c r="X6683" s="9"/>
    </row>
    <row r="6684" spans="1:24" ht="12.75">
      <c r="A6684" s="10">
        <v>45974</v>
      </c>
      <c r="B6684" s="9" t="s">
        <v>19</v>
      </c>
      <c r="C6684" s="11">
        <v>3836.87</v>
      </c>
      <c r="D6684" s="9">
        <v>35</v>
      </c>
      <c r="E6684" s="43" t="s">
        <v>1507</v>
      </c>
      <c r="F6684" s="9">
        <v>8</v>
      </c>
      <c r="G6684" s="44">
        <v>5.333333333333333</v>
      </c>
      <c r="H6684" s="13">
        <v>0.26860000000000001</v>
      </c>
      <c r="I6684" s="9" t="s">
        <v>16</v>
      </c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</row>
    <row r="6685" spans="1:24" ht="12.75">
      <c r="A6685" s="10">
        <v>45974</v>
      </c>
      <c r="B6685" s="9" t="s">
        <v>21</v>
      </c>
      <c r="C6685" s="11">
        <v>6436.62</v>
      </c>
      <c r="D6685" s="9">
        <v>78</v>
      </c>
      <c r="E6685" s="43" t="s">
        <v>1508</v>
      </c>
      <c r="F6685" s="9">
        <v>2</v>
      </c>
      <c r="G6685" s="44">
        <v>15.21</v>
      </c>
      <c r="H6685" s="13">
        <v>0.27329999999999999</v>
      </c>
      <c r="I6685" s="9" t="s">
        <v>11</v>
      </c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9"/>
      <c r="X6685" s="9"/>
    </row>
    <row r="6686" spans="1:24" ht="12.75">
      <c r="A6686" s="10">
        <v>45974</v>
      </c>
      <c r="B6686" s="9" t="s">
        <v>286</v>
      </c>
      <c r="C6686" s="11">
        <v>2476.87</v>
      </c>
      <c r="D6686" s="9">
        <v>32</v>
      </c>
      <c r="E6686" s="43" t="s">
        <v>561</v>
      </c>
      <c r="F6686" s="9">
        <v>0</v>
      </c>
      <c r="G6686" s="44">
        <v>8</v>
      </c>
      <c r="H6686" s="13">
        <v>0.28689999999999999</v>
      </c>
      <c r="I6686" s="9" t="s">
        <v>11</v>
      </c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</row>
    <row r="6687" spans="1:24" ht="12.75">
      <c r="A6687" s="10">
        <v>45974</v>
      </c>
      <c r="B6687" s="9" t="s">
        <v>17</v>
      </c>
      <c r="C6687" s="11">
        <v>5412.67</v>
      </c>
      <c r="D6687" s="9">
        <v>54</v>
      </c>
      <c r="E6687" s="43" t="s">
        <v>526</v>
      </c>
      <c r="F6687" s="9">
        <v>4</v>
      </c>
      <c r="G6687" s="44">
        <v>6.8</v>
      </c>
      <c r="H6687" s="13">
        <v>0.28710000000000002</v>
      </c>
      <c r="I6687" s="9" t="s">
        <v>16</v>
      </c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</row>
    <row r="6688" spans="1:24" ht="12.75">
      <c r="A6688" s="10">
        <v>45974</v>
      </c>
      <c r="B6688" s="9" t="s">
        <v>45</v>
      </c>
      <c r="C6688" s="11">
        <v>4143.4399999999996</v>
      </c>
      <c r="D6688" s="9">
        <v>48</v>
      </c>
      <c r="E6688" s="43" t="s">
        <v>49</v>
      </c>
      <c r="F6688" s="9">
        <v>1</v>
      </c>
      <c r="G6688" s="44">
        <v>13.666666666666666</v>
      </c>
      <c r="H6688" s="13">
        <v>0.29149999999999998</v>
      </c>
      <c r="I6688" s="9" t="s">
        <v>11</v>
      </c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</row>
    <row r="6689" spans="1:24" ht="12.75">
      <c r="A6689" s="54">
        <v>45974</v>
      </c>
      <c r="B6689" s="9" t="s">
        <v>12</v>
      </c>
      <c r="C6689" s="11">
        <v>3253.67</v>
      </c>
      <c r="D6689" s="9">
        <v>34</v>
      </c>
      <c r="E6689" s="43" t="s">
        <v>1509</v>
      </c>
      <c r="F6689" s="9">
        <v>0</v>
      </c>
      <c r="G6689" s="44">
        <v>7.333333333333333</v>
      </c>
      <c r="H6689" s="13">
        <v>0.33939999999999998</v>
      </c>
      <c r="I6689" s="9" t="s">
        <v>11</v>
      </c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</row>
    <row r="6690" spans="1:24" ht="12.75">
      <c r="A6690" s="10">
        <v>45974</v>
      </c>
      <c r="B6690" s="9" t="s">
        <v>43</v>
      </c>
      <c r="C6690" s="11">
        <v>3445.97</v>
      </c>
      <c r="D6690" s="9">
        <v>37</v>
      </c>
      <c r="E6690" s="43" t="s">
        <v>1510</v>
      </c>
      <c r="F6690" s="9">
        <v>0</v>
      </c>
      <c r="G6690" s="44">
        <v>10.666666666666666</v>
      </c>
      <c r="H6690" s="13">
        <v>0.3211</v>
      </c>
      <c r="I6690" s="9" t="s">
        <v>11</v>
      </c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</row>
    <row r="6691" spans="1:24" ht="12.75">
      <c r="A6691" s="10">
        <v>45974</v>
      </c>
      <c r="B6691" s="9" t="s">
        <v>289</v>
      </c>
      <c r="C6691" s="11">
        <v>4223.16</v>
      </c>
      <c r="D6691" s="9">
        <v>39</v>
      </c>
      <c r="E6691" s="43" t="s">
        <v>859</v>
      </c>
      <c r="F6691" s="9">
        <v>3</v>
      </c>
      <c r="G6691" s="44">
        <v>12</v>
      </c>
      <c r="H6691" s="13"/>
      <c r="I6691" s="9" t="s">
        <v>11</v>
      </c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</row>
    <row r="6692" spans="1:24" ht="12.75">
      <c r="A6692" s="10">
        <v>45974</v>
      </c>
      <c r="B6692" s="9" t="s">
        <v>1467</v>
      </c>
      <c r="C6692" s="11">
        <v>4549.63</v>
      </c>
      <c r="D6692" s="9">
        <v>92</v>
      </c>
      <c r="E6692" s="43"/>
      <c r="F6692" s="9"/>
      <c r="G6692" s="44" t="e">
        <v>#DIV/0!</v>
      </c>
      <c r="H6692" s="13"/>
      <c r="I6692" s="9" t="s">
        <v>11</v>
      </c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</row>
    <row r="6693" spans="1:24" ht="12.75">
      <c r="A6693" s="10">
        <v>45974</v>
      </c>
      <c r="B6693" s="9" t="s">
        <v>1465</v>
      </c>
      <c r="C6693" s="11">
        <v>9986.5</v>
      </c>
      <c r="D6693" s="9">
        <v>157</v>
      </c>
      <c r="E6693" s="43"/>
      <c r="F6693" s="9" t="s">
        <v>1438</v>
      </c>
      <c r="G6693" s="44" t="e">
        <v>#VALUE!</v>
      </c>
      <c r="H6693" s="13"/>
      <c r="I6693" s="9" t="s">
        <v>11</v>
      </c>
      <c r="J6693" s="38"/>
      <c r="K6693" s="38"/>
      <c r="L6693" s="38"/>
      <c r="M6693" s="38"/>
      <c r="N6693" s="38"/>
      <c r="O6693" s="38"/>
      <c r="P6693" s="38"/>
      <c r="Q6693" s="38"/>
      <c r="R6693" s="38"/>
      <c r="S6693" s="38"/>
      <c r="T6693" s="38"/>
      <c r="U6693" s="38"/>
      <c r="V6693" s="38"/>
      <c r="W6693" s="38"/>
      <c r="X6693" s="38"/>
    </row>
    <row r="6694" spans="1:24" ht="12.75">
      <c r="A6694" s="10">
        <v>45975</v>
      </c>
      <c r="B6694" s="9" t="s">
        <v>9</v>
      </c>
      <c r="C6694" s="11">
        <v>8312.89</v>
      </c>
      <c r="D6694" s="9">
        <v>81</v>
      </c>
      <c r="E6694" s="43" t="s">
        <v>1183</v>
      </c>
      <c r="F6694" s="9">
        <v>12</v>
      </c>
      <c r="G6694" s="44">
        <v>14</v>
      </c>
      <c r="H6694" s="13">
        <v>0</v>
      </c>
      <c r="I6694" s="9" t="s">
        <v>11</v>
      </c>
      <c r="J6694" s="9"/>
      <c r="K6694" s="9"/>
      <c r="L6694" s="13"/>
      <c r="M6694" s="9"/>
      <c r="N6694" s="9"/>
      <c r="O6694" s="10"/>
      <c r="P6694" s="9"/>
      <c r="Q6694" s="9"/>
      <c r="R6694" s="9"/>
      <c r="S6694" s="14"/>
      <c r="T6694" s="9"/>
      <c r="U6694" s="9"/>
      <c r="V6694" s="9"/>
      <c r="W6694" s="9"/>
      <c r="X6694" s="9"/>
    </row>
    <row r="6695" spans="1:24" ht="12.75">
      <c r="A6695" s="10">
        <v>45975</v>
      </c>
      <c r="B6695" s="9" t="s">
        <v>17</v>
      </c>
      <c r="C6695" s="11">
        <v>9157.3799999999992</v>
      </c>
      <c r="D6695" s="9">
        <v>96</v>
      </c>
      <c r="E6695" s="43" t="s">
        <v>1388</v>
      </c>
      <c r="F6695" s="9">
        <v>0</v>
      </c>
      <c r="G6695" s="44">
        <v>11.714285714285714</v>
      </c>
      <c r="H6695" s="13">
        <v>0.224</v>
      </c>
      <c r="I6695" s="9" t="s">
        <v>16</v>
      </c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</row>
    <row r="6696" spans="1:24" ht="12.75">
      <c r="A6696" s="10">
        <v>45975</v>
      </c>
      <c r="B6696" s="9" t="s">
        <v>21</v>
      </c>
      <c r="C6696" s="11">
        <v>12956.95</v>
      </c>
      <c r="D6696" s="9">
        <v>142</v>
      </c>
      <c r="E6696" s="43" t="s">
        <v>1414</v>
      </c>
      <c r="F6696" s="9">
        <v>1</v>
      </c>
      <c r="G6696" s="44">
        <v>11</v>
      </c>
      <c r="H6696" s="13">
        <v>0.2666</v>
      </c>
      <c r="I6696" s="9" t="s">
        <v>11</v>
      </c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</row>
    <row r="6697" spans="1:24" ht="12.75">
      <c r="A6697" s="10">
        <v>45975</v>
      </c>
      <c r="B6697" s="9" t="s">
        <v>14</v>
      </c>
      <c r="C6697" s="11">
        <v>7143.78</v>
      </c>
      <c r="D6697" s="9">
        <v>82</v>
      </c>
      <c r="E6697" s="43" t="s">
        <v>904</v>
      </c>
      <c r="F6697" s="9">
        <v>1</v>
      </c>
      <c r="G6697" s="44">
        <v>11.2</v>
      </c>
      <c r="H6697" s="13">
        <v>0.27879999999999999</v>
      </c>
      <c r="I6697" s="9" t="s">
        <v>16</v>
      </c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</row>
    <row r="6698" spans="1:24" ht="12.75">
      <c r="A6698" s="10">
        <v>45975</v>
      </c>
      <c r="B6698" s="9" t="s">
        <v>19</v>
      </c>
      <c r="C6698" s="11">
        <v>5887.78</v>
      </c>
      <c r="D6698" s="9">
        <v>61</v>
      </c>
      <c r="E6698" s="43" t="s">
        <v>633</v>
      </c>
      <c r="F6698" s="9">
        <v>0</v>
      </c>
      <c r="G6698" s="44">
        <v>5</v>
      </c>
      <c r="H6698" s="13">
        <v>0.29070000000000001</v>
      </c>
      <c r="I6698" s="9" t="s">
        <v>16</v>
      </c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</row>
    <row r="6699" spans="1:24" ht="12.75">
      <c r="A6699" s="10">
        <v>45975</v>
      </c>
      <c r="B6699" s="9" t="s">
        <v>12</v>
      </c>
      <c r="C6699" s="11">
        <v>7725.38</v>
      </c>
      <c r="D6699" s="9">
        <v>89</v>
      </c>
      <c r="E6699" s="43" t="s">
        <v>734</v>
      </c>
      <c r="F6699" s="9">
        <v>13</v>
      </c>
      <c r="G6699" s="44">
        <v>10.5</v>
      </c>
      <c r="H6699" s="13">
        <v>0.32479999999999998</v>
      </c>
      <c r="I6699" s="9" t="s">
        <v>11</v>
      </c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</row>
    <row r="6700" spans="1:24" ht="12.75">
      <c r="A6700" s="10">
        <v>45975</v>
      </c>
      <c r="B6700" s="9" t="s">
        <v>286</v>
      </c>
      <c r="C6700" s="11">
        <v>6251.76</v>
      </c>
      <c r="D6700" s="9">
        <v>78</v>
      </c>
      <c r="E6700" s="43" t="s">
        <v>738</v>
      </c>
      <c r="F6700" s="9">
        <v>2</v>
      </c>
      <c r="G6700" s="44">
        <v>11.2</v>
      </c>
      <c r="H6700" s="13">
        <v>0.2928</v>
      </c>
      <c r="I6700" s="9" t="s">
        <v>11</v>
      </c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</row>
    <row r="6701" spans="1:24" ht="12.75">
      <c r="A6701" s="10">
        <v>45975</v>
      </c>
      <c r="B6701" s="9" t="s">
        <v>43</v>
      </c>
      <c r="C6701" s="11">
        <v>9943.6299999999992</v>
      </c>
      <c r="D6701" s="9">
        <v>104</v>
      </c>
      <c r="E6701" s="43" t="s">
        <v>1511</v>
      </c>
      <c r="F6701" s="9">
        <v>9</v>
      </c>
      <c r="G6701" s="44">
        <v>10.625</v>
      </c>
      <c r="H6701" s="13">
        <v>0.3226</v>
      </c>
      <c r="I6701" s="9" t="s">
        <v>11</v>
      </c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</row>
    <row r="6702" spans="1:24" ht="12.75">
      <c r="A6702" s="10">
        <v>45975</v>
      </c>
      <c r="B6702" s="9" t="s">
        <v>45</v>
      </c>
      <c r="C6702" s="11">
        <v>10757.13</v>
      </c>
      <c r="D6702" s="9">
        <v>114</v>
      </c>
      <c r="E6702" s="43" t="s">
        <v>1512</v>
      </c>
      <c r="F6702" s="9">
        <v>23</v>
      </c>
      <c r="G6702" s="44">
        <v>14.285714285714286</v>
      </c>
      <c r="H6702" s="13"/>
      <c r="I6702" s="9" t="s">
        <v>11</v>
      </c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</row>
    <row r="6703" spans="1:24" ht="12.75">
      <c r="A6703" s="10">
        <v>45975</v>
      </c>
      <c r="B6703" s="9" t="s">
        <v>289</v>
      </c>
      <c r="C6703" s="11">
        <v>9747.7999999999993</v>
      </c>
      <c r="D6703" s="9">
        <v>90</v>
      </c>
      <c r="E6703" s="43" t="s">
        <v>1241</v>
      </c>
      <c r="F6703" s="9">
        <v>3</v>
      </c>
      <c r="G6703" s="44">
        <v>12.166666666666666</v>
      </c>
      <c r="H6703" s="13"/>
      <c r="I6703" s="9" t="s">
        <v>11</v>
      </c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</row>
    <row r="6704" spans="1:24" ht="12.75">
      <c r="A6704" s="10">
        <v>45975</v>
      </c>
      <c r="B6704" s="9" t="s">
        <v>1467</v>
      </c>
      <c r="C6704" s="11">
        <v>4361.6899999999996</v>
      </c>
      <c r="D6704" s="9">
        <v>87</v>
      </c>
      <c r="E6704" s="43"/>
      <c r="F6704" s="9"/>
      <c r="G6704" s="44" t="e">
        <v>#DIV/0!</v>
      </c>
      <c r="H6704" s="13"/>
      <c r="I6704" s="9" t="s">
        <v>11</v>
      </c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</row>
    <row r="6705" spans="1:24" ht="12.75">
      <c r="A6705" s="10">
        <v>45975</v>
      </c>
      <c r="B6705" s="9" t="s">
        <v>1465</v>
      </c>
      <c r="C6705" s="11">
        <v>7808.27</v>
      </c>
      <c r="D6705" s="9">
        <v>127</v>
      </c>
      <c r="E6705" s="43"/>
      <c r="F6705" s="9"/>
      <c r="G6705" s="44" t="e">
        <v>#VALUE!</v>
      </c>
      <c r="H6705" s="13"/>
      <c r="I6705" s="9" t="s">
        <v>11</v>
      </c>
      <c r="J6705" s="38"/>
      <c r="K6705" s="38"/>
      <c r="L6705" s="38"/>
      <c r="M6705" s="38"/>
      <c r="N6705" s="38"/>
      <c r="O6705" s="38"/>
      <c r="P6705" s="38"/>
      <c r="Q6705" s="38"/>
      <c r="R6705" s="38"/>
      <c r="S6705" s="38"/>
      <c r="T6705" s="38"/>
      <c r="U6705" s="38"/>
      <c r="V6705" s="38"/>
      <c r="W6705" s="38"/>
      <c r="X6705" s="38"/>
    </row>
    <row r="6706" spans="1:24" ht="12.75">
      <c r="A6706" s="54">
        <v>45976</v>
      </c>
      <c r="B6706" s="9" t="s">
        <v>9</v>
      </c>
      <c r="C6706" s="11">
        <v>8563.69</v>
      </c>
      <c r="D6706" s="9">
        <v>91</v>
      </c>
      <c r="E6706" s="43" t="s">
        <v>1513</v>
      </c>
      <c r="F6706" s="9">
        <v>2</v>
      </c>
      <c r="G6706" s="44">
        <v>14.6</v>
      </c>
      <c r="H6706" s="13">
        <v>0.224</v>
      </c>
      <c r="I6706" s="9" t="s">
        <v>11</v>
      </c>
      <c r="J6706" s="9"/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9"/>
      <c r="V6706" s="9"/>
      <c r="W6706" s="9"/>
      <c r="X6706" s="9"/>
    </row>
    <row r="6707" spans="1:24" ht="12.75">
      <c r="A6707" s="10">
        <v>45976</v>
      </c>
      <c r="B6707" s="9" t="s">
        <v>21</v>
      </c>
      <c r="C6707" s="11">
        <v>14474.84</v>
      </c>
      <c r="D6707" s="9">
        <v>155</v>
      </c>
      <c r="E6707" s="43" t="s">
        <v>1121</v>
      </c>
      <c r="F6707" s="9">
        <v>12</v>
      </c>
      <c r="G6707" s="44">
        <v>15.25</v>
      </c>
      <c r="H6707" s="13">
        <v>0.2712</v>
      </c>
      <c r="I6707" s="9" t="s">
        <v>11</v>
      </c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</row>
    <row r="6708" spans="1:24" ht="12.75">
      <c r="A6708" s="10">
        <v>45976</v>
      </c>
      <c r="B6708" s="9" t="s">
        <v>17</v>
      </c>
      <c r="C6708" s="11">
        <v>11565.43</v>
      </c>
      <c r="D6708" s="9">
        <v>116</v>
      </c>
      <c r="E6708" s="43" t="s">
        <v>1514</v>
      </c>
      <c r="F6708" s="9">
        <v>6</v>
      </c>
      <c r="G6708" s="44">
        <v>13</v>
      </c>
      <c r="H6708" s="13">
        <v>0.28699999999999998</v>
      </c>
      <c r="I6708" s="9" t="s">
        <v>16</v>
      </c>
      <c r="J6708" s="9"/>
      <c r="K6708" s="9"/>
      <c r="L6708" s="13"/>
      <c r="M6708" s="9"/>
      <c r="N6708" s="9"/>
      <c r="O6708" s="10"/>
      <c r="P6708" s="9"/>
      <c r="Q6708" s="9"/>
      <c r="R6708" s="9"/>
      <c r="S6708" s="14"/>
      <c r="T6708" s="9"/>
      <c r="U6708" s="9"/>
      <c r="V6708" s="9"/>
      <c r="W6708" s="9"/>
      <c r="X6708" s="9"/>
    </row>
    <row r="6709" spans="1:24" ht="12.75">
      <c r="A6709" s="10">
        <v>45976</v>
      </c>
      <c r="B6709" s="9" t="s">
        <v>286</v>
      </c>
      <c r="C6709" s="11">
        <v>5085.6400000000003</v>
      </c>
      <c r="D6709" s="9">
        <v>59</v>
      </c>
      <c r="E6709" s="43" t="s">
        <v>1515</v>
      </c>
      <c r="F6709" s="9">
        <v>12</v>
      </c>
      <c r="G6709" s="44">
        <v>11.75</v>
      </c>
      <c r="H6709" s="13">
        <v>0.2918</v>
      </c>
      <c r="I6709" s="9" t="s">
        <v>11</v>
      </c>
      <c r="J6709" s="38"/>
      <c r="K6709" s="38"/>
      <c r="L6709" s="38"/>
      <c r="M6709" s="38"/>
      <c r="N6709" s="38"/>
      <c r="O6709" s="38"/>
      <c r="P6709" s="38"/>
      <c r="Q6709" s="38"/>
      <c r="R6709" s="38"/>
      <c r="S6709" s="38"/>
      <c r="T6709" s="38"/>
      <c r="U6709" s="38"/>
      <c r="V6709" s="38"/>
      <c r="W6709" s="38"/>
      <c r="X6709" s="38"/>
    </row>
    <row r="6710" spans="1:24" ht="12.75">
      <c r="A6710" s="10">
        <v>45976</v>
      </c>
      <c r="B6710" s="9" t="s">
        <v>45</v>
      </c>
      <c r="C6710" s="11">
        <v>10726.19</v>
      </c>
      <c r="D6710" s="9">
        <v>108</v>
      </c>
      <c r="E6710" s="43" t="s">
        <v>1449</v>
      </c>
      <c r="F6710" s="9">
        <v>10</v>
      </c>
      <c r="G6710" s="44">
        <v>12.714285714285714</v>
      </c>
      <c r="H6710" s="13">
        <v>0.30590000000000001</v>
      </c>
      <c r="I6710" s="9" t="s">
        <v>11</v>
      </c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</row>
    <row r="6711" spans="1:24" ht="12.75">
      <c r="A6711" s="10">
        <v>45976</v>
      </c>
      <c r="B6711" s="9" t="s">
        <v>12</v>
      </c>
      <c r="C6711" s="11">
        <v>5841.38</v>
      </c>
      <c r="D6711" s="9">
        <v>68</v>
      </c>
      <c r="E6711" s="43" t="s">
        <v>1516</v>
      </c>
      <c r="F6711" s="9">
        <v>3</v>
      </c>
      <c r="G6711" s="44">
        <v>10</v>
      </c>
      <c r="H6711" s="13">
        <v>0.33500000000000002</v>
      </c>
      <c r="I6711" s="9" t="s">
        <v>11</v>
      </c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</row>
    <row r="6712" spans="1:24" ht="12.75">
      <c r="A6712" s="10">
        <v>45976</v>
      </c>
      <c r="B6712" s="9" t="s">
        <v>43</v>
      </c>
      <c r="C6712" s="11">
        <v>10130.64</v>
      </c>
      <c r="D6712" s="9">
        <v>108</v>
      </c>
      <c r="E6712" s="43" t="s">
        <v>933</v>
      </c>
      <c r="F6712" s="9">
        <v>30</v>
      </c>
      <c r="G6712" s="44">
        <v>12.142857142857142</v>
      </c>
      <c r="H6712" s="13">
        <v>0.35410000000000003</v>
      </c>
      <c r="I6712" s="9" t="s">
        <v>11</v>
      </c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</row>
    <row r="6713" spans="1:24" ht="12.75">
      <c r="A6713" s="10">
        <v>45976</v>
      </c>
      <c r="B6713" s="9" t="s">
        <v>14</v>
      </c>
      <c r="C6713" s="11"/>
      <c r="D6713" s="9"/>
      <c r="E6713" s="43"/>
      <c r="F6713" s="9"/>
      <c r="G6713" s="44" t="e">
        <v>#DIV/0!</v>
      </c>
      <c r="H6713" s="13"/>
      <c r="I6713" s="9" t="s">
        <v>16</v>
      </c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</row>
    <row r="6714" spans="1:24" ht="12.75">
      <c r="A6714" s="10">
        <v>45976</v>
      </c>
      <c r="B6714" s="9" t="s">
        <v>289</v>
      </c>
      <c r="C6714" s="11">
        <v>8845.08</v>
      </c>
      <c r="D6714" s="9">
        <v>105</v>
      </c>
      <c r="E6714" s="43" t="s">
        <v>673</v>
      </c>
      <c r="F6714" s="9">
        <v>9</v>
      </c>
      <c r="G6714" s="44">
        <v>11.666666666666666</v>
      </c>
      <c r="H6714" s="13"/>
      <c r="I6714" s="9" t="s">
        <v>11</v>
      </c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</row>
    <row r="6715" spans="1:24" ht="12.75">
      <c r="A6715" s="10">
        <v>45976</v>
      </c>
      <c r="B6715" s="9" t="s">
        <v>1465</v>
      </c>
      <c r="C6715" s="11">
        <v>7509.5</v>
      </c>
      <c r="D6715" s="9">
        <v>121</v>
      </c>
      <c r="E6715" s="43"/>
      <c r="F6715" s="9"/>
      <c r="G6715" s="44" t="e">
        <v>#VALUE!</v>
      </c>
      <c r="H6715" s="13"/>
      <c r="I6715" s="9" t="s">
        <v>11</v>
      </c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</row>
    <row r="6716" spans="1:24" ht="12.75">
      <c r="A6716" s="54">
        <v>45976</v>
      </c>
      <c r="B6716" s="9" t="s">
        <v>19</v>
      </c>
      <c r="C6716" s="11">
        <v>7465.66</v>
      </c>
      <c r="D6716" s="9">
        <v>82</v>
      </c>
      <c r="E6716" s="43" t="s">
        <v>1517</v>
      </c>
      <c r="F6716" s="9">
        <v>27</v>
      </c>
      <c r="G6716" s="44">
        <v>9</v>
      </c>
      <c r="H6716" s="13">
        <v>0.24460000000000001</v>
      </c>
      <c r="I6716" s="9" t="s">
        <v>16</v>
      </c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</row>
    <row r="6717" spans="1:24" ht="12.75">
      <c r="A6717" s="10">
        <v>45976</v>
      </c>
      <c r="B6717" s="9" t="s">
        <v>1467</v>
      </c>
      <c r="C6717" s="11">
        <v>3675.95</v>
      </c>
      <c r="D6717" s="9">
        <v>78</v>
      </c>
      <c r="E6717" s="43"/>
      <c r="F6717" s="9"/>
      <c r="G6717" s="44" t="e">
        <v>#DIV/0!</v>
      </c>
      <c r="H6717" s="13"/>
      <c r="I6717" s="9" t="s">
        <v>11</v>
      </c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</row>
    <row r="6718" spans="1:24" ht="12.75">
      <c r="A6718" s="10">
        <v>45977</v>
      </c>
      <c r="B6718" s="9" t="s">
        <v>14</v>
      </c>
      <c r="C6718" s="11">
        <v>9377.82</v>
      </c>
      <c r="D6718" s="9">
        <v>111</v>
      </c>
      <c r="E6718" s="43" t="s">
        <v>1518</v>
      </c>
      <c r="F6718" s="9">
        <v>16</v>
      </c>
      <c r="G6718" s="44">
        <v>15.8</v>
      </c>
      <c r="H6718" s="13">
        <v>0.21529999999999999</v>
      </c>
      <c r="I6718" s="9" t="s">
        <v>16</v>
      </c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</row>
    <row r="6719" spans="1:24" ht="12.75">
      <c r="A6719" s="10">
        <v>45977</v>
      </c>
      <c r="B6719" s="9" t="s">
        <v>21</v>
      </c>
      <c r="C6719" s="11">
        <v>9652.35</v>
      </c>
      <c r="D6719" s="9">
        <v>106</v>
      </c>
      <c r="E6719" s="43" t="s">
        <v>634</v>
      </c>
      <c r="F6719" s="9">
        <v>21</v>
      </c>
      <c r="G6719" s="44">
        <v>8.8888888888888893</v>
      </c>
      <c r="H6719" s="13">
        <v>0.26929999999999998</v>
      </c>
      <c r="I6719" s="9" t="s">
        <v>11</v>
      </c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</row>
    <row r="6720" spans="1:24" ht="12.75">
      <c r="A6720" s="10">
        <v>45977</v>
      </c>
      <c r="B6720" s="9" t="s">
        <v>286</v>
      </c>
      <c r="C6720" s="11">
        <v>6383.48</v>
      </c>
      <c r="D6720" s="9">
        <v>79</v>
      </c>
      <c r="E6720" s="43" t="s">
        <v>1090</v>
      </c>
      <c r="F6720" s="9">
        <v>9</v>
      </c>
      <c r="G6720" s="44">
        <v>12.5</v>
      </c>
      <c r="H6720" s="13">
        <v>0.29899999999999999</v>
      </c>
      <c r="I6720" s="9" t="s">
        <v>11</v>
      </c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</row>
    <row r="6721" spans="1:24" ht="12.75">
      <c r="A6721" s="10">
        <v>45977</v>
      </c>
      <c r="B6721" s="9" t="s">
        <v>45</v>
      </c>
      <c r="C6721" s="11">
        <v>7262.6</v>
      </c>
      <c r="D6721" s="9">
        <v>76</v>
      </c>
      <c r="E6721" s="43" t="s">
        <v>1519</v>
      </c>
      <c r="F6721" s="9">
        <v>0</v>
      </c>
      <c r="G6721" s="44">
        <v>9.3333333333333339</v>
      </c>
      <c r="H6721" s="13">
        <v>0.3125</v>
      </c>
      <c r="I6721" s="9" t="s">
        <v>11</v>
      </c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</row>
    <row r="6722" spans="1:24" ht="12.75">
      <c r="A6722" s="10">
        <v>45977</v>
      </c>
      <c r="B6722" s="9" t="s">
        <v>12</v>
      </c>
      <c r="C6722" s="11">
        <v>5233.25</v>
      </c>
      <c r="D6722" s="9">
        <v>58</v>
      </c>
      <c r="E6722" s="43" t="s">
        <v>1520</v>
      </c>
      <c r="F6722" s="9">
        <v>6</v>
      </c>
      <c r="G6722" s="44">
        <v>8.6</v>
      </c>
      <c r="H6722" s="13">
        <v>0.3221</v>
      </c>
      <c r="I6722" s="9" t="s">
        <v>11</v>
      </c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</row>
    <row r="6723" spans="1:24" ht="12.75">
      <c r="A6723" s="10">
        <v>45977</v>
      </c>
      <c r="B6723" s="9" t="s">
        <v>9</v>
      </c>
      <c r="C6723" s="11">
        <v>6680.35</v>
      </c>
      <c r="D6723" s="9">
        <v>75</v>
      </c>
      <c r="E6723" s="43" t="s">
        <v>1211</v>
      </c>
      <c r="F6723" s="9">
        <v>7</v>
      </c>
      <c r="G6723" s="44">
        <v>13.6</v>
      </c>
      <c r="H6723" s="13">
        <v>0.36480000000000001</v>
      </c>
      <c r="I6723" s="9" t="s">
        <v>11</v>
      </c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</row>
    <row r="6724" spans="1:24" ht="12.75">
      <c r="A6724" s="10">
        <v>45977</v>
      </c>
      <c r="B6724" s="9" t="s">
        <v>19</v>
      </c>
      <c r="C6724" s="11">
        <v>7209.78</v>
      </c>
      <c r="D6724" s="9">
        <v>85</v>
      </c>
      <c r="E6724" s="43" t="s">
        <v>1260</v>
      </c>
      <c r="F6724" s="9">
        <v>19</v>
      </c>
      <c r="G6724" s="44">
        <v>10.25</v>
      </c>
      <c r="H6724" s="13">
        <v>0.36480000000000001</v>
      </c>
      <c r="I6724" s="9" t="s">
        <v>16</v>
      </c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</row>
    <row r="6725" spans="1:24" ht="12.75">
      <c r="A6725" s="10">
        <v>45977</v>
      </c>
      <c r="B6725" s="9" t="s">
        <v>43</v>
      </c>
      <c r="C6725" s="11">
        <v>6763.65</v>
      </c>
      <c r="D6725" s="9">
        <v>72</v>
      </c>
      <c r="E6725" s="43" t="s">
        <v>1521</v>
      </c>
      <c r="F6725" s="9">
        <v>2</v>
      </c>
      <c r="G6725" s="44">
        <v>8.8333333333333339</v>
      </c>
      <c r="H6725" s="13">
        <v>0.28360000000000002</v>
      </c>
      <c r="I6725" s="9" t="s">
        <v>11</v>
      </c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</row>
    <row r="6726" spans="1:24" ht="12.75">
      <c r="A6726" s="10">
        <v>45977</v>
      </c>
      <c r="B6726" s="9" t="s">
        <v>17</v>
      </c>
      <c r="C6726" s="11">
        <v>13494.92</v>
      </c>
      <c r="D6726" s="9">
        <v>147</v>
      </c>
      <c r="E6726" s="43" t="s">
        <v>1522</v>
      </c>
      <c r="F6726" s="9">
        <v>47</v>
      </c>
      <c r="G6726" s="44">
        <v>11.333333333333334</v>
      </c>
      <c r="H6726" s="13"/>
      <c r="I6726" s="9" t="s">
        <v>16</v>
      </c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</row>
    <row r="6727" spans="1:24" ht="12.75">
      <c r="A6727" s="10">
        <v>45977</v>
      </c>
      <c r="B6727" s="9" t="s">
        <v>289</v>
      </c>
      <c r="C6727" s="11">
        <v>8955.01</v>
      </c>
      <c r="D6727" s="9">
        <v>93</v>
      </c>
      <c r="E6727" s="43" t="s">
        <v>1523</v>
      </c>
      <c r="F6727" s="9">
        <v>25</v>
      </c>
      <c r="G6727" s="44">
        <v>13.833333333333334</v>
      </c>
      <c r="H6727" s="13"/>
      <c r="I6727" s="9" t="s">
        <v>11</v>
      </c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</row>
    <row r="6728" spans="1:24" ht="12.75">
      <c r="A6728" s="10">
        <v>45977</v>
      </c>
      <c r="B6728" s="9" t="s">
        <v>1465</v>
      </c>
      <c r="C6728" s="11">
        <v>8815.25</v>
      </c>
      <c r="D6728" s="9">
        <v>135</v>
      </c>
      <c r="E6728" s="43"/>
      <c r="F6728" s="9"/>
      <c r="G6728" s="44" t="e">
        <v>#VALUE!</v>
      </c>
      <c r="H6728" s="13"/>
      <c r="I6728" s="9" t="s">
        <v>11</v>
      </c>
      <c r="J6728" s="9"/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</row>
    <row r="6729" spans="1:24" ht="12.75">
      <c r="A6729" s="10">
        <v>45977</v>
      </c>
      <c r="B6729" s="9" t="s">
        <v>1467</v>
      </c>
      <c r="C6729" s="11">
        <v>2585.1</v>
      </c>
      <c r="D6729" s="9">
        <v>53</v>
      </c>
      <c r="E6729" s="43"/>
      <c r="F6729" s="9"/>
      <c r="G6729" s="44" t="e">
        <v>#DIV/0!</v>
      </c>
      <c r="H6729" s="13"/>
      <c r="I6729" s="9" t="s">
        <v>11</v>
      </c>
      <c r="J6729" s="38"/>
      <c r="K6729" s="38"/>
      <c r="L6729" s="38"/>
      <c r="M6729" s="38"/>
      <c r="N6729" s="38"/>
      <c r="O6729" s="38"/>
      <c r="P6729" s="38"/>
      <c r="Q6729" s="38"/>
      <c r="R6729" s="38"/>
      <c r="S6729" s="38"/>
      <c r="T6729" s="38"/>
      <c r="U6729" s="38"/>
      <c r="V6729" s="38"/>
      <c r="W6729" s="38"/>
      <c r="X6729" s="38"/>
    </row>
    <row r="6730" spans="1:24" ht="12.75">
      <c r="A6730" s="10">
        <v>45978</v>
      </c>
      <c r="B6730" s="9" t="s">
        <v>21</v>
      </c>
      <c r="C6730" s="11">
        <v>3965.48</v>
      </c>
      <c r="D6730" s="9">
        <v>39</v>
      </c>
      <c r="E6730" s="43" t="s">
        <v>1524</v>
      </c>
      <c r="F6730" s="9">
        <v>0</v>
      </c>
      <c r="G6730" s="44">
        <v>11.333333333333334</v>
      </c>
      <c r="H6730" s="13">
        <v>0.23530000000000001</v>
      </c>
      <c r="I6730" s="9" t="s">
        <v>11</v>
      </c>
      <c r="J6730" s="9"/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</row>
    <row r="6731" spans="1:24" ht="12.75">
      <c r="A6731" s="10">
        <v>45978</v>
      </c>
      <c r="B6731" s="9" t="s">
        <v>286</v>
      </c>
      <c r="C6731" s="11">
        <v>2118.3200000000002</v>
      </c>
      <c r="D6731" s="9">
        <v>25</v>
      </c>
      <c r="E6731" s="43" t="s">
        <v>1268</v>
      </c>
      <c r="F6731" s="9">
        <v>0</v>
      </c>
      <c r="G6731" s="44">
        <v>8</v>
      </c>
      <c r="H6731" s="13">
        <v>0.25</v>
      </c>
      <c r="I6731" s="9" t="s">
        <v>11</v>
      </c>
      <c r="J6731" s="9"/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</row>
    <row r="6732" spans="1:24" ht="12.75">
      <c r="A6732" s="10">
        <v>45978</v>
      </c>
      <c r="B6732" s="9" t="s">
        <v>14</v>
      </c>
      <c r="C6732" s="11">
        <v>2154.9</v>
      </c>
      <c r="D6732" s="9">
        <v>25</v>
      </c>
      <c r="E6732" s="43" t="s">
        <v>145</v>
      </c>
      <c r="F6732" s="9">
        <v>1</v>
      </c>
      <c r="G6732" s="44">
        <v>5.666666666666667</v>
      </c>
      <c r="H6732" s="13">
        <v>0.25159999999999999</v>
      </c>
      <c r="I6732" s="9" t="s">
        <v>16</v>
      </c>
      <c r="J6732" s="9"/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</row>
    <row r="6733" spans="1:24" ht="12.75">
      <c r="A6733" s="10">
        <v>45978</v>
      </c>
      <c r="B6733" s="9" t="s">
        <v>17</v>
      </c>
      <c r="C6733" s="11">
        <v>3859.83</v>
      </c>
      <c r="D6733" s="9">
        <v>39</v>
      </c>
      <c r="E6733" s="43" t="s">
        <v>1525</v>
      </c>
      <c r="F6733" s="9">
        <v>1</v>
      </c>
      <c r="G6733" s="44">
        <v>10.666666666666666</v>
      </c>
      <c r="H6733" s="13">
        <v>0.28589999999999999</v>
      </c>
      <c r="I6733" s="9" t="s">
        <v>16</v>
      </c>
      <c r="J6733" s="9"/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</row>
    <row r="6734" spans="1:24" ht="12.75">
      <c r="A6734" s="10">
        <v>45978</v>
      </c>
      <c r="B6734" s="9" t="s">
        <v>12</v>
      </c>
      <c r="C6734" s="11">
        <v>1470.91</v>
      </c>
      <c r="D6734" s="9">
        <v>18</v>
      </c>
      <c r="E6734" s="43" t="s">
        <v>881</v>
      </c>
      <c r="F6734" s="9">
        <v>0</v>
      </c>
      <c r="G6734" s="44">
        <v>7.5</v>
      </c>
      <c r="H6734" s="13">
        <v>0.29520000000000002</v>
      </c>
      <c r="I6734" s="9" t="s">
        <v>11</v>
      </c>
      <c r="J6734" s="9"/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</row>
    <row r="6735" spans="1:24" ht="12.75">
      <c r="A6735" s="10">
        <v>45978</v>
      </c>
      <c r="B6735" s="9" t="s">
        <v>45</v>
      </c>
      <c r="C6735" s="11">
        <v>2838.48</v>
      </c>
      <c r="D6735" s="9">
        <v>34</v>
      </c>
      <c r="E6735" s="43" t="s">
        <v>58</v>
      </c>
      <c r="F6735" s="9">
        <v>0</v>
      </c>
      <c r="G6735" s="44">
        <v>10</v>
      </c>
      <c r="H6735" s="13">
        <v>0.32640000000000002</v>
      </c>
      <c r="I6735" s="9" t="s">
        <v>11</v>
      </c>
      <c r="J6735" s="9"/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</row>
    <row r="6736" spans="1:24" ht="12.75">
      <c r="A6736" s="10">
        <v>45978</v>
      </c>
      <c r="B6736" s="9" t="s">
        <v>19</v>
      </c>
      <c r="C6736" s="11">
        <v>3126.67</v>
      </c>
      <c r="D6736" s="9">
        <v>34</v>
      </c>
      <c r="E6736" s="43" t="s">
        <v>823</v>
      </c>
      <c r="F6736" s="9">
        <v>3</v>
      </c>
      <c r="G6736" s="44">
        <v>6.5</v>
      </c>
      <c r="H6736" s="13">
        <v>0.33479999999999999</v>
      </c>
      <c r="I6736" s="9" t="s">
        <v>16</v>
      </c>
      <c r="J6736" s="9"/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</row>
    <row r="6737" spans="1:24" ht="12.75">
      <c r="A6737" s="10">
        <v>45978</v>
      </c>
      <c r="B6737" s="9" t="s">
        <v>43</v>
      </c>
      <c r="C6737" s="11">
        <v>2271.09</v>
      </c>
      <c r="D6737" s="9">
        <v>28</v>
      </c>
      <c r="E6737" s="43" t="s">
        <v>704</v>
      </c>
      <c r="F6737" s="9">
        <v>0</v>
      </c>
      <c r="G6737" s="44">
        <v>7.666666666666667</v>
      </c>
      <c r="H6737" s="13">
        <v>0.3629</v>
      </c>
      <c r="I6737" s="9" t="s">
        <v>11</v>
      </c>
      <c r="J6737" s="9"/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</row>
    <row r="6738" spans="1:24" ht="12.75">
      <c r="A6738" s="10">
        <v>45978</v>
      </c>
      <c r="B6738" s="9" t="s">
        <v>9</v>
      </c>
      <c r="C6738" s="11">
        <v>1730.93</v>
      </c>
      <c r="D6738" s="9">
        <v>21</v>
      </c>
      <c r="E6738" s="43" t="s">
        <v>1526</v>
      </c>
      <c r="F6738" s="9">
        <v>0</v>
      </c>
      <c r="G6738" s="44">
        <v>6</v>
      </c>
      <c r="H6738" s="13">
        <v>27.17</v>
      </c>
      <c r="I6738" s="9" t="s">
        <v>11</v>
      </c>
      <c r="J6738" s="9"/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</row>
    <row r="6739" spans="1:24" ht="12.75">
      <c r="A6739" s="10">
        <v>45978</v>
      </c>
      <c r="B6739" s="9" t="s">
        <v>289</v>
      </c>
      <c r="C6739" s="11">
        <v>2459.33</v>
      </c>
      <c r="D6739" s="9">
        <v>24</v>
      </c>
      <c r="E6739" s="43" t="s">
        <v>1035</v>
      </c>
      <c r="F6739" s="9">
        <v>1</v>
      </c>
      <c r="G6739" s="44">
        <v>6.666666666666667</v>
      </c>
      <c r="H6739" s="13"/>
      <c r="I6739" s="9" t="s">
        <v>11</v>
      </c>
      <c r="J6739" s="9"/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</row>
    <row r="6740" spans="1:24" ht="12.75">
      <c r="A6740" s="10">
        <v>45978</v>
      </c>
      <c r="B6740" s="9" t="s">
        <v>1465</v>
      </c>
      <c r="C6740" s="11">
        <v>6498</v>
      </c>
      <c r="D6740" s="9">
        <v>103</v>
      </c>
      <c r="E6740" s="43"/>
      <c r="F6740" s="9"/>
      <c r="G6740" s="44" t="e">
        <v>#DIV/0!</v>
      </c>
      <c r="H6740" s="13"/>
      <c r="I6740" s="9" t="s">
        <v>11</v>
      </c>
      <c r="J6740" s="9"/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</row>
    <row r="6741" spans="1:24" ht="12.75">
      <c r="A6741" s="10">
        <v>45978</v>
      </c>
      <c r="B6741" s="9" t="s">
        <v>1467</v>
      </c>
      <c r="C6741" s="11">
        <v>4148</v>
      </c>
      <c r="D6741" s="9">
        <v>90</v>
      </c>
      <c r="E6741" s="43"/>
      <c r="F6741" s="9"/>
      <c r="G6741" s="44" t="e">
        <v>#DIV/0!</v>
      </c>
      <c r="H6741" s="13"/>
      <c r="I6741" s="9" t="s">
        <v>11</v>
      </c>
      <c r="J6741" s="9"/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</row>
    <row r="6742" spans="1:24" ht="12.75">
      <c r="A6742" s="10">
        <v>45979</v>
      </c>
      <c r="B6742" s="9" t="s">
        <v>19</v>
      </c>
      <c r="C6742" s="11">
        <v>3453.03</v>
      </c>
      <c r="D6742" s="9">
        <v>36</v>
      </c>
      <c r="E6742" s="43" t="s">
        <v>917</v>
      </c>
      <c r="F6742" s="9">
        <v>0</v>
      </c>
      <c r="G6742" s="44">
        <v>7.333333333333333</v>
      </c>
      <c r="H6742" s="13">
        <v>0.25359999999999999</v>
      </c>
      <c r="I6742" s="9" t="s">
        <v>16</v>
      </c>
      <c r="J6742" s="9"/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</row>
    <row r="6743" spans="1:24" ht="12.75">
      <c r="A6743" s="10">
        <v>45979</v>
      </c>
      <c r="B6743" s="9" t="s">
        <v>9</v>
      </c>
      <c r="C6743" s="11">
        <v>3570.2</v>
      </c>
      <c r="D6743" s="9">
        <v>41</v>
      </c>
      <c r="E6743" s="43" t="s">
        <v>1028</v>
      </c>
      <c r="F6743" s="9">
        <v>4</v>
      </c>
      <c r="G6743" s="44">
        <v>8.25</v>
      </c>
      <c r="H6743" s="13">
        <v>0.3105</v>
      </c>
      <c r="I6743" s="9" t="s">
        <v>11</v>
      </c>
      <c r="J6743" s="9"/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/>
      <c r="X6743" s="9"/>
    </row>
    <row r="6744" spans="1:24" ht="12.75">
      <c r="A6744" s="10">
        <v>45979</v>
      </c>
      <c r="B6744" s="9" t="s">
        <v>12</v>
      </c>
      <c r="C6744" s="11">
        <v>4982.1099999999997</v>
      </c>
      <c r="D6744" s="9">
        <v>52</v>
      </c>
      <c r="E6744" s="43" t="s">
        <v>1410</v>
      </c>
      <c r="F6744" s="9">
        <v>1</v>
      </c>
      <c r="G6744" s="44">
        <v>12</v>
      </c>
      <c r="H6744" s="13">
        <v>0.313</v>
      </c>
      <c r="I6744" s="9" t="s">
        <v>11</v>
      </c>
      <c r="J6744" s="9"/>
      <c r="K6744" s="9"/>
      <c r="L6744" s="9"/>
      <c r="M6744" s="9"/>
      <c r="N6744" s="9"/>
      <c r="O6744" s="9"/>
      <c r="P6744" s="9"/>
      <c r="Q6744" s="9"/>
      <c r="R6744" s="9"/>
      <c r="S6744" s="9"/>
      <c r="T6744" s="9"/>
      <c r="U6744" s="9"/>
      <c r="V6744" s="9"/>
      <c r="W6744" s="9"/>
      <c r="X6744" s="9"/>
    </row>
    <row r="6745" spans="1:24" ht="12.75">
      <c r="A6745" s="10">
        <v>45979</v>
      </c>
      <c r="B6745" s="9" t="s">
        <v>17</v>
      </c>
      <c r="C6745" s="11">
        <v>6171.67</v>
      </c>
      <c r="D6745" s="9">
        <v>59</v>
      </c>
      <c r="E6745" s="43" t="s">
        <v>262</v>
      </c>
      <c r="F6745" s="9"/>
      <c r="G6745" s="44">
        <v>11.25</v>
      </c>
      <c r="H6745" s="13">
        <v>0.3201</v>
      </c>
      <c r="I6745" s="9" t="s">
        <v>16</v>
      </c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/>
      <c r="X6745" s="9"/>
    </row>
    <row r="6746" spans="1:24" ht="12.75">
      <c r="A6746" s="10">
        <v>45979</v>
      </c>
      <c r="B6746" s="9" t="s">
        <v>21</v>
      </c>
      <c r="C6746" s="11">
        <v>7203.69</v>
      </c>
      <c r="D6746" s="9">
        <v>74</v>
      </c>
      <c r="E6746" s="43" t="s">
        <v>41</v>
      </c>
      <c r="F6746" s="9">
        <v>0</v>
      </c>
      <c r="G6746" s="44">
        <v>9.3333333333333339</v>
      </c>
      <c r="H6746" s="13">
        <v>0.32429999999999998</v>
      </c>
      <c r="I6746" s="9" t="s">
        <v>11</v>
      </c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</row>
    <row r="6747" spans="1:24" ht="12.75">
      <c r="A6747" s="10">
        <v>45979</v>
      </c>
      <c r="B6747" s="9" t="s">
        <v>43</v>
      </c>
      <c r="C6747" s="11">
        <v>3480.52</v>
      </c>
      <c r="D6747" s="9">
        <v>37</v>
      </c>
      <c r="E6747" s="43" t="s">
        <v>607</v>
      </c>
      <c r="F6747" s="9">
        <v>0</v>
      </c>
      <c r="G6747" s="44">
        <v>9.3333333333333339</v>
      </c>
      <c r="H6747" s="13">
        <v>0.35620000000000002</v>
      </c>
      <c r="I6747" s="9" t="s">
        <v>11</v>
      </c>
      <c r="J6747" s="9"/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</row>
    <row r="6748" spans="1:24" ht="12.75">
      <c r="A6748" s="10">
        <v>45979</v>
      </c>
      <c r="B6748" s="9" t="s">
        <v>286</v>
      </c>
      <c r="C6748" s="11">
        <v>2777.43</v>
      </c>
      <c r="D6748" s="9">
        <v>32</v>
      </c>
      <c r="E6748" s="43" t="s">
        <v>196</v>
      </c>
      <c r="F6748" s="9">
        <v>3</v>
      </c>
      <c r="G6748" s="44">
        <v>8</v>
      </c>
      <c r="H6748" s="13">
        <v>0.36299999999999999</v>
      </c>
      <c r="I6748" s="9" t="s">
        <v>11</v>
      </c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</row>
    <row r="6749" spans="1:24" ht="12.75">
      <c r="A6749" s="10">
        <v>45979</v>
      </c>
      <c r="B6749" s="9" t="s">
        <v>14</v>
      </c>
      <c r="C6749" s="11">
        <v>3248.03</v>
      </c>
      <c r="D6749" s="9"/>
      <c r="E6749" s="43"/>
      <c r="F6749" s="9">
        <v>0</v>
      </c>
      <c r="G6749" s="44">
        <v>8</v>
      </c>
      <c r="H6749" s="13"/>
      <c r="I6749" s="9" t="s">
        <v>16</v>
      </c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</row>
    <row r="6750" spans="1:24" ht="12.75">
      <c r="A6750" s="10">
        <v>45979</v>
      </c>
      <c r="B6750" s="9" t="s">
        <v>45</v>
      </c>
      <c r="C6750" s="11">
        <v>3165</v>
      </c>
      <c r="D6750" s="9">
        <v>36</v>
      </c>
      <c r="E6750" s="43"/>
      <c r="F6750" s="9">
        <v>0</v>
      </c>
      <c r="G6750" s="44">
        <v>9</v>
      </c>
      <c r="H6750" s="13"/>
      <c r="I6750" s="9" t="s">
        <v>11</v>
      </c>
      <c r="J6750" s="9"/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</row>
    <row r="6751" spans="1:24" ht="12.75">
      <c r="A6751" s="10">
        <v>45979</v>
      </c>
      <c r="B6751" s="9" t="s">
        <v>289</v>
      </c>
      <c r="C6751" s="11">
        <v>8383.76</v>
      </c>
      <c r="D6751" s="9">
        <v>45</v>
      </c>
      <c r="E6751" s="43" t="s">
        <v>222</v>
      </c>
      <c r="F6751" s="9">
        <v>5</v>
      </c>
      <c r="G6751" s="44">
        <v>14</v>
      </c>
      <c r="H6751" s="13"/>
      <c r="I6751" s="9" t="s">
        <v>11</v>
      </c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</row>
    <row r="6752" spans="1:24" ht="12.75">
      <c r="A6752" s="10">
        <v>45979</v>
      </c>
      <c r="B6752" s="9" t="s">
        <v>1465</v>
      </c>
      <c r="C6752" s="11">
        <v>5414.95</v>
      </c>
      <c r="D6752" s="9">
        <v>101</v>
      </c>
      <c r="E6752" s="43"/>
      <c r="F6752" s="9"/>
      <c r="G6752" s="44" t="e">
        <v>#DIV/0!</v>
      </c>
      <c r="H6752" s="13"/>
      <c r="I6752" s="9" t="s">
        <v>11</v>
      </c>
      <c r="J6752" s="9"/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</row>
    <row r="6753" spans="1:24" ht="12.75">
      <c r="A6753" s="10">
        <v>45979</v>
      </c>
      <c r="B6753" s="9" t="s">
        <v>1467</v>
      </c>
      <c r="C6753" s="11">
        <v>2939.48</v>
      </c>
      <c r="D6753" s="9">
        <v>65</v>
      </c>
      <c r="E6753" s="43"/>
      <c r="F6753" s="9"/>
      <c r="G6753" s="44" t="e">
        <v>#DIV/0!</v>
      </c>
      <c r="H6753" s="13"/>
      <c r="I6753" s="9" t="s">
        <v>11</v>
      </c>
      <c r="J6753" s="9"/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</row>
    <row r="6754" spans="1:24" ht="12.75">
      <c r="A6754" s="10">
        <v>45980</v>
      </c>
      <c r="B6754" s="9" t="s">
        <v>19</v>
      </c>
      <c r="C6754" s="11">
        <v>5059.0600000000004</v>
      </c>
      <c r="D6754" s="9">
        <v>57</v>
      </c>
      <c r="E6754" s="43" t="s">
        <v>1527</v>
      </c>
      <c r="F6754" s="9">
        <v>0</v>
      </c>
      <c r="G6754" s="44">
        <v>4.166666666666667</v>
      </c>
      <c r="H6754" s="13">
        <v>0.25169999999999998</v>
      </c>
      <c r="I6754" s="9" t="s">
        <v>16</v>
      </c>
      <c r="J6754" s="9"/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</row>
    <row r="6755" spans="1:24" ht="12.75">
      <c r="A6755" s="10">
        <v>45980</v>
      </c>
      <c r="B6755" s="9" t="s">
        <v>9</v>
      </c>
      <c r="C6755" s="11">
        <v>6115.4</v>
      </c>
      <c r="D6755" s="9">
        <v>62</v>
      </c>
      <c r="E6755" s="43" t="s">
        <v>778</v>
      </c>
      <c r="F6755" s="9">
        <v>7</v>
      </c>
      <c r="G6755" s="44">
        <v>10.8</v>
      </c>
      <c r="H6755" s="13">
        <v>0.2737</v>
      </c>
      <c r="I6755" s="9" t="s">
        <v>11</v>
      </c>
      <c r="J6755" s="9"/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</row>
    <row r="6756" spans="1:24" ht="12.75">
      <c r="A6756" s="10">
        <v>45980</v>
      </c>
      <c r="B6756" s="9" t="s">
        <v>14</v>
      </c>
      <c r="C6756" s="11">
        <v>4739.83</v>
      </c>
      <c r="D6756" s="9">
        <v>55</v>
      </c>
      <c r="E6756" s="43" t="s">
        <v>1170</v>
      </c>
      <c r="F6756" s="9">
        <v>0</v>
      </c>
      <c r="G6756" s="44">
        <v>13.666666666666666</v>
      </c>
      <c r="H6756" s="13">
        <v>0.28649999999999998</v>
      </c>
      <c r="I6756" s="9" t="s">
        <v>16</v>
      </c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</row>
    <row r="6757" spans="1:24" ht="12.75">
      <c r="A6757" s="10">
        <v>45980</v>
      </c>
      <c r="B6757" s="9" t="s">
        <v>21</v>
      </c>
      <c r="C6757" s="11">
        <v>9201.77</v>
      </c>
      <c r="D6757" s="9">
        <v>96</v>
      </c>
      <c r="E6757" s="43" t="s">
        <v>896</v>
      </c>
      <c r="F6757" s="9">
        <v>0</v>
      </c>
      <c r="G6757" s="44">
        <v>10</v>
      </c>
      <c r="H6757" s="13">
        <v>0.29039999999999999</v>
      </c>
      <c r="I6757" s="9" t="s">
        <v>11</v>
      </c>
      <c r="J6757" s="9"/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</row>
    <row r="6758" spans="1:24" ht="12.75">
      <c r="A6758" s="10">
        <v>45980</v>
      </c>
      <c r="B6758" s="9" t="s">
        <v>286</v>
      </c>
      <c r="C6758" s="11">
        <v>4409.1499999999996</v>
      </c>
      <c r="D6758" s="9">
        <v>54</v>
      </c>
      <c r="E6758" s="43" t="s">
        <v>1521</v>
      </c>
      <c r="F6758" s="9">
        <v>3</v>
      </c>
      <c r="G6758" s="44">
        <v>10.25</v>
      </c>
      <c r="H6758" s="13">
        <v>0.29299999999999998</v>
      </c>
      <c r="I6758" s="9" t="s">
        <v>11</v>
      </c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</row>
    <row r="6759" spans="1:24" ht="12.75">
      <c r="A6759" s="10">
        <v>45980</v>
      </c>
      <c r="B6759" s="9" t="s">
        <v>12</v>
      </c>
      <c r="C6759" s="11">
        <v>5550.33</v>
      </c>
      <c r="D6759" s="9">
        <v>61</v>
      </c>
      <c r="E6759" s="43" t="s">
        <v>434</v>
      </c>
      <c r="F6759" s="9">
        <v>3</v>
      </c>
      <c r="G6759" s="44">
        <v>15.666666666666666</v>
      </c>
      <c r="H6759" s="13">
        <v>0.30940000000000001</v>
      </c>
      <c r="I6759" s="9" t="s">
        <v>11</v>
      </c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</row>
    <row r="6760" spans="1:24" ht="12.75">
      <c r="A6760" s="10">
        <v>45980</v>
      </c>
      <c r="B6760" s="9" t="s">
        <v>17</v>
      </c>
      <c r="C6760" s="11">
        <v>7679.74</v>
      </c>
      <c r="D6760" s="9">
        <v>73</v>
      </c>
      <c r="E6760" s="43" t="s">
        <v>1528</v>
      </c>
      <c r="F6760" s="9">
        <v>33</v>
      </c>
      <c r="G6760" s="44">
        <v>12</v>
      </c>
      <c r="H6760" s="13">
        <v>0.31280000000000002</v>
      </c>
      <c r="I6760" s="9" t="s">
        <v>16</v>
      </c>
      <c r="J6760" s="9"/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</row>
    <row r="6761" spans="1:24" ht="12.75">
      <c r="A6761" s="10">
        <v>45980</v>
      </c>
      <c r="B6761" s="9" t="s">
        <v>43</v>
      </c>
      <c r="C6761" s="11">
        <v>5814.35</v>
      </c>
      <c r="D6761" s="9">
        <v>58</v>
      </c>
      <c r="E6761" s="43" t="s">
        <v>462</v>
      </c>
      <c r="F6761" s="9">
        <v>0</v>
      </c>
      <c r="G6761" s="44">
        <v>13.25</v>
      </c>
      <c r="H6761" s="13">
        <v>0.32450000000000001</v>
      </c>
      <c r="I6761" s="9" t="s">
        <v>11</v>
      </c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/>
      <c r="X6761" s="9"/>
    </row>
    <row r="6762" spans="1:24" ht="12.75">
      <c r="A6762" s="10">
        <v>45980</v>
      </c>
      <c r="B6762" s="9" t="s">
        <v>45</v>
      </c>
      <c r="C6762" s="11">
        <v>7911.99</v>
      </c>
      <c r="D6762" s="9">
        <v>87</v>
      </c>
      <c r="E6762" s="43" t="s">
        <v>1529</v>
      </c>
      <c r="F6762" s="9">
        <v>25</v>
      </c>
      <c r="G6762" s="44">
        <v>18.75</v>
      </c>
      <c r="H6762" s="13"/>
      <c r="I6762" s="9" t="s">
        <v>11</v>
      </c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</row>
    <row r="6763" spans="1:24" ht="12.75">
      <c r="A6763" s="10">
        <v>45980</v>
      </c>
      <c r="B6763" s="9" t="s">
        <v>289</v>
      </c>
      <c r="C6763" s="11">
        <v>4536.83</v>
      </c>
      <c r="D6763" s="9">
        <v>51</v>
      </c>
      <c r="E6763" s="43" t="s">
        <v>115</v>
      </c>
      <c r="F6763" s="9">
        <v>14</v>
      </c>
      <c r="G6763" s="44">
        <v>11.5</v>
      </c>
      <c r="H6763" s="13"/>
      <c r="I6763" s="9" t="s">
        <v>11</v>
      </c>
      <c r="J6763" s="9"/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/>
      <c r="W6763" s="9"/>
      <c r="X6763" s="9"/>
    </row>
    <row r="6764" spans="1:24" ht="12.75">
      <c r="A6764" s="10">
        <v>45980</v>
      </c>
      <c r="B6764" s="9" t="s">
        <v>1465</v>
      </c>
      <c r="C6764" s="11">
        <v>7637</v>
      </c>
      <c r="D6764" s="9">
        <v>124</v>
      </c>
      <c r="E6764" s="43"/>
      <c r="F6764" s="9"/>
      <c r="G6764" s="44" t="e">
        <v>#VALUE!</v>
      </c>
      <c r="H6764" s="13"/>
      <c r="I6764" s="9" t="s">
        <v>11</v>
      </c>
      <c r="J6764" s="53"/>
      <c r="K6764" s="53"/>
      <c r="L6764" s="53"/>
      <c r="M6764" s="53"/>
      <c r="N6764" s="53"/>
      <c r="O6764" s="53"/>
      <c r="P6764" s="53"/>
      <c r="Q6764" s="53"/>
      <c r="R6764" s="53"/>
      <c r="S6764" s="53"/>
      <c r="T6764" s="53"/>
      <c r="U6764" s="53"/>
      <c r="V6764" s="53"/>
      <c r="W6764" s="53"/>
      <c r="X6764" s="53"/>
    </row>
    <row r="6765" spans="1:24" ht="12.75">
      <c r="A6765" s="10">
        <v>45980</v>
      </c>
      <c r="B6765" s="9" t="s">
        <v>1467</v>
      </c>
      <c r="C6765" s="11">
        <v>4876.74</v>
      </c>
      <c r="D6765" s="9">
        <v>104</v>
      </c>
      <c r="E6765" s="43"/>
      <c r="F6765" s="9"/>
      <c r="G6765" s="44" t="e">
        <v>#DIV/0!</v>
      </c>
      <c r="H6765" s="13"/>
      <c r="I6765" s="9" t="s">
        <v>11</v>
      </c>
      <c r="J6765" s="9"/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</row>
    <row r="6766" spans="1:24" ht="12.75">
      <c r="A6766" s="10">
        <v>45981</v>
      </c>
      <c r="B6766" s="9" t="s">
        <v>19</v>
      </c>
      <c r="C6766" s="11">
        <v>6694.44</v>
      </c>
      <c r="D6766" s="9">
        <v>73</v>
      </c>
      <c r="E6766" s="43" t="s">
        <v>1530</v>
      </c>
      <c r="F6766" s="9">
        <v>2</v>
      </c>
      <c r="G6766" s="44">
        <v>7.4</v>
      </c>
      <c r="H6766" s="13">
        <v>0.25800000000000001</v>
      </c>
      <c r="I6766" s="9" t="s">
        <v>16</v>
      </c>
      <c r="J6766" s="9"/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</row>
    <row r="6767" spans="1:24" ht="12.75">
      <c r="A6767" s="10">
        <v>45981</v>
      </c>
      <c r="B6767" s="9" t="s">
        <v>21</v>
      </c>
      <c r="C6767" s="11">
        <v>8712.61</v>
      </c>
      <c r="D6767" s="9">
        <v>88</v>
      </c>
      <c r="E6767" s="43" t="s">
        <v>1414</v>
      </c>
      <c r="F6767" s="9">
        <v>0</v>
      </c>
      <c r="G6767" s="44">
        <v>8</v>
      </c>
      <c r="H6767" s="13">
        <v>0.28120000000000001</v>
      </c>
      <c r="I6767" s="9" t="s">
        <v>11</v>
      </c>
      <c r="J6767" s="9"/>
      <c r="K6767" s="9"/>
      <c r="L6767" s="9"/>
      <c r="M6767" s="9"/>
      <c r="N6767" s="9"/>
      <c r="O6767" s="9"/>
      <c r="P6767" s="9"/>
      <c r="Q6767" s="9"/>
      <c r="R6767" s="9"/>
      <c r="S6767" s="9"/>
      <c r="T6767" s="9"/>
      <c r="U6767" s="9"/>
      <c r="V6767" s="9"/>
      <c r="W6767" s="9"/>
      <c r="X6767" s="9"/>
    </row>
    <row r="6768" spans="1:24" ht="12.75">
      <c r="A6768" s="10">
        <v>45981</v>
      </c>
      <c r="B6768" s="9" t="s">
        <v>9</v>
      </c>
      <c r="C6768" s="11">
        <v>5543.04</v>
      </c>
      <c r="D6768" s="9">
        <v>57</v>
      </c>
      <c r="E6768" s="43" t="s">
        <v>1413</v>
      </c>
      <c r="F6768" s="9">
        <v>3</v>
      </c>
      <c r="G6768" s="44">
        <v>12.25</v>
      </c>
      <c r="H6768" s="13">
        <v>0.28839999999999999</v>
      </c>
      <c r="I6768" s="9" t="s">
        <v>11</v>
      </c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</row>
    <row r="6769" spans="1:24" ht="12.75">
      <c r="A6769" s="10">
        <v>45981</v>
      </c>
      <c r="B6769" s="9" t="s">
        <v>17</v>
      </c>
      <c r="C6769" s="11">
        <v>7559.2</v>
      </c>
      <c r="D6769" s="9">
        <v>83</v>
      </c>
      <c r="E6769" s="43" t="s">
        <v>1531</v>
      </c>
      <c r="F6769" s="9">
        <v>1</v>
      </c>
      <c r="G6769" s="44">
        <v>7.375</v>
      </c>
      <c r="H6769" s="13">
        <v>0.2903</v>
      </c>
      <c r="I6769" s="9" t="s">
        <v>16</v>
      </c>
      <c r="J6769" s="9"/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</row>
    <row r="6770" spans="1:24" ht="12.75">
      <c r="A6770" s="10">
        <v>45981</v>
      </c>
      <c r="B6770" s="9" t="s">
        <v>286</v>
      </c>
      <c r="C6770" s="11">
        <v>5524.73</v>
      </c>
      <c r="D6770" s="9">
        <v>62</v>
      </c>
      <c r="E6770" s="43" t="s">
        <v>472</v>
      </c>
      <c r="F6770" s="9">
        <v>1</v>
      </c>
      <c r="G6770" s="44">
        <v>11.75</v>
      </c>
      <c r="H6770" s="13">
        <v>0.29449999999999998</v>
      </c>
      <c r="I6770" s="9" t="s">
        <v>11</v>
      </c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</row>
    <row r="6771" spans="1:24" ht="12.75">
      <c r="A6771" s="10">
        <v>45981</v>
      </c>
      <c r="B6771" s="9" t="s">
        <v>12</v>
      </c>
      <c r="C6771" s="11">
        <v>4757.5600000000004</v>
      </c>
      <c r="D6771" s="9">
        <v>56</v>
      </c>
      <c r="E6771" s="43" t="s">
        <v>1377</v>
      </c>
      <c r="F6771" s="9">
        <v>0</v>
      </c>
      <c r="G6771" s="44">
        <v>9.1999999999999993</v>
      </c>
      <c r="H6771" s="13">
        <v>0.31209999999999999</v>
      </c>
      <c r="I6771" s="9" t="s">
        <v>11</v>
      </c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</row>
    <row r="6772" spans="1:24" ht="12.75">
      <c r="A6772" s="10">
        <v>45981</v>
      </c>
      <c r="B6772" s="9" t="s">
        <v>43</v>
      </c>
      <c r="C6772" s="11">
        <v>7842.69</v>
      </c>
      <c r="D6772" s="9">
        <v>81</v>
      </c>
      <c r="E6772" s="43" t="s">
        <v>1532</v>
      </c>
      <c r="F6772" s="9">
        <v>4</v>
      </c>
      <c r="G6772" s="44">
        <v>13.2</v>
      </c>
      <c r="H6772" s="13">
        <v>0.3332</v>
      </c>
      <c r="I6772" s="9" t="s">
        <v>11</v>
      </c>
      <c r="J6772" s="9"/>
      <c r="K6772" s="9"/>
      <c r="L6772" s="9"/>
      <c r="M6772" s="9"/>
      <c r="N6772" s="9"/>
      <c r="O6772" s="9"/>
      <c r="P6772" s="9"/>
      <c r="Q6772" s="9"/>
      <c r="R6772" s="9"/>
      <c r="S6772" s="9"/>
      <c r="T6772" s="9"/>
      <c r="U6772" s="9"/>
      <c r="V6772" s="9"/>
      <c r="W6772" s="9"/>
      <c r="X6772" s="9"/>
    </row>
    <row r="6773" spans="1:24" ht="12.75">
      <c r="A6773" s="10">
        <v>45981</v>
      </c>
      <c r="B6773" s="9" t="s">
        <v>14</v>
      </c>
      <c r="C6773" s="11"/>
      <c r="D6773" s="9"/>
      <c r="E6773" s="43"/>
      <c r="F6773" s="9"/>
      <c r="G6773" s="44" t="e">
        <v>#DIV/0!</v>
      </c>
      <c r="H6773" s="13"/>
      <c r="I6773" s="9" t="s">
        <v>16</v>
      </c>
      <c r="J6773" s="9"/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</row>
    <row r="6774" spans="1:24" ht="12.75">
      <c r="A6774" s="10">
        <v>45981</v>
      </c>
      <c r="B6774" s="9" t="s">
        <v>45</v>
      </c>
      <c r="C6774" s="11">
        <v>7482.8</v>
      </c>
      <c r="D6774" s="9">
        <v>78</v>
      </c>
      <c r="E6774" s="43" t="s">
        <v>1357</v>
      </c>
      <c r="F6774" s="9">
        <v>4</v>
      </c>
      <c r="G6774" s="44">
        <v>13.4</v>
      </c>
      <c r="H6774" s="13"/>
      <c r="I6774" s="9" t="s">
        <v>11</v>
      </c>
      <c r="J6774" s="9"/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</row>
    <row r="6775" spans="1:24" ht="12.75">
      <c r="A6775" s="10">
        <v>45981</v>
      </c>
      <c r="B6775" s="9" t="s">
        <v>289</v>
      </c>
      <c r="C6775" s="11">
        <v>6232</v>
      </c>
      <c r="D6775" s="9">
        <v>63</v>
      </c>
      <c r="E6775" s="43" t="s">
        <v>23</v>
      </c>
      <c r="F6775" s="9">
        <v>4</v>
      </c>
      <c r="G6775" s="44">
        <v>12.75</v>
      </c>
      <c r="H6775" s="13"/>
      <c r="I6775" s="9" t="s">
        <v>11</v>
      </c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</row>
    <row r="6776" spans="1:24" ht="12.75">
      <c r="A6776" s="10">
        <v>45981</v>
      </c>
      <c r="B6776" s="9" t="s">
        <v>1465</v>
      </c>
      <c r="C6776" s="11">
        <v>6525</v>
      </c>
      <c r="D6776" s="9">
        <v>104</v>
      </c>
      <c r="E6776" s="43"/>
      <c r="F6776" s="9"/>
      <c r="G6776" s="44" t="e">
        <v>#VALUE!</v>
      </c>
      <c r="H6776" s="13"/>
      <c r="I6776" s="9" t="s">
        <v>11</v>
      </c>
      <c r="J6776" s="9"/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</row>
    <row r="6777" spans="1:24" ht="12.75">
      <c r="A6777" s="10">
        <v>45981</v>
      </c>
      <c r="B6777" s="9" t="s">
        <v>1467</v>
      </c>
      <c r="C6777" s="11">
        <v>3790</v>
      </c>
      <c r="D6777" s="9">
        <v>75</v>
      </c>
      <c r="E6777" s="43"/>
      <c r="F6777" s="9"/>
      <c r="G6777" s="44" t="e">
        <v>#DIV/0!</v>
      </c>
      <c r="H6777" s="13"/>
      <c r="I6777" s="9" t="s">
        <v>11</v>
      </c>
      <c r="J6777" s="38"/>
      <c r="K6777" s="38"/>
      <c r="L6777" s="38"/>
      <c r="M6777" s="38"/>
      <c r="N6777" s="38"/>
      <c r="O6777" s="38"/>
      <c r="P6777" s="38"/>
      <c r="Q6777" s="38"/>
      <c r="R6777" s="38"/>
      <c r="S6777" s="38"/>
      <c r="T6777" s="38"/>
      <c r="U6777" s="38"/>
      <c r="V6777" s="38"/>
      <c r="W6777" s="38"/>
      <c r="X6777" s="38"/>
    </row>
    <row r="6778" spans="1:24" ht="12.75">
      <c r="A6778" s="10">
        <v>45982</v>
      </c>
      <c r="B6778" s="9" t="s">
        <v>286</v>
      </c>
      <c r="C6778" s="11">
        <v>4491.3500000000004</v>
      </c>
      <c r="D6778" s="9">
        <v>56</v>
      </c>
      <c r="E6778" s="43" t="s">
        <v>1451</v>
      </c>
      <c r="F6778" s="9">
        <v>0</v>
      </c>
      <c r="G6778" s="44">
        <v>9</v>
      </c>
      <c r="H6778" s="13">
        <v>0.23400000000000001</v>
      </c>
      <c r="I6778" s="9" t="s">
        <v>11</v>
      </c>
      <c r="J6778" s="9"/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</row>
    <row r="6779" spans="1:24" ht="12.75">
      <c r="A6779" s="10">
        <v>45982</v>
      </c>
      <c r="B6779" s="9" t="s">
        <v>14</v>
      </c>
      <c r="C6779" s="11">
        <v>6183.45</v>
      </c>
      <c r="D6779" s="9">
        <v>75</v>
      </c>
      <c r="E6779" s="43" t="s">
        <v>1444</v>
      </c>
      <c r="F6779" s="9">
        <v>14</v>
      </c>
      <c r="G6779" s="44">
        <v>10.199999999999999</v>
      </c>
      <c r="H6779" s="13">
        <v>0.26939999999999997</v>
      </c>
      <c r="I6779" s="9" t="s">
        <v>16</v>
      </c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</row>
    <row r="6780" spans="1:24" ht="12.75">
      <c r="A6780" s="10">
        <v>45982</v>
      </c>
      <c r="B6780" s="9" t="s">
        <v>17</v>
      </c>
      <c r="C6780" s="11">
        <v>9007.9699999999993</v>
      </c>
      <c r="D6780" s="9">
        <v>91</v>
      </c>
      <c r="E6780" s="43" t="s">
        <v>1521</v>
      </c>
      <c r="F6780" s="9">
        <v>7</v>
      </c>
      <c r="G6780" s="44">
        <v>15</v>
      </c>
      <c r="H6780" s="13">
        <v>0.27379999999999999</v>
      </c>
      <c r="I6780" s="9" t="s">
        <v>16</v>
      </c>
      <c r="J6780" s="9"/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</row>
    <row r="6781" spans="1:24" ht="12.75">
      <c r="A6781" s="10">
        <v>45982</v>
      </c>
      <c r="B6781" s="9" t="s">
        <v>21</v>
      </c>
      <c r="C6781" s="11">
        <v>9078.19</v>
      </c>
      <c r="D6781" s="9">
        <v>97</v>
      </c>
      <c r="E6781" s="43" t="s">
        <v>1434</v>
      </c>
      <c r="F6781" s="9">
        <v>7</v>
      </c>
      <c r="G6781" s="44">
        <v>8.1111111111111107</v>
      </c>
      <c r="H6781" s="13">
        <v>0.27610000000000001</v>
      </c>
      <c r="I6781" s="9" t="s">
        <v>11</v>
      </c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</row>
    <row r="6782" spans="1:24" ht="12.75">
      <c r="A6782" s="10">
        <v>45982</v>
      </c>
      <c r="B6782" s="9" t="s">
        <v>9</v>
      </c>
      <c r="C6782" s="11">
        <v>7339.13</v>
      </c>
      <c r="D6782" s="9">
        <v>79</v>
      </c>
      <c r="E6782" s="43" t="s">
        <v>550</v>
      </c>
      <c r="F6782" s="9">
        <v>3</v>
      </c>
      <c r="G6782" s="44">
        <v>15.75</v>
      </c>
      <c r="H6782" s="13">
        <v>0.28060000000000002</v>
      </c>
      <c r="I6782" s="9" t="s">
        <v>11</v>
      </c>
      <c r="J6782" s="9"/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</row>
    <row r="6783" spans="1:24" ht="12.75">
      <c r="A6783" s="10">
        <v>45982</v>
      </c>
      <c r="B6783" s="9" t="s">
        <v>45</v>
      </c>
      <c r="C6783" s="11">
        <v>6821.65</v>
      </c>
      <c r="D6783" s="9">
        <v>82</v>
      </c>
      <c r="E6783" s="43" t="s">
        <v>1335</v>
      </c>
      <c r="F6783" s="9">
        <v>0</v>
      </c>
      <c r="G6783" s="44">
        <v>11</v>
      </c>
      <c r="H6783" s="13">
        <v>0.28760000000000002</v>
      </c>
      <c r="I6783" s="9" t="s">
        <v>11</v>
      </c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</row>
    <row r="6784" spans="1:24" ht="12.75">
      <c r="A6784" s="10">
        <v>45982</v>
      </c>
      <c r="B6784" s="9" t="s">
        <v>19</v>
      </c>
      <c r="C6784" s="11">
        <v>4545.24</v>
      </c>
      <c r="D6784" s="9">
        <v>50</v>
      </c>
      <c r="E6784" s="43" t="s">
        <v>762</v>
      </c>
      <c r="F6784" s="9">
        <v>0</v>
      </c>
      <c r="G6784" s="44">
        <v>6</v>
      </c>
      <c r="H6784" s="13">
        <v>0.28889999999999999</v>
      </c>
      <c r="I6784" s="9" t="s">
        <v>16</v>
      </c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</row>
    <row r="6785" spans="1:24" ht="12.75">
      <c r="A6785" s="10">
        <v>45982</v>
      </c>
      <c r="B6785" s="9" t="s">
        <v>12</v>
      </c>
      <c r="C6785" s="11">
        <v>5182.63</v>
      </c>
      <c r="D6785" s="9">
        <v>59</v>
      </c>
      <c r="E6785" s="43" t="s">
        <v>1040</v>
      </c>
      <c r="F6785" s="9">
        <v>1</v>
      </c>
      <c r="G6785" s="44">
        <v>7.166666666666667</v>
      </c>
      <c r="H6785" s="13">
        <v>0.30380000000000001</v>
      </c>
      <c r="I6785" s="9" t="s">
        <v>11</v>
      </c>
      <c r="J6785" s="9"/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</row>
    <row r="6786" spans="1:24" ht="12.75">
      <c r="A6786" s="10">
        <v>45982</v>
      </c>
      <c r="B6786" s="9" t="s">
        <v>43</v>
      </c>
      <c r="C6786" s="11">
        <v>6693.49</v>
      </c>
      <c r="D6786" s="9">
        <v>75</v>
      </c>
      <c r="E6786" s="43" t="s">
        <v>1027</v>
      </c>
      <c r="F6786" s="9">
        <v>5</v>
      </c>
      <c r="G6786" s="44">
        <v>8.8571428571428577</v>
      </c>
      <c r="H6786" s="13">
        <v>0.3261</v>
      </c>
      <c r="I6786" s="9" t="s">
        <v>11</v>
      </c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/>
      <c r="X6786" s="9"/>
    </row>
    <row r="6787" spans="1:24" ht="12.75">
      <c r="A6787" s="10">
        <v>45982</v>
      </c>
      <c r="B6787" s="9" t="s">
        <v>289</v>
      </c>
      <c r="C6787" s="11">
        <v>6562.43</v>
      </c>
      <c r="D6787" s="9">
        <v>70</v>
      </c>
      <c r="E6787" s="43" t="s">
        <v>434</v>
      </c>
      <c r="F6787" s="9">
        <v>6</v>
      </c>
      <c r="G6787" s="44">
        <v>13.5</v>
      </c>
      <c r="H6787" s="13"/>
      <c r="I6787" s="9" t="s">
        <v>11</v>
      </c>
      <c r="J6787" s="9"/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/>
      <c r="X6787" s="9"/>
    </row>
    <row r="6788" spans="1:24" ht="12.75">
      <c r="A6788" s="10">
        <v>45982</v>
      </c>
      <c r="B6788" s="9" t="s">
        <v>1465</v>
      </c>
      <c r="C6788" s="11">
        <v>6833</v>
      </c>
      <c r="D6788" s="9">
        <v>108</v>
      </c>
      <c r="E6788" s="43"/>
      <c r="F6788" s="9"/>
      <c r="G6788" s="44" t="e">
        <v>#VALUE!</v>
      </c>
      <c r="H6788" s="13"/>
      <c r="I6788" s="9" t="s">
        <v>11</v>
      </c>
      <c r="J6788" s="9"/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</row>
    <row r="6789" spans="1:24" ht="12.75">
      <c r="A6789" s="10">
        <v>45982</v>
      </c>
      <c r="B6789" s="9" t="s">
        <v>1467</v>
      </c>
      <c r="C6789" s="11">
        <v>3789.16</v>
      </c>
      <c r="D6789" s="9">
        <v>79</v>
      </c>
      <c r="E6789" s="43"/>
      <c r="F6789" s="9"/>
      <c r="G6789" s="44" t="e">
        <v>#DIV/0!</v>
      </c>
      <c r="H6789" s="13"/>
      <c r="I6789" s="9" t="s">
        <v>11</v>
      </c>
      <c r="J6789" s="9"/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</row>
    <row r="6790" spans="1:24" ht="12.75">
      <c r="A6790" s="10">
        <v>45983</v>
      </c>
      <c r="B6790" s="9" t="s">
        <v>9</v>
      </c>
      <c r="C6790" s="11">
        <v>8131.47</v>
      </c>
      <c r="D6790" s="9">
        <v>90</v>
      </c>
      <c r="E6790" s="43" t="s">
        <v>1533</v>
      </c>
      <c r="F6790" s="9">
        <v>5</v>
      </c>
      <c r="G6790" s="44">
        <v>14</v>
      </c>
      <c r="H6790" s="13">
        <v>0.25409999999999999</v>
      </c>
      <c r="I6790" s="9" t="s">
        <v>11</v>
      </c>
      <c r="J6790" s="9"/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</row>
    <row r="6791" spans="1:24" ht="12.75">
      <c r="A6791" s="10">
        <v>45983</v>
      </c>
      <c r="B6791" s="9" t="s">
        <v>17</v>
      </c>
      <c r="C6791" s="11">
        <v>9555.9</v>
      </c>
      <c r="D6791" s="9">
        <v>97</v>
      </c>
      <c r="E6791" s="43" t="s">
        <v>1274</v>
      </c>
      <c r="F6791" s="9">
        <v>1</v>
      </c>
      <c r="G6791" s="44">
        <v>9.8571428571428577</v>
      </c>
      <c r="H6791" s="13">
        <v>0.29909999999999998</v>
      </c>
      <c r="I6791" s="9" t="s">
        <v>16</v>
      </c>
      <c r="J6791" s="9"/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</row>
    <row r="6792" spans="1:24" ht="12.75">
      <c r="A6792" s="10">
        <v>45983</v>
      </c>
      <c r="B6792" s="9" t="s">
        <v>12</v>
      </c>
      <c r="C6792" s="11">
        <v>4925.9799999999996</v>
      </c>
      <c r="D6792" s="9">
        <v>55</v>
      </c>
      <c r="E6792" s="43" t="s">
        <v>839</v>
      </c>
      <c r="F6792" s="9">
        <v>1</v>
      </c>
      <c r="G6792" s="44">
        <v>9</v>
      </c>
      <c r="H6792" s="13">
        <v>0.30499999999999999</v>
      </c>
      <c r="I6792" s="9" t="s">
        <v>11</v>
      </c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/>
      <c r="X6792" s="9"/>
    </row>
    <row r="6793" spans="1:24" ht="12.75">
      <c r="A6793" s="10">
        <v>45983</v>
      </c>
      <c r="B6793" s="9" t="s">
        <v>45</v>
      </c>
      <c r="C6793" s="11">
        <v>9676.16</v>
      </c>
      <c r="D6793" s="9">
        <v>102</v>
      </c>
      <c r="E6793" s="43" t="s">
        <v>830</v>
      </c>
      <c r="F6793" s="9">
        <v>6</v>
      </c>
      <c r="G6793" s="44">
        <v>12.714285714285714</v>
      </c>
      <c r="H6793" s="13">
        <v>0.30690000000000001</v>
      </c>
      <c r="I6793" s="9" t="s">
        <v>11</v>
      </c>
      <c r="J6793" s="9"/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</row>
    <row r="6794" spans="1:24" ht="12.75">
      <c r="A6794" s="10">
        <v>45983</v>
      </c>
      <c r="B6794" s="9" t="s">
        <v>21</v>
      </c>
      <c r="C6794" s="11">
        <v>13410.28</v>
      </c>
      <c r="D6794" s="9">
        <v>140</v>
      </c>
      <c r="E6794" s="43" t="s">
        <v>1534</v>
      </c>
      <c r="F6794" s="9">
        <v>8</v>
      </c>
      <c r="G6794" s="44">
        <v>13.875</v>
      </c>
      <c r="H6794" s="13">
        <v>0.31709999999999999</v>
      </c>
      <c r="I6794" s="9" t="s">
        <v>11</v>
      </c>
      <c r="J6794" s="9"/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</row>
    <row r="6795" spans="1:24" ht="12.75">
      <c r="A6795" s="10">
        <v>45983</v>
      </c>
      <c r="B6795" s="9" t="s">
        <v>43</v>
      </c>
      <c r="C6795" s="11">
        <v>8850.3700000000008</v>
      </c>
      <c r="D6795" s="9">
        <v>97</v>
      </c>
      <c r="E6795" s="43" t="s">
        <v>1057</v>
      </c>
      <c r="F6795" s="9">
        <v>1</v>
      </c>
      <c r="G6795" s="44">
        <v>11.714285714285714</v>
      </c>
      <c r="H6795" s="13">
        <v>0.31730000000000003</v>
      </c>
      <c r="I6795" s="9" t="s">
        <v>11</v>
      </c>
      <c r="J6795" s="9"/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9"/>
      <c r="X6795" s="9"/>
    </row>
    <row r="6796" spans="1:24" ht="12.75">
      <c r="A6796" s="10">
        <v>45983</v>
      </c>
      <c r="B6796" s="9" t="s">
        <v>286</v>
      </c>
      <c r="C6796" s="11">
        <v>5596.31</v>
      </c>
      <c r="D6796" s="9">
        <v>70</v>
      </c>
      <c r="E6796" s="43" t="s">
        <v>1535</v>
      </c>
      <c r="F6796" s="9">
        <v>2</v>
      </c>
      <c r="G6796" s="44">
        <v>9.1999999999999993</v>
      </c>
      <c r="H6796" s="13">
        <v>0.31969999999999998</v>
      </c>
      <c r="I6796" s="9" t="s">
        <v>11</v>
      </c>
      <c r="J6796" s="53"/>
      <c r="K6796" s="53"/>
      <c r="L6796" s="53"/>
      <c r="M6796" s="53"/>
      <c r="N6796" s="53"/>
      <c r="O6796" s="53"/>
      <c r="P6796" s="53"/>
      <c r="Q6796" s="53"/>
      <c r="R6796" s="53"/>
      <c r="S6796" s="53"/>
      <c r="T6796" s="53"/>
      <c r="U6796" s="53"/>
      <c r="V6796" s="53"/>
      <c r="W6796" s="53"/>
      <c r="X6796" s="53"/>
    </row>
    <row r="6797" spans="1:24" ht="12.75">
      <c r="A6797" s="10">
        <v>45983</v>
      </c>
      <c r="B6797" s="9" t="s">
        <v>19</v>
      </c>
      <c r="C6797" s="11">
        <v>4421.83</v>
      </c>
      <c r="D6797" s="9">
        <v>49</v>
      </c>
      <c r="E6797" s="43" t="s">
        <v>923</v>
      </c>
      <c r="F6797" s="9">
        <v>0</v>
      </c>
      <c r="G6797" s="44">
        <v>4.8</v>
      </c>
      <c r="H6797" s="13">
        <v>0.3251</v>
      </c>
      <c r="I6797" s="9" t="s">
        <v>16</v>
      </c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</row>
    <row r="6798" spans="1:24" ht="12.75">
      <c r="A6798" s="10">
        <v>45983</v>
      </c>
      <c r="B6798" s="9" t="s">
        <v>289</v>
      </c>
      <c r="C6798" s="11">
        <v>8241.52</v>
      </c>
      <c r="D6798" s="9">
        <v>90</v>
      </c>
      <c r="E6798" s="43" t="s">
        <v>1304</v>
      </c>
      <c r="F6798" s="9">
        <v>12</v>
      </c>
      <c r="G6798" s="44">
        <v>15.25</v>
      </c>
      <c r="H6798" s="13"/>
      <c r="I6798" s="9" t="s">
        <v>11</v>
      </c>
      <c r="J6798" s="9"/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</row>
    <row r="6799" spans="1:24" ht="12.75">
      <c r="A6799" s="54">
        <v>45983</v>
      </c>
      <c r="B6799" s="9" t="s">
        <v>1465</v>
      </c>
      <c r="C6799" s="11">
        <v>6512.75</v>
      </c>
      <c r="D6799" s="9">
        <v>100</v>
      </c>
      <c r="E6799" s="43"/>
      <c r="F6799" s="9"/>
      <c r="G6799" s="44" t="e">
        <v>#VALUE!</v>
      </c>
      <c r="H6799" s="13"/>
      <c r="I6799" s="9" t="s">
        <v>11</v>
      </c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</row>
    <row r="6800" spans="1:24" ht="12.75">
      <c r="A6800" s="54">
        <v>45983</v>
      </c>
      <c r="B6800" s="9" t="s">
        <v>1467</v>
      </c>
      <c r="C6800" s="11">
        <v>2507.35</v>
      </c>
      <c r="D6800" s="9">
        <v>55</v>
      </c>
      <c r="E6800" s="43"/>
      <c r="F6800" s="9"/>
      <c r="G6800" s="44" t="e">
        <v>#DIV/0!</v>
      </c>
      <c r="H6800" s="13"/>
      <c r="I6800" s="9" t="s">
        <v>11</v>
      </c>
      <c r="J6800" s="9"/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</row>
    <row r="6801" spans="1:27" ht="12.75">
      <c r="A6801" s="10">
        <v>45984</v>
      </c>
      <c r="B6801" s="9" t="s">
        <v>9</v>
      </c>
      <c r="C6801" s="11">
        <v>5885.89</v>
      </c>
      <c r="D6801" s="9">
        <v>67</v>
      </c>
      <c r="E6801" s="43" t="s">
        <v>1263</v>
      </c>
      <c r="F6801" s="9">
        <v>6</v>
      </c>
      <c r="G6801" s="44">
        <v>11.8</v>
      </c>
      <c r="H6801" s="13">
        <v>0.26939999999999997</v>
      </c>
      <c r="I6801" s="9" t="s">
        <v>11</v>
      </c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</row>
    <row r="6802" spans="1:27" ht="12.75">
      <c r="A6802" s="10">
        <v>45984</v>
      </c>
      <c r="B6802" s="9" t="s">
        <v>45</v>
      </c>
      <c r="C6802" s="11">
        <v>7073.46</v>
      </c>
      <c r="D6802" s="9">
        <v>72</v>
      </c>
      <c r="E6802" s="43" t="s">
        <v>1536</v>
      </c>
      <c r="F6802" s="9">
        <v>5</v>
      </c>
      <c r="G6802" s="44">
        <v>12.4</v>
      </c>
      <c r="H6802" s="13">
        <v>0.28000000000000003</v>
      </c>
      <c r="I6802" s="9" t="s">
        <v>11</v>
      </c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</row>
    <row r="6803" spans="1:27" ht="12.75">
      <c r="A6803" s="10">
        <v>45984</v>
      </c>
      <c r="B6803" s="9" t="s">
        <v>21</v>
      </c>
      <c r="C6803" s="11">
        <v>8482.0400000000009</v>
      </c>
      <c r="D6803" s="9">
        <v>96</v>
      </c>
      <c r="E6803" s="43" t="s">
        <v>908</v>
      </c>
      <c r="F6803" s="9">
        <v>9</v>
      </c>
      <c r="G6803" s="44">
        <v>9.75</v>
      </c>
      <c r="H6803" s="13">
        <v>0.2828</v>
      </c>
      <c r="I6803" s="9" t="s">
        <v>11</v>
      </c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/>
      <c r="X6803" s="9"/>
    </row>
    <row r="6804" spans="1:27" ht="12.75">
      <c r="A6804" s="10">
        <v>45984</v>
      </c>
      <c r="B6804" s="9" t="s">
        <v>19</v>
      </c>
      <c r="C6804" s="11">
        <v>7081.23</v>
      </c>
      <c r="D6804" s="9">
        <v>82</v>
      </c>
      <c r="E6804" s="43" t="s">
        <v>1533</v>
      </c>
      <c r="F6804" s="9">
        <v>4</v>
      </c>
      <c r="G6804" s="44">
        <v>9</v>
      </c>
      <c r="H6804" s="13">
        <v>0.29920000000000002</v>
      </c>
      <c r="I6804" s="9" t="s">
        <v>16</v>
      </c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</row>
    <row r="6805" spans="1:27" ht="12.75">
      <c r="A6805" s="10">
        <v>45984</v>
      </c>
      <c r="B6805" s="9" t="s">
        <v>12</v>
      </c>
      <c r="C6805" s="11">
        <v>5315.1</v>
      </c>
      <c r="D6805" s="9">
        <v>61</v>
      </c>
      <c r="E6805" s="43" t="s">
        <v>463</v>
      </c>
      <c r="F6805" s="9">
        <v>1</v>
      </c>
      <c r="G6805" s="44">
        <v>10.4</v>
      </c>
      <c r="H6805" s="13">
        <v>0.29930000000000001</v>
      </c>
      <c r="I6805" s="9" t="s">
        <v>11</v>
      </c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</row>
    <row r="6806" spans="1:27" ht="12.75">
      <c r="A6806" s="10">
        <v>45984</v>
      </c>
      <c r="B6806" s="9" t="s">
        <v>17</v>
      </c>
      <c r="C6806" s="11">
        <v>11573.6</v>
      </c>
      <c r="D6806" s="9">
        <v>129</v>
      </c>
      <c r="E6806" s="43" t="s">
        <v>957</v>
      </c>
      <c r="F6806" s="9">
        <v>0</v>
      </c>
      <c r="G6806" s="44">
        <v>15.714285714285714</v>
      </c>
      <c r="H6806" s="13">
        <v>0.31540000000000001</v>
      </c>
      <c r="I6806" s="9" t="s">
        <v>16</v>
      </c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</row>
    <row r="6807" spans="1:27" ht="12.75">
      <c r="A6807" s="10">
        <v>45984</v>
      </c>
      <c r="B6807" s="9" t="s">
        <v>43</v>
      </c>
      <c r="C6807" s="11">
        <v>7985.78</v>
      </c>
      <c r="D6807" s="9">
        <v>84</v>
      </c>
      <c r="E6807" s="43"/>
      <c r="F6807" s="9">
        <v>3</v>
      </c>
      <c r="G6807" s="44">
        <v>12.5</v>
      </c>
      <c r="H6807" s="13">
        <v>0.32169999999999999</v>
      </c>
      <c r="I6807" s="9" t="s">
        <v>11</v>
      </c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9"/>
      <c r="X6807" s="9"/>
    </row>
    <row r="6808" spans="1:27" ht="12.75">
      <c r="A6808" s="10">
        <v>45984</v>
      </c>
      <c r="B6808" s="9" t="s">
        <v>289</v>
      </c>
      <c r="C6808" s="11">
        <v>5494.8</v>
      </c>
      <c r="D6808" s="9">
        <v>63</v>
      </c>
      <c r="E6808" s="43" t="s">
        <v>863</v>
      </c>
      <c r="F6808" s="9"/>
      <c r="G6808" s="44">
        <v>14.5</v>
      </c>
      <c r="H6808" s="13"/>
      <c r="I6808" s="9" t="s">
        <v>11</v>
      </c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</row>
    <row r="6809" spans="1:27" ht="12.75">
      <c r="A6809" s="10">
        <v>45984</v>
      </c>
      <c r="B6809" s="9" t="s">
        <v>1465</v>
      </c>
      <c r="C6809" s="11">
        <v>8742.5</v>
      </c>
      <c r="D6809" s="9">
        <v>131</v>
      </c>
      <c r="E6809" s="43"/>
      <c r="F6809" s="9"/>
      <c r="G6809" s="44" t="e">
        <v>#VALUE!</v>
      </c>
      <c r="H6809" s="13"/>
      <c r="I6809" s="9" t="s">
        <v>11</v>
      </c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</row>
    <row r="6810" spans="1:27" ht="12.75">
      <c r="A6810" s="54">
        <v>45984</v>
      </c>
      <c r="B6810" s="9" t="s">
        <v>286</v>
      </c>
      <c r="C6810" s="11">
        <v>4539.58</v>
      </c>
      <c r="D6810" s="9">
        <v>51</v>
      </c>
      <c r="E6810" s="43" t="s">
        <v>145</v>
      </c>
      <c r="F6810" s="9">
        <v>2</v>
      </c>
      <c r="G6810" s="44">
        <v>11</v>
      </c>
      <c r="H6810" s="13">
        <v>0.2727</v>
      </c>
      <c r="I6810" s="9" t="s">
        <v>11</v>
      </c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</row>
    <row r="6811" spans="1:27" ht="12.75">
      <c r="A6811" s="10">
        <v>45984</v>
      </c>
      <c r="B6811" s="9" t="s">
        <v>1467</v>
      </c>
      <c r="C6811" s="11">
        <v>3486.25</v>
      </c>
      <c r="D6811" s="9">
        <v>76</v>
      </c>
      <c r="E6811" s="12"/>
      <c r="F6811" s="9"/>
      <c r="G6811" s="9"/>
      <c r="H6811" s="13"/>
      <c r="I6811" s="9" t="s">
        <v>11</v>
      </c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  <c r="Z6811" s="9"/>
      <c r="AA6811" s="9"/>
    </row>
    <row r="6812" spans="1:27" ht="12.75">
      <c r="A6812" s="10">
        <v>45985</v>
      </c>
      <c r="B6812" s="9" t="s">
        <v>19</v>
      </c>
      <c r="C6812" s="11">
        <v>2016.56</v>
      </c>
      <c r="D6812" s="9">
        <v>21</v>
      </c>
      <c r="E6812" s="43" t="s">
        <v>457</v>
      </c>
      <c r="F6812" s="9">
        <v>0</v>
      </c>
      <c r="G6812" s="44">
        <v>5.5</v>
      </c>
      <c r="H6812" s="13">
        <v>0.22889999999999999</v>
      </c>
      <c r="I6812" s="9" t="s">
        <v>16</v>
      </c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</row>
    <row r="6813" spans="1:27" ht="12.75">
      <c r="A6813" s="10">
        <v>45985</v>
      </c>
      <c r="B6813" s="9" t="s">
        <v>14</v>
      </c>
      <c r="C6813" s="11">
        <v>3001.56</v>
      </c>
      <c r="D6813" s="9">
        <v>32</v>
      </c>
      <c r="E6813" s="43" t="s">
        <v>1537</v>
      </c>
      <c r="F6813" s="9">
        <v>0</v>
      </c>
      <c r="G6813" s="44">
        <v>7</v>
      </c>
      <c r="H6813" s="13">
        <v>0.23499999999999999</v>
      </c>
      <c r="I6813" s="9" t="s">
        <v>16</v>
      </c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</row>
    <row r="6814" spans="1:27" ht="12.75">
      <c r="A6814" s="10">
        <v>45985</v>
      </c>
      <c r="B6814" s="9" t="s">
        <v>9</v>
      </c>
      <c r="C6814" s="11">
        <v>2884.11</v>
      </c>
      <c r="D6814" s="9">
        <v>32</v>
      </c>
      <c r="E6814" s="43" t="s">
        <v>495</v>
      </c>
      <c r="F6814" s="9">
        <v>2</v>
      </c>
      <c r="G6814" s="44">
        <v>13</v>
      </c>
      <c r="H6814" s="13">
        <v>0.2356</v>
      </c>
      <c r="I6814" s="9" t="s">
        <v>11</v>
      </c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</row>
    <row r="6815" spans="1:27" ht="12.75">
      <c r="A6815" s="10">
        <v>45985</v>
      </c>
      <c r="B6815" s="9" t="s">
        <v>17</v>
      </c>
      <c r="C6815" s="11">
        <v>4811.43</v>
      </c>
      <c r="D6815" s="9">
        <v>53</v>
      </c>
      <c r="E6815" s="43" t="s">
        <v>1524</v>
      </c>
      <c r="F6815" s="9">
        <v>0</v>
      </c>
      <c r="G6815" s="44">
        <v>11</v>
      </c>
      <c r="H6815" s="13">
        <v>0.2525</v>
      </c>
      <c r="I6815" s="9" t="s">
        <v>16</v>
      </c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</row>
    <row r="6816" spans="1:27" ht="12.75">
      <c r="A6816" s="10">
        <v>45985</v>
      </c>
      <c r="B6816" s="9" t="s">
        <v>12</v>
      </c>
      <c r="C6816" s="11">
        <v>1519.84</v>
      </c>
      <c r="D6816" s="9">
        <v>19</v>
      </c>
      <c r="E6816" s="43" t="s">
        <v>1033</v>
      </c>
      <c r="F6816" s="9">
        <v>0</v>
      </c>
      <c r="G6816" s="44">
        <v>8</v>
      </c>
      <c r="H6816" s="13">
        <v>0.26</v>
      </c>
      <c r="I6816" s="9" t="s">
        <v>11</v>
      </c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</row>
    <row r="6817" spans="1:27" ht="12.75">
      <c r="A6817" s="10">
        <v>45985</v>
      </c>
      <c r="B6817" s="9" t="s">
        <v>43</v>
      </c>
      <c r="C6817" s="11">
        <v>2829.38</v>
      </c>
      <c r="D6817" s="9">
        <v>33</v>
      </c>
      <c r="E6817" s="43" t="s">
        <v>655</v>
      </c>
      <c r="F6817" s="9">
        <v>1</v>
      </c>
      <c r="G6817" s="44">
        <v>8.3333333333333339</v>
      </c>
      <c r="H6817" s="13">
        <v>0.3145</v>
      </c>
      <c r="I6817" s="9" t="s">
        <v>11</v>
      </c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</row>
    <row r="6818" spans="1:27" ht="12.75">
      <c r="A6818" s="10">
        <v>45985</v>
      </c>
      <c r="B6818" s="9" t="s">
        <v>286</v>
      </c>
      <c r="C6818" s="11">
        <v>1991.49</v>
      </c>
      <c r="D6818" s="9">
        <v>22</v>
      </c>
      <c r="E6818" s="43" t="s">
        <v>595</v>
      </c>
      <c r="F6818" s="9">
        <v>0</v>
      </c>
      <c r="G6818" s="44">
        <v>6.666666666666667</v>
      </c>
      <c r="H6818" s="13">
        <v>0.315</v>
      </c>
      <c r="I6818" s="9" t="s">
        <v>11</v>
      </c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</row>
    <row r="6819" spans="1:27" ht="12.75">
      <c r="A6819" s="10">
        <v>45985</v>
      </c>
      <c r="B6819" s="9" t="s">
        <v>289</v>
      </c>
      <c r="C6819" s="11">
        <v>3341.95</v>
      </c>
      <c r="D6819" s="9">
        <v>34</v>
      </c>
      <c r="E6819" s="43" t="s">
        <v>200</v>
      </c>
      <c r="F6819" s="9">
        <v>3</v>
      </c>
      <c r="G6819" s="44">
        <v>8</v>
      </c>
      <c r="H6819" s="13">
        <v>0.32740000000000002</v>
      </c>
      <c r="I6819" s="9" t="s">
        <v>11</v>
      </c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</row>
    <row r="6820" spans="1:27" ht="12.75">
      <c r="A6820" s="10">
        <v>45985</v>
      </c>
      <c r="B6820" s="9" t="s">
        <v>45</v>
      </c>
      <c r="C6820" s="11">
        <v>2836.44</v>
      </c>
      <c r="D6820" s="9">
        <v>27</v>
      </c>
      <c r="E6820" s="43" t="s">
        <v>1068</v>
      </c>
      <c r="F6820" s="9">
        <v>0</v>
      </c>
      <c r="G6820" s="44">
        <v>8.3333333333333339</v>
      </c>
      <c r="H6820" s="13"/>
      <c r="I6820" s="9" t="s">
        <v>11</v>
      </c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</row>
    <row r="6821" spans="1:27" ht="12.75">
      <c r="A6821" s="10">
        <v>45985</v>
      </c>
      <c r="B6821" s="9" t="s">
        <v>1465</v>
      </c>
      <c r="C6821" s="11">
        <v>9382.25</v>
      </c>
      <c r="D6821" s="9">
        <v>151</v>
      </c>
      <c r="E6821" s="43"/>
      <c r="F6821" s="9"/>
      <c r="G6821" s="44"/>
      <c r="H6821" s="13"/>
      <c r="I6821" s="9" t="s">
        <v>11</v>
      </c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</row>
    <row r="6822" spans="1:27" ht="12.75">
      <c r="A6822" s="10">
        <v>45985</v>
      </c>
      <c r="B6822" s="9" t="s">
        <v>1467</v>
      </c>
      <c r="C6822" s="11">
        <v>4917.0200000000004</v>
      </c>
      <c r="D6822" s="9">
        <v>104</v>
      </c>
      <c r="E6822" s="43"/>
      <c r="F6822" s="9"/>
      <c r="G6822" s="44"/>
      <c r="H6822" s="13"/>
      <c r="I6822" s="9" t="s">
        <v>11</v>
      </c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9"/>
      <c r="V6822" s="9"/>
      <c r="W6822" s="9"/>
      <c r="X6822" s="9"/>
    </row>
    <row r="6823" spans="1:27" ht="12.75">
      <c r="A6823" s="10">
        <v>45985</v>
      </c>
      <c r="B6823" s="9" t="s">
        <v>21</v>
      </c>
      <c r="C6823" s="11">
        <v>5908.56</v>
      </c>
      <c r="D6823" s="9">
        <v>66</v>
      </c>
      <c r="E6823" s="12"/>
      <c r="F6823" s="9"/>
      <c r="G6823" s="9"/>
      <c r="H6823" s="13"/>
      <c r="I6823" s="9" t="s">
        <v>11</v>
      </c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  <c r="AA6823" s="9"/>
    </row>
    <row r="6824" spans="1:27" ht="12.75">
      <c r="A6824" s="10">
        <v>45986</v>
      </c>
      <c r="B6824" s="9" t="s">
        <v>17</v>
      </c>
      <c r="C6824" s="11">
        <v>6939.12</v>
      </c>
      <c r="D6824" s="9">
        <v>70</v>
      </c>
      <c r="E6824" s="43" t="s">
        <v>1183</v>
      </c>
      <c r="F6824" s="9">
        <v>10</v>
      </c>
      <c r="G6824" s="44">
        <v>15.25</v>
      </c>
      <c r="H6824" s="13">
        <v>0.31430000000000002</v>
      </c>
      <c r="I6824" s="9" t="s">
        <v>16</v>
      </c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</row>
    <row r="6825" spans="1:27" ht="12.75">
      <c r="A6825" s="10">
        <v>45986</v>
      </c>
      <c r="B6825" s="9" t="s">
        <v>9</v>
      </c>
      <c r="C6825" s="11">
        <v>2398.83</v>
      </c>
      <c r="D6825" s="9">
        <v>25</v>
      </c>
      <c r="E6825" s="43" t="s">
        <v>977</v>
      </c>
      <c r="F6825" s="9">
        <v>0</v>
      </c>
      <c r="G6825" s="44">
        <v>3.75</v>
      </c>
      <c r="H6825" s="13">
        <v>0.32029999999999997</v>
      </c>
      <c r="I6825" s="9" t="s">
        <v>11</v>
      </c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</row>
    <row r="6826" spans="1:27" ht="12.75">
      <c r="A6826" s="10">
        <v>45986</v>
      </c>
      <c r="B6826" s="9" t="s">
        <v>45</v>
      </c>
      <c r="C6826" s="11">
        <v>3252.98</v>
      </c>
      <c r="D6826" s="9">
        <v>37</v>
      </c>
      <c r="E6826" s="43" t="s">
        <v>828</v>
      </c>
      <c r="F6826" s="9">
        <v>0</v>
      </c>
      <c r="G6826" s="44">
        <v>10</v>
      </c>
      <c r="H6826" s="13">
        <v>0.33300000000000002</v>
      </c>
      <c r="I6826" s="9" t="s">
        <v>11</v>
      </c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</row>
    <row r="6827" spans="1:27" ht="12.75">
      <c r="A6827" s="10">
        <v>45986</v>
      </c>
      <c r="B6827" s="9" t="s">
        <v>12</v>
      </c>
      <c r="C6827" s="11">
        <v>3774.56</v>
      </c>
      <c r="D6827" s="9">
        <v>43</v>
      </c>
      <c r="E6827" s="43" t="s">
        <v>982</v>
      </c>
      <c r="F6827" s="9">
        <v>3</v>
      </c>
      <c r="G6827" s="44">
        <v>10.333333333333334</v>
      </c>
      <c r="H6827" s="13">
        <v>0.34</v>
      </c>
      <c r="I6827" s="9" t="s">
        <v>11</v>
      </c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</row>
    <row r="6828" spans="1:27" ht="12.75">
      <c r="A6828" s="10">
        <v>45986</v>
      </c>
      <c r="B6828" s="9" t="s">
        <v>43</v>
      </c>
      <c r="C6828" s="11">
        <v>2939.88</v>
      </c>
      <c r="D6828" s="9">
        <v>40</v>
      </c>
      <c r="E6828" s="43" t="s">
        <v>1538</v>
      </c>
      <c r="F6828" s="9">
        <v>1</v>
      </c>
      <c r="G6828" s="44">
        <v>8</v>
      </c>
      <c r="H6828" s="13">
        <v>0.40899999999999997</v>
      </c>
      <c r="I6828" s="9" t="s">
        <v>11</v>
      </c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9"/>
      <c r="X6828" s="9"/>
    </row>
    <row r="6829" spans="1:27" ht="12.75">
      <c r="A6829" s="10">
        <v>45986</v>
      </c>
      <c r="B6829" s="9" t="s">
        <v>286</v>
      </c>
      <c r="C6829" s="11">
        <v>3637.88</v>
      </c>
      <c r="D6829" s="9">
        <v>44</v>
      </c>
      <c r="E6829" s="43" t="s">
        <v>701</v>
      </c>
      <c r="F6829" s="9">
        <v>5</v>
      </c>
      <c r="G6829" s="44">
        <v>9</v>
      </c>
      <c r="H6829" s="13">
        <v>0.38059999999999999</v>
      </c>
      <c r="I6829" s="9" t="s">
        <v>11</v>
      </c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</row>
    <row r="6830" spans="1:27" ht="12.75">
      <c r="A6830" s="10">
        <v>45986</v>
      </c>
      <c r="B6830" s="9" t="s">
        <v>19</v>
      </c>
      <c r="C6830" s="11">
        <v>4256.3</v>
      </c>
      <c r="D6830" s="9">
        <v>45</v>
      </c>
      <c r="E6830" s="43" t="s">
        <v>1539</v>
      </c>
      <c r="F6830" s="9">
        <v>8</v>
      </c>
      <c r="G6830" s="44">
        <v>6.333333333333333</v>
      </c>
      <c r="H6830" s="13"/>
      <c r="I6830" s="9" t="s">
        <v>16</v>
      </c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9"/>
      <c r="X6830" s="9"/>
    </row>
    <row r="6831" spans="1:27" ht="12.75">
      <c r="A6831" s="10">
        <v>45986</v>
      </c>
      <c r="B6831" s="9" t="s">
        <v>14</v>
      </c>
      <c r="C6831" s="11">
        <v>6054.78</v>
      </c>
      <c r="D6831" s="9">
        <v>66</v>
      </c>
      <c r="E6831" s="43" t="s">
        <v>252</v>
      </c>
      <c r="F6831" s="9"/>
      <c r="G6831" s="44"/>
      <c r="H6831" s="13"/>
      <c r="I6831" s="9" t="s">
        <v>16</v>
      </c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9"/>
      <c r="X6831" s="9"/>
    </row>
    <row r="6832" spans="1:27" ht="12.75">
      <c r="A6832" s="10">
        <v>45986</v>
      </c>
      <c r="B6832" s="9" t="s">
        <v>289</v>
      </c>
      <c r="C6832" s="11">
        <v>4399.18</v>
      </c>
      <c r="D6832" s="9">
        <v>39</v>
      </c>
      <c r="E6832" s="43" t="s">
        <v>1540</v>
      </c>
      <c r="F6832" s="9"/>
      <c r="G6832" s="44">
        <v>10.333333333333334</v>
      </c>
      <c r="H6832" s="13"/>
      <c r="I6832" s="9" t="s">
        <v>11</v>
      </c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/>
      <c r="X6832" s="9"/>
    </row>
    <row r="6833" spans="1:24" ht="12.75">
      <c r="A6833" s="10">
        <v>45986</v>
      </c>
      <c r="B6833" s="9" t="s">
        <v>1465</v>
      </c>
      <c r="C6833" s="11">
        <v>8767.68</v>
      </c>
      <c r="D6833" s="9">
        <v>137</v>
      </c>
      <c r="E6833" s="43"/>
      <c r="F6833" s="9"/>
      <c r="G6833" s="44"/>
      <c r="H6833" s="13"/>
      <c r="I6833" s="9" t="s">
        <v>11</v>
      </c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9"/>
      <c r="V6833" s="9"/>
      <c r="W6833" s="9"/>
      <c r="X6833" s="9"/>
    </row>
    <row r="6834" spans="1:24" ht="12.75">
      <c r="A6834" s="10">
        <v>45986</v>
      </c>
      <c r="B6834" s="9" t="s">
        <v>1467</v>
      </c>
      <c r="C6834" s="11">
        <v>3457.39</v>
      </c>
      <c r="D6834" s="9">
        <v>72</v>
      </c>
      <c r="E6834" s="43"/>
      <c r="F6834" s="9"/>
      <c r="G6834" s="44"/>
      <c r="H6834" s="13"/>
      <c r="I6834" s="9" t="s">
        <v>11</v>
      </c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9"/>
      <c r="V6834" s="9"/>
      <c r="W6834" s="9"/>
      <c r="X6834" s="9"/>
    </row>
    <row r="6835" spans="1:24" ht="12.75">
      <c r="A6835" s="10">
        <v>45986</v>
      </c>
      <c r="B6835" s="9" t="s">
        <v>21</v>
      </c>
      <c r="C6835" s="11">
        <v>5509.97</v>
      </c>
      <c r="D6835" s="9">
        <v>58</v>
      </c>
      <c r="E6835" s="43" t="s">
        <v>1541</v>
      </c>
      <c r="F6835" s="9">
        <v>0</v>
      </c>
      <c r="G6835" s="44">
        <v>8.3333333333333339</v>
      </c>
      <c r="H6835" s="13">
        <v>0.3327</v>
      </c>
      <c r="I6835" s="9" t="s">
        <v>11</v>
      </c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</row>
    <row r="6836" spans="1:24" ht="12.75">
      <c r="A6836" s="10">
        <v>45987</v>
      </c>
      <c r="B6836" s="9" t="s">
        <v>14</v>
      </c>
      <c r="C6836" s="11">
        <v>3099.9</v>
      </c>
      <c r="D6836" s="9">
        <v>35</v>
      </c>
      <c r="E6836" s="43" t="s">
        <v>670</v>
      </c>
      <c r="F6836" s="9">
        <v>0</v>
      </c>
      <c r="G6836" s="44">
        <v>8.3333333333333339</v>
      </c>
      <c r="H6836" s="13">
        <v>0.21079999999999999</v>
      </c>
      <c r="I6836" s="9" t="s">
        <v>16</v>
      </c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</row>
    <row r="6837" spans="1:24" ht="12.75">
      <c r="A6837" s="10">
        <v>45987</v>
      </c>
      <c r="B6837" s="9" t="s">
        <v>19</v>
      </c>
      <c r="C6837" s="11">
        <v>3168.25</v>
      </c>
      <c r="D6837" s="9">
        <v>29</v>
      </c>
      <c r="E6837" s="43" t="s">
        <v>1238</v>
      </c>
      <c r="F6837" s="9">
        <v>2</v>
      </c>
      <c r="G6837" s="44">
        <v>8</v>
      </c>
      <c r="H6837" s="13">
        <v>0.25800000000000001</v>
      </c>
      <c r="I6837" s="9" t="s">
        <v>16</v>
      </c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</row>
    <row r="6838" spans="1:24" ht="12.75">
      <c r="A6838" s="10">
        <v>45987</v>
      </c>
      <c r="B6838" s="9" t="s">
        <v>17</v>
      </c>
      <c r="C6838" s="11">
        <v>7020.77</v>
      </c>
      <c r="D6838" s="9">
        <v>73</v>
      </c>
      <c r="E6838" s="43" t="s">
        <v>1000</v>
      </c>
      <c r="F6838" s="9">
        <v>6</v>
      </c>
      <c r="G6838" s="44">
        <v>10.6</v>
      </c>
      <c r="H6838" s="13">
        <v>0.30059999999999998</v>
      </c>
      <c r="I6838" s="9" t="s">
        <v>16</v>
      </c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/>
      <c r="X6838" s="9"/>
    </row>
    <row r="6839" spans="1:24" ht="12.75">
      <c r="A6839" s="10">
        <v>45987</v>
      </c>
      <c r="B6839" s="9" t="s">
        <v>286</v>
      </c>
      <c r="C6839" s="11">
        <v>3039.68</v>
      </c>
      <c r="D6839" s="9">
        <v>35</v>
      </c>
      <c r="E6839" s="43" t="s">
        <v>462</v>
      </c>
      <c r="F6839" s="9">
        <v>2</v>
      </c>
      <c r="G6839" s="44">
        <v>8.6666666666666661</v>
      </c>
      <c r="H6839" s="13">
        <v>0.30520000000000003</v>
      </c>
      <c r="I6839" s="9" t="s">
        <v>11</v>
      </c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</row>
    <row r="6840" spans="1:24" ht="12.75">
      <c r="A6840" s="10">
        <v>45987</v>
      </c>
      <c r="B6840" s="9" t="s">
        <v>12</v>
      </c>
      <c r="C6840" s="11">
        <v>1884.22</v>
      </c>
      <c r="D6840" s="9">
        <v>22</v>
      </c>
      <c r="E6840" s="43" t="s">
        <v>815</v>
      </c>
      <c r="F6840" s="9">
        <v>2</v>
      </c>
      <c r="G6840" s="44">
        <v>5.333333333333333</v>
      </c>
      <c r="H6840" s="13">
        <v>0.34139999999999998</v>
      </c>
      <c r="I6840" s="9" t="s">
        <v>11</v>
      </c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</row>
    <row r="6841" spans="1:24" ht="12.75">
      <c r="A6841" s="10">
        <v>45987</v>
      </c>
      <c r="B6841" s="9" t="s">
        <v>289</v>
      </c>
      <c r="C6841" s="11">
        <v>4068.5</v>
      </c>
      <c r="D6841" s="9">
        <v>38</v>
      </c>
      <c r="E6841" s="43" t="s">
        <v>1002</v>
      </c>
      <c r="F6841" s="9">
        <v>4</v>
      </c>
      <c r="G6841" s="44">
        <v>7.5</v>
      </c>
      <c r="H6841" s="13">
        <v>0.36099999999999999</v>
      </c>
      <c r="I6841" s="9" t="s">
        <v>11</v>
      </c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9"/>
      <c r="X6841" s="9"/>
    </row>
    <row r="6842" spans="1:24" ht="12.75">
      <c r="A6842" s="10">
        <v>45987</v>
      </c>
      <c r="B6842" s="9" t="s">
        <v>9</v>
      </c>
      <c r="C6842" s="11">
        <v>2627.83</v>
      </c>
      <c r="D6842" s="9">
        <v>29</v>
      </c>
      <c r="E6842" s="43" t="s">
        <v>70</v>
      </c>
      <c r="F6842" s="9">
        <v>1</v>
      </c>
      <c r="G6842" s="44">
        <v>6</v>
      </c>
      <c r="H6842" s="13">
        <v>0.29199999999999998</v>
      </c>
      <c r="I6842" s="9" t="s">
        <v>11</v>
      </c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</row>
    <row r="6843" spans="1:24" ht="12.75">
      <c r="A6843" s="10">
        <v>45987</v>
      </c>
      <c r="B6843" s="9" t="s">
        <v>45</v>
      </c>
      <c r="C6843" s="11">
        <v>3132.89</v>
      </c>
      <c r="D6843" s="9">
        <v>36</v>
      </c>
      <c r="E6843" s="43" t="s">
        <v>803</v>
      </c>
      <c r="F6843" s="9">
        <v>0</v>
      </c>
      <c r="G6843" s="44">
        <v>10.666666666666666</v>
      </c>
      <c r="H6843" s="13">
        <v>0.31359999999999999</v>
      </c>
      <c r="I6843" s="9" t="s">
        <v>11</v>
      </c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/>
      <c r="X6843" s="9"/>
    </row>
    <row r="6844" spans="1:24" ht="12.75">
      <c r="A6844" s="10">
        <v>45987</v>
      </c>
      <c r="B6844" s="9" t="s">
        <v>43</v>
      </c>
      <c r="C6844" s="11">
        <v>2813.56</v>
      </c>
      <c r="D6844" s="9">
        <v>33</v>
      </c>
      <c r="E6844" s="43" t="s">
        <v>1236</v>
      </c>
      <c r="F6844" s="9">
        <v>0</v>
      </c>
      <c r="G6844" s="44">
        <v>9.3333333333333339</v>
      </c>
      <c r="H6844" s="13">
        <v>0.34749999999999998</v>
      </c>
      <c r="I6844" s="9" t="s">
        <v>11</v>
      </c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</row>
    <row r="6845" spans="1:24" ht="12.75">
      <c r="A6845" s="10">
        <v>45987</v>
      </c>
      <c r="B6845" s="9" t="s">
        <v>1465</v>
      </c>
      <c r="C6845" s="11">
        <v>8379.75</v>
      </c>
      <c r="D6845" s="9">
        <v>130</v>
      </c>
      <c r="E6845" s="43"/>
      <c r="F6845" s="9"/>
      <c r="G6845" s="44"/>
      <c r="H6845" s="13"/>
      <c r="I6845" s="9" t="s">
        <v>11</v>
      </c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</row>
    <row r="6846" spans="1:24" ht="12.75">
      <c r="A6846" s="10">
        <v>45987</v>
      </c>
      <c r="B6846" s="9" t="s">
        <v>1467</v>
      </c>
      <c r="C6846" s="11">
        <v>4711.66</v>
      </c>
      <c r="D6846" s="9">
        <v>98</v>
      </c>
      <c r="E6846" s="43"/>
      <c r="F6846" s="9"/>
      <c r="G6846" s="44"/>
      <c r="H6846" s="13"/>
      <c r="I6846" s="9" t="s">
        <v>11</v>
      </c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</row>
    <row r="6847" spans="1:24" ht="12.75">
      <c r="A6847" s="10">
        <v>45987</v>
      </c>
      <c r="B6847" s="9" t="s">
        <v>21</v>
      </c>
      <c r="C6847" s="11">
        <v>6921.35</v>
      </c>
      <c r="D6847" s="9">
        <v>79</v>
      </c>
      <c r="E6847" s="43" t="s">
        <v>1542</v>
      </c>
      <c r="F6847" s="9">
        <v>11</v>
      </c>
      <c r="G6847" s="44">
        <v>10.5</v>
      </c>
      <c r="H6847" s="13">
        <v>0.30130000000000001</v>
      </c>
      <c r="I6847" s="9" t="s">
        <v>11</v>
      </c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</row>
    <row r="6848" spans="1:24" ht="12.75">
      <c r="A6848" s="10">
        <v>45988</v>
      </c>
      <c r="B6848" s="9" t="s">
        <v>9</v>
      </c>
      <c r="C6848" s="11">
        <v>4838.88</v>
      </c>
      <c r="D6848" s="9">
        <v>53</v>
      </c>
      <c r="E6848" s="43" t="s">
        <v>929</v>
      </c>
      <c r="F6848" s="9">
        <v>3</v>
      </c>
      <c r="G6848" s="44">
        <v>9.75</v>
      </c>
      <c r="H6848" s="13">
        <v>0.28260000000000002</v>
      </c>
      <c r="I6848" s="9" t="s">
        <v>11</v>
      </c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</row>
    <row r="6849" spans="1:24" ht="12.75">
      <c r="A6849" s="10">
        <v>45988</v>
      </c>
      <c r="B6849" s="9" t="s">
        <v>286</v>
      </c>
      <c r="C6849" s="11">
        <v>4045.41</v>
      </c>
      <c r="D6849" s="9">
        <v>45</v>
      </c>
      <c r="E6849" s="43" t="s">
        <v>1543</v>
      </c>
      <c r="F6849" s="9">
        <v>7</v>
      </c>
      <c r="G6849" s="44">
        <v>15.5</v>
      </c>
      <c r="H6849" s="13">
        <v>0.3009</v>
      </c>
      <c r="I6849" s="9" t="s">
        <v>11</v>
      </c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</row>
    <row r="6850" spans="1:24" ht="12.75">
      <c r="A6850" s="10">
        <v>45988</v>
      </c>
      <c r="B6850" s="9" t="s">
        <v>14</v>
      </c>
      <c r="C6850" s="11">
        <v>3225</v>
      </c>
      <c r="D6850" s="9">
        <v>42</v>
      </c>
      <c r="E6850" s="43" t="s">
        <v>1544</v>
      </c>
      <c r="F6850" s="9">
        <v>0</v>
      </c>
      <c r="G6850" s="44">
        <v>10.333333333333334</v>
      </c>
      <c r="H6850" s="13">
        <v>0.30099999999999999</v>
      </c>
      <c r="I6850" s="9" t="s">
        <v>16</v>
      </c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/>
      <c r="X6850" s="9"/>
    </row>
    <row r="6851" spans="1:24" ht="12.75">
      <c r="A6851" s="10">
        <v>45988</v>
      </c>
      <c r="B6851" s="9" t="s">
        <v>17</v>
      </c>
      <c r="C6851" s="11">
        <v>3848.92</v>
      </c>
      <c r="D6851" s="9">
        <v>47</v>
      </c>
      <c r="E6851" s="43" t="s">
        <v>880</v>
      </c>
      <c r="F6851" s="9">
        <v>3</v>
      </c>
      <c r="G6851" s="44">
        <v>6.2</v>
      </c>
      <c r="H6851" s="13">
        <v>0.31169999999999998</v>
      </c>
      <c r="I6851" s="9" t="s">
        <v>16</v>
      </c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</row>
    <row r="6852" spans="1:24" ht="12.75">
      <c r="A6852" s="10">
        <v>45988</v>
      </c>
      <c r="B6852" s="9" t="s">
        <v>45</v>
      </c>
      <c r="C6852" s="11">
        <v>4624.78</v>
      </c>
      <c r="D6852" s="9">
        <v>49</v>
      </c>
      <c r="E6852" s="43" t="s">
        <v>131</v>
      </c>
      <c r="F6852" s="9">
        <v>11</v>
      </c>
      <c r="G6852" s="44">
        <v>14.666666666666666</v>
      </c>
      <c r="H6852" s="13">
        <v>0.31209999999999999</v>
      </c>
      <c r="I6852" s="9" t="s">
        <v>11</v>
      </c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</row>
    <row r="6853" spans="1:24" ht="12.75">
      <c r="A6853" s="10">
        <v>45988</v>
      </c>
      <c r="B6853" s="9" t="s">
        <v>12</v>
      </c>
      <c r="C6853" s="11">
        <v>5270.54</v>
      </c>
      <c r="D6853" s="9">
        <v>38</v>
      </c>
      <c r="E6853" s="43" t="s">
        <v>1139</v>
      </c>
      <c r="F6853" s="9">
        <v>1</v>
      </c>
      <c r="G6853" s="44">
        <v>10.333333333333334</v>
      </c>
      <c r="H6853" s="13">
        <v>0.3372</v>
      </c>
      <c r="I6853" s="9" t="s">
        <v>11</v>
      </c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/>
      <c r="X6853" s="9"/>
    </row>
    <row r="6854" spans="1:24" ht="12.75">
      <c r="A6854" s="10">
        <v>45988</v>
      </c>
      <c r="B6854" s="9" t="s">
        <v>43</v>
      </c>
      <c r="C6854" s="11">
        <v>3169.95</v>
      </c>
      <c r="D6854" s="9">
        <v>36</v>
      </c>
      <c r="E6854" s="43" t="s">
        <v>543</v>
      </c>
      <c r="F6854" s="9">
        <v>2</v>
      </c>
      <c r="G6854" s="44">
        <v>8.25</v>
      </c>
      <c r="H6854" s="13">
        <v>0.36449999999999999</v>
      </c>
      <c r="I6854" s="9" t="s">
        <v>11</v>
      </c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</row>
    <row r="6855" spans="1:24" ht="12.75">
      <c r="A6855" s="10">
        <v>45988</v>
      </c>
      <c r="B6855" s="9" t="s">
        <v>19</v>
      </c>
      <c r="C6855" s="11">
        <v>4066.41</v>
      </c>
      <c r="D6855" s="9">
        <v>32</v>
      </c>
      <c r="E6855" s="43" t="s">
        <v>1545</v>
      </c>
      <c r="F6855" s="9">
        <v>2</v>
      </c>
      <c r="G6855" s="44">
        <v>5.666666666666667</v>
      </c>
      <c r="H6855" s="13"/>
      <c r="I6855" s="9" t="s">
        <v>16</v>
      </c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</row>
    <row r="6856" spans="1:24" ht="12.75">
      <c r="A6856" s="10">
        <v>45988</v>
      </c>
      <c r="B6856" s="9" t="s">
        <v>289</v>
      </c>
      <c r="C6856" s="11">
        <v>4201.63</v>
      </c>
      <c r="D6856" s="9">
        <v>45</v>
      </c>
      <c r="E6856" s="43" t="s">
        <v>1027</v>
      </c>
      <c r="F6856" s="9">
        <v>3</v>
      </c>
      <c r="G6856" s="44">
        <v>12</v>
      </c>
      <c r="H6856" s="13"/>
      <c r="I6856" s="9" t="s">
        <v>11</v>
      </c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</row>
    <row r="6857" spans="1:24" ht="12.75">
      <c r="A6857" s="10">
        <v>45988</v>
      </c>
      <c r="B6857" s="9" t="s">
        <v>1465</v>
      </c>
      <c r="C6857" s="11">
        <v>9921.25</v>
      </c>
      <c r="D6857" s="9">
        <v>157</v>
      </c>
      <c r="E6857" s="43"/>
      <c r="F6857" s="9"/>
      <c r="G6857" s="44"/>
      <c r="H6857" s="13"/>
      <c r="I6857" s="9" t="s">
        <v>11</v>
      </c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</row>
    <row r="6858" spans="1:24" ht="12.75">
      <c r="A6858" s="10">
        <v>45988</v>
      </c>
      <c r="B6858" s="9" t="s">
        <v>1467</v>
      </c>
      <c r="C6858" s="11">
        <v>4712.34</v>
      </c>
      <c r="D6858" s="9">
        <v>98</v>
      </c>
      <c r="E6858" s="43"/>
      <c r="F6858" s="9"/>
      <c r="G6858" s="44"/>
      <c r="H6858" s="13"/>
      <c r="I6858" s="9" t="s">
        <v>11</v>
      </c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</row>
    <row r="6859" spans="1:24" ht="12.75">
      <c r="A6859" s="10">
        <v>45988</v>
      </c>
      <c r="B6859" s="9" t="s">
        <v>21</v>
      </c>
      <c r="C6859" s="11">
        <v>5748.58</v>
      </c>
      <c r="D6859" s="9">
        <v>64</v>
      </c>
      <c r="E6859" s="43" t="s">
        <v>1406</v>
      </c>
      <c r="F6859" s="9">
        <v>2</v>
      </c>
      <c r="G6859" s="44">
        <v>7.5</v>
      </c>
      <c r="H6859" s="13">
        <v>0.32750000000000001</v>
      </c>
      <c r="I6859" s="9" t="s">
        <v>11</v>
      </c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</row>
    <row r="6860" spans="1:24" ht="12.75">
      <c r="A6860" s="10">
        <v>45989</v>
      </c>
      <c r="B6860" s="9" t="s">
        <v>14</v>
      </c>
      <c r="C6860" s="11">
        <v>7516.91</v>
      </c>
      <c r="D6860" s="9">
        <v>87</v>
      </c>
      <c r="E6860" s="43" t="s">
        <v>863</v>
      </c>
      <c r="F6860" s="9">
        <v>32</v>
      </c>
      <c r="G6860" s="44">
        <v>10.666666666666666</v>
      </c>
      <c r="H6860" s="13">
        <v>0.29599999999999999</v>
      </c>
      <c r="I6860" s="9" t="s">
        <v>16</v>
      </c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</row>
    <row r="6861" spans="1:24" ht="12.75">
      <c r="A6861" s="10">
        <v>45989</v>
      </c>
      <c r="B6861" s="9" t="s">
        <v>286</v>
      </c>
      <c r="C6861" s="11">
        <v>7834.58</v>
      </c>
      <c r="D6861" s="9">
        <v>79</v>
      </c>
      <c r="E6861" s="43" t="s">
        <v>1546</v>
      </c>
      <c r="F6861" s="9">
        <v>10</v>
      </c>
      <c r="G6861" s="44">
        <v>11.4</v>
      </c>
      <c r="H6861" s="13">
        <v>0.29820000000000002</v>
      </c>
      <c r="I6861" s="9" t="s">
        <v>11</v>
      </c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</row>
    <row r="6862" spans="1:24" ht="12.75">
      <c r="A6862" s="10">
        <v>45989</v>
      </c>
      <c r="B6862" s="9" t="s">
        <v>19</v>
      </c>
      <c r="C6862" s="11">
        <v>6509.79</v>
      </c>
      <c r="D6862" s="9">
        <v>78</v>
      </c>
      <c r="E6862" s="43" t="s">
        <v>1547</v>
      </c>
      <c r="F6862" s="9">
        <v>5</v>
      </c>
      <c r="G6862" s="44">
        <v>11.5</v>
      </c>
      <c r="H6862" s="13">
        <v>0.30520000000000003</v>
      </c>
      <c r="I6862" s="9" t="s">
        <v>16</v>
      </c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</row>
    <row r="6863" spans="1:24" ht="12.75">
      <c r="A6863" s="10">
        <v>45989</v>
      </c>
      <c r="B6863" s="9" t="s">
        <v>12</v>
      </c>
      <c r="C6863" s="11">
        <v>8411.73</v>
      </c>
      <c r="D6863" s="9">
        <v>103</v>
      </c>
      <c r="E6863" s="43" t="s">
        <v>112</v>
      </c>
      <c r="F6863" s="9">
        <v>7</v>
      </c>
      <c r="G6863" s="44">
        <v>12.833333333333334</v>
      </c>
      <c r="H6863" s="13">
        <v>0.3105</v>
      </c>
      <c r="I6863" s="9" t="s">
        <v>11</v>
      </c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</row>
    <row r="6864" spans="1:24" ht="12.75">
      <c r="A6864" s="10">
        <v>45989</v>
      </c>
      <c r="B6864" s="9" t="s">
        <v>17</v>
      </c>
      <c r="C6864" s="11">
        <v>12097.64</v>
      </c>
      <c r="D6864" s="9">
        <v>117</v>
      </c>
      <c r="E6864" s="43" t="s">
        <v>730</v>
      </c>
      <c r="F6864" s="9">
        <v>7</v>
      </c>
      <c r="G6864" s="44">
        <v>12.5</v>
      </c>
      <c r="H6864" s="13">
        <v>0.3145</v>
      </c>
      <c r="I6864" s="9" t="s">
        <v>16</v>
      </c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</row>
    <row r="6865" spans="1:24" ht="12.75">
      <c r="A6865" s="10">
        <v>45989</v>
      </c>
      <c r="B6865" s="9" t="s">
        <v>9</v>
      </c>
      <c r="C6865" s="11">
        <v>7904.24</v>
      </c>
      <c r="D6865" s="9">
        <v>86</v>
      </c>
      <c r="E6865" s="43" t="s">
        <v>1000</v>
      </c>
      <c r="F6865" s="9">
        <v>9</v>
      </c>
      <c r="G6865" s="44">
        <v>12</v>
      </c>
      <c r="H6865" s="13"/>
      <c r="I6865" s="9" t="s">
        <v>11</v>
      </c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</row>
    <row r="6866" spans="1:24" ht="12.75">
      <c r="A6866" s="10">
        <v>45989</v>
      </c>
      <c r="B6866" s="9" t="s">
        <v>45</v>
      </c>
      <c r="C6866" s="11">
        <v>11493.25</v>
      </c>
      <c r="D6866" s="9">
        <v>124</v>
      </c>
      <c r="E6866" s="43" t="s">
        <v>241</v>
      </c>
      <c r="F6866" s="9">
        <v>37</v>
      </c>
      <c r="G6866" s="44">
        <v>16.5</v>
      </c>
      <c r="H6866" s="13"/>
      <c r="I6866" s="9" t="s">
        <v>11</v>
      </c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</row>
    <row r="6867" spans="1:24" ht="12.75">
      <c r="A6867" s="10">
        <v>45989</v>
      </c>
      <c r="B6867" s="9" t="s">
        <v>43</v>
      </c>
      <c r="C6867" s="11">
        <v>11387.91</v>
      </c>
      <c r="D6867" s="9">
        <v>126</v>
      </c>
      <c r="E6867" s="43" t="s">
        <v>533</v>
      </c>
      <c r="F6867" s="9">
        <v>6</v>
      </c>
      <c r="G6867" s="44">
        <v>11.75</v>
      </c>
      <c r="H6867" s="13"/>
      <c r="I6867" s="9" t="s">
        <v>11</v>
      </c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</row>
    <row r="6868" spans="1:24" ht="12.75">
      <c r="A6868" s="10">
        <v>45989</v>
      </c>
      <c r="B6868" s="9" t="s">
        <v>289</v>
      </c>
      <c r="C6868" s="11">
        <v>13062.76</v>
      </c>
      <c r="D6868" s="9">
        <v>118</v>
      </c>
      <c r="E6868" s="43" t="s">
        <v>1304</v>
      </c>
      <c r="F6868" s="9">
        <v>17</v>
      </c>
      <c r="G6868" s="44">
        <v>13</v>
      </c>
      <c r="H6868" s="13"/>
      <c r="I6868" s="9" t="s">
        <v>11</v>
      </c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</row>
    <row r="6869" spans="1:24" ht="12.75">
      <c r="A6869" s="10">
        <v>45989</v>
      </c>
      <c r="B6869" s="9" t="s">
        <v>1465</v>
      </c>
      <c r="C6869" s="11">
        <v>8445.75</v>
      </c>
      <c r="D6869" s="9">
        <v>124</v>
      </c>
      <c r="E6869" s="43"/>
      <c r="F6869" s="9"/>
      <c r="G6869" s="44"/>
      <c r="H6869" s="13"/>
      <c r="I6869" s="9" t="s">
        <v>11</v>
      </c>
      <c r="J6869" s="9"/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9"/>
      <c r="V6869" s="9"/>
      <c r="W6869" s="9"/>
      <c r="X6869" s="9"/>
    </row>
    <row r="6870" spans="1:24" ht="12.75">
      <c r="A6870" s="10">
        <v>45989</v>
      </c>
      <c r="B6870" s="9" t="s">
        <v>1467</v>
      </c>
      <c r="C6870" s="11">
        <v>3769.16</v>
      </c>
      <c r="D6870" s="9">
        <v>77</v>
      </c>
      <c r="E6870" s="43"/>
      <c r="F6870" s="9"/>
      <c r="G6870" s="44"/>
      <c r="H6870" s="13"/>
      <c r="I6870" s="9" t="s">
        <v>11</v>
      </c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9"/>
      <c r="X6870" s="9"/>
    </row>
    <row r="6871" spans="1:24" ht="12.75">
      <c r="A6871" s="10">
        <v>45989</v>
      </c>
      <c r="B6871" s="9" t="s">
        <v>21</v>
      </c>
      <c r="C6871" s="11">
        <v>13074.92</v>
      </c>
      <c r="D6871" s="9">
        <v>140</v>
      </c>
      <c r="E6871" s="43" t="s">
        <v>1388</v>
      </c>
      <c r="F6871" s="9">
        <v>1</v>
      </c>
      <c r="G6871" s="44">
        <v>10</v>
      </c>
      <c r="H6871" s="13">
        <v>0.29830000000000001</v>
      </c>
      <c r="I6871" s="9" t="s">
        <v>11</v>
      </c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</row>
    <row r="6872" spans="1:24" ht="12.75">
      <c r="A6872" s="10">
        <v>45990</v>
      </c>
      <c r="B6872" s="9" t="s">
        <v>9</v>
      </c>
      <c r="C6872" s="11">
        <v>8367.7900000000009</v>
      </c>
      <c r="D6872" s="9">
        <v>95</v>
      </c>
      <c r="E6872" s="43" t="s">
        <v>842</v>
      </c>
      <c r="F6872" s="9">
        <v>2</v>
      </c>
      <c r="G6872" s="44">
        <v>15.8</v>
      </c>
      <c r="H6872" s="13">
        <v>0.2631</v>
      </c>
      <c r="I6872" s="9" t="s">
        <v>11</v>
      </c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</row>
    <row r="6873" spans="1:24" ht="12.75">
      <c r="A6873" s="10">
        <v>45990</v>
      </c>
      <c r="B6873" s="9" t="s">
        <v>45</v>
      </c>
      <c r="C6873" s="11">
        <v>9961.24</v>
      </c>
      <c r="D6873" s="9">
        <v>103</v>
      </c>
      <c r="E6873" s="43" t="s">
        <v>829</v>
      </c>
      <c r="F6873" s="9">
        <v>3</v>
      </c>
      <c r="G6873" s="44">
        <v>12.428571428571429</v>
      </c>
      <c r="H6873" s="13">
        <v>0.2878</v>
      </c>
      <c r="I6873" s="9" t="s">
        <v>11</v>
      </c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</row>
    <row r="6874" spans="1:24" ht="12.75">
      <c r="A6874" s="10">
        <v>45990</v>
      </c>
      <c r="B6874" s="9" t="s">
        <v>12</v>
      </c>
      <c r="C6874" s="11">
        <v>7014.69</v>
      </c>
      <c r="D6874" s="9">
        <v>83</v>
      </c>
      <c r="E6874" s="43" t="s">
        <v>1548</v>
      </c>
      <c r="F6874" s="9">
        <v>6</v>
      </c>
      <c r="G6874" s="44">
        <v>12.4</v>
      </c>
      <c r="H6874" s="13">
        <v>0.29699999999999999</v>
      </c>
      <c r="I6874" s="9" t="s">
        <v>11</v>
      </c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</row>
    <row r="6875" spans="1:24" ht="12.75">
      <c r="A6875" s="10">
        <v>45990</v>
      </c>
      <c r="B6875" s="9" t="s">
        <v>19</v>
      </c>
      <c r="C6875" s="11">
        <v>7058.72</v>
      </c>
      <c r="D6875" s="9">
        <v>83</v>
      </c>
      <c r="E6875" s="43" t="s">
        <v>73</v>
      </c>
      <c r="F6875" s="9">
        <v>11</v>
      </c>
      <c r="G6875" s="44">
        <v>9.5</v>
      </c>
      <c r="H6875" s="13">
        <v>0.30170000000000002</v>
      </c>
      <c r="I6875" s="9" t="s">
        <v>16</v>
      </c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</row>
    <row r="6876" spans="1:24" ht="12.75">
      <c r="A6876" s="10">
        <v>45990</v>
      </c>
      <c r="B6876" s="9" t="s">
        <v>14</v>
      </c>
      <c r="C6876" s="11">
        <v>10019.280000000001</v>
      </c>
      <c r="D6876" s="9">
        <v>107</v>
      </c>
      <c r="E6876" s="43" t="s">
        <v>481</v>
      </c>
      <c r="F6876" s="9">
        <v>43</v>
      </c>
      <c r="G6876" s="44">
        <v>18.2</v>
      </c>
      <c r="H6876" s="13">
        <v>0.30220000000000002</v>
      </c>
      <c r="I6876" s="9" t="s">
        <v>16</v>
      </c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</row>
    <row r="6877" spans="1:24" ht="12.75">
      <c r="A6877" s="10">
        <v>45990</v>
      </c>
      <c r="B6877" s="9" t="s">
        <v>286</v>
      </c>
      <c r="C6877" s="11">
        <v>7266.01</v>
      </c>
      <c r="D6877" s="9">
        <v>79</v>
      </c>
      <c r="E6877" s="43" t="s">
        <v>1549</v>
      </c>
      <c r="F6877" s="9">
        <v>10</v>
      </c>
      <c r="G6877" s="44">
        <v>12.6</v>
      </c>
      <c r="H6877" s="13">
        <v>0.30249999999999999</v>
      </c>
      <c r="I6877" s="9" t="s">
        <v>11</v>
      </c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</row>
    <row r="6878" spans="1:24" ht="12.75">
      <c r="A6878" s="10">
        <v>45990</v>
      </c>
      <c r="B6878" s="9" t="s">
        <v>17</v>
      </c>
      <c r="C6878" s="11">
        <v>10941.64</v>
      </c>
      <c r="D6878" s="9">
        <v>115</v>
      </c>
      <c r="E6878" s="43" t="s">
        <v>1550</v>
      </c>
      <c r="F6878" s="9">
        <v>30</v>
      </c>
      <c r="G6878" s="44">
        <v>15.666666666666666</v>
      </c>
      <c r="H6878" s="13">
        <v>0.30259999999999998</v>
      </c>
      <c r="I6878" s="9" t="s">
        <v>16</v>
      </c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</row>
    <row r="6879" spans="1:24" ht="12.75">
      <c r="A6879" s="10">
        <v>45990</v>
      </c>
      <c r="B6879" s="9" t="s">
        <v>43</v>
      </c>
      <c r="C6879" s="11">
        <v>10907.97</v>
      </c>
      <c r="D6879" s="9">
        <v>118</v>
      </c>
      <c r="E6879" s="43" t="s">
        <v>1252</v>
      </c>
      <c r="F6879" s="9">
        <v>1</v>
      </c>
      <c r="G6879" s="44">
        <v>15.5</v>
      </c>
      <c r="H6879" s="13">
        <v>0.32300000000000001</v>
      </c>
      <c r="I6879" s="9" t="s">
        <v>11</v>
      </c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</row>
    <row r="6880" spans="1:24" ht="12.75">
      <c r="A6880" s="10">
        <v>45990</v>
      </c>
      <c r="B6880" s="9" t="s">
        <v>289</v>
      </c>
      <c r="C6880" s="11">
        <v>10831.27</v>
      </c>
      <c r="D6880" s="9">
        <v>117</v>
      </c>
      <c r="E6880" s="43" t="s">
        <v>931</v>
      </c>
      <c r="F6880" s="9">
        <v>10</v>
      </c>
      <c r="G6880" s="44"/>
      <c r="H6880" s="13"/>
      <c r="I6880" s="9" t="s">
        <v>11</v>
      </c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</row>
    <row r="6881" spans="1:27" ht="12.75">
      <c r="A6881" s="10">
        <v>45990</v>
      </c>
      <c r="B6881" s="9" t="s">
        <v>1465</v>
      </c>
      <c r="C6881" s="11">
        <v>7637.75</v>
      </c>
      <c r="D6881" s="9">
        <v>127</v>
      </c>
      <c r="E6881" s="43"/>
      <c r="F6881" s="9"/>
      <c r="G6881" s="44">
        <v>0</v>
      </c>
      <c r="H6881" s="13"/>
      <c r="I6881" s="9" t="s">
        <v>11</v>
      </c>
      <c r="J6881" s="9"/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9"/>
      <c r="V6881" s="9"/>
      <c r="W6881" s="9"/>
      <c r="X6881" s="9"/>
    </row>
    <row r="6882" spans="1:27" ht="12.75">
      <c r="A6882" s="10">
        <v>45990</v>
      </c>
      <c r="B6882" s="9" t="s">
        <v>1467</v>
      </c>
      <c r="C6882" s="11">
        <v>5846.43</v>
      </c>
      <c r="D6882" s="9">
        <v>123</v>
      </c>
      <c r="E6882" s="43"/>
      <c r="F6882" s="9"/>
      <c r="G6882" s="44"/>
      <c r="H6882" s="13"/>
      <c r="I6882" s="9" t="s">
        <v>11</v>
      </c>
      <c r="J6882" s="9"/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9"/>
      <c r="V6882" s="9"/>
      <c r="W6882" s="9"/>
      <c r="X6882" s="9"/>
    </row>
    <row r="6883" spans="1:27" ht="12.75">
      <c r="A6883" s="10">
        <v>45990</v>
      </c>
      <c r="B6883" s="9" t="s">
        <v>21</v>
      </c>
      <c r="C6883" s="11">
        <v>14075.81</v>
      </c>
      <c r="D6883" s="9">
        <v>142</v>
      </c>
      <c r="E6883" s="43" t="s">
        <v>1551</v>
      </c>
      <c r="F6883" s="9">
        <v>5</v>
      </c>
      <c r="G6883" s="44">
        <v>14.333333333333334</v>
      </c>
      <c r="H6883" s="13"/>
      <c r="I6883" s="9" t="s">
        <v>11</v>
      </c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</row>
    <row r="6884" spans="1:27" ht="12.75">
      <c r="A6884" s="10">
        <v>45991</v>
      </c>
      <c r="B6884" s="9" t="s">
        <v>286</v>
      </c>
      <c r="C6884" s="11">
        <v>5538.47</v>
      </c>
      <c r="D6884" s="9">
        <v>66</v>
      </c>
      <c r="E6884" s="43" t="s">
        <v>785</v>
      </c>
      <c r="F6884" s="9">
        <v>1</v>
      </c>
      <c r="G6884" s="44">
        <v>9.6</v>
      </c>
      <c r="H6884" s="13">
        <v>0.28489999999999999</v>
      </c>
      <c r="I6884" s="9" t="s">
        <v>11</v>
      </c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</row>
    <row r="6885" spans="1:27" ht="12.75">
      <c r="A6885" s="10">
        <v>45991</v>
      </c>
      <c r="B6885" s="9" t="s">
        <v>9</v>
      </c>
      <c r="C6885" s="11">
        <v>5667.83</v>
      </c>
      <c r="D6885" s="9">
        <v>69</v>
      </c>
      <c r="E6885" s="43" t="s">
        <v>200</v>
      </c>
      <c r="F6885" s="9">
        <v>9</v>
      </c>
      <c r="G6885" s="44">
        <v>12</v>
      </c>
      <c r="H6885" s="13">
        <v>0.28599999999999998</v>
      </c>
      <c r="I6885" s="9" t="s">
        <v>11</v>
      </c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</row>
    <row r="6886" spans="1:27" ht="12.75">
      <c r="A6886" s="10">
        <v>45991</v>
      </c>
      <c r="B6886" s="9" t="s">
        <v>12</v>
      </c>
      <c r="C6886" s="11">
        <v>4244.78</v>
      </c>
      <c r="D6886" s="9">
        <v>52</v>
      </c>
      <c r="E6886" s="43" t="s">
        <v>87</v>
      </c>
      <c r="F6886" s="9">
        <v>4</v>
      </c>
      <c r="G6886" s="44">
        <v>10.5</v>
      </c>
      <c r="H6886" s="13">
        <v>0.29420000000000002</v>
      </c>
      <c r="I6886" s="9" t="s">
        <v>11</v>
      </c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</row>
    <row r="6887" spans="1:27" ht="12.75">
      <c r="A6887" s="10">
        <v>45991</v>
      </c>
      <c r="B6887" s="9" t="s">
        <v>45</v>
      </c>
      <c r="C6887" s="11">
        <v>6730.66</v>
      </c>
      <c r="D6887" s="9">
        <v>78</v>
      </c>
      <c r="E6887" s="43" t="s">
        <v>815</v>
      </c>
      <c r="F6887" s="9">
        <v>11</v>
      </c>
      <c r="G6887" s="44">
        <v>10.833333333333334</v>
      </c>
      <c r="H6887" s="13">
        <v>0.29730000000000001</v>
      </c>
      <c r="I6887" s="9" t="s">
        <v>11</v>
      </c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9"/>
      <c r="X6887" s="9"/>
    </row>
    <row r="6888" spans="1:27" ht="12.75">
      <c r="A6888" s="10">
        <v>45991</v>
      </c>
      <c r="B6888" s="9" t="s">
        <v>19</v>
      </c>
      <c r="C6888" s="11">
        <v>6553.64</v>
      </c>
      <c r="D6888" s="9">
        <v>77</v>
      </c>
      <c r="E6888" s="43" t="s">
        <v>851</v>
      </c>
      <c r="F6888" s="9">
        <v>6</v>
      </c>
      <c r="G6888" s="44">
        <v>8.75</v>
      </c>
      <c r="H6888" s="13">
        <v>0.32169999999999999</v>
      </c>
      <c r="I6888" s="9" t="s">
        <v>16</v>
      </c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</row>
    <row r="6889" spans="1:27" ht="12.75">
      <c r="A6889" s="10">
        <v>45991</v>
      </c>
      <c r="B6889" s="9" t="s">
        <v>43</v>
      </c>
      <c r="C6889" s="11">
        <v>6163.25</v>
      </c>
      <c r="D6889" s="9">
        <v>70</v>
      </c>
      <c r="E6889" s="43" t="s">
        <v>173</v>
      </c>
      <c r="F6889" s="9">
        <v>3</v>
      </c>
      <c r="G6889" s="44">
        <v>10.166666666666666</v>
      </c>
      <c r="H6889" s="13">
        <v>0.34589999999999999</v>
      </c>
      <c r="I6889" s="9" t="s">
        <v>11</v>
      </c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</row>
    <row r="6890" spans="1:27" ht="12.75">
      <c r="A6890" s="10">
        <v>45991</v>
      </c>
      <c r="B6890" s="9" t="s">
        <v>289</v>
      </c>
      <c r="C6890" s="11">
        <v>6251.52</v>
      </c>
      <c r="D6890" s="9">
        <v>63</v>
      </c>
      <c r="E6890" s="43" t="s">
        <v>1552</v>
      </c>
      <c r="F6890" s="9">
        <v>5</v>
      </c>
      <c r="G6890" s="44">
        <v>10.8</v>
      </c>
      <c r="H6890" s="13">
        <v>0.3553</v>
      </c>
      <c r="I6890" s="9" t="s">
        <v>11</v>
      </c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</row>
    <row r="6891" spans="1:27" ht="12.75">
      <c r="A6891" s="10">
        <v>45991</v>
      </c>
      <c r="B6891" s="9" t="s">
        <v>17</v>
      </c>
      <c r="C6891" s="11">
        <v>9888.7800000000007</v>
      </c>
      <c r="D6891" s="9">
        <v>105</v>
      </c>
      <c r="E6891" s="43" t="s">
        <v>1553</v>
      </c>
      <c r="F6891" s="9">
        <v>72</v>
      </c>
      <c r="G6891" s="44">
        <v>23.5</v>
      </c>
      <c r="H6891" s="13">
        <v>0.31109999999999999</v>
      </c>
      <c r="I6891" s="9" t="s">
        <v>16</v>
      </c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</row>
    <row r="6892" spans="1:27" ht="12.75">
      <c r="A6892" s="10">
        <v>45991</v>
      </c>
      <c r="B6892" s="9" t="s">
        <v>14</v>
      </c>
      <c r="C6892" s="11">
        <v>10324.799999999999</v>
      </c>
      <c r="D6892" s="9">
        <v>121</v>
      </c>
      <c r="E6892" s="43" t="s">
        <v>124</v>
      </c>
      <c r="F6892" s="9"/>
      <c r="G6892" s="44">
        <v>19</v>
      </c>
      <c r="H6892" s="13"/>
      <c r="I6892" s="9" t="s">
        <v>16</v>
      </c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</row>
    <row r="6893" spans="1:27" ht="12.75">
      <c r="A6893" s="10">
        <v>45991</v>
      </c>
      <c r="B6893" s="9" t="s">
        <v>1465</v>
      </c>
      <c r="C6893" s="11">
        <v>9533</v>
      </c>
      <c r="D6893" s="9">
        <v>147</v>
      </c>
      <c r="E6893" s="43"/>
      <c r="F6893" s="9"/>
      <c r="G6893" s="44"/>
      <c r="H6893" s="13"/>
      <c r="I6893" s="9" t="s">
        <v>11</v>
      </c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</row>
    <row r="6894" spans="1:27" ht="12.75">
      <c r="A6894" s="10">
        <v>45991</v>
      </c>
      <c r="B6894" s="9" t="s">
        <v>21</v>
      </c>
      <c r="C6894" s="11">
        <v>9251</v>
      </c>
      <c r="D6894" s="9">
        <v>97</v>
      </c>
      <c r="E6894" s="43" t="s">
        <v>1554</v>
      </c>
      <c r="F6894" s="9">
        <v>0</v>
      </c>
      <c r="G6894" s="44">
        <v>14.333333333333334</v>
      </c>
      <c r="H6894" s="13">
        <v>0.28520000000000001</v>
      </c>
      <c r="I6894" s="9" t="s">
        <v>11</v>
      </c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</row>
    <row r="6895" spans="1:27" ht="12.75">
      <c r="A6895" s="37">
        <v>45992</v>
      </c>
      <c r="B6895" s="38" t="s">
        <v>286</v>
      </c>
      <c r="C6895" s="55">
        <v>3754.96</v>
      </c>
      <c r="D6895" s="38">
        <v>37</v>
      </c>
      <c r="E6895" s="56"/>
      <c r="F6895" s="38"/>
      <c r="G6895" s="38"/>
      <c r="H6895" s="57"/>
      <c r="I6895" s="38" t="s">
        <v>11</v>
      </c>
      <c r="J6895" s="38"/>
      <c r="K6895" s="38"/>
      <c r="L6895" s="38"/>
      <c r="M6895" s="38"/>
      <c r="N6895" s="38"/>
      <c r="O6895" s="38"/>
      <c r="P6895" s="38"/>
      <c r="Q6895" s="38"/>
      <c r="R6895" s="38"/>
      <c r="S6895" s="38"/>
      <c r="T6895" s="38"/>
      <c r="U6895" s="38"/>
      <c r="V6895" s="38"/>
      <c r="W6895" s="38"/>
      <c r="X6895" s="38"/>
      <c r="Y6895" s="38"/>
      <c r="Z6895" s="38"/>
      <c r="AA6895" s="38"/>
    </row>
    <row r="6896" spans="1:27" ht="12.75">
      <c r="A6896" s="10">
        <v>45992</v>
      </c>
      <c r="B6896" s="9" t="s">
        <v>9</v>
      </c>
      <c r="C6896" s="11">
        <v>3168.18</v>
      </c>
      <c r="D6896" s="9">
        <v>34</v>
      </c>
      <c r="E6896" s="12" t="s">
        <v>517</v>
      </c>
      <c r="F6896" s="9">
        <v>1</v>
      </c>
      <c r="G6896" s="9">
        <v>9.3000000000000007</v>
      </c>
      <c r="H6896" s="13">
        <v>0.26100000000000001</v>
      </c>
      <c r="I6896" s="9" t="s">
        <v>11</v>
      </c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  <c r="Z6896" s="9"/>
      <c r="AA6896" s="9"/>
    </row>
    <row r="6897" spans="1:27" ht="12.75">
      <c r="A6897" s="10">
        <v>45992</v>
      </c>
      <c r="B6897" s="9" t="s">
        <v>12</v>
      </c>
      <c r="C6897" s="11">
        <v>3006.51</v>
      </c>
      <c r="D6897" s="9">
        <v>23</v>
      </c>
      <c r="E6897" s="12" t="s">
        <v>1555</v>
      </c>
      <c r="F6897" s="9">
        <v>3</v>
      </c>
      <c r="G6897" s="9">
        <f>SUM(15/2)</f>
        <v>7.5</v>
      </c>
      <c r="H6897" s="13">
        <v>0.31080000000000002</v>
      </c>
      <c r="I6897" s="9" t="s">
        <v>11</v>
      </c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  <c r="Z6897" s="9"/>
      <c r="AA6897" s="9"/>
    </row>
    <row r="6898" spans="1:27" ht="12.75">
      <c r="A6898" s="10">
        <v>45992</v>
      </c>
      <c r="B6898" s="9" t="s">
        <v>45</v>
      </c>
      <c r="C6898" s="11">
        <v>3424.4</v>
      </c>
      <c r="D6898" s="9">
        <v>35</v>
      </c>
      <c r="E6898" s="12" t="s">
        <v>908</v>
      </c>
      <c r="F6898" s="9">
        <v>0</v>
      </c>
      <c r="G6898" s="9">
        <v>10</v>
      </c>
      <c r="H6898" s="13">
        <v>0.27410000000000001</v>
      </c>
      <c r="I6898" s="9" t="s">
        <v>11</v>
      </c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  <c r="AA6898" s="9"/>
    </row>
    <row r="6899" spans="1:27" ht="12.75">
      <c r="A6899" s="10">
        <v>45992</v>
      </c>
      <c r="B6899" s="9" t="s">
        <v>19</v>
      </c>
      <c r="C6899" s="11">
        <v>1205.3</v>
      </c>
      <c r="D6899" s="9">
        <v>16</v>
      </c>
      <c r="E6899" s="12" t="s">
        <v>1410</v>
      </c>
      <c r="F6899" s="9">
        <v>0</v>
      </c>
      <c r="G6899" s="9">
        <v>3</v>
      </c>
      <c r="H6899" s="13">
        <v>0.31159999999999999</v>
      </c>
      <c r="I6899" s="9" t="s">
        <v>16</v>
      </c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  <c r="AA6899" s="9"/>
    </row>
    <row r="6900" spans="1:27" ht="12.75">
      <c r="A6900" s="10">
        <v>45992</v>
      </c>
      <c r="B6900" s="9" t="s">
        <v>43</v>
      </c>
      <c r="C6900" s="11">
        <v>2622.19</v>
      </c>
      <c r="D6900" s="9">
        <v>32</v>
      </c>
      <c r="E6900" s="12" t="s">
        <v>910</v>
      </c>
      <c r="F6900" s="9">
        <v>1</v>
      </c>
      <c r="G6900" s="9">
        <v>9</v>
      </c>
      <c r="H6900" s="13">
        <v>0.3604</v>
      </c>
      <c r="I6900" s="9" t="s">
        <v>11</v>
      </c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  <c r="AA6900" s="9"/>
    </row>
    <row r="6901" spans="1:27" ht="12.75">
      <c r="A6901" s="37">
        <v>45992</v>
      </c>
      <c r="B6901" s="53" t="s">
        <v>289</v>
      </c>
      <c r="C6901" s="58">
        <v>2488.1999999999998</v>
      </c>
      <c r="D6901" s="53">
        <v>25</v>
      </c>
      <c r="E6901" s="59" t="s">
        <v>1127</v>
      </c>
      <c r="F6901" s="53">
        <v>0</v>
      </c>
      <c r="G6901" s="53">
        <v>8</v>
      </c>
      <c r="H6901" s="57"/>
      <c r="I6901" s="38" t="s">
        <v>11</v>
      </c>
      <c r="J6901" s="38"/>
      <c r="K6901" s="38"/>
      <c r="L6901" s="38"/>
      <c r="M6901" s="38"/>
      <c r="N6901" s="38"/>
      <c r="O6901" s="38"/>
      <c r="P6901" s="38"/>
      <c r="Q6901" s="38"/>
      <c r="R6901" s="38"/>
      <c r="S6901" s="38"/>
      <c r="T6901" s="38"/>
      <c r="U6901" s="38"/>
      <c r="V6901" s="38"/>
      <c r="W6901" s="38"/>
      <c r="X6901" s="38"/>
      <c r="Y6901" s="38"/>
      <c r="Z6901" s="38"/>
      <c r="AA6901" s="38"/>
    </row>
    <row r="6902" spans="1:27" ht="12.75">
      <c r="A6902" s="10">
        <v>45992</v>
      </c>
      <c r="B6902" s="9" t="s">
        <v>17</v>
      </c>
      <c r="C6902" s="11">
        <v>3033.08</v>
      </c>
      <c r="D6902" s="9">
        <v>30</v>
      </c>
      <c r="E6902" s="12" t="s">
        <v>1556</v>
      </c>
      <c r="F6902" s="9">
        <v>1</v>
      </c>
      <c r="G6902" s="9">
        <v>7</v>
      </c>
      <c r="H6902" s="13">
        <v>0.27600000000000002</v>
      </c>
      <c r="I6902" s="9" t="s">
        <v>16</v>
      </c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  <c r="AA6902" s="9"/>
    </row>
    <row r="6903" spans="1:27" ht="12.75">
      <c r="A6903" s="37">
        <v>45992</v>
      </c>
      <c r="B6903" s="38" t="s">
        <v>14</v>
      </c>
      <c r="C6903" s="55">
        <v>2859.67</v>
      </c>
      <c r="D6903" s="38">
        <v>29</v>
      </c>
      <c r="E6903" s="56" t="s">
        <v>1557</v>
      </c>
      <c r="F6903" s="38">
        <v>1</v>
      </c>
      <c r="G6903" s="38">
        <v>11</v>
      </c>
      <c r="H6903" s="57"/>
      <c r="I6903" s="38" t="s">
        <v>16</v>
      </c>
      <c r="J6903" s="38"/>
      <c r="K6903" s="38"/>
      <c r="L6903" s="38"/>
      <c r="M6903" s="38"/>
      <c r="N6903" s="38"/>
      <c r="O6903" s="38"/>
      <c r="P6903" s="38"/>
      <c r="Q6903" s="38"/>
      <c r="R6903" s="38"/>
      <c r="S6903" s="38"/>
      <c r="T6903" s="38"/>
      <c r="U6903" s="38"/>
      <c r="V6903" s="38"/>
      <c r="W6903" s="38"/>
      <c r="X6903" s="38"/>
      <c r="Y6903" s="38"/>
      <c r="Z6903" s="38"/>
      <c r="AA6903" s="38"/>
    </row>
    <row r="6904" spans="1:27" ht="12.75">
      <c r="A6904" s="10">
        <v>45992</v>
      </c>
      <c r="B6904" s="9" t="s">
        <v>1465</v>
      </c>
      <c r="C6904" s="11">
        <v>10867.25</v>
      </c>
      <c r="D6904" s="9">
        <v>155</v>
      </c>
      <c r="E6904" s="12"/>
      <c r="F6904" s="9"/>
      <c r="G6904" s="9"/>
      <c r="H6904" s="13"/>
      <c r="I6904" s="9" t="s">
        <v>16</v>
      </c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  <c r="AA6904" s="9"/>
    </row>
    <row r="6905" spans="1:27" ht="12.75">
      <c r="A6905" s="10">
        <v>45992</v>
      </c>
      <c r="B6905" s="9" t="s">
        <v>1467</v>
      </c>
      <c r="C6905" s="11">
        <v>5595.16</v>
      </c>
      <c r="D6905" s="9">
        <v>118</v>
      </c>
      <c r="E6905" s="12"/>
      <c r="F6905" s="9"/>
      <c r="G6905" s="9"/>
      <c r="H6905" s="13"/>
      <c r="I6905" s="9" t="s">
        <v>11</v>
      </c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  <c r="Z6905" s="9"/>
      <c r="AA6905" s="9"/>
    </row>
    <row r="6906" spans="1:27" ht="12.75">
      <c r="A6906" s="10">
        <v>45992</v>
      </c>
      <c r="B6906" s="9" t="s">
        <v>21</v>
      </c>
      <c r="C6906" s="60">
        <v>4432.9399999999996</v>
      </c>
      <c r="D6906" s="16">
        <v>42</v>
      </c>
      <c r="E6906" s="61" t="s">
        <v>85</v>
      </c>
      <c r="F6906" s="9">
        <v>0</v>
      </c>
      <c r="G6906" s="16">
        <v>22.53</v>
      </c>
      <c r="H6906" s="29">
        <v>0.30030000000000001</v>
      </c>
      <c r="I6906" s="16" t="s">
        <v>11</v>
      </c>
      <c r="J6906" s="62"/>
      <c r="K6906" s="63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9"/>
      <c r="X6906" s="9"/>
      <c r="Y6906" s="9"/>
      <c r="Z6906" s="9"/>
      <c r="AA6906" s="9"/>
    </row>
    <row r="6907" spans="1:27" ht="12.75">
      <c r="A6907" s="10">
        <v>45993</v>
      </c>
      <c r="B6907" s="9" t="s">
        <v>286</v>
      </c>
      <c r="C6907" s="11">
        <v>2908.07</v>
      </c>
      <c r="D6907" s="9">
        <v>35</v>
      </c>
      <c r="E6907" s="12" t="s">
        <v>871</v>
      </c>
      <c r="F6907" s="9">
        <v>3</v>
      </c>
      <c r="G6907" s="9">
        <v>7.66</v>
      </c>
      <c r="H6907" s="13">
        <v>0.30730000000000002</v>
      </c>
      <c r="I6907" s="9" t="s">
        <v>11</v>
      </c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  <c r="Z6907" s="9"/>
      <c r="AA6907" s="9"/>
    </row>
    <row r="6908" spans="1:27" ht="12.75">
      <c r="A6908" s="10">
        <v>45993</v>
      </c>
      <c r="B6908" s="9" t="s">
        <v>9</v>
      </c>
      <c r="C6908" s="11">
        <v>3425.96</v>
      </c>
      <c r="D6908" s="9">
        <v>39</v>
      </c>
      <c r="E6908" s="12" t="s">
        <v>1556</v>
      </c>
      <c r="F6908" s="9">
        <v>0</v>
      </c>
      <c r="G6908" s="9">
        <v>8.75</v>
      </c>
      <c r="H6908" s="13"/>
      <c r="I6908" s="9" t="s">
        <v>11</v>
      </c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  <c r="Z6908" s="9"/>
      <c r="AA6908" s="9"/>
    </row>
    <row r="6909" spans="1:27" ht="12.75">
      <c r="A6909" s="10">
        <v>45993</v>
      </c>
      <c r="B6909" s="9" t="s">
        <v>12</v>
      </c>
      <c r="C6909" s="11">
        <v>2852.98</v>
      </c>
      <c r="D6909" s="9">
        <v>27</v>
      </c>
      <c r="E6909" s="12" t="s">
        <v>1558</v>
      </c>
      <c r="F6909" s="9">
        <v>0</v>
      </c>
      <c r="G6909" s="9">
        <v>6</v>
      </c>
      <c r="H6909" s="13">
        <v>0.34</v>
      </c>
      <c r="I6909" s="9" t="s">
        <v>11</v>
      </c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  <c r="AA6909" s="9"/>
    </row>
    <row r="6910" spans="1:27" ht="12.75">
      <c r="A6910" s="10">
        <v>45993</v>
      </c>
      <c r="B6910" s="9" t="s">
        <v>45</v>
      </c>
      <c r="C6910" s="11">
        <v>3326.52</v>
      </c>
      <c r="D6910" s="9">
        <v>38</v>
      </c>
      <c r="E6910" s="12" t="s">
        <v>1559</v>
      </c>
      <c r="F6910" s="9">
        <v>0</v>
      </c>
      <c r="G6910" s="9">
        <v>12</v>
      </c>
      <c r="H6910" s="13">
        <v>0.3105</v>
      </c>
      <c r="I6910" s="9" t="s">
        <v>11</v>
      </c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  <c r="Z6910" s="9"/>
      <c r="AA6910" s="9"/>
    </row>
    <row r="6911" spans="1:27" ht="12.75">
      <c r="A6911" s="10">
        <v>45993</v>
      </c>
      <c r="B6911" s="9" t="s">
        <v>19</v>
      </c>
      <c r="C6911" s="11">
        <v>2621.38</v>
      </c>
      <c r="D6911" s="9">
        <v>28</v>
      </c>
      <c r="E6911" s="12" t="s">
        <v>1560</v>
      </c>
      <c r="F6911" s="9">
        <v>3</v>
      </c>
      <c r="G6911" s="9">
        <v>3.3</v>
      </c>
      <c r="H6911" s="13">
        <v>0.36059999999999998</v>
      </c>
      <c r="I6911" s="9" t="s">
        <v>16</v>
      </c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  <c r="AA6911" s="9"/>
    </row>
    <row r="6912" spans="1:27" ht="12.75">
      <c r="A6912" s="10">
        <v>45993</v>
      </c>
      <c r="B6912" s="9" t="s">
        <v>43</v>
      </c>
      <c r="C6912" s="11">
        <v>2447.6999999999998</v>
      </c>
      <c r="D6912" s="9">
        <v>62</v>
      </c>
      <c r="E6912" s="12" t="s">
        <v>1491</v>
      </c>
      <c r="F6912" s="9">
        <v>0</v>
      </c>
      <c r="G6912" s="9">
        <v>6.6</v>
      </c>
      <c r="H6912" s="13">
        <v>0.42509999999999998</v>
      </c>
      <c r="I6912" s="9" t="s">
        <v>11</v>
      </c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  <c r="AA6912" s="9"/>
    </row>
    <row r="6913" spans="1:27" ht="12.75">
      <c r="A6913" s="10">
        <v>45993</v>
      </c>
      <c r="B6913" s="9" t="s">
        <v>289</v>
      </c>
      <c r="C6913" s="11">
        <v>3444.53</v>
      </c>
      <c r="D6913" s="9">
        <v>37</v>
      </c>
      <c r="E6913" s="12" t="s">
        <v>711</v>
      </c>
      <c r="F6913" s="9">
        <v>5</v>
      </c>
      <c r="G6913" s="9">
        <v>8.75</v>
      </c>
      <c r="H6913" s="13"/>
      <c r="I6913" s="9" t="s">
        <v>11</v>
      </c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  <c r="Z6913" s="9"/>
      <c r="AA6913" s="9"/>
    </row>
    <row r="6914" spans="1:27" ht="12.75">
      <c r="A6914" s="10">
        <v>45993</v>
      </c>
      <c r="B6914" s="9" t="s">
        <v>17</v>
      </c>
      <c r="C6914" s="11">
        <v>6070.55</v>
      </c>
      <c r="D6914" s="9">
        <v>62</v>
      </c>
      <c r="E6914" s="12" t="s">
        <v>862</v>
      </c>
      <c r="F6914" s="9">
        <v>1</v>
      </c>
      <c r="G6914" s="9">
        <v>10</v>
      </c>
      <c r="H6914" s="13">
        <v>0.27960000000000002</v>
      </c>
      <c r="I6914" s="9" t="s">
        <v>16</v>
      </c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  <c r="Z6914" s="9"/>
      <c r="AA6914" s="9"/>
    </row>
    <row r="6915" spans="1:27" ht="12.75">
      <c r="A6915" s="37">
        <v>45993</v>
      </c>
      <c r="B6915" s="38" t="s">
        <v>14</v>
      </c>
      <c r="C6915" s="55">
        <v>3690.31</v>
      </c>
      <c r="D6915" s="38">
        <v>44</v>
      </c>
      <c r="E6915" s="56" t="s">
        <v>615</v>
      </c>
      <c r="F6915" s="38">
        <v>0</v>
      </c>
      <c r="G6915" s="38">
        <v>11</v>
      </c>
      <c r="H6915" s="57"/>
      <c r="I6915" s="9" t="s">
        <v>16</v>
      </c>
      <c r="J6915" s="38"/>
      <c r="K6915" s="38"/>
      <c r="L6915" s="38"/>
      <c r="M6915" s="38"/>
      <c r="N6915" s="38"/>
      <c r="O6915" s="38"/>
      <c r="P6915" s="38"/>
      <c r="Q6915" s="38"/>
      <c r="R6915" s="38"/>
      <c r="S6915" s="38"/>
      <c r="T6915" s="38"/>
      <c r="U6915" s="38"/>
      <c r="V6915" s="38"/>
      <c r="W6915" s="38"/>
      <c r="X6915" s="38"/>
      <c r="Y6915" s="38"/>
      <c r="Z6915" s="38"/>
      <c r="AA6915" s="38"/>
    </row>
    <row r="6916" spans="1:27" ht="12.75">
      <c r="A6916" s="10">
        <v>45993</v>
      </c>
      <c r="B6916" s="9" t="s">
        <v>1465</v>
      </c>
      <c r="C6916" s="11">
        <v>8961.07</v>
      </c>
      <c r="D6916" s="9">
        <v>130</v>
      </c>
      <c r="E6916" s="12"/>
      <c r="F6916" s="9"/>
      <c r="G6916" s="9"/>
      <c r="H6916" s="13"/>
      <c r="I6916" s="9" t="s">
        <v>11</v>
      </c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  <c r="Z6916" s="9"/>
      <c r="AA6916" s="9"/>
    </row>
    <row r="6917" spans="1:27" ht="12.75">
      <c r="A6917" s="10">
        <v>45993</v>
      </c>
      <c r="B6917" s="9" t="s">
        <v>1467</v>
      </c>
      <c r="C6917" s="11">
        <v>5225.3900000000003</v>
      </c>
      <c r="D6917" s="9">
        <v>103</v>
      </c>
      <c r="E6917" s="12"/>
      <c r="F6917" s="9"/>
      <c r="G6917" s="9"/>
      <c r="H6917" s="13"/>
      <c r="I6917" s="9" t="s">
        <v>11</v>
      </c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  <c r="Z6917" s="9"/>
      <c r="AA6917" s="9"/>
    </row>
    <row r="6918" spans="1:27" ht="12.75">
      <c r="A6918" s="10">
        <v>45993</v>
      </c>
      <c r="B6918" s="9" t="s">
        <v>21</v>
      </c>
      <c r="C6918" s="60">
        <v>5208.0600000000004</v>
      </c>
      <c r="D6918" s="16">
        <v>53</v>
      </c>
      <c r="E6918" s="61" t="s">
        <v>22</v>
      </c>
      <c r="F6918" s="9">
        <v>0</v>
      </c>
      <c r="G6918" s="9">
        <v>13.08</v>
      </c>
      <c r="H6918" s="13">
        <v>0.3</v>
      </c>
      <c r="I6918" s="9" t="s">
        <v>11</v>
      </c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  <c r="AA6918" s="9"/>
    </row>
    <row r="6919" spans="1:27" ht="12.75">
      <c r="A6919" s="10">
        <v>45994</v>
      </c>
      <c r="B6919" s="9" t="s">
        <v>9</v>
      </c>
      <c r="C6919" s="11">
        <v>4169.1499999999996</v>
      </c>
      <c r="D6919" s="9">
        <v>46</v>
      </c>
      <c r="E6919" s="12" t="s">
        <v>1414</v>
      </c>
      <c r="F6919" s="9">
        <v>4</v>
      </c>
      <c r="G6919" s="9">
        <v>12.66</v>
      </c>
      <c r="H6919" s="13">
        <v>0.30449999999999999</v>
      </c>
      <c r="I6919" s="9" t="s">
        <v>11</v>
      </c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  <c r="AA6919" s="9"/>
    </row>
    <row r="6920" spans="1:27" ht="12.75">
      <c r="A6920" s="10">
        <v>45994</v>
      </c>
      <c r="B6920" s="9" t="s">
        <v>12</v>
      </c>
      <c r="C6920" s="11">
        <v>4477.05</v>
      </c>
      <c r="D6920" s="9">
        <v>55</v>
      </c>
      <c r="E6920" s="12" t="s">
        <v>1476</v>
      </c>
      <c r="F6920" s="9">
        <v>0</v>
      </c>
      <c r="G6920" s="9">
        <v>16.66</v>
      </c>
      <c r="H6920" s="13">
        <v>0.27550000000000002</v>
      </c>
      <c r="I6920" s="9" t="s">
        <v>11</v>
      </c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9"/>
      <c r="V6920" s="9"/>
      <c r="W6920" s="9"/>
      <c r="X6920" s="9"/>
      <c r="Y6920" s="9"/>
      <c r="Z6920" s="9"/>
      <c r="AA6920" s="9"/>
    </row>
    <row r="6921" spans="1:27" ht="12.75">
      <c r="A6921" s="10">
        <v>45994</v>
      </c>
      <c r="B6921" s="9" t="s">
        <v>45</v>
      </c>
      <c r="C6921" s="11">
        <v>3200.73</v>
      </c>
      <c r="D6921" s="9">
        <v>42</v>
      </c>
      <c r="E6921" s="12" t="s">
        <v>1561</v>
      </c>
      <c r="F6921" s="9">
        <v>0</v>
      </c>
      <c r="G6921" s="9">
        <v>12</v>
      </c>
      <c r="H6921" s="13">
        <v>0.29930000000000001</v>
      </c>
      <c r="I6921" s="9" t="s">
        <v>11</v>
      </c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  <c r="AA6921" s="9"/>
    </row>
    <row r="6922" spans="1:27" ht="12.75">
      <c r="A6922" s="10">
        <v>45994</v>
      </c>
      <c r="B6922" s="9" t="s">
        <v>19</v>
      </c>
      <c r="C6922" s="11">
        <v>2031.07</v>
      </c>
      <c r="D6922" s="9">
        <v>24</v>
      </c>
      <c r="E6922" s="12" t="s">
        <v>1430</v>
      </c>
      <c r="F6922" s="9">
        <v>0</v>
      </c>
      <c r="G6922" s="9">
        <v>5.66</v>
      </c>
      <c r="H6922" s="13">
        <v>0.3629</v>
      </c>
      <c r="I6922" s="9" t="s">
        <v>16</v>
      </c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  <c r="Z6922" s="9"/>
      <c r="AA6922" s="9"/>
    </row>
    <row r="6923" spans="1:27" ht="12.75">
      <c r="A6923" s="10">
        <v>45994</v>
      </c>
      <c r="B6923" s="9" t="s">
        <v>43</v>
      </c>
      <c r="C6923" s="11">
        <v>2822.59</v>
      </c>
      <c r="D6923" s="9">
        <v>38</v>
      </c>
      <c r="E6923" s="12" t="s">
        <v>1442</v>
      </c>
      <c r="F6923" s="9">
        <v>1</v>
      </c>
      <c r="G6923" s="9">
        <v>9.33</v>
      </c>
      <c r="H6923" s="13">
        <v>0.37090000000000001</v>
      </c>
      <c r="I6923" s="9" t="s">
        <v>11</v>
      </c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  <c r="AA6923" s="9"/>
    </row>
    <row r="6924" spans="1:27" ht="12.75">
      <c r="A6924" s="10">
        <v>45994</v>
      </c>
      <c r="B6924" s="53" t="s">
        <v>289</v>
      </c>
      <c r="C6924" s="58">
        <v>7655.7</v>
      </c>
      <c r="D6924" s="53">
        <v>49</v>
      </c>
      <c r="E6924" s="59" t="s">
        <v>1140</v>
      </c>
      <c r="F6924" s="53">
        <v>4</v>
      </c>
      <c r="G6924" s="53">
        <v>14.66</v>
      </c>
      <c r="H6924" s="57"/>
      <c r="I6924" s="38" t="s">
        <v>11</v>
      </c>
      <c r="J6924" s="38"/>
      <c r="K6924" s="38"/>
      <c r="L6924" s="38"/>
      <c r="M6924" s="38"/>
      <c r="N6924" s="38"/>
      <c r="O6924" s="38"/>
      <c r="P6924" s="38"/>
      <c r="Q6924" s="38"/>
      <c r="R6924" s="38"/>
      <c r="S6924" s="38"/>
      <c r="T6924" s="38"/>
      <c r="U6924" s="38"/>
      <c r="V6924" s="38"/>
      <c r="W6924" s="38"/>
      <c r="X6924" s="38"/>
      <c r="Y6924" s="38"/>
      <c r="Z6924" s="38"/>
      <c r="AA6924" s="38"/>
    </row>
    <row r="6925" spans="1:27" ht="12.75">
      <c r="A6925" s="10">
        <v>45994</v>
      </c>
      <c r="B6925" s="9" t="s">
        <v>17</v>
      </c>
      <c r="C6925" s="11">
        <v>6424.84</v>
      </c>
      <c r="D6925" s="9">
        <v>69</v>
      </c>
      <c r="E6925" s="12" t="s">
        <v>837</v>
      </c>
      <c r="F6925" s="9">
        <v>3</v>
      </c>
      <c r="G6925" s="9">
        <v>14</v>
      </c>
      <c r="H6925" s="13">
        <v>0.312</v>
      </c>
      <c r="I6925" s="9" t="s">
        <v>16</v>
      </c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  <c r="AA6925" s="9"/>
    </row>
    <row r="6926" spans="1:27" ht="12.75">
      <c r="A6926" s="10">
        <v>45994</v>
      </c>
      <c r="B6926" s="38" t="s">
        <v>14</v>
      </c>
      <c r="C6926" s="55">
        <v>2862.48</v>
      </c>
      <c r="D6926" s="38">
        <v>31</v>
      </c>
      <c r="E6926" s="56" t="s">
        <v>1562</v>
      </c>
      <c r="F6926" s="38">
        <v>0</v>
      </c>
      <c r="G6926" s="38">
        <v>8</v>
      </c>
      <c r="H6926" s="57"/>
      <c r="I6926" s="9" t="s">
        <v>16</v>
      </c>
      <c r="J6926" s="38"/>
      <c r="K6926" s="38"/>
      <c r="L6926" s="38"/>
      <c r="M6926" s="38"/>
      <c r="N6926" s="38"/>
      <c r="O6926" s="38"/>
      <c r="P6926" s="38"/>
      <c r="Q6926" s="38"/>
      <c r="R6926" s="38"/>
      <c r="S6926" s="38"/>
      <c r="T6926" s="38"/>
      <c r="U6926" s="38"/>
      <c r="V6926" s="38"/>
      <c r="W6926" s="38"/>
      <c r="X6926" s="38"/>
      <c r="Y6926" s="38"/>
      <c r="Z6926" s="38"/>
      <c r="AA6926" s="38"/>
    </row>
    <row r="6927" spans="1:27" ht="12.75">
      <c r="A6927" s="10">
        <v>45994</v>
      </c>
      <c r="B6927" s="9" t="s">
        <v>1465</v>
      </c>
      <c r="C6927" s="11">
        <v>9230.75</v>
      </c>
      <c r="D6927" s="9">
        <v>134</v>
      </c>
      <c r="E6927" s="12"/>
      <c r="F6927" s="9"/>
      <c r="G6927" s="9"/>
      <c r="H6927" s="13"/>
      <c r="I6927" s="9" t="s">
        <v>11</v>
      </c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  <c r="Z6927" s="9"/>
      <c r="AA6927" s="9"/>
    </row>
    <row r="6928" spans="1:27" ht="12.75">
      <c r="A6928" s="10">
        <v>45994</v>
      </c>
      <c r="B6928" s="53" t="s">
        <v>1467</v>
      </c>
      <c r="C6928" s="58">
        <v>4997.9799999999996</v>
      </c>
      <c r="D6928" s="53">
        <v>102</v>
      </c>
      <c r="E6928" s="56"/>
      <c r="F6928" s="38"/>
      <c r="G6928" s="38"/>
      <c r="H6928" s="57"/>
      <c r="I6928" s="53" t="s">
        <v>11</v>
      </c>
      <c r="J6928" s="38"/>
      <c r="K6928" s="38"/>
      <c r="L6928" s="38"/>
      <c r="M6928" s="38"/>
      <c r="N6928" s="38"/>
      <c r="O6928" s="38"/>
      <c r="P6928" s="38"/>
      <c r="Q6928" s="38"/>
      <c r="R6928" s="38"/>
      <c r="S6928" s="38"/>
      <c r="T6928" s="38"/>
      <c r="U6928" s="38"/>
      <c r="V6928" s="38"/>
      <c r="W6928" s="38"/>
      <c r="X6928" s="38"/>
      <c r="Y6928" s="38"/>
      <c r="Z6928" s="38"/>
      <c r="AA6928" s="38"/>
    </row>
    <row r="6929" spans="1:27" ht="12.75">
      <c r="A6929" s="10">
        <v>45994</v>
      </c>
      <c r="B6929" s="9" t="s">
        <v>286</v>
      </c>
      <c r="C6929" s="11">
        <v>2393.44</v>
      </c>
      <c r="D6929" s="9">
        <v>30</v>
      </c>
      <c r="E6929" s="12" t="s">
        <v>1535</v>
      </c>
      <c r="F6929" s="9">
        <v>1</v>
      </c>
      <c r="G6929" s="9">
        <v>7</v>
      </c>
      <c r="H6929" s="13">
        <v>0.32619999999999999</v>
      </c>
      <c r="I6929" s="9" t="s">
        <v>11</v>
      </c>
      <c r="J6929" s="9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  <c r="Z6929" s="9"/>
      <c r="AA6929" s="9"/>
    </row>
    <row r="6930" spans="1:27" ht="12.75">
      <c r="A6930" s="10">
        <v>45994</v>
      </c>
      <c r="B6930" s="9" t="s">
        <v>21</v>
      </c>
      <c r="C6930" s="11">
        <v>6620.35</v>
      </c>
      <c r="D6930" s="9">
        <v>64</v>
      </c>
      <c r="E6930" s="12" t="s">
        <v>592</v>
      </c>
      <c r="F6930" s="9">
        <v>1</v>
      </c>
      <c r="G6930" s="9">
        <v>15.94</v>
      </c>
      <c r="H6930" s="13">
        <v>0.28789999999999999</v>
      </c>
      <c r="I6930" s="9" t="s">
        <v>11</v>
      </c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  <c r="Z6930" s="9"/>
      <c r="AA6930" s="9"/>
    </row>
    <row r="6931" spans="1:27" ht="12.75">
      <c r="A6931" s="10">
        <v>45995</v>
      </c>
      <c r="B6931" s="9" t="s">
        <v>12</v>
      </c>
      <c r="C6931" s="11">
        <v>2373.3000000000002</v>
      </c>
      <c r="D6931" s="9">
        <v>27</v>
      </c>
      <c r="E6931" s="12" t="s">
        <v>1563</v>
      </c>
      <c r="F6931" s="9">
        <v>1</v>
      </c>
      <c r="G6931" s="9">
        <v>7.33</v>
      </c>
      <c r="H6931" s="13">
        <v>0.312</v>
      </c>
      <c r="I6931" s="9" t="s">
        <v>11</v>
      </c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  <c r="AA6931" s="9"/>
    </row>
    <row r="6932" spans="1:27" ht="12.75">
      <c r="A6932" s="10">
        <v>45995</v>
      </c>
      <c r="B6932" s="9" t="s">
        <v>17</v>
      </c>
      <c r="C6932" s="11">
        <v>5656.49</v>
      </c>
      <c r="D6932" s="9">
        <v>54</v>
      </c>
      <c r="E6932" s="12" t="s">
        <v>1564</v>
      </c>
      <c r="F6932" s="9">
        <v>1</v>
      </c>
      <c r="G6932" s="9">
        <v>9.5</v>
      </c>
      <c r="H6932" s="13">
        <v>0.2838</v>
      </c>
      <c r="I6932" s="9" t="s">
        <v>16</v>
      </c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/>
      <c r="X6932" s="9"/>
      <c r="Y6932" s="9"/>
      <c r="Z6932" s="9"/>
      <c r="AA6932" s="9"/>
    </row>
    <row r="6933" spans="1:27" ht="12.75">
      <c r="A6933" s="10">
        <v>45995</v>
      </c>
      <c r="B6933" s="9" t="s">
        <v>289</v>
      </c>
      <c r="C6933" s="11">
        <v>3523.76</v>
      </c>
      <c r="D6933" s="9">
        <v>39</v>
      </c>
      <c r="E6933" s="12" t="s">
        <v>1076</v>
      </c>
      <c r="F6933" s="9">
        <v>4</v>
      </c>
      <c r="G6933" s="9">
        <v>11.66</v>
      </c>
      <c r="H6933" s="13"/>
      <c r="I6933" s="9" t="s">
        <v>11</v>
      </c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  <c r="AA6933" s="9"/>
    </row>
    <row r="6934" spans="1:27" ht="12.75">
      <c r="A6934" s="10">
        <v>45995</v>
      </c>
      <c r="B6934" s="9" t="s">
        <v>45</v>
      </c>
      <c r="C6934" s="11">
        <v>3376.34</v>
      </c>
      <c r="D6934" s="9">
        <v>35</v>
      </c>
      <c r="E6934" s="12" t="s">
        <v>1353</v>
      </c>
      <c r="F6934" s="9">
        <v>0</v>
      </c>
      <c r="G6934" s="9">
        <v>10</v>
      </c>
      <c r="H6934" s="13">
        <v>0.30609999999999998</v>
      </c>
      <c r="I6934" s="9" t="s">
        <v>11</v>
      </c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  <c r="Z6934" s="9"/>
      <c r="AA6934" s="9"/>
    </row>
    <row r="6935" spans="1:27" ht="12.75">
      <c r="A6935" s="10">
        <v>45995</v>
      </c>
      <c r="B6935" s="9" t="s">
        <v>43</v>
      </c>
      <c r="C6935" s="11">
        <v>3665.58</v>
      </c>
      <c r="D6935" s="9">
        <v>39</v>
      </c>
      <c r="E6935" s="12" t="s">
        <v>777</v>
      </c>
      <c r="F6935" s="9">
        <v>2</v>
      </c>
      <c r="G6935" s="9">
        <v>8</v>
      </c>
      <c r="H6935" s="13">
        <v>0.34670000000000001</v>
      </c>
      <c r="I6935" s="9" t="s">
        <v>11</v>
      </c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  <c r="AA6935" s="9"/>
    </row>
    <row r="6936" spans="1:27" ht="12.75">
      <c r="A6936" s="10">
        <v>45995</v>
      </c>
      <c r="B6936" s="9" t="s">
        <v>286</v>
      </c>
      <c r="C6936" s="11">
        <v>3648.5</v>
      </c>
      <c r="D6936" s="9">
        <v>36</v>
      </c>
      <c r="E6936" s="12" t="s">
        <v>46</v>
      </c>
      <c r="F6936" s="9">
        <v>0</v>
      </c>
      <c r="G6936" s="9">
        <v>9.66</v>
      </c>
      <c r="H6936" s="13">
        <v>0.29039999999999999</v>
      </c>
      <c r="I6936" s="9" t="s">
        <v>11</v>
      </c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  <c r="Z6936" s="9"/>
      <c r="AA6936" s="9"/>
    </row>
    <row r="6937" spans="1:27" ht="12.75">
      <c r="A6937" s="10">
        <v>45995</v>
      </c>
      <c r="B6937" s="9" t="s">
        <v>1465</v>
      </c>
      <c r="C6937" s="11">
        <v>8084.35</v>
      </c>
      <c r="D6937" s="9">
        <v>121</v>
      </c>
      <c r="E6937" s="12"/>
      <c r="F6937" s="9"/>
      <c r="G6937" s="9"/>
      <c r="H6937" s="13"/>
      <c r="I6937" s="9" t="s">
        <v>11</v>
      </c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/>
      <c r="X6937" s="9"/>
      <c r="Y6937" s="9"/>
      <c r="Z6937" s="9"/>
      <c r="AA6937" s="9"/>
    </row>
    <row r="6938" spans="1:27" ht="12.75">
      <c r="A6938" s="10">
        <v>45995</v>
      </c>
      <c r="B6938" s="9" t="s">
        <v>19</v>
      </c>
      <c r="C6938" s="11">
        <v>2371.4899999999998</v>
      </c>
      <c r="D6938" s="9">
        <v>30</v>
      </c>
      <c r="E6938" s="12" t="s">
        <v>318</v>
      </c>
      <c r="F6938" s="9">
        <v>5</v>
      </c>
      <c r="G6938" s="9">
        <v>5.33</v>
      </c>
      <c r="H6938" s="13">
        <v>0.58650000000000002</v>
      </c>
      <c r="I6938" s="9" t="s">
        <v>16</v>
      </c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  <c r="Z6938" s="9"/>
      <c r="AA6938" s="9"/>
    </row>
    <row r="6939" spans="1:27" ht="12.75">
      <c r="A6939" s="10">
        <v>45995</v>
      </c>
      <c r="B6939" s="9" t="s">
        <v>9</v>
      </c>
      <c r="C6939" s="11">
        <v>3320.08</v>
      </c>
      <c r="D6939" s="9">
        <v>36</v>
      </c>
      <c r="E6939" s="12" t="s">
        <v>1035</v>
      </c>
      <c r="F6939" s="9">
        <v>3</v>
      </c>
      <c r="G6939" s="9">
        <v>7.25</v>
      </c>
      <c r="H6939" s="13">
        <v>0.2555</v>
      </c>
      <c r="I6939" s="9" t="s">
        <v>11</v>
      </c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  <c r="Z6939" s="9"/>
      <c r="AA6939" s="9"/>
    </row>
    <row r="6940" spans="1:27" ht="12.75">
      <c r="A6940" s="10">
        <v>45995</v>
      </c>
      <c r="B6940" s="9" t="s">
        <v>21</v>
      </c>
      <c r="C6940" s="11">
        <v>6071.14</v>
      </c>
      <c r="D6940" s="9">
        <v>62</v>
      </c>
      <c r="E6940" s="12" t="s">
        <v>773</v>
      </c>
      <c r="F6940" s="9">
        <v>1</v>
      </c>
      <c r="G6940" s="9">
        <v>14.53</v>
      </c>
      <c r="H6940" s="13">
        <v>0.307</v>
      </c>
      <c r="I6940" s="9" t="s">
        <v>11</v>
      </c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  <c r="AA6940" s="9"/>
    </row>
    <row r="6941" spans="1:27" ht="12.75">
      <c r="A6941" s="10">
        <v>45996</v>
      </c>
      <c r="B6941" s="9" t="s">
        <v>19</v>
      </c>
      <c r="C6941" s="11">
        <v>5758.17</v>
      </c>
      <c r="D6941" s="9">
        <v>61</v>
      </c>
      <c r="E6941" s="12" t="s">
        <v>42</v>
      </c>
      <c r="F6941" s="9">
        <v>0</v>
      </c>
      <c r="G6941" s="9">
        <v>5.6</v>
      </c>
      <c r="H6941" s="13">
        <v>0.24790000000000001</v>
      </c>
      <c r="I6941" s="9" t="s">
        <v>16</v>
      </c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  <c r="Z6941" s="9"/>
      <c r="AA6941" s="9"/>
    </row>
    <row r="6942" spans="1:27" ht="12.75">
      <c r="A6942" s="10">
        <v>45996</v>
      </c>
      <c r="B6942" s="9" t="s">
        <v>286</v>
      </c>
      <c r="C6942" s="11">
        <v>6272.66</v>
      </c>
      <c r="D6942" s="9">
        <v>68</v>
      </c>
      <c r="E6942" s="12" t="s">
        <v>465</v>
      </c>
      <c r="F6942" s="9">
        <v>2</v>
      </c>
      <c r="G6942" s="9">
        <v>11.4</v>
      </c>
      <c r="H6942" s="13">
        <v>0.31119999999999998</v>
      </c>
      <c r="I6942" s="9" t="s">
        <v>11</v>
      </c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  <c r="AA6942" s="9"/>
    </row>
    <row r="6943" spans="1:27" ht="12.75">
      <c r="A6943" s="10">
        <v>45996</v>
      </c>
      <c r="B6943" s="9" t="s">
        <v>12</v>
      </c>
      <c r="C6943" s="11">
        <v>8570.42</v>
      </c>
      <c r="D6943" s="9">
        <v>88</v>
      </c>
      <c r="E6943" s="12" t="s">
        <v>1565</v>
      </c>
      <c r="F6943" s="9">
        <v>1</v>
      </c>
      <c r="G6943" s="9">
        <v>11.83</v>
      </c>
      <c r="H6943" s="13">
        <v>0.28360000000000002</v>
      </c>
      <c r="I6943" s="9" t="s">
        <v>11</v>
      </c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9"/>
      <c r="V6943" s="9"/>
      <c r="W6943" s="9"/>
      <c r="X6943" s="9"/>
      <c r="Y6943" s="9"/>
      <c r="Z6943" s="9"/>
      <c r="AA6943" s="9"/>
    </row>
    <row r="6944" spans="1:27" ht="12.75">
      <c r="A6944" s="10">
        <v>45996</v>
      </c>
      <c r="B6944" s="9" t="s">
        <v>9</v>
      </c>
      <c r="C6944" s="11">
        <v>8582.5400000000009</v>
      </c>
      <c r="D6944" s="9">
        <v>82</v>
      </c>
      <c r="E6944" s="12" t="s">
        <v>945</v>
      </c>
      <c r="F6944" s="9">
        <v>15</v>
      </c>
      <c r="G6944" s="9">
        <v>11.33</v>
      </c>
      <c r="H6944" s="13">
        <v>0.27550000000000002</v>
      </c>
      <c r="I6944" s="9" t="s">
        <v>11</v>
      </c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  <c r="Z6944" s="9"/>
      <c r="AA6944" s="9"/>
    </row>
    <row r="6945" spans="1:27" ht="12.75">
      <c r="A6945" s="37">
        <v>45996</v>
      </c>
      <c r="B6945" s="38" t="s">
        <v>17</v>
      </c>
      <c r="C6945" s="55">
        <v>10712.57</v>
      </c>
      <c r="D6945" s="38">
        <v>105</v>
      </c>
      <c r="E6945" s="56" t="s">
        <v>1566</v>
      </c>
      <c r="F6945" s="38">
        <v>1</v>
      </c>
      <c r="G6945" s="38">
        <v>10.25</v>
      </c>
      <c r="H6945" s="57">
        <v>0.28720000000000001</v>
      </c>
      <c r="I6945" s="38" t="s">
        <v>16</v>
      </c>
      <c r="J6945" s="38"/>
      <c r="K6945" s="38"/>
      <c r="L6945" s="38"/>
      <c r="M6945" s="38"/>
      <c r="N6945" s="38"/>
      <c r="O6945" s="38"/>
      <c r="P6945" s="38"/>
      <c r="Q6945" s="38"/>
      <c r="R6945" s="38"/>
      <c r="S6945" s="38"/>
      <c r="T6945" s="38"/>
      <c r="U6945" s="38"/>
      <c r="V6945" s="38"/>
      <c r="W6945" s="38"/>
      <c r="X6945" s="38"/>
      <c r="Y6945" s="38"/>
      <c r="Z6945" s="38"/>
      <c r="AA6945" s="38"/>
    </row>
    <row r="6946" spans="1:27" ht="12.75">
      <c r="A6946" s="37">
        <v>45996</v>
      </c>
      <c r="B6946" s="38" t="s">
        <v>14</v>
      </c>
      <c r="C6946" s="55">
        <v>7012.52</v>
      </c>
      <c r="D6946" s="38">
        <v>74</v>
      </c>
      <c r="E6946" s="56" t="s">
        <v>219</v>
      </c>
      <c r="F6946" s="38">
        <v>10</v>
      </c>
      <c r="G6946" s="38">
        <v>10.6</v>
      </c>
      <c r="H6946" s="57">
        <v>0.22869999999999999</v>
      </c>
      <c r="I6946" s="38" t="s">
        <v>16</v>
      </c>
      <c r="J6946" s="38"/>
      <c r="K6946" s="38"/>
      <c r="L6946" s="38"/>
      <c r="M6946" s="38"/>
      <c r="N6946" s="38"/>
      <c r="O6946" s="38"/>
      <c r="P6946" s="38"/>
      <c r="Q6946" s="38"/>
      <c r="R6946" s="38"/>
      <c r="S6946" s="38"/>
      <c r="T6946" s="38"/>
      <c r="U6946" s="38"/>
      <c r="V6946" s="38"/>
      <c r="W6946" s="38"/>
      <c r="X6946" s="38"/>
      <c r="Y6946" s="38"/>
      <c r="Z6946" s="38"/>
      <c r="AA6946" s="38"/>
    </row>
    <row r="6947" spans="1:27" ht="12.75">
      <c r="A6947" s="37">
        <v>45996</v>
      </c>
      <c r="B6947" s="38" t="s">
        <v>45</v>
      </c>
      <c r="C6947" s="55">
        <v>8668.92</v>
      </c>
      <c r="D6947" s="38">
        <v>90</v>
      </c>
      <c r="E6947" s="56" t="s">
        <v>1567</v>
      </c>
      <c r="F6947" s="38">
        <v>6</v>
      </c>
      <c r="G6947" s="38">
        <v>15</v>
      </c>
      <c r="H6947" s="57">
        <v>0.28520000000000001</v>
      </c>
      <c r="I6947" s="38" t="s">
        <v>11</v>
      </c>
      <c r="J6947" s="38"/>
      <c r="K6947" s="38"/>
      <c r="L6947" s="38"/>
      <c r="M6947" s="38"/>
      <c r="N6947" s="38"/>
      <c r="O6947" s="38"/>
      <c r="P6947" s="38"/>
      <c r="Q6947" s="38"/>
      <c r="R6947" s="38"/>
      <c r="S6947" s="38"/>
      <c r="T6947" s="38"/>
      <c r="U6947" s="38"/>
      <c r="V6947" s="38"/>
      <c r="W6947" s="38"/>
      <c r="X6947" s="38"/>
      <c r="Y6947" s="38"/>
      <c r="Z6947" s="38"/>
      <c r="AA6947" s="38"/>
    </row>
    <row r="6948" spans="1:27" ht="12.75">
      <c r="A6948" s="10">
        <v>45996</v>
      </c>
      <c r="B6948" s="9" t="s">
        <v>43</v>
      </c>
      <c r="C6948" s="11">
        <v>9455.74</v>
      </c>
      <c r="D6948" s="9">
        <v>103</v>
      </c>
      <c r="E6948" s="12" t="s">
        <v>1377</v>
      </c>
      <c r="F6948" s="9">
        <v>10</v>
      </c>
      <c r="G6948" s="9">
        <v>14.5</v>
      </c>
      <c r="H6948" s="9" t="s">
        <v>1568</v>
      </c>
      <c r="I6948" s="9" t="s">
        <v>11</v>
      </c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9"/>
      <c r="V6948" s="9"/>
      <c r="W6948" s="9"/>
      <c r="X6948" s="9"/>
      <c r="Y6948" s="9"/>
      <c r="Z6948" s="9"/>
      <c r="AA6948" s="9"/>
    </row>
    <row r="6949" spans="1:27" ht="12.75">
      <c r="A6949" s="10">
        <v>45996</v>
      </c>
      <c r="B6949" s="9" t="s">
        <v>289</v>
      </c>
      <c r="C6949" s="11">
        <v>9749.32</v>
      </c>
      <c r="D6949" s="9">
        <v>104</v>
      </c>
      <c r="E6949" s="12" t="s">
        <v>1569</v>
      </c>
      <c r="F6949" s="9">
        <v>12</v>
      </c>
      <c r="G6949" s="9">
        <v>15.6</v>
      </c>
      <c r="H6949" s="13">
        <v>0.28120000000000001</v>
      </c>
      <c r="I6949" s="9" t="s">
        <v>11</v>
      </c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9"/>
      <c r="X6949" s="9"/>
      <c r="Y6949" s="9"/>
      <c r="Z6949" s="9"/>
      <c r="AA6949" s="9"/>
    </row>
    <row r="6950" spans="1:27" ht="12.75">
      <c r="A6950" s="37">
        <v>45996</v>
      </c>
      <c r="B6950" s="38" t="s">
        <v>1467</v>
      </c>
      <c r="C6950" s="55">
        <v>4690.3</v>
      </c>
      <c r="D6950" s="38">
        <v>99</v>
      </c>
      <c r="E6950" s="56"/>
      <c r="F6950" s="38"/>
      <c r="G6950" s="38"/>
      <c r="H6950" s="57"/>
      <c r="I6950" s="38" t="s">
        <v>11</v>
      </c>
      <c r="J6950" s="38"/>
      <c r="K6950" s="38"/>
      <c r="L6950" s="38"/>
      <c r="M6950" s="38"/>
      <c r="N6950" s="38"/>
      <c r="O6950" s="38"/>
      <c r="P6950" s="38"/>
      <c r="Q6950" s="38"/>
      <c r="R6950" s="38"/>
      <c r="S6950" s="38"/>
      <c r="T6950" s="38"/>
      <c r="U6950" s="38"/>
      <c r="V6950" s="38"/>
      <c r="W6950" s="38"/>
      <c r="X6950" s="38"/>
      <c r="Y6950" s="38"/>
      <c r="Z6950" s="38"/>
      <c r="AA6950" s="38"/>
    </row>
    <row r="6951" spans="1:27" ht="12.75">
      <c r="A6951" s="37">
        <v>45996</v>
      </c>
      <c r="B6951" s="38" t="s">
        <v>1465</v>
      </c>
      <c r="C6951" s="55">
        <v>9102.25</v>
      </c>
      <c r="D6951" s="38">
        <v>132</v>
      </c>
      <c r="E6951" s="56"/>
      <c r="F6951" s="38"/>
      <c r="G6951" s="38"/>
      <c r="H6951" s="57"/>
      <c r="I6951" s="38" t="s">
        <v>11</v>
      </c>
      <c r="J6951" s="38"/>
      <c r="K6951" s="38"/>
      <c r="L6951" s="38"/>
      <c r="M6951" s="38"/>
      <c r="N6951" s="38"/>
      <c r="O6951" s="38"/>
      <c r="P6951" s="38"/>
      <c r="Q6951" s="38"/>
      <c r="R6951" s="38"/>
      <c r="S6951" s="38"/>
      <c r="T6951" s="38"/>
      <c r="U6951" s="38"/>
      <c r="V6951" s="38"/>
      <c r="W6951" s="38"/>
      <c r="X6951" s="38"/>
      <c r="Y6951" s="38"/>
      <c r="Z6951" s="38"/>
      <c r="AA6951" s="38"/>
    </row>
    <row r="6952" spans="1:27" ht="12.75">
      <c r="A6952" s="10">
        <v>45996</v>
      </c>
      <c r="B6952" s="9" t="s">
        <v>21</v>
      </c>
      <c r="C6952" s="11">
        <v>13517.69</v>
      </c>
      <c r="D6952" s="9">
        <v>127</v>
      </c>
      <c r="E6952" s="12" t="s">
        <v>1214</v>
      </c>
      <c r="F6952" s="9">
        <v>0</v>
      </c>
      <c r="G6952" s="9">
        <v>13.53</v>
      </c>
      <c r="H6952" s="13">
        <v>0.2984</v>
      </c>
      <c r="I6952" s="9" t="s">
        <v>11</v>
      </c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  <c r="Z6952" s="9"/>
      <c r="AA6952" s="9"/>
    </row>
    <row r="6953" spans="1:27" ht="12.75">
      <c r="A6953" s="10">
        <v>45997</v>
      </c>
      <c r="B6953" s="9" t="s">
        <v>19</v>
      </c>
      <c r="C6953" s="11">
        <v>6121.56</v>
      </c>
      <c r="D6953" s="9">
        <v>57</v>
      </c>
      <c r="E6953" s="12" t="s">
        <v>881</v>
      </c>
      <c r="F6953" s="9">
        <v>0</v>
      </c>
      <c r="G6953" s="9">
        <v>6.6</v>
      </c>
      <c r="H6953" s="13">
        <v>0.25090000000000001</v>
      </c>
      <c r="I6953" s="9" t="s">
        <v>16</v>
      </c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  <c r="W6953" s="9"/>
      <c r="X6953" s="9"/>
      <c r="Y6953" s="9"/>
      <c r="Z6953" s="9"/>
      <c r="AA6953" s="9"/>
    </row>
    <row r="6954" spans="1:27" ht="12.75">
      <c r="A6954" s="10">
        <v>45997</v>
      </c>
      <c r="B6954" s="9" t="s">
        <v>12</v>
      </c>
      <c r="C6954" s="11">
        <v>7320.09</v>
      </c>
      <c r="D6954" s="9">
        <v>72</v>
      </c>
      <c r="E6954" s="12" t="s">
        <v>586</v>
      </c>
      <c r="F6954" s="9">
        <v>1</v>
      </c>
      <c r="G6954" s="9">
        <v>12.6</v>
      </c>
      <c r="H6954" s="13">
        <v>0.27879999999999999</v>
      </c>
      <c r="I6954" s="9" t="s">
        <v>11</v>
      </c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  <c r="Z6954" s="9"/>
      <c r="AA6954" s="9"/>
    </row>
    <row r="6955" spans="1:27" ht="12.75">
      <c r="A6955" s="10">
        <v>45997</v>
      </c>
      <c r="B6955" s="9" t="s">
        <v>9</v>
      </c>
      <c r="C6955" s="11">
        <v>7927.85</v>
      </c>
      <c r="D6955" s="9">
        <v>75</v>
      </c>
      <c r="E6955" s="12" t="s">
        <v>586</v>
      </c>
      <c r="F6955" s="9">
        <v>6</v>
      </c>
      <c r="G6955" s="9">
        <v>10.16</v>
      </c>
      <c r="H6955" s="13">
        <v>0.2616</v>
      </c>
      <c r="I6955" s="9" t="s">
        <v>11</v>
      </c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  <c r="Z6955" s="9"/>
      <c r="AA6955" s="9"/>
    </row>
    <row r="6956" spans="1:27" ht="12.75">
      <c r="A6956" s="10">
        <v>45997</v>
      </c>
      <c r="B6956" s="9" t="s">
        <v>17</v>
      </c>
      <c r="C6956" s="11">
        <v>11424.76</v>
      </c>
      <c r="D6956" s="9">
        <v>107</v>
      </c>
      <c r="E6956" s="12" t="s">
        <v>1570</v>
      </c>
      <c r="F6956" s="9">
        <v>3</v>
      </c>
      <c r="G6956" s="9">
        <v>14.83</v>
      </c>
      <c r="H6956" s="13">
        <v>0.29870000000000002</v>
      </c>
      <c r="I6956" s="9" t="s">
        <v>16</v>
      </c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  <c r="Z6956" s="9"/>
      <c r="AA6956" s="9"/>
    </row>
    <row r="6957" spans="1:27" ht="12.75">
      <c r="A6957" s="10">
        <v>45997</v>
      </c>
      <c r="B6957" s="9" t="s">
        <v>14</v>
      </c>
      <c r="C6957" s="11">
        <v>8316.7000000000007</v>
      </c>
      <c r="D6957" s="9">
        <v>93</v>
      </c>
      <c r="E6957" s="12" t="s">
        <v>684</v>
      </c>
      <c r="F6957" s="9">
        <v>33</v>
      </c>
      <c r="G6957" s="9">
        <v>10.16</v>
      </c>
      <c r="H6957" s="13">
        <v>0.28349999999999997</v>
      </c>
      <c r="I6957" s="9" t="s">
        <v>16</v>
      </c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  <c r="Z6957" s="9"/>
      <c r="AA6957" s="9"/>
    </row>
    <row r="6958" spans="1:27" ht="12.75">
      <c r="A6958" s="10">
        <v>45997</v>
      </c>
      <c r="B6958" s="9" t="s">
        <v>45</v>
      </c>
      <c r="C6958" s="11">
        <v>8709.8799999999992</v>
      </c>
      <c r="D6958" s="9">
        <v>93</v>
      </c>
      <c r="E6958" s="12" t="s">
        <v>849</v>
      </c>
      <c r="F6958" s="9">
        <v>9</v>
      </c>
      <c r="G6958" s="9">
        <v>15</v>
      </c>
      <c r="H6958" s="13">
        <v>0.28499999999999998</v>
      </c>
      <c r="I6958" s="9" t="s">
        <v>11</v>
      </c>
      <c r="J6958" s="9" t="s">
        <v>1571</v>
      </c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  <c r="AA6958" s="9"/>
    </row>
    <row r="6959" spans="1:27" ht="12.75">
      <c r="A6959" s="10">
        <v>45997</v>
      </c>
      <c r="B6959" s="9" t="s">
        <v>43</v>
      </c>
      <c r="C6959" s="11">
        <v>10582.26</v>
      </c>
      <c r="D6959" s="9">
        <v>112</v>
      </c>
      <c r="E6959" s="12" t="s">
        <v>915</v>
      </c>
      <c r="F6959" s="9">
        <v>3</v>
      </c>
      <c r="G6959" s="9">
        <v>14.83</v>
      </c>
      <c r="H6959" s="13">
        <v>0.32513888888888998</v>
      </c>
      <c r="I6959" s="9" t="s">
        <v>11</v>
      </c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9"/>
      <c r="V6959" s="9"/>
      <c r="W6959" s="9"/>
      <c r="X6959" s="9"/>
      <c r="Y6959" s="9"/>
      <c r="Z6959" s="9"/>
      <c r="AA6959" s="9"/>
    </row>
    <row r="6960" spans="1:27" ht="12.75">
      <c r="A6960" s="10">
        <v>45997</v>
      </c>
      <c r="B6960" s="9" t="s">
        <v>289</v>
      </c>
      <c r="C6960" s="11">
        <v>10024.67</v>
      </c>
      <c r="D6960" s="9">
        <v>87</v>
      </c>
      <c r="E6960" s="12" t="s">
        <v>1572</v>
      </c>
      <c r="F6960" s="9">
        <v>10</v>
      </c>
      <c r="G6960" s="9">
        <v>9.66</v>
      </c>
      <c r="H6960" s="13">
        <v>0.31059999999999999</v>
      </c>
      <c r="I6960" s="9" t="s">
        <v>11</v>
      </c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/>
      <c r="X6960" s="9"/>
      <c r="Y6960" s="9"/>
      <c r="Z6960" s="9"/>
      <c r="AA6960" s="9"/>
    </row>
    <row r="6961" spans="1:27" ht="12.75">
      <c r="A6961" s="10">
        <v>45997</v>
      </c>
      <c r="B6961" s="9" t="s">
        <v>286</v>
      </c>
      <c r="C6961" s="11">
        <v>7220.01</v>
      </c>
      <c r="D6961" s="9">
        <v>78</v>
      </c>
      <c r="E6961" s="12" t="s">
        <v>192</v>
      </c>
      <c r="F6961" s="9">
        <v>2</v>
      </c>
      <c r="G6961" s="9">
        <v>10</v>
      </c>
      <c r="H6961" s="13">
        <v>0.2823</v>
      </c>
      <c r="I6961" s="9" t="s">
        <v>11</v>
      </c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  <c r="Z6961" s="9"/>
      <c r="AA6961" s="9"/>
    </row>
    <row r="6962" spans="1:27" ht="12.75">
      <c r="A6962" s="10">
        <v>45997</v>
      </c>
      <c r="B6962" s="9" t="s">
        <v>1467</v>
      </c>
      <c r="C6962" s="11">
        <v>4602.9399999999996</v>
      </c>
      <c r="D6962" s="9">
        <v>95</v>
      </c>
      <c r="E6962" s="12"/>
      <c r="F6962" s="9"/>
      <c r="G6962" s="9"/>
      <c r="H6962" s="13"/>
      <c r="I6962" s="9" t="s">
        <v>11</v>
      </c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/>
      <c r="X6962" s="9"/>
      <c r="Y6962" s="9"/>
      <c r="Z6962" s="9"/>
      <c r="AA6962" s="9"/>
    </row>
    <row r="6963" spans="1:27" ht="12.75">
      <c r="A6963" s="10">
        <v>45997</v>
      </c>
      <c r="B6963" s="9" t="s">
        <v>1465</v>
      </c>
      <c r="C6963" s="11">
        <v>10620.5</v>
      </c>
      <c r="D6963" s="9">
        <v>166</v>
      </c>
      <c r="E6963" s="12"/>
      <c r="F6963" s="9"/>
      <c r="G6963" s="9"/>
      <c r="H6963" s="13"/>
      <c r="I6963" s="9" t="s">
        <v>11</v>
      </c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  <c r="AA6963" s="9"/>
    </row>
    <row r="6964" spans="1:27" ht="12.75">
      <c r="A6964" s="18">
        <v>45997</v>
      </c>
      <c r="B6964" s="19" t="s">
        <v>21</v>
      </c>
      <c r="C6964" s="15">
        <v>11093.97</v>
      </c>
      <c r="D6964" s="19">
        <v>116</v>
      </c>
      <c r="E6964" s="20" t="s">
        <v>507</v>
      </c>
      <c r="F6964" s="19">
        <v>0</v>
      </c>
      <c r="G6964" s="19">
        <v>13.6</v>
      </c>
      <c r="H6964" s="21">
        <v>0.28110000000000002</v>
      </c>
      <c r="I6964" s="19" t="s">
        <v>11</v>
      </c>
      <c r="J6964" s="19"/>
      <c r="K6964" s="19"/>
      <c r="L6964" s="19"/>
      <c r="M6964" s="19"/>
      <c r="N6964" s="19"/>
      <c r="O6964" s="19"/>
      <c r="P6964" s="19"/>
      <c r="Q6964" s="19"/>
      <c r="R6964" s="19"/>
      <c r="S6964" s="19"/>
      <c r="T6964" s="19"/>
      <c r="U6964" s="19"/>
      <c r="V6964" s="19"/>
      <c r="W6964" s="19"/>
      <c r="X6964" s="19"/>
      <c r="Y6964" s="19"/>
      <c r="Z6964" s="19"/>
      <c r="AA6964" s="19"/>
    </row>
    <row r="6965" spans="1:27" ht="12.75">
      <c r="A6965" s="10">
        <f>A6964+1</f>
        <v>45998</v>
      </c>
      <c r="B6965" s="9" t="s">
        <v>21</v>
      </c>
      <c r="C6965" s="11">
        <f>VLOOKUP(A6965,'VILA CLEMENTINO'!A:I,3, FALSE)</f>
        <v>10893.85</v>
      </c>
      <c r="D6965" s="9">
        <f>VLOOKUP(A6965,'VILA CLEMENTINO'!A:I,4, FALSE)</f>
        <v>119</v>
      </c>
      <c r="E6965" s="12">
        <f>VLOOKUP(A6965,'VILA CLEMENTINO'!A:I,5, FALSE)</f>
        <v>22.39</v>
      </c>
      <c r="F6965" s="9">
        <f>VLOOKUP(A6965,'VILA CLEMENTINO'!A:I,6, FALSE)</f>
        <v>0</v>
      </c>
      <c r="G6965" s="44">
        <f>VLOOKUP(A6965,'VILA CLEMENTINO'!A:I,7, FALSE)</f>
        <v>13.68</v>
      </c>
      <c r="H6965" s="13">
        <f>VLOOKUP(A6965,'VILA CLEMENTINO'!A:I,8, FALSE)</f>
        <v>0.26219999999999999</v>
      </c>
      <c r="I6965" s="9" t="s">
        <v>11</v>
      </c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  <c r="Z6965" s="9"/>
      <c r="AA6965" s="9"/>
    </row>
    <row r="6966" spans="1:27" ht="12.75">
      <c r="A6966" s="10">
        <f t="shared" ref="A6966:A6976" si="0">A6965</f>
        <v>45998</v>
      </c>
      <c r="B6966" s="9" t="s">
        <v>12</v>
      </c>
      <c r="C6966" s="11">
        <f>VLOOKUP(A6966,JABAQUARA!A:I,3, FALSE)</f>
        <v>7035.89</v>
      </c>
      <c r="D6966" s="9">
        <f>VLOOKUP(A6966,JABAQUARA!A:I,4, FALSE)</f>
        <v>72</v>
      </c>
      <c r="E6966" s="12">
        <f>VLOOKUP(A6966,JABAQUARA!A:I,5, FALSE)</f>
        <v>27.32</v>
      </c>
      <c r="F6966" s="9">
        <f>VLOOKUP(A6966,JABAQUARA!A:I,6, FALSE)</f>
        <v>1</v>
      </c>
      <c r="G6966" s="9">
        <f>VLOOKUP(A6966,JABAQUARA!A:I,7, FALSE)</f>
        <v>13.2</v>
      </c>
      <c r="H6966" s="13">
        <f>VLOOKUP(A6966,JABAQUARA!A:I,8, FALSE)</f>
        <v>0.2545</v>
      </c>
      <c r="I6966" s="9" t="s">
        <v>11</v>
      </c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  <c r="Z6966" s="9"/>
      <c r="AA6966" s="9"/>
    </row>
    <row r="6967" spans="1:27" ht="12.75">
      <c r="A6967" s="10">
        <f t="shared" si="0"/>
        <v>45998</v>
      </c>
      <c r="B6967" s="9" t="s">
        <v>1467</v>
      </c>
      <c r="C6967" s="11">
        <f>VLOOKUP(A6967,SPOLETO!A:I,3, FALSE)</f>
        <v>2610.46</v>
      </c>
      <c r="D6967" s="9">
        <f>VLOOKUP(A6967,SPOLETO!A:I,4, FALSE)</f>
        <v>52</v>
      </c>
      <c r="E6967" s="12">
        <f>VLOOKUP(A6967,SPOLETO!A:I,5, FALSE)</f>
        <v>0</v>
      </c>
      <c r="F6967" s="9">
        <f>VLOOKUP(A6967,SPOLETO!A:I,6, FALSE)</f>
        <v>0</v>
      </c>
      <c r="G6967" s="9">
        <f>VLOOKUP(A6967,SPOLETO!A:I,7, FALSE)</f>
        <v>0</v>
      </c>
      <c r="H6967" s="13">
        <f>VLOOKUP(A6967,SPOLETO!A:I,8, FALSE)</f>
        <v>0</v>
      </c>
      <c r="I6967" s="9" t="s">
        <v>11</v>
      </c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  <c r="Z6967" s="9"/>
      <c r="AA6967" s="9"/>
    </row>
    <row r="6968" spans="1:27" ht="12.75">
      <c r="A6968" s="10">
        <f t="shared" si="0"/>
        <v>45998</v>
      </c>
      <c r="B6968" s="9" t="s">
        <v>9</v>
      </c>
      <c r="C6968" s="11">
        <f>VLOOKUP(A6968,'CAMPO BELO'!A:I,3, FALSE)</f>
        <v>5708.65</v>
      </c>
      <c r="D6968" s="9">
        <f>VLOOKUP(A6968,'CAMPO BELO'!A:I,4, FALSE)</f>
        <v>65</v>
      </c>
      <c r="E6968" s="12">
        <f>VLOOKUP(A6968,'CAMPO BELO'!A:I,5, FALSE)</f>
        <v>34.18</v>
      </c>
      <c r="F6968" s="9">
        <f>VLOOKUP(A6968,'CAMPO BELO'!A:I,6, FALSE)</f>
        <v>18</v>
      </c>
      <c r="G6968" s="9">
        <f>VLOOKUP(A6968,'CAMPO BELO'!A:I,7, FALSE)</f>
        <v>14.5</v>
      </c>
      <c r="H6968" s="13">
        <f>VLOOKUP(A6968,'CAMPO BELO'!A:I,8, FALSE)</f>
        <v>0.27389999999999998</v>
      </c>
      <c r="I6968" s="9" t="s">
        <v>11</v>
      </c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/>
      <c r="X6968" s="9"/>
      <c r="Y6968" s="9"/>
      <c r="Z6968" s="9"/>
      <c r="AA6968" s="9"/>
    </row>
    <row r="6969" spans="1:27" ht="12.75">
      <c r="A6969" s="10">
        <f t="shared" si="0"/>
        <v>45998</v>
      </c>
      <c r="B6969" s="9" t="s">
        <v>43</v>
      </c>
      <c r="C6969" s="11" t="e">
        <f>VLOOKUP(A6969,GOPOÚVA!A:I,3, FALSE)</f>
        <v>#N/A</v>
      </c>
      <c r="D6969" s="9" t="e">
        <f>VLOOKUP(A6969,GOPOÚVA!A:I,4, FALSE)</f>
        <v>#N/A</v>
      </c>
      <c r="E6969" s="12" t="e">
        <f>VLOOKUP(A6969,GOPOÚVA!A:I,5, FALSE)</f>
        <v>#N/A</v>
      </c>
      <c r="F6969" s="9" t="e">
        <f>VLOOKUP(A6969,GOPOÚVA!A:I,6, FALSE)</f>
        <v>#N/A</v>
      </c>
      <c r="G6969" s="9" t="e">
        <f>VLOOKUP(A6969,GOPOÚVA!A:I,7, FALSE)</f>
        <v>#N/A</v>
      </c>
      <c r="H6969" s="13" t="e">
        <f>VLOOKUP(A6969,GOPOÚVA!A:I,8, FALSE)</f>
        <v>#N/A</v>
      </c>
      <c r="I6969" s="9" t="s">
        <v>11</v>
      </c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  <c r="AA6969" s="9"/>
    </row>
    <row r="6970" spans="1:27" ht="12.75">
      <c r="A6970" s="10">
        <f t="shared" si="0"/>
        <v>45998</v>
      </c>
      <c r="B6970" s="9" t="s">
        <v>45</v>
      </c>
      <c r="C6970" s="11" t="e">
        <f>VLOOKUP(A6970,MANDAQUI!A:I,3, FALSE)</f>
        <v>#N/A</v>
      </c>
      <c r="D6970" s="9" t="e">
        <f>VLOOKUP(A6970,MANDAQUI!A:I,4, FALSE)</f>
        <v>#N/A</v>
      </c>
      <c r="E6970" s="12" t="e">
        <f>VLOOKUP(A6970,MANDAQUI!A:I,5, FALSE)</f>
        <v>#N/A</v>
      </c>
      <c r="F6970" s="9" t="e">
        <f>VLOOKUP(A6970,MANDAQUI!A:I,6, FALSE)</f>
        <v>#N/A</v>
      </c>
      <c r="G6970" s="9" t="e">
        <f>VLOOKUP(A6970,MANDAQUI!A:I,7, FALSE)</f>
        <v>#N/A</v>
      </c>
      <c r="H6970" s="13" t="e">
        <f>VLOOKUP(A6970,MANDAQUI!A:I,8, FALSE)</f>
        <v>#N/A</v>
      </c>
      <c r="I6970" s="9" t="s">
        <v>11</v>
      </c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  <c r="Z6970" s="9"/>
      <c r="AA6970" s="9"/>
    </row>
    <row r="6971" spans="1:27" ht="12.75">
      <c r="A6971" s="10">
        <f t="shared" si="0"/>
        <v>45998</v>
      </c>
      <c r="B6971" s="9" t="s">
        <v>1465</v>
      </c>
      <c r="C6971" s="11">
        <f>VLOOKUP(A6971,AEROPORTO!A:I,3, FALSE)</f>
        <v>9990.5</v>
      </c>
      <c r="D6971" s="9">
        <f>VLOOKUP(A6971,AEROPORTO!A:I,4, FALSE)</f>
        <v>142</v>
      </c>
      <c r="E6971" s="12">
        <f>VLOOKUP(A6971,AEROPORTO!A:I,5, FALSE)</f>
        <v>0</v>
      </c>
      <c r="F6971" s="9">
        <f>VLOOKUP(A6971,AEROPORTO!A:I,6, FALSE)</f>
        <v>0</v>
      </c>
      <c r="G6971" s="9">
        <f>VLOOKUP(A6971,AEROPORTO!A:I,7, FALSE)</f>
        <v>0</v>
      </c>
      <c r="H6971" s="13">
        <f>VLOOKUP(A6971,AEROPORTO!A:I,8, FALSE)</f>
        <v>0</v>
      </c>
      <c r="I6971" s="9" t="s">
        <v>11</v>
      </c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  <c r="Z6971" s="9"/>
      <c r="AA6971" s="9"/>
    </row>
    <row r="6972" spans="1:27" ht="12.75">
      <c r="A6972" s="10">
        <f t="shared" si="0"/>
        <v>45998</v>
      </c>
      <c r="B6972" s="9" t="s">
        <v>289</v>
      </c>
      <c r="C6972" s="11">
        <f>VLOOKUP(A6972,PINHEIROS!A:I,3, FALSE)</f>
        <v>6544.12</v>
      </c>
      <c r="D6972" s="9">
        <f>VLOOKUP(A6972,PINHEIROS!A:I,4, FALSE)</f>
        <v>60</v>
      </c>
      <c r="E6972" s="12">
        <f>VLOOKUP(A6972,PINHEIROS!A:I,5, FALSE)</f>
        <v>41.8</v>
      </c>
      <c r="F6972" s="9">
        <f>VLOOKUP(A6972,PINHEIROS!A:I,6, FALSE)</f>
        <v>10</v>
      </c>
      <c r="G6972" s="9">
        <f>VLOOKUP(A6972,PINHEIROS!A:I,7, FALSE)</f>
        <v>15</v>
      </c>
      <c r="H6972" s="13">
        <f>VLOOKUP(A6972,PINHEIROS!A:I,8, FALSE)</f>
        <v>0.31900000000000001</v>
      </c>
      <c r="I6972" s="9" t="s">
        <v>11</v>
      </c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9"/>
      <c r="X6972" s="9"/>
      <c r="Y6972" s="9"/>
      <c r="Z6972" s="9"/>
      <c r="AA6972" s="9"/>
    </row>
    <row r="6973" spans="1:27" ht="12.75">
      <c r="A6973" s="10">
        <f t="shared" si="0"/>
        <v>45998</v>
      </c>
      <c r="B6973" s="9" t="s">
        <v>286</v>
      </c>
      <c r="C6973" s="11">
        <f>VLOOKUP(A6973,ACLIMAÇÃO!A:I,3, FALSE)</f>
        <v>6479.11</v>
      </c>
      <c r="D6973" s="9">
        <f>VLOOKUP(A6973,ACLIMAÇÃO!A:I,4, FALSE)</f>
        <v>71</v>
      </c>
      <c r="E6973" s="12">
        <f>VLOOKUP(A6973,ACLIMAÇÃO!A:I,5, FALSE)</f>
        <v>26.49</v>
      </c>
      <c r="F6973" s="9">
        <f>VLOOKUP(A6973,ACLIMAÇÃO!A:I,6, FALSE)</f>
        <v>2</v>
      </c>
      <c r="G6973" s="9">
        <f>VLOOKUP(A6973,ACLIMAÇÃO!A:I,7, FALSE)</f>
        <v>11.6</v>
      </c>
      <c r="H6973" s="13">
        <f>VLOOKUP(A6973,ACLIMAÇÃO!A:I,8, FALSE)</f>
        <v>0.30609999999999998</v>
      </c>
      <c r="I6973" s="9" t="s">
        <v>11</v>
      </c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  <c r="AA6973" s="9"/>
    </row>
    <row r="6974" spans="1:27" ht="12.75">
      <c r="A6974" s="10">
        <f t="shared" si="0"/>
        <v>45998</v>
      </c>
      <c r="B6974" s="9" t="s">
        <v>17</v>
      </c>
      <c r="C6974" s="11">
        <f>VLOOKUP(A6974,'PRAIA DO CANTO'!A:I,3, FALSE)</f>
        <v>12184.34</v>
      </c>
      <c r="D6974" s="9">
        <f>VLOOKUP(A6974,'PRAIA DO CANTO'!A:I,4, FALSE)</f>
        <v>138</v>
      </c>
      <c r="E6974" s="12">
        <f>VLOOKUP(A6974,'PRAIA DO CANTO'!A:I,5, FALSE)</f>
        <v>28.48</v>
      </c>
      <c r="F6974" s="9">
        <f>VLOOKUP(A6974,'PRAIA DO CANTO'!A:I,6, FALSE)</f>
        <v>3</v>
      </c>
      <c r="G6974" s="9">
        <f>VLOOKUP(A6974,'PRAIA DO CANTO'!A:I,7, FALSE)</f>
        <v>17.66</v>
      </c>
      <c r="H6974" s="13">
        <f>VLOOKUP(A6974,'PRAIA DO CANTO'!A:I,8, FALSE)</f>
        <v>0.30570000000000003</v>
      </c>
      <c r="I6974" s="9" t="s">
        <v>16</v>
      </c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  <c r="Z6974" s="9"/>
      <c r="AA6974" s="9"/>
    </row>
    <row r="6975" spans="1:27" ht="12.75">
      <c r="A6975" s="10">
        <f t="shared" si="0"/>
        <v>45998</v>
      </c>
      <c r="B6975" s="9" t="s">
        <v>14</v>
      </c>
      <c r="C6975" s="11">
        <f>VLOOKUP(A6975,'JARDIM CAMBURI'!A:I,3, FALSE)</f>
        <v>9283.18</v>
      </c>
      <c r="D6975" s="9">
        <f>VLOOKUP(A6975,'JARDIM CAMBURI'!A:I,4, FALSE)</f>
        <v>109</v>
      </c>
      <c r="E6975" s="12">
        <f>VLOOKUP(A6975,'JARDIM CAMBURI'!A:I,5, FALSE)</f>
        <v>39.17</v>
      </c>
      <c r="F6975" s="9">
        <f>VLOOKUP(A6975,'JARDIM CAMBURI'!A:I,6)</f>
        <v>33</v>
      </c>
      <c r="G6975" s="9">
        <f>VLOOKUP(A6975,'JARDIM CAMBURI'!A:I,7, FALSE)</f>
        <v>16.2</v>
      </c>
      <c r="H6975" s="13">
        <f>VLOOKUP(A6975,'JARDIM CAMBURI'!A:I,8, FALSE)</f>
        <v>0.32500000000000001</v>
      </c>
      <c r="I6975" s="9" t="s">
        <v>16</v>
      </c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  <c r="AA6975" s="9"/>
    </row>
    <row r="6976" spans="1:27" ht="12.75">
      <c r="A6976" s="10">
        <f t="shared" si="0"/>
        <v>45998</v>
      </c>
      <c r="B6976" s="9" t="s">
        <v>19</v>
      </c>
      <c r="C6976" s="11">
        <f>VLOOKUP(A6976,SERRA!A:I,3, FALSE)</f>
        <v>5987.08</v>
      </c>
      <c r="D6976" s="9">
        <f>VLOOKUP(A6976,SERRA!A:I,4, FALSE)</f>
        <v>70</v>
      </c>
      <c r="E6976" s="12">
        <f>VLOOKUP(A6976,SERRA!A:I,5, FALSE)</f>
        <v>35.76</v>
      </c>
      <c r="F6976" s="9">
        <f>VLOOKUP(A6976,SERRA!A:I,6, FALSE)</f>
        <v>8</v>
      </c>
      <c r="G6976" s="9">
        <f>VLOOKUP(A6976,SERRA!A:I,7, FALSE)</f>
        <v>5.8</v>
      </c>
      <c r="H6976" s="13">
        <f>VLOOKUP(A6976,SERRA!A:I,8, FALSE)</f>
        <v>0.28760000000000002</v>
      </c>
      <c r="I6976" s="9" t="s">
        <v>16</v>
      </c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  <c r="Z6976" s="9"/>
      <c r="AA6976" s="9"/>
    </row>
    <row r="6977" spans="1:27" ht="12.75">
      <c r="A6977" s="10">
        <f>A6976+1</f>
        <v>45999</v>
      </c>
      <c r="B6977" s="9" t="s">
        <v>21</v>
      </c>
      <c r="C6977" s="11">
        <f>VLOOKUP(A6977,'VILA CLEMENTINO'!A:I,3, FALSE)</f>
        <v>5207.2</v>
      </c>
      <c r="D6977" s="9">
        <f>VLOOKUP(A6977,'VILA CLEMENTINO'!A:I,4, FALSE)</f>
        <v>46</v>
      </c>
      <c r="E6977" s="12">
        <f>VLOOKUP(A6977,'VILA CLEMENTINO'!A:I,5, FALSE)</f>
        <v>24.51</v>
      </c>
      <c r="F6977" s="9">
        <f>VLOOKUP(A6977,'VILA CLEMENTINO'!A:I,6, FALSE)</f>
        <v>0</v>
      </c>
      <c r="G6977" s="44">
        <f>VLOOKUP(A6977,'VILA CLEMENTINO'!A:I,7, FALSE)</f>
        <v>8.6999999999999993</v>
      </c>
      <c r="H6977" s="13">
        <f>VLOOKUP(A6977,'VILA CLEMENTINO'!A:I,8, FALSE)</f>
        <v>0.28160000000000002</v>
      </c>
      <c r="I6977" s="9" t="s">
        <v>11</v>
      </c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  <c r="Z6977" s="9"/>
      <c r="AA6977" s="9"/>
    </row>
    <row r="6978" spans="1:27" ht="12.75">
      <c r="A6978" s="10">
        <f t="shared" ref="A6978:A6988" si="1">A6977</f>
        <v>45999</v>
      </c>
      <c r="B6978" s="9" t="s">
        <v>12</v>
      </c>
      <c r="C6978" s="11">
        <f>VLOOKUP(A6978,JABAQUARA!A:I,3, FALSE)</f>
        <v>0</v>
      </c>
      <c r="D6978" s="9">
        <f>VLOOKUP(A6978,JABAQUARA!A:I,4, FALSE)</f>
        <v>0</v>
      </c>
      <c r="E6978" s="12">
        <f>VLOOKUP(A6978,JABAQUARA!A:I,5, FALSE)</f>
        <v>0</v>
      </c>
      <c r="F6978" s="9">
        <f>VLOOKUP(A6978,JABAQUARA!A:I,6, FALSE)</f>
        <v>0</v>
      </c>
      <c r="G6978" s="9">
        <f>VLOOKUP(A6978,JABAQUARA!A:I,7, FALSE)</f>
        <v>0</v>
      </c>
      <c r="H6978" s="13">
        <f>VLOOKUP(A6978,JABAQUARA!A:I,8, FALSE)</f>
        <v>0</v>
      </c>
      <c r="I6978" s="9" t="s">
        <v>11</v>
      </c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  <c r="Z6978" s="9"/>
      <c r="AA6978" s="9"/>
    </row>
    <row r="6979" spans="1:27" ht="12.75">
      <c r="A6979" s="10">
        <f t="shared" si="1"/>
        <v>45999</v>
      </c>
      <c r="B6979" s="9" t="s">
        <v>1467</v>
      </c>
      <c r="C6979" s="11">
        <f>VLOOKUP(A6979,SPOLETO!A:I,3, FALSE)</f>
        <v>3681.65</v>
      </c>
      <c r="D6979" s="9">
        <f>VLOOKUP(A6979,SPOLETO!A:I,4, FALSE)</f>
        <v>65</v>
      </c>
      <c r="E6979" s="12">
        <f>VLOOKUP(A6979,SPOLETO!A:I,5, FALSE)</f>
        <v>0</v>
      </c>
      <c r="F6979" s="9">
        <f>VLOOKUP(A6979,SPOLETO!A:I,6, FALSE)</f>
        <v>0</v>
      </c>
      <c r="G6979" s="9">
        <f>VLOOKUP(A6979,SPOLETO!A:I,7, FALSE)</f>
        <v>0</v>
      </c>
      <c r="H6979" s="13">
        <f>VLOOKUP(A6979,SPOLETO!A:I,8, FALSE)</f>
        <v>0</v>
      </c>
      <c r="I6979" s="9" t="s">
        <v>11</v>
      </c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/>
      <c r="X6979" s="9"/>
      <c r="Y6979" s="9"/>
      <c r="Z6979" s="9"/>
      <c r="AA6979" s="9"/>
    </row>
    <row r="6980" spans="1:27" ht="12.75">
      <c r="A6980" s="10">
        <f t="shared" si="1"/>
        <v>45999</v>
      </c>
      <c r="B6980" s="9" t="s">
        <v>9</v>
      </c>
      <c r="C6980" s="11">
        <f>VLOOKUP(A6980,'CAMPO BELO'!A:I,3, FALSE)</f>
        <v>2847.2</v>
      </c>
      <c r="D6980" s="9">
        <f>VLOOKUP(A6980,'CAMPO BELO'!A:I,4, FALSE)</f>
        <v>29</v>
      </c>
      <c r="E6980" s="12">
        <f>VLOOKUP(A6980,'CAMPO BELO'!A:I,5, FALSE)</f>
        <v>32.4</v>
      </c>
      <c r="F6980" s="9">
        <f>VLOOKUP(A6980,'CAMPO BELO'!A:I,6, FALSE)</f>
        <v>3</v>
      </c>
      <c r="G6980" s="9">
        <f>VLOOKUP(A6980,'CAMPO BELO'!A:I,7, FALSE)</f>
        <v>12.5</v>
      </c>
      <c r="H6980" s="13">
        <f>VLOOKUP(A6980,'CAMPO BELO'!A:I,8, FALSE)</f>
        <v>0.2671</v>
      </c>
      <c r="I6980" s="9" t="s">
        <v>11</v>
      </c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  <c r="Z6980" s="9"/>
      <c r="AA6980" s="9"/>
    </row>
    <row r="6981" spans="1:27" ht="12.75">
      <c r="A6981" s="10">
        <f t="shared" si="1"/>
        <v>45999</v>
      </c>
      <c r="B6981" s="9" t="s">
        <v>43</v>
      </c>
      <c r="C6981" s="11">
        <f>VLOOKUP(A6981,GOPOÚVA!A:I,3, FALSE)</f>
        <v>3429.38</v>
      </c>
      <c r="D6981" s="9">
        <f>VLOOKUP(A6981,GOPOÚVA!A:I,4, FALSE)</f>
        <v>38</v>
      </c>
      <c r="E6981" s="12">
        <f>VLOOKUP(A6981,GOPOÚVA!A:I,5, FALSE)</f>
        <v>23.33</v>
      </c>
      <c r="F6981" s="9">
        <f>VLOOKUP(A6981,GOPOÚVA!A:I,6, FALSE)</f>
        <v>0</v>
      </c>
      <c r="G6981" s="9">
        <f>VLOOKUP(A6981,GOPOÚVA!A:I,7, FALSE)</f>
        <v>15.5</v>
      </c>
      <c r="H6981" s="13">
        <f>VLOOKUP(A6981,GOPOÚVA!A:I,8, FALSE)</f>
        <v>0.37080000000000002</v>
      </c>
      <c r="I6981" s="9" t="s">
        <v>11</v>
      </c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  <c r="Z6981" s="9"/>
      <c r="AA6981" s="9"/>
    </row>
    <row r="6982" spans="1:27" ht="12.75">
      <c r="A6982" s="10">
        <f t="shared" si="1"/>
        <v>45999</v>
      </c>
      <c r="B6982" s="9" t="s">
        <v>45</v>
      </c>
      <c r="C6982" s="11" t="e">
        <f>VLOOKUP(A6982,MANDAQUI!A:I,3, FALSE)</f>
        <v>#N/A</v>
      </c>
      <c r="D6982" s="9" t="e">
        <f>VLOOKUP(A6982,MANDAQUI!A:I,4, FALSE)</f>
        <v>#N/A</v>
      </c>
      <c r="E6982" s="12" t="e">
        <f>VLOOKUP(A6982,MANDAQUI!A:I,5, FALSE)</f>
        <v>#N/A</v>
      </c>
      <c r="F6982" s="9" t="e">
        <f>VLOOKUP(A6982,MANDAQUI!A:I,6, FALSE)</f>
        <v>#N/A</v>
      </c>
      <c r="G6982" s="9" t="e">
        <f>VLOOKUP(A6982,MANDAQUI!A:I,7, FALSE)</f>
        <v>#N/A</v>
      </c>
      <c r="H6982" s="13" t="e">
        <f>VLOOKUP(A6982,MANDAQUI!A:I,8, FALSE)</f>
        <v>#N/A</v>
      </c>
      <c r="I6982" s="9" t="s">
        <v>11</v>
      </c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  <c r="Z6982" s="9"/>
      <c r="AA6982" s="9"/>
    </row>
    <row r="6983" spans="1:27" ht="12.75">
      <c r="A6983" s="10">
        <f t="shared" si="1"/>
        <v>45999</v>
      </c>
      <c r="B6983" s="9" t="s">
        <v>1465</v>
      </c>
      <c r="C6983" s="11">
        <f>VLOOKUP(A6983,AEROPORTO!A:I,3, FALSE)</f>
        <v>11851.75</v>
      </c>
      <c r="D6983" s="9">
        <f>VLOOKUP(A6983,AEROPORTO!A:I,4, FALSE)</f>
        <v>174</v>
      </c>
      <c r="E6983" s="12">
        <f>VLOOKUP(A6983,AEROPORTO!A:I,5, FALSE)</f>
        <v>0</v>
      </c>
      <c r="F6983" s="9">
        <f>VLOOKUP(A6983,AEROPORTO!A:I,6, FALSE)</f>
        <v>0</v>
      </c>
      <c r="G6983" s="9">
        <f>VLOOKUP(A6983,AEROPORTO!A:I,7, FALSE)</f>
        <v>0</v>
      </c>
      <c r="H6983" s="13">
        <f>VLOOKUP(A6983,AEROPORTO!A:I,8, FALSE)</f>
        <v>0</v>
      </c>
      <c r="I6983" s="9" t="s">
        <v>11</v>
      </c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9"/>
      <c r="X6983" s="9"/>
      <c r="Y6983" s="9"/>
      <c r="Z6983" s="9"/>
      <c r="AA6983" s="9"/>
    </row>
    <row r="6984" spans="1:27" ht="12.75">
      <c r="A6984" s="10">
        <f t="shared" si="1"/>
        <v>45999</v>
      </c>
      <c r="B6984" s="9" t="s">
        <v>289</v>
      </c>
      <c r="C6984" s="11">
        <f>VLOOKUP(A6984,PINHEIROS!A:I,3, FALSE)</f>
        <v>3206.9</v>
      </c>
      <c r="D6984" s="9">
        <f>VLOOKUP(A6984,PINHEIROS!A:I,4, FALSE)</f>
        <v>34</v>
      </c>
      <c r="E6984" s="12">
        <f>VLOOKUP(A6984,PINHEIROS!A:I,5, FALSE)</f>
        <v>21.58</v>
      </c>
      <c r="F6984" s="9">
        <f>VLOOKUP(A6984,PINHEIROS!A:I,6, FALSE)</f>
        <v>1</v>
      </c>
      <c r="G6984" s="9">
        <f>VLOOKUP(A6984,PINHEIROS!A:I,7, FALSE)</f>
        <v>9.67</v>
      </c>
      <c r="H6984" s="13">
        <f>VLOOKUP(A6984,PINHEIROS!A:I,8, FALSE)</f>
        <v>0.33400000000000002</v>
      </c>
      <c r="I6984" s="9" t="s">
        <v>11</v>
      </c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/>
      <c r="X6984" s="9"/>
      <c r="Y6984" s="9"/>
      <c r="Z6984" s="9"/>
      <c r="AA6984" s="9"/>
    </row>
    <row r="6985" spans="1:27" ht="12.75">
      <c r="A6985" s="10">
        <f t="shared" si="1"/>
        <v>45999</v>
      </c>
      <c r="B6985" s="9" t="s">
        <v>286</v>
      </c>
      <c r="C6985" s="11">
        <f>VLOOKUP(A6985,ACLIMAÇÃO!A:I,3, FALSE)</f>
        <v>3104.33</v>
      </c>
      <c r="D6985" s="9">
        <f>VLOOKUP(A6985,ACLIMAÇÃO!A:I,4, FALSE)</f>
        <v>34</v>
      </c>
      <c r="E6985" s="12">
        <f>VLOOKUP(A6985,ACLIMAÇÃO!A:I,5, FALSE)</f>
        <v>29.03</v>
      </c>
      <c r="F6985" s="9">
        <f>VLOOKUP(A6985,ACLIMAÇÃO!A:I,6, FALSE)</f>
        <v>5</v>
      </c>
      <c r="G6985" s="9">
        <f>VLOOKUP(A6985,ACLIMAÇÃO!A:I,7, FALSE)</f>
        <v>9.3000000000000007</v>
      </c>
      <c r="H6985" s="13">
        <f>VLOOKUP(A6985,ACLIMAÇÃO!A:I,8, FALSE)</f>
        <v>0.23860000000000001</v>
      </c>
      <c r="I6985" s="9" t="s">
        <v>11</v>
      </c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  <c r="Z6985" s="9"/>
      <c r="AA6985" s="9"/>
    </row>
    <row r="6986" spans="1:27" ht="12.75">
      <c r="A6986" s="10">
        <f t="shared" si="1"/>
        <v>45999</v>
      </c>
      <c r="B6986" s="9" t="s">
        <v>17</v>
      </c>
      <c r="C6986" s="11">
        <f>VLOOKUP(A6986,'PRAIA DO CANTO'!A:I,3, FALSE)</f>
        <v>4818.34</v>
      </c>
      <c r="D6986" s="9">
        <f>VLOOKUP(A6986,'PRAIA DO CANTO'!A:I,4, FALSE)</f>
        <v>33</v>
      </c>
      <c r="E6986" s="12">
        <f>VLOOKUP(A6986,'PRAIA DO CANTO'!A:I,5, FALSE)</f>
        <v>22.52</v>
      </c>
      <c r="F6986" s="9">
        <f>VLOOKUP(A6986,'PRAIA DO CANTO'!A:I,6, FALSE)</f>
        <v>1</v>
      </c>
      <c r="G6986" s="9">
        <f>VLOOKUP(A6986,'PRAIA DO CANTO'!A:I,7, FALSE)</f>
        <v>11</v>
      </c>
      <c r="H6986" s="13">
        <f>VLOOKUP(A6986,'PRAIA DO CANTO'!A:I,8, FALSE)</f>
        <v>0.28839999999999999</v>
      </c>
      <c r="I6986" s="9" t="s">
        <v>16</v>
      </c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  <c r="Z6986" s="9"/>
      <c r="AA6986" s="9"/>
    </row>
    <row r="6987" spans="1:27" ht="12.75">
      <c r="A6987" s="10">
        <f t="shared" si="1"/>
        <v>45999</v>
      </c>
      <c r="B6987" s="9" t="s">
        <v>14</v>
      </c>
      <c r="C6987" s="11">
        <f>VLOOKUP(A6987,'JARDIM CAMBURI'!A:I,3, FALSE)</f>
        <v>2532.12</v>
      </c>
      <c r="D6987" s="9">
        <f>VLOOKUP(A6987,'JARDIM CAMBURI'!A:I,4, FALSE)</f>
        <v>16</v>
      </c>
      <c r="E6987" s="12">
        <f>VLOOKUP(A6987,'JARDIM CAMBURI'!A:I,5, FALSE)</f>
        <v>24.5</v>
      </c>
      <c r="F6987" s="9">
        <f>VLOOKUP(A6987,'JARDIM CAMBURI'!A:I,6)</f>
        <v>0</v>
      </c>
      <c r="G6987" s="9">
        <f>VLOOKUP(A6987,'JARDIM CAMBURI'!A:I,7, FALSE)</f>
        <v>5.3</v>
      </c>
      <c r="H6987" s="13">
        <f>VLOOKUP(A6987,'JARDIM CAMBURI'!A:I,8, FALSE)</f>
        <v>0.2349</v>
      </c>
      <c r="I6987" s="9" t="s">
        <v>16</v>
      </c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  <c r="Z6987" s="9"/>
      <c r="AA6987" s="9"/>
    </row>
    <row r="6988" spans="1:27" ht="12.75">
      <c r="A6988" s="10">
        <f t="shared" si="1"/>
        <v>45999</v>
      </c>
      <c r="B6988" s="9" t="s">
        <v>19</v>
      </c>
      <c r="C6988" s="11">
        <f>VLOOKUP(A6988,SERRA!A:I,3, FALSE)</f>
        <v>3772.84</v>
      </c>
      <c r="D6988" s="9">
        <f>VLOOKUP(A6988,SERRA!A:I,4, FALSE)</f>
        <v>13</v>
      </c>
      <c r="E6988" s="12">
        <f>VLOOKUP(A6988,SERRA!A:I,5, FALSE)</f>
        <v>36.47</v>
      </c>
      <c r="F6988" s="9">
        <f>VLOOKUP(A6988,SERRA!A:I,6, FALSE)</f>
        <v>4</v>
      </c>
      <c r="G6988" s="9">
        <f>VLOOKUP(A6988,SERRA!A:I,7, FALSE)</f>
        <v>6.5</v>
      </c>
      <c r="H6988" s="13">
        <f>VLOOKUP(A6988,SERRA!A:I,8, FALSE)</f>
        <v>0.27100000000000002</v>
      </c>
      <c r="I6988" s="9" t="s">
        <v>16</v>
      </c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  <c r="AA6988" s="9"/>
    </row>
    <row r="6989" spans="1:27" ht="12.75">
      <c r="A6989" s="10">
        <f>A6988+1</f>
        <v>46000</v>
      </c>
      <c r="B6989" s="9" t="s">
        <v>21</v>
      </c>
      <c r="C6989" s="11">
        <f>VLOOKUP(A6989,'VILA CLEMENTINO'!A:I,3, FALSE)</f>
        <v>7683</v>
      </c>
      <c r="D6989" s="9">
        <f>VLOOKUP(A6989,'VILA CLEMENTINO'!A:I,4, FALSE)</f>
        <v>69</v>
      </c>
      <c r="E6989" s="12">
        <f>VLOOKUP(A6989,'VILA CLEMENTINO'!A:I,5, FALSE)</f>
        <v>27.57</v>
      </c>
      <c r="F6989" s="9">
        <f>VLOOKUP(A6989,'VILA CLEMENTINO'!A:I,6, FALSE)</f>
        <v>3</v>
      </c>
      <c r="G6989" s="44">
        <f>VLOOKUP(A6989,'VILA CLEMENTINO'!A:I,7, FALSE)</f>
        <v>13.8</v>
      </c>
      <c r="H6989" s="13">
        <f>VLOOKUP(A6989,'VILA CLEMENTINO'!A:I,8, FALSE)</f>
        <v>0.2727</v>
      </c>
      <c r="I6989" s="9" t="s">
        <v>11</v>
      </c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9"/>
      <c r="AA6989" s="9"/>
    </row>
    <row r="6990" spans="1:27" ht="12.75">
      <c r="A6990" s="10">
        <f t="shared" ref="A6990:A7000" si="2">A6989</f>
        <v>46000</v>
      </c>
      <c r="B6990" s="9" t="s">
        <v>12</v>
      </c>
      <c r="C6990" s="11">
        <f>VLOOKUP(A6990,JABAQUARA!A:I,3, FALSE)</f>
        <v>7390.74</v>
      </c>
      <c r="D6990" s="9">
        <f>VLOOKUP(A6990,JABAQUARA!A:I,4, FALSE)</f>
        <v>76</v>
      </c>
      <c r="E6990" s="12">
        <f>VLOOKUP(A6990,JABAQUARA!A:I,5, FALSE)</f>
        <v>24.51</v>
      </c>
      <c r="F6990" s="9">
        <f>VLOOKUP(A6990,JABAQUARA!A:I,6, FALSE)</f>
        <v>1</v>
      </c>
      <c r="G6990" s="9">
        <f>VLOOKUP(A6990,JABAQUARA!A:I,7, FALSE)</f>
        <v>22.66</v>
      </c>
      <c r="H6990" s="13">
        <f>VLOOKUP(A6990,JABAQUARA!A:I,8, FALSE)</f>
        <v>0.28839999999999999</v>
      </c>
      <c r="I6990" s="9" t="s">
        <v>11</v>
      </c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  <c r="AA6990" s="9"/>
    </row>
    <row r="6991" spans="1:27" ht="12.75">
      <c r="A6991" s="10">
        <f t="shared" si="2"/>
        <v>46000</v>
      </c>
      <c r="B6991" s="9" t="s">
        <v>1467</v>
      </c>
      <c r="C6991" s="11">
        <f>VLOOKUP(A6991,SPOLETO!A:I,3, FALSE)</f>
        <v>4372.07</v>
      </c>
      <c r="D6991" s="9">
        <f>VLOOKUP(A6991,SPOLETO!A:I,4, FALSE)</f>
        <v>79</v>
      </c>
      <c r="E6991" s="12">
        <f>VLOOKUP(A6991,SPOLETO!A:I,5, FALSE)</f>
        <v>0</v>
      </c>
      <c r="F6991" s="9">
        <f>VLOOKUP(A6991,SPOLETO!A:I,6, FALSE)</f>
        <v>0</v>
      </c>
      <c r="G6991" s="9">
        <f>VLOOKUP(A6991,SPOLETO!A:I,7, FALSE)</f>
        <v>0</v>
      </c>
      <c r="H6991" s="13">
        <f>VLOOKUP(A6991,SPOLETO!A:I,8, FALSE)</f>
        <v>0</v>
      </c>
      <c r="I6991" s="9" t="s">
        <v>11</v>
      </c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  <c r="Z6991" s="9"/>
      <c r="AA6991" s="9"/>
    </row>
    <row r="6992" spans="1:27" ht="12.75">
      <c r="A6992" s="10">
        <f t="shared" si="2"/>
        <v>46000</v>
      </c>
      <c r="B6992" s="9" t="s">
        <v>9</v>
      </c>
      <c r="C6992" s="11">
        <f>VLOOKUP(A6992,'CAMPO BELO'!A:I,3, FALSE)</f>
        <v>4406.5</v>
      </c>
      <c r="D6992" s="9">
        <f>VLOOKUP(A6992,'CAMPO BELO'!A:I,4, FALSE)</f>
        <v>52</v>
      </c>
      <c r="E6992" s="12">
        <f>VLOOKUP(A6992,'CAMPO BELO'!A:I,5, FALSE)</f>
        <v>34.46</v>
      </c>
      <c r="F6992" s="9">
        <f>VLOOKUP(A6992,'CAMPO BELO'!A:I,6, FALSE)</f>
        <v>16</v>
      </c>
      <c r="G6992" s="9">
        <f>VLOOKUP(A6992,'CAMPO BELO'!A:I,7, FALSE)</f>
        <v>11.75</v>
      </c>
      <c r="H6992" s="13">
        <f>VLOOKUP(A6992,'CAMPO BELO'!A:I,8, FALSE)</f>
        <v>0.27739999999999998</v>
      </c>
      <c r="I6992" s="9" t="s">
        <v>11</v>
      </c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  <c r="AA6992" s="9"/>
    </row>
    <row r="6993" spans="1:27" ht="12.75">
      <c r="A6993" s="10">
        <f t="shared" si="2"/>
        <v>46000</v>
      </c>
      <c r="B6993" s="9" t="s">
        <v>43</v>
      </c>
      <c r="C6993" s="11">
        <f>VLOOKUP(A6993,GOPOÚVA!A:I,3, FALSE)</f>
        <v>4158.1400000000003</v>
      </c>
      <c r="D6993" s="9">
        <f>VLOOKUP(A6993,GOPOÚVA!A:I,4, FALSE)</f>
        <v>48</v>
      </c>
      <c r="E6993" s="12">
        <f>VLOOKUP(A6993,GOPOÚVA!A:I,5, FALSE)</f>
        <v>28.99</v>
      </c>
      <c r="F6993" s="9">
        <f>VLOOKUP(A6993,GOPOÚVA!A:I,6, FALSE)</f>
        <v>2</v>
      </c>
      <c r="G6993" s="9">
        <f>VLOOKUP(A6993,GOPOÚVA!A:I,7, FALSE)</f>
        <v>14.33</v>
      </c>
      <c r="H6993" s="13">
        <f>VLOOKUP(A6993,GOPOÚVA!A:I,8, FALSE)</f>
        <v>0.35899999999999999</v>
      </c>
      <c r="I6993" s="9" t="s">
        <v>11</v>
      </c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  <c r="AA6993" s="9"/>
    </row>
    <row r="6994" spans="1:27" ht="12.75">
      <c r="A6994" s="10">
        <f t="shared" si="2"/>
        <v>46000</v>
      </c>
      <c r="B6994" s="9" t="s">
        <v>45</v>
      </c>
      <c r="C6994" s="11" t="e">
        <f>VLOOKUP(A6994,MANDAQUI!A:I,3, FALSE)</f>
        <v>#N/A</v>
      </c>
      <c r="D6994" s="9" t="e">
        <f>VLOOKUP(A6994,MANDAQUI!A:I,4, FALSE)</f>
        <v>#N/A</v>
      </c>
      <c r="E6994" s="12" t="e">
        <f>VLOOKUP(A6994,MANDAQUI!A:I,5, FALSE)</f>
        <v>#N/A</v>
      </c>
      <c r="F6994" s="9" t="e">
        <f>VLOOKUP(A6994,MANDAQUI!A:I,6, FALSE)</f>
        <v>#N/A</v>
      </c>
      <c r="G6994" s="9" t="e">
        <f>VLOOKUP(A6994,MANDAQUI!A:I,7, FALSE)</f>
        <v>#N/A</v>
      </c>
      <c r="H6994" s="13" t="e">
        <f>VLOOKUP(A6994,MANDAQUI!A:I,8, FALSE)</f>
        <v>#N/A</v>
      </c>
      <c r="I6994" s="9" t="s">
        <v>11</v>
      </c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  <c r="Z6994" s="9"/>
      <c r="AA6994" s="9"/>
    </row>
    <row r="6995" spans="1:27" ht="12.75">
      <c r="A6995" s="10">
        <f t="shared" si="2"/>
        <v>46000</v>
      </c>
      <c r="B6995" s="9" t="s">
        <v>1465</v>
      </c>
      <c r="C6995" s="11">
        <f>VLOOKUP(A6995,AEROPORTO!A:I,3, FALSE)</f>
        <v>9523</v>
      </c>
      <c r="D6995" s="9">
        <f>VLOOKUP(A6995,AEROPORTO!A:I,4, FALSE)</f>
        <v>147</v>
      </c>
      <c r="E6995" s="12">
        <f>VLOOKUP(A6995,AEROPORTO!A:I,5, FALSE)</f>
        <v>0</v>
      </c>
      <c r="F6995" s="9">
        <f>VLOOKUP(A6995,AEROPORTO!A:I,6, FALSE)</f>
        <v>0</v>
      </c>
      <c r="G6995" s="9">
        <f>VLOOKUP(A6995,AEROPORTO!A:I,7, FALSE)</f>
        <v>0</v>
      </c>
      <c r="H6995" s="13">
        <f>VLOOKUP(A6995,AEROPORTO!A:I,8, FALSE)</f>
        <v>0</v>
      </c>
      <c r="I6995" s="9" t="s">
        <v>11</v>
      </c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  <c r="AA6995" s="9"/>
    </row>
    <row r="6996" spans="1:27" ht="12.75">
      <c r="A6996" s="10">
        <f t="shared" si="2"/>
        <v>46000</v>
      </c>
      <c r="B6996" s="9" t="s">
        <v>289</v>
      </c>
      <c r="C6996" s="11">
        <f>VLOOKUP(A6996,PINHEIROS!A:I,3, FALSE)</f>
        <v>3469.53</v>
      </c>
      <c r="D6996" s="9">
        <f>VLOOKUP(A6996,PINHEIROS!A:I,4, FALSE)</f>
        <v>40</v>
      </c>
      <c r="E6996" s="12">
        <f>VLOOKUP(A6996,PINHEIROS!A:I,5, FALSE)</f>
        <v>51.03</v>
      </c>
      <c r="F6996" s="9">
        <f>VLOOKUP(A6996,PINHEIROS!A:I,6, FALSE)</f>
        <v>17</v>
      </c>
      <c r="G6996" s="9">
        <f>VLOOKUP(A6996,PINHEIROS!A:I,7, FALSE)</f>
        <v>16.5</v>
      </c>
      <c r="H6996" s="13">
        <f>VLOOKUP(A6996,PINHEIROS!A:I,8, FALSE)</f>
        <v>0.32540000000000002</v>
      </c>
      <c r="I6996" s="9" t="s">
        <v>11</v>
      </c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  <c r="AA6996" s="9"/>
    </row>
    <row r="6997" spans="1:27" ht="12.75">
      <c r="A6997" s="10">
        <f t="shared" si="2"/>
        <v>46000</v>
      </c>
      <c r="B6997" s="9" t="s">
        <v>286</v>
      </c>
      <c r="C6997" s="11">
        <f>VLOOKUP(A6997,ACLIMAÇÃO!A:I,3, FALSE)</f>
        <v>4631.58</v>
      </c>
      <c r="D6997" s="9">
        <f>VLOOKUP(A6997,ACLIMAÇÃO!A:I,4, FALSE)</f>
        <v>48</v>
      </c>
      <c r="E6997" s="12">
        <f>VLOOKUP(A6997,ACLIMAÇÃO!A:I,5, FALSE)</f>
        <v>30.32</v>
      </c>
      <c r="F6997" s="9">
        <f>VLOOKUP(A6997,ACLIMAÇÃO!A:I,6, FALSE)</f>
        <v>7</v>
      </c>
      <c r="G6997" s="9">
        <f>VLOOKUP(A6997,ACLIMAÇÃO!A:I,7, FALSE)</f>
        <v>11.66</v>
      </c>
      <c r="H6997" s="13">
        <f>VLOOKUP(A6997,ACLIMAÇÃO!A:I,8, FALSE)</f>
        <v>0.33739999999999998</v>
      </c>
      <c r="I6997" s="9" t="s">
        <v>11</v>
      </c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  <c r="Z6997" s="9"/>
      <c r="AA6997" s="9"/>
    </row>
    <row r="6998" spans="1:27" ht="12.75">
      <c r="A6998" s="10">
        <f t="shared" si="2"/>
        <v>46000</v>
      </c>
      <c r="B6998" s="9" t="s">
        <v>17</v>
      </c>
      <c r="C6998" s="11">
        <f>VLOOKUP(A6998,'PRAIA DO CANTO'!A:I,3, FALSE)</f>
        <v>7202.19</v>
      </c>
      <c r="D6998" s="9">
        <f>VLOOKUP(A6998,'PRAIA DO CANTO'!A:I,4, FALSE)</f>
        <v>51</v>
      </c>
      <c r="E6998" s="12">
        <f>VLOOKUP(A6998,'PRAIA DO CANTO'!A:I,5, FALSE)</f>
        <v>25.63</v>
      </c>
      <c r="F6998" s="9">
        <f>VLOOKUP(A6998,'PRAIA DO CANTO'!A:I,6, FALSE)</f>
        <v>0</v>
      </c>
      <c r="G6998" s="9">
        <f>VLOOKUP(A6998,'PRAIA DO CANTO'!A:I,7, FALSE)</f>
        <v>10.199999999999999</v>
      </c>
      <c r="H6998" s="13">
        <f>VLOOKUP(A6998,'PRAIA DO CANTO'!A:I,8, FALSE)</f>
        <v>0.33169999999999999</v>
      </c>
      <c r="I6998" s="9" t="s">
        <v>16</v>
      </c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9"/>
      <c r="V6998" s="9"/>
      <c r="W6998" s="9"/>
      <c r="X6998" s="9"/>
      <c r="Y6998" s="9"/>
      <c r="Z6998" s="9"/>
      <c r="AA6998" s="9"/>
    </row>
    <row r="6999" spans="1:27" ht="12.75">
      <c r="A6999" s="10">
        <f t="shared" si="2"/>
        <v>46000</v>
      </c>
      <c r="B6999" s="9" t="s">
        <v>14</v>
      </c>
      <c r="C6999" s="11">
        <f>VLOOKUP(A6999,'JARDIM CAMBURI'!A:I,3, FALSE)</f>
        <v>5025.38</v>
      </c>
      <c r="D6999" s="9">
        <f>VLOOKUP(A6999,'JARDIM CAMBURI'!A:I,4, FALSE)</f>
        <v>31</v>
      </c>
      <c r="E6999" s="12">
        <f>VLOOKUP(A6999,'JARDIM CAMBURI'!A:I,5, FALSE)</f>
        <v>35.840000000000003</v>
      </c>
      <c r="F6999" s="9">
        <f>VLOOKUP(A6999,'JARDIM CAMBURI'!A:I,6)</f>
        <v>8</v>
      </c>
      <c r="G6999" s="9">
        <f>VLOOKUP(A6999,'JARDIM CAMBURI'!A:I,7, FALSE)</f>
        <v>3.8</v>
      </c>
      <c r="H6999" s="13">
        <f>VLOOKUP(A6999,'JARDIM CAMBURI'!A:I,8, FALSE)</f>
        <v>0.36670000000000003</v>
      </c>
      <c r="I6999" s="9" t="s">
        <v>16</v>
      </c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  <c r="AA6999" s="9"/>
    </row>
    <row r="7000" spans="1:27" ht="12.75">
      <c r="A7000" s="10">
        <f t="shared" si="2"/>
        <v>46000</v>
      </c>
      <c r="B7000" s="9" t="s">
        <v>19</v>
      </c>
      <c r="C7000" s="11">
        <f>VLOOKUP(A7000,SERRA!A:I,3, FALSE)</f>
        <v>2448.3000000000002</v>
      </c>
      <c r="D7000" s="9">
        <f>VLOOKUP(A7000,SERRA!A:I,4, FALSE)</f>
        <v>11</v>
      </c>
      <c r="E7000" s="12">
        <f>VLOOKUP(A7000,SERRA!A:I,5, FALSE)</f>
        <v>21.1</v>
      </c>
      <c r="F7000" s="9">
        <f>VLOOKUP(A7000,SERRA!A:I,6, FALSE)</f>
        <v>0</v>
      </c>
      <c r="G7000" s="9">
        <f>VLOOKUP(A7000,SERRA!A:I,7, FALSE)</f>
        <v>3.6</v>
      </c>
      <c r="H7000" s="13">
        <f>VLOOKUP(A7000,SERRA!A:I,8, FALSE)</f>
        <v>0.26169999999999999</v>
      </c>
      <c r="I7000" s="9" t="s">
        <v>16</v>
      </c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  <c r="AA7000" s="9"/>
    </row>
    <row r="7001" spans="1:27" ht="12.75">
      <c r="A7001" s="10">
        <f>A7000+1</f>
        <v>46001</v>
      </c>
      <c r="B7001" s="9" t="s">
        <v>21</v>
      </c>
      <c r="C7001" s="11">
        <f>VLOOKUP(A7001,'VILA CLEMENTINO'!A:I,3, FALSE)</f>
        <v>0</v>
      </c>
      <c r="D7001" s="9">
        <f>VLOOKUP(A7001,'VILA CLEMENTINO'!A:I,4, FALSE)</f>
        <v>0</v>
      </c>
      <c r="E7001" s="12">
        <f>VLOOKUP(A7001,'VILA CLEMENTINO'!A:I,5, FALSE)</f>
        <v>0</v>
      </c>
      <c r="F7001" s="9">
        <f>VLOOKUP(A7001,'VILA CLEMENTINO'!A:I,6, FALSE)</f>
        <v>0</v>
      </c>
      <c r="G7001" s="44">
        <f>VLOOKUP(A7001,'VILA CLEMENTINO'!A:I,7, FALSE)</f>
        <v>0</v>
      </c>
      <c r="H7001" s="13">
        <f>VLOOKUP(A7001,'VILA CLEMENTINO'!A:I,8, FALSE)</f>
        <v>0</v>
      </c>
      <c r="I7001" s="9" t="s">
        <v>11</v>
      </c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  <c r="AA7001" s="9"/>
    </row>
    <row r="7002" spans="1:27" ht="12.75">
      <c r="A7002" s="10">
        <f t="shared" ref="A7002:A7012" si="3">A7001</f>
        <v>46001</v>
      </c>
      <c r="B7002" s="9" t="s">
        <v>12</v>
      </c>
      <c r="C7002" s="11">
        <f>VLOOKUP(A7002,JABAQUARA!A:I,3, FALSE)</f>
        <v>4764.3500000000004</v>
      </c>
      <c r="D7002" s="9">
        <f>VLOOKUP(A7002,JABAQUARA!A:I,4, FALSE)</f>
        <v>51</v>
      </c>
      <c r="E7002" s="12">
        <f>VLOOKUP(A7002,JABAQUARA!A:I,5, FALSE)</f>
        <v>25.36</v>
      </c>
      <c r="F7002" s="9">
        <f>VLOOKUP(A7002,JABAQUARA!A:I,6, FALSE)</f>
        <v>4</v>
      </c>
      <c r="G7002" s="9">
        <f>VLOOKUP(A7002,JABAQUARA!A:I,7, FALSE)</f>
        <v>14.66</v>
      </c>
      <c r="H7002" s="13">
        <f>VLOOKUP(A7002,JABAQUARA!A:I,8, FALSE)</f>
        <v>0.28449999999999998</v>
      </c>
      <c r="I7002" s="9" t="s">
        <v>11</v>
      </c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  <c r="Z7002" s="9"/>
      <c r="AA7002" s="9"/>
    </row>
    <row r="7003" spans="1:27" ht="12.75">
      <c r="A7003" s="10">
        <f t="shared" si="3"/>
        <v>46001</v>
      </c>
      <c r="B7003" s="9" t="s">
        <v>1467</v>
      </c>
      <c r="C7003" s="11">
        <f>VLOOKUP(A7003,SPOLETO!A:I,3, FALSE)</f>
        <v>5023.79</v>
      </c>
      <c r="D7003" s="9">
        <f>VLOOKUP(A7003,SPOLETO!A:I,4, FALSE)</f>
        <v>93</v>
      </c>
      <c r="E7003" s="12">
        <f>VLOOKUP(A7003,SPOLETO!A:I,5, FALSE)</f>
        <v>0</v>
      </c>
      <c r="F7003" s="9">
        <f>VLOOKUP(A7003,SPOLETO!A:I,6, FALSE)</f>
        <v>0</v>
      </c>
      <c r="G7003" s="9">
        <f>VLOOKUP(A7003,SPOLETO!A:I,7, FALSE)</f>
        <v>0</v>
      </c>
      <c r="H7003" s="13">
        <f>VLOOKUP(A7003,SPOLETO!A:I,8, FALSE)</f>
        <v>0</v>
      </c>
      <c r="I7003" s="9" t="s">
        <v>11</v>
      </c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9"/>
      <c r="X7003" s="9"/>
      <c r="Y7003" s="9"/>
      <c r="Z7003" s="9"/>
      <c r="AA7003" s="9"/>
    </row>
    <row r="7004" spans="1:27" ht="12.75">
      <c r="A7004" s="10">
        <f t="shared" si="3"/>
        <v>46001</v>
      </c>
      <c r="B7004" s="9" t="s">
        <v>9</v>
      </c>
      <c r="C7004" s="11">
        <f>VLOOKUP(A7004,'CAMPO BELO'!A:I,3, FALSE)</f>
        <v>5054.0200000000004</v>
      </c>
      <c r="D7004" s="9">
        <f>VLOOKUP(A7004,'CAMPO BELO'!A:I,4, FALSE)</f>
        <v>50</v>
      </c>
      <c r="E7004" s="12">
        <f>VLOOKUP(A7004,'CAMPO BELO'!A:I,5, FALSE)</f>
        <v>24.34</v>
      </c>
      <c r="F7004" s="9">
        <f>VLOOKUP(A7004,'CAMPO BELO'!A:I,6, FALSE)</f>
        <v>1</v>
      </c>
      <c r="G7004" s="9">
        <f>VLOOKUP(A7004,'CAMPO BELO'!A:I,7, FALSE)</f>
        <v>10.5</v>
      </c>
      <c r="H7004" s="13">
        <f>VLOOKUP(A7004,'CAMPO BELO'!A:I,8, FALSE)</f>
        <v>0.27539999999999998</v>
      </c>
      <c r="I7004" s="9" t="s">
        <v>11</v>
      </c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9"/>
      <c r="X7004" s="9"/>
      <c r="Y7004" s="9"/>
      <c r="Z7004" s="9"/>
      <c r="AA7004" s="9"/>
    </row>
    <row r="7005" spans="1:27" ht="12.75">
      <c r="A7005" s="10">
        <f t="shared" si="3"/>
        <v>46001</v>
      </c>
      <c r="B7005" s="9" t="s">
        <v>43</v>
      </c>
      <c r="C7005" s="11">
        <f>VLOOKUP(A7005,GOPOÚVA!A:I,3, FALSE)</f>
        <v>3015.05</v>
      </c>
      <c r="D7005" s="9">
        <f>VLOOKUP(A7005,GOPOÚVA!A:I,4, FALSE)</f>
        <v>31</v>
      </c>
      <c r="E7005" s="12">
        <f>VLOOKUP(A7005,GOPOÚVA!A:I,5, FALSE)</f>
        <v>22.01</v>
      </c>
      <c r="F7005" s="9">
        <f>VLOOKUP(A7005,GOPOÚVA!A:I,6, FALSE)</f>
        <v>0</v>
      </c>
      <c r="G7005" s="9">
        <f>VLOOKUP(A7005,GOPOÚVA!A:I,7, FALSE)</f>
        <v>9.33</v>
      </c>
      <c r="H7005" s="13">
        <f>VLOOKUP(A7005,GOPOÚVA!A:I,8, FALSE)</f>
        <v>0.34370000000000001</v>
      </c>
      <c r="I7005" s="9" t="s">
        <v>11</v>
      </c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  <c r="Z7005" s="9"/>
      <c r="AA7005" s="9"/>
    </row>
    <row r="7006" spans="1:27" ht="12.75">
      <c r="A7006" s="10">
        <f t="shared" si="3"/>
        <v>46001</v>
      </c>
      <c r="B7006" s="9" t="s">
        <v>45</v>
      </c>
      <c r="C7006" s="11" t="e">
        <f>VLOOKUP(A7006,MANDAQUI!A:I,3, FALSE)</f>
        <v>#N/A</v>
      </c>
      <c r="D7006" s="9" t="e">
        <f>VLOOKUP(A7006,MANDAQUI!A:I,4, FALSE)</f>
        <v>#N/A</v>
      </c>
      <c r="E7006" s="12" t="e">
        <f>VLOOKUP(A7006,MANDAQUI!A:I,5, FALSE)</f>
        <v>#N/A</v>
      </c>
      <c r="F7006" s="9" t="e">
        <f>VLOOKUP(A7006,MANDAQUI!A:I,6, FALSE)</f>
        <v>#N/A</v>
      </c>
      <c r="G7006" s="9" t="e">
        <f>VLOOKUP(A7006,MANDAQUI!A:I,7, FALSE)</f>
        <v>#N/A</v>
      </c>
      <c r="H7006" s="13" t="e">
        <f>VLOOKUP(A7006,MANDAQUI!A:I,8, FALSE)</f>
        <v>#N/A</v>
      </c>
      <c r="I7006" s="9" t="s">
        <v>11</v>
      </c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9"/>
      <c r="X7006" s="9"/>
      <c r="Y7006" s="9"/>
      <c r="Z7006" s="9"/>
      <c r="AA7006" s="9"/>
    </row>
    <row r="7007" spans="1:27" ht="12.75">
      <c r="A7007" s="10">
        <f t="shared" si="3"/>
        <v>46001</v>
      </c>
      <c r="B7007" s="9" t="s">
        <v>1465</v>
      </c>
      <c r="C7007" s="11">
        <f>VLOOKUP(A7007,AEROPORTO!A:I,3, FALSE)</f>
        <v>7372.25</v>
      </c>
      <c r="D7007" s="9">
        <f>VLOOKUP(A7007,AEROPORTO!A:I,4, FALSE)</f>
        <v>119</v>
      </c>
      <c r="E7007" s="12">
        <f>VLOOKUP(A7007,AEROPORTO!A:I,5, FALSE)</f>
        <v>0</v>
      </c>
      <c r="F7007" s="9">
        <f>VLOOKUP(A7007,AEROPORTO!A:I,6, FALSE)</f>
        <v>0</v>
      </c>
      <c r="G7007" s="9">
        <f>VLOOKUP(A7007,AEROPORTO!A:I,7, FALSE)</f>
        <v>0</v>
      </c>
      <c r="H7007" s="13">
        <f>VLOOKUP(A7007,AEROPORTO!A:I,8, FALSE)</f>
        <v>0</v>
      </c>
      <c r="I7007" s="9" t="s">
        <v>11</v>
      </c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  <c r="AA7007" s="9"/>
    </row>
    <row r="7008" spans="1:27" ht="12.75">
      <c r="A7008" s="10">
        <f t="shared" si="3"/>
        <v>46001</v>
      </c>
      <c r="B7008" s="9" t="s">
        <v>289</v>
      </c>
      <c r="C7008" s="11">
        <f>VLOOKUP(A7008,PINHEIROS!A:I,3, FALSE)</f>
        <v>4420.16</v>
      </c>
      <c r="D7008" s="9">
        <f>VLOOKUP(A7008,PINHEIROS!A:I,4, FALSE)</f>
        <v>36</v>
      </c>
      <c r="E7008" s="12">
        <f>VLOOKUP(A7008,PINHEIROS!A:I,5, FALSE)</f>
        <v>28.25</v>
      </c>
      <c r="F7008" s="9">
        <f>VLOOKUP(A7008,PINHEIROS!A:I,6, FALSE)</f>
        <v>3</v>
      </c>
      <c r="G7008" s="9">
        <f>VLOOKUP(A7008,PINHEIROS!A:I,7, FALSE)</f>
        <v>12</v>
      </c>
      <c r="H7008" s="13">
        <f>VLOOKUP(A7008,PINHEIROS!A:I,8, FALSE)</f>
        <v>0.32119999999999999</v>
      </c>
      <c r="I7008" s="9" t="s">
        <v>11</v>
      </c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/>
      <c r="X7008" s="9"/>
      <c r="Y7008" s="9"/>
      <c r="Z7008" s="9"/>
      <c r="AA7008" s="9"/>
    </row>
    <row r="7009" spans="1:27" ht="12.75">
      <c r="A7009" s="10">
        <f t="shared" si="3"/>
        <v>46001</v>
      </c>
      <c r="B7009" s="9" t="s">
        <v>286</v>
      </c>
      <c r="C7009" s="11">
        <f>VLOOKUP(A7009,ACLIMAÇÃO!A:I,3, FALSE)</f>
        <v>4288.21</v>
      </c>
      <c r="D7009" s="9">
        <f>VLOOKUP(A7009,ACLIMAÇÃO!A:I,4, FALSE)</f>
        <v>45</v>
      </c>
      <c r="E7009" s="12">
        <f>VLOOKUP(A7009,ACLIMAÇÃO!A:I,5, FALSE)</f>
        <v>24.35</v>
      </c>
      <c r="F7009" s="9">
        <f>VLOOKUP(A7009,ACLIMAÇÃO!A:I,6, FALSE)</f>
        <v>2</v>
      </c>
      <c r="G7009" s="9">
        <f>VLOOKUP(A7009,ACLIMAÇÃO!A:I,7, FALSE)</f>
        <v>11</v>
      </c>
      <c r="H7009" s="13">
        <f>VLOOKUP(A7009,ACLIMAÇÃO!A:I,8, FALSE)</f>
        <v>0.28120000000000001</v>
      </c>
      <c r="I7009" s="9" t="s">
        <v>11</v>
      </c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  <c r="Z7009" s="9"/>
      <c r="AA7009" s="9"/>
    </row>
    <row r="7010" spans="1:27" ht="12.75">
      <c r="A7010" s="10">
        <f t="shared" si="3"/>
        <v>46001</v>
      </c>
      <c r="B7010" s="9" t="s">
        <v>17</v>
      </c>
      <c r="C7010" s="11">
        <f>VLOOKUP(A7010,'PRAIA DO CANTO'!A:I,3, FALSE)</f>
        <v>5210.24</v>
      </c>
      <c r="D7010" s="9">
        <f>VLOOKUP(A7010,'PRAIA DO CANTO'!A:I,4, FALSE)</f>
        <v>47</v>
      </c>
      <c r="E7010" s="12">
        <f>VLOOKUP(A7010,'PRAIA DO CANTO'!A:I,5, FALSE)</f>
        <v>24.04</v>
      </c>
      <c r="F7010" s="9">
        <f>VLOOKUP(A7010,'PRAIA DO CANTO'!A:I,6, FALSE)</f>
        <v>0</v>
      </c>
      <c r="G7010" s="9">
        <f>VLOOKUP(A7010,'PRAIA DO CANTO'!A:I,7, FALSE)</f>
        <v>9.4</v>
      </c>
      <c r="H7010" s="13">
        <f>VLOOKUP(A7010,'PRAIA DO CANTO'!A:I,8, FALSE)</f>
        <v>0.29659999999999997</v>
      </c>
      <c r="I7010" s="9" t="s">
        <v>16</v>
      </c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9"/>
      <c r="V7010" s="9"/>
      <c r="W7010" s="9"/>
      <c r="X7010" s="9"/>
      <c r="Y7010" s="9"/>
      <c r="Z7010" s="9"/>
      <c r="AA7010" s="9"/>
    </row>
    <row r="7011" spans="1:27" ht="12.75">
      <c r="A7011" s="10">
        <f t="shared" si="3"/>
        <v>46001</v>
      </c>
      <c r="B7011" s="9" t="s">
        <v>14</v>
      </c>
      <c r="C7011" s="11">
        <f>VLOOKUP(A7011,'JARDIM CAMBURI'!A:I,3, FALSE)</f>
        <v>4271</v>
      </c>
      <c r="D7011" s="9">
        <f>VLOOKUP(A7011,'JARDIM CAMBURI'!A:I,4, FALSE)</f>
        <v>33</v>
      </c>
      <c r="E7011" s="12">
        <f>VLOOKUP(A7011,'JARDIM CAMBURI'!A:I,5, FALSE)</f>
        <v>22.4</v>
      </c>
      <c r="F7011" s="9">
        <f>VLOOKUP(A7011,'JARDIM CAMBURI'!A:I,6)</f>
        <v>1</v>
      </c>
      <c r="G7011" s="9">
        <f>VLOOKUP(A7011,'JARDIM CAMBURI'!A:I,7, FALSE)</f>
        <v>11</v>
      </c>
      <c r="H7011" s="13">
        <f>VLOOKUP(A7011,'JARDIM CAMBURI'!A:I,8, FALSE)</f>
        <v>0.2656</v>
      </c>
      <c r="I7011" s="9" t="s">
        <v>16</v>
      </c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  <c r="AA7011" s="9"/>
    </row>
    <row r="7012" spans="1:27" ht="12.75">
      <c r="A7012" s="10">
        <f t="shared" si="3"/>
        <v>46001</v>
      </c>
      <c r="B7012" s="9" t="s">
        <v>19</v>
      </c>
      <c r="C7012" s="11">
        <f>VLOOKUP(A7012,SERRA!A:I,3, FALSE)</f>
        <v>3434.23</v>
      </c>
      <c r="D7012" s="9">
        <f>VLOOKUP(A7012,SERRA!A:I,4, FALSE)</f>
        <v>19</v>
      </c>
      <c r="E7012" s="12">
        <f>VLOOKUP(A7012,SERRA!A:I,5, FALSE)</f>
        <v>29.46</v>
      </c>
      <c r="F7012" s="9">
        <f>VLOOKUP(A7012,SERRA!A:I,6, FALSE)</f>
        <v>0</v>
      </c>
      <c r="G7012" s="9">
        <f>VLOOKUP(A7012,SERRA!A:I,7, FALSE)</f>
        <v>6.33</v>
      </c>
      <c r="H7012" s="13">
        <f>VLOOKUP(A7012,SERRA!A:I,8, FALSE)</f>
        <v>0.29289999999999999</v>
      </c>
      <c r="I7012" s="9" t="s">
        <v>16</v>
      </c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  <c r="Z7012" s="9"/>
      <c r="AA7012" s="9"/>
    </row>
    <row r="7013" spans="1:27" ht="12.75">
      <c r="A7013" s="10">
        <f>A7012+1</f>
        <v>46002</v>
      </c>
      <c r="B7013" s="9" t="s">
        <v>21</v>
      </c>
      <c r="C7013" s="11">
        <f>VLOOKUP(A7013,'VILA CLEMENTINO'!A:I,3, FALSE)</f>
        <v>0</v>
      </c>
      <c r="D7013" s="9">
        <f>VLOOKUP(A7013,'VILA CLEMENTINO'!A:I,4, FALSE)</f>
        <v>0</v>
      </c>
      <c r="E7013" s="12">
        <f>VLOOKUP(A7013,'VILA CLEMENTINO'!A:I,5, FALSE)</f>
        <v>0</v>
      </c>
      <c r="F7013" s="9">
        <f>VLOOKUP(A7013,'VILA CLEMENTINO'!A:I,6, FALSE)</f>
        <v>0</v>
      </c>
      <c r="G7013" s="44">
        <f>VLOOKUP(A7013,'VILA CLEMENTINO'!A:I,7, FALSE)</f>
        <v>0</v>
      </c>
      <c r="H7013" s="13">
        <f>VLOOKUP(A7013,'VILA CLEMENTINO'!A:I,8, FALSE)</f>
        <v>0</v>
      </c>
      <c r="I7013" s="9" t="s">
        <v>11</v>
      </c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  <c r="Z7013" s="9"/>
      <c r="AA7013" s="9"/>
    </row>
    <row r="7014" spans="1:27" ht="12.75">
      <c r="A7014" s="10">
        <f t="shared" ref="A7014:A7024" si="4">A7013</f>
        <v>46002</v>
      </c>
      <c r="B7014" s="9" t="s">
        <v>12</v>
      </c>
      <c r="C7014" s="11">
        <f>VLOOKUP(A7014,JABAQUARA!A:I,3, FALSE)</f>
        <v>5783.2</v>
      </c>
      <c r="D7014" s="9">
        <f>VLOOKUP(A7014,JABAQUARA!A:I,4, FALSE)</f>
        <v>60</v>
      </c>
      <c r="E7014" s="12">
        <f>VLOOKUP(A7014,JABAQUARA!A:I,5, FALSE)</f>
        <v>30.57</v>
      </c>
      <c r="F7014" s="9">
        <f>VLOOKUP(A7014,JABAQUARA!A:I,6, FALSE)</f>
        <v>8</v>
      </c>
      <c r="G7014" s="9">
        <f>VLOOKUP(A7014,JABAQUARA!A:I,7, FALSE)</f>
        <v>16.329999999999998</v>
      </c>
      <c r="H7014" s="13">
        <f>VLOOKUP(A7014,JABAQUARA!A:I,8, FALSE)</f>
        <v>0.28620000000000001</v>
      </c>
      <c r="I7014" s="9" t="s">
        <v>11</v>
      </c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/>
      <c r="X7014" s="9"/>
      <c r="Y7014" s="9"/>
      <c r="Z7014" s="9"/>
      <c r="AA7014" s="9"/>
    </row>
    <row r="7015" spans="1:27" ht="12.75">
      <c r="A7015" s="10">
        <f t="shared" si="4"/>
        <v>46002</v>
      </c>
      <c r="B7015" s="9" t="s">
        <v>1467</v>
      </c>
      <c r="C7015" s="11">
        <f>VLOOKUP(A7015,SPOLETO!A:I,3, FALSE)</f>
        <v>5258.9</v>
      </c>
      <c r="D7015" s="9">
        <f>VLOOKUP(A7015,SPOLETO!A:I,4, FALSE)</f>
        <v>106</v>
      </c>
      <c r="E7015" s="12">
        <f>VLOOKUP(A7015,SPOLETO!A:I,5, FALSE)</f>
        <v>0</v>
      </c>
      <c r="F7015" s="9">
        <f>VLOOKUP(A7015,SPOLETO!A:I,6, FALSE)</f>
        <v>0</v>
      </c>
      <c r="G7015" s="9">
        <f>VLOOKUP(A7015,SPOLETO!A:I,7, FALSE)</f>
        <v>0</v>
      </c>
      <c r="H7015" s="13">
        <f>VLOOKUP(A7015,SPOLETO!A:I,8, FALSE)</f>
        <v>0</v>
      </c>
      <c r="I7015" s="9" t="s">
        <v>11</v>
      </c>
      <c r="J7015" s="9"/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  <c r="AA7015" s="9"/>
    </row>
    <row r="7016" spans="1:27" ht="12.75">
      <c r="A7016" s="10">
        <f t="shared" si="4"/>
        <v>46002</v>
      </c>
      <c r="B7016" s="9" t="s">
        <v>9</v>
      </c>
      <c r="C7016" s="11">
        <f>VLOOKUP(A7016,'CAMPO BELO'!A:I,3, FALSE)</f>
        <v>4820.83</v>
      </c>
      <c r="D7016" s="9">
        <f>VLOOKUP(A7016,'CAMPO BELO'!A:I,4, FALSE)</f>
        <v>55</v>
      </c>
      <c r="E7016" s="12">
        <f>VLOOKUP(A7016,'CAMPO BELO'!A:I,5, FALSE)</f>
        <v>29.1</v>
      </c>
      <c r="F7016" s="9">
        <f>VLOOKUP(A7016,'CAMPO BELO'!A:I,6, FALSE)</f>
        <v>3</v>
      </c>
      <c r="G7016" s="9">
        <f>VLOOKUP(A7016,'CAMPO BELO'!A:I,7, FALSE)</f>
        <v>7</v>
      </c>
      <c r="H7016" s="13">
        <f>VLOOKUP(A7016,'CAMPO BELO'!A:I,8, FALSE)</f>
        <v>0.2858</v>
      </c>
      <c r="I7016" s="9" t="s">
        <v>11</v>
      </c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  <c r="Z7016" s="9"/>
      <c r="AA7016" s="9"/>
    </row>
    <row r="7017" spans="1:27" ht="12.75">
      <c r="A7017" s="10">
        <f t="shared" si="4"/>
        <v>46002</v>
      </c>
      <c r="B7017" s="9" t="s">
        <v>43</v>
      </c>
      <c r="C7017" s="11">
        <f>VLOOKUP(A7017,GOPOÚVA!A:I,3, FALSE)</f>
        <v>4017.99</v>
      </c>
      <c r="D7017" s="9">
        <f>VLOOKUP(A7017,GOPOÚVA!A:I,4, FALSE)</f>
        <v>45</v>
      </c>
      <c r="E7017" s="12">
        <f>VLOOKUP(A7017,GOPOÚVA!A:I,5, FALSE)</f>
        <v>22</v>
      </c>
      <c r="F7017" s="9">
        <f>VLOOKUP(A7017,GOPOÚVA!A:I,6, FALSE)</f>
        <v>0</v>
      </c>
      <c r="G7017" s="9">
        <f>VLOOKUP(A7017,GOPOÚVA!A:I,7, FALSE)</f>
        <v>10</v>
      </c>
      <c r="H7017" s="13">
        <f>VLOOKUP(A7017,GOPOÚVA!A:I,8, FALSE)</f>
        <v>0.33239999999999997</v>
      </c>
      <c r="I7017" s="9" t="s">
        <v>11</v>
      </c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9"/>
      <c r="X7017" s="9"/>
      <c r="Y7017" s="9"/>
      <c r="Z7017" s="9"/>
      <c r="AA7017" s="9"/>
    </row>
    <row r="7018" spans="1:27" ht="12.75">
      <c r="A7018" s="10">
        <f t="shared" si="4"/>
        <v>46002</v>
      </c>
      <c r="B7018" s="9" t="s">
        <v>45</v>
      </c>
      <c r="C7018" s="11" t="e">
        <f>VLOOKUP(A7018,MANDAQUI!A:I,3, FALSE)</f>
        <v>#N/A</v>
      </c>
      <c r="D7018" s="9" t="e">
        <f>VLOOKUP(A7018,MANDAQUI!A:I,4, FALSE)</f>
        <v>#N/A</v>
      </c>
      <c r="E7018" s="12" t="e">
        <f>VLOOKUP(A7018,MANDAQUI!A:I,5, FALSE)</f>
        <v>#N/A</v>
      </c>
      <c r="F7018" s="9" t="e">
        <f>VLOOKUP(A7018,MANDAQUI!A:I,6, FALSE)</f>
        <v>#N/A</v>
      </c>
      <c r="G7018" s="9" t="e">
        <f>VLOOKUP(A7018,MANDAQUI!A:I,7, FALSE)</f>
        <v>#N/A</v>
      </c>
      <c r="H7018" s="13" t="e">
        <f>VLOOKUP(A7018,MANDAQUI!A:I,8, FALSE)</f>
        <v>#N/A</v>
      </c>
      <c r="I7018" s="9" t="s">
        <v>11</v>
      </c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  <c r="AA7018" s="9"/>
    </row>
    <row r="7019" spans="1:27" ht="12.75">
      <c r="A7019" s="10">
        <f t="shared" si="4"/>
        <v>46002</v>
      </c>
      <c r="B7019" s="9" t="s">
        <v>1465</v>
      </c>
      <c r="C7019" s="11">
        <f>VLOOKUP(A7019,AEROPORTO!A:I,3, FALSE)</f>
        <v>9333.9</v>
      </c>
      <c r="D7019" s="9">
        <f>VLOOKUP(A7019,AEROPORTO!A:I,4, FALSE)</f>
        <v>141</v>
      </c>
      <c r="E7019" s="12">
        <f>VLOOKUP(A7019,AEROPORTO!A:I,5, FALSE)</f>
        <v>0</v>
      </c>
      <c r="F7019" s="9">
        <f>VLOOKUP(A7019,AEROPORTO!A:I,6, FALSE)</f>
        <v>0</v>
      </c>
      <c r="G7019" s="9">
        <f>VLOOKUP(A7019,AEROPORTO!A:I,7, FALSE)</f>
        <v>0</v>
      </c>
      <c r="H7019" s="13">
        <f>VLOOKUP(A7019,AEROPORTO!A:I,8, FALSE)</f>
        <v>0</v>
      </c>
      <c r="I7019" s="9" t="s">
        <v>11</v>
      </c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  <c r="AA7019" s="9"/>
    </row>
    <row r="7020" spans="1:27" ht="12.75">
      <c r="A7020" s="10">
        <f t="shared" si="4"/>
        <v>46002</v>
      </c>
      <c r="B7020" s="9" t="s">
        <v>289</v>
      </c>
      <c r="C7020" s="11">
        <f>VLOOKUP(A7020,PINHEIROS!A:I,3, FALSE)</f>
        <v>4085.95</v>
      </c>
      <c r="D7020" s="9">
        <f>VLOOKUP(A7020,PINHEIROS!A:I,4, FALSE)</f>
        <v>34</v>
      </c>
      <c r="E7020" s="12">
        <f>VLOOKUP(A7020,PINHEIROS!A:I,5, FALSE)</f>
        <v>25.53</v>
      </c>
      <c r="F7020" s="9">
        <f>VLOOKUP(A7020,PINHEIROS!A:I,6, FALSE)</f>
        <v>3</v>
      </c>
      <c r="G7020" s="9">
        <f>VLOOKUP(A7020,PINHEIROS!A:I,7, FALSE)</f>
        <v>16</v>
      </c>
      <c r="H7020" s="13">
        <f>VLOOKUP(A7020,PINHEIROS!A:I,8, FALSE)</f>
        <v>0.32169999999999999</v>
      </c>
      <c r="I7020" s="9" t="s">
        <v>11</v>
      </c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  <c r="Z7020" s="9"/>
      <c r="AA7020" s="9"/>
    </row>
    <row r="7021" spans="1:27" ht="12.75">
      <c r="A7021" s="10">
        <f t="shared" si="4"/>
        <v>46002</v>
      </c>
      <c r="B7021" s="9" t="s">
        <v>286</v>
      </c>
      <c r="C7021" s="11">
        <f>VLOOKUP(A7021,ACLIMAÇÃO!A:I,3, FALSE)</f>
        <v>4684.16</v>
      </c>
      <c r="D7021" s="9">
        <f>VLOOKUP(A7021,ACLIMAÇÃO!A:I,4, FALSE)</f>
        <v>45</v>
      </c>
      <c r="E7021" s="12">
        <f>VLOOKUP(A7021,ACLIMAÇÃO!A:I,5, FALSE)</f>
        <v>31.4</v>
      </c>
      <c r="F7021" s="9">
        <f>VLOOKUP(A7021,ACLIMAÇÃO!A:I,6, FALSE)</f>
        <v>6</v>
      </c>
      <c r="G7021" s="9">
        <f>VLOOKUP(A7021,ACLIMAÇÃO!A:I,7, FALSE)</f>
        <v>17.5</v>
      </c>
      <c r="H7021" s="13">
        <f>VLOOKUP(A7021,ACLIMAÇÃO!A:I,8, FALSE)</f>
        <v>0.30230000000000001</v>
      </c>
      <c r="I7021" s="9" t="s">
        <v>11</v>
      </c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  <c r="Z7021" s="9"/>
      <c r="AA7021" s="9"/>
    </row>
    <row r="7022" spans="1:27" ht="12.75">
      <c r="A7022" s="10">
        <f t="shared" si="4"/>
        <v>46002</v>
      </c>
      <c r="B7022" s="9" t="s">
        <v>17</v>
      </c>
      <c r="C7022" s="11">
        <f>VLOOKUP(A7022,'PRAIA DO CANTO'!A:I,3, FALSE)</f>
        <v>5275.71</v>
      </c>
      <c r="D7022" s="9">
        <f>VLOOKUP(A7022,'PRAIA DO CANTO'!A:I,4, FALSE)</f>
        <v>37</v>
      </c>
      <c r="E7022" s="12">
        <f>VLOOKUP(A7022,'PRAIA DO CANTO'!A:I,5, FALSE)</f>
        <v>29.55</v>
      </c>
      <c r="F7022" s="9">
        <f>VLOOKUP(A7022,'PRAIA DO CANTO'!A:I,6, FALSE)</f>
        <v>10</v>
      </c>
      <c r="G7022" s="9">
        <f>VLOOKUP(A7022,'PRAIA DO CANTO'!A:I,7, FALSE)</f>
        <v>9.25</v>
      </c>
      <c r="H7022" s="13">
        <f>VLOOKUP(A7022,'PRAIA DO CANTO'!A:I,8, FALSE)</f>
        <v>0.27200000000000002</v>
      </c>
      <c r="I7022" s="9" t="s">
        <v>16</v>
      </c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  <c r="Z7022" s="9"/>
      <c r="AA7022" s="9"/>
    </row>
    <row r="7023" spans="1:27" ht="12.75">
      <c r="A7023" s="10">
        <f t="shared" si="4"/>
        <v>46002</v>
      </c>
      <c r="B7023" s="9" t="s">
        <v>14</v>
      </c>
      <c r="C7023" s="11">
        <f>VLOOKUP(A7023,'JARDIM CAMBURI'!A:I,3, FALSE)</f>
        <v>3209.8</v>
      </c>
      <c r="D7023" s="9">
        <f>VLOOKUP(A7023,'JARDIM CAMBURI'!A:I,4, FALSE)</f>
        <v>21</v>
      </c>
      <c r="E7023" s="12">
        <f>VLOOKUP(A7023,'JARDIM CAMBURI'!A:I,5, FALSE)</f>
        <v>31.97</v>
      </c>
      <c r="F7023" s="9">
        <f>VLOOKUP(A7023,'JARDIM CAMBURI'!A:I,6)</f>
        <v>1</v>
      </c>
      <c r="G7023" s="9">
        <f>VLOOKUP(A7023,'JARDIM CAMBURI'!A:I,7, FALSE)</f>
        <v>7</v>
      </c>
      <c r="H7023" s="13">
        <f>VLOOKUP(A7023,'JARDIM CAMBURI'!A:I,8, FALSE)</f>
        <v>0.28660000000000002</v>
      </c>
      <c r="I7023" s="9" t="s">
        <v>16</v>
      </c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  <c r="AA7023" s="9"/>
    </row>
    <row r="7024" spans="1:27" ht="12.75">
      <c r="A7024" s="10">
        <f t="shared" si="4"/>
        <v>46002</v>
      </c>
      <c r="B7024" s="9" t="s">
        <v>19</v>
      </c>
      <c r="C7024" s="11">
        <f>VLOOKUP(A7024,SERRA!A:I,3, FALSE)</f>
        <v>2845.64</v>
      </c>
      <c r="D7024" s="9">
        <f>VLOOKUP(A7024,SERRA!A:I,4, FALSE)</f>
        <v>17</v>
      </c>
      <c r="E7024" s="12">
        <f>VLOOKUP(A7024,SERRA!A:I,5, FALSE)</f>
        <v>25.47</v>
      </c>
      <c r="F7024" s="9">
        <f>VLOOKUP(A7024,SERRA!A:I,6, FALSE)</f>
        <v>1</v>
      </c>
      <c r="G7024" s="9">
        <f>VLOOKUP(A7024,SERRA!A:I,7, FALSE)</f>
        <v>5.66</v>
      </c>
      <c r="H7024" s="13">
        <f>VLOOKUP(A7024,SERRA!A:I,8, FALSE)</f>
        <v>0.31359999999999999</v>
      </c>
      <c r="I7024" s="9" t="s">
        <v>16</v>
      </c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  <c r="AA7024" s="9"/>
    </row>
    <row r="7025" spans="1:27" ht="12.75">
      <c r="A7025" s="10">
        <f>A7024+1</f>
        <v>46003</v>
      </c>
      <c r="B7025" s="9" t="s">
        <v>21</v>
      </c>
      <c r="C7025" s="11">
        <f>VLOOKUP(A7025,'VILA CLEMENTINO'!A:I,3, FALSE)</f>
        <v>4589.2</v>
      </c>
      <c r="D7025" s="9">
        <f>VLOOKUP(A7025,'VILA CLEMENTINO'!A:I,4, FALSE)</f>
        <v>46</v>
      </c>
      <c r="E7025" s="12">
        <f>VLOOKUP(A7025,'VILA CLEMENTINO'!A:I,5, FALSE)</f>
        <v>27.96</v>
      </c>
      <c r="F7025" s="9">
        <f>VLOOKUP(A7025,'VILA CLEMENTINO'!A:I,6, FALSE)</f>
        <v>1</v>
      </c>
      <c r="G7025" s="44">
        <f>VLOOKUP(A7025,'VILA CLEMENTINO'!A:I,7, FALSE)</f>
        <v>18.899999999999999</v>
      </c>
      <c r="H7025" s="13">
        <f>VLOOKUP(A7025,'VILA CLEMENTINO'!A:I,8, FALSE)</f>
        <v>0</v>
      </c>
      <c r="I7025" s="9" t="s">
        <v>11</v>
      </c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  <c r="Z7025" s="9"/>
      <c r="AA7025" s="9"/>
    </row>
    <row r="7026" spans="1:27" ht="12.75">
      <c r="A7026" s="10">
        <f t="shared" ref="A7026:A7036" si="5">A7025</f>
        <v>46003</v>
      </c>
      <c r="B7026" s="9" t="s">
        <v>12</v>
      </c>
      <c r="C7026" s="11">
        <f>VLOOKUP(A7026,JABAQUARA!A:I,3, FALSE)</f>
        <v>6873.02</v>
      </c>
      <c r="D7026" s="9">
        <f>VLOOKUP(A7026,JABAQUARA!A:I,4, FALSE)</f>
        <v>72</v>
      </c>
      <c r="E7026" s="12">
        <f>VLOOKUP(A7026,JABAQUARA!A:I,5, FALSE)</f>
        <v>31.23</v>
      </c>
      <c r="F7026" s="9">
        <f>VLOOKUP(A7026,JABAQUARA!A:I,6, FALSE)</f>
        <v>13</v>
      </c>
      <c r="G7026" s="9">
        <f>VLOOKUP(A7026,JABAQUARA!A:I,7, FALSE)</f>
        <v>20.66</v>
      </c>
      <c r="H7026" s="13">
        <f>VLOOKUP(A7026,JABAQUARA!A:I,8, FALSE)</f>
        <v>0.29770000000000002</v>
      </c>
      <c r="I7026" s="9" t="s">
        <v>11</v>
      </c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/>
      <c r="X7026" s="9"/>
      <c r="Y7026" s="9"/>
      <c r="Z7026" s="9"/>
      <c r="AA7026" s="9"/>
    </row>
    <row r="7027" spans="1:27" ht="12.75">
      <c r="A7027" s="10">
        <f t="shared" si="5"/>
        <v>46003</v>
      </c>
      <c r="B7027" s="9" t="s">
        <v>1467</v>
      </c>
      <c r="C7027" s="11">
        <f>VLOOKUP(A7027,SPOLETO!A:I,3, FALSE)</f>
        <v>5350.03</v>
      </c>
      <c r="D7027" s="9">
        <f>VLOOKUP(A7027,SPOLETO!A:I,4, FALSE)</f>
        <v>110</v>
      </c>
      <c r="E7027" s="12">
        <f>VLOOKUP(A7027,SPOLETO!A:I,5, FALSE)</f>
        <v>0</v>
      </c>
      <c r="F7027" s="9">
        <f>VLOOKUP(A7027,SPOLETO!A:I,6, FALSE)</f>
        <v>0</v>
      </c>
      <c r="G7027" s="9">
        <f>VLOOKUP(A7027,SPOLETO!A:I,7, FALSE)</f>
        <v>0</v>
      </c>
      <c r="H7027" s="13">
        <f>VLOOKUP(A7027,SPOLETO!A:I,8, FALSE)</f>
        <v>0</v>
      </c>
      <c r="I7027" s="9" t="s">
        <v>11</v>
      </c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  <c r="Z7027" s="9"/>
      <c r="AA7027" s="9"/>
    </row>
    <row r="7028" spans="1:27" ht="12.75">
      <c r="A7028" s="10">
        <f t="shared" si="5"/>
        <v>46003</v>
      </c>
      <c r="B7028" s="9" t="s">
        <v>9</v>
      </c>
      <c r="C7028" s="11">
        <f>VLOOKUP(A7028,'CAMPO BELO'!A:I,3, FALSE)</f>
        <v>8129.96</v>
      </c>
      <c r="D7028" s="9">
        <f>VLOOKUP(A7028,'CAMPO BELO'!A:I,4, FALSE)</f>
        <v>87</v>
      </c>
      <c r="E7028" s="12">
        <f>VLOOKUP(A7028,'CAMPO BELO'!A:I,5, FALSE)</f>
        <v>26.45</v>
      </c>
      <c r="F7028" s="9">
        <f>VLOOKUP(A7028,'CAMPO BELO'!A:I,6, FALSE)</f>
        <v>5</v>
      </c>
      <c r="G7028" s="9">
        <f>VLOOKUP(A7028,'CAMPO BELO'!A:I,7, FALSE)</f>
        <v>12.5</v>
      </c>
      <c r="H7028" s="13">
        <f>VLOOKUP(A7028,'CAMPO BELO'!A:I,8, FALSE)</f>
        <v>0.27360000000000001</v>
      </c>
      <c r="I7028" s="9" t="s">
        <v>11</v>
      </c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  <c r="Z7028" s="9"/>
      <c r="AA7028" s="9"/>
    </row>
    <row r="7029" spans="1:27" ht="12.75">
      <c r="A7029" s="10">
        <f t="shared" si="5"/>
        <v>46003</v>
      </c>
      <c r="B7029" s="9" t="s">
        <v>43</v>
      </c>
      <c r="C7029" s="11">
        <f>VLOOKUP(A7029,GOPOÚVA!A:I,3, FALSE)</f>
        <v>9724.42</v>
      </c>
      <c r="D7029" s="9">
        <f>VLOOKUP(A7029,GOPOÚVA!A:I,4, FALSE)</f>
        <v>108</v>
      </c>
      <c r="E7029" s="12">
        <f>VLOOKUP(A7029,GOPOÚVA!A:I,5, FALSE)</f>
        <v>26.58</v>
      </c>
      <c r="F7029" s="9">
        <f>VLOOKUP(A7029,GOPOÚVA!A:I,6, FALSE)</f>
        <v>3</v>
      </c>
      <c r="G7029" s="9">
        <f>VLOOKUP(A7029,GOPOÚVA!A:I,7, FALSE)</f>
        <v>17.329999999999998</v>
      </c>
      <c r="H7029" s="13">
        <f>VLOOKUP(A7029,GOPOÚVA!A:I,8, FALSE)</f>
        <v>0.32779999999999998</v>
      </c>
      <c r="I7029" s="9" t="s">
        <v>11</v>
      </c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/>
      <c r="X7029" s="9"/>
      <c r="Y7029" s="9"/>
      <c r="Z7029" s="9"/>
      <c r="AA7029" s="9"/>
    </row>
    <row r="7030" spans="1:27" ht="12.75">
      <c r="A7030" s="10">
        <f t="shared" si="5"/>
        <v>46003</v>
      </c>
      <c r="B7030" s="9" t="s">
        <v>45</v>
      </c>
      <c r="C7030" s="11">
        <f>VLOOKUP(A7030,MANDAQUI!A:I,3, FALSE)</f>
        <v>11038.76</v>
      </c>
      <c r="D7030" s="9">
        <f>VLOOKUP(A7030,MANDAQUI!A:I,4, FALSE)</f>
        <v>98</v>
      </c>
      <c r="E7030" s="12">
        <f>VLOOKUP(A7030,MANDAQUI!A:I,5, FALSE)</f>
        <v>47.14</v>
      </c>
      <c r="F7030" s="9">
        <f>VLOOKUP(A7030,MANDAQUI!A:I,6, FALSE)</f>
        <v>49</v>
      </c>
      <c r="G7030" s="9">
        <f>VLOOKUP(A7030,MANDAQUI!A:I,7, FALSE)</f>
        <v>19.5</v>
      </c>
      <c r="H7030" s="13">
        <f>VLOOKUP(A7030,MANDAQUI!A:I,8, FALSE)</f>
        <v>0.3256</v>
      </c>
      <c r="I7030" s="9" t="s">
        <v>11</v>
      </c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  <c r="Z7030" s="9"/>
      <c r="AA7030" s="9"/>
    </row>
    <row r="7031" spans="1:27" ht="12.75">
      <c r="A7031" s="10">
        <f t="shared" si="5"/>
        <v>46003</v>
      </c>
      <c r="B7031" s="9" t="s">
        <v>1465</v>
      </c>
      <c r="C7031" s="11">
        <f>VLOOKUP(A7031,AEROPORTO!A:I,3, FALSE)</f>
        <v>9177.25</v>
      </c>
      <c r="D7031" s="9">
        <f>VLOOKUP(A7031,AEROPORTO!A:I,4, FALSE)</f>
        <v>152</v>
      </c>
      <c r="E7031" s="12">
        <f>VLOOKUP(A7031,AEROPORTO!A:I,5, FALSE)</f>
        <v>0</v>
      </c>
      <c r="F7031" s="9">
        <f>VLOOKUP(A7031,AEROPORTO!A:I,6, FALSE)</f>
        <v>0</v>
      </c>
      <c r="G7031" s="9">
        <f>VLOOKUP(A7031,AEROPORTO!A:I,7, FALSE)</f>
        <v>0</v>
      </c>
      <c r="H7031" s="13">
        <f>VLOOKUP(A7031,AEROPORTO!A:I,8, FALSE)</f>
        <v>0</v>
      </c>
      <c r="I7031" s="9" t="s">
        <v>11</v>
      </c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  <c r="Z7031" s="9"/>
      <c r="AA7031" s="9"/>
    </row>
    <row r="7032" spans="1:27" ht="12.75">
      <c r="A7032" s="10">
        <f t="shared" si="5"/>
        <v>46003</v>
      </c>
      <c r="B7032" s="9" t="s">
        <v>289</v>
      </c>
      <c r="C7032" s="11">
        <f>VLOOKUP(A7032,PINHEIROS!A:I,3, FALSE)</f>
        <v>8335.39</v>
      </c>
      <c r="D7032" s="9">
        <f>VLOOKUP(A7032,PINHEIROS!A:I,4, FALSE)</f>
        <v>84</v>
      </c>
      <c r="E7032" s="12">
        <f>VLOOKUP(A7032,PINHEIROS!A:I,5, FALSE)</f>
        <v>40.43</v>
      </c>
      <c r="F7032" s="9">
        <f>VLOOKUP(A7032,PINHEIROS!A:I,6, FALSE)</f>
        <v>4</v>
      </c>
      <c r="G7032" s="9">
        <f>VLOOKUP(A7032,PINHEIROS!A:I,7, FALSE)</f>
        <v>13.9</v>
      </c>
      <c r="H7032" s="13">
        <f>VLOOKUP(A7032,PINHEIROS!A:I,8, FALSE)</f>
        <v>0.33729999999999999</v>
      </c>
      <c r="I7032" s="9" t="s">
        <v>11</v>
      </c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  <c r="Z7032" s="9"/>
      <c r="AA7032" s="9"/>
    </row>
    <row r="7033" spans="1:27" ht="12.75">
      <c r="A7033" s="10">
        <f t="shared" si="5"/>
        <v>46003</v>
      </c>
      <c r="B7033" s="9" t="s">
        <v>286</v>
      </c>
      <c r="C7033" s="11">
        <f>VLOOKUP(A7033,ACLIMAÇÃO!A:I,3, FALSE)</f>
        <v>6259.48</v>
      </c>
      <c r="D7033" s="9">
        <f>VLOOKUP(A7033,ACLIMAÇÃO!A:I,4, FALSE)</f>
        <v>64</v>
      </c>
      <c r="E7033" s="12">
        <f>VLOOKUP(A7033,ACLIMAÇÃO!A:I,5, FALSE)</f>
        <v>34.479999999999997</v>
      </c>
      <c r="F7033" s="9">
        <f>VLOOKUP(A7033,ACLIMAÇÃO!A:I,6, FALSE)</f>
        <v>17</v>
      </c>
      <c r="G7033" s="9">
        <f>VLOOKUP(A7033,ACLIMAÇÃO!A:I,7, FALSE)</f>
        <v>16</v>
      </c>
      <c r="H7033" s="13">
        <f>VLOOKUP(A7033,ACLIMAÇÃO!A:I,8, FALSE)</f>
        <v>0.3004</v>
      </c>
      <c r="I7033" s="9" t="s">
        <v>11</v>
      </c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  <c r="Z7033" s="9"/>
      <c r="AA7033" s="9"/>
    </row>
    <row r="7034" spans="1:27" ht="12.75">
      <c r="A7034" s="10">
        <f t="shared" si="5"/>
        <v>46003</v>
      </c>
      <c r="B7034" s="9" t="s">
        <v>17</v>
      </c>
      <c r="C7034" s="11">
        <f>VLOOKUP(A7034,'PRAIA DO CANTO'!A:I,3, FALSE)</f>
        <v>11202.47</v>
      </c>
      <c r="D7034" s="9">
        <f>VLOOKUP(A7034,'PRAIA DO CANTO'!A:I,4, FALSE)</f>
        <v>98</v>
      </c>
      <c r="E7034" s="12">
        <f>VLOOKUP(A7034,'PRAIA DO CANTO'!A:I,5, FALSE)</f>
        <v>23.91</v>
      </c>
      <c r="F7034" s="9">
        <f>VLOOKUP(A7034,'PRAIA DO CANTO'!A:I,6, FALSE)</f>
        <v>9</v>
      </c>
      <c r="G7034" s="9">
        <f>VLOOKUP(A7034,'PRAIA DO CANTO'!A:I,7, FALSE)</f>
        <v>14</v>
      </c>
      <c r="H7034" s="13">
        <f>VLOOKUP(A7034,'PRAIA DO CANTO'!A:I,8, FALSE)</f>
        <v>0.29799999999999999</v>
      </c>
      <c r="I7034" s="9" t="s">
        <v>16</v>
      </c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  <c r="AA7034" s="9"/>
    </row>
    <row r="7035" spans="1:27" ht="12.75">
      <c r="A7035" s="10">
        <f t="shared" si="5"/>
        <v>46003</v>
      </c>
      <c r="B7035" s="9" t="s">
        <v>14</v>
      </c>
      <c r="C7035" s="11">
        <f>VLOOKUP(A7035,'JARDIM CAMBURI'!A:I,3, FALSE)</f>
        <v>6608.64</v>
      </c>
      <c r="D7035" s="9">
        <f>VLOOKUP(A7035,'JARDIM CAMBURI'!A:I,4, FALSE)</f>
        <v>51</v>
      </c>
      <c r="E7035" s="12">
        <f>VLOOKUP(A7035,'JARDIM CAMBURI'!A:I,5, FALSE)</f>
        <v>25.13</v>
      </c>
      <c r="F7035" s="9">
        <f>VLOOKUP(A7035,'JARDIM CAMBURI'!A:I,6)</f>
        <v>0</v>
      </c>
      <c r="G7035" s="9">
        <f>VLOOKUP(A7035,'JARDIM CAMBURI'!A:I,7, FALSE)</f>
        <v>7</v>
      </c>
      <c r="H7035" s="13">
        <f>VLOOKUP(A7035,'JARDIM CAMBURI'!A:I,8, FALSE)</f>
        <v>0.19089999999999999</v>
      </c>
      <c r="I7035" s="9" t="s">
        <v>16</v>
      </c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  <c r="Z7035" s="9"/>
      <c r="AA7035" s="9"/>
    </row>
    <row r="7036" spans="1:27" ht="12.75">
      <c r="A7036" s="10">
        <f t="shared" si="5"/>
        <v>46003</v>
      </c>
      <c r="B7036" s="9" t="s">
        <v>19</v>
      </c>
      <c r="C7036" s="11">
        <f>VLOOKUP(A7036,SERRA!A:I,3, FALSE)</f>
        <v>3953.48</v>
      </c>
      <c r="D7036" s="9">
        <f>VLOOKUP(A7036,SERRA!A:I,4, FALSE)</f>
        <v>17</v>
      </c>
      <c r="E7036" s="12">
        <f>VLOOKUP(A7036,SERRA!A:I,5, FALSE)</f>
        <v>26.3</v>
      </c>
      <c r="F7036" s="9">
        <f>VLOOKUP(A7036,SERRA!A:I,6, FALSE)</f>
        <v>0</v>
      </c>
      <c r="G7036" s="9">
        <f>VLOOKUP(A7036,SERRA!A:I,7, FALSE)</f>
        <v>3.4</v>
      </c>
      <c r="H7036" s="13">
        <f>VLOOKUP(A7036,SERRA!A:I,8, FALSE)</f>
        <v>0.30399999999999999</v>
      </c>
      <c r="I7036" s="9" t="s">
        <v>16</v>
      </c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  <c r="Z7036" s="9"/>
      <c r="AA7036" s="9"/>
    </row>
    <row r="7037" spans="1:27" ht="12.75">
      <c r="A7037" s="10">
        <f>A7036+1</f>
        <v>46004</v>
      </c>
      <c r="B7037" s="9" t="s">
        <v>21</v>
      </c>
      <c r="C7037" s="11">
        <f>VLOOKUP(A7037,'VILA CLEMENTINO'!A:I,3, FALSE)</f>
        <v>11862.63</v>
      </c>
      <c r="D7037" s="9">
        <f>VLOOKUP(A7037,'VILA CLEMENTINO'!A:I,4, FALSE)</f>
        <v>119</v>
      </c>
      <c r="E7037" s="12">
        <f>VLOOKUP(A7037,'VILA CLEMENTINO'!A:I,5, FALSE)</f>
        <v>24.87</v>
      </c>
      <c r="F7037" s="9">
        <f>VLOOKUP(A7037,'VILA CLEMENTINO'!A:I,6, FALSE)</f>
        <v>1</v>
      </c>
      <c r="G7037" s="44">
        <f>VLOOKUP(A7037,'VILA CLEMENTINO'!A:I,7, FALSE)</f>
        <v>15.01</v>
      </c>
      <c r="H7037" s="13">
        <f>VLOOKUP(A7037,'VILA CLEMENTINO'!A:I,8, FALSE)</f>
        <v>0.24340000000000001</v>
      </c>
      <c r="I7037" s="9" t="s">
        <v>11</v>
      </c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  <c r="Z7037" s="9"/>
      <c r="AA7037" s="9"/>
    </row>
    <row r="7038" spans="1:27" ht="12.75">
      <c r="A7038" s="10">
        <f t="shared" ref="A7038:A7048" si="6">A7037</f>
        <v>46004</v>
      </c>
      <c r="B7038" s="9" t="s">
        <v>12</v>
      </c>
      <c r="C7038" s="11">
        <f>VLOOKUP(A7038,JABAQUARA!A:I,3, FALSE)</f>
        <v>7003.4</v>
      </c>
      <c r="D7038" s="9">
        <f>VLOOKUP(A7038,JABAQUARA!A:I,4, FALSE)</f>
        <v>75</v>
      </c>
      <c r="E7038" s="12">
        <f>VLOOKUP(A7038,JABAQUARA!A:I,5, FALSE)</f>
        <v>30.07</v>
      </c>
      <c r="F7038" s="9">
        <f>VLOOKUP(A7038,JABAQUARA!A:I,6, FALSE)</f>
        <v>4</v>
      </c>
      <c r="G7038" s="9">
        <f>VLOOKUP(A7038,JABAQUARA!A:I,7, FALSE)</f>
        <v>13</v>
      </c>
      <c r="H7038" s="13">
        <f>VLOOKUP(A7038,JABAQUARA!A:I,8, FALSE)</f>
        <v>0.26939999999999997</v>
      </c>
      <c r="I7038" s="9" t="s">
        <v>11</v>
      </c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  <c r="Z7038" s="9"/>
      <c r="AA7038" s="9"/>
    </row>
    <row r="7039" spans="1:27" ht="12.75">
      <c r="A7039" s="10">
        <f t="shared" si="6"/>
        <v>46004</v>
      </c>
      <c r="B7039" s="9" t="s">
        <v>1467</v>
      </c>
      <c r="C7039" s="11">
        <f>VLOOKUP(A7039,SPOLETO!A:I,3, FALSE)</f>
        <v>5217.0200000000004</v>
      </c>
      <c r="D7039" s="9">
        <f>VLOOKUP(A7039,SPOLETO!A:I,4, FALSE)</f>
        <v>80</v>
      </c>
      <c r="E7039" s="12">
        <f>VLOOKUP(A7039,SPOLETO!A:I,5, FALSE)</f>
        <v>0</v>
      </c>
      <c r="F7039" s="9">
        <f>VLOOKUP(A7039,SPOLETO!A:I,6, FALSE)</f>
        <v>0</v>
      </c>
      <c r="G7039" s="9">
        <f>VLOOKUP(A7039,SPOLETO!A:I,7, FALSE)</f>
        <v>0</v>
      </c>
      <c r="H7039" s="13">
        <f>VLOOKUP(A7039,SPOLETO!A:I,8, FALSE)</f>
        <v>0</v>
      </c>
      <c r="I7039" s="9" t="s">
        <v>11</v>
      </c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  <c r="AA7039" s="9"/>
    </row>
    <row r="7040" spans="1:27" ht="12.75">
      <c r="A7040" s="10">
        <f t="shared" si="6"/>
        <v>46004</v>
      </c>
      <c r="B7040" s="9" t="s">
        <v>9</v>
      </c>
      <c r="C7040" s="11">
        <f>VLOOKUP(A7040,'CAMPO BELO'!A:I,3, FALSE)</f>
        <v>8070.82</v>
      </c>
      <c r="D7040" s="9">
        <f>VLOOKUP(A7040,'CAMPO BELO'!A:I,4, FALSE)</f>
        <v>82</v>
      </c>
      <c r="E7040" s="12">
        <f>VLOOKUP(A7040,'CAMPO BELO'!A:I,5, FALSE)</f>
        <v>28.25</v>
      </c>
      <c r="F7040" s="9">
        <f>VLOOKUP(A7040,'CAMPO BELO'!A:I,6, FALSE)</f>
        <v>8</v>
      </c>
      <c r="G7040" s="9">
        <f>VLOOKUP(A7040,'CAMPO BELO'!A:I,7, FALSE)</f>
        <v>14.8</v>
      </c>
      <c r="H7040" s="13">
        <f>VLOOKUP(A7040,'CAMPO BELO'!A:I,8, FALSE)</f>
        <v>0.27060000000000001</v>
      </c>
      <c r="I7040" s="9" t="s">
        <v>11</v>
      </c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  <c r="AA7040" s="9"/>
    </row>
    <row r="7041" spans="1:27" ht="12.75">
      <c r="A7041" s="10">
        <f t="shared" si="6"/>
        <v>46004</v>
      </c>
      <c r="B7041" s="9" t="s">
        <v>43</v>
      </c>
      <c r="C7041" s="11">
        <f>VLOOKUP(A7041,GOPOÚVA!A:I,3, FALSE)</f>
        <v>11813.99</v>
      </c>
      <c r="D7041" s="9">
        <f>VLOOKUP(A7041,GOPOÚVA!A:I,4, FALSE)</f>
        <v>118</v>
      </c>
      <c r="E7041" s="12">
        <f>VLOOKUP(A7041,GOPOÚVA!A:I,5, FALSE)</f>
        <v>35</v>
      </c>
      <c r="F7041" s="9">
        <f>VLOOKUP(A7041,GOPOÚVA!A:I,6, FALSE)</f>
        <v>31</v>
      </c>
      <c r="G7041" s="9">
        <f>VLOOKUP(A7041,GOPOÚVA!A:I,7, FALSE)</f>
        <v>16.829999999999998</v>
      </c>
      <c r="H7041" s="13">
        <f>VLOOKUP(A7041,GOPOÚVA!A:I,8, FALSE)</f>
        <v>0.33079999999999998</v>
      </c>
      <c r="I7041" s="9" t="s">
        <v>11</v>
      </c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  <c r="AA7041" s="9"/>
    </row>
    <row r="7042" spans="1:27" ht="12.75">
      <c r="A7042" s="10">
        <f t="shared" si="6"/>
        <v>46004</v>
      </c>
      <c r="B7042" s="9" t="s">
        <v>45</v>
      </c>
      <c r="C7042" s="11">
        <f>VLOOKUP(A7042,MANDAQUI!A:I,3, FALSE)</f>
        <v>9951.82</v>
      </c>
      <c r="D7042" s="9">
        <f>VLOOKUP(A7042,MANDAQUI!A:I,4, FALSE)</f>
        <v>102</v>
      </c>
      <c r="E7042" s="12">
        <f>VLOOKUP(A7042,MANDAQUI!A:I,5, FALSE)</f>
        <v>35.450000000000003</v>
      </c>
      <c r="F7042" s="9">
        <f>VLOOKUP(A7042,MANDAQUI!A:I,6, FALSE)</f>
        <v>29</v>
      </c>
      <c r="G7042" s="9">
        <f>VLOOKUP(A7042,MANDAQUI!A:I,7, FALSE)</f>
        <v>17.2</v>
      </c>
      <c r="H7042" s="13">
        <f>VLOOKUP(A7042,MANDAQUI!A:I,8, FALSE)</f>
        <v>0.25629999999999997</v>
      </c>
      <c r="I7042" s="9" t="s">
        <v>11</v>
      </c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9"/>
      <c r="AA7042" s="9"/>
    </row>
    <row r="7043" spans="1:27" ht="12.75">
      <c r="A7043" s="10">
        <f t="shared" si="6"/>
        <v>46004</v>
      </c>
      <c r="B7043" s="9" t="s">
        <v>1465</v>
      </c>
      <c r="C7043" s="11">
        <f>VLOOKUP(A7043,AEROPORTO!A:I,3, FALSE)</f>
        <v>8731.5</v>
      </c>
      <c r="D7043" s="9">
        <f>VLOOKUP(A7043,AEROPORTO!A:I,4, FALSE)</f>
        <v>134</v>
      </c>
      <c r="E7043" s="12">
        <f>VLOOKUP(A7043,AEROPORTO!A:I,5, FALSE)</f>
        <v>0</v>
      </c>
      <c r="F7043" s="9">
        <f>VLOOKUP(A7043,AEROPORTO!A:I,6, FALSE)</f>
        <v>0</v>
      </c>
      <c r="G7043" s="9">
        <f>VLOOKUP(A7043,AEROPORTO!A:I,7, FALSE)</f>
        <v>0</v>
      </c>
      <c r="H7043" s="13">
        <f>VLOOKUP(A7043,AEROPORTO!A:I,8, FALSE)</f>
        <v>0</v>
      </c>
      <c r="I7043" s="9" t="s">
        <v>11</v>
      </c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  <c r="Z7043" s="9"/>
      <c r="AA7043" s="9"/>
    </row>
    <row r="7044" spans="1:27" ht="12.75">
      <c r="A7044" s="10">
        <f t="shared" si="6"/>
        <v>46004</v>
      </c>
      <c r="B7044" s="9" t="s">
        <v>289</v>
      </c>
      <c r="C7044" s="11">
        <f>VLOOKUP(A7044,PINHEIROS!A:I,3, FALSE)</f>
        <v>6978.95</v>
      </c>
      <c r="D7044" s="9">
        <f>VLOOKUP(A7044,PINHEIROS!A:I,4, FALSE)</f>
        <v>83</v>
      </c>
      <c r="E7044" s="12">
        <f>VLOOKUP(A7044,PINHEIROS!A:I,5, FALSE)</f>
        <v>31.17</v>
      </c>
      <c r="F7044" s="9">
        <f>VLOOKUP(A7044,PINHEIROS!A:I,6, FALSE)</f>
        <v>5</v>
      </c>
      <c r="G7044" s="9">
        <f>VLOOKUP(A7044,PINHEIROS!A:I,7, FALSE)</f>
        <v>13.25</v>
      </c>
      <c r="H7044" s="13">
        <f>VLOOKUP(A7044,PINHEIROS!A:I,8, FALSE)</f>
        <v>0.3014</v>
      </c>
      <c r="I7044" s="9" t="s">
        <v>11</v>
      </c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  <c r="Z7044" s="9"/>
      <c r="AA7044" s="9"/>
    </row>
    <row r="7045" spans="1:27" ht="12.75">
      <c r="A7045" s="10">
        <f t="shared" si="6"/>
        <v>46004</v>
      </c>
      <c r="B7045" s="9" t="s">
        <v>286</v>
      </c>
      <c r="C7045" s="11">
        <f>VLOOKUP(A7045,ACLIMAÇÃO!A:I,3, FALSE)</f>
        <v>6280.19</v>
      </c>
      <c r="D7045" s="9">
        <f>VLOOKUP(A7045,ACLIMAÇÃO!A:I,4, FALSE)</f>
        <v>67</v>
      </c>
      <c r="E7045" s="12">
        <f>VLOOKUP(A7045,ACLIMAÇÃO!A:I,5, FALSE)</f>
        <v>45.14</v>
      </c>
      <c r="F7045" s="9">
        <f>VLOOKUP(A7045,ACLIMAÇÃO!A:I,6, FALSE)</f>
        <v>28</v>
      </c>
      <c r="G7045" s="9">
        <f>VLOOKUP(A7045,ACLIMAÇÃO!A:I,7, FALSE)</f>
        <v>16.66</v>
      </c>
      <c r="H7045" s="13">
        <f>VLOOKUP(A7045,ACLIMAÇÃO!A:I,8, FALSE)</f>
        <v>0.30780000000000002</v>
      </c>
      <c r="I7045" s="9" t="s">
        <v>11</v>
      </c>
      <c r="J7045" s="9"/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9"/>
      <c r="V7045" s="9"/>
      <c r="W7045" s="9"/>
      <c r="X7045" s="9"/>
      <c r="Y7045" s="9"/>
      <c r="Z7045" s="9"/>
      <c r="AA7045" s="9"/>
    </row>
    <row r="7046" spans="1:27" ht="12.75">
      <c r="A7046" s="10">
        <f t="shared" si="6"/>
        <v>46004</v>
      </c>
      <c r="B7046" s="9" t="s">
        <v>17</v>
      </c>
      <c r="C7046" s="11">
        <f>VLOOKUP(A7046,'PRAIA DO CANTO'!A:I,3, FALSE)</f>
        <v>8853.18</v>
      </c>
      <c r="D7046" s="9">
        <f>VLOOKUP(A7046,'PRAIA DO CANTO'!A:I,4, FALSE)</f>
        <v>78</v>
      </c>
      <c r="E7046" s="12">
        <f>VLOOKUP(A7046,'PRAIA DO CANTO'!A:I,5, FALSE)</f>
        <v>24.74</v>
      </c>
      <c r="F7046" s="9">
        <f>VLOOKUP(A7046,'PRAIA DO CANTO'!A:I,6, FALSE)</f>
        <v>0</v>
      </c>
      <c r="G7046" s="9">
        <f>VLOOKUP(A7046,'PRAIA DO CANTO'!A:I,7, FALSE)</f>
        <v>15.6</v>
      </c>
      <c r="H7046" s="13">
        <f>VLOOKUP(A7046,'PRAIA DO CANTO'!A:I,8, FALSE)</f>
        <v>0.31759999999999999</v>
      </c>
      <c r="I7046" s="9" t="s">
        <v>16</v>
      </c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9"/>
      <c r="X7046" s="9"/>
      <c r="Y7046" s="9"/>
      <c r="Z7046" s="9"/>
      <c r="AA7046" s="9"/>
    </row>
    <row r="7047" spans="1:27" ht="12.75">
      <c r="A7047" s="10">
        <f t="shared" si="6"/>
        <v>46004</v>
      </c>
      <c r="B7047" s="9" t="s">
        <v>14</v>
      </c>
      <c r="C7047" s="11">
        <f>VLOOKUP(A7047,'JARDIM CAMBURI'!A:I,3, FALSE)</f>
        <v>8005.64</v>
      </c>
      <c r="D7047" s="9">
        <f>VLOOKUP(A7047,'JARDIM CAMBURI'!A:I,4, FALSE)</f>
        <v>67</v>
      </c>
      <c r="E7047" s="12">
        <f>VLOOKUP(A7047,'JARDIM CAMBURI'!A:I,5, FALSE)</f>
        <v>21.9</v>
      </c>
      <c r="F7047" s="9">
        <f>VLOOKUP(A7047,'JARDIM CAMBURI'!A:I,6)</f>
        <v>0</v>
      </c>
      <c r="G7047" s="9">
        <f>VLOOKUP(A7047,'JARDIM CAMBURI'!A:I,7, FALSE)</f>
        <v>5</v>
      </c>
      <c r="H7047" s="13">
        <f>VLOOKUP(A7047,'JARDIM CAMBURI'!A:I,8, FALSE)</f>
        <v>0.248</v>
      </c>
      <c r="I7047" s="9" t="s">
        <v>16</v>
      </c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  <c r="Z7047" s="9"/>
      <c r="AA7047" s="9"/>
    </row>
    <row r="7048" spans="1:27" ht="12.75">
      <c r="A7048" s="10">
        <f t="shared" si="6"/>
        <v>46004</v>
      </c>
      <c r="B7048" s="9" t="s">
        <v>19</v>
      </c>
      <c r="C7048" s="11">
        <f>VLOOKUP(A7048,SERRA!A:I,3, FALSE)</f>
        <v>5863.06</v>
      </c>
      <c r="D7048" s="9">
        <f>VLOOKUP(A7048,SERRA!A:I,4, FALSE)</f>
        <v>33</v>
      </c>
      <c r="E7048" s="12">
        <f>VLOOKUP(A7048,SERRA!A:I,5, FALSE)</f>
        <v>25.55</v>
      </c>
      <c r="F7048" s="9">
        <f>VLOOKUP(A7048,SERRA!A:I,6, FALSE)</f>
        <v>0</v>
      </c>
      <c r="G7048" s="9">
        <f>VLOOKUP(A7048,SERRA!A:I,7, FALSE)</f>
        <v>5.25</v>
      </c>
      <c r="H7048" s="13">
        <f>VLOOKUP(A7048,SERRA!A:I,8, FALSE)</f>
        <v>0.32079999999999997</v>
      </c>
      <c r="I7048" s="9" t="s">
        <v>16</v>
      </c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  <c r="AA7048" s="9"/>
    </row>
    <row r="7049" spans="1:27" ht="12.75">
      <c r="A7049" s="10">
        <f>A7048+1</f>
        <v>46005</v>
      </c>
      <c r="B7049" s="9" t="s">
        <v>21</v>
      </c>
      <c r="C7049" s="11">
        <f>VLOOKUP(A7049,'VILA CLEMENTINO'!A:I,3, FALSE)</f>
        <v>8297.15</v>
      </c>
      <c r="D7049" s="9">
        <f>VLOOKUP(A7049,'VILA CLEMENTINO'!A:I,4, FALSE)</f>
        <v>82</v>
      </c>
      <c r="E7049" s="12">
        <f>VLOOKUP(A7049,'VILA CLEMENTINO'!A:I,5, FALSE)</f>
        <v>24.08</v>
      </c>
      <c r="F7049" s="9">
        <f>VLOOKUP(A7049,'VILA CLEMENTINO'!A:I,6, FALSE)</f>
        <v>0</v>
      </c>
      <c r="G7049" s="44">
        <f>VLOOKUP(A7049,'VILA CLEMENTINO'!A:I,7, FALSE)</f>
        <v>14.69</v>
      </c>
      <c r="H7049" s="13">
        <f>VLOOKUP(A7049,'VILA CLEMENTINO'!A:I,8, FALSE)</f>
        <v>0.27089999999999997</v>
      </c>
      <c r="I7049" s="9" t="s">
        <v>11</v>
      </c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  <c r="AA7049" s="9"/>
    </row>
    <row r="7050" spans="1:27" ht="12.75">
      <c r="A7050" s="10">
        <f t="shared" ref="A7050:A7060" si="7">A7049</f>
        <v>46005</v>
      </c>
      <c r="B7050" s="9" t="s">
        <v>12</v>
      </c>
      <c r="C7050" s="11">
        <f>VLOOKUP(A7050,JABAQUARA!A:I,3, FALSE)</f>
        <v>4051.54</v>
      </c>
      <c r="D7050" s="9">
        <f>VLOOKUP(A7050,JABAQUARA!A:I,4, FALSE)</f>
        <v>45</v>
      </c>
      <c r="E7050" s="12">
        <f>VLOOKUP(A7050,JABAQUARA!A:I,5, FALSE)</f>
        <v>24.98</v>
      </c>
      <c r="F7050" s="9">
        <f>VLOOKUP(A7050,JABAQUARA!A:I,6, FALSE)</f>
        <v>1</v>
      </c>
      <c r="G7050" s="9">
        <f>VLOOKUP(A7050,JABAQUARA!A:I,7, FALSE)</f>
        <v>10.25</v>
      </c>
      <c r="H7050" s="13">
        <f>VLOOKUP(A7050,JABAQUARA!A:I,8, FALSE)</f>
        <v>0.2747</v>
      </c>
      <c r="I7050" s="9" t="s">
        <v>11</v>
      </c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  <c r="Z7050" s="9"/>
      <c r="AA7050" s="9"/>
    </row>
    <row r="7051" spans="1:27" ht="12.75">
      <c r="A7051" s="10">
        <f t="shared" si="7"/>
        <v>46005</v>
      </c>
      <c r="B7051" s="9" t="s">
        <v>1467</v>
      </c>
      <c r="C7051" s="11">
        <f>VLOOKUP(A7051,SPOLETO!A:I,3, FALSE)</f>
        <v>3898.58</v>
      </c>
      <c r="D7051" s="9">
        <f>VLOOKUP(A7051,SPOLETO!A:I,4, FALSE)</f>
        <v>72</v>
      </c>
      <c r="E7051" s="12">
        <f>VLOOKUP(A7051,SPOLETO!A:I,5, FALSE)</f>
        <v>0</v>
      </c>
      <c r="F7051" s="9">
        <f>VLOOKUP(A7051,SPOLETO!A:I,6, FALSE)</f>
        <v>0</v>
      </c>
      <c r="G7051" s="9">
        <f>VLOOKUP(A7051,SPOLETO!A:I,7, FALSE)</f>
        <v>0</v>
      </c>
      <c r="H7051" s="13">
        <f>VLOOKUP(A7051,SPOLETO!A:I,8, FALSE)</f>
        <v>0</v>
      </c>
      <c r="I7051" s="9" t="s">
        <v>11</v>
      </c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  <c r="AA7051" s="9"/>
    </row>
    <row r="7052" spans="1:27" ht="12.75">
      <c r="A7052" s="10">
        <f t="shared" si="7"/>
        <v>46005</v>
      </c>
      <c r="B7052" s="9" t="s">
        <v>9</v>
      </c>
      <c r="C7052" s="11">
        <f>VLOOKUP(A7052,'CAMPO BELO'!A:I,3, FALSE)</f>
        <v>6179.51</v>
      </c>
      <c r="D7052" s="9">
        <f>VLOOKUP(A7052,'CAMPO BELO'!A:I,4, FALSE)</f>
        <v>66</v>
      </c>
      <c r="E7052" s="12">
        <f>VLOOKUP(A7052,'CAMPO BELO'!A:I,5, FALSE)</f>
        <v>28.46</v>
      </c>
      <c r="F7052" s="9">
        <f>VLOOKUP(A7052,'CAMPO BELO'!A:I,6, FALSE)</f>
        <v>4</v>
      </c>
      <c r="G7052" s="9">
        <f>VLOOKUP(A7052,'CAMPO BELO'!A:I,7, FALSE)</f>
        <v>11.2</v>
      </c>
      <c r="H7052" s="13">
        <f>VLOOKUP(A7052,'CAMPO BELO'!A:I,8, FALSE)</f>
        <v>0.25640000000000002</v>
      </c>
      <c r="I7052" s="9" t="s">
        <v>11</v>
      </c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  <c r="Z7052" s="9"/>
      <c r="AA7052" s="9"/>
    </row>
    <row r="7053" spans="1:27" ht="12.75">
      <c r="A7053" s="10">
        <f t="shared" si="7"/>
        <v>46005</v>
      </c>
      <c r="B7053" s="9" t="s">
        <v>43</v>
      </c>
      <c r="C7053" s="11">
        <f>VLOOKUP(A7053,GOPOÚVA!A:I,3, FALSE)</f>
        <v>7950.12</v>
      </c>
      <c r="D7053" s="9">
        <f>VLOOKUP(A7053,GOPOÚVA!A:I,4, FALSE)</f>
        <v>77</v>
      </c>
      <c r="E7053" s="12">
        <f>VLOOKUP(A7053,GOPOÚVA!A:I,5, FALSE)</f>
        <v>25.79</v>
      </c>
      <c r="F7053" s="9">
        <f>VLOOKUP(A7053,GOPOÚVA!A:I,6, FALSE)</f>
        <v>1</v>
      </c>
      <c r="G7053" s="9">
        <f>VLOOKUP(A7053,GOPOÚVA!A:I,7, FALSE)</f>
        <v>10.83</v>
      </c>
      <c r="H7053" s="13">
        <f>VLOOKUP(A7053,GOPOÚVA!A:I,8, FALSE)</f>
        <v>0.31280000000000002</v>
      </c>
      <c r="I7053" s="9" t="s">
        <v>11</v>
      </c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  <c r="AA7053" s="9"/>
    </row>
    <row r="7054" spans="1:27" ht="12.75">
      <c r="A7054" s="10">
        <f t="shared" si="7"/>
        <v>46005</v>
      </c>
      <c r="B7054" s="9" t="s">
        <v>45</v>
      </c>
      <c r="C7054" s="11">
        <f>VLOOKUP(A7054,MANDAQUI!A:I,3, FALSE)</f>
        <v>7274.2</v>
      </c>
      <c r="D7054" s="9">
        <f>VLOOKUP(A7054,MANDAQUI!A:I,4, FALSE)</f>
        <v>75</v>
      </c>
      <c r="E7054" s="12">
        <f>VLOOKUP(A7054,MANDAQUI!A:I,5, FALSE)</f>
        <v>31.3</v>
      </c>
      <c r="F7054" s="9">
        <f>VLOOKUP(A7054,MANDAQUI!A:I,6, FALSE)</f>
        <v>14</v>
      </c>
      <c r="G7054" s="9">
        <f>VLOOKUP(A7054,MANDAQUI!A:I,7, FALSE)</f>
        <v>14</v>
      </c>
      <c r="H7054" s="13">
        <f>VLOOKUP(A7054,MANDAQUI!A:I,8, FALSE)</f>
        <v>0.27729999999999999</v>
      </c>
      <c r="I7054" s="9" t="s">
        <v>11</v>
      </c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  <c r="AA7054" s="9"/>
    </row>
    <row r="7055" spans="1:27" ht="12.75">
      <c r="A7055" s="10">
        <f t="shared" si="7"/>
        <v>46005</v>
      </c>
      <c r="B7055" s="9" t="s">
        <v>1465</v>
      </c>
      <c r="C7055" s="11">
        <f>VLOOKUP(A7055,AEROPORTO!A:I,3, FALSE)</f>
        <v>9782.75</v>
      </c>
      <c r="D7055" s="9">
        <f>VLOOKUP(A7055,AEROPORTO!A:I,4, FALSE)</f>
        <v>131</v>
      </c>
      <c r="E7055" s="12">
        <f>VLOOKUP(A7055,AEROPORTO!A:I,5, FALSE)</f>
        <v>0</v>
      </c>
      <c r="F7055" s="9">
        <f>VLOOKUP(A7055,AEROPORTO!A:I,6, FALSE)</f>
        <v>0</v>
      </c>
      <c r="G7055" s="9">
        <f>VLOOKUP(A7055,AEROPORTO!A:I,7, FALSE)</f>
        <v>0</v>
      </c>
      <c r="H7055" s="13">
        <f>VLOOKUP(A7055,AEROPORTO!A:I,8, FALSE)</f>
        <v>0</v>
      </c>
      <c r="I7055" s="9" t="s">
        <v>11</v>
      </c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  <c r="Z7055" s="9"/>
      <c r="AA7055" s="9"/>
    </row>
    <row r="7056" spans="1:27" ht="12.75">
      <c r="A7056" s="10">
        <f t="shared" si="7"/>
        <v>46005</v>
      </c>
      <c r="B7056" s="9" t="s">
        <v>289</v>
      </c>
      <c r="C7056" s="11">
        <f>VLOOKUP(A7056,PINHEIROS!A:I,3, FALSE)</f>
        <v>4529</v>
      </c>
      <c r="D7056" s="9">
        <f>VLOOKUP(A7056,PINHEIROS!A:I,4, FALSE)</f>
        <v>46</v>
      </c>
      <c r="E7056" s="12">
        <f>VLOOKUP(A7056,PINHEIROS!A:I,5, FALSE)</f>
        <v>34.56</v>
      </c>
      <c r="F7056" s="9">
        <f>VLOOKUP(A7056,PINHEIROS!A:I,6, FALSE)</f>
        <v>4</v>
      </c>
      <c r="G7056" s="9">
        <f>VLOOKUP(A7056,PINHEIROS!A:I,7, FALSE)</f>
        <v>11.33</v>
      </c>
      <c r="H7056" s="13">
        <f>VLOOKUP(A7056,PINHEIROS!A:I,8, FALSE)</f>
        <v>0.2898</v>
      </c>
      <c r="I7056" s="9" t="s">
        <v>11</v>
      </c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  <c r="Z7056" s="9"/>
      <c r="AA7056" s="9"/>
    </row>
    <row r="7057" spans="1:27" ht="12.75">
      <c r="A7057" s="10">
        <f t="shared" si="7"/>
        <v>46005</v>
      </c>
      <c r="B7057" s="9" t="s">
        <v>286</v>
      </c>
      <c r="C7057" s="11">
        <f>VLOOKUP(A7057,ACLIMAÇÃO!A:I,3, FALSE)</f>
        <v>4688.18</v>
      </c>
      <c r="D7057" s="9">
        <f>VLOOKUP(A7057,ACLIMAÇÃO!A:I,4, FALSE)</f>
        <v>54</v>
      </c>
      <c r="E7057" s="12">
        <f>VLOOKUP(A7057,ACLIMAÇÃO!A:I,5, FALSE)</f>
        <v>26.54</v>
      </c>
      <c r="F7057" s="9">
        <f>VLOOKUP(A7057,ACLIMAÇÃO!A:I,6, FALSE)</f>
        <v>5</v>
      </c>
      <c r="G7057" s="9">
        <f>VLOOKUP(A7057,ACLIMAÇÃO!A:I,7, FALSE)</f>
        <v>21.5</v>
      </c>
      <c r="H7057" s="13">
        <f>VLOOKUP(A7057,ACLIMAÇÃO!A:I,8, FALSE)</f>
        <v>0.31850000000000001</v>
      </c>
      <c r="I7057" s="9" t="s">
        <v>11</v>
      </c>
      <c r="J7057" s="9"/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9"/>
      <c r="V7057" s="9"/>
      <c r="W7057" s="9"/>
      <c r="X7057" s="9"/>
      <c r="Y7057" s="9"/>
      <c r="Z7057" s="9"/>
      <c r="AA7057" s="9"/>
    </row>
    <row r="7058" spans="1:27" ht="12.75">
      <c r="A7058" s="10">
        <f t="shared" si="7"/>
        <v>46005</v>
      </c>
      <c r="B7058" s="9" t="s">
        <v>17</v>
      </c>
      <c r="C7058" s="11">
        <f>VLOOKUP(A7058,'PRAIA DO CANTO'!A:I,3, FALSE)</f>
        <v>12298.05</v>
      </c>
      <c r="D7058" s="9">
        <f>VLOOKUP(A7058,'PRAIA DO CANTO'!A:I,4, FALSE)</f>
        <v>102</v>
      </c>
      <c r="E7058" s="12">
        <f>VLOOKUP(A7058,'PRAIA DO CANTO'!A:I,5, FALSE)</f>
        <v>33.06</v>
      </c>
      <c r="F7058" s="9">
        <f>VLOOKUP(A7058,'PRAIA DO CANTO'!A:I,6, FALSE)</f>
        <v>18</v>
      </c>
      <c r="G7058" s="9">
        <f>VLOOKUP(A7058,'PRAIA DO CANTO'!A:I,7, FALSE)</f>
        <v>20.399999999999999</v>
      </c>
      <c r="H7058" s="13">
        <f>VLOOKUP(A7058,'PRAIA DO CANTO'!A:I,8, FALSE)</f>
        <v>0.31290000000000001</v>
      </c>
      <c r="I7058" s="9" t="s">
        <v>16</v>
      </c>
      <c r="J7058" s="9"/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9"/>
      <c r="V7058" s="9"/>
      <c r="W7058" s="9"/>
      <c r="X7058" s="9"/>
      <c r="Y7058" s="9"/>
      <c r="Z7058" s="9"/>
      <c r="AA7058" s="9"/>
    </row>
    <row r="7059" spans="1:27" ht="12.75">
      <c r="A7059" s="10">
        <f t="shared" si="7"/>
        <v>46005</v>
      </c>
      <c r="B7059" s="9" t="s">
        <v>14</v>
      </c>
      <c r="C7059" s="11">
        <f>VLOOKUP(A7059,'JARDIM CAMBURI'!A:I,3, FALSE)</f>
        <v>8361.14</v>
      </c>
      <c r="D7059" s="9">
        <f>VLOOKUP(A7059,'JARDIM CAMBURI'!A:I,4, FALSE)</f>
        <v>70</v>
      </c>
      <c r="E7059" s="12">
        <f>VLOOKUP(A7059,'JARDIM CAMBURI'!A:I,5, FALSE)</f>
        <v>22.99</v>
      </c>
      <c r="F7059" s="9">
        <f>VLOOKUP(A7059,'JARDIM CAMBURI'!A:I,6)</f>
        <v>0</v>
      </c>
      <c r="G7059" s="9">
        <f>VLOOKUP(A7059,'JARDIM CAMBURI'!A:I,7, FALSE)</f>
        <v>0</v>
      </c>
      <c r="H7059" s="13">
        <f>VLOOKUP(A7059,'JARDIM CAMBURI'!A:I,8, FALSE)</f>
        <v>0.27110000000000001</v>
      </c>
      <c r="I7059" s="9" t="s">
        <v>16</v>
      </c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  <c r="Z7059" s="9"/>
      <c r="AA7059" s="9"/>
    </row>
    <row r="7060" spans="1:27" ht="12.75">
      <c r="A7060" s="10">
        <f t="shared" si="7"/>
        <v>46005</v>
      </c>
      <c r="B7060" s="9" t="s">
        <v>19</v>
      </c>
      <c r="C7060" s="11">
        <f>VLOOKUP(A7060,SERRA!A:I,3, FALSE)</f>
        <v>7129.89</v>
      </c>
      <c r="D7060" s="9">
        <f>VLOOKUP(A7060,SERRA!A:I,4, FALSE)</f>
        <v>45</v>
      </c>
      <c r="E7060" s="12">
        <f>VLOOKUP(A7060,SERRA!A:I,5, FALSE)</f>
        <v>36.5</v>
      </c>
      <c r="F7060" s="9">
        <f>VLOOKUP(A7060,SERRA!A:I,6, FALSE)</f>
        <v>16</v>
      </c>
      <c r="G7060" s="9">
        <f>VLOOKUP(A7060,SERRA!A:I,7, FALSE)</f>
        <v>11.25</v>
      </c>
      <c r="H7060" s="13">
        <f>VLOOKUP(A7060,SERRA!A:I,8, FALSE)</f>
        <v>0.29920000000000002</v>
      </c>
      <c r="I7060" s="9" t="s">
        <v>16</v>
      </c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  <c r="Z7060" s="9"/>
      <c r="AA7060" s="9"/>
    </row>
    <row r="7061" spans="1:27" ht="12.75">
      <c r="A7061" s="10">
        <f>A7060+1</f>
        <v>46006</v>
      </c>
      <c r="B7061" s="9" t="s">
        <v>21</v>
      </c>
      <c r="C7061" s="11">
        <f>VLOOKUP(A7061,'VILA CLEMENTINO'!A:I,3, FALSE)</f>
        <v>3634.04</v>
      </c>
      <c r="D7061" s="9">
        <f>VLOOKUP(A7061,'VILA CLEMENTINO'!A:I,4, FALSE)</f>
        <v>33</v>
      </c>
      <c r="E7061" s="12">
        <f>VLOOKUP(A7061,'VILA CLEMENTINO'!A:I,5, FALSE)</f>
        <v>23.33</v>
      </c>
      <c r="F7061" s="9">
        <f>VLOOKUP(A7061,'VILA CLEMENTINO'!A:I,6, FALSE)</f>
        <v>0</v>
      </c>
      <c r="G7061" s="44">
        <f>VLOOKUP(A7061,'VILA CLEMENTINO'!A:I,7, FALSE)</f>
        <v>7.25</v>
      </c>
      <c r="H7061" s="13">
        <f>VLOOKUP(A7061,'VILA CLEMENTINO'!A:I,8, FALSE)</f>
        <v>0.2384</v>
      </c>
      <c r="I7061" s="9" t="s">
        <v>11</v>
      </c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  <c r="Z7061" s="9"/>
      <c r="AA7061" s="9"/>
    </row>
    <row r="7062" spans="1:27" ht="12.75">
      <c r="A7062" s="10">
        <f t="shared" ref="A7062:A7072" si="8">A7061</f>
        <v>46006</v>
      </c>
      <c r="B7062" s="9" t="s">
        <v>12</v>
      </c>
      <c r="C7062" s="11">
        <f>VLOOKUP(A7062,JABAQUARA!A:I,3, FALSE)</f>
        <v>2409.79</v>
      </c>
      <c r="D7062" s="9">
        <f>VLOOKUP(A7062,JABAQUARA!A:I,4, FALSE)</f>
        <v>29</v>
      </c>
      <c r="E7062" s="12">
        <f>VLOOKUP(A7062,JABAQUARA!A:I,5, FALSE)</f>
        <v>25.56</v>
      </c>
      <c r="F7062" s="9">
        <f>VLOOKUP(A7062,JABAQUARA!A:I,6, FALSE)</f>
        <v>0</v>
      </c>
      <c r="G7062" s="9">
        <f>VLOOKUP(A7062,JABAQUARA!A:I,7, FALSE)</f>
        <v>11.5</v>
      </c>
      <c r="H7062" s="13">
        <f>VLOOKUP(A7062,JABAQUARA!A:I,8, FALSE)</f>
        <v>0.2989</v>
      </c>
      <c r="I7062" s="9" t="s">
        <v>11</v>
      </c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  <c r="Z7062" s="9"/>
      <c r="AA7062" s="9"/>
    </row>
    <row r="7063" spans="1:27" ht="12.75">
      <c r="A7063" s="10">
        <f t="shared" si="8"/>
        <v>46006</v>
      </c>
      <c r="B7063" s="9" t="s">
        <v>1467</v>
      </c>
      <c r="C7063" s="11">
        <f>VLOOKUP(A7063,SPOLETO!A:I,3, FALSE)</f>
        <v>2999.46</v>
      </c>
      <c r="D7063" s="9">
        <f>VLOOKUP(A7063,SPOLETO!A:I,4, FALSE)</f>
        <v>61</v>
      </c>
      <c r="E7063" s="12">
        <f>VLOOKUP(A7063,SPOLETO!A:I,5, FALSE)</f>
        <v>0</v>
      </c>
      <c r="F7063" s="9">
        <f>VLOOKUP(A7063,SPOLETO!A:I,6, FALSE)</f>
        <v>0</v>
      </c>
      <c r="G7063" s="9">
        <f>VLOOKUP(A7063,SPOLETO!A:I,7, FALSE)</f>
        <v>0</v>
      </c>
      <c r="H7063" s="13">
        <f>VLOOKUP(A7063,SPOLETO!A:I,8, FALSE)</f>
        <v>0</v>
      </c>
      <c r="I7063" s="9" t="s">
        <v>11</v>
      </c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9"/>
      <c r="X7063" s="9"/>
      <c r="Y7063" s="9"/>
      <c r="Z7063" s="9"/>
      <c r="AA7063" s="9"/>
    </row>
    <row r="7064" spans="1:27" ht="12.75">
      <c r="A7064" s="10">
        <f t="shared" si="8"/>
        <v>46006</v>
      </c>
      <c r="B7064" s="9" t="s">
        <v>9</v>
      </c>
      <c r="C7064" s="11">
        <f>VLOOKUP(A7064,'CAMPO BELO'!A:I,3, FALSE)</f>
        <v>2970.8</v>
      </c>
      <c r="D7064" s="9">
        <f>VLOOKUP(A7064,'CAMPO BELO'!A:I,4, FALSE)</f>
        <v>22</v>
      </c>
      <c r="E7064" s="12">
        <f>VLOOKUP(A7064,'CAMPO BELO'!A:I,5, FALSE)</f>
        <v>29.15</v>
      </c>
      <c r="F7064" s="9">
        <f>VLOOKUP(A7064,'CAMPO BELO'!A:I,6, FALSE)</f>
        <v>2</v>
      </c>
      <c r="G7064" s="9">
        <f>VLOOKUP(A7064,'CAMPO BELO'!A:I,7, FALSE)</f>
        <v>10</v>
      </c>
      <c r="H7064" s="13">
        <f>VLOOKUP(A7064,'CAMPO BELO'!A:I,8, FALSE)</f>
        <v>0.2611</v>
      </c>
      <c r="I7064" s="9" t="s">
        <v>11</v>
      </c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  <c r="AA7064" s="9"/>
    </row>
    <row r="7065" spans="1:27" ht="12.75">
      <c r="A7065" s="10">
        <f t="shared" si="8"/>
        <v>46006</v>
      </c>
      <c r="B7065" s="9" t="s">
        <v>43</v>
      </c>
      <c r="C7065" s="11">
        <f>VLOOKUP(A7065,GOPOÚVA!A:I,3, FALSE)</f>
        <v>2631.25</v>
      </c>
      <c r="D7065" s="9">
        <f>VLOOKUP(A7065,GOPOÚVA!A:I,4, FALSE)</f>
        <v>31</v>
      </c>
      <c r="E7065" s="12">
        <f>VLOOKUP(A7065,GOPOÚVA!A:I,5, FALSE)</f>
        <v>23.92</v>
      </c>
      <c r="F7065" s="9">
        <f>VLOOKUP(A7065,GOPOÚVA!A:I,6, FALSE)</f>
        <v>0</v>
      </c>
      <c r="G7065" s="9">
        <f>VLOOKUP(A7065,GOPOÚVA!A:I,7, FALSE)</f>
        <v>7.66</v>
      </c>
      <c r="H7065" s="13">
        <f>VLOOKUP(A7065,GOPOÚVA!A:I,8, FALSE)</f>
        <v>0.3019</v>
      </c>
      <c r="I7065" s="9" t="s">
        <v>11</v>
      </c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  <c r="AA7065" s="9"/>
    </row>
    <row r="7066" spans="1:27" ht="12.75">
      <c r="A7066" s="10">
        <f t="shared" si="8"/>
        <v>46006</v>
      </c>
      <c r="B7066" s="9" t="s">
        <v>45</v>
      </c>
      <c r="C7066" s="11">
        <f>VLOOKUP(A7066,MANDAQUI!A:I,3, FALSE)</f>
        <v>5003.8</v>
      </c>
      <c r="D7066" s="9">
        <f>VLOOKUP(A7066,MANDAQUI!A:I,4, FALSE)</f>
        <v>51</v>
      </c>
      <c r="E7066" s="12">
        <f>VLOOKUP(A7066,MANDAQUI!A:I,5, FALSE)</f>
        <v>30.89</v>
      </c>
      <c r="F7066" s="9">
        <f>VLOOKUP(A7066,MANDAQUI!A:I,6, FALSE)</f>
        <v>6</v>
      </c>
      <c r="G7066" s="9">
        <f>VLOOKUP(A7066,MANDAQUI!A:I,7, FALSE)</f>
        <v>14</v>
      </c>
      <c r="H7066" s="13">
        <f>VLOOKUP(A7066,MANDAQUI!A:I,8, FALSE)</f>
        <v>0.23069999999999999</v>
      </c>
      <c r="I7066" s="9" t="s">
        <v>11</v>
      </c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  <c r="AA7066" s="9"/>
    </row>
    <row r="7067" spans="1:27" ht="12.75">
      <c r="A7067" s="10">
        <f t="shared" si="8"/>
        <v>46006</v>
      </c>
      <c r="B7067" s="9" t="s">
        <v>1465</v>
      </c>
      <c r="C7067" s="11">
        <f>VLOOKUP(A7067,AEROPORTO!A:I,3, FALSE)</f>
        <v>9544.75</v>
      </c>
      <c r="D7067" s="9">
        <f>VLOOKUP(A7067,AEROPORTO!A:I,4, FALSE)</f>
        <v>147</v>
      </c>
      <c r="E7067" s="12">
        <f>VLOOKUP(A7067,AEROPORTO!A:I,5, FALSE)</f>
        <v>0</v>
      </c>
      <c r="F7067" s="9">
        <f>VLOOKUP(A7067,AEROPORTO!A:I,6, FALSE)</f>
        <v>0</v>
      </c>
      <c r="G7067" s="9">
        <f>VLOOKUP(A7067,AEROPORTO!A:I,7, FALSE)</f>
        <v>0</v>
      </c>
      <c r="H7067" s="13">
        <f>VLOOKUP(A7067,AEROPORTO!A:I,8, FALSE)</f>
        <v>0</v>
      </c>
      <c r="I7067" s="9" t="s">
        <v>11</v>
      </c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  <c r="AA7067" s="9"/>
    </row>
    <row r="7068" spans="1:27" ht="12.75">
      <c r="A7068" s="10">
        <f t="shared" si="8"/>
        <v>46006</v>
      </c>
      <c r="B7068" s="9" t="s">
        <v>289</v>
      </c>
      <c r="C7068" s="11">
        <f>VLOOKUP(A7068,PINHEIROS!A:I,3, FALSE)</f>
        <v>1846.91</v>
      </c>
      <c r="D7068" s="9">
        <f>VLOOKUP(A7068,PINHEIROS!A:I,4, FALSE)</f>
        <v>16</v>
      </c>
      <c r="E7068" s="12">
        <f>VLOOKUP(A7068,PINHEIROS!A:I,5, FALSE)</f>
        <v>25.76</v>
      </c>
      <c r="F7068" s="9">
        <f>VLOOKUP(A7068,PINHEIROS!A:I,6, FALSE)</f>
        <v>0</v>
      </c>
      <c r="G7068" s="9">
        <f>VLOOKUP(A7068,PINHEIROS!A:I,7, FALSE)</f>
        <v>5.33</v>
      </c>
      <c r="H7068" s="13">
        <f>VLOOKUP(A7068,PINHEIROS!A:I,8, FALSE)</f>
        <v>0.31490000000000001</v>
      </c>
      <c r="I7068" s="9" t="s">
        <v>11</v>
      </c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  <c r="AA7068" s="9"/>
    </row>
    <row r="7069" spans="1:27" ht="12.75">
      <c r="A7069" s="10">
        <f t="shared" si="8"/>
        <v>46006</v>
      </c>
      <c r="B7069" s="9" t="s">
        <v>286</v>
      </c>
      <c r="C7069" s="11">
        <f>VLOOKUP(A7069,ACLIMAÇÃO!A:I,3, FALSE)</f>
        <v>3084.7</v>
      </c>
      <c r="D7069" s="9">
        <f>VLOOKUP(A7069,ACLIMAÇÃO!A:I,4, FALSE)</f>
        <v>37</v>
      </c>
      <c r="E7069" s="12">
        <f>VLOOKUP(A7069,ACLIMAÇÃO!A:I,5, FALSE)</f>
        <v>31.16</v>
      </c>
      <c r="F7069" s="9">
        <f>VLOOKUP(A7069,ACLIMAÇÃO!A:I,6, FALSE)</f>
        <v>4</v>
      </c>
      <c r="G7069" s="9">
        <f>VLOOKUP(A7069,ACLIMAÇÃO!A:I,7, FALSE)</f>
        <v>8.66</v>
      </c>
      <c r="H7069" s="13">
        <f>VLOOKUP(A7069,ACLIMAÇÃO!A:I,8, FALSE)</f>
        <v>0.33979999999999999</v>
      </c>
      <c r="I7069" s="9" t="s">
        <v>11</v>
      </c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  <c r="AA7069" s="9"/>
    </row>
    <row r="7070" spans="1:27" ht="12.75">
      <c r="A7070" s="10">
        <f t="shared" si="8"/>
        <v>46006</v>
      </c>
      <c r="B7070" s="9" t="s">
        <v>17</v>
      </c>
      <c r="C7070" s="11">
        <f>VLOOKUP(A7070,'PRAIA DO CANTO'!A:I,3, FALSE)</f>
        <v>5196.74</v>
      </c>
      <c r="D7070" s="9">
        <f>VLOOKUP(A7070,'PRAIA DO CANTO'!A:I,4, FALSE)</f>
        <v>44</v>
      </c>
      <c r="E7070" s="12">
        <f>VLOOKUP(A7070,'PRAIA DO CANTO'!A:I,5, FALSE)</f>
        <v>31.58</v>
      </c>
      <c r="F7070" s="9">
        <f>VLOOKUP(A7070,'PRAIA DO CANTO'!A:I,6, FALSE)</f>
        <v>4</v>
      </c>
      <c r="G7070" s="9">
        <f>VLOOKUP(A7070,'PRAIA DO CANTO'!A:I,7, FALSE)</f>
        <v>14.66</v>
      </c>
      <c r="H7070" s="13">
        <f>VLOOKUP(A7070,'PRAIA DO CANTO'!A:I,8, FALSE)</f>
        <v>0.2661</v>
      </c>
      <c r="I7070" s="9" t="s">
        <v>16</v>
      </c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  <c r="AA7070" s="9"/>
    </row>
    <row r="7071" spans="1:27" ht="12.75">
      <c r="A7071" s="10">
        <f t="shared" si="8"/>
        <v>46006</v>
      </c>
      <c r="B7071" s="9" t="s">
        <v>14</v>
      </c>
      <c r="C7071" s="11">
        <f>VLOOKUP(A7071,'JARDIM CAMBURI'!A:I,3, FALSE)</f>
        <v>2884.02</v>
      </c>
      <c r="D7071" s="9">
        <f>VLOOKUP(A7071,'JARDIM CAMBURI'!A:I,4, FALSE)</f>
        <v>23</v>
      </c>
      <c r="E7071" s="12">
        <f>VLOOKUP(A7071,'JARDIM CAMBURI'!A:I,5, FALSE)</f>
        <v>22.93</v>
      </c>
      <c r="F7071" s="9">
        <f>VLOOKUP(A7071,'JARDIM CAMBURI'!A:I,6)</f>
        <v>0</v>
      </c>
      <c r="G7071" s="9">
        <f>VLOOKUP(A7071,'JARDIM CAMBURI'!A:I,7, FALSE)</f>
        <v>7.6</v>
      </c>
      <c r="H7071" s="13">
        <f>VLOOKUP(A7071,'JARDIM CAMBURI'!A:I,8, FALSE)</f>
        <v>0.24929999999999999</v>
      </c>
      <c r="I7071" s="9" t="s">
        <v>16</v>
      </c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  <c r="AA7071" s="9"/>
    </row>
    <row r="7072" spans="1:27" ht="12.75">
      <c r="A7072" s="10">
        <f t="shared" si="8"/>
        <v>46006</v>
      </c>
      <c r="B7072" s="9" t="s">
        <v>19</v>
      </c>
      <c r="C7072" s="11">
        <f>VLOOKUP(A7072,SERRA!A:I,3, FALSE)</f>
        <v>3446.34</v>
      </c>
      <c r="D7072" s="9">
        <f>VLOOKUP(A7072,SERRA!A:I,4, FALSE)</f>
        <v>12</v>
      </c>
      <c r="E7072" s="12">
        <f>VLOOKUP(A7072,SERRA!A:I,5, FALSE)</f>
        <v>38.5</v>
      </c>
      <c r="F7072" s="9">
        <f>VLOOKUP(A7072,SERRA!A:I,6, FALSE)</f>
        <v>4</v>
      </c>
      <c r="G7072" s="9">
        <f>VLOOKUP(A7072,SERRA!A:I,7, FALSE)</f>
        <v>6</v>
      </c>
      <c r="H7072" s="13">
        <f>VLOOKUP(A7072,SERRA!A:I,8, FALSE)</f>
        <v>0.3266</v>
      </c>
      <c r="I7072" s="9" t="s">
        <v>16</v>
      </c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</row>
    <row r="7073" spans="1:27" ht="12.75">
      <c r="A7073" s="10">
        <f>A7072+1</f>
        <v>46007</v>
      </c>
      <c r="B7073" s="9" t="s">
        <v>21</v>
      </c>
      <c r="C7073" s="11">
        <f>VLOOKUP(A7073,'VILA CLEMENTINO'!A:I,3, FALSE)</f>
        <v>6850.51</v>
      </c>
      <c r="D7073" s="9">
        <f>VLOOKUP(A7073,'VILA CLEMENTINO'!A:I,4, FALSE)</f>
        <v>67</v>
      </c>
      <c r="E7073" s="12">
        <f>VLOOKUP(A7073,'VILA CLEMENTINO'!A:I,5, FALSE)</f>
        <v>25.56</v>
      </c>
      <c r="F7073" s="9">
        <f>VLOOKUP(A7073,'VILA CLEMENTINO'!A:I,6, FALSE)</f>
        <v>1</v>
      </c>
      <c r="G7073" s="44">
        <f>VLOOKUP(A7073,'VILA CLEMENTINO'!A:I,7, FALSE)</f>
        <v>7.33</v>
      </c>
      <c r="H7073" s="13">
        <f>VLOOKUP(A7073,'VILA CLEMENTINO'!A:I,8, FALSE)</f>
        <v>0.30649999999999999</v>
      </c>
      <c r="I7073" s="9" t="s">
        <v>11</v>
      </c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  <c r="AA7073" s="9"/>
    </row>
    <row r="7074" spans="1:27" ht="12.75">
      <c r="A7074" s="10">
        <f t="shared" ref="A7074:A7084" si="9">A7073</f>
        <v>46007</v>
      </c>
      <c r="B7074" s="9" t="s">
        <v>12</v>
      </c>
      <c r="C7074" s="11">
        <f>VLOOKUP(A7074,JABAQUARA!A:I,3, FALSE)</f>
        <v>4342.26</v>
      </c>
      <c r="D7074" s="9">
        <f>VLOOKUP(A7074,JABAQUARA!A:I,4, FALSE)</f>
        <v>46</v>
      </c>
      <c r="E7074" s="12">
        <f>VLOOKUP(A7074,JABAQUARA!A:I,5, FALSE)</f>
        <v>25.13</v>
      </c>
      <c r="F7074" s="9">
        <f>VLOOKUP(A7074,JABAQUARA!A:I,6, FALSE)</f>
        <v>0</v>
      </c>
      <c r="G7074" s="9">
        <f>VLOOKUP(A7074,JABAQUARA!A:I,7, FALSE)</f>
        <v>11.33</v>
      </c>
      <c r="H7074" s="13">
        <f>VLOOKUP(A7074,JABAQUARA!A:I,8, FALSE)</f>
        <v>0.30740000000000001</v>
      </c>
      <c r="I7074" s="9" t="s">
        <v>11</v>
      </c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  <c r="AA7074" s="9"/>
    </row>
    <row r="7075" spans="1:27" ht="12.75">
      <c r="A7075" s="10">
        <f t="shared" si="9"/>
        <v>46007</v>
      </c>
      <c r="B7075" s="9" t="s">
        <v>1467</v>
      </c>
      <c r="C7075" s="11">
        <f>VLOOKUP(A7075,SPOLETO!A:I,3, FALSE)</f>
        <v>3057.15</v>
      </c>
      <c r="D7075" s="9">
        <f>VLOOKUP(A7075,SPOLETO!A:I,4, FALSE)</f>
        <v>67</v>
      </c>
      <c r="E7075" s="12">
        <f>VLOOKUP(A7075,SPOLETO!A:I,5, FALSE)</f>
        <v>0</v>
      </c>
      <c r="F7075" s="9">
        <f>VLOOKUP(A7075,SPOLETO!A:I,6, FALSE)</f>
        <v>0</v>
      </c>
      <c r="G7075" s="9">
        <f>VLOOKUP(A7075,SPOLETO!A:I,7, FALSE)</f>
        <v>0</v>
      </c>
      <c r="H7075" s="13">
        <f>VLOOKUP(A7075,SPOLETO!A:I,8, FALSE)</f>
        <v>0</v>
      </c>
      <c r="I7075" s="9" t="s">
        <v>11</v>
      </c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</row>
    <row r="7076" spans="1:27" ht="12.75">
      <c r="A7076" s="10">
        <f t="shared" si="9"/>
        <v>46007</v>
      </c>
      <c r="B7076" s="9" t="s">
        <v>9</v>
      </c>
      <c r="C7076" s="11">
        <f>VLOOKUP(A7076,'CAMPO BELO'!A:I,3, FALSE)</f>
        <v>4075.73</v>
      </c>
      <c r="D7076" s="9">
        <f>VLOOKUP(A7076,'CAMPO BELO'!A:I,4, FALSE)</f>
        <v>52</v>
      </c>
      <c r="E7076" s="12">
        <f>VLOOKUP(A7076,'CAMPO BELO'!A:I,5, FALSE)</f>
        <v>26.21</v>
      </c>
      <c r="F7076" s="9">
        <f>VLOOKUP(A7076,'CAMPO BELO'!A:I,6, FALSE)</f>
        <v>3</v>
      </c>
      <c r="G7076" s="9">
        <f>VLOOKUP(A7076,'CAMPO BELO'!A:I,7, FALSE)</f>
        <v>10.25</v>
      </c>
      <c r="H7076" s="13">
        <f>VLOOKUP(A7076,'CAMPO BELO'!A:I,8, FALSE)</f>
        <v>0.3044</v>
      </c>
      <c r="I7076" s="9" t="s">
        <v>11</v>
      </c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  <c r="Z7076" s="9"/>
      <c r="AA7076" s="9"/>
    </row>
    <row r="7077" spans="1:27" ht="12.75">
      <c r="A7077" s="10">
        <f t="shared" si="9"/>
        <v>46007</v>
      </c>
      <c r="B7077" s="9" t="s">
        <v>43</v>
      </c>
      <c r="C7077" s="11">
        <f>VLOOKUP(A7077,GOPOÚVA!A:I,3, FALSE)</f>
        <v>4174.91</v>
      </c>
      <c r="D7077" s="9">
        <f>VLOOKUP(A7077,GOPOÚVA!A:I,4, FALSE)</f>
        <v>44</v>
      </c>
      <c r="E7077" s="12">
        <f>VLOOKUP(A7077,GOPOÚVA!A:I,5, FALSE)</f>
        <v>25.42</v>
      </c>
      <c r="F7077" s="9">
        <f>VLOOKUP(A7077,GOPOÚVA!A:I,6, FALSE)</f>
        <v>1</v>
      </c>
      <c r="G7077" s="9">
        <f>VLOOKUP(A7077,GOPOÚVA!A:I,7, FALSE)</f>
        <v>11.33</v>
      </c>
      <c r="H7077" s="13">
        <f>VLOOKUP(A7077,GOPOÚVA!A:I,8, FALSE)</f>
        <v>0.35299999999999998</v>
      </c>
      <c r="I7077" s="9" t="s">
        <v>11</v>
      </c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  <c r="AA7077" s="9"/>
    </row>
    <row r="7078" spans="1:27" ht="12.75">
      <c r="A7078" s="10">
        <f t="shared" si="9"/>
        <v>46007</v>
      </c>
      <c r="B7078" s="9" t="s">
        <v>45</v>
      </c>
      <c r="C7078" s="11">
        <f>VLOOKUP(A7078,MANDAQUI!A:I,3, FALSE)</f>
        <v>4609.93</v>
      </c>
      <c r="D7078" s="9">
        <f>VLOOKUP(A7078,MANDAQUI!A:I,4, FALSE)</f>
        <v>44</v>
      </c>
      <c r="E7078" s="12">
        <f>VLOOKUP(A7078,MANDAQUI!A:I,5, FALSE)</f>
        <v>31.16</v>
      </c>
      <c r="F7078" s="9">
        <f>VLOOKUP(A7078,MANDAQUI!A:I,6, FALSE)</f>
        <v>3</v>
      </c>
      <c r="G7078" s="9">
        <f>VLOOKUP(A7078,MANDAQUI!A:I,7, FALSE)</f>
        <v>12.6</v>
      </c>
      <c r="H7078" s="13">
        <f>VLOOKUP(A7078,MANDAQUI!A:I,8, FALSE)</f>
        <v>0.29830000000000001</v>
      </c>
      <c r="I7078" s="9" t="s">
        <v>11</v>
      </c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  <c r="Z7078" s="9"/>
      <c r="AA7078" s="9"/>
    </row>
    <row r="7079" spans="1:27" ht="12.75">
      <c r="A7079" s="10">
        <f t="shared" si="9"/>
        <v>46007</v>
      </c>
      <c r="B7079" s="9" t="s">
        <v>1465</v>
      </c>
      <c r="C7079" s="11">
        <f>VLOOKUP(A7079,AEROPORTO!A:I,3, FALSE)</f>
        <v>10752.5</v>
      </c>
      <c r="D7079" s="9">
        <f>VLOOKUP(A7079,AEROPORTO!A:I,4, FALSE)</f>
        <v>176</v>
      </c>
      <c r="E7079" s="12">
        <f>VLOOKUP(A7079,AEROPORTO!A:I,5, FALSE)</f>
        <v>0</v>
      </c>
      <c r="F7079" s="9">
        <f>VLOOKUP(A7079,AEROPORTO!A:I,6, FALSE)</f>
        <v>0</v>
      </c>
      <c r="G7079" s="9">
        <f>VLOOKUP(A7079,AEROPORTO!A:I,7, FALSE)</f>
        <v>0</v>
      </c>
      <c r="H7079" s="13">
        <f>VLOOKUP(A7079,AEROPORTO!A:I,8, FALSE)</f>
        <v>0</v>
      </c>
      <c r="I7079" s="9" t="s">
        <v>11</v>
      </c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  <c r="Z7079" s="9"/>
      <c r="AA7079" s="9"/>
    </row>
    <row r="7080" spans="1:27" ht="12.75">
      <c r="A7080" s="10">
        <f t="shared" si="9"/>
        <v>46007</v>
      </c>
      <c r="B7080" s="9" t="s">
        <v>289</v>
      </c>
      <c r="C7080" s="11">
        <f>VLOOKUP(A7080,PINHEIROS!A:I,3, FALSE)</f>
        <v>4717.7700000000004</v>
      </c>
      <c r="D7080" s="9">
        <f>VLOOKUP(A7080,PINHEIROS!A:I,4, FALSE)</f>
        <v>41</v>
      </c>
      <c r="E7080" s="12">
        <f>VLOOKUP(A7080,PINHEIROS!A:I,5, FALSE)</f>
        <v>37.21</v>
      </c>
      <c r="F7080" s="9">
        <f>VLOOKUP(A7080,PINHEIROS!A:I,6, FALSE)</f>
        <v>19</v>
      </c>
      <c r="G7080" s="9">
        <f>VLOOKUP(A7080,PINHEIROS!A:I,7, FALSE)</f>
        <v>7</v>
      </c>
      <c r="H7080" s="13">
        <f>VLOOKUP(A7080,PINHEIROS!A:I,8, FALSE)</f>
        <v>0.34089999999999998</v>
      </c>
      <c r="I7080" s="9" t="s">
        <v>11</v>
      </c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  <c r="AA7080" s="9"/>
    </row>
    <row r="7081" spans="1:27" ht="12.75">
      <c r="A7081" s="10">
        <f t="shared" si="9"/>
        <v>46007</v>
      </c>
      <c r="B7081" s="9" t="s">
        <v>286</v>
      </c>
      <c r="C7081" s="11">
        <f>VLOOKUP(A7081,ACLIMAÇÃO!A:I,3, FALSE)</f>
        <v>3105.59</v>
      </c>
      <c r="D7081" s="9">
        <f>VLOOKUP(A7081,ACLIMAÇÃO!A:I,4, FALSE)</f>
        <v>31</v>
      </c>
      <c r="E7081" s="12">
        <f>VLOOKUP(A7081,ACLIMAÇÃO!A:I,5, FALSE)</f>
        <v>35.4</v>
      </c>
      <c r="F7081" s="9">
        <f>VLOOKUP(A7081,ACLIMAÇÃO!A:I,6, FALSE)</f>
        <v>7</v>
      </c>
      <c r="G7081" s="9">
        <f>VLOOKUP(A7081,ACLIMAÇÃO!A:I,7, FALSE)</f>
        <v>12</v>
      </c>
      <c r="H7081" s="13">
        <f>VLOOKUP(A7081,ACLIMAÇÃO!A:I,8, FALSE)</f>
        <v>0.30209999999999998</v>
      </c>
      <c r="I7081" s="9" t="s">
        <v>11</v>
      </c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  <c r="AA7081" s="9"/>
    </row>
    <row r="7082" spans="1:27" ht="12.75">
      <c r="A7082" s="10">
        <f t="shared" si="9"/>
        <v>46007</v>
      </c>
      <c r="B7082" s="9" t="s">
        <v>17</v>
      </c>
      <c r="C7082" s="11">
        <f>VLOOKUP(A7082,'PRAIA DO CANTO'!A:I,3, FALSE)</f>
        <v>7170.72</v>
      </c>
      <c r="D7082" s="9">
        <f>VLOOKUP(A7082,'PRAIA DO CANTO'!A:I,4, FALSE)</f>
        <v>54</v>
      </c>
      <c r="E7082" s="12">
        <f>VLOOKUP(A7082,'PRAIA DO CANTO'!A:I,5, FALSE)</f>
        <v>43.32</v>
      </c>
      <c r="F7082" s="9">
        <f>VLOOKUP(A7082,'PRAIA DO CANTO'!A:I,6, FALSE)</f>
        <v>27</v>
      </c>
      <c r="G7082" s="9">
        <f>VLOOKUP(A7082,'PRAIA DO CANTO'!A:I,7, FALSE)</f>
        <v>10.8</v>
      </c>
      <c r="H7082" s="13">
        <f>VLOOKUP(A7082,'PRAIA DO CANTO'!A:I,8, FALSE)</f>
        <v>0.33560000000000001</v>
      </c>
      <c r="I7082" s="9" t="s">
        <v>16</v>
      </c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  <c r="AA7082" s="9"/>
    </row>
    <row r="7083" spans="1:27" ht="12.75">
      <c r="A7083" s="10">
        <f t="shared" si="9"/>
        <v>46007</v>
      </c>
      <c r="B7083" s="9" t="s">
        <v>14</v>
      </c>
      <c r="C7083" s="11">
        <f>VLOOKUP(A7083,'JARDIM CAMBURI'!A:I,3, FALSE)</f>
        <v>4570.3999999999996</v>
      </c>
      <c r="D7083" s="9">
        <f>VLOOKUP(A7083,'JARDIM CAMBURI'!A:I,4, FALSE)</f>
        <v>37</v>
      </c>
      <c r="E7083" s="12">
        <f>VLOOKUP(A7083,'JARDIM CAMBURI'!A:I,5, FALSE)</f>
        <v>25.32</v>
      </c>
      <c r="F7083" s="9">
        <f>VLOOKUP(A7083,'JARDIM CAMBURI'!A:I,6)</f>
        <v>0</v>
      </c>
      <c r="G7083" s="9">
        <f>VLOOKUP(A7083,'JARDIM CAMBURI'!A:I,7, FALSE)</f>
        <v>9</v>
      </c>
      <c r="H7083" s="13">
        <f>VLOOKUP(A7083,'JARDIM CAMBURI'!A:I,8, FALSE)</f>
        <v>0.27</v>
      </c>
      <c r="I7083" s="9" t="s">
        <v>16</v>
      </c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9"/>
      <c r="AA7083" s="9"/>
    </row>
    <row r="7084" spans="1:27" ht="12.75">
      <c r="A7084" s="10">
        <f t="shared" si="9"/>
        <v>46007</v>
      </c>
      <c r="B7084" s="9" t="s">
        <v>19</v>
      </c>
      <c r="C7084" s="11">
        <f>VLOOKUP(A7084,SERRA!A:I,3, FALSE)</f>
        <v>3746.64</v>
      </c>
      <c r="D7084" s="9">
        <f>VLOOKUP(A7084,SERRA!A:I,4, FALSE)</f>
        <v>18</v>
      </c>
      <c r="E7084" s="12">
        <f>VLOOKUP(A7084,SERRA!A:I,5, FALSE)</f>
        <v>28.83</v>
      </c>
      <c r="F7084" s="9">
        <f>VLOOKUP(A7084,SERRA!A:I,6, FALSE)</f>
        <v>0</v>
      </c>
      <c r="G7084" s="9">
        <f>VLOOKUP(A7084,SERRA!A:I,7, FALSE)</f>
        <v>6</v>
      </c>
      <c r="H7084" s="13">
        <f>VLOOKUP(A7084,SERRA!A:I,8, FALSE)</f>
        <v>0.33160000000000001</v>
      </c>
      <c r="I7084" s="9" t="s">
        <v>16</v>
      </c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</row>
    <row r="7085" spans="1:27" ht="12.75">
      <c r="A7085" s="10">
        <f>A7084+1</f>
        <v>46008</v>
      </c>
      <c r="B7085" s="9" t="s">
        <v>21</v>
      </c>
      <c r="C7085" s="11">
        <f>VLOOKUP(A7085,'VILA CLEMENTINO'!A:I,3, FALSE)</f>
        <v>6085.56</v>
      </c>
      <c r="D7085" s="9">
        <f>VLOOKUP(A7085,'VILA CLEMENTINO'!A:I,4, FALSE)</f>
        <v>61</v>
      </c>
      <c r="E7085" s="12">
        <f>VLOOKUP(A7085,'VILA CLEMENTINO'!A:I,5, FALSE)</f>
        <v>25.85</v>
      </c>
      <c r="F7085" s="9">
        <f>VLOOKUP(A7085,'VILA CLEMENTINO'!A:I,6, FALSE)</f>
        <v>2</v>
      </c>
      <c r="G7085" s="44">
        <f>VLOOKUP(A7085,'VILA CLEMENTINO'!A:I,7, FALSE)</f>
        <v>15.92</v>
      </c>
      <c r="H7085" s="13">
        <f>VLOOKUP(A7085,'VILA CLEMENTINO'!A:I,8, FALSE)</f>
        <v>0.27610000000000001</v>
      </c>
      <c r="I7085" s="9" t="s">
        <v>11</v>
      </c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  <c r="AA7085" s="9"/>
    </row>
    <row r="7086" spans="1:27" ht="12.75">
      <c r="A7086" s="10">
        <f t="shared" ref="A7086:A7096" si="10">A7085</f>
        <v>46008</v>
      </c>
      <c r="B7086" s="9" t="s">
        <v>12</v>
      </c>
      <c r="C7086" s="11">
        <f>VLOOKUP(A7086,JABAQUARA!A:I,3, FALSE)</f>
        <v>6707.15</v>
      </c>
      <c r="D7086" s="9">
        <f>VLOOKUP(A7086,JABAQUARA!A:I,4, FALSE)</f>
        <v>58</v>
      </c>
      <c r="E7086" s="12">
        <f>VLOOKUP(A7086,JABAQUARA!A:I,5, FALSE)</f>
        <v>27.58</v>
      </c>
      <c r="F7086" s="9">
        <f>VLOOKUP(A7086,JABAQUARA!A:I,6, FALSE)</f>
        <v>3</v>
      </c>
      <c r="G7086" s="9">
        <f>VLOOKUP(A7086,JABAQUARA!A:I,7, FALSE)</f>
        <v>1</v>
      </c>
      <c r="H7086" s="13">
        <f>VLOOKUP(A7086,JABAQUARA!A:I,8, FALSE)</f>
        <v>0.27579999999999999</v>
      </c>
      <c r="I7086" s="9" t="s">
        <v>11</v>
      </c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9"/>
    </row>
    <row r="7087" spans="1:27" ht="12.75">
      <c r="A7087" s="10">
        <f t="shared" si="10"/>
        <v>46008</v>
      </c>
      <c r="B7087" s="9" t="s">
        <v>1467</v>
      </c>
      <c r="C7087" s="11">
        <f>VLOOKUP(A7087,SPOLETO!A:I,3, FALSE)</f>
        <v>4682.58</v>
      </c>
      <c r="D7087" s="9">
        <f>VLOOKUP(A7087,SPOLETO!A:I,4, FALSE)</f>
        <v>100</v>
      </c>
      <c r="E7087" s="12">
        <f>VLOOKUP(A7087,SPOLETO!A:I,5, FALSE)</f>
        <v>0</v>
      </c>
      <c r="F7087" s="9">
        <f>VLOOKUP(A7087,SPOLETO!A:I,6, FALSE)</f>
        <v>0</v>
      </c>
      <c r="G7087" s="9">
        <f>VLOOKUP(A7087,SPOLETO!A:I,7, FALSE)</f>
        <v>0</v>
      </c>
      <c r="H7087" s="13">
        <f>VLOOKUP(A7087,SPOLETO!A:I,8, FALSE)</f>
        <v>0</v>
      </c>
      <c r="I7087" s="9" t="s">
        <v>11</v>
      </c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  <c r="AA7087" s="9"/>
    </row>
    <row r="7088" spans="1:27" ht="12.75">
      <c r="A7088" s="10">
        <f t="shared" si="10"/>
        <v>46008</v>
      </c>
      <c r="B7088" s="9" t="s">
        <v>9</v>
      </c>
      <c r="C7088" s="11">
        <f>VLOOKUP(A7088,'CAMPO BELO'!A:I,3, FALSE)</f>
        <v>4972.67</v>
      </c>
      <c r="D7088" s="9">
        <f>VLOOKUP(A7088,'CAMPO BELO'!A:I,4, FALSE)</f>
        <v>47</v>
      </c>
      <c r="E7088" s="12">
        <f>VLOOKUP(A7088,'CAMPO BELO'!A:I,5, FALSE)</f>
        <v>25.12</v>
      </c>
      <c r="F7088" s="9">
        <f>VLOOKUP(A7088,'CAMPO BELO'!A:I,6, FALSE)</f>
        <v>1</v>
      </c>
      <c r="G7088" s="9">
        <f>VLOOKUP(A7088,'CAMPO BELO'!A:I,7, FALSE)</f>
        <v>11</v>
      </c>
      <c r="H7088" s="13">
        <f>VLOOKUP(A7088,'CAMPO BELO'!A:I,8, FALSE)</f>
        <v>0.29399999999999998</v>
      </c>
      <c r="I7088" s="9" t="s">
        <v>11</v>
      </c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  <c r="AA7088" s="9"/>
    </row>
    <row r="7089" spans="1:27" ht="12.75">
      <c r="A7089" s="10">
        <f t="shared" si="10"/>
        <v>46008</v>
      </c>
      <c r="B7089" s="9" t="s">
        <v>43</v>
      </c>
      <c r="C7089" s="11">
        <f>VLOOKUP(A7089,GOPOÚVA!A:I,3, FALSE)</f>
        <v>4627.45</v>
      </c>
      <c r="D7089" s="9">
        <f>VLOOKUP(A7089,GOPOÚVA!A:I,4, FALSE)</f>
        <v>46</v>
      </c>
      <c r="E7089" s="12">
        <f>VLOOKUP(A7089,GOPOÚVA!A:I,5, FALSE)</f>
        <v>22.61</v>
      </c>
      <c r="F7089" s="9">
        <f>VLOOKUP(A7089,GOPOÚVA!A:I,6, FALSE)</f>
        <v>0</v>
      </c>
      <c r="G7089" s="9">
        <f>VLOOKUP(A7089,GOPOÚVA!A:I,7, FALSE)</f>
        <v>12</v>
      </c>
      <c r="H7089" s="13">
        <f>VLOOKUP(A7089,GOPOÚVA!A:I,8, FALSE)</f>
        <v>0.30840000000000001</v>
      </c>
      <c r="I7089" s="9" t="s">
        <v>11</v>
      </c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  <c r="AA7089" s="9"/>
    </row>
    <row r="7090" spans="1:27" ht="12.75">
      <c r="A7090" s="10">
        <f t="shared" si="10"/>
        <v>46008</v>
      </c>
      <c r="B7090" s="9" t="s">
        <v>45</v>
      </c>
      <c r="C7090" s="11">
        <f>VLOOKUP(A7090,MANDAQUI!A:I,3, FALSE)</f>
        <v>5313.45</v>
      </c>
      <c r="D7090" s="9">
        <f>VLOOKUP(A7090,MANDAQUI!A:I,4, FALSE)</f>
        <v>53</v>
      </c>
      <c r="E7090" s="12">
        <f>VLOOKUP(A7090,MANDAQUI!A:I,5, FALSE)</f>
        <v>33.24</v>
      </c>
      <c r="F7090" s="9">
        <f>VLOOKUP(A7090,MANDAQUI!A:I,6, FALSE)</f>
        <v>15</v>
      </c>
      <c r="G7090" s="9">
        <f>VLOOKUP(A7090,MANDAQUI!A:I,7, FALSE)</f>
        <v>14.33</v>
      </c>
      <c r="H7090" s="13">
        <f>VLOOKUP(A7090,MANDAQUI!A:I,8, FALSE)</f>
        <v>0.30070000000000002</v>
      </c>
      <c r="I7090" s="9" t="s">
        <v>11</v>
      </c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  <c r="Z7090" s="9"/>
      <c r="AA7090" s="9"/>
    </row>
    <row r="7091" spans="1:27" ht="12.75">
      <c r="A7091" s="10">
        <f t="shared" si="10"/>
        <v>46008</v>
      </c>
      <c r="B7091" s="9" t="s">
        <v>1465</v>
      </c>
      <c r="C7091" s="11">
        <f>VLOOKUP(A7091,AEROPORTO!A:I,3, FALSE)</f>
        <v>6946.75</v>
      </c>
      <c r="D7091" s="9">
        <f>VLOOKUP(A7091,AEROPORTO!A:I,4, FALSE)</f>
        <v>113</v>
      </c>
      <c r="E7091" s="12">
        <f>VLOOKUP(A7091,AEROPORTO!A:I,5, FALSE)</f>
        <v>0</v>
      </c>
      <c r="F7091" s="9">
        <f>VLOOKUP(A7091,AEROPORTO!A:I,6, FALSE)</f>
        <v>0</v>
      </c>
      <c r="G7091" s="9">
        <f>VLOOKUP(A7091,AEROPORTO!A:I,7, FALSE)</f>
        <v>0</v>
      </c>
      <c r="H7091" s="13">
        <f>VLOOKUP(A7091,AEROPORTO!A:I,8, FALSE)</f>
        <v>0</v>
      </c>
      <c r="I7091" s="9" t="s">
        <v>11</v>
      </c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  <c r="AA7091" s="9"/>
    </row>
    <row r="7092" spans="1:27" ht="12.75">
      <c r="A7092" s="10">
        <f t="shared" si="10"/>
        <v>46008</v>
      </c>
      <c r="B7092" s="9" t="s">
        <v>289</v>
      </c>
      <c r="C7092" s="11">
        <f>VLOOKUP(A7092,PINHEIROS!A:I,3, FALSE)</f>
        <v>7506.28</v>
      </c>
      <c r="D7092" s="9">
        <f>VLOOKUP(A7092,PINHEIROS!A:I,4, FALSE)</f>
        <v>43</v>
      </c>
      <c r="E7092" s="12">
        <f>VLOOKUP(A7092,PINHEIROS!A:I,5, FALSE)</f>
        <v>52.52</v>
      </c>
      <c r="F7092" s="9">
        <f>VLOOKUP(A7092,PINHEIROS!A:I,6, FALSE)</f>
        <v>7</v>
      </c>
      <c r="G7092" s="9">
        <f>VLOOKUP(A7092,PINHEIROS!A:I,7, FALSE)</f>
        <v>7</v>
      </c>
      <c r="H7092" s="13">
        <f>VLOOKUP(A7092,PINHEIROS!A:I,8, FALSE)</f>
        <v>0.32429999999999998</v>
      </c>
      <c r="I7092" s="9" t="s">
        <v>11</v>
      </c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  <c r="AA7092" s="9"/>
    </row>
    <row r="7093" spans="1:27" ht="12.75">
      <c r="A7093" s="10">
        <f t="shared" si="10"/>
        <v>46008</v>
      </c>
      <c r="B7093" s="9" t="s">
        <v>286</v>
      </c>
      <c r="C7093" s="11">
        <f>VLOOKUP(A7093,ACLIMAÇÃO!A:I,3, FALSE)</f>
        <v>3596.28</v>
      </c>
      <c r="D7093" s="9">
        <f>VLOOKUP(A7093,ACLIMAÇÃO!A:I,4, FALSE)</f>
        <v>34</v>
      </c>
      <c r="E7093" s="12">
        <f>VLOOKUP(A7093,ACLIMAÇÃO!A:I,5, FALSE)</f>
        <v>27.01</v>
      </c>
      <c r="F7093" s="9">
        <f>VLOOKUP(A7093,ACLIMAÇÃO!A:I,6, FALSE)</f>
        <v>0</v>
      </c>
      <c r="G7093" s="9">
        <f>VLOOKUP(A7093,ACLIMAÇÃO!A:I,7, FALSE)</f>
        <v>9.33</v>
      </c>
      <c r="H7093" s="13">
        <f>VLOOKUP(A7093,ACLIMAÇÃO!A:I,8, FALSE)</f>
        <v>0.26840000000000003</v>
      </c>
      <c r="I7093" s="9" t="s">
        <v>11</v>
      </c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  <c r="Z7093" s="9"/>
      <c r="AA7093" s="9"/>
    </row>
    <row r="7094" spans="1:27" ht="12.75">
      <c r="A7094" s="10">
        <f t="shared" si="10"/>
        <v>46008</v>
      </c>
      <c r="B7094" s="9" t="s">
        <v>17</v>
      </c>
      <c r="C7094" s="11">
        <f>VLOOKUP(A7094,'PRAIA DO CANTO'!A:I,3, FALSE)</f>
        <v>9070.2000000000007</v>
      </c>
      <c r="D7094" s="9">
        <f>VLOOKUP(A7094,'PRAIA DO CANTO'!A:I,4, FALSE)</f>
        <v>63</v>
      </c>
      <c r="E7094" s="12">
        <f>VLOOKUP(A7094,'PRAIA DO CANTO'!A:I,5, FALSE)</f>
        <v>36.07</v>
      </c>
      <c r="F7094" s="9">
        <f>VLOOKUP(A7094,'PRAIA DO CANTO'!A:I,6, FALSE)</f>
        <v>25</v>
      </c>
      <c r="G7094" s="9">
        <f>VLOOKUP(A7094,'PRAIA DO CANTO'!A:I,7, FALSE)</f>
        <v>15.75</v>
      </c>
      <c r="H7094" s="13">
        <f>VLOOKUP(A7094,'PRAIA DO CANTO'!A:I,8, FALSE)</f>
        <v>0.29220000000000002</v>
      </c>
      <c r="I7094" s="9" t="s">
        <v>16</v>
      </c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</row>
    <row r="7095" spans="1:27" ht="12.75">
      <c r="A7095" s="10">
        <f t="shared" si="10"/>
        <v>46008</v>
      </c>
      <c r="B7095" s="9" t="s">
        <v>14</v>
      </c>
      <c r="C7095" s="11">
        <f>VLOOKUP(A7095,'JARDIM CAMBURI'!A:I,3, FALSE)</f>
        <v>5883.76</v>
      </c>
      <c r="D7095" s="9">
        <f>VLOOKUP(A7095,'JARDIM CAMBURI'!A:I,4, FALSE)</f>
        <v>43</v>
      </c>
      <c r="E7095" s="12">
        <f>VLOOKUP(A7095,'JARDIM CAMBURI'!A:I,5, FALSE)</f>
        <v>30.21</v>
      </c>
      <c r="F7095" s="9">
        <f>VLOOKUP(A7095,'JARDIM CAMBURI'!A:I,6)</f>
        <v>6</v>
      </c>
      <c r="G7095" s="9">
        <f>VLOOKUP(A7095,'JARDIM CAMBURI'!A:I,7, FALSE)</f>
        <v>21.5</v>
      </c>
      <c r="H7095" s="13">
        <f>VLOOKUP(A7095,'JARDIM CAMBURI'!A:I,8, FALSE)</f>
        <v>0.2195</v>
      </c>
      <c r="I7095" s="9" t="s">
        <v>16</v>
      </c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  <c r="AA7095" s="9"/>
    </row>
    <row r="7096" spans="1:27" ht="12.75">
      <c r="A7096" s="10">
        <f t="shared" si="10"/>
        <v>46008</v>
      </c>
      <c r="B7096" s="9" t="s">
        <v>19</v>
      </c>
      <c r="C7096" s="11">
        <f>VLOOKUP(A7096,SERRA!A:I,3, FALSE)</f>
        <v>3703.55</v>
      </c>
      <c r="D7096" s="9">
        <f>VLOOKUP(A7096,SERRA!A:I,4, FALSE)</f>
        <v>45</v>
      </c>
      <c r="E7096" s="12">
        <f>VLOOKUP(A7096,SERRA!A:I,5, FALSE)</f>
        <v>37.11</v>
      </c>
      <c r="F7096" s="9">
        <f>VLOOKUP(A7096,SERRA!A:I,6, FALSE)</f>
        <v>7</v>
      </c>
      <c r="G7096" s="9">
        <f>VLOOKUP(A7096,SERRA!A:I,7, FALSE)</f>
        <v>15</v>
      </c>
      <c r="H7096" s="13">
        <f>VLOOKUP(A7096,SERRA!A:I,8, FALSE)</f>
        <v>0.31259999999999999</v>
      </c>
      <c r="I7096" s="9" t="s">
        <v>16</v>
      </c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  <c r="AA7096" s="9"/>
    </row>
    <row r="7097" spans="1:27" ht="12.75">
      <c r="A7097" s="10">
        <f>A7096+1</f>
        <v>46009</v>
      </c>
      <c r="B7097" s="9" t="s">
        <v>21</v>
      </c>
      <c r="C7097" s="11">
        <f>VLOOKUP(A7097,'VILA CLEMENTINO'!A:I,3, FALSE)</f>
        <v>7412.02</v>
      </c>
      <c r="D7097" s="9">
        <f>VLOOKUP(A7097,'VILA CLEMENTINO'!A:I,4, FALSE)</f>
        <v>67</v>
      </c>
      <c r="E7097" s="12">
        <f>VLOOKUP(A7097,'VILA CLEMENTINO'!A:I,5, FALSE)</f>
        <v>26.87</v>
      </c>
      <c r="F7097" s="9">
        <f>VLOOKUP(A7097,'VILA CLEMENTINO'!A:I,6, FALSE)</f>
        <v>1</v>
      </c>
      <c r="G7097" s="44">
        <f>VLOOKUP(A7097,'VILA CLEMENTINO'!A:I,7, FALSE)</f>
        <v>16.420000000000002</v>
      </c>
      <c r="H7097" s="13">
        <f>VLOOKUP(A7097,'VILA CLEMENTINO'!A:I,8, FALSE)</f>
        <v>0.2787</v>
      </c>
      <c r="I7097" s="9" t="s">
        <v>11</v>
      </c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  <c r="AA7097" s="9"/>
    </row>
    <row r="7098" spans="1:27" ht="12.75">
      <c r="A7098" s="10">
        <f t="shared" ref="A7098:A7108" si="11">A7097</f>
        <v>46009</v>
      </c>
      <c r="B7098" s="9" t="s">
        <v>12</v>
      </c>
      <c r="C7098" s="11">
        <f>VLOOKUP(A7098,JABAQUARA!A:I,3, FALSE)</f>
        <v>3437.78</v>
      </c>
      <c r="D7098" s="9">
        <f>VLOOKUP(A7098,JABAQUARA!A:I,4, FALSE)</f>
        <v>42</v>
      </c>
      <c r="E7098" s="12">
        <f>VLOOKUP(A7098,JABAQUARA!A:I,5, FALSE)</f>
        <v>26.27</v>
      </c>
      <c r="F7098" s="9">
        <f>VLOOKUP(A7098,JABAQUARA!A:I,6, FALSE)</f>
        <v>1</v>
      </c>
      <c r="G7098" s="9">
        <f>VLOOKUP(A7098,JABAQUARA!A:I,7, FALSE)</f>
        <v>9</v>
      </c>
      <c r="H7098" s="13">
        <f>VLOOKUP(A7098,JABAQUARA!A:I,8, FALSE)</f>
        <v>0.28649999999999998</v>
      </c>
      <c r="I7098" s="9" t="s">
        <v>11</v>
      </c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  <c r="AA7098" s="9"/>
    </row>
    <row r="7099" spans="1:27" ht="12.75">
      <c r="A7099" s="10">
        <f t="shared" si="11"/>
        <v>46009</v>
      </c>
      <c r="B7099" s="9" t="s">
        <v>1467</v>
      </c>
      <c r="C7099" s="11">
        <f>VLOOKUP(A7099,SPOLETO!A:I,3, FALSE)</f>
        <v>6142.25</v>
      </c>
      <c r="D7099" s="9">
        <f>VLOOKUP(A7099,SPOLETO!A:I,4, FALSE)</f>
        <v>125</v>
      </c>
      <c r="E7099" s="12">
        <f>VLOOKUP(A7099,SPOLETO!A:I,5, FALSE)</f>
        <v>0</v>
      </c>
      <c r="F7099" s="9">
        <f>VLOOKUP(A7099,SPOLETO!A:I,6, FALSE)</f>
        <v>0</v>
      </c>
      <c r="G7099" s="9">
        <f>VLOOKUP(A7099,SPOLETO!A:I,7, FALSE)</f>
        <v>0</v>
      </c>
      <c r="H7099" s="13">
        <f>VLOOKUP(A7099,SPOLETO!A:I,8, FALSE)</f>
        <v>0</v>
      </c>
      <c r="I7099" s="9" t="s">
        <v>11</v>
      </c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  <c r="AA7099" s="9"/>
    </row>
    <row r="7100" spans="1:27" ht="12.75">
      <c r="A7100" s="10">
        <f t="shared" si="11"/>
        <v>46009</v>
      </c>
      <c r="B7100" s="9" t="s">
        <v>9</v>
      </c>
      <c r="C7100" s="11">
        <f>VLOOKUP(A7100,'CAMPO BELO'!A:I,3, FALSE)</f>
        <v>4896.1000000000004</v>
      </c>
      <c r="D7100" s="9">
        <f>VLOOKUP(A7100,'CAMPO BELO'!A:I,4, FALSE)</f>
        <v>48</v>
      </c>
      <c r="E7100" s="12">
        <f>VLOOKUP(A7100,'CAMPO BELO'!A:I,5, FALSE)</f>
        <v>29.51</v>
      </c>
      <c r="F7100" s="9">
        <f>VLOOKUP(A7100,'CAMPO BELO'!A:I,6, FALSE)</f>
        <v>2</v>
      </c>
      <c r="G7100" s="9">
        <f>VLOOKUP(A7100,'CAMPO BELO'!A:I,7, FALSE)</f>
        <v>12.6</v>
      </c>
      <c r="H7100" s="13">
        <f>VLOOKUP(A7100,'CAMPO BELO'!A:I,8, FALSE)</f>
        <v>0.26240000000000002</v>
      </c>
      <c r="I7100" s="9" t="s">
        <v>11</v>
      </c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  <c r="AA7100" s="9"/>
    </row>
    <row r="7101" spans="1:27" ht="12.75">
      <c r="A7101" s="10">
        <f t="shared" si="11"/>
        <v>46009</v>
      </c>
      <c r="B7101" s="9" t="s">
        <v>43</v>
      </c>
      <c r="C7101" s="11">
        <f>VLOOKUP(A7101,GOPOÚVA!A:I,3, FALSE)</f>
        <v>4360.5600000000004</v>
      </c>
      <c r="D7101" s="9">
        <f>VLOOKUP(A7101,GOPOÚVA!A:I,4, FALSE)</f>
        <v>49</v>
      </c>
      <c r="E7101" s="12">
        <f>VLOOKUP(A7101,GOPOÚVA!A:I,5, FALSE)</f>
        <v>26.55</v>
      </c>
      <c r="F7101" s="9">
        <f>VLOOKUP(A7101,GOPOÚVA!A:I,6, FALSE)</f>
        <v>3</v>
      </c>
      <c r="G7101" s="9">
        <f>VLOOKUP(A7101,GOPOÚVA!A:I,7, FALSE)</f>
        <v>10.5</v>
      </c>
      <c r="H7101" s="13">
        <f>VLOOKUP(A7101,GOPOÚVA!A:I,8, FALSE)</f>
        <v>0.3412</v>
      </c>
      <c r="I7101" s="9" t="s">
        <v>11</v>
      </c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9"/>
    </row>
    <row r="7102" spans="1:27" ht="12.75">
      <c r="A7102" s="10">
        <f t="shared" si="11"/>
        <v>46009</v>
      </c>
      <c r="B7102" s="9" t="s">
        <v>45</v>
      </c>
      <c r="C7102" s="11">
        <f>VLOOKUP(A7102,MANDAQUI!A:I,3, FALSE)</f>
        <v>4689.47</v>
      </c>
      <c r="D7102" s="9">
        <f>VLOOKUP(A7102,MANDAQUI!A:I,4, FALSE)</f>
        <v>48</v>
      </c>
      <c r="E7102" s="12">
        <f>VLOOKUP(A7102,MANDAQUI!A:I,5, FALSE)</f>
        <v>27.52</v>
      </c>
      <c r="F7102" s="9">
        <f>VLOOKUP(A7102,MANDAQUI!A:I,6, FALSE)</f>
        <v>1</v>
      </c>
      <c r="G7102" s="9">
        <f>VLOOKUP(A7102,MANDAQUI!A:I,7, FALSE)</f>
        <v>14.66</v>
      </c>
      <c r="H7102" s="13">
        <f>VLOOKUP(A7102,MANDAQUI!A:I,8, FALSE)</f>
        <v>0.25530000000000003</v>
      </c>
      <c r="I7102" s="9" t="s">
        <v>11</v>
      </c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  <c r="AA7102" s="9"/>
    </row>
    <row r="7103" spans="1:27" ht="12.75">
      <c r="A7103" s="10">
        <f t="shared" si="11"/>
        <v>46009</v>
      </c>
      <c r="B7103" s="9" t="s">
        <v>1465</v>
      </c>
      <c r="C7103" s="11">
        <f>VLOOKUP(A7103,AEROPORTO!A:I,3, FALSE)</f>
        <v>9577.5</v>
      </c>
      <c r="D7103" s="9">
        <f>VLOOKUP(A7103,AEROPORTO!A:I,4, FALSE)</f>
        <v>151</v>
      </c>
      <c r="E7103" s="12">
        <f>VLOOKUP(A7103,AEROPORTO!A:I,5, FALSE)</f>
        <v>0</v>
      </c>
      <c r="F7103" s="9">
        <f>VLOOKUP(A7103,AEROPORTO!A:I,6, FALSE)</f>
        <v>0</v>
      </c>
      <c r="G7103" s="9">
        <f>VLOOKUP(A7103,AEROPORTO!A:I,7, FALSE)</f>
        <v>0</v>
      </c>
      <c r="H7103" s="13">
        <f>VLOOKUP(A7103,AEROPORTO!A:I,8, FALSE)</f>
        <v>0</v>
      </c>
      <c r="I7103" s="9" t="s">
        <v>11</v>
      </c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</row>
    <row r="7104" spans="1:27" ht="12.75">
      <c r="A7104" s="10">
        <f t="shared" si="11"/>
        <v>46009</v>
      </c>
      <c r="B7104" s="9" t="s">
        <v>289</v>
      </c>
      <c r="C7104" s="11">
        <f>VLOOKUP(A7104,PINHEIROS!A:I,3, FALSE)</f>
        <v>7062.47</v>
      </c>
      <c r="D7104" s="9">
        <f>VLOOKUP(A7104,PINHEIROS!A:I,4, FALSE)</f>
        <v>59</v>
      </c>
      <c r="E7104" s="12">
        <f>VLOOKUP(A7104,PINHEIROS!A:I,5, FALSE)</f>
        <v>28.38</v>
      </c>
      <c r="F7104" s="9">
        <f>VLOOKUP(A7104,PINHEIROS!A:I,6, FALSE)</f>
        <v>4</v>
      </c>
      <c r="G7104" s="9">
        <f>VLOOKUP(A7104,PINHEIROS!A:I,7, FALSE)</f>
        <v>17</v>
      </c>
      <c r="H7104" s="13">
        <f>VLOOKUP(A7104,PINHEIROS!A:I,8, FALSE)</f>
        <v>0.31619999999999998</v>
      </c>
      <c r="I7104" s="9" t="s">
        <v>11</v>
      </c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  <c r="AA7104" s="9"/>
    </row>
    <row r="7105" spans="1:27" ht="12.75">
      <c r="A7105" s="10">
        <f t="shared" si="11"/>
        <v>46009</v>
      </c>
      <c r="B7105" s="9" t="s">
        <v>286</v>
      </c>
      <c r="C7105" s="11">
        <f>VLOOKUP(A7105,ACLIMAÇÃO!A:I,3, FALSE)</f>
        <v>3987.05</v>
      </c>
      <c r="D7105" s="9">
        <f>VLOOKUP(A7105,ACLIMAÇÃO!A:I,4, FALSE)</f>
        <v>47</v>
      </c>
      <c r="E7105" s="12">
        <f>VLOOKUP(A7105,ACLIMAÇÃO!A:I,5, FALSE)</f>
        <v>33.26</v>
      </c>
      <c r="F7105" s="9">
        <f>VLOOKUP(A7105,ACLIMAÇÃO!A:I,6, FALSE)</f>
        <v>9</v>
      </c>
      <c r="G7105" s="9">
        <f>VLOOKUP(A7105,ACLIMAÇÃO!A:I,7, FALSE)</f>
        <v>9.33</v>
      </c>
      <c r="H7105" s="13">
        <f>VLOOKUP(A7105,ACLIMAÇÃO!A:I,8, FALSE)</f>
        <v>0.3145</v>
      </c>
      <c r="I7105" s="9" t="s">
        <v>11</v>
      </c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</row>
    <row r="7106" spans="1:27" ht="12.75">
      <c r="A7106" s="10">
        <f t="shared" si="11"/>
        <v>46009</v>
      </c>
      <c r="B7106" s="9" t="s">
        <v>17</v>
      </c>
      <c r="C7106" s="11">
        <f>VLOOKUP(A7106,'PRAIA DO CANTO'!A:I,3, FALSE)</f>
        <v>4363.49</v>
      </c>
      <c r="D7106" s="9">
        <f>VLOOKUP(A7106,'PRAIA DO CANTO'!A:I,4, FALSE)</f>
        <v>37</v>
      </c>
      <c r="E7106" s="12">
        <f>VLOOKUP(A7106,'PRAIA DO CANTO'!A:I,5, FALSE)</f>
        <v>24.59</v>
      </c>
      <c r="F7106" s="9">
        <f>VLOOKUP(A7106,'PRAIA DO CANTO'!A:I,6, FALSE)</f>
        <v>2</v>
      </c>
      <c r="G7106" s="9">
        <f>VLOOKUP(A7106,'PRAIA DO CANTO'!A:I,7, FALSE)</f>
        <v>9.25</v>
      </c>
      <c r="H7106" s="13">
        <f>VLOOKUP(A7106,'PRAIA DO CANTO'!A:I,8, FALSE)</f>
        <v>0.31280000000000002</v>
      </c>
      <c r="I7106" s="9" t="s">
        <v>16</v>
      </c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  <c r="AA7106" s="9"/>
    </row>
    <row r="7107" spans="1:27" ht="12.75">
      <c r="A7107" s="10">
        <f t="shared" si="11"/>
        <v>46009</v>
      </c>
      <c r="B7107" s="9" t="s">
        <v>14</v>
      </c>
      <c r="C7107" s="11">
        <f>VLOOKUP(A7107,'JARDIM CAMBURI'!A:I,3, FALSE)</f>
        <v>4630.88</v>
      </c>
      <c r="D7107" s="9">
        <f>VLOOKUP(A7107,'JARDIM CAMBURI'!A:I,4, FALSE)</f>
        <v>34</v>
      </c>
      <c r="E7107" s="12">
        <f>VLOOKUP(A7107,'JARDIM CAMBURI'!A:I,5, FALSE)</f>
        <v>24.22</v>
      </c>
      <c r="F7107" s="9">
        <f>VLOOKUP(A7107,'JARDIM CAMBURI'!A:I,6)</f>
        <v>0</v>
      </c>
      <c r="G7107" s="9">
        <f>VLOOKUP(A7107,'JARDIM CAMBURI'!A:I,7, FALSE)</f>
        <v>11.33</v>
      </c>
      <c r="H7107" s="13">
        <f>VLOOKUP(A7107,'JARDIM CAMBURI'!A:I,8, FALSE)</f>
        <v>0.20039999999999999</v>
      </c>
      <c r="I7107" s="9" t="s">
        <v>16</v>
      </c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</row>
    <row r="7108" spans="1:27" ht="12.75">
      <c r="A7108" s="10">
        <f t="shared" si="11"/>
        <v>46009</v>
      </c>
      <c r="B7108" s="9" t="s">
        <v>19</v>
      </c>
      <c r="C7108" s="11">
        <f>VLOOKUP(A7108,SERRA!A:I,3, FALSE)</f>
        <v>2617</v>
      </c>
      <c r="D7108" s="9">
        <f>VLOOKUP(A7108,SERRA!A:I,4, FALSE)</f>
        <v>24</v>
      </c>
      <c r="E7108" s="12">
        <f>VLOOKUP(A7108,SERRA!A:I,5, FALSE)</f>
        <v>35.51</v>
      </c>
      <c r="F7108" s="9">
        <f>VLOOKUP(A7108,SERRA!A:I,6, FALSE)</f>
        <v>4</v>
      </c>
      <c r="G7108" s="9">
        <f>VLOOKUP(A7108,SERRA!A:I,7, FALSE)</f>
        <v>8</v>
      </c>
      <c r="H7108" s="13">
        <f>VLOOKUP(A7108,SERRA!A:I,8, FALSE)</f>
        <v>0.33939999999999998</v>
      </c>
      <c r="I7108" s="9" t="s">
        <v>16</v>
      </c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  <c r="AA7108" s="9"/>
    </row>
    <row r="7109" spans="1:27" ht="12.75">
      <c r="A7109" s="10">
        <f>A7108+1</f>
        <v>46010</v>
      </c>
      <c r="B7109" s="9" t="s">
        <v>21</v>
      </c>
      <c r="C7109" s="11">
        <f>VLOOKUP(A7109,'VILA CLEMENTINO'!A:I,3, FALSE)</f>
        <v>13039.19</v>
      </c>
      <c r="D7109" s="9">
        <f>VLOOKUP(A7109,'VILA CLEMENTINO'!A:I,4, FALSE)</f>
        <v>131</v>
      </c>
      <c r="E7109" s="12">
        <f>VLOOKUP(A7109,'VILA CLEMENTINO'!A:I,5, FALSE)</f>
        <v>33.17</v>
      </c>
      <c r="F7109" s="9">
        <f>VLOOKUP(A7109,'VILA CLEMENTINO'!A:I,6, FALSE)</f>
        <v>22</v>
      </c>
      <c r="G7109" s="44">
        <f>VLOOKUP(A7109,'VILA CLEMENTINO'!A:I,7, FALSE)</f>
        <v>16.47</v>
      </c>
      <c r="H7109" s="13">
        <f>VLOOKUP(A7109,'VILA CLEMENTINO'!A:I,8, FALSE)</f>
        <v>0.26819999999999999</v>
      </c>
      <c r="I7109" s="9" t="s">
        <v>11</v>
      </c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</row>
    <row r="7110" spans="1:27" ht="12.75">
      <c r="A7110" s="10">
        <f t="shared" ref="A7110:A7120" si="12">A7109</f>
        <v>46010</v>
      </c>
      <c r="B7110" s="9" t="s">
        <v>12</v>
      </c>
      <c r="C7110" s="11">
        <f>VLOOKUP(A7110,JABAQUARA!A:I,3, FALSE)</f>
        <v>7152.98</v>
      </c>
      <c r="D7110" s="9">
        <f>VLOOKUP(A7110,JABAQUARA!A:I,4, FALSE)</f>
        <v>76</v>
      </c>
      <c r="E7110" s="12">
        <f>VLOOKUP(A7110,JABAQUARA!A:I,5, FALSE)</f>
        <v>27.43</v>
      </c>
      <c r="F7110" s="9">
        <f>VLOOKUP(A7110,JABAQUARA!A:I,6, FALSE)</f>
        <v>1</v>
      </c>
      <c r="G7110" s="9">
        <f>VLOOKUP(A7110,JABAQUARA!A:I,7, FALSE)</f>
        <v>11.2</v>
      </c>
      <c r="H7110" s="13">
        <f>VLOOKUP(A7110,JABAQUARA!A:I,8, FALSE)</f>
        <v>0.29210000000000003</v>
      </c>
      <c r="I7110" s="9" t="s">
        <v>11</v>
      </c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  <c r="AA7110" s="9"/>
    </row>
    <row r="7111" spans="1:27" ht="12.75">
      <c r="A7111" s="10">
        <f t="shared" si="12"/>
        <v>46010</v>
      </c>
      <c r="B7111" s="9" t="s">
        <v>1467</v>
      </c>
      <c r="C7111" s="11">
        <f>VLOOKUP(A7111,SPOLETO!A:I,3, FALSE)</f>
        <v>6583.86</v>
      </c>
      <c r="D7111" s="9">
        <f>VLOOKUP(A7111,SPOLETO!A:I,4, FALSE)</f>
        <v>141</v>
      </c>
      <c r="E7111" s="12">
        <f>VLOOKUP(A7111,SPOLETO!A:I,5, FALSE)</f>
        <v>0</v>
      </c>
      <c r="F7111" s="9">
        <f>VLOOKUP(A7111,SPOLETO!A:I,6, FALSE)</f>
        <v>0</v>
      </c>
      <c r="G7111" s="9">
        <f>VLOOKUP(A7111,SPOLETO!A:I,7, FALSE)</f>
        <v>0</v>
      </c>
      <c r="H7111" s="13">
        <f>VLOOKUP(A7111,SPOLETO!A:I,8, FALSE)</f>
        <v>0</v>
      </c>
      <c r="I7111" s="9" t="s">
        <v>11</v>
      </c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/>
      <c r="X7111" s="9"/>
      <c r="Y7111" s="9"/>
      <c r="Z7111" s="9"/>
      <c r="AA7111" s="9"/>
    </row>
    <row r="7112" spans="1:27" ht="12.75">
      <c r="A7112" s="10">
        <f t="shared" si="12"/>
        <v>46010</v>
      </c>
      <c r="B7112" s="9" t="s">
        <v>9</v>
      </c>
      <c r="C7112" s="11">
        <f>VLOOKUP(A7112,'CAMPO BELO'!A:I,3, FALSE)</f>
        <v>5920.06</v>
      </c>
      <c r="D7112" s="9">
        <f>VLOOKUP(A7112,'CAMPO BELO'!A:I,4, FALSE)</f>
        <v>64</v>
      </c>
      <c r="E7112" s="12">
        <f>VLOOKUP(A7112,'CAMPO BELO'!A:I,5, FALSE)</f>
        <v>26.32</v>
      </c>
      <c r="F7112" s="9">
        <f>VLOOKUP(A7112,'CAMPO BELO'!A:I,6, FALSE)</f>
        <v>2</v>
      </c>
      <c r="G7112" s="9">
        <f>VLOOKUP(A7112,'CAMPO BELO'!A:I,7, FALSE)</f>
        <v>10.199999999999999</v>
      </c>
      <c r="H7112" s="13">
        <f>VLOOKUP(A7112,'CAMPO BELO'!A:I,8, FALSE)</f>
        <v>0.28689999999999999</v>
      </c>
      <c r="I7112" s="9" t="s">
        <v>11</v>
      </c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  <c r="AA7112" s="9"/>
    </row>
    <row r="7113" spans="1:27" ht="12.75">
      <c r="A7113" s="10">
        <f t="shared" si="12"/>
        <v>46010</v>
      </c>
      <c r="B7113" s="9" t="s">
        <v>43</v>
      </c>
      <c r="C7113" s="11">
        <f>VLOOKUP(A7113,GOPOÚVA!A:I,3, FALSE)</f>
        <v>9089.1200000000008</v>
      </c>
      <c r="D7113" s="9">
        <f>VLOOKUP(A7113,GOPOÚVA!A:I,4, FALSE)</f>
        <v>95</v>
      </c>
      <c r="E7113" s="12">
        <f>VLOOKUP(A7113,GOPOÚVA!A:I,5, FALSE)</f>
        <v>32.450000000000003</v>
      </c>
      <c r="F7113" s="9">
        <f>VLOOKUP(A7113,GOPOÚVA!A:I,6, FALSE)</f>
        <v>12</v>
      </c>
      <c r="G7113" s="9">
        <f>VLOOKUP(A7113,GOPOÚVA!A:I,7, FALSE)</f>
        <v>12.28</v>
      </c>
      <c r="H7113" s="13">
        <f>VLOOKUP(A7113,GOPOÚVA!A:I,8, FALSE)</f>
        <v>0.3407</v>
      </c>
      <c r="I7113" s="9" t="s">
        <v>11</v>
      </c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  <c r="AA7113" s="9"/>
    </row>
    <row r="7114" spans="1:27" ht="12.75">
      <c r="A7114" s="10">
        <f t="shared" si="12"/>
        <v>46010</v>
      </c>
      <c r="B7114" s="9" t="s">
        <v>45</v>
      </c>
      <c r="C7114" s="11">
        <f>VLOOKUP(A7114,MANDAQUI!A:I,3, FALSE)</f>
        <v>10415.67</v>
      </c>
      <c r="D7114" s="9">
        <f>VLOOKUP(A7114,MANDAQUI!A:I,4, FALSE)</f>
        <v>107</v>
      </c>
      <c r="E7114" s="12">
        <f>VLOOKUP(A7114,MANDAQUI!A:I,5, FALSE)</f>
        <v>35.25</v>
      </c>
      <c r="F7114" s="9">
        <f>VLOOKUP(A7114,MANDAQUI!A:I,6, FALSE)</f>
        <v>35</v>
      </c>
      <c r="G7114" s="9">
        <f>VLOOKUP(A7114,MANDAQUI!A:I,7, FALSE)</f>
        <v>15.33</v>
      </c>
      <c r="H7114" s="13">
        <f>VLOOKUP(A7114,MANDAQUI!A:I,8, FALSE)</f>
        <v>0.29580000000000001</v>
      </c>
      <c r="I7114" s="9" t="s">
        <v>11</v>
      </c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  <c r="AA7114" s="9"/>
    </row>
    <row r="7115" spans="1:27" ht="12.75">
      <c r="A7115" s="10">
        <f t="shared" si="12"/>
        <v>46010</v>
      </c>
      <c r="B7115" s="9" t="s">
        <v>1465</v>
      </c>
      <c r="C7115" s="11">
        <f>VLOOKUP(A7115,AEROPORTO!A:I,3, FALSE)</f>
        <v>10383.75</v>
      </c>
      <c r="D7115" s="9">
        <f>VLOOKUP(A7115,AEROPORTO!A:I,4, FALSE)</f>
        <v>161</v>
      </c>
      <c r="E7115" s="12">
        <f>VLOOKUP(A7115,AEROPORTO!A:I,5, FALSE)</f>
        <v>0</v>
      </c>
      <c r="F7115" s="9">
        <f>VLOOKUP(A7115,AEROPORTO!A:I,6, FALSE)</f>
        <v>0</v>
      </c>
      <c r="G7115" s="9">
        <f>VLOOKUP(A7115,AEROPORTO!A:I,7, FALSE)</f>
        <v>0</v>
      </c>
      <c r="H7115" s="13">
        <f>VLOOKUP(A7115,AEROPORTO!A:I,8, FALSE)</f>
        <v>0</v>
      </c>
      <c r="I7115" s="9" t="s">
        <v>11</v>
      </c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  <c r="AA7115" s="9"/>
    </row>
    <row r="7116" spans="1:27" ht="12.75">
      <c r="A7116" s="10">
        <f t="shared" si="12"/>
        <v>46010</v>
      </c>
      <c r="B7116" s="9" t="s">
        <v>289</v>
      </c>
      <c r="C7116" s="11">
        <f>VLOOKUP(A7116,PINHEIROS!A:I,3, FALSE)</f>
        <v>8908.14</v>
      </c>
      <c r="D7116" s="9">
        <f>VLOOKUP(A7116,PINHEIROS!A:I,4, FALSE)</f>
        <v>80</v>
      </c>
      <c r="E7116" s="12">
        <f>VLOOKUP(A7116,PINHEIROS!A:I,5, FALSE)</f>
        <v>31.18</v>
      </c>
      <c r="F7116" s="9">
        <f>VLOOKUP(A7116,PINHEIROS!A:I,6, FALSE)</f>
        <v>13</v>
      </c>
      <c r="G7116" s="9">
        <f>VLOOKUP(A7116,PINHEIROS!A:I,7, FALSE)</f>
        <v>10.5</v>
      </c>
      <c r="H7116" s="13">
        <f>VLOOKUP(A7116,PINHEIROS!A:I,8, FALSE)</f>
        <v>0.29449999999999998</v>
      </c>
      <c r="I7116" s="9" t="s">
        <v>11</v>
      </c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  <c r="Z7116" s="9"/>
      <c r="AA7116" s="9"/>
    </row>
    <row r="7117" spans="1:27" ht="12.75">
      <c r="A7117" s="10">
        <f t="shared" si="12"/>
        <v>46010</v>
      </c>
      <c r="B7117" s="9" t="s">
        <v>286</v>
      </c>
      <c r="C7117" s="11">
        <f>VLOOKUP(A7117,ACLIMAÇÃO!A:I,3, FALSE)</f>
        <v>8316.23</v>
      </c>
      <c r="D7117" s="9">
        <f>VLOOKUP(A7117,ACLIMAÇÃO!A:I,4, FALSE)</f>
        <v>90</v>
      </c>
      <c r="E7117" s="12">
        <f>VLOOKUP(A7117,ACLIMAÇÃO!A:I,5, FALSE)</f>
        <v>36.4</v>
      </c>
      <c r="F7117" s="9">
        <f>VLOOKUP(A7117,ACLIMAÇÃO!A:I,6, FALSE)</f>
        <v>21</v>
      </c>
      <c r="G7117" s="9">
        <f>VLOOKUP(A7117,ACLIMAÇÃO!A:I,7, FALSE)</f>
        <v>12.4</v>
      </c>
      <c r="H7117" s="13">
        <f>VLOOKUP(A7117,ACLIMAÇÃO!A:I,8, FALSE)</f>
        <v>0.3085</v>
      </c>
      <c r="I7117" s="9" t="s">
        <v>11</v>
      </c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  <c r="AA7117" s="9"/>
    </row>
    <row r="7118" spans="1:27" ht="12.75">
      <c r="A7118" s="10">
        <f t="shared" si="12"/>
        <v>46010</v>
      </c>
      <c r="B7118" s="9" t="s">
        <v>17</v>
      </c>
      <c r="C7118" s="11">
        <f>VLOOKUP(A7118,'PRAIA DO CANTO'!A:I,3, FALSE)</f>
        <v>9031.1200000000008</v>
      </c>
      <c r="D7118" s="9">
        <f>VLOOKUP(A7118,'PRAIA DO CANTO'!A:I,4, FALSE)</f>
        <v>76</v>
      </c>
      <c r="E7118" s="12">
        <f>VLOOKUP(A7118,'PRAIA DO CANTO'!A:I,5, FALSE)</f>
        <v>29.92</v>
      </c>
      <c r="F7118" s="9">
        <f>VLOOKUP(A7118,'PRAIA DO CANTO'!A:I,6, FALSE)</f>
        <v>12</v>
      </c>
      <c r="G7118" s="9">
        <f>VLOOKUP(A7118,'PRAIA DO CANTO'!A:I,7, FALSE)</f>
        <v>15.2</v>
      </c>
      <c r="H7118" s="13">
        <f>VLOOKUP(A7118,'PRAIA DO CANTO'!A:I,8, FALSE)</f>
        <v>0.3125</v>
      </c>
      <c r="I7118" s="9" t="s">
        <v>16</v>
      </c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  <c r="AA7118" s="9"/>
    </row>
    <row r="7119" spans="1:27" ht="12.75">
      <c r="A7119" s="10">
        <f t="shared" si="12"/>
        <v>46010</v>
      </c>
      <c r="B7119" s="9" t="s">
        <v>14</v>
      </c>
      <c r="C7119" s="11">
        <f>VLOOKUP(A7119,'JARDIM CAMBURI'!A:I,3, FALSE)</f>
        <v>6095.54</v>
      </c>
      <c r="D7119" s="9">
        <f>VLOOKUP(A7119,'JARDIM CAMBURI'!A:I,4, FALSE)</f>
        <v>43</v>
      </c>
      <c r="E7119" s="12">
        <f>VLOOKUP(A7119,'JARDIM CAMBURI'!A:I,5, FALSE)</f>
        <v>44.26</v>
      </c>
      <c r="F7119" s="9">
        <f>VLOOKUP(A7119,'JARDIM CAMBURI'!A:I,6)</f>
        <v>26</v>
      </c>
      <c r="G7119" s="9">
        <f>VLOOKUP(A7119,'JARDIM CAMBURI'!A:I,7, FALSE)</f>
        <v>7.16</v>
      </c>
      <c r="H7119" s="13">
        <f>VLOOKUP(A7119,'JARDIM CAMBURI'!A:I,8, FALSE)</f>
        <v>0.1983</v>
      </c>
      <c r="I7119" s="9" t="s">
        <v>16</v>
      </c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  <c r="AA7119" s="9"/>
    </row>
    <row r="7120" spans="1:27" ht="12.75">
      <c r="A7120" s="10">
        <f t="shared" si="12"/>
        <v>46010</v>
      </c>
      <c r="B7120" s="9" t="s">
        <v>19</v>
      </c>
      <c r="C7120" s="11">
        <f>VLOOKUP(A7120,SERRA!A:I,3, FALSE)</f>
        <v>5106.16</v>
      </c>
      <c r="D7120" s="9">
        <f>VLOOKUP(A7120,SERRA!A:I,4, FALSE)</f>
        <v>23</v>
      </c>
      <c r="E7120" s="12">
        <f>VLOOKUP(A7120,SERRA!A:I,5, FALSE)</f>
        <v>24.83</v>
      </c>
      <c r="F7120" s="9">
        <f>VLOOKUP(A7120,SERRA!A:I,6, FALSE)</f>
        <v>1</v>
      </c>
      <c r="G7120" s="9">
        <f>VLOOKUP(A7120,SERRA!A:I,7, FALSE)</f>
        <v>5.75</v>
      </c>
      <c r="H7120" s="13">
        <f>VLOOKUP(A7120,SERRA!A:I,8, FALSE)</f>
        <v>0.31240000000000001</v>
      </c>
      <c r="I7120" s="9" t="s">
        <v>16</v>
      </c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9"/>
      <c r="X7120" s="9"/>
      <c r="Y7120" s="9"/>
      <c r="Z7120" s="9"/>
      <c r="AA7120" s="9"/>
    </row>
    <row r="7121" spans="1:27" ht="12.75">
      <c r="A7121" s="10">
        <f>A7120+1</f>
        <v>46011</v>
      </c>
      <c r="B7121" s="9" t="s">
        <v>21</v>
      </c>
      <c r="C7121" s="11">
        <f>VLOOKUP(A7121,'VILA CLEMENTINO'!A:I,3, FALSE)</f>
        <v>10856.35</v>
      </c>
      <c r="D7121" s="9">
        <f>VLOOKUP(A7121,'VILA CLEMENTINO'!A:I,4, FALSE)</f>
        <v>96</v>
      </c>
      <c r="E7121" s="12">
        <f>VLOOKUP(A7121,'VILA CLEMENTINO'!A:I,5, FALSE)</f>
        <v>27.56</v>
      </c>
      <c r="F7121" s="9">
        <f>VLOOKUP(A7121,'VILA CLEMENTINO'!A:I,6, FALSE)</f>
        <v>3</v>
      </c>
      <c r="G7121" s="44">
        <f>VLOOKUP(A7121,'VILA CLEMENTINO'!A:I,7, FALSE)</f>
        <v>14.56</v>
      </c>
      <c r="H7121" s="13">
        <f>VLOOKUP(A7121,'VILA CLEMENTINO'!A:I,8, FALSE)</f>
        <v>0.25669999999999998</v>
      </c>
      <c r="I7121" s="9" t="s">
        <v>11</v>
      </c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  <c r="AA7121" s="9"/>
    </row>
    <row r="7122" spans="1:27" ht="12.75">
      <c r="A7122" s="10">
        <f t="shared" ref="A7122:A7132" si="13">A7121</f>
        <v>46011</v>
      </c>
      <c r="B7122" s="9" t="s">
        <v>12</v>
      </c>
      <c r="C7122" s="11">
        <f>VLOOKUP(A7122,JABAQUARA!A:I,3, FALSE)</f>
        <v>5755.76</v>
      </c>
      <c r="D7122" s="9">
        <f>VLOOKUP(A7122,JABAQUARA!A:I,4, FALSE)</f>
        <v>64</v>
      </c>
      <c r="E7122" s="12">
        <f>VLOOKUP(A7122,JABAQUARA!A:I,5, FALSE)</f>
        <v>25.1</v>
      </c>
      <c r="F7122" s="9">
        <f>VLOOKUP(A7122,JABAQUARA!A:I,6, FALSE)</f>
        <v>0</v>
      </c>
      <c r="G7122" s="9">
        <f>VLOOKUP(A7122,JABAQUARA!A:I,7, FALSE)</f>
        <v>10.75</v>
      </c>
      <c r="H7122" s="13">
        <f>VLOOKUP(A7122,JABAQUARA!A:I,8, FALSE)</f>
        <v>0.2732</v>
      </c>
      <c r="I7122" s="9" t="s">
        <v>11</v>
      </c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  <c r="AA7122" s="9"/>
    </row>
    <row r="7123" spans="1:27" ht="12.75">
      <c r="A7123" s="10">
        <f t="shared" si="13"/>
        <v>46011</v>
      </c>
      <c r="B7123" s="9" t="s">
        <v>1467</v>
      </c>
      <c r="C7123" s="11">
        <f>VLOOKUP(A7123,SPOLETO!A:I,3, FALSE)</f>
        <v>3438.35</v>
      </c>
      <c r="D7123" s="9">
        <f>VLOOKUP(A7123,SPOLETO!A:I,4, FALSE)</f>
        <v>75</v>
      </c>
      <c r="E7123" s="12">
        <f>VLOOKUP(A7123,SPOLETO!A:I,5, FALSE)</f>
        <v>0</v>
      </c>
      <c r="F7123" s="9">
        <f>VLOOKUP(A7123,SPOLETO!A:I,6, FALSE)</f>
        <v>0</v>
      </c>
      <c r="G7123" s="9">
        <f>VLOOKUP(A7123,SPOLETO!A:I,7, FALSE)</f>
        <v>0</v>
      </c>
      <c r="H7123" s="13">
        <f>VLOOKUP(A7123,SPOLETO!A:I,8, FALSE)</f>
        <v>0</v>
      </c>
      <c r="I7123" s="9" t="s">
        <v>11</v>
      </c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  <c r="AA7123" s="9"/>
    </row>
    <row r="7124" spans="1:27" ht="12.75">
      <c r="A7124" s="10">
        <f t="shared" si="13"/>
        <v>46011</v>
      </c>
      <c r="B7124" s="9" t="s">
        <v>9</v>
      </c>
      <c r="C7124" s="11">
        <f>VLOOKUP(A7124,'CAMPO BELO'!A:I,3, FALSE)</f>
        <v>6042.13</v>
      </c>
      <c r="D7124" s="9">
        <f>VLOOKUP(A7124,'CAMPO BELO'!A:I,4, FALSE)</f>
        <v>70</v>
      </c>
      <c r="E7124" s="12">
        <f>VLOOKUP(A7124,'CAMPO BELO'!A:I,5, FALSE)</f>
        <v>27.43</v>
      </c>
      <c r="F7124" s="9">
        <f>VLOOKUP(A7124,'CAMPO BELO'!A:I,6, FALSE)</f>
        <v>2</v>
      </c>
      <c r="G7124" s="9">
        <f>VLOOKUP(A7124,'CAMPO BELO'!A:I,7, FALSE)</f>
        <v>14.25</v>
      </c>
      <c r="H7124" s="13">
        <f>VLOOKUP(A7124,'CAMPO BELO'!A:I,8, FALSE)</f>
        <v>0.25030000000000002</v>
      </c>
      <c r="I7124" s="9" t="s">
        <v>11</v>
      </c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9"/>
      <c r="W7124" s="9"/>
      <c r="X7124" s="9"/>
      <c r="Y7124" s="9"/>
      <c r="Z7124" s="9"/>
      <c r="AA7124" s="9"/>
    </row>
    <row r="7125" spans="1:27" ht="12.75">
      <c r="A7125" s="10">
        <f t="shared" si="13"/>
        <v>46011</v>
      </c>
      <c r="B7125" s="9" t="s">
        <v>43</v>
      </c>
      <c r="C7125" s="11">
        <f>VLOOKUP(A7125,GOPOÚVA!A:I,3, FALSE)</f>
        <v>8590.27</v>
      </c>
      <c r="D7125" s="9">
        <f>VLOOKUP(A7125,GOPOÚVA!A:I,4, FALSE)</f>
        <v>83</v>
      </c>
      <c r="E7125" s="12">
        <f>VLOOKUP(A7125,GOPOÚVA!A:I,5, FALSE)</f>
        <v>29.26</v>
      </c>
      <c r="F7125" s="9">
        <f>VLOOKUP(A7125,GOPOÚVA!A:I,6, FALSE)</f>
        <v>6</v>
      </c>
      <c r="G7125" s="9">
        <f>VLOOKUP(A7125,GOPOÚVA!A:I,7, FALSE)</f>
        <v>9.7140000000000004</v>
      </c>
      <c r="H7125" s="13">
        <f>VLOOKUP(A7125,GOPOÚVA!A:I,8, FALSE)</f>
        <v>0.32940000000000003</v>
      </c>
      <c r="I7125" s="9" t="s">
        <v>11</v>
      </c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9"/>
      <c r="X7125" s="9"/>
      <c r="Y7125" s="9"/>
      <c r="Z7125" s="9"/>
      <c r="AA7125" s="9"/>
    </row>
    <row r="7126" spans="1:27" ht="12.75">
      <c r="A7126" s="10">
        <f t="shared" si="13"/>
        <v>46011</v>
      </c>
      <c r="B7126" s="9" t="s">
        <v>45</v>
      </c>
      <c r="C7126" s="11">
        <f>VLOOKUP(A7126,MANDAQUI!A:I,3, FALSE)</f>
        <v>9432.16</v>
      </c>
      <c r="D7126" s="9">
        <f>VLOOKUP(A7126,MANDAQUI!A:I,4, FALSE)</f>
        <v>98</v>
      </c>
      <c r="E7126" s="12">
        <f>VLOOKUP(A7126,MANDAQUI!A:I,5, FALSE)</f>
        <v>31.34</v>
      </c>
      <c r="F7126" s="9">
        <f>VLOOKUP(A7126,MANDAQUI!A:I,6, FALSE)</f>
        <v>11</v>
      </c>
      <c r="G7126" s="9">
        <f>VLOOKUP(A7126,MANDAQUI!A:I,7, FALSE)</f>
        <v>10.85</v>
      </c>
      <c r="H7126" s="13">
        <f>VLOOKUP(A7126,MANDAQUI!A:I,8, FALSE)</f>
        <v>0.308</v>
      </c>
      <c r="I7126" s="9" t="s">
        <v>11</v>
      </c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  <c r="AA7126" s="9"/>
    </row>
    <row r="7127" spans="1:27" ht="12.75">
      <c r="A7127" s="10">
        <f t="shared" si="13"/>
        <v>46011</v>
      </c>
      <c r="B7127" s="9" t="s">
        <v>1465</v>
      </c>
      <c r="C7127" s="11">
        <f>VLOOKUP(A7127,AEROPORTO!A:I,3, FALSE)</f>
        <v>11674.25</v>
      </c>
      <c r="D7127" s="9">
        <f>VLOOKUP(A7127,AEROPORTO!A:I,4, FALSE)</f>
        <v>198</v>
      </c>
      <c r="E7127" s="12">
        <f>VLOOKUP(A7127,AEROPORTO!A:I,5, FALSE)</f>
        <v>0</v>
      </c>
      <c r="F7127" s="9">
        <f>VLOOKUP(A7127,AEROPORTO!A:I,6, FALSE)</f>
        <v>0</v>
      </c>
      <c r="G7127" s="9">
        <f>VLOOKUP(A7127,AEROPORTO!A:I,7, FALSE)</f>
        <v>0</v>
      </c>
      <c r="H7127" s="13">
        <f>VLOOKUP(A7127,AEROPORTO!A:I,8, FALSE)</f>
        <v>0</v>
      </c>
      <c r="I7127" s="9" t="s">
        <v>11</v>
      </c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</row>
    <row r="7128" spans="1:27" ht="12.75">
      <c r="A7128" s="10">
        <f t="shared" si="13"/>
        <v>46011</v>
      </c>
      <c r="B7128" s="9" t="s">
        <v>289</v>
      </c>
      <c r="C7128" s="11">
        <f>VLOOKUP(A7128,PINHEIROS!A:I,3, FALSE)</f>
        <v>8835.84</v>
      </c>
      <c r="D7128" s="9">
        <f>VLOOKUP(A7128,PINHEIROS!A:I,4, FALSE)</f>
        <v>97</v>
      </c>
      <c r="E7128" s="12">
        <f>VLOOKUP(A7128,PINHEIROS!A:I,5, FALSE)</f>
        <v>29.92</v>
      </c>
      <c r="F7128" s="9">
        <f>VLOOKUP(A7128,PINHEIROS!A:I,6, FALSE)</f>
        <v>7</v>
      </c>
      <c r="G7128" s="9">
        <f>VLOOKUP(A7128,PINHEIROS!A:I,7, FALSE)</f>
        <v>11.16</v>
      </c>
      <c r="H7128" s="13">
        <f>VLOOKUP(A7128,PINHEIROS!A:I,8, FALSE)</f>
        <v>0.3745</v>
      </c>
      <c r="I7128" s="9" t="s">
        <v>11</v>
      </c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</row>
    <row r="7129" spans="1:27" ht="12.75">
      <c r="A7129" s="10">
        <f t="shared" si="13"/>
        <v>46011</v>
      </c>
      <c r="B7129" s="9" t="s">
        <v>286</v>
      </c>
      <c r="C7129" s="11">
        <f>VLOOKUP(A7129,ACLIMAÇÃO!A:I,3, FALSE)</f>
        <v>4592.78</v>
      </c>
      <c r="D7129" s="9">
        <f>VLOOKUP(A7129,ACLIMAÇÃO!A:I,4, FALSE)</f>
        <v>46</v>
      </c>
      <c r="E7129" s="12">
        <f>VLOOKUP(A7129,ACLIMAÇÃO!A:I,5, FALSE)</f>
        <v>30.52</v>
      </c>
      <c r="F7129" s="9">
        <f>VLOOKUP(A7129,ACLIMAÇÃO!A:I,6, FALSE)</f>
        <v>2</v>
      </c>
      <c r="G7129" s="9">
        <f>VLOOKUP(A7129,ACLIMAÇÃO!A:I,7, FALSE)</f>
        <v>7.2</v>
      </c>
      <c r="H7129" s="13">
        <f>VLOOKUP(A7129,ACLIMAÇÃO!A:I,8, FALSE)</f>
        <v>0.26440000000000002</v>
      </c>
      <c r="I7129" s="9" t="s">
        <v>11</v>
      </c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  <c r="AA7129" s="9"/>
    </row>
    <row r="7130" spans="1:27" ht="12.75">
      <c r="A7130" s="10">
        <f t="shared" si="13"/>
        <v>46011</v>
      </c>
      <c r="B7130" s="9" t="s">
        <v>17</v>
      </c>
      <c r="C7130" s="11">
        <f>VLOOKUP(A7130,'PRAIA DO CANTO'!A:I,3, FALSE)</f>
        <v>10013.57</v>
      </c>
      <c r="D7130" s="9">
        <f>VLOOKUP(A7130,'PRAIA DO CANTO'!A:I,4, FALSE)</f>
        <v>80</v>
      </c>
      <c r="E7130" s="12">
        <f>VLOOKUP(A7130,'PRAIA DO CANTO'!A:I,5, FALSE)</f>
        <v>32.28</v>
      </c>
      <c r="F7130" s="9">
        <f>VLOOKUP(A7130,'PRAIA DO CANTO'!A:I,6, FALSE)</f>
        <v>15</v>
      </c>
      <c r="G7130" s="9">
        <f>VLOOKUP(A7130,'PRAIA DO CANTO'!A:I,7, FALSE)</f>
        <v>16</v>
      </c>
      <c r="H7130" s="13">
        <f>VLOOKUP(A7130,'PRAIA DO CANTO'!A:I,8, FALSE)</f>
        <v>0.30159999999999998</v>
      </c>
      <c r="I7130" s="9" t="s">
        <v>16</v>
      </c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  <c r="Z7130" s="9"/>
      <c r="AA7130" s="9"/>
    </row>
    <row r="7131" spans="1:27" ht="12.75">
      <c r="A7131" s="10">
        <f t="shared" si="13"/>
        <v>46011</v>
      </c>
      <c r="B7131" s="9" t="s">
        <v>14</v>
      </c>
      <c r="C7131" s="11">
        <f>VLOOKUP(A7131,'JARDIM CAMBURI'!A:I,3, FALSE)</f>
        <v>8513.69</v>
      </c>
      <c r="D7131" s="9">
        <f>VLOOKUP(A7131,'JARDIM CAMBURI'!A:I,4, FALSE)</f>
        <v>58</v>
      </c>
      <c r="E7131" s="12">
        <f>VLOOKUP(A7131,'JARDIM CAMBURI'!A:I,5, FALSE)</f>
        <v>42.17</v>
      </c>
      <c r="F7131" s="9">
        <f>VLOOKUP(A7131,'JARDIM CAMBURI'!A:I,6)</f>
        <v>32</v>
      </c>
      <c r="G7131" s="9">
        <f>VLOOKUP(A7131,'JARDIM CAMBURI'!A:I,7, FALSE)</f>
        <v>9.66</v>
      </c>
      <c r="H7131" s="13">
        <f>VLOOKUP(A7131,'JARDIM CAMBURI'!A:I,8, FALSE)</f>
        <v>0.26669999999999999</v>
      </c>
      <c r="I7131" s="9" t="s">
        <v>16</v>
      </c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  <c r="AA7131" s="9"/>
    </row>
    <row r="7132" spans="1:27" ht="12.75">
      <c r="A7132" s="10">
        <f t="shared" si="13"/>
        <v>46011</v>
      </c>
      <c r="B7132" s="9" t="s">
        <v>19</v>
      </c>
      <c r="C7132" s="11">
        <f>VLOOKUP(A7132,SERRA!A:I,3, FALSE)</f>
        <v>7711.88</v>
      </c>
      <c r="D7132" s="9">
        <f>VLOOKUP(A7132,SERRA!A:I,4, FALSE)</f>
        <v>36</v>
      </c>
      <c r="E7132" s="12">
        <f>VLOOKUP(A7132,SERRA!A:I,5, FALSE)</f>
        <v>50.97</v>
      </c>
      <c r="F7132" s="9">
        <f>VLOOKUP(A7132,SERRA!A:I,6, FALSE)</f>
        <v>29</v>
      </c>
      <c r="G7132" s="9">
        <f>VLOOKUP(A7132,SERRA!A:I,7, FALSE)</f>
        <v>9</v>
      </c>
      <c r="H7132" s="13">
        <f>VLOOKUP(A7132,SERRA!A:I,8, FALSE)</f>
        <v>0.24959999999999999</v>
      </c>
      <c r="I7132" s="9" t="s">
        <v>16</v>
      </c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</row>
    <row r="7133" spans="1:27" ht="12.75">
      <c r="A7133" s="10">
        <f>A7132+1</f>
        <v>46012</v>
      </c>
      <c r="B7133" s="9" t="s">
        <v>21</v>
      </c>
      <c r="C7133" s="11">
        <f>VLOOKUP(A7133,'VILA CLEMENTINO'!A:I,3, FALSE)</f>
        <v>8256.2000000000007</v>
      </c>
      <c r="D7133" s="9">
        <f>VLOOKUP(A7133,'VILA CLEMENTINO'!A:I,4, FALSE)</f>
        <v>89</v>
      </c>
      <c r="E7133" s="12">
        <f>VLOOKUP(A7133,'VILA CLEMENTINO'!A:I,5, FALSE)</f>
        <v>25.01</v>
      </c>
      <c r="F7133" s="9">
        <f>VLOOKUP(A7133,'VILA CLEMENTINO'!A:I,6, FALSE)</f>
        <v>0</v>
      </c>
      <c r="G7133" s="44">
        <f>VLOOKUP(A7133,'VILA CLEMENTINO'!A:I,7, FALSE)</f>
        <v>13.46</v>
      </c>
      <c r="H7133" s="13">
        <f>VLOOKUP(A7133,'VILA CLEMENTINO'!A:I,8, FALSE)</f>
        <v>0.254</v>
      </c>
      <c r="I7133" s="9" t="s">
        <v>11</v>
      </c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</row>
    <row r="7134" spans="1:27" ht="12.75">
      <c r="A7134" s="10">
        <f t="shared" ref="A7134:A7144" si="14">A7133</f>
        <v>46012</v>
      </c>
      <c r="B7134" s="9" t="s">
        <v>12</v>
      </c>
      <c r="C7134" s="11">
        <f>VLOOKUP(A7134,JABAQUARA!A:I,3, FALSE)</f>
        <v>3568.83</v>
      </c>
      <c r="D7134" s="9">
        <f>VLOOKUP(A7134,JABAQUARA!A:I,4, FALSE)</f>
        <v>41</v>
      </c>
      <c r="E7134" s="12">
        <f>VLOOKUP(A7134,JABAQUARA!A:I,5, FALSE)</f>
        <v>24</v>
      </c>
      <c r="F7134" s="9">
        <f>VLOOKUP(A7134,JABAQUARA!A:I,6, FALSE)</f>
        <v>0</v>
      </c>
      <c r="G7134" s="9">
        <f>VLOOKUP(A7134,JABAQUARA!A:I,7, FALSE)</f>
        <v>7.5</v>
      </c>
      <c r="H7134" s="13">
        <f>VLOOKUP(A7134,JABAQUARA!A:I,8, FALSE)</f>
        <v>0.30030000000000001</v>
      </c>
      <c r="I7134" s="9" t="s">
        <v>11</v>
      </c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  <c r="AA7134" s="9"/>
    </row>
    <row r="7135" spans="1:27" ht="12.75">
      <c r="A7135" s="10">
        <f t="shared" si="14"/>
        <v>46012</v>
      </c>
      <c r="B7135" s="9" t="s">
        <v>1467</v>
      </c>
      <c r="C7135" s="11">
        <f>VLOOKUP(A7135,SPOLETO!A:I,3, FALSE)</f>
        <v>1708.48</v>
      </c>
      <c r="D7135" s="9">
        <f>VLOOKUP(A7135,SPOLETO!A:I,4, FALSE)</f>
        <v>35</v>
      </c>
      <c r="E7135" s="12">
        <f>VLOOKUP(A7135,SPOLETO!A:I,5, FALSE)</f>
        <v>0</v>
      </c>
      <c r="F7135" s="9">
        <f>VLOOKUP(A7135,SPOLETO!A:I,6, FALSE)</f>
        <v>0</v>
      </c>
      <c r="G7135" s="9">
        <f>VLOOKUP(A7135,SPOLETO!A:I,7, FALSE)</f>
        <v>0</v>
      </c>
      <c r="H7135" s="13">
        <f>VLOOKUP(A7135,SPOLETO!A:I,8, FALSE)</f>
        <v>0</v>
      </c>
      <c r="I7135" s="9" t="s">
        <v>11</v>
      </c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  <c r="AA7135" s="9"/>
    </row>
    <row r="7136" spans="1:27" ht="12.75">
      <c r="A7136" s="10">
        <f t="shared" si="14"/>
        <v>46012</v>
      </c>
      <c r="B7136" s="9" t="s">
        <v>9</v>
      </c>
      <c r="C7136" s="11">
        <f>VLOOKUP(A7136,'CAMPO BELO'!A:I,3, FALSE)</f>
        <v>4361.37</v>
      </c>
      <c r="D7136" s="9">
        <f>VLOOKUP(A7136,'CAMPO BELO'!A:I,4, FALSE)</f>
        <v>43</v>
      </c>
      <c r="E7136" s="12">
        <f>VLOOKUP(A7136,'CAMPO BELO'!A:I,5, FALSE)</f>
        <v>34.21</v>
      </c>
      <c r="F7136" s="9">
        <f>VLOOKUP(A7136,'CAMPO BELO'!A:I,6, FALSE)</f>
        <v>9</v>
      </c>
      <c r="G7136" s="9">
        <f>VLOOKUP(A7136,'CAMPO BELO'!A:I,7, FALSE)</f>
        <v>17.5</v>
      </c>
      <c r="H7136" s="13">
        <f>VLOOKUP(A7136,'CAMPO BELO'!A:I,8, FALSE)</f>
        <v>0.25490000000000002</v>
      </c>
      <c r="I7136" s="9" t="s">
        <v>11</v>
      </c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  <c r="AA7136" s="9"/>
    </row>
    <row r="7137" spans="1:27" ht="12.75">
      <c r="A7137" s="10">
        <f t="shared" si="14"/>
        <v>46012</v>
      </c>
      <c r="B7137" s="9" t="s">
        <v>43</v>
      </c>
      <c r="C7137" s="11">
        <f>VLOOKUP(A7137,GOPOÚVA!A:I,3, FALSE)</f>
        <v>7110.6</v>
      </c>
      <c r="D7137" s="9">
        <f>VLOOKUP(A7137,GOPOÚVA!A:I,4, FALSE)</f>
        <v>73</v>
      </c>
      <c r="E7137" s="12">
        <f>VLOOKUP(A7137,GOPOÚVA!A:I,5, FALSE)</f>
        <v>25.26</v>
      </c>
      <c r="F7137" s="9">
        <f>VLOOKUP(A7137,GOPOÚVA!A:I,6, FALSE)</f>
        <v>0</v>
      </c>
      <c r="G7137" s="9">
        <f>VLOOKUP(A7137,GOPOÚVA!A:I,7, FALSE)</f>
        <v>12</v>
      </c>
      <c r="H7137" s="13">
        <f>VLOOKUP(A7137,GOPOÚVA!A:I,8, FALSE)</f>
        <v>0.32500000000000001</v>
      </c>
      <c r="I7137" s="9" t="s">
        <v>11</v>
      </c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  <c r="AA7137" s="9"/>
    </row>
    <row r="7138" spans="1:27" ht="12.75">
      <c r="A7138" s="10">
        <f t="shared" si="14"/>
        <v>46012</v>
      </c>
      <c r="B7138" s="9" t="s">
        <v>45</v>
      </c>
      <c r="C7138" s="11">
        <f>VLOOKUP(A7138,MANDAQUI!A:I,3, FALSE)</f>
        <v>8763.2800000000007</v>
      </c>
      <c r="D7138" s="9">
        <f>VLOOKUP(A7138,MANDAQUI!A:I,4, FALSE)</f>
        <v>82</v>
      </c>
      <c r="E7138" s="12">
        <f>VLOOKUP(A7138,MANDAQUI!A:I,5, FALSE)</f>
        <v>29.42</v>
      </c>
      <c r="F7138" s="9">
        <f>VLOOKUP(A7138,MANDAQUI!A:I,6, FALSE)</f>
        <v>3</v>
      </c>
      <c r="G7138" s="9">
        <f>VLOOKUP(A7138,MANDAQUI!A:I,7, FALSE)</f>
        <v>12.16</v>
      </c>
      <c r="H7138" s="13">
        <f>VLOOKUP(A7138,MANDAQUI!A:I,8, FALSE)</f>
        <v>0.27700000000000002</v>
      </c>
      <c r="I7138" s="9" t="s">
        <v>11</v>
      </c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  <c r="Z7138" s="9"/>
      <c r="AA7138" s="9"/>
    </row>
    <row r="7139" spans="1:27" ht="12.75">
      <c r="A7139" s="10">
        <f t="shared" si="14"/>
        <v>46012</v>
      </c>
      <c r="B7139" s="9" t="s">
        <v>1465</v>
      </c>
      <c r="C7139" s="11">
        <f>VLOOKUP(A7139,AEROPORTO!A:I,3, FALSE)</f>
        <v>11253.25</v>
      </c>
      <c r="D7139" s="9">
        <f>VLOOKUP(A7139,AEROPORTO!A:I,4, FALSE)</f>
        <v>161</v>
      </c>
      <c r="E7139" s="12">
        <f>VLOOKUP(A7139,AEROPORTO!A:I,5, FALSE)</f>
        <v>0</v>
      </c>
      <c r="F7139" s="9">
        <f>VLOOKUP(A7139,AEROPORTO!A:I,6, FALSE)</f>
        <v>0</v>
      </c>
      <c r="G7139" s="9">
        <f>VLOOKUP(A7139,AEROPORTO!A:I,7, FALSE)</f>
        <v>0</v>
      </c>
      <c r="H7139" s="13">
        <f>VLOOKUP(A7139,AEROPORTO!A:I,8, FALSE)</f>
        <v>0</v>
      </c>
      <c r="I7139" s="9" t="s">
        <v>11</v>
      </c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/>
      <c r="X7139" s="9"/>
      <c r="Y7139" s="9"/>
      <c r="Z7139" s="9"/>
      <c r="AA7139" s="9"/>
    </row>
    <row r="7140" spans="1:27" ht="12.75">
      <c r="A7140" s="10">
        <f t="shared" si="14"/>
        <v>46012</v>
      </c>
      <c r="B7140" s="9" t="s">
        <v>289</v>
      </c>
      <c r="C7140" s="11">
        <f>VLOOKUP(A7140,PINHEIROS!A:I,3, FALSE)</f>
        <v>6180.17</v>
      </c>
      <c r="D7140" s="9">
        <f>VLOOKUP(A7140,PINHEIROS!A:I,4, FALSE)</f>
        <v>58</v>
      </c>
      <c r="E7140" s="12">
        <f>VLOOKUP(A7140,PINHEIROS!A:I,5, FALSE)</f>
        <v>38.49</v>
      </c>
      <c r="F7140" s="9">
        <f>VLOOKUP(A7140,PINHEIROS!A:I,6, FALSE)</f>
        <v>7</v>
      </c>
      <c r="G7140" s="9">
        <f>VLOOKUP(A7140,PINHEIROS!A:I,7, FALSE)</f>
        <v>9.6</v>
      </c>
      <c r="H7140" s="13">
        <f>VLOOKUP(A7140,PINHEIROS!A:I,8, FALSE)</f>
        <v>0.31519999999999998</v>
      </c>
      <c r="I7140" s="9" t="s">
        <v>11</v>
      </c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  <c r="Z7140" s="9"/>
      <c r="AA7140" s="9"/>
    </row>
    <row r="7141" spans="1:27" ht="12.75">
      <c r="A7141" s="10">
        <f t="shared" si="14"/>
        <v>46012</v>
      </c>
      <c r="B7141" s="9" t="s">
        <v>286</v>
      </c>
      <c r="C7141" s="11">
        <f>VLOOKUP(A7141,ACLIMAÇÃO!A:I,3, FALSE)</f>
        <v>4081.5</v>
      </c>
      <c r="D7141" s="9">
        <f>VLOOKUP(A7141,ACLIMAÇÃO!A:I,4, FALSE)</f>
        <v>43</v>
      </c>
      <c r="E7141" s="12">
        <f>VLOOKUP(A7141,ACLIMAÇÃO!A:I,5, FALSE)</f>
        <v>25.23</v>
      </c>
      <c r="F7141" s="9">
        <f>VLOOKUP(A7141,ACLIMAÇÃO!A:I,6, FALSE)</f>
        <v>2</v>
      </c>
      <c r="G7141" s="9">
        <f>VLOOKUP(A7141,ACLIMAÇÃO!A:I,7, FALSE)</f>
        <v>7.2</v>
      </c>
      <c r="H7141" s="13">
        <f>VLOOKUP(A7141,ACLIMAÇÃO!A:I,8, FALSE)</f>
        <v>0.31919999999999998</v>
      </c>
      <c r="I7141" s="9" t="s">
        <v>11</v>
      </c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  <c r="AA7141" s="9"/>
    </row>
    <row r="7142" spans="1:27" ht="12.75">
      <c r="A7142" s="10">
        <f t="shared" si="14"/>
        <v>46012</v>
      </c>
      <c r="B7142" s="9" t="s">
        <v>17</v>
      </c>
      <c r="C7142" s="11">
        <f>VLOOKUP(A7142,'PRAIA DO CANTO'!A:I,3, FALSE)</f>
        <v>10578.34</v>
      </c>
      <c r="D7142" s="9">
        <f>VLOOKUP(A7142,'PRAIA DO CANTO'!A:I,4, FALSE)</f>
        <v>92</v>
      </c>
      <c r="E7142" s="12">
        <f>VLOOKUP(A7142,'PRAIA DO CANTO'!A:I,5, FALSE)</f>
        <v>36.619999999999997</v>
      </c>
      <c r="F7142" s="9">
        <f>VLOOKUP(A7142,'PRAIA DO CANTO'!A:I,6, FALSE)</f>
        <v>34</v>
      </c>
      <c r="G7142" s="9">
        <f>VLOOKUP(A7142,'PRAIA DO CANTO'!A:I,7, FALSE)</f>
        <v>23</v>
      </c>
      <c r="H7142" s="13">
        <f>VLOOKUP(A7142,'PRAIA DO CANTO'!A:I,8, FALSE)</f>
        <v>0.29849999999999999</v>
      </c>
      <c r="I7142" s="9" t="s">
        <v>16</v>
      </c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  <c r="AA7142" s="9"/>
    </row>
    <row r="7143" spans="1:27" ht="12.75">
      <c r="A7143" s="10">
        <f t="shared" si="14"/>
        <v>46012</v>
      </c>
      <c r="B7143" s="9" t="s">
        <v>14</v>
      </c>
      <c r="C7143" s="11">
        <f>VLOOKUP(A7143,'JARDIM CAMBURI'!A:I,3, FALSE)</f>
        <v>9305.84</v>
      </c>
      <c r="D7143" s="9">
        <f>VLOOKUP(A7143,'JARDIM CAMBURI'!A:I,4, FALSE)</f>
        <v>76</v>
      </c>
      <c r="E7143" s="12">
        <f>VLOOKUP(A7143,'JARDIM CAMBURI'!A:I,5, FALSE)</f>
        <v>45.21</v>
      </c>
      <c r="F7143" s="9">
        <f>VLOOKUP(A7143,'JARDIM CAMBURI'!A:I,6)</f>
        <v>49</v>
      </c>
      <c r="G7143" s="9">
        <f>VLOOKUP(A7143,'JARDIM CAMBURI'!A:I,7, FALSE)</f>
        <v>15.2</v>
      </c>
      <c r="H7143" s="13">
        <f>VLOOKUP(A7143,'JARDIM CAMBURI'!A:I,8, FALSE)</f>
        <v>0.28320000000000001</v>
      </c>
      <c r="I7143" s="9" t="s">
        <v>16</v>
      </c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  <c r="AA7143" s="9"/>
    </row>
    <row r="7144" spans="1:27" ht="12.75">
      <c r="A7144" s="10">
        <f t="shared" si="14"/>
        <v>46012</v>
      </c>
      <c r="B7144" s="9" t="s">
        <v>19</v>
      </c>
      <c r="C7144" s="11">
        <f>VLOOKUP(A7144,SERRA!A:I,3, FALSE)</f>
        <v>7247.89</v>
      </c>
      <c r="D7144" s="9">
        <f>VLOOKUP(A7144,SERRA!A:I,4, FALSE)</f>
        <v>37</v>
      </c>
      <c r="E7144" s="12">
        <f>VLOOKUP(A7144,SERRA!A:I,5, FALSE)</f>
        <v>34.9</v>
      </c>
      <c r="F7144" s="9">
        <f>VLOOKUP(A7144,SERRA!A:I,6, FALSE)</f>
        <v>10</v>
      </c>
      <c r="G7144" s="9">
        <f>VLOOKUP(A7144,SERRA!A:I,7, FALSE)</f>
        <v>9.25</v>
      </c>
      <c r="H7144" s="13">
        <f>VLOOKUP(A7144,SERRA!A:I,8, FALSE)</f>
        <v>0.24979999999999999</v>
      </c>
      <c r="I7144" s="9" t="s">
        <v>16</v>
      </c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/>
      <c r="X7144" s="9"/>
      <c r="Y7144" s="9"/>
      <c r="Z7144" s="9"/>
      <c r="AA7144" s="9"/>
    </row>
    <row r="7145" spans="1:27" ht="12.75">
      <c r="A7145" s="10">
        <f>A7144+1</f>
        <v>46013</v>
      </c>
      <c r="B7145" s="9" t="s">
        <v>21</v>
      </c>
      <c r="C7145" s="11">
        <f>VLOOKUP(A7145,'VILA CLEMENTINO'!A:I,3, FALSE)</f>
        <v>7092.29</v>
      </c>
      <c r="D7145" s="9">
        <f>VLOOKUP(A7145,'VILA CLEMENTINO'!A:I,4, FALSE)</f>
        <v>62</v>
      </c>
      <c r="E7145" s="12">
        <f>VLOOKUP(A7145,'VILA CLEMENTINO'!A:I,5, FALSE)</f>
        <v>30.64</v>
      </c>
      <c r="F7145" s="9">
        <f>VLOOKUP(A7145,'VILA CLEMENTINO'!A:I,6, FALSE)</f>
        <v>3</v>
      </c>
      <c r="G7145" s="44">
        <f>VLOOKUP(A7145,'VILA CLEMENTINO'!A:I,7, FALSE)</f>
        <v>11.25</v>
      </c>
      <c r="H7145" s="13">
        <f>VLOOKUP(A7145,'VILA CLEMENTINO'!A:I,8, FALSE)</f>
        <v>0.30459999999999998</v>
      </c>
      <c r="I7145" s="9" t="s">
        <v>11</v>
      </c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  <c r="AA7145" s="9"/>
    </row>
    <row r="7146" spans="1:27" ht="12.75">
      <c r="A7146" s="10">
        <f t="shared" ref="A7146:A7156" si="15">A7145</f>
        <v>46013</v>
      </c>
      <c r="B7146" s="9" t="s">
        <v>12</v>
      </c>
      <c r="C7146" s="11">
        <f>VLOOKUP(A7146,JABAQUARA!A:I,3, FALSE)</f>
        <v>4639.66</v>
      </c>
      <c r="D7146" s="9">
        <f>VLOOKUP(A7146,JABAQUARA!A:I,4, FALSE)</f>
        <v>46</v>
      </c>
      <c r="E7146" s="12">
        <f>VLOOKUP(A7146,JABAQUARA!A:I,5, FALSE)</f>
        <v>29.55</v>
      </c>
      <c r="F7146" s="9">
        <f>VLOOKUP(A7146,JABAQUARA!A:I,6, FALSE)</f>
        <v>2</v>
      </c>
      <c r="G7146" s="9">
        <f>VLOOKUP(A7146,JABAQUARA!A:I,7, FALSE)</f>
        <v>21</v>
      </c>
      <c r="H7146" s="13">
        <f>VLOOKUP(A7146,JABAQUARA!A:I,8, FALSE)</f>
        <v>0.29399999999999998</v>
      </c>
      <c r="I7146" s="9" t="s">
        <v>11</v>
      </c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  <c r="AA7146" s="9"/>
    </row>
    <row r="7147" spans="1:27" ht="12.75">
      <c r="A7147" s="10">
        <f t="shared" si="15"/>
        <v>46013</v>
      </c>
      <c r="B7147" s="9" t="s">
        <v>1467</v>
      </c>
      <c r="C7147" s="11">
        <f>VLOOKUP(A7147,SPOLETO!A:I,3, FALSE)</f>
        <v>4208.96</v>
      </c>
      <c r="D7147" s="9">
        <f>VLOOKUP(A7147,SPOLETO!A:I,4, FALSE)</f>
        <v>87</v>
      </c>
      <c r="E7147" s="12">
        <f>VLOOKUP(A7147,SPOLETO!A:I,5, FALSE)</f>
        <v>0</v>
      </c>
      <c r="F7147" s="9">
        <f>VLOOKUP(A7147,SPOLETO!A:I,6, FALSE)</f>
        <v>0</v>
      </c>
      <c r="G7147" s="9">
        <f>VLOOKUP(A7147,SPOLETO!A:I,7, FALSE)</f>
        <v>0</v>
      </c>
      <c r="H7147" s="13">
        <f>VLOOKUP(A7147,SPOLETO!A:I,8, FALSE)</f>
        <v>0</v>
      </c>
      <c r="I7147" s="9" t="s">
        <v>11</v>
      </c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  <c r="AA7147" s="9"/>
    </row>
    <row r="7148" spans="1:27" ht="12.75">
      <c r="A7148" s="10">
        <f t="shared" si="15"/>
        <v>46013</v>
      </c>
      <c r="B7148" s="9" t="s">
        <v>9</v>
      </c>
      <c r="C7148" s="11">
        <f>VLOOKUP(A7148,'CAMPO BELO'!A:I,3, FALSE)</f>
        <v>5734.34</v>
      </c>
      <c r="D7148" s="9">
        <f>VLOOKUP(A7148,'CAMPO BELO'!A:I,4, FALSE)</f>
        <v>56</v>
      </c>
      <c r="E7148" s="12">
        <f>VLOOKUP(A7148,'CAMPO BELO'!A:I,5, FALSE)</f>
        <v>33.369999999999997</v>
      </c>
      <c r="F7148" s="9">
        <f>VLOOKUP(A7148,'CAMPO BELO'!A:I,6, FALSE)</f>
        <v>14</v>
      </c>
      <c r="G7148" s="9">
        <f>VLOOKUP(A7148,'CAMPO BELO'!A:I,7, FALSE)</f>
        <v>24.5</v>
      </c>
      <c r="H7148" s="13">
        <f>VLOOKUP(A7148,'CAMPO BELO'!A:I,8, FALSE)</f>
        <v>0.26950000000000002</v>
      </c>
      <c r="I7148" s="9" t="s">
        <v>11</v>
      </c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9"/>
      <c r="X7148" s="9"/>
      <c r="Y7148" s="9"/>
      <c r="Z7148" s="9"/>
      <c r="AA7148" s="9"/>
    </row>
    <row r="7149" spans="1:27" ht="12.75">
      <c r="A7149" s="10">
        <f t="shared" si="15"/>
        <v>46013</v>
      </c>
      <c r="B7149" s="9" t="s">
        <v>43</v>
      </c>
      <c r="C7149" s="11">
        <f>VLOOKUP(A7149,GOPOÚVA!A:I,3, FALSE)</f>
        <v>4410.34</v>
      </c>
      <c r="D7149" s="9">
        <f>VLOOKUP(A7149,GOPOÚVA!A:I,4, FALSE)</f>
        <v>44</v>
      </c>
      <c r="E7149" s="12">
        <f>VLOOKUP(A7149,GOPOÚVA!A:I,5, FALSE)</f>
        <v>26.47</v>
      </c>
      <c r="F7149" s="9">
        <f>VLOOKUP(A7149,GOPOÚVA!A:I,6, FALSE)</f>
        <v>0</v>
      </c>
      <c r="G7149" s="9">
        <f>VLOOKUP(A7149,GOPOÚVA!A:I,7, FALSE)</f>
        <v>13</v>
      </c>
      <c r="H7149" s="13">
        <f>VLOOKUP(A7149,GOPOÚVA!A:I,8, FALSE)</f>
        <v>0.33239999999999997</v>
      </c>
      <c r="I7149" s="9" t="s">
        <v>11</v>
      </c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  <c r="AA7149" s="9"/>
    </row>
    <row r="7150" spans="1:27" ht="12.75">
      <c r="A7150" s="10">
        <f t="shared" si="15"/>
        <v>46013</v>
      </c>
      <c r="B7150" s="9" t="s">
        <v>45</v>
      </c>
      <c r="C7150" s="11">
        <f>VLOOKUP(A7150,MANDAQUI!A:I,3, FALSE)</f>
        <v>4834.6099999999997</v>
      </c>
      <c r="D7150" s="9">
        <f>VLOOKUP(A7150,MANDAQUI!A:I,4, FALSE)</f>
        <v>54</v>
      </c>
      <c r="E7150" s="12">
        <f>VLOOKUP(A7150,MANDAQUI!A:I,5, FALSE)</f>
        <v>29.38</v>
      </c>
      <c r="F7150" s="9">
        <f>VLOOKUP(A7150,MANDAQUI!A:I,6, FALSE)</f>
        <v>4</v>
      </c>
      <c r="G7150" s="9">
        <f>VLOOKUP(A7150,MANDAQUI!A:I,7, FALSE)</f>
        <v>14.66</v>
      </c>
      <c r="H7150" s="13">
        <f>VLOOKUP(A7150,MANDAQUI!A:I,8, FALSE)</f>
        <v>0.27939999999999998</v>
      </c>
      <c r="I7150" s="9" t="s">
        <v>11</v>
      </c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</row>
    <row r="7151" spans="1:27" ht="12.75">
      <c r="A7151" s="10">
        <f t="shared" si="15"/>
        <v>46013</v>
      </c>
      <c r="B7151" s="9" t="s">
        <v>1465</v>
      </c>
      <c r="C7151" s="11">
        <f>VLOOKUP(A7151,AEROPORTO!A:I,3, FALSE)</f>
        <v>9987.5</v>
      </c>
      <c r="D7151" s="9">
        <f>VLOOKUP(A7151,AEROPORTO!A:I,4, FALSE)</f>
        <v>155</v>
      </c>
      <c r="E7151" s="12">
        <f>VLOOKUP(A7151,AEROPORTO!A:I,5, FALSE)</f>
        <v>0</v>
      </c>
      <c r="F7151" s="9">
        <f>VLOOKUP(A7151,AEROPORTO!A:I,6, FALSE)</f>
        <v>0</v>
      </c>
      <c r="G7151" s="9">
        <f>VLOOKUP(A7151,AEROPORTO!A:I,7, FALSE)</f>
        <v>0</v>
      </c>
      <c r="H7151" s="13">
        <f>VLOOKUP(A7151,AEROPORTO!A:I,8, FALSE)</f>
        <v>0</v>
      </c>
      <c r="I7151" s="9" t="s">
        <v>11</v>
      </c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</row>
    <row r="7152" spans="1:27" ht="12.75">
      <c r="A7152" s="10">
        <f t="shared" si="15"/>
        <v>46013</v>
      </c>
      <c r="B7152" s="9" t="s">
        <v>289</v>
      </c>
      <c r="C7152" s="11">
        <f>VLOOKUP(A7152,PINHEIROS!A:I,3, FALSE)</f>
        <v>3542.56</v>
      </c>
      <c r="D7152" s="9">
        <f>VLOOKUP(A7152,PINHEIROS!A:I,4, FALSE)</f>
        <v>25</v>
      </c>
      <c r="E7152" s="12">
        <f>VLOOKUP(A7152,PINHEIROS!A:I,5, FALSE)</f>
        <v>38.49</v>
      </c>
      <c r="F7152" s="9">
        <f>VLOOKUP(A7152,PINHEIROS!A:I,6, FALSE)</f>
        <v>7</v>
      </c>
      <c r="G7152" s="9">
        <f>VLOOKUP(A7152,PINHEIROS!A:I,7, FALSE)</f>
        <v>7</v>
      </c>
      <c r="H7152" s="13">
        <f>VLOOKUP(A7152,PINHEIROS!A:I,8, FALSE)</f>
        <v>0.311</v>
      </c>
      <c r="I7152" s="9" t="s">
        <v>11</v>
      </c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  <c r="AA7152" s="9"/>
    </row>
    <row r="7153" spans="1:27" ht="12.75">
      <c r="A7153" s="10">
        <f t="shared" si="15"/>
        <v>46013</v>
      </c>
      <c r="B7153" s="9" t="s">
        <v>286</v>
      </c>
      <c r="C7153" s="11">
        <f>VLOOKUP(A7153,ACLIMAÇÃO!A:I,3, FALSE)</f>
        <v>3216.93</v>
      </c>
      <c r="D7153" s="9">
        <f>VLOOKUP(A7153,ACLIMAÇÃO!A:I,4, FALSE)</f>
        <v>36</v>
      </c>
      <c r="E7153" s="12">
        <f>VLOOKUP(A7153,ACLIMAÇÃO!A:I,5, FALSE)</f>
        <v>27.04</v>
      </c>
      <c r="F7153" s="9">
        <f>VLOOKUP(A7153,ACLIMAÇÃO!A:I,6, FALSE)</f>
        <v>1</v>
      </c>
      <c r="G7153" s="9">
        <f>VLOOKUP(A7153,ACLIMAÇÃO!A:I,7, FALSE)</f>
        <v>8.33</v>
      </c>
      <c r="H7153" s="13">
        <f>VLOOKUP(A7153,ACLIMAÇÃO!A:I,8, FALSE)</f>
        <v>0.31969999999999998</v>
      </c>
      <c r="I7153" s="9" t="s">
        <v>11</v>
      </c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</row>
    <row r="7154" spans="1:27" ht="12.75">
      <c r="A7154" s="10">
        <f t="shared" si="15"/>
        <v>46013</v>
      </c>
      <c r="B7154" s="9" t="s">
        <v>17</v>
      </c>
      <c r="C7154" s="11">
        <f>VLOOKUP(A7154,'PRAIA DO CANTO'!A:I,3, FALSE)</f>
        <v>8121.31</v>
      </c>
      <c r="D7154" s="9">
        <f>VLOOKUP(A7154,'PRAIA DO CANTO'!A:I,4, FALSE)</f>
        <v>55</v>
      </c>
      <c r="E7154" s="12">
        <f>VLOOKUP(A7154,'PRAIA DO CANTO'!A:I,5, FALSE)</f>
        <v>39.31</v>
      </c>
      <c r="F7154" s="9">
        <f>VLOOKUP(A7154,'PRAIA DO CANTO'!A:I,6, FALSE)</f>
        <v>31</v>
      </c>
      <c r="G7154" s="9">
        <f>VLOOKUP(A7154,'PRAIA DO CANTO'!A:I,7, FALSE)</f>
        <v>18.329999999999998</v>
      </c>
      <c r="H7154" s="13">
        <f>VLOOKUP(A7154,'PRAIA DO CANTO'!A:I,8, FALSE)</f>
        <v>0.32890000000000003</v>
      </c>
      <c r="I7154" s="9" t="s">
        <v>16</v>
      </c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</row>
    <row r="7155" spans="1:27" ht="12.75">
      <c r="A7155" s="10">
        <f t="shared" si="15"/>
        <v>46013</v>
      </c>
      <c r="B7155" s="9" t="s">
        <v>14</v>
      </c>
      <c r="C7155" s="11">
        <f>VLOOKUP(A7155,'JARDIM CAMBURI'!A:I,3, FALSE)</f>
        <v>4625.08</v>
      </c>
      <c r="D7155" s="9">
        <f>VLOOKUP(A7155,'JARDIM CAMBURI'!A:I,4, FALSE)</f>
        <v>27</v>
      </c>
      <c r="E7155" s="12">
        <f>VLOOKUP(A7155,'JARDIM CAMBURI'!A:I,5, FALSE)</f>
        <v>30.43</v>
      </c>
      <c r="F7155" s="9">
        <f>VLOOKUP(A7155,'JARDIM CAMBURI'!A:I,6)</f>
        <v>27</v>
      </c>
      <c r="G7155" s="9">
        <f>VLOOKUP(A7155,'JARDIM CAMBURI'!A:I,7, FALSE)</f>
        <v>13.5</v>
      </c>
      <c r="H7155" s="13">
        <f>VLOOKUP(A7155,'JARDIM CAMBURI'!A:I,8, FALSE)</f>
        <v>0.29299999999999998</v>
      </c>
      <c r="I7155" s="9" t="s">
        <v>16</v>
      </c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9"/>
    </row>
    <row r="7156" spans="1:27" ht="12.75">
      <c r="A7156" s="10">
        <f t="shared" si="15"/>
        <v>46013</v>
      </c>
      <c r="B7156" s="9" t="s">
        <v>19</v>
      </c>
      <c r="C7156" s="11">
        <f>VLOOKUP(A7156,SERRA!A:I,3, FALSE)</f>
        <v>3398.8</v>
      </c>
      <c r="D7156" s="9">
        <f>VLOOKUP(A7156,SERRA!A:I,4, FALSE)</f>
        <v>12</v>
      </c>
      <c r="E7156" s="12">
        <f>VLOOKUP(A7156,SERRA!A:I,5, FALSE)</f>
        <v>28.94</v>
      </c>
      <c r="F7156" s="9">
        <f>VLOOKUP(A7156,SERRA!A:I,6, FALSE)</f>
        <v>3</v>
      </c>
      <c r="G7156" s="9">
        <f>VLOOKUP(A7156,SERRA!A:I,7, FALSE)</f>
        <v>6</v>
      </c>
      <c r="H7156" s="13">
        <f>VLOOKUP(A7156,SERRA!A:I,8, FALSE)</f>
        <v>0.30349999999999999</v>
      </c>
      <c r="I7156" s="9" t="s">
        <v>16</v>
      </c>
      <c r="J7156" s="9" t="s">
        <v>1573</v>
      </c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  <c r="AA7156" s="9"/>
    </row>
    <row r="7157" spans="1:27" ht="12.75">
      <c r="A7157" s="10">
        <f>A7156+1</f>
        <v>46014</v>
      </c>
      <c r="B7157" s="9" t="s">
        <v>21</v>
      </c>
      <c r="C7157" s="11">
        <f>VLOOKUP(A7157,'VILA CLEMENTINO'!A:I,3, FALSE)</f>
        <v>7149.85</v>
      </c>
      <c r="D7157" s="9">
        <f>VLOOKUP(A7157,'VILA CLEMENTINO'!A:I,4, FALSE)</f>
        <v>70</v>
      </c>
      <c r="E7157" s="12">
        <f>VLOOKUP(A7157,'VILA CLEMENTINO'!A:I,5, FALSE)</f>
        <v>30.5</v>
      </c>
      <c r="F7157" s="9">
        <f>VLOOKUP(A7157,'VILA CLEMENTINO'!A:I,6, FALSE)</f>
        <v>6</v>
      </c>
      <c r="G7157" s="44">
        <f>VLOOKUP(A7157,'VILA CLEMENTINO'!A:I,7, FALSE)</f>
        <v>18.04</v>
      </c>
      <c r="H7157" s="13">
        <f>VLOOKUP(A7157,'VILA CLEMENTINO'!A:I,8, FALSE)</f>
        <v>0.33500000000000002</v>
      </c>
      <c r="I7157" s="9" t="s">
        <v>11</v>
      </c>
      <c r="J7157" s="9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</row>
    <row r="7158" spans="1:27" ht="12.75">
      <c r="A7158" s="10">
        <f t="shared" ref="A7158:A7168" si="16">A7157</f>
        <v>46014</v>
      </c>
      <c r="B7158" s="9" t="s">
        <v>12</v>
      </c>
      <c r="C7158" s="11">
        <f>VLOOKUP(A7158,JABAQUARA!A:I,3, FALSE)</f>
        <v>4103.83</v>
      </c>
      <c r="D7158" s="9">
        <f>VLOOKUP(A7158,JABAQUARA!A:I,4, FALSE)</f>
        <v>46</v>
      </c>
      <c r="E7158" s="12">
        <f>VLOOKUP(A7158,JABAQUARA!A:I,5, FALSE)</f>
        <v>21.91</v>
      </c>
      <c r="F7158" s="9">
        <f>VLOOKUP(A7158,JABAQUARA!A:I,6, FALSE)</f>
        <v>1</v>
      </c>
      <c r="G7158" s="9">
        <f>VLOOKUP(A7158,JABAQUARA!A:I,7, FALSE)</f>
        <v>12.33</v>
      </c>
      <c r="H7158" s="13">
        <f>VLOOKUP(A7158,JABAQUARA!A:I,8, FALSE)</f>
        <v>0.29799999999999999</v>
      </c>
      <c r="I7158" s="9" t="s">
        <v>11</v>
      </c>
      <c r="J7158" s="9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  <c r="AA7158" s="9"/>
    </row>
    <row r="7159" spans="1:27" ht="12.75">
      <c r="A7159" s="10">
        <f t="shared" si="16"/>
        <v>46014</v>
      </c>
      <c r="B7159" s="9" t="s">
        <v>1467</v>
      </c>
      <c r="C7159" s="11">
        <f>VLOOKUP(A7159,SPOLETO!A:I,3, FALSE)</f>
        <v>3698.25</v>
      </c>
      <c r="D7159" s="9">
        <f>VLOOKUP(A7159,SPOLETO!A:I,4, FALSE)</f>
        <v>76</v>
      </c>
      <c r="E7159" s="12">
        <f>VLOOKUP(A7159,SPOLETO!A:I,5, FALSE)</f>
        <v>0</v>
      </c>
      <c r="F7159" s="9">
        <f>VLOOKUP(A7159,SPOLETO!A:I,6, FALSE)</f>
        <v>0</v>
      </c>
      <c r="G7159" s="9">
        <f>VLOOKUP(A7159,SPOLETO!A:I,7, FALSE)</f>
        <v>0</v>
      </c>
      <c r="H7159" s="13">
        <f>VLOOKUP(A7159,SPOLETO!A:I,8, FALSE)</f>
        <v>0</v>
      </c>
      <c r="I7159" s="9" t="s">
        <v>11</v>
      </c>
      <c r="J7159" s="9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9"/>
      <c r="X7159" s="9"/>
      <c r="Y7159" s="9"/>
      <c r="Z7159" s="9"/>
      <c r="AA7159" s="9"/>
    </row>
    <row r="7160" spans="1:27" ht="12.75">
      <c r="A7160" s="10">
        <f t="shared" si="16"/>
        <v>46014</v>
      </c>
      <c r="B7160" s="9" t="s">
        <v>9</v>
      </c>
      <c r="C7160" s="11">
        <f>VLOOKUP(A7160,'CAMPO BELO'!A:I,3, FALSE)</f>
        <v>3355.37</v>
      </c>
      <c r="D7160" s="9">
        <f>VLOOKUP(A7160,'CAMPO BELO'!A:I,4, FALSE)</f>
        <v>37</v>
      </c>
      <c r="E7160" s="12">
        <f>VLOOKUP(A7160,'CAMPO BELO'!A:I,5, FALSE)</f>
        <v>30.13</v>
      </c>
      <c r="F7160" s="9">
        <f>VLOOKUP(A7160,'CAMPO BELO'!A:I,6, FALSE)</f>
        <v>5</v>
      </c>
      <c r="G7160" s="9">
        <f>VLOOKUP(A7160,'CAMPO BELO'!A:I,7, FALSE)</f>
        <v>9</v>
      </c>
      <c r="H7160" s="13">
        <f>VLOOKUP(A7160,'CAMPO BELO'!A:I,8, FALSE)</f>
        <v>0.30130000000000001</v>
      </c>
      <c r="I7160" s="9" t="s">
        <v>11</v>
      </c>
      <c r="J7160" s="9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/>
      <c r="X7160" s="9"/>
      <c r="Y7160" s="9"/>
      <c r="Z7160" s="9"/>
      <c r="AA7160" s="9"/>
    </row>
    <row r="7161" spans="1:27" ht="12.75">
      <c r="A7161" s="10">
        <f t="shared" si="16"/>
        <v>46014</v>
      </c>
      <c r="B7161" s="9" t="s">
        <v>43</v>
      </c>
      <c r="C7161" s="11">
        <f>VLOOKUP(A7161,GOPOÚVA!A:I,3, FALSE)</f>
        <v>7606.3</v>
      </c>
      <c r="D7161" s="9">
        <f>VLOOKUP(A7161,GOPOÚVA!A:I,4, FALSE)</f>
        <v>77</v>
      </c>
      <c r="E7161" s="12">
        <f>VLOOKUP(A7161,GOPOÚVA!A:I,5, FALSE)</f>
        <v>27.78</v>
      </c>
      <c r="F7161" s="9">
        <f>VLOOKUP(A7161,GOPOÚVA!A:I,6, FALSE)</f>
        <v>0</v>
      </c>
      <c r="G7161" s="9">
        <f>VLOOKUP(A7161,GOPOÚVA!A:I,7, FALSE)</f>
        <v>18.3</v>
      </c>
      <c r="H7161" s="13">
        <f>VLOOKUP(A7161,GOPOÚVA!A:I,8, FALSE)</f>
        <v>0.33169999999999999</v>
      </c>
      <c r="I7161" s="9" t="s">
        <v>11</v>
      </c>
      <c r="J7161" s="9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  <c r="AA7161" s="9"/>
    </row>
    <row r="7162" spans="1:27" ht="12.75">
      <c r="A7162" s="10">
        <f t="shared" si="16"/>
        <v>46014</v>
      </c>
      <c r="B7162" s="9" t="s">
        <v>45</v>
      </c>
      <c r="C7162" s="11">
        <f>VLOOKUP(A7162,MANDAQUI!A:I,3, FALSE)</f>
        <v>7663.72</v>
      </c>
      <c r="D7162" s="9">
        <f>VLOOKUP(A7162,MANDAQUI!A:I,4, FALSE)</f>
        <v>74</v>
      </c>
      <c r="E7162" s="12">
        <f>VLOOKUP(A7162,MANDAQUI!A:I,5, FALSE)</f>
        <v>32.31</v>
      </c>
      <c r="F7162" s="9">
        <f>VLOOKUP(A7162,MANDAQUI!A:I,6, FALSE)</f>
        <v>11</v>
      </c>
      <c r="G7162" s="9">
        <f>VLOOKUP(A7162,MANDAQUI!A:I,7, FALSE)</f>
        <v>15.25</v>
      </c>
      <c r="H7162" s="13">
        <f>VLOOKUP(A7162,MANDAQUI!A:I,8, FALSE)</f>
        <v>0.32019999999999998</v>
      </c>
      <c r="I7162" s="9" t="s">
        <v>11</v>
      </c>
      <c r="J7162" s="9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  <c r="Z7162" s="9"/>
      <c r="AA7162" s="9"/>
    </row>
    <row r="7163" spans="1:27" ht="12.75">
      <c r="A7163" s="10">
        <f t="shared" si="16"/>
        <v>46014</v>
      </c>
      <c r="B7163" s="9" t="s">
        <v>1465</v>
      </c>
      <c r="C7163" s="11">
        <f>VLOOKUP(A7163,AEROPORTO!A:I,3, FALSE)</f>
        <v>8303.25</v>
      </c>
      <c r="D7163" s="9">
        <f>VLOOKUP(A7163,AEROPORTO!A:I,4, FALSE)</f>
        <v>139</v>
      </c>
      <c r="E7163" s="12">
        <f>VLOOKUP(A7163,AEROPORTO!A:I,5, FALSE)</f>
        <v>0</v>
      </c>
      <c r="F7163" s="9">
        <f>VLOOKUP(A7163,AEROPORTO!A:I,6, FALSE)</f>
        <v>0</v>
      </c>
      <c r="G7163" s="9">
        <f>VLOOKUP(A7163,AEROPORTO!A:I,7, FALSE)</f>
        <v>0</v>
      </c>
      <c r="H7163" s="13">
        <f>VLOOKUP(A7163,AEROPORTO!A:I,8, FALSE)</f>
        <v>0</v>
      </c>
      <c r="I7163" s="9" t="s">
        <v>11</v>
      </c>
      <c r="J7163" s="9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  <c r="Z7163" s="9"/>
      <c r="AA7163" s="9"/>
    </row>
    <row r="7164" spans="1:27" ht="12.75">
      <c r="A7164" s="10">
        <f t="shared" si="16"/>
        <v>46014</v>
      </c>
      <c r="B7164" s="9" t="s">
        <v>289</v>
      </c>
      <c r="C7164" s="11">
        <f>VLOOKUP(A7164,PINHEIROS!A:I,3, FALSE)</f>
        <v>5193.93</v>
      </c>
      <c r="D7164" s="9">
        <f>VLOOKUP(A7164,PINHEIROS!A:I,4, FALSE)</f>
        <v>49</v>
      </c>
      <c r="E7164" s="12">
        <f>VLOOKUP(A7164,PINHEIROS!A:I,5, FALSE)</f>
        <v>25.82</v>
      </c>
      <c r="F7164" s="9">
        <f>VLOOKUP(A7164,PINHEIROS!A:I,6, FALSE)</f>
        <v>4</v>
      </c>
      <c r="G7164" s="9">
        <f>VLOOKUP(A7164,PINHEIROS!A:I,7, FALSE)</f>
        <v>8.1999999999999993</v>
      </c>
      <c r="H7164" s="13">
        <f>VLOOKUP(A7164,PINHEIROS!A:I,8, FALSE)</f>
        <v>0.3624</v>
      </c>
      <c r="I7164" s="9" t="s">
        <v>11</v>
      </c>
      <c r="J7164" s="9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  <c r="Z7164" s="9"/>
      <c r="AA7164" s="9"/>
    </row>
    <row r="7165" spans="1:27" ht="12.75">
      <c r="A7165" s="10">
        <f t="shared" si="16"/>
        <v>46014</v>
      </c>
      <c r="B7165" s="9" t="s">
        <v>286</v>
      </c>
      <c r="C7165" s="11">
        <f>VLOOKUP(A7165,ACLIMAÇÃO!A:I,3, FALSE)</f>
        <v>3865.84</v>
      </c>
      <c r="D7165" s="9">
        <f>VLOOKUP(A7165,ACLIMAÇÃO!A:I,4, FALSE)</f>
        <v>41</v>
      </c>
      <c r="E7165" s="12">
        <f>VLOOKUP(A7165,ACLIMAÇÃO!A:I,5, FALSE)</f>
        <v>24.54</v>
      </c>
      <c r="F7165" s="9">
        <f>VLOOKUP(A7165,ACLIMAÇÃO!A:I,6, FALSE)</f>
        <v>0</v>
      </c>
      <c r="G7165" s="9">
        <f>VLOOKUP(A7165,ACLIMAÇÃO!A:I,7, FALSE)</f>
        <v>6.75</v>
      </c>
      <c r="H7165" s="13">
        <f>VLOOKUP(A7165,ACLIMAÇÃO!A:I,8, FALSE)</f>
        <v>0.31440000000000001</v>
      </c>
      <c r="I7165" s="9" t="s">
        <v>11</v>
      </c>
      <c r="J7165" s="9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  <c r="Z7165" s="9"/>
      <c r="AA7165" s="9"/>
    </row>
    <row r="7166" spans="1:27" ht="12.75">
      <c r="A7166" s="10">
        <f t="shared" si="16"/>
        <v>46014</v>
      </c>
      <c r="B7166" s="9" t="s">
        <v>17</v>
      </c>
      <c r="C7166" s="11">
        <f>VLOOKUP(A7166,'PRAIA DO CANTO'!A:I,3, FALSE)</f>
        <v>11735.08</v>
      </c>
      <c r="D7166" s="9">
        <f>VLOOKUP(A7166,'PRAIA DO CANTO'!A:I,4, FALSE)</f>
        <v>77</v>
      </c>
      <c r="E7166" s="12">
        <f>VLOOKUP(A7166,'PRAIA DO CANTO'!A:I,5, FALSE)</f>
        <v>62.37</v>
      </c>
      <c r="F7166" s="9">
        <f>VLOOKUP(A7166,'PRAIA DO CANTO'!A:I,6, FALSE)</f>
        <v>57</v>
      </c>
      <c r="G7166" s="9">
        <f>VLOOKUP(A7166,'PRAIA DO CANTO'!A:I,7, FALSE)</f>
        <v>15.4</v>
      </c>
      <c r="H7166" s="13">
        <f>VLOOKUP(A7166,'PRAIA DO CANTO'!A:I,8, FALSE)</f>
        <v>0.33300000000000002</v>
      </c>
      <c r="I7166" s="9" t="s">
        <v>16</v>
      </c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  <c r="Z7166" s="9"/>
      <c r="AA7166" s="9"/>
    </row>
    <row r="7167" spans="1:27" ht="12.75">
      <c r="A7167" s="10">
        <f t="shared" si="16"/>
        <v>46014</v>
      </c>
      <c r="B7167" s="9" t="s">
        <v>14</v>
      </c>
      <c r="C7167" s="11">
        <f>VLOOKUP(A7167,'JARDIM CAMBURI'!A:I,3, FALSE)</f>
        <v>7124.7</v>
      </c>
      <c r="D7167" s="9">
        <f>VLOOKUP(A7167,'JARDIM CAMBURI'!A:I,4, FALSE)</f>
        <v>53</v>
      </c>
      <c r="E7167" s="12">
        <f>VLOOKUP(A7167,'JARDIM CAMBURI'!A:I,5, FALSE)</f>
        <v>37.15</v>
      </c>
      <c r="F7167" s="9">
        <f>VLOOKUP(A7167,'JARDIM CAMBURI'!A:I,6)</f>
        <v>21</v>
      </c>
      <c r="G7167" s="9">
        <f>VLOOKUP(A7167,'JARDIM CAMBURI'!A:I,7, FALSE)</f>
        <v>13.25</v>
      </c>
      <c r="H7167" s="13">
        <f>VLOOKUP(A7167,'JARDIM CAMBURI'!A:I,8, FALSE)</f>
        <v>0.2571</v>
      </c>
      <c r="I7167" s="9" t="s">
        <v>16</v>
      </c>
      <c r="J7167" s="9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  <c r="Z7167" s="9"/>
      <c r="AA7167" s="9"/>
    </row>
    <row r="7168" spans="1:27" ht="12.75">
      <c r="A7168" s="10">
        <f t="shared" si="16"/>
        <v>46014</v>
      </c>
      <c r="B7168" s="9" t="s">
        <v>19</v>
      </c>
      <c r="C7168" s="11">
        <f>VLOOKUP(A7168,SERRA!A:I,3, FALSE)</f>
        <v>5028.7299999999996</v>
      </c>
      <c r="D7168" s="9">
        <f>VLOOKUP(A7168,SERRA!A:I,4, FALSE)</f>
        <v>29</v>
      </c>
      <c r="E7168" s="12">
        <f>VLOOKUP(A7168,SERRA!A:I,5, FALSE)</f>
        <v>38.43</v>
      </c>
      <c r="F7168" s="9">
        <f>VLOOKUP(A7168,SERRA!A:I,6, FALSE)</f>
        <v>15</v>
      </c>
      <c r="G7168" s="9">
        <f>VLOOKUP(A7168,SERRA!A:I,7, FALSE)</f>
        <v>9.6</v>
      </c>
      <c r="H7168" s="13">
        <f>VLOOKUP(A7168,SERRA!A:I,8, FALSE)</f>
        <v>0.35659999999999997</v>
      </c>
      <c r="I7168" s="9" t="s">
        <v>16</v>
      </c>
      <c r="J7168" s="9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  <c r="Z7168" s="9"/>
      <c r="AA7168" s="9"/>
    </row>
    <row r="7169" spans="1:27" ht="12.75">
      <c r="A7169" s="10">
        <f>A7168+1</f>
        <v>46015</v>
      </c>
      <c r="B7169" s="9" t="s">
        <v>21</v>
      </c>
      <c r="C7169" s="11">
        <f>VLOOKUP(A7169,'VILA CLEMENTINO'!A:I,3, FALSE)</f>
        <v>0</v>
      </c>
      <c r="D7169" s="9">
        <f>VLOOKUP(A7169,'VILA CLEMENTINO'!A:I,4, FALSE)</f>
        <v>0</v>
      </c>
      <c r="E7169" s="12">
        <f>VLOOKUP(A7169,'VILA CLEMENTINO'!A:I,5, FALSE)</f>
        <v>0</v>
      </c>
      <c r="F7169" s="9">
        <f>VLOOKUP(A7169,'VILA CLEMENTINO'!A:I,6, FALSE)</f>
        <v>0</v>
      </c>
      <c r="G7169" s="44">
        <f>VLOOKUP(A7169,'VILA CLEMENTINO'!A:I,7, FALSE)</f>
        <v>0</v>
      </c>
      <c r="H7169" s="13">
        <f>VLOOKUP(A7169,'VILA CLEMENTINO'!A:I,8, FALSE)</f>
        <v>0</v>
      </c>
      <c r="I7169" s="9" t="s">
        <v>11</v>
      </c>
      <c r="J7169" s="9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  <c r="Z7169" s="9"/>
      <c r="AA7169" s="9"/>
    </row>
    <row r="7170" spans="1:27" ht="12.75">
      <c r="A7170" s="10">
        <f t="shared" ref="A7170:A7180" si="17">A7169</f>
        <v>46015</v>
      </c>
      <c r="B7170" s="9" t="s">
        <v>12</v>
      </c>
      <c r="C7170" s="11">
        <f>VLOOKUP(A7170,JABAQUARA!A:I,3, FALSE)</f>
        <v>0</v>
      </c>
      <c r="D7170" s="9">
        <f>VLOOKUP(A7170,JABAQUARA!A:I,4, FALSE)</f>
        <v>0</v>
      </c>
      <c r="E7170" s="12">
        <f>VLOOKUP(A7170,JABAQUARA!A:I,5, FALSE)</f>
        <v>0</v>
      </c>
      <c r="F7170" s="9">
        <f>VLOOKUP(A7170,JABAQUARA!A:I,6, FALSE)</f>
        <v>0</v>
      </c>
      <c r="G7170" s="9">
        <f>VLOOKUP(A7170,JABAQUARA!A:I,7, FALSE)</f>
        <v>0</v>
      </c>
      <c r="H7170" s="13">
        <f>VLOOKUP(A7170,JABAQUARA!A:I,8, FALSE)</f>
        <v>0</v>
      </c>
      <c r="I7170" s="9" t="s">
        <v>11</v>
      </c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  <c r="AA7170" s="9"/>
    </row>
    <row r="7171" spans="1:27" ht="12.75">
      <c r="A7171" s="10">
        <f t="shared" si="17"/>
        <v>46015</v>
      </c>
      <c r="B7171" s="9" t="s">
        <v>1467</v>
      </c>
      <c r="C7171" s="11">
        <f>VLOOKUP(A7171,SPOLETO!A:I,3, FALSE)</f>
        <v>0</v>
      </c>
      <c r="D7171" s="9">
        <f>VLOOKUP(A7171,SPOLETO!A:I,4, FALSE)</f>
        <v>0</v>
      </c>
      <c r="E7171" s="12">
        <f>VLOOKUP(A7171,SPOLETO!A:I,5, FALSE)</f>
        <v>0</v>
      </c>
      <c r="F7171" s="9">
        <f>VLOOKUP(A7171,SPOLETO!A:I,6, FALSE)</f>
        <v>0</v>
      </c>
      <c r="G7171" s="9">
        <f>VLOOKUP(A7171,SPOLETO!A:I,7, FALSE)</f>
        <v>0</v>
      </c>
      <c r="H7171" s="13">
        <f>VLOOKUP(A7171,SPOLETO!A:I,8, FALSE)</f>
        <v>0</v>
      </c>
      <c r="I7171" s="9" t="s">
        <v>11</v>
      </c>
      <c r="J7171" s="9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  <c r="Z7171" s="9"/>
      <c r="AA7171" s="9"/>
    </row>
    <row r="7172" spans="1:27" ht="12.75">
      <c r="A7172" s="10">
        <f t="shared" si="17"/>
        <v>46015</v>
      </c>
      <c r="B7172" s="9" t="s">
        <v>9</v>
      </c>
      <c r="C7172" s="11">
        <f>VLOOKUP(A7172,'CAMPO BELO'!A:I,3, FALSE)</f>
        <v>0</v>
      </c>
      <c r="D7172" s="9">
        <f>VLOOKUP(A7172,'CAMPO BELO'!A:I,4, FALSE)</f>
        <v>0</v>
      </c>
      <c r="E7172" s="12">
        <f>VLOOKUP(A7172,'CAMPO BELO'!A:I,5, FALSE)</f>
        <v>0</v>
      </c>
      <c r="F7172" s="9">
        <f>VLOOKUP(A7172,'CAMPO BELO'!A:I,6, FALSE)</f>
        <v>0</v>
      </c>
      <c r="G7172" s="9">
        <f>VLOOKUP(A7172,'CAMPO BELO'!A:I,7, FALSE)</f>
        <v>0</v>
      </c>
      <c r="H7172" s="13">
        <f>VLOOKUP(A7172,'CAMPO BELO'!A:I,8, FALSE)</f>
        <v>0</v>
      </c>
      <c r="I7172" s="9" t="s">
        <v>11</v>
      </c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</row>
    <row r="7173" spans="1:27" ht="12.75">
      <c r="A7173" s="10">
        <f t="shared" si="17"/>
        <v>46015</v>
      </c>
      <c r="B7173" s="9" t="s">
        <v>43</v>
      </c>
      <c r="C7173" s="11">
        <f>VLOOKUP(A7173,GOPOÚVA!A:I,3, FALSE)</f>
        <v>0</v>
      </c>
      <c r="D7173" s="9">
        <f>VLOOKUP(A7173,GOPOÚVA!A:I,4, FALSE)</f>
        <v>0</v>
      </c>
      <c r="E7173" s="12">
        <f>VLOOKUP(A7173,GOPOÚVA!A:I,5, FALSE)</f>
        <v>0</v>
      </c>
      <c r="F7173" s="9">
        <f>VLOOKUP(A7173,GOPOÚVA!A:I,6, FALSE)</f>
        <v>0</v>
      </c>
      <c r="G7173" s="9">
        <f>VLOOKUP(A7173,GOPOÚVA!A:I,7, FALSE)</f>
        <v>0</v>
      </c>
      <c r="H7173" s="13">
        <f>VLOOKUP(A7173,GOPOÚVA!A:I,8, FALSE)</f>
        <v>0</v>
      </c>
      <c r="I7173" s="9" t="s">
        <v>11</v>
      </c>
      <c r="J7173" s="9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  <c r="Z7173" s="9"/>
      <c r="AA7173" s="9"/>
    </row>
    <row r="7174" spans="1:27" ht="12.75">
      <c r="A7174" s="10">
        <f t="shared" si="17"/>
        <v>46015</v>
      </c>
      <c r="B7174" s="9" t="s">
        <v>45</v>
      </c>
      <c r="C7174" s="11">
        <f>VLOOKUP(A7174,MANDAQUI!A:I,3, FALSE)</f>
        <v>0</v>
      </c>
      <c r="D7174" s="9">
        <f>VLOOKUP(A7174,MANDAQUI!A:I,4, FALSE)</f>
        <v>0</v>
      </c>
      <c r="E7174" s="12">
        <f>VLOOKUP(A7174,MANDAQUI!A:I,5, FALSE)</f>
        <v>0</v>
      </c>
      <c r="F7174" s="9">
        <f>VLOOKUP(A7174,MANDAQUI!A:I,6, FALSE)</f>
        <v>0</v>
      </c>
      <c r="G7174" s="9">
        <f>VLOOKUP(A7174,MANDAQUI!A:I,7, FALSE)</f>
        <v>0</v>
      </c>
      <c r="H7174" s="13">
        <f>VLOOKUP(A7174,MANDAQUI!A:I,8, FALSE)</f>
        <v>0</v>
      </c>
      <c r="I7174" s="9" t="s">
        <v>11</v>
      </c>
      <c r="J7174" s="9"/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9"/>
      <c r="V7174" s="9"/>
      <c r="W7174" s="9"/>
      <c r="X7174" s="9"/>
      <c r="Y7174" s="9"/>
      <c r="Z7174" s="9"/>
      <c r="AA7174" s="9"/>
    </row>
    <row r="7175" spans="1:27" ht="12.75">
      <c r="A7175" s="10">
        <f t="shared" si="17"/>
        <v>46015</v>
      </c>
      <c r="B7175" s="9" t="s">
        <v>1465</v>
      </c>
      <c r="C7175" s="11">
        <f>VLOOKUP(A7175,AEROPORTO!A:I,3, FALSE)</f>
        <v>9867.25</v>
      </c>
      <c r="D7175" s="9">
        <f>VLOOKUP(A7175,AEROPORTO!A:I,4, FALSE)</f>
        <v>147</v>
      </c>
      <c r="E7175" s="12">
        <f>VLOOKUP(A7175,AEROPORTO!A:I,5, FALSE)</f>
        <v>0</v>
      </c>
      <c r="F7175" s="9">
        <f>VLOOKUP(A7175,AEROPORTO!A:I,6, FALSE)</f>
        <v>0</v>
      </c>
      <c r="G7175" s="9">
        <f>VLOOKUP(A7175,AEROPORTO!A:I,7, FALSE)</f>
        <v>0</v>
      </c>
      <c r="H7175" s="13">
        <f>VLOOKUP(A7175,AEROPORTO!A:I,8, FALSE)</f>
        <v>0</v>
      </c>
      <c r="I7175" s="9" t="s">
        <v>11</v>
      </c>
      <c r="J7175" s="9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  <c r="Z7175" s="9"/>
      <c r="AA7175" s="9"/>
    </row>
    <row r="7176" spans="1:27" ht="12.75">
      <c r="A7176" s="10">
        <f t="shared" si="17"/>
        <v>46015</v>
      </c>
      <c r="B7176" s="9" t="s">
        <v>289</v>
      </c>
      <c r="C7176" s="11">
        <f>VLOOKUP(A7176,PINHEIROS!A:I,3, FALSE)</f>
        <v>0</v>
      </c>
      <c r="D7176" s="9">
        <f>VLOOKUP(A7176,PINHEIROS!A:I,4, FALSE)</f>
        <v>0</v>
      </c>
      <c r="E7176" s="12">
        <f>VLOOKUP(A7176,PINHEIROS!A:I,5, FALSE)</f>
        <v>0</v>
      </c>
      <c r="F7176" s="9">
        <f>VLOOKUP(A7176,PINHEIROS!A:I,6, FALSE)</f>
        <v>0</v>
      </c>
      <c r="G7176" s="9">
        <f>VLOOKUP(A7176,PINHEIROS!A:I,7, FALSE)</f>
        <v>0</v>
      </c>
      <c r="H7176" s="13">
        <f>VLOOKUP(A7176,PINHEIROS!A:I,8, FALSE)</f>
        <v>0</v>
      </c>
      <c r="I7176" s="9" t="s">
        <v>11</v>
      </c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  <c r="Z7176" s="9"/>
      <c r="AA7176" s="9"/>
    </row>
    <row r="7177" spans="1:27" ht="12.75">
      <c r="A7177" s="10">
        <f t="shared" si="17"/>
        <v>46015</v>
      </c>
      <c r="B7177" s="9" t="s">
        <v>286</v>
      </c>
      <c r="C7177" s="11">
        <f>VLOOKUP(A7177,ACLIMAÇÃO!A:I,3, FALSE)</f>
        <v>0</v>
      </c>
      <c r="D7177" s="9">
        <f>VLOOKUP(A7177,ACLIMAÇÃO!A:I,4, FALSE)</f>
        <v>0</v>
      </c>
      <c r="E7177" s="12">
        <f>VLOOKUP(A7177,ACLIMAÇÃO!A:I,5, FALSE)</f>
        <v>0</v>
      </c>
      <c r="F7177" s="9">
        <f>VLOOKUP(A7177,ACLIMAÇÃO!A:I,6, FALSE)</f>
        <v>0</v>
      </c>
      <c r="G7177" s="9">
        <f>VLOOKUP(A7177,ACLIMAÇÃO!A:I,7, FALSE)</f>
        <v>0</v>
      </c>
      <c r="H7177" s="13">
        <f>VLOOKUP(A7177,ACLIMAÇÃO!A:I,8, FALSE)</f>
        <v>0</v>
      </c>
      <c r="I7177" s="9" t="s">
        <v>11</v>
      </c>
      <c r="J7177" s="9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  <c r="Z7177" s="9"/>
      <c r="AA7177" s="9"/>
    </row>
    <row r="7178" spans="1:27" ht="12.75">
      <c r="A7178" s="10">
        <f t="shared" si="17"/>
        <v>46015</v>
      </c>
      <c r="B7178" s="9" t="s">
        <v>17</v>
      </c>
      <c r="C7178" s="11">
        <f>VLOOKUP(A7178,'PRAIA DO CANTO'!A:I,3, FALSE)</f>
        <v>0</v>
      </c>
      <c r="D7178" s="9">
        <f>VLOOKUP(A7178,'PRAIA DO CANTO'!A:I,4, FALSE)</f>
        <v>0</v>
      </c>
      <c r="E7178" s="12">
        <f>VLOOKUP(A7178,'PRAIA DO CANTO'!A:I,5, FALSE)</f>
        <v>0</v>
      </c>
      <c r="F7178" s="9">
        <f>VLOOKUP(A7178,'PRAIA DO CANTO'!A:I,6, FALSE)</f>
        <v>0</v>
      </c>
      <c r="G7178" s="9">
        <f>VLOOKUP(A7178,'PRAIA DO CANTO'!A:I,7, FALSE)</f>
        <v>0</v>
      </c>
      <c r="H7178" s="13">
        <f>VLOOKUP(A7178,'PRAIA DO CANTO'!A:I,8, FALSE)</f>
        <v>0</v>
      </c>
      <c r="I7178" s="9" t="s">
        <v>16</v>
      </c>
      <c r="J7178" s="9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  <c r="Z7178" s="9"/>
      <c r="AA7178" s="9"/>
    </row>
    <row r="7179" spans="1:27" ht="12.75">
      <c r="A7179" s="10">
        <f t="shared" si="17"/>
        <v>46015</v>
      </c>
      <c r="B7179" s="9" t="s">
        <v>14</v>
      </c>
      <c r="C7179" s="11">
        <f>VLOOKUP(A7179,'JARDIM CAMBURI'!A:I,3, FALSE)</f>
        <v>0</v>
      </c>
      <c r="D7179" s="9">
        <f>VLOOKUP(A7179,'JARDIM CAMBURI'!A:I,4, FALSE)</f>
        <v>0</v>
      </c>
      <c r="E7179" s="12">
        <f>VLOOKUP(A7179,'JARDIM CAMBURI'!A:I,5, FALSE)</f>
        <v>0</v>
      </c>
      <c r="F7179" s="9">
        <f>VLOOKUP(A7179,'JARDIM CAMBURI'!A:I,6)</f>
        <v>0</v>
      </c>
      <c r="G7179" s="9">
        <f>VLOOKUP(A7179,'JARDIM CAMBURI'!A:I,7, FALSE)</f>
        <v>0</v>
      </c>
      <c r="H7179" s="13">
        <f>VLOOKUP(A7179,'JARDIM CAMBURI'!A:I,8, FALSE)</f>
        <v>0</v>
      </c>
      <c r="I7179" s="9" t="s">
        <v>16</v>
      </c>
      <c r="J7179" s="9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9"/>
      <c r="X7179" s="9"/>
      <c r="Y7179" s="9"/>
      <c r="Z7179" s="9"/>
      <c r="AA7179" s="9"/>
    </row>
    <row r="7180" spans="1:27" ht="12.75">
      <c r="A7180" s="10">
        <f t="shared" si="17"/>
        <v>46015</v>
      </c>
      <c r="B7180" s="9" t="s">
        <v>19</v>
      </c>
      <c r="C7180" s="11">
        <f>VLOOKUP(A7180,SERRA!A:I,3, FALSE)</f>
        <v>0</v>
      </c>
      <c r="D7180" s="9">
        <f>VLOOKUP(A7180,SERRA!A:I,4, FALSE)</f>
        <v>0</v>
      </c>
      <c r="E7180" s="12">
        <f>VLOOKUP(A7180,SERRA!A:I,5, FALSE)</f>
        <v>0</v>
      </c>
      <c r="F7180" s="9">
        <f>VLOOKUP(A7180,SERRA!A:I,6, FALSE)</f>
        <v>0</v>
      </c>
      <c r="G7180" s="9">
        <f>VLOOKUP(A7180,SERRA!A:I,7, FALSE)</f>
        <v>0</v>
      </c>
      <c r="H7180" s="13">
        <f>VLOOKUP(A7180,SERRA!A:I,8, FALSE)</f>
        <v>0</v>
      </c>
      <c r="I7180" s="9" t="s">
        <v>16</v>
      </c>
      <c r="J7180" s="9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9"/>
      <c r="X7180" s="9"/>
      <c r="Y7180" s="9"/>
      <c r="Z7180" s="9"/>
      <c r="AA7180" s="9"/>
    </row>
    <row r="7181" spans="1:27" ht="12.75">
      <c r="A7181" s="10">
        <f>A7180+1</f>
        <v>46016</v>
      </c>
      <c r="B7181" s="9" t="s">
        <v>21</v>
      </c>
      <c r="C7181" s="11">
        <f>VLOOKUP(A7181,'VILA CLEMENTINO'!A:I,3, FALSE)</f>
        <v>14560.76</v>
      </c>
      <c r="D7181" s="9">
        <f>VLOOKUP(A7181,'VILA CLEMENTINO'!A:I,4, FALSE)</f>
        <v>146</v>
      </c>
      <c r="E7181" s="12">
        <f>VLOOKUP(A7181,'VILA CLEMENTINO'!A:I,5, FALSE)</f>
        <v>30.6</v>
      </c>
      <c r="F7181" s="9">
        <f>VLOOKUP(A7181,'VILA CLEMENTINO'!A:I,6, FALSE)</f>
        <v>19</v>
      </c>
      <c r="G7181" s="44">
        <f>VLOOKUP(A7181,'VILA CLEMENTINO'!A:I,7, FALSE)</f>
        <v>14.11</v>
      </c>
      <c r="H7181" s="13">
        <f>VLOOKUP(A7181,'VILA CLEMENTINO'!A:I,8, FALSE)</f>
        <v>0.25240000000000001</v>
      </c>
      <c r="I7181" s="9" t="s">
        <v>11</v>
      </c>
      <c r="J7181" s="9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  <c r="Z7181" s="9"/>
      <c r="AA7181" s="9"/>
    </row>
    <row r="7182" spans="1:27" ht="12.75">
      <c r="A7182" s="10">
        <f t="shared" ref="A7182:A7192" si="18">A7181</f>
        <v>46016</v>
      </c>
      <c r="B7182" s="9" t="s">
        <v>12</v>
      </c>
      <c r="C7182" s="11">
        <f>VLOOKUP(A7182,JABAQUARA!A:I,3, FALSE)</f>
        <v>11038.32</v>
      </c>
      <c r="D7182" s="9">
        <f>VLOOKUP(A7182,JABAQUARA!A:I,4, FALSE)</f>
        <v>117</v>
      </c>
      <c r="E7182" s="12">
        <f>VLOOKUP(A7182,JABAQUARA!A:I,5, FALSE)</f>
        <v>42.01</v>
      </c>
      <c r="F7182" s="9">
        <f>VLOOKUP(A7182,JABAQUARA!A:I,6, FALSE)</f>
        <v>59</v>
      </c>
      <c r="G7182" s="9">
        <f>VLOOKUP(A7182,JABAQUARA!A:I,7, FALSE)</f>
        <v>15</v>
      </c>
      <c r="H7182" s="13">
        <f>VLOOKUP(A7182,JABAQUARA!A:I,8, FALSE)</f>
        <v>0.27660000000000001</v>
      </c>
      <c r="I7182" s="9" t="s">
        <v>11</v>
      </c>
      <c r="J7182" s="9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9"/>
      <c r="X7182" s="9"/>
      <c r="Y7182" s="9"/>
      <c r="Z7182" s="9"/>
      <c r="AA7182" s="9"/>
    </row>
    <row r="7183" spans="1:27" ht="12.75">
      <c r="A7183" s="10">
        <f t="shared" si="18"/>
        <v>46016</v>
      </c>
      <c r="B7183" s="9" t="s">
        <v>1467</v>
      </c>
      <c r="C7183" s="11">
        <f>VLOOKUP(A7183,SPOLETO!A:I,3, FALSE)</f>
        <v>3063.45</v>
      </c>
      <c r="D7183" s="9">
        <f>VLOOKUP(A7183,SPOLETO!A:I,4, FALSE)</f>
        <v>61</v>
      </c>
      <c r="E7183" s="12">
        <f>VLOOKUP(A7183,SPOLETO!A:I,5, FALSE)</f>
        <v>0</v>
      </c>
      <c r="F7183" s="9">
        <f>VLOOKUP(A7183,SPOLETO!A:I,6, FALSE)</f>
        <v>0</v>
      </c>
      <c r="G7183" s="9">
        <f>VLOOKUP(A7183,SPOLETO!A:I,7, FALSE)</f>
        <v>0</v>
      </c>
      <c r="H7183" s="13">
        <f>VLOOKUP(A7183,SPOLETO!A:I,8, FALSE)</f>
        <v>0</v>
      </c>
      <c r="I7183" s="9" t="s">
        <v>11</v>
      </c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  <c r="Z7183" s="9"/>
      <c r="AA7183" s="9"/>
    </row>
    <row r="7184" spans="1:27" ht="12.75">
      <c r="A7184" s="10">
        <f t="shared" si="18"/>
        <v>46016</v>
      </c>
      <c r="B7184" s="9" t="s">
        <v>9</v>
      </c>
      <c r="C7184" s="11">
        <f>VLOOKUP(A7184,'CAMPO BELO'!A:I,3, FALSE)</f>
        <v>4948.93</v>
      </c>
      <c r="D7184" s="9">
        <f>VLOOKUP(A7184,'CAMPO BELO'!A:I,4, FALSE)</f>
        <v>54</v>
      </c>
      <c r="E7184" s="12">
        <f>VLOOKUP(A7184,'CAMPO BELO'!A:I,5, FALSE)</f>
        <v>28.03</v>
      </c>
      <c r="F7184" s="9">
        <f>VLOOKUP(A7184,'CAMPO BELO'!A:I,6, FALSE)</f>
        <v>3</v>
      </c>
      <c r="G7184" s="9">
        <f>VLOOKUP(A7184,'CAMPO BELO'!A:I,7, FALSE)</f>
        <v>7.16</v>
      </c>
      <c r="H7184" s="13">
        <f>VLOOKUP(A7184,'CAMPO BELO'!A:I,8, FALSE)</f>
        <v>0.27389999999999998</v>
      </c>
      <c r="I7184" s="9" t="s">
        <v>11</v>
      </c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  <c r="AA7184" s="9"/>
    </row>
    <row r="7185" spans="1:27" ht="12.75">
      <c r="A7185" s="10">
        <f t="shared" si="18"/>
        <v>46016</v>
      </c>
      <c r="B7185" s="9" t="s">
        <v>43</v>
      </c>
      <c r="C7185" s="11">
        <f>VLOOKUP(A7185,GOPOÚVA!A:I,3, FALSE)</f>
        <v>13439.39</v>
      </c>
      <c r="D7185" s="9">
        <f>VLOOKUP(A7185,GOPOÚVA!A:I,4, FALSE)</f>
        <v>128</v>
      </c>
      <c r="E7185" s="12">
        <f>VLOOKUP(A7185,GOPOÚVA!A:I,5, FALSE)</f>
        <v>56.32</v>
      </c>
      <c r="F7185" s="9">
        <f>VLOOKUP(A7185,GOPOÚVA!A:I,6, FALSE)</f>
        <v>80</v>
      </c>
      <c r="G7185" s="9">
        <f>VLOOKUP(A7185,GOPOÚVA!A:I,7, FALSE)</f>
        <v>12.44</v>
      </c>
      <c r="H7185" s="13">
        <f>VLOOKUP(A7185,GOPOÚVA!A:I,8, FALSE)</f>
        <v>0.33579999999999999</v>
      </c>
      <c r="I7185" s="9" t="s">
        <v>11</v>
      </c>
      <c r="J7185" s="9"/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9"/>
      <c r="V7185" s="9"/>
      <c r="W7185" s="9"/>
      <c r="X7185" s="9"/>
      <c r="Y7185" s="9"/>
      <c r="Z7185" s="9"/>
      <c r="AA7185" s="9"/>
    </row>
    <row r="7186" spans="1:27" ht="12.75">
      <c r="A7186" s="10">
        <f t="shared" si="18"/>
        <v>46016</v>
      </c>
      <c r="B7186" s="9" t="s">
        <v>45</v>
      </c>
      <c r="C7186" s="11">
        <f>VLOOKUP(A7186,MANDAQUI!A:I,3, FALSE)</f>
        <v>11672.19</v>
      </c>
      <c r="D7186" s="9">
        <f>VLOOKUP(A7186,MANDAQUI!A:I,4, FALSE)</f>
        <v>100</v>
      </c>
      <c r="E7186" s="12">
        <f>VLOOKUP(A7186,MANDAQUI!A:I,5, FALSE)</f>
        <v>44.63</v>
      </c>
      <c r="F7186" s="9">
        <f>VLOOKUP(A7186,MANDAQUI!A:I,6, FALSE)</f>
        <v>36</v>
      </c>
      <c r="G7186" s="9">
        <f>VLOOKUP(A7186,MANDAQUI!A:I,7, FALSE)</f>
        <v>11.37</v>
      </c>
      <c r="H7186" s="13">
        <f>VLOOKUP(A7186,MANDAQUI!A:I,8, FALSE)</f>
        <v>0.28989999999999999</v>
      </c>
      <c r="I7186" s="9" t="s">
        <v>11</v>
      </c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  <c r="Z7186" s="9"/>
      <c r="AA7186" s="9"/>
    </row>
    <row r="7187" spans="1:27" ht="12.75">
      <c r="A7187" s="10">
        <f t="shared" si="18"/>
        <v>46016</v>
      </c>
      <c r="B7187" s="9" t="s">
        <v>1465</v>
      </c>
      <c r="C7187" s="11">
        <f>VLOOKUP(A7187,AEROPORTO!A:I,3, FALSE)</f>
        <v>8374.5</v>
      </c>
      <c r="D7187" s="9">
        <f>VLOOKUP(A7187,AEROPORTO!A:I,4, FALSE)</f>
        <v>122</v>
      </c>
      <c r="E7187" s="12">
        <f>VLOOKUP(A7187,AEROPORTO!A:I,5, FALSE)</f>
        <v>0</v>
      </c>
      <c r="F7187" s="9">
        <f>VLOOKUP(A7187,AEROPORTO!A:I,6, FALSE)</f>
        <v>0</v>
      </c>
      <c r="G7187" s="9">
        <f>VLOOKUP(A7187,AEROPORTO!A:I,7, FALSE)</f>
        <v>0</v>
      </c>
      <c r="H7187" s="13">
        <f>VLOOKUP(A7187,AEROPORTO!A:I,8, FALSE)</f>
        <v>0</v>
      </c>
      <c r="I7187" s="9" t="s">
        <v>11</v>
      </c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  <c r="AA7187" s="9"/>
    </row>
    <row r="7188" spans="1:27" ht="12.75">
      <c r="A7188" s="10">
        <f t="shared" si="18"/>
        <v>46016</v>
      </c>
      <c r="B7188" s="9" t="s">
        <v>289</v>
      </c>
      <c r="C7188" s="11">
        <f>VLOOKUP(A7188,PINHEIROS!A:I,3, FALSE)</f>
        <v>10063</v>
      </c>
      <c r="D7188" s="9">
        <f>VLOOKUP(A7188,PINHEIROS!A:I,4, FALSE)</f>
        <v>105</v>
      </c>
      <c r="E7188" s="12">
        <f>VLOOKUP(A7188,PINHEIROS!A:I,5, FALSE)</f>
        <v>32.630000000000003</v>
      </c>
      <c r="F7188" s="9">
        <f>VLOOKUP(A7188,PINHEIROS!A:I,6, FALSE)</f>
        <v>13</v>
      </c>
      <c r="G7188" s="9">
        <f>VLOOKUP(A7188,PINHEIROS!A:I,7, FALSE)</f>
        <v>12.57</v>
      </c>
      <c r="H7188" s="13">
        <f>VLOOKUP(A7188,PINHEIROS!A:I,8, FALSE)</f>
        <v>0.33339999999999997</v>
      </c>
      <c r="I7188" s="9" t="s">
        <v>11</v>
      </c>
      <c r="J7188" s="9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  <c r="Z7188" s="9"/>
      <c r="AA7188" s="9"/>
    </row>
    <row r="7189" spans="1:27" ht="12.75">
      <c r="A7189" s="10">
        <f t="shared" si="18"/>
        <v>46016</v>
      </c>
      <c r="B7189" s="9" t="s">
        <v>286</v>
      </c>
      <c r="C7189" s="11">
        <f>VLOOKUP(A7189,ACLIMAÇÃO!A:I,3, FALSE)</f>
        <v>8510.3700000000008</v>
      </c>
      <c r="D7189" s="9">
        <f>VLOOKUP(A7189,ACLIMAÇÃO!A:I,4, FALSE)</f>
        <v>97</v>
      </c>
      <c r="E7189" s="12">
        <f>VLOOKUP(A7189,ACLIMAÇÃO!A:I,5, FALSE)</f>
        <v>29.41</v>
      </c>
      <c r="F7189" s="9">
        <f>VLOOKUP(A7189,ACLIMAÇÃO!A:I,6, FALSE)</f>
        <v>12</v>
      </c>
      <c r="G7189" s="9">
        <f>VLOOKUP(A7189,ACLIMAÇÃO!A:I,7, FALSE)</f>
        <v>13</v>
      </c>
      <c r="H7189" s="13">
        <f>VLOOKUP(A7189,ACLIMAÇÃO!A:I,8, FALSE)</f>
        <v>0.2666</v>
      </c>
      <c r="I7189" s="9" t="s">
        <v>11</v>
      </c>
      <c r="J7189" s="9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  <c r="AA7189" s="9"/>
    </row>
    <row r="7190" spans="1:27" ht="12.75">
      <c r="A7190" s="10">
        <f t="shared" si="18"/>
        <v>46016</v>
      </c>
      <c r="B7190" s="9" t="s">
        <v>17</v>
      </c>
      <c r="C7190" s="11">
        <f>VLOOKUP(A7190,'PRAIA DO CANTO'!A:I,3, FALSE)</f>
        <v>10919.76</v>
      </c>
      <c r="D7190" s="9">
        <f>VLOOKUP(A7190,'PRAIA DO CANTO'!A:I,4, FALSE)</f>
        <v>81</v>
      </c>
      <c r="E7190" s="12">
        <f>VLOOKUP(A7190,'PRAIA DO CANTO'!A:I,5, FALSE)</f>
        <v>30.08</v>
      </c>
      <c r="F7190" s="9">
        <f>VLOOKUP(A7190,'PRAIA DO CANTO'!A:I,6, FALSE)</f>
        <v>5</v>
      </c>
      <c r="G7190" s="9">
        <f>VLOOKUP(A7190,'PRAIA DO CANTO'!A:I,7, FALSE)</f>
        <v>16.2</v>
      </c>
      <c r="H7190" s="13">
        <f>VLOOKUP(A7190,'PRAIA DO CANTO'!A:I,8, FALSE)</f>
        <v>0.30990000000000001</v>
      </c>
      <c r="I7190" s="9" t="s">
        <v>16</v>
      </c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/>
      <c r="X7190" s="9"/>
      <c r="Y7190" s="9"/>
      <c r="Z7190" s="9"/>
      <c r="AA7190" s="9"/>
    </row>
    <row r="7191" spans="1:27" ht="12.75">
      <c r="A7191" s="10">
        <f t="shared" si="18"/>
        <v>46016</v>
      </c>
      <c r="B7191" s="9" t="s">
        <v>14</v>
      </c>
      <c r="C7191" s="11">
        <f>VLOOKUP(A7191,'JARDIM CAMBURI'!A:I,3, FALSE)</f>
        <v>11014.04</v>
      </c>
      <c r="D7191" s="9">
        <f>VLOOKUP(A7191,'JARDIM CAMBURI'!A:I,4, FALSE)</f>
        <v>73</v>
      </c>
      <c r="E7191" s="12">
        <f>VLOOKUP(A7191,'JARDIM CAMBURI'!A:I,5, FALSE)</f>
        <v>38.9</v>
      </c>
      <c r="F7191" s="9">
        <f>VLOOKUP(A7191,'JARDIM CAMBURI'!A:I,6)</f>
        <v>35</v>
      </c>
      <c r="G7191" s="9">
        <f>VLOOKUP(A7191,'JARDIM CAMBURI'!A:I,7, FALSE)</f>
        <v>12.16</v>
      </c>
      <c r="H7191" s="13">
        <f>VLOOKUP(A7191,'JARDIM CAMBURI'!A:I,8, FALSE)</f>
        <v>0.28499999999999998</v>
      </c>
      <c r="I7191" s="9" t="s">
        <v>16</v>
      </c>
      <c r="J7191" s="9"/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  <c r="Z7191" s="9"/>
      <c r="AA7191" s="9"/>
    </row>
    <row r="7192" spans="1:27" ht="12.75">
      <c r="A7192" s="10">
        <f t="shared" si="18"/>
        <v>46016</v>
      </c>
      <c r="B7192" s="9" t="s">
        <v>19</v>
      </c>
      <c r="C7192" s="11">
        <f>VLOOKUP(A7192,SERRA!A:I,3, FALSE)</f>
        <v>6323.32</v>
      </c>
      <c r="D7192" s="9">
        <f>VLOOKUP(A7192,SERRA!A:I,4, FALSE)</f>
        <v>63</v>
      </c>
      <c r="E7192" s="12">
        <f>VLOOKUP(A7192,SERRA!A:I,5, FALSE)</f>
        <v>25.07</v>
      </c>
      <c r="F7192" s="9">
        <f>VLOOKUP(A7192,SERRA!A:I,6, FALSE)</f>
        <v>0</v>
      </c>
      <c r="G7192" s="9">
        <f>VLOOKUP(A7192,SERRA!A:I,7, FALSE)</f>
        <v>15.75</v>
      </c>
      <c r="H7192" s="13">
        <f>VLOOKUP(A7192,SERRA!A:I,8, FALSE)</f>
        <v>0.26600000000000001</v>
      </c>
      <c r="I7192" s="9" t="s">
        <v>16</v>
      </c>
      <c r="J7192" s="9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  <c r="Z7192" s="9"/>
      <c r="AA7192" s="9"/>
    </row>
    <row r="7193" spans="1:27" ht="12.75">
      <c r="A7193" s="10">
        <f>A7192+1</f>
        <v>46017</v>
      </c>
      <c r="B7193" s="9" t="s">
        <v>21</v>
      </c>
      <c r="C7193" s="11">
        <f>VLOOKUP(A7193,'VILA CLEMENTINO'!A:I,3, FALSE)</f>
        <v>8861.16</v>
      </c>
      <c r="D7193" s="9">
        <f>VLOOKUP(A7193,'VILA CLEMENTINO'!A:I,4, FALSE)</f>
        <v>89</v>
      </c>
      <c r="E7193" s="12">
        <f>VLOOKUP(A7193,'VILA CLEMENTINO'!A:I,5, FALSE)</f>
        <v>29</v>
      </c>
      <c r="F7193" s="9">
        <f>VLOOKUP(A7193,'VILA CLEMENTINO'!A:I,6, FALSE)</f>
        <v>7</v>
      </c>
      <c r="G7193" s="44">
        <f>VLOOKUP(A7193,'VILA CLEMENTINO'!A:I,7, FALSE)</f>
        <v>14.24</v>
      </c>
      <c r="H7193" s="13">
        <f>VLOOKUP(A7193,'VILA CLEMENTINO'!A:I,8, FALSE)</f>
        <v>0.28770000000000001</v>
      </c>
      <c r="I7193" s="9" t="s">
        <v>11</v>
      </c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9"/>
      <c r="X7193" s="9"/>
      <c r="Y7193" s="9"/>
      <c r="Z7193" s="9"/>
      <c r="AA7193" s="9"/>
    </row>
    <row r="7194" spans="1:27" ht="12.75">
      <c r="A7194" s="10">
        <f t="shared" ref="A7194:A7204" si="19">A7193</f>
        <v>46017</v>
      </c>
      <c r="B7194" s="9" t="s">
        <v>12</v>
      </c>
      <c r="C7194" s="11">
        <f>VLOOKUP(A7194,JABAQUARA!A:I,3, FALSE)</f>
        <v>3768.84</v>
      </c>
      <c r="D7194" s="9">
        <f>VLOOKUP(A7194,JABAQUARA!A:I,4, FALSE)</f>
        <v>43</v>
      </c>
      <c r="E7194" s="12">
        <f>VLOOKUP(A7194,JABAQUARA!A:I,5, FALSE)</f>
        <v>27.7</v>
      </c>
      <c r="F7194" s="9">
        <f>VLOOKUP(A7194,JABAQUARA!A:I,6, FALSE)</f>
        <v>4</v>
      </c>
      <c r="G7194" s="9">
        <f>VLOOKUP(A7194,JABAQUARA!A:I,7, FALSE)</f>
        <v>8.5</v>
      </c>
      <c r="H7194" s="13">
        <f>VLOOKUP(A7194,JABAQUARA!A:I,8, FALSE)</f>
        <v>0.30620000000000003</v>
      </c>
      <c r="I7194" s="9" t="s">
        <v>11</v>
      </c>
      <c r="J7194" s="9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  <c r="Z7194" s="9"/>
      <c r="AA7194" s="9"/>
    </row>
    <row r="7195" spans="1:27" ht="12.75">
      <c r="A7195" s="10">
        <f t="shared" si="19"/>
        <v>46017</v>
      </c>
      <c r="B7195" s="9" t="s">
        <v>1467</v>
      </c>
      <c r="C7195" s="11">
        <f>VLOOKUP(A7195,SPOLETO!A:I,3, FALSE)</f>
        <v>2821.99</v>
      </c>
      <c r="D7195" s="9">
        <f>VLOOKUP(A7195,SPOLETO!A:I,4, FALSE)</f>
        <v>53</v>
      </c>
      <c r="E7195" s="12">
        <f>VLOOKUP(A7195,SPOLETO!A:I,5, FALSE)</f>
        <v>0</v>
      </c>
      <c r="F7195" s="9">
        <f>VLOOKUP(A7195,SPOLETO!A:I,6, FALSE)</f>
        <v>0</v>
      </c>
      <c r="G7195" s="9">
        <f>VLOOKUP(A7195,SPOLETO!A:I,7, FALSE)</f>
        <v>0</v>
      </c>
      <c r="H7195" s="13">
        <f>VLOOKUP(A7195,SPOLETO!A:I,8, FALSE)</f>
        <v>0</v>
      </c>
      <c r="I7195" s="9" t="s">
        <v>11</v>
      </c>
      <c r="J7195" s="9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/>
      <c r="X7195" s="9"/>
      <c r="Y7195" s="9"/>
      <c r="Z7195" s="9"/>
      <c r="AA7195" s="9"/>
    </row>
    <row r="7196" spans="1:27" ht="12.75">
      <c r="A7196" s="10">
        <f t="shared" si="19"/>
        <v>46017</v>
      </c>
      <c r="B7196" s="9" t="s">
        <v>9</v>
      </c>
      <c r="C7196" s="11">
        <f>VLOOKUP(A7196,'CAMPO BELO'!A:I,3, FALSE)</f>
        <v>3984.66</v>
      </c>
      <c r="D7196" s="9">
        <f>VLOOKUP(A7196,'CAMPO BELO'!A:I,4, FALSE)</f>
        <v>42</v>
      </c>
      <c r="E7196" s="12">
        <f>VLOOKUP(A7196,'CAMPO BELO'!A:I,5, FALSE)</f>
        <v>24.42</v>
      </c>
      <c r="F7196" s="9">
        <f>VLOOKUP(A7196,'CAMPO BELO'!A:I,6, FALSE)</f>
        <v>1</v>
      </c>
      <c r="G7196" s="9">
        <f>VLOOKUP(A7196,'CAMPO BELO'!A:I,7, FALSE)</f>
        <v>7.4</v>
      </c>
      <c r="H7196" s="13">
        <f>VLOOKUP(A7196,'CAMPO BELO'!A:I,8, FALSE)</f>
        <v>0.2853</v>
      </c>
      <c r="I7196" s="9" t="s">
        <v>11</v>
      </c>
      <c r="J7196" s="9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  <c r="Z7196" s="9"/>
      <c r="AA7196" s="9"/>
    </row>
    <row r="7197" spans="1:27" ht="12.75">
      <c r="A7197" s="10">
        <f t="shared" si="19"/>
        <v>46017</v>
      </c>
      <c r="B7197" s="9" t="s">
        <v>43</v>
      </c>
      <c r="C7197" s="11">
        <f>VLOOKUP(A7197,GOPOÚVA!A:I,3, FALSE)</f>
        <v>8887.82</v>
      </c>
      <c r="D7197" s="9">
        <f>VLOOKUP(A7197,GOPOÚVA!A:I,4, FALSE)</f>
        <v>87</v>
      </c>
      <c r="E7197" s="12">
        <f>VLOOKUP(A7197,GOPOÚVA!A:I,5, FALSE)</f>
        <v>31.98</v>
      </c>
      <c r="F7197" s="9">
        <f>VLOOKUP(A7197,GOPOÚVA!A:I,6, FALSE)</f>
        <v>11</v>
      </c>
      <c r="G7197" s="9">
        <f>VLOOKUP(A7197,GOPOÚVA!A:I,7, FALSE)</f>
        <v>14.2</v>
      </c>
      <c r="H7197" s="13">
        <f>VLOOKUP(A7197,GOPOÚVA!A:I,8, FALSE)</f>
        <v>0.33279999999999998</v>
      </c>
      <c r="I7197" s="9" t="s">
        <v>11</v>
      </c>
      <c r="J7197" s="9"/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9"/>
      <c r="V7197" s="9"/>
      <c r="W7197" s="9"/>
      <c r="X7197" s="9"/>
      <c r="Y7197" s="9"/>
      <c r="Z7197" s="9"/>
      <c r="AA7197" s="9"/>
    </row>
    <row r="7198" spans="1:27" ht="12.75">
      <c r="A7198" s="10">
        <f t="shared" si="19"/>
        <v>46017</v>
      </c>
      <c r="B7198" s="9" t="s">
        <v>45</v>
      </c>
      <c r="C7198" s="11">
        <f>VLOOKUP(A7198,MANDAQUI!A:I,3, FALSE)</f>
        <v>6933.15</v>
      </c>
      <c r="D7198" s="9">
        <f>VLOOKUP(A7198,MANDAQUI!A:I,4, FALSE)</f>
        <v>76</v>
      </c>
      <c r="E7198" s="12">
        <f>VLOOKUP(A7198,MANDAQUI!A:I,5, FALSE)</f>
        <v>67</v>
      </c>
      <c r="F7198" s="9">
        <f>VLOOKUP(A7198,MANDAQUI!A:I,6, FALSE)</f>
        <v>0</v>
      </c>
      <c r="G7198" s="9">
        <f>VLOOKUP(A7198,MANDAQUI!A:I,7, FALSE)</f>
        <v>13.4</v>
      </c>
      <c r="H7198" s="13">
        <f>VLOOKUP(A7198,MANDAQUI!A:I,8, FALSE)</f>
        <v>0.26929999999999998</v>
      </c>
      <c r="I7198" s="9" t="s">
        <v>11</v>
      </c>
      <c r="J7198" s="9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  <c r="AA7198" s="9"/>
    </row>
    <row r="7199" spans="1:27" ht="12.75">
      <c r="A7199" s="10">
        <f t="shared" si="19"/>
        <v>46017</v>
      </c>
      <c r="B7199" s="9" t="s">
        <v>1465</v>
      </c>
      <c r="C7199" s="11">
        <f>VLOOKUP(A7199,AEROPORTO!A:I,3, FALSE)</f>
        <v>9254</v>
      </c>
      <c r="D7199" s="9">
        <f>VLOOKUP(A7199,AEROPORTO!A:I,4, FALSE)</f>
        <v>131</v>
      </c>
      <c r="E7199" s="12">
        <f>VLOOKUP(A7199,AEROPORTO!A:I,5, FALSE)</f>
        <v>0</v>
      </c>
      <c r="F7199" s="9">
        <f>VLOOKUP(A7199,AEROPORTO!A:I,6, FALSE)</f>
        <v>0</v>
      </c>
      <c r="G7199" s="9">
        <f>VLOOKUP(A7199,AEROPORTO!A:I,7, FALSE)</f>
        <v>0</v>
      </c>
      <c r="H7199" s="13">
        <f>VLOOKUP(A7199,AEROPORTO!A:I,8, FALSE)</f>
        <v>0</v>
      </c>
      <c r="I7199" s="9" t="s">
        <v>11</v>
      </c>
      <c r="J7199" s="9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9"/>
      <c r="AA7199" s="9"/>
    </row>
    <row r="7200" spans="1:27" ht="12.75">
      <c r="A7200" s="10">
        <f t="shared" si="19"/>
        <v>46017</v>
      </c>
      <c r="B7200" s="9" t="s">
        <v>289</v>
      </c>
      <c r="C7200" s="11">
        <f>VLOOKUP(A7200,PINHEIROS!A:I,3, FALSE)</f>
        <v>4247.1000000000004</v>
      </c>
      <c r="D7200" s="9">
        <f>VLOOKUP(A7200,PINHEIROS!A:I,4, FALSE)</f>
        <v>56</v>
      </c>
      <c r="E7200" s="12">
        <f>VLOOKUP(A7200,PINHEIROS!A:I,5, FALSE)</f>
        <v>30.29</v>
      </c>
      <c r="F7200" s="9">
        <f>VLOOKUP(A7200,PINHEIROS!A:I,6, FALSE)</f>
        <v>8</v>
      </c>
      <c r="G7200" s="9">
        <f>VLOOKUP(A7200,PINHEIROS!A:I,7, FALSE)</f>
        <v>8.6</v>
      </c>
      <c r="H7200" s="13">
        <f>VLOOKUP(A7200,PINHEIROS!A:I,8, FALSE)</f>
        <v>0.26879999999999998</v>
      </c>
      <c r="I7200" s="9" t="s">
        <v>11</v>
      </c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  <c r="AA7200" s="9"/>
    </row>
    <row r="7201" spans="1:27" ht="12.75">
      <c r="A7201" s="10">
        <f t="shared" si="19"/>
        <v>46017</v>
      </c>
      <c r="B7201" s="9" t="s">
        <v>286</v>
      </c>
      <c r="C7201" s="11">
        <f>VLOOKUP(A7201,ACLIMAÇÃO!A:I,3, FALSE)</f>
        <v>3300.92</v>
      </c>
      <c r="D7201" s="9">
        <f>VLOOKUP(A7201,ACLIMAÇÃO!A:I,4, FALSE)</f>
        <v>36</v>
      </c>
      <c r="E7201" s="12">
        <f>VLOOKUP(A7201,ACLIMAÇÃO!A:I,5, FALSE)</f>
        <v>23.49</v>
      </c>
      <c r="F7201" s="9">
        <f>VLOOKUP(A7201,ACLIMAÇÃO!A:I,6, FALSE)</f>
        <v>1</v>
      </c>
      <c r="G7201" s="9">
        <f>VLOOKUP(A7201,ACLIMAÇÃO!A:I,7, FALSE)</f>
        <v>5.2</v>
      </c>
      <c r="H7201" s="13">
        <f>VLOOKUP(A7201,ACLIMAÇÃO!A:I,8, FALSE)</f>
        <v>0.33450000000000002</v>
      </c>
      <c r="I7201" s="9" t="s">
        <v>11</v>
      </c>
      <c r="J7201" s="9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  <c r="AA7201" s="9"/>
    </row>
    <row r="7202" spans="1:27" ht="12.75">
      <c r="A7202" s="10">
        <f t="shared" si="19"/>
        <v>46017</v>
      </c>
      <c r="B7202" s="9" t="s">
        <v>17</v>
      </c>
      <c r="C7202" s="11">
        <f>VLOOKUP(A7202,'PRAIA DO CANTO'!A:I,3, FALSE)</f>
        <v>7167.9</v>
      </c>
      <c r="D7202" s="9">
        <f>VLOOKUP(A7202,'PRAIA DO CANTO'!A:I,4, FALSE)</f>
        <v>55</v>
      </c>
      <c r="E7202" s="12">
        <f>VLOOKUP(A7202,'PRAIA DO CANTO'!A:I,5, FALSE)</f>
        <v>21.6</v>
      </c>
      <c r="F7202" s="9">
        <f>VLOOKUP(A7202,'PRAIA DO CANTO'!A:I,6, FALSE)</f>
        <v>0</v>
      </c>
      <c r="G7202" s="9">
        <f>VLOOKUP(A7202,'PRAIA DO CANTO'!A:I,7, FALSE)</f>
        <v>9.16</v>
      </c>
      <c r="H7202" s="13">
        <f>VLOOKUP(A7202,'PRAIA DO CANTO'!A:I,8, FALSE)</f>
        <v>0.29709999999999998</v>
      </c>
      <c r="I7202" s="9" t="s">
        <v>16</v>
      </c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  <c r="AA7202" s="9"/>
    </row>
    <row r="7203" spans="1:27" ht="12.75">
      <c r="A7203" s="10">
        <f t="shared" si="19"/>
        <v>46017</v>
      </c>
      <c r="B7203" s="9" t="s">
        <v>14</v>
      </c>
      <c r="C7203" s="11">
        <f>VLOOKUP(A7203,'JARDIM CAMBURI'!A:I,3, FALSE)</f>
        <v>5828.34</v>
      </c>
      <c r="D7203" s="9">
        <f>VLOOKUP(A7203,'JARDIM CAMBURI'!A:I,4, FALSE)</f>
        <v>41</v>
      </c>
      <c r="E7203" s="12">
        <f>VLOOKUP(A7203,'JARDIM CAMBURI'!A:I,5, FALSE)</f>
        <v>32.5</v>
      </c>
      <c r="F7203" s="9">
        <f>VLOOKUP(A7203,'JARDIM CAMBURI'!A:I,6)</f>
        <v>7</v>
      </c>
      <c r="G7203" s="9">
        <f>VLOOKUP(A7203,'JARDIM CAMBURI'!A:I,7, FALSE)</f>
        <v>6.83</v>
      </c>
      <c r="H7203" s="13">
        <f>VLOOKUP(A7203,'JARDIM CAMBURI'!A:I,8, FALSE)</f>
        <v>0.253</v>
      </c>
      <c r="I7203" s="9" t="s">
        <v>16</v>
      </c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  <c r="AA7203" s="9"/>
    </row>
    <row r="7204" spans="1:27" ht="12.75">
      <c r="A7204" s="10">
        <f t="shared" si="19"/>
        <v>46017</v>
      </c>
      <c r="B7204" s="9" t="s">
        <v>19</v>
      </c>
      <c r="C7204" s="11">
        <f>VLOOKUP(A7204,SERRA!A:I,3, FALSE)</f>
        <v>3107.08</v>
      </c>
      <c r="D7204" s="9">
        <f>VLOOKUP(A7204,SERRA!A:I,4, FALSE)</f>
        <v>18</v>
      </c>
      <c r="E7204" s="12">
        <f>VLOOKUP(A7204,SERRA!A:I,5, FALSE)</f>
        <v>27.69</v>
      </c>
      <c r="F7204" s="9">
        <f>VLOOKUP(A7204,SERRA!A:I,6, FALSE)</f>
        <v>2</v>
      </c>
      <c r="G7204" s="9">
        <f>VLOOKUP(A7204,SERRA!A:I,7, FALSE)</f>
        <v>4.5</v>
      </c>
      <c r="H7204" s="13">
        <f>VLOOKUP(A7204,SERRA!A:I,8, FALSE)</f>
        <v>0.27860000000000001</v>
      </c>
      <c r="I7204" s="9" t="s">
        <v>16</v>
      </c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  <c r="AA7204" s="9"/>
    </row>
    <row r="7205" spans="1:27" ht="12.75">
      <c r="A7205" s="10">
        <f>A7204+1</f>
        <v>46018</v>
      </c>
      <c r="B7205" s="9" t="s">
        <v>21</v>
      </c>
      <c r="C7205" s="11">
        <f>VLOOKUP(A7205,'VILA CLEMENTINO'!A:I,3, FALSE)</f>
        <v>7653.17</v>
      </c>
      <c r="D7205" s="9">
        <f>VLOOKUP(A7205,'VILA CLEMENTINO'!A:I,4, FALSE)</f>
        <v>74</v>
      </c>
      <c r="E7205" s="12">
        <f>VLOOKUP(A7205,'VILA CLEMENTINO'!A:I,5, FALSE)</f>
        <v>27.16</v>
      </c>
      <c r="F7205" s="9">
        <f>VLOOKUP(A7205,'VILA CLEMENTINO'!A:I,6, FALSE)</f>
        <v>1</v>
      </c>
      <c r="G7205" s="44">
        <f>VLOOKUP(A7205,'VILA CLEMENTINO'!A:I,7, FALSE)</f>
        <v>15.07</v>
      </c>
      <c r="H7205" s="13">
        <f>VLOOKUP(A7205,'VILA CLEMENTINO'!A:I,8, FALSE)</f>
        <v>0.28999999999999998</v>
      </c>
      <c r="I7205" s="9" t="s">
        <v>11</v>
      </c>
      <c r="J7205" s="9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/>
      <c r="X7205" s="9"/>
      <c r="Y7205" s="9"/>
      <c r="Z7205" s="9"/>
      <c r="AA7205" s="9"/>
    </row>
    <row r="7206" spans="1:27" ht="12.75">
      <c r="A7206" s="10">
        <f t="shared" ref="A7206:A7216" si="20">A7205</f>
        <v>46018</v>
      </c>
      <c r="B7206" s="9" t="s">
        <v>12</v>
      </c>
      <c r="C7206" s="11">
        <f>VLOOKUP(A7206,JABAQUARA!A:I,3, FALSE)</f>
        <v>4044.72</v>
      </c>
      <c r="D7206" s="9">
        <f>VLOOKUP(A7206,JABAQUARA!A:I,4, FALSE)</f>
        <v>45</v>
      </c>
      <c r="E7206" s="12">
        <f>VLOOKUP(A7206,JABAQUARA!A:I,5, FALSE)</f>
        <v>25.74</v>
      </c>
      <c r="F7206" s="9">
        <f>VLOOKUP(A7206,JABAQUARA!A:I,6, FALSE)</f>
        <v>1</v>
      </c>
      <c r="G7206" s="9">
        <f>VLOOKUP(A7206,JABAQUARA!A:I,7, FALSE)</f>
        <v>9.25</v>
      </c>
      <c r="H7206" s="13">
        <f>VLOOKUP(A7206,JABAQUARA!A:I,8, FALSE)</f>
        <v>0.28899999999999998</v>
      </c>
      <c r="I7206" s="9" t="s">
        <v>11</v>
      </c>
      <c r="J7206" s="9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  <c r="Z7206" s="9"/>
      <c r="AA7206" s="9"/>
    </row>
    <row r="7207" spans="1:27" ht="12.75">
      <c r="A7207" s="10">
        <f t="shared" si="20"/>
        <v>46018</v>
      </c>
      <c r="B7207" s="9" t="s">
        <v>1467</v>
      </c>
      <c r="C7207" s="11">
        <f>VLOOKUP(A7207,SPOLETO!A:I,3, FALSE)</f>
        <v>3228.67</v>
      </c>
      <c r="D7207" s="9">
        <f>VLOOKUP(A7207,SPOLETO!A:I,4, FALSE)</f>
        <v>61</v>
      </c>
      <c r="E7207" s="12">
        <f>VLOOKUP(A7207,SPOLETO!A:I,5, FALSE)</f>
        <v>0</v>
      </c>
      <c r="F7207" s="9">
        <f>VLOOKUP(A7207,SPOLETO!A:I,6, FALSE)</f>
        <v>0</v>
      </c>
      <c r="G7207" s="9">
        <f>VLOOKUP(A7207,SPOLETO!A:I,7, FALSE)</f>
        <v>0</v>
      </c>
      <c r="H7207" s="13">
        <f>VLOOKUP(A7207,SPOLETO!A:I,8, FALSE)</f>
        <v>0</v>
      </c>
      <c r="I7207" s="9" t="s">
        <v>11</v>
      </c>
      <c r="J7207" s="9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  <c r="Z7207" s="9"/>
      <c r="AA7207" s="9"/>
    </row>
    <row r="7208" spans="1:27" ht="12.75">
      <c r="A7208" s="10">
        <f t="shared" si="20"/>
        <v>46018</v>
      </c>
      <c r="B7208" s="9" t="s">
        <v>9</v>
      </c>
      <c r="C7208" s="11">
        <f>VLOOKUP(A7208,'CAMPO BELO'!A:I,3, FALSE)</f>
        <v>3775.68</v>
      </c>
      <c r="D7208" s="9">
        <f>VLOOKUP(A7208,'CAMPO BELO'!A:I,4, FALSE)</f>
        <v>43</v>
      </c>
      <c r="E7208" s="12">
        <f>VLOOKUP(A7208,'CAMPO BELO'!A:I,5, FALSE)</f>
        <v>27.07</v>
      </c>
      <c r="F7208" s="9">
        <f>VLOOKUP(A7208,'CAMPO BELO'!A:I,6, FALSE)</f>
        <v>1</v>
      </c>
      <c r="G7208" s="9">
        <f>VLOOKUP(A7208,'CAMPO BELO'!A:I,7, FALSE)</f>
        <v>11</v>
      </c>
      <c r="H7208" s="13">
        <f>VLOOKUP(A7208,'CAMPO BELO'!A:I,8, FALSE)</f>
        <v>0.2908</v>
      </c>
      <c r="I7208" s="9" t="s">
        <v>11</v>
      </c>
      <c r="J7208" s="13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  <c r="AA7208" s="9"/>
    </row>
    <row r="7209" spans="1:27" ht="12.75">
      <c r="A7209" s="10">
        <f t="shared" si="20"/>
        <v>46018</v>
      </c>
      <c r="B7209" s="9" t="s">
        <v>43</v>
      </c>
      <c r="C7209" s="11">
        <f>VLOOKUP(A7209,GOPOÚVA!A:I,3, FALSE)</f>
        <v>6344.17</v>
      </c>
      <c r="D7209" s="9">
        <f>VLOOKUP(A7209,GOPOÚVA!A:I,4, FALSE)</f>
        <v>69</v>
      </c>
      <c r="E7209" s="12">
        <f>VLOOKUP(A7209,GOPOÚVA!A:I,5, FALSE)</f>
        <v>26.74</v>
      </c>
      <c r="F7209" s="9">
        <f>VLOOKUP(A7209,GOPOÚVA!A:I,6, FALSE)</f>
        <v>1</v>
      </c>
      <c r="G7209" s="9">
        <f>VLOOKUP(A7209,GOPOÚVA!A:I,7, FALSE)</f>
        <v>8.1427999999999994</v>
      </c>
      <c r="H7209" s="13">
        <f>VLOOKUP(A7209,GOPOÚVA!A:I,8, FALSE)</f>
        <v>0.32090000000000002</v>
      </c>
      <c r="I7209" s="9" t="s">
        <v>11</v>
      </c>
      <c r="J7209" s="9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  <c r="Z7209" s="9"/>
      <c r="AA7209" s="9"/>
    </row>
    <row r="7210" spans="1:27" ht="12.75">
      <c r="A7210" s="10">
        <f t="shared" si="20"/>
        <v>46018</v>
      </c>
      <c r="B7210" s="9" t="s">
        <v>45</v>
      </c>
      <c r="C7210" s="11">
        <f>VLOOKUP(A7210,MANDAQUI!A:I,3, FALSE)</f>
        <v>9905.8799999999992</v>
      </c>
      <c r="D7210" s="9">
        <f>VLOOKUP(A7210,MANDAQUI!A:I,4, FALSE)</f>
        <v>107</v>
      </c>
      <c r="E7210" s="12">
        <f>VLOOKUP(A7210,MANDAQUI!A:I,5, FALSE)</f>
        <v>34.46</v>
      </c>
      <c r="F7210" s="9">
        <f>VLOOKUP(A7210,MANDAQUI!A:I,6, FALSE)</f>
        <v>23</v>
      </c>
      <c r="G7210" s="9">
        <f>VLOOKUP(A7210,MANDAQUI!A:I,7, FALSE)</f>
        <v>18.600000000000001</v>
      </c>
      <c r="H7210" s="13">
        <f>VLOOKUP(A7210,MANDAQUI!A:I,8, FALSE)</f>
        <v>0.28220000000000001</v>
      </c>
      <c r="I7210" s="9" t="s">
        <v>11</v>
      </c>
      <c r="J7210" s="9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  <c r="AA7210" s="9"/>
    </row>
    <row r="7211" spans="1:27" ht="12.75">
      <c r="A7211" s="10">
        <f t="shared" si="20"/>
        <v>46018</v>
      </c>
      <c r="B7211" s="9" t="s">
        <v>1465</v>
      </c>
      <c r="C7211" s="11">
        <f>VLOOKUP(A7211,AEROPORTO!A:I,3, FALSE)</f>
        <v>10313.75</v>
      </c>
      <c r="D7211" s="9">
        <f>VLOOKUP(A7211,AEROPORTO!A:I,4, FALSE)</f>
        <v>157</v>
      </c>
      <c r="E7211" s="12">
        <f>VLOOKUP(A7211,AEROPORTO!A:I,5, FALSE)</f>
        <v>0</v>
      </c>
      <c r="F7211" s="9">
        <f>VLOOKUP(A7211,AEROPORTO!A:I,6, FALSE)</f>
        <v>0</v>
      </c>
      <c r="G7211" s="9">
        <f>VLOOKUP(A7211,AEROPORTO!A:I,7, FALSE)</f>
        <v>0</v>
      </c>
      <c r="H7211" s="13">
        <f>VLOOKUP(A7211,AEROPORTO!A:I,8, FALSE)</f>
        <v>0</v>
      </c>
      <c r="I7211" s="9" t="s">
        <v>11</v>
      </c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  <c r="AA7211" s="9"/>
    </row>
    <row r="7212" spans="1:27" ht="12.75">
      <c r="A7212" s="10">
        <f t="shared" si="20"/>
        <v>46018</v>
      </c>
      <c r="B7212" s="9" t="s">
        <v>289</v>
      </c>
      <c r="C7212" s="11">
        <f>VLOOKUP(A7212,PINHEIROS!A:I,3, FALSE)</f>
        <v>5275.9</v>
      </c>
      <c r="D7212" s="9">
        <f>VLOOKUP(A7212,PINHEIROS!A:I,4, FALSE)</f>
        <v>62</v>
      </c>
      <c r="E7212" s="12">
        <f>VLOOKUP(A7212,PINHEIROS!A:I,5, FALSE)</f>
        <v>29.12</v>
      </c>
      <c r="F7212" s="9">
        <f>VLOOKUP(A7212,PINHEIROS!A:I,6, FALSE)</f>
        <v>10</v>
      </c>
      <c r="G7212" s="9">
        <f>VLOOKUP(A7212,PINHEIROS!A:I,7, FALSE)</f>
        <v>7.6</v>
      </c>
      <c r="H7212" s="13">
        <f>VLOOKUP(A7212,PINHEIROS!A:I,8, FALSE)</f>
        <v>0.3826</v>
      </c>
      <c r="I7212" s="9" t="s">
        <v>11</v>
      </c>
      <c r="J7212" s="9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  <c r="Z7212" s="9"/>
      <c r="AA7212" s="9"/>
    </row>
    <row r="7213" spans="1:27" ht="12.75">
      <c r="A7213" s="10">
        <f t="shared" si="20"/>
        <v>46018</v>
      </c>
      <c r="B7213" s="9" t="s">
        <v>286</v>
      </c>
      <c r="C7213" s="11">
        <f>VLOOKUP(A7213,ACLIMAÇÃO!A:I,3, FALSE)</f>
        <v>4490.75</v>
      </c>
      <c r="D7213" s="9">
        <f>VLOOKUP(A7213,ACLIMAÇÃO!A:I,4, FALSE)</f>
        <v>50</v>
      </c>
      <c r="E7213" s="12">
        <f>VLOOKUP(A7213,ACLIMAÇÃO!A:I,5, FALSE)</f>
        <v>32.28</v>
      </c>
      <c r="F7213" s="9">
        <f>VLOOKUP(A7213,ACLIMAÇÃO!A:I,6, FALSE)</f>
        <v>10</v>
      </c>
      <c r="G7213" s="9">
        <f>VLOOKUP(A7213,ACLIMAÇÃO!A:I,7, FALSE)</f>
        <v>9.25</v>
      </c>
      <c r="H7213" s="13">
        <f>VLOOKUP(A7213,ACLIMAÇÃO!A:I,8, FALSE)</f>
        <v>0.31669999999999998</v>
      </c>
      <c r="I7213" s="9" t="s">
        <v>11</v>
      </c>
      <c r="J7213" s="9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9"/>
      <c r="X7213" s="9"/>
      <c r="Y7213" s="9"/>
      <c r="Z7213" s="9"/>
      <c r="AA7213" s="9"/>
    </row>
    <row r="7214" spans="1:27" ht="12.75">
      <c r="A7214" s="10">
        <f t="shared" si="20"/>
        <v>46018</v>
      </c>
      <c r="B7214" s="9" t="s">
        <v>17</v>
      </c>
      <c r="C7214" s="11">
        <f>VLOOKUP(A7214,'PRAIA DO CANTO'!A:I,3, FALSE)</f>
        <v>6083.06</v>
      </c>
      <c r="D7214" s="9">
        <f>VLOOKUP(A7214,'PRAIA DO CANTO'!A:I,4, FALSE)</f>
        <v>55</v>
      </c>
      <c r="E7214" s="12">
        <f>VLOOKUP(A7214,'PRAIA DO CANTO'!A:I,5, FALSE)</f>
        <v>23.06</v>
      </c>
      <c r="F7214" s="9">
        <f>VLOOKUP(A7214,'PRAIA DO CANTO'!A:I,6, FALSE)</f>
        <v>1</v>
      </c>
      <c r="G7214" s="9">
        <f>VLOOKUP(A7214,'PRAIA DO CANTO'!A:I,7, FALSE)</f>
        <v>9.16</v>
      </c>
      <c r="H7214" s="13">
        <f>VLOOKUP(A7214,'PRAIA DO CANTO'!A:I,8, FALSE)</f>
        <v>0.31130000000000002</v>
      </c>
      <c r="I7214" s="9" t="s">
        <v>16</v>
      </c>
      <c r="J7214" s="9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  <c r="Z7214" s="9"/>
      <c r="AA7214" s="9"/>
    </row>
    <row r="7215" spans="1:27" ht="12.75">
      <c r="A7215" s="10">
        <f t="shared" si="20"/>
        <v>46018</v>
      </c>
      <c r="B7215" s="9" t="s">
        <v>14</v>
      </c>
      <c r="C7215" s="11">
        <f>VLOOKUP(A7215,'JARDIM CAMBURI'!A:I,3, FALSE)</f>
        <v>7283.94</v>
      </c>
      <c r="D7215" s="9">
        <f>VLOOKUP(A7215,'JARDIM CAMBURI'!A:I,4, FALSE)</f>
        <v>55</v>
      </c>
      <c r="E7215" s="12">
        <f>VLOOKUP(A7215,'JARDIM CAMBURI'!A:I,5, FALSE)</f>
        <v>32.19</v>
      </c>
      <c r="F7215" s="9">
        <f>VLOOKUP(A7215,'JARDIM CAMBURI'!A:I,6)</f>
        <v>10</v>
      </c>
      <c r="G7215" s="9">
        <f>VLOOKUP(A7215,'JARDIM CAMBURI'!A:I,7, FALSE)</f>
        <v>11</v>
      </c>
      <c r="H7215" s="13">
        <f>VLOOKUP(A7215,'JARDIM CAMBURI'!A:I,8, FALSE)</f>
        <v>0.26300000000000001</v>
      </c>
      <c r="I7215" s="9" t="s">
        <v>16</v>
      </c>
      <c r="J7215" s="9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  <c r="Z7215" s="9"/>
      <c r="AA7215" s="9"/>
    </row>
    <row r="7216" spans="1:27" ht="12.75">
      <c r="A7216" s="10">
        <f t="shared" si="20"/>
        <v>46018</v>
      </c>
      <c r="B7216" s="9" t="s">
        <v>19</v>
      </c>
      <c r="C7216" s="11">
        <f>VLOOKUP(A7216,SERRA!A:I,3, FALSE)</f>
        <v>7034.6</v>
      </c>
      <c r="D7216" s="9">
        <f>VLOOKUP(A7216,SERRA!A:I,4, FALSE)</f>
        <v>71</v>
      </c>
      <c r="E7216" s="12">
        <f>VLOOKUP(A7216,SERRA!A:I,5, FALSE)</f>
        <v>39.119999999999997</v>
      </c>
      <c r="F7216" s="9">
        <f>VLOOKUP(A7216,SERRA!A:I,6, FALSE)</f>
        <v>16</v>
      </c>
      <c r="G7216" s="9">
        <f>VLOOKUP(A7216,SERRA!A:I,7, FALSE)</f>
        <v>17.75</v>
      </c>
      <c r="H7216" s="13">
        <f>VLOOKUP(A7216,SERRA!A:I,8, FALSE)</f>
        <v>0.32990000000000003</v>
      </c>
      <c r="I7216" s="9" t="s">
        <v>16</v>
      </c>
      <c r="J7216" s="9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  <c r="Z7216" s="9"/>
      <c r="AA7216" s="9"/>
    </row>
    <row r="7217" spans="1:27" ht="12.75">
      <c r="A7217" s="10">
        <f>A7216+1</f>
        <v>46019</v>
      </c>
      <c r="B7217" s="9" t="s">
        <v>21</v>
      </c>
      <c r="C7217" s="11">
        <f>VLOOKUP(A7217,'VILA CLEMENTINO'!A:I,3, FALSE)</f>
        <v>7899.05</v>
      </c>
      <c r="D7217" s="9">
        <f>VLOOKUP(A7217,'VILA CLEMENTINO'!A:I,4, FALSE)</f>
        <v>82</v>
      </c>
      <c r="E7217" s="12">
        <f>VLOOKUP(A7217,'VILA CLEMENTINO'!A:I,5, FALSE)</f>
        <v>29.88</v>
      </c>
      <c r="F7217" s="9">
        <f>VLOOKUP(A7217,'VILA CLEMENTINO'!A:I,6, FALSE)</f>
        <v>6</v>
      </c>
      <c r="G7217" s="44">
        <f>VLOOKUP(A7217,'VILA CLEMENTINO'!A:I,7, FALSE)</f>
        <v>17.02</v>
      </c>
      <c r="H7217" s="13">
        <f>VLOOKUP(A7217,'VILA CLEMENTINO'!A:I,8, FALSE)</f>
        <v>0.29399999999999998</v>
      </c>
      <c r="I7217" s="9" t="s">
        <v>11</v>
      </c>
      <c r="J7217" s="9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  <c r="Z7217" s="9"/>
      <c r="AA7217" s="9"/>
    </row>
    <row r="7218" spans="1:27" ht="12.75">
      <c r="A7218" s="10">
        <f t="shared" ref="A7218:A7228" si="21">A7217</f>
        <v>46019</v>
      </c>
      <c r="B7218" s="9" t="s">
        <v>12</v>
      </c>
      <c r="C7218" s="11">
        <f>VLOOKUP(A7218,JABAQUARA!A:I,3, FALSE)</f>
        <v>5197.1000000000004</v>
      </c>
      <c r="D7218" s="9">
        <f>VLOOKUP(A7218,JABAQUARA!A:I,4, FALSE)</f>
        <v>57</v>
      </c>
      <c r="E7218" s="12">
        <f>VLOOKUP(A7218,JABAQUARA!A:I,5, FALSE)</f>
        <v>25.65</v>
      </c>
      <c r="F7218" s="9">
        <f>VLOOKUP(A7218,JABAQUARA!A:I,6, FALSE)</f>
        <v>0</v>
      </c>
      <c r="G7218" s="9">
        <f>VLOOKUP(A7218,JABAQUARA!A:I,7, FALSE)</f>
        <v>9.1999999999999993</v>
      </c>
      <c r="H7218" s="13">
        <f>VLOOKUP(A7218,JABAQUARA!A:I,8, FALSE)</f>
        <v>0.29210000000000003</v>
      </c>
      <c r="I7218" s="9" t="s">
        <v>11</v>
      </c>
      <c r="J7218" s="9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  <c r="Z7218" s="9"/>
      <c r="AA7218" s="9"/>
    </row>
    <row r="7219" spans="1:27" ht="12.75">
      <c r="A7219" s="10">
        <f t="shared" si="21"/>
        <v>46019</v>
      </c>
      <c r="B7219" s="9" t="s">
        <v>1467</v>
      </c>
      <c r="C7219" s="11">
        <f>VLOOKUP(A7219,SPOLETO!A:I,3, FALSE)</f>
        <v>2433.08</v>
      </c>
      <c r="D7219" s="9">
        <f>VLOOKUP(A7219,SPOLETO!A:I,4, FALSE)</f>
        <v>49</v>
      </c>
      <c r="E7219" s="12">
        <f>VLOOKUP(A7219,SPOLETO!A:I,5, FALSE)</f>
        <v>0</v>
      </c>
      <c r="F7219" s="9">
        <f>VLOOKUP(A7219,SPOLETO!A:I,6, FALSE)</f>
        <v>0</v>
      </c>
      <c r="G7219" s="9">
        <f>VLOOKUP(A7219,SPOLETO!A:I,7, FALSE)</f>
        <v>0</v>
      </c>
      <c r="H7219" s="13">
        <f>VLOOKUP(A7219,SPOLETO!A:I,8, FALSE)</f>
        <v>0</v>
      </c>
      <c r="I7219" s="9" t="s">
        <v>11</v>
      </c>
      <c r="J7219" s="9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  <c r="Z7219" s="9"/>
      <c r="AA7219" s="9"/>
    </row>
    <row r="7220" spans="1:27" ht="12.75">
      <c r="A7220" s="10">
        <f t="shared" si="21"/>
        <v>46019</v>
      </c>
      <c r="B7220" s="9" t="s">
        <v>9</v>
      </c>
      <c r="C7220" s="11">
        <f>VLOOKUP(A7220,'CAMPO BELO'!A:I,3, FALSE)</f>
        <v>4378.8999999999996</v>
      </c>
      <c r="D7220" s="9">
        <f>VLOOKUP(A7220,'CAMPO BELO'!A:I,4, FALSE)</f>
        <v>48</v>
      </c>
      <c r="E7220" s="12">
        <f>VLOOKUP(A7220,'CAMPO BELO'!A:I,5, FALSE)</f>
        <v>31.38</v>
      </c>
      <c r="F7220" s="9">
        <f>VLOOKUP(A7220,'CAMPO BELO'!A:I,6, FALSE)</f>
        <v>7</v>
      </c>
      <c r="G7220" s="9">
        <f>VLOOKUP(A7220,'CAMPO BELO'!A:I,7, FALSE)</f>
        <v>12.3</v>
      </c>
      <c r="H7220" s="13">
        <f>VLOOKUP(A7220,'CAMPO BELO'!A:I,8, FALSE)</f>
        <v>0.30209999999999998</v>
      </c>
      <c r="I7220" s="9" t="s">
        <v>11</v>
      </c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  <c r="AA7220" s="9"/>
    </row>
    <row r="7221" spans="1:27" ht="12.75">
      <c r="A7221" s="10">
        <f t="shared" si="21"/>
        <v>46019</v>
      </c>
      <c r="B7221" s="9" t="s">
        <v>43</v>
      </c>
      <c r="C7221" s="11">
        <f>VLOOKUP(A7221,GOPOÚVA!A:I,3, FALSE)</f>
        <v>8602.3700000000008</v>
      </c>
      <c r="D7221" s="9">
        <f>VLOOKUP(A7221,GOPOÚVA!A:I,4, FALSE)</f>
        <v>83</v>
      </c>
      <c r="E7221" s="12">
        <f>VLOOKUP(A7221,GOPOÚVA!A:I,5, FALSE)</f>
        <v>29.11</v>
      </c>
      <c r="F7221" s="9">
        <f>VLOOKUP(A7221,GOPOÚVA!A:I,6, FALSE)</f>
        <v>1</v>
      </c>
      <c r="G7221" s="9">
        <f>VLOOKUP(A7221,GOPOÚVA!A:I,7, FALSE)</f>
        <v>14.2</v>
      </c>
      <c r="H7221" s="13">
        <f>VLOOKUP(A7221,GOPOÚVA!A:I,8, FALSE)</f>
        <v>0.30370000000000003</v>
      </c>
      <c r="I7221" s="9" t="s">
        <v>11</v>
      </c>
      <c r="J7221" s="9"/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9"/>
      <c r="V7221" s="9"/>
      <c r="W7221" s="9"/>
      <c r="X7221" s="9"/>
      <c r="Y7221" s="9"/>
      <c r="Z7221" s="9"/>
      <c r="AA7221" s="9"/>
    </row>
    <row r="7222" spans="1:27" ht="12.75">
      <c r="A7222" s="10">
        <f t="shared" si="21"/>
        <v>46019</v>
      </c>
      <c r="B7222" s="9" t="s">
        <v>45</v>
      </c>
      <c r="C7222" s="11">
        <f>VLOOKUP(A7222,MANDAQUI!A:I,3, FALSE)</f>
        <v>6523.37</v>
      </c>
      <c r="D7222" s="9">
        <f>VLOOKUP(A7222,MANDAQUI!A:I,4, FALSE)</f>
        <v>64</v>
      </c>
      <c r="E7222" s="12">
        <f>VLOOKUP(A7222,MANDAQUI!A:I,5, FALSE)</f>
        <v>29.91</v>
      </c>
      <c r="F7222" s="9">
        <f>VLOOKUP(A7222,MANDAQUI!A:I,6, FALSE)</f>
        <v>4</v>
      </c>
      <c r="G7222" s="9">
        <f>VLOOKUP(A7222,MANDAQUI!A:I,7, FALSE)</f>
        <v>10</v>
      </c>
      <c r="H7222" s="13">
        <f>VLOOKUP(A7222,MANDAQUI!A:I,8, FALSE)</f>
        <v>0.30919999999999997</v>
      </c>
      <c r="I7222" s="9" t="s">
        <v>11</v>
      </c>
      <c r="J7222" s="9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9"/>
      <c r="X7222" s="9"/>
      <c r="Y7222" s="9"/>
      <c r="Z7222" s="9"/>
      <c r="AA7222" s="9"/>
    </row>
    <row r="7223" spans="1:27" ht="12.75">
      <c r="A7223" s="10">
        <f t="shared" si="21"/>
        <v>46019</v>
      </c>
      <c r="B7223" s="9" t="s">
        <v>1465</v>
      </c>
      <c r="C7223" s="11">
        <f>VLOOKUP(A7223,AEROPORTO!A:I,3, FALSE)</f>
        <v>8853.75</v>
      </c>
      <c r="D7223" s="9">
        <f>VLOOKUP(A7223,AEROPORTO!A:I,4, FALSE)</f>
        <v>132</v>
      </c>
      <c r="E7223" s="12">
        <f>VLOOKUP(A7223,AEROPORTO!A:I,5, FALSE)</f>
        <v>0</v>
      </c>
      <c r="F7223" s="9">
        <f>VLOOKUP(A7223,AEROPORTO!A:I,6, FALSE)</f>
        <v>0</v>
      </c>
      <c r="G7223" s="9">
        <f>VLOOKUP(A7223,AEROPORTO!A:I,7, FALSE)</f>
        <v>0</v>
      </c>
      <c r="H7223" s="13">
        <f>VLOOKUP(A7223,AEROPORTO!A:I,8, FALSE)</f>
        <v>0</v>
      </c>
      <c r="I7223" s="9" t="s">
        <v>11</v>
      </c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9"/>
      <c r="X7223" s="9"/>
      <c r="Y7223" s="9"/>
      <c r="Z7223" s="9"/>
      <c r="AA7223" s="9"/>
    </row>
    <row r="7224" spans="1:27" ht="12.75">
      <c r="A7224" s="10">
        <f t="shared" si="21"/>
        <v>46019</v>
      </c>
      <c r="B7224" s="9" t="s">
        <v>289</v>
      </c>
      <c r="C7224" s="11">
        <f>VLOOKUP(A7224,PINHEIROS!A:I,3, FALSE)</f>
        <v>3916.5</v>
      </c>
      <c r="D7224" s="9">
        <f>VLOOKUP(A7224,PINHEIROS!A:I,4, FALSE)</f>
        <v>36</v>
      </c>
      <c r="E7224" s="12">
        <f>VLOOKUP(A7224,PINHEIROS!A:I,5, FALSE)</f>
        <v>29.39</v>
      </c>
      <c r="F7224" s="9">
        <f>VLOOKUP(A7224,PINHEIROS!A:I,6, FALSE)</f>
        <v>4</v>
      </c>
      <c r="G7224" s="9">
        <f>VLOOKUP(A7224,PINHEIROS!A:I,7, FALSE)</f>
        <v>8</v>
      </c>
      <c r="H7224" s="13">
        <f>VLOOKUP(A7224,PINHEIROS!A:I,8, FALSE)</f>
        <v>0.30759999999999998</v>
      </c>
      <c r="I7224" s="9" t="s">
        <v>11</v>
      </c>
      <c r="J7224" s="9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9"/>
      <c r="X7224" s="9"/>
      <c r="Y7224" s="9"/>
      <c r="Z7224" s="9"/>
      <c r="AA7224" s="9"/>
    </row>
    <row r="7225" spans="1:27" ht="12.75">
      <c r="A7225" s="10">
        <f t="shared" si="21"/>
        <v>46019</v>
      </c>
      <c r="B7225" s="9" t="s">
        <v>286</v>
      </c>
      <c r="C7225" s="11">
        <f>VLOOKUP(A7225,ACLIMAÇÃO!A:I,3, FALSE)</f>
        <v>5324.74</v>
      </c>
      <c r="D7225" s="9">
        <f>VLOOKUP(A7225,ACLIMAÇÃO!A:I,4, FALSE)</f>
        <v>57</v>
      </c>
      <c r="E7225" s="12">
        <f>VLOOKUP(A7225,ACLIMAÇÃO!A:I,5, FALSE)</f>
        <v>27.47</v>
      </c>
      <c r="F7225" s="9">
        <f>VLOOKUP(A7225,ACLIMAÇÃO!A:I,6, FALSE)</f>
        <v>1</v>
      </c>
      <c r="G7225" s="9">
        <f>VLOOKUP(A7225,ACLIMAÇÃO!A:I,7, FALSE)</f>
        <v>8.6</v>
      </c>
      <c r="H7225" s="13">
        <f>VLOOKUP(A7225,ACLIMAÇÃO!A:I,8, FALSE)</f>
        <v>0.29809999999999998</v>
      </c>
      <c r="I7225" s="9" t="s">
        <v>11</v>
      </c>
      <c r="J7225" s="9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9"/>
      <c r="X7225" s="9"/>
      <c r="Y7225" s="9"/>
      <c r="Z7225" s="9"/>
      <c r="AA7225" s="9"/>
    </row>
    <row r="7226" spans="1:27" ht="12.75">
      <c r="A7226" s="10">
        <f t="shared" si="21"/>
        <v>46019</v>
      </c>
      <c r="B7226" s="9" t="s">
        <v>17</v>
      </c>
      <c r="C7226" s="11">
        <f>VLOOKUP(A7226,'PRAIA DO CANTO'!A:I,3, FALSE)</f>
        <v>9820.48</v>
      </c>
      <c r="D7226" s="9">
        <f>VLOOKUP(A7226,'PRAIA DO CANTO'!A:I,4, FALSE)</f>
        <v>80</v>
      </c>
      <c r="E7226" s="12">
        <f>VLOOKUP(A7226,'PRAIA DO CANTO'!A:I,5, FALSE)</f>
        <v>21.66</v>
      </c>
      <c r="F7226" s="9">
        <f>VLOOKUP(A7226,'PRAIA DO CANTO'!A:I,6, FALSE)</f>
        <v>0</v>
      </c>
      <c r="G7226" s="9">
        <f>VLOOKUP(A7226,'PRAIA DO CANTO'!A:I,7, FALSE)</f>
        <v>13.33</v>
      </c>
      <c r="H7226" s="13">
        <f>VLOOKUP(A7226,'PRAIA DO CANTO'!A:I,8, FALSE)</f>
        <v>0.29339999999999999</v>
      </c>
      <c r="I7226" s="9" t="s">
        <v>16</v>
      </c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9"/>
      <c r="X7226" s="9"/>
      <c r="Y7226" s="9"/>
      <c r="Z7226" s="9"/>
      <c r="AA7226" s="9"/>
    </row>
    <row r="7227" spans="1:27" ht="12.75">
      <c r="A7227" s="10">
        <f t="shared" si="21"/>
        <v>46019</v>
      </c>
      <c r="B7227" s="9" t="s">
        <v>14</v>
      </c>
      <c r="C7227" s="11">
        <f>VLOOKUP(A7227,'JARDIM CAMBURI'!A:I,3, FALSE)</f>
        <v>8494.5</v>
      </c>
      <c r="D7227" s="9">
        <f>VLOOKUP(A7227,'JARDIM CAMBURI'!A:I,4, FALSE)</f>
        <v>69</v>
      </c>
      <c r="E7227" s="12">
        <f>VLOOKUP(A7227,'JARDIM CAMBURI'!A:I,5, FALSE)</f>
        <v>45.66</v>
      </c>
      <c r="F7227" s="9">
        <f>VLOOKUP(A7227,'JARDIM CAMBURI'!A:I,6)</f>
        <v>49</v>
      </c>
      <c r="G7227" s="9">
        <f>VLOOKUP(A7227,'JARDIM CAMBURI'!A:I,7, FALSE)</f>
        <v>17.25</v>
      </c>
      <c r="H7227" s="13">
        <f>VLOOKUP(A7227,'JARDIM CAMBURI'!A:I,8, FALSE)</f>
        <v>0.26119999999999999</v>
      </c>
      <c r="I7227" s="9" t="s">
        <v>16</v>
      </c>
      <c r="J7227" s="9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9"/>
      <c r="X7227" s="9"/>
      <c r="Y7227" s="9"/>
      <c r="Z7227" s="9"/>
      <c r="AA7227" s="9"/>
    </row>
    <row r="7228" spans="1:27" ht="12.75">
      <c r="A7228" s="10">
        <f t="shared" si="21"/>
        <v>46019</v>
      </c>
      <c r="B7228" s="9" t="s">
        <v>19</v>
      </c>
      <c r="C7228" s="11">
        <f>VLOOKUP(A7228,SERRA!A:I,3, FALSE)</f>
        <v>7482.91</v>
      </c>
      <c r="D7228" s="9">
        <f>VLOOKUP(A7228,SERRA!A:I,4, FALSE)</f>
        <v>76</v>
      </c>
      <c r="E7228" s="12">
        <f>VLOOKUP(A7228,SERRA!A:I,5, FALSE)</f>
        <v>38.06</v>
      </c>
      <c r="F7228" s="9">
        <f>VLOOKUP(A7228,SERRA!A:I,6, FALSE)</f>
        <v>16</v>
      </c>
      <c r="G7228" s="9">
        <f>VLOOKUP(A7228,SERRA!A:I,7, FALSE)</f>
        <v>25.3</v>
      </c>
      <c r="H7228" s="13">
        <f>VLOOKUP(A7228,SERRA!A:I,8, FALSE)</f>
        <v>0.31900000000000001</v>
      </c>
      <c r="I7228" s="9" t="s">
        <v>16</v>
      </c>
      <c r="J7228" s="9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9"/>
      <c r="X7228" s="9"/>
      <c r="Y7228" s="9"/>
      <c r="Z7228" s="9"/>
      <c r="AA7228" s="9"/>
    </row>
    <row r="7229" spans="1:27" ht="12.75">
      <c r="A7229" s="10">
        <f>A7228+1</f>
        <v>46020</v>
      </c>
      <c r="B7229" s="9" t="s">
        <v>21</v>
      </c>
      <c r="C7229" s="11">
        <f>VLOOKUP(A7229,'VILA CLEMENTINO'!A:I,3, FALSE)</f>
        <v>5893.91</v>
      </c>
      <c r="D7229" s="9">
        <f>VLOOKUP(A7229,'VILA CLEMENTINO'!A:I,4, FALSE)</f>
        <v>54</v>
      </c>
      <c r="E7229" s="12">
        <f>VLOOKUP(A7229,'VILA CLEMENTINO'!A:I,5, FALSE)</f>
        <v>32.99</v>
      </c>
      <c r="F7229" s="9">
        <f>VLOOKUP(A7229,'VILA CLEMENTINO'!A:I,6, FALSE)</f>
        <v>6</v>
      </c>
      <c r="G7229" s="44">
        <f>VLOOKUP(A7229,'VILA CLEMENTINO'!A:I,7, FALSE)</f>
        <v>10.5</v>
      </c>
      <c r="H7229" s="13">
        <f>VLOOKUP(A7229,'VILA CLEMENTINO'!A:I,8, FALSE)</f>
        <v>0.26040000000000002</v>
      </c>
      <c r="I7229" s="9" t="s">
        <v>11</v>
      </c>
      <c r="J7229" s="9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9"/>
      <c r="X7229" s="9"/>
      <c r="Y7229" s="9"/>
      <c r="Z7229" s="9"/>
      <c r="AA7229" s="9"/>
    </row>
    <row r="7230" spans="1:27" ht="12.75">
      <c r="A7230" s="10">
        <f t="shared" ref="A7230:A7240" si="22">A7229</f>
        <v>46020</v>
      </c>
      <c r="B7230" s="9" t="s">
        <v>12</v>
      </c>
      <c r="C7230" s="11">
        <f>VLOOKUP(A7230,JABAQUARA!A:I,3, FALSE)</f>
        <v>3097.88</v>
      </c>
      <c r="D7230" s="9">
        <f>VLOOKUP(A7230,JABAQUARA!A:I,4, FALSE)</f>
        <v>35</v>
      </c>
      <c r="E7230" s="12">
        <f>VLOOKUP(A7230,JABAQUARA!A:I,5, FALSE)</f>
        <v>24.44</v>
      </c>
      <c r="F7230" s="9">
        <f>VLOOKUP(A7230,JABAQUARA!A:I,6, FALSE)</f>
        <v>0</v>
      </c>
      <c r="G7230" s="9">
        <f>VLOOKUP(A7230,JABAQUARA!A:I,7, FALSE)</f>
        <v>10.6</v>
      </c>
      <c r="H7230" s="13">
        <f>VLOOKUP(A7230,JABAQUARA!A:I,8, FALSE)</f>
        <v>0.28310000000000002</v>
      </c>
      <c r="I7230" s="9" t="s">
        <v>11</v>
      </c>
      <c r="J7230" s="9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9"/>
      <c r="X7230" s="9"/>
      <c r="Y7230" s="9"/>
      <c r="Z7230" s="9"/>
      <c r="AA7230" s="9"/>
    </row>
    <row r="7231" spans="1:27" ht="12.75">
      <c r="A7231" s="10">
        <f t="shared" si="22"/>
        <v>46020</v>
      </c>
      <c r="B7231" s="9" t="s">
        <v>1467</v>
      </c>
      <c r="C7231" s="11">
        <f>VLOOKUP(A7231,SPOLETO!A:I,3, FALSE)</f>
        <v>2707.05</v>
      </c>
      <c r="D7231" s="9">
        <f>VLOOKUP(A7231,SPOLETO!A:I,4, FALSE)</f>
        <v>56</v>
      </c>
      <c r="E7231" s="12">
        <f>VLOOKUP(A7231,SPOLETO!A:I,5, FALSE)</f>
        <v>0</v>
      </c>
      <c r="F7231" s="9">
        <f>VLOOKUP(A7231,SPOLETO!A:I,6, FALSE)</f>
        <v>0</v>
      </c>
      <c r="G7231" s="9">
        <f>VLOOKUP(A7231,SPOLETO!A:I,7, FALSE)</f>
        <v>0</v>
      </c>
      <c r="H7231" s="13">
        <f>VLOOKUP(A7231,SPOLETO!A:I,8, FALSE)</f>
        <v>0</v>
      </c>
      <c r="I7231" s="9" t="s">
        <v>11</v>
      </c>
      <c r="J7231" s="9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9"/>
      <c r="X7231" s="9"/>
      <c r="Y7231" s="9"/>
      <c r="Z7231" s="9"/>
      <c r="AA7231" s="9"/>
    </row>
    <row r="7232" spans="1:27" ht="12.75">
      <c r="A7232" s="10">
        <f t="shared" si="22"/>
        <v>46020</v>
      </c>
      <c r="B7232" s="9" t="s">
        <v>9</v>
      </c>
      <c r="C7232" s="11">
        <f>VLOOKUP(A7232,'CAMPO BELO'!A:I,3, FALSE)</f>
        <v>3005.48</v>
      </c>
      <c r="D7232" s="9">
        <f>VLOOKUP(A7232,'CAMPO BELO'!A:I,4, FALSE)</f>
        <v>32</v>
      </c>
      <c r="E7232" s="12">
        <f>VLOOKUP(A7232,'CAMPO BELO'!A:I,5, FALSE)</f>
        <v>25.48</v>
      </c>
      <c r="F7232" s="9">
        <f>VLOOKUP(A7232,'CAMPO BELO'!A:I,6, FALSE)</f>
        <v>2</v>
      </c>
      <c r="G7232" s="9">
        <f>VLOOKUP(A7232,'CAMPO BELO'!A:I,7, FALSE)</f>
        <v>14.5</v>
      </c>
      <c r="H7232" s="13">
        <f>VLOOKUP(A7232,'CAMPO BELO'!A:I,8, FALSE)</f>
        <v>0.26779999999999998</v>
      </c>
      <c r="I7232" s="9" t="s">
        <v>11</v>
      </c>
      <c r="J7232" s="9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9"/>
      <c r="X7232" s="9"/>
      <c r="Y7232" s="9"/>
      <c r="Z7232" s="9"/>
      <c r="AA7232" s="9"/>
    </row>
    <row r="7233" spans="1:27" ht="12.75">
      <c r="A7233" s="10">
        <f t="shared" si="22"/>
        <v>46020</v>
      </c>
      <c r="B7233" s="9" t="s">
        <v>43</v>
      </c>
      <c r="C7233" s="11">
        <f>VLOOKUP(A7233,GOPOÚVA!A:I,3, FALSE)</f>
        <v>5579.3</v>
      </c>
      <c r="D7233" s="9">
        <f>VLOOKUP(A7233,GOPOÚVA!A:I,4, FALSE)</f>
        <v>54</v>
      </c>
      <c r="E7233" s="12">
        <f>VLOOKUP(A7233,GOPOÚVA!A:I,5, FALSE)</f>
        <v>29.9</v>
      </c>
      <c r="F7233" s="9">
        <f>VLOOKUP(A7233,GOPOÚVA!A:I,6, FALSE)</f>
        <v>4</v>
      </c>
      <c r="G7233" s="9">
        <f>VLOOKUP(A7233,GOPOÚVA!A:I,7, FALSE)</f>
        <v>15.33</v>
      </c>
      <c r="H7233" s="13">
        <f>VLOOKUP(A7233,GOPOÚVA!A:I,8, FALSE)</f>
        <v>0.35260000000000002</v>
      </c>
      <c r="I7233" s="9" t="s">
        <v>11</v>
      </c>
      <c r="J7233" s="9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9"/>
      <c r="X7233" s="9"/>
      <c r="Y7233" s="9"/>
      <c r="Z7233" s="9"/>
      <c r="AA7233" s="9"/>
    </row>
    <row r="7234" spans="1:27" ht="12.75">
      <c r="A7234" s="10">
        <f t="shared" si="22"/>
        <v>46020</v>
      </c>
      <c r="B7234" s="9" t="s">
        <v>45</v>
      </c>
      <c r="C7234" s="11">
        <f>VLOOKUP(A7234,MANDAQUI!A:I,3, FALSE)</f>
        <v>5992.6</v>
      </c>
      <c r="D7234" s="9">
        <f>VLOOKUP(A7234,MANDAQUI!A:I,4, FALSE)</f>
        <v>62</v>
      </c>
      <c r="E7234" s="12">
        <f>VLOOKUP(A7234,MANDAQUI!A:I,5, FALSE)</f>
        <v>36.44</v>
      </c>
      <c r="F7234" s="9">
        <f>VLOOKUP(A7234,MANDAQUI!A:I,6, FALSE)</f>
        <v>21</v>
      </c>
      <c r="G7234" s="9">
        <f>VLOOKUP(A7234,MANDAQUI!A:I,7, FALSE)</f>
        <v>17</v>
      </c>
      <c r="H7234" s="13">
        <f>VLOOKUP(A7234,MANDAQUI!A:I,8, FALSE)</f>
        <v>0.28189999999999998</v>
      </c>
      <c r="I7234" s="9" t="s">
        <v>11</v>
      </c>
      <c r="J7234" s="9"/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9"/>
      <c r="V7234" s="9"/>
      <c r="W7234" s="9"/>
      <c r="X7234" s="9"/>
      <c r="Y7234" s="9"/>
      <c r="Z7234" s="9"/>
      <c r="AA7234" s="9"/>
    </row>
    <row r="7235" spans="1:27" ht="12.75">
      <c r="A7235" s="10">
        <f t="shared" si="22"/>
        <v>46020</v>
      </c>
      <c r="B7235" s="9" t="s">
        <v>1465</v>
      </c>
      <c r="C7235" s="11">
        <f>VLOOKUP(A7235,AEROPORTO!A:I,3, FALSE)</f>
        <v>8952.25</v>
      </c>
      <c r="D7235" s="9">
        <f>VLOOKUP(A7235,AEROPORTO!A:I,4, FALSE)</f>
        <v>136</v>
      </c>
      <c r="E7235" s="12">
        <f>VLOOKUP(A7235,AEROPORTO!A:I,5, FALSE)</f>
        <v>0</v>
      </c>
      <c r="F7235" s="9">
        <f>VLOOKUP(A7235,AEROPORTO!A:I,6, FALSE)</f>
        <v>0</v>
      </c>
      <c r="G7235" s="9">
        <f>VLOOKUP(A7235,AEROPORTO!A:I,7, FALSE)</f>
        <v>0</v>
      </c>
      <c r="H7235" s="13">
        <f>VLOOKUP(A7235,AEROPORTO!A:I,8, FALSE)</f>
        <v>0</v>
      </c>
      <c r="I7235" s="9" t="s">
        <v>11</v>
      </c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9"/>
      <c r="AA7235" s="9"/>
    </row>
    <row r="7236" spans="1:27" ht="12.75">
      <c r="A7236" s="10">
        <f t="shared" si="22"/>
        <v>46020</v>
      </c>
      <c r="B7236" s="9" t="s">
        <v>289</v>
      </c>
      <c r="C7236" s="11">
        <f>VLOOKUP(A7236,PINHEIROS!A:I,3, FALSE)</f>
        <v>3122.66</v>
      </c>
      <c r="D7236" s="9">
        <f>VLOOKUP(A7236,PINHEIROS!A:I,4, FALSE)</f>
        <v>37</v>
      </c>
      <c r="E7236" s="12">
        <f>VLOOKUP(A7236,PINHEIROS!A:I,5, FALSE)</f>
        <v>30.25</v>
      </c>
      <c r="F7236" s="9">
        <f>VLOOKUP(A7236,PINHEIROS!A:I,6, FALSE)</f>
        <v>6</v>
      </c>
      <c r="G7236" s="9">
        <f>VLOOKUP(A7236,PINHEIROS!A:I,7, FALSE)</f>
        <v>13</v>
      </c>
      <c r="H7236" s="13">
        <f>VLOOKUP(A7236,PINHEIROS!A:I,8, FALSE)</f>
        <v>0.33560000000000001</v>
      </c>
      <c r="I7236" s="9" t="s">
        <v>11</v>
      </c>
      <c r="J7236" s="9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9"/>
      <c r="X7236" s="9"/>
      <c r="Y7236" s="9"/>
      <c r="Z7236" s="9"/>
      <c r="AA7236" s="9"/>
    </row>
    <row r="7237" spans="1:27" ht="12.75">
      <c r="A7237" s="10">
        <f t="shared" si="22"/>
        <v>46020</v>
      </c>
      <c r="B7237" s="9" t="s">
        <v>286</v>
      </c>
      <c r="C7237" s="11">
        <f>VLOOKUP(A7237,ACLIMAÇÃO!A:I,3, FALSE)</f>
        <v>3146.58</v>
      </c>
      <c r="D7237" s="9">
        <f>VLOOKUP(A7237,ACLIMAÇÃO!A:I,4, FALSE)</f>
        <v>37</v>
      </c>
      <c r="E7237" s="12">
        <f>VLOOKUP(A7237,ACLIMAÇÃO!A:I,5, FALSE)</f>
        <v>23.37</v>
      </c>
      <c r="F7237" s="9">
        <f>VLOOKUP(A7237,ACLIMAÇÃO!A:I,6, FALSE)</f>
        <v>1</v>
      </c>
      <c r="G7237" s="9">
        <f>VLOOKUP(A7237,ACLIMAÇÃO!A:I,7, FALSE)</f>
        <v>7</v>
      </c>
      <c r="H7237" s="13">
        <f>VLOOKUP(A7237,ACLIMAÇÃO!A:I,8, FALSE)</f>
        <v>0.32019999999999998</v>
      </c>
      <c r="I7237" s="9" t="s">
        <v>11</v>
      </c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  <c r="AA7237" s="9"/>
    </row>
    <row r="7238" spans="1:27" ht="12.75">
      <c r="A7238" s="10">
        <f t="shared" si="22"/>
        <v>46020</v>
      </c>
      <c r="B7238" s="9" t="s">
        <v>17</v>
      </c>
      <c r="C7238" s="11">
        <f>VLOOKUP(A7238,'PRAIA DO CANTO'!A:I,3, FALSE)</f>
        <v>6518.03</v>
      </c>
      <c r="D7238" s="9">
        <f>VLOOKUP(A7238,'PRAIA DO CANTO'!A:I,4, FALSE)</f>
        <v>41</v>
      </c>
      <c r="E7238" s="12">
        <f>VLOOKUP(A7238,'PRAIA DO CANTO'!A:I,5, FALSE)</f>
        <v>19.84</v>
      </c>
      <c r="F7238" s="9">
        <f>VLOOKUP(A7238,'PRAIA DO CANTO'!A:I,6, FALSE)</f>
        <v>0</v>
      </c>
      <c r="G7238" s="9">
        <f>VLOOKUP(A7238,'PRAIA DO CANTO'!A:I,7, FALSE)</f>
        <v>13.66</v>
      </c>
      <c r="H7238" s="13">
        <f>VLOOKUP(A7238,'PRAIA DO CANTO'!A:I,8, FALSE)</f>
        <v>0.3075</v>
      </c>
      <c r="I7238" s="9" t="s">
        <v>16</v>
      </c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  <c r="Z7238" s="9"/>
      <c r="AA7238" s="9"/>
    </row>
    <row r="7239" spans="1:27" ht="12.75">
      <c r="A7239" s="10">
        <f t="shared" si="22"/>
        <v>46020</v>
      </c>
      <c r="B7239" s="9" t="s">
        <v>14</v>
      </c>
      <c r="C7239" s="11">
        <f>VLOOKUP(A7239,'JARDIM CAMBURI'!A:I,3, FALSE)</f>
        <v>5349.29</v>
      </c>
      <c r="D7239" s="9">
        <f>VLOOKUP(A7239,'JARDIM CAMBURI'!A:I,4, FALSE)</f>
        <v>50</v>
      </c>
      <c r="E7239" s="12">
        <f>VLOOKUP(A7239,'JARDIM CAMBURI'!A:I,5, FALSE)</f>
        <v>38</v>
      </c>
      <c r="F7239" s="9">
        <f>VLOOKUP(A7239,'JARDIM CAMBURI'!A:I,6)</f>
        <v>4</v>
      </c>
      <c r="G7239" s="9">
        <f>VLOOKUP(A7239,'JARDIM CAMBURI'!A:I,7, FALSE)</f>
        <v>12.6</v>
      </c>
      <c r="H7239" s="13">
        <f>VLOOKUP(A7239,'JARDIM CAMBURI'!A:I,8, FALSE)</f>
        <v>0.25659999999999999</v>
      </c>
      <c r="I7239" s="9" t="s">
        <v>16</v>
      </c>
      <c r="J7239" s="9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  <c r="Z7239" s="9"/>
      <c r="AA7239" s="9"/>
    </row>
    <row r="7240" spans="1:27" ht="12.75">
      <c r="A7240" s="10">
        <f t="shared" si="22"/>
        <v>46020</v>
      </c>
      <c r="B7240" s="9" t="s">
        <v>19</v>
      </c>
      <c r="C7240" s="11">
        <f>VLOOKUP(A7240,SERRA!A:I,3, FALSE)</f>
        <v>3150.38</v>
      </c>
      <c r="D7240" s="9">
        <f>VLOOKUP(A7240,SERRA!A:I,4, FALSE)</f>
        <v>35</v>
      </c>
      <c r="E7240" s="12">
        <f>VLOOKUP(A7240,SERRA!A:I,5, FALSE)</f>
        <v>57</v>
      </c>
      <c r="F7240" s="9">
        <f>VLOOKUP(A7240,SERRA!A:I,6, FALSE)</f>
        <v>15</v>
      </c>
      <c r="G7240" s="9">
        <f>VLOOKUP(A7240,SERRA!A:I,7, FALSE)</f>
        <v>17.5</v>
      </c>
      <c r="H7240" s="13">
        <f>VLOOKUP(A7240,SERRA!A:I,8, FALSE)</f>
        <v>0.34079999999999999</v>
      </c>
      <c r="I7240" s="9" t="s">
        <v>16</v>
      </c>
      <c r="J7240" s="9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  <c r="Z7240" s="9"/>
      <c r="AA7240" s="9"/>
    </row>
    <row r="7241" spans="1:27" ht="12.75">
      <c r="A7241" s="10">
        <f>A7240+1</f>
        <v>46021</v>
      </c>
      <c r="B7241" s="9" t="s">
        <v>21</v>
      </c>
      <c r="C7241" s="11">
        <f>VLOOKUP(A7241,'VILA CLEMENTINO'!A:I,3, FALSE)</f>
        <v>7531.81</v>
      </c>
      <c r="D7241" s="9">
        <f>VLOOKUP(A7241,'VILA CLEMENTINO'!A:I,4, FALSE)</f>
        <v>77</v>
      </c>
      <c r="E7241" s="12">
        <f>VLOOKUP(A7241,'VILA CLEMENTINO'!A:I,5, FALSE)</f>
        <v>29.47</v>
      </c>
      <c r="F7241" s="9">
        <f>VLOOKUP(A7241,'VILA CLEMENTINO'!A:I,6, FALSE)</f>
        <v>4</v>
      </c>
      <c r="G7241" s="44">
        <f>VLOOKUP(A7241,'VILA CLEMENTINO'!A:I,7, FALSE)</f>
        <v>16.43</v>
      </c>
      <c r="H7241" s="13">
        <f>VLOOKUP(A7241,'VILA CLEMENTINO'!A:I,8, FALSE)</f>
        <v>0.34</v>
      </c>
      <c r="I7241" s="9" t="s">
        <v>11</v>
      </c>
      <c r="J7241" s="9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  <c r="Z7241" s="9"/>
      <c r="AA7241" s="9"/>
    </row>
    <row r="7242" spans="1:27" ht="12.75">
      <c r="A7242" s="10">
        <f t="shared" ref="A7242:A7252" si="23">A7241</f>
        <v>46021</v>
      </c>
      <c r="B7242" s="9" t="s">
        <v>12</v>
      </c>
      <c r="C7242" s="11">
        <f>VLOOKUP(A7242,JABAQUARA!A:I,3, FALSE)</f>
        <v>5890.54</v>
      </c>
      <c r="D7242" s="9">
        <f>VLOOKUP(A7242,JABAQUARA!A:I,4, FALSE)</f>
        <v>59</v>
      </c>
      <c r="E7242" s="12">
        <f>VLOOKUP(A7242,JABAQUARA!A:I,5, FALSE)</f>
        <v>30.98</v>
      </c>
      <c r="F7242" s="9">
        <f>VLOOKUP(A7242,JABAQUARA!A:I,6, FALSE)</f>
        <v>4</v>
      </c>
      <c r="G7242" s="9">
        <f>VLOOKUP(A7242,JABAQUARA!A:I,7, FALSE)</f>
        <v>17.329999999999998</v>
      </c>
      <c r="H7242" s="13">
        <f>VLOOKUP(A7242,JABAQUARA!A:I,8, FALSE)</f>
        <v>0.30509999999999998</v>
      </c>
      <c r="I7242" s="9" t="s">
        <v>11</v>
      </c>
      <c r="J7242" s="9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  <c r="Z7242" s="9"/>
      <c r="AA7242" s="9"/>
    </row>
    <row r="7243" spans="1:27" ht="12.75">
      <c r="A7243" s="10">
        <f t="shared" si="23"/>
        <v>46021</v>
      </c>
      <c r="B7243" s="9" t="s">
        <v>1467</v>
      </c>
      <c r="C7243" s="11">
        <f>VLOOKUP(A7243,SPOLETO!A:I,3, FALSE)</f>
        <v>3224.7</v>
      </c>
      <c r="D7243" s="9">
        <f>VLOOKUP(A7243,SPOLETO!A:I,4, FALSE)</f>
        <v>61</v>
      </c>
      <c r="E7243" s="12">
        <f>VLOOKUP(A7243,SPOLETO!A:I,5, FALSE)</f>
        <v>0</v>
      </c>
      <c r="F7243" s="9">
        <f>VLOOKUP(A7243,SPOLETO!A:I,6, FALSE)</f>
        <v>0</v>
      </c>
      <c r="G7243" s="9">
        <f>VLOOKUP(A7243,SPOLETO!A:I,7, FALSE)</f>
        <v>0</v>
      </c>
      <c r="H7243" s="13">
        <f>VLOOKUP(A7243,SPOLETO!A:I,8, FALSE)</f>
        <v>0</v>
      </c>
      <c r="I7243" s="9" t="s">
        <v>11</v>
      </c>
      <c r="J7243" s="9"/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9"/>
      <c r="V7243" s="9"/>
      <c r="W7243" s="9"/>
      <c r="X7243" s="9"/>
      <c r="Y7243" s="9"/>
      <c r="Z7243" s="9"/>
      <c r="AA7243" s="9"/>
    </row>
    <row r="7244" spans="1:27" ht="12.75">
      <c r="A7244" s="10">
        <f t="shared" si="23"/>
        <v>46021</v>
      </c>
      <c r="B7244" s="9" t="s">
        <v>9</v>
      </c>
      <c r="C7244" s="11">
        <f>VLOOKUP(A7244,'CAMPO BELO'!A:I,3, FALSE)</f>
        <v>3849.2</v>
      </c>
      <c r="D7244" s="9">
        <f>VLOOKUP(A7244,'CAMPO BELO'!A:I,4, FALSE)</f>
        <v>44</v>
      </c>
      <c r="E7244" s="12">
        <f>VLOOKUP(A7244,'CAMPO BELO'!A:I,5, FALSE)</f>
        <v>31.29</v>
      </c>
      <c r="F7244" s="9">
        <f>VLOOKUP(A7244,'CAMPO BELO'!A:I,6, FALSE)</f>
        <v>5</v>
      </c>
      <c r="G7244" s="9">
        <f>VLOOKUP(A7244,'CAMPO BELO'!A:I,7, FALSE)</f>
        <v>11</v>
      </c>
      <c r="H7244" s="13">
        <f>VLOOKUP(A7244,'CAMPO BELO'!A:I,8, FALSE)</f>
        <v>0.3105</v>
      </c>
      <c r="I7244" s="9" t="s">
        <v>11</v>
      </c>
      <c r="J7244" s="9"/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9"/>
      <c r="V7244" s="9"/>
      <c r="W7244" s="9"/>
      <c r="X7244" s="9"/>
      <c r="Y7244" s="9"/>
      <c r="Z7244" s="9"/>
      <c r="AA7244" s="9"/>
    </row>
    <row r="7245" spans="1:27" ht="12.75">
      <c r="A7245" s="10">
        <f t="shared" si="23"/>
        <v>46021</v>
      </c>
      <c r="B7245" s="9" t="s">
        <v>43</v>
      </c>
      <c r="C7245" s="11">
        <f>VLOOKUP(A7245,GOPOÚVA!A:I,3, FALSE)</f>
        <v>7823.38</v>
      </c>
      <c r="D7245" s="9">
        <f>VLOOKUP(A7245,GOPOÚVA!A:I,4, FALSE)</f>
        <v>81</v>
      </c>
      <c r="E7245" s="12">
        <f>VLOOKUP(A7245,GOPOÚVA!A:I,5, FALSE)</f>
        <v>25.44</v>
      </c>
      <c r="F7245" s="9">
        <f>VLOOKUP(A7245,GOPOÚVA!A:I,6, FALSE)</f>
        <v>2</v>
      </c>
      <c r="G7245" s="9">
        <f>VLOOKUP(A7245,GOPOÚVA!A:I,7, FALSE)</f>
        <v>14</v>
      </c>
      <c r="H7245" s="13">
        <f>VLOOKUP(A7245,GOPOÚVA!A:I,8, FALSE)</f>
        <v>0.3337</v>
      </c>
      <c r="I7245" s="9" t="s">
        <v>11</v>
      </c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  <c r="AA7245" s="9"/>
    </row>
    <row r="7246" spans="1:27" ht="12.75">
      <c r="A7246" s="10">
        <f t="shared" si="23"/>
        <v>46021</v>
      </c>
      <c r="B7246" s="9" t="s">
        <v>45</v>
      </c>
      <c r="C7246" s="11">
        <f>VLOOKUP(A7246,MANDAQUI!A:I,3, FALSE)</f>
        <v>7901.62</v>
      </c>
      <c r="D7246" s="9">
        <f>VLOOKUP(A7246,MANDAQUI!A:I,4, FALSE)</f>
        <v>75</v>
      </c>
      <c r="E7246" s="12">
        <f>VLOOKUP(A7246,MANDAQUI!A:I,5, FALSE)</f>
        <v>40.83</v>
      </c>
      <c r="F7246" s="9">
        <f>VLOOKUP(A7246,MANDAQUI!A:I,6, FALSE)</f>
        <v>33</v>
      </c>
      <c r="G7246" s="9">
        <f>VLOOKUP(A7246,MANDAQUI!A:I,7, FALSE)</f>
        <v>14</v>
      </c>
      <c r="H7246" s="13">
        <f>VLOOKUP(A7246,MANDAQUI!A:I,8, FALSE)</f>
        <v>0.33510000000000001</v>
      </c>
      <c r="I7246" s="9" t="s">
        <v>11</v>
      </c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  <c r="Z7246" s="9"/>
      <c r="AA7246" s="9"/>
    </row>
    <row r="7247" spans="1:27" ht="12.75">
      <c r="A7247" s="10">
        <f t="shared" si="23"/>
        <v>46021</v>
      </c>
      <c r="B7247" s="9" t="s">
        <v>1465</v>
      </c>
      <c r="C7247" s="11">
        <f>VLOOKUP(A7247,AEROPORTO!A:I,3, FALSE)</f>
        <v>11869</v>
      </c>
      <c r="D7247" s="9">
        <f>VLOOKUP(A7247,AEROPORTO!A:I,4, FALSE)</f>
        <v>166</v>
      </c>
      <c r="E7247" s="12">
        <f>VLOOKUP(A7247,AEROPORTO!A:I,5, FALSE)</f>
        <v>0</v>
      </c>
      <c r="F7247" s="9">
        <f>VLOOKUP(A7247,AEROPORTO!A:I,6, FALSE)</f>
        <v>0</v>
      </c>
      <c r="G7247" s="9">
        <f>VLOOKUP(A7247,AEROPORTO!A:I,7, FALSE)</f>
        <v>0</v>
      </c>
      <c r="H7247" s="13">
        <f>VLOOKUP(A7247,AEROPORTO!A:I,8, FALSE)</f>
        <v>0</v>
      </c>
      <c r="I7247" s="9" t="s">
        <v>11</v>
      </c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  <c r="AA7247" s="9"/>
    </row>
    <row r="7248" spans="1:27" ht="12.75">
      <c r="A7248" s="10">
        <f t="shared" si="23"/>
        <v>46021</v>
      </c>
      <c r="B7248" s="9" t="s">
        <v>289</v>
      </c>
      <c r="C7248" s="11">
        <f>VLOOKUP(A7248,PINHEIROS!A:I,3, FALSE)</f>
        <v>3426.7</v>
      </c>
      <c r="D7248" s="9">
        <f>VLOOKUP(A7248,PINHEIROS!A:I,4, FALSE)</f>
        <v>36</v>
      </c>
      <c r="E7248" s="12">
        <f>VLOOKUP(A7248,PINHEIROS!A:I,5, FALSE)</f>
        <v>28.71</v>
      </c>
      <c r="F7248" s="9">
        <f>VLOOKUP(A7248,PINHEIROS!A:I,6, FALSE)</f>
        <v>4</v>
      </c>
      <c r="G7248" s="9">
        <f>VLOOKUP(A7248,PINHEIROS!A:I,7, FALSE)</f>
        <v>6.4</v>
      </c>
      <c r="H7248" s="13">
        <f>VLOOKUP(A7248,PINHEIROS!A:I,8, FALSE)</f>
        <v>0.31080000000000002</v>
      </c>
      <c r="I7248" s="9" t="s">
        <v>11</v>
      </c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  <c r="AA7248" s="9"/>
    </row>
    <row r="7249" spans="1:27" ht="12.75">
      <c r="A7249" s="10">
        <f t="shared" si="23"/>
        <v>46021</v>
      </c>
      <c r="B7249" s="9" t="s">
        <v>286</v>
      </c>
      <c r="C7249" s="11">
        <f>VLOOKUP(A7249,ACLIMAÇÃO!A:I,3, FALSE)</f>
        <v>6313.8</v>
      </c>
      <c r="D7249" s="9">
        <f>VLOOKUP(A7249,ACLIMAÇÃO!A:I,4, FALSE)</f>
        <v>67</v>
      </c>
      <c r="E7249" s="12">
        <f>VLOOKUP(A7249,ACLIMAÇÃO!A:I,5, FALSE)</f>
        <v>30.25</v>
      </c>
      <c r="F7249" s="9">
        <f>VLOOKUP(A7249,ACLIMAÇÃO!A:I,6, FALSE)</f>
        <v>10</v>
      </c>
      <c r="G7249" s="9">
        <f>VLOOKUP(A7249,ACLIMAÇÃO!A:I,7, FALSE)</f>
        <v>12.25</v>
      </c>
      <c r="H7249" s="13">
        <f>VLOOKUP(A7249,ACLIMAÇÃO!A:I,8, FALSE)</f>
        <v>0.32619999999999999</v>
      </c>
      <c r="I7249" s="9" t="s">
        <v>11</v>
      </c>
      <c r="J7249" s="9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9"/>
      <c r="X7249" s="9"/>
      <c r="Y7249" s="9"/>
      <c r="Z7249" s="9"/>
      <c r="AA7249" s="9"/>
    </row>
    <row r="7250" spans="1:27" ht="12.75">
      <c r="A7250" s="10">
        <f t="shared" si="23"/>
        <v>46021</v>
      </c>
      <c r="B7250" s="9" t="s">
        <v>17</v>
      </c>
      <c r="C7250" s="11">
        <f>VLOOKUP(A7250,'PRAIA DO CANTO'!A:I,3, FALSE)</f>
        <v>8743.3799999999992</v>
      </c>
      <c r="D7250" s="9">
        <f>VLOOKUP(A7250,'PRAIA DO CANTO'!A:I,4, FALSE)</f>
        <v>60</v>
      </c>
      <c r="E7250" s="12">
        <f>VLOOKUP(A7250,'PRAIA DO CANTO'!A:I,5, FALSE)</f>
        <v>31.23</v>
      </c>
      <c r="F7250" s="9">
        <f>VLOOKUP(A7250,'PRAIA DO CANTO'!A:I,6, FALSE)</f>
        <v>12</v>
      </c>
      <c r="G7250" s="9">
        <f>VLOOKUP(A7250,'PRAIA DO CANTO'!A:I,7, FALSE)</f>
        <v>15</v>
      </c>
      <c r="H7250" s="13">
        <f>VLOOKUP(A7250,'PRAIA DO CANTO'!A:I,8, FALSE)</f>
        <v>0.32419999999999999</v>
      </c>
      <c r="I7250" s="9" t="s">
        <v>16</v>
      </c>
      <c r="J7250" s="9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  <c r="Z7250" s="9"/>
      <c r="AA7250" s="9"/>
    </row>
    <row r="7251" spans="1:27" ht="12.75">
      <c r="A7251" s="10">
        <f t="shared" si="23"/>
        <v>46021</v>
      </c>
      <c r="B7251" s="9" t="s">
        <v>14</v>
      </c>
      <c r="C7251" s="11">
        <f>VLOOKUP(A7251,'JARDIM CAMBURI'!A:I,3, FALSE)</f>
        <v>9064.1299999999992</v>
      </c>
      <c r="D7251" s="9">
        <f>VLOOKUP(A7251,'JARDIM CAMBURI'!A:I,4, FALSE)</f>
        <v>85</v>
      </c>
      <c r="E7251" s="12">
        <f>VLOOKUP(A7251,'JARDIM CAMBURI'!A:I,5, FALSE)</f>
        <v>62</v>
      </c>
      <c r="F7251" s="9">
        <f>VLOOKUP(A7251,'JARDIM CAMBURI'!A:I,6)</f>
        <v>30</v>
      </c>
      <c r="G7251" s="9">
        <f>VLOOKUP(A7251,'JARDIM CAMBURI'!A:I,7, FALSE)</f>
        <v>20.6</v>
      </c>
      <c r="H7251" s="13">
        <f>VLOOKUP(A7251,'JARDIM CAMBURI'!A:I,8, FALSE)</f>
        <v>0.23710000000000001</v>
      </c>
      <c r="I7251" s="9" t="s">
        <v>16</v>
      </c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  <c r="AA7251" s="9"/>
    </row>
    <row r="7252" spans="1:27" ht="12.75">
      <c r="A7252" s="10">
        <f t="shared" si="23"/>
        <v>46021</v>
      </c>
      <c r="B7252" s="9" t="s">
        <v>19</v>
      </c>
      <c r="C7252" s="11">
        <f>VLOOKUP(A7252,SERRA!A:I,3, FALSE)</f>
        <v>6939.6</v>
      </c>
      <c r="D7252" s="9">
        <f>VLOOKUP(A7252,SERRA!A:I,4, FALSE)</f>
        <v>33</v>
      </c>
      <c r="E7252" s="12">
        <f>VLOOKUP(A7252,SERRA!A:I,5, FALSE)</f>
        <v>31.94</v>
      </c>
      <c r="F7252" s="9">
        <f>VLOOKUP(A7252,SERRA!A:I,6, FALSE)</f>
        <v>9</v>
      </c>
      <c r="G7252" s="9">
        <f>VLOOKUP(A7252,SERRA!A:I,7, FALSE)</f>
        <v>11</v>
      </c>
      <c r="H7252" s="13">
        <f>VLOOKUP(A7252,SERRA!A:I,8, FALSE)</f>
        <v>0.28960000000000002</v>
      </c>
      <c r="I7252" s="9" t="s">
        <v>16</v>
      </c>
      <c r="J7252" s="9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  <c r="Z7252" s="9"/>
      <c r="AA7252" s="9"/>
    </row>
    <row r="7253" spans="1:27" ht="12.75">
      <c r="A7253" s="10">
        <f>A7252+1</f>
        <v>46022</v>
      </c>
      <c r="B7253" s="9" t="s">
        <v>21</v>
      </c>
      <c r="C7253" s="11">
        <f>VLOOKUP(A7253,'VILA CLEMENTINO'!A:I,3, FALSE)</f>
        <v>0</v>
      </c>
      <c r="D7253" s="9">
        <f>VLOOKUP(A7253,'VILA CLEMENTINO'!A:I,4, FALSE)</f>
        <v>0</v>
      </c>
      <c r="E7253" s="12">
        <f>VLOOKUP(A7253,'VILA CLEMENTINO'!A:I,5, FALSE)</f>
        <v>0</v>
      </c>
      <c r="F7253" s="9">
        <f>VLOOKUP(A7253,'VILA CLEMENTINO'!A:I,6, FALSE)</f>
        <v>0</v>
      </c>
      <c r="G7253" s="44">
        <f>VLOOKUP(A7253,'VILA CLEMENTINO'!A:I,7, FALSE)</f>
        <v>0</v>
      </c>
      <c r="H7253" s="13">
        <f>VLOOKUP(A7253,'VILA CLEMENTINO'!A:I,8, FALSE)</f>
        <v>0</v>
      </c>
      <c r="I7253" s="9" t="s">
        <v>11</v>
      </c>
      <c r="J7253" s="9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9"/>
      <c r="X7253" s="9"/>
      <c r="Y7253" s="9"/>
      <c r="Z7253" s="9"/>
      <c r="AA7253" s="9"/>
    </row>
    <row r="7254" spans="1:27" ht="12.75">
      <c r="A7254" s="10">
        <f t="shared" ref="A7254:A7264" si="24">A7253</f>
        <v>46022</v>
      </c>
      <c r="B7254" s="9" t="s">
        <v>12</v>
      </c>
      <c r="C7254" s="11">
        <f>VLOOKUP(A7254,JABAQUARA!A:I,3, FALSE)</f>
        <v>0</v>
      </c>
      <c r="D7254" s="9">
        <f>VLOOKUP(A7254,JABAQUARA!A:I,4, FALSE)</f>
        <v>0</v>
      </c>
      <c r="E7254" s="12">
        <f>VLOOKUP(A7254,JABAQUARA!A:I,5, FALSE)</f>
        <v>0</v>
      </c>
      <c r="F7254" s="9">
        <f>VLOOKUP(A7254,JABAQUARA!A:I,6, FALSE)</f>
        <v>0</v>
      </c>
      <c r="G7254" s="9">
        <f>VLOOKUP(A7254,JABAQUARA!A:I,7, FALSE)</f>
        <v>0</v>
      </c>
      <c r="H7254" s="13">
        <f>VLOOKUP(A7254,JABAQUARA!A:I,8, FALSE)</f>
        <v>0</v>
      </c>
      <c r="I7254" s="9" t="s">
        <v>11</v>
      </c>
      <c r="J7254" s="9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  <c r="Z7254" s="9"/>
      <c r="AA7254" s="9"/>
    </row>
    <row r="7255" spans="1:27" ht="12.75">
      <c r="A7255" s="10">
        <f t="shared" si="24"/>
        <v>46022</v>
      </c>
      <c r="B7255" s="9" t="s">
        <v>1467</v>
      </c>
      <c r="C7255" s="11">
        <f>VLOOKUP(A7255,SPOLETO!A:I,3, FALSE)</f>
        <v>0</v>
      </c>
      <c r="D7255" s="9">
        <f>VLOOKUP(A7255,SPOLETO!A:I,4, FALSE)</f>
        <v>0</v>
      </c>
      <c r="E7255" s="12">
        <f>VLOOKUP(A7255,SPOLETO!A:I,5, FALSE)</f>
        <v>0</v>
      </c>
      <c r="F7255" s="9">
        <f>VLOOKUP(A7255,SPOLETO!A:I,6, FALSE)</f>
        <v>0</v>
      </c>
      <c r="G7255" s="9">
        <f>VLOOKUP(A7255,SPOLETO!A:I,7, FALSE)</f>
        <v>0</v>
      </c>
      <c r="H7255" s="13">
        <f>VLOOKUP(A7255,SPOLETO!A:I,8, FALSE)</f>
        <v>0</v>
      </c>
      <c r="I7255" s="9" t="s">
        <v>11</v>
      </c>
      <c r="J7255" s="9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  <c r="Z7255" s="9"/>
      <c r="AA7255" s="9"/>
    </row>
    <row r="7256" spans="1:27" ht="12.75">
      <c r="A7256" s="10">
        <f t="shared" si="24"/>
        <v>46022</v>
      </c>
      <c r="B7256" s="9" t="s">
        <v>9</v>
      </c>
      <c r="C7256" s="11">
        <f>VLOOKUP(A7256,'CAMPO BELO'!A:I,3, FALSE)</f>
        <v>0</v>
      </c>
      <c r="D7256" s="9">
        <f>VLOOKUP(A7256,'CAMPO BELO'!A:I,4, FALSE)</f>
        <v>0</v>
      </c>
      <c r="E7256" s="12">
        <f>VLOOKUP(A7256,'CAMPO BELO'!A:I,5, FALSE)</f>
        <v>0</v>
      </c>
      <c r="F7256" s="9">
        <f>VLOOKUP(A7256,'CAMPO BELO'!A:I,6, FALSE)</f>
        <v>0</v>
      </c>
      <c r="G7256" s="9">
        <f>VLOOKUP(A7256,'CAMPO BELO'!A:I,7, FALSE)</f>
        <v>0</v>
      </c>
      <c r="H7256" s="13">
        <f>VLOOKUP(A7256,'CAMPO BELO'!A:I,8, FALSE)</f>
        <v>0</v>
      </c>
      <c r="I7256" s="9" t="s">
        <v>11</v>
      </c>
      <c r="J7256" s="9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  <c r="Z7256" s="9"/>
      <c r="AA7256" s="9"/>
    </row>
    <row r="7257" spans="1:27" ht="12.75">
      <c r="A7257" s="10">
        <f t="shared" si="24"/>
        <v>46022</v>
      </c>
      <c r="B7257" s="9" t="s">
        <v>43</v>
      </c>
      <c r="C7257" s="11">
        <f>VLOOKUP(A7257,GOPOÚVA!A:I,3, FALSE)</f>
        <v>0</v>
      </c>
      <c r="D7257" s="9">
        <f>VLOOKUP(A7257,GOPOÚVA!A:I,4, FALSE)</f>
        <v>0</v>
      </c>
      <c r="E7257" s="12">
        <f>VLOOKUP(A7257,GOPOÚVA!A:I,5, FALSE)</f>
        <v>0</v>
      </c>
      <c r="F7257" s="9">
        <f>VLOOKUP(A7257,GOPOÚVA!A:I,6, FALSE)</f>
        <v>0</v>
      </c>
      <c r="G7257" s="9">
        <f>VLOOKUP(A7257,GOPOÚVA!A:I,7, FALSE)</f>
        <v>0</v>
      </c>
      <c r="H7257" s="13">
        <f>VLOOKUP(A7257,GOPOÚVA!A:I,8, FALSE)</f>
        <v>0</v>
      </c>
      <c r="I7257" s="9" t="s">
        <v>11</v>
      </c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  <c r="AA7257" s="9"/>
    </row>
    <row r="7258" spans="1:27" ht="12.75">
      <c r="A7258" s="10">
        <f t="shared" si="24"/>
        <v>46022</v>
      </c>
      <c r="B7258" s="9" t="s">
        <v>45</v>
      </c>
      <c r="C7258" s="11">
        <f>VLOOKUP(A7258,MANDAQUI!A:I,3, FALSE)</f>
        <v>0</v>
      </c>
      <c r="D7258" s="9">
        <f>VLOOKUP(A7258,MANDAQUI!A:I,4, FALSE)</f>
        <v>0</v>
      </c>
      <c r="E7258" s="12">
        <f>VLOOKUP(A7258,MANDAQUI!A:I,5, FALSE)</f>
        <v>0</v>
      </c>
      <c r="F7258" s="9">
        <f>VLOOKUP(A7258,MANDAQUI!A:I,6, FALSE)</f>
        <v>0</v>
      </c>
      <c r="G7258" s="9">
        <f>VLOOKUP(A7258,MANDAQUI!A:I,7, FALSE)</f>
        <v>0</v>
      </c>
      <c r="H7258" s="13">
        <f>VLOOKUP(A7258,MANDAQUI!A:I,8, FALSE)</f>
        <v>0</v>
      </c>
      <c r="I7258" s="9" t="s">
        <v>11</v>
      </c>
      <c r="J7258" s="9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  <c r="Z7258" s="9"/>
      <c r="AA7258" s="9"/>
    </row>
    <row r="7259" spans="1:27" ht="12.75">
      <c r="A7259" s="10">
        <f t="shared" si="24"/>
        <v>46022</v>
      </c>
      <c r="B7259" s="9" t="s">
        <v>1465</v>
      </c>
      <c r="C7259" s="11">
        <f>VLOOKUP(A7259,AEROPORTO!A:I,3, FALSE)</f>
        <v>6837.5</v>
      </c>
      <c r="D7259" s="9">
        <f>VLOOKUP(A7259,AEROPORTO!A:I,4, FALSE)</f>
        <v>101</v>
      </c>
      <c r="E7259" s="12">
        <f>VLOOKUP(A7259,AEROPORTO!A:I,5, FALSE)</f>
        <v>0</v>
      </c>
      <c r="F7259" s="9">
        <f>VLOOKUP(A7259,AEROPORTO!A:I,6, FALSE)</f>
        <v>0</v>
      </c>
      <c r="G7259" s="9">
        <f>VLOOKUP(A7259,AEROPORTO!A:I,7, FALSE)</f>
        <v>0</v>
      </c>
      <c r="H7259" s="13">
        <f>VLOOKUP(A7259,AEROPORTO!A:I,8, FALSE)</f>
        <v>0</v>
      </c>
      <c r="I7259" s="9" t="s">
        <v>11</v>
      </c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  <c r="AA7259" s="9"/>
    </row>
    <row r="7260" spans="1:27" ht="12.75">
      <c r="A7260" s="10">
        <f t="shared" si="24"/>
        <v>46022</v>
      </c>
      <c r="B7260" s="9" t="s">
        <v>289</v>
      </c>
      <c r="C7260" s="11">
        <f>VLOOKUP(A7260,PINHEIROS!A:I,3, FALSE)</f>
        <v>0</v>
      </c>
      <c r="D7260" s="9">
        <f>VLOOKUP(A7260,PINHEIROS!A:I,4, FALSE)</f>
        <v>0</v>
      </c>
      <c r="E7260" s="12">
        <f>VLOOKUP(A7260,PINHEIROS!A:I,5, FALSE)</f>
        <v>0</v>
      </c>
      <c r="F7260" s="9">
        <f>VLOOKUP(A7260,PINHEIROS!A:I,6, FALSE)</f>
        <v>0</v>
      </c>
      <c r="G7260" s="9">
        <f>VLOOKUP(A7260,PINHEIROS!A:I,7, FALSE)</f>
        <v>0</v>
      </c>
      <c r="H7260" s="13">
        <f>VLOOKUP(A7260,PINHEIROS!A:I,8, FALSE)</f>
        <v>0</v>
      </c>
      <c r="I7260" s="9" t="s">
        <v>11</v>
      </c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  <c r="AA7260" s="9"/>
    </row>
    <row r="7261" spans="1:27" ht="12.75">
      <c r="A7261" s="10">
        <f t="shared" si="24"/>
        <v>46022</v>
      </c>
      <c r="B7261" s="9" t="s">
        <v>286</v>
      </c>
      <c r="C7261" s="11">
        <f>VLOOKUP(A7261,ACLIMAÇÃO!A:I,3, FALSE)</f>
        <v>0</v>
      </c>
      <c r="D7261" s="9">
        <f>VLOOKUP(A7261,ACLIMAÇÃO!A:I,4, FALSE)</f>
        <v>0</v>
      </c>
      <c r="E7261" s="12">
        <f>VLOOKUP(A7261,ACLIMAÇÃO!A:I,5, FALSE)</f>
        <v>0</v>
      </c>
      <c r="F7261" s="9">
        <f>VLOOKUP(A7261,ACLIMAÇÃO!A:I,6, FALSE)</f>
        <v>0</v>
      </c>
      <c r="G7261" s="9">
        <f>VLOOKUP(A7261,ACLIMAÇÃO!A:I,7, FALSE)</f>
        <v>0</v>
      </c>
      <c r="H7261" s="13">
        <f>VLOOKUP(A7261,ACLIMAÇÃO!A:I,8, FALSE)</f>
        <v>0</v>
      </c>
      <c r="I7261" s="9" t="s">
        <v>11</v>
      </c>
      <c r="J7261" s="9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  <c r="Z7261" s="9"/>
      <c r="AA7261" s="9"/>
    </row>
    <row r="7262" spans="1:27" ht="12.75">
      <c r="A7262" s="10">
        <f t="shared" si="24"/>
        <v>46022</v>
      </c>
      <c r="B7262" s="9" t="s">
        <v>17</v>
      </c>
      <c r="C7262" s="11">
        <f>VLOOKUP(A7262,'PRAIA DO CANTO'!A:I,3, FALSE)</f>
        <v>0</v>
      </c>
      <c r="D7262" s="9">
        <f>VLOOKUP(A7262,'PRAIA DO CANTO'!A:I,4, FALSE)</f>
        <v>0</v>
      </c>
      <c r="E7262" s="12">
        <f>VLOOKUP(A7262,'PRAIA DO CANTO'!A:I,5, FALSE)</f>
        <v>0</v>
      </c>
      <c r="F7262" s="9">
        <f>VLOOKUP(A7262,'PRAIA DO CANTO'!A:I,6, FALSE)</f>
        <v>0</v>
      </c>
      <c r="G7262" s="9">
        <f>VLOOKUP(A7262,'PRAIA DO CANTO'!A:I,7, FALSE)</f>
        <v>0</v>
      </c>
      <c r="H7262" s="13">
        <f>VLOOKUP(A7262,'PRAIA DO CANTO'!A:I,8, FALSE)</f>
        <v>0</v>
      </c>
      <c r="I7262" s="9" t="s">
        <v>16</v>
      </c>
      <c r="J7262" s="9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  <c r="Z7262" s="9"/>
      <c r="AA7262" s="9"/>
    </row>
    <row r="7263" spans="1:27" ht="12.75">
      <c r="A7263" s="10">
        <f t="shared" si="24"/>
        <v>46022</v>
      </c>
      <c r="B7263" s="9" t="s">
        <v>14</v>
      </c>
      <c r="C7263" s="11">
        <f>VLOOKUP(A7263,'JARDIM CAMBURI'!A:I,3, FALSE)</f>
        <v>0</v>
      </c>
      <c r="D7263" s="9">
        <f>VLOOKUP(A7263,'JARDIM CAMBURI'!A:I,4, FALSE)</f>
        <v>0</v>
      </c>
      <c r="E7263" s="12">
        <f>VLOOKUP(A7263,'JARDIM CAMBURI'!A:I,5, FALSE)</f>
        <v>0</v>
      </c>
      <c r="F7263" s="9">
        <f>VLOOKUP(A7263,'JARDIM CAMBURI'!A:I,6)</f>
        <v>0</v>
      </c>
      <c r="G7263" s="9">
        <f>VLOOKUP(A7263,'JARDIM CAMBURI'!A:I,7, FALSE)</f>
        <v>0</v>
      </c>
      <c r="H7263" s="13">
        <f>VLOOKUP(A7263,'JARDIM CAMBURI'!A:I,8, FALSE)</f>
        <v>0</v>
      </c>
      <c r="I7263" s="9" t="s">
        <v>16</v>
      </c>
      <c r="J7263" s="9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/>
      <c r="X7263" s="9"/>
      <c r="Y7263" s="9"/>
      <c r="Z7263" s="9"/>
      <c r="AA7263" s="9"/>
    </row>
    <row r="7264" spans="1:27" ht="12.75">
      <c r="A7264" s="10">
        <f t="shared" si="24"/>
        <v>46022</v>
      </c>
      <c r="B7264" s="9" t="s">
        <v>19</v>
      </c>
      <c r="C7264" s="11">
        <f>VLOOKUP(A7264,SERRA!A:I,3, FALSE)</f>
        <v>0</v>
      </c>
      <c r="D7264" s="9">
        <f>VLOOKUP(A7264,SERRA!A:I,4, FALSE)</f>
        <v>0</v>
      </c>
      <c r="E7264" s="12">
        <f>VLOOKUP(A7264,SERRA!A:I,5, FALSE)</f>
        <v>0</v>
      </c>
      <c r="F7264" s="9">
        <f>VLOOKUP(A7264,SERRA!A:I,6, FALSE)</f>
        <v>0</v>
      </c>
      <c r="G7264" s="9">
        <f>VLOOKUP(A7264,SERRA!A:I,7, FALSE)</f>
        <v>0</v>
      </c>
      <c r="H7264" s="13">
        <f>VLOOKUP(A7264,SERRA!A:I,8, FALSE)</f>
        <v>0</v>
      </c>
      <c r="I7264" s="9" t="s">
        <v>16</v>
      </c>
      <c r="J7264" s="9"/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9"/>
      <c r="V7264" s="9"/>
      <c r="W7264" s="9"/>
      <c r="X7264" s="9"/>
      <c r="Y7264" s="9"/>
      <c r="Z7264" s="9"/>
      <c r="AA7264" s="9"/>
    </row>
    <row r="7265" spans="1:27" ht="12.75">
      <c r="A7265" s="64">
        <f>A7264+1</f>
        <v>46023</v>
      </c>
      <c r="B7265" s="16" t="s">
        <v>21</v>
      </c>
      <c r="C7265" s="60">
        <f>VLOOKUP(A7265,'VILA CLEMENTINO'!A:I,3, FALSE)</f>
        <v>19663.84</v>
      </c>
      <c r="D7265" s="16">
        <f>VLOOKUP(A7265,'VILA CLEMENTINO'!A:I,4, FALSE)</f>
        <v>187</v>
      </c>
      <c r="E7265" s="61">
        <f>VLOOKUP(A7265,'VILA CLEMENTINO'!A:I,5, FALSE)</f>
        <v>36.549999999999997</v>
      </c>
      <c r="F7265" s="16">
        <f>VLOOKUP(A7265,'VILA CLEMENTINO'!A:I,6, FALSE)</f>
        <v>49</v>
      </c>
      <c r="G7265" s="62">
        <f>VLOOKUP(A7265,'VILA CLEMENTINO'!A:I,7, FALSE)</f>
        <v>20.13</v>
      </c>
      <c r="H7265" s="29">
        <f>VLOOKUP(A7265,'VILA CLEMENTINO'!A:I,8, FALSE)</f>
        <v>0.23719999999999999</v>
      </c>
      <c r="I7265" s="16" t="s">
        <v>11</v>
      </c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/>
      <c r="X7265" s="9"/>
      <c r="Y7265" s="9"/>
      <c r="Z7265" s="9"/>
      <c r="AA7265" s="9"/>
    </row>
    <row r="7266" spans="1:27" ht="12.75">
      <c r="A7266" s="64">
        <f t="shared" ref="A7266:A7277" si="25">A7265</f>
        <v>46023</v>
      </c>
      <c r="B7266" s="16" t="s">
        <v>12</v>
      </c>
      <c r="C7266" s="60">
        <f>VLOOKUP(A7266,JABAQUARA!A:I,3, FALSE)</f>
        <v>11378.14</v>
      </c>
      <c r="D7266" s="16">
        <f>VLOOKUP(A7266,JABAQUARA!A:I,4, FALSE)</f>
        <v>121</v>
      </c>
      <c r="E7266" s="61">
        <f>VLOOKUP(A7266,JABAQUARA!A:I,5, FALSE)</f>
        <v>44.32</v>
      </c>
      <c r="F7266" s="16">
        <f>VLOOKUP(A7266,JABAQUARA!A:I,6, FALSE)</f>
        <v>57</v>
      </c>
      <c r="G7266" s="16">
        <f>VLOOKUP(A7266,JABAQUARA!A:I,7, FALSE)</f>
        <v>13.625</v>
      </c>
      <c r="H7266" s="29">
        <f>VLOOKUP(A7266,JABAQUARA!A:I,8, FALSE)</f>
        <v>0.27600000000000002</v>
      </c>
      <c r="I7266" s="16" t="s">
        <v>11</v>
      </c>
      <c r="J7266" s="9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/>
      <c r="X7266" s="9"/>
      <c r="Y7266" s="9"/>
      <c r="Z7266" s="9"/>
      <c r="AA7266" s="9"/>
    </row>
    <row r="7267" spans="1:27" ht="12.75">
      <c r="A7267" s="64">
        <f t="shared" si="25"/>
        <v>46023</v>
      </c>
      <c r="B7267" s="16" t="s">
        <v>1467</v>
      </c>
      <c r="C7267" s="60">
        <f>VLOOKUP(A7267,SPOLETO!A:I,3, FALSE)</f>
        <v>343.9</v>
      </c>
      <c r="D7267" s="16">
        <f>VLOOKUP(A7267,SPOLETO!A:I,4, FALSE)</f>
        <v>6</v>
      </c>
      <c r="E7267" s="61">
        <f>VLOOKUP(A7267,SPOLETO!A:I,5, FALSE)</f>
        <v>0</v>
      </c>
      <c r="F7267" s="16">
        <f>VLOOKUP(A7267,SPOLETO!A:I,6, FALSE)</f>
        <v>0</v>
      </c>
      <c r="G7267" s="16">
        <f>VLOOKUP(A7267,SPOLETO!A:I,7, FALSE)</f>
        <v>0</v>
      </c>
      <c r="H7267" s="29">
        <f>VLOOKUP(A7267,SPOLETO!A:I,8, FALSE)</f>
        <v>0</v>
      </c>
      <c r="I7267" s="16" t="s">
        <v>11</v>
      </c>
      <c r="J7267" s="9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  <c r="Z7267" s="9"/>
      <c r="AA7267" s="9"/>
    </row>
    <row r="7268" spans="1:27" ht="12.75">
      <c r="A7268" s="64">
        <f t="shared" si="25"/>
        <v>46023</v>
      </c>
      <c r="B7268" s="16" t="s">
        <v>9</v>
      </c>
      <c r="C7268" s="60">
        <f>VLOOKUP(A7268,'CAMPO BELO'!A:I,3, FALSE)</f>
        <v>7170.76</v>
      </c>
      <c r="D7268" s="16">
        <f>VLOOKUP(A7268,'CAMPO BELO'!A:I,4, FALSE)</f>
        <v>70</v>
      </c>
      <c r="E7268" s="61">
        <f>VLOOKUP(A7268,'CAMPO BELO'!A:I,5, FALSE)</f>
        <v>41.11</v>
      </c>
      <c r="F7268" s="16">
        <f>VLOOKUP(A7268,'CAMPO BELO'!A:I,6, FALSE)</f>
        <v>31</v>
      </c>
      <c r="G7268" s="16">
        <f>VLOOKUP(A7268,'CAMPO BELO'!A:I,7, FALSE)</f>
        <v>12.8</v>
      </c>
      <c r="H7268" s="29">
        <f>VLOOKUP(A7268,'CAMPO BELO'!A:I,8, FALSE)</f>
        <v>0.2621</v>
      </c>
      <c r="I7268" s="16" t="s">
        <v>11</v>
      </c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  <c r="Z7268" s="9"/>
      <c r="AA7268" s="9"/>
    </row>
    <row r="7269" spans="1:27" ht="12.75">
      <c r="A7269" s="64">
        <f t="shared" si="25"/>
        <v>46023</v>
      </c>
      <c r="B7269" s="16" t="s">
        <v>43</v>
      </c>
      <c r="C7269" s="60">
        <f>VLOOKUP(A7269,GOPOÚVA!A:I,3, FALSE)</f>
        <v>6651</v>
      </c>
      <c r="D7269" s="16">
        <f>VLOOKUP(A7269,GOPOÚVA!A:I,4, FALSE)</f>
        <v>84</v>
      </c>
      <c r="E7269" s="61">
        <f>VLOOKUP(A7269,GOPOÚVA!A:I,5, FALSE)</f>
        <v>49.08</v>
      </c>
      <c r="F7269" s="16">
        <f>VLOOKUP(A7269,GOPOÚVA!A:I,6, FALSE)</f>
        <v>38</v>
      </c>
      <c r="G7269" s="16">
        <f>VLOOKUP(A7269,GOPOÚVA!A:I,7, FALSE)</f>
        <v>5.55</v>
      </c>
      <c r="H7269" s="29">
        <f>VLOOKUP(A7269,GOPOÚVA!A:I,8, FALSE)</f>
        <v>0.39439999999999997</v>
      </c>
      <c r="I7269" s="16" t="s">
        <v>11</v>
      </c>
      <c r="J7269" s="9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  <c r="Z7269" s="9"/>
      <c r="AA7269" s="9"/>
    </row>
    <row r="7270" spans="1:27" ht="12.75">
      <c r="A7270" s="64">
        <f t="shared" si="25"/>
        <v>46023</v>
      </c>
      <c r="B7270" s="16" t="s">
        <v>45</v>
      </c>
      <c r="C7270" s="60">
        <f>VLOOKUP(A7270,MANDAQUI!A:I,3, FALSE)</f>
        <v>14933.52</v>
      </c>
      <c r="D7270" s="16">
        <f>VLOOKUP(A7270,MANDAQUI!A:I,4, FALSE)</f>
        <v>144</v>
      </c>
      <c r="E7270" s="61">
        <f>VLOOKUP(A7270,MANDAQUI!A:I,5, FALSE)</f>
        <v>59.16</v>
      </c>
      <c r="F7270" s="16">
        <f>VLOOKUP(A7270,MANDAQUI!A:I,6, FALSE)</f>
        <v>100</v>
      </c>
      <c r="G7270" s="16">
        <f>VLOOKUP(A7270,MANDAQUI!A:I,7, FALSE)</f>
        <v>16.125</v>
      </c>
      <c r="H7270" s="29">
        <f>VLOOKUP(A7270,MANDAQUI!A:I,8, FALSE)</f>
        <v>0.33439999999999998</v>
      </c>
      <c r="I7270" s="16" t="s">
        <v>11</v>
      </c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  <c r="AA7270" s="9"/>
    </row>
    <row r="7271" spans="1:27" ht="12.75">
      <c r="A7271" s="64">
        <f t="shared" si="25"/>
        <v>46023</v>
      </c>
      <c r="B7271" s="16" t="s">
        <v>1465</v>
      </c>
      <c r="C7271" s="60">
        <f>VLOOKUP(A7271,AEROPORTO!A:I,3, FALSE)</f>
        <v>7677.75</v>
      </c>
      <c r="D7271" s="16">
        <f>VLOOKUP(A7271,AEROPORTO!A:I,4, FALSE)</f>
        <v>104</v>
      </c>
      <c r="E7271" s="61">
        <f>VLOOKUP(A7271,AEROPORTO!A:I,5, FALSE)</f>
        <v>0</v>
      </c>
      <c r="F7271" s="16">
        <f>VLOOKUP(A7271,AEROPORTO!A:I,6, FALSE)</f>
        <v>0</v>
      </c>
      <c r="G7271" s="16">
        <f>VLOOKUP(A7271,AEROPORTO!A:I,7, FALSE)</f>
        <v>0</v>
      </c>
      <c r="H7271" s="29">
        <f>VLOOKUP(A7271,AEROPORTO!A:I,8, FALSE)</f>
        <v>0</v>
      </c>
      <c r="I7271" s="16" t="s">
        <v>11</v>
      </c>
      <c r="J7271" s="9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  <c r="Z7271" s="9"/>
      <c r="AA7271" s="9"/>
    </row>
    <row r="7272" spans="1:27" ht="12.75">
      <c r="A7272" s="64">
        <f t="shared" si="25"/>
        <v>46023</v>
      </c>
      <c r="B7272" s="16" t="s">
        <v>289</v>
      </c>
      <c r="C7272" s="60">
        <f>VLOOKUP(A7272,PINHEIROS!A:I,3, FALSE)</f>
        <v>7134.49</v>
      </c>
      <c r="D7272" s="16">
        <f>VLOOKUP(A7272,PINHEIROS!A:I,4, FALSE)</f>
        <v>79</v>
      </c>
      <c r="E7272" s="61">
        <f>VLOOKUP(A7272,PINHEIROS!A:I,5, FALSE)</f>
        <v>39.229999999999997</v>
      </c>
      <c r="F7272" s="16">
        <f>VLOOKUP(A7272,PINHEIROS!A:I,6, FALSE)</f>
        <v>13</v>
      </c>
      <c r="G7272" s="16">
        <f>VLOOKUP(A7272,PINHEIROS!A:I,7, FALSE)</f>
        <v>13.8</v>
      </c>
      <c r="H7272" s="29">
        <f>VLOOKUP(A7272,PINHEIROS!A:I,8, FALSE)</f>
        <v>0.30009999999999998</v>
      </c>
      <c r="I7272" s="16" t="s">
        <v>11</v>
      </c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  <c r="AA7272" s="9"/>
    </row>
    <row r="7273" spans="1:27" ht="12.75">
      <c r="A7273" s="64">
        <f t="shared" si="25"/>
        <v>46023</v>
      </c>
      <c r="B7273" s="16" t="s">
        <v>286</v>
      </c>
      <c r="C7273" s="60">
        <f>VLOOKUP(A7273,ACLIMAÇÃO!A:I,3, FALSE)</f>
        <v>12116.57</v>
      </c>
      <c r="D7273" s="16">
        <f>VLOOKUP(A7273,ACLIMAÇÃO!A:I,4, FALSE)</f>
        <v>136</v>
      </c>
      <c r="E7273" s="61">
        <f>VLOOKUP(A7273,ACLIMAÇÃO!A:I,5, FALSE)</f>
        <v>55.1</v>
      </c>
      <c r="F7273" s="16">
        <f>VLOOKUP(A7273,ACLIMAÇÃO!A:I,6, FALSE)</f>
        <v>85</v>
      </c>
      <c r="G7273" s="16">
        <f>VLOOKUP(A7273,ACLIMAÇÃO!A:I,7, FALSE)</f>
        <v>20</v>
      </c>
      <c r="H7273" s="29">
        <f>VLOOKUP(A7273,ACLIMAÇÃO!A:I,8, FALSE)</f>
        <v>0.2712</v>
      </c>
      <c r="I7273" s="16" t="s">
        <v>11</v>
      </c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  <c r="AA7273" s="9"/>
    </row>
    <row r="7274" spans="1:27" ht="12.75">
      <c r="A7274" s="64">
        <f t="shared" si="25"/>
        <v>46023</v>
      </c>
      <c r="B7274" s="16" t="s">
        <v>17</v>
      </c>
      <c r="C7274" s="60">
        <f>VLOOKUP(A7274,'PRAIA DO CANTO'!A:I,3, FALSE)</f>
        <v>13241.37</v>
      </c>
      <c r="D7274" s="16">
        <f>VLOOKUP(A7274,'PRAIA DO CANTO'!A:I,4, FALSE)</f>
        <v>134</v>
      </c>
      <c r="E7274" s="61">
        <f>VLOOKUP(A7274,'PRAIA DO CANTO'!A:I,5, FALSE)</f>
        <v>35.81</v>
      </c>
      <c r="F7274" s="16">
        <f>VLOOKUP(A7274,'PRAIA DO CANTO'!A:I,6, FALSE)</f>
        <v>19</v>
      </c>
      <c r="G7274" s="16">
        <f>VLOOKUP(A7274,'PRAIA DO CANTO'!A:I,7, FALSE)</f>
        <v>24.25</v>
      </c>
      <c r="H7274" s="29">
        <f>VLOOKUP(A7274,'PRAIA DO CANTO'!A:I,8, FALSE)</f>
        <v>0.313</v>
      </c>
      <c r="I7274" s="16" t="s">
        <v>16</v>
      </c>
      <c r="J7274" s="9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  <c r="Z7274" s="9"/>
      <c r="AA7274" s="9"/>
    </row>
    <row r="7275" spans="1:27" ht="12.75">
      <c r="A7275" s="64">
        <f t="shared" si="25"/>
        <v>46023</v>
      </c>
      <c r="B7275" s="16" t="s">
        <v>14</v>
      </c>
      <c r="C7275" s="60">
        <f>VLOOKUP(A7275,'JARDIM CAMBURI'!A:I,3, FALSE)</f>
        <v>11857.08</v>
      </c>
      <c r="D7275" s="16">
        <f>VLOOKUP(A7275,'JARDIM CAMBURI'!A:I,4, FALSE)</f>
        <v>118</v>
      </c>
      <c r="E7275" s="61">
        <f>VLOOKUP(A7275,'JARDIM CAMBURI'!A:I,5, FALSE)</f>
        <v>44.64</v>
      </c>
      <c r="F7275" s="16">
        <f>VLOOKUP(A7275,'JARDIM CAMBURI'!A:I,6, FALSE())</f>
        <v>50</v>
      </c>
      <c r="G7275" s="16">
        <f>VLOOKUP(A7275,'JARDIM CAMBURI'!A:I,7, FALSE)</f>
        <v>16.2</v>
      </c>
      <c r="H7275" s="29">
        <f>VLOOKUP(A7275,'JARDIM CAMBURI'!A:I,8, FALSE)</f>
        <v>0.23499999999999999</v>
      </c>
      <c r="I7275" s="16" t="s">
        <v>16</v>
      </c>
      <c r="J7275" s="9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  <c r="Z7275" s="9"/>
      <c r="AA7275" s="9"/>
    </row>
    <row r="7276" spans="1:27" ht="12.75">
      <c r="A7276" s="64">
        <f t="shared" si="25"/>
        <v>46023</v>
      </c>
      <c r="B7276" s="16" t="s">
        <v>19</v>
      </c>
      <c r="C7276" s="60">
        <f>VLOOKUP(A7276,SERRA!A:I,3, FALSE)</f>
        <v>7543.56</v>
      </c>
      <c r="D7276" s="16">
        <f>VLOOKUP(A7276,SERRA!A:I,4, FALSE)</f>
        <v>73</v>
      </c>
      <c r="E7276" s="61">
        <f>VLOOKUP(A7276,SERRA!A:I,5, FALSE)</f>
        <v>45.08</v>
      </c>
      <c r="F7276" s="16">
        <f>VLOOKUP(A7276,SERRA!A:I,6, FALSE)</f>
        <v>16</v>
      </c>
      <c r="G7276" s="16">
        <f>VLOOKUP(A7276,SERRA!A:I,7, FALSE)</f>
        <v>18.25</v>
      </c>
      <c r="H7276" s="29">
        <f>VLOOKUP(A7276,SERRA!A:I,8, FALSE)</f>
        <v>0.32879999999999998</v>
      </c>
      <c r="I7276" s="16" t="s">
        <v>16</v>
      </c>
      <c r="J7276" s="9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/>
      <c r="X7276" s="9"/>
      <c r="Y7276" s="9"/>
      <c r="Z7276" s="9"/>
      <c r="AA7276" s="9"/>
    </row>
    <row r="7277" spans="1:27" ht="12.75">
      <c r="A7277" s="64">
        <f t="shared" si="25"/>
        <v>46023</v>
      </c>
      <c r="B7277" s="9" t="s">
        <v>1574</v>
      </c>
      <c r="C7277" s="60">
        <f>VLOOKUP(A7277,BOALI!A:I,3, FALSE)</f>
        <v>0</v>
      </c>
      <c r="D7277" s="16">
        <f>VLOOKUP(A7277,BOALI!A:I,4, FALSE)</f>
        <v>0</v>
      </c>
      <c r="E7277" s="61">
        <f>VLOOKUP(A7277,BOALI!A:I,5, FALSE)</f>
        <v>0</v>
      </c>
      <c r="F7277" s="16">
        <f>VLOOKUP(A7277,BOALI!A:I,6, FALSE)</f>
        <v>0</v>
      </c>
      <c r="G7277" s="16">
        <f>VLOOKUP(A7277,BOALI!A:I,7, FALSE)</f>
        <v>0</v>
      </c>
      <c r="H7277" s="29">
        <f>VLOOKUP(A7277,BOALI!A:I,8, FALSE)</f>
        <v>0</v>
      </c>
      <c r="I7277" s="9" t="s">
        <v>16</v>
      </c>
      <c r="J7277" s="9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  <c r="Z7277" s="9"/>
      <c r="AA7277" s="9"/>
    </row>
    <row r="7278" spans="1:27" ht="12.75">
      <c r="A7278" s="64">
        <f>A7277+1</f>
        <v>46024</v>
      </c>
      <c r="B7278" s="16" t="s">
        <v>21</v>
      </c>
      <c r="C7278" s="60">
        <f>VLOOKUP(A7278,'VILA CLEMENTINO'!A:I,3, FALSE)</f>
        <v>9226.2000000000007</v>
      </c>
      <c r="D7278" s="16">
        <f>VLOOKUP(A7278,'VILA CLEMENTINO'!A:I,4, FALSE)</f>
        <v>85</v>
      </c>
      <c r="E7278" s="61">
        <f>VLOOKUP(A7278,'VILA CLEMENTINO'!A:I,5, FALSE)</f>
        <v>29.92</v>
      </c>
      <c r="F7278" s="16">
        <f>VLOOKUP(A7278,'VILA CLEMENTINO'!A:I,6, FALSE)</f>
        <v>8</v>
      </c>
      <c r="G7278" s="62">
        <f>VLOOKUP(A7278,'VILA CLEMENTINO'!A:I,7, FALSE)</f>
        <v>15.03</v>
      </c>
      <c r="H7278" s="29">
        <f>VLOOKUP(A7278,'VILA CLEMENTINO'!A:I,8, FALSE)</f>
        <v>0.24540000000000001</v>
      </c>
      <c r="I7278" s="16" t="s">
        <v>11</v>
      </c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/>
      <c r="X7278" s="9"/>
      <c r="Y7278" s="9"/>
      <c r="Z7278" s="9"/>
      <c r="AA7278" s="9"/>
    </row>
    <row r="7279" spans="1:27" ht="12.75">
      <c r="A7279" s="64">
        <f t="shared" ref="A7279:A7290" si="26">A7278</f>
        <v>46024</v>
      </c>
      <c r="B7279" s="16" t="s">
        <v>12</v>
      </c>
      <c r="C7279" s="60">
        <f>VLOOKUP(A7279,JABAQUARA!A:I,3, FALSE)</f>
        <v>5098.76</v>
      </c>
      <c r="D7279" s="16">
        <f>VLOOKUP(A7279,JABAQUARA!A:I,4, FALSE)</f>
        <v>59</v>
      </c>
      <c r="E7279" s="61">
        <f>VLOOKUP(A7279,JABAQUARA!A:I,5, FALSE)</f>
        <v>33.74</v>
      </c>
      <c r="F7279" s="16">
        <f>VLOOKUP(A7279,JABAQUARA!A:I,6, FALSE)</f>
        <v>7</v>
      </c>
      <c r="G7279" s="16">
        <f>VLOOKUP(A7279,JABAQUARA!A:I,7, FALSE)</f>
        <v>14.33</v>
      </c>
      <c r="H7279" s="29">
        <f>VLOOKUP(A7279,JABAQUARA!A:I,8, FALSE)</f>
        <v>0.29060000000000002</v>
      </c>
      <c r="I7279" s="16" t="s">
        <v>11</v>
      </c>
      <c r="J7279" s="9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/>
      <c r="X7279" s="9"/>
      <c r="Y7279" s="9"/>
      <c r="Z7279" s="9"/>
      <c r="AA7279" s="9"/>
    </row>
    <row r="7280" spans="1:27" ht="12.75">
      <c r="A7280" s="64">
        <f t="shared" si="26"/>
        <v>46024</v>
      </c>
      <c r="B7280" s="16" t="s">
        <v>1467</v>
      </c>
      <c r="C7280" s="60">
        <f>VLOOKUP(A7280,SPOLETO!A:I,3, FALSE)</f>
        <v>2743.5</v>
      </c>
      <c r="D7280" s="16">
        <f>VLOOKUP(A7280,SPOLETO!A:I,4, FALSE)</f>
        <v>65</v>
      </c>
      <c r="E7280" s="61">
        <f>VLOOKUP(A7280,SPOLETO!A:I,5, FALSE)</f>
        <v>0</v>
      </c>
      <c r="F7280" s="16">
        <f>VLOOKUP(A7280,SPOLETO!A:I,6, FALSE)</f>
        <v>0</v>
      </c>
      <c r="G7280" s="16">
        <f>VLOOKUP(A7280,SPOLETO!A:I,7, FALSE)</f>
        <v>0</v>
      </c>
      <c r="H7280" s="29">
        <f>VLOOKUP(A7280,SPOLETO!A:I,8, FALSE)</f>
        <v>0</v>
      </c>
      <c r="I7280" s="16" t="s">
        <v>11</v>
      </c>
      <c r="J7280" s="9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  <c r="Z7280" s="9"/>
      <c r="AA7280" s="9"/>
    </row>
    <row r="7281" spans="1:27" ht="12.75">
      <c r="A7281" s="64">
        <f t="shared" si="26"/>
        <v>46024</v>
      </c>
      <c r="B7281" s="16" t="s">
        <v>9</v>
      </c>
      <c r="C7281" s="60">
        <f>VLOOKUP(A7281,'CAMPO BELO'!A:I,3, FALSE)</f>
        <v>4263.68</v>
      </c>
      <c r="D7281" s="16">
        <f>VLOOKUP(A7281,'CAMPO BELO'!A:I,4, FALSE)</f>
        <v>49</v>
      </c>
      <c r="E7281" s="61">
        <f>VLOOKUP(A7281,'CAMPO BELO'!A:I,5, FALSE)</f>
        <v>26.47</v>
      </c>
      <c r="F7281" s="16">
        <f>VLOOKUP(A7281,'CAMPO BELO'!A:I,6, FALSE)</f>
        <v>1</v>
      </c>
      <c r="G7281" s="16">
        <f>VLOOKUP(A7281,'CAMPO BELO'!A:I,7, FALSE)</f>
        <v>10</v>
      </c>
      <c r="H7281" s="29">
        <f>VLOOKUP(A7281,'CAMPO BELO'!A:I,8, FALSE)</f>
        <v>0.25800000000000001</v>
      </c>
      <c r="I7281" s="16" t="s">
        <v>11</v>
      </c>
      <c r="J7281" s="9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/>
      <c r="X7281" s="9"/>
      <c r="Y7281" s="9"/>
      <c r="Z7281" s="9"/>
      <c r="AA7281" s="9"/>
    </row>
    <row r="7282" spans="1:27" ht="12.75">
      <c r="A7282" s="64">
        <f t="shared" si="26"/>
        <v>46024</v>
      </c>
      <c r="B7282" s="16" t="s">
        <v>43</v>
      </c>
      <c r="C7282" s="60">
        <f>VLOOKUP(A7282,GOPOÚVA!A:I,3, FALSE)</f>
        <v>6882.16</v>
      </c>
      <c r="D7282" s="16">
        <f>VLOOKUP(A7282,GOPOÚVA!A:I,4, FALSE)</f>
        <v>74</v>
      </c>
      <c r="E7282" s="61">
        <f>VLOOKUP(A7282,GOPOÚVA!A:I,5, FALSE)</f>
        <v>29.01</v>
      </c>
      <c r="F7282" s="16">
        <f>VLOOKUP(A7282,GOPOÚVA!A:I,6, FALSE)</f>
        <v>0</v>
      </c>
      <c r="G7282" s="16">
        <f>VLOOKUP(A7282,GOPOÚVA!A:I,7, FALSE)</f>
        <v>12</v>
      </c>
      <c r="H7282" s="29">
        <f>VLOOKUP(A7282,GOPOÚVA!A:I,8, FALSE)</f>
        <v>0.31240000000000001</v>
      </c>
      <c r="I7282" s="16" t="s">
        <v>11</v>
      </c>
      <c r="J7282" s="9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  <c r="Z7282" s="9"/>
      <c r="AA7282" s="9"/>
    </row>
    <row r="7283" spans="1:27" ht="12.75">
      <c r="A7283" s="64">
        <f t="shared" si="26"/>
        <v>46024</v>
      </c>
      <c r="B7283" s="16" t="s">
        <v>45</v>
      </c>
      <c r="C7283" s="60">
        <f>VLOOKUP(A7283,MANDAQUI!A:I,3, FALSE)</f>
        <v>9414.44</v>
      </c>
      <c r="D7283" s="16">
        <f>VLOOKUP(A7283,MANDAQUI!A:I,4, FALSE)</f>
        <v>92</v>
      </c>
      <c r="E7283" s="61">
        <f>VLOOKUP(A7283,MANDAQUI!A:I,5, FALSE)</f>
        <v>39.18</v>
      </c>
      <c r="F7283" s="16">
        <f>VLOOKUP(A7283,MANDAQUI!A:I,6, FALSE)</f>
        <v>37</v>
      </c>
      <c r="G7283" s="16">
        <f>VLOOKUP(A7283,MANDAQUI!A:I,7, FALSE)</f>
        <v>16.2</v>
      </c>
      <c r="H7283" s="29">
        <f>VLOOKUP(A7283,MANDAQUI!A:I,8, FALSE)</f>
        <v>0.3165</v>
      </c>
      <c r="I7283" s="16" t="s">
        <v>11</v>
      </c>
      <c r="J7283" s="9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  <c r="Z7283" s="9"/>
      <c r="AA7283" s="9"/>
    </row>
    <row r="7284" spans="1:27" ht="12.75">
      <c r="A7284" s="64">
        <f t="shared" si="26"/>
        <v>46024</v>
      </c>
      <c r="B7284" s="16" t="s">
        <v>1465</v>
      </c>
      <c r="C7284" s="60">
        <f>VLOOKUP(A7284,AEROPORTO!A:I,3, FALSE)</f>
        <v>7949.75</v>
      </c>
      <c r="D7284" s="16">
        <f>VLOOKUP(A7284,AEROPORTO!A:I,4, FALSE)</f>
        <v>116</v>
      </c>
      <c r="E7284" s="61">
        <f>VLOOKUP(A7284,AEROPORTO!A:I,5, FALSE)</f>
        <v>0</v>
      </c>
      <c r="F7284" s="16">
        <f>VLOOKUP(A7284,AEROPORTO!A:I,6, FALSE)</f>
        <v>0</v>
      </c>
      <c r="G7284" s="16">
        <f>VLOOKUP(A7284,AEROPORTO!A:I,7, FALSE)</f>
        <v>0</v>
      </c>
      <c r="H7284" s="29">
        <f>VLOOKUP(A7284,AEROPORTO!A:I,8, FALSE)</f>
        <v>0</v>
      </c>
      <c r="I7284" s="16" t="s">
        <v>11</v>
      </c>
      <c r="J7284" s="9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  <c r="Z7284" s="9"/>
      <c r="AA7284" s="9"/>
    </row>
    <row r="7285" spans="1:27" ht="12.75">
      <c r="A7285" s="64">
        <f t="shared" si="26"/>
        <v>46024</v>
      </c>
      <c r="B7285" s="16" t="s">
        <v>289</v>
      </c>
      <c r="C7285" s="60">
        <f>VLOOKUP(A7285,PINHEIROS!A:I,3, FALSE)</f>
        <v>4156.08</v>
      </c>
      <c r="D7285" s="16">
        <f>VLOOKUP(A7285,PINHEIROS!A:I,4, FALSE)</f>
        <v>41</v>
      </c>
      <c r="E7285" s="61">
        <f>VLOOKUP(A7285,PINHEIROS!A:I,5, FALSE)</f>
        <v>30.03</v>
      </c>
      <c r="F7285" s="16">
        <f>VLOOKUP(A7285,PINHEIROS!A:I,6, FALSE)</f>
        <v>8</v>
      </c>
      <c r="G7285" s="16">
        <f>VLOOKUP(A7285,PINHEIROS!A:I,7, FALSE)</f>
        <v>11.33</v>
      </c>
      <c r="H7285" s="29">
        <f>VLOOKUP(A7285,PINHEIROS!A:I,8, FALSE)</f>
        <v>0.27229999999999999</v>
      </c>
      <c r="I7285" s="16" t="s">
        <v>11</v>
      </c>
      <c r="J7285" s="9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  <c r="Z7285" s="9"/>
      <c r="AA7285" s="9"/>
    </row>
    <row r="7286" spans="1:27" ht="12.75">
      <c r="A7286" s="64">
        <f t="shared" si="26"/>
        <v>46024</v>
      </c>
      <c r="B7286" s="16" t="s">
        <v>286</v>
      </c>
      <c r="C7286" s="60">
        <f>VLOOKUP(A7286,ACLIMAÇÃO!A:I,3, FALSE)</f>
        <v>4592.76</v>
      </c>
      <c r="D7286" s="16">
        <f>VLOOKUP(A7286,ACLIMAÇÃO!A:I,4, FALSE)</f>
        <v>50</v>
      </c>
      <c r="E7286" s="61">
        <f>VLOOKUP(A7286,ACLIMAÇÃO!A:I,5, FALSE)</f>
        <v>30.58</v>
      </c>
      <c r="F7286" s="16">
        <f>VLOOKUP(A7286,ACLIMAÇÃO!A:I,6, FALSE)</f>
        <v>6</v>
      </c>
      <c r="G7286" s="16">
        <f>VLOOKUP(A7286,ACLIMAÇÃO!A:I,7, FALSE)</f>
        <v>8.1999999999999993</v>
      </c>
      <c r="H7286" s="29">
        <f>VLOOKUP(A7286,ACLIMAÇÃO!A:I,8, FALSE)</f>
        <v>0.2903</v>
      </c>
      <c r="I7286" s="16" t="s">
        <v>11</v>
      </c>
      <c r="J7286" s="9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  <c r="Z7286" s="9"/>
      <c r="AA7286" s="9"/>
    </row>
    <row r="7287" spans="1:27" ht="12.75">
      <c r="A7287" s="64">
        <f t="shared" si="26"/>
        <v>46024</v>
      </c>
      <c r="B7287" s="16" t="s">
        <v>17</v>
      </c>
      <c r="C7287" s="60">
        <f>VLOOKUP(A7287,'PRAIA DO CANTO'!A:I,3, FALSE)</f>
        <v>6816.34</v>
      </c>
      <c r="D7287" s="16">
        <f>VLOOKUP(A7287,'PRAIA DO CANTO'!A:I,4, FALSE)</f>
        <v>68</v>
      </c>
      <c r="E7287" s="61">
        <f>VLOOKUP(A7287,'PRAIA DO CANTO'!A:I,5, FALSE)</f>
        <v>25.13</v>
      </c>
      <c r="F7287" s="16">
        <f>VLOOKUP(A7287,'PRAIA DO CANTO'!A:I,6, FALSE)</f>
        <v>2</v>
      </c>
      <c r="G7287" s="16">
        <f>VLOOKUP(A7287,'PRAIA DO CANTO'!A:I,7, FALSE)</f>
        <v>8.33</v>
      </c>
      <c r="H7287" s="29">
        <f>VLOOKUP(A7287,'PRAIA DO CANTO'!A:I,8, FALSE)</f>
        <v>0.27100000000000002</v>
      </c>
      <c r="I7287" s="16" t="s">
        <v>16</v>
      </c>
      <c r="J7287" s="9"/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9"/>
      <c r="V7287" s="9"/>
      <c r="W7287" s="9"/>
      <c r="X7287" s="9"/>
      <c r="Y7287" s="9"/>
      <c r="Z7287" s="9"/>
      <c r="AA7287" s="9"/>
    </row>
    <row r="7288" spans="1:27" ht="12.75">
      <c r="A7288" s="64">
        <f t="shared" si="26"/>
        <v>46024</v>
      </c>
      <c r="B7288" s="16" t="s">
        <v>14</v>
      </c>
      <c r="C7288" s="60">
        <f>VLOOKUP(A7288,'JARDIM CAMBURI'!A:I,3, FALSE)</f>
        <v>6300.62</v>
      </c>
      <c r="D7288" s="16">
        <f>VLOOKUP(A7288,'JARDIM CAMBURI'!A:I,4, FALSE)</f>
        <v>61</v>
      </c>
      <c r="E7288" s="61">
        <f>VLOOKUP(A7288,'JARDIM CAMBURI'!A:I,5, FALSE)</f>
        <v>18.260000000000002</v>
      </c>
      <c r="F7288" s="16">
        <f>VLOOKUP(A7288,'JARDIM CAMBURI'!A:I,6, FALSE())</f>
        <v>0</v>
      </c>
      <c r="G7288" s="16">
        <f>VLOOKUP(A7288,'JARDIM CAMBURI'!A:I,7, FALSE)</f>
        <v>9.8000000000000007</v>
      </c>
      <c r="H7288" s="29">
        <f>VLOOKUP(A7288,'JARDIM CAMBURI'!A:I,8, FALSE)</f>
        <v>0.19550000000000001</v>
      </c>
      <c r="I7288" s="16" t="s">
        <v>16</v>
      </c>
      <c r="J7288" s="9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9"/>
      <c r="X7288" s="9"/>
      <c r="Y7288" s="9"/>
      <c r="Z7288" s="9"/>
      <c r="AA7288" s="9"/>
    </row>
    <row r="7289" spans="1:27" ht="12.75">
      <c r="A7289" s="64">
        <f t="shared" si="26"/>
        <v>46024</v>
      </c>
      <c r="B7289" s="16" t="s">
        <v>19</v>
      </c>
      <c r="C7289" s="60">
        <f>VLOOKUP(A7289,SERRA!A:I,3, FALSE)</f>
        <v>4047.5</v>
      </c>
      <c r="D7289" s="16">
        <f>VLOOKUP(A7289,SERRA!A:I,4, FALSE)</f>
        <v>44</v>
      </c>
      <c r="E7289" s="61">
        <f>VLOOKUP(A7289,SERRA!A:I,5, FALSE)</f>
        <v>42.09</v>
      </c>
      <c r="F7289" s="16">
        <f>VLOOKUP(A7289,SERRA!A:I,6, FALSE)</f>
        <v>6</v>
      </c>
      <c r="G7289" s="16">
        <f>VLOOKUP(A7289,SERRA!A:I,7, FALSE)</f>
        <v>8.8000000000000007</v>
      </c>
      <c r="H7289" s="29">
        <f>VLOOKUP(A7289,SERRA!A:I,8, FALSE)</f>
        <v>0.32119999999999999</v>
      </c>
      <c r="I7289" s="16" t="s">
        <v>16</v>
      </c>
      <c r="J7289" s="9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  <c r="Z7289" s="9"/>
      <c r="AA7289" s="9"/>
    </row>
    <row r="7290" spans="1:27" ht="12.75">
      <c r="A7290" s="64">
        <f t="shared" si="26"/>
        <v>46024</v>
      </c>
      <c r="B7290" s="16" t="s">
        <v>1574</v>
      </c>
      <c r="C7290" s="60">
        <f>VLOOKUP(A7290,BOALI!A:I,3, FALSE)</f>
        <v>3013.74</v>
      </c>
      <c r="D7290" s="16">
        <f>VLOOKUP(A7290,BOALI!A:I,4, FALSE)</f>
        <v>67</v>
      </c>
      <c r="E7290" s="61">
        <f>VLOOKUP(A7290,BOALI!A:I,5, FALSE)</f>
        <v>0</v>
      </c>
      <c r="F7290" s="16">
        <f>VLOOKUP(A7290,BOALI!A:I,6, FALSE)</f>
        <v>0</v>
      </c>
      <c r="G7290" s="16">
        <f>VLOOKUP(A7290,BOALI!A:I,7, FALSE)</f>
        <v>0</v>
      </c>
      <c r="H7290" s="29">
        <f>VLOOKUP(A7290,BOALI!A:I,8, FALSE)</f>
        <v>0</v>
      </c>
      <c r="I7290" s="16" t="s">
        <v>16</v>
      </c>
      <c r="J7290" s="9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9"/>
      <c r="AA7290" s="9"/>
    </row>
    <row r="7291" spans="1:27" ht="12.75">
      <c r="A7291" s="64">
        <f>A7290+1</f>
        <v>46025</v>
      </c>
      <c r="B7291" s="16" t="s">
        <v>21</v>
      </c>
      <c r="C7291" s="60">
        <f>VLOOKUP(A7291,'VILA CLEMENTINO'!A:I,3, FALSE)</f>
        <v>14025.78</v>
      </c>
      <c r="D7291" s="16">
        <f>VLOOKUP(A7291,'VILA CLEMENTINO'!A:I,4, FALSE)</f>
        <v>130</v>
      </c>
      <c r="E7291" s="61">
        <f>VLOOKUP(A7291,'VILA CLEMENTINO'!A:I,5, FALSE)</f>
        <v>34.72</v>
      </c>
      <c r="F7291" s="16">
        <f>VLOOKUP(A7291,'VILA CLEMENTINO'!A:I,6, FALSE)</f>
        <v>36</v>
      </c>
      <c r="G7291" s="62">
        <f>VLOOKUP(A7291,'VILA CLEMENTINO'!A:I,7, FALSE)</f>
        <v>18.71</v>
      </c>
      <c r="H7291" s="29">
        <f>VLOOKUP(A7291,'VILA CLEMENTINO'!A:I,8, FALSE)</f>
        <v>0.2843</v>
      </c>
      <c r="I7291" s="16" t="s">
        <v>11</v>
      </c>
      <c r="J7291" s="9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  <c r="Z7291" s="9"/>
      <c r="AA7291" s="9"/>
    </row>
    <row r="7292" spans="1:27" ht="12.75">
      <c r="A7292" s="64">
        <f t="shared" ref="A7292:A7303" si="27">A7291</f>
        <v>46025</v>
      </c>
      <c r="B7292" s="16" t="s">
        <v>12</v>
      </c>
      <c r="C7292" s="60">
        <f>VLOOKUP(A7292,JABAQUARA!A:I,3, FALSE)</f>
        <v>8096.51</v>
      </c>
      <c r="D7292" s="16">
        <f>VLOOKUP(A7292,JABAQUARA!A:I,4, FALSE)</f>
        <v>88</v>
      </c>
      <c r="E7292" s="61">
        <f>VLOOKUP(A7292,JABAQUARA!A:I,5, FALSE)</f>
        <v>41.29</v>
      </c>
      <c r="F7292" s="16">
        <f>VLOOKUP(A7292,JABAQUARA!A:I,6, FALSE)</f>
        <v>32</v>
      </c>
      <c r="G7292" s="16">
        <f>VLOOKUP(A7292,JABAQUARA!A:I,7, FALSE)</f>
        <v>16.75</v>
      </c>
      <c r="H7292" s="29">
        <f>VLOOKUP(A7292,JABAQUARA!A:I,8, FALSE)</f>
        <v>0.26900000000000002</v>
      </c>
      <c r="I7292" s="16" t="s">
        <v>11</v>
      </c>
      <c r="J7292" s="9"/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9"/>
      <c r="V7292" s="9"/>
      <c r="W7292" s="9"/>
      <c r="X7292" s="9"/>
      <c r="Y7292" s="9"/>
      <c r="Z7292" s="9"/>
      <c r="AA7292" s="9"/>
    </row>
    <row r="7293" spans="1:27" ht="12.75">
      <c r="A7293" s="64">
        <f t="shared" si="27"/>
        <v>46025</v>
      </c>
      <c r="B7293" s="16" t="s">
        <v>1467</v>
      </c>
      <c r="C7293" s="60">
        <f>VLOOKUP(A7293,SPOLETO!A:I,3, FALSE)</f>
        <v>0</v>
      </c>
      <c r="D7293" s="16">
        <f>VLOOKUP(A7293,SPOLETO!A:I,4, FALSE)</f>
        <v>0</v>
      </c>
      <c r="E7293" s="61">
        <f>VLOOKUP(A7293,SPOLETO!A:I,5, FALSE)</f>
        <v>0</v>
      </c>
      <c r="F7293" s="16">
        <f>VLOOKUP(A7293,SPOLETO!A:I,6, FALSE)</f>
        <v>0</v>
      </c>
      <c r="G7293" s="16">
        <f>VLOOKUP(A7293,SPOLETO!A:I,7, FALSE)</f>
        <v>0</v>
      </c>
      <c r="H7293" s="29">
        <f>VLOOKUP(A7293,SPOLETO!A:I,8, FALSE)</f>
        <v>0</v>
      </c>
      <c r="I7293" s="16" t="s">
        <v>11</v>
      </c>
      <c r="J7293" s="9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9"/>
      <c r="X7293" s="9"/>
      <c r="Y7293" s="9"/>
      <c r="Z7293" s="9"/>
      <c r="AA7293" s="9"/>
    </row>
    <row r="7294" spans="1:27" ht="12.75">
      <c r="A7294" s="64">
        <f t="shared" si="27"/>
        <v>46025</v>
      </c>
      <c r="B7294" s="16" t="s">
        <v>9</v>
      </c>
      <c r="C7294" s="60">
        <f>VLOOKUP(A7294,'CAMPO BELO'!A:I,3, FALSE)</f>
        <v>3761.46</v>
      </c>
      <c r="D7294" s="16">
        <f>VLOOKUP(A7294,'CAMPO BELO'!A:I,4, FALSE)</f>
        <v>44</v>
      </c>
      <c r="E7294" s="61">
        <f>VLOOKUP(A7294,'CAMPO BELO'!A:I,5, FALSE)</f>
        <v>24.47</v>
      </c>
      <c r="F7294" s="16">
        <f>VLOOKUP(A7294,'CAMPO BELO'!A:I,6, FALSE)</f>
        <v>1</v>
      </c>
      <c r="G7294" s="16">
        <f>VLOOKUP(A7294,'CAMPO BELO'!A:I,7, FALSE)</f>
        <v>9</v>
      </c>
      <c r="H7294" s="29">
        <f>VLOOKUP(A7294,'CAMPO BELO'!A:I,8, FALSE)</f>
        <v>0.255</v>
      </c>
      <c r="I7294" s="16" t="s">
        <v>11</v>
      </c>
      <c r="J7294" s="9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  <c r="Z7294" s="9"/>
      <c r="AA7294" s="9"/>
    </row>
    <row r="7295" spans="1:27" ht="12.75">
      <c r="A7295" s="64">
        <f t="shared" si="27"/>
        <v>46025</v>
      </c>
      <c r="B7295" s="16" t="s">
        <v>43</v>
      </c>
      <c r="C7295" s="60">
        <f>VLOOKUP(A7295,GOPOÚVA!A:I,3, FALSE)</f>
        <v>8944.1</v>
      </c>
      <c r="D7295" s="16">
        <f>VLOOKUP(A7295,GOPOÚVA!A:I,4, FALSE)</f>
        <v>72</v>
      </c>
      <c r="E7295" s="61">
        <f>VLOOKUP(A7295,GOPOÚVA!A:I,5, FALSE)</f>
        <v>35.32</v>
      </c>
      <c r="F7295" s="16">
        <f>VLOOKUP(A7295,GOPOÚVA!A:I,6, FALSE)</f>
        <v>26</v>
      </c>
      <c r="G7295" s="16">
        <f>VLOOKUP(A7295,GOPOÚVA!A:I,7, FALSE)</f>
        <v>14.8</v>
      </c>
      <c r="H7295" s="29">
        <f>VLOOKUP(A7295,GOPOÚVA!A:I,8, FALSE)</f>
        <v>0.36080000000000001</v>
      </c>
      <c r="I7295" s="16" t="s">
        <v>11</v>
      </c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  <c r="AA7295" s="9"/>
    </row>
    <row r="7296" spans="1:27" ht="12.75">
      <c r="A7296" s="64">
        <f t="shared" si="27"/>
        <v>46025</v>
      </c>
      <c r="B7296" s="16" t="s">
        <v>45</v>
      </c>
      <c r="C7296" s="60">
        <f>VLOOKUP(A7296,MANDAQUI!A:I,3, FALSE)</f>
        <v>8830.17</v>
      </c>
      <c r="D7296" s="16">
        <f>VLOOKUP(A7296,MANDAQUI!A:I,4, FALSE)</f>
        <v>92</v>
      </c>
      <c r="E7296" s="61">
        <f>VLOOKUP(A7296,MANDAQUI!A:I,5, FALSE)</f>
        <v>48.15</v>
      </c>
      <c r="F7296" s="16">
        <f>VLOOKUP(A7296,MANDAQUI!A:I,6, FALSE)</f>
        <v>60</v>
      </c>
      <c r="G7296" s="16">
        <f>VLOOKUP(A7296,MANDAQUI!A:I,7, FALSE)</f>
        <v>16</v>
      </c>
      <c r="H7296" s="29">
        <f>VLOOKUP(A7296,MANDAQUI!A:I,8, FALSE)</f>
        <v>0.31240000000000001</v>
      </c>
      <c r="I7296" s="16" t="s">
        <v>11</v>
      </c>
      <c r="J7296" s="9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  <c r="Z7296" s="9"/>
      <c r="AA7296" s="9"/>
    </row>
    <row r="7297" spans="1:27" ht="12.75">
      <c r="A7297" s="64">
        <f t="shared" si="27"/>
        <v>46025</v>
      </c>
      <c r="B7297" s="16" t="s">
        <v>1465</v>
      </c>
      <c r="C7297" s="60">
        <f>VLOOKUP(A7297,AEROPORTO!A:I,3, FALSE)</f>
        <v>10156.5</v>
      </c>
      <c r="D7297" s="16">
        <f>VLOOKUP(A7297,AEROPORTO!A:I,4, FALSE)</f>
        <v>136</v>
      </c>
      <c r="E7297" s="61">
        <f>VLOOKUP(A7297,AEROPORTO!A:I,5, FALSE)</f>
        <v>0</v>
      </c>
      <c r="F7297" s="16">
        <f>VLOOKUP(A7297,AEROPORTO!A:I,6, FALSE)</f>
        <v>0</v>
      </c>
      <c r="G7297" s="16">
        <f>VLOOKUP(A7297,AEROPORTO!A:I,7, FALSE)</f>
        <v>0</v>
      </c>
      <c r="H7297" s="29">
        <f>VLOOKUP(A7297,AEROPORTO!A:I,8, FALSE)</f>
        <v>0</v>
      </c>
      <c r="I7297" s="16" t="s">
        <v>11</v>
      </c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  <c r="AA7297" s="9"/>
    </row>
    <row r="7298" spans="1:27" ht="12.75">
      <c r="A7298" s="64">
        <f t="shared" si="27"/>
        <v>46025</v>
      </c>
      <c r="B7298" s="16" t="s">
        <v>289</v>
      </c>
      <c r="C7298" s="60">
        <f>VLOOKUP(A7298,PINHEIROS!A:I,3, FALSE)</f>
        <v>6844.99</v>
      </c>
      <c r="D7298" s="16">
        <f>VLOOKUP(A7298,PINHEIROS!A:I,4, FALSE)</f>
        <v>75</v>
      </c>
      <c r="E7298" s="61">
        <f>VLOOKUP(A7298,PINHEIROS!A:I,5, FALSE)</f>
        <v>28.47</v>
      </c>
      <c r="F7298" s="16">
        <f>VLOOKUP(A7298,PINHEIROS!A:I,6, FALSE)</f>
        <v>7</v>
      </c>
      <c r="G7298" s="16">
        <f>VLOOKUP(A7298,PINHEIROS!A:I,7, FALSE)</f>
        <v>14.5</v>
      </c>
      <c r="H7298" s="29">
        <f>VLOOKUP(A7298,PINHEIROS!A:I,8, FALSE)</f>
        <v>0.2631</v>
      </c>
      <c r="I7298" s="16" t="s">
        <v>11</v>
      </c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  <c r="Z7298" s="9"/>
      <c r="AA7298" s="9"/>
    </row>
    <row r="7299" spans="1:27" ht="12.75">
      <c r="A7299" s="64">
        <f t="shared" si="27"/>
        <v>46025</v>
      </c>
      <c r="B7299" s="16" t="s">
        <v>286</v>
      </c>
      <c r="C7299" s="60">
        <f>VLOOKUP(A7299,ACLIMAÇÃO!A:I,3, FALSE)</f>
        <v>4531.92</v>
      </c>
      <c r="D7299" s="16">
        <f>VLOOKUP(A7299,ACLIMAÇÃO!A:I,4, FALSE)</f>
        <v>51</v>
      </c>
      <c r="E7299" s="61">
        <f>VLOOKUP(A7299,ACLIMAÇÃO!A:I,5, FALSE)</f>
        <v>26.15</v>
      </c>
      <c r="F7299" s="16">
        <f>VLOOKUP(A7299,ACLIMAÇÃO!A:I,6, FALSE)</f>
        <v>2</v>
      </c>
      <c r="G7299" s="16">
        <f>VLOOKUP(A7299,ACLIMAÇÃO!A:I,7, FALSE)</f>
        <v>7.2</v>
      </c>
      <c r="H7299" s="29">
        <f>VLOOKUP(A7299,ACLIMAÇÃO!A:I,8, FALSE)</f>
        <v>0.29520000000000002</v>
      </c>
      <c r="I7299" s="16" t="s">
        <v>11</v>
      </c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  <c r="AA7299" s="9"/>
    </row>
    <row r="7300" spans="1:27" ht="12.75">
      <c r="A7300" s="64">
        <f t="shared" si="27"/>
        <v>46025</v>
      </c>
      <c r="B7300" s="16" t="s">
        <v>17</v>
      </c>
      <c r="C7300" s="60">
        <f>VLOOKUP(A7300,'PRAIA DO CANTO'!A:I,3, FALSE)</f>
        <v>8527.81</v>
      </c>
      <c r="D7300" s="16">
        <f>VLOOKUP(A7300,'PRAIA DO CANTO'!A:I,4, FALSE)</f>
        <v>88</v>
      </c>
      <c r="E7300" s="61">
        <f>VLOOKUP(A7300,'PRAIA DO CANTO'!A:I,5, FALSE)</f>
        <v>25.26</v>
      </c>
      <c r="F7300" s="16">
        <f>VLOOKUP(A7300,'PRAIA DO CANTO'!A:I,6, FALSE)</f>
        <v>0</v>
      </c>
      <c r="G7300" s="16">
        <f>VLOOKUP(A7300,'PRAIA DO CANTO'!A:I,7, FALSE)</f>
        <v>18</v>
      </c>
      <c r="H7300" s="29">
        <f>VLOOKUP(A7300,'PRAIA DO CANTO'!A:I,8, FALSE)</f>
        <v>0.29630000000000001</v>
      </c>
      <c r="I7300" s="16" t="s">
        <v>16</v>
      </c>
      <c r="J7300" s="9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  <c r="Z7300" s="9"/>
      <c r="AA7300" s="9"/>
    </row>
    <row r="7301" spans="1:27" ht="12.75">
      <c r="A7301" s="64">
        <f t="shared" si="27"/>
        <v>46025</v>
      </c>
      <c r="B7301" s="16" t="s">
        <v>14</v>
      </c>
      <c r="C7301" s="60">
        <f>VLOOKUP(A7301,'JARDIM CAMBURI'!A:I,3, FALSE)</f>
        <v>8678.7999999999993</v>
      </c>
      <c r="D7301" s="16">
        <f>VLOOKUP(A7301,'JARDIM CAMBURI'!A:I,4, FALSE)</f>
        <v>83</v>
      </c>
      <c r="E7301" s="61">
        <f>VLOOKUP(A7301,'JARDIM CAMBURI'!A:I,5, FALSE)</f>
        <v>28.27</v>
      </c>
      <c r="F7301" s="16">
        <f>VLOOKUP(A7301,'JARDIM CAMBURI'!A:I,6, FALSE())</f>
        <v>6</v>
      </c>
      <c r="G7301" s="16">
        <f>VLOOKUP(A7301,'JARDIM CAMBURI'!A:I,7, FALSE)</f>
        <v>15.75</v>
      </c>
      <c r="H7301" s="29">
        <f>VLOOKUP(A7301,'JARDIM CAMBURI'!A:I,8, FALSE)</f>
        <v>0.1938</v>
      </c>
      <c r="I7301" s="16" t="s">
        <v>16</v>
      </c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  <c r="AA7301" s="9"/>
    </row>
    <row r="7302" spans="1:27" ht="12.75">
      <c r="A7302" s="64">
        <f t="shared" si="27"/>
        <v>46025</v>
      </c>
      <c r="B7302" s="16" t="s">
        <v>19</v>
      </c>
      <c r="C7302" s="60">
        <f>VLOOKUP(A7302,SERRA!A:I,3, FALSE)</f>
        <v>6096.48</v>
      </c>
      <c r="D7302" s="16">
        <f>VLOOKUP(A7302,SERRA!A:I,4, FALSE)</f>
        <v>73</v>
      </c>
      <c r="E7302" s="61">
        <f>VLOOKUP(A7302,SERRA!A:I,5, FALSE)</f>
        <v>25.35</v>
      </c>
      <c r="F7302" s="16">
        <f>VLOOKUP(A7302,SERRA!A:I,6, FALSE)</f>
        <v>1</v>
      </c>
      <c r="G7302" s="16">
        <f>VLOOKUP(A7302,SERRA!A:I,7, FALSE)</f>
        <v>18.25</v>
      </c>
      <c r="H7302" s="29">
        <f>VLOOKUP(A7302,SERRA!A:I,8, FALSE)</f>
        <v>0.33600000000000002</v>
      </c>
      <c r="I7302" s="16" t="s">
        <v>16</v>
      </c>
      <c r="J7302" s="9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  <c r="AA7302" s="9"/>
    </row>
    <row r="7303" spans="1:27" ht="12.75">
      <c r="A7303" s="64">
        <f t="shared" si="27"/>
        <v>46025</v>
      </c>
      <c r="B7303" s="16" t="s">
        <v>1574</v>
      </c>
      <c r="C7303" s="60">
        <f>VLOOKUP(A7303,BOALI!A:I,3, FALSE)</f>
        <v>2561.6</v>
      </c>
      <c r="D7303" s="16">
        <f>VLOOKUP(A7303,BOALI!A:I,4, FALSE)</f>
        <v>59</v>
      </c>
      <c r="E7303" s="61">
        <f>VLOOKUP(A7303,BOALI!A:I,5, FALSE)</f>
        <v>0</v>
      </c>
      <c r="F7303" s="16">
        <f>VLOOKUP(A7303,BOALI!A:I,6, FALSE)</f>
        <v>0</v>
      </c>
      <c r="G7303" s="16">
        <f>VLOOKUP(A7303,BOALI!A:I,7, FALSE)</f>
        <v>0</v>
      </c>
      <c r="H7303" s="29">
        <f>VLOOKUP(A7303,BOALI!A:I,8, FALSE)</f>
        <v>0</v>
      </c>
      <c r="I7303" s="16" t="s">
        <v>16</v>
      </c>
      <c r="J7303" s="9"/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9"/>
      <c r="V7303" s="9"/>
      <c r="W7303" s="9"/>
      <c r="X7303" s="9"/>
      <c r="Y7303" s="9"/>
      <c r="Z7303" s="9"/>
      <c r="AA7303" s="9"/>
    </row>
    <row r="7304" spans="1:27" ht="12.75">
      <c r="A7304" s="64">
        <f>A7303+1</f>
        <v>46026</v>
      </c>
      <c r="B7304" s="16" t="s">
        <v>21</v>
      </c>
      <c r="C7304" s="60">
        <f>VLOOKUP(A7304,'VILA CLEMENTINO'!A:I,3, FALSE)</f>
        <v>8400.14</v>
      </c>
      <c r="D7304" s="16">
        <f>VLOOKUP(A7304,'VILA CLEMENTINO'!A:I,4, FALSE)</f>
        <v>85</v>
      </c>
      <c r="E7304" s="61">
        <f>VLOOKUP(A7304,'VILA CLEMENTINO'!A:I,5, FALSE)</f>
        <v>25.82</v>
      </c>
      <c r="F7304" s="16">
        <f>VLOOKUP(A7304,'VILA CLEMENTINO'!A:I,6, FALSE)</f>
        <v>0</v>
      </c>
      <c r="G7304" s="62">
        <f>VLOOKUP(A7304,'VILA CLEMENTINO'!A:I,7, FALSE)</f>
        <v>13.83</v>
      </c>
      <c r="H7304" s="29">
        <f>VLOOKUP(A7304,'VILA CLEMENTINO'!A:I,8, FALSE)</f>
        <v>0.27279999999999999</v>
      </c>
      <c r="I7304" s="16" t="s">
        <v>11</v>
      </c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/>
      <c r="X7304" s="9"/>
      <c r="Y7304" s="9"/>
      <c r="Z7304" s="9"/>
      <c r="AA7304" s="9"/>
    </row>
    <row r="7305" spans="1:27" ht="12.75">
      <c r="A7305" s="64">
        <f t="shared" ref="A7305:A7316" si="28">A7304</f>
        <v>46026</v>
      </c>
      <c r="B7305" s="16" t="s">
        <v>12</v>
      </c>
      <c r="C7305" s="60">
        <f>VLOOKUP(A7305,JABAQUARA!A:I,3, FALSE)</f>
        <v>5231.84</v>
      </c>
      <c r="D7305" s="16">
        <f>VLOOKUP(A7305,JABAQUARA!A:I,4, FALSE)</f>
        <v>57</v>
      </c>
      <c r="E7305" s="61">
        <f>VLOOKUP(A7305,JABAQUARA!A:I,5, FALSE)</f>
        <v>23.01</v>
      </c>
      <c r="F7305" s="16">
        <f>VLOOKUP(A7305,JABAQUARA!A:I,6, FALSE)</f>
        <v>0</v>
      </c>
      <c r="G7305" s="16">
        <f>VLOOKUP(A7305,JABAQUARA!A:I,7, FALSE)</f>
        <v>8.1999999999999993</v>
      </c>
      <c r="H7305" s="29">
        <f>VLOOKUP(A7305,JABAQUARA!A:I,8, FALSE)</f>
        <v>0.28649999999999998</v>
      </c>
      <c r="I7305" s="16" t="s">
        <v>11</v>
      </c>
      <c r="J7305" s="9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  <c r="Z7305" s="9"/>
      <c r="AA7305" s="9"/>
    </row>
    <row r="7306" spans="1:27" ht="12.75">
      <c r="A7306" s="64">
        <f t="shared" si="28"/>
        <v>46026</v>
      </c>
      <c r="B7306" s="16" t="s">
        <v>1467</v>
      </c>
      <c r="C7306" s="60">
        <f>VLOOKUP(A7306,SPOLETO!A:I,3, FALSE)</f>
        <v>2315.4499999999998</v>
      </c>
      <c r="D7306" s="16">
        <f>VLOOKUP(A7306,SPOLETO!A:I,4, FALSE)</f>
        <v>45</v>
      </c>
      <c r="E7306" s="61">
        <f>VLOOKUP(A7306,SPOLETO!A:I,5, FALSE)</f>
        <v>0</v>
      </c>
      <c r="F7306" s="16">
        <f>VLOOKUP(A7306,SPOLETO!A:I,6, FALSE)</f>
        <v>0</v>
      </c>
      <c r="G7306" s="16">
        <f>VLOOKUP(A7306,SPOLETO!A:I,7, FALSE)</f>
        <v>0</v>
      </c>
      <c r="H7306" s="29">
        <f>VLOOKUP(A7306,SPOLETO!A:I,8, FALSE)</f>
        <v>0</v>
      </c>
      <c r="I7306" s="16" t="s">
        <v>11</v>
      </c>
      <c r="J7306" s="9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/>
      <c r="X7306" s="9"/>
      <c r="Y7306" s="9"/>
      <c r="Z7306" s="9"/>
      <c r="AA7306" s="9"/>
    </row>
    <row r="7307" spans="1:27" ht="12.75">
      <c r="A7307" s="64">
        <f t="shared" si="28"/>
        <v>46026</v>
      </c>
      <c r="B7307" s="16" t="s">
        <v>9</v>
      </c>
      <c r="C7307" s="60">
        <f>VLOOKUP(A7307,'CAMPO BELO'!A:I,3, FALSE)</f>
        <v>4835.46</v>
      </c>
      <c r="D7307" s="16">
        <f>VLOOKUP(A7307,'CAMPO BELO'!A:I,4, FALSE)</f>
        <v>53</v>
      </c>
      <c r="E7307" s="61">
        <f>VLOOKUP(A7307,'CAMPO BELO'!A:I,5, FALSE)</f>
        <v>34.14</v>
      </c>
      <c r="F7307" s="16">
        <f>VLOOKUP(A7307,'CAMPO BELO'!A:I,6, FALSE)</f>
        <v>14</v>
      </c>
      <c r="G7307" s="16">
        <f>VLOOKUP(A7307,'CAMPO BELO'!A:I,7, FALSE)</f>
        <v>15.3</v>
      </c>
      <c r="H7307" s="29">
        <f>VLOOKUP(A7307,'CAMPO BELO'!A:I,8, FALSE)</f>
        <v>0.2462</v>
      </c>
      <c r="I7307" s="16" t="s">
        <v>11</v>
      </c>
      <c r="J7307" s="9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/>
      <c r="X7307" s="9"/>
      <c r="Y7307" s="9"/>
      <c r="Z7307" s="9"/>
      <c r="AA7307" s="9"/>
    </row>
    <row r="7308" spans="1:27" ht="12.75">
      <c r="A7308" s="64">
        <f t="shared" si="28"/>
        <v>46026</v>
      </c>
      <c r="B7308" s="16" t="s">
        <v>43</v>
      </c>
      <c r="C7308" s="60">
        <f>VLOOKUP(A7308,GOPOÚVA!A:I,3, FALSE)</f>
        <v>7604.79</v>
      </c>
      <c r="D7308" s="16">
        <f>VLOOKUP(A7308,GOPOÚVA!A:I,4, FALSE)</f>
        <v>73</v>
      </c>
      <c r="E7308" s="61">
        <f>VLOOKUP(A7308,GOPOÚVA!A:I,5, FALSE)</f>
        <v>28.01</v>
      </c>
      <c r="F7308" s="16">
        <f>VLOOKUP(A7308,GOPOÚVA!A:I,6, FALSE)</f>
        <v>4</v>
      </c>
      <c r="G7308" s="16">
        <f>VLOOKUP(A7308,GOPOÚVA!A:I,7, FALSE)</f>
        <v>13</v>
      </c>
      <c r="H7308" s="29">
        <f>VLOOKUP(A7308,GOPOÚVA!A:I,8, FALSE)</f>
        <v>0.33989999999999998</v>
      </c>
      <c r="I7308" s="16" t="s">
        <v>11</v>
      </c>
      <c r="J7308" s="9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  <c r="AA7308" s="9"/>
    </row>
    <row r="7309" spans="1:27" ht="12.75">
      <c r="A7309" s="64">
        <f t="shared" si="28"/>
        <v>46026</v>
      </c>
      <c r="B7309" s="16" t="s">
        <v>45</v>
      </c>
      <c r="C7309" s="60">
        <f>VLOOKUP(A7309,MANDAQUI!A:I,3, FALSE)</f>
        <v>7763.23</v>
      </c>
      <c r="D7309" s="16">
        <f>VLOOKUP(A7309,MANDAQUI!A:I,4, FALSE)</f>
        <v>79</v>
      </c>
      <c r="E7309" s="61">
        <f>VLOOKUP(A7309,MANDAQUI!A:I,5, FALSE)</f>
        <v>27.3</v>
      </c>
      <c r="F7309" s="16">
        <f>VLOOKUP(A7309,MANDAQUI!A:I,6, FALSE)</f>
        <v>2</v>
      </c>
      <c r="G7309" s="16">
        <f>VLOOKUP(A7309,MANDAQUI!A:I,7, FALSE)</f>
        <v>13.4</v>
      </c>
      <c r="H7309" s="29">
        <f>VLOOKUP(A7309,MANDAQUI!A:I,8, FALSE)</f>
        <v>0.28910000000000002</v>
      </c>
      <c r="I7309" s="16" t="s">
        <v>11</v>
      </c>
      <c r="J7309" s="9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  <c r="AA7309" s="9"/>
    </row>
    <row r="7310" spans="1:27" ht="12.75">
      <c r="A7310" s="64">
        <f t="shared" si="28"/>
        <v>46026</v>
      </c>
      <c r="B7310" s="16" t="s">
        <v>1465</v>
      </c>
      <c r="C7310" s="60">
        <f>VLOOKUP(A7310,AEROPORTO!A:I,3, FALSE)</f>
        <v>11024</v>
      </c>
      <c r="D7310" s="16">
        <f>VLOOKUP(A7310,AEROPORTO!A:I,4, FALSE)</f>
        <v>149</v>
      </c>
      <c r="E7310" s="61">
        <f>VLOOKUP(A7310,AEROPORTO!A:I,5, FALSE)</f>
        <v>0</v>
      </c>
      <c r="F7310" s="16">
        <f>VLOOKUP(A7310,AEROPORTO!A:I,6, FALSE)</f>
        <v>0</v>
      </c>
      <c r="G7310" s="16">
        <f>VLOOKUP(A7310,AEROPORTO!A:I,7, FALSE)</f>
        <v>0</v>
      </c>
      <c r="H7310" s="29">
        <f>VLOOKUP(A7310,AEROPORTO!A:I,8, FALSE)</f>
        <v>0</v>
      </c>
      <c r="I7310" s="16" t="s">
        <v>11</v>
      </c>
      <c r="J7310" s="9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  <c r="AA7310" s="9"/>
    </row>
    <row r="7311" spans="1:27" ht="12.75">
      <c r="A7311" s="64">
        <f t="shared" si="28"/>
        <v>46026</v>
      </c>
      <c r="B7311" s="16" t="s">
        <v>289</v>
      </c>
      <c r="C7311" s="60">
        <f>VLOOKUP(A7311,PINHEIROS!A:I,3, FALSE)</f>
        <v>6388</v>
      </c>
      <c r="D7311" s="16">
        <f>VLOOKUP(A7311,PINHEIROS!A:I,4, FALSE)</f>
        <v>59</v>
      </c>
      <c r="E7311" s="61">
        <f>VLOOKUP(A7311,PINHEIROS!A:I,5, FALSE)</f>
        <v>30.79</v>
      </c>
      <c r="F7311" s="16">
        <f>VLOOKUP(A7311,PINHEIROS!A:I,6, FALSE)</f>
        <v>11</v>
      </c>
      <c r="G7311" s="16">
        <f>VLOOKUP(A7311,PINHEIROS!A:I,7, FALSE)</f>
        <v>9.6</v>
      </c>
      <c r="H7311" s="29">
        <f>VLOOKUP(A7311,PINHEIROS!A:I,8, FALSE)</f>
        <v>0.31369999999999998</v>
      </c>
      <c r="I7311" s="16" t="s">
        <v>11</v>
      </c>
      <c r="J7311" s="9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  <c r="AA7311" s="9"/>
    </row>
    <row r="7312" spans="1:27" ht="12.75">
      <c r="A7312" s="64">
        <f t="shared" si="28"/>
        <v>46026</v>
      </c>
      <c r="B7312" s="16" t="s">
        <v>286</v>
      </c>
      <c r="C7312" s="60">
        <f>VLOOKUP(A7312,ACLIMAÇÃO!A:I,3, FALSE)</f>
        <v>4272.25</v>
      </c>
      <c r="D7312" s="16">
        <f>VLOOKUP(A7312,ACLIMAÇÃO!A:I,4, FALSE)</f>
        <v>49</v>
      </c>
      <c r="E7312" s="61">
        <f>VLOOKUP(A7312,ACLIMAÇÃO!A:I,5, FALSE)</f>
        <v>22.1</v>
      </c>
      <c r="F7312" s="16">
        <f>VLOOKUP(A7312,ACLIMAÇÃO!A:I,6, FALSE)</f>
        <v>1</v>
      </c>
      <c r="G7312" s="16">
        <f>VLOOKUP(A7312,ACLIMAÇÃO!A:I,7, FALSE)</f>
        <v>7.8</v>
      </c>
      <c r="H7312" s="29">
        <f>VLOOKUP(A7312,ACLIMAÇÃO!A:I,8, FALSE)</f>
        <v>0.24879999999999999</v>
      </c>
      <c r="I7312" s="16" t="s">
        <v>11</v>
      </c>
      <c r="J7312" s="9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  <c r="AA7312" s="9"/>
    </row>
    <row r="7313" spans="1:27" ht="12.75">
      <c r="A7313" s="64">
        <f t="shared" si="28"/>
        <v>46026</v>
      </c>
      <c r="B7313" s="16" t="s">
        <v>17</v>
      </c>
      <c r="C7313" s="60">
        <f>VLOOKUP(A7313,'PRAIA DO CANTO'!A:I,3, FALSE)</f>
        <v>12894.29</v>
      </c>
      <c r="D7313" s="16">
        <f>VLOOKUP(A7313,'PRAIA DO CANTO'!A:I,4, FALSE)</f>
        <v>138</v>
      </c>
      <c r="E7313" s="61">
        <f>VLOOKUP(A7313,'PRAIA DO CANTO'!A:I,5, FALSE)</f>
        <v>31.34</v>
      </c>
      <c r="F7313" s="16">
        <f>VLOOKUP(A7313,'PRAIA DO CANTO'!A:I,6, FALSE)</f>
        <v>20</v>
      </c>
      <c r="G7313" s="16">
        <f>VLOOKUP(A7313,'PRAIA DO CANTO'!A:I,7, FALSE)</f>
        <v>20.8</v>
      </c>
      <c r="H7313" s="29">
        <f>VLOOKUP(A7313,'PRAIA DO CANTO'!A:I,8, FALSE)</f>
        <v>0.30470000000000003</v>
      </c>
      <c r="I7313" s="16" t="s">
        <v>16</v>
      </c>
      <c r="J7313" s="9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  <c r="AA7313" s="9"/>
    </row>
    <row r="7314" spans="1:27" ht="12.75">
      <c r="A7314" s="64">
        <f t="shared" si="28"/>
        <v>46026</v>
      </c>
      <c r="B7314" s="16" t="s">
        <v>14</v>
      </c>
      <c r="C7314" s="60">
        <f>VLOOKUP(A7314,'JARDIM CAMBURI'!A:I,3, FALSE)</f>
        <v>9619.7000000000007</v>
      </c>
      <c r="D7314" s="16">
        <f>VLOOKUP(A7314,'JARDIM CAMBURI'!A:I,4, FALSE)</f>
        <v>109</v>
      </c>
      <c r="E7314" s="61">
        <f>VLOOKUP(A7314,'JARDIM CAMBURI'!A:I,5, FALSE)</f>
        <v>48.25</v>
      </c>
      <c r="F7314" s="16">
        <f>VLOOKUP(A7314,'JARDIM CAMBURI'!A:I,6, FALSE())</f>
        <v>50</v>
      </c>
      <c r="G7314" s="16">
        <f>VLOOKUP(A7314,'JARDIM CAMBURI'!A:I,7, FALSE)</f>
        <v>17.75</v>
      </c>
      <c r="H7314" s="29">
        <f>VLOOKUP(A7314,'JARDIM CAMBURI'!A:I,8, FALSE)</f>
        <v>0.19850000000000001</v>
      </c>
      <c r="I7314" s="16" t="s">
        <v>16</v>
      </c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</row>
    <row r="7315" spans="1:27" ht="12.75">
      <c r="A7315" s="64">
        <f t="shared" si="28"/>
        <v>46026</v>
      </c>
      <c r="B7315" s="16" t="s">
        <v>19</v>
      </c>
      <c r="C7315" s="60">
        <f>VLOOKUP(A7315,SERRA!A:I,3, FALSE)</f>
        <v>7555.93</v>
      </c>
      <c r="D7315" s="16">
        <f>VLOOKUP(A7315,SERRA!A:I,4, FALSE)</f>
        <v>94</v>
      </c>
      <c r="E7315" s="61">
        <f>VLOOKUP(A7315,SERRA!A:I,5, FALSE)</f>
        <v>34.99</v>
      </c>
      <c r="F7315" s="16">
        <f>VLOOKUP(A7315,SERRA!A:I,6, FALSE)</f>
        <v>13</v>
      </c>
      <c r="G7315" s="16">
        <f>VLOOKUP(A7315,SERRA!A:I,7, FALSE)</f>
        <v>31.33</v>
      </c>
      <c r="H7315" s="29">
        <f>VLOOKUP(A7315,SERRA!A:I,8, FALSE)</f>
        <v>0.33700000000000002</v>
      </c>
      <c r="I7315" s="16" t="s">
        <v>16</v>
      </c>
      <c r="J7315" s="9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  <c r="AA7315" s="9"/>
    </row>
    <row r="7316" spans="1:27" ht="12.75">
      <c r="A7316" s="64">
        <f t="shared" si="28"/>
        <v>46026</v>
      </c>
      <c r="B7316" s="16" t="s">
        <v>1574</v>
      </c>
      <c r="C7316" s="60">
        <f>VLOOKUP(A7316,BOALI!A:I,3, FALSE)</f>
        <v>3218.62</v>
      </c>
      <c r="D7316" s="16">
        <f>VLOOKUP(A7316,BOALI!A:I,4, FALSE)</f>
        <v>66</v>
      </c>
      <c r="E7316" s="61">
        <f>VLOOKUP(A7316,BOALI!A:I,5, FALSE)</f>
        <v>0</v>
      </c>
      <c r="F7316" s="16">
        <f>VLOOKUP(A7316,BOALI!A:I,6, FALSE)</f>
        <v>0</v>
      </c>
      <c r="G7316" s="16">
        <f>VLOOKUP(A7316,BOALI!A:I,7, FALSE)</f>
        <v>0</v>
      </c>
      <c r="H7316" s="29">
        <f>VLOOKUP(A7316,BOALI!A:I,8, FALSE)</f>
        <v>0</v>
      </c>
      <c r="I7316" s="16" t="s">
        <v>16</v>
      </c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  <c r="AA7316" s="9"/>
    </row>
    <row r="7317" spans="1:27" ht="12.75">
      <c r="A7317" s="64">
        <f>A7316+1</f>
        <v>46027</v>
      </c>
      <c r="B7317" s="16" t="s">
        <v>21</v>
      </c>
      <c r="C7317" s="60">
        <f>VLOOKUP(A7317,'VILA CLEMENTINO'!A:I,3, FALSE)</f>
        <v>4803.6099999999997</v>
      </c>
      <c r="D7317" s="16">
        <f>VLOOKUP(A7317,'VILA CLEMENTINO'!A:I,4, FALSE)</f>
        <v>50</v>
      </c>
      <c r="E7317" s="61">
        <f>VLOOKUP(A7317,'VILA CLEMENTINO'!A:I,5, FALSE)</f>
        <v>28.42</v>
      </c>
      <c r="F7317" s="16">
        <f>VLOOKUP(A7317,'VILA CLEMENTINO'!A:I,6, FALSE)</f>
        <v>4</v>
      </c>
      <c r="G7317" s="62">
        <f>VLOOKUP(A7317,'VILA CLEMENTINO'!A:I,7, FALSE)</f>
        <v>10.25</v>
      </c>
      <c r="H7317" s="29">
        <f>VLOOKUP(A7317,'VILA CLEMENTINO'!A:I,8, FALSE)</f>
        <v>0.28370000000000001</v>
      </c>
      <c r="I7317" s="16" t="s">
        <v>11</v>
      </c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  <c r="AA7317" s="9"/>
    </row>
    <row r="7318" spans="1:27" ht="12.75">
      <c r="A7318" s="64">
        <f t="shared" ref="A7318:A7329" si="29">A7317</f>
        <v>46027</v>
      </c>
      <c r="B7318" s="16" t="s">
        <v>12</v>
      </c>
      <c r="C7318" s="60">
        <f>VLOOKUP(A7318,JABAQUARA!A:I,3, FALSE)</f>
        <v>2107.1799999999998</v>
      </c>
      <c r="D7318" s="16">
        <f>VLOOKUP(A7318,JABAQUARA!A:I,4, FALSE)</f>
        <v>26</v>
      </c>
      <c r="E7318" s="61">
        <f>VLOOKUP(A7318,JABAQUARA!A:I,5, FALSE)</f>
        <v>23.16</v>
      </c>
      <c r="F7318" s="16">
        <f>VLOOKUP(A7318,JABAQUARA!A:I,6, FALSE)</f>
        <v>0</v>
      </c>
      <c r="G7318" s="16">
        <f>VLOOKUP(A7318,JABAQUARA!A:I,7, FALSE)</f>
        <v>9.5</v>
      </c>
      <c r="H7318" s="29">
        <f>VLOOKUP(A7318,JABAQUARA!A:I,8, FALSE)</f>
        <v>0.28570000000000001</v>
      </c>
      <c r="I7318" s="16" t="s">
        <v>11</v>
      </c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  <c r="AA7318" s="9"/>
    </row>
    <row r="7319" spans="1:27" ht="12.75">
      <c r="A7319" s="64">
        <f t="shared" si="29"/>
        <v>46027</v>
      </c>
      <c r="B7319" s="16" t="s">
        <v>1467</v>
      </c>
      <c r="C7319" s="60">
        <f>VLOOKUP(A7319,SPOLETO!A:I,3, FALSE)</f>
        <v>3057.65</v>
      </c>
      <c r="D7319" s="16">
        <f>VLOOKUP(A7319,SPOLETO!A:I,4, FALSE)</f>
        <v>64</v>
      </c>
      <c r="E7319" s="61">
        <f>VLOOKUP(A7319,SPOLETO!A:I,5, FALSE)</f>
        <v>0</v>
      </c>
      <c r="F7319" s="16">
        <f>VLOOKUP(A7319,SPOLETO!A:I,6, FALSE)</f>
        <v>0</v>
      </c>
      <c r="G7319" s="16">
        <f>VLOOKUP(A7319,SPOLETO!A:I,7, FALSE)</f>
        <v>0</v>
      </c>
      <c r="H7319" s="29">
        <f>VLOOKUP(A7319,SPOLETO!A:I,8, FALSE)</f>
        <v>0</v>
      </c>
      <c r="I7319" s="16" t="s">
        <v>11</v>
      </c>
      <c r="J7319" s="9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  <c r="AA7319" s="9"/>
    </row>
    <row r="7320" spans="1:27" ht="12.75">
      <c r="A7320" s="64">
        <f t="shared" si="29"/>
        <v>46027</v>
      </c>
      <c r="B7320" s="16" t="s">
        <v>9</v>
      </c>
      <c r="C7320" s="60">
        <f>VLOOKUP(A7320,'CAMPO BELO'!A:I,3, FALSE)</f>
        <v>2168.9299999999998</v>
      </c>
      <c r="D7320" s="16">
        <f>VLOOKUP(A7320,'CAMPO BELO'!A:I,4, FALSE)</f>
        <v>29</v>
      </c>
      <c r="E7320" s="61">
        <f>VLOOKUP(A7320,'CAMPO BELO'!A:I,5, FALSE)</f>
        <v>30.27</v>
      </c>
      <c r="F7320" s="16">
        <f>VLOOKUP(A7320,'CAMPO BELO'!A:I,6, FALSE)</f>
        <v>2</v>
      </c>
      <c r="G7320" s="16">
        <f>VLOOKUP(A7320,'CAMPO BELO'!A:I,7, FALSE)</f>
        <v>8</v>
      </c>
      <c r="H7320" s="29">
        <f>VLOOKUP(A7320,'CAMPO BELO'!A:I,8, FALSE)</f>
        <v>0.23380000000000001</v>
      </c>
      <c r="I7320" s="16" t="s">
        <v>11</v>
      </c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  <c r="Z7320" s="9"/>
      <c r="AA7320" s="9"/>
    </row>
    <row r="7321" spans="1:27" ht="12.75">
      <c r="A7321" s="64">
        <f t="shared" si="29"/>
        <v>46027</v>
      </c>
      <c r="B7321" s="16" t="s">
        <v>43</v>
      </c>
      <c r="C7321" s="60">
        <f>VLOOKUP(A7321,GOPOÚVA!A:I,3, FALSE)</f>
        <v>3872.99</v>
      </c>
      <c r="D7321" s="16">
        <f>VLOOKUP(A7321,GOPOÚVA!A:I,4, FALSE)</f>
        <v>35</v>
      </c>
      <c r="E7321" s="61">
        <f>VLOOKUP(A7321,GOPOÚVA!A:I,5, FALSE)</f>
        <v>26.99</v>
      </c>
      <c r="F7321" s="16">
        <f>VLOOKUP(A7321,GOPOÚVA!A:I,6, FALSE)</f>
        <v>0</v>
      </c>
      <c r="G7321" s="16">
        <f>VLOOKUP(A7321,GOPOÚVA!A:I,7, FALSE)</f>
        <v>9.66</v>
      </c>
      <c r="H7321" s="29">
        <f>VLOOKUP(A7321,GOPOÚVA!A:I,8, FALSE)</f>
        <v>0.31850000000000001</v>
      </c>
      <c r="I7321" s="16" t="s">
        <v>11</v>
      </c>
      <c r="J7321" s="9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  <c r="AA7321" s="9"/>
    </row>
    <row r="7322" spans="1:27" ht="12.75">
      <c r="A7322" s="64">
        <f t="shared" si="29"/>
        <v>46027</v>
      </c>
      <c r="B7322" s="16" t="s">
        <v>45</v>
      </c>
      <c r="C7322" s="60">
        <f>VLOOKUP(A7322,MANDAQUI!A:I,3, FALSE)</f>
        <v>4768.5600000000004</v>
      </c>
      <c r="D7322" s="16">
        <f>VLOOKUP(A7322,MANDAQUI!A:I,4, FALSE)</f>
        <v>44</v>
      </c>
      <c r="E7322" s="61">
        <f>VLOOKUP(A7322,MANDAQUI!A:I,5, FALSE)</f>
        <v>26.74</v>
      </c>
      <c r="F7322" s="16">
        <f>VLOOKUP(A7322,MANDAQUI!A:I,6, FALSE)</f>
        <v>2</v>
      </c>
      <c r="G7322" s="16">
        <f>VLOOKUP(A7322,MANDAQUI!A:I,7, FALSE)</f>
        <v>12.33</v>
      </c>
      <c r="H7322" s="29">
        <f>VLOOKUP(A7322,MANDAQUI!A:I,8, FALSE)</f>
        <v>0.31069999999999998</v>
      </c>
      <c r="I7322" s="16" t="s">
        <v>11</v>
      </c>
      <c r="J7322" s="9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  <c r="Z7322" s="9"/>
      <c r="AA7322" s="9"/>
    </row>
    <row r="7323" spans="1:27" ht="12.75">
      <c r="A7323" s="64">
        <f t="shared" si="29"/>
        <v>46027</v>
      </c>
      <c r="B7323" s="16" t="s">
        <v>1465</v>
      </c>
      <c r="C7323" s="60">
        <f>VLOOKUP(A7323,AEROPORTO!A:I,3, FALSE)</f>
        <v>9432.25</v>
      </c>
      <c r="D7323" s="16">
        <f>VLOOKUP(A7323,AEROPORTO!A:I,4, FALSE)</f>
        <v>149</v>
      </c>
      <c r="E7323" s="61">
        <f>VLOOKUP(A7323,AEROPORTO!A:I,5, FALSE)</f>
        <v>0</v>
      </c>
      <c r="F7323" s="16">
        <f>VLOOKUP(A7323,AEROPORTO!A:I,6, FALSE)</f>
        <v>0</v>
      </c>
      <c r="G7323" s="16">
        <f>VLOOKUP(A7323,AEROPORTO!A:I,7, FALSE)</f>
        <v>0</v>
      </c>
      <c r="H7323" s="29">
        <f>VLOOKUP(A7323,AEROPORTO!A:I,8, FALSE)</f>
        <v>0</v>
      </c>
      <c r="I7323" s="16" t="s">
        <v>11</v>
      </c>
      <c r="J7323" s="9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/>
      <c r="X7323" s="9"/>
      <c r="Y7323" s="9"/>
      <c r="Z7323" s="9"/>
      <c r="AA7323" s="9"/>
    </row>
    <row r="7324" spans="1:27" ht="12.75">
      <c r="A7324" s="64">
        <f t="shared" si="29"/>
        <v>46027</v>
      </c>
      <c r="B7324" s="16" t="s">
        <v>289</v>
      </c>
      <c r="C7324" s="60">
        <f>VLOOKUP(A7324,PINHEIROS!A:I,3, FALSE)</f>
        <v>2397.3000000000002</v>
      </c>
      <c r="D7324" s="16">
        <f>VLOOKUP(A7324,PINHEIROS!A:I,4, FALSE)</f>
        <v>23</v>
      </c>
      <c r="E7324" s="61">
        <f>VLOOKUP(A7324,PINHEIROS!A:I,5, FALSE)</f>
        <v>28.42</v>
      </c>
      <c r="F7324" s="16">
        <f>VLOOKUP(A7324,PINHEIROS!A:I,6, FALSE)</f>
        <v>4</v>
      </c>
      <c r="G7324" s="16">
        <f>VLOOKUP(A7324,PINHEIROS!A:I,7, FALSE)</f>
        <v>11</v>
      </c>
      <c r="H7324" s="29">
        <f>VLOOKUP(A7324,PINHEIROS!A:I,8, FALSE)</f>
        <v>0.36809999999999998</v>
      </c>
      <c r="I7324" s="16" t="s">
        <v>11</v>
      </c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  <c r="AA7324" s="9"/>
    </row>
    <row r="7325" spans="1:27" ht="12.75">
      <c r="A7325" s="64">
        <f t="shared" si="29"/>
        <v>46027</v>
      </c>
      <c r="B7325" s="16" t="s">
        <v>286</v>
      </c>
      <c r="C7325" s="60">
        <f>VLOOKUP(A7325,ACLIMAÇÃO!A:I,3, FALSE)</f>
        <v>4069.75</v>
      </c>
      <c r="D7325" s="16">
        <f>VLOOKUP(A7325,ACLIMAÇÃO!A:I,4, FALSE)</f>
        <v>46</v>
      </c>
      <c r="E7325" s="61">
        <f>VLOOKUP(A7325,ACLIMAÇÃO!A:I,5, FALSE)</f>
        <v>30.16</v>
      </c>
      <c r="F7325" s="16">
        <f>VLOOKUP(A7325,ACLIMAÇÃO!A:I,6, FALSE)</f>
        <v>3</v>
      </c>
      <c r="G7325" s="16">
        <f>VLOOKUP(A7325,ACLIMAÇÃO!A:I,7, FALSE)</f>
        <v>9.6</v>
      </c>
      <c r="H7325" s="29">
        <f>VLOOKUP(A7325,ACLIMAÇÃO!A:I,8, FALSE)</f>
        <v>0.2984</v>
      </c>
      <c r="I7325" s="16" t="s">
        <v>11</v>
      </c>
      <c r="J7325" s="9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  <c r="Z7325" s="9"/>
      <c r="AA7325" s="9"/>
    </row>
    <row r="7326" spans="1:27" ht="12.75">
      <c r="A7326" s="64">
        <f t="shared" si="29"/>
        <v>46027</v>
      </c>
      <c r="B7326" s="16" t="s">
        <v>17</v>
      </c>
      <c r="C7326" s="60">
        <f>VLOOKUP(A7326,'PRAIA DO CANTO'!A:I,3, FALSE)</f>
        <v>7116.91</v>
      </c>
      <c r="D7326" s="16">
        <f>VLOOKUP(A7326,'PRAIA DO CANTO'!A:I,4, FALSE)</f>
        <v>73</v>
      </c>
      <c r="E7326" s="61">
        <f>VLOOKUP(A7326,'PRAIA DO CANTO'!A:I,5, FALSE)</f>
        <v>31.47</v>
      </c>
      <c r="F7326" s="16">
        <f>VLOOKUP(A7326,'PRAIA DO CANTO'!A:I,6, FALSE)</f>
        <v>10</v>
      </c>
      <c r="G7326" s="16">
        <f>VLOOKUP(A7326,'PRAIA DO CANTO'!A:I,7, FALSE)</f>
        <v>19</v>
      </c>
      <c r="H7326" s="29">
        <f>VLOOKUP(A7326,'PRAIA DO CANTO'!A:I,8, FALSE)</f>
        <v>0.30620000000000003</v>
      </c>
      <c r="I7326" s="16" t="s">
        <v>16</v>
      </c>
      <c r="J7326" s="9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  <c r="Z7326" s="9"/>
      <c r="AA7326" s="9"/>
    </row>
    <row r="7327" spans="1:27" ht="12.75">
      <c r="A7327" s="64">
        <f t="shared" si="29"/>
        <v>46027</v>
      </c>
      <c r="B7327" s="16" t="s">
        <v>14</v>
      </c>
      <c r="C7327" s="60">
        <f>VLOOKUP(A7327,'JARDIM CAMBURI'!A:I,3, FALSE)</f>
        <v>6317.58</v>
      </c>
      <c r="D7327" s="16">
        <f>VLOOKUP(A7327,'JARDIM CAMBURI'!A:I,4, FALSE)</f>
        <v>64</v>
      </c>
      <c r="E7327" s="61">
        <f>VLOOKUP(A7327,'JARDIM CAMBURI'!A:I,5, FALSE)</f>
        <v>26.09</v>
      </c>
      <c r="F7327" s="16">
        <f>VLOOKUP(A7327,'JARDIM CAMBURI'!A:I,6, FALSE())</f>
        <v>2</v>
      </c>
      <c r="G7327" s="16">
        <f>VLOOKUP(A7327,'JARDIM CAMBURI'!A:I,7, FALSE)</f>
        <v>14.66</v>
      </c>
      <c r="H7327" s="29">
        <f>VLOOKUP(A7327,'JARDIM CAMBURI'!A:I,8, FALSE)</f>
        <v>0.23350000000000001</v>
      </c>
      <c r="I7327" s="16" t="s">
        <v>16</v>
      </c>
      <c r="J7327" s="9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9"/>
      <c r="X7327" s="9"/>
      <c r="Y7327" s="9"/>
      <c r="Z7327" s="9"/>
      <c r="AA7327" s="9"/>
    </row>
    <row r="7328" spans="1:27" ht="12.75">
      <c r="A7328" s="64">
        <f t="shared" si="29"/>
        <v>46027</v>
      </c>
      <c r="B7328" s="16" t="s">
        <v>19</v>
      </c>
      <c r="C7328" s="60">
        <f>VLOOKUP(A7328,SERRA!A:I,3, FALSE)</f>
        <v>4047.86</v>
      </c>
      <c r="D7328" s="16">
        <f>VLOOKUP(A7328,SERRA!A:I,4, FALSE)</f>
        <v>44</v>
      </c>
      <c r="E7328" s="61">
        <f>VLOOKUP(A7328,SERRA!A:I,5, FALSE)</f>
        <v>41.74</v>
      </c>
      <c r="F7328" s="16">
        <f>VLOOKUP(A7328,SERRA!A:I,6, FALSE)</f>
        <v>8</v>
      </c>
      <c r="G7328" s="16">
        <f>VLOOKUP(A7328,SERRA!A:I,7, FALSE)</f>
        <v>22</v>
      </c>
      <c r="H7328" s="29">
        <f>VLOOKUP(A7328,SERRA!A:I,8, FALSE)</f>
        <v>0.3533</v>
      </c>
      <c r="I7328" s="16" t="s">
        <v>16</v>
      </c>
      <c r="J7328" s="9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/>
      <c r="X7328" s="9"/>
      <c r="Y7328" s="9"/>
      <c r="Z7328" s="9"/>
      <c r="AA7328" s="9"/>
    </row>
    <row r="7329" spans="1:27" ht="12.75">
      <c r="A7329" s="64">
        <f t="shared" si="29"/>
        <v>46027</v>
      </c>
      <c r="B7329" s="16" t="s">
        <v>1574</v>
      </c>
      <c r="C7329" s="60">
        <f>VLOOKUP(A7329,BOALI!A:I,3, FALSE)</f>
        <v>4282.43</v>
      </c>
      <c r="D7329" s="16">
        <f>VLOOKUP(A7329,BOALI!A:I,4, FALSE)</f>
        <v>93</v>
      </c>
      <c r="E7329" s="61">
        <f>VLOOKUP(A7329,BOALI!A:I,5, FALSE)</f>
        <v>0</v>
      </c>
      <c r="F7329" s="16">
        <f>VLOOKUP(A7329,BOALI!A:I,6, FALSE)</f>
        <v>0</v>
      </c>
      <c r="G7329" s="16">
        <f>VLOOKUP(A7329,BOALI!A:I,7, FALSE)</f>
        <v>0</v>
      </c>
      <c r="H7329" s="29">
        <f>VLOOKUP(A7329,BOALI!A:I,8, FALSE)</f>
        <v>0</v>
      </c>
      <c r="I7329" s="16" t="s">
        <v>16</v>
      </c>
      <c r="J7329" s="9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  <c r="Z7329" s="9"/>
      <c r="AA7329" s="9"/>
    </row>
    <row r="7330" spans="1:27" ht="12.75">
      <c r="A7330" s="64">
        <f>A7329+1</f>
        <v>46028</v>
      </c>
      <c r="B7330" s="16" t="s">
        <v>21</v>
      </c>
      <c r="C7330" s="60">
        <f>VLOOKUP(A7330,'VILA CLEMENTINO'!A:I,3, FALSE)</f>
        <v>5757.9</v>
      </c>
      <c r="D7330" s="16">
        <f>VLOOKUP(A7330,'VILA CLEMENTINO'!A:I,4, FALSE)</f>
        <v>61</v>
      </c>
      <c r="E7330" s="61">
        <f>VLOOKUP(A7330,'VILA CLEMENTINO'!A:I,5, FALSE)</f>
        <v>28.05</v>
      </c>
      <c r="F7330" s="16">
        <f>VLOOKUP(A7330,'VILA CLEMENTINO'!A:I,6, FALSE)</f>
        <v>3</v>
      </c>
      <c r="G7330" s="62">
        <f>VLOOKUP(A7330,'VILA CLEMENTINO'!A:I,7, FALSE)</f>
        <v>7.16</v>
      </c>
      <c r="H7330" s="29">
        <f>VLOOKUP(A7330,'VILA CLEMENTINO'!A:I,8, FALSE)</f>
        <v>0.34339999999999998</v>
      </c>
      <c r="I7330" s="16" t="s">
        <v>11</v>
      </c>
      <c r="J7330" s="9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  <c r="AA7330" s="9"/>
    </row>
    <row r="7331" spans="1:27" ht="12.75">
      <c r="A7331" s="64">
        <f t="shared" ref="A7331:A7342" si="30">A7330</f>
        <v>46028</v>
      </c>
      <c r="B7331" s="16" t="s">
        <v>12</v>
      </c>
      <c r="C7331" s="60">
        <f>VLOOKUP(A7331,JABAQUARA!A:I,3, FALSE)</f>
        <v>2029.07</v>
      </c>
      <c r="D7331" s="16">
        <f>VLOOKUP(A7331,JABAQUARA!A:I,4, FALSE)</f>
        <v>21</v>
      </c>
      <c r="E7331" s="61">
        <f>VLOOKUP(A7331,JABAQUARA!A:I,5, FALSE)</f>
        <v>25.13</v>
      </c>
      <c r="F7331" s="16">
        <f>VLOOKUP(A7331,JABAQUARA!A:I,6, FALSE)</f>
        <v>0</v>
      </c>
      <c r="G7331" s="16">
        <f>VLOOKUP(A7331,JABAQUARA!A:I,7, FALSE)</f>
        <v>5</v>
      </c>
      <c r="H7331" s="29">
        <f>VLOOKUP(A7331,JABAQUARA!A:I,8, FALSE)</f>
        <v>0.31709999999999999</v>
      </c>
      <c r="I7331" s="16" t="s">
        <v>11</v>
      </c>
      <c r="J7331" s="9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  <c r="Z7331" s="9"/>
      <c r="AA7331" s="9"/>
    </row>
    <row r="7332" spans="1:27" ht="12.75">
      <c r="A7332" s="64">
        <f t="shared" si="30"/>
        <v>46028</v>
      </c>
      <c r="B7332" s="16" t="s">
        <v>1467</v>
      </c>
      <c r="C7332" s="60">
        <f>VLOOKUP(A7332,SPOLETO!A:I,3, FALSE)</f>
        <v>3385.8</v>
      </c>
      <c r="D7332" s="16">
        <f>VLOOKUP(A7332,SPOLETO!A:I,4, FALSE)</f>
        <v>60</v>
      </c>
      <c r="E7332" s="61">
        <f>VLOOKUP(A7332,SPOLETO!A:I,5, FALSE)</f>
        <v>0</v>
      </c>
      <c r="F7332" s="16">
        <f>VLOOKUP(A7332,SPOLETO!A:I,6, FALSE)</f>
        <v>0</v>
      </c>
      <c r="G7332" s="16">
        <f>VLOOKUP(A7332,SPOLETO!A:I,7, FALSE)</f>
        <v>0</v>
      </c>
      <c r="H7332" s="29">
        <f>VLOOKUP(A7332,SPOLETO!A:I,8, FALSE)</f>
        <v>0</v>
      </c>
      <c r="I7332" s="16" t="s">
        <v>11</v>
      </c>
      <c r="J7332" s="9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  <c r="AA7332" s="9"/>
    </row>
    <row r="7333" spans="1:27" ht="12.75">
      <c r="A7333" s="64">
        <f t="shared" si="30"/>
        <v>46028</v>
      </c>
      <c r="B7333" s="16" t="s">
        <v>9</v>
      </c>
      <c r="C7333" s="60">
        <f>VLOOKUP(A7333,'CAMPO BELO'!A:I,3, FALSE)</f>
        <v>4091.83</v>
      </c>
      <c r="D7333" s="16">
        <f>VLOOKUP(A7333,'CAMPO BELO'!A:I,4, FALSE)</f>
        <v>39</v>
      </c>
      <c r="E7333" s="61">
        <f>VLOOKUP(A7333,'CAMPO BELO'!A:I,5, FALSE)</f>
        <v>30.41</v>
      </c>
      <c r="F7333" s="16">
        <f>VLOOKUP(A7333,'CAMPO BELO'!A:I,6, FALSE)</f>
        <v>5</v>
      </c>
      <c r="G7333" s="16">
        <f>VLOOKUP(A7333,'CAMPO BELO'!A:I,7, FALSE)</f>
        <v>11.3</v>
      </c>
      <c r="H7333" s="29">
        <f>VLOOKUP(A7333,'CAMPO BELO'!A:I,8, FALSE)</f>
        <v>0.2596</v>
      </c>
      <c r="I7333" s="16" t="s">
        <v>11</v>
      </c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  <c r="AA7333" s="9"/>
    </row>
    <row r="7334" spans="1:27" ht="12.75">
      <c r="A7334" s="64">
        <f t="shared" si="30"/>
        <v>46028</v>
      </c>
      <c r="B7334" s="16" t="s">
        <v>43</v>
      </c>
      <c r="C7334" s="60">
        <f>VLOOKUP(A7334,GOPOÚVA!A:I,3, FALSE)</f>
        <v>3107.64</v>
      </c>
      <c r="D7334" s="16">
        <f>VLOOKUP(A7334,GOPOÚVA!A:I,4, FALSE)</f>
        <v>33</v>
      </c>
      <c r="E7334" s="61">
        <f>VLOOKUP(A7334,GOPOÚVA!A:I,5, FALSE)</f>
        <v>27.78</v>
      </c>
      <c r="F7334" s="16">
        <f>VLOOKUP(A7334,GOPOÚVA!A:I,6, FALSE)</f>
        <v>2</v>
      </c>
      <c r="G7334" s="16">
        <f>VLOOKUP(A7334,GOPOÚVA!A:I,7, FALSE)</f>
        <v>9</v>
      </c>
      <c r="H7334" s="29">
        <f>VLOOKUP(A7334,GOPOÚVA!A:I,8, FALSE)</f>
        <v>0.36909999999999998</v>
      </c>
      <c r="I7334" s="16" t="s">
        <v>11</v>
      </c>
      <c r="J7334" s="9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  <c r="AA7334" s="9"/>
    </row>
    <row r="7335" spans="1:27" ht="12.75">
      <c r="A7335" s="64">
        <f t="shared" si="30"/>
        <v>46028</v>
      </c>
      <c r="B7335" s="16" t="s">
        <v>45</v>
      </c>
      <c r="C7335" s="60">
        <f>VLOOKUP(A7335,MANDAQUI!A:I,3, FALSE)</f>
        <v>3785.9</v>
      </c>
      <c r="D7335" s="16">
        <f>VLOOKUP(A7335,MANDAQUI!A:I,4, FALSE)</f>
        <v>35</v>
      </c>
      <c r="E7335" s="61">
        <f>VLOOKUP(A7335,MANDAQUI!A:I,5, FALSE)</f>
        <v>25.3</v>
      </c>
      <c r="F7335" s="16">
        <f>VLOOKUP(A7335,MANDAQUI!A:I,6, FALSE)</f>
        <v>1</v>
      </c>
      <c r="G7335" s="16">
        <f>VLOOKUP(A7335,MANDAQUI!A:I,7, FALSE)</f>
        <v>10.66</v>
      </c>
      <c r="H7335" s="29">
        <f>VLOOKUP(A7335,MANDAQUI!A:I,8, FALSE)</f>
        <v>0.2979</v>
      </c>
      <c r="I7335" s="16" t="s">
        <v>11</v>
      </c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  <c r="AA7335" s="9"/>
    </row>
    <row r="7336" spans="1:27" ht="12.75">
      <c r="A7336" s="64">
        <f t="shared" si="30"/>
        <v>46028</v>
      </c>
      <c r="B7336" s="16" t="s">
        <v>1465</v>
      </c>
      <c r="C7336" s="60">
        <f>VLOOKUP(A7336,AEROPORTO!A:I,3, FALSE)</f>
        <v>8940.25</v>
      </c>
      <c r="D7336" s="16">
        <f>VLOOKUP(A7336,AEROPORTO!A:I,4, FALSE)</f>
        <v>115</v>
      </c>
      <c r="E7336" s="61">
        <f>VLOOKUP(A7336,AEROPORTO!A:I,5, FALSE)</f>
        <v>0</v>
      </c>
      <c r="F7336" s="16">
        <f>VLOOKUP(A7336,AEROPORTO!A:I,6, FALSE)</f>
        <v>0</v>
      </c>
      <c r="G7336" s="16">
        <f>VLOOKUP(A7336,AEROPORTO!A:I,7, FALSE)</f>
        <v>0</v>
      </c>
      <c r="H7336" s="29">
        <f>VLOOKUP(A7336,AEROPORTO!A:I,8, FALSE)</f>
        <v>0</v>
      </c>
      <c r="I7336" s="16" t="s">
        <v>11</v>
      </c>
      <c r="J7336" s="9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  <c r="Z7336" s="9"/>
      <c r="AA7336" s="9"/>
    </row>
    <row r="7337" spans="1:27" ht="12.75">
      <c r="A7337" s="64">
        <f t="shared" si="30"/>
        <v>46028</v>
      </c>
      <c r="B7337" s="16" t="s">
        <v>289</v>
      </c>
      <c r="C7337" s="60">
        <f>VLOOKUP(A7337,PINHEIROS!A:I,3, FALSE)</f>
        <v>3330.43</v>
      </c>
      <c r="D7337" s="16">
        <f>VLOOKUP(A7337,PINHEIROS!A:I,4, FALSE)</f>
        <v>28</v>
      </c>
      <c r="E7337" s="61">
        <f>VLOOKUP(A7337,PINHEIROS!A:I,5, FALSE)</f>
        <v>26.45</v>
      </c>
      <c r="F7337" s="16">
        <f>VLOOKUP(A7337,PINHEIROS!A:I,6, FALSE)</f>
        <v>2</v>
      </c>
      <c r="G7337" s="16">
        <f>VLOOKUP(A7337,PINHEIROS!A:I,7, FALSE)</f>
        <v>5.75</v>
      </c>
      <c r="H7337" s="29">
        <f>VLOOKUP(A7337,PINHEIROS!A:I,8, FALSE)</f>
        <v>0.32950000000000002</v>
      </c>
      <c r="I7337" s="16" t="s">
        <v>11</v>
      </c>
      <c r="J7337" s="9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  <c r="AA7337" s="9"/>
    </row>
    <row r="7338" spans="1:27" ht="12.75">
      <c r="A7338" s="64">
        <f t="shared" si="30"/>
        <v>46028</v>
      </c>
      <c r="B7338" s="16" t="s">
        <v>286</v>
      </c>
      <c r="C7338" s="60">
        <f>VLOOKUP(A7338,ACLIMAÇÃO!A:I,3, FALSE)</f>
        <v>4012.79</v>
      </c>
      <c r="D7338" s="16">
        <f>VLOOKUP(A7338,ACLIMAÇÃO!A:I,4, FALSE)</f>
        <v>44</v>
      </c>
      <c r="E7338" s="61">
        <f>VLOOKUP(A7338,ACLIMAÇÃO!A:I,5, FALSE)</f>
        <v>31.54</v>
      </c>
      <c r="F7338" s="16">
        <f>VLOOKUP(A7338,ACLIMAÇÃO!A:I,6, FALSE)</f>
        <v>6</v>
      </c>
      <c r="G7338" s="16">
        <f>VLOOKUP(A7338,ACLIMAÇÃO!A:I,7, FALSE)</f>
        <v>7</v>
      </c>
      <c r="H7338" s="29">
        <f>VLOOKUP(A7338,ACLIMAÇÃO!A:I,8, FALSE)</f>
        <v>0.3458</v>
      </c>
      <c r="I7338" s="16" t="s">
        <v>11</v>
      </c>
      <c r="J7338" s="9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  <c r="AA7338" s="9"/>
    </row>
    <row r="7339" spans="1:27" ht="12.75">
      <c r="A7339" s="64">
        <f t="shared" si="30"/>
        <v>46028</v>
      </c>
      <c r="B7339" s="16" t="s">
        <v>17</v>
      </c>
      <c r="C7339" s="60">
        <f>VLOOKUP(A7339,'PRAIA DO CANTO'!A:I,3, FALSE)</f>
        <v>7768.58</v>
      </c>
      <c r="D7339" s="16">
        <f>VLOOKUP(A7339,'PRAIA DO CANTO'!A:I,4, FALSE)</f>
        <v>71</v>
      </c>
      <c r="E7339" s="61">
        <f>VLOOKUP(A7339,'PRAIA DO CANTO'!A:I,5, FALSE)</f>
        <v>29.64</v>
      </c>
      <c r="F7339" s="16">
        <f>VLOOKUP(A7339,'PRAIA DO CANTO'!A:I,6, FALSE)</f>
        <v>8</v>
      </c>
      <c r="G7339" s="16">
        <f>VLOOKUP(A7339,'PRAIA DO CANTO'!A:I,7, FALSE)</f>
        <v>11.75</v>
      </c>
      <c r="H7339" s="29">
        <f>VLOOKUP(A7339,'PRAIA DO CANTO'!A:I,8, FALSE)</f>
        <v>0.36280000000000001</v>
      </c>
      <c r="I7339" s="16" t="s">
        <v>16</v>
      </c>
      <c r="J7339" s="9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  <c r="Z7339" s="9"/>
      <c r="AA7339" s="9"/>
    </row>
    <row r="7340" spans="1:27" ht="12.75">
      <c r="A7340" s="64">
        <f t="shared" si="30"/>
        <v>46028</v>
      </c>
      <c r="B7340" s="16" t="s">
        <v>14</v>
      </c>
      <c r="C7340" s="60">
        <f>VLOOKUP(A7340,'JARDIM CAMBURI'!A:I,3, FALSE)</f>
        <v>3743.66</v>
      </c>
      <c r="D7340" s="16">
        <f>VLOOKUP(A7340,'JARDIM CAMBURI'!A:I,4, FALSE)</f>
        <v>39</v>
      </c>
      <c r="E7340" s="61">
        <f>VLOOKUP(A7340,'JARDIM CAMBURI'!A:I,5, FALSE)</f>
        <v>22.44</v>
      </c>
      <c r="F7340" s="16">
        <f>VLOOKUP(A7340,'JARDIM CAMBURI'!A:I,6, FALSE())</f>
        <v>0</v>
      </c>
      <c r="G7340" s="16">
        <f>VLOOKUP(A7340,'JARDIM CAMBURI'!A:I,7, FALSE)</f>
        <v>8.66</v>
      </c>
      <c r="H7340" s="29">
        <f>VLOOKUP(A7340,'JARDIM CAMBURI'!A:I,8, FALSE)</f>
        <v>0.224</v>
      </c>
      <c r="I7340" s="16" t="s">
        <v>16</v>
      </c>
      <c r="J7340" s="9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  <c r="AA7340" s="9"/>
    </row>
    <row r="7341" spans="1:27" ht="12.75">
      <c r="A7341" s="64">
        <f t="shared" si="30"/>
        <v>46028</v>
      </c>
      <c r="B7341" s="16" t="s">
        <v>19</v>
      </c>
      <c r="C7341" s="60">
        <f>VLOOKUP(A7341,SERRA!A:I,3, FALSE)</f>
        <v>2275.88</v>
      </c>
      <c r="D7341" s="16">
        <f>VLOOKUP(A7341,SERRA!A:I,4, FALSE)</f>
        <v>13</v>
      </c>
      <c r="E7341" s="61">
        <f>VLOOKUP(A7341,SERRA!A:I,5, FALSE)</f>
        <v>33.979999999999997</v>
      </c>
      <c r="F7341" s="16">
        <f>VLOOKUP(A7341,SERRA!A:I,6, FALSE)</f>
        <v>3</v>
      </c>
      <c r="G7341" s="16">
        <f>VLOOKUP(A7341,SERRA!A:I,7, FALSE)</f>
        <v>4.33</v>
      </c>
      <c r="H7341" s="29">
        <f>VLOOKUP(A7341,SERRA!A:I,8, FALSE)</f>
        <v>0.35539999999999999</v>
      </c>
      <c r="I7341" s="16" t="s">
        <v>16</v>
      </c>
      <c r="J7341" s="9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  <c r="AA7341" s="9"/>
    </row>
    <row r="7342" spans="1:27" ht="12.75">
      <c r="A7342" s="64">
        <f t="shared" si="30"/>
        <v>46028</v>
      </c>
      <c r="B7342" s="16" t="s">
        <v>1574</v>
      </c>
      <c r="C7342" s="60">
        <f>VLOOKUP(A7342,BOALI!A:I,3, FALSE)</f>
        <v>3884.38</v>
      </c>
      <c r="D7342" s="16">
        <f>VLOOKUP(A7342,BOALI!A:I,4, FALSE)</f>
        <v>94</v>
      </c>
      <c r="E7342" s="61">
        <f>VLOOKUP(A7342,BOALI!A:I,5, FALSE)</f>
        <v>0</v>
      </c>
      <c r="F7342" s="16">
        <f>VLOOKUP(A7342,BOALI!A:I,6, FALSE)</f>
        <v>0</v>
      </c>
      <c r="G7342" s="16">
        <f>VLOOKUP(A7342,BOALI!A:I,7, FALSE)</f>
        <v>0</v>
      </c>
      <c r="H7342" s="29">
        <f>VLOOKUP(A7342,BOALI!A:I,8, FALSE)</f>
        <v>0</v>
      </c>
      <c r="I7342" s="16" t="s">
        <v>16</v>
      </c>
      <c r="J7342" s="9"/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9"/>
      <c r="V7342" s="9"/>
      <c r="W7342" s="9"/>
      <c r="X7342" s="9"/>
      <c r="Y7342" s="9"/>
      <c r="Z7342" s="9"/>
      <c r="AA7342" s="9"/>
    </row>
    <row r="7343" spans="1:27" ht="12.75">
      <c r="A7343" s="64">
        <f>A7342+1</f>
        <v>46029</v>
      </c>
      <c r="B7343" s="16" t="s">
        <v>21</v>
      </c>
      <c r="C7343" s="60">
        <f>VLOOKUP(A7343,'VILA CLEMENTINO'!A:I,3, FALSE)</f>
        <v>3862.37</v>
      </c>
      <c r="D7343" s="16">
        <f>VLOOKUP(A7343,'VILA CLEMENTINO'!A:I,4, FALSE)</f>
        <v>44</v>
      </c>
      <c r="E7343" s="61">
        <f>VLOOKUP(A7343,'VILA CLEMENTINO'!A:I,5, FALSE)</f>
        <v>28.23</v>
      </c>
      <c r="F7343" s="16">
        <f>VLOOKUP(A7343,'VILA CLEMENTINO'!A:I,6, FALSE)</f>
        <v>3</v>
      </c>
      <c r="G7343" s="62">
        <f>VLOOKUP(A7343,'VILA CLEMENTINO'!A:I,7, FALSE)</f>
        <v>14.93</v>
      </c>
      <c r="H7343" s="29">
        <f>VLOOKUP(A7343,'VILA CLEMENTINO'!A:I,8, FALSE)</f>
        <v>0.25609999999999999</v>
      </c>
      <c r="I7343" s="16" t="s">
        <v>11</v>
      </c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  <c r="AA7343" s="9"/>
    </row>
    <row r="7344" spans="1:27" ht="12.75">
      <c r="A7344" s="64">
        <f t="shared" ref="A7344:A7355" si="31">A7343</f>
        <v>46029</v>
      </c>
      <c r="B7344" s="16" t="s">
        <v>12</v>
      </c>
      <c r="C7344" s="60">
        <f>VLOOKUP(A7344,JABAQUARA!A:I,3, FALSE)</f>
        <v>2970</v>
      </c>
      <c r="D7344" s="16">
        <f>VLOOKUP(A7344,JABAQUARA!A:I,4, FALSE)</f>
        <v>35</v>
      </c>
      <c r="E7344" s="61">
        <f>VLOOKUP(A7344,JABAQUARA!A:I,5, FALSE)</f>
        <v>24.2</v>
      </c>
      <c r="F7344" s="16">
        <f>VLOOKUP(A7344,JABAQUARA!A:I,6, FALSE)</f>
        <v>0</v>
      </c>
      <c r="G7344" s="16">
        <f>VLOOKUP(A7344,JABAQUARA!A:I,7, FALSE)</f>
        <v>8.6</v>
      </c>
      <c r="H7344" s="29">
        <f>VLOOKUP(A7344,JABAQUARA!A:I,8, FALSE)</f>
        <v>0.30299999999999999</v>
      </c>
      <c r="I7344" s="16" t="s">
        <v>11</v>
      </c>
      <c r="J7344" s="9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  <c r="AA7344" s="9"/>
    </row>
    <row r="7345" spans="1:27" ht="12.75">
      <c r="A7345" s="64">
        <f t="shared" si="31"/>
        <v>46029</v>
      </c>
      <c r="B7345" s="16" t="s">
        <v>1467</v>
      </c>
      <c r="C7345" s="60">
        <f>VLOOKUP(A7345,SPOLETO!A:I,3, FALSE)</f>
        <v>3467.6</v>
      </c>
      <c r="D7345" s="16">
        <f>VLOOKUP(A7345,SPOLETO!A:I,4, FALSE)</f>
        <v>71</v>
      </c>
      <c r="E7345" s="61">
        <f>VLOOKUP(A7345,SPOLETO!A:I,5, FALSE)</f>
        <v>0</v>
      </c>
      <c r="F7345" s="16">
        <f>VLOOKUP(A7345,SPOLETO!A:I,6, FALSE)</f>
        <v>0</v>
      </c>
      <c r="G7345" s="16">
        <f>VLOOKUP(A7345,SPOLETO!A:I,7, FALSE)</f>
        <v>0</v>
      </c>
      <c r="H7345" s="29">
        <f>VLOOKUP(A7345,SPOLETO!A:I,8, FALSE)</f>
        <v>0</v>
      </c>
      <c r="I7345" s="16" t="s">
        <v>11</v>
      </c>
      <c r="J7345" s="9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  <c r="AA7345" s="9"/>
    </row>
    <row r="7346" spans="1:27" ht="12.75">
      <c r="A7346" s="64">
        <f t="shared" si="31"/>
        <v>46029</v>
      </c>
      <c r="B7346" s="16" t="s">
        <v>9</v>
      </c>
      <c r="C7346" s="60">
        <f>VLOOKUP(A7346,'CAMPO BELO'!A:I,3, FALSE)</f>
        <v>2332.46</v>
      </c>
      <c r="D7346" s="16">
        <f>VLOOKUP(A7346,'CAMPO BELO'!A:I,4, FALSE)</f>
        <v>27</v>
      </c>
      <c r="E7346" s="61">
        <f>VLOOKUP(A7346,'CAMPO BELO'!A:I,5, FALSE)</f>
        <v>25.19</v>
      </c>
      <c r="F7346" s="16">
        <f>VLOOKUP(A7346,'CAMPO BELO'!A:I,6, FALSE)</f>
        <v>1</v>
      </c>
      <c r="G7346" s="16">
        <f>VLOOKUP(A7346,'CAMPO BELO'!A:I,7, FALSE)</f>
        <v>7.3</v>
      </c>
      <c r="H7346" s="29">
        <f>VLOOKUP(A7346,'CAMPO BELO'!A:I,8, FALSE)</f>
        <v>0.28939999999999999</v>
      </c>
      <c r="I7346" s="16" t="s">
        <v>11</v>
      </c>
      <c r="J7346" s="9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  <c r="AA7346" s="9"/>
    </row>
    <row r="7347" spans="1:27" ht="12.75">
      <c r="A7347" s="64">
        <f t="shared" si="31"/>
        <v>46029</v>
      </c>
      <c r="B7347" s="16" t="s">
        <v>43</v>
      </c>
      <c r="C7347" s="60">
        <f>VLOOKUP(A7347,GOPOÚVA!A:I,3, FALSE)</f>
        <v>3859.09</v>
      </c>
      <c r="D7347" s="16">
        <f>VLOOKUP(A7347,GOPOÚVA!A:I,4, FALSE)</f>
        <v>43</v>
      </c>
      <c r="E7347" s="61">
        <f>VLOOKUP(A7347,GOPOÚVA!A:I,5, FALSE)</f>
        <v>23.76</v>
      </c>
      <c r="F7347" s="16">
        <f>VLOOKUP(A7347,GOPOÚVA!A:I,6, FALSE)</f>
        <v>0</v>
      </c>
      <c r="G7347" s="16">
        <f>VLOOKUP(A7347,GOPOÚVA!A:I,7, FALSE)</f>
        <v>12.6</v>
      </c>
      <c r="H7347" s="29">
        <f>VLOOKUP(A7347,GOPOÚVA!A:I,8, FALSE)</f>
        <v>0.33040000000000003</v>
      </c>
      <c r="I7347" s="16" t="s">
        <v>11</v>
      </c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  <c r="AA7347" s="9"/>
    </row>
    <row r="7348" spans="1:27" ht="12.75">
      <c r="A7348" s="64">
        <f t="shared" si="31"/>
        <v>46029</v>
      </c>
      <c r="B7348" s="16" t="s">
        <v>45</v>
      </c>
      <c r="C7348" s="60">
        <f>VLOOKUP(A7348,MANDAQUI!A:I,3, FALSE)</f>
        <v>4139.1899999999996</v>
      </c>
      <c r="D7348" s="16">
        <f>VLOOKUP(A7348,MANDAQUI!A:I,4, FALSE)</f>
        <v>37</v>
      </c>
      <c r="E7348" s="61">
        <f>VLOOKUP(A7348,MANDAQUI!A:I,5, FALSE)</f>
        <v>26.64</v>
      </c>
      <c r="F7348" s="16">
        <f>VLOOKUP(A7348,MANDAQUI!A:I,6, FALSE)</f>
        <v>0</v>
      </c>
      <c r="G7348" s="16">
        <f>VLOOKUP(A7348,MANDAQUI!A:I,7, FALSE)</f>
        <v>12.33</v>
      </c>
      <c r="H7348" s="29">
        <f>VLOOKUP(A7348,MANDAQUI!A:I,8, FALSE)</f>
        <v>0.26500000000000001</v>
      </c>
      <c r="I7348" s="16" t="s">
        <v>11</v>
      </c>
      <c r="J7348" s="9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9"/>
      <c r="X7348" s="9"/>
      <c r="Y7348" s="9"/>
      <c r="Z7348" s="9"/>
      <c r="AA7348" s="9"/>
    </row>
    <row r="7349" spans="1:27" ht="12.75">
      <c r="A7349" s="64">
        <f t="shared" si="31"/>
        <v>46029</v>
      </c>
      <c r="B7349" s="16" t="s">
        <v>1465</v>
      </c>
      <c r="C7349" s="60">
        <f>VLOOKUP(A7349,AEROPORTO!A:I,3, FALSE)</f>
        <v>7770.25</v>
      </c>
      <c r="D7349" s="16">
        <f>VLOOKUP(A7349,AEROPORTO!A:I,4, FALSE)</f>
        <v>113</v>
      </c>
      <c r="E7349" s="61">
        <f>VLOOKUP(A7349,AEROPORTO!A:I,5, FALSE)</f>
        <v>0</v>
      </c>
      <c r="F7349" s="16">
        <f>VLOOKUP(A7349,AEROPORTO!A:I,6, FALSE)</f>
        <v>0</v>
      </c>
      <c r="G7349" s="16">
        <f>VLOOKUP(A7349,AEROPORTO!A:I,7, FALSE)</f>
        <v>0</v>
      </c>
      <c r="H7349" s="29">
        <f>VLOOKUP(A7349,AEROPORTO!A:I,8, FALSE)</f>
        <v>0</v>
      </c>
      <c r="I7349" s="16" t="s">
        <v>11</v>
      </c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  <c r="AA7349" s="9"/>
    </row>
    <row r="7350" spans="1:27" ht="12.75">
      <c r="A7350" s="64">
        <f t="shared" si="31"/>
        <v>46029</v>
      </c>
      <c r="B7350" s="16" t="s">
        <v>289</v>
      </c>
      <c r="C7350" s="60">
        <f>VLOOKUP(A7350,PINHEIROS!A:I,3, FALSE)</f>
        <v>2672.14</v>
      </c>
      <c r="D7350" s="16">
        <f>VLOOKUP(A7350,PINHEIROS!A:I,4, FALSE)</f>
        <v>27</v>
      </c>
      <c r="E7350" s="61">
        <f>VLOOKUP(A7350,PINHEIROS!A:I,5, FALSE)</f>
        <v>24.61</v>
      </c>
      <c r="F7350" s="16">
        <f>VLOOKUP(A7350,PINHEIROS!A:I,6, FALSE)</f>
        <v>0</v>
      </c>
      <c r="G7350" s="16">
        <f>VLOOKUP(A7350,PINHEIROS!A:I,7, FALSE)</f>
        <v>5.75</v>
      </c>
      <c r="H7350" s="29">
        <f>VLOOKUP(A7350,PINHEIROS!A:I,8, FALSE)</f>
        <v>0.30320000000000003</v>
      </c>
      <c r="I7350" s="16" t="s">
        <v>11</v>
      </c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  <c r="AA7350" s="9"/>
    </row>
    <row r="7351" spans="1:27" ht="12.75">
      <c r="A7351" s="64">
        <f t="shared" si="31"/>
        <v>46029</v>
      </c>
      <c r="B7351" s="16" t="s">
        <v>286</v>
      </c>
      <c r="C7351" s="60">
        <f>VLOOKUP(A7351,ACLIMAÇÃO!A:I,3, FALSE)</f>
        <v>2969</v>
      </c>
      <c r="D7351" s="16">
        <f>VLOOKUP(A7351,ACLIMAÇÃO!A:I,4, FALSE)</f>
        <v>36</v>
      </c>
      <c r="E7351" s="61">
        <f>VLOOKUP(A7351,ACLIMAÇÃO!A:I,5, FALSE)</f>
        <v>30.23</v>
      </c>
      <c r="F7351" s="16">
        <f>VLOOKUP(A7351,ACLIMAÇÃO!A:I,6, FALSE)</f>
        <v>5</v>
      </c>
      <c r="G7351" s="16">
        <f>VLOOKUP(A7351,ACLIMAÇÃO!A:I,7, FALSE)</f>
        <v>8.33</v>
      </c>
      <c r="H7351" s="29">
        <f>VLOOKUP(A7351,ACLIMAÇÃO!A:I,8, FALSE)</f>
        <v>0.30570000000000003</v>
      </c>
      <c r="I7351" s="16" t="s">
        <v>11</v>
      </c>
      <c r="J7351" s="9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9"/>
      <c r="X7351" s="9"/>
      <c r="Y7351" s="9"/>
      <c r="Z7351" s="9"/>
      <c r="AA7351" s="9"/>
    </row>
    <row r="7352" spans="1:27" ht="12.75">
      <c r="A7352" s="64">
        <f t="shared" si="31"/>
        <v>46029</v>
      </c>
      <c r="B7352" s="16" t="s">
        <v>17</v>
      </c>
      <c r="C7352" s="60">
        <f>VLOOKUP(A7352,'PRAIA DO CANTO'!A:I,3, FALSE)</f>
        <v>5739.69</v>
      </c>
      <c r="D7352" s="16">
        <f>VLOOKUP(A7352,'PRAIA DO CANTO'!A:I,4, FALSE)</f>
        <v>66</v>
      </c>
      <c r="E7352" s="61">
        <f>VLOOKUP(A7352,'PRAIA DO CANTO'!A:I,5, FALSE)</f>
        <v>34.43</v>
      </c>
      <c r="F7352" s="16">
        <f>VLOOKUP(A7352,'PRAIA DO CANTO'!A:I,6, FALSE)</f>
        <v>13</v>
      </c>
      <c r="G7352" s="16">
        <f>VLOOKUP(A7352,'PRAIA DO CANTO'!A:I,7, FALSE)</f>
        <v>10.75</v>
      </c>
      <c r="H7352" s="29">
        <f>VLOOKUP(A7352,'PRAIA DO CANTO'!A:I,8, FALSE)</f>
        <v>0.31359999999999999</v>
      </c>
      <c r="I7352" s="16" t="s">
        <v>16</v>
      </c>
      <c r="J7352" s="9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/>
      <c r="X7352" s="9"/>
      <c r="Y7352" s="9"/>
      <c r="Z7352" s="9"/>
      <c r="AA7352" s="9"/>
    </row>
    <row r="7353" spans="1:27" ht="12.75">
      <c r="A7353" s="64">
        <f t="shared" si="31"/>
        <v>46029</v>
      </c>
      <c r="B7353" s="16" t="s">
        <v>14</v>
      </c>
      <c r="C7353" s="60">
        <f>VLOOKUP(A7353,'JARDIM CAMBURI'!A:I,3, FALSE)</f>
        <v>4715.04</v>
      </c>
      <c r="D7353" s="16">
        <f>VLOOKUP(A7353,'JARDIM CAMBURI'!A:I,4, FALSE)</f>
        <v>43</v>
      </c>
      <c r="E7353" s="61">
        <f>VLOOKUP(A7353,'JARDIM CAMBURI'!A:I,5, FALSE)</f>
        <v>33.72</v>
      </c>
      <c r="F7353" s="16">
        <f>VLOOKUP(A7353,'JARDIM CAMBURI'!A:I,6, FALSE())</f>
        <v>4</v>
      </c>
      <c r="G7353" s="16">
        <f>VLOOKUP(A7353,'JARDIM CAMBURI'!A:I,7, FALSE)</f>
        <v>14.33</v>
      </c>
      <c r="H7353" s="29">
        <f>VLOOKUP(A7353,'JARDIM CAMBURI'!A:I,8, FALSE)</f>
        <v>0.32919999999999999</v>
      </c>
      <c r="I7353" s="16" t="s">
        <v>16</v>
      </c>
      <c r="J7353" s="9"/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9"/>
      <c r="V7353" s="9"/>
      <c r="W7353" s="9"/>
      <c r="X7353" s="9"/>
      <c r="Y7353" s="9"/>
      <c r="Z7353" s="9"/>
      <c r="AA7353" s="9"/>
    </row>
    <row r="7354" spans="1:27" ht="12.75">
      <c r="A7354" s="64">
        <f t="shared" si="31"/>
        <v>46029</v>
      </c>
      <c r="B7354" s="16" t="s">
        <v>19</v>
      </c>
      <c r="C7354" s="60">
        <f>VLOOKUP(A7354,SERRA!A:I,3, FALSE)</f>
        <v>2764.96</v>
      </c>
      <c r="D7354" s="16">
        <f>VLOOKUP(A7354,SERRA!A:I,4, FALSE)</f>
        <v>16</v>
      </c>
      <c r="E7354" s="61">
        <f>VLOOKUP(A7354,SERRA!A:I,5, FALSE)</f>
        <v>20.350000000000001</v>
      </c>
      <c r="F7354" s="16">
        <f>VLOOKUP(A7354,SERRA!A:I,6, FALSE)</f>
        <v>0</v>
      </c>
      <c r="G7354" s="16">
        <f>VLOOKUP(A7354,SERRA!A:I,7, FALSE)</f>
        <v>5.3</v>
      </c>
      <c r="H7354" s="29">
        <f>VLOOKUP(A7354,SERRA!A:I,8, FALSE)</f>
        <v>0.31519999999999998</v>
      </c>
      <c r="I7354" s="16" t="s">
        <v>16</v>
      </c>
      <c r="J7354" s="9"/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9"/>
      <c r="V7354" s="9"/>
      <c r="W7354" s="9"/>
      <c r="X7354" s="9"/>
      <c r="Y7354" s="9"/>
      <c r="Z7354" s="9"/>
      <c r="AA7354" s="9"/>
    </row>
    <row r="7355" spans="1:27" ht="12.75">
      <c r="A7355" s="64">
        <f t="shared" si="31"/>
        <v>46029</v>
      </c>
      <c r="B7355" s="16" t="s">
        <v>1574</v>
      </c>
      <c r="C7355" s="60">
        <f>VLOOKUP(A7355,BOALI!A:I,3, FALSE)</f>
        <v>3695.4</v>
      </c>
      <c r="D7355" s="16">
        <f>VLOOKUP(A7355,BOALI!A:I,4, FALSE)</f>
        <v>85</v>
      </c>
      <c r="E7355" s="61">
        <f>VLOOKUP(A7355,BOALI!A:I,5, FALSE)</f>
        <v>0</v>
      </c>
      <c r="F7355" s="16">
        <f>VLOOKUP(A7355,BOALI!A:I,6, FALSE)</f>
        <v>0</v>
      </c>
      <c r="G7355" s="16">
        <f>VLOOKUP(A7355,BOALI!A:I,7, FALSE)</f>
        <v>0</v>
      </c>
      <c r="H7355" s="29">
        <f>VLOOKUP(A7355,BOALI!A:I,8, FALSE)</f>
        <v>0</v>
      </c>
      <c r="I7355" s="16" t="s">
        <v>16</v>
      </c>
      <c r="J7355" s="9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  <c r="AA7355" s="9"/>
    </row>
    <row r="7356" spans="1:27" ht="12.75">
      <c r="A7356" s="64">
        <f>A7355+1</f>
        <v>46030</v>
      </c>
      <c r="B7356" s="16" t="s">
        <v>21</v>
      </c>
      <c r="C7356" s="60">
        <f>VLOOKUP(A7356,'VILA CLEMENTINO'!A:I,3, FALSE)</f>
        <v>5495.28</v>
      </c>
      <c r="D7356" s="16">
        <f>VLOOKUP(A7356,'VILA CLEMENTINO'!A:I,4, FALSE)</f>
        <v>61</v>
      </c>
      <c r="E7356" s="61">
        <f>VLOOKUP(A7356,'VILA CLEMENTINO'!A:I,5, FALSE)</f>
        <v>28.18</v>
      </c>
      <c r="F7356" s="16">
        <f>VLOOKUP(A7356,'VILA CLEMENTINO'!A:I,6, FALSE)</f>
        <v>1</v>
      </c>
      <c r="G7356" s="62">
        <f>VLOOKUP(A7356,'VILA CLEMENTINO'!A:I,7, FALSE)</f>
        <v>14.94</v>
      </c>
      <c r="H7356" s="29">
        <f>VLOOKUP(A7356,'VILA CLEMENTINO'!A:I,8, FALSE)</f>
        <v>0.29980000000000001</v>
      </c>
      <c r="I7356" s="16" t="s">
        <v>11</v>
      </c>
      <c r="J7356" s="9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  <c r="Z7356" s="9"/>
      <c r="AA7356" s="9"/>
    </row>
    <row r="7357" spans="1:27" ht="12.75">
      <c r="A7357" s="64">
        <f t="shared" ref="A7357:A7368" si="32">A7356</f>
        <v>46030</v>
      </c>
      <c r="B7357" s="16" t="s">
        <v>12</v>
      </c>
      <c r="C7357" s="60">
        <f>VLOOKUP(A7357,JABAQUARA!A:I,3, FALSE)</f>
        <v>2722.66</v>
      </c>
      <c r="D7357" s="16">
        <f>VLOOKUP(A7357,JABAQUARA!A:I,4, FALSE)</f>
        <v>32</v>
      </c>
      <c r="E7357" s="61">
        <f>VLOOKUP(A7357,JABAQUARA!A:I,5, FALSE)</f>
        <v>23.29</v>
      </c>
      <c r="F7357" s="16">
        <f>VLOOKUP(A7357,JABAQUARA!A:I,6, FALSE)</f>
        <v>0</v>
      </c>
      <c r="G7357" s="16">
        <f>VLOOKUP(A7357,JABAQUARA!A:I,7, FALSE)</f>
        <v>8</v>
      </c>
      <c r="H7357" s="29">
        <f>VLOOKUP(A7357,JABAQUARA!A:I,8, FALSE)</f>
        <v>0.27810000000000001</v>
      </c>
      <c r="I7357" s="16" t="s">
        <v>11</v>
      </c>
      <c r="J7357" s="9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  <c r="Z7357" s="9"/>
      <c r="AA7357" s="9"/>
    </row>
    <row r="7358" spans="1:27" ht="12.75">
      <c r="A7358" s="64">
        <f t="shared" si="32"/>
        <v>46030</v>
      </c>
      <c r="B7358" s="16" t="s">
        <v>1467</v>
      </c>
      <c r="C7358" s="60">
        <f>VLOOKUP(A7358,SPOLETO!A:I,3, FALSE)</f>
        <v>3977.2</v>
      </c>
      <c r="D7358" s="16">
        <f>VLOOKUP(A7358,SPOLETO!A:I,4, FALSE)</f>
        <v>82</v>
      </c>
      <c r="E7358" s="61">
        <f>VLOOKUP(A7358,SPOLETO!A:I,5, FALSE)</f>
        <v>0</v>
      </c>
      <c r="F7358" s="16">
        <f>VLOOKUP(A7358,SPOLETO!A:I,6, FALSE)</f>
        <v>0</v>
      </c>
      <c r="G7358" s="16">
        <f>VLOOKUP(A7358,SPOLETO!A:I,7, FALSE)</f>
        <v>0</v>
      </c>
      <c r="H7358" s="29">
        <f>VLOOKUP(A7358,SPOLETO!A:I,8, FALSE)</f>
        <v>0</v>
      </c>
      <c r="I7358" s="16" t="s">
        <v>11</v>
      </c>
      <c r="J7358" s="9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  <c r="AA7358" s="9"/>
    </row>
    <row r="7359" spans="1:27" ht="12.75">
      <c r="A7359" s="64">
        <f t="shared" si="32"/>
        <v>46030</v>
      </c>
      <c r="B7359" s="16" t="s">
        <v>9</v>
      </c>
      <c r="C7359" s="60">
        <f>VLOOKUP(A7359,'CAMPO BELO'!A:I,3, FALSE)</f>
        <v>1500.49</v>
      </c>
      <c r="D7359" s="16">
        <f>VLOOKUP(A7359,'CAMPO BELO'!A:I,4, FALSE)</f>
        <v>19</v>
      </c>
      <c r="E7359" s="61">
        <f>VLOOKUP(A7359,'CAMPO BELO'!A:I,5, FALSE)</f>
        <v>19.309999999999999</v>
      </c>
      <c r="F7359" s="16">
        <f>VLOOKUP(A7359,'CAMPO BELO'!A:I,6, FALSE)</f>
        <v>0</v>
      </c>
      <c r="G7359" s="16">
        <f>VLOOKUP(A7359,'CAMPO BELO'!A:I,7, FALSE)</f>
        <v>4.5999999999999996</v>
      </c>
      <c r="H7359" s="29">
        <f>VLOOKUP(A7359,'CAMPO BELO'!A:I,8, FALSE)</f>
        <v>0.27450000000000002</v>
      </c>
      <c r="I7359" s="16" t="s">
        <v>11</v>
      </c>
      <c r="J7359" s="9"/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  <c r="AA7359" s="9"/>
    </row>
    <row r="7360" spans="1:27" ht="12.75">
      <c r="A7360" s="64">
        <f t="shared" si="32"/>
        <v>46030</v>
      </c>
      <c r="B7360" s="16" t="s">
        <v>43</v>
      </c>
      <c r="C7360" s="60">
        <f>VLOOKUP(A7360,GOPOÚVA!A:I,3, FALSE)</f>
        <v>3541.34</v>
      </c>
      <c r="D7360" s="16">
        <f>VLOOKUP(A7360,GOPOÚVA!A:I,4, FALSE)</f>
        <v>39</v>
      </c>
      <c r="E7360" s="61">
        <f>VLOOKUP(A7360,GOPOÚVA!A:I,5, FALSE)</f>
        <v>24.42</v>
      </c>
      <c r="F7360" s="16">
        <f>VLOOKUP(A7360,GOPOÚVA!A:I,6, FALSE)</f>
        <v>0</v>
      </c>
      <c r="G7360" s="16">
        <f>VLOOKUP(A7360,GOPOÚVA!A:I,7, FALSE)</f>
        <v>11.33</v>
      </c>
      <c r="H7360" s="29" t="str">
        <f>VLOOKUP(A7360,GOPOÚVA!A:I,8, FALSE)</f>
        <v>32,62,%</v>
      </c>
      <c r="I7360" s="16" t="s">
        <v>11</v>
      </c>
      <c r="J7360" s="9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  <c r="AA7360" s="9"/>
    </row>
    <row r="7361" spans="1:27" ht="12.75">
      <c r="A7361" s="64">
        <f t="shared" si="32"/>
        <v>46030</v>
      </c>
      <c r="B7361" s="16" t="s">
        <v>45</v>
      </c>
      <c r="C7361" s="60">
        <f>VLOOKUP(A7361,MANDAQUI!A:I,3, FALSE)</f>
        <v>5367.79</v>
      </c>
      <c r="D7361" s="16">
        <f>VLOOKUP(A7361,MANDAQUI!A:I,4, FALSE)</f>
        <v>56</v>
      </c>
      <c r="E7361" s="61">
        <f>VLOOKUP(A7361,MANDAQUI!A:I,5, FALSE)</f>
        <v>38.18</v>
      </c>
      <c r="F7361" s="16">
        <f>VLOOKUP(A7361,MANDAQUI!A:I,6, FALSE)</f>
        <v>20</v>
      </c>
      <c r="G7361" s="16">
        <f>VLOOKUP(A7361,MANDAQUI!A:I,7, FALSE)</f>
        <v>14.66</v>
      </c>
      <c r="H7361" s="29">
        <f>VLOOKUP(A7361,MANDAQUI!A:I,8, FALSE)</f>
        <v>0.26619999999999999</v>
      </c>
      <c r="I7361" s="16" t="s">
        <v>11</v>
      </c>
      <c r="J7361" s="9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9"/>
      <c r="X7361" s="9"/>
      <c r="Y7361" s="9"/>
      <c r="Z7361" s="9"/>
      <c r="AA7361" s="9"/>
    </row>
    <row r="7362" spans="1:27" ht="12.75">
      <c r="A7362" s="64">
        <f t="shared" si="32"/>
        <v>46030</v>
      </c>
      <c r="B7362" s="16" t="s">
        <v>1465</v>
      </c>
      <c r="C7362" s="60">
        <f>VLOOKUP(A7362,AEROPORTO!A:I,3, FALSE)</f>
        <v>9236.15</v>
      </c>
      <c r="D7362" s="16">
        <f>VLOOKUP(A7362,AEROPORTO!A:I,4, FALSE)</f>
        <v>140</v>
      </c>
      <c r="E7362" s="61">
        <f>VLOOKUP(A7362,AEROPORTO!A:I,5, FALSE)</f>
        <v>0</v>
      </c>
      <c r="F7362" s="16">
        <f>VLOOKUP(A7362,AEROPORTO!A:I,6, FALSE)</f>
        <v>0</v>
      </c>
      <c r="G7362" s="16">
        <f>VLOOKUP(A7362,AEROPORTO!A:I,7, FALSE)</f>
        <v>0</v>
      </c>
      <c r="H7362" s="29">
        <f>VLOOKUP(A7362,AEROPORTO!A:I,8, FALSE)</f>
        <v>0</v>
      </c>
      <c r="I7362" s="16" t="s">
        <v>11</v>
      </c>
      <c r="J7362" s="9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  <c r="Z7362" s="9"/>
      <c r="AA7362" s="9"/>
    </row>
    <row r="7363" spans="1:27" ht="12.75">
      <c r="A7363" s="64">
        <f t="shared" si="32"/>
        <v>46030</v>
      </c>
      <c r="B7363" s="16" t="s">
        <v>289</v>
      </c>
      <c r="C7363" s="60">
        <f>VLOOKUP(A7363,PINHEIROS!A:I,3, FALSE)</f>
        <v>3391.58</v>
      </c>
      <c r="D7363" s="16">
        <f>VLOOKUP(A7363,PINHEIROS!A:I,4, FALSE)</f>
        <v>39</v>
      </c>
      <c r="E7363" s="61">
        <f>VLOOKUP(A7363,PINHEIROS!A:I,5, FALSE)</f>
        <v>23.4</v>
      </c>
      <c r="F7363" s="16">
        <f>VLOOKUP(A7363,PINHEIROS!A:I,6, FALSE)</f>
        <v>0</v>
      </c>
      <c r="G7363" s="16">
        <f>VLOOKUP(A7363,PINHEIROS!A:I,7, FALSE)</f>
        <v>7</v>
      </c>
      <c r="H7363" s="29">
        <f>VLOOKUP(A7363,PINHEIROS!A:I,8, FALSE)</f>
        <v>0.27610000000000001</v>
      </c>
      <c r="I7363" s="16" t="s">
        <v>11</v>
      </c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  <c r="AA7363" s="9"/>
    </row>
    <row r="7364" spans="1:27" ht="12.75">
      <c r="A7364" s="64">
        <f t="shared" si="32"/>
        <v>46030</v>
      </c>
      <c r="B7364" s="16" t="s">
        <v>286</v>
      </c>
      <c r="C7364" s="60">
        <f>VLOOKUP(A7364,ACLIMAÇÃO!A:I,3, FALSE)</f>
        <v>3103.84</v>
      </c>
      <c r="D7364" s="16">
        <f>VLOOKUP(A7364,ACLIMAÇÃO!A:I,4, FALSE)</f>
        <v>35</v>
      </c>
      <c r="E7364" s="61">
        <f>VLOOKUP(A7364,ACLIMAÇÃO!A:I,5, FALSE)</f>
        <v>35.130000000000003</v>
      </c>
      <c r="F7364" s="16">
        <f>VLOOKUP(A7364,ACLIMAÇÃO!A:I,6, FALSE)</f>
        <v>10</v>
      </c>
      <c r="G7364" s="16">
        <f>VLOOKUP(A7364,ACLIMAÇÃO!A:I,7, FALSE)</f>
        <v>9.66</v>
      </c>
      <c r="H7364" s="29">
        <f>VLOOKUP(A7364,ACLIMAÇÃO!A:I,8, FALSE)</f>
        <v>0.2913</v>
      </c>
      <c r="I7364" s="16" t="s">
        <v>11</v>
      </c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  <c r="AA7364" s="9"/>
    </row>
    <row r="7365" spans="1:27" ht="12.75">
      <c r="A7365" s="64">
        <f t="shared" si="32"/>
        <v>46030</v>
      </c>
      <c r="B7365" s="16" t="s">
        <v>17</v>
      </c>
      <c r="C7365" s="60">
        <f>VLOOKUP(A7365,'PRAIA DO CANTO'!A:I,3, FALSE)</f>
        <v>4505.8100000000004</v>
      </c>
      <c r="D7365" s="16">
        <f>VLOOKUP(A7365,'PRAIA DO CANTO'!A:I,4, FALSE)</f>
        <v>47</v>
      </c>
      <c r="E7365" s="61">
        <f>VLOOKUP(A7365,'PRAIA DO CANTO'!A:I,5, FALSE)</f>
        <v>26.51</v>
      </c>
      <c r="F7365" s="16">
        <f>VLOOKUP(A7365,'PRAIA DO CANTO'!A:I,6, FALSE)</f>
        <v>4</v>
      </c>
      <c r="G7365" s="16">
        <f>VLOOKUP(A7365,'PRAIA DO CANTO'!A:I,7, FALSE)</f>
        <v>9.6</v>
      </c>
      <c r="H7365" s="29">
        <f>VLOOKUP(A7365,'PRAIA DO CANTO'!A:I,8, FALSE)</f>
        <v>0.33410000000000001</v>
      </c>
      <c r="I7365" s="16" t="s">
        <v>16</v>
      </c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  <c r="AA7365" s="9"/>
    </row>
    <row r="7366" spans="1:27" ht="12.75">
      <c r="A7366" s="64">
        <f t="shared" si="32"/>
        <v>46030</v>
      </c>
      <c r="B7366" s="16" t="s">
        <v>14</v>
      </c>
      <c r="C7366" s="60">
        <f>VLOOKUP(A7366,'JARDIM CAMBURI'!A:I,3, FALSE)</f>
        <v>4664.38</v>
      </c>
      <c r="D7366" s="16">
        <f>VLOOKUP(A7366,'JARDIM CAMBURI'!A:I,4, FALSE)</f>
        <v>53</v>
      </c>
      <c r="E7366" s="61">
        <f>VLOOKUP(A7366,'JARDIM CAMBURI'!A:I,5, FALSE)</f>
        <v>22.63</v>
      </c>
      <c r="F7366" s="16">
        <f>VLOOKUP(A7366,'JARDIM CAMBURI'!A:I,6, FALSE())</f>
        <v>0</v>
      </c>
      <c r="G7366" s="16">
        <f>VLOOKUP(A7366,'JARDIM CAMBURI'!A:I,7, FALSE)</f>
        <v>13.66</v>
      </c>
      <c r="H7366" s="29">
        <f>VLOOKUP(A7366,'JARDIM CAMBURI'!A:I,8, FALSE)</f>
        <v>0.25319999999999998</v>
      </c>
      <c r="I7366" s="16" t="s">
        <v>16</v>
      </c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  <c r="AA7366" s="9"/>
    </row>
    <row r="7367" spans="1:27" ht="12.75">
      <c r="A7367" s="64">
        <f t="shared" si="32"/>
        <v>46030</v>
      </c>
      <c r="B7367" s="16" t="s">
        <v>19</v>
      </c>
      <c r="C7367" s="60">
        <f>VLOOKUP(A7367,SERRA!A:I,3, FALSE)</f>
        <v>3271.9</v>
      </c>
      <c r="D7367" s="16">
        <f>VLOOKUP(A7367,SERRA!A:I,4, FALSE)</f>
        <v>33</v>
      </c>
      <c r="E7367" s="61">
        <f>VLOOKUP(A7367,SERRA!A:I,5, FALSE)</f>
        <v>23.24</v>
      </c>
      <c r="F7367" s="16">
        <f>VLOOKUP(A7367,SERRA!A:I,6, FALSE)</f>
        <v>0</v>
      </c>
      <c r="G7367" s="16">
        <f>VLOOKUP(A7367,SERRA!A:I,7, FALSE)</f>
        <v>11</v>
      </c>
      <c r="H7367" s="29">
        <f>VLOOKUP(A7367,SERRA!A:I,8, FALSE)</f>
        <v>0.30530000000000002</v>
      </c>
      <c r="I7367" s="16" t="s">
        <v>16</v>
      </c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  <c r="AA7367" s="9"/>
    </row>
    <row r="7368" spans="1:27" ht="12.75">
      <c r="A7368" s="64">
        <f t="shared" si="32"/>
        <v>46030</v>
      </c>
      <c r="B7368" s="16" t="s">
        <v>1574</v>
      </c>
      <c r="C7368" s="60">
        <f>VLOOKUP(A7368,BOALI!A:I,3, FALSE)</f>
        <v>4728.57</v>
      </c>
      <c r="D7368" s="16">
        <f>VLOOKUP(A7368,BOALI!A:I,4, FALSE)</f>
        <v>116</v>
      </c>
      <c r="E7368" s="61">
        <f>VLOOKUP(A7368,BOALI!A:I,5, FALSE)</f>
        <v>0</v>
      </c>
      <c r="F7368" s="16">
        <f>VLOOKUP(A7368,BOALI!A:I,6, FALSE)</f>
        <v>0</v>
      </c>
      <c r="G7368" s="16">
        <f>VLOOKUP(A7368,BOALI!A:I,7, FALSE)</f>
        <v>0</v>
      </c>
      <c r="H7368" s="29">
        <f>VLOOKUP(A7368,BOALI!A:I,8, FALSE)</f>
        <v>0</v>
      </c>
      <c r="I7368" s="16" t="s">
        <v>16</v>
      </c>
      <c r="J7368" s="9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  <c r="AA7368" s="9"/>
    </row>
    <row r="7369" spans="1:27" ht="12.75">
      <c r="A7369" s="64">
        <f>A7368+1</f>
        <v>46031</v>
      </c>
      <c r="B7369" s="16" t="s">
        <v>21</v>
      </c>
      <c r="C7369" s="60">
        <f>VLOOKUP(A7369,'VILA CLEMENTINO'!A:I,3, FALSE)</f>
        <v>11683.22</v>
      </c>
      <c r="D7369" s="16">
        <f>VLOOKUP(A7369,'VILA CLEMENTINO'!A:I,4, FALSE)</f>
        <v>119</v>
      </c>
      <c r="E7369" s="61">
        <f>VLOOKUP(A7369,'VILA CLEMENTINO'!A:I,5, FALSE)</f>
        <v>30.21</v>
      </c>
      <c r="F7369" s="16">
        <f>VLOOKUP(A7369,'VILA CLEMENTINO'!A:I,6, FALSE)</f>
        <v>11</v>
      </c>
      <c r="G7369" s="62">
        <f>VLOOKUP(A7369,'VILA CLEMENTINO'!A:I,7, FALSE)</f>
        <v>15.59</v>
      </c>
      <c r="H7369" s="29">
        <f>VLOOKUP(A7369,'VILA CLEMENTINO'!A:I,8, FALSE)</f>
        <v>0.27</v>
      </c>
      <c r="I7369" s="16" t="s">
        <v>11</v>
      </c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  <c r="AA7369" s="9"/>
    </row>
    <row r="7370" spans="1:27" ht="12.75">
      <c r="A7370" s="64">
        <f t="shared" ref="A7370:A7381" si="33">A7369</f>
        <v>46031</v>
      </c>
      <c r="B7370" s="16" t="s">
        <v>12</v>
      </c>
      <c r="C7370" s="60">
        <f>VLOOKUP(A7370,JABAQUARA!A:I,3, FALSE)</f>
        <v>5367.03</v>
      </c>
      <c r="D7370" s="16">
        <f>VLOOKUP(A7370,JABAQUARA!A:I,4, FALSE)</f>
        <v>59</v>
      </c>
      <c r="E7370" s="61">
        <f>VLOOKUP(A7370,JABAQUARA!A:I,5, FALSE)</f>
        <v>22.93</v>
      </c>
      <c r="F7370" s="16">
        <f>VLOOKUP(A7370,JABAQUARA!A:I,6, FALSE)</f>
        <v>0</v>
      </c>
      <c r="G7370" s="16">
        <f>VLOOKUP(A7370,JABAQUARA!A:I,7, FALSE)</f>
        <v>9.4</v>
      </c>
      <c r="H7370" s="29">
        <f>VLOOKUP(A7370,JABAQUARA!A:I,8, FALSE)</f>
        <v>0.3105</v>
      </c>
      <c r="I7370" s="16" t="s">
        <v>11</v>
      </c>
      <c r="J7370" s="9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/>
      <c r="X7370" s="9"/>
      <c r="Y7370" s="9"/>
      <c r="Z7370" s="9"/>
      <c r="AA7370" s="9"/>
    </row>
    <row r="7371" spans="1:27" ht="12.75">
      <c r="A7371" s="64">
        <f t="shared" si="33"/>
        <v>46031</v>
      </c>
      <c r="B7371" s="16" t="s">
        <v>1467</v>
      </c>
      <c r="C7371" s="60">
        <f>VLOOKUP(A7371,SPOLETO!A:I,3, FALSE)</f>
        <v>6399.6</v>
      </c>
      <c r="D7371" s="16">
        <f>VLOOKUP(A7371,SPOLETO!A:I,4, FALSE)</f>
        <v>73</v>
      </c>
      <c r="E7371" s="61">
        <f>VLOOKUP(A7371,SPOLETO!A:I,5, FALSE)</f>
        <v>0</v>
      </c>
      <c r="F7371" s="16">
        <f>VLOOKUP(A7371,SPOLETO!A:I,6, FALSE)</f>
        <v>0</v>
      </c>
      <c r="G7371" s="16">
        <f>VLOOKUP(A7371,SPOLETO!A:I,7, FALSE)</f>
        <v>0</v>
      </c>
      <c r="H7371" s="29">
        <f>VLOOKUP(A7371,SPOLETO!A:I,8, FALSE)</f>
        <v>0</v>
      </c>
      <c r="I7371" s="16" t="s">
        <v>11</v>
      </c>
      <c r="J7371" s="9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  <c r="Z7371" s="9"/>
      <c r="AA7371" s="9"/>
    </row>
    <row r="7372" spans="1:27" ht="12.75">
      <c r="A7372" s="64">
        <f t="shared" si="33"/>
        <v>46031</v>
      </c>
      <c r="B7372" s="16" t="s">
        <v>9</v>
      </c>
      <c r="C7372" s="60">
        <f>VLOOKUP(A7372,'CAMPO BELO'!A:I,3, FALSE)</f>
        <v>3774.74</v>
      </c>
      <c r="D7372" s="16">
        <f>VLOOKUP(A7372,'CAMPO BELO'!A:I,4, FALSE)</f>
        <v>39</v>
      </c>
      <c r="E7372" s="61">
        <f>VLOOKUP(A7372,'CAMPO BELO'!A:I,5, FALSE)</f>
        <v>25.06</v>
      </c>
      <c r="F7372" s="16">
        <f>VLOOKUP(A7372,'CAMPO BELO'!A:I,6, FALSE)</f>
        <v>1</v>
      </c>
      <c r="G7372" s="16">
        <f>VLOOKUP(A7372,'CAMPO BELO'!A:I,7, FALSE)</f>
        <v>9.5</v>
      </c>
      <c r="H7372" s="29">
        <f>VLOOKUP(A7372,'CAMPO BELO'!A:I,8, FALSE)</f>
        <v>0.27150000000000002</v>
      </c>
      <c r="I7372" s="16" t="s">
        <v>11</v>
      </c>
      <c r="J7372" s="9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  <c r="Z7372" s="9"/>
      <c r="AA7372" s="9"/>
    </row>
    <row r="7373" spans="1:27" ht="12.75">
      <c r="A7373" s="64">
        <f t="shared" si="33"/>
        <v>46031</v>
      </c>
      <c r="B7373" s="16" t="s">
        <v>43</v>
      </c>
      <c r="C7373" s="60">
        <f>VLOOKUP(A7373,GOPOÚVA!A:I,3, FALSE)</f>
        <v>5858.48</v>
      </c>
      <c r="D7373" s="16">
        <f>VLOOKUP(A7373,GOPOÚVA!A:I,4, FALSE)</f>
        <v>62</v>
      </c>
      <c r="E7373" s="61">
        <f>VLOOKUP(A7373,GOPOÚVA!A:I,5, FALSE)</f>
        <v>23.15</v>
      </c>
      <c r="F7373" s="16">
        <f>VLOOKUP(A7373,GOPOÚVA!A:I,6, FALSE)</f>
        <v>0</v>
      </c>
      <c r="G7373" s="16">
        <f>VLOOKUP(A7373,GOPOÚVA!A:I,7, FALSE)</f>
        <v>9.5</v>
      </c>
      <c r="H7373" s="29">
        <f>VLOOKUP(A7373,GOPOÚVA!A:I,8, FALSE)</f>
        <v>0.34300000000000003</v>
      </c>
      <c r="I7373" s="16" t="s">
        <v>11</v>
      </c>
      <c r="J7373" s="9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/>
      <c r="X7373" s="9"/>
      <c r="Y7373" s="9"/>
      <c r="Z7373" s="9"/>
      <c r="AA7373" s="9"/>
    </row>
    <row r="7374" spans="1:27" ht="12.75">
      <c r="A7374" s="64">
        <f t="shared" si="33"/>
        <v>46031</v>
      </c>
      <c r="B7374" s="16" t="s">
        <v>45</v>
      </c>
      <c r="C7374" s="60">
        <f>VLOOKUP(A7374,MANDAQUI!A:I,3, FALSE)</f>
        <v>8877.92</v>
      </c>
      <c r="D7374" s="16">
        <f>VLOOKUP(A7374,MANDAQUI!A:I,4, FALSE)</f>
        <v>96</v>
      </c>
      <c r="E7374" s="61">
        <f>VLOOKUP(A7374,MANDAQUI!A:I,5, FALSE)</f>
        <v>25.19</v>
      </c>
      <c r="F7374" s="16">
        <f>VLOOKUP(A7374,MANDAQUI!A:I,6, FALSE)</f>
        <v>3</v>
      </c>
      <c r="G7374" s="16">
        <f>VLOOKUP(A7374,MANDAQUI!A:I,7, FALSE)</f>
        <v>13</v>
      </c>
      <c r="H7374" s="29">
        <f>VLOOKUP(A7374,MANDAQUI!A:I,8, FALSE)</f>
        <v>0.2631</v>
      </c>
      <c r="I7374" s="16" t="s">
        <v>11</v>
      </c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  <c r="AA7374" s="9"/>
    </row>
    <row r="7375" spans="1:27" ht="12.75">
      <c r="A7375" s="64">
        <f t="shared" si="33"/>
        <v>46031</v>
      </c>
      <c r="B7375" s="16" t="s">
        <v>1465</v>
      </c>
      <c r="C7375" s="60">
        <f>VLOOKUP(A7375,AEROPORTO!A:I,3, FALSE)</f>
        <v>9765.65</v>
      </c>
      <c r="D7375" s="16">
        <f>VLOOKUP(A7375,AEROPORTO!A:I,4, FALSE)</f>
        <v>131</v>
      </c>
      <c r="E7375" s="61">
        <f>VLOOKUP(A7375,AEROPORTO!A:I,5, FALSE)</f>
        <v>0</v>
      </c>
      <c r="F7375" s="16">
        <f>VLOOKUP(A7375,AEROPORTO!A:I,6, FALSE)</f>
        <v>0</v>
      </c>
      <c r="G7375" s="16">
        <f>VLOOKUP(A7375,AEROPORTO!A:I,7, FALSE)</f>
        <v>0</v>
      </c>
      <c r="H7375" s="29">
        <f>VLOOKUP(A7375,AEROPORTO!A:I,8, FALSE)</f>
        <v>0</v>
      </c>
      <c r="I7375" s="16" t="s">
        <v>11</v>
      </c>
      <c r="J7375" s="9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  <c r="AA7375" s="9"/>
    </row>
    <row r="7376" spans="1:27" ht="12.75">
      <c r="A7376" s="64">
        <f t="shared" si="33"/>
        <v>46031</v>
      </c>
      <c r="B7376" s="16" t="s">
        <v>289</v>
      </c>
      <c r="C7376" s="60">
        <f>VLOOKUP(A7376,PINHEIROS!A:I,3, FALSE)</f>
        <v>5983.22</v>
      </c>
      <c r="D7376" s="16">
        <f>VLOOKUP(A7376,PINHEIROS!A:I,4, FALSE)</f>
        <v>65</v>
      </c>
      <c r="E7376" s="61">
        <f>VLOOKUP(A7376,PINHEIROS!A:I,5, FALSE)</f>
        <v>25.97</v>
      </c>
      <c r="F7376" s="16">
        <f>VLOOKUP(A7376,PINHEIROS!A:I,6, FALSE)</f>
        <v>3</v>
      </c>
      <c r="G7376" s="16">
        <f>VLOOKUP(A7376,PINHEIROS!A:I,7, FALSE)</f>
        <v>7.33</v>
      </c>
      <c r="H7376" s="29">
        <f>VLOOKUP(A7376,PINHEIROS!A:I,8, FALSE)</f>
        <v>0.2707</v>
      </c>
      <c r="I7376" s="16" t="s">
        <v>11</v>
      </c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  <c r="Z7376" s="9"/>
      <c r="AA7376" s="9"/>
    </row>
    <row r="7377" spans="1:27" ht="12.75">
      <c r="A7377" s="64">
        <f t="shared" si="33"/>
        <v>46031</v>
      </c>
      <c r="B7377" s="16" t="s">
        <v>286</v>
      </c>
      <c r="C7377" s="60">
        <f>VLOOKUP(A7377,ACLIMAÇÃO!A:I,3, FALSE)</f>
        <v>5503.79</v>
      </c>
      <c r="D7377" s="16">
        <f>VLOOKUP(A7377,ACLIMAÇÃO!A:I,4, FALSE)</f>
        <v>59</v>
      </c>
      <c r="E7377" s="61">
        <f>VLOOKUP(A7377,ACLIMAÇÃO!A:I,5, FALSE)</f>
        <v>32.15</v>
      </c>
      <c r="F7377" s="16">
        <f>VLOOKUP(A7377,ACLIMAÇÃO!A:I,6, FALSE)</f>
        <v>9</v>
      </c>
      <c r="G7377" s="16">
        <f>VLOOKUP(A7377,ACLIMAÇÃO!A:I,7, FALSE)</f>
        <v>6.83</v>
      </c>
      <c r="H7377" s="29">
        <f>VLOOKUP(A7377,ACLIMAÇÃO!A:I,8, FALSE)</f>
        <v>0.30730000000000002</v>
      </c>
      <c r="I7377" s="16" t="s">
        <v>11</v>
      </c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  <c r="AA7377" s="9"/>
    </row>
    <row r="7378" spans="1:27" ht="12.75">
      <c r="A7378" s="64">
        <f t="shared" si="33"/>
        <v>46031</v>
      </c>
      <c r="B7378" s="16" t="s">
        <v>17</v>
      </c>
      <c r="C7378" s="60">
        <f>VLOOKUP(A7378,'PRAIA DO CANTO'!A:I,3, FALSE)</f>
        <v>10864.98</v>
      </c>
      <c r="D7378" s="16">
        <f>VLOOKUP(A7378,'PRAIA DO CANTO'!A:I,4, FALSE)</f>
        <v>90</v>
      </c>
      <c r="E7378" s="61">
        <f>VLOOKUP(A7378,'PRAIA DO CANTO'!A:I,5, FALSE)</f>
        <v>27.47</v>
      </c>
      <c r="F7378" s="16">
        <f>VLOOKUP(A7378,'PRAIA DO CANTO'!A:I,6, FALSE)</f>
        <v>3</v>
      </c>
      <c r="G7378" s="16">
        <f>VLOOKUP(A7378,'PRAIA DO CANTO'!A:I,7, FALSE)</f>
        <v>14.2</v>
      </c>
      <c r="H7378" s="29">
        <f>VLOOKUP(A7378,'PRAIA DO CANTO'!A:I,8, FALSE)</f>
        <v>0.31590000000000001</v>
      </c>
      <c r="I7378" s="16" t="s">
        <v>16</v>
      </c>
      <c r="J7378" s="9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  <c r="AA7378" s="9"/>
    </row>
    <row r="7379" spans="1:27" ht="12.75">
      <c r="A7379" s="64">
        <f t="shared" si="33"/>
        <v>46031</v>
      </c>
      <c r="B7379" s="16" t="s">
        <v>14</v>
      </c>
      <c r="C7379" s="60">
        <f>VLOOKUP(A7379,'JARDIM CAMBURI'!A:I,3, FALSE)</f>
        <v>6018.23</v>
      </c>
      <c r="D7379" s="16">
        <f>VLOOKUP(A7379,'JARDIM CAMBURI'!A:I,4, FALSE)</f>
        <v>65</v>
      </c>
      <c r="E7379" s="61">
        <f>VLOOKUP(A7379,'JARDIM CAMBURI'!A:I,5, FALSE)</f>
        <v>26.8</v>
      </c>
      <c r="F7379" s="16">
        <f>VLOOKUP(A7379,'JARDIM CAMBURI'!A:I,6, FALSE())</f>
        <v>1</v>
      </c>
      <c r="G7379" s="16">
        <f>VLOOKUP(A7379,'JARDIM CAMBURI'!A:I,7, FALSE)</f>
        <v>8.33</v>
      </c>
      <c r="H7379" s="29">
        <f>VLOOKUP(A7379,'JARDIM CAMBURI'!A:I,8, FALSE)</f>
        <v>0.28070000000000001</v>
      </c>
      <c r="I7379" s="16" t="s">
        <v>16</v>
      </c>
      <c r="J7379" s="9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  <c r="AA7379" s="9"/>
    </row>
    <row r="7380" spans="1:27" ht="12.75">
      <c r="A7380" s="64">
        <f t="shared" si="33"/>
        <v>46031</v>
      </c>
      <c r="B7380" s="16" t="s">
        <v>19</v>
      </c>
      <c r="C7380" s="60">
        <f>VLOOKUP(A7380,SERRA!A:I,3, FALSE)</f>
        <v>5340.93</v>
      </c>
      <c r="D7380" s="16">
        <f>VLOOKUP(A7380,SERRA!A:I,4, FALSE)</f>
        <v>52</v>
      </c>
      <c r="E7380" s="61">
        <f>VLOOKUP(A7380,SERRA!A:I,5, FALSE)</f>
        <v>34.119999999999997</v>
      </c>
      <c r="F7380" s="16">
        <f>VLOOKUP(A7380,SERRA!A:I,6, FALSE)</f>
        <v>8</v>
      </c>
      <c r="G7380" s="16">
        <f>VLOOKUP(A7380,SERRA!A:I,7, FALSE)</f>
        <v>13</v>
      </c>
      <c r="H7380" s="29">
        <f>VLOOKUP(A7380,SERRA!A:I,8, FALSE)</f>
        <v>0.30790000000000001</v>
      </c>
      <c r="I7380" s="16" t="s">
        <v>16</v>
      </c>
      <c r="J7380" s="9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  <c r="Z7380" s="9"/>
      <c r="AA7380" s="9"/>
    </row>
    <row r="7381" spans="1:27" ht="12.75">
      <c r="A7381" s="64">
        <f t="shared" si="33"/>
        <v>46031</v>
      </c>
      <c r="B7381" s="16" t="s">
        <v>1574</v>
      </c>
      <c r="C7381" s="60">
        <f>VLOOKUP(A7381,BOALI!A:I,3, FALSE)</f>
        <v>3239.01</v>
      </c>
      <c r="D7381" s="16">
        <f>VLOOKUP(A7381,BOALI!A:I,4, FALSE)</f>
        <v>77</v>
      </c>
      <c r="E7381" s="61">
        <f>VLOOKUP(A7381,BOALI!A:I,5, FALSE)</f>
        <v>0</v>
      </c>
      <c r="F7381" s="16">
        <f>VLOOKUP(A7381,BOALI!A:I,6, FALSE)</f>
        <v>0</v>
      </c>
      <c r="G7381" s="16">
        <f>VLOOKUP(A7381,BOALI!A:I,7, FALSE)</f>
        <v>0</v>
      </c>
      <c r="H7381" s="29">
        <f>VLOOKUP(A7381,BOALI!A:I,8, FALSE)</f>
        <v>0</v>
      </c>
      <c r="I7381" s="16" t="s">
        <v>16</v>
      </c>
      <c r="J7381" s="9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9"/>
      <c r="X7381" s="9"/>
      <c r="Y7381" s="9"/>
      <c r="Z7381" s="9"/>
      <c r="AA7381" s="9"/>
    </row>
    <row r="7382" spans="1:27" ht="12.75">
      <c r="A7382" s="64">
        <f>A7381+1</f>
        <v>46032</v>
      </c>
      <c r="B7382" s="16" t="s">
        <v>21</v>
      </c>
      <c r="C7382" s="60">
        <f>VLOOKUP(A7382,'VILA CLEMENTINO'!A:I,3, FALSE)</f>
        <v>9309.67</v>
      </c>
      <c r="D7382" s="16">
        <f>VLOOKUP(A7382,'VILA CLEMENTINO'!A:I,4, FALSE)</f>
        <v>92</v>
      </c>
      <c r="E7382" s="61">
        <f>VLOOKUP(A7382,'VILA CLEMENTINO'!A:I,5, FALSE)</f>
        <v>25.02</v>
      </c>
      <c r="F7382" s="16">
        <f>VLOOKUP(A7382,'VILA CLEMENTINO'!A:I,6, FALSE)</f>
        <v>0</v>
      </c>
      <c r="G7382" s="62">
        <f>VLOOKUP(A7382,'VILA CLEMENTINO'!A:I,7, FALSE)</f>
        <v>13.65</v>
      </c>
      <c r="H7382" s="29">
        <f>VLOOKUP(A7382,'VILA CLEMENTINO'!A:I,8, FALSE)</f>
        <v>0.29010000000000002</v>
      </c>
      <c r="I7382" s="16" t="s">
        <v>11</v>
      </c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  <c r="AA7382" s="9"/>
    </row>
    <row r="7383" spans="1:27" ht="12.75">
      <c r="A7383" s="64">
        <f t="shared" ref="A7383:A7394" si="34">A7382</f>
        <v>46032</v>
      </c>
      <c r="B7383" s="16" t="s">
        <v>12</v>
      </c>
      <c r="C7383" s="60">
        <f>VLOOKUP(A7383,JABAQUARA!A:I,3, FALSE)</f>
        <v>5399.22</v>
      </c>
      <c r="D7383" s="16">
        <f>VLOOKUP(A7383,JABAQUARA!A:I,4, FALSE)</f>
        <v>59</v>
      </c>
      <c r="E7383" s="61">
        <f>VLOOKUP(A7383,JABAQUARA!A:I,5, FALSE)</f>
        <v>26.67</v>
      </c>
      <c r="F7383" s="16">
        <f>VLOOKUP(A7383,JABAQUARA!A:I,6, FALSE)</f>
        <v>1</v>
      </c>
      <c r="G7383" s="16">
        <f>VLOOKUP(A7383,JABAQUARA!A:I,7, FALSE)</f>
        <v>11.25</v>
      </c>
      <c r="H7383" s="29">
        <f>VLOOKUP(A7383,JABAQUARA!A:I,8, FALSE)</f>
        <v>0.30640000000000001</v>
      </c>
      <c r="I7383" s="16" t="s">
        <v>11</v>
      </c>
      <c r="J7383" s="9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  <c r="AA7383" s="9"/>
    </row>
    <row r="7384" spans="1:27" ht="12.75">
      <c r="A7384" s="64">
        <f t="shared" si="34"/>
        <v>46032</v>
      </c>
      <c r="B7384" s="16" t="s">
        <v>1467</v>
      </c>
      <c r="C7384" s="60">
        <f>VLOOKUP(A7384,SPOLETO!A:I,3, FALSE)</f>
        <v>3646.2</v>
      </c>
      <c r="D7384" s="16">
        <f>VLOOKUP(A7384,SPOLETO!A:I,4, FALSE)</f>
        <v>76</v>
      </c>
      <c r="E7384" s="61">
        <f>VLOOKUP(A7384,SPOLETO!A:I,5, FALSE)</f>
        <v>0</v>
      </c>
      <c r="F7384" s="16">
        <f>VLOOKUP(A7384,SPOLETO!A:I,6, FALSE)</f>
        <v>0</v>
      </c>
      <c r="G7384" s="16">
        <f>VLOOKUP(A7384,SPOLETO!A:I,7, FALSE)</f>
        <v>0</v>
      </c>
      <c r="H7384" s="29">
        <f>VLOOKUP(A7384,SPOLETO!A:I,8, FALSE)</f>
        <v>0</v>
      </c>
      <c r="I7384" s="16" t="s">
        <v>11</v>
      </c>
      <c r="J7384" s="9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  <c r="Z7384" s="9"/>
      <c r="AA7384" s="9"/>
    </row>
    <row r="7385" spans="1:27" ht="12.75">
      <c r="A7385" s="64">
        <f t="shared" si="34"/>
        <v>46032</v>
      </c>
      <c r="B7385" s="16" t="s">
        <v>9</v>
      </c>
      <c r="C7385" s="60">
        <f>VLOOKUP(A7385,'CAMPO BELO'!A:I,3, FALSE)</f>
        <v>5573.99</v>
      </c>
      <c r="D7385" s="16">
        <f>VLOOKUP(A7385,'CAMPO BELO'!A:I,4, FALSE)</f>
        <v>54</v>
      </c>
      <c r="E7385" s="61">
        <f>VLOOKUP(A7385,'CAMPO BELO'!A:I,5, FALSE)</f>
        <v>30.54</v>
      </c>
      <c r="F7385" s="16">
        <f>VLOOKUP(A7385,'CAMPO BELO'!A:I,6, FALSE)</f>
        <v>6</v>
      </c>
      <c r="G7385" s="16">
        <f>VLOOKUP(A7385,'CAMPO BELO'!A:I,7, FALSE)</f>
        <v>15.6</v>
      </c>
      <c r="H7385" s="29">
        <f>VLOOKUP(A7385,'CAMPO BELO'!A:I,8, FALSE)</f>
        <v>0.26819999999999999</v>
      </c>
      <c r="I7385" s="16" t="s">
        <v>11</v>
      </c>
      <c r="J7385" s="9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  <c r="Z7385" s="9"/>
      <c r="AA7385" s="9"/>
    </row>
    <row r="7386" spans="1:27" ht="12.75">
      <c r="A7386" s="64">
        <f t="shared" si="34"/>
        <v>46032</v>
      </c>
      <c r="B7386" s="16" t="s">
        <v>43</v>
      </c>
      <c r="C7386" s="60">
        <f>VLOOKUP(A7386,GOPOÚVA!A:I,3, FALSE)</f>
        <v>9698.67</v>
      </c>
      <c r="D7386" s="16">
        <f>VLOOKUP(A7386,GOPOÚVA!A:I,4, FALSE)</f>
        <v>103</v>
      </c>
      <c r="E7386" s="61">
        <f>VLOOKUP(A7386,GOPOÚVA!A:I,5, FALSE)</f>
        <v>26.16</v>
      </c>
      <c r="F7386" s="16">
        <f>VLOOKUP(A7386,GOPOÚVA!A:I,6, FALSE)</f>
        <v>0</v>
      </c>
      <c r="G7386" s="16">
        <f>VLOOKUP(A7386,GOPOÚVA!A:I,7, FALSE)</f>
        <v>13.33</v>
      </c>
      <c r="H7386" s="29">
        <f>VLOOKUP(A7386,GOPOÚVA!A:I,8, FALSE)</f>
        <v>0.3271</v>
      </c>
      <c r="I7386" s="16" t="s">
        <v>11</v>
      </c>
      <c r="J7386" s="9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  <c r="Z7386" s="9"/>
      <c r="AA7386" s="9"/>
    </row>
    <row r="7387" spans="1:27" ht="12.75">
      <c r="A7387" s="64">
        <f t="shared" si="34"/>
        <v>46032</v>
      </c>
      <c r="B7387" s="16" t="s">
        <v>45</v>
      </c>
      <c r="C7387" s="60">
        <f>VLOOKUP(A7387,MANDAQUI!A:I,3, FALSE)</f>
        <v>8362.8799999999992</v>
      </c>
      <c r="D7387" s="16">
        <f>VLOOKUP(A7387,MANDAQUI!A:I,4, FALSE)</f>
        <v>81</v>
      </c>
      <c r="E7387" s="61">
        <f>VLOOKUP(A7387,MANDAQUI!A:I,5, FALSE)</f>
        <v>28.69</v>
      </c>
      <c r="F7387" s="16">
        <f>VLOOKUP(A7387,MANDAQUI!A:I,6, FALSE)</f>
        <v>2</v>
      </c>
      <c r="G7387" s="16">
        <f>VLOOKUP(A7387,MANDAQUI!A:I,7, FALSE)</f>
        <v>11</v>
      </c>
      <c r="H7387" s="29">
        <f>VLOOKUP(A7387,MANDAQUI!A:I,8, FALSE)</f>
        <v>0.28420000000000001</v>
      </c>
      <c r="I7387" s="16" t="s">
        <v>11</v>
      </c>
      <c r="J7387" s="9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  <c r="AA7387" s="9"/>
    </row>
    <row r="7388" spans="1:27" ht="12.75">
      <c r="A7388" s="64">
        <f t="shared" si="34"/>
        <v>46032</v>
      </c>
      <c r="B7388" s="16" t="s">
        <v>1465</v>
      </c>
      <c r="C7388" s="60">
        <f>VLOOKUP(A7388,AEROPORTO!A:I,3, FALSE)</f>
        <v>8273.5</v>
      </c>
      <c r="D7388" s="16">
        <f>VLOOKUP(A7388,AEROPORTO!A:I,4, FALSE)</f>
        <v>124</v>
      </c>
      <c r="E7388" s="61">
        <f>VLOOKUP(A7388,AEROPORTO!A:I,5, FALSE)</f>
        <v>0</v>
      </c>
      <c r="F7388" s="16">
        <f>VLOOKUP(A7388,AEROPORTO!A:I,6, FALSE)</f>
        <v>0</v>
      </c>
      <c r="G7388" s="16">
        <f>VLOOKUP(A7388,AEROPORTO!A:I,7, FALSE)</f>
        <v>0</v>
      </c>
      <c r="H7388" s="29">
        <f>VLOOKUP(A7388,AEROPORTO!A:I,8, FALSE)</f>
        <v>0</v>
      </c>
      <c r="I7388" s="16" t="s">
        <v>11</v>
      </c>
      <c r="J7388" s="9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  <c r="AA7388" s="9"/>
    </row>
    <row r="7389" spans="1:27" ht="12.75">
      <c r="A7389" s="64">
        <f t="shared" si="34"/>
        <v>46032</v>
      </c>
      <c r="B7389" s="16" t="s">
        <v>289</v>
      </c>
      <c r="C7389" s="60">
        <f>VLOOKUP(A7389,PINHEIROS!A:I,3, FALSE)</f>
        <v>5247.69</v>
      </c>
      <c r="D7389" s="16">
        <f>VLOOKUP(A7389,PINHEIROS!A:I,4, FALSE)</f>
        <v>67</v>
      </c>
      <c r="E7389" s="61">
        <f>VLOOKUP(A7389,PINHEIROS!A:I,5, FALSE)</f>
        <v>25.36</v>
      </c>
      <c r="F7389" s="16">
        <f>VLOOKUP(A7389,PINHEIROS!A:I,6, FALSE)</f>
        <v>1</v>
      </c>
      <c r="G7389" s="16">
        <f>VLOOKUP(A7389,PINHEIROS!A:I,7, FALSE)</f>
        <v>5.83</v>
      </c>
      <c r="H7389" s="29">
        <f>VLOOKUP(A7389,PINHEIROS!A:I,8, FALSE)</f>
        <v>0.24329999999999999</v>
      </c>
      <c r="I7389" s="16" t="s">
        <v>11</v>
      </c>
      <c r="J7389" s="9"/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9"/>
      <c r="V7389" s="9"/>
      <c r="W7389" s="9"/>
      <c r="X7389" s="9"/>
      <c r="Y7389" s="9"/>
      <c r="Z7389" s="9"/>
      <c r="AA7389" s="9"/>
    </row>
    <row r="7390" spans="1:27" ht="12.75">
      <c r="A7390" s="64">
        <f t="shared" si="34"/>
        <v>46032</v>
      </c>
      <c r="B7390" s="16" t="s">
        <v>286</v>
      </c>
      <c r="C7390" s="60">
        <f>VLOOKUP(A7390,ACLIMAÇÃO!A:I,3, FALSE)</f>
        <v>3890.74</v>
      </c>
      <c r="D7390" s="16">
        <f>VLOOKUP(A7390,ACLIMAÇÃO!A:I,4, FALSE)</f>
        <v>39</v>
      </c>
      <c r="E7390" s="61">
        <f>VLOOKUP(A7390,ACLIMAÇÃO!A:I,5, FALSE)</f>
        <v>24.12</v>
      </c>
      <c r="F7390" s="16">
        <f>VLOOKUP(A7390,ACLIMAÇÃO!A:I,6, FALSE)</f>
        <v>2</v>
      </c>
      <c r="G7390" s="16">
        <f>VLOOKUP(A7390,ACLIMAÇÃO!A:I,7, FALSE)</f>
        <v>5.4</v>
      </c>
      <c r="H7390" s="29">
        <f>VLOOKUP(A7390,ACLIMAÇÃO!A:I,8, FALSE)</f>
        <v>0.30880000000000002</v>
      </c>
      <c r="I7390" s="16" t="s">
        <v>11</v>
      </c>
      <c r="J7390" s="9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9"/>
      <c r="X7390" s="9"/>
      <c r="Y7390" s="9"/>
      <c r="Z7390" s="9"/>
      <c r="AA7390" s="9"/>
    </row>
    <row r="7391" spans="1:27" ht="12.75">
      <c r="A7391" s="64">
        <f t="shared" si="34"/>
        <v>46032</v>
      </c>
      <c r="B7391" s="16" t="s">
        <v>17</v>
      </c>
      <c r="C7391" s="60">
        <f>VLOOKUP(A7391,'PRAIA DO CANTO'!A:I,3, FALSE)</f>
        <v>9065.58</v>
      </c>
      <c r="D7391" s="16">
        <f>VLOOKUP(A7391,'PRAIA DO CANTO'!A:I,4, FALSE)</f>
        <v>92</v>
      </c>
      <c r="E7391" s="61">
        <f>VLOOKUP(A7391,'PRAIA DO CANTO'!A:I,5, FALSE)</f>
        <v>26.5</v>
      </c>
      <c r="F7391" s="16">
        <f>VLOOKUP(A7391,'PRAIA DO CANTO'!A:I,6, FALSE)</f>
        <v>5</v>
      </c>
      <c r="G7391" s="16">
        <f>VLOOKUP(A7391,'PRAIA DO CANTO'!A:I,7, FALSE)</f>
        <v>14.2</v>
      </c>
      <c r="H7391" s="29">
        <f>VLOOKUP(A7391,'PRAIA DO CANTO'!A:I,8, FALSE)</f>
        <v>0.317</v>
      </c>
      <c r="I7391" s="16" t="s">
        <v>16</v>
      </c>
      <c r="J7391" s="9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9"/>
      <c r="X7391" s="9"/>
      <c r="Y7391" s="9"/>
      <c r="Z7391" s="9"/>
      <c r="AA7391" s="9"/>
    </row>
    <row r="7392" spans="1:27" ht="12.75">
      <c r="A7392" s="64">
        <f t="shared" si="34"/>
        <v>46032</v>
      </c>
      <c r="B7392" s="16" t="s">
        <v>14</v>
      </c>
      <c r="C7392" s="60">
        <f>VLOOKUP(A7392,'JARDIM CAMBURI'!A:I,3, FALSE)</f>
        <v>5960.7</v>
      </c>
      <c r="D7392" s="16">
        <f>VLOOKUP(A7392,'JARDIM CAMBURI'!A:I,4, FALSE)</f>
        <v>69</v>
      </c>
      <c r="E7392" s="61">
        <f>VLOOKUP(A7392,'JARDIM CAMBURI'!A:I,5, FALSE)</f>
        <v>31.8</v>
      </c>
      <c r="F7392" s="16">
        <f>VLOOKUP(A7392,'JARDIM CAMBURI'!A:I,6, FALSE())</f>
        <v>1</v>
      </c>
      <c r="G7392" s="16">
        <f>VLOOKUP(A7392,'JARDIM CAMBURI'!A:I,7, FALSE)</f>
        <v>9.1999999999999993</v>
      </c>
      <c r="H7392" s="29">
        <f>VLOOKUP(A7392,'JARDIM CAMBURI'!A:I,8, FALSE)</f>
        <v>0.31929999999999997</v>
      </c>
      <c r="I7392" s="16" t="s">
        <v>16</v>
      </c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  <c r="X7392" s="9"/>
      <c r="Y7392" s="9"/>
      <c r="Z7392" s="9"/>
      <c r="AA7392" s="9"/>
    </row>
    <row r="7393" spans="1:27" ht="12.75">
      <c r="A7393" s="64">
        <f t="shared" si="34"/>
        <v>46032</v>
      </c>
      <c r="B7393" s="16" t="s">
        <v>19</v>
      </c>
      <c r="C7393" s="60">
        <f>VLOOKUP(A7393,SERRA!A:I,3, FALSE)</f>
        <v>4146.7</v>
      </c>
      <c r="D7393" s="16">
        <f>VLOOKUP(A7393,SERRA!A:I,4, FALSE)</f>
        <v>47</v>
      </c>
      <c r="E7393" s="61">
        <f>VLOOKUP(A7393,SERRA!A:I,5, FALSE)</f>
        <v>29.13</v>
      </c>
      <c r="F7393" s="16">
        <f>VLOOKUP(A7393,SERRA!A:I,6, FALSE)</f>
        <v>3</v>
      </c>
      <c r="G7393" s="16">
        <f>VLOOKUP(A7393,SERRA!A:I,7, FALSE)</f>
        <v>11.75</v>
      </c>
      <c r="H7393" s="29">
        <f>VLOOKUP(A7393,SERRA!A:I,8, FALSE)</f>
        <v>0.33810000000000001</v>
      </c>
      <c r="I7393" s="16" t="s">
        <v>16</v>
      </c>
      <c r="J7393" s="9"/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9"/>
      <c r="V7393" s="9"/>
      <c r="W7393" s="9"/>
      <c r="X7393" s="9"/>
      <c r="Y7393" s="9"/>
      <c r="Z7393" s="9"/>
      <c r="AA7393" s="9"/>
    </row>
    <row r="7394" spans="1:27" ht="12.75">
      <c r="A7394" s="64">
        <f t="shared" si="34"/>
        <v>46032</v>
      </c>
      <c r="B7394" s="16" t="s">
        <v>1574</v>
      </c>
      <c r="C7394" s="60">
        <f>VLOOKUP(A7394,BOALI!A:I,3, FALSE)</f>
        <v>2750.42</v>
      </c>
      <c r="D7394" s="16">
        <f>VLOOKUP(A7394,BOALI!A:I,4, FALSE)</f>
        <v>67</v>
      </c>
      <c r="E7394" s="61">
        <f>VLOOKUP(A7394,BOALI!A:I,5, FALSE)</f>
        <v>0</v>
      </c>
      <c r="F7394" s="16">
        <f>VLOOKUP(A7394,BOALI!A:I,6, FALSE)</f>
        <v>0</v>
      </c>
      <c r="G7394" s="16">
        <f>VLOOKUP(A7394,BOALI!A:I,7, FALSE)</f>
        <v>0</v>
      </c>
      <c r="H7394" s="29">
        <f>VLOOKUP(A7394,BOALI!A:I,8, FALSE)</f>
        <v>0</v>
      </c>
      <c r="I7394" s="16" t="s">
        <v>16</v>
      </c>
      <c r="J7394" s="9"/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9"/>
      <c r="V7394" s="9"/>
      <c r="W7394" s="9"/>
      <c r="X7394" s="9"/>
      <c r="Y7394" s="9"/>
      <c r="Z7394" s="9"/>
      <c r="AA7394" s="9"/>
    </row>
    <row r="7395" spans="1:27" ht="12.75">
      <c r="A7395" s="64">
        <f>A7394+1</f>
        <v>46033</v>
      </c>
      <c r="B7395" s="16" t="s">
        <v>21</v>
      </c>
      <c r="C7395" s="60">
        <f>VLOOKUP(A7395,'VILA CLEMENTINO'!A:I,3, FALSE)</f>
        <v>8284.0400000000009</v>
      </c>
      <c r="D7395" s="16">
        <f>VLOOKUP(A7395,'VILA CLEMENTINO'!A:I,4, FALSE)</f>
        <v>85</v>
      </c>
      <c r="E7395" s="61">
        <f>VLOOKUP(A7395,'VILA CLEMENTINO'!A:I,5, FALSE)</f>
        <v>26.29</v>
      </c>
      <c r="F7395" s="16">
        <f>VLOOKUP(A7395,'VILA CLEMENTINO'!A:I,6, FALSE)</f>
        <v>4</v>
      </c>
      <c r="G7395" s="62">
        <f>VLOOKUP(A7395,'VILA CLEMENTINO'!A:I,7, FALSE)</f>
        <v>14.82</v>
      </c>
      <c r="H7395" s="29">
        <f>VLOOKUP(A7395,'VILA CLEMENTINO'!A:I,8, FALSE)</f>
        <v>0.2762</v>
      </c>
      <c r="I7395" s="16" t="s">
        <v>11</v>
      </c>
      <c r="J7395" s="9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9"/>
      <c r="X7395" s="9"/>
      <c r="Y7395" s="9"/>
      <c r="Z7395" s="9"/>
      <c r="AA7395" s="9"/>
    </row>
    <row r="7396" spans="1:27" ht="12.75">
      <c r="A7396" s="64">
        <f t="shared" ref="A7396:A7407" si="35">A7395</f>
        <v>46033</v>
      </c>
      <c r="B7396" s="16" t="s">
        <v>12</v>
      </c>
      <c r="C7396" s="60">
        <f>VLOOKUP(A7396,JABAQUARA!A:I,3, FALSE)</f>
        <v>5057.34</v>
      </c>
      <c r="D7396" s="16">
        <f>VLOOKUP(A7396,JABAQUARA!A:I,4, FALSE)</f>
        <v>54</v>
      </c>
      <c r="E7396" s="61">
        <f>VLOOKUP(A7396,JABAQUARA!A:I,5, FALSE)</f>
        <v>29.06</v>
      </c>
      <c r="F7396" s="16">
        <f>VLOOKUP(A7396,JABAQUARA!A:I,6, FALSE)</f>
        <v>4</v>
      </c>
      <c r="G7396" s="16">
        <f>VLOOKUP(A7396,JABAQUARA!A:I,7, FALSE)</f>
        <v>11.5</v>
      </c>
      <c r="H7396" s="29">
        <f>VLOOKUP(A7396,JABAQUARA!A:I,8, FALSE)</f>
        <v>0.2979</v>
      </c>
      <c r="I7396" s="16" t="s">
        <v>11</v>
      </c>
      <c r="J7396" s="9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9"/>
      <c r="X7396" s="9"/>
      <c r="Y7396" s="9"/>
      <c r="Z7396" s="9"/>
      <c r="AA7396" s="9"/>
    </row>
    <row r="7397" spans="1:27" ht="12.75">
      <c r="A7397" s="64">
        <f t="shared" si="35"/>
        <v>46033</v>
      </c>
      <c r="B7397" s="16" t="s">
        <v>1467</v>
      </c>
      <c r="C7397" s="60">
        <f>VLOOKUP(A7397,SPOLETO!A:I,3, FALSE)</f>
        <v>1443.85</v>
      </c>
      <c r="D7397" s="16">
        <f>VLOOKUP(A7397,SPOLETO!A:I,4, FALSE)</f>
        <v>28</v>
      </c>
      <c r="E7397" s="61">
        <f>VLOOKUP(A7397,SPOLETO!A:I,5, FALSE)</f>
        <v>0</v>
      </c>
      <c r="F7397" s="16">
        <f>VLOOKUP(A7397,SPOLETO!A:I,6, FALSE)</f>
        <v>0</v>
      </c>
      <c r="G7397" s="16">
        <f>VLOOKUP(A7397,SPOLETO!A:I,7, FALSE)</f>
        <v>0</v>
      </c>
      <c r="H7397" s="29">
        <f>VLOOKUP(A7397,SPOLETO!A:I,8, FALSE)</f>
        <v>0</v>
      </c>
      <c r="I7397" s="16" t="s">
        <v>11</v>
      </c>
      <c r="J7397" s="9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9"/>
      <c r="X7397" s="9"/>
      <c r="Y7397" s="9"/>
      <c r="Z7397" s="9"/>
      <c r="AA7397" s="9"/>
    </row>
    <row r="7398" spans="1:27" ht="12.75">
      <c r="A7398" s="64">
        <f t="shared" si="35"/>
        <v>46033</v>
      </c>
      <c r="B7398" s="16" t="s">
        <v>9</v>
      </c>
      <c r="C7398" s="60">
        <f>VLOOKUP(A7398,'CAMPO BELO'!A:I,3, FALSE)</f>
        <v>4742.99</v>
      </c>
      <c r="D7398" s="16">
        <f>VLOOKUP(A7398,'CAMPO BELO'!A:I,4, FALSE)</f>
        <v>50</v>
      </c>
      <c r="E7398" s="61">
        <f>VLOOKUP(A7398,'CAMPO BELO'!A:I,5, FALSE)</f>
        <v>27.53</v>
      </c>
      <c r="F7398" s="16">
        <f>VLOOKUP(A7398,'CAMPO BELO'!A:I,6, FALSE)</f>
        <v>4</v>
      </c>
      <c r="G7398" s="16">
        <f>VLOOKUP(A7398,'CAMPO BELO'!A:I,7, FALSE)</f>
        <v>10.25</v>
      </c>
      <c r="H7398" s="29">
        <f>VLOOKUP(A7398,'CAMPO BELO'!A:I,8, FALSE)</f>
        <v>0.27460000000000001</v>
      </c>
      <c r="I7398" s="16" t="s">
        <v>11</v>
      </c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  <c r="AA7398" s="9"/>
    </row>
    <row r="7399" spans="1:27" ht="12.75">
      <c r="A7399" s="64">
        <f t="shared" si="35"/>
        <v>46033</v>
      </c>
      <c r="B7399" s="16" t="s">
        <v>43</v>
      </c>
      <c r="C7399" s="60">
        <f>VLOOKUP(A7399,GOPOÚVA!A:I,3, FALSE)</f>
        <v>4866.22</v>
      </c>
      <c r="D7399" s="16">
        <f>VLOOKUP(A7399,GOPOÚVA!A:I,4, FALSE)</f>
        <v>55</v>
      </c>
      <c r="E7399" s="61">
        <f>VLOOKUP(A7399,GOPOÚVA!A:I,5, FALSE)</f>
        <v>23.84</v>
      </c>
      <c r="F7399" s="16">
        <f>VLOOKUP(A7399,GOPOÚVA!A:I,6, FALSE)</f>
        <v>0</v>
      </c>
      <c r="G7399" s="16">
        <f>VLOOKUP(A7399,GOPOÚVA!A:I,7, FALSE)</f>
        <v>9.4</v>
      </c>
      <c r="H7399" s="29">
        <f>VLOOKUP(A7399,GOPOÚVA!A:I,8, FALSE)</f>
        <v>0.29170000000000001</v>
      </c>
      <c r="I7399" s="16" t="s">
        <v>11</v>
      </c>
      <c r="J7399" s="9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  <c r="Z7399" s="9"/>
      <c r="AA7399" s="9"/>
    </row>
    <row r="7400" spans="1:27" ht="12.75">
      <c r="A7400" s="64">
        <f t="shared" si="35"/>
        <v>46033</v>
      </c>
      <c r="B7400" s="16" t="s">
        <v>45</v>
      </c>
      <c r="C7400" s="60">
        <f>VLOOKUP(A7400,MANDAQUI!A:I,3, FALSE)</f>
        <v>6037.33</v>
      </c>
      <c r="D7400" s="16">
        <f>VLOOKUP(A7400,MANDAQUI!A:I,4, FALSE)</f>
        <v>63</v>
      </c>
      <c r="E7400" s="61">
        <f>VLOOKUP(A7400,MANDAQUI!A:I,5, FALSE)</f>
        <v>32.450000000000003</v>
      </c>
      <c r="F7400" s="16">
        <f>VLOOKUP(A7400,MANDAQUI!A:I,6, FALSE)</f>
        <v>14</v>
      </c>
      <c r="G7400" s="16">
        <f>VLOOKUP(A7400,MANDAQUI!A:I,7, FALSE)</f>
        <v>10.6</v>
      </c>
      <c r="H7400" s="29">
        <f>VLOOKUP(A7400,MANDAQUI!A:I,8, FALSE)</f>
        <v>0.27289999999999998</v>
      </c>
      <c r="I7400" s="16" t="s">
        <v>11</v>
      </c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  <c r="AA7400" s="9"/>
    </row>
    <row r="7401" spans="1:27" ht="12.75">
      <c r="A7401" s="64">
        <f t="shared" si="35"/>
        <v>46033</v>
      </c>
      <c r="B7401" s="16" t="s">
        <v>1465</v>
      </c>
      <c r="C7401" s="60">
        <f>VLOOKUP(A7401,AEROPORTO!A:I,3, FALSE)</f>
        <v>9817.65</v>
      </c>
      <c r="D7401" s="16">
        <f>VLOOKUP(A7401,AEROPORTO!A:I,4, FALSE)</f>
        <v>136</v>
      </c>
      <c r="E7401" s="61">
        <f>VLOOKUP(A7401,AEROPORTO!A:I,5, FALSE)</f>
        <v>0</v>
      </c>
      <c r="F7401" s="16">
        <f>VLOOKUP(A7401,AEROPORTO!A:I,6, FALSE)</f>
        <v>0</v>
      </c>
      <c r="G7401" s="16">
        <f>VLOOKUP(A7401,AEROPORTO!A:I,7, FALSE)</f>
        <v>0</v>
      </c>
      <c r="H7401" s="29">
        <f>VLOOKUP(A7401,AEROPORTO!A:I,8, FALSE)</f>
        <v>0</v>
      </c>
      <c r="I7401" s="16" t="s">
        <v>11</v>
      </c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  <c r="AA7401" s="9"/>
    </row>
    <row r="7402" spans="1:27" ht="12.75">
      <c r="A7402" s="64">
        <f t="shared" si="35"/>
        <v>46033</v>
      </c>
      <c r="B7402" s="16" t="s">
        <v>289</v>
      </c>
      <c r="C7402" s="60">
        <f>VLOOKUP(A7402,PINHEIROS!A:I,3, FALSE)</f>
        <v>3953.47</v>
      </c>
      <c r="D7402" s="16">
        <f>VLOOKUP(A7402,PINHEIROS!A:I,4, FALSE)</f>
        <v>43</v>
      </c>
      <c r="E7402" s="61">
        <f>VLOOKUP(A7402,PINHEIROS!A:I,5, FALSE)</f>
        <v>27.43</v>
      </c>
      <c r="F7402" s="16">
        <f>VLOOKUP(A7402,PINHEIROS!A:I,6, FALSE)</f>
        <v>1</v>
      </c>
      <c r="G7402" s="16">
        <f>VLOOKUP(A7402,PINHEIROS!A:I,7, FALSE)</f>
        <v>11.66</v>
      </c>
      <c r="H7402" s="29">
        <f>VLOOKUP(A7402,PINHEIROS!A:I,8, FALSE)</f>
        <v>0.2954</v>
      </c>
      <c r="I7402" s="16" t="s">
        <v>11</v>
      </c>
      <c r="J7402" s="9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9"/>
      <c r="V7402" s="9"/>
      <c r="W7402" s="9"/>
      <c r="X7402" s="9"/>
      <c r="Y7402" s="9"/>
      <c r="Z7402" s="9"/>
      <c r="AA7402" s="9"/>
    </row>
    <row r="7403" spans="1:27" ht="12.75">
      <c r="A7403" s="64">
        <f t="shared" si="35"/>
        <v>46033</v>
      </c>
      <c r="B7403" s="16" t="s">
        <v>286</v>
      </c>
      <c r="C7403" s="60">
        <f>VLOOKUP(A7403,ACLIMAÇÃO!A:I,3, FALSE)</f>
        <v>4780.58</v>
      </c>
      <c r="D7403" s="16">
        <f>VLOOKUP(A7403,ACLIMAÇÃO!A:I,4, FALSE)</f>
        <v>48</v>
      </c>
      <c r="E7403" s="61">
        <f>VLOOKUP(A7403,ACLIMAÇÃO!A:I,5, FALSE)</f>
        <v>29</v>
      </c>
      <c r="F7403" s="16">
        <f>VLOOKUP(A7403,ACLIMAÇÃO!A:I,6, FALSE)</f>
        <v>1</v>
      </c>
      <c r="G7403" s="16">
        <f>VLOOKUP(A7403,ACLIMAÇÃO!A:I,7, FALSE)</f>
        <v>8.1999999999999993</v>
      </c>
      <c r="H7403" s="29">
        <f>VLOOKUP(A7403,ACLIMAÇÃO!A:I,8, FALSE)</f>
        <v>0.28839999999999999</v>
      </c>
      <c r="I7403" s="16" t="s">
        <v>11</v>
      </c>
      <c r="J7403" s="9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  <c r="Z7403" s="9"/>
      <c r="AA7403" s="9"/>
    </row>
    <row r="7404" spans="1:27" ht="12.75">
      <c r="A7404" s="64">
        <f t="shared" si="35"/>
        <v>46033</v>
      </c>
      <c r="B7404" s="16" t="s">
        <v>17</v>
      </c>
      <c r="C7404" s="60">
        <f>VLOOKUP(A7404,'PRAIA DO CANTO'!A:I,3, FALSE)</f>
        <v>11415.44</v>
      </c>
      <c r="D7404" s="16">
        <f>VLOOKUP(A7404,'PRAIA DO CANTO'!A:I,4, FALSE)</f>
        <v>116</v>
      </c>
      <c r="E7404" s="61">
        <f>VLOOKUP(A7404,'PRAIA DO CANTO'!A:I,5, FALSE)</f>
        <v>26.32</v>
      </c>
      <c r="F7404" s="16">
        <f>VLOOKUP(A7404,'PRAIA DO CANTO'!A:I,6, FALSE)</f>
        <v>3</v>
      </c>
      <c r="G7404" s="16">
        <f>VLOOKUP(A7404,'PRAIA DO CANTO'!A:I,7, FALSE)</f>
        <v>22</v>
      </c>
      <c r="H7404" s="29">
        <f>VLOOKUP(A7404,'PRAIA DO CANTO'!A:I,8, FALSE)</f>
        <v>0.29330000000000001</v>
      </c>
      <c r="I7404" s="16" t="s">
        <v>16</v>
      </c>
      <c r="J7404" s="9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  <c r="Z7404" s="9"/>
      <c r="AA7404" s="9"/>
    </row>
    <row r="7405" spans="1:27" ht="12.75">
      <c r="A7405" s="64">
        <f t="shared" si="35"/>
        <v>46033</v>
      </c>
      <c r="B7405" s="16" t="s">
        <v>14</v>
      </c>
      <c r="C7405" s="60">
        <f>VLOOKUP(A7405,'JARDIM CAMBURI'!A:I,3, FALSE)</f>
        <v>8625.74</v>
      </c>
      <c r="D7405" s="16">
        <f>VLOOKUP(A7405,'JARDIM CAMBURI'!A:I,4, FALSE)</f>
        <v>102</v>
      </c>
      <c r="E7405" s="61">
        <f>VLOOKUP(A7405,'JARDIM CAMBURI'!A:I,5, FALSE)</f>
        <v>28.69</v>
      </c>
      <c r="F7405" s="16">
        <f>VLOOKUP(A7405,'JARDIM CAMBURI'!A:I,6, FALSE())</f>
        <v>6</v>
      </c>
      <c r="G7405" s="16">
        <f>VLOOKUP(A7405,'JARDIM CAMBURI'!A:I,7, FALSE)</f>
        <v>15.75</v>
      </c>
      <c r="H7405" s="29">
        <f>VLOOKUP(A7405,'JARDIM CAMBURI'!A:I,8, FALSE)</f>
        <v>0.29149999999999998</v>
      </c>
      <c r="I7405" s="16" t="s">
        <v>16</v>
      </c>
      <c r="J7405" s="9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  <c r="Z7405" s="9"/>
      <c r="AA7405" s="9"/>
    </row>
    <row r="7406" spans="1:27" ht="12.75">
      <c r="A7406" s="64">
        <f t="shared" si="35"/>
        <v>46033</v>
      </c>
      <c r="B7406" s="16" t="s">
        <v>19</v>
      </c>
      <c r="C7406" s="60">
        <f>VLOOKUP(A7406,SERRA!A:I,3, FALSE)</f>
        <v>7940.01</v>
      </c>
      <c r="D7406" s="16">
        <f>VLOOKUP(A7406,SERRA!A:I,4, FALSE)</f>
        <v>79</v>
      </c>
      <c r="E7406" s="61">
        <f>VLOOKUP(A7406,SERRA!A:I,5, FALSE)</f>
        <v>35.68</v>
      </c>
      <c r="F7406" s="16">
        <f>VLOOKUP(A7406,SERRA!A:I,6, FALSE)</f>
        <v>7</v>
      </c>
      <c r="G7406" s="16">
        <f>VLOOKUP(A7406,SERRA!A:I,7, FALSE)</f>
        <v>12.33</v>
      </c>
      <c r="H7406" s="29">
        <f>VLOOKUP(A7406,SERRA!A:I,8, FALSE)</f>
        <v>0.3075</v>
      </c>
      <c r="I7406" s="16" t="s">
        <v>16</v>
      </c>
      <c r="J7406" s="9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  <c r="Z7406" s="9"/>
      <c r="AA7406" s="9"/>
    </row>
    <row r="7407" spans="1:27" ht="12.75">
      <c r="A7407" s="64">
        <f t="shared" si="35"/>
        <v>46033</v>
      </c>
      <c r="B7407" s="16" t="s">
        <v>1574</v>
      </c>
      <c r="C7407" s="60">
        <f>VLOOKUP(A7407,BOALI!A:I,3, FALSE)</f>
        <v>2599.14</v>
      </c>
      <c r="D7407" s="16">
        <f>VLOOKUP(A7407,BOALI!A:I,4, FALSE)</f>
        <v>47</v>
      </c>
      <c r="E7407" s="61">
        <f>VLOOKUP(A7407,BOALI!A:I,5, FALSE)</f>
        <v>0</v>
      </c>
      <c r="F7407" s="16">
        <f>VLOOKUP(A7407,BOALI!A:I,6, FALSE)</f>
        <v>0</v>
      </c>
      <c r="G7407" s="16">
        <f>VLOOKUP(A7407,BOALI!A:I,7, FALSE)</f>
        <v>0</v>
      </c>
      <c r="H7407" s="29">
        <f>VLOOKUP(A7407,BOALI!A:I,8, FALSE)</f>
        <v>0</v>
      </c>
      <c r="I7407" s="16" t="s">
        <v>16</v>
      </c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  <c r="AA7407" s="9"/>
    </row>
    <row r="7408" spans="1:27" ht="12.75">
      <c r="A7408" s="64">
        <f>A7407+1</f>
        <v>46034</v>
      </c>
      <c r="B7408" s="16" t="s">
        <v>21</v>
      </c>
      <c r="C7408" s="60">
        <f>VLOOKUP(A7408,'VILA CLEMENTINO'!A:I,3, FALSE)</f>
        <v>2647.26</v>
      </c>
      <c r="D7408" s="16">
        <f>VLOOKUP(A7408,'VILA CLEMENTINO'!A:I,4, FALSE)</f>
        <v>32</v>
      </c>
      <c r="E7408" s="61">
        <f>VLOOKUP(A7408,'VILA CLEMENTINO'!A:I,5, FALSE)</f>
        <v>21.22</v>
      </c>
      <c r="F7408" s="16">
        <f>VLOOKUP(A7408,'VILA CLEMENTINO'!A:I,6, FALSE)</f>
        <v>0</v>
      </c>
      <c r="G7408" s="62">
        <f>VLOOKUP(A7408,'VILA CLEMENTINO'!A:I,7, FALSE)</f>
        <v>6.25</v>
      </c>
      <c r="H7408" s="29">
        <f>VLOOKUP(A7408,'VILA CLEMENTINO'!A:I,8, FALSE)</f>
        <v>0.27150000000000002</v>
      </c>
      <c r="I7408" s="16" t="s">
        <v>11</v>
      </c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  <c r="Z7408" s="9"/>
      <c r="AA7408" s="9"/>
    </row>
    <row r="7409" spans="1:27" ht="12.75">
      <c r="A7409" s="64">
        <f t="shared" ref="A7409:A7420" si="36">A7408</f>
        <v>46034</v>
      </c>
      <c r="B7409" s="16" t="s">
        <v>12</v>
      </c>
      <c r="C7409" s="60">
        <f>VLOOKUP(A7409,JABAQUARA!A:I,3, FALSE)</f>
        <v>1990.81</v>
      </c>
      <c r="D7409" s="16">
        <f>VLOOKUP(A7409,JABAQUARA!A:I,4, FALSE)</f>
        <v>18</v>
      </c>
      <c r="E7409" s="61">
        <f>VLOOKUP(A7409,JABAQUARA!A:I,5, FALSE)</f>
        <v>25.32</v>
      </c>
      <c r="F7409" s="16">
        <f>VLOOKUP(A7409,JABAQUARA!A:I,6, FALSE)</f>
        <v>0</v>
      </c>
      <c r="G7409" s="16">
        <f>VLOOKUP(A7409,JABAQUARA!A:I,7, FALSE)</f>
        <v>6.5</v>
      </c>
      <c r="H7409" s="29">
        <f>VLOOKUP(A7409,JABAQUARA!A:I,8, FALSE)</f>
        <v>0.32640000000000002</v>
      </c>
      <c r="I7409" s="16" t="s">
        <v>11</v>
      </c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  <c r="Z7409" s="9"/>
      <c r="AA7409" s="9"/>
    </row>
    <row r="7410" spans="1:27" ht="12.75">
      <c r="A7410" s="64">
        <f t="shared" si="36"/>
        <v>46034</v>
      </c>
      <c r="B7410" s="16" t="s">
        <v>1467</v>
      </c>
      <c r="C7410" s="60">
        <f>VLOOKUP(A7410,SPOLETO!A:I,3, FALSE)</f>
        <v>3394.4</v>
      </c>
      <c r="D7410" s="16">
        <f>VLOOKUP(A7410,SPOLETO!A:I,4, FALSE)</f>
        <v>70</v>
      </c>
      <c r="E7410" s="61">
        <f>VLOOKUP(A7410,SPOLETO!A:I,5, FALSE)</f>
        <v>0</v>
      </c>
      <c r="F7410" s="16">
        <f>VLOOKUP(A7410,SPOLETO!A:I,6, FALSE)</f>
        <v>0</v>
      </c>
      <c r="G7410" s="16">
        <f>VLOOKUP(A7410,SPOLETO!A:I,7, FALSE)</f>
        <v>0</v>
      </c>
      <c r="H7410" s="29">
        <f>VLOOKUP(A7410,SPOLETO!A:I,8, FALSE)</f>
        <v>0</v>
      </c>
      <c r="I7410" s="16" t="s">
        <v>11</v>
      </c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  <c r="AA7410" s="9"/>
    </row>
    <row r="7411" spans="1:27" ht="12.75">
      <c r="A7411" s="64">
        <f t="shared" si="36"/>
        <v>46034</v>
      </c>
      <c r="B7411" s="16" t="s">
        <v>9</v>
      </c>
      <c r="C7411" s="60">
        <f>VLOOKUP(A7411,'CAMPO BELO'!A:I,3, FALSE)</f>
        <v>2627.85</v>
      </c>
      <c r="D7411" s="16">
        <f>VLOOKUP(A7411,'CAMPO BELO'!A:I,4, FALSE)</f>
        <v>28</v>
      </c>
      <c r="E7411" s="61">
        <f>VLOOKUP(A7411,'CAMPO BELO'!A:I,5, FALSE)</f>
        <v>29.14</v>
      </c>
      <c r="F7411" s="16">
        <f>VLOOKUP(A7411,'CAMPO BELO'!A:I,6, FALSE)</f>
        <v>1</v>
      </c>
      <c r="G7411" s="16">
        <f>VLOOKUP(A7411,'CAMPO BELO'!A:I,7, FALSE)</f>
        <v>11</v>
      </c>
      <c r="H7411" s="29">
        <f>VLOOKUP(A7411,'CAMPO BELO'!A:I,8, FALSE)</f>
        <v>0.29249999999999998</v>
      </c>
      <c r="I7411" s="16" t="s">
        <v>11</v>
      </c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  <c r="AA7411" s="9"/>
    </row>
    <row r="7412" spans="1:27" ht="12.75">
      <c r="A7412" s="64">
        <f t="shared" si="36"/>
        <v>46034</v>
      </c>
      <c r="B7412" s="16" t="s">
        <v>43</v>
      </c>
      <c r="C7412" s="60">
        <f>VLOOKUP(A7412,GOPOÚVA!A:I,3, FALSE)</f>
        <v>3442.98</v>
      </c>
      <c r="D7412" s="16">
        <f>VLOOKUP(A7412,GOPOÚVA!A:I,4, FALSE)</f>
        <v>35</v>
      </c>
      <c r="E7412" s="61">
        <f>VLOOKUP(A7412,GOPOÚVA!A:I,5, FALSE)</f>
        <v>24.22</v>
      </c>
      <c r="F7412" s="16">
        <f>VLOOKUP(A7412,GOPOÚVA!A:I,6, FALSE)</f>
        <v>0</v>
      </c>
      <c r="G7412" s="16">
        <f>VLOOKUP(A7412,GOPOÚVA!A:I,7, FALSE)</f>
        <v>10.33</v>
      </c>
      <c r="H7412" s="29">
        <f>VLOOKUP(A7412,GOPOÚVA!A:I,8, FALSE)</f>
        <v>0.3367</v>
      </c>
      <c r="I7412" s="16" t="s">
        <v>11</v>
      </c>
      <c r="J7412" s="9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9"/>
      <c r="X7412" s="9"/>
      <c r="Y7412" s="9"/>
      <c r="Z7412" s="9"/>
      <c r="AA7412" s="9"/>
    </row>
    <row r="7413" spans="1:27" ht="12.75">
      <c r="A7413" s="64">
        <f t="shared" si="36"/>
        <v>46034</v>
      </c>
      <c r="B7413" s="16" t="s">
        <v>45</v>
      </c>
      <c r="C7413" s="60">
        <f>VLOOKUP(A7413,MANDAQUI!A:I,3, FALSE)</f>
        <v>2962.19</v>
      </c>
      <c r="D7413" s="16">
        <f>VLOOKUP(A7413,MANDAQUI!A:I,4, FALSE)</f>
        <v>35</v>
      </c>
      <c r="E7413" s="61">
        <f>VLOOKUP(A7413,MANDAQUI!A:I,5, FALSE)</f>
        <v>23.97</v>
      </c>
      <c r="F7413" s="16">
        <f>VLOOKUP(A7413,MANDAQUI!A:I,6, FALSE)</f>
        <v>0</v>
      </c>
      <c r="G7413" s="16">
        <f>VLOOKUP(A7413,MANDAQUI!A:I,7, FALSE)</f>
        <v>11</v>
      </c>
      <c r="H7413" s="29">
        <f>VLOOKUP(A7413,MANDAQUI!A:I,8, FALSE)</f>
        <v>0.28460000000000002</v>
      </c>
      <c r="I7413" s="16" t="s">
        <v>11</v>
      </c>
      <c r="J7413" s="9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  <c r="Z7413" s="9"/>
      <c r="AA7413" s="9"/>
    </row>
    <row r="7414" spans="1:27" ht="12.75">
      <c r="A7414" s="64">
        <f t="shared" si="36"/>
        <v>46034</v>
      </c>
      <c r="B7414" s="16" t="s">
        <v>1465</v>
      </c>
      <c r="C7414" s="60">
        <f>VLOOKUP(A7414,AEROPORTO!A:I,3, FALSE)</f>
        <v>8330.35</v>
      </c>
      <c r="D7414" s="16">
        <f>VLOOKUP(A7414,AEROPORTO!A:I,4, FALSE)</f>
        <v>124</v>
      </c>
      <c r="E7414" s="61">
        <f>VLOOKUP(A7414,AEROPORTO!A:I,5, FALSE)</f>
        <v>0</v>
      </c>
      <c r="F7414" s="16">
        <f>VLOOKUP(A7414,AEROPORTO!A:I,6, FALSE)</f>
        <v>0</v>
      </c>
      <c r="G7414" s="16">
        <f>VLOOKUP(A7414,AEROPORTO!A:I,7, FALSE)</f>
        <v>0</v>
      </c>
      <c r="H7414" s="29">
        <f>VLOOKUP(A7414,AEROPORTO!A:I,8, FALSE)</f>
        <v>0</v>
      </c>
      <c r="I7414" s="16" t="s">
        <v>11</v>
      </c>
      <c r="J7414" s="9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  <c r="Z7414" s="9"/>
      <c r="AA7414" s="9"/>
    </row>
    <row r="7415" spans="1:27" ht="12.75">
      <c r="A7415" s="64">
        <f t="shared" si="36"/>
        <v>46034</v>
      </c>
      <c r="B7415" s="16" t="s">
        <v>289</v>
      </c>
      <c r="C7415" s="60">
        <f>VLOOKUP(A7415,PINHEIROS!A:I,3, FALSE)</f>
        <v>2814.4</v>
      </c>
      <c r="D7415" s="16">
        <f>VLOOKUP(A7415,PINHEIROS!A:I,4, FALSE)</f>
        <v>28</v>
      </c>
      <c r="E7415" s="61">
        <f>VLOOKUP(A7415,PINHEIROS!A:I,5, FALSE)</f>
        <v>25.76</v>
      </c>
      <c r="F7415" s="16">
        <f>VLOOKUP(A7415,PINHEIROS!A:I,6, FALSE)</f>
        <v>0</v>
      </c>
      <c r="G7415" s="16">
        <f>VLOOKUP(A7415,PINHEIROS!A:I,7, FALSE)</f>
        <v>13</v>
      </c>
      <c r="H7415" s="29">
        <f>VLOOKUP(A7415,PINHEIROS!A:I,8, FALSE)</f>
        <v>0.29070000000000001</v>
      </c>
      <c r="I7415" s="16" t="s">
        <v>11</v>
      </c>
      <c r="J7415" s="9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  <c r="Z7415" s="9"/>
      <c r="AA7415" s="9"/>
    </row>
    <row r="7416" spans="1:27" ht="12.75">
      <c r="A7416" s="64">
        <f t="shared" si="36"/>
        <v>46034</v>
      </c>
      <c r="B7416" s="16" t="s">
        <v>286</v>
      </c>
      <c r="C7416" s="60">
        <f>VLOOKUP(A7416,ACLIMAÇÃO!A:I,3, FALSE)</f>
        <v>2012.34</v>
      </c>
      <c r="D7416" s="16">
        <f>VLOOKUP(A7416,ACLIMAÇÃO!A:I,4, FALSE)</f>
        <v>20</v>
      </c>
      <c r="E7416" s="61">
        <f>VLOOKUP(A7416,ACLIMAÇÃO!A:I,5, FALSE)</f>
        <v>28.16</v>
      </c>
      <c r="F7416" s="16">
        <f>VLOOKUP(A7416,ACLIMAÇÃO!A:I,6, FALSE)</f>
        <v>2</v>
      </c>
      <c r="G7416" s="16">
        <f>VLOOKUP(A7416,ACLIMAÇÃO!A:I,7, FALSE)</f>
        <v>5.33</v>
      </c>
      <c r="H7416" s="29">
        <f>VLOOKUP(A7416,ACLIMAÇÃO!A:I,8, FALSE)</f>
        <v>0.43390000000000001</v>
      </c>
      <c r="I7416" s="16" t="s">
        <v>11</v>
      </c>
      <c r="J7416" s="9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  <c r="Z7416" s="9"/>
      <c r="AA7416" s="9"/>
    </row>
    <row r="7417" spans="1:27" ht="12.75">
      <c r="A7417" s="64">
        <f t="shared" si="36"/>
        <v>46034</v>
      </c>
      <c r="B7417" s="16" t="s">
        <v>17</v>
      </c>
      <c r="C7417" s="60">
        <f>VLOOKUP(A7417,'PRAIA DO CANTO'!A:I,3, FALSE)</f>
        <v>5607.86</v>
      </c>
      <c r="D7417" s="16">
        <f>VLOOKUP(A7417,'PRAIA DO CANTO'!A:I,4, FALSE)</f>
        <v>56</v>
      </c>
      <c r="E7417" s="61">
        <f>VLOOKUP(A7417,'PRAIA DO CANTO'!A:I,5, FALSE)</f>
        <v>23.16</v>
      </c>
      <c r="F7417" s="16">
        <f>VLOOKUP(A7417,'PRAIA DO CANTO'!A:I,6, FALSE)</f>
        <v>1</v>
      </c>
      <c r="G7417" s="16">
        <f>VLOOKUP(A7417,'PRAIA DO CANTO'!A:I,7, FALSE)</f>
        <v>15.33</v>
      </c>
      <c r="H7417" s="29">
        <f>VLOOKUP(A7417,'PRAIA DO CANTO'!A:I,8, FALSE)</f>
        <v>0.2928</v>
      </c>
      <c r="I7417" s="16" t="s">
        <v>16</v>
      </c>
      <c r="J7417" s="9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  <c r="Z7417" s="9"/>
      <c r="AA7417" s="9"/>
    </row>
    <row r="7418" spans="1:27" ht="12.75">
      <c r="A7418" s="64">
        <f t="shared" si="36"/>
        <v>46034</v>
      </c>
      <c r="B7418" s="16" t="s">
        <v>14</v>
      </c>
      <c r="C7418" s="60">
        <f>VLOOKUP(A7418,'JARDIM CAMBURI'!A:I,3, FALSE)</f>
        <v>3037.8</v>
      </c>
      <c r="D7418" s="16">
        <f>VLOOKUP(A7418,'JARDIM CAMBURI'!A:I,4, FALSE)</f>
        <v>31</v>
      </c>
      <c r="E7418" s="61">
        <f>VLOOKUP(A7418,'JARDIM CAMBURI'!A:I,5, FALSE)</f>
        <v>13.35</v>
      </c>
      <c r="F7418" s="16">
        <f>VLOOKUP(A7418,'JARDIM CAMBURI'!A:I,6, FALSE())</f>
        <v>0</v>
      </c>
      <c r="G7418" s="16">
        <f>VLOOKUP(A7418,'JARDIM CAMBURI'!A:I,7, FALSE)</f>
        <v>6.33</v>
      </c>
      <c r="H7418" s="29">
        <f>VLOOKUP(A7418,'JARDIM CAMBURI'!A:I,8, FALSE)</f>
        <v>0.29859999999999998</v>
      </c>
      <c r="I7418" s="16" t="s">
        <v>16</v>
      </c>
      <c r="J7418" s="9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  <c r="Z7418" s="9"/>
      <c r="AA7418" s="9"/>
    </row>
    <row r="7419" spans="1:27" ht="12.75">
      <c r="A7419" s="64">
        <f t="shared" si="36"/>
        <v>46034</v>
      </c>
      <c r="B7419" s="16" t="s">
        <v>19</v>
      </c>
      <c r="C7419" s="60">
        <f>VLOOKUP(A7419,SERRA!A:I,3, FALSE)</f>
        <v>1852.23</v>
      </c>
      <c r="D7419" s="16">
        <f>VLOOKUP(A7419,SERRA!A:I,4, FALSE)</f>
        <v>20</v>
      </c>
      <c r="E7419" s="61">
        <f>VLOOKUP(A7419,SERRA!A:I,5, FALSE)</f>
        <v>23.12</v>
      </c>
      <c r="F7419" s="16">
        <f>VLOOKUP(A7419,SERRA!A:I,6, FALSE)</f>
        <v>0</v>
      </c>
      <c r="G7419" s="16">
        <f>VLOOKUP(A7419,SERRA!A:I,7, FALSE)</f>
        <v>10</v>
      </c>
      <c r="H7419" s="29">
        <f>VLOOKUP(A7419,SERRA!A:I,8, FALSE)</f>
        <v>0.33510000000000001</v>
      </c>
      <c r="I7419" s="16" t="s">
        <v>16</v>
      </c>
      <c r="J7419" s="9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  <c r="AA7419" s="9"/>
    </row>
    <row r="7420" spans="1:27" ht="12.75">
      <c r="A7420" s="64">
        <f t="shared" si="36"/>
        <v>46034</v>
      </c>
      <c r="B7420" s="16" t="s">
        <v>1574</v>
      </c>
      <c r="C7420" s="60">
        <f>VLOOKUP(A7420,BOALI!A:I,3, FALSE)</f>
        <v>4748.49</v>
      </c>
      <c r="D7420" s="16">
        <f>VLOOKUP(A7420,BOALI!A:I,4, FALSE)</f>
        <v>104</v>
      </c>
      <c r="E7420" s="61">
        <f>VLOOKUP(A7420,BOALI!A:I,5, FALSE)</f>
        <v>0</v>
      </c>
      <c r="F7420" s="16">
        <f>VLOOKUP(A7420,BOALI!A:I,6, FALSE)</f>
        <v>0</v>
      </c>
      <c r="G7420" s="16">
        <f>VLOOKUP(A7420,BOALI!A:I,7, FALSE)</f>
        <v>0</v>
      </c>
      <c r="H7420" s="29">
        <f>VLOOKUP(A7420,BOALI!A:I,8, FALSE)</f>
        <v>0</v>
      </c>
      <c r="I7420" s="16" t="s">
        <v>16</v>
      </c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  <c r="AA7420" s="9"/>
    </row>
    <row r="7421" spans="1:27" ht="12.75">
      <c r="A7421" s="64">
        <f>A7420+1</f>
        <v>46035</v>
      </c>
      <c r="B7421" s="16" t="s">
        <v>21</v>
      </c>
      <c r="C7421" s="60">
        <f>VLOOKUP(A7421,'VILA CLEMENTINO'!A:I,3, FALSE)</f>
        <v>6745.67</v>
      </c>
      <c r="D7421" s="16">
        <f>VLOOKUP(A7421,'VILA CLEMENTINO'!A:I,4, FALSE)</f>
        <v>65</v>
      </c>
      <c r="E7421" s="61">
        <f>VLOOKUP(A7421,'VILA CLEMENTINO'!A:I,5, FALSE)</f>
        <v>30.89</v>
      </c>
      <c r="F7421" s="16">
        <f>VLOOKUP(A7421,'VILA CLEMENTINO'!A:I,6, FALSE)</f>
        <v>9</v>
      </c>
      <c r="G7421" s="62">
        <f>VLOOKUP(A7421,'VILA CLEMENTINO'!A:I,7, FALSE)</f>
        <v>16.7</v>
      </c>
      <c r="H7421" s="29">
        <f>VLOOKUP(A7421,'VILA CLEMENTINO'!A:I,8, FALSE)</f>
        <v>0.32</v>
      </c>
      <c r="I7421" s="16" t="s">
        <v>11</v>
      </c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  <c r="AA7421" s="9"/>
    </row>
    <row r="7422" spans="1:27" ht="12.75">
      <c r="A7422" s="64">
        <f t="shared" ref="A7422:A7433" si="37">A7421</f>
        <v>46035</v>
      </c>
      <c r="B7422" s="16" t="s">
        <v>12</v>
      </c>
      <c r="C7422" s="60">
        <f>VLOOKUP(A7422,JABAQUARA!A:I,3, FALSE)</f>
        <v>1662.92</v>
      </c>
      <c r="D7422" s="16">
        <f>VLOOKUP(A7422,JABAQUARA!A:I,4, FALSE)</f>
        <v>20</v>
      </c>
      <c r="E7422" s="61">
        <f>VLOOKUP(A7422,JABAQUARA!A:I,5, FALSE)</f>
        <v>22.67</v>
      </c>
      <c r="F7422" s="16">
        <f>VLOOKUP(A7422,JABAQUARA!A:I,6, FALSE)</f>
        <v>0</v>
      </c>
      <c r="G7422" s="16">
        <f>VLOOKUP(A7422,JABAQUARA!A:I,7, FALSE)</f>
        <v>4.5999999999999996</v>
      </c>
      <c r="H7422" s="29">
        <f>VLOOKUP(A7422,JABAQUARA!A:I,8, FALSE)</f>
        <v>0.36480000000000001</v>
      </c>
      <c r="I7422" s="16" t="s">
        <v>11</v>
      </c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  <c r="Z7422" s="9"/>
      <c r="AA7422" s="9"/>
    </row>
    <row r="7423" spans="1:27" ht="12.75">
      <c r="A7423" s="64">
        <f t="shared" si="37"/>
        <v>46035</v>
      </c>
      <c r="B7423" s="16" t="s">
        <v>1467</v>
      </c>
      <c r="C7423" s="60">
        <f>VLOOKUP(A7423,SPOLETO!A:I,3, FALSE)</f>
        <v>2705.4</v>
      </c>
      <c r="D7423" s="16">
        <f>VLOOKUP(A7423,SPOLETO!A:I,4, FALSE)</f>
        <v>56</v>
      </c>
      <c r="E7423" s="61">
        <f>VLOOKUP(A7423,SPOLETO!A:I,5, FALSE)</f>
        <v>0</v>
      </c>
      <c r="F7423" s="16">
        <f>VLOOKUP(A7423,SPOLETO!A:I,6, FALSE)</f>
        <v>0</v>
      </c>
      <c r="G7423" s="16">
        <f>VLOOKUP(A7423,SPOLETO!A:I,7, FALSE)</f>
        <v>0</v>
      </c>
      <c r="H7423" s="29">
        <f>VLOOKUP(A7423,SPOLETO!A:I,8, FALSE)</f>
        <v>0</v>
      </c>
      <c r="I7423" s="16" t="s">
        <v>11</v>
      </c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  <c r="Z7423" s="9"/>
      <c r="AA7423" s="9"/>
    </row>
    <row r="7424" spans="1:27" ht="12.75">
      <c r="A7424" s="64">
        <f t="shared" si="37"/>
        <v>46035</v>
      </c>
      <c r="B7424" s="16" t="s">
        <v>9</v>
      </c>
      <c r="C7424" s="60">
        <f>VLOOKUP(A7424,'CAMPO BELO'!A:I,3, FALSE)</f>
        <v>4787</v>
      </c>
      <c r="D7424" s="16">
        <f>VLOOKUP(A7424,'CAMPO BELO'!A:I,4, FALSE)</f>
        <v>48</v>
      </c>
      <c r="E7424" s="61">
        <f>VLOOKUP(A7424,'CAMPO BELO'!A:I,5, FALSE)</f>
        <v>37.01</v>
      </c>
      <c r="F7424" s="16">
        <f>VLOOKUP(A7424,'CAMPO BELO'!A:I,6, FALSE)</f>
        <v>5</v>
      </c>
      <c r="G7424" s="16">
        <f>VLOOKUP(A7424,'CAMPO BELO'!A:I,7, FALSE)</f>
        <v>14</v>
      </c>
      <c r="H7424" s="29">
        <f>VLOOKUP(A7424,'CAMPO BELO'!A:I,8, FALSE)</f>
        <v>0.30809999999999998</v>
      </c>
      <c r="I7424" s="16" t="s">
        <v>11</v>
      </c>
      <c r="J7424" s="9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/>
      <c r="X7424" s="9"/>
      <c r="Y7424" s="9"/>
      <c r="Z7424" s="9"/>
      <c r="AA7424" s="9"/>
    </row>
    <row r="7425" spans="1:27" ht="12.75">
      <c r="A7425" s="64">
        <f t="shared" si="37"/>
        <v>46035</v>
      </c>
      <c r="B7425" s="16" t="s">
        <v>43</v>
      </c>
      <c r="C7425" s="60">
        <f>VLOOKUP(A7425,GOPOÚVA!A:I,3, FALSE)</f>
        <v>4130.6000000000004</v>
      </c>
      <c r="D7425" s="16">
        <f>VLOOKUP(A7425,GOPOÚVA!A:I,4, FALSE)</f>
        <v>48</v>
      </c>
      <c r="E7425" s="61">
        <f>VLOOKUP(A7425,GOPOÚVA!A:I,5, FALSE)</f>
        <v>28.45</v>
      </c>
      <c r="F7425" s="16">
        <f>VLOOKUP(A7425,GOPOÚVA!A:I,6, FALSE)</f>
        <v>4</v>
      </c>
      <c r="G7425" s="16">
        <f>VLOOKUP(A7425,GOPOÚVA!A:I,7, FALSE)</f>
        <v>11.33</v>
      </c>
      <c r="H7425" s="29">
        <f>VLOOKUP(A7425,GOPOÚVA!A:I,8, FALSE)</f>
        <v>0.39350000000000002</v>
      </c>
      <c r="I7425" s="16" t="s">
        <v>11</v>
      </c>
      <c r="J7425" s="9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/>
      <c r="X7425" s="9"/>
      <c r="Y7425" s="9"/>
      <c r="Z7425" s="9"/>
      <c r="AA7425" s="9"/>
    </row>
    <row r="7426" spans="1:27" ht="12.75">
      <c r="A7426" s="64">
        <f t="shared" si="37"/>
        <v>46035</v>
      </c>
      <c r="B7426" s="16" t="s">
        <v>45</v>
      </c>
      <c r="C7426" s="60">
        <f>VLOOKUP(A7426,MANDAQUI!A:I,3, FALSE)</f>
        <v>4192.7</v>
      </c>
      <c r="D7426" s="16">
        <f>VLOOKUP(A7426,MANDAQUI!A:I,4, FALSE)</f>
        <v>39</v>
      </c>
      <c r="E7426" s="61">
        <f>VLOOKUP(A7426,MANDAQUI!A:I,5, FALSE)</f>
        <v>26.8</v>
      </c>
      <c r="F7426" s="16">
        <f>VLOOKUP(A7426,MANDAQUI!A:I,6, FALSE)</f>
        <v>5</v>
      </c>
      <c r="G7426" s="16">
        <f>VLOOKUP(A7426,MANDAQUI!A:I,7, FALSE)</f>
        <v>11.66</v>
      </c>
      <c r="H7426" s="29">
        <f>VLOOKUP(A7426,MANDAQUI!A:I,8, FALSE)</f>
        <v>0.2908</v>
      </c>
      <c r="I7426" s="16" t="s">
        <v>11</v>
      </c>
      <c r="J7426" s="9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  <c r="Z7426" s="9"/>
      <c r="AA7426" s="9"/>
    </row>
    <row r="7427" spans="1:27" ht="12.75">
      <c r="A7427" s="64">
        <f t="shared" si="37"/>
        <v>46035</v>
      </c>
      <c r="B7427" s="16" t="s">
        <v>1465</v>
      </c>
      <c r="C7427" s="60">
        <f>VLOOKUP(A7427,AEROPORTO!A:I,3, FALSE)</f>
        <v>10042.200000000001</v>
      </c>
      <c r="D7427" s="16">
        <f>VLOOKUP(A7427,AEROPORTO!A:I,4, FALSE)</f>
        <v>134</v>
      </c>
      <c r="E7427" s="61">
        <f>VLOOKUP(A7427,AEROPORTO!A:I,5, FALSE)</f>
        <v>0</v>
      </c>
      <c r="F7427" s="16">
        <f>VLOOKUP(A7427,AEROPORTO!A:I,6, FALSE)</f>
        <v>0</v>
      </c>
      <c r="G7427" s="16">
        <f>VLOOKUP(A7427,AEROPORTO!A:I,7, FALSE)</f>
        <v>0</v>
      </c>
      <c r="H7427" s="29">
        <f>VLOOKUP(A7427,AEROPORTO!A:I,8, FALSE)</f>
        <v>0</v>
      </c>
      <c r="I7427" s="16" t="s">
        <v>11</v>
      </c>
      <c r="J7427" s="9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/>
      <c r="X7427" s="9"/>
      <c r="Y7427" s="9"/>
      <c r="Z7427" s="9"/>
      <c r="AA7427" s="9"/>
    </row>
    <row r="7428" spans="1:27" ht="12.75">
      <c r="A7428" s="64">
        <f t="shared" si="37"/>
        <v>46035</v>
      </c>
      <c r="B7428" s="16" t="s">
        <v>289</v>
      </c>
      <c r="C7428" s="60">
        <f>VLOOKUP(A7428,PINHEIROS!A:I,3, FALSE)</f>
        <v>5488.5</v>
      </c>
      <c r="D7428" s="16">
        <f>VLOOKUP(A7428,PINHEIROS!A:I,4, FALSE)</f>
        <v>35</v>
      </c>
      <c r="E7428" s="61">
        <f>VLOOKUP(A7428,PINHEIROS!A:I,5, FALSE)</f>
        <v>25.79</v>
      </c>
      <c r="F7428" s="16">
        <f>VLOOKUP(A7428,PINHEIROS!A:I,6, FALSE)</f>
        <v>2</v>
      </c>
      <c r="G7428" s="16">
        <f>VLOOKUP(A7428,PINHEIROS!A:I,7, FALSE)</f>
        <v>7.25</v>
      </c>
      <c r="H7428" s="29">
        <f>VLOOKUP(A7428,PINHEIROS!A:I,8, FALSE)</f>
        <v>0.28920000000000001</v>
      </c>
      <c r="I7428" s="16" t="s">
        <v>11</v>
      </c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  <c r="Z7428" s="9"/>
      <c r="AA7428" s="9"/>
    </row>
    <row r="7429" spans="1:27" ht="12.75">
      <c r="A7429" s="64">
        <f t="shared" si="37"/>
        <v>46035</v>
      </c>
      <c r="B7429" s="16" t="s">
        <v>286</v>
      </c>
      <c r="C7429" s="60">
        <f>VLOOKUP(A7429,ACLIMAÇÃO!A:I,3, FALSE)</f>
        <v>4872.13</v>
      </c>
      <c r="D7429" s="16">
        <f>VLOOKUP(A7429,ACLIMAÇÃO!A:I,4, FALSE)</f>
        <v>50</v>
      </c>
      <c r="E7429" s="61">
        <f>VLOOKUP(A7429,ACLIMAÇÃO!A:I,5, FALSE)</f>
        <v>38.090000000000003</v>
      </c>
      <c r="F7429" s="16">
        <f>VLOOKUP(A7429,ACLIMAÇÃO!A:I,6, FALSE)</f>
        <v>14</v>
      </c>
      <c r="G7429" s="16">
        <f>VLOOKUP(A7429,ACLIMAÇÃO!A:I,7, FALSE)</f>
        <v>11</v>
      </c>
      <c r="H7429" s="29">
        <f>VLOOKUP(A7429,ACLIMAÇÃO!A:I,8, FALSE)</f>
        <v>0.2893</v>
      </c>
      <c r="I7429" s="16" t="s">
        <v>11</v>
      </c>
      <c r="J7429" s="9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  <c r="Z7429" s="9"/>
      <c r="AA7429" s="9"/>
    </row>
    <row r="7430" spans="1:27" ht="12.75">
      <c r="A7430" s="64">
        <f t="shared" si="37"/>
        <v>46035</v>
      </c>
      <c r="B7430" s="16" t="s">
        <v>17</v>
      </c>
      <c r="C7430" s="60">
        <f>VLOOKUP(A7430,'PRAIA DO CANTO'!A:I,3, FALSE)</f>
        <v>5871.84</v>
      </c>
      <c r="D7430" s="16">
        <f>VLOOKUP(A7430,'PRAIA DO CANTO'!A:I,4, FALSE)</f>
        <v>61</v>
      </c>
      <c r="E7430" s="61">
        <f>VLOOKUP(A7430,'PRAIA DO CANTO'!A:I,5, FALSE)</f>
        <v>28.03</v>
      </c>
      <c r="F7430" s="16">
        <f>VLOOKUP(A7430,'PRAIA DO CANTO'!A:I,6, FALSE)</f>
        <v>1</v>
      </c>
      <c r="G7430" s="16">
        <f>VLOOKUP(A7430,'PRAIA DO CANTO'!A:I,7, FALSE)</f>
        <v>11</v>
      </c>
      <c r="H7430" s="29">
        <f>VLOOKUP(A7430,'PRAIA DO CANTO'!A:I,8, FALSE)</f>
        <v>0.3402</v>
      </c>
      <c r="I7430" s="16" t="s">
        <v>16</v>
      </c>
      <c r="J7430" s="9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  <c r="Z7430" s="9"/>
      <c r="AA7430" s="9"/>
    </row>
    <row r="7431" spans="1:27" ht="12.75">
      <c r="A7431" s="64">
        <f t="shared" si="37"/>
        <v>46035</v>
      </c>
      <c r="B7431" s="16" t="s">
        <v>14</v>
      </c>
      <c r="C7431" s="60">
        <f>VLOOKUP(A7431,'JARDIM CAMBURI'!A:I,3, FALSE)</f>
        <v>2078</v>
      </c>
      <c r="D7431" s="16">
        <f>VLOOKUP(A7431,'JARDIM CAMBURI'!A:I,4, FALSE)</f>
        <v>24</v>
      </c>
      <c r="E7431" s="61">
        <f>VLOOKUP(A7431,'JARDIM CAMBURI'!A:I,5, FALSE)</f>
        <v>15.78</v>
      </c>
      <c r="F7431" s="16">
        <f>VLOOKUP(A7431,'JARDIM CAMBURI'!A:I,6, FALSE())</f>
        <v>0</v>
      </c>
      <c r="G7431" s="16">
        <f>VLOOKUP(A7431,'JARDIM CAMBURI'!A:I,7, FALSE)</f>
        <v>6</v>
      </c>
      <c r="H7431" s="29">
        <f>VLOOKUP(A7431,'JARDIM CAMBURI'!A:I,8, FALSE)</f>
        <v>0.28360000000000002</v>
      </c>
      <c r="I7431" s="16" t="s">
        <v>16</v>
      </c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  <c r="AA7431" s="9"/>
    </row>
    <row r="7432" spans="1:27" ht="12.75">
      <c r="A7432" s="64">
        <f t="shared" si="37"/>
        <v>46035</v>
      </c>
      <c r="B7432" s="16" t="s">
        <v>19</v>
      </c>
      <c r="C7432" s="60">
        <f>VLOOKUP(A7432,SERRA!A:I,3, FALSE)</f>
        <v>3591.62</v>
      </c>
      <c r="D7432" s="16">
        <f>VLOOKUP(A7432,SERRA!A:I,4, FALSE)</f>
        <v>36</v>
      </c>
      <c r="E7432" s="61">
        <f>VLOOKUP(A7432,SERRA!A:I,5, FALSE)</f>
        <v>33.72</v>
      </c>
      <c r="F7432" s="16">
        <f>VLOOKUP(A7432,SERRA!A:I,6, FALSE)</f>
        <v>6</v>
      </c>
      <c r="G7432" s="16">
        <f>VLOOKUP(A7432,SERRA!A:I,7, FALSE)</f>
        <v>9</v>
      </c>
      <c r="H7432" s="29">
        <f>VLOOKUP(A7432,SERRA!A:I,8, FALSE)</f>
        <v>0.33500000000000002</v>
      </c>
      <c r="I7432" s="16" t="s">
        <v>16</v>
      </c>
      <c r="J7432" s="9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9"/>
      <c r="AA7432" s="9"/>
    </row>
    <row r="7433" spans="1:27" ht="12.75">
      <c r="A7433" s="64">
        <f t="shared" si="37"/>
        <v>46035</v>
      </c>
      <c r="B7433" s="9" t="s">
        <v>1574</v>
      </c>
      <c r="C7433" s="60">
        <f>VLOOKUP(A7433,BOALI!A:I,3, FALSE)</f>
        <v>3468.61</v>
      </c>
      <c r="D7433" s="16">
        <f>VLOOKUP(A7433,BOALI!A:I,4, FALSE)</f>
        <v>89</v>
      </c>
      <c r="E7433" s="61">
        <f>VLOOKUP(A7433,BOALI!A:I,5, FALSE)</f>
        <v>0</v>
      </c>
      <c r="F7433" s="16">
        <f>VLOOKUP(A7433,BOALI!A:I,6, FALSE)</f>
        <v>0</v>
      </c>
      <c r="G7433" s="16">
        <f>VLOOKUP(A7433,BOALI!A:I,7, FALSE)</f>
        <v>0</v>
      </c>
      <c r="H7433" s="29">
        <f>VLOOKUP(A7433,BOALI!A:I,8, FALSE)</f>
        <v>0</v>
      </c>
      <c r="I7433" s="9" t="s">
        <v>16</v>
      </c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  <c r="AA7433" s="9"/>
    </row>
    <row r="7434" spans="1:27" ht="12.75">
      <c r="A7434" s="64">
        <f>A7433+1</f>
        <v>46036</v>
      </c>
      <c r="B7434" s="16" t="s">
        <v>21</v>
      </c>
      <c r="C7434" s="60">
        <f>VLOOKUP(A7434,'VILA CLEMENTINO'!A:I,3, FALSE)</f>
        <v>5001.09</v>
      </c>
      <c r="D7434" s="16">
        <f>VLOOKUP(A7434,'VILA CLEMENTINO'!A:I,4, FALSE)</f>
        <v>54</v>
      </c>
      <c r="E7434" s="61">
        <f>VLOOKUP(A7434,'VILA CLEMENTINO'!A:I,5, FALSE)</f>
        <v>34.58</v>
      </c>
      <c r="F7434" s="16">
        <f>VLOOKUP(A7434,'VILA CLEMENTINO'!A:I,6, FALSE)</f>
        <v>11</v>
      </c>
      <c r="G7434" s="62">
        <f>VLOOKUP(A7434,'VILA CLEMENTINO'!A:I,7, FALSE)</f>
        <v>21.63</v>
      </c>
      <c r="H7434" s="29">
        <f>VLOOKUP(A7434,'VILA CLEMENTINO'!A:I,8, FALSE)</f>
        <v>0.33450000000000002</v>
      </c>
      <c r="I7434" s="16" t="s">
        <v>11</v>
      </c>
      <c r="J7434" s="9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  <c r="Z7434" s="9"/>
      <c r="AA7434" s="9"/>
    </row>
    <row r="7435" spans="1:27" ht="12.75">
      <c r="A7435" s="64">
        <f t="shared" ref="A7435:A7446" si="38">A7434</f>
        <v>46036</v>
      </c>
      <c r="B7435" s="16" t="s">
        <v>12</v>
      </c>
      <c r="C7435" s="60">
        <f>VLOOKUP(A7435,JABAQUARA!A:I,3, FALSE)</f>
        <v>2573.1999999999998</v>
      </c>
      <c r="D7435" s="16">
        <f>VLOOKUP(A7435,JABAQUARA!A:I,4, FALSE)</f>
        <v>26</v>
      </c>
      <c r="E7435" s="61">
        <f>VLOOKUP(A7435,JABAQUARA!A:I,5, FALSE)</f>
        <v>23.73</v>
      </c>
      <c r="F7435" s="16">
        <f>VLOOKUP(A7435,JABAQUARA!A:I,6, FALSE)</f>
        <v>0</v>
      </c>
      <c r="G7435" s="16">
        <f>VLOOKUP(A7435,JABAQUARA!A:I,7, FALSE)</f>
        <v>6.6</v>
      </c>
      <c r="H7435" s="29">
        <f>VLOOKUP(A7435,JABAQUARA!A:I,8, FALSE)</f>
        <v>0.2989</v>
      </c>
      <c r="I7435" s="16" t="s">
        <v>11</v>
      </c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  <c r="Z7435" s="9"/>
      <c r="AA7435" s="9"/>
    </row>
    <row r="7436" spans="1:27" ht="12.75">
      <c r="A7436" s="64">
        <f t="shared" si="38"/>
        <v>46036</v>
      </c>
      <c r="B7436" s="16" t="s">
        <v>1467</v>
      </c>
      <c r="C7436" s="60">
        <f>VLOOKUP(A7436,SPOLETO!A:I,3, FALSE)</f>
        <v>2513.25</v>
      </c>
      <c r="D7436" s="16">
        <f>VLOOKUP(A7436,SPOLETO!A:I,4, FALSE)</f>
        <v>50</v>
      </c>
      <c r="E7436" s="61">
        <f>VLOOKUP(A7436,SPOLETO!A:I,5, FALSE)</f>
        <v>0</v>
      </c>
      <c r="F7436" s="16">
        <f>VLOOKUP(A7436,SPOLETO!A:I,6, FALSE)</f>
        <v>0</v>
      </c>
      <c r="G7436" s="16">
        <f>VLOOKUP(A7436,SPOLETO!A:I,7, FALSE)</f>
        <v>0</v>
      </c>
      <c r="H7436" s="29">
        <f>VLOOKUP(A7436,SPOLETO!A:I,8, FALSE)</f>
        <v>0</v>
      </c>
      <c r="I7436" s="16" t="s">
        <v>11</v>
      </c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  <c r="AA7436" s="9"/>
    </row>
    <row r="7437" spans="1:27" ht="12.75">
      <c r="A7437" s="64">
        <f t="shared" si="38"/>
        <v>46036</v>
      </c>
      <c r="B7437" s="16" t="s">
        <v>9</v>
      </c>
      <c r="C7437" s="60">
        <f>VLOOKUP(A7437,'CAMPO BELO'!A:I,3, FALSE)</f>
        <v>3192.51</v>
      </c>
      <c r="D7437" s="16">
        <f>VLOOKUP(A7437,'CAMPO BELO'!A:I,4, FALSE)</f>
        <v>31</v>
      </c>
      <c r="E7437" s="61">
        <f>VLOOKUP(A7437,'CAMPO BELO'!A:I,5, FALSE)</f>
        <v>28.41</v>
      </c>
      <c r="F7437" s="16">
        <f>VLOOKUP(A7437,'CAMPO BELO'!A:I,6, FALSE)</f>
        <v>2</v>
      </c>
      <c r="G7437" s="16">
        <f>VLOOKUP(A7437,'CAMPO BELO'!A:I,7, FALSE)</f>
        <v>10</v>
      </c>
      <c r="H7437" s="29">
        <f>VLOOKUP(A7437,'CAMPO BELO'!A:I,8, FALSE)</f>
        <v>0.26579999999999998</v>
      </c>
      <c r="I7437" s="16" t="s">
        <v>11</v>
      </c>
      <c r="J7437" s="9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/>
      <c r="X7437" s="9"/>
      <c r="Y7437" s="9"/>
      <c r="Z7437" s="9"/>
      <c r="AA7437" s="9"/>
    </row>
    <row r="7438" spans="1:27" ht="12.75">
      <c r="A7438" s="64">
        <f t="shared" si="38"/>
        <v>46036</v>
      </c>
      <c r="B7438" s="16" t="s">
        <v>43</v>
      </c>
      <c r="C7438" s="60">
        <f>VLOOKUP(A7438,GOPOÚVA!A:I,3, FALSE)</f>
        <v>4214.72</v>
      </c>
      <c r="D7438" s="16">
        <f>VLOOKUP(A7438,GOPOÚVA!A:I,4, FALSE)</f>
        <v>41</v>
      </c>
      <c r="E7438" s="61">
        <f>VLOOKUP(A7438,GOPOÚVA!A:I,5, FALSE)</f>
        <v>26.12</v>
      </c>
      <c r="F7438" s="16">
        <f>VLOOKUP(A7438,GOPOÚVA!A:I,6, FALSE)</f>
        <v>0</v>
      </c>
      <c r="G7438" s="16">
        <f>VLOOKUP(A7438,GOPOÚVA!A:I,7, FALSE)</f>
        <v>11.66</v>
      </c>
      <c r="H7438" s="29">
        <f>VLOOKUP(A7438,GOPOÚVA!A:I,8, FALSE)</f>
        <v>0.3468</v>
      </c>
      <c r="I7438" s="16" t="s">
        <v>11</v>
      </c>
      <c r="J7438" s="9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/>
      <c r="X7438" s="9"/>
      <c r="Y7438" s="9"/>
      <c r="Z7438" s="9"/>
      <c r="AA7438" s="9"/>
    </row>
    <row r="7439" spans="1:27" ht="12.75">
      <c r="A7439" s="64">
        <f t="shared" si="38"/>
        <v>46036</v>
      </c>
      <c r="B7439" s="16" t="s">
        <v>45</v>
      </c>
      <c r="C7439" s="60">
        <f>VLOOKUP(A7439,MANDAQUI!A:I,3, FALSE)</f>
        <v>3219.7</v>
      </c>
      <c r="D7439" s="16">
        <f>VLOOKUP(A7439,MANDAQUI!A:I,4, FALSE)</f>
        <v>31</v>
      </c>
      <c r="E7439" s="61">
        <f>VLOOKUP(A7439,MANDAQUI!A:I,5, FALSE)</f>
        <v>20.22</v>
      </c>
      <c r="F7439" s="16">
        <f>VLOOKUP(A7439,MANDAQUI!A:I,6, FALSE)</f>
        <v>0</v>
      </c>
      <c r="G7439" s="16">
        <f>VLOOKUP(A7439,MANDAQUI!A:I,7, FALSE)</f>
        <v>10.33</v>
      </c>
      <c r="H7439" s="29">
        <f>VLOOKUP(A7439,MANDAQUI!A:I,8, FALSE)</f>
        <v>0.29720000000000002</v>
      </c>
      <c r="I7439" s="16" t="s">
        <v>11</v>
      </c>
      <c r="J7439" s="9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  <c r="AA7439" s="9"/>
    </row>
    <row r="7440" spans="1:27" ht="12.75">
      <c r="A7440" s="64">
        <f t="shared" si="38"/>
        <v>46036</v>
      </c>
      <c r="B7440" s="16" t="s">
        <v>1465</v>
      </c>
      <c r="C7440" s="60">
        <f>VLOOKUP(A7440,AEROPORTO!A:I,3, FALSE)</f>
        <v>7953.8</v>
      </c>
      <c r="D7440" s="16">
        <f>VLOOKUP(A7440,AEROPORTO!A:I,4, FALSE)</f>
        <v>109</v>
      </c>
      <c r="E7440" s="61">
        <f>VLOOKUP(A7440,AEROPORTO!A:I,5, FALSE)</f>
        <v>0</v>
      </c>
      <c r="F7440" s="16">
        <f>VLOOKUP(A7440,AEROPORTO!A:I,6, FALSE)</f>
        <v>0</v>
      </c>
      <c r="G7440" s="16">
        <f>VLOOKUP(A7440,AEROPORTO!A:I,7, FALSE)</f>
        <v>0</v>
      </c>
      <c r="H7440" s="29">
        <f>VLOOKUP(A7440,AEROPORTO!A:I,8, FALSE)</f>
        <v>0</v>
      </c>
      <c r="I7440" s="16" t="s">
        <v>11</v>
      </c>
      <c r="J7440" s="9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/>
      <c r="X7440" s="9"/>
      <c r="Y7440" s="9"/>
      <c r="Z7440" s="9"/>
      <c r="AA7440" s="9"/>
    </row>
    <row r="7441" spans="1:27" ht="12.75">
      <c r="A7441" s="64">
        <f t="shared" si="38"/>
        <v>46036</v>
      </c>
      <c r="B7441" s="16" t="s">
        <v>289</v>
      </c>
      <c r="C7441" s="60">
        <f>VLOOKUP(A7441,PINHEIROS!A:I,3, FALSE)</f>
        <v>3335.96</v>
      </c>
      <c r="D7441" s="16">
        <f>VLOOKUP(A7441,PINHEIROS!A:I,4, FALSE)</f>
        <v>33</v>
      </c>
      <c r="E7441" s="61">
        <f>VLOOKUP(A7441,PINHEIROS!A:I,5, FALSE)</f>
        <v>24.47</v>
      </c>
      <c r="F7441" s="16">
        <f>VLOOKUP(A7441,PINHEIROS!A:I,6, FALSE)</f>
        <v>2</v>
      </c>
      <c r="G7441" s="16">
        <f>VLOOKUP(A7441,PINHEIROS!A:I,7, FALSE)</f>
        <v>13.5</v>
      </c>
      <c r="H7441" s="29">
        <f>VLOOKUP(A7441,PINHEIROS!A:I,8, FALSE)</f>
        <v>0.26300000000000001</v>
      </c>
      <c r="I7441" s="16" t="s">
        <v>11</v>
      </c>
      <c r="J7441" s="9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  <c r="Z7441" s="9"/>
      <c r="AA7441" s="9"/>
    </row>
    <row r="7442" spans="1:27" ht="12.75">
      <c r="A7442" s="64">
        <f t="shared" si="38"/>
        <v>46036</v>
      </c>
      <c r="B7442" s="16" t="s">
        <v>286</v>
      </c>
      <c r="C7442" s="60">
        <f>VLOOKUP(A7442,ACLIMAÇÃO!A:I,3, FALSE)</f>
        <v>3474.85</v>
      </c>
      <c r="D7442" s="16">
        <f>VLOOKUP(A7442,ACLIMAÇÃO!A:I,4, FALSE)</f>
        <v>35</v>
      </c>
      <c r="E7442" s="61">
        <f>VLOOKUP(A7442,ACLIMAÇÃO!A:I,5, FALSE)</f>
        <v>48.35</v>
      </c>
      <c r="F7442" s="16">
        <f>VLOOKUP(A7442,ACLIMAÇÃO!A:I,6, FALSE)</f>
        <v>25</v>
      </c>
      <c r="G7442" s="16">
        <f>VLOOKUP(A7442,ACLIMAÇÃO!A:I,7, FALSE)</f>
        <v>15.5</v>
      </c>
      <c r="H7442" s="29">
        <f>VLOOKUP(A7442,ACLIMAÇÃO!A:I,8, FALSE)</f>
        <v>0.27010000000000001</v>
      </c>
      <c r="I7442" s="16" t="s">
        <v>11</v>
      </c>
      <c r="J7442" s="9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  <c r="Z7442" s="9"/>
      <c r="AA7442" s="9"/>
    </row>
    <row r="7443" spans="1:27" ht="12.75">
      <c r="A7443" s="64">
        <f t="shared" si="38"/>
        <v>46036</v>
      </c>
      <c r="B7443" s="16" t="s">
        <v>17</v>
      </c>
      <c r="C7443" s="60">
        <f>VLOOKUP(A7443,'PRAIA DO CANTO'!A:I,3, FALSE)</f>
        <v>5742.08</v>
      </c>
      <c r="D7443" s="16">
        <f>VLOOKUP(A7443,'PRAIA DO CANTO'!A:I,4, FALSE)</f>
        <v>42</v>
      </c>
      <c r="E7443" s="61">
        <f>VLOOKUP(A7443,'PRAIA DO CANTO'!A:I,5, FALSE)</f>
        <v>24.39</v>
      </c>
      <c r="F7443" s="16">
        <f>VLOOKUP(A7443,'PRAIA DO CANTO'!A:I,6, FALSE)</f>
        <v>0</v>
      </c>
      <c r="G7443" s="16">
        <f>VLOOKUP(A7443,'PRAIA DO CANTO'!A:I,7, FALSE)</f>
        <v>10.5</v>
      </c>
      <c r="H7443" s="29">
        <f>VLOOKUP(A7443,'PRAIA DO CANTO'!A:I,8, FALSE)</f>
        <v>0.29509999999999997</v>
      </c>
      <c r="I7443" s="16" t="s">
        <v>16</v>
      </c>
      <c r="J7443" s="9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  <c r="AA7443" s="9"/>
    </row>
    <row r="7444" spans="1:27" ht="12.75">
      <c r="A7444" s="64">
        <f t="shared" si="38"/>
        <v>46036</v>
      </c>
      <c r="B7444" s="16" t="s">
        <v>14</v>
      </c>
      <c r="C7444" s="60">
        <f>VLOOKUP(A7444,'JARDIM CAMBURI'!A:I,3, FALSE)</f>
        <v>3380.82</v>
      </c>
      <c r="D7444" s="16">
        <f>VLOOKUP(A7444,'JARDIM CAMBURI'!A:I,4, FALSE)</f>
        <v>37</v>
      </c>
      <c r="E7444" s="61">
        <f>VLOOKUP(A7444,'JARDIM CAMBURI'!A:I,5, FALSE)</f>
        <v>22.98</v>
      </c>
      <c r="F7444" s="16">
        <f>VLOOKUP(A7444,'JARDIM CAMBURI'!A:I,6, FALSE())</f>
        <v>0</v>
      </c>
      <c r="G7444" s="16">
        <f>VLOOKUP(A7444,'JARDIM CAMBURI'!A:I,7, FALSE)</f>
        <v>8.6</v>
      </c>
      <c r="H7444" s="29">
        <f>VLOOKUP(A7444,'JARDIM CAMBURI'!A:I,8, FALSE)</f>
        <v>0.23350000000000001</v>
      </c>
      <c r="I7444" s="16" t="s">
        <v>16</v>
      </c>
      <c r="J7444" s="9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  <c r="Z7444" s="9"/>
      <c r="AA7444" s="9"/>
    </row>
    <row r="7445" spans="1:27" ht="12.75">
      <c r="A7445" s="64">
        <f t="shared" si="38"/>
        <v>46036</v>
      </c>
      <c r="B7445" s="16" t="s">
        <v>19</v>
      </c>
      <c r="C7445" s="60">
        <f>VLOOKUP(A7445,SERRA!A:I,3, FALSE)</f>
        <v>2692.18</v>
      </c>
      <c r="D7445" s="16">
        <f>VLOOKUP(A7445,SERRA!A:I,4, FALSE)</f>
        <v>27</v>
      </c>
      <c r="E7445" s="61">
        <f>VLOOKUP(A7445,SERRA!A:I,5, FALSE)</f>
        <v>40.04</v>
      </c>
      <c r="F7445" s="16">
        <f>VLOOKUP(A7445,SERRA!A:I,6, FALSE)</f>
        <v>6</v>
      </c>
      <c r="G7445" s="16">
        <f>VLOOKUP(A7445,SERRA!A:I,7, FALSE)</f>
        <v>9</v>
      </c>
      <c r="H7445" s="29">
        <f>VLOOKUP(A7445,SERRA!A:I,8, FALSE)</f>
        <v>0.3528</v>
      </c>
      <c r="I7445" s="16" t="s">
        <v>16</v>
      </c>
      <c r="J7445" s="9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  <c r="Z7445" s="9"/>
      <c r="AA7445" s="9"/>
    </row>
    <row r="7446" spans="1:27" ht="12.75">
      <c r="A7446" s="64">
        <f t="shared" si="38"/>
        <v>46036</v>
      </c>
      <c r="B7446" s="16" t="s">
        <v>1574</v>
      </c>
      <c r="C7446" s="60">
        <f>VLOOKUP(A7446,BOALI!A:I,3, FALSE)</f>
        <v>3385.12</v>
      </c>
      <c r="D7446" s="16">
        <f>VLOOKUP(A7446,BOALI!A:I,4, FALSE)</f>
        <v>87</v>
      </c>
      <c r="E7446" s="61">
        <f>VLOOKUP(A7446,BOALI!A:I,5, FALSE)</f>
        <v>0</v>
      </c>
      <c r="F7446" s="16">
        <f>VLOOKUP(A7446,BOALI!A:I,6, FALSE)</f>
        <v>0</v>
      </c>
      <c r="G7446" s="16">
        <f>VLOOKUP(A7446,BOALI!A:I,7, FALSE)</f>
        <v>0</v>
      </c>
      <c r="H7446" s="29">
        <f>VLOOKUP(A7446,BOALI!A:I,8, FALSE)</f>
        <v>0</v>
      </c>
      <c r="I7446" s="16" t="s">
        <v>16</v>
      </c>
      <c r="J7446" s="9"/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9"/>
      <c r="V7446" s="9"/>
      <c r="W7446" s="9"/>
      <c r="X7446" s="9"/>
      <c r="Y7446" s="9"/>
      <c r="Z7446" s="9"/>
      <c r="AA7446" s="9"/>
    </row>
    <row r="7447" spans="1:27" ht="12.75">
      <c r="A7447" s="64">
        <f>A7446+1</f>
        <v>46037</v>
      </c>
      <c r="B7447" s="16" t="s">
        <v>21</v>
      </c>
      <c r="C7447" s="60">
        <f>VLOOKUP(A7447,'VILA CLEMENTINO'!A:I,3, FALSE)</f>
        <v>7798.95</v>
      </c>
      <c r="D7447" s="16">
        <f>VLOOKUP(A7447,'VILA CLEMENTINO'!A:I,4, FALSE)</f>
        <v>81</v>
      </c>
      <c r="E7447" s="61">
        <f>VLOOKUP(A7447,'VILA CLEMENTINO'!A:I,5, FALSE)</f>
        <v>38.71</v>
      </c>
      <c r="F7447" s="16">
        <f>VLOOKUP(A7447,'VILA CLEMENTINO'!A:I,6, FALSE)</f>
        <v>31</v>
      </c>
      <c r="G7447" s="62">
        <f>VLOOKUP(A7447,'VILA CLEMENTINO'!A:I,7, FALSE)</f>
        <v>23.11</v>
      </c>
      <c r="H7447" s="29">
        <f>VLOOKUP(A7447,'VILA CLEMENTINO'!A:I,8, FALSE)</f>
        <v>0.27429999999999999</v>
      </c>
      <c r="I7447" s="16" t="s">
        <v>11</v>
      </c>
      <c r="J7447" s="9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9"/>
      <c r="X7447" s="9"/>
      <c r="Y7447" s="9"/>
      <c r="Z7447" s="9"/>
      <c r="AA7447" s="9"/>
    </row>
    <row r="7448" spans="1:27" ht="12.75">
      <c r="A7448" s="64">
        <f t="shared" ref="A7448:A7459" si="39">A7447</f>
        <v>46037</v>
      </c>
      <c r="B7448" s="16" t="s">
        <v>12</v>
      </c>
      <c r="C7448" s="60">
        <f>VLOOKUP(A7448,JABAQUARA!A:I,3, FALSE)</f>
        <v>3847.05</v>
      </c>
      <c r="D7448" s="16">
        <f>VLOOKUP(A7448,JABAQUARA!A:I,4, FALSE)</f>
        <v>40</v>
      </c>
      <c r="E7448" s="61">
        <f>VLOOKUP(A7448,JABAQUARA!A:I,5, FALSE)</f>
        <v>28.34</v>
      </c>
      <c r="F7448" s="16">
        <f>VLOOKUP(A7448,JABAQUARA!A:I,6, FALSE)</f>
        <v>1</v>
      </c>
      <c r="G7448" s="16">
        <f>VLOOKUP(A7448,JABAQUARA!A:I,7, FALSE)</f>
        <v>10.33</v>
      </c>
      <c r="H7448" s="29">
        <f>VLOOKUP(A7448,JABAQUARA!A:I,8, FALSE)</f>
        <v>0.30819999999999997</v>
      </c>
      <c r="I7448" s="16" t="s">
        <v>11</v>
      </c>
      <c r="J7448" s="9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  <c r="Z7448" s="9"/>
      <c r="AA7448" s="9"/>
    </row>
    <row r="7449" spans="1:27" ht="12.75">
      <c r="A7449" s="64">
        <f t="shared" si="39"/>
        <v>46037</v>
      </c>
      <c r="B7449" s="16" t="s">
        <v>1467</v>
      </c>
      <c r="C7449" s="60">
        <f>VLOOKUP(A7449,SPOLETO!A:I,3, FALSE)</f>
        <v>2836.65</v>
      </c>
      <c r="D7449" s="16">
        <f>VLOOKUP(A7449,SPOLETO!A:I,4, FALSE)</f>
        <v>59</v>
      </c>
      <c r="E7449" s="61">
        <f>VLOOKUP(A7449,SPOLETO!A:I,5, FALSE)</f>
        <v>0</v>
      </c>
      <c r="F7449" s="16">
        <f>VLOOKUP(A7449,SPOLETO!A:I,6, FALSE)</f>
        <v>0</v>
      </c>
      <c r="G7449" s="16">
        <f>VLOOKUP(A7449,SPOLETO!A:I,7, FALSE)</f>
        <v>0</v>
      </c>
      <c r="H7449" s="29">
        <f>VLOOKUP(A7449,SPOLETO!A:I,8, FALSE)</f>
        <v>0</v>
      </c>
      <c r="I7449" s="16" t="s">
        <v>11</v>
      </c>
      <c r="J7449" s="9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9"/>
      <c r="AA7449" s="9"/>
    </row>
    <row r="7450" spans="1:27" ht="12.75">
      <c r="A7450" s="64">
        <f t="shared" si="39"/>
        <v>46037</v>
      </c>
      <c r="B7450" s="16" t="s">
        <v>9</v>
      </c>
      <c r="C7450" s="60">
        <f>VLOOKUP(A7450,'CAMPO BELO'!A:I,3, FALSE)</f>
        <v>4030.3</v>
      </c>
      <c r="D7450" s="16">
        <f>VLOOKUP(A7450,'CAMPO BELO'!A:I,4, FALSE)</f>
        <v>44</v>
      </c>
      <c r="E7450" s="61">
        <f>VLOOKUP(A7450,'CAMPO BELO'!A:I,5, FALSE)</f>
        <v>28.16</v>
      </c>
      <c r="F7450" s="16">
        <f>VLOOKUP(A7450,'CAMPO BELO'!A:I,6, FALSE)</f>
        <v>4</v>
      </c>
      <c r="G7450" s="16">
        <f>VLOOKUP(A7450,'CAMPO BELO'!A:I,7, FALSE)</f>
        <v>13.3</v>
      </c>
      <c r="H7450" s="29">
        <f>VLOOKUP(A7450,'CAMPO BELO'!A:I,8, FALSE)</f>
        <v>0.26090000000000002</v>
      </c>
      <c r="I7450" s="16" t="s">
        <v>11</v>
      </c>
      <c r="J7450" s="9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  <c r="Z7450" s="9"/>
      <c r="AA7450" s="9"/>
    </row>
    <row r="7451" spans="1:27" ht="12.75">
      <c r="A7451" s="64">
        <f t="shared" si="39"/>
        <v>46037</v>
      </c>
      <c r="B7451" s="16" t="s">
        <v>43</v>
      </c>
      <c r="C7451" s="60">
        <f>VLOOKUP(A7451,GOPOÚVA!A:I,3, FALSE)</f>
        <v>4379.24</v>
      </c>
      <c r="D7451" s="16">
        <f>VLOOKUP(A7451,GOPOÚVA!A:I,4, FALSE)</f>
        <v>44</v>
      </c>
      <c r="E7451" s="61">
        <f>VLOOKUP(A7451,GOPOÚVA!A:I,5, FALSE)</f>
        <v>27.63</v>
      </c>
      <c r="F7451" s="16">
        <f>VLOOKUP(A7451,GOPOÚVA!A:I,6, FALSE)</f>
        <v>1</v>
      </c>
      <c r="G7451" s="16">
        <f>VLOOKUP(A7451,GOPOÚVA!A:I,7, FALSE)</f>
        <v>10.66</v>
      </c>
      <c r="H7451" s="29">
        <f>VLOOKUP(A7451,GOPOÚVA!A:I,8, FALSE)</f>
        <v>0.34129999999999999</v>
      </c>
      <c r="I7451" s="16" t="s">
        <v>11</v>
      </c>
      <c r="J7451" s="9"/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9"/>
      <c r="V7451" s="9"/>
      <c r="W7451" s="9"/>
      <c r="X7451" s="9"/>
      <c r="Y7451" s="9"/>
      <c r="Z7451" s="9"/>
      <c r="AA7451" s="9"/>
    </row>
    <row r="7452" spans="1:27" ht="12.75">
      <c r="A7452" s="64">
        <f t="shared" si="39"/>
        <v>46037</v>
      </c>
      <c r="B7452" s="16" t="s">
        <v>45</v>
      </c>
      <c r="C7452" s="60">
        <f>VLOOKUP(A7452,MANDAQUI!A:I,3, FALSE)</f>
        <v>4237.8599999999997</v>
      </c>
      <c r="D7452" s="16">
        <f>VLOOKUP(A7452,MANDAQUI!A:I,4, FALSE)</f>
        <v>44</v>
      </c>
      <c r="E7452" s="61">
        <f>VLOOKUP(A7452,MANDAQUI!A:I,5, FALSE)</f>
        <v>32.630000000000003</v>
      </c>
      <c r="F7452" s="16">
        <f>VLOOKUP(A7452,MANDAQUI!A:I,6, FALSE)</f>
        <v>7</v>
      </c>
      <c r="G7452" s="16">
        <f>VLOOKUP(A7452,MANDAQUI!A:I,7, FALSE)</f>
        <v>12.3</v>
      </c>
      <c r="H7452" s="29">
        <f>VLOOKUP(A7452,MANDAQUI!A:I,8, FALSE)</f>
        <v>0.28210000000000002</v>
      </c>
      <c r="I7452" s="16" t="s">
        <v>11</v>
      </c>
      <c r="J7452" s="9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9"/>
      <c r="X7452" s="9"/>
      <c r="Y7452" s="9"/>
      <c r="Z7452" s="9"/>
      <c r="AA7452" s="9"/>
    </row>
    <row r="7453" spans="1:27" ht="12.75">
      <c r="A7453" s="64">
        <f t="shared" si="39"/>
        <v>46037</v>
      </c>
      <c r="B7453" s="16" t="s">
        <v>1465</v>
      </c>
      <c r="C7453" s="60">
        <f>VLOOKUP(A7453,AEROPORTO!A:I,3, FALSE)</f>
        <v>8110.3</v>
      </c>
      <c r="D7453" s="16">
        <f>VLOOKUP(A7453,AEROPORTO!A:I,4, FALSE)</f>
        <v>114</v>
      </c>
      <c r="E7453" s="61">
        <f>VLOOKUP(A7453,AEROPORTO!A:I,5, FALSE)</f>
        <v>0</v>
      </c>
      <c r="F7453" s="16">
        <f>VLOOKUP(A7453,AEROPORTO!A:I,6, FALSE)</f>
        <v>0</v>
      </c>
      <c r="G7453" s="16">
        <f>VLOOKUP(A7453,AEROPORTO!A:I,7, FALSE)</f>
        <v>0</v>
      </c>
      <c r="H7453" s="29">
        <f>VLOOKUP(A7453,AEROPORTO!A:I,8, FALSE)</f>
        <v>0</v>
      </c>
      <c r="I7453" s="16" t="s">
        <v>11</v>
      </c>
      <c r="J7453" s="9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  <c r="Z7453" s="9"/>
      <c r="AA7453" s="9"/>
    </row>
    <row r="7454" spans="1:27" ht="12.75">
      <c r="A7454" s="64">
        <f t="shared" si="39"/>
        <v>46037</v>
      </c>
      <c r="B7454" s="16" t="s">
        <v>289</v>
      </c>
      <c r="C7454" s="60">
        <f>VLOOKUP(A7454,PINHEIROS!A:I,3, FALSE)</f>
        <v>3913.91</v>
      </c>
      <c r="D7454" s="16">
        <f>VLOOKUP(A7454,PINHEIROS!A:I,4, FALSE)</f>
        <v>38</v>
      </c>
      <c r="E7454" s="61">
        <f>VLOOKUP(A7454,PINHEIROS!A:I,5, FALSE)</f>
        <v>29.97</v>
      </c>
      <c r="F7454" s="16">
        <f>VLOOKUP(A7454,PINHEIROS!A:I,6, FALSE)</f>
        <v>5</v>
      </c>
      <c r="G7454" s="16">
        <f>VLOOKUP(A7454,PINHEIROS!A:I,7, FALSE)</f>
        <v>9</v>
      </c>
      <c r="H7454" s="29">
        <f>VLOOKUP(A7454,PINHEIROS!A:I,8, FALSE)</f>
        <v>0.2868</v>
      </c>
      <c r="I7454" s="16" t="s">
        <v>11</v>
      </c>
      <c r="J7454" s="9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  <c r="AA7454" s="9"/>
    </row>
    <row r="7455" spans="1:27" ht="12.75">
      <c r="A7455" s="64">
        <f t="shared" si="39"/>
        <v>46037</v>
      </c>
      <c r="B7455" s="16" t="s">
        <v>286</v>
      </c>
      <c r="C7455" s="60">
        <f>VLOOKUP(A7455,ACLIMAÇÃO!A:I,3, FALSE)</f>
        <v>4028.82</v>
      </c>
      <c r="D7455" s="16">
        <f>VLOOKUP(A7455,ACLIMAÇÃO!A:I,4, FALSE)</f>
        <v>46</v>
      </c>
      <c r="E7455" s="61">
        <f>VLOOKUP(A7455,ACLIMAÇÃO!A:I,5, FALSE)</f>
        <v>41.44</v>
      </c>
      <c r="F7455" s="16">
        <f>VLOOKUP(A7455,ACLIMAÇÃO!A:I,6, FALSE)</f>
        <v>15</v>
      </c>
      <c r="G7455" s="16">
        <f>VLOOKUP(A7455,ACLIMAÇÃO!A:I,7, FALSE)</f>
        <v>10.66</v>
      </c>
      <c r="H7455" s="29">
        <f>VLOOKUP(A7455,ACLIMAÇÃO!A:I,8, FALSE)</f>
        <v>0.30620000000000003</v>
      </c>
      <c r="I7455" s="16" t="s">
        <v>11</v>
      </c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  <c r="Z7455" s="9"/>
      <c r="AA7455" s="9"/>
    </row>
    <row r="7456" spans="1:27" ht="12.75">
      <c r="A7456" s="64">
        <f t="shared" si="39"/>
        <v>46037</v>
      </c>
      <c r="B7456" s="16" t="s">
        <v>17</v>
      </c>
      <c r="C7456" s="60">
        <f>VLOOKUP(A7456,'PRAIA DO CANTO'!A:I,3, FALSE)</f>
        <v>6564.09</v>
      </c>
      <c r="D7456" s="16">
        <f>VLOOKUP(A7456,'PRAIA DO CANTO'!A:I,4, FALSE)</f>
        <v>70</v>
      </c>
      <c r="E7456" s="61">
        <f>VLOOKUP(A7456,'PRAIA DO CANTO'!A:I,5, FALSE)</f>
        <v>30.92</v>
      </c>
      <c r="F7456" s="16">
        <f>VLOOKUP(A7456,'PRAIA DO CANTO'!A:I,6, FALSE)</f>
        <v>2</v>
      </c>
      <c r="G7456" s="16">
        <f>VLOOKUP(A7456,'PRAIA DO CANTO'!A:I,7, FALSE)</f>
        <v>13.75</v>
      </c>
      <c r="H7456" s="29">
        <f>VLOOKUP(A7456,'PRAIA DO CANTO'!A:I,8, FALSE)</f>
        <v>0.3367</v>
      </c>
      <c r="I7456" s="16" t="s">
        <v>16</v>
      </c>
      <c r="J7456" s="9"/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9"/>
      <c r="V7456" s="9"/>
      <c r="W7456" s="9"/>
      <c r="X7456" s="9"/>
      <c r="Y7456" s="9"/>
      <c r="Z7456" s="9"/>
      <c r="AA7456" s="9"/>
    </row>
    <row r="7457" spans="1:27" ht="12.75">
      <c r="A7457" s="64">
        <f t="shared" si="39"/>
        <v>46037</v>
      </c>
      <c r="B7457" s="16" t="s">
        <v>14</v>
      </c>
      <c r="C7457" s="60">
        <f>VLOOKUP(A7457,'JARDIM CAMBURI'!A:I,3, FALSE)</f>
        <v>3769.82</v>
      </c>
      <c r="D7457" s="16">
        <f>VLOOKUP(A7457,'JARDIM CAMBURI'!A:I,4, FALSE)</f>
        <v>39</v>
      </c>
      <c r="E7457" s="61">
        <f>VLOOKUP(A7457,'JARDIM CAMBURI'!A:I,5, FALSE)</f>
        <v>29.01</v>
      </c>
      <c r="F7457" s="16">
        <f>VLOOKUP(A7457,'JARDIM CAMBURI'!A:I,6, FALSE())</f>
        <v>3</v>
      </c>
      <c r="G7457" s="16">
        <f>VLOOKUP(A7457,'JARDIM CAMBURI'!A:I,7, FALSE)</f>
        <v>9.33</v>
      </c>
      <c r="H7457" s="29">
        <f>VLOOKUP(A7457,'JARDIM CAMBURI'!A:I,8, FALSE)</f>
        <v>0.28739999999999999</v>
      </c>
      <c r="I7457" s="16" t="s">
        <v>16</v>
      </c>
      <c r="J7457" s="9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9"/>
      <c r="AA7457" s="9"/>
    </row>
    <row r="7458" spans="1:27" ht="12.75">
      <c r="A7458" s="64">
        <f t="shared" si="39"/>
        <v>46037</v>
      </c>
      <c r="B7458" s="16" t="s">
        <v>19</v>
      </c>
      <c r="C7458" s="60">
        <f>VLOOKUP(A7458,SERRA!A:I,3, FALSE)</f>
        <v>2842.18</v>
      </c>
      <c r="D7458" s="16">
        <f>VLOOKUP(A7458,SERRA!A:I,4, FALSE)</f>
        <v>27</v>
      </c>
      <c r="E7458" s="61">
        <f>VLOOKUP(A7458,SERRA!A:I,5, FALSE)</f>
        <v>31.12</v>
      </c>
      <c r="F7458" s="16">
        <f>VLOOKUP(A7458,SERRA!A:I,6, FALSE)</f>
        <v>3</v>
      </c>
      <c r="G7458" s="16">
        <f>VLOOKUP(A7458,SERRA!A:I,7, FALSE)</f>
        <v>7</v>
      </c>
      <c r="H7458" s="29">
        <f>VLOOKUP(A7458,SERRA!A:I,8, FALSE)</f>
        <v>0.33110000000000001</v>
      </c>
      <c r="I7458" s="16" t="s">
        <v>16</v>
      </c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  <c r="AA7458" s="9"/>
    </row>
    <row r="7459" spans="1:27" ht="12.75">
      <c r="A7459" s="64">
        <f t="shared" si="39"/>
        <v>46037</v>
      </c>
      <c r="B7459" s="16" t="s">
        <v>1574</v>
      </c>
      <c r="C7459" s="60">
        <f>VLOOKUP(A7459,BOALI!A:I,3, FALSE)</f>
        <v>3784.2</v>
      </c>
      <c r="D7459" s="16">
        <f>VLOOKUP(A7459,BOALI!A:I,4, FALSE)</f>
        <v>87</v>
      </c>
      <c r="E7459" s="61">
        <f>VLOOKUP(A7459,BOALI!A:I,5, FALSE)</f>
        <v>0</v>
      </c>
      <c r="F7459" s="16">
        <f>VLOOKUP(A7459,BOALI!A:I,6, FALSE)</f>
        <v>0</v>
      </c>
      <c r="G7459" s="16">
        <f>VLOOKUP(A7459,BOALI!A:I,7, FALSE)</f>
        <v>0</v>
      </c>
      <c r="H7459" s="29">
        <f>VLOOKUP(A7459,BOALI!A:I,8, FALSE)</f>
        <v>0</v>
      </c>
      <c r="I7459" s="16" t="s">
        <v>16</v>
      </c>
      <c r="J7459" s="9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  <c r="Z7459" s="9"/>
      <c r="AA7459" s="9"/>
    </row>
    <row r="7460" spans="1:27" ht="12.75">
      <c r="A7460" s="64">
        <f>A7459+1</f>
        <v>46038</v>
      </c>
      <c r="B7460" s="16" t="s">
        <v>21</v>
      </c>
      <c r="C7460" s="60">
        <f>VLOOKUP(A7460,'VILA CLEMENTINO'!A:I,3, FALSE)</f>
        <v>13337.46</v>
      </c>
      <c r="D7460" s="16">
        <f>VLOOKUP(A7460,'VILA CLEMENTINO'!A:I,4, FALSE)</f>
        <v>131</v>
      </c>
      <c r="E7460" s="61">
        <f>VLOOKUP(A7460,'VILA CLEMENTINO'!A:I,5, FALSE)</f>
        <v>31.89</v>
      </c>
      <c r="F7460" s="16">
        <f>VLOOKUP(A7460,'VILA CLEMENTINO'!A:I,6, FALSE)</f>
        <v>19</v>
      </c>
      <c r="G7460" s="62">
        <f>VLOOKUP(A7460,'VILA CLEMENTINO'!A:I,7, FALSE)</f>
        <v>17.579999999999998</v>
      </c>
      <c r="H7460" s="29">
        <f>VLOOKUP(A7460,'VILA CLEMENTINO'!A:I,8, FALSE)</f>
        <v>0.28539999999999999</v>
      </c>
      <c r="I7460" s="16" t="s">
        <v>11</v>
      </c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  <c r="AA7460" s="9"/>
    </row>
    <row r="7461" spans="1:27" ht="12.75">
      <c r="A7461" s="64">
        <f t="shared" ref="A7461:A7472" si="40">A7460</f>
        <v>46038</v>
      </c>
      <c r="B7461" s="16" t="s">
        <v>12</v>
      </c>
      <c r="C7461" s="60">
        <f>VLOOKUP(A7461,JABAQUARA!A:I,3, FALSE)</f>
        <v>5160.55</v>
      </c>
      <c r="D7461" s="16">
        <f>VLOOKUP(A7461,JABAQUARA!A:I,4, FALSE)</f>
        <v>56</v>
      </c>
      <c r="E7461" s="61">
        <f>VLOOKUP(A7461,JABAQUARA!A:I,5, FALSE)</f>
        <v>5.3</v>
      </c>
      <c r="F7461" s="16">
        <f>VLOOKUP(A7461,JABAQUARA!A:I,6, FALSE)</f>
        <v>0</v>
      </c>
      <c r="G7461" s="16">
        <f>VLOOKUP(A7461,JABAQUARA!A:I,7, FALSE)</f>
        <v>7.33</v>
      </c>
      <c r="H7461" s="29">
        <f>VLOOKUP(A7461,JABAQUARA!A:I,8, FALSE)</f>
        <v>0.30259999999999998</v>
      </c>
      <c r="I7461" s="16" t="s">
        <v>11</v>
      </c>
      <c r="J7461" s="9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9"/>
      <c r="AA7461" s="9"/>
    </row>
    <row r="7462" spans="1:27" ht="12.75">
      <c r="A7462" s="64">
        <f t="shared" si="40"/>
        <v>46038</v>
      </c>
      <c r="B7462" s="16" t="s">
        <v>1467</v>
      </c>
      <c r="C7462" s="60">
        <f>VLOOKUP(A7462,SPOLETO!A:I,3, FALSE)</f>
        <v>2724.6</v>
      </c>
      <c r="D7462" s="16">
        <f>VLOOKUP(A7462,SPOLETO!A:I,4, FALSE)</f>
        <v>56</v>
      </c>
      <c r="E7462" s="61">
        <f>VLOOKUP(A7462,SPOLETO!A:I,5, FALSE)</f>
        <v>0</v>
      </c>
      <c r="F7462" s="16">
        <f>VLOOKUP(A7462,SPOLETO!A:I,6, FALSE)</f>
        <v>0</v>
      </c>
      <c r="G7462" s="16">
        <f>VLOOKUP(A7462,SPOLETO!A:I,7, FALSE)</f>
        <v>0</v>
      </c>
      <c r="H7462" s="29">
        <f>VLOOKUP(A7462,SPOLETO!A:I,8, FALSE)</f>
        <v>0</v>
      </c>
      <c r="I7462" s="16" t="s">
        <v>11</v>
      </c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  <c r="AA7462" s="9"/>
    </row>
    <row r="7463" spans="1:27" ht="12.75">
      <c r="A7463" s="64">
        <f t="shared" si="40"/>
        <v>46038</v>
      </c>
      <c r="B7463" s="16" t="s">
        <v>9</v>
      </c>
      <c r="C7463" s="60">
        <f>VLOOKUP(A7463,'CAMPO BELO'!A:I,3, FALSE)</f>
        <v>5841.27</v>
      </c>
      <c r="D7463" s="16">
        <f>VLOOKUP(A7463,'CAMPO BELO'!A:I,4, FALSE)</f>
        <v>60</v>
      </c>
      <c r="E7463" s="61">
        <f>VLOOKUP(A7463,'CAMPO BELO'!A:I,5, FALSE)</f>
        <v>30.12</v>
      </c>
      <c r="F7463" s="16">
        <f>VLOOKUP(A7463,'CAMPO BELO'!A:I,6, FALSE)</f>
        <v>4</v>
      </c>
      <c r="G7463" s="16">
        <f>VLOOKUP(A7463,'CAMPO BELO'!A:I,7, FALSE)</f>
        <v>9.4</v>
      </c>
      <c r="H7463" s="29">
        <f>VLOOKUP(A7463,'CAMPO BELO'!A:I,8, FALSE)</f>
        <v>0.25490000000000002</v>
      </c>
      <c r="I7463" s="16" t="s">
        <v>11</v>
      </c>
      <c r="J7463" s="9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/>
      <c r="X7463" s="9"/>
      <c r="Y7463" s="9"/>
      <c r="Z7463" s="9"/>
      <c r="AA7463" s="9"/>
    </row>
    <row r="7464" spans="1:27" ht="12.75">
      <c r="A7464" s="64">
        <f t="shared" si="40"/>
        <v>46038</v>
      </c>
      <c r="B7464" s="16" t="s">
        <v>43</v>
      </c>
      <c r="C7464" s="60">
        <f>VLOOKUP(A7464,GOPOÚVA!A:I,3, FALSE)</f>
        <v>8376.84</v>
      </c>
      <c r="D7464" s="16">
        <f>VLOOKUP(A7464,GOPOÚVA!A:I,4, FALSE)</f>
        <v>90</v>
      </c>
      <c r="E7464" s="61">
        <f>VLOOKUP(A7464,GOPOÚVA!A:I,5, FALSE)</f>
        <v>32.03</v>
      </c>
      <c r="F7464" s="16">
        <f>VLOOKUP(A7464,GOPOÚVA!A:I,6, FALSE)</f>
        <v>8</v>
      </c>
      <c r="G7464" s="16">
        <f>VLOOKUP(A7464,GOPOÚVA!A:I,7, FALSE)</f>
        <v>12.16</v>
      </c>
      <c r="H7464" s="29">
        <f>VLOOKUP(A7464,GOPOÚVA!A:I,8, FALSE)</f>
        <v>0.34460000000000002</v>
      </c>
      <c r="I7464" s="16" t="s">
        <v>11</v>
      </c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  <c r="AA7464" s="9"/>
    </row>
    <row r="7465" spans="1:27" ht="12.75">
      <c r="A7465" s="64">
        <f t="shared" si="40"/>
        <v>46038</v>
      </c>
      <c r="B7465" s="16" t="s">
        <v>45</v>
      </c>
      <c r="C7465" s="60">
        <f>VLOOKUP(A7465,MANDAQUI!A:I,3, FALSE)</f>
        <v>10084.86</v>
      </c>
      <c r="D7465" s="16">
        <f>VLOOKUP(A7465,MANDAQUI!A:I,4, FALSE)</f>
        <v>98</v>
      </c>
      <c r="E7465" s="61">
        <f>VLOOKUP(A7465,MANDAQUI!A:I,5, FALSE)</f>
        <v>31.69</v>
      </c>
      <c r="F7465" s="16">
        <f>VLOOKUP(A7465,MANDAQUI!A:I,6, FALSE)</f>
        <v>13</v>
      </c>
      <c r="G7465" s="16">
        <f>VLOOKUP(A7465,MANDAQUI!A:I,7, FALSE)</f>
        <v>15.6</v>
      </c>
      <c r="H7465" s="29">
        <f>VLOOKUP(A7465,MANDAQUI!A:I,8, FALSE)</f>
        <v>0.29820000000000002</v>
      </c>
      <c r="I7465" s="16" t="s">
        <v>11</v>
      </c>
      <c r="J7465" s="9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/>
      <c r="X7465" s="9"/>
      <c r="Y7465" s="9"/>
      <c r="Z7465" s="9"/>
      <c r="AA7465" s="9"/>
    </row>
    <row r="7466" spans="1:27" ht="12.75">
      <c r="A7466" s="64">
        <f t="shared" si="40"/>
        <v>46038</v>
      </c>
      <c r="B7466" s="16" t="s">
        <v>1465</v>
      </c>
      <c r="C7466" s="60">
        <f>VLOOKUP(A7466,AEROPORTO!A:I,3, FALSE)</f>
        <v>9493.2999999999993</v>
      </c>
      <c r="D7466" s="16">
        <f>VLOOKUP(A7466,AEROPORTO!A:I,4, FALSE)</f>
        <v>137</v>
      </c>
      <c r="E7466" s="61">
        <f>VLOOKUP(A7466,AEROPORTO!A:I,5, FALSE)</f>
        <v>0</v>
      </c>
      <c r="F7466" s="16">
        <f>VLOOKUP(A7466,AEROPORTO!A:I,6, FALSE)</f>
        <v>0</v>
      </c>
      <c r="G7466" s="16">
        <f>VLOOKUP(A7466,AEROPORTO!A:I,7, FALSE)</f>
        <v>0</v>
      </c>
      <c r="H7466" s="29">
        <f>VLOOKUP(A7466,AEROPORTO!A:I,8, FALSE)</f>
        <v>0</v>
      </c>
      <c r="I7466" s="16" t="s">
        <v>11</v>
      </c>
      <c r="J7466" s="9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9"/>
      <c r="Y7466" s="9"/>
      <c r="Z7466" s="9"/>
      <c r="AA7466" s="9"/>
    </row>
    <row r="7467" spans="1:27" ht="12.75">
      <c r="A7467" s="64">
        <f t="shared" si="40"/>
        <v>46038</v>
      </c>
      <c r="B7467" s="16" t="s">
        <v>289</v>
      </c>
      <c r="C7467" s="60">
        <f>VLOOKUP(A7467,PINHEIROS!A:I,3, FALSE)</f>
        <v>6501.13</v>
      </c>
      <c r="D7467" s="16">
        <f>VLOOKUP(A7467,PINHEIROS!A:I,4, FALSE)</f>
        <v>65</v>
      </c>
      <c r="E7467" s="61">
        <f>VLOOKUP(A7467,PINHEIROS!A:I,5, FALSE)</f>
        <v>25.67</v>
      </c>
      <c r="F7467" s="16">
        <f>VLOOKUP(A7467,PINHEIROS!A:I,6, FALSE)</f>
        <v>1</v>
      </c>
      <c r="G7467" s="16">
        <f>VLOOKUP(A7467,PINHEIROS!A:I,7, FALSE)</f>
        <v>13.75</v>
      </c>
      <c r="H7467" s="29">
        <f>VLOOKUP(A7467,PINHEIROS!A:I,8, FALSE)</f>
        <v>0.31459999999999999</v>
      </c>
      <c r="I7467" s="16" t="s">
        <v>11</v>
      </c>
      <c r="J7467" s="9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9"/>
      <c r="AA7467" s="9"/>
    </row>
    <row r="7468" spans="1:27" ht="12.75">
      <c r="A7468" s="64">
        <f t="shared" si="40"/>
        <v>46038</v>
      </c>
      <c r="B7468" s="16" t="s">
        <v>286</v>
      </c>
      <c r="C7468" s="60">
        <f>VLOOKUP(A7468,ACLIMAÇÃO!A:I,3, FALSE)</f>
        <v>5689.5</v>
      </c>
      <c r="D7468" s="16">
        <f>VLOOKUP(A7468,ACLIMAÇÃO!A:I,4, FALSE)</f>
        <v>68</v>
      </c>
      <c r="E7468" s="61">
        <f>VLOOKUP(A7468,ACLIMAÇÃO!A:I,5, FALSE)</f>
        <v>33.18</v>
      </c>
      <c r="F7468" s="16">
        <f>VLOOKUP(A7468,ACLIMAÇÃO!A:I,6, FALSE)</f>
        <v>12</v>
      </c>
      <c r="G7468" s="16">
        <f>VLOOKUP(A7468,ACLIMAÇÃO!A:I,7, FALSE)</f>
        <v>9.4</v>
      </c>
      <c r="H7468" s="29">
        <f>VLOOKUP(A7468,ACLIMAÇÃO!A:I,8, FALSE)</f>
        <v>0.3211</v>
      </c>
      <c r="I7468" s="16" t="s">
        <v>11</v>
      </c>
      <c r="J7468" s="9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9"/>
      <c r="AA7468" s="9"/>
    </row>
    <row r="7469" spans="1:27" ht="12.75">
      <c r="A7469" s="64">
        <f t="shared" si="40"/>
        <v>46038</v>
      </c>
      <c r="B7469" s="16" t="s">
        <v>17</v>
      </c>
      <c r="C7469" s="60">
        <f>VLOOKUP(A7469,'PRAIA DO CANTO'!A:I,3, FALSE)</f>
        <v>6867.08</v>
      </c>
      <c r="D7469" s="16">
        <f>VLOOKUP(A7469,'PRAIA DO CANTO'!A:I,4, FALSE)</f>
        <v>79</v>
      </c>
      <c r="E7469" s="61">
        <f>VLOOKUP(A7469,'PRAIA DO CANTO'!A:I,5, FALSE)</f>
        <v>23.58</v>
      </c>
      <c r="F7469" s="16">
        <f>VLOOKUP(A7469,'PRAIA DO CANTO'!A:I,6, FALSE)</f>
        <v>0</v>
      </c>
      <c r="G7469" s="16">
        <f>VLOOKUP(A7469,'PRAIA DO CANTO'!A:I,7, FALSE)</f>
        <v>10.5</v>
      </c>
      <c r="H7469" s="29">
        <f>VLOOKUP(A7469,'PRAIA DO CANTO'!A:I,8, FALSE)</f>
        <v>0.31680000000000003</v>
      </c>
      <c r="I7469" s="16" t="s">
        <v>16</v>
      </c>
      <c r="J7469" s="9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  <c r="Z7469" s="9"/>
      <c r="AA7469" s="9"/>
    </row>
    <row r="7470" spans="1:27" ht="12.75">
      <c r="A7470" s="64">
        <f t="shared" si="40"/>
        <v>46038</v>
      </c>
      <c r="B7470" s="16" t="s">
        <v>14</v>
      </c>
      <c r="C7470" s="60">
        <f>VLOOKUP(A7470,'JARDIM CAMBURI'!A:I,3, FALSE)</f>
        <v>6599.28</v>
      </c>
      <c r="D7470" s="16">
        <f>VLOOKUP(A7470,'JARDIM CAMBURI'!A:I,4, FALSE)</f>
        <v>67</v>
      </c>
      <c r="E7470" s="61">
        <f>VLOOKUP(A7470,'JARDIM CAMBURI'!A:I,5, FALSE)</f>
        <v>30.17</v>
      </c>
      <c r="F7470" s="16">
        <f>VLOOKUP(A7470,'JARDIM CAMBURI'!A:I,6, FALSE())</f>
        <v>4</v>
      </c>
      <c r="G7470" s="16">
        <f>VLOOKUP(A7470,'JARDIM CAMBURI'!A:I,7, FALSE)</f>
        <v>12</v>
      </c>
      <c r="H7470" s="29">
        <f>VLOOKUP(A7470,'JARDIM CAMBURI'!A:I,8, FALSE)</f>
        <v>0.26319999999999999</v>
      </c>
      <c r="I7470" s="16" t="s">
        <v>16</v>
      </c>
      <c r="J7470" s="9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  <c r="Z7470" s="9"/>
      <c r="AA7470" s="9"/>
    </row>
    <row r="7471" spans="1:27" ht="12.75">
      <c r="A7471" s="64">
        <f t="shared" si="40"/>
        <v>46038</v>
      </c>
      <c r="B7471" s="16" t="s">
        <v>19</v>
      </c>
      <c r="C7471" s="60">
        <f>VLOOKUP(A7471,SERRA!A:I,3, FALSE)</f>
        <v>6412</v>
      </c>
      <c r="D7471" s="16">
        <f>VLOOKUP(A7471,SERRA!A:I,4, FALSE)</f>
        <v>66</v>
      </c>
      <c r="E7471" s="61">
        <f>VLOOKUP(A7471,SERRA!A:I,5, FALSE)</f>
        <v>40.65</v>
      </c>
      <c r="F7471" s="16">
        <f>VLOOKUP(A7471,SERRA!A:I,6, FALSE)</f>
        <v>2</v>
      </c>
      <c r="G7471" s="16">
        <f>VLOOKUP(A7471,SERRA!A:I,7, FALSE)</f>
        <v>8.25</v>
      </c>
      <c r="H7471" s="29">
        <f>VLOOKUP(A7471,SERRA!A:I,8, FALSE)</f>
        <v>0.50270000000000004</v>
      </c>
      <c r="I7471" s="16" t="s">
        <v>16</v>
      </c>
      <c r="J7471" s="9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9"/>
      <c r="Y7471" s="9"/>
      <c r="Z7471" s="9"/>
      <c r="AA7471" s="9"/>
    </row>
    <row r="7472" spans="1:27" ht="12.75">
      <c r="A7472" s="64">
        <f t="shared" si="40"/>
        <v>46038</v>
      </c>
      <c r="B7472" s="16" t="s">
        <v>1574</v>
      </c>
      <c r="C7472" s="60">
        <f>VLOOKUP(A7472,BOALI!A:I,3, FALSE)</f>
        <v>4199.03</v>
      </c>
      <c r="D7472" s="16">
        <f>VLOOKUP(A7472,BOALI!A:I,4, FALSE)</f>
        <v>98</v>
      </c>
      <c r="E7472" s="61">
        <f>VLOOKUP(A7472,BOALI!A:I,5, FALSE)</f>
        <v>0</v>
      </c>
      <c r="F7472" s="16">
        <f>VLOOKUP(A7472,BOALI!A:I,6, FALSE)</f>
        <v>0</v>
      </c>
      <c r="G7472" s="16">
        <f>VLOOKUP(A7472,BOALI!A:I,7, FALSE)</f>
        <v>0</v>
      </c>
      <c r="H7472" s="29">
        <f>VLOOKUP(A7472,BOALI!A:I,8, FALSE)</f>
        <v>0</v>
      </c>
      <c r="I7472" s="16" t="s">
        <v>16</v>
      </c>
      <c r="J7472" s="9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  <c r="AA7472" s="9"/>
    </row>
    <row r="7473" spans="1:27" ht="12.75">
      <c r="A7473" s="64">
        <f>A7472+1</f>
        <v>46039</v>
      </c>
      <c r="B7473" s="16" t="s">
        <v>21</v>
      </c>
      <c r="C7473" s="60">
        <f>VLOOKUP(A7473,'VILA CLEMENTINO'!A:I,3, FALSE)</f>
        <v>12346.35</v>
      </c>
      <c r="D7473" s="16">
        <f>VLOOKUP(A7473,'VILA CLEMENTINO'!A:I,4, FALSE)</f>
        <v>129</v>
      </c>
      <c r="E7473" s="61">
        <f>VLOOKUP(A7473,'VILA CLEMENTINO'!A:I,5, FALSE)</f>
        <v>30.7</v>
      </c>
      <c r="F7473" s="16">
        <f>VLOOKUP(A7473,'VILA CLEMENTINO'!A:I,6, FALSE)</f>
        <v>14</v>
      </c>
      <c r="G7473" s="62">
        <f>VLOOKUP(A7473,'VILA CLEMENTINO'!A:I,7, FALSE)</f>
        <v>16.579999999999998</v>
      </c>
      <c r="H7473" s="29">
        <f>VLOOKUP(A7473,'VILA CLEMENTINO'!A:I,8, FALSE)</f>
        <v>0.30370000000000003</v>
      </c>
      <c r="I7473" s="16" t="s">
        <v>11</v>
      </c>
      <c r="J7473" s="9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  <c r="AA7473" s="9"/>
    </row>
    <row r="7474" spans="1:27" ht="12.75">
      <c r="A7474" s="64">
        <f t="shared" ref="A7474:A7485" si="41">A7473</f>
        <v>46039</v>
      </c>
      <c r="B7474" s="16" t="s">
        <v>12</v>
      </c>
      <c r="C7474" s="60">
        <f>VLOOKUP(A7474,JABAQUARA!A:I,3, FALSE)</f>
        <v>5217.33</v>
      </c>
      <c r="D7474" s="16">
        <f>VLOOKUP(A7474,JABAQUARA!A:I,4, FALSE)</f>
        <v>55</v>
      </c>
      <c r="E7474" s="61">
        <f>VLOOKUP(A7474,JABAQUARA!A:I,5, FALSE)</f>
        <v>24.22</v>
      </c>
      <c r="F7474" s="16">
        <f>VLOOKUP(A7474,JABAQUARA!A:I,6, FALSE)</f>
        <v>0</v>
      </c>
      <c r="G7474" s="16">
        <f>VLOOKUP(A7474,JABAQUARA!A:I,7, FALSE)</f>
        <v>10.25</v>
      </c>
      <c r="H7474" s="29">
        <f>VLOOKUP(A7474,JABAQUARA!A:I,8, FALSE)</f>
        <v>0.30499999999999999</v>
      </c>
      <c r="I7474" s="16" t="s">
        <v>11</v>
      </c>
      <c r="J7474" s="9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9"/>
      <c r="Y7474" s="9"/>
      <c r="Z7474" s="9"/>
      <c r="AA7474" s="9"/>
    </row>
    <row r="7475" spans="1:27" ht="12.75">
      <c r="A7475" s="64">
        <f t="shared" si="41"/>
        <v>46039</v>
      </c>
      <c r="B7475" s="16" t="s">
        <v>1467</v>
      </c>
      <c r="C7475" s="60">
        <f>VLOOKUP(A7475,SPOLETO!A:I,3, FALSE)</f>
        <v>3579.4</v>
      </c>
      <c r="D7475" s="16">
        <f>VLOOKUP(A7475,SPOLETO!A:I,4, FALSE)</f>
        <v>71</v>
      </c>
      <c r="E7475" s="61">
        <f>VLOOKUP(A7475,SPOLETO!A:I,5, FALSE)</f>
        <v>0</v>
      </c>
      <c r="F7475" s="16">
        <f>VLOOKUP(A7475,SPOLETO!A:I,6, FALSE)</f>
        <v>0</v>
      </c>
      <c r="G7475" s="16">
        <f>VLOOKUP(A7475,SPOLETO!A:I,7, FALSE)</f>
        <v>0</v>
      </c>
      <c r="H7475" s="29">
        <f>VLOOKUP(A7475,SPOLETO!A:I,8, FALSE)</f>
        <v>0</v>
      </c>
      <c r="I7475" s="16" t="s">
        <v>11</v>
      </c>
      <c r="J7475" s="9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9"/>
      <c r="Y7475" s="9"/>
      <c r="Z7475" s="9"/>
      <c r="AA7475" s="9"/>
    </row>
    <row r="7476" spans="1:27" ht="12.75">
      <c r="A7476" s="64">
        <f t="shared" si="41"/>
        <v>46039</v>
      </c>
      <c r="B7476" s="16" t="s">
        <v>9</v>
      </c>
      <c r="C7476" s="60">
        <f>VLOOKUP(A7476,'CAMPO BELO'!A:I,3, FALSE)</f>
        <v>8246.1200000000008</v>
      </c>
      <c r="D7476" s="16">
        <f>VLOOKUP(A7476,'CAMPO BELO'!A:I,4, FALSE)</f>
        <v>78</v>
      </c>
      <c r="E7476" s="61">
        <f>VLOOKUP(A7476,'CAMPO BELO'!A:I,5, FALSE)</f>
        <v>36.26</v>
      </c>
      <c r="F7476" s="16">
        <f>VLOOKUP(A7476,'CAMPO BELO'!A:I,6, FALSE)</f>
        <v>10</v>
      </c>
      <c r="G7476" s="16">
        <f>VLOOKUP(A7476,'CAMPO BELO'!A:I,7, FALSE)</f>
        <v>12.5</v>
      </c>
      <c r="H7476" s="29">
        <f>VLOOKUP(A7476,'CAMPO BELO'!A:I,8, FALSE)</f>
        <v>0.2636</v>
      </c>
      <c r="I7476" s="16" t="s">
        <v>11</v>
      </c>
      <c r="J7476" s="9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  <c r="AA7476" s="9"/>
    </row>
    <row r="7477" spans="1:27" ht="12.75">
      <c r="A7477" s="64">
        <f t="shared" si="41"/>
        <v>46039</v>
      </c>
      <c r="B7477" s="16" t="s">
        <v>43</v>
      </c>
      <c r="C7477" s="60">
        <f>VLOOKUP(A7477,GOPOÚVA!A:I,3, FALSE)</f>
        <v>8899.23</v>
      </c>
      <c r="D7477" s="16">
        <f>VLOOKUP(A7477,GOPOÚVA!A:I,4, FALSE)</f>
        <v>90</v>
      </c>
      <c r="E7477" s="61">
        <f>VLOOKUP(A7477,GOPOÚVA!A:I,5, FALSE)</f>
        <v>27.81</v>
      </c>
      <c r="F7477" s="16">
        <f>VLOOKUP(A7477,GOPOÚVA!A:I,6, FALSE)</f>
        <v>3</v>
      </c>
      <c r="G7477" s="16">
        <f>VLOOKUP(A7477,GOPOÚVA!A:I,7, FALSE)</f>
        <v>16.2</v>
      </c>
      <c r="H7477" s="29">
        <f>VLOOKUP(A7477,GOPOÚVA!A:I,8, FALSE)</f>
        <v>0.32369999999999999</v>
      </c>
      <c r="I7477" s="16" t="s">
        <v>11</v>
      </c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  <c r="AA7477" s="9"/>
    </row>
    <row r="7478" spans="1:27" ht="12.75">
      <c r="A7478" s="64">
        <f t="shared" si="41"/>
        <v>46039</v>
      </c>
      <c r="B7478" s="16" t="s">
        <v>45</v>
      </c>
      <c r="C7478" s="60">
        <f>VLOOKUP(A7478,MANDAQUI!A:I,3, FALSE)</f>
        <v>8786.5300000000007</v>
      </c>
      <c r="D7478" s="16">
        <f>VLOOKUP(A7478,MANDAQUI!A:I,4, FALSE)</f>
        <v>84</v>
      </c>
      <c r="E7478" s="61">
        <f>VLOOKUP(A7478,MANDAQUI!A:I,5, FALSE)</f>
        <v>40.18</v>
      </c>
      <c r="F7478" s="16">
        <f>VLOOKUP(A7478,MANDAQUI!A:I,6, FALSE)</f>
        <v>24</v>
      </c>
      <c r="G7478" s="16">
        <f>VLOOKUP(A7478,MANDAQUI!A:I,7, FALSE)</f>
        <v>14.6</v>
      </c>
      <c r="H7478" s="29">
        <f>VLOOKUP(A7478,MANDAQUI!A:I,8, FALSE)</f>
        <v>0.30109999999999998</v>
      </c>
      <c r="I7478" s="16" t="s">
        <v>11</v>
      </c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  <c r="AA7478" s="9"/>
    </row>
    <row r="7479" spans="1:27" ht="12.75">
      <c r="A7479" s="64">
        <f t="shared" si="41"/>
        <v>46039</v>
      </c>
      <c r="B7479" s="16" t="s">
        <v>1465</v>
      </c>
      <c r="C7479" s="60">
        <f>VLOOKUP(A7479,AEROPORTO!A:I,3, FALSE)</f>
        <v>7161.9</v>
      </c>
      <c r="D7479" s="16">
        <f>VLOOKUP(A7479,AEROPORTO!A:I,4, FALSE)</f>
        <v>98</v>
      </c>
      <c r="E7479" s="61">
        <f>VLOOKUP(A7479,AEROPORTO!A:I,5, FALSE)</f>
        <v>0</v>
      </c>
      <c r="F7479" s="16">
        <f>VLOOKUP(A7479,AEROPORTO!A:I,6, FALSE)</f>
        <v>0</v>
      </c>
      <c r="G7479" s="16">
        <f>VLOOKUP(A7479,AEROPORTO!A:I,7, FALSE)</f>
        <v>0</v>
      </c>
      <c r="H7479" s="29">
        <f>VLOOKUP(A7479,AEROPORTO!A:I,8, FALSE)</f>
        <v>0</v>
      </c>
      <c r="I7479" s="16" t="s">
        <v>11</v>
      </c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  <c r="AA7479" s="9"/>
    </row>
    <row r="7480" spans="1:27" ht="12.75">
      <c r="A7480" s="64">
        <f t="shared" si="41"/>
        <v>46039</v>
      </c>
      <c r="B7480" s="16" t="s">
        <v>289</v>
      </c>
      <c r="C7480" s="60">
        <f>VLOOKUP(A7480,PINHEIROS!A:I,3, FALSE)</f>
        <v>8911.19</v>
      </c>
      <c r="D7480" s="16">
        <f>VLOOKUP(A7480,PINHEIROS!A:I,4, FALSE)</f>
        <v>96</v>
      </c>
      <c r="E7480" s="61">
        <f>VLOOKUP(A7480,PINHEIROS!A:I,5, FALSE)</f>
        <v>28.65</v>
      </c>
      <c r="F7480" s="16">
        <f>VLOOKUP(A7480,PINHEIROS!A:I,6, FALSE)</f>
        <v>7</v>
      </c>
      <c r="G7480" s="16">
        <f>VLOOKUP(A7480,PINHEIROS!A:I,7, FALSE)</f>
        <v>13.4</v>
      </c>
      <c r="H7480" s="29">
        <f>VLOOKUP(A7480,PINHEIROS!A:I,8, FALSE)</f>
        <v>0.31859999999999999</v>
      </c>
      <c r="I7480" s="16" t="s">
        <v>11</v>
      </c>
      <c r="J7480" s="9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  <c r="Z7480" s="9"/>
      <c r="AA7480" s="9"/>
    </row>
    <row r="7481" spans="1:27" ht="12.75">
      <c r="A7481" s="64">
        <f t="shared" si="41"/>
        <v>46039</v>
      </c>
      <c r="B7481" s="16" t="s">
        <v>286</v>
      </c>
      <c r="C7481" s="60">
        <f>VLOOKUP(A7481,ACLIMAÇÃO!A:I,3, FALSE)</f>
        <v>5377.17</v>
      </c>
      <c r="D7481" s="16">
        <f>VLOOKUP(A7481,ACLIMAÇÃO!A:I,4, FALSE)</f>
        <v>55</v>
      </c>
      <c r="E7481" s="61">
        <f>VLOOKUP(A7481,ACLIMAÇÃO!A:I,5, FALSE)</f>
        <v>28.22</v>
      </c>
      <c r="F7481" s="16">
        <f>VLOOKUP(A7481,ACLIMAÇÃO!A:I,6, FALSE)</f>
        <v>1</v>
      </c>
      <c r="G7481" s="16">
        <f>VLOOKUP(A7481,ACLIMAÇÃO!A:I,7, FALSE)</f>
        <v>8</v>
      </c>
      <c r="H7481" s="29">
        <f>VLOOKUP(A7481,ACLIMAÇÃO!A:I,8, FALSE)</f>
        <v>0.2868</v>
      </c>
      <c r="I7481" s="16" t="s">
        <v>11</v>
      </c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  <c r="AA7481" s="9"/>
    </row>
    <row r="7482" spans="1:27" ht="12.75">
      <c r="A7482" s="64">
        <f t="shared" si="41"/>
        <v>46039</v>
      </c>
      <c r="B7482" s="16" t="s">
        <v>17</v>
      </c>
      <c r="C7482" s="60">
        <f>VLOOKUP(A7482,'PRAIA DO CANTO'!A:I,3, FALSE)</f>
        <v>7088.44</v>
      </c>
      <c r="D7482" s="16">
        <f>VLOOKUP(A7482,'PRAIA DO CANTO'!A:I,4, FALSE)</f>
        <v>72</v>
      </c>
      <c r="E7482" s="61">
        <f>VLOOKUP(A7482,'PRAIA DO CANTO'!A:I,5, FALSE)</f>
        <v>25.88</v>
      </c>
      <c r="F7482" s="16">
        <f>VLOOKUP(A7482,'PRAIA DO CANTO'!A:I,6, FALSE)</f>
        <v>1</v>
      </c>
      <c r="G7482" s="16">
        <f>VLOOKUP(A7482,'PRAIA DO CANTO'!A:I,7, FALSE)</f>
        <v>13.25</v>
      </c>
      <c r="H7482" s="29">
        <f>VLOOKUP(A7482,'PRAIA DO CANTO'!A:I,8, FALSE)</f>
        <v>0.30930000000000002</v>
      </c>
      <c r="I7482" s="16" t="s">
        <v>16</v>
      </c>
      <c r="J7482" s="9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/>
      <c r="X7482" s="9"/>
      <c r="Y7482" s="9"/>
      <c r="Z7482" s="9"/>
      <c r="AA7482" s="9"/>
    </row>
    <row r="7483" spans="1:27" ht="12.75">
      <c r="A7483" s="64">
        <f t="shared" si="41"/>
        <v>46039</v>
      </c>
      <c r="B7483" s="16" t="s">
        <v>14</v>
      </c>
      <c r="C7483" s="60">
        <f>VLOOKUP(A7483,'JARDIM CAMBURI'!A:I,3, FALSE)</f>
        <v>8401.1299999999992</v>
      </c>
      <c r="D7483" s="16">
        <f>VLOOKUP(A7483,'JARDIM CAMBURI'!A:I,4, FALSE)</f>
        <v>93</v>
      </c>
      <c r="E7483" s="61">
        <f>VLOOKUP(A7483,'JARDIM CAMBURI'!A:I,5, FALSE)</f>
        <v>30.71</v>
      </c>
      <c r="F7483" s="16">
        <f>VLOOKUP(A7483,'JARDIM CAMBURI'!A:I,6, FALSE())</f>
        <v>3</v>
      </c>
      <c r="G7483" s="16">
        <f>VLOOKUP(A7483,'JARDIM CAMBURI'!A:I,7, FALSE)</f>
        <v>20</v>
      </c>
      <c r="H7483" s="29">
        <f>VLOOKUP(A7483,'JARDIM CAMBURI'!A:I,8, FALSE)</f>
        <v>0.25769999999999998</v>
      </c>
      <c r="I7483" s="16" t="s">
        <v>16</v>
      </c>
      <c r="J7483" s="9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  <c r="AA7483" s="9"/>
    </row>
    <row r="7484" spans="1:27" ht="12.75">
      <c r="A7484" s="64">
        <f t="shared" si="41"/>
        <v>46039</v>
      </c>
      <c r="B7484" s="16" t="s">
        <v>19</v>
      </c>
      <c r="C7484" s="60">
        <f>VLOOKUP(A7484,SERRA!A:I,3, FALSE)</f>
        <v>5174.34</v>
      </c>
      <c r="D7484" s="16">
        <f>VLOOKUP(A7484,SERRA!A:I,4, FALSE)</f>
        <v>59</v>
      </c>
      <c r="E7484" s="61">
        <f>VLOOKUP(A7484,SERRA!A:I,5, FALSE)</f>
        <v>31.34</v>
      </c>
      <c r="F7484" s="16">
        <f>VLOOKUP(A7484,SERRA!A:I,6, FALSE)</f>
        <v>5</v>
      </c>
      <c r="G7484" s="16">
        <f>VLOOKUP(A7484,SERRA!A:I,7, FALSE)</f>
        <v>14.75</v>
      </c>
      <c r="H7484" s="29">
        <f>VLOOKUP(A7484,SERRA!A:I,8, FALSE)</f>
        <v>0.3372</v>
      </c>
      <c r="I7484" s="16" t="s">
        <v>16</v>
      </c>
      <c r="J7484" s="9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  <c r="AA7484" s="9"/>
    </row>
    <row r="7485" spans="1:27" ht="12.75">
      <c r="A7485" s="64">
        <f t="shared" si="41"/>
        <v>46039</v>
      </c>
      <c r="B7485" s="16" t="s">
        <v>1574</v>
      </c>
      <c r="C7485" s="60">
        <f>VLOOKUP(A7485,BOALI!A:I,3, FALSE)</f>
        <v>3323.95</v>
      </c>
      <c r="D7485" s="16">
        <f>VLOOKUP(A7485,BOALI!A:I,4, FALSE)</f>
        <v>68</v>
      </c>
      <c r="E7485" s="61">
        <f>VLOOKUP(A7485,BOALI!A:I,5, FALSE)</f>
        <v>0</v>
      </c>
      <c r="F7485" s="16">
        <f>VLOOKUP(A7485,BOALI!A:I,6, FALSE)</f>
        <v>0</v>
      </c>
      <c r="G7485" s="16">
        <f>VLOOKUP(A7485,BOALI!A:I,7, FALSE)</f>
        <v>0</v>
      </c>
      <c r="H7485" s="29">
        <f>VLOOKUP(A7485,BOALI!A:I,8, FALSE)</f>
        <v>0</v>
      </c>
      <c r="I7485" s="16" t="s">
        <v>16</v>
      </c>
      <c r="J7485" s="9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  <c r="Z7485" s="9"/>
      <c r="AA7485" s="9"/>
    </row>
    <row r="7486" spans="1:27" ht="12.75">
      <c r="A7486" s="64">
        <f>A7485+1</f>
        <v>46040</v>
      </c>
      <c r="B7486" s="16" t="s">
        <v>21</v>
      </c>
      <c r="C7486" s="60">
        <f>VLOOKUP(A7486,'VILA CLEMENTINO'!A:I,3, FALSE)</f>
        <v>8122.37</v>
      </c>
      <c r="D7486" s="16">
        <f>VLOOKUP(A7486,'VILA CLEMENTINO'!A:I,4, FALSE)</f>
        <v>85</v>
      </c>
      <c r="E7486" s="61">
        <f>VLOOKUP(A7486,'VILA CLEMENTINO'!A:I,5, FALSE)</f>
        <v>25.21</v>
      </c>
      <c r="F7486" s="16">
        <f>VLOOKUP(A7486,'VILA CLEMENTINO'!A:I,6, FALSE)</f>
        <v>0</v>
      </c>
      <c r="G7486" s="62">
        <f>VLOOKUP(A7486,'VILA CLEMENTINO'!A:I,7, FALSE)</f>
        <v>14.08</v>
      </c>
      <c r="H7486" s="29">
        <f>VLOOKUP(A7486,'VILA CLEMENTINO'!A:I,8, FALSE)</f>
        <v>0.2495</v>
      </c>
      <c r="I7486" s="16" t="s">
        <v>11</v>
      </c>
      <c r="J7486" s="9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9"/>
      <c r="Y7486" s="9"/>
      <c r="Z7486" s="9"/>
      <c r="AA7486" s="9"/>
    </row>
    <row r="7487" spans="1:27" ht="12.75">
      <c r="A7487" s="64">
        <f t="shared" ref="A7487:A7498" si="42">A7486</f>
        <v>46040</v>
      </c>
      <c r="B7487" s="16" t="s">
        <v>12</v>
      </c>
      <c r="C7487" s="60">
        <f>VLOOKUP(A7487,JABAQUARA!A:I,3, FALSE)</f>
        <v>4497.09</v>
      </c>
      <c r="D7487" s="16">
        <f>VLOOKUP(A7487,JABAQUARA!A:I,4, FALSE)</f>
        <v>49</v>
      </c>
      <c r="E7487" s="61">
        <f>VLOOKUP(A7487,JABAQUARA!A:I,5, FALSE)</f>
        <v>26.33</v>
      </c>
      <c r="F7487" s="16">
        <f>VLOOKUP(A7487,JABAQUARA!A:I,6, FALSE)</f>
        <v>0</v>
      </c>
      <c r="G7487" s="16">
        <f>VLOOKUP(A7487,JABAQUARA!A:I,7, FALSE)</f>
        <v>13</v>
      </c>
      <c r="H7487" s="29">
        <f>VLOOKUP(A7487,JABAQUARA!A:I,8, FALSE)</f>
        <v>0.29199999999999998</v>
      </c>
      <c r="I7487" s="16" t="s">
        <v>11</v>
      </c>
      <c r="J7487" s="9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/>
      <c r="X7487" s="9"/>
      <c r="Y7487" s="9"/>
      <c r="Z7487" s="9"/>
      <c r="AA7487" s="9"/>
    </row>
    <row r="7488" spans="1:27" ht="12.75">
      <c r="A7488" s="64">
        <f t="shared" si="42"/>
        <v>46040</v>
      </c>
      <c r="B7488" s="16" t="s">
        <v>1467</v>
      </c>
      <c r="C7488" s="60">
        <f>VLOOKUP(A7488,SPOLETO!A:I,3, FALSE)</f>
        <v>1829.14</v>
      </c>
      <c r="D7488" s="16">
        <f>VLOOKUP(A7488,SPOLETO!A:I,4, FALSE)</f>
        <v>40</v>
      </c>
      <c r="E7488" s="61">
        <f>VLOOKUP(A7488,SPOLETO!A:I,5, FALSE)</f>
        <v>0</v>
      </c>
      <c r="F7488" s="16">
        <f>VLOOKUP(A7488,SPOLETO!A:I,6, FALSE)</f>
        <v>0</v>
      </c>
      <c r="G7488" s="16">
        <f>VLOOKUP(A7488,SPOLETO!A:I,7, FALSE)</f>
        <v>0</v>
      </c>
      <c r="H7488" s="29">
        <f>VLOOKUP(A7488,SPOLETO!A:I,8, FALSE)</f>
        <v>0</v>
      </c>
      <c r="I7488" s="16" t="s">
        <v>11</v>
      </c>
      <c r="J7488" s="9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  <c r="Z7488" s="9"/>
      <c r="AA7488" s="9"/>
    </row>
    <row r="7489" spans="1:27" ht="12.75">
      <c r="A7489" s="64">
        <f t="shared" si="42"/>
        <v>46040</v>
      </c>
      <c r="B7489" s="16" t="s">
        <v>9</v>
      </c>
      <c r="C7489" s="60">
        <f>VLOOKUP(A7489,'CAMPO BELO'!A:I,3, FALSE)</f>
        <v>4691.24</v>
      </c>
      <c r="D7489" s="16">
        <f>VLOOKUP(A7489,'CAMPO BELO'!A:I,4, FALSE)</f>
        <v>51</v>
      </c>
      <c r="E7489" s="61">
        <f>VLOOKUP(A7489,'CAMPO BELO'!A:I,5, FALSE)</f>
        <v>28.01</v>
      </c>
      <c r="F7489" s="16">
        <f>VLOOKUP(A7489,'CAMPO BELO'!A:I,6, FALSE)</f>
        <v>3</v>
      </c>
      <c r="G7489" s="16">
        <f>VLOOKUP(A7489,'CAMPO BELO'!A:I,7, FALSE)</f>
        <v>12.6</v>
      </c>
      <c r="H7489" s="29">
        <f>VLOOKUP(A7489,'CAMPO BELO'!A:I,8, FALSE)</f>
        <v>0.27579999999999999</v>
      </c>
      <c r="I7489" s="16" t="s">
        <v>11</v>
      </c>
      <c r="J7489" s="9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  <c r="Z7489" s="9"/>
      <c r="AA7489" s="9"/>
    </row>
    <row r="7490" spans="1:27" ht="12.75">
      <c r="A7490" s="64">
        <f t="shared" si="42"/>
        <v>46040</v>
      </c>
      <c r="B7490" s="16" t="s">
        <v>43</v>
      </c>
      <c r="C7490" s="60">
        <f>VLOOKUP(A7490,GOPOÚVA!A:I,3, FALSE)</f>
        <v>7127.14</v>
      </c>
      <c r="D7490" s="16">
        <f>VLOOKUP(A7490,GOPOÚVA!A:I,4, FALSE)</f>
        <v>70</v>
      </c>
      <c r="E7490" s="61">
        <f>VLOOKUP(A7490,GOPOÚVA!A:I,5, FALSE)</f>
        <v>26.16</v>
      </c>
      <c r="F7490" s="16">
        <f>VLOOKUP(A7490,GOPOÚVA!A:I,6, FALSE)</f>
        <v>0</v>
      </c>
      <c r="G7490" s="16">
        <f>VLOOKUP(A7490,GOPOÚVA!A:I,7, FALSE)</f>
        <v>11.4</v>
      </c>
      <c r="H7490" s="29">
        <f>VLOOKUP(A7490,GOPOÚVA!A:I,8, FALSE)</f>
        <v>0.29809999999999998</v>
      </c>
      <c r="I7490" s="16" t="s">
        <v>11</v>
      </c>
      <c r="J7490" s="9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  <c r="Z7490" s="9"/>
      <c r="AA7490" s="9"/>
    </row>
    <row r="7491" spans="1:27" ht="12.75">
      <c r="A7491" s="64">
        <f t="shared" si="42"/>
        <v>46040</v>
      </c>
      <c r="B7491" s="16" t="s">
        <v>45</v>
      </c>
      <c r="C7491" s="60">
        <f>VLOOKUP(A7491,MANDAQUI!A:I,3, FALSE)</f>
        <v>6243.71</v>
      </c>
      <c r="D7491" s="16">
        <f>VLOOKUP(A7491,MANDAQUI!A:I,4, FALSE)</f>
        <v>65</v>
      </c>
      <c r="E7491" s="61">
        <f>VLOOKUP(A7491,MANDAQUI!A:I,5, FALSE)</f>
        <v>25.09</v>
      </c>
      <c r="F7491" s="16">
        <f>VLOOKUP(A7491,MANDAQUI!A:I,6, FALSE)</f>
        <v>0</v>
      </c>
      <c r="G7491" s="16">
        <f>VLOOKUP(A7491,MANDAQUI!A:I,7, FALSE)</f>
        <v>10.8</v>
      </c>
      <c r="H7491" s="29">
        <f>VLOOKUP(A7491,MANDAQUI!A:I,8, FALSE)</f>
        <v>0.25769999999999998</v>
      </c>
      <c r="I7491" s="16" t="s">
        <v>11</v>
      </c>
      <c r="J7491" s="9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  <c r="Z7491" s="9"/>
      <c r="AA7491" s="9"/>
    </row>
    <row r="7492" spans="1:27" ht="12.75">
      <c r="A7492" s="64">
        <f t="shared" si="42"/>
        <v>46040</v>
      </c>
      <c r="B7492" s="16" t="s">
        <v>1465</v>
      </c>
      <c r="C7492" s="60">
        <f>VLOOKUP(A7492,AEROPORTO!A:I,3, FALSE)</f>
        <v>9188.7999999999993</v>
      </c>
      <c r="D7492" s="16">
        <f>VLOOKUP(A7492,AEROPORTO!A:I,4, FALSE)</f>
        <v>114</v>
      </c>
      <c r="E7492" s="61">
        <f>VLOOKUP(A7492,AEROPORTO!A:I,5, FALSE)</f>
        <v>0</v>
      </c>
      <c r="F7492" s="16">
        <f>VLOOKUP(A7492,AEROPORTO!A:I,6, FALSE)</f>
        <v>0</v>
      </c>
      <c r="G7492" s="16">
        <f>VLOOKUP(A7492,AEROPORTO!A:I,7, FALSE)</f>
        <v>0</v>
      </c>
      <c r="H7492" s="29">
        <f>VLOOKUP(A7492,AEROPORTO!A:I,8, FALSE)</f>
        <v>0</v>
      </c>
      <c r="I7492" s="16" t="s">
        <v>11</v>
      </c>
      <c r="J7492" s="9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  <c r="Z7492" s="9"/>
      <c r="AA7492" s="9"/>
    </row>
    <row r="7493" spans="1:27" ht="12.75">
      <c r="A7493" s="64">
        <f t="shared" si="42"/>
        <v>46040</v>
      </c>
      <c r="B7493" s="16" t="s">
        <v>289</v>
      </c>
      <c r="C7493" s="60">
        <f>VLOOKUP(A7493,PINHEIROS!A:I,3, FALSE)</f>
        <v>4190.18</v>
      </c>
      <c r="D7493" s="16">
        <f>VLOOKUP(A7493,PINHEIROS!A:I,4, FALSE)</f>
        <v>42</v>
      </c>
      <c r="E7493" s="61">
        <f>VLOOKUP(A7493,PINHEIROS!A:I,5, FALSE)</f>
        <v>25.19</v>
      </c>
      <c r="F7493" s="16">
        <f>VLOOKUP(A7493,PINHEIROS!A:I,6, FALSE)</f>
        <v>1</v>
      </c>
      <c r="G7493" s="16">
        <f>VLOOKUP(A7493,PINHEIROS!A:I,7, FALSE)</f>
        <v>8.1999999999999993</v>
      </c>
      <c r="H7493" s="29">
        <f>VLOOKUP(A7493,PINHEIROS!A:I,8, FALSE)</f>
        <v>0.27489999999999998</v>
      </c>
      <c r="I7493" s="16" t="s">
        <v>11</v>
      </c>
      <c r="J7493" s="9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  <c r="AA7493" s="9"/>
    </row>
    <row r="7494" spans="1:27" ht="12.75">
      <c r="A7494" s="64">
        <f t="shared" si="42"/>
        <v>46040</v>
      </c>
      <c r="B7494" s="16" t="s">
        <v>286</v>
      </c>
      <c r="C7494" s="60">
        <f>VLOOKUP(A7494,ACLIMAÇÃO!A:I,3, FALSE)</f>
        <v>3686.33</v>
      </c>
      <c r="D7494" s="16">
        <f>VLOOKUP(A7494,ACLIMAÇÃO!A:I,4, FALSE)</f>
        <v>42</v>
      </c>
      <c r="E7494" s="61">
        <f>VLOOKUP(A7494,ACLIMAÇÃO!A:I,5, FALSE)</f>
        <v>26.25</v>
      </c>
      <c r="F7494" s="16">
        <f>VLOOKUP(A7494,ACLIMAÇÃO!A:I,6, FALSE)</f>
        <v>1</v>
      </c>
      <c r="G7494" s="16">
        <f>VLOOKUP(A7494,ACLIMAÇÃO!A:I,7, FALSE)</f>
        <v>5.8</v>
      </c>
      <c r="H7494" s="29">
        <f>VLOOKUP(A7494,ACLIMAÇÃO!A:I,8, FALSE)</f>
        <v>0.31519999999999998</v>
      </c>
      <c r="I7494" s="16" t="s">
        <v>11</v>
      </c>
      <c r="J7494" s="9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  <c r="Z7494" s="9"/>
      <c r="AA7494" s="9"/>
    </row>
    <row r="7495" spans="1:27" ht="12.75">
      <c r="A7495" s="64">
        <f t="shared" si="42"/>
        <v>46040</v>
      </c>
      <c r="B7495" s="16" t="s">
        <v>17</v>
      </c>
      <c r="C7495" s="60">
        <f>VLOOKUP(A7495,'PRAIA DO CANTO'!A:I,3, FALSE)</f>
        <v>10687.95</v>
      </c>
      <c r="D7495" s="16">
        <f>VLOOKUP(A7495,'PRAIA DO CANTO'!A:I,4, FALSE)</f>
        <v>110</v>
      </c>
      <c r="E7495" s="61">
        <f>VLOOKUP(A7495,'PRAIA DO CANTO'!A:I,5, FALSE)</f>
        <v>32.06</v>
      </c>
      <c r="F7495" s="16">
        <f>VLOOKUP(A7495,'PRAIA DO CANTO'!A:I,6, FALSE)</f>
        <v>3</v>
      </c>
      <c r="G7495" s="16">
        <f>VLOOKUP(A7495,'PRAIA DO CANTO'!A:I,7, FALSE)</f>
        <v>16.2</v>
      </c>
      <c r="H7495" s="29">
        <f>VLOOKUP(A7495,'PRAIA DO CANTO'!A:I,8, FALSE)</f>
        <v>0.30399999999999999</v>
      </c>
      <c r="I7495" s="16" t="s">
        <v>16</v>
      </c>
      <c r="J7495" s="9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  <c r="AA7495" s="9"/>
    </row>
    <row r="7496" spans="1:27" ht="12.75">
      <c r="A7496" s="64">
        <f t="shared" si="42"/>
        <v>46040</v>
      </c>
      <c r="B7496" s="16" t="s">
        <v>14</v>
      </c>
      <c r="C7496" s="60">
        <f>VLOOKUP(A7496,'JARDIM CAMBURI'!A:I,3, FALSE)</f>
        <v>9463.34</v>
      </c>
      <c r="D7496" s="16">
        <f>VLOOKUP(A7496,'JARDIM CAMBURI'!A:I,4, FALSE)</f>
        <v>100</v>
      </c>
      <c r="E7496" s="61">
        <f>VLOOKUP(A7496,'JARDIM CAMBURI'!A:I,5, FALSE)</f>
        <v>33.83</v>
      </c>
      <c r="F7496" s="16">
        <f>VLOOKUP(A7496,'JARDIM CAMBURI'!A:I,6, FALSE())</f>
        <v>2</v>
      </c>
      <c r="G7496" s="16">
        <f>VLOOKUP(A7496,'JARDIM CAMBURI'!A:I,7, FALSE)</f>
        <v>14.2</v>
      </c>
      <c r="H7496" s="29">
        <f>VLOOKUP(A7496,'JARDIM CAMBURI'!A:I,8, FALSE)</f>
        <v>0.23280000000000001</v>
      </c>
      <c r="I7496" s="16" t="s">
        <v>16</v>
      </c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  <c r="AA7496" s="9"/>
    </row>
    <row r="7497" spans="1:27" ht="12.75">
      <c r="A7497" s="64">
        <f t="shared" si="42"/>
        <v>46040</v>
      </c>
      <c r="B7497" s="16" t="s">
        <v>19</v>
      </c>
      <c r="C7497" s="60">
        <f>VLOOKUP(A7497,SERRA!A:I,3, FALSE)</f>
        <v>6001.1</v>
      </c>
      <c r="D7497" s="16">
        <f>VLOOKUP(A7497,SERRA!A:I,4, FALSE)</f>
        <v>74</v>
      </c>
      <c r="E7497" s="61">
        <f>VLOOKUP(A7497,SERRA!A:I,5, FALSE)</f>
        <v>38.22</v>
      </c>
      <c r="F7497" s="16">
        <f>VLOOKUP(A7497,SERRA!A:I,6, FALSE)</f>
        <v>3</v>
      </c>
      <c r="G7497" s="16">
        <f>VLOOKUP(A7497,SERRA!A:I,7, FALSE)</f>
        <v>8</v>
      </c>
      <c r="H7497" s="29">
        <f>VLOOKUP(A7497,SERRA!A:I,8, FALSE)</f>
        <v>0.52</v>
      </c>
      <c r="I7497" s="16" t="s">
        <v>16</v>
      </c>
      <c r="J7497" s="9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  <c r="AA7497" s="9"/>
    </row>
    <row r="7498" spans="1:27" ht="12.75">
      <c r="A7498" s="64">
        <f t="shared" si="42"/>
        <v>46040</v>
      </c>
      <c r="B7498" s="16" t="s">
        <v>1574</v>
      </c>
      <c r="C7498" s="60">
        <f>VLOOKUP(A7498,BOALI!A:I,3, FALSE)</f>
        <v>2602.5300000000002</v>
      </c>
      <c r="D7498" s="16">
        <f>VLOOKUP(A7498,BOALI!A:I,4, FALSE)</f>
        <v>46</v>
      </c>
      <c r="E7498" s="61">
        <f>VLOOKUP(A7498,BOALI!A:I,5, FALSE)</f>
        <v>0</v>
      </c>
      <c r="F7498" s="16">
        <f>VLOOKUP(A7498,BOALI!A:I,6, FALSE)</f>
        <v>0</v>
      </c>
      <c r="G7498" s="16">
        <f>VLOOKUP(A7498,BOALI!A:I,7, FALSE)</f>
        <v>0</v>
      </c>
      <c r="H7498" s="29">
        <f>VLOOKUP(A7498,BOALI!A:I,8, FALSE)</f>
        <v>0</v>
      </c>
      <c r="I7498" s="16" t="s">
        <v>16</v>
      </c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  <c r="AA7498" s="9"/>
    </row>
    <row r="7499" spans="1:27" ht="12.75">
      <c r="A7499" s="64">
        <f>A7498+1</f>
        <v>46041</v>
      </c>
      <c r="B7499" s="16" t="s">
        <v>21</v>
      </c>
      <c r="C7499" s="60">
        <f>VLOOKUP(A7499,'VILA CLEMENTINO'!A:I,3, FALSE)</f>
        <v>4870.3</v>
      </c>
      <c r="D7499" s="16">
        <f>VLOOKUP(A7499,'VILA CLEMENTINO'!A:I,4, FALSE)</f>
        <v>43</v>
      </c>
      <c r="E7499" s="61">
        <f>VLOOKUP(A7499,'VILA CLEMENTINO'!A:I,5, FALSE)</f>
        <v>29.38</v>
      </c>
      <c r="F7499" s="16">
        <f>VLOOKUP(A7499,'VILA CLEMENTINO'!A:I,6, FALSE)</f>
        <v>3</v>
      </c>
      <c r="G7499" s="62">
        <f>VLOOKUP(A7499,'VILA CLEMENTINO'!A:I,7, FALSE)</f>
        <v>9</v>
      </c>
      <c r="H7499" s="29">
        <f>VLOOKUP(A7499,'VILA CLEMENTINO'!A:I,8, FALSE)</f>
        <v>0.25390000000000001</v>
      </c>
      <c r="I7499" s="16" t="s">
        <v>11</v>
      </c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  <c r="Z7499" s="9"/>
      <c r="AA7499" s="9"/>
    </row>
    <row r="7500" spans="1:27" ht="12.75">
      <c r="A7500" s="64">
        <f t="shared" ref="A7500:A7511" si="43">A7499</f>
        <v>46041</v>
      </c>
      <c r="B7500" s="16" t="s">
        <v>12</v>
      </c>
      <c r="C7500" s="60">
        <f>VLOOKUP(A7500,JABAQUARA!A:I,3, FALSE)</f>
        <v>1674.52</v>
      </c>
      <c r="D7500" s="16">
        <f>VLOOKUP(A7500,JABAQUARA!A:I,4, FALSE)</f>
        <v>21</v>
      </c>
      <c r="E7500" s="61">
        <f>VLOOKUP(A7500,JABAQUARA!A:I,5, FALSE)</f>
        <v>25.24</v>
      </c>
      <c r="F7500" s="16">
        <f>VLOOKUP(A7500,JABAQUARA!A:I,6, FALSE)</f>
        <v>0</v>
      </c>
      <c r="G7500" s="16">
        <f>VLOOKUP(A7500,JABAQUARA!A:I,7, FALSE)</f>
        <v>9</v>
      </c>
      <c r="H7500" s="29">
        <f>VLOOKUP(A7500,JABAQUARA!A:I,8, FALSE)</f>
        <v>0.35239999999999999</v>
      </c>
      <c r="I7500" s="16" t="s">
        <v>11</v>
      </c>
      <c r="J7500" s="9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  <c r="AA7500" s="9"/>
    </row>
    <row r="7501" spans="1:27" ht="12.75">
      <c r="A7501" s="64">
        <f t="shared" si="43"/>
        <v>46041</v>
      </c>
      <c r="B7501" s="16" t="s">
        <v>1467</v>
      </c>
      <c r="C7501" s="60">
        <f>VLOOKUP(A7501,SPOLETO!A:I,3, FALSE)</f>
        <v>3861.82</v>
      </c>
      <c r="D7501" s="16">
        <f>VLOOKUP(A7501,SPOLETO!A:I,4, FALSE)</f>
        <v>83</v>
      </c>
      <c r="E7501" s="61">
        <f>VLOOKUP(A7501,SPOLETO!A:I,5, FALSE)</f>
        <v>0</v>
      </c>
      <c r="F7501" s="16">
        <f>VLOOKUP(A7501,SPOLETO!A:I,6, FALSE)</f>
        <v>0</v>
      </c>
      <c r="G7501" s="16">
        <f>VLOOKUP(A7501,SPOLETO!A:I,7, FALSE)</f>
        <v>0</v>
      </c>
      <c r="H7501" s="29">
        <f>VLOOKUP(A7501,SPOLETO!A:I,8, FALSE)</f>
        <v>0</v>
      </c>
      <c r="I7501" s="16" t="s">
        <v>11</v>
      </c>
      <c r="J7501" s="9"/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9"/>
      <c r="Y7501" s="9"/>
      <c r="Z7501" s="9"/>
      <c r="AA7501" s="9"/>
    </row>
    <row r="7502" spans="1:27" ht="12.75">
      <c r="A7502" s="64">
        <f t="shared" si="43"/>
        <v>46041</v>
      </c>
      <c r="B7502" s="16" t="s">
        <v>9</v>
      </c>
      <c r="C7502" s="60">
        <f>VLOOKUP(A7502,'CAMPO BELO'!A:I,3, FALSE)</f>
        <v>2527.27</v>
      </c>
      <c r="D7502" s="16">
        <f>VLOOKUP(A7502,'CAMPO BELO'!A:I,4, FALSE)</f>
        <v>26</v>
      </c>
      <c r="E7502" s="61">
        <f>VLOOKUP(A7502,'CAMPO BELO'!A:I,5, FALSE)</f>
        <v>28.31</v>
      </c>
      <c r="F7502" s="16">
        <f>VLOOKUP(A7502,'CAMPO BELO'!A:I,6, FALSE)</f>
        <v>2</v>
      </c>
      <c r="G7502" s="16">
        <f>VLOOKUP(A7502,'CAMPO BELO'!A:I,7, FALSE)</f>
        <v>11.5</v>
      </c>
      <c r="H7502" s="29">
        <f>VLOOKUP(A7502,'CAMPO BELO'!A:I,8, FALSE)</f>
        <v>0.28710000000000002</v>
      </c>
      <c r="I7502" s="16" t="s">
        <v>11</v>
      </c>
      <c r="J7502" s="9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  <c r="AA7502" s="9"/>
    </row>
    <row r="7503" spans="1:27" ht="12.75">
      <c r="A7503" s="64">
        <f t="shared" si="43"/>
        <v>46041</v>
      </c>
      <c r="B7503" s="16" t="s">
        <v>43</v>
      </c>
      <c r="C7503" s="60">
        <f>VLOOKUP(A7503,GOPOÚVA!A:I,3, FALSE)</f>
        <v>3977.25</v>
      </c>
      <c r="D7503" s="16">
        <f>VLOOKUP(A7503,GOPOÚVA!A:I,4, FALSE)</f>
        <v>37</v>
      </c>
      <c r="E7503" s="61">
        <f>VLOOKUP(A7503,GOPOÚVA!A:I,5, FALSE)</f>
        <v>24.26</v>
      </c>
      <c r="F7503" s="16">
        <f>VLOOKUP(A7503,GOPOÚVA!A:I,6, FALSE)</f>
        <v>0</v>
      </c>
      <c r="G7503" s="16">
        <f>VLOOKUP(A7503,GOPOÚVA!A:I,7, FALSE)</f>
        <v>10</v>
      </c>
      <c r="H7503" s="29">
        <f>VLOOKUP(A7503,GOPOÚVA!A:I,8, FALSE)</f>
        <v>0.28889999999999999</v>
      </c>
      <c r="I7503" s="16" t="s">
        <v>11</v>
      </c>
      <c r="J7503" s="9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  <c r="Z7503" s="9"/>
      <c r="AA7503" s="9"/>
    </row>
    <row r="7504" spans="1:27" ht="12.75">
      <c r="A7504" s="64">
        <f t="shared" si="43"/>
        <v>46041</v>
      </c>
      <c r="B7504" s="16" t="s">
        <v>45</v>
      </c>
      <c r="C7504" s="60">
        <f>VLOOKUP(A7504,MANDAQUI!A:I,3, FALSE)</f>
        <v>3584.26</v>
      </c>
      <c r="D7504" s="16">
        <f>VLOOKUP(A7504,MANDAQUI!A:I,4, FALSE)</f>
        <v>33</v>
      </c>
      <c r="E7504" s="61">
        <f>VLOOKUP(A7504,MANDAQUI!A:I,5, FALSE)</f>
        <v>25.43</v>
      </c>
      <c r="F7504" s="16">
        <f>VLOOKUP(A7504,MANDAQUI!A:I,6, FALSE)</f>
        <v>0</v>
      </c>
      <c r="G7504" s="16">
        <f>VLOOKUP(A7504,MANDAQUI!A:I,7, FALSE)</f>
        <v>10</v>
      </c>
      <c r="H7504" s="29">
        <f>VLOOKUP(A7504,MANDAQUI!A:I,8, FALSE)</f>
        <v>0.28210000000000002</v>
      </c>
      <c r="I7504" s="16" t="s">
        <v>11</v>
      </c>
      <c r="J7504" s="9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  <c r="Z7504" s="9"/>
      <c r="AA7504" s="9"/>
    </row>
    <row r="7505" spans="1:27" ht="12.75">
      <c r="A7505" s="64">
        <f t="shared" si="43"/>
        <v>46041</v>
      </c>
      <c r="B7505" s="16" t="s">
        <v>1465</v>
      </c>
      <c r="C7505" s="60">
        <f>VLOOKUP(A7505,AEROPORTO!A:I,3, FALSE)</f>
        <v>11305.95</v>
      </c>
      <c r="D7505" s="16">
        <f>VLOOKUP(A7505,AEROPORTO!A:I,4, FALSE)</f>
        <v>143</v>
      </c>
      <c r="E7505" s="61">
        <f>VLOOKUP(A7505,AEROPORTO!A:I,5, FALSE)</f>
        <v>0</v>
      </c>
      <c r="F7505" s="16">
        <f>VLOOKUP(A7505,AEROPORTO!A:I,6, FALSE)</f>
        <v>0</v>
      </c>
      <c r="G7505" s="16">
        <f>VLOOKUP(A7505,AEROPORTO!A:I,7, FALSE)</f>
        <v>0</v>
      </c>
      <c r="H7505" s="29">
        <f>VLOOKUP(A7505,AEROPORTO!A:I,8, FALSE)</f>
        <v>0</v>
      </c>
      <c r="I7505" s="16" t="s">
        <v>11</v>
      </c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  <c r="Z7505" s="9"/>
      <c r="AA7505" s="9"/>
    </row>
    <row r="7506" spans="1:27" ht="12.75">
      <c r="A7506" s="64">
        <f t="shared" si="43"/>
        <v>46041</v>
      </c>
      <c r="B7506" s="16" t="s">
        <v>289</v>
      </c>
      <c r="C7506" s="60">
        <f>VLOOKUP(A7506,PINHEIROS!A:I,3, FALSE)</f>
        <v>3743.08</v>
      </c>
      <c r="D7506" s="16">
        <f>VLOOKUP(A7506,PINHEIROS!A:I,4, FALSE)</f>
        <v>36</v>
      </c>
      <c r="E7506" s="61">
        <f>VLOOKUP(A7506,PINHEIROS!A:I,5, FALSE)</f>
        <v>29.4</v>
      </c>
      <c r="F7506" s="16">
        <f>VLOOKUP(A7506,PINHEIROS!A:I,6, FALSE)</f>
        <v>5</v>
      </c>
      <c r="G7506" s="16">
        <f>VLOOKUP(A7506,PINHEIROS!A:I,7, FALSE)</f>
        <v>15.5</v>
      </c>
      <c r="H7506" s="29">
        <f>VLOOKUP(A7506,PINHEIROS!A:I,8, FALSE)</f>
        <v>0.33229999999999998</v>
      </c>
      <c r="I7506" s="16" t="s">
        <v>11</v>
      </c>
      <c r="J7506" s="9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9"/>
      <c r="Y7506" s="9"/>
      <c r="Z7506" s="9"/>
      <c r="AA7506" s="9"/>
    </row>
    <row r="7507" spans="1:27" ht="12.75">
      <c r="A7507" s="64">
        <f t="shared" si="43"/>
        <v>46041</v>
      </c>
      <c r="B7507" s="16" t="s">
        <v>286</v>
      </c>
      <c r="C7507" s="60">
        <f>VLOOKUP(A7507,ACLIMAÇÃO!A:I,3, FALSE)</f>
        <v>2469.4699999999998</v>
      </c>
      <c r="D7507" s="16">
        <f>VLOOKUP(A7507,ACLIMAÇÃO!A:I,4, FALSE)</f>
        <v>26</v>
      </c>
      <c r="E7507" s="61">
        <f>VLOOKUP(A7507,ACLIMAÇÃO!A:I,5, FALSE)</f>
        <v>24.47</v>
      </c>
      <c r="F7507" s="16">
        <f>VLOOKUP(A7507,ACLIMAÇÃO!A:I,6, FALSE)</f>
        <v>1</v>
      </c>
      <c r="G7507" s="16">
        <f>VLOOKUP(A7507,ACLIMAÇÃO!A:I,7, FALSE)</f>
        <v>7</v>
      </c>
      <c r="H7507" s="29">
        <f>VLOOKUP(A7507,ACLIMAÇÃO!A:I,8, FALSE)</f>
        <v>0.31030000000000002</v>
      </c>
      <c r="I7507" s="16" t="s">
        <v>11</v>
      </c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9"/>
      <c r="Y7507" s="9"/>
      <c r="Z7507" s="9"/>
      <c r="AA7507" s="9"/>
    </row>
    <row r="7508" spans="1:27" ht="12.75">
      <c r="A7508" s="64">
        <f t="shared" si="43"/>
        <v>46041</v>
      </c>
      <c r="B7508" s="16" t="s">
        <v>17</v>
      </c>
      <c r="C7508" s="60">
        <f>VLOOKUP(A7508,'PRAIA DO CANTO'!A:I,3, FALSE)</f>
        <v>5393.72</v>
      </c>
      <c r="D7508" s="16">
        <f>VLOOKUP(A7508,'PRAIA DO CANTO'!A:I,4, FALSE)</f>
        <v>55</v>
      </c>
      <c r="E7508" s="61">
        <f>VLOOKUP(A7508,'PRAIA DO CANTO'!A:I,5, FALSE)</f>
        <v>28.07</v>
      </c>
      <c r="F7508" s="16">
        <f>VLOOKUP(A7508,'PRAIA DO CANTO'!A:I,6, FALSE)</f>
        <v>1</v>
      </c>
      <c r="G7508" s="16">
        <f>VLOOKUP(A7508,'PRAIA DO CANTO'!A:I,7, FALSE)</f>
        <v>10</v>
      </c>
      <c r="H7508" s="29">
        <f>VLOOKUP(A7508,'PRAIA DO CANTO'!A:I,8, FALSE)</f>
        <v>0.34189999999999998</v>
      </c>
      <c r="I7508" s="16" t="s">
        <v>16</v>
      </c>
      <c r="J7508" s="9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  <c r="AA7508" s="9"/>
    </row>
    <row r="7509" spans="1:27" ht="12.75">
      <c r="A7509" s="64">
        <f t="shared" si="43"/>
        <v>46041</v>
      </c>
      <c r="B7509" s="16" t="s">
        <v>14</v>
      </c>
      <c r="C7509" s="60">
        <f>VLOOKUP(A7509,'JARDIM CAMBURI'!A:I,3, FALSE)</f>
        <v>4310.7</v>
      </c>
      <c r="D7509" s="16">
        <f>VLOOKUP(A7509,'JARDIM CAMBURI'!A:I,4, FALSE)</f>
        <v>45</v>
      </c>
      <c r="E7509" s="61">
        <f>VLOOKUP(A7509,'JARDIM CAMBURI'!A:I,5, FALSE)</f>
        <v>28.57</v>
      </c>
      <c r="F7509" s="16">
        <f>VLOOKUP(A7509,'JARDIM CAMBURI'!A:I,6, FALSE())</f>
        <v>5</v>
      </c>
      <c r="G7509" s="16">
        <f>VLOOKUP(A7509,'JARDIM CAMBURI'!A:I,7, FALSE)</f>
        <v>12.33</v>
      </c>
      <c r="H7509" s="29">
        <f>VLOOKUP(A7509,'JARDIM CAMBURI'!A:I,8, FALSE)</f>
        <v>0.2243</v>
      </c>
      <c r="I7509" s="16" t="s">
        <v>16</v>
      </c>
      <c r="J7509" s="9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9"/>
      <c r="Y7509" s="9"/>
      <c r="Z7509" s="9"/>
      <c r="AA7509" s="9"/>
    </row>
    <row r="7510" spans="1:27" ht="12.75">
      <c r="A7510" s="64">
        <f t="shared" si="43"/>
        <v>46041</v>
      </c>
      <c r="B7510" s="16" t="s">
        <v>19</v>
      </c>
      <c r="C7510" s="60">
        <f>VLOOKUP(A7510,SERRA!A:I,3, FALSE)</f>
        <v>2894.72</v>
      </c>
      <c r="D7510" s="16">
        <f>VLOOKUP(A7510,SERRA!A:I,4, FALSE)</f>
        <v>24</v>
      </c>
      <c r="E7510" s="61">
        <f>VLOOKUP(A7510,SERRA!A:I,5, FALSE)</f>
        <v>31.16</v>
      </c>
      <c r="F7510" s="16">
        <f>VLOOKUP(A7510,SERRA!A:I,6, FALSE)</f>
        <v>2</v>
      </c>
      <c r="G7510" s="16">
        <f>VLOOKUP(A7510,SERRA!A:I,7, FALSE)</f>
        <v>12</v>
      </c>
      <c r="H7510" s="29">
        <f>VLOOKUP(A7510,SERRA!A:I,8, FALSE)</f>
        <v>0.312</v>
      </c>
      <c r="I7510" s="16" t="s">
        <v>16</v>
      </c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  <c r="AA7510" s="9"/>
    </row>
    <row r="7511" spans="1:27" ht="12.75">
      <c r="A7511" s="64">
        <f t="shared" si="43"/>
        <v>46041</v>
      </c>
      <c r="B7511" s="16" t="s">
        <v>1574</v>
      </c>
      <c r="C7511" s="60">
        <f>VLOOKUP(A7511,BOALI!A:I,3, FALSE)</f>
        <v>3073.77</v>
      </c>
      <c r="D7511" s="16">
        <f>VLOOKUP(A7511,BOALI!A:I,4, FALSE)</f>
        <v>81</v>
      </c>
      <c r="E7511" s="61">
        <f>VLOOKUP(A7511,BOALI!A:I,5, FALSE)</f>
        <v>0</v>
      </c>
      <c r="F7511" s="16">
        <f>VLOOKUP(A7511,BOALI!A:I,6, FALSE)</f>
        <v>0</v>
      </c>
      <c r="G7511" s="16">
        <f>VLOOKUP(A7511,BOALI!A:I,7, FALSE)</f>
        <v>0</v>
      </c>
      <c r="H7511" s="29">
        <f>VLOOKUP(A7511,BOALI!A:I,8, FALSE)</f>
        <v>0</v>
      </c>
      <c r="I7511" s="16" t="s">
        <v>16</v>
      </c>
      <c r="J7511" s="9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9"/>
      <c r="Y7511" s="9"/>
      <c r="Z7511" s="9"/>
      <c r="AA7511" s="9"/>
    </row>
    <row r="7512" spans="1:27" ht="12.75">
      <c r="A7512" s="64">
        <f>A7511+1</f>
        <v>46042</v>
      </c>
      <c r="B7512" s="16" t="s">
        <v>21</v>
      </c>
      <c r="C7512" s="60">
        <f>VLOOKUP(A7512,'VILA CLEMENTINO'!A:I,3, FALSE)</f>
        <v>5545.3</v>
      </c>
      <c r="D7512" s="16">
        <f>VLOOKUP(A7512,'VILA CLEMENTINO'!A:I,4, FALSE)</f>
        <v>60</v>
      </c>
      <c r="E7512" s="61">
        <f>VLOOKUP(A7512,'VILA CLEMENTINO'!A:I,5, FALSE)</f>
        <v>27.3</v>
      </c>
      <c r="F7512" s="16">
        <f>VLOOKUP(A7512,'VILA CLEMENTINO'!A:I,6, FALSE)</f>
        <v>2</v>
      </c>
      <c r="G7512" s="62">
        <f>VLOOKUP(A7512,'VILA CLEMENTINO'!A:I,7, FALSE)</f>
        <v>8.16</v>
      </c>
      <c r="H7512" s="29">
        <f>VLOOKUP(A7512,'VILA CLEMENTINO'!A:I,8, FALSE)</f>
        <v>0.32419999999999999</v>
      </c>
      <c r="I7512" s="16" t="s">
        <v>11</v>
      </c>
      <c r="J7512" s="9"/>
      <c r="K7512" s="9">
        <f>446791/8</f>
        <v>55848.875</v>
      </c>
      <c r="L7512" s="11">
        <f>K7512*L7513</f>
        <v>1731315.125</v>
      </c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9"/>
      <c r="AA7512" s="9"/>
    </row>
    <row r="7513" spans="1:27" ht="12.75">
      <c r="A7513" s="64">
        <f t="shared" ref="A7513:A7524" si="44">A7512</f>
        <v>46042</v>
      </c>
      <c r="B7513" s="16" t="s">
        <v>12</v>
      </c>
      <c r="C7513" s="60">
        <f>VLOOKUP(A7513,JABAQUARA!A:I,3, FALSE)</f>
        <v>2534.35</v>
      </c>
      <c r="D7513" s="16">
        <f>VLOOKUP(A7513,JABAQUARA!A:I,4, FALSE)</f>
        <v>29</v>
      </c>
      <c r="E7513" s="61">
        <f>VLOOKUP(A7513,JABAQUARA!A:I,5, FALSE)</f>
        <v>25.24</v>
      </c>
      <c r="F7513" s="16">
        <f>VLOOKUP(A7513,JABAQUARA!A:I,6, FALSE)</f>
        <v>1</v>
      </c>
      <c r="G7513" s="16">
        <f>VLOOKUP(A7513,JABAQUARA!A:I,7, FALSE)</f>
        <v>7</v>
      </c>
      <c r="H7513" s="29">
        <f>VLOOKUP(A7513,JABAQUARA!A:I,8, FALSE)</f>
        <v>0.35139999999999999</v>
      </c>
      <c r="I7513" s="16" t="s">
        <v>11</v>
      </c>
      <c r="J7513" s="9"/>
      <c r="K7513" s="9"/>
      <c r="L7513" s="9">
        <v>31</v>
      </c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  <c r="AA7513" s="9"/>
    </row>
    <row r="7514" spans="1:27" ht="12.75">
      <c r="A7514" s="64">
        <f t="shared" si="44"/>
        <v>46042</v>
      </c>
      <c r="B7514" s="16" t="s">
        <v>1467</v>
      </c>
      <c r="C7514" s="60">
        <f>VLOOKUP(A7514,SPOLETO!A:I,3, FALSE)</f>
        <v>4118.5600000000004</v>
      </c>
      <c r="D7514" s="16">
        <f>VLOOKUP(A7514,SPOLETO!A:I,4, FALSE)</f>
        <v>88</v>
      </c>
      <c r="E7514" s="61">
        <f>VLOOKUP(A7514,SPOLETO!A:I,5, FALSE)</f>
        <v>0</v>
      </c>
      <c r="F7514" s="16">
        <f>VLOOKUP(A7514,SPOLETO!A:I,6, FALSE)</f>
        <v>0</v>
      </c>
      <c r="G7514" s="16">
        <f>VLOOKUP(A7514,SPOLETO!A:I,7, FALSE)</f>
        <v>0</v>
      </c>
      <c r="H7514" s="29">
        <f>VLOOKUP(A7514,SPOLETO!A:I,8, FALSE)</f>
        <v>0</v>
      </c>
      <c r="I7514" s="16" t="s">
        <v>11</v>
      </c>
      <c r="J7514" s="9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  <c r="AA7514" s="9"/>
    </row>
    <row r="7515" spans="1:27" ht="12.75">
      <c r="A7515" s="64">
        <f t="shared" si="44"/>
        <v>46042</v>
      </c>
      <c r="B7515" s="16" t="s">
        <v>9</v>
      </c>
      <c r="C7515" s="60">
        <f>VLOOKUP(A7515,'CAMPO BELO'!A:I,3, FALSE)</f>
        <v>3981.23</v>
      </c>
      <c r="D7515" s="16">
        <f>VLOOKUP(A7515,'CAMPO BELO'!A:I,4, FALSE)</f>
        <v>43</v>
      </c>
      <c r="E7515" s="61">
        <f>VLOOKUP(A7515,'CAMPO BELO'!A:I,5, FALSE)</f>
        <v>28.28</v>
      </c>
      <c r="F7515" s="16">
        <f>VLOOKUP(A7515,'CAMPO BELO'!A:I,6, FALSE)</f>
        <v>2</v>
      </c>
      <c r="G7515" s="16">
        <f>VLOOKUP(A7515,'CAMPO BELO'!A:I,7, FALSE)</f>
        <v>11.3</v>
      </c>
      <c r="H7515" s="29">
        <f>VLOOKUP(A7515,'CAMPO BELO'!A:I,8, FALSE)</f>
        <v>0.29849999999999999</v>
      </c>
      <c r="I7515" s="16" t="s">
        <v>11</v>
      </c>
      <c r="J7515" s="9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9"/>
      <c r="AA7515" s="9"/>
    </row>
    <row r="7516" spans="1:27" ht="12.75">
      <c r="A7516" s="64">
        <f t="shared" si="44"/>
        <v>46042</v>
      </c>
      <c r="B7516" s="16" t="s">
        <v>43</v>
      </c>
      <c r="C7516" s="60">
        <f>VLOOKUP(A7516,GOPOÚVA!A:I,3, FALSE)</f>
        <v>2835.57</v>
      </c>
      <c r="D7516" s="16">
        <f>VLOOKUP(A7516,GOPOÚVA!A:I,4, FALSE)</f>
        <v>32</v>
      </c>
      <c r="E7516" s="61">
        <f>VLOOKUP(A7516,GOPOÚVA!A:I,5, FALSE)</f>
        <v>24.01</v>
      </c>
      <c r="F7516" s="16">
        <f>VLOOKUP(A7516,GOPOÚVA!A:I,6, FALSE)</f>
        <v>0</v>
      </c>
      <c r="G7516" s="16">
        <f>VLOOKUP(A7516,GOPOÚVA!A:I,7, FALSE)</f>
        <v>17</v>
      </c>
      <c r="H7516" s="29">
        <f>VLOOKUP(A7516,GOPOÚVA!A:I,8, FALSE)</f>
        <v>0.37559999999999999</v>
      </c>
      <c r="I7516" s="16" t="s">
        <v>11</v>
      </c>
      <c r="J7516" s="9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  <c r="AA7516" s="9"/>
    </row>
    <row r="7517" spans="1:27" ht="12.75">
      <c r="A7517" s="64">
        <f t="shared" si="44"/>
        <v>46042</v>
      </c>
      <c r="B7517" s="16" t="s">
        <v>45</v>
      </c>
      <c r="C7517" s="60">
        <f>VLOOKUP(A7517,MANDAQUI!A:I,3, FALSE)</f>
        <v>3731.75</v>
      </c>
      <c r="D7517" s="16">
        <f>VLOOKUP(A7517,MANDAQUI!A:I,4, FALSE)</f>
        <v>38</v>
      </c>
      <c r="E7517" s="61">
        <f>VLOOKUP(A7517,MANDAQUI!A:I,5, FALSE)</f>
        <v>26.37</v>
      </c>
      <c r="F7517" s="16">
        <f>VLOOKUP(A7517,MANDAQUI!A:I,6, FALSE)</f>
        <v>2</v>
      </c>
      <c r="G7517" s="16">
        <f>VLOOKUP(A7517,MANDAQUI!A:I,7, FALSE)</f>
        <v>10.33</v>
      </c>
      <c r="H7517" s="29">
        <f>VLOOKUP(A7517,MANDAQUI!A:I,8, FALSE)</f>
        <v>0.3246</v>
      </c>
      <c r="I7517" s="16" t="s">
        <v>11</v>
      </c>
      <c r="J7517" s="9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9"/>
      <c r="Y7517" s="9"/>
      <c r="Z7517" s="9"/>
      <c r="AA7517" s="9"/>
    </row>
    <row r="7518" spans="1:27" ht="12.75">
      <c r="A7518" s="64">
        <f t="shared" si="44"/>
        <v>46042</v>
      </c>
      <c r="B7518" s="16" t="s">
        <v>1465</v>
      </c>
      <c r="C7518" s="60">
        <f>VLOOKUP(A7518,AEROPORTO!A:I,3, FALSE)</f>
        <v>9407.15</v>
      </c>
      <c r="D7518" s="16">
        <f>VLOOKUP(A7518,AEROPORTO!A:I,4, FALSE)</f>
        <v>118</v>
      </c>
      <c r="E7518" s="61">
        <f>VLOOKUP(A7518,AEROPORTO!A:I,5, FALSE)</f>
        <v>0</v>
      </c>
      <c r="F7518" s="16">
        <f>VLOOKUP(A7518,AEROPORTO!A:I,6, FALSE)</f>
        <v>0</v>
      </c>
      <c r="G7518" s="16">
        <f>VLOOKUP(A7518,AEROPORTO!A:I,7, FALSE)</f>
        <v>0</v>
      </c>
      <c r="H7518" s="29">
        <f>VLOOKUP(A7518,AEROPORTO!A:I,8, FALSE)</f>
        <v>0</v>
      </c>
      <c r="I7518" s="16" t="s">
        <v>11</v>
      </c>
      <c r="J7518" s="9"/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  <c r="Z7518" s="9"/>
      <c r="AA7518" s="9"/>
    </row>
    <row r="7519" spans="1:27" ht="12.75">
      <c r="A7519" s="64">
        <f t="shared" si="44"/>
        <v>46042</v>
      </c>
      <c r="B7519" s="16" t="s">
        <v>289</v>
      </c>
      <c r="C7519" s="60">
        <f>VLOOKUP(A7519,PINHEIROS!A:I,3, FALSE)</f>
        <v>3192.16</v>
      </c>
      <c r="D7519" s="16">
        <f>VLOOKUP(A7519,PINHEIROS!A:I,4, FALSE)</f>
        <v>36</v>
      </c>
      <c r="E7519" s="61">
        <f>VLOOKUP(A7519,PINHEIROS!A:I,5, FALSE)</f>
        <v>24.59</v>
      </c>
      <c r="F7519" s="16">
        <f>VLOOKUP(A7519,PINHEIROS!A:I,6, FALSE)</f>
        <v>3</v>
      </c>
      <c r="G7519" s="16">
        <f>VLOOKUP(A7519,PINHEIROS!A:I,7, FALSE)</f>
        <v>6.5</v>
      </c>
      <c r="H7519" s="29">
        <f>VLOOKUP(A7519,PINHEIROS!A:I,8, FALSE)</f>
        <v>0.31459999999999999</v>
      </c>
      <c r="I7519" s="16" t="s">
        <v>11</v>
      </c>
      <c r="J7519" s="9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  <c r="AA7519" s="9"/>
    </row>
    <row r="7520" spans="1:27" ht="12.75">
      <c r="A7520" s="64">
        <f t="shared" si="44"/>
        <v>46042</v>
      </c>
      <c r="B7520" s="16" t="s">
        <v>286</v>
      </c>
      <c r="C7520" s="60">
        <f>VLOOKUP(A7520,ACLIMAÇÃO!A:I,3, FALSE)</f>
        <v>3113.2</v>
      </c>
      <c r="D7520" s="16">
        <f>VLOOKUP(A7520,ACLIMAÇÃO!A:I,4, FALSE)</f>
        <v>36</v>
      </c>
      <c r="E7520" s="61">
        <f>VLOOKUP(A7520,ACLIMAÇÃO!A:I,5, FALSE)</f>
        <v>33.21</v>
      </c>
      <c r="F7520" s="16">
        <f>VLOOKUP(A7520,ACLIMAÇÃO!A:I,6, FALSE)</f>
        <v>4</v>
      </c>
      <c r="G7520" s="16">
        <f>VLOOKUP(A7520,ACLIMAÇÃO!A:I,7, FALSE)</f>
        <v>5</v>
      </c>
      <c r="H7520" s="29">
        <f>VLOOKUP(A7520,ACLIMAÇÃO!A:I,8, FALSE)</f>
        <v>0.33110000000000001</v>
      </c>
      <c r="I7520" s="16" t="s">
        <v>11</v>
      </c>
      <c r="J7520" s="9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9"/>
      <c r="Y7520" s="9"/>
      <c r="Z7520" s="9"/>
      <c r="AA7520" s="9"/>
    </row>
    <row r="7521" spans="1:27" ht="12.75">
      <c r="A7521" s="64">
        <f t="shared" si="44"/>
        <v>46042</v>
      </c>
      <c r="B7521" s="16" t="s">
        <v>17</v>
      </c>
      <c r="C7521" s="60">
        <f>VLOOKUP(A7521,'PRAIA DO CANTO'!A:I,3, FALSE)</f>
        <v>7900.2</v>
      </c>
      <c r="D7521" s="16">
        <f>VLOOKUP(A7521,'PRAIA DO CANTO'!A:I,4, FALSE)</f>
        <v>60</v>
      </c>
      <c r="E7521" s="61">
        <f>VLOOKUP(A7521,'PRAIA DO CANTO'!A:I,5, FALSE)</f>
        <v>50.65</v>
      </c>
      <c r="F7521" s="16">
        <f>VLOOKUP(A7521,'PRAIA DO CANTO'!A:I,6, FALSE)</f>
        <v>8</v>
      </c>
      <c r="G7521" s="16">
        <f>VLOOKUP(A7521,'PRAIA DO CANTO'!A:I,7, FALSE)</f>
        <v>15</v>
      </c>
      <c r="H7521" s="29">
        <f>VLOOKUP(A7521,'PRAIA DO CANTO'!A:I,8, FALSE)</f>
        <v>0.3145</v>
      </c>
      <c r="I7521" s="16" t="s">
        <v>16</v>
      </c>
      <c r="J7521" s="9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9"/>
      <c r="AA7521" s="9"/>
    </row>
    <row r="7522" spans="1:27" ht="12.75">
      <c r="A7522" s="64">
        <f t="shared" si="44"/>
        <v>46042</v>
      </c>
      <c r="B7522" s="16" t="s">
        <v>14</v>
      </c>
      <c r="C7522" s="60">
        <f>VLOOKUP(A7522,'JARDIM CAMBURI'!A:I,3, FALSE)</f>
        <v>5514.76</v>
      </c>
      <c r="D7522" s="16">
        <f>VLOOKUP(A7522,'JARDIM CAMBURI'!A:I,4, FALSE)</f>
        <v>53</v>
      </c>
      <c r="E7522" s="61">
        <f>VLOOKUP(A7522,'JARDIM CAMBURI'!A:I,5, FALSE)</f>
        <v>33.83</v>
      </c>
      <c r="F7522" s="16">
        <f>VLOOKUP(A7522,'JARDIM CAMBURI'!A:I,6, FALSE())</f>
        <v>2</v>
      </c>
      <c r="G7522" s="16">
        <f>VLOOKUP(A7522,'JARDIM CAMBURI'!A:I,7, FALSE)</f>
        <v>9</v>
      </c>
      <c r="H7522" s="29">
        <f>VLOOKUP(A7522,'JARDIM CAMBURI'!A:I,8, FALSE)</f>
        <v>0.24679999999999999</v>
      </c>
      <c r="I7522" s="16" t="s">
        <v>16</v>
      </c>
      <c r="J7522" s="9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/>
      <c r="X7522" s="9"/>
      <c r="Y7522" s="9"/>
      <c r="Z7522" s="9"/>
      <c r="AA7522" s="9"/>
    </row>
    <row r="7523" spans="1:27" ht="12.75">
      <c r="A7523" s="64">
        <f t="shared" si="44"/>
        <v>46042</v>
      </c>
      <c r="B7523" s="16" t="s">
        <v>19</v>
      </c>
      <c r="C7523" s="60">
        <f>VLOOKUP(A7523,SERRA!A:I,3, FALSE)</f>
        <v>4279.78</v>
      </c>
      <c r="D7523" s="16">
        <f>VLOOKUP(A7523,SERRA!A:I,4, FALSE)</f>
        <v>42</v>
      </c>
      <c r="E7523" s="61">
        <f>VLOOKUP(A7523,SERRA!A:I,5, FALSE)</f>
        <v>49.68</v>
      </c>
      <c r="F7523" s="16">
        <f>VLOOKUP(A7523,SERRA!A:I,6, FALSE)</f>
        <v>2</v>
      </c>
      <c r="G7523" s="16">
        <f>VLOOKUP(A7523,SERRA!A:I,7, FALSE)</f>
        <v>21</v>
      </c>
      <c r="H7523" s="29">
        <f>VLOOKUP(A7523,SERRA!A:I,8, FALSE)</f>
        <v>0.36220000000000002</v>
      </c>
      <c r="I7523" s="16" t="s">
        <v>16</v>
      </c>
      <c r="J7523" s="9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  <c r="Z7523" s="9"/>
      <c r="AA7523" s="9"/>
    </row>
    <row r="7524" spans="1:27" ht="12.75">
      <c r="A7524" s="64">
        <f t="shared" si="44"/>
        <v>46042</v>
      </c>
      <c r="B7524" s="16" t="s">
        <v>1574</v>
      </c>
      <c r="C7524" s="60">
        <f>VLOOKUP(A7524,BOALI!A:I,3, FALSE)</f>
        <v>3343.19</v>
      </c>
      <c r="D7524" s="16">
        <f>VLOOKUP(A7524,BOALI!A:I,4, FALSE)</f>
        <v>80</v>
      </c>
      <c r="E7524" s="61">
        <f>VLOOKUP(A7524,BOALI!A:I,5, FALSE)</f>
        <v>0</v>
      </c>
      <c r="F7524" s="16">
        <f>VLOOKUP(A7524,BOALI!A:I,6, FALSE)</f>
        <v>0</v>
      </c>
      <c r="G7524" s="16">
        <f>VLOOKUP(A7524,BOALI!A:I,7, FALSE)</f>
        <v>0</v>
      </c>
      <c r="H7524" s="29">
        <f>VLOOKUP(A7524,BOALI!A:I,8, FALSE)</f>
        <v>0</v>
      </c>
      <c r="I7524" s="16" t="s">
        <v>16</v>
      </c>
      <c r="J7524" s="9"/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9"/>
      <c r="Y7524" s="9"/>
      <c r="Z7524" s="9"/>
      <c r="AA7524" s="9"/>
    </row>
    <row r="7525" spans="1:27" ht="12.75">
      <c r="A7525" s="64">
        <f>A7524+1</f>
        <v>46043</v>
      </c>
      <c r="B7525" s="16" t="s">
        <v>21</v>
      </c>
      <c r="C7525" s="60">
        <f>VLOOKUP(A7525,'VILA CLEMENTINO'!A:I,3, FALSE)</f>
        <v>5380.02</v>
      </c>
      <c r="D7525" s="16">
        <f>VLOOKUP(A7525,'VILA CLEMENTINO'!A:I,4, FALSE)</f>
        <v>61</v>
      </c>
      <c r="E7525" s="61">
        <f>VLOOKUP(A7525,'VILA CLEMENTINO'!A:I,5, FALSE)</f>
        <v>30.64</v>
      </c>
      <c r="F7525" s="16">
        <f>VLOOKUP(A7525,'VILA CLEMENTINO'!A:I,6, FALSE)</f>
        <v>7</v>
      </c>
      <c r="G7525" s="62">
        <f>VLOOKUP(A7525,'VILA CLEMENTINO'!A:I,7, FALSE)</f>
        <v>15.97</v>
      </c>
      <c r="H7525" s="29">
        <f>VLOOKUP(A7525,'VILA CLEMENTINO'!A:I,8, FALSE)</f>
        <v>0.29780000000000001</v>
      </c>
      <c r="I7525" s="16" t="s">
        <v>11</v>
      </c>
      <c r="J7525" s="9"/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9"/>
      <c r="Y7525" s="9"/>
      <c r="Z7525" s="9"/>
      <c r="AA7525" s="9"/>
    </row>
    <row r="7526" spans="1:27" ht="12.75">
      <c r="A7526" s="64">
        <f t="shared" ref="A7526:A7537" si="45">A7525</f>
        <v>46043</v>
      </c>
      <c r="B7526" s="16" t="s">
        <v>12</v>
      </c>
      <c r="C7526" s="60">
        <f>VLOOKUP(A7526,JABAQUARA!A:I,3, FALSE)</f>
        <v>2608.67</v>
      </c>
      <c r="D7526" s="16">
        <f>VLOOKUP(A7526,JABAQUARA!A:I,4, FALSE)</f>
        <v>32</v>
      </c>
      <c r="E7526" s="61">
        <f>VLOOKUP(A7526,JABAQUARA!A:I,5, FALSE)</f>
        <v>24.56</v>
      </c>
      <c r="F7526" s="16">
        <f>VLOOKUP(A7526,JABAQUARA!A:I,6, FALSE)</f>
        <v>0</v>
      </c>
      <c r="G7526" s="16">
        <f>VLOOKUP(A7526,JABAQUARA!A:I,7, FALSE)</f>
        <v>9</v>
      </c>
      <c r="H7526" s="29">
        <f>VLOOKUP(A7526,JABAQUARA!A:I,8, FALSE)</f>
        <v>0.29899999999999999</v>
      </c>
      <c r="I7526" s="16" t="s">
        <v>11</v>
      </c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  <c r="AA7526" s="9"/>
    </row>
    <row r="7527" spans="1:27" ht="12.75">
      <c r="A7527" s="64">
        <f t="shared" si="45"/>
        <v>46043</v>
      </c>
      <c r="B7527" s="16" t="s">
        <v>1467</v>
      </c>
      <c r="C7527" s="60">
        <f>VLOOKUP(A7527,SPOLETO!A:I,3, FALSE)</f>
        <v>2659</v>
      </c>
      <c r="D7527" s="16">
        <f>VLOOKUP(A7527,SPOLETO!A:I,4, FALSE)</f>
        <v>56</v>
      </c>
      <c r="E7527" s="61">
        <f>VLOOKUP(A7527,SPOLETO!A:I,5, FALSE)</f>
        <v>0</v>
      </c>
      <c r="F7527" s="16">
        <f>VLOOKUP(A7527,SPOLETO!A:I,6, FALSE)</f>
        <v>0</v>
      </c>
      <c r="G7527" s="16">
        <f>VLOOKUP(A7527,SPOLETO!A:I,7, FALSE)</f>
        <v>0</v>
      </c>
      <c r="H7527" s="29">
        <f>VLOOKUP(A7527,SPOLETO!A:I,8, FALSE)</f>
        <v>0</v>
      </c>
      <c r="I7527" s="16" t="s">
        <v>11</v>
      </c>
      <c r="J7527" s="9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  <c r="AA7527" s="9"/>
    </row>
    <row r="7528" spans="1:27" ht="12.75">
      <c r="A7528" s="64">
        <f t="shared" si="45"/>
        <v>46043</v>
      </c>
      <c r="B7528" s="16" t="s">
        <v>9</v>
      </c>
      <c r="C7528" s="60">
        <f>VLOOKUP(A7528,'CAMPO BELO'!A:I,3, FALSE)</f>
        <v>4001.86</v>
      </c>
      <c r="D7528" s="16">
        <f>VLOOKUP(A7528,'CAMPO BELO'!A:I,4, FALSE)</f>
        <v>44</v>
      </c>
      <c r="E7528" s="61">
        <f>VLOOKUP(A7528,'CAMPO BELO'!A:I,5, FALSE)</f>
        <v>27.09</v>
      </c>
      <c r="F7528" s="16">
        <f>VLOOKUP(A7528,'CAMPO BELO'!A:I,6, FALSE)</f>
        <v>4</v>
      </c>
      <c r="G7528" s="16">
        <f>VLOOKUP(A7528,'CAMPO BELO'!A:I,7, FALSE)</f>
        <v>11.3</v>
      </c>
      <c r="H7528" s="29">
        <f>VLOOKUP(A7528,'CAMPO BELO'!A:I,8, FALSE)</f>
        <v>0.29499999999999998</v>
      </c>
      <c r="I7528" s="16" t="s">
        <v>11</v>
      </c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  <c r="AA7528" s="9"/>
    </row>
    <row r="7529" spans="1:27" ht="12.75">
      <c r="A7529" s="64">
        <f t="shared" si="45"/>
        <v>46043</v>
      </c>
      <c r="B7529" s="16" t="s">
        <v>43</v>
      </c>
      <c r="C7529" s="60">
        <f>VLOOKUP(A7529,GOPOÚVA!A:I,3, FALSE)</f>
        <v>3207.77</v>
      </c>
      <c r="D7529" s="16">
        <f>VLOOKUP(A7529,GOPOÚVA!A:I,4, FALSE)</f>
        <v>31</v>
      </c>
      <c r="E7529" s="61">
        <f>VLOOKUP(A7529,GOPOÚVA!A:I,5, FALSE)</f>
        <v>26.91</v>
      </c>
      <c r="F7529" s="16">
        <f>VLOOKUP(A7529,GOPOÚVA!A:I,6, FALSE)</f>
        <v>0</v>
      </c>
      <c r="G7529" s="16">
        <f>VLOOKUP(A7529,GOPOÚVA!A:I,7, FALSE)</f>
        <v>8.3000000000000007</v>
      </c>
      <c r="H7529" s="29">
        <f>VLOOKUP(A7529,GOPOÚVA!A:I,8, FALSE)</f>
        <v>0.19869999999999999</v>
      </c>
      <c r="I7529" s="16" t="s">
        <v>11</v>
      </c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  <c r="AA7529" s="9"/>
    </row>
    <row r="7530" spans="1:27" ht="12.75">
      <c r="A7530" s="64">
        <f t="shared" si="45"/>
        <v>46043</v>
      </c>
      <c r="B7530" s="16" t="s">
        <v>45</v>
      </c>
      <c r="C7530" s="60">
        <f>VLOOKUP(A7530,MANDAQUI!A:I,3, FALSE)</f>
        <v>3038.97</v>
      </c>
      <c r="D7530" s="16">
        <f>VLOOKUP(A7530,MANDAQUI!A:I,4, FALSE)</f>
        <v>32</v>
      </c>
      <c r="E7530" s="61">
        <f>VLOOKUP(A7530,MANDAQUI!A:I,5, FALSE)</f>
        <v>20.190000000000001</v>
      </c>
      <c r="F7530" s="16">
        <f>VLOOKUP(A7530,MANDAQUI!A:I,6, FALSE)</f>
        <v>0</v>
      </c>
      <c r="G7530" s="16">
        <f>VLOOKUP(A7530,MANDAQUI!A:I,7, FALSE)</f>
        <v>10.66</v>
      </c>
      <c r="H7530" s="29">
        <f>VLOOKUP(A7530,MANDAQUI!A:I,8, FALSE)</f>
        <v>0.29820000000000002</v>
      </c>
      <c r="I7530" s="16" t="s">
        <v>11</v>
      </c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  <c r="AA7530" s="9"/>
    </row>
    <row r="7531" spans="1:27" ht="12.75">
      <c r="A7531" s="64">
        <f t="shared" si="45"/>
        <v>46043</v>
      </c>
      <c r="B7531" s="16" t="s">
        <v>1465</v>
      </c>
      <c r="C7531" s="60">
        <f>VLOOKUP(A7531,AEROPORTO!A:I,3, FALSE)</f>
        <v>8613.4</v>
      </c>
      <c r="D7531" s="16">
        <f>VLOOKUP(A7531,AEROPORTO!A:I,4, FALSE)</f>
        <v>114</v>
      </c>
      <c r="E7531" s="61">
        <f>VLOOKUP(A7531,AEROPORTO!A:I,5, FALSE)</f>
        <v>0</v>
      </c>
      <c r="F7531" s="16">
        <f>VLOOKUP(A7531,AEROPORTO!A:I,6, FALSE)</f>
        <v>0</v>
      </c>
      <c r="G7531" s="16">
        <f>VLOOKUP(A7531,AEROPORTO!A:I,7, FALSE)</f>
        <v>0</v>
      </c>
      <c r="H7531" s="29">
        <f>VLOOKUP(A7531,AEROPORTO!A:I,8, FALSE)</f>
        <v>0</v>
      </c>
      <c r="I7531" s="16" t="s">
        <v>11</v>
      </c>
      <c r="J7531" s="9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  <c r="AA7531" s="9"/>
    </row>
    <row r="7532" spans="1:27" ht="12.75">
      <c r="A7532" s="64">
        <f t="shared" si="45"/>
        <v>46043</v>
      </c>
      <c r="B7532" s="16" t="s">
        <v>289</v>
      </c>
      <c r="C7532" s="60">
        <f>VLOOKUP(A7532,PINHEIROS!A:I,3, FALSE)</f>
        <v>2420.33</v>
      </c>
      <c r="D7532" s="16">
        <f>VLOOKUP(A7532,PINHEIROS!A:I,4, FALSE)</f>
        <v>27</v>
      </c>
      <c r="E7532" s="61">
        <f>VLOOKUP(A7532,PINHEIROS!A:I,5, FALSE)</f>
        <v>22.44</v>
      </c>
      <c r="F7532" s="16">
        <f>VLOOKUP(A7532,PINHEIROS!A:I,6, FALSE)</f>
        <v>0</v>
      </c>
      <c r="G7532" s="16">
        <f>VLOOKUP(A7532,PINHEIROS!A:I,7, FALSE)</f>
        <v>7</v>
      </c>
      <c r="H7532" s="29">
        <f>VLOOKUP(A7532,PINHEIROS!A:I,8, FALSE)</f>
        <v>0.26950000000000002</v>
      </c>
      <c r="I7532" s="16" t="s">
        <v>11</v>
      </c>
      <c r="J7532" s="9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/>
      <c r="X7532" s="9"/>
      <c r="Y7532" s="9"/>
      <c r="Z7532" s="9"/>
      <c r="AA7532" s="9"/>
    </row>
    <row r="7533" spans="1:27" ht="12.75">
      <c r="A7533" s="64">
        <f t="shared" si="45"/>
        <v>46043</v>
      </c>
      <c r="B7533" s="16" t="s">
        <v>286</v>
      </c>
      <c r="C7533" s="60">
        <f>VLOOKUP(A7533,ACLIMAÇÃO!A:I,3, FALSE)</f>
        <v>2695.83</v>
      </c>
      <c r="D7533" s="16">
        <f>VLOOKUP(A7533,ACLIMAÇÃO!A:I,4, FALSE)</f>
        <v>26</v>
      </c>
      <c r="E7533" s="61">
        <f>VLOOKUP(A7533,ACLIMAÇÃO!A:I,5, FALSE)</f>
        <v>26.48</v>
      </c>
      <c r="F7533" s="16">
        <f>VLOOKUP(A7533,ACLIMAÇÃO!A:I,6, FALSE)</f>
        <v>0</v>
      </c>
      <c r="G7533" s="16">
        <f>VLOOKUP(A7533,ACLIMAÇÃO!A:I,7, FALSE)</f>
        <v>6.66</v>
      </c>
      <c r="H7533" s="29">
        <f>VLOOKUP(A7533,ACLIMAÇÃO!A:I,8, FALSE)</f>
        <v>0.31290000000000001</v>
      </c>
      <c r="I7533" s="16" t="s">
        <v>11</v>
      </c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  <c r="AA7533" s="9"/>
    </row>
    <row r="7534" spans="1:27" ht="12.75">
      <c r="A7534" s="64">
        <f t="shared" si="45"/>
        <v>46043</v>
      </c>
      <c r="B7534" s="16" t="s">
        <v>17</v>
      </c>
      <c r="C7534" s="60">
        <f>VLOOKUP(A7534,'PRAIA DO CANTO'!A:I,3, FALSE)</f>
        <v>6964.97</v>
      </c>
      <c r="D7534" s="16">
        <f>VLOOKUP(A7534,'PRAIA DO CANTO'!A:I,4, FALSE)</f>
        <v>73</v>
      </c>
      <c r="E7534" s="61">
        <f>VLOOKUP(A7534,'PRAIA DO CANTO'!A:I,5, FALSE)</f>
        <v>29.32</v>
      </c>
      <c r="F7534" s="16">
        <f>VLOOKUP(A7534,'PRAIA DO CANTO'!A:I,6, FALSE)</f>
        <v>5</v>
      </c>
      <c r="G7534" s="16">
        <f>VLOOKUP(A7534,'PRAIA DO CANTO'!A:I,7, FALSE)</f>
        <v>14.75</v>
      </c>
      <c r="H7534" s="29">
        <f>VLOOKUP(A7534,'PRAIA DO CANTO'!A:I,8, FALSE)</f>
        <v>0.3095</v>
      </c>
      <c r="I7534" s="16" t="s">
        <v>16</v>
      </c>
      <c r="J7534" s="9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  <c r="AA7534" s="9"/>
    </row>
    <row r="7535" spans="1:27" ht="12.75">
      <c r="A7535" s="64">
        <f t="shared" si="45"/>
        <v>46043</v>
      </c>
      <c r="B7535" s="16" t="s">
        <v>14</v>
      </c>
      <c r="C7535" s="60">
        <f>VLOOKUP(A7535,'JARDIM CAMBURI'!A:I,3, FALSE)</f>
        <v>5140.38</v>
      </c>
      <c r="D7535" s="16">
        <f>VLOOKUP(A7535,'JARDIM CAMBURI'!A:I,4, FALSE)</f>
        <v>55</v>
      </c>
      <c r="E7535" s="61">
        <f>VLOOKUP(A7535,'JARDIM CAMBURI'!A:I,5, FALSE)</f>
        <v>30.82</v>
      </c>
      <c r="F7535" s="16">
        <f>VLOOKUP(A7535,'JARDIM CAMBURI'!A:I,6, FALSE())</f>
        <v>0</v>
      </c>
      <c r="G7535" s="16">
        <f>VLOOKUP(A7535,'JARDIM CAMBURI'!A:I,7, FALSE)</f>
        <v>14.33</v>
      </c>
      <c r="H7535" s="29">
        <f>VLOOKUP(A7535,'JARDIM CAMBURI'!A:I,8, FALSE)</f>
        <v>0.20830000000000001</v>
      </c>
      <c r="I7535" s="16" t="s">
        <v>16</v>
      </c>
      <c r="J7535" s="9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  <c r="Z7535" s="9"/>
      <c r="AA7535" s="9"/>
    </row>
    <row r="7536" spans="1:27" ht="12.75">
      <c r="A7536" s="64">
        <f t="shared" si="45"/>
        <v>46043</v>
      </c>
      <c r="B7536" s="16" t="s">
        <v>19</v>
      </c>
      <c r="C7536" s="60">
        <f>VLOOKUP(A7536,SERRA!A:I,3, FALSE)</f>
        <v>2916.5</v>
      </c>
      <c r="D7536" s="16">
        <f>VLOOKUP(A7536,SERRA!A:I,4, FALSE)</f>
        <v>32</v>
      </c>
      <c r="E7536" s="61">
        <f>VLOOKUP(A7536,SERRA!A:I,5, FALSE)</f>
        <v>29.42</v>
      </c>
      <c r="F7536" s="16">
        <f>VLOOKUP(A7536,SERRA!A:I,6, FALSE)</f>
        <v>3</v>
      </c>
      <c r="G7536" s="16">
        <f>VLOOKUP(A7536,SERRA!A:I,7, FALSE)</f>
        <v>10.66</v>
      </c>
      <c r="H7536" s="29">
        <f>VLOOKUP(A7536,SERRA!A:I,8, FALSE)</f>
        <v>0.29070000000000001</v>
      </c>
      <c r="I7536" s="16" t="s">
        <v>16</v>
      </c>
      <c r="J7536" s="9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9"/>
      <c r="AA7536" s="9"/>
    </row>
    <row r="7537" spans="1:27" ht="12.75">
      <c r="A7537" s="64">
        <f t="shared" si="45"/>
        <v>46043</v>
      </c>
      <c r="B7537" s="16" t="s">
        <v>1574</v>
      </c>
      <c r="C7537" s="60">
        <f>VLOOKUP(A7537,BOALI!A:I,3, FALSE)</f>
        <v>3306.1</v>
      </c>
      <c r="D7537" s="16">
        <f>VLOOKUP(A7537,BOALI!A:I,4, FALSE)</f>
        <v>76</v>
      </c>
      <c r="E7537" s="61">
        <f>VLOOKUP(A7537,BOALI!A:I,5, FALSE)</f>
        <v>0</v>
      </c>
      <c r="F7537" s="16">
        <f>VLOOKUP(A7537,BOALI!A:I,6, FALSE)</f>
        <v>0</v>
      </c>
      <c r="G7537" s="16">
        <f>VLOOKUP(A7537,BOALI!A:I,7, FALSE)</f>
        <v>0</v>
      </c>
      <c r="H7537" s="29">
        <f>VLOOKUP(A7537,BOALI!A:I,8, FALSE)</f>
        <v>0</v>
      </c>
      <c r="I7537" s="16" t="s">
        <v>16</v>
      </c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  <c r="AA7537" s="9"/>
    </row>
    <row r="7538" spans="1:27" ht="12.75">
      <c r="A7538" s="64">
        <f>A7537+1</f>
        <v>46044</v>
      </c>
      <c r="B7538" s="16" t="s">
        <v>21</v>
      </c>
      <c r="C7538" s="60">
        <f>VLOOKUP(A7538,'VILA CLEMENTINO'!A:I,3, FALSE)</f>
        <v>5426.45</v>
      </c>
      <c r="D7538" s="16">
        <f>VLOOKUP(A7538,'VILA CLEMENTINO'!A:I,4, FALSE)</f>
        <v>56</v>
      </c>
      <c r="E7538" s="61">
        <f>VLOOKUP(A7538,'VILA CLEMENTINO'!A:I,5, FALSE)</f>
        <v>29.27</v>
      </c>
      <c r="F7538" s="16">
        <f>VLOOKUP(A7538,'VILA CLEMENTINO'!A:I,6, FALSE)</f>
        <v>4</v>
      </c>
      <c r="G7538" s="62">
        <f>VLOOKUP(A7538,'VILA CLEMENTINO'!A:I,7, FALSE)</f>
        <v>17.329999999999998</v>
      </c>
      <c r="H7538" s="29">
        <f>VLOOKUP(A7538,'VILA CLEMENTINO'!A:I,8, FALSE)</f>
        <v>0.31680000000000003</v>
      </c>
      <c r="I7538" s="16" t="s">
        <v>11</v>
      </c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  <c r="Z7538" s="9"/>
      <c r="AA7538" s="9"/>
    </row>
    <row r="7539" spans="1:27" ht="12.75">
      <c r="A7539" s="64">
        <f t="shared" ref="A7539:A7550" si="46">A7538</f>
        <v>46044</v>
      </c>
      <c r="B7539" s="16" t="s">
        <v>12</v>
      </c>
      <c r="C7539" s="60">
        <f>VLOOKUP(A7539,JABAQUARA!A:I,3, FALSE)</f>
        <v>3449.58</v>
      </c>
      <c r="D7539" s="16">
        <f>VLOOKUP(A7539,JABAQUARA!A:I,4, FALSE)</f>
        <v>35</v>
      </c>
      <c r="E7539" s="61">
        <f>VLOOKUP(A7539,JABAQUARA!A:I,5, FALSE)</f>
        <v>26.14</v>
      </c>
      <c r="F7539" s="16">
        <f>VLOOKUP(A7539,JABAQUARA!A:I,6, FALSE)</f>
        <v>1</v>
      </c>
      <c r="G7539" s="16">
        <f>VLOOKUP(A7539,JABAQUARA!A:I,7, FALSE)</f>
        <v>10.33</v>
      </c>
      <c r="H7539" s="29">
        <f>VLOOKUP(A7539,JABAQUARA!A:I,8, FALSE)</f>
        <v>0.30570000000000003</v>
      </c>
      <c r="I7539" s="16" t="s">
        <v>11</v>
      </c>
      <c r="J7539" s="9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  <c r="AA7539" s="9"/>
    </row>
    <row r="7540" spans="1:27" ht="12.75">
      <c r="A7540" s="64">
        <f t="shared" si="46"/>
        <v>46044</v>
      </c>
      <c r="B7540" s="16" t="s">
        <v>1467</v>
      </c>
      <c r="C7540" s="60">
        <f>VLOOKUP(A7540,SPOLETO!A:I,3, FALSE)</f>
        <v>3916</v>
      </c>
      <c r="D7540" s="16">
        <f>VLOOKUP(A7540,SPOLETO!A:I,4, FALSE)</f>
        <v>82</v>
      </c>
      <c r="E7540" s="61">
        <f>VLOOKUP(A7540,SPOLETO!A:I,5, FALSE)</f>
        <v>0</v>
      </c>
      <c r="F7540" s="16">
        <f>VLOOKUP(A7540,SPOLETO!A:I,6, FALSE)</f>
        <v>0</v>
      </c>
      <c r="G7540" s="16">
        <f>VLOOKUP(A7540,SPOLETO!A:I,7, FALSE)</f>
        <v>0</v>
      </c>
      <c r="H7540" s="29">
        <f>VLOOKUP(A7540,SPOLETO!A:I,8, FALSE)</f>
        <v>0</v>
      </c>
      <c r="I7540" s="16" t="s">
        <v>11</v>
      </c>
      <c r="J7540" s="9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9"/>
      <c r="X7540" s="9"/>
      <c r="Y7540" s="9"/>
      <c r="Z7540" s="9"/>
      <c r="AA7540" s="9"/>
    </row>
    <row r="7541" spans="1:27" ht="12.75">
      <c r="A7541" s="64">
        <f t="shared" si="46"/>
        <v>46044</v>
      </c>
      <c r="B7541" s="16" t="s">
        <v>9</v>
      </c>
      <c r="C7541" s="60">
        <f>VLOOKUP(A7541,'CAMPO BELO'!A:I,3, FALSE)</f>
        <v>4090.7</v>
      </c>
      <c r="D7541" s="16">
        <f>VLOOKUP(A7541,'CAMPO BELO'!A:I,4, FALSE)</f>
        <v>44</v>
      </c>
      <c r="E7541" s="61">
        <f>VLOOKUP(A7541,'CAMPO BELO'!A:I,5, FALSE)</f>
        <v>27.56</v>
      </c>
      <c r="F7541" s="16">
        <f>VLOOKUP(A7541,'CAMPO BELO'!A:I,6, FALSE)</f>
        <v>2</v>
      </c>
      <c r="G7541" s="16">
        <f>VLOOKUP(A7541,'CAMPO BELO'!A:I,7, FALSE)</f>
        <v>10.6</v>
      </c>
      <c r="H7541" s="29">
        <f>VLOOKUP(A7541,'CAMPO BELO'!A:I,8, FALSE)</f>
        <v>0.2959</v>
      </c>
      <c r="I7541" s="16" t="s">
        <v>11</v>
      </c>
      <c r="J7541" s="9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  <c r="Z7541" s="9"/>
      <c r="AA7541" s="9"/>
    </row>
    <row r="7542" spans="1:27" ht="12.75">
      <c r="A7542" s="64">
        <f t="shared" si="46"/>
        <v>46044</v>
      </c>
      <c r="B7542" s="16" t="s">
        <v>43</v>
      </c>
      <c r="C7542" s="60">
        <f>VLOOKUP(A7542,GOPOÚVA!A:I,3, FALSE)</f>
        <v>3703.78</v>
      </c>
      <c r="D7542" s="16">
        <f>VLOOKUP(A7542,GOPOÚVA!A:I,4, FALSE)</f>
        <v>45</v>
      </c>
      <c r="E7542" s="61">
        <f>VLOOKUP(A7542,GOPOÚVA!A:I,5, FALSE)</f>
        <v>26.81</v>
      </c>
      <c r="F7542" s="16">
        <f>VLOOKUP(A7542,GOPOÚVA!A:I,6, FALSE)</f>
        <v>3</v>
      </c>
      <c r="G7542" s="16">
        <f>VLOOKUP(A7542,GOPOÚVA!A:I,7, FALSE)</f>
        <v>13.33</v>
      </c>
      <c r="H7542" s="29">
        <f>VLOOKUP(A7542,GOPOÚVA!A:I,8, FALSE)</f>
        <v>0.34910000000000002</v>
      </c>
      <c r="I7542" s="16" t="s">
        <v>11</v>
      </c>
      <c r="J7542" s="9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  <c r="Z7542" s="9"/>
      <c r="AA7542" s="9"/>
    </row>
    <row r="7543" spans="1:27" ht="12.75">
      <c r="A7543" s="64">
        <f t="shared" si="46"/>
        <v>46044</v>
      </c>
      <c r="B7543" s="16" t="s">
        <v>45</v>
      </c>
      <c r="C7543" s="60">
        <f>VLOOKUP(A7543,MANDAQUI!A:I,3, FALSE)</f>
        <v>3888.2</v>
      </c>
      <c r="D7543" s="16">
        <f>VLOOKUP(A7543,MANDAQUI!A:I,4, FALSE)</f>
        <v>43</v>
      </c>
      <c r="E7543" s="61">
        <f>VLOOKUP(A7543,MANDAQUI!A:I,5, FALSE)</f>
        <v>28.12</v>
      </c>
      <c r="F7543" s="16">
        <f>VLOOKUP(A7543,MANDAQUI!A:I,6, FALSE)</f>
        <v>4</v>
      </c>
      <c r="G7543" s="16">
        <f>VLOOKUP(A7543,MANDAQUI!A:I,7, FALSE)</f>
        <v>12.33</v>
      </c>
      <c r="H7543" s="29">
        <f>VLOOKUP(A7543,MANDAQUI!A:I,8, FALSE)</f>
        <v>0.28239999999999998</v>
      </c>
      <c r="I7543" s="16" t="s">
        <v>11</v>
      </c>
      <c r="J7543" s="9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  <c r="Z7543" s="9"/>
      <c r="AA7543" s="9"/>
    </row>
    <row r="7544" spans="1:27" ht="12.75">
      <c r="A7544" s="64">
        <f t="shared" si="46"/>
        <v>46044</v>
      </c>
      <c r="B7544" s="16" t="s">
        <v>1465</v>
      </c>
      <c r="C7544" s="60">
        <f>VLOOKUP(A7544,AEROPORTO!A:I,3, FALSE)</f>
        <v>10725.6</v>
      </c>
      <c r="D7544" s="16">
        <f>VLOOKUP(A7544,AEROPORTO!A:I,4, FALSE)</f>
        <v>130</v>
      </c>
      <c r="E7544" s="61">
        <f>VLOOKUP(A7544,AEROPORTO!A:I,5, FALSE)</f>
        <v>0</v>
      </c>
      <c r="F7544" s="16">
        <f>VLOOKUP(A7544,AEROPORTO!A:I,6, FALSE)</f>
        <v>0</v>
      </c>
      <c r="G7544" s="16">
        <f>VLOOKUP(A7544,AEROPORTO!A:I,7, FALSE)</f>
        <v>0</v>
      </c>
      <c r="H7544" s="29">
        <f>VLOOKUP(A7544,AEROPORTO!A:I,8, FALSE)</f>
        <v>0</v>
      </c>
      <c r="I7544" s="16" t="s">
        <v>11</v>
      </c>
      <c r="J7544" s="9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  <c r="Z7544" s="9"/>
      <c r="AA7544" s="9"/>
    </row>
    <row r="7545" spans="1:27" ht="12.75">
      <c r="A7545" s="64">
        <f t="shared" si="46"/>
        <v>46044</v>
      </c>
      <c r="B7545" s="16" t="s">
        <v>289</v>
      </c>
      <c r="C7545" s="60">
        <f>VLOOKUP(A7545,PINHEIROS!A:I,3, FALSE)</f>
        <v>3976.76</v>
      </c>
      <c r="D7545" s="16">
        <f>VLOOKUP(A7545,PINHEIROS!A:I,4, FALSE)</f>
        <v>29</v>
      </c>
      <c r="E7545" s="61">
        <f>VLOOKUP(A7545,PINHEIROS!A:I,5, FALSE)</f>
        <v>20.57</v>
      </c>
      <c r="F7545" s="16">
        <f>VLOOKUP(A7545,PINHEIROS!A:I,6, FALSE)</f>
        <v>0</v>
      </c>
      <c r="G7545" s="16">
        <f>VLOOKUP(A7545,PINHEIROS!A:I,7, FALSE)</f>
        <v>12.5</v>
      </c>
      <c r="H7545" s="29">
        <f>VLOOKUP(A7545,PINHEIROS!A:I,8, FALSE)</f>
        <v>0.30520000000000003</v>
      </c>
      <c r="I7545" s="16" t="s">
        <v>11</v>
      </c>
      <c r="J7545" s="9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  <c r="AA7545" s="9"/>
    </row>
    <row r="7546" spans="1:27" ht="12.75">
      <c r="A7546" s="64">
        <f t="shared" si="46"/>
        <v>46044</v>
      </c>
      <c r="B7546" s="16" t="s">
        <v>286</v>
      </c>
      <c r="C7546" s="60">
        <f>VLOOKUP(A7546,ACLIMAÇÃO!A:I,3, FALSE)</f>
        <v>2516.67</v>
      </c>
      <c r="D7546" s="16">
        <f>VLOOKUP(A7546,ACLIMAÇÃO!A:I,4, FALSE)</f>
        <v>28</v>
      </c>
      <c r="E7546" s="61">
        <f>VLOOKUP(A7546,ACLIMAÇÃO!A:I,5, FALSE)</f>
        <v>29.09</v>
      </c>
      <c r="F7546" s="16">
        <f>VLOOKUP(A7546,ACLIMAÇÃO!A:I,6, FALSE)</f>
        <v>2</v>
      </c>
      <c r="G7546" s="16">
        <f>VLOOKUP(A7546,ACLIMAÇÃO!A:I,7, FALSE)</f>
        <v>5</v>
      </c>
      <c r="H7546" s="29">
        <f>VLOOKUP(A7546,ACLIMAÇÃO!A:I,8, FALSE)</f>
        <v>0.36249999999999999</v>
      </c>
      <c r="I7546" s="16" t="s">
        <v>11</v>
      </c>
      <c r="J7546" s="9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9"/>
      <c r="AA7546" s="9"/>
    </row>
    <row r="7547" spans="1:27" ht="12.75">
      <c r="A7547" s="64">
        <f t="shared" si="46"/>
        <v>46044</v>
      </c>
      <c r="B7547" s="16" t="s">
        <v>17</v>
      </c>
      <c r="C7547" s="60">
        <f>VLOOKUP(A7547,'PRAIA DO CANTO'!A:I,3, FALSE)</f>
        <v>7224.13</v>
      </c>
      <c r="D7547" s="16">
        <f>VLOOKUP(A7547,'PRAIA DO CANTO'!A:I,4, FALSE)</f>
        <v>70</v>
      </c>
      <c r="E7547" s="61">
        <f>VLOOKUP(A7547,'PRAIA DO CANTO'!A:I,5, FALSE)</f>
        <v>37.93</v>
      </c>
      <c r="F7547" s="16">
        <f>VLOOKUP(A7547,'PRAIA DO CANTO'!A:I,6, FALSE)</f>
        <v>4</v>
      </c>
      <c r="G7547" s="16">
        <f>VLOOKUP(A7547,'PRAIA DO CANTO'!A:I,7, FALSE)</f>
        <v>13.75</v>
      </c>
      <c r="H7547" s="29">
        <f>VLOOKUP(A7547,'PRAIA DO CANTO'!A:I,8, FALSE)</f>
        <v>0.31979999999999997</v>
      </c>
      <c r="I7547" s="16" t="s">
        <v>16</v>
      </c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  <c r="AA7547" s="9"/>
    </row>
    <row r="7548" spans="1:27" ht="12.75">
      <c r="A7548" s="64">
        <f t="shared" si="46"/>
        <v>46044</v>
      </c>
      <c r="B7548" s="16" t="s">
        <v>14</v>
      </c>
      <c r="C7548" s="60">
        <f>VLOOKUP(A7548,'JARDIM CAMBURI'!A:I,3, FALSE)</f>
        <v>5170.63</v>
      </c>
      <c r="D7548" s="16">
        <f>VLOOKUP(A7548,'JARDIM CAMBURI'!A:I,4, FALSE)</f>
        <v>59</v>
      </c>
      <c r="E7548" s="61">
        <f>VLOOKUP(A7548,'JARDIM CAMBURI'!A:I,5, FALSE)</f>
        <v>28.62</v>
      </c>
      <c r="F7548" s="16">
        <f>VLOOKUP(A7548,'JARDIM CAMBURI'!A:I,6, FALSE())</f>
        <v>0</v>
      </c>
      <c r="G7548" s="16">
        <f>VLOOKUP(A7548,'JARDIM CAMBURI'!A:I,7, FALSE)</f>
        <v>19.66</v>
      </c>
      <c r="H7548" s="29">
        <f>VLOOKUP(A7548,'JARDIM CAMBURI'!A:I,8, FALSE)</f>
        <v>0.23069999999999999</v>
      </c>
      <c r="I7548" s="16" t="s">
        <v>16</v>
      </c>
      <c r="J7548" s="9"/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9"/>
      <c r="Y7548" s="9"/>
      <c r="Z7548" s="9"/>
      <c r="AA7548" s="9"/>
    </row>
    <row r="7549" spans="1:27" ht="12.75">
      <c r="A7549" s="64">
        <f t="shared" si="46"/>
        <v>46044</v>
      </c>
      <c r="B7549" s="16" t="s">
        <v>19</v>
      </c>
      <c r="C7549" s="60">
        <f>VLOOKUP(A7549,SERRA!A:I,3, FALSE)</f>
        <v>3936.23</v>
      </c>
      <c r="D7549" s="16">
        <f>VLOOKUP(A7549,SERRA!A:I,4, FALSE)</f>
        <v>41</v>
      </c>
      <c r="E7549" s="61">
        <f>VLOOKUP(A7549,SERRA!A:I,5, FALSE)</f>
        <v>31.36</v>
      </c>
      <c r="F7549" s="16">
        <f>VLOOKUP(A7549,SERRA!A:I,6, FALSE)</f>
        <v>5</v>
      </c>
      <c r="G7549" s="16">
        <f>VLOOKUP(A7549,SERRA!A:I,7, FALSE)</f>
        <v>13.66</v>
      </c>
      <c r="H7549" s="29">
        <f>VLOOKUP(A7549,SERRA!A:I,8, FALSE)</f>
        <v>0.30430000000000001</v>
      </c>
      <c r="I7549" s="16" t="s">
        <v>16</v>
      </c>
      <c r="J7549" s="9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9"/>
      <c r="Y7549" s="9"/>
      <c r="Z7549" s="9"/>
      <c r="AA7549" s="9"/>
    </row>
    <row r="7550" spans="1:27" ht="12.75">
      <c r="A7550" s="64">
        <f t="shared" si="46"/>
        <v>46044</v>
      </c>
      <c r="B7550" s="16" t="s">
        <v>1574</v>
      </c>
      <c r="C7550" s="60">
        <f>VLOOKUP(A7550,BOALI!A:I,3, FALSE)</f>
        <v>3197.55</v>
      </c>
      <c r="D7550" s="16">
        <f>VLOOKUP(A7550,BOALI!A:I,4, FALSE)</f>
        <v>85</v>
      </c>
      <c r="E7550" s="61">
        <f>VLOOKUP(A7550,BOALI!A:I,5, FALSE)</f>
        <v>0</v>
      </c>
      <c r="F7550" s="16">
        <f>VLOOKUP(A7550,BOALI!A:I,6, FALSE)</f>
        <v>0</v>
      </c>
      <c r="G7550" s="16">
        <f>VLOOKUP(A7550,BOALI!A:I,7, FALSE)</f>
        <v>0</v>
      </c>
      <c r="H7550" s="29">
        <f>VLOOKUP(A7550,BOALI!A:I,8, FALSE)</f>
        <v>0</v>
      </c>
      <c r="I7550" s="16" t="s">
        <v>16</v>
      </c>
      <c r="J7550" s="9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9"/>
      <c r="X7550" s="9"/>
      <c r="Y7550" s="9"/>
      <c r="Z7550" s="9"/>
      <c r="AA7550" s="9"/>
    </row>
    <row r="7551" spans="1:27" ht="12.75">
      <c r="A7551" s="64">
        <f>A7550+1</f>
        <v>46045</v>
      </c>
      <c r="B7551" s="16" t="s">
        <v>21</v>
      </c>
      <c r="C7551" s="60">
        <f>VLOOKUP(A7551,'VILA CLEMENTINO'!A:I,3, FALSE)</f>
        <v>13918.99</v>
      </c>
      <c r="D7551" s="16">
        <f>VLOOKUP(A7551,'VILA CLEMENTINO'!A:I,4, FALSE)</f>
        <v>127</v>
      </c>
      <c r="E7551" s="61">
        <f>VLOOKUP(A7551,'VILA CLEMENTINO'!A:I,5, FALSE)</f>
        <v>33.68</v>
      </c>
      <c r="F7551" s="16">
        <f>VLOOKUP(A7551,'VILA CLEMENTINO'!A:I,6, FALSE)</f>
        <v>30</v>
      </c>
      <c r="G7551" s="62">
        <f>VLOOKUP(A7551,'VILA CLEMENTINO'!A:I,7, FALSE)</f>
        <v>18.04</v>
      </c>
      <c r="H7551" s="29">
        <f>VLOOKUP(A7551,'VILA CLEMENTINO'!A:I,8, FALSE)</f>
        <v>0.27189999999999998</v>
      </c>
      <c r="I7551" s="16" t="s">
        <v>11</v>
      </c>
      <c r="J7551" s="9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9"/>
      <c r="Y7551" s="9"/>
      <c r="Z7551" s="9"/>
      <c r="AA7551" s="9"/>
    </row>
    <row r="7552" spans="1:27" ht="12.75">
      <c r="A7552" s="64">
        <f t="shared" ref="A7552:A7563" si="47">A7551</f>
        <v>46045</v>
      </c>
      <c r="B7552" s="16" t="s">
        <v>12</v>
      </c>
      <c r="C7552" s="60">
        <f>VLOOKUP(A7552,JABAQUARA!A:I,3, FALSE)</f>
        <v>5327.61</v>
      </c>
      <c r="D7552" s="16">
        <f>VLOOKUP(A7552,JABAQUARA!A:I,4, FALSE)</f>
        <v>58</v>
      </c>
      <c r="E7552" s="61">
        <f>VLOOKUP(A7552,JABAQUARA!A:I,5, FALSE)</f>
        <v>26.76</v>
      </c>
      <c r="F7552" s="16">
        <f>VLOOKUP(A7552,JABAQUARA!A:I,6, FALSE)</f>
        <v>1</v>
      </c>
      <c r="G7552" s="16">
        <f>VLOOKUP(A7552,JABAQUARA!A:I,7, FALSE)</f>
        <v>8.1999999999999993</v>
      </c>
      <c r="H7552" s="29">
        <f>VLOOKUP(A7552,JABAQUARA!A:I,8, FALSE)</f>
        <v>0.29220000000000002</v>
      </c>
      <c r="I7552" s="16" t="s">
        <v>11</v>
      </c>
      <c r="J7552" s="9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9"/>
      <c r="Y7552" s="9"/>
      <c r="Z7552" s="9"/>
      <c r="AA7552" s="9"/>
    </row>
    <row r="7553" spans="1:27" ht="12.75">
      <c r="A7553" s="64">
        <f t="shared" si="47"/>
        <v>46045</v>
      </c>
      <c r="B7553" s="16" t="s">
        <v>1467</v>
      </c>
      <c r="C7553" s="60">
        <f>VLOOKUP(A7553,SPOLETO!A:I,3, FALSE)</f>
        <v>4500.9399999999996</v>
      </c>
      <c r="D7553" s="16">
        <f>VLOOKUP(A7553,SPOLETO!A:I,4, FALSE)</f>
        <v>95</v>
      </c>
      <c r="E7553" s="61">
        <f>VLOOKUP(A7553,SPOLETO!A:I,5, FALSE)</f>
        <v>0</v>
      </c>
      <c r="F7553" s="16">
        <f>VLOOKUP(A7553,SPOLETO!A:I,6, FALSE)</f>
        <v>0</v>
      </c>
      <c r="G7553" s="16">
        <f>VLOOKUP(A7553,SPOLETO!A:I,7, FALSE)</f>
        <v>0</v>
      </c>
      <c r="H7553" s="29">
        <f>VLOOKUP(A7553,SPOLETO!A:I,8, FALSE)</f>
        <v>0</v>
      </c>
      <c r="I7553" s="16" t="s">
        <v>11</v>
      </c>
      <c r="J7553" s="9"/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9"/>
      <c r="Y7553" s="9"/>
      <c r="Z7553" s="9"/>
      <c r="AA7553" s="9"/>
    </row>
    <row r="7554" spans="1:27" ht="12.75">
      <c r="A7554" s="64">
        <f t="shared" si="47"/>
        <v>46045</v>
      </c>
      <c r="B7554" s="16" t="s">
        <v>9</v>
      </c>
      <c r="C7554" s="60">
        <f>VLOOKUP(A7554,'CAMPO BELO'!A:I,3, FALSE)</f>
        <v>6844.04</v>
      </c>
      <c r="D7554" s="16">
        <f>VLOOKUP(A7554,'CAMPO BELO'!A:I,4, FALSE)</f>
        <v>70</v>
      </c>
      <c r="E7554" s="61">
        <f>VLOOKUP(A7554,'CAMPO BELO'!A:I,5, FALSE)</f>
        <v>32.520000000000003</v>
      </c>
      <c r="F7554" s="16">
        <f>VLOOKUP(A7554,'CAMPO BELO'!A:I,6, FALSE)</f>
        <v>9</v>
      </c>
      <c r="G7554" s="16">
        <f>VLOOKUP(A7554,'CAMPO BELO'!A:I,7, FALSE)</f>
        <v>16</v>
      </c>
      <c r="H7554" s="29">
        <f>VLOOKUP(A7554,'CAMPO BELO'!A:I,8, FALSE)</f>
        <v>0.30199999999999999</v>
      </c>
      <c r="I7554" s="16" t="s">
        <v>11</v>
      </c>
      <c r="J7554" s="9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9"/>
      <c r="X7554" s="9"/>
      <c r="Y7554" s="9"/>
      <c r="Z7554" s="9"/>
      <c r="AA7554" s="9"/>
    </row>
    <row r="7555" spans="1:27" ht="12.75">
      <c r="A7555" s="64">
        <f t="shared" si="47"/>
        <v>46045</v>
      </c>
      <c r="B7555" s="16" t="s">
        <v>43</v>
      </c>
      <c r="C7555" s="60">
        <f>VLOOKUP(A7555,GOPOÚVA!A:I,3, FALSE)</f>
        <v>7761.93</v>
      </c>
      <c r="D7555" s="16">
        <f>VLOOKUP(A7555,GOPOÚVA!A:I,4, FALSE)</f>
        <v>83</v>
      </c>
      <c r="E7555" s="61">
        <f>VLOOKUP(A7555,GOPOÚVA!A:I,5, FALSE)</f>
        <v>25.01</v>
      </c>
      <c r="F7555" s="16">
        <f>VLOOKUP(A7555,GOPOÚVA!A:I,6, FALSE)</f>
        <v>1</v>
      </c>
      <c r="G7555" s="16">
        <f>VLOOKUP(A7555,GOPOÚVA!A:I,7, FALSE)</f>
        <v>14</v>
      </c>
      <c r="H7555" s="29">
        <f>VLOOKUP(A7555,GOPOÚVA!A:I,8, FALSE)</f>
        <v>0.32240000000000002</v>
      </c>
      <c r="I7555" s="16" t="s">
        <v>11</v>
      </c>
      <c r="J7555" s="9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9"/>
      <c r="X7555" s="9"/>
      <c r="Y7555" s="9"/>
      <c r="Z7555" s="9"/>
      <c r="AA7555" s="9"/>
    </row>
    <row r="7556" spans="1:27" ht="12.75">
      <c r="A7556" s="64">
        <f t="shared" si="47"/>
        <v>46045</v>
      </c>
      <c r="B7556" s="16" t="s">
        <v>45</v>
      </c>
      <c r="C7556" s="60">
        <f>VLOOKUP(A7556,MANDAQUI!A:I,3, FALSE)</f>
        <v>9658.27</v>
      </c>
      <c r="D7556" s="16">
        <f>VLOOKUP(A7556,MANDAQUI!A:I,4, FALSE)</f>
        <v>97</v>
      </c>
      <c r="E7556" s="61">
        <f>VLOOKUP(A7556,MANDAQUI!A:I,5, FALSE)</f>
        <v>37.520000000000003</v>
      </c>
      <c r="F7556" s="16">
        <f>VLOOKUP(A7556,MANDAQUI!A:I,6, FALSE)</f>
        <v>34</v>
      </c>
      <c r="G7556" s="16">
        <f>VLOOKUP(A7556,MANDAQUI!A:I,7, FALSE)</f>
        <v>16.399999999999999</v>
      </c>
      <c r="H7556" s="29">
        <f>VLOOKUP(A7556,MANDAQUI!A:I,8, FALSE)</f>
        <v>0.28849999999999998</v>
      </c>
      <c r="I7556" s="16" t="s">
        <v>11</v>
      </c>
      <c r="J7556" s="9"/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9"/>
      <c r="V7556" s="9"/>
      <c r="W7556" s="9"/>
      <c r="X7556" s="9"/>
      <c r="Y7556" s="9"/>
      <c r="Z7556" s="9"/>
      <c r="AA7556" s="9"/>
    </row>
    <row r="7557" spans="1:27" ht="12.75">
      <c r="A7557" s="64">
        <f t="shared" si="47"/>
        <v>46045</v>
      </c>
      <c r="B7557" s="16" t="s">
        <v>1465</v>
      </c>
      <c r="C7557" s="60">
        <f>VLOOKUP(A7557,AEROPORTO!A:I,3, FALSE)</f>
        <v>8342</v>
      </c>
      <c r="D7557" s="16">
        <f>VLOOKUP(A7557,AEROPORTO!A:I,4, FALSE)</f>
        <v>112</v>
      </c>
      <c r="E7557" s="61">
        <f>VLOOKUP(A7557,AEROPORTO!A:I,5, FALSE)</f>
        <v>0</v>
      </c>
      <c r="F7557" s="16">
        <f>VLOOKUP(A7557,AEROPORTO!A:I,6, FALSE)</f>
        <v>0</v>
      </c>
      <c r="G7557" s="16">
        <f>VLOOKUP(A7557,AEROPORTO!A:I,7, FALSE)</f>
        <v>0</v>
      </c>
      <c r="H7557" s="29">
        <f>VLOOKUP(A7557,AEROPORTO!A:I,8, FALSE)</f>
        <v>0</v>
      </c>
      <c r="I7557" s="16" t="s">
        <v>11</v>
      </c>
      <c r="J7557" s="9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  <c r="AA7557" s="9"/>
    </row>
    <row r="7558" spans="1:27" ht="12.75">
      <c r="A7558" s="64">
        <f t="shared" si="47"/>
        <v>46045</v>
      </c>
      <c r="B7558" s="16" t="s">
        <v>289</v>
      </c>
      <c r="C7558" s="60">
        <f>VLOOKUP(A7558,PINHEIROS!A:I,3, FALSE)</f>
        <v>10549.45</v>
      </c>
      <c r="D7558" s="16">
        <f>VLOOKUP(A7558,PINHEIROS!A:I,4, FALSE)</f>
        <v>108</v>
      </c>
      <c r="E7558" s="61">
        <f>VLOOKUP(A7558,PINHEIROS!A:I,5, FALSE)</f>
        <v>26.68</v>
      </c>
      <c r="F7558" s="16">
        <f>VLOOKUP(A7558,PINHEIROS!A:I,6, FALSE)</f>
        <v>6</v>
      </c>
      <c r="G7558" s="16">
        <f>VLOOKUP(A7558,PINHEIROS!A:I,7, FALSE)</f>
        <v>16.2</v>
      </c>
      <c r="H7558" s="29">
        <f>VLOOKUP(A7558,PINHEIROS!A:I,8, FALSE)</f>
        <v>0.28179999999999999</v>
      </c>
      <c r="I7558" s="16" t="s">
        <v>11</v>
      </c>
      <c r="J7558" s="9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  <c r="AA7558" s="9"/>
    </row>
    <row r="7559" spans="1:27" ht="12.75">
      <c r="A7559" s="64">
        <f t="shared" si="47"/>
        <v>46045</v>
      </c>
      <c r="B7559" s="16" t="s">
        <v>286</v>
      </c>
      <c r="C7559" s="60">
        <f>VLOOKUP(A7559,ACLIMAÇÃO!A:I,3, FALSE)</f>
        <v>4804.99</v>
      </c>
      <c r="D7559" s="16">
        <f>VLOOKUP(A7559,ACLIMAÇÃO!A:I,4, FALSE)</f>
        <v>55</v>
      </c>
      <c r="E7559" s="61">
        <f>VLOOKUP(A7559,ACLIMAÇÃO!A:I,5, FALSE)</f>
        <v>31.07</v>
      </c>
      <c r="F7559" s="16">
        <f>VLOOKUP(A7559,ACLIMAÇÃO!A:I,6, FALSE)</f>
        <v>5</v>
      </c>
      <c r="G7559" s="16">
        <f>VLOOKUP(A7559,ACLIMAÇÃO!A:I,7, FALSE)</f>
        <v>8.4</v>
      </c>
      <c r="H7559" s="29">
        <f>VLOOKUP(A7559,ACLIMAÇÃO!A:I,8, FALSE)</f>
        <v>0.36459999999999998</v>
      </c>
      <c r="I7559" s="16" t="s">
        <v>11</v>
      </c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  <c r="AA7559" s="9"/>
    </row>
    <row r="7560" spans="1:27" ht="12.75">
      <c r="A7560" s="64">
        <f t="shared" si="47"/>
        <v>46045</v>
      </c>
      <c r="B7560" s="16" t="s">
        <v>17</v>
      </c>
      <c r="C7560" s="60">
        <f>VLOOKUP(A7560,'PRAIA DO CANTO'!A:I,3, FALSE)</f>
        <v>7972.86</v>
      </c>
      <c r="D7560" s="16">
        <f>VLOOKUP(A7560,'PRAIA DO CANTO'!A:I,4, FALSE)</f>
        <v>95</v>
      </c>
      <c r="E7560" s="61">
        <f>VLOOKUP(A7560,'PRAIA DO CANTO'!A:I,5, FALSE)</f>
        <v>26.84</v>
      </c>
      <c r="F7560" s="16">
        <f>VLOOKUP(A7560,'PRAIA DO CANTO'!A:I,6, FALSE)</f>
        <v>0</v>
      </c>
      <c r="G7560" s="16">
        <f>VLOOKUP(A7560,'PRAIA DO CANTO'!A:I,7, FALSE)</f>
        <v>10.42</v>
      </c>
      <c r="H7560" s="29">
        <f>VLOOKUP(A7560,'PRAIA DO CANTO'!A:I,8, FALSE)</f>
        <v>0.32150000000000001</v>
      </c>
      <c r="I7560" s="16" t="s">
        <v>16</v>
      </c>
      <c r="J7560" s="9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  <c r="AA7560" s="9"/>
    </row>
    <row r="7561" spans="1:27" ht="12.75">
      <c r="A7561" s="64">
        <f t="shared" si="47"/>
        <v>46045</v>
      </c>
      <c r="B7561" s="16" t="s">
        <v>14</v>
      </c>
      <c r="C7561" s="60">
        <f>VLOOKUP(A7561,'JARDIM CAMBURI'!A:I,3, FALSE)</f>
        <v>7170.76</v>
      </c>
      <c r="D7561" s="16">
        <f>VLOOKUP(A7561,'JARDIM CAMBURI'!A:I,4, FALSE)</f>
        <v>76</v>
      </c>
      <c r="E7561" s="61">
        <f>VLOOKUP(A7561,'JARDIM CAMBURI'!A:I,5, FALSE)</f>
        <v>31.72</v>
      </c>
      <c r="F7561" s="16">
        <f>VLOOKUP(A7561,'JARDIM CAMBURI'!A:I,6, FALSE())</f>
        <v>2</v>
      </c>
      <c r="G7561" s="16">
        <f>VLOOKUP(A7561,'JARDIM CAMBURI'!A:I,7, FALSE)</f>
        <v>12.4</v>
      </c>
      <c r="H7561" s="29">
        <f>VLOOKUP(A7561,'JARDIM CAMBURI'!A:I,8, FALSE)</f>
        <v>0.2452</v>
      </c>
      <c r="I7561" s="16" t="s">
        <v>16</v>
      </c>
      <c r="J7561" s="9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  <c r="Z7561" s="9"/>
      <c r="AA7561" s="9"/>
    </row>
    <row r="7562" spans="1:27" ht="12.75">
      <c r="A7562" s="64">
        <f t="shared" si="47"/>
        <v>46045</v>
      </c>
      <c r="B7562" s="16" t="s">
        <v>19</v>
      </c>
      <c r="C7562" s="60">
        <f>VLOOKUP(A7562,SERRA!A:I,3, FALSE)</f>
        <v>4516.8</v>
      </c>
      <c r="D7562" s="16">
        <f>VLOOKUP(A7562,SERRA!A:I,4, FALSE)</f>
        <v>43</v>
      </c>
      <c r="E7562" s="61">
        <f>VLOOKUP(A7562,SERRA!A:I,5, FALSE)</f>
        <v>26.13</v>
      </c>
      <c r="F7562" s="16">
        <f>VLOOKUP(A7562,SERRA!A:I,6, FALSE)</f>
        <v>1</v>
      </c>
      <c r="G7562" s="16">
        <f>VLOOKUP(A7562,SERRA!A:I,7, FALSE)</f>
        <v>8.6</v>
      </c>
      <c r="H7562" s="29">
        <f>VLOOKUP(A7562,SERRA!A:I,8, FALSE)</f>
        <v>0.2772</v>
      </c>
      <c r="I7562" s="16" t="s">
        <v>16</v>
      </c>
      <c r="J7562" s="9"/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9"/>
      <c r="V7562" s="9"/>
      <c r="W7562" s="9"/>
      <c r="X7562" s="9"/>
      <c r="Y7562" s="9"/>
      <c r="Z7562" s="9"/>
      <c r="AA7562" s="9"/>
    </row>
    <row r="7563" spans="1:27" ht="12.75">
      <c r="A7563" s="64">
        <f t="shared" si="47"/>
        <v>46045</v>
      </c>
      <c r="B7563" s="16" t="s">
        <v>1574</v>
      </c>
      <c r="C7563" s="60">
        <f>VLOOKUP(A7563,BOALI!A:I,3, FALSE)</f>
        <v>4345.13</v>
      </c>
      <c r="D7563" s="16">
        <f>VLOOKUP(A7563,BOALI!A:I,4, FALSE)</f>
        <v>95</v>
      </c>
      <c r="E7563" s="61">
        <f>VLOOKUP(A7563,BOALI!A:I,5, FALSE)</f>
        <v>0</v>
      </c>
      <c r="F7563" s="16">
        <f>VLOOKUP(A7563,BOALI!A:I,6, FALSE)</f>
        <v>0</v>
      </c>
      <c r="G7563" s="16">
        <f>VLOOKUP(A7563,BOALI!A:I,7, FALSE)</f>
        <v>0</v>
      </c>
      <c r="H7563" s="29">
        <f>VLOOKUP(A7563,BOALI!A:I,8, FALSE)</f>
        <v>0</v>
      </c>
      <c r="I7563" s="16" t="s">
        <v>16</v>
      </c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  <c r="AA7563" s="9"/>
    </row>
    <row r="7564" spans="1:27" ht="12.75">
      <c r="A7564" s="64">
        <f>A7563+1</f>
        <v>46046</v>
      </c>
      <c r="B7564" s="16" t="s">
        <v>21</v>
      </c>
      <c r="C7564" s="60">
        <f>VLOOKUP(A7564,'VILA CLEMENTINO'!A:I,3, FALSE)</f>
        <v>13347.15</v>
      </c>
      <c r="D7564" s="16">
        <f>VLOOKUP(A7564,'VILA CLEMENTINO'!A:I,4, FALSE)</f>
        <v>121</v>
      </c>
      <c r="E7564" s="61">
        <f>VLOOKUP(A7564,'VILA CLEMENTINO'!A:I,5, FALSE)</f>
        <v>32.229999999999997</v>
      </c>
      <c r="F7564" s="16">
        <f>VLOOKUP(A7564,'VILA CLEMENTINO'!A:I,6, FALSE)</f>
        <v>21</v>
      </c>
      <c r="G7564" s="62">
        <f>VLOOKUP(A7564,'VILA CLEMENTINO'!A:I,7, FALSE)</f>
        <v>19.350000000000001</v>
      </c>
      <c r="H7564" s="29">
        <f>VLOOKUP(A7564,'VILA CLEMENTINO'!A:I,8, FALSE)</f>
        <v>0.30349999999999999</v>
      </c>
      <c r="I7564" s="16" t="s">
        <v>11</v>
      </c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  <c r="AA7564" s="9"/>
    </row>
    <row r="7565" spans="1:27" ht="12.75">
      <c r="A7565" s="64">
        <f t="shared" ref="A7565:A7576" si="48">A7564</f>
        <v>46046</v>
      </c>
      <c r="B7565" s="16" t="s">
        <v>12</v>
      </c>
      <c r="C7565" s="60">
        <f>VLOOKUP(A7565,JABAQUARA!A:I,3, FALSE)</f>
        <v>5071</v>
      </c>
      <c r="D7565" s="16">
        <f>VLOOKUP(A7565,JABAQUARA!A:I,4, FALSE)</f>
        <v>54</v>
      </c>
      <c r="E7565" s="61">
        <f>VLOOKUP(A7565,JABAQUARA!A:I,5, FALSE)</f>
        <v>27.83</v>
      </c>
      <c r="F7565" s="16">
        <f>VLOOKUP(A7565,JABAQUARA!A:I,6, FALSE)</f>
        <v>0</v>
      </c>
      <c r="G7565" s="16">
        <f>VLOOKUP(A7565,JABAQUARA!A:I,7, FALSE)</f>
        <v>7.6</v>
      </c>
      <c r="H7565" s="29">
        <f>VLOOKUP(A7565,JABAQUARA!A:I,8, FALSE)</f>
        <v>0.3276</v>
      </c>
      <c r="I7565" s="16" t="s">
        <v>11</v>
      </c>
      <c r="J7565" s="9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  <c r="AA7565" s="9"/>
    </row>
    <row r="7566" spans="1:27" ht="12.75">
      <c r="A7566" s="64">
        <f t="shared" si="48"/>
        <v>46046</v>
      </c>
      <c r="B7566" s="16" t="s">
        <v>1467</v>
      </c>
      <c r="C7566" s="60">
        <f>VLOOKUP(A7566,SPOLETO!A:I,3, FALSE)</f>
        <v>3112.22</v>
      </c>
      <c r="D7566" s="16">
        <f>VLOOKUP(A7566,SPOLETO!A:I,4, FALSE)</f>
        <v>62</v>
      </c>
      <c r="E7566" s="61">
        <f>VLOOKUP(A7566,SPOLETO!A:I,5, FALSE)</f>
        <v>0</v>
      </c>
      <c r="F7566" s="16">
        <f>VLOOKUP(A7566,SPOLETO!A:I,6, FALSE)</f>
        <v>0</v>
      </c>
      <c r="G7566" s="16">
        <f>VLOOKUP(A7566,SPOLETO!A:I,7, FALSE)</f>
        <v>0</v>
      </c>
      <c r="H7566" s="29">
        <f>VLOOKUP(A7566,SPOLETO!A:I,8, FALSE)</f>
        <v>0</v>
      </c>
      <c r="I7566" s="16" t="s">
        <v>11</v>
      </c>
      <c r="J7566" s="9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  <c r="Z7566" s="9"/>
      <c r="AA7566" s="9"/>
    </row>
    <row r="7567" spans="1:27" ht="12.75">
      <c r="A7567" s="64">
        <f t="shared" si="48"/>
        <v>46046</v>
      </c>
      <c r="B7567" s="16" t="s">
        <v>9</v>
      </c>
      <c r="C7567" s="60">
        <f>VLOOKUP(A7567,'CAMPO BELO'!A:I,3, FALSE)</f>
        <v>5400.68</v>
      </c>
      <c r="D7567" s="16">
        <f>VLOOKUP(A7567,'CAMPO BELO'!A:I,4, FALSE)</f>
        <v>62</v>
      </c>
      <c r="E7567" s="61">
        <f>VLOOKUP(A7567,'CAMPO BELO'!A:I,5, FALSE)</f>
        <v>24.45</v>
      </c>
      <c r="F7567" s="16">
        <f>VLOOKUP(A7567,'CAMPO BELO'!A:I,6, FALSE)</f>
        <v>2</v>
      </c>
      <c r="G7567" s="16">
        <f>VLOOKUP(A7567,'CAMPO BELO'!A:I,7, FALSE)</f>
        <v>12</v>
      </c>
      <c r="H7567" s="29">
        <f>VLOOKUP(A7567,'CAMPO BELO'!A:I,8, FALSE)</f>
        <v>0.28249999999999997</v>
      </c>
      <c r="I7567" s="16" t="s">
        <v>11</v>
      </c>
      <c r="J7567" s="9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9"/>
      <c r="X7567" s="9"/>
      <c r="Y7567" s="9"/>
      <c r="Z7567" s="9"/>
      <c r="AA7567" s="9"/>
    </row>
    <row r="7568" spans="1:27" ht="12.75">
      <c r="A7568" s="64">
        <f t="shared" si="48"/>
        <v>46046</v>
      </c>
      <c r="B7568" s="16" t="s">
        <v>43</v>
      </c>
      <c r="C7568" s="60">
        <f>VLOOKUP(A7568,GOPOÚVA!A:I,3, FALSE)</f>
        <v>7163.47</v>
      </c>
      <c r="D7568" s="16">
        <f>VLOOKUP(A7568,GOPOÚVA!A:I,4, FALSE)</f>
        <v>74</v>
      </c>
      <c r="E7568" s="61">
        <f>VLOOKUP(A7568,GOPOÚVA!A:I,5, FALSE)</f>
        <v>24.02</v>
      </c>
      <c r="F7568" s="16">
        <f>VLOOKUP(A7568,GOPOÚVA!A:I,6, FALSE)</f>
        <v>0</v>
      </c>
      <c r="G7568" s="16">
        <f>VLOOKUP(A7568,GOPOÚVA!A:I,7, FALSE)</f>
        <v>9.83</v>
      </c>
      <c r="H7568" s="29">
        <f>VLOOKUP(A7568,GOPOÚVA!A:I,8, FALSE)</f>
        <v>0.29039999999999999</v>
      </c>
      <c r="I7568" s="16" t="s">
        <v>11</v>
      </c>
      <c r="J7568" s="9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  <c r="Z7568" s="9"/>
      <c r="AA7568" s="9"/>
    </row>
    <row r="7569" spans="1:27" ht="12.75">
      <c r="A7569" s="64">
        <f t="shared" si="48"/>
        <v>46046</v>
      </c>
      <c r="B7569" s="16" t="s">
        <v>45</v>
      </c>
      <c r="C7569" s="60">
        <f>VLOOKUP(A7569,MANDAQUI!A:I,3, FALSE)</f>
        <v>8837.83</v>
      </c>
      <c r="D7569" s="16">
        <f>VLOOKUP(A7569,MANDAQUI!A:I,4, FALSE)</f>
        <v>86</v>
      </c>
      <c r="E7569" s="61">
        <f>VLOOKUP(A7569,MANDAQUI!A:I,5, FALSE)</f>
        <v>28.59</v>
      </c>
      <c r="F7569" s="16">
        <f>VLOOKUP(A7569,MANDAQUI!A:I,6, FALSE)</f>
        <v>7</v>
      </c>
      <c r="G7569" s="16">
        <f>VLOOKUP(A7569,MANDAQUI!A:I,7, FALSE)</f>
        <v>13</v>
      </c>
      <c r="H7569" s="29">
        <f>VLOOKUP(A7569,MANDAQUI!A:I,8, FALSE)</f>
        <v>0.27739999999999998</v>
      </c>
      <c r="I7569" s="16" t="s">
        <v>11</v>
      </c>
      <c r="J7569" s="9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  <c r="Z7569" s="9"/>
      <c r="AA7569" s="9"/>
    </row>
    <row r="7570" spans="1:27" ht="12.75">
      <c r="A7570" s="64">
        <f t="shared" si="48"/>
        <v>46046</v>
      </c>
      <c r="B7570" s="16" t="s">
        <v>1465</v>
      </c>
      <c r="C7570" s="60">
        <f>VLOOKUP(A7570,AEROPORTO!A:I,3, FALSE)</f>
        <v>8839.7999999999993</v>
      </c>
      <c r="D7570" s="16">
        <f>VLOOKUP(A7570,AEROPORTO!A:I,4, FALSE)</f>
        <v>129</v>
      </c>
      <c r="E7570" s="61">
        <f>VLOOKUP(A7570,AEROPORTO!A:I,5, FALSE)</f>
        <v>0</v>
      </c>
      <c r="F7570" s="16">
        <f>VLOOKUP(A7570,AEROPORTO!A:I,6, FALSE)</f>
        <v>0</v>
      </c>
      <c r="G7570" s="16">
        <f>VLOOKUP(A7570,AEROPORTO!A:I,7, FALSE)</f>
        <v>0</v>
      </c>
      <c r="H7570" s="29">
        <f>VLOOKUP(A7570,AEROPORTO!A:I,8, FALSE)</f>
        <v>0</v>
      </c>
      <c r="I7570" s="16" t="s">
        <v>11</v>
      </c>
      <c r="J7570" s="9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  <c r="Z7570" s="9"/>
      <c r="AA7570" s="9"/>
    </row>
    <row r="7571" spans="1:27" ht="12.75">
      <c r="A7571" s="64">
        <f t="shared" si="48"/>
        <v>46046</v>
      </c>
      <c r="B7571" s="16" t="s">
        <v>289</v>
      </c>
      <c r="C7571" s="60">
        <f>VLOOKUP(A7571,PINHEIROS!A:I,3, FALSE)</f>
        <v>7293.12</v>
      </c>
      <c r="D7571" s="16">
        <f>VLOOKUP(A7571,PINHEIROS!A:I,4, FALSE)</f>
        <v>82</v>
      </c>
      <c r="E7571" s="61">
        <f>VLOOKUP(A7571,PINHEIROS!A:I,5, FALSE)</f>
        <v>25.63</v>
      </c>
      <c r="F7571" s="16">
        <f>VLOOKUP(A7571,PINHEIROS!A:I,6, FALSE)</f>
        <v>6</v>
      </c>
      <c r="G7571" s="16">
        <f>VLOOKUP(A7571,PINHEIROS!A:I,7, FALSE)</f>
        <v>12.2</v>
      </c>
      <c r="H7571" s="29">
        <f>VLOOKUP(A7571,PINHEIROS!A:I,8, FALSE)</f>
        <v>0.2959</v>
      </c>
      <c r="I7571" s="16" t="s">
        <v>11</v>
      </c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  <c r="Z7571" s="9"/>
      <c r="AA7571" s="9"/>
    </row>
    <row r="7572" spans="1:27" ht="12.75">
      <c r="A7572" s="64">
        <f t="shared" si="48"/>
        <v>46046</v>
      </c>
      <c r="B7572" s="16" t="s">
        <v>286</v>
      </c>
      <c r="C7572" s="60">
        <f>VLOOKUP(A7572,ACLIMAÇÃO!A:I,3, FALSE)</f>
        <v>3411.51</v>
      </c>
      <c r="D7572" s="16">
        <f>VLOOKUP(A7572,ACLIMAÇÃO!A:I,4, FALSE)</f>
        <v>44</v>
      </c>
      <c r="E7572" s="61">
        <f>VLOOKUP(A7572,ACLIMAÇÃO!A:I,5, FALSE)</f>
        <v>26.22</v>
      </c>
      <c r="F7572" s="16">
        <f>VLOOKUP(A7572,ACLIMAÇÃO!A:I,6, FALSE)</f>
        <v>4</v>
      </c>
      <c r="G7572" s="16">
        <f>VLOOKUP(A7572,ACLIMAÇÃO!A:I,7, FALSE)</f>
        <v>5.8</v>
      </c>
      <c r="H7572" s="29">
        <f>VLOOKUP(A7572,ACLIMAÇÃO!A:I,8, FALSE)</f>
        <v>0.31090000000000001</v>
      </c>
      <c r="I7572" s="16" t="s">
        <v>11</v>
      </c>
      <c r="J7572" s="9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  <c r="Z7572" s="9"/>
      <c r="AA7572" s="9"/>
    </row>
    <row r="7573" spans="1:27" ht="12.75">
      <c r="A7573" s="64">
        <f t="shared" si="48"/>
        <v>46046</v>
      </c>
      <c r="B7573" s="16" t="s">
        <v>17</v>
      </c>
      <c r="C7573" s="60">
        <f>VLOOKUP(A7573,'PRAIA DO CANTO'!A:I,3, FALSE)</f>
        <v>8461.1200000000008</v>
      </c>
      <c r="D7573" s="16">
        <f>VLOOKUP(A7573,'PRAIA DO CANTO'!A:I,4, FALSE)</f>
        <v>81</v>
      </c>
      <c r="E7573" s="61">
        <f>VLOOKUP(A7573,'PRAIA DO CANTO'!A:I,5, FALSE)</f>
        <v>34.53</v>
      </c>
      <c r="F7573" s="16">
        <f>VLOOKUP(A7573,'PRAIA DO CANTO'!A:I,6, FALSE)</f>
        <v>5</v>
      </c>
      <c r="G7573" s="16">
        <f>VLOOKUP(A7573,'PRAIA DO CANTO'!A:I,7, FALSE)</f>
        <v>15.5</v>
      </c>
      <c r="H7573" s="29">
        <f>VLOOKUP(A7573,'PRAIA DO CANTO'!A:I,8, FALSE)</f>
        <v>0.28660000000000002</v>
      </c>
      <c r="I7573" s="16" t="s">
        <v>16</v>
      </c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  <c r="AA7573" s="9"/>
    </row>
    <row r="7574" spans="1:27" ht="12.75">
      <c r="A7574" s="64">
        <f t="shared" si="48"/>
        <v>46046</v>
      </c>
      <c r="B7574" s="16" t="s">
        <v>14</v>
      </c>
      <c r="C7574" s="60">
        <f>VLOOKUP(A7574,'JARDIM CAMBURI'!A:I,3, FALSE)</f>
        <v>7379.67</v>
      </c>
      <c r="D7574" s="16">
        <f>VLOOKUP(A7574,'JARDIM CAMBURI'!A:I,4, FALSE)</f>
        <v>77</v>
      </c>
      <c r="E7574" s="61">
        <f>VLOOKUP(A7574,'JARDIM CAMBURI'!A:I,5, FALSE)</f>
        <v>29.96</v>
      </c>
      <c r="F7574" s="16">
        <f>VLOOKUP(A7574,'JARDIM CAMBURI'!A:I,6, FALSE())</f>
        <v>3</v>
      </c>
      <c r="G7574" s="16">
        <f>VLOOKUP(A7574,'JARDIM CAMBURI'!A:I,7, FALSE)</f>
        <v>13.75</v>
      </c>
      <c r="H7574" s="29">
        <f>VLOOKUP(A7574,'JARDIM CAMBURI'!A:I,8, FALSE)</f>
        <v>0.31340000000000001</v>
      </c>
      <c r="I7574" s="16" t="s">
        <v>16</v>
      </c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  <c r="AA7574" s="9"/>
    </row>
    <row r="7575" spans="1:27" ht="12.75">
      <c r="A7575" s="64">
        <f t="shared" si="48"/>
        <v>46046</v>
      </c>
      <c r="B7575" s="16" t="s">
        <v>19</v>
      </c>
      <c r="C7575" s="60">
        <f>VLOOKUP(A7575,SERRA!A:I,3, FALSE)</f>
        <v>5785.5</v>
      </c>
      <c r="D7575" s="16">
        <f>VLOOKUP(A7575,SERRA!A:I,4, FALSE)</f>
        <v>29</v>
      </c>
      <c r="E7575" s="61">
        <f>VLOOKUP(A7575,SERRA!A:I,5, FALSE)</f>
        <v>29.26</v>
      </c>
      <c r="F7575" s="16">
        <f>VLOOKUP(A7575,SERRA!A:I,6, FALSE)</f>
        <v>4</v>
      </c>
      <c r="G7575" s="16">
        <f>VLOOKUP(A7575,SERRA!A:I,7, FALSE)</f>
        <v>9.66</v>
      </c>
      <c r="H7575" s="29">
        <f>VLOOKUP(A7575,SERRA!A:I,8, FALSE)</f>
        <v>0.36170000000000002</v>
      </c>
      <c r="I7575" s="16" t="s">
        <v>16</v>
      </c>
      <c r="J7575" s="9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  <c r="Z7575" s="9"/>
      <c r="AA7575" s="9"/>
    </row>
    <row r="7576" spans="1:27" ht="12.75">
      <c r="A7576" s="64">
        <f t="shared" si="48"/>
        <v>46046</v>
      </c>
      <c r="B7576" s="16" t="s">
        <v>1574</v>
      </c>
      <c r="C7576" s="60">
        <f>VLOOKUP(A7576,BOALI!A:I,3, FALSE)</f>
        <v>1969.09</v>
      </c>
      <c r="D7576" s="16">
        <f>VLOOKUP(A7576,BOALI!A:I,4, FALSE)</f>
        <v>52</v>
      </c>
      <c r="E7576" s="61">
        <f>VLOOKUP(A7576,BOALI!A:I,5, FALSE)</f>
        <v>0</v>
      </c>
      <c r="F7576" s="16">
        <f>VLOOKUP(A7576,BOALI!A:I,6, FALSE)</f>
        <v>0</v>
      </c>
      <c r="G7576" s="16">
        <f>VLOOKUP(A7576,BOALI!A:I,7, FALSE)</f>
        <v>0</v>
      </c>
      <c r="H7576" s="29">
        <f>VLOOKUP(A7576,BOALI!A:I,8, FALSE)</f>
        <v>0</v>
      </c>
      <c r="I7576" s="16" t="s">
        <v>16</v>
      </c>
      <c r="J7576" s="9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  <c r="Z7576" s="9"/>
      <c r="AA7576" s="9"/>
    </row>
    <row r="7577" spans="1:27" ht="12.75">
      <c r="A7577" s="64">
        <f>A7576+1</f>
        <v>46047</v>
      </c>
      <c r="B7577" s="16" t="s">
        <v>21</v>
      </c>
      <c r="C7577" s="60">
        <f>VLOOKUP(A7577,'VILA CLEMENTINO'!A:I,3, FALSE)</f>
        <v>9199.58</v>
      </c>
      <c r="D7577" s="16">
        <f>VLOOKUP(A7577,'VILA CLEMENTINO'!A:I,4, FALSE)</f>
        <v>94</v>
      </c>
      <c r="E7577" s="61">
        <f>VLOOKUP(A7577,'VILA CLEMENTINO'!A:I,5, FALSE)</f>
        <v>28.09</v>
      </c>
      <c r="F7577" s="16">
        <f>VLOOKUP(A7577,'VILA CLEMENTINO'!A:I,6, FALSE)</f>
        <v>5</v>
      </c>
      <c r="G7577" s="62">
        <f>VLOOKUP(A7577,'VILA CLEMENTINO'!A:I,7, FALSE)</f>
        <v>16.21</v>
      </c>
      <c r="H7577" s="29">
        <f>VLOOKUP(A7577,'VILA CLEMENTINO'!A:I,8, FALSE)</f>
        <v>0.26629999999999998</v>
      </c>
      <c r="I7577" s="16" t="s">
        <v>11</v>
      </c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  <c r="Z7577" s="9"/>
      <c r="AA7577" s="9"/>
    </row>
    <row r="7578" spans="1:27" ht="12.75">
      <c r="A7578" s="64">
        <f t="shared" ref="A7578:A7589" si="49">A7577</f>
        <v>46047</v>
      </c>
      <c r="B7578" s="16" t="s">
        <v>12</v>
      </c>
      <c r="C7578" s="60">
        <f>VLOOKUP(A7578,JABAQUARA!A:I,3, FALSE)</f>
        <v>4286.4399999999996</v>
      </c>
      <c r="D7578" s="16">
        <f>VLOOKUP(A7578,JABAQUARA!A:I,4, FALSE)</f>
        <v>47</v>
      </c>
      <c r="E7578" s="61">
        <f>VLOOKUP(A7578,JABAQUARA!A:I,5, FALSE)</f>
        <v>25.57</v>
      </c>
      <c r="F7578" s="16">
        <f>VLOOKUP(A7578,JABAQUARA!A:I,6, FALSE)</f>
        <v>1</v>
      </c>
      <c r="G7578" s="16">
        <f>VLOOKUP(A7578,JABAQUARA!A:I,7, FALSE)</f>
        <v>7.6</v>
      </c>
      <c r="H7578" s="29">
        <f>VLOOKUP(A7578,JABAQUARA!A:I,8, FALSE)</f>
        <v>0.29749999999999999</v>
      </c>
      <c r="I7578" s="16" t="s">
        <v>11</v>
      </c>
      <c r="J7578" s="9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  <c r="Z7578" s="9"/>
      <c r="AA7578" s="9"/>
    </row>
    <row r="7579" spans="1:27" ht="12.75">
      <c r="A7579" s="64">
        <f t="shared" si="49"/>
        <v>46047</v>
      </c>
      <c r="B7579" s="16" t="s">
        <v>1467</v>
      </c>
      <c r="C7579" s="60">
        <f>VLOOKUP(A7579,SPOLETO!A:I,3, FALSE)</f>
        <v>2664.8</v>
      </c>
      <c r="D7579" s="16">
        <f>VLOOKUP(A7579,SPOLETO!A:I,4, FALSE)</f>
        <v>55</v>
      </c>
      <c r="E7579" s="61">
        <f>VLOOKUP(A7579,SPOLETO!A:I,5, FALSE)</f>
        <v>0</v>
      </c>
      <c r="F7579" s="16">
        <f>VLOOKUP(A7579,SPOLETO!A:I,6, FALSE)</f>
        <v>0</v>
      </c>
      <c r="G7579" s="16">
        <f>VLOOKUP(A7579,SPOLETO!A:I,7, FALSE)</f>
        <v>0</v>
      </c>
      <c r="H7579" s="29">
        <f>VLOOKUP(A7579,SPOLETO!A:I,8, FALSE)</f>
        <v>0</v>
      </c>
      <c r="I7579" s="16" t="s">
        <v>11</v>
      </c>
      <c r="J7579" s="9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  <c r="Z7579" s="9"/>
      <c r="AA7579" s="9"/>
    </row>
    <row r="7580" spans="1:27" ht="12.75">
      <c r="A7580" s="64">
        <f t="shared" si="49"/>
        <v>46047</v>
      </c>
      <c r="B7580" s="16" t="s">
        <v>9</v>
      </c>
      <c r="C7580" s="60">
        <f>VLOOKUP(A7580,'CAMPO BELO'!A:I,3, FALSE)</f>
        <v>5652.43</v>
      </c>
      <c r="D7580" s="16">
        <f>VLOOKUP(A7580,'CAMPO BELO'!A:I,4, FALSE)</f>
        <v>58</v>
      </c>
      <c r="E7580" s="61">
        <f>VLOOKUP(A7580,'CAMPO BELO'!A:I,5, FALSE)</f>
        <v>37.409999999999997</v>
      </c>
      <c r="F7580" s="16">
        <f>VLOOKUP(A7580,'CAMPO BELO'!A:I,6, FALSE)</f>
        <v>13</v>
      </c>
      <c r="G7580" s="16">
        <f>VLOOKUP(A7580,'CAMPO BELO'!A:I,7, FALSE)</f>
        <v>16</v>
      </c>
      <c r="H7580" s="29">
        <f>VLOOKUP(A7580,'CAMPO BELO'!A:I,8, FALSE)</f>
        <v>0.29859999999999998</v>
      </c>
      <c r="I7580" s="16" t="s">
        <v>11</v>
      </c>
      <c r="J7580" s="9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  <c r="Z7580" s="9"/>
      <c r="AA7580" s="9"/>
    </row>
    <row r="7581" spans="1:27" ht="12.75">
      <c r="A7581" s="64">
        <f t="shared" si="49"/>
        <v>46047</v>
      </c>
      <c r="B7581" s="16" t="s">
        <v>43</v>
      </c>
      <c r="C7581" s="60">
        <f>VLOOKUP(A7581,GOPOÚVA!A:I,3, FALSE)</f>
        <v>5346.31</v>
      </c>
      <c r="D7581" s="16">
        <f>VLOOKUP(A7581,GOPOÚVA!A:I,4, FALSE)</f>
        <v>59</v>
      </c>
      <c r="E7581" s="61">
        <f>VLOOKUP(A7581,GOPOÚVA!A:I,5, FALSE)</f>
        <v>26.11</v>
      </c>
      <c r="F7581" s="16">
        <f>VLOOKUP(A7581,GOPOÚVA!A:I,6, FALSE)</f>
        <v>1</v>
      </c>
      <c r="G7581" s="16">
        <f>VLOOKUP(A7581,GOPOÚVA!A:I,7, FALSE)</f>
        <v>8.8000000000000007</v>
      </c>
      <c r="H7581" s="29">
        <f>VLOOKUP(A7581,GOPOÚVA!A:I,8, FALSE)</f>
        <v>0.31759999999999999</v>
      </c>
      <c r="I7581" s="16" t="s">
        <v>11</v>
      </c>
      <c r="J7581" s="9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/>
      <c r="X7581" s="9"/>
      <c r="Y7581" s="9"/>
      <c r="Z7581" s="9"/>
      <c r="AA7581" s="9"/>
    </row>
    <row r="7582" spans="1:27" ht="12.75">
      <c r="A7582" s="64">
        <f t="shared" si="49"/>
        <v>46047</v>
      </c>
      <c r="B7582" s="16" t="s">
        <v>45</v>
      </c>
      <c r="C7582" s="60">
        <f>VLOOKUP(A7582,MANDAQUI!A:I,3, FALSE)</f>
        <v>5412.15</v>
      </c>
      <c r="D7582" s="16">
        <f>VLOOKUP(A7582,MANDAQUI!A:I,4, FALSE)</f>
        <v>54</v>
      </c>
      <c r="E7582" s="61">
        <f>VLOOKUP(A7582,MANDAQUI!A:I,5, FALSE)</f>
        <v>26.16</v>
      </c>
      <c r="F7582" s="16">
        <f>VLOOKUP(A7582,MANDAQUI!A:I,6, FALSE)</f>
        <v>1</v>
      </c>
      <c r="G7582" s="16">
        <f>VLOOKUP(A7582,MANDAQUI!A:I,7, FALSE)</f>
        <v>12</v>
      </c>
      <c r="H7582" s="29">
        <f>VLOOKUP(A7582,MANDAQUI!A:I,8, FALSE)</f>
        <v>0.27879999999999999</v>
      </c>
      <c r="I7582" s="16" t="s">
        <v>11</v>
      </c>
      <c r="J7582" s="9"/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9"/>
      <c r="V7582" s="9"/>
      <c r="W7582" s="9"/>
      <c r="X7582" s="9"/>
      <c r="Y7582" s="9"/>
      <c r="Z7582" s="9"/>
      <c r="AA7582" s="9"/>
    </row>
    <row r="7583" spans="1:27" ht="12.75">
      <c r="A7583" s="64">
        <f t="shared" si="49"/>
        <v>46047</v>
      </c>
      <c r="B7583" s="16" t="s">
        <v>1465</v>
      </c>
      <c r="C7583" s="60">
        <f>VLOOKUP(A7583,AEROPORTO!A:I,3, FALSE)</f>
        <v>10786.1</v>
      </c>
      <c r="D7583" s="16">
        <f>VLOOKUP(A7583,AEROPORTO!A:I,4, FALSE)</f>
        <v>139</v>
      </c>
      <c r="E7583" s="61">
        <f>VLOOKUP(A7583,AEROPORTO!A:I,5, FALSE)</f>
        <v>0</v>
      </c>
      <c r="F7583" s="16">
        <f>VLOOKUP(A7583,AEROPORTO!A:I,6, FALSE)</f>
        <v>0</v>
      </c>
      <c r="G7583" s="16">
        <f>VLOOKUP(A7583,AEROPORTO!A:I,7, FALSE)</f>
        <v>0</v>
      </c>
      <c r="H7583" s="29">
        <f>VLOOKUP(A7583,AEROPORTO!A:I,8, FALSE)</f>
        <v>0</v>
      </c>
      <c r="I7583" s="16" t="s">
        <v>11</v>
      </c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  <c r="Z7583" s="9"/>
      <c r="AA7583" s="9"/>
    </row>
    <row r="7584" spans="1:27" ht="12.75">
      <c r="A7584" s="64">
        <f t="shared" si="49"/>
        <v>46047</v>
      </c>
      <c r="B7584" s="16" t="s">
        <v>289</v>
      </c>
      <c r="C7584" s="60">
        <f>VLOOKUP(A7584,PINHEIROS!A:I,3, FALSE)</f>
        <v>6534.77</v>
      </c>
      <c r="D7584" s="16">
        <f>VLOOKUP(A7584,PINHEIROS!A:I,4, FALSE)</f>
        <v>66</v>
      </c>
      <c r="E7584" s="61">
        <f>VLOOKUP(A7584,PINHEIROS!A:I,5, FALSE)</f>
        <v>26.04</v>
      </c>
      <c r="F7584" s="16">
        <f>VLOOKUP(A7584,PINHEIROS!A:I,6, FALSE)</f>
        <v>2</v>
      </c>
      <c r="G7584" s="16">
        <f>VLOOKUP(A7584,PINHEIROS!A:I,7, FALSE)</f>
        <v>9.5</v>
      </c>
      <c r="H7584" s="29">
        <f>VLOOKUP(A7584,PINHEIROS!A:I,8, FALSE)</f>
        <v>0.28660000000000002</v>
      </c>
      <c r="I7584" s="16" t="s">
        <v>11</v>
      </c>
      <c r="J7584" s="9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9"/>
      <c r="Y7584" s="9"/>
      <c r="Z7584" s="9"/>
      <c r="AA7584" s="9"/>
    </row>
    <row r="7585" spans="1:27" ht="12.75">
      <c r="A7585" s="64">
        <f t="shared" si="49"/>
        <v>46047</v>
      </c>
      <c r="B7585" s="16" t="s">
        <v>286</v>
      </c>
      <c r="C7585" s="60">
        <f>VLOOKUP(A7585,ACLIMAÇÃO!A:I,3, FALSE)</f>
        <v>4428.13</v>
      </c>
      <c r="D7585" s="16">
        <f>VLOOKUP(A7585,ACLIMAÇÃO!A:I,4, FALSE)</f>
        <v>46</v>
      </c>
      <c r="E7585" s="61">
        <f>VLOOKUP(A7585,ACLIMAÇÃO!A:I,5, FALSE)</f>
        <v>24.27</v>
      </c>
      <c r="F7585" s="16">
        <f>VLOOKUP(A7585,ACLIMAÇÃO!A:I,6, FALSE)</f>
        <v>1</v>
      </c>
      <c r="G7585" s="16">
        <f>VLOOKUP(A7585,ACLIMAÇÃO!A:I,7, FALSE)</f>
        <v>9.5</v>
      </c>
      <c r="H7585" s="29">
        <f>VLOOKUP(A7585,ACLIMAÇÃO!A:I,8, FALSE)</f>
        <v>0.27429999999999999</v>
      </c>
      <c r="I7585" s="16" t="s">
        <v>11</v>
      </c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  <c r="AA7585" s="9"/>
    </row>
    <row r="7586" spans="1:27" ht="12.75">
      <c r="A7586" s="64">
        <f t="shared" si="49"/>
        <v>46047</v>
      </c>
      <c r="B7586" s="16" t="s">
        <v>17</v>
      </c>
      <c r="C7586" s="60">
        <f>VLOOKUP(A7586,'PRAIA DO CANTO'!A:I,3, FALSE)</f>
        <v>9555.52</v>
      </c>
      <c r="D7586" s="16">
        <f>VLOOKUP(A7586,'PRAIA DO CANTO'!A:I,4, FALSE)</f>
        <v>110</v>
      </c>
      <c r="E7586" s="61">
        <f>VLOOKUP(A7586,'PRAIA DO CANTO'!A:I,5, FALSE)</f>
        <v>30.68</v>
      </c>
      <c r="F7586" s="16">
        <f>VLOOKUP(A7586,'PRAIA DO CANTO'!A:I,6, FALSE)</f>
        <v>2</v>
      </c>
      <c r="G7586" s="16">
        <f>VLOOKUP(A7586,'PRAIA DO CANTO'!A:I,7, FALSE)</f>
        <v>0</v>
      </c>
      <c r="H7586" s="29">
        <f>VLOOKUP(A7586,'PRAIA DO CANTO'!A:I,8, FALSE)</f>
        <v>0.29299999999999998</v>
      </c>
      <c r="I7586" s="16" t="s">
        <v>16</v>
      </c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  <c r="Z7586" s="9"/>
      <c r="AA7586" s="9"/>
    </row>
    <row r="7587" spans="1:27" ht="12.75">
      <c r="A7587" s="64">
        <f t="shared" si="49"/>
        <v>46047</v>
      </c>
      <c r="B7587" s="16" t="s">
        <v>14</v>
      </c>
      <c r="C7587" s="60">
        <f>VLOOKUP(A7587,'JARDIM CAMBURI'!A:I,3, FALSE)</f>
        <v>9345.7000000000007</v>
      </c>
      <c r="D7587" s="16">
        <f>VLOOKUP(A7587,'JARDIM CAMBURI'!A:I,4, FALSE)</f>
        <v>104</v>
      </c>
      <c r="E7587" s="61">
        <f>VLOOKUP(A7587,'JARDIM CAMBURI'!A:I,5, FALSE)</f>
        <v>27.77</v>
      </c>
      <c r="F7587" s="16">
        <f>VLOOKUP(A7587,'JARDIM CAMBURI'!A:I,6, FALSE())</f>
        <v>1</v>
      </c>
      <c r="G7587" s="16">
        <f>VLOOKUP(A7587,'JARDIM CAMBURI'!A:I,7, FALSE)</f>
        <v>18</v>
      </c>
      <c r="H7587" s="29">
        <f>VLOOKUP(A7587,'JARDIM CAMBURI'!A:I,8, FALSE)</f>
        <v>0.25869999999999999</v>
      </c>
      <c r="I7587" s="16" t="s">
        <v>16</v>
      </c>
      <c r="J7587" s="9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  <c r="Z7587" s="9"/>
      <c r="AA7587" s="9"/>
    </row>
    <row r="7588" spans="1:27" ht="12.75">
      <c r="A7588" s="64">
        <f t="shared" si="49"/>
        <v>46047</v>
      </c>
      <c r="B7588" s="16" t="s">
        <v>19</v>
      </c>
      <c r="C7588" s="60">
        <f>VLOOKUP(A7588,SERRA!A:I,3, FALSE)</f>
        <v>6414.19</v>
      </c>
      <c r="D7588" s="16">
        <f>VLOOKUP(A7588,SERRA!A:I,4, FALSE)</f>
        <v>86</v>
      </c>
      <c r="E7588" s="61">
        <f>VLOOKUP(A7588,SERRA!A:I,5, FALSE)</f>
        <v>33.6</v>
      </c>
      <c r="F7588" s="16">
        <f>VLOOKUP(A7588,SERRA!A:I,6, FALSE)</f>
        <v>4</v>
      </c>
      <c r="G7588" s="16">
        <f>VLOOKUP(A7588,SERRA!A:I,7, FALSE)</f>
        <v>17.2</v>
      </c>
      <c r="H7588" s="29">
        <f>VLOOKUP(A7588,SERRA!A:I,8, FALSE)</f>
        <v>0.28410000000000002</v>
      </c>
      <c r="I7588" s="16" t="s">
        <v>16</v>
      </c>
      <c r="J7588" s="9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  <c r="Z7588" s="9"/>
      <c r="AA7588" s="9"/>
    </row>
    <row r="7589" spans="1:27" ht="12.75">
      <c r="A7589" s="64">
        <f t="shared" si="49"/>
        <v>46047</v>
      </c>
      <c r="B7589" s="9" t="s">
        <v>1574</v>
      </c>
      <c r="C7589" s="60">
        <f>VLOOKUP(A7589,BOALI!A:I,3, FALSE)</f>
        <v>2408.27</v>
      </c>
      <c r="D7589" s="16">
        <f>VLOOKUP(A7589,BOALI!A:I,4, FALSE)</f>
        <v>46</v>
      </c>
      <c r="E7589" s="61">
        <f>VLOOKUP(A7589,BOALI!A:I,5, FALSE)</f>
        <v>0</v>
      </c>
      <c r="F7589" s="16">
        <f>VLOOKUP(A7589,BOALI!A:I,6, FALSE)</f>
        <v>0</v>
      </c>
      <c r="G7589" s="16">
        <f>VLOOKUP(A7589,BOALI!A:I,7, FALSE)</f>
        <v>0</v>
      </c>
      <c r="H7589" s="29">
        <f>VLOOKUP(A7589,BOALI!A:I,8, FALSE)</f>
        <v>0</v>
      </c>
      <c r="I7589" s="9" t="s">
        <v>16</v>
      </c>
      <c r="J7589" s="9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  <c r="Z7589" s="9"/>
      <c r="AA7589" s="9"/>
    </row>
    <row r="7590" spans="1:27" ht="12.75">
      <c r="A7590" s="64">
        <f>A7589+1</f>
        <v>46048</v>
      </c>
      <c r="B7590" s="16" t="s">
        <v>21</v>
      </c>
      <c r="C7590" s="60">
        <f>VLOOKUP(A7590,'VILA CLEMENTINO'!A:I,3, FALSE)</f>
        <v>3291.63</v>
      </c>
      <c r="D7590" s="16">
        <f>VLOOKUP(A7590,'VILA CLEMENTINO'!A:I,4, FALSE)</f>
        <v>33</v>
      </c>
      <c r="E7590" s="61">
        <f>VLOOKUP(A7590,'VILA CLEMENTINO'!A:I,5, FALSE)</f>
        <v>21.18</v>
      </c>
      <c r="F7590" s="16">
        <f>VLOOKUP(A7590,'VILA CLEMENTINO'!A:I,6, FALSE)</f>
        <v>0</v>
      </c>
      <c r="G7590" s="62">
        <f>VLOOKUP(A7590,'VILA CLEMENTINO'!A:I,7, FALSE)</f>
        <v>8.25</v>
      </c>
      <c r="H7590" s="29">
        <f>VLOOKUP(A7590,'VILA CLEMENTINO'!A:I,8, FALSE)</f>
        <v>0.29210000000000003</v>
      </c>
      <c r="I7590" s="16" t="s">
        <v>11</v>
      </c>
      <c r="J7590" s="9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  <c r="Z7590" s="9"/>
      <c r="AA7590" s="9"/>
    </row>
    <row r="7591" spans="1:27" ht="12.75">
      <c r="A7591" s="64">
        <f t="shared" ref="A7591:A7602" si="50">A7590</f>
        <v>46048</v>
      </c>
      <c r="B7591" s="16" t="s">
        <v>12</v>
      </c>
      <c r="C7591" s="60">
        <f>VLOOKUP(A7591,JABAQUARA!A:I,3, FALSE)</f>
        <v>1330.33</v>
      </c>
      <c r="D7591" s="16">
        <f>VLOOKUP(A7591,JABAQUARA!A:I,4, FALSE)</f>
        <v>18</v>
      </c>
      <c r="E7591" s="61">
        <f>VLOOKUP(A7591,JABAQUARA!A:I,5, FALSE)</f>
        <v>25.09</v>
      </c>
      <c r="F7591" s="16">
        <f>VLOOKUP(A7591,JABAQUARA!A:I,6, FALSE)</f>
        <v>0</v>
      </c>
      <c r="G7591" s="16">
        <f>VLOOKUP(A7591,JABAQUARA!A:I,7, FALSE)</f>
        <v>7.5</v>
      </c>
      <c r="H7591" s="29">
        <f>VLOOKUP(A7591,JABAQUARA!A:I,8, FALSE)</f>
        <v>0.35199999999999998</v>
      </c>
      <c r="I7591" s="16" t="s">
        <v>11</v>
      </c>
      <c r="J7591" s="9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  <c r="Z7591" s="9"/>
      <c r="AA7591" s="9"/>
    </row>
    <row r="7592" spans="1:27" ht="12.75">
      <c r="A7592" s="64">
        <f t="shared" si="50"/>
        <v>46048</v>
      </c>
      <c r="B7592" s="16" t="s">
        <v>1467</v>
      </c>
      <c r="C7592" s="60">
        <f>VLOOKUP(A7592,SPOLETO!A:I,3, FALSE)</f>
        <v>2893.72</v>
      </c>
      <c r="D7592" s="16">
        <f>VLOOKUP(A7592,SPOLETO!A:I,4, FALSE)</f>
        <v>60</v>
      </c>
      <c r="E7592" s="61">
        <f>VLOOKUP(A7592,SPOLETO!A:I,5, FALSE)</f>
        <v>0</v>
      </c>
      <c r="F7592" s="16">
        <f>VLOOKUP(A7592,SPOLETO!A:I,6, FALSE)</f>
        <v>0</v>
      </c>
      <c r="G7592" s="16">
        <f>VLOOKUP(A7592,SPOLETO!A:I,7, FALSE)</f>
        <v>0</v>
      </c>
      <c r="H7592" s="29">
        <f>VLOOKUP(A7592,SPOLETO!A:I,8, FALSE)</f>
        <v>0</v>
      </c>
      <c r="I7592" s="16" t="s">
        <v>11</v>
      </c>
      <c r="J7592" s="9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  <c r="Z7592" s="9"/>
      <c r="AA7592" s="9"/>
    </row>
    <row r="7593" spans="1:27" ht="12.75">
      <c r="A7593" s="64">
        <f t="shared" si="50"/>
        <v>46048</v>
      </c>
      <c r="B7593" s="16" t="s">
        <v>9</v>
      </c>
      <c r="C7593" s="60">
        <f>VLOOKUP(A7593,'CAMPO BELO'!A:I,3, FALSE)</f>
        <v>1777.8</v>
      </c>
      <c r="D7593" s="16">
        <f>VLOOKUP(A7593,'CAMPO BELO'!A:I,4, FALSE)</f>
        <v>21</v>
      </c>
      <c r="E7593" s="61">
        <f>VLOOKUP(A7593,'CAMPO BELO'!A:I,5, FALSE)</f>
        <v>30.21</v>
      </c>
      <c r="F7593" s="16">
        <f>VLOOKUP(A7593,'CAMPO BELO'!A:I,6, FALSE)</f>
        <v>4</v>
      </c>
      <c r="G7593" s="16">
        <f>VLOOKUP(A7593,'CAMPO BELO'!A:I,7, FALSE)</f>
        <v>9</v>
      </c>
      <c r="H7593" s="29">
        <f>VLOOKUP(A7593,'CAMPO BELO'!A:I,8, FALSE)</f>
        <v>0.2732</v>
      </c>
      <c r="I7593" s="16" t="s">
        <v>11</v>
      </c>
      <c r="J7593" s="9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  <c r="Z7593" s="9"/>
      <c r="AA7593" s="9"/>
    </row>
    <row r="7594" spans="1:27" ht="12.75">
      <c r="A7594" s="64">
        <f t="shared" si="50"/>
        <v>46048</v>
      </c>
      <c r="B7594" s="16" t="s">
        <v>43</v>
      </c>
      <c r="C7594" s="60">
        <f>VLOOKUP(A7594,GOPOÚVA!A:I,3, FALSE)</f>
        <v>2573.77</v>
      </c>
      <c r="D7594" s="16">
        <f>VLOOKUP(A7594,GOPOÚVA!A:I,4, FALSE)</f>
        <v>24</v>
      </c>
      <c r="E7594" s="61">
        <f>VLOOKUP(A7594,GOPOÚVA!A:I,5, FALSE)</f>
        <v>23.1</v>
      </c>
      <c r="F7594" s="16">
        <f>VLOOKUP(A7594,GOPOÚVA!A:I,6, FALSE)</f>
        <v>0</v>
      </c>
      <c r="G7594" s="16">
        <f>VLOOKUP(A7594,GOPOÚVA!A:I,7, FALSE)</f>
        <v>8</v>
      </c>
      <c r="H7594" s="29">
        <f>VLOOKUP(A7594,GOPOÚVA!A:I,8, FALSE)</f>
        <v>0.29039999999999999</v>
      </c>
      <c r="I7594" s="16" t="s">
        <v>11</v>
      </c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  <c r="Z7594" s="9"/>
      <c r="AA7594" s="9"/>
    </row>
    <row r="7595" spans="1:27" ht="12.75">
      <c r="A7595" s="64">
        <f t="shared" si="50"/>
        <v>46048</v>
      </c>
      <c r="B7595" s="16" t="s">
        <v>45</v>
      </c>
      <c r="C7595" s="60">
        <f>VLOOKUP(A7595,MANDAQUI!A:I,3, FALSE)</f>
        <v>2776.78</v>
      </c>
      <c r="D7595" s="16">
        <f>VLOOKUP(A7595,MANDAQUI!A:I,4, FALSE)</f>
        <v>28</v>
      </c>
      <c r="E7595" s="61">
        <f>VLOOKUP(A7595,MANDAQUI!A:I,5, FALSE)</f>
        <v>23.09</v>
      </c>
      <c r="F7595" s="16">
        <f>VLOOKUP(A7595,MANDAQUI!A:I,6, FALSE)</f>
        <v>0</v>
      </c>
      <c r="G7595" s="16">
        <f>VLOOKUP(A7595,MANDAQUI!A:I,7, FALSE)</f>
        <v>9</v>
      </c>
      <c r="H7595" s="29">
        <f>VLOOKUP(A7595,MANDAQUI!A:I,8, FALSE)</f>
        <v>0.27079999999999999</v>
      </c>
      <c r="I7595" s="16" t="s">
        <v>11</v>
      </c>
      <c r="J7595" s="9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  <c r="Z7595" s="9"/>
      <c r="AA7595" s="9"/>
    </row>
    <row r="7596" spans="1:27" ht="12.75">
      <c r="A7596" s="64">
        <f t="shared" si="50"/>
        <v>46048</v>
      </c>
      <c r="B7596" s="16" t="s">
        <v>1465</v>
      </c>
      <c r="C7596" s="60">
        <f>VLOOKUP(A7596,AEROPORTO!A:I,3, FALSE)</f>
        <v>6176.55</v>
      </c>
      <c r="D7596" s="16">
        <f>VLOOKUP(A7596,AEROPORTO!A:I,4, FALSE)</f>
        <v>99</v>
      </c>
      <c r="E7596" s="61">
        <f>VLOOKUP(A7596,AEROPORTO!A:I,5, FALSE)</f>
        <v>0</v>
      </c>
      <c r="F7596" s="16">
        <f>VLOOKUP(A7596,AEROPORTO!A:I,6, FALSE)</f>
        <v>0</v>
      </c>
      <c r="G7596" s="16">
        <f>VLOOKUP(A7596,AEROPORTO!A:I,7, FALSE)</f>
        <v>0</v>
      </c>
      <c r="H7596" s="29">
        <f>VLOOKUP(A7596,AEROPORTO!A:I,8, FALSE)</f>
        <v>0</v>
      </c>
      <c r="I7596" s="16" t="s">
        <v>11</v>
      </c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  <c r="Z7596" s="9"/>
      <c r="AA7596" s="9"/>
    </row>
    <row r="7597" spans="1:27" ht="12.75">
      <c r="A7597" s="64">
        <f t="shared" si="50"/>
        <v>46048</v>
      </c>
      <c r="B7597" s="16" t="s">
        <v>289</v>
      </c>
      <c r="C7597" s="60">
        <f>VLOOKUP(A7597,PINHEIROS!A:I,3, FALSE)</f>
        <v>1959.73</v>
      </c>
      <c r="D7597" s="16">
        <f>VLOOKUP(A7597,PINHEIROS!A:I,4, FALSE)</f>
        <v>18</v>
      </c>
      <c r="E7597" s="61">
        <f>VLOOKUP(A7597,PINHEIROS!A:I,5, FALSE)</f>
        <v>21.08</v>
      </c>
      <c r="F7597" s="16">
        <f>VLOOKUP(A7597,PINHEIROS!A:I,6, FALSE)</f>
        <v>0</v>
      </c>
      <c r="G7597" s="16">
        <f>VLOOKUP(A7597,PINHEIROS!A:I,7, FALSE)</f>
        <v>7.5</v>
      </c>
      <c r="H7597" s="29">
        <f>VLOOKUP(A7597,PINHEIROS!A:I,8, FALSE)</f>
        <v>0.31519999999999998</v>
      </c>
      <c r="I7597" s="16" t="s">
        <v>11</v>
      </c>
      <c r="J7597" s="9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9"/>
      <c r="Y7597" s="9"/>
      <c r="Z7597" s="9"/>
      <c r="AA7597" s="9"/>
    </row>
    <row r="7598" spans="1:27" ht="12.75">
      <c r="A7598" s="64">
        <f t="shared" si="50"/>
        <v>46048</v>
      </c>
      <c r="B7598" s="16" t="s">
        <v>286</v>
      </c>
      <c r="C7598" s="60">
        <f>VLOOKUP(A7598,ACLIMAÇÃO!A:I,3, FALSE)</f>
        <v>1535.09</v>
      </c>
      <c r="D7598" s="16">
        <f>VLOOKUP(A7598,ACLIMAÇÃO!A:I,4, FALSE)</f>
        <v>11</v>
      </c>
      <c r="E7598" s="61">
        <f>VLOOKUP(A7598,ACLIMAÇÃO!A:I,5, FALSE)</f>
        <v>23.27</v>
      </c>
      <c r="F7598" s="16">
        <f>VLOOKUP(A7598,ACLIMAÇÃO!A:I,6, FALSE)</f>
        <v>0</v>
      </c>
      <c r="G7598" s="16">
        <f>VLOOKUP(A7598,ACLIMAÇÃO!A:I,7, FALSE)</f>
        <v>3.6</v>
      </c>
      <c r="H7598" s="29">
        <f>VLOOKUP(A7598,ACLIMAÇÃO!A:I,8, FALSE)</f>
        <v>0.29039999999999999</v>
      </c>
      <c r="I7598" s="16" t="s">
        <v>11</v>
      </c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  <c r="AA7598" s="9"/>
    </row>
    <row r="7599" spans="1:27" ht="12.75">
      <c r="A7599" s="64">
        <f t="shared" si="50"/>
        <v>46048</v>
      </c>
      <c r="B7599" s="16" t="s">
        <v>17</v>
      </c>
      <c r="C7599" s="60">
        <f>VLOOKUP(A7599,'PRAIA DO CANTO'!A:I,3, FALSE)</f>
        <v>3945.85</v>
      </c>
      <c r="D7599" s="16">
        <f>VLOOKUP(A7599,'PRAIA DO CANTO'!A:I,4, FALSE)</f>
        <v>47</v>
      </c>
      <c r="E7599" s="61">
        <f>VLOOKUP(A7599,'PRAIA DO CANTO'!A:I,5, FALSE)</f>
        <v>23.1</v>
      </c>
      <c r="F7599" s="16">
        <f>VLOOKUP(A7599,'PRAIA DO CANTO'!A:I,6, FALSE)</f>
        <v>0</v>
      </c>
      <c r="G7599" s="16">
        <f>VLOOKUP(A7599,'PRAIA DO CANTO'!A:I,7, FALSE)</f>
        <v>9.66</v>
      </c>
      <c r="H7599" s="29">
        <f>VLOOKUP(A7599,'PRAIA DO CANTO'!A:I,8, FALSE)</f>
        <v>0.29239999999999999</v>
      </c>
      <c r="I7599" s="16" t="s">
        <v>16</v>
      </c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  <c r="Z7599" s="9"/>
      <c r="AA7599" s="9"/>
    </row>
    <row r="7600" spans="1:27" ht="12.75">
      <c r="A7600" s="64">
        <f t="shared" si="50"/>
        <v>46048</v>
      </c>
      <c r="B7600" s="16" t="s">
        <v>14</v>
      </c>
      <c r="C7600" s="60">
        <f>VLOOKUP(A7600,'JARDIM CAMBURI'!A:I,3, FALSE)</f>
        <v>3847.32</v>
      </c>
      <c r="D7600" s="16">
        <f>VLOOKUP(A7600,'JARDIM CAMBURI'!A:I,4, FALSE)</f>
        <v>44</v>
      </c>
      <c r="E7600" s="61">
        <f>VLOOKUP(A7600,'JARDIM CAMBURI'!A:I,5, FALSE)</f>
        <v>28.55</v>
      </c>
      <c r="F7600" s="16">
        <f>VLOOKUP(A7600,'JARDIM CAMBURI'!A:I,6, FALSE())</f>
        <v>1</v>
      </c>
      <c r="G7600" s="16">
        <f>VLOOKUP(A7600,'JARDIM CAMBURI'!A:I,7, FALSE)</f>
        <v>10</v>
      </c>
      <c r="H7600" s="29">
        <f>VLOOKUP(A7600,'JARDIM CAMBURI'!A:I,8, FALSE)</f>
        <v>0.314</v>
      </c>
      <c r="I7600" s="16" t="s">
        <v>16</v>
      </c>
      <c r="J7600" s="9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  <c r="Z7600" s="9"/>
      <c r="AA7600" s="9"/>
    </row>
    <row r="7601" spans="1:27" ht="12.75">
      <c r="A7601" s="64">
        <f t="shared" si="50"/>
        <v>46048</v>
      </c>
      <c r="B7601" s="16" t="s">
        <v>19</v>
      </c>
      <c r="C7601" s="60">
        <f>VLOOKUP(A7601,SERRA!A:I,3, FALSE)</f>
        <v>2235.94</v>
      </c>
      <c r="D7601" s="16">
        <f>VLOOKUP(A7601,SERRA!A:I,4, FALSE)</f>
        <v>24</v>
      </c>
      <c r="E7601" s="61">
        <f>VLOOKUP(A7601,SERRA!A:I,5, FALSE)</f>
        <v>34.83</v>
      </c>
      <c r="F7601" s="16">
        <f>VLOOKUP(A7601,SERRA!A:I,6, FALSE)</f>
        <v>4</v>
      </c>
      <c r="G7601" s="16">
        <f>VLOOKUP(A7601,SERRA!A:I,7, FALSE)</f>
        <v>12</v>
      </c>
      <c r="H7601" s="29">
        <f>VLOOKUP(A7601,SERRA!A:I,8, FALSE)</f>
        <v>0.29310000000000003</v>
      </c>
      <c r="I7601" s="16" t="s">
        <v>16</v>
      </c>
      <c r="J7601" s="9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  <c r="Z7601" s="9"/>
      <c r="AA7601" s="9"/>
    </row>
    <row r="7602" spans="1:27" ht="12.75">
      <c r="A7602" s="64">
        <f t="shared" si="50"/>
        <v>46048</v>
      </c>
      <c r="B7602" s="16" t="s">
        <v>1574</v>
      </c>
      <c r="C7602" s="60">
        <f>VLOOKUP(A7602,BOALI!A:I,3, FALSE)</f>
        <v>3052.43</v>
      </c>
      <c r="D7602" s="16">
        <f>VLOOKUP(A7602,BOALI!A:I,4, FALSE)</f>
        <v>76</v>
      </c>
      <c r="E7602" s="61">
        <f>VLOOKUP(A7602,BOALI!A:I,5, FALSE)</f>
        <v>0</v>
      </c>
      <c r="F7602" s="16">
        <f>VLOOKUP(A7602,BOALI!A:I,6, FALSE)</f>
        <v>0</v>
      </c>
      <c r="G7602" s="16">
        <f>VLOOKUP(A7602,BOALI!A:I,7, FALSE)</f>
        <v>0</v>
      </c>
      <c r="H7602" s="29">
        <f>VLOOKUP(A7602,BOALI!A:I,8, FALSE)</f>
        <v>0</v>
      </c>
      <c r="I7602" s="16" t="s">
        <v>16</v>
      </c>
      <c r="J7602" s="9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9"/>
      <c r="AA7602" s="9"/>
    </row>
    <row r="7603" spans="1:27" ht="12.75">
      <c r="A7603" s="64">
        <f>A7602+1</f>
        <v>46049</v>
      </c>
      <c r="B7603" s="16" t="s">
        <v>21</v>
      </c>
      <c r="C7603" s="60">
        <f>VLOOKUP(A7603,'VILA CLEMENTINO'!A:I,3, FALSE)</f>
        <v>6117.93</v>
      </c>
      <c r="D7603" s="16">
        <f>VLOOKUP(A7603,'VILA CLEMENTINO'!A:I,4, FALSE)</f>
        <v>60</v>
      </c>
      <c r="E7603" s="61">
        <f>VLOOKUP(A7603,'VILA CLEMENTINO'!A:I,5, FALSE)</f>
        <v>21.02</v>
      </c>
      <c r="F7603" s="16">
        <f>VLOOKUP(A7603,'VILA CLEMENTINO'!A:I,6, FALSE)</f>
        <v>0</v>
      </c>
      <c r="G7603" s="62">
        <f>VLOOKUP(A7603,'VILA CLEMENTINO'!A:I,7, FALSE)</f>
        <v>7.5</v>
      </c>
      <c r="H7603" s="29">
        <f>VLOOKUP(A7603,'VILA CLEMENTINO'!A:I,8, FALSE)</f>
        <v>0.3125</v>
      </c>
      <c r="I7603" s="16" t="s">
        <v>11</v>
      </c>
      <c r="J7603" s="9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  <c r="Z7603" s="9"/>
      <c r="AA7603" s="9"/>
    </row>
    <row r="7604" spans="1:27" ht="12.75">
      <c r="A7604" s="64">
        <f t="shared" ref="A7604:A7615" si="51">A7603</f>
        <v>46049</v>
      </c>
      <c r="B7604" s="16" t="s">
        <v>12</v>
      </c>
      <c r="C7604" s="60">
        <f>VLOOKUP(A7604,JABAQUARA!A:I,3, FALSE)</f>
        <v>3221.8</v>
      </c>
      <c r="D7604" s="16">
        <f>VLOOKUP(A7604,JABAQUARA!A:I,4, FALSE)</f>
        <v>39</v>
      </c>
      <c r="E7604" s="61">
        <f>VLOOKUP(A7604,JABAQUARA!A:I,5, FALSE)</f>
        <v>25.33</v>
      </c>
      <c r="F7604" s="16">
        <f>VLOOKUP(A7604,JABAQUARA!A:I,6, FALSE)</f>
        <v>1</v>
      </c>
      <c r="G7604" s="16">
        <f>VLOOKUP(A7604,JABAQUARA!A:I,7, FALSE)</f>
        <v>9.6</v>
      </c>
      <c r="H7604" s="29">
        <f>VLOOKUP(A7604,JABAQUARA!A:I,8, FALSE)</f>
        <v>0.34460000000000002</v>
      </c>
      <c r="I7604" s="16" t="s">
        <v>11</v>
      </c>
      <c r="J7604" s="9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  <c r="Z7604" s="9"/>
      <c r="AA7604" s="9"/>
    </row>
    <row r="7605" spans="1:27" ht="12.75">
      <c r="A7605" s="64">
        <f t="shared" si="51"/>
        <v>46049</v>
      </c>
      <c r="B7605" s="16" t="s">
        <v>1467</v>
      </c>
      <c r="C7605" s="60">
        <f>VLOOKUP(A7605,SPOLETO!A:I,3, FALSE)</f>
        <v>3702.35</v>
      </c>
      <c r="D7605" s="16">
        <f>VLOOKUP(A7605,SPOLETO!A:I,4, FALSE)</f>
        <v>77</v>
      </c>
      <c r="E7605" s="61">
        <f>VLOOKUP(A7605,SPOLETO!A:I,5, FALSE)</f>
        <v>0</v>
      </c>
      <c r="F7605" s="16">
        <f>VLOOKUP(A7605,SPOLETO!A:I,6, FALSE)</f>
        <v>0</v>
      </c>
      <c r="G7605" s="16">
        <f>VLOOKUP(A7605,SPOLETO!A:I,7, FALSE)</f>
        <v>0</v>
      </c>
      <c r="H7605" s="29">
        <f>VLOOKUP(A7605,SPOLETO!A:I,8, FALSE)</f>
        <v>0</v>
      </c>
      <c r="I7605" s="16" t="s">
        <v>11</v>
      </c>
      <c r="J7605" s="9"/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9"/>
      <c r="Y7605" s="9"/>
      <c r="Z7605" s="9"/>
      <c r="AA7605" s="9"/>
    </row>
    <row r="7606" spans="1:27" ht="12.75">
      <c r="A7606" s="64">
        <f t="shared" si="51"/>
        <v>46049</v>
      </c>
      <c r="B7606" s="16" t="s">
        <v>9</v>
      </c>
      <c r="C7606" s="60">
        <f>VLOOKUP(A7606,'CAMPO BELO'!A:I,3, FALSE)</f>
        <v>4084.14</v>
      </c>
      <c r="D7606" s="16">
        <f>VLOOKUP(A7606,'CAMPO BELO'!A:I,4, FALSE)</f>
        <v>40</v>
      </c>
      <c r="E7606" s="61">
        <f>VLOOKUP(A7606,'CAMPO BELO'!A:I,5, FALSE)</f>
        <v>25.35</v>
      </c>
      <c r="F7606" s="16">
        <f>VLOOKUP(A7606,'CAMPO BELO'!A:I,6, FALSE)</f>
        <v>1</v>
      </c>
      <c r="G7606" s="16">
        <f>VLOOKUP(A7606,'CAMPO BELO'!A:I,7, FALSE)</f>
        <v>11</v>
      </c>
      <c r="H7606" s="29">
        <f>VLOOKUP(A7606,'CAMPO BELO'!A:I,8, FALSE)</f>
        <v>0.33200000000000002</v>
      </c>
      <c r="I7606" s="16" t="s">
        <v>11</v>
      </c>
      <c r="J7606" s="9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9"/>
      <c r="Y7606" s="9"/>
      <c r="Z7606" s="9"/>
      <c r="AA7606" s="9"/>
    </row>
    <row r="7607" spans="1:27" ht="12.75">
      <c r="A7607" s="64">
        <f t="shared" si="51"/>
        <v>46049</v>
      </c>
      <c r="B7607" s="16" t="s">
        <v>43</v>
      </c>
      <c r="C7607" s="60">
        <f>VLOOKUP(A7607,GOPOÚVA!A:I,3, FALSE)</f>
        <v>2274.7600000000002</v>
      </c>
      <c r="D7607" s="16">
        <f>VLOOKUP(A7607,GOPOÚVA!A:I,4, FALSE)</f>
        <v>29</v>
      </c>
      <c r="E7607" s="61">
        <f>VLOOKUP(A7607,GOPOÚVA!A:I,5, FALSE)</f>
        <v>28.11</v>
      </c>
      <c r="F7607" s="16">
        <f>VLOOKUP(A7607,GOPOÚVA!A:I,6, FALSE)</f>
        <v>3</v>
      </c>
      <c r="G7607" s="16">
        <f>VLOOKUP(A7607,GOPOÚVA!A:I,7, FALSE)</f>
        <v>8.33</v>
      </c>
      <c r="H7607" s="29">
        <f>VLOOKUP(A7607,GOPOÚVA!A:I,8, FALSE)</f>
        <v>0.35449999999999998</v>
      </c>
      <c r="I7607" s="16" t="s">
        <v>11</v>
      </c>
      <c r="J7607" s="9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  <c r="AA7607" s="9"/>
    </row>
    <row r="7608" spans="1:27" ht="12.75">
      <c r="A7608" s="64">
        <f t="shared" si="51"/>
        <v>46049</v>
      </c>
      <c r="B7608" s="16" t="s">
        <v>45</v>
      </c>
      <c r="C7608" s="60">
        <f>VLOOKUP(A7608,MANDAQUI!A:I,3, FALSE)</f>
        <v>2608.62</v>
      </c>
      <c r="D7608" s="16">
        <f>VLOOKUP(A7608,MANDAQUI!A:I,4, FALSE)</f>
        <v>28</v>
      </c>
      <c r="E7608" s="61">
        <f>VLOOKUP(A7608,MANDAQUI!A:I,5, FALSE)</f>
        <v>20.309999999999999</v>
      </c>
      <c r="F7608" s="16">
        <f>VLOOKUP(A7608,MANDAQUI!A:I,6, FALSE)</f>
        <v>0</v>
      </c>
      <c r="G7608" s="16">
        <f>VLOOKUP(A7608,MANDAQUI!A:I,7, FALSE)</f>
        <v>8</v>
      </c>
      <c r="H7608" s="29">
        <f>VLOOKUP(A7608,MANDAQUI!A:I,8, FALSE)</f>
        <v>0.32750000000000001</v>
      </c>
      <c r="I7608" s="16" t="s">
        <v>11</v>
      </c>
      <c r="J7608" s="9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  <c r="Z7608" s="9"/>
      <c r="AA7608" s="9"/>
    </row>
    <row r="7609" spans="1:27" ht="12.75">
      <c r="A7609" s="64">
        <f t="shared" si="51"/>
        <v>46049</v>
      </c>
      <c r="B7609" s="16" t="s">
        <v>1465</v>
      </c>
      <c r="C7609" s="60">
        <f>VLOOKUP(A7609,AEROPORTO!A:I,3, FALSE)</f>
        <v>8140</v>
      </c>
      <c r="D7609" s="16">
        <f>VLOOKUP(A7609,AEROPORTO!A:I,4, FALSE)</f>
        <v>100</v>
      </c>
      <c r="E7609" s="61">
        <f>VLOOKUP(A7609,AEROPORTO!A:I,5, FALSE)</f>
        <v>0</v>
      </c>
      <c r="F7609" s="16">
        <f>VLOOKUP(A7609,AEROPORTO!A:I,6, FALSE)</f>
        <v>0</v>
      </c>
      <c r="G7609" s="16">
        <f>VLOOKUP(A7609,AEROPORTO!A:I,7, FALSE)</f>
        <v>0</v>
      </c>
      <c r="H7609" s="29">
        <f>VLOOKUP(A7609,AEROPORTO!A:I,8, FALSE)</f>
        <v>0</v>
      </c>
      <c r="I7609" s="16" t="s">
        <v>11</v>
      </c>
      <c r="J7609" s="9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  <c r="AA7609" s="9"/>
    </row>
    <row r="7610" spans="1:27" ht="12.75">
      <c r="A7610" s="64">
        <f t="shared" si="51"/>
        <v>46049</v>
      </c>
      <c r="B7610" s="16" t="s">
        <v>289</v>
      </c>
      <c r="C7610" s="60">
        <f>VLOOKUP(A7610,PINHEIROS!A:I,3, FALSE)</f>
        <v>4929.8599999999997</v>
      </c>
      <c r="D7610" s="16">
        <f>VLOOKUP(A7610,PINHEIROS!A:I,4, FALSE)</f>
        <v>49</v>
      </c>
      <c r="E7610" s="61">
        <f>VLOOKUP(A7610,PINHEIROS!A:I,5, FALSE)</f>
        <v>27.99</v>
      </c>
      <c r="F7610" s="16">
        <f>VLOOKUP(A7610,PINHEIROS!A:I,6, FALSE)</f>
        <v>3</v>
      </c>
      <c r="G7610" s="16">
        <f>VLOOKUP(A7610,PINHEIROS!A:I,7, FALSE)</f>
        <v>10.5</v>
      </c>
      <c r="H7610" s="29">
        <f>VLOOKUP(A7610,PINHEIROS!A:I,8, FALSE)</f>
        <v>0.32</v>
      </c>
      <c r="I7610" s="16" t="s">
        <v>11</v>
      </c>
      <c r="J7610" s="9"/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9"/>
      <c r="V7610" s="9"/>
      <c r="W7610" s="9"/>
      <c r="X7610" s="9"/>
      <c r="Y7610" s="9"/>
      <c r="Z7610" s="9"/>
      <c r="AA7610" s="9"/>
    </row>
    <row r="7611" spans="1:27" ht="12.75">
      <c r="A7611" s="64">
        <f t="shared" si="51"/>
        <v>46049</v>
      </c>
      <c r="B7611" s="16" t="s">
        <v>286</v>
      </c>
      <c r="C7611" s="60">
        <f>VLOOKUP(A7611,ACLIMAÇÃO!A:I,3, FALSE)</f>
        <v>3001.31</v>
      </c>
      <c r="D7611" s="16">
        <f>VLOOKUP(A7611,ACLIMAÇÃO!A:I,4, FALSE)</f>
        <v>33</v>
      </c>
      <c r="E7611" s="61">
        <f>VLOOKUP(A7611,ACLIMAÇÃO!A:I,5, FALSE)</f>
        <v>24</v>
      </c>
      <c r="F7611" s="16">
        <f>VLOOKUP(A7611,ACLIMAÇÃO!A:I,6, FALSE)</f>
        <v>1</v>
      </c>
      <c r="G7611" s="16">
        <f>VLOOKUP(A7611,ACLIMAÇÃO!A:I,7, FALSE)</f>
        <v>8</v>
      </c>
      <c r="H7611" s="29">
        <f>VLOOKUP(A7611,ACLIMAÇÃO!A:I,8, FALSE)</f>
        <v>0.33850000000000002</v>
      </c>
      <c r="I7611" s="16" t="s">
        <v>11</v>
      </c>
      <c r="J7611" s="9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9"/>
      <c r="X7611" s="9"/>
      <c r="Y7611" s="9"/>
      <c r="Z7611" s="9"/>
      <c r="AA7611" s="9"/>
    </row>
    <row r="7612" spans="1:27" ht="12.75">
      <c r="A7612" s="64">
        <f t="shared" si="51"/>
        <v>46049</v>
      </c>
      <c r="B7612" s="16" t="s">
        <v>17</v>
      </c>
      <c r="C7612" s="60">
        <f>VLOOKUP(A7612,'PRAIA DO CANTO'!A:I,3, FALSE)</f>
        <v>8133.91</v>
      </c>
      <c r="D7612" s="16">
        <f>VLOOKUP(A7612,'PRAIA DO CANTO'!A:I,4, FALSE)</f>
        <v>74</v>
      </c>
      <c r="E7612" s="61">
        <f>VLOOKUP(A7612,'PRAIA DO CANTO'!A:I,5, FALSE)</f>
        <v>28.54</v>
      </c>
      <c r="F7612" s="16">
        <f>VLOOKUP(A7612,'PRAIA DO CANTO'!A:I,6, FALSE)</f>
        <v>6</v>
      </c>
      <c r="G7612" s="16">
        <f>VLOOKUP(A7612,'PRAIA DO CANTO'!A:I,7, FALSE)</f>
        <v>11.6</v>
      </c>
      <c r="H7612" s="29">
        <f>VLOOKUP(A7612,'PRAIA DO CANTO'!A:I,8, FALSE)</f>
        <v>0.32569999999999999</v>
      </c>
      <c r="I7612" s="16" t="s">
        <v>16</v>
      </c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  <c r="AA7612" s="9"/>
    </row>
    <row r="7613" spans="1:27" ht="12.75">
      <c r="A7613" s="64">
        <f t="shared" si="51"/>
        <v>46049</v>
      </c>
      <c r="B7613" s="16" t="s">
        <v>14</v>
      </c>
      <c r="C7613" s="60">
        <f>VLOOKUP(A7613,'JARDIM CAMBURI'!A:I,3, FALSE)</f>
        <v>4208.3</v>
      </c>
      <c r="D7613" s="16">
        <f>VLOOKUP(A7613,'JARDIM CAMBURI'!A:I,4, FALSE)</f>
        <v>45</v>
      </c>
      <c r="E7613" s="61">
        <f>VLOOKUP(A7613,'JARDIM CAMBURI'!A:I,5, FALSE)</f>
        <v>28.08</v>
      </c>
      <c r="F7613" s="16">
        <f>VLOOKUP(A7613,'JARDIM CAMBURI'!A:I,6, FALSE())</f>
        <v>2</v>
      </c>
      <c r="G7613" s="16">
        <f>VLOOKUP(A7613,'JARDIM CAMBURI'!A:I,7, FALSE)</f>
        <v>6.25</v>
      </c>
      <c r="H7613" s="29">
        <f>VLOOKUP(A7613,'JARDIM CAMBURI'!A:I,8, FALSE)</f>
        <v>0.25019999999999998</v>
      </c>
      <c r="I7613" s="16" t="s">
        <v>16</v>
      </c>
      <c r="J7613" s="9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  <c r="AA7613" s="9"/>
    </row>
    <row r="7614" spans="1:27" ht="12.75">
      <c r="A7614" s="64">
        <f t="shared" si="51"/>
        <v>46049</v>
      </c>
      <c r="B7614" s="16" t="s">
        <v>19</v>
      </c>
      <c r="C7614" s="60">
        <f>VLOOKUP(A7614,SERRA!A:I,3, FALSE)</f>
        <v>3692.63</v>
      </c>
      <c r="D7614" s="16">
        <f>VLOOKUP(A7614,SERRA!A:I,4, FALSE)</f>
        <v>44</v>
      </c>
      <c r="E7614" s="61">
        <f>VLOOKUP(A7614,SERRA!A:I,5, FALSE)</f>
        <v>31.96</v>
      </c>
      <c r="F7614" s="16">
        <f>VLOOKUP(A7614,SERRA!A:I,6, FALSE)</f>
        <v>4</v>
      </c>
      <c r="G7614" s="16">
        <f>VLOOKUP(A7614,SERRA!A:I,7, FALSE)</f>
        <v>22</v>
      </c>
      <c r="H7614" s="29">
        <f>VLOOKUP(A7614,SERRA!A:I,8, FALSE)</f>
        <v>0.248</v>
      </c>
      <c r="I7614" s="16" t="s">
        <v>16</v>
      </c>
      <c r="J7614" s="9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  <c r="Z7614" s="9"/>
      <c r="AA7614" s="9"/>
    </row>
    <row r="7615" spans="1:27" ht="12.75">
      <c r="A7615" s="64">
        <f t="shared" si="51"/>
        <v>46049</v>
      </c>
      <c r="B7615" s="16" t="s">
        <v>1574</v>
      </c>
      <c r="C7615" s="60">
        <f>VLOOKUP(A7615,BOALI!A:I,3, FALSE)</f>
        <v>3280.58</v>
      </c>
      <c r="D7615" s="16">
        <f>VLOOKUP(A7615,BOALI!A:I,4, FALSE)</f>
        <v>90</v>
      </c>
      <c r="E7615" s="61">
        <f>VLOOKUP(A7615,BOALI!A:I,5, FALSE)</f>
        <v>0</v>
      </c>
      <c r="F7615" s="16">
        <f>VLOOKUP(A7615,BOALI!A:I,6, FALSE)</f>
        <v>0</v>
      </c>
      <c r="G7615" s="16">
        <f>VLOOKUP(A7615,BOALI!A:I,7, FALSE)</f>
        <v>0</v>
      </c>
      <c r="H7615" s="29">
        <f>VLOOKUP(A7615,BOALI!A:I,8, FALSE)</f>
        <v>0</v>
      </c>
      <c r="I7615" s="16" t="s">
        <v>16</v>
      </c>
      <c r="J7615" s="9"/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9"/>
      <c r="Y7615" s="9"/>
      <c r="Z7615" s="9"/>
      <c r="AA7615" s="9"/>
    </row>
    <row r="7616" spans="1:27" ht="12.75">
      <c r="A7616" s="64">
        <f>A7615+1</f>
        <v>46050</v>
      </c>
      <c r="B7616" s="16" t="s">
        <v>21</v>
      </c>
      <c r="C7616" s="60">
        <f>VLOOKUP(A7616,'VILA CLEMENTINO'!A:I,3, FALSE)</f>
        <v>4980.6400000000003</v>
      </c>
      <c r="D7616" s="16">
        <f>VLOOKUP(A7616,'VILA CLEMENTINO'!A:I,4, FALSE)</f>
        <v>52</v>
      </c>
      <c r="E7616" s="61">
        <f>VLOOKUP(A7616,'VILA CLEMENTINO'!A:I,5, FALSE)</f>
        <v>26.38</v>
      </c>
      <c r="F7616" s="16">
        <f>VLOOKUP(A7616,'VILA CLEMENTINO'!A:I,6, FALSE)</f>
        <v>0</v>
      </c>
      <c r="G7616" s="62">
        <f>VLOOKUP(A7616,'VILA CLEMENTINO'!A:I,7, FALSE)</f>
        <v>8.66</v>
      </c>
      <c r="H7616" s="29">
        <f>VLOOKUP(A7616,'VILA CLEMENTINO'!A:I,8, FALSE)</f>
        <v>0.33350000000000002</v>
      </c>
      <c r="I7616" s="16" t="s">
        <v>11</v>
      </c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  <c r="Z7616" s="9"/>
      <c r="AA7616" s="9"/>
    </row>
    <row r="7617" spans="1:27" ht="12.75">
      <c r="A7617" s="64">
        <f t="shared" ref="A7617:A7628" si="52">A7616</f>
        <v>46050</v>
      </c>
      <c r="B7617" s="16" t="s">
        <v>12</v>
      </c>
      <c r="C7617" s="60">
        <f>VLOOKUP(A7617,JABAQUARA!A:I,3, FALSE)</f>
        <v>2645.9</v>
      </c>
      <c r="D7617" s="16">
        <f>VLOOKUP(A7617,JABAQUARA!A:I,4, FALSE)</f>
        <v>27</v>
      </c>
      <c r="E7617" s="61">
        <f>VLOOKUP(A7617,JABAQUARA!A:I,5, FALSE)</f>
        <v>24.74</v>
      </c>
      <c r="F7617" s="16">
        <f>VLOOKUP(A7617,JABAQUARA!A:I,6, FALSE)</f>
        <v>0</v>
      </c>
      <c r="G7617" s="16">
        <f>VLOOKUP(A7617,JABAQUARA!A:I,7, FALSE)</f>
        <v>7.6</v>
      </c>
      <c r="H7617" s="29">
        <f>VLOOKUP(A7617,JABAQUARA!A:I,8, FALSE)</f>
        <v>0.35930000000000001</v>
      </c>
      <c r="I7617" s="16" t="s">
        <v>11</v>
      </c>
      <c r="J7617" s="9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  <c r="Z7617" s="9"/>
      <c r="AA7617" s="9"/>
    </row>
    <row r="7618" spans="1:27" ht="12.75">
      <c r="A7618" s="64">
        <f t="shared" si="52"/>
        <v>46050</v>
      </c>
      <c r="B7618" s="16" t="s">
        <v>1467</v>
      </c>
      <c r="C7618" s="60">
        <f>VLOOKUP(A7618,SPOLETO!A:I,3, FALSE)</f>
        <v>4073.01</v>
      </c>
      <c r="D7618" s="16">
        <f>VLOOKUP(A7618,SPOLETO!A:I,4, FALSE)</f>
        <v>85</v>
      </c>
      <c r="E7618" s="61">
        <f>VLOOKUP(A7618,SPOLETO!A:I,5, FALSE)</f>
        <v>0</v>
      </c>
      <c r="F7618" s="16">
        <f>VLOOKUP(A7618,SPOLETO!A:I,6, FALSE)</f>
        <v>0</v>
      </c>
      <c r="G7618" s="16">
        <f>VLOOKUP(A7618,SPOLETO!A:I,7, FALSE)</f>
        <v>0</v>
      </c>
      <c r="H7618" s="29">
        <f>VLOOKUP(A7618,SPOLETO!A:I,8, FALSE)</f>
        <v>0</v>
      </c>
      <c r="I7618" s="16" t="s">
        <v>11</v>
      </c>
      <c r="J7618" s="9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  <c r="Z7618" s="9"/>
      <c r="AA7618" s="9"/>
    </row>
    <row r="7619" spans="1:27" ht="12.75">
      <c r="A7619" s="64">
        <f t="shared" si="52"/>
        <v>46050</v>
      </c>
      <c r="B7619" s="16" t="s">
        <v>9</v>
      </c>
      <c r="C7619" s="60">
        <f>VLOOKUP(A7619,'CAMPO BELO'!A:I,3, FALSE)</f>
        <v>2379.7199999999998</v>
      </c>
      <c r="D7619" s="16">
        <f>VLOOKUP(A7619,'CAMPO BELO'!A:I,4, FALSE)</f>
        <v>33</v>
      </c>
      <c r="E7619" s="61">
        <f>VLOOKUP(A7619,'CAMPO BELO'!A:I,5, FALSE)</f>
        <v>24.36</v>
      </c>
      <c r="F7619" s="16">
        <f>VLOOKUP(A7619,'CAMPO BELO'!A:I,6, FALSE)</f>
        <v>0</v>
      </c>
      <c r="G7619" s="16">
        <f>VLOOKUP(A7619,'CAMPO BELO'!A:I,7, FALSE)</f>
        <v>9</v>
      </c>
      <c r="H7619" s="29">
        <f>VLOOKUP(A7619,'CAMPO BELO'!A:I,8, FALSE)</f>
        <v>0.31559999999999999</v>
      </c>
      <c r="I7619" s="16" t="s">
        <v>11</v>
      </c>
      <c r="J7619" s="9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  <c r="Z7619" s="9"/>
      <c r="AA7619" s="9"/>
    </row>
    <row r="7620" spans="1:27" ht="12.75">
      <c r="A7620" s="64">
        <f t="shared" si="52"/>
        <v>46050</v>
      </c>
      <c r="B7620" s="16" t="s">
        <v>43</v>
      </c>
      <c r="C7620" s="60">
        <f>VLOOKUP(A7620,GOPOÚVA!A:I,3, FALSE)</f>
        <v>2741.24</v>
      </c>
      <c r="D7620" s="16">
        <f>VLOOKUP(A7620,GOPOÚVA!A:I,4, FALSE)</f>
        <v>28</v>
      </c>
      <c r="E7620" s="61">
        <f>VLOOKUP(A7620,GOPOÚVA!A:I,5, FALSE)</f>
        <v>24.56</v>
      </c>
      <c r="F7620" s="16">
        <f>VLOOKUP(A7620,GOPOÚVA!A:I,6, FALSE)</f>
        <v>0</v>
      </c>
      <c r="G7620" s="16">
        <f>VLOOKUP(A7620,GOPOÚVA!A:I,7, FALSE)</f>
        <v>8</v>
      </c>
      <c r="H7620" s="29">
        <f>VLOOKUP(A7620,GOPOÚVA!A:I,8, FALSE)</f>
        <v>0.35360000000000003</v>
      </c>
      <c r="I7620" s="16" t="s">
        <v>11</v>
      </c>
      <c r="J7620" s="9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  <c r="AA7620" s="9"/>
    </row>
    <row r="7621" spans="1:27" ht="12.75">
      <c r="A7621" s="64">
        <f t="shared" si="52"/>
        <v>46050</v>
      </c>
      <c r="B7621" s="16" t="s">
        <v>45</v>
      </c>
      <c r="C7621" s="60">
        <f>VLOOKUP(A7621,MANDAQUI!A:I,3, FALSE)</f>
        <v>3012.24</v>
      </c>
      <c r="D7621" s="16">
        <f>VLOOKUP(A7621,MANDAQUI!A:I,4, FALSE)</f>
        <v>30</v>
      </c>
      <c r="E7621" s="61">
        <f>VLOOKUP(A7621,MANDAQUI!A:I,5, FALSE)</f>
        <v>20.25</v>
      </c>
      <c r="F7621" s="16">
        <f>VLOOKUP(A7621,MANDAQUI!A:I,6, FALSE)</f>
        <v>0</v>
      </c>
      <c r="G7621" s="16">
        <f>VLOOKUP(A7621,MANDAQUI!A:I,7, FALSE)</f>
        <v>10</v>
      </c>
      <c r="H7621" s="29">
        <f>VLOOKUP(A7621,MANDAQUI!A:I,8, FALSE)</f>
        <v>0.30280000000000001</v>
      </c>
      <c r="I7621" s="16" t="s">
        <v>11</v>
      </c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  <c r="Z7621" s="9"/>
      <c r="AA7621" s="9"/>
    </row>
    <row r="7622" spans="1:27" ht="12.75">
      <c r="A7622" s="64">
        <f t="shared" si="52"/>
        <v>46050</v>
      </c>
      <c r="B7622" s="16" t="s">
        <v>1465</v>
      </c>
      <c r="C7622" s="60">
        <f>VLOOKUP(A7622,AEROPORTO!A:I,3, FALSE)</f>
        <v>6484.9</v>
      </c>
      <c r="D7622" s="16">
        <f>VLOOKUP(A7622,AEROPORTO!A:I,4, FALSE)</f>
        <v>94</v>
      </c>
      <c r="E7622" s="61">
        <f>VLOOKUP(A7622,AEROPORTO!A:I,5, FALSE)</f>
        <v>0</v>
      </c>
      <c r="F7622" s="16">
        <f>VLOOKUP(A7622,AEROPORTO!A:I,6, FALSE)</f>
        <v>0</v>
      </c>
      <c r="G7622" s="16">
        <f>VLOOKUP(A7622,AEROPORTO!A:I,7, FALSE)</f>
        <v>0</v>
      </c>
      <c r="H7622" s="29">
        <f>VLOOKUP(A7622,AEROPORTO!A:I,8, FALSE)</f>
        <v>0</v>
      </c>
      <c r="I7622" s="16" t="s">
        <v>11</v>
      </c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  <c r="Z7622" s="9"/>
      <c r="AA7622" s="9"/>
    </row>
    <row r="7623" spans="1:27" ht="12.75">
      <c r="A7623" s="64">
        <f t="shared" si="52"/>
        <v>46050</v>
      </c>
      <c r="B7623" s="16" t="s">
        <v>289</v>
      </c>
      <c r="C7623" s="60">
        <f>VLOOKUP(A7623,PINHEIROS!A:I,3, FALSE)</f>
        <v>3360.99</v>
      </c>
      <c r="D7623" s="16">
        <f>VLOOKUP(A7623,PINHEIROS!A:I,4, FALSE)</f>
        <v>26</v>
      </c>
      <c r="E7623" s="61">
        <f>VLOOKUP(A7623,PINHEIROS!A:I,5, FALSE)</f>
        <v>23.53</v>
      </c>
      <c r="F7623" s="16">
        <f>VLOOKUP(A7623,PINHEIROS!A:I,6, FALSE)</f>
        <v>0</v>
      </c>
      <c r="G7623" s="16">
        <f>VLOOKUP(A7623,PINHEIROS!A:I,7, FALSE)</f>
        <v>8</v>
      </c>
      <c r="H7623" s="29">
        <f>VLOOKUP(A7623,PINHEIROS!A:I,8, FALSE)</f>
        <v>0.32529999999999998</v>
      </c>
      <c r="I7623" s="16" t="s">
        <v>11</v>
      </c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  <c r="AA7623" s="9"/>
    </row>
    <row r="7624" spans="1:27" ht="12.75">
      <c r="A7624" s="64">
        <f t="shared" si="52"/>
        <v>46050</v>
      </c>
      <c r="B7624" s="16" t="s">
        <v>286</v>
      </c>
      <c r="C7624" s="60">
        <f>VLOOKUP(A7624,ACLIMAÇÃO!A:I,3, FALSE)</f>
        <v>2202.4499999999998</v>
      </c>
      <c r="D7624" s="16">
        <f>VLOOKUP(A7624,ACLIMAÇÃO!A:I,4, FALSE)</f>
        <v>25</v>
      </c>
      <c r="E7624" s="61">
        <f>VLOOKUP(A7624,ACLIMAÇÃO!A:I,5, FALSE)</f>
        <v>19.53</v>
      </c>
      <c r="F7624" s="16">
        <f>VLOOKUP(A7624,ACLIMAÇÃO!A:I,6, FALSE)</f>
        <v>0</v>
      </c>
      <c r="G7624" s="16">
        <f>VLOOKUP(A7624,ACLIMAÇÃO!A:I,7, FALSE)</f>
        <v>6</v>
      </c>
      <c r="H7624" s="29">
        <f>VLOOKUP(A7624,ACLIMAÇÃO!A:I,8, FALSE)</f>
        <v>0.32769999999999999</v>
      </c>
      <c r="I7624" s="16" t="s">
        <v>11</v>
      </c>
      <c r="J7624" s="9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9"/>
      <c r="Y7624" s="9"/>
      <c r="Z7624" s="9"/>
      <c r="AA7624" s="9"/>
    </row>
    <row r="7625" spans="1:27" ht="12.75">
      <c r="A7625" s="64">
        <f t="shared" si="52"/>
        <v>46050</v>
      </c>
      <c r="B7625" s="16" t="s">
        <v>17</v>
      </c>
      <c r="C7625" s="60">
        <f>VLOOKUP(A7625,'PRAIA DO CANTO'!A:I,3, FALSE)</f>
        <v>5188.01</v>
      </c>
      <c r="D7625" s="16">
        <f>VLOOKUP(A7625,'PRAIA DO CANTO'!A:I,4, FALSE)</f>
        <v>61</v>
      </c>
      <c r="E7625" s="61">
        <f>VLOOKUP(A7625,'PRAIA DO CANTO'!A:I,5, FALSE)</f>
        <v>25.17</v>
      </c>
      <c r="F7625" s="16">
        <f>VLOOKUP(A7625,'PRAIA DO CANTO'!A:I,6, FALSE)</f>
        <v>2</v>
      </c>
      <c r="G7625" s="16">
        <f>VLOOKUP(A7625,'PRAIA DO CANTO'!A:I,7, FALSE)</f>
        <v>10.25</v>
      </c>
      <c r="H7625" s="29">
        <f>VLOOKUP(A7625,'PRAIA DO CANTO'!A:I,8, FALSE)</f>
        <v>0.3221</v>
      </c>
      <c r="I7625" s="16" t="s">
        <v>16</v>
      </c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  <c r="Z7625" s="9"/>
      <c r="AA7625" s="9"/>
    </row>
    <row r="7626" spans="1:27" ht="12.75">
      <c r="A7626" s="64">
        <f t="shared" si="52"/>
        <v>46050</v>
      </c>
      <c r="B7626" s="16" t="s">
        <v>14</v>
      </c>
      <c r="C7626" s="60">
        <f>VLOOKUP(A7626,'JARDIM CAMBURI'!A:I,3, FALSE)</f>
        <v>2575.94</v>
      </c>
      <c r="D7626" s="16">
        <f>VLOOKUP(A7626,'JARDIM CAMBURI'!A:I,4, FALSE)</f>
        <v>31</v>
      </c>
      <c r="E7626" s="61">
        <f>VLOOKUP(A7626,'JARDIM CAMBURI'!A:I,5, FALSE)</f>
        <v>27.48</v>
      </c>
      <c r="F7626" s="16">
        <f>VLOOKUP(A7626,'JARDIM CAMBURI'!A:I,6, FALSE())</f>
        <v>0</v>
      </c>
      <c r="G7626" s="16">
        <f>VLOOKUP(A7626,'JARDIM CAMBURI'!A:I,7, FALSE)</f>
        <v>7</v>
      </c>
      <c r="H7626" s="29">
        <f>VLOOKUP(A7626,'JARDIM CAMBURI'!A:I,8, FALSE)</f>
        <v>0.3201</v>
      </c>
      <c r="I7626" s="16" t="s">
        <v>16</v>
      </c>
      <c r="J7626" s="9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  <c r="Z7626" s="9"/>
      <c r="AA7626" s="9"/>
    </row>
    <row r="7627" spans="1:27" ht="12.75">
      <c r="A7627" s="64">
        <f t="shared" si="52"/>
        <v>46050</v>
      </c>
      <c r="B7627" s="16" t="s">
        <v>19</v>
      </c>
      <c r="C7627" s="60">
        <f>VLOOKUP(A7627,SERRA!A:I,3, FALSE)</f>
        <v>3537.02</v>
      </c>
      <c r="D7627" s="16">
        <f>VLOOKUP(A7627,SERRA!A:I,4, FALSE)</f>
        <v>37</v>
      </c>
      <c r="E7627" s="61">
        <f>VLOOKUP(A7627,SERRA!A:I,5, FALSE)</f>
        <v>24.89</v>
      </c>
      <c r="F7627" s="16">
        <f>VLOOKUP(A7627,SERRA!A:I,6, FALSE)</f>
        <v>1</v>
      </c>
      <c r="G7627" s="16">
        <f>VLOOKUP(A7627,SERRA!A:I,7, FALSE)</f>
        <v>12.33</v>
      </c>
      <c r="H7627" s="29">
        <f>VLOOKUP(A7627,SERRA!A:I,8, FALSE)</f>
        <v>0.2959</v>
      </c>
      <c r="I7627" s="16" t="s">
        <v>16</v>
      </c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  <c r="AA7627" s="9"/>
    </row>
    <row r="7628" spans="1:27" ht="12.75">
      <c r="A7628" s="64">
        <f t="shared" si="52"/>
        <v>46050</v>
      </c>
      <c r="B7628" s="16" t="s">
        <v>1574</v>
      </c>
      <c r="C7628" s="60">
        <f>VLOOKUP(A7628,BOALI!A:I,3, FALSE)</f>
        <v>3206.24</v>
      </c>
      <c r="D7628" s="16">
        <f>VLOOKUP(A7628,BOALI!A:I,4, FALSE)</f>
        <v>80</v>
      </c>
      <c r="E7628" s="61">
        <f>VLOOKUP(A7628,BOALI!A:I,5, FALSE)</f>
        <v>0</v>
      </c>
      <c r="F7628" s="16">
        <f>VLOOKUP(A7628,BOALI!A:I,6, FALSE)</f>
        <v>0</v>
      </c>
      <c r="G7628" s="16">
        <f>VLOOKUP(A7628,BOALI!A:I,7, FALSE)</f>
        <v>0</v>
      </c>
      <c r="H7628" s="29">
        <f>VLOOKUP(A7628,BOALI!A:I,8, FALSE)</f>
        <v>0</v>
      </c>
      <c r="I7628" s="16" t="s">
        <v>16</v>
      </c>
      <c r="J7628" s="9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  <c r="Z7628" s="9"/>
      <c r="AA7628" s="9"/>
    </row>
    <row r="7629" spans="1:27" ht="12.75">
      <c r="A7629" s="64">
        <f>A7628+1</f>
        <v>46051</v>
      </c>
      <c r="B7629" s="16" t="s">
        <v>21</v>
      </c>
      <c r="C7629" s="60">
        <f>VLOOKUP(A7629,'VILA CLEMENTINO'!A:I,3, FALSE)</f>
        <v>6248.57</v>
      </c>
      <c r="D7629" s="16">
        <f>VLOOKUP(A7629,'VILA CLEMENTINO'!A:I,4, FALSE)</f>
        <v>65</v>
      </c>
      <c r="E7629" s="61">
        <f>VLOOKUP(A7629,'VILA CLEMENTINO'!A:I,5, FALSE)</f>
        <v>29.18</v>
      </c>
      <c r="F7629" s="16">
        <f>VLOOKUP(A7629,'VILA CLEMENTINO'!A:I,6, FALSE)</f>
        <v>0</v>
      </c>
      <c r="G7629" s="62">
        <f>VLOOKUP(A7629,'VILA CLEMENTINO'!A:I,7, FALSE)</f>
        <v>10.83</v>
      </c>
      <c r="H7629" s="29">
        <f>VLOOKUP(A7629,'VILA CLEMENTINO'!A:I,8, FALSE)</f>
        <v>0.2913</v>
      </c>
      <c r="I7629" s="16" t="s">
        <v>11</v>
      </c>
      <c r="J7629" s="9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  <c r="Z7629" s="9"/>
      <c r="AA7629" s="9"/>
    </row>
    <row r="7630" spans="1:27" ht="12.75">
      <c r="A7630" s="64">
        <f t="shared" ref="A7630:A7641" si="53">A7629</f>
        <v>46051</v>
      </c>
      <c r="B7630" s="16" t="s">
        <v>12</v>
      </c>
      <c r="C7630" s="60">
        <f>VLOOKUP(A7630,JABAQUARA!A:I,3, FALSE)</f>
        <v>5032.34</v>
      </c>
      <c r="D7630" s="16">
        <f>VLOOKUP(A7630,JABAQUARA!A:I,4, FALSE)</f>
        <v>30</v>
      </c>
      <c r="E7630" s="61">
        <f>VLOOKUP(A7630,JABAQUARA!A:I,5, FALSE)</f>
        <v>24.07</v>
      </c>
      <c r="F7630" s="16">
        <f>VLOOKUP(A7630,JABAQUARA!A:I,6, FALSE)</f>
        <v>1</v>
      </c>
      <c r="G7630" s="16">
        <f>VLOOKUP(A7630,JABAQUARA!A:I,7, FALSE)</f>
        <v>7.33</v>
      </c>
      <c r="H7630" s="29">
        <f>VLOOKUP(A7630,JABAQUARA!A:I,8, FALSE)</f>
        <v>0.37019999999999997</v>
      </c>
      <c r="I7630" s="16" t="s">
        <v>11</v>
      </c>
      <c r="J7630" s="9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  <c r="AA7630" s="9"/>
    </row>
    <row r="7631" spans="1:27" ht="12.75">
      <c r="A7631" s="64">
        <f t="shared" si="53"/>
        <v>46051</v>
      </c>
      <c r="B7631" s="16" t="s">
        <v>1467</v>
      </c>
      <c r="C7631" s="60">
        <f>VLOOKUP(A7631,SPOLETO!A:I,3, FALSE)</f>
        <v>3037.9</v>
      </c>
      <c r="D7631" s="16">
        <f>VLOOKUP(A7631,SPOLETO!A:I,4, FALSE)</f>
        <v>61</v>
      </c>
      <c r="E7631" s="61">
        <f>VLOOKUP(A7631,SPOLETO!A:I,5, FALSE)</f>
        <v>0</v>
      </c>
      <c r="F7631" s="16">
        <f>VLOOKUP(A7631,SPOLETO!A:I,6, FALSE)</f>
        <v>0</v>
      </c>
      <c r="G7631" s="16">
        <f>VLOOKUP(A7631,SPOLETO!A:I,7, FALSE)</f>
        <v>0</v>
      </c>
      <c r="H7631" s="29">
        <f>VLOOKUP(A7631,SPOLETO!A:I,8, FALSE)</f>
        <v>0</v>
      </c>
      <c r="I7631" s="16" t="s">
        <v>11</v>
      </c>
      <c r="J7631" s="9"/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  <c r="Z7631" s="9"/>
      <c r="AA7631" s="9"/>
    </row>
    <row r="7632" spans="1:27" ht="12.75">
      <c r="A7632" s="64">
        <f t="shared" si="53"/>
        <v>46051</v>
      </c>
      <c r="B7632" s="16" t="s">
        <v>9</v>
      </c>
      <c r="C7632" s="60">
        <f>VLOOKUP(A7632,'CAMPO BELO'!A:I,3, FALSE)</f>
        <v>3120.44</v>
      </c>
      <c r="D7632" s="16">
        <f>VLOOKUP(A7632,'CAMPO BELO'!A:I,4, FALSE)</f>
        <v>36</v>
      </c>
      <c r="E7632" s="61">
        <f>VLOOKUP(A7632,'CAMPO BELO'!A:I,5, FALSE)</f>
        <v>25.09</v>
      </c>
      <c r="F7632" s="16">
        <f>VLOOKUP(A7632,'CAMPO BELO'!A:I,6, FALSE)</f>
        <v>1</v>
      </c>
      <c r="G7632" s="16">
        <f>VLOOKUP(A7632,'CAMPO BELO'!A:I,7, FALSE)</f>
        <v>11.33</v>
      </c>
      <c r="H7632" s="29">
        <f>VLOOKUP(A7632,'CAMPO BELO'!A:I,8, FALSE)</f>
        <v>0.30120000000000002</v>
      </c>
      <c r="I7632" s="16" t="s">
        <v>11</v>
      </c>
      <c r="J7632" s="9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  <c r="AA7632" s="9"/>
    </row>
    <row r="7633" spans="1:27" ht="12.75">
      <c r="A7633" s="64">
        <f t="shared" si="53"/>
        <v>46051</v>
      </c>
      <c r="B7633" s="16" t="s">
        <v>43</v>
      </c>
      <c r="C7633" s="60">
        <f>VLOOKUP(A7633,GOPOÚVA!A:I,3, FALSE)</f>
        <v>3361.7</v>
      </c>
      <c r="D7633" s="16">
        <f>VLOOKUP(A7633,GOPOÚVA!A:I,4, FALSE)</f>
        <v>34</v>
      </c>
      <c r="E7633" s="61">
        <f>VLOOKUP(A7633,GOPOÚVA!A:I,5, FALSE)</f>
        <v>23.64</v>
      </c>
      <c r="F7633" s="16">
        <f>VLOOKUP(A7633,GOPOÚVA!A:I,6, FALSE)</f>
        <v>0</v>
      </c>
      <c r="G7633" s="16">
        <f>VLOOKUP(A7633,GOPOÚVA!A:I,7, FALSE)</f>
        <v>17</v>
      </c>
      <c r="H7633" s="29">
        <f>VLOOKUP(A7633,GOPOÚVA!A:I,8, FALSE)</f>
        <v>0.34110000000000001</v>
      </c>
      <c r="I7633" s="16" t="s">
        <v>11</v>
      </c>
      <c r="J7633" s="9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9"/>
      <c r="Y7633" s="9"/>
      <c r="Z7633" s="9"/>
      <c r="AA7633" s="9"/>
    </row>
    <row r="7634" spans="1:27" ht="12.75">
      <c r="A7634" s="64">
        <f t="shared" si="53"/>
        <v>46051</v>
      </c>
      <c r="B7634" s="16" t="s">
        <v>45</v>
      </c>
      <c r="C7634" s="60">
        <f>VLOOKUP(A7634,MANDAQUI!A:I,3, FALSE)</f>
        <v>4644.3900000000003</v>
      </c>
      <c r="D7634" s="16">
        <f>VLOOKUP(A7634,MANDAQUI!A:I,4, FALSE)</f>
        <v>43</v>
      </c>
      <c r="E7634" s="61">
        <f>VLOOKUP(A7634,MANDAQUI!A:I,5, FALSE)</f>
        <v>21.82</v>
      </c>
      <c r="F7634" s="16">
        <f>VLOOKUP(A7634,MANDAQUI!A:I,6, FALSE)</f>
        <v>0</v>
      </c>
      <c r="G7634" s="16">
        <f>VLOOKUP(A7634,MANDAQUI!A:I,7, FALSE)</f>
        <v>11</v>
      </c>
      <c r="H7634" s="29">
        <f>VLOOKUP(A7634,MANDAQUI!A:I,8, FALSE)</f>
        <v>0.30719999999999997</v>
      </c>
      <c r="I7634" s="16" t="s">
        <v>11</v>
      </c>
      <c r="J7634" s="9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9"/>
      <c r="Y7634" s="9"/>
      <c r="Z7634" s="9"/>
      <c r="AA7634" s="9"/>
    </row>
    <row r="7635" spans="1:27" ht="12.75">
      <c r="A7635" s="64">
        <f t="shared" si="53"/>
        <v>46051</v>
      </c>
      <c r="B7635" s="16" t="s">
        <v>1465</v>
      </c>
      <c r="C7635" s="60">
        <f>VLOOKUP(A7635,AEROPORTO!A:I,3, FALSE)</f>
        <v>7085.45</v>
      </c>
      <c r="D7635" s="16">
        <f>VLOOKUP(A7635,AEROPORTO!A:I,4, FALSE)</f>
        <v>104</v>
      </c>
      <c r="E7635" s="61">
        <f>VLOOKUP(A7635,AEROPORTO!A:I,5, FALSE)</f>
        <v>0</v>
      </c>
      <c r="F7635" s="16">
        <f>VLOOKUP(A7635,AEROPORTO!A:I,6, FALSE)</f>
        <v>0</v>
      </c>
      <c r="G7635" s="16">
        <f>VLOOKUP(A7635,AEROPORTO!A:I,7, FALSE)</f>
        <v>0</v>
      </c>
      <c r="H7635" s="29">
        <f>VLOOKUP(A7635,AEROPORTO!A:I,8, FALSE)</f>
        <v>0</v>
      </c>
      <c r="I7635" s="16" t="s">
        <v>11</v>
      </c>
      <c r="J7635" s="9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  <c r="Z7635" s="9"/>
      <c r="AA7635" s="9"/>
    </row>
    <row r="7636" spans="1:27" ht="12.75">
      <c r="A7636" s="64">
        <f t="shared" si="53"/>
        <v>46051</v>
      </c>
      <c r="B7636" s="16" t="s">
        <v>289</v>
      </c>
      <c r="C7636" s="60">
        <f>VLOOKUP(A7636,PINHEIROS!A:I,3, FALSE)</f>
        <v>3670.31</v>
      </c>
      <c r="D7636" s="16">
        <f>VLOOKUP(A7636,PINHEIROS!A:I,4, FALSE)</f>
        <v>27</v>
      </c>
      <c r="E7636" s="61">
        <f>VLOOKUP(A7636,PINHEIROS!A:I,5, FALSE)</f>
        <v>27.1</v>
      </c>
      <c r="F7636" s="16">
        <f>VLOOKUP(A7636,PINHEIROS!A:I,6, FALSE)</f>
        <v>0</v>
      </c>
      <c r="G7636" s="16">
        <f>VLOOKUP(A7636,PINHEIROS!A:I,7, FALSE)</f>
        <v>4.75</v>
      </c>
      <c r="H7636" s="29">
        <f>VLOOKUP(A7636,PINHEIROS!A:I,8, FALSE)</f>
        <v>0.36599999999999999</v>
      </c>
      <c r="I7636" s="16" t="s">
        <v>11</v>
      </c>
      <c r="J7636" s="9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  <c r="Z7636" s="9"/>
      <c r="AA7636" s="9"/>
    </row>
    <row r="7637" spans="1:27" ht="12.75">
      <c r="A7637" s="64">
        <f t="shared" si="53"/>
        <v>46051</v>
      </c>
      <c r="B7637" s="16" t="s">
        <v>286</v>
      </c>
      <c r="C7637" s="60">
        <f>VLOOKUP(A7637,ACLIMAÇÃO!A:I,3, FALSE)</f>
        <v>3003.03</v>
      </c>
      <c r="D7637" s="16">
        <f>VLOOKUP(A7637,ACLIMAÇÃO!A:I,4, FALSE)</f>
        <v>30</v>
      </c>
      <c r="E7637" s="61">
        <f>VLOOKUP(A7637,ACLIMAÇÃO!A:I,5, FALSE)</f>
        <v>27.13</v>
      </c>
      <c r="F7637" s="16">
        <f>VLOOKUP(A7637,ACLIMAÇÃO!A:I,6, FALSE)</f>
        <v>3</v>
      </c>
      <c r="G7637" s="16">
        <f>VLOOKUP(A7637,ACLIMAÇÃO!A:I,7, FALSE)</f>
        <v>7.66</v>
      </c>
      <c r="H7637" s="29">
        <f>VLOOKUP(A7637,ACLIMAÇÃO!A:I,8, FALSE)</f>
        <v>0.3029</v>
      </c>
      <c r="I7637" s="16" t="s">
        <v>11</v>
      </c>
      <c r="J7637" s="9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  <c r="Z7637" s="9"/>
      <c r="AA7637" s="9"/>
    </row>
    <row r="7638" spans="1:27" ht="12.75">
      <c r="A7638" s="64">
        <f t="shared" si="53"/>
        <v>46051</v>
      </c>
      <c r="B7638" s="16" t="s">
        <v>17</v>
      </c>
      <c r="C7638" s="60">
        <f>VLOOKUP(A7638,'PRAIA DO CANTO'!A:I,3, FALSE)</f>
        <v>5730.61</v>
      </c>
      <c r="D7638" s="16">
        <f>VLOOKUP(A7638,'PRAIA DO CANTO'!A:I,4, FALSE)</f>
        <v>65</v>
      </c>
      <c r="E7638" s="61">
        <f>VLOOKUP(A7638,'PRAIA DO CANTO'!A:I,5, FALSE)</f>
        <v>25.79</v>
      </c>
      <c r="F7638" s="16">
        <f>VLOOKUP(A7638,'PRAIA DO CANTO'!A:I,6, FALSE)</f>
        <v>5</v>
      </c>
      <c r="G7638" s="16">
        <f>VLOOKUP(A7638,'PRAIA DO CANTO'!A:I,7, FALSE)</f>
        <v>8.75</v>
      </c>
      <c r="H7638" s="29">
        <f>VLOOKUP(A7638,'PRAIA DO CANTO'!A:I,8, FALSE)</f>
        <v>0.31309999999999999</v>
      </c>
      <c r="I7638" s="16" t="s">
        <v>16</v>
      </c>
      <c r="J7638" s="9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  <c r="Z7638" s="9"/>
      <c r="AA7638" s="9"/>
    </row>
    <row r="7639" spans="1:27" ht="12.75">
      <c r="A7639" s="64">
        <f t="shared" si="53"/>
        <v>46051</v>
      </c>
      <c r="B7639" s="16" t="s">
        <v>14</v>
      </c>
      <c r="C7639" s="60">
        <f>VLOOKUP(A7639,'JARDIM CAMBURI'!A:I,3, FALSE)</f>
        <v>3013.1</v>
      </c>
      <c r="D7639" s="16">
        <f>VLOOKUP(A7639,'JARDIM CAMBURI'!A:I,4, FALSE)</f>
        <v>33</v>
      </c>
      <c r="E7639" s="61">
        <f>VLOOKUP(A7639,'JARDIM CAMBURI'!A:I,5, FALSE)</f>
        <v>28.11</v>
      </c>
      <c r="F7639" s="16">
        <f>VLOOKUP(A7639,'JARDIM CAMBURI'!A:I,6, FALSE())</f>
        <v>1</v>
      </c>
      <c r="G7639" s="16">
        <f>VLOOKUP(A7639,'JARDIM CAMBURI'!A:I,7, FALSE)</f>
        <v>8.33</v>
      </c>
      <c r="H7639" s="29">
        <f>VLOOKUP(A7639,'JARDIM CAMBURI'!A:I,8, FALSE)</f>
        <v>0.2392</v>
      </c>
      <c r="I7639" s="16" t="s">
        <v>16</v>
      </c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  <c r="Z7639" s="9"/>
      <c r="AA7639" s="9"/>
    </row>
    <row r="7640" spans="1:27" ht="12.75">
      <c r="A7640" s="64">
        <f t="shared" si="53"/>
        <v>46051</v>
      </c>
      <c r="B7640" s="16" t="s">
        <v>19</v>
      </c>
      <c r="C7640" s="60">
        <f>VLOOKUP(A7640,SERRA!A:I,3, FALSE)</f>
        <v>3371.94</v>
      </c>
      <c r="D7640" s="16">
        <f>VLOOKUP(A7640,SERRA!A:I,4, FALSE)</f>
        <v>33</v>
      </c>
      <c r="E7640" s="61">
        <f>VLOOKUP(A7640,SERRA!A:I,5, FALSE)</f>
        <v>39.01</v>
      </c>
      <c r="F7640" s="16">
        <f>VLOOKUP(A7640,SERRA!A:I,6, FALSE)</f>
        <v>1</v>
      </c>
      <c r="G7640" s="16">
        <f>VLOOKUP(A7640,SERRA!A:I,7, FALSE)</f>
        <v>11</v>
      </c>
      <c r="H7640" s="29">
        <f>VLOOKUP(A7640,SERRA!A:I,8, FALSE)</f>
        <v>0.27579999999999999</v>
      </c>
      <c r="I7640" s="16" t="s">
        <v>16</v>
      </c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  <c r="AA7640" s="9"/>
    </row>
    <row r="7641" spans="1:27" ht="12.75">
      <c r="A7641" s="64">
        <f t="shared" si="53"/>
        <v>46051</v>
      </c>
      <c r="B7641" s="16" t="s">
        <v>1574</v>
      </c>
      <c r="C7641" s="60">
        <f>VLOOKUP(A7641,BOALI!A:I,3, FALSE)</f>
        <v>3914.76</v>
      </c>
      <c r="D7641" s="16">
        <f>VLOOKUP(A7641,BOALI!A:I,4, FALSE)</f>
        <v>94</v>
      </c>
      <c r="E7641" s="61">
        <f>VLOOKUP(A7641,BOALI!A:I,5, FALSE)</f>
        <v>0</v>
      </c>
      <c r="F7641" s="16">
        <f>VLOOKUP(A7641,BOALI!A:I,6, FALSE)</f>
        <v>0</v>
      </c>
      <c r="G7641" s="16">
        <f>VLOOKUP(A7641,BOALI!A:I,7, FALSE)</f>
        <v>0</v>
      </c>
      <c r="H7641" s="29">
        <f>VLOOKUP(A7641,BOALI!A:I,8, FALSE)</f>
        <v>0</v>
      </c>
      <c r="I7641" s="16" t="s">
        <v>16</v>
      </c>
      <c r="J7641" s="9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9"/>
      <c r="Y7641" s="9"/>
      <c r="Z7641" s="9"/>
      <c r="AA7641" s="9"/>
    </row>
    <row r="7642" spans="1:27" ht="12.75">
      <c r="A7642" s="64">
        <f>A7641+1</f>
        <v>46052</v>
      </c>
      <c r="B7642" s="16" t="s">
        <v>21</v>
      </c>
      <c r="C7642" s="60">
        <f>VLOOKUP(A7642,'VILA CLEMENTINO'!A:I,3, FALSE)</f>
        <v>13096.1</v>
      </c>
      <c r="D7642" s="16">
        <f>VLOOKUP(A7642,'VILA CLEMENTINO'!A:I,4, FALSE)</f>
        <v>131</v>
      </c>
      <c r="E7642" s="61">
        <f>VLOOKUP(A7642,'VILA CLEMENTINO'!A:I,5, FALSE)</f>
        <v>33.76</v>
      </c>
      <c r="F7642" s="16">
        <f>VLOOKUP(A7642,'VILA CLEMENTINO'!A:I,6, FALSE)</f>
        <v>30</v>
      </c>
      <c r="G7642" s="62">
        <f>VLOOKUP(A7642,'VILA CLEMENTINO'!A:I,7, FALSE)</f>
        <v>14.55</v>
      </c>
      <c r="H7642" s="29">
        <f>VLOOKUP(A7642,'VILA CLEMENTINO'!A:I,8, FALSE)</f>
        <v>0.29399999999999998</v>
      </c>
      <c r="I7642" s="16" t="s">
        <v>11</v>
      </c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  <c r="AA7642" s="9"/>
    </row>
    <row r="7643" spans="1:27" ht="12.75">
      <c r="A7643" s="64">
        <f t="shared" ref="A7643:A7654" si="54">A7642</f>
        <v>46052</v>
      </c>
      <c r="B7643" s="16" t="s">
        <v>12</v>
      </c>
      <c r="C7643" s="60">
        <f>VLOOKUP(A7643,JABAQUARA!A:I,3, FALSE)</f>
        <v>6071.5</v>
      </c>
      <c r="D7643" s="16">
        <f>VLOOKUP(A7643,JABAQUARA!A:I,4, FALSE)</f>
        <v>63</v>
      </c>
      <c r="E7643" s="61">
        <f>VLOOKUP(A7643,JABAQUARA!A:I,5, FALSE)</f>
        <v>26.22</v>
      </c>
      <c r="F7643" s="16">
        <f>VLOOKUP(A7643,JABAQUARA!A:I,6, FALSE)</f>
        <v>1</v>
      </c>
      <c r="G7643" s="16">
        <f>VLOOKUP(A7643,JABAQUARA!A:I,7, FALSE)</f>
        <v>12.5</v>
      </c>
      <c r="H7643" s="29">
        <f>VLOOKUP(A7643,JABAQUARA!A:I,8, FALSE)</f>
        <v>0.32219999999999999</v>
      </c>
      <c r="I7643" s="16" t="s">
        <v>11</v>
      </c>
      <c r="J7643" s="9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9"/>
      <c r="AA7643" s="9"/>
    </row>
    <row r="7644" spans="1:27" ht="12.75">
      <c r="A7644" s="64">
        <f t="shared" si="54"/>
        <v>46052</v>
      </c>
      <c r="B7644" s="16" t="s">
        <v>1467</v>
      </c>
      <c r="C7644" s="60">
        <f>VLOOKUP(A7644,SPOLETO!A:I,3, FALSE)</f>
        <v>3448.76</v>
      </c>
      <c r="D7644" s="16">
        <f>VLOOKUP(A7644,SPOLETO!A:I,4, FALSE)</f>
        <v>73</v>
      </c>
      <c r="E7644" s="61">
        <f>VLOOKUP(A7644,SPOLETO!A:I,5, FALSE)</f>
        <v>0</v>
      </c>
      <c r="F7644" s="16">
        <f>VLOOKUP(A7644,SPOLETO!A:I,6, FALSE)</f>
        <v>0</v>
      </c>
      <c r="G7644" s="16">
        <f>VLOOKUP(A7644,SPOLETO!A:I,7, FALSE)</f>
        <v>0</v>
      </c>
      <c r="H7644" s="29">
        <f>VLOOKUP(A7644,SPOLETO!A:I,8, FALSE)</f>
        <v>0</v>
      </c>
      <c r="I7644" s="16" t="s">
        <v>11</v>
      </c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  <c r="AA7644" s="9"/>
    </row>
    <row r="7645" spans="1:27" ht="12.75">
      <c r="A7645" s="64">
        <f t="shared" si="54"/>
        <v>46052</v>
      </c>
      <c r="B7645" s="16" t="s">
        <v>9</v>
      </c>
      <c r="C7645" s="60">
        <f>VLOOKUP(A7645,'CAMPO BELO'!A:I,3, FALSE)</f>
        <v>6581.28</v>
      </c>
      <c r="D7645" s="16">
        <f>VLOOKUP(A7645,'CAMPO BELO'!A:I,4, FALSE)</f>
        <v>68</v>
      </c>
      <c r="E7645" s="61">
        <f>VLOOKUP(A7645,'CAMPO BELO'!A:I,5, FALSE)</f>
        <v>28.11</v>
      </c>
      <c r="F7645" s="16">
        <f>VLOOKUP(A7645,'CAMPO BELO'!A:I,6, FALSE)</f>
        <v>5</v>
      </c>
      <c r="G7645" s="16">
        <f>VLOOKUP(A7645,'CAMPO BELO'!A:I,7, FALSE)</f>
        <v>10.6</v>
      </c>
      <c r="H7645" s="29">
        <f>VLOOKUP(A7645,'CAMPO BELO'!A:I,8, FALSE)</f>
        <v>0.31059999999999999</v>
      </c>
      <c r="I7645" s="16" t="s">
        <v>11</v>
      </c>
      <c r="J7645" s="9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9"/>
      <c r="X7645" s="9"/>
      <c r="Y7645" s="9"/>
      <c r="Z7645" s="9"/>
      <c r="AA7645" s="9"/>
    </row>
    <row r="7646" spans="1:27" ht="12.75">
      <c r="A7646" s="64">
        <f t="shared" si="54"/>
        <v>46052</v>
      </c>
      <c r="B7646" s="16" t="s">
        <v>43</v>
      </c>
      <c r="C7646" s="60">
        <f>VLOOKUP(A7646,GOPOÚVA!A:I,3, FALSE)</f>
        <v>9561.6</v>
      </c>
      <c r="D7646" s="16">
        <f>VLOOKUP(A7646,GOPOÚVA!A:I,4, FALSE)</f>
        <v>98</v>
      </c>
      <c r="E7646" s="61">
        <f>VLOOKUP(A7646,GOPOÚVA!A:I,5, FALSE)</f>
        <v>26.94</v>
      </c>
      <c r="F7646" s="16">
        <f>VLOOKUP(A7646,GOPOÚVA!A:I,6, FALSE)</f>
        <v>1</v>
      </c>
      <c r="G7646" s="16">
        <f>VLOOKUP(A7646,GOPOÚVA!A:I,7, FALSE)</f>
        <v>12.83</v>
      </c>
      <c r="H7646" s="29">
        <f>VLOOKUP(A7646,GOPOÚVA!A:I,8, FALSE)</f>
        <v>0.33310000000000001</v>
      </c>
      <c r="I7646" s="16" t="s">
        <v>11</v>
      </c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/>
      <c r="X7646" s="9"/>
      <c r="Y7646" s="9"/>
      <c r="Z7646" s="9"/>
      <c r="AA7646" s="9"/>
    </row>
    <row r="7647" spans="1:27" ht="12.75">
      <c r="A7647" s="64">
        <f t="shared" si="54"/>
        <v>46052</v>
      </c>
      <c r="B7647" s="16" t="s">
        <v>45</v>
      </c>
      <c r="C7647" s="60">
        <f>VLOOKUP(A7647,MANDAQUI!A:I,3, FALSE)</f>
        <v>9017.35</v>
      </c>
      <c r="D7647" s="16">
        <f>VLOOKUP(A7647,MANDAQUI!A:I,4, FALSE)</f>
        <v>93</v>
      </c>
      <c r="E7647" s="61">
        <f>VLOOKUP(A7647,MANDAQUI!A:I,5, FALSE)</f>
        <v>27.5</v>
      </c>
      <c r="F7647" s="16">
        <f>VLOOKUP(A7647,MANDAQUI!A:I,6, FALSE)</f>
        <v>9</v>
      </c>
      <c r="G7647" s="16">
        <f>VLOOKUP(A7647,MANDAQUI!A:I,7, FALSE)</f>
        <v>14.8</v>
      </c>
      <c r="H7647" s="29">
        <f>VLOOKUP(A7647,MANDAQUI!A:I,8, FALSE)</f>
        <v>0.29199999999999998</v>
      </c>
      <c r="I7647" s="16" t="s">
        <v>11</v>
      </c>
      <c r="J7647" s="9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  <c r="Z7647" s="9"/>
      <c r="AA7647" s="9"/>
    </row>
    <row r="7648" spans="1:27" ht="12.75">
      <c r="A7648" s="64">
        <f t="shared" si="54"/>
        <v>46052</v>
      </c>
      <c r="B7648" s="16" t="s">
        <v>1465</v>
      </c>
      <c r="C7648" s="60">
        <f>VLOOKUP(A7648,AEROPORTO!A:I,3, FALSE)</f>
        <v>9472.7999999999993</v>
      </c>
      <c r="D7648" s="16">
        <f>VLOOKUP(A7648,AEROPORTO!A:I,4, FALSE)</f>
        <v>130</v>
      </c>
      <c r="E7648" s="61">
        <f>VLOOKUP(A7648,AEROPORTO!A:I,5, FALSE)</f>
        <v>0</v>
      </c>
      <c r="F7648" s="16">
        <f>VLOOKUP(A7648,AEROPORTO!A:I,6, FALSE)</f>
        <v>0</v>
      </c>
      <c r="G7648" s="16">
        <f>VLOOKUP(A7648,AEROPORTO!A:I,7, FALSE)</f>
        <v>0</v>
      </c>
      <c r="H7648" s="29">
        <f>VLOOKUP(A7648,AEROPORTO!A:I,8, FALSE)</f>
        <v>0</v>
      </c>
      <c r="I7648" s="16" t="s">
        <v>11</v>
      </c>
      <c r="J7648" s="9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  <c r="Z7648" s="9"/>
      <c r="AA7648" s="9"/>
    </row>
    <row r="7649" spans="1:27" ht="12.75">
      <c r="A7649" s="64">
        <f t="shared" si="54"/>
        <v>46052</v>
      </c>
      <c r="B7649" s="16" t="s">
        <v>289</v>
      </c>
      <c r="C7649" s="60">
        <f>VLOOKUP(A7649,PINHEIROS!A:I,3, FALSE)</f>
        <v>9552.9500000000007</v>
      </c>
      <c r="D7649" s="16">
        <f>VLOOKUP(A7649,PINHEIROS!A:I,4, FALSE)</f>
        <v>89</v>
      </c>
      <c r="E7649" s="61">
        <f>VLOOKUP(A7649,PINHEIROS!A:I,5, FALSE)</f>
        <v>34.409999999999997</v>
      </c>
      <c r="F7649" s="16">
        <f>VLOOKUP(A7649,PINHEIROS!A:I,6, FALSE)</f>
        <v>20</v>
      </c>
      <c r="G7649" s="16">
        <f>VLOOKUP(A7649,PINHEIROS!A:I,7, FALSE)</f>
        <v>16.75</v>
      </c>
      <c r="H7649" s="29">
        <f>VLOOKUP(A7649,PINHEIROS!A:I,8, FALSE)</f>
        <v>0.30570000000000003</v>
      </c>
      <c r="I7649" s="16" t="s">
        <v>11</v>
      </c>
      <c r="J7649" s="9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9"/>
      <c r="AA7649" s="9"/>
    </row>
    <row r="7650" spans="1:27" ht="12.75">
      <c r="A7650" s="64">
        <f t="shared" si="54"/>
        <v>46052</v>
      </c>
      <c r="B7650" s="16" t="s">
        <v>286</v>
      </c>
      <c r="C7650" s="60">
        <f>VLOOKUP(A7650,ACLIMAÇÃO!A:I,3, FALSE)</f>
        <v>5429.32</v>
      </c>
      <c r="D7650" s="16">
        <f>VLOOKUP(A7650,ACLIMAÇÃO!A:I,4, FALSE)</f>
        <v>60</v>
      </c>
      <c r="E7650" s="61">
        <f>VLOOKUP(A7650,ACLIMAÇÃO!A:I,5, FALSE)</f>
        <v>25.01</v>
      </c>
      <c r="F7650" s="16">
        <f>VLOOKUP(A7650,ACLIMAÇÃO!A:I,6, FALSE)</f>
        <v>1</v>
      </c>
      <c r="G7650" s="16">
        <f>VLOOKUP(A7650,ACLIMAÇÃO!A:I,7, FALSE)</f>
        <v>9</v>
      </c>
      <c r="H7650" s="29">
        <f>VLOOKUP(A7650,ACLIMAÇÃO!A:I,8, FALSE)</f>
        <v>0.33539999999999998</v>
      </c>
      <c r="I7650" s="16" t="s">
        <v>11</v>
      </c>
      <c r="J7650" s="9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9"/>
      <c r="AA7650" s="9"/>
    </row>
    <row r="7651" spans="1:27" ht="12.75">
      <c r="A7651" s="64">
        <f t="shared" si="54"/>
        <v>46052</v>
      </c>
      <c r="B7651" s="16" t="s">
        <v>17</v>
      </c>
      <c r="C7651" s="60">
        <f>VLOOKUP(A7651,'PRAIA DO CANTO'!A:I,3, FALSE)</f>
        <v>9465.7000000000007</v>
      </c>
      <c r="D7651" s="16">
        <f>VLOOKUP(A7651,'PRAIA DO CANTO'!A:I,4, FALSE)</f>
        <v>67</v>
      </c>
      <c r="E7651" s="61">
        <f>VLOOKUP(A7651,'PRAIA DO CANTO'!A:I,5, FALSE)</f>
        <v>24.66</v>
      </c>
      <c r="F7651" s="16">
        <f>VLOOKUP(A7651,'PRAIA DO CANTO'!A:I,6, FALSE)</f>
        <v>2</v>
      </c>
      <c r="G7651" s="16">
        <f>VLOOKUP(A7651,'PRAIA DO CANTO'!A:I,7, FALSE)</f>
        <v>11.1</v>
      </c>
      <c r="H7651" s="29">
        <f>VLOOKUP(A7651,'PRAIA DO CANTO'!A:I,8, FALSE)</f>
        <v>0.30309999999999998</v>
      </c>
      <c r="I7651" s="16" t="s">
        <v>16</v>
      </c>
      <c r="J7651" s="9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9"/>
      <c r="AA7651" s="9"/>
    </row>
    <row r="7652" spans="1:27" ht="12.75">
      <c r="A7652" s="64">
        <f t="shared" si="54"/>
        <v>46052</v>
      </c>
      <c r="B7652" s="16" t="s">
        <v>14</v>
      </c>
      <c r="C7652" s="60">
        <f>VLOOKUP(A7652,'JARDIM CAMBURI'!A:I,3, FALSE)</f>
        <v>9426.49</v>
      </c>
      <c r="D7652" s="16">
        <f>VLOOKUP(A7652,'JARDIM CAMBURI'!A:I,4, FALSE)</f>
        <v>100</v>
      </c>
      <c r="E7652" s="61">
        <f>VLOOKUP(A7652,'JARDIM CAMBURI'!A:I,5, FALSE)</f>
        <v>31.76</v>
      </c>
      <c r="F7652" s="16">
        <f>VLOOKUP(A7652,'JARDIM CAMBURI'!A:I,6, FALSE())</f>
        <v>8</v>
      </c>
      <c r="G7652" s="16">
        <f>VLOOKUP(A7652,'JARDIM CAMBURI'!A:I,7, FALSE)</f>
        <v>13.6</v>
      </c>
      <c r="H7652" s="29">
        <f>VLOOKUP(A7652,'JARDIM CAMBURI'!A:I,8, FALSE)</f>
        <v>0.21</v>
      </c>
      <c r="I7652" s="16" t="s">
        <v>16</v>
      </c>
      <c r="J7652" s="9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9"/>
      <c r="AA7652" s="9"/>
    </row>
    <row r="7653" spans="1:27" ht="12.75">
      <c r="A7653" s="64">
        <f t="shared" si="54"/>
        <v>46052</v>
      </c>
      <c r="B7653" s="16" t="s">
        <v>19</v>
      </c>
      <c r="C7653" s="60">
        <f>VLOOKUP(A7653,SERRA!A:I,3, FALSE)</f>
        <v>5696.09</v>
      </c>
      <c r="D7653" s="16">
        <f>VLOOKUP(A7653,SERRA!A:I,4, FALSE)</f>
        <v>65</v>
      </c>
      <c r="E7653" s="61">
        <f>VLOOKUP(A7653,SERRA!A:I,5, FALSE)</f>
        <v>27.23</v>
      </c>
      <c r="F7653" s="16">
        <f>VLOOKUP(A7653,SERRA!A:I,6, FALSE)</f>
        <v>3</v>
      </c>
      <c r="G7653" s="16">
        <f>VLOOKUP(A7653,SERRA!A:I,7, FALSE)</f>
        <v>13</v>
      </c>
      <c r="H7653" s="29">
        <f>VLOOKUP(A7653,SERRA!A:I,8, FALSE)</f>
        <v>0.27560000000000001</v>
      </c>
      <c r="I7653" s="16" t="s">
        <v>16</v>
      </c>
      <c r="J7653" s="9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  <c r="AA7653" s="9"/>
    </row>
    <row r="7654" spans="1:27" ht="12.75">
      <c r="A7654" s="64">
        <f t="shared" si="54"/>
        <v>46052</v>
      </c>
      <c r="B7654" s="16" t="s">
        <v>1574</v>
      </c>
      <c r="C7654" s="60">
        <f>VLOOKUP(A7654,BOALI!A:I,3, FALSE)</f>
        <v>3511.71</v>
      </c>
      <c r="D7654" s="16">
        <f>VLOOKUP(A7654,BOALI!A:I,4, FALSE)</f>
        <v>90</v>
      </c>
      <c r="E7654" s="61">
        <f>VLOOKUP(A7654,BOALI!A:I,5, FALSE)</f>
        <v>0</v>
      </c>
      <c r="F7654" s="16">
        <f>VLOOKUP(A7654,BOALI!A:I,6, FALSE)</f>
        <v>0</v>
      </c>
      <c r="G7654" s="16">
        <f>VLOOKUP(A7654,BOALI!A:I,7, FALSE)</f>
        <v>0</v>
      </c>
      <c r="H7654" s="29">
        <f>VLOOKUP(A7654,BOALI!A:I,8, FALSE)</f>
        <v>0</v>
      </c>
      <c r="I7654" s="16" t="s">
        <v>16</v>
      </c>
      <c r="J7654" s="9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9"/>
      <c r="AA7654" s="9"/>
    </row>
    <row r="7655" spans="1:27" ht="12.75">
      <c r="A7655" s="64">
        <f>A7654+1</f>
        <v>46053</v>
      </c>
      <c r="B7655" s="16" t="s">
        <v>21</v>
      </c>
      <c r="C7655" s="60">
        <f>VLOOKUP(A7655,'VILA CLEMENTINO'!A:I,3, FALSE)</f>
        <v>12592.65</v>
      </c>
      <c r="D7655" s="16">
        <f>VLOOKUP(A7655,'VILA CLEMENTINO'!A:I,4, FALSE)</f>
        <v>124</v>
      </c>
      <c r="E7655" s="61">
        <f>VLOOKUP(A7655,'VILA CLEMENTINO'!A:I,5, FALSE)</f>
        <v>26.9</v>
      </c>
      <c r="F7655" s="16">
        <f>VLOOKUP(A7655,'VILA CLEMENTINO'!A:I,6, FALSE)</f>
        <v>1</v>
      </c>
      <c r="G7655" s="62">
        <f>VLOOKUP(A7655,'VILA CLEMENTINO'!A:I,7, FALSE)</f>
        <v>12.4</v>
      </c>
      <c r="H7655" s="29">
        <f>VLOOKUP(A7655,'VILA CLEMENTINO'!A:I,8, FALSE)</f>
        <v>0.28689999999999999</v>
      </c>
      <c r="I7655" s="16" t="s">
        <v>11</v>
      </c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  <c r="AA7655" s="9"/>
    </row>
    <row r="7656" spans="1:27" ht="12.75">
      <c r="A7656" s="64">
        <f t="shared" ref="A7656:A7667" si="55">A7655</f>
        <v>46053</v>
      </c>
      <c r="B7656" s="16" t="s">
        <v>12</v>
      </c>
      <c r="C7656" s="60">
        <f>VLOOKUP(A7656,JABAQUARA!A:I,3, FALSE)</f>
        <v>5447.15</v>
      </c>
      <c r="D7656" s="16">
        <f>VLOOKUP(A7656,JABAQUARA!A:I,4, FALSE)</f>
        <v>56</v>
      </c>
      <c r="E7656" s="61">
        <f>VLOOKUP(A7656,JABAQUARA!A:I,5, FALSE)</f>
        <v>25.02</v>
      </c>
      <c r="F7656" s="16">
        <f>VLOOKUP(A7656,JABAQUARA!A:I,6, FALSE)</f>
        <v>0</v>
      </c>
      <c r="G7656" s="16">
        <f>VLOOKUP(A7656,JABAQUARA!A:I,7, FALSE)</f>
        <v>12</v>
      </c>
      <c r="H7656" s="29">
        <f>VLOOKUP(A7656,JABAQUARA!A:I,8, FALSE)</f>
        <v>0.33739999999999998</v>
      </c>
      <c r="I7656" s="16" t="s">
        <v>11</v>
      </c>
      <c r="J7656" s="9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9"/>
      <c r="AA7656" s="9"/>
    </row>
    <row r="7657" spans="1:27" ht="12.75">
      <c r="A7657" s="64">
        <f t="shared" si="55"/>
        <v>46053</v>
      </c>
      <c r="B7657" s="16" t="s">
        <v>1467</v>
      </c>
      <c r="C7657" s="60">
        <f>VLOOKUP(A7657,SPOLETO!A:I,3, FALSE)</f>
        <v>2320.5</v>
      </c>
      <c r="D7657" s="16">
        <f>VLOOKUP(A7657,SPOLETO!A:I,4, FALSE)</f>
        <v>47</v>
      </c>
      <c r="E7657" s="61">
        <f>VLOOKUP(A7657,SPOLETO!A:I,5, FALSE)</f>
        <v>0</v>
      </c>
      <c r="F7657" s="16">
        <f>VLOOKUP(A7657,SPOLETO!A:I,6, FALSE)</f>
        <v>0</v>
      </c>
      <c r="G7657" s="16">
        <f>VLOOKUP(A7657,SPOLETO!A:I,7, FALSE)</f>
        <v>0</v>
      </c>
      <c r="H7657" s="29">
        <f>VLOOKUP(A7657,SPOLETO!A:I,8, FALSE)</f>
        <v>0</v>
      </c>
      <c r="I7657" s="16" t="s">
        <v>11</v>
      </c>
      <c r="J7657" s="9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9"/>
      <c r="AA7657" s="9"/>
    </row>
    <row r="7658" spans="1:27" ht="12.75">
      <c r="A7658" s="64">
        <f t="shared" si="55"/>
        <v>46053</v>
      </c>
      <c r="B7658" s="16" t="s">
        <v>9</v>
      </c>
      <c r="C7658" s="60">
        <f>VLOOKUP(A7658,'CAMPO BELO'!A:I,3, FALSE)</f>
        <v>6986.64</v>
      </c>
      <c r="D7658" s="16">
        <f>VLOOKUP(A7658,'CAMPO BELO'!A:I,4, FALSE)</f>
        <v>64</v>
      </c>
      <c r="E7658" s="61">
        <f>VLOOKUP(A7658,'CAMPO BELO'!A:I,5, FALSE)</f>
        <v>24.46</v>
      </c>
      <c r="F7658" s="16">
        <f>VLOOKUP(A7658,'CAMPO BELO'!A:I,6, FALSE)</f>
        <v>0</v>
      </c>
      <c r="G7658" s="16">
        <f>VLOOKUP(A7658,'CAMPO BELO'!A:I,7, FALSE)</f>
        <v>12.8</v>
      </c>
      <c r="H7658" s="29">
        <f>VLOOKUP(A7658,'CAMPO BELO'!A:I,8, FALSE)</f>
        <v>0.30159999999999998</v>
      </c>
      <c r="I7658" s="16" t="s">
        <v>11</v>
      </c>
      <c r="J7658" s="9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9"/>
      <c r="AA7658" s="9"/>
    </row>
    <row r="7659" spans="1:27" ht="12.75">
      <c r="A7659" s="64">
        <f t="shared" si="55"/>
        <v>46053</v>
      </c>
      <c r="B7659" s="16" t="s">
        <v>43</v>
      </c>
      <c r="C7659" s="60">
        <f>VLOOKUP(A7659,GOPOÚVA!A:I,3, FALSE)</f>
        <v>8044.29</v>
      </c>
      <c r="D7659" s="16">
        <f>VLOOKUP(A7659,GOPOÚVA!A:I,4, FALSE)</f>
        <v>82</v>
      </c>
      <c r="E7659" s="61">
        <f>VLOOKUP(A7659,GOPOÚVA!A:I,5, FALSE)</f>
        <v>26.43</v>
      </c>
      <c r="F7659" s="16">
        <f>VLOOKUP(A7659,GOPOÚVA!A:I,6, FALSE)</f>
        <v>2</v>
      </c>
      <c r="G7659" s="16">
        <f>VLOOKUP(A7659,GOPOÚVA!A:I,7, FALSE)</f>
        <v>12.16</v>
      </c>
      <c r="H7659" s="29">
        <f>VLOOKUP(A7659,GOPOÚVA!A:I,8, FALSE)</f>
        <v>0.37430000000000002</v>
      </c>
      <c r="I7659" s="16" t="s">
        <v>11</v>
      </c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  <c r="AA7659" s="9"/>
    </row>
    <row r="7660" spans="1:27" ht="12.75">
      <c r="A7660" s="64">
        <f t="shared" si="55"/>
        <v>46053</v>
      </c>
      <c r="B7660" s="16" t="s">
        <v>45</v>
      </c>
      <c r="C7660" s="60">
        <f>VLOOKUP(A7660,MANDAQUI!A:I,3, FALSE)</f>
        <v>8963.82</v>
      </c>
      <c r="D7660" s="16">
        <f>VLOOKUP(A7660,MANDAQUI!A:I,4, FALSE)</f>
        <v>89</v>
      </c>
      <c r="E7660" s="61">
        <f>VLOOKUP(A7660,MANDAQUI!A:I,5, FALSE)</f>
        <v>27.83</v>
      </c>
      <c r="F7660" s="16">
        <f>VLOOKUP(A7660,MANDAQUI!A:I,6, FALSE)</f>
        <v>6</v>
      </c>
      <c r="G7660" s="16">
        <f>VLOOKUP(A7660,MANDAQUI!A:I,7, FALSE)</f>
        <v>14</v>
      </c>
      <c r="H7660" s="29">
        <f>VLOOKUP(A7660,MANDAQUI!A:I,8, FALSE)</f>
        <v>0.31780000000000003</v>
      </c>
      <c r="I7660" s="16" t="s">
        <v>11</v>
      </c>
      <c r="J7660" s="9"/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9"/>
      <c r="AA7660" s="9"/>
    </row>
    <row r="7661" spans="1:27" ht="12.75">
      <c r="A7661" s="64">
        <f t="shared" si="55"/>
        <v>46053</v>
      </c>
      <c r="B7661" s="16" t="s">
        <v>1465</v>
      </c>
      <c r="C7661" s="60">
        <f>VLOOKUP(A7661,AEROPORTO!A:I,3, FALSE)</f>
        <v>8899.2999999999993</v>
      </c>
      <c r="D7661" s="16">
        <f>VLOOKUP(A7661,AEROPORTO!A:I,4, FALSE)</f>
        <v>117</v>
      </c>
      <c r="E7661" s="61">
        <f>VLOOKUP(A7661,AEROPORTO!A:I,5, FALSE)</f>
        <v>0</v>
      </c>
      <c r="F7661" s="16">
        <f>VLOOKUP(A7661,AEROPORTO!A:I,6, FALSE)</f>
        <v>0</v>
      </c>
      <c r="G7661" s="16">
        <f>VLOOKUP(A7661,AEROPORTO!A:I,7, FALSE)</f>
        <v>0</v>
      </c>
      <c r="H7661" s="29">
        <f>VLOOKUP(A7661,AEROPORTO!A:I,8, FALSE)</f>
        <v>0</v>
      </c>
      <c r="I7661" s="16" t="s">
        <v>11</v>
      </c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  <c r="AA7661" s="9"/>
    </row>
    <row r="7662" spans="1:27" ht="12.75">
      <c r="A7662" s="64">
        <f t="shared" si="55"/>
        <v>46053</v>
      </c>
      <c r="B7662" s="16" t="s">
        <v>289</v>
      </c>
      <c r="C7662" s="60">
        <f>VLOOKUP(A7662,PINHEIROS!A:I,3, FALSE)</f>
        <v>7373.79</v>
      </c>
      <c r="D7662" s="16">
        <f>VLOOKUP(A7662,PINHEIROS!A:I,4, FALSE)</f>
        <v>96</v>
      </c>
      <c r="E7662" s="61">
        <f>VLOOKUP(A7662,PINHEIROS!A:I,5, FALSE)</f>
        <v>32.369999999999997</v>
      </c>
      <c r="F7662" s="16">
        <f>VLOOKUP(A7662,PINHEIROS!A:I,6, FALSE)</f>
        <v>17</v>
      </c>
      <c r="G7662" s="16">
        <f>VLOOKUP(A7662,PINHEIROS!A:I,7, FALSE)</f>
        <v>11.8</v>
      </c>
      <c r="H7662" s="29">
        <f>VLOOKUP(A7662,PINHEIROS!A:I,8, FALSE)</f>
        <v>0.30120000000000002</v>
      </c>
      <c r="I7662" s="16" t="s">
        <v>11</v>
      </c>
      <c r="J7662" s="9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9"/>
      <c r="AA7662" s="9"/>
    </row>
    <row r="7663" spans="1:27" ht="12.75">
      <c r="A7663" s="64">
        <f t="shared" si="55"/>
        <v>46053</v>
      </c>
      <c r="B7663" s="16" t="s">
        <v>286</v>
      </c>
      <c r="C7663" s="60">
        <f>VLOOKUP(A7663,ACLIMAÇÃO!A:I,3, FALSE)</f>
        <v>5781.99</v>
      </c>
      <c r="D7663" s="16">
        <f>VLOOKUP(A7663,ACLIMAÇÃO!A:I,4, FALSE)</f>
        <v>61</v>
      </c>
      <c r="E7663" s="61">
        <f>VLOOKUP(A7663,ACLIMAÇÃO!A:I,5, FALSE)</f>
        <v>30.31</v>
      </c>
      <c r="F7663" s="16">
        <f>VLOOKUP(A7663,ACLIMAÇÃO!A:I,6, FALSE)</f>
        <v>7</v>
      </c>
      <c r="G7663" s="16">
        <f>VLOOKUP(A7663,ACLIMAÇÃO!A:I,7, FALSE)</f>
        <v>12</v>
      </c>
      <c r="H7663" s="29">
        <f>VLOOKUP(A7663,ACLIMAÇÃO!A:I,8, FALSE)</f>
        <v>0.26979999999999998</v>
      </c>
      <c r="I7663" s="16" t="s">
        <v>11</v>
      </c>
      <c r="J7663" s="9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  <c r="Z7663" s="9"/>
      <c r="AA7663" s="9"/>
    </row>
    <row r="7664" spans="1:27" ht="12.75">
      <c r="A7664" s="64">
        <f t="shared" si="55"/>
        <v>46053</v>
      </c>
      <c r="B7664" s="16" t="s">
        <v>17</v>
      </c>
      <c r="C7664" s="60">
        <f>VLOOKUP(A7664,'PRAIA DO CANTO'!A:I,3, FALSE)</f>
        <v>9432.08</v>
      </c>
      <c r="D7664" s="16">
        <f>VLOOKUP(A7664,'PRAIA DO CANTO'!A:I,4, FALSE)</f>
        <v>72</v>
      </c>
      <c r="E7664" s="61">
        <f>VLOOKUP(A7664,'PRAIA DO CANTO'!A:I,5, FALSE)</f>
        <v>22.1</v>
      </c>
      <c r="F7664" s="16">
        <f>VLOOKUP(A7664,'PRAIA DO CANTO'!A:I,6, FALSE)</f>
        <v>1</v>
      </c>
      <c r="G7664" s="16">
        <f>VLOOKUP(A7664,'PRAIA DO CANTO'!A:I,7, FALSE)</f>
        <v>12</v>
      </c>
      <c r="H7664" s="29">
        <f>VLOOKUP(A7664,'PRAIA DO CANTO'!A:I,8, FALSE)</f>
        <v>0.2989</v>
      </c>
      <c r="I7664" s="16" t="s">
        <v>16</v>
      </c>
      <c r="J7664" s="9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  <c r="Z7664" s="9"/>
      <c r="AA7664" s="9"/>
    </row>
    <row r="7665" spans="1:27" ht="12.75">
      <c r="A7665" s="64">
        <f t="shared" si="55"/>
        <v>46053</v>
      </c>
      <c r="B7665" s="16" t="s">
        <v>14</v>
      </c>
      <c r="C7665" s="60">
        <f>VLOOKUP(A7665,'JARDIM CAMBURI'!A:I,3, FALSE)</f>
        <v>8011.3</v>
      </c>
      <c r="D7665" s="16">
        <f>VLOOKUP(A7665,'JARDIM CAMBURI'!A:I,4, FALSE)</f>
        <v>86</v>
      </c>
      <c r="E7665" s="61">
        <f>VLOOKUP(A7665,'JARDIM CAMBURI'!A:I,5, FALSE)</f>
        <v>35.03</v>
      </c>
      <c r="F7665" s="16">
        <f>VLOOKUP(A7665,'JARDIM CAMBURI'!A:I,6, FALSE())</f>
        <v>3</v>
      </c>
      <c r="G7665" s="16">
        <f>VLOOKUP(A7665,'JARDIM CAMBURI'!A:I,7, FALSE)</f>
        <v>13</v>
      </c>
      <c r="H7665" s="29">
        <f>VLOOKUP(A7665,'JARDIM CAMBURI'!A:I,8, FALSE)</f>
        <v>0.27310000000000001</v>
      </c>
      <c r="I7665" s="16" t="s">
        <v>16</v>
      </c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9"/>
      <c r="Y7665" s="9"/>
      <c r="Z7665" s="9"/>
      <c r="AA7665" s="9"/>
    </row>
    <row r="7666" spans="1:27" ht="12.75">
      <c r="A7666" s="64">
        <f t="shared" si="55"/>
        <v>46053</v>
      </c>
      <c r="B7666" s="16" t="s">
        <v>19</v>
      </c>
      <c r="C7666" s="60">
        <f>VLOOKUP(A7666,SERRA!A:I,3, FALSE)</f>
        <v>5979.82</v>
      </c>
      <c r="D7666" s="16">
        <f>VLOOKUP(A7666,SERRA!A:I,4, FALSE)</f>
        <v>62</v>
      </c>
      <c r="E7666" s="61">
        <f>VLOOKUP(A7666,SERRA!A:I,5, FALSE)</f>
        <v>24.02</v>
      </c>
      <c r="F7666" s="16">
        <f>VLOOKUP(A7666,SERRA!A:I,6, FALSE)</f>
        <v>4</v>
      </c>
      <c r="G7666" s="16">
        <f>VLOOKUP(A7666,SERRA!A:I,7, FALSE)</f>
        <v>10.33</v>
      </c>
      <c r="H7666" s="29">
        <f>VLOOKUP(A7666,SERRA!A:I,8, FALSE)</f>
        <v>0.2949</v>
      </c>
      <c r="I7666" s="16" t="s">
        <v>16</v>
      </c>
      <c r="J7666" s="9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9"/>
      <c r="X7666" s="9"/>
      <c r="Y7666" s="9"/>
      <c r="Z7666" s="9"/>
      <c r="AA7666" s="9"/>
    </row>
    <row r="7667" spans="1:27" ht="12.75">
      <c r="A7667" s="64">
        <f t="shared" si="55"/>
        <v>46053</v>
      </c>
      <c r="B7667" s="16" t="s">
        <v>1574</v>
      </c>
      <c r="C7667" s="60">
        <f>VLOOKUP(A7667,BOALI!A:I,3, FALSE)</f>
        <v>2485.67</v>
      </c>
      <c r="D7667" s="16">
        <f>VLOOKUP(A7667,BOALI!A:I,4, FALSE)</f>
        <v>51</v>
      </c>
      <c r="E7667" s="61">
        <f>VLOOKUP(A7667,BOALI!A:I,5, FALSE)</f>
        <v>0</v>
      </c>
      <c r="F7667" s="16">
        <f>VLOOKUP(A7667,BOALI!A:I,6, FALSE)</f>
        <v>0</v>
      </c>
      <c r="G7667" s="16">
        <f>VLOOKUP(A7667,BOALI!A:I,7, FALSE)</f>
        <v>0</v>
      </c>
      <c r="H7667" s="29">
        <f>VLOOKUP(A7667,BOALI!A:I,8, FALSE)</f>
        <v>0</v>
      </c>
      <c r="I7667" s="16" t="s">
        <v>16</v>
      </c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  <c r="Z7667" s="9"/>
      <c r="AA7667" s="9"/>
    </row>
    <row r="7668" spans="1:27" ht="12.75">
      <c r="A7668" s="64">
        <f>A7667+1</f>
        <v>46054</v>
      </c>
      <c r="B7668" s="16" t="s">
        <v>21</v>
      </c>
      <c r="C7668" s="60">
        <f>VLOOKUP(A7668,'VILA CLEMENTINO'!A:I,3, FALSE)</f>
        <v>10835.44</v>
      </c>
      <c r="D7668" s="16">
        <f>VLOOKUP(A7668,'VILA CLEMENTINO'!A:I,4, FALSE)</f>
        <v>109</v>
      </c>
      <c r="E7668" s="61">
        <f>VLOOKUP(A7668,'VILA CLEMENTINO'!A:I,5, FALSE)</f>
        <v>27.53</v>
      </c>
      <c r="F7668" s="16">
        <f>VLOOKUP(A7668,'VILA CLEMENTINO'!A:I,6, FALSE)</f>
        <v>5</v>
      </c>
      <c r="G7668" s="62">
        <f>VLOOKUP(A7668,'VILA CLEMENTINO'!A:I,7, FALSE)</f>
        <v>16.05</v>
      </c>
      <c r="H7668" s="29">
        <f>VLOOKUP(A7668,'VILA CLEMENTINO'!A:I,8, FALSE)</f>
        <v>0.2858</v>
      </c>
      <c r="I7668" s="16" t="s">
        <v>11</v>
      </c>
      <c r="J7668" s="9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9"/>
      <c r="Y7668" s="9"/>
      <c r="Z7668" s="9"/>
      <c r="AA7668" s="9"/>
    </row>
    <row r="7669" spans="1:27" ht="12.75">
      <c r="A7669" s="64">
        <f t="shared" ref="A7669:A7680" si="56">A7668</f>
        <v>46054</v>
      </c>
      <c r="B7669" s="16" t="s">
        <v>12</v>
      </c>
      <c r="C7669" s="60">
        <f>VLOOKUP(A7669,JABAQUARA!A:I,3, FALSE)</f>
        <v>4345.96</v>
      </c>
      <c r="D7669" s="16">
        <f>VLOOKUP(A7669,JABAQUARA!A:I,4, FALSE)</f>
        <v>48</v>
      </c>
      <c r="E7669" s="61">
        <f>VLOOKUP(A7669,JABAQUARA!A:I,5, FALSE)</f>
        <v>27.71</v>
      </c>
      <c r="F7669" s="16">
        <f>VLOOKUP(A7669,JABAQUARA!A:I,6, FALSE)</f>
        <v>1</v>
      </c>
      <c r="G7669" s="16">
        <f>VLOOKUP(A7669,JABAQUARA!A:I,7, FALSE)</f>
        <v>9.5</v>
      </c>
      <c r="H7669" s="29">
        <f>VLOOKUP(A7669,JABAQUARA!A:I,8, FALSE)</f>
        <v>0.31369999999999998</v>
      </c>
      <c r="I7669" s="16" t="s">
        <v>11</v>
      </c>
      <c r="J7669" s="9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  <c r="AA7669" s="9"/>
    </row>
    <row r="7670" spans="1:27" ht="12.75">
      <c r="A7670" s="64">
        <f t="shared" si="56"/>
        <v>46054</v>
      </c>
      <c r="B7670" s="16" t="s">
        <v>1467</v>
      </c>
      <c r="C7670" s="60">
        <f>VLOOKUP(A7670,SPOLETO!A:I,3, FALSE)</f>
        <v>2324.04</v>
      </c>
      <c r="D7670" s="16">
        <f>VLOOKUP(A7670,SPOLETO!A:I,4, FALSE)</f>
        <v>50</v>
      </c>
      <c r="E7670" s="61">
        <f>VLOOKUP(A7670,SPOLETO!A:I,5, FALSE)</f>
        <v>0</v>
      </c>
      <c r="F7670" s="16">
        <f>VLOOKUP(A7670,SPOLETO!A:I,6, FALSE)</f>
        <v>0</v>
      </c>
      <c r="G7670" s="16">
        <f>VLOOKUP(A7670,SPOLETO!A:I,7, FALSE)</f>
        <v>0</v>
      </c>
      <c r="H7670" s="29">
        <f>VLOOKUP(A7670,SPOLETO!A:I,8, FALSE)</f>
        <v>0</v>
      </c>
      <c r="I7670" s="16" t="s">
        <v>11</v>
      </c>
      <c r="J7670" s="9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  <c r="AA7670" s="9"/>
    </row>
    <row r="7671" spans="1:27" ht="12.75">
      <c r="A7671" s="64">
        <f t="shared" si="56"/>
        <v>46054</v>
      </c>
      <c r="B7671" s="16" t="s">
        <v>9</v>
      </c>
      <c r="C7671" s="60">
        <f>VLOOKUP(A7671,'CAMPO BELO'!A:I,3, FALSE)</f>
        <v>4960.04</v>
      </c>
      <c r="D7671" s="16">
        <f>VLOOKUP(A7671,'CAMPO BELO'!A:I,4, FALSE)</f>
        <v>57</v>
      </c>
      <c r="E7671" s="61">
        <f>VLOOKUP(A7671,'CAMPO BELO'!A:I,5, FALSE)</f>
        <v>28.42</v>
      </c>
      <c r="F7671" s="16">
        <f>VLOOKUP(A7671,'CAMPO BELO'!A:I,6, FALSE)</f>
        <v>5</v>
      </c>
      <c r="G7671" s="16">
        <f>VLOOKUP(A7671,'CAMPO BELO'!A:I,7, FALSE)</f>
        <v>13</v>
      </c>
      <c r="H7671" s="29">
        <f>VLOOKUP(A7671,'CAMPO BELO'!A:I,8, FALSE)</f>
        <v>0.32529999999999998</v>
      </c>
      <c r="I7671" s="16" t="s">
        <v>11</v>
      </c>
      <c r="J7671" s="9"/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  <c r="AA7671" s="9"/>
    </row>
    <row r="7672" spans="1:27" ht="12.75">
      <c r="A7672" s="64">
        <f t="shared" si="56"/>
        <v>46054</v>
      </c>
      <c r="B7672" s="16" t="s">
        <v>43</v>
      </c>
      <c r="C7672" s="60">
        <f>VLOOKUP(A7672,GOPOÚVA!A:I,3, FALSE)</f>
        <v>4951.97</v>
      </c>
      <c r="D7672" s="16">
        <f>VLOOKUP(A7672,GOPOÚVA!A:I,4, FALSE)</f>
        <v>51</v>
      </c>
      <c r="E7672" s="61">
        <f>VLOOKUP(A7672,GOPOÚVA!A:I,5, FALSE)</f>
        <v>26.03</v>
      </c>
      <c r="F7672" s="16">
        <f>VLOOKUP(A7672,GOPOÚVA!A:I,6, FALSE)</f>
        <v>1</v>
      </c>
      <c r="G7672" s="16">
        <f>VLOOKUP(A7672,GOPOÚVA!A:I,7, FALSE)</f>
        <v>8.8000000000000007</v>
      </c>
      <c r="H7672" s="29">
        <f>VLOOKUP(A7672,GOPOÚVA!A:I,8, FALSE)</f>
        <v>0.36070000000000002</v>
      </c>
      <c r="I7672" s="16" t="s">
        <v>11</v>
      </c>
      <c r="J7672" s="9"/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  <c r="AA7672" s="9"/>
    </row>
    <row r="7673" spans="1:27" ht="12.75">
      <c r="A7673" s="64">
        <f t="shared" si="56"/>
        <v>46054</v>
      </c>
      <c r="B7673" s="16" t="s">
        <v>45</v>
      </c>
      <c r="C7673" s="60">
        <f>VLOOKUP(A7673,MANDAQUI!A:I,3, FALSE)</f>
        <v>6290.22</v>
      </c>
      <c r="D7673" s="16">
        <f>VLOOKUP(A7673,MANDAQUI!A:I,4, FALSE)</f>
        <v>65</v>
      </c>
      <c r="E7673" s="61">
        <f>VLOOKUP(A7673,MANDAQUI!A:I,5, FALSE)</f>
        <v>24.13</v>
      </c>
      <c r="F7673" s="16">
        <f>VLOOKUP(A7673,MANDAQUI!A:I,6, FALSE)</f>
        <v>0</v>
      </c>
      <c r="G7673" s="16">
        <f>VLOOKUP(A7673,MANDAQUI!A:I,7, FALSE)</f>
        <v>14.75</v>
      </c>
      <c r="H7673" s="29">
        <f>VLOOKUP(A7673,MANDAQUI!A:I,8, FALSE)</f>
        <v>0.2838</v>
      </c>
      <c r="I7673" s="16" t="s">
        <v>11</v>
      </c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</row>
    <row r="7674" spans="1:27" ht="12.75">
      <c r="A7674" s="64">
        <f t="shared" si="56"/>
        <v>46054</v>
      </c>
      <c r="B7674" s="16" t="s">
        <v>1465</v>
      </c>
      <c r="C7674" s="60">
        <f>VLOOKUP(A7674,AEROPORTO!A:I,3, FALSE)</f>
        <v>7677.75</v>
      </c>
      <c r="D7674" s="16">
        <f>VLOOKUP(A7674,AEROPORTO!A:I,4, FALSE)</f>
        <v>104</v>
      </c>
      <c r="E7674" s="61">
        <f>VLOOKUP(A7674,AEROPORTO!A:I,5, FALSE)</f>
        <v>0</v>
      </c>
      <c r="F7674" s="16">
        <f>VLOOKUP(A7674,AEROPORTO!A:I,6, FALSE)</f>
        <v>0</v>
      </c>
      <c r="G7674" s="16">
        <f>VLOOKUP(A7674,AEROPORTO!A:I,7, FALSE)</f>
        <v>0</v>
      </c>
      <c r="H7674" s="29">
        <f>VLOOKUP(A7674,AEROPORTO!A:I,8, FALSE)</f>
        <v>0</v>
      </c>
      <c r="I7674" s="16" t="s">
        <v>11</v>
      </c>
      <c r="J7674" s="9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  <c r="AA7674" s="9"/>
    </row>
    <row r="7675" spans="1:27" ht="12.75">
      <c r="A7675" s="64">
        <f t="shared" si="56"/>
        <v>46054</v>
      </c>
      <c r="B7675" s="16" t="s">
        <v>289</v>
      </c>
      <c r="C7675" s="60">
        <f>VLOOKUP(A7675,PINHEIROS!A:I,3, FALSE)</f>
        <v>7651.92</v>
      </c>
      <c r="D7675" s="16">
        <f>VLOOKUP(A7675,PINHEIROS!A:I,4, FALSE)</f>
        <v>70</v>
      </c>
      <c r="E7675" s="61">
        <f>VLOOKUP(A7675,PINHEIROS!A:I,5, FALSE)</f>
        <v>21.77</v>
      </c>
      <c r="F7675" s="16">
        <f>VLOOKUP(A7675,PINHEIROS!A:I,6, FALSE)</f>
        <v>4</v>
      </c>
      <c r="G7675" s="16">
        <f>VLOOKUP(A7675,PINHEIROS!A:I,7, FALSE)</f>
        <v>20.329999999999998</v>
      </c>
      <c r="H7675" s="29">
        <f>VLOOKUP(A7675,PINHEIROS!A:I,8, FALSE)</f>
        <v>0.31659999999999999</v>
      </c>
      <c r="I7675" s="16" t="s">
        <v>11</v>
      </c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</row>
    <row r="7676" spans="1:27" ht="12.75">
      <c r="A7676" s="64">
        <f t="shared" si="56"/>
        <v>46054</v>
      </c>
      <c r="B7676" s="16" t="s">
        <v>286</v>
      </c>
      <c r="C7676" s="60">
        <f>VLOOKUP(A7676,ACLIMAÇÃO!A:I,3, FALSE)</f>
        <v>5822.04</v>
      </c>
      <c r="D7676" s="16">
        <f>VLOOKUP(A7676,ACLIMAÇÃO!A:I,4, FALSE)</f>
        <v>59</v>
      </c>
      <c r="E7676" s="61">
        <f>VLOOKUP(A7676,ACLIMAÇÃO!A:I,5, FALSE)</f>
        <v>33.32</v>
      </c>
      <c r="F7676" s="16">
        <f>VLOOKUP(A7676,ACLIMAÇÃO!A:I,6, FALSE)</f>
        <v>11</v>
      </c>
      <c r="G7676" s="16">
        <f>VLOOKUP(A7676,ACLIMAÇÃO!A:I,7, FALSE)</f>
        <v>12.5</v>
      </c>
      <c r="H7676" s="29">
        <f>VLOOKUP(A7676,ACLIMAÇÃO!A:I,8, FALSE)</f>
        <v>0.29370000000000002</v>
      </c>
      <c r="I7676" s="16" t="s">
        <v>11</v>
      </c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</row>
    <row r="7677" spans="1:27" ht="12.75">
      <c r="A7677" s="64">
        <f t="shared" si="56"/>
        <v>46054</v>
      </c>
      <c r="B7677" s="16" t="s">
        <v>17</v>
      </c>
      <c r="C7677" s="60">
        <f>VLOOKUP(A7677,'PRAIA DO CANTO'!A:I,3, FALSE)</f>
        <v>12357.83</v>
      </c>
      <c r="D7677" s="16">
        <f>VLOOKUP(A7677,'PRAIA DO CANTO'!A:I,4, FALSE)</f>
        <v>100</v>
      </c>
      <c r="E7677" s="61">
        <f>VLOOKUP(A7677,'PRAIA DO CANTO'!A:I,5, FALSE)</f>
        <v>31.8</v>
      </c>
      <c r="F7677" s="16">
        <f>VLOOKUP(A7677,'PRAIA DO CANTO'!A:I,6, FALSE)</f>
        <v>12</v>
      </c>
      <c r="G7677" s="16">
        <f>VLOOKUP(A7677,'PRAIA DO CANTO'!A:I,7, FALSE)</f>
        <v>16.600000000000001</v>
      </c>
      <c r="H7677" s="29">
        <f>VLOOKUP(A7677,'PRAIA DO CANTO'!A:I,8, FALSE)</f>
        <v>0.29349999999999998</v>
      </c>
      <c r="I7677" s="16" t="s">
        <v>16</v>
      </c>
      <c r="J7677" s="9"/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  <c r="AA7677" s="9"/>
    </row>
    <row r="7678" spans="1:27" ht="12.75">
      <c r="A7678" s="64">
        <f t="shared" si="56"/>
        <v>46054</v>
      </c>
      <c r="B7678" s="16" t="s">
        <v>14</v>
      </c>
      <c r="C7678" s="60">
        <f>VLOOKUP(A7678,'JARDIM CAMBURI'!A:I,3, FALSE)</f>
        <v>8609.44</v>
      </c>
      <c r="D7678" s="16">
        <f>VLOOKUP(A7678,'JARDIM CAMBURI'!A:I,4, FALSE)</f>
        <v>89</v>
      </c>
      <c r="E7678" s="61">
        <f>VLOOKUP(A7678,'JARDIM CAMBURI'!A:I,5, FALSE)</f>
        <v>29.48</v>
      </c>
      <c r="F7678" s="16">
        <f>VLOOKUP(A7678,'JARDIM CAMBURI'!A:I,6, FALSE())</f>
        <v>18</v>
      </c>
      <c r="G7678" s="16">
        <f>VLOOKUP(A7678,'JARDIM CAMBURI'!A:I,7, FALSE)</f>
        <v>13</v>
      </c>
      <c r="H7678" s="29">
        <f>VLOOKUP(A7678,'JARDIM CAMBURI'!A:I,8, FALSE)</f>
        <v>0.2944</v>
      </c>
      <c r="I7678" s="16" t="s">
        <v>16</v>
      </c>
      <c r="J7678" s="9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  <c r="AA7678" s="9"/>
    </row>
    <row r="7679" spans="1:27" ht="12.75">
      <c r="A7679" s="64">
        <f t="shared" si="56"/>
        <v>46054</v>
      </c>
      <c r="B7679" s="16" t="s">
        <v>19</v>
      </c>
      <c r="C7679" s="60">
        <f>VLOOKUP(A7679,SERRA!A:I,3, FALSE)</f>
        <v>8209.89</v>
      </c>
      <c r="D7679" s="16">
        <f>VLOOKUP(A7679,SERRA!A:I,4, FALSE)</f>
        <v>81</v>
      </c>
      <c r="E7679" s="61">
        <f>VLOOKUP(A7679,SERRA!A:I,5, FALSE)</f>
        <v>28.43</v>
      </c>
      <c r="F7679" s="16">
        <f>VLOOKUP(A7679,SERRA!A:I,6, FALSE)</f>
        <v>2</v>
      </c>
      <c r="G7679" s="16">
        <f>VLOOKUP(A7679,SERRA!A:I,7, FALSE)</f>
        <v>11.5</v>
      </c>
      <c r="H7679" s="29">
        <f>VLOOKUP(A7679,SERRA!A:I,8, FALSE)</f>
        <v>0.28310000000000002</v>
      </c>
      <c r="I7679" s="16" t="s">
        <v>16</v>
      </c>
      <c r="J7679" s="9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  <c r="Z7679" s="9"/>
      <c r="AA7679" s="9"/>
    </row>
    <row r="7680" spans="1:27" ht="12.75">
      <c r="A7680" s="64">
        <f t="shared" si="56"/>
        <v>46054</v>
      </c>
      <c r="B7680" s="16" t="s">
        <v>1574</v>
      </c>
      <c r="C7680" s="60">
        <f>VLOOKUP(A7680,BOALI!A:I,3, FALSE)</f>
        <v>2319.6</v>
      </c>
      <c r="D7680" s="16">
        <f>VLOOKUP(A7680,BOALI!A:I,4, FALSE)</f>
        <v>46</v>
      </c>
      <c r="E7680" s="61">
        <f>VLOOKUP(A7680,BOALI!A:I,5, FALSE)</f>
        <v>0</v>
      </c>
      <c r="F7680" s="16">
        <f>VLOOKUP(A7680,BOALI!A:I,6, FALSE)</f>
        <v>0</v>
      </c>
      <c r="G7680" s="16">
        <f>VLOOKUP(A7680,BOALI!A:I,7, FALSE)</f>
        <v>0</v>
      </c>
      <c r="H7680" s="29">
        <f>VLOOKUP(A7680,BOALI!A:I,8, FALSE)</f>
        <v>0</v>
      </c>
      <c r="I7680" s="16" t="s">
        <v>16</v>
      </c>
      <c r="J7680" s="9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  <c r="AA7680" s="9"/>
    </row>
    <row r="7681" spans="1:27" ht="12.75">
      <c r="A7681" s="64">
        <f>A7680+1</f>
        <v>46055</v>
      </c>
      <c r="B7681" s="16" t="s">
        <v>21</v>
      </c>
      <c r="C7681" s="60">
        <f>VLOOKUP(A7681,'VILA CLEMENTINO'!A:I,3, FALSE)</f>
        <v>2580.61</v>
      </c>
      <c r="D7681" s="16">
        <f>VLOOKUP(A7681,'VILA CLEMENTINO'!A:I,4, FALSE)</f>
        <v>29</v>
      </c>
      <c r="E7681" s="61">
        <f>VLOOKUP(A7681,'VILA CLEMENTINO'!A:I,5, FALSE)</f>
        <v>21.35</v>
      </c>
      <c r="F7681" s="16">
        <f>VLOOKUP(A7681,'VILA CLEMENTINO'!A:I,6, FALSE)</f>
        <v>0</v>
      </c>
      <c r="G7681" s="62">
        <f>VLOOKUP(A7681,'VILA CLEMENTINO'!A:I,7, FALSE)</f>
        <v>5</v>
      </c>
      <c r="H7681" s="29">
        <f>VLOOKUP(A7681,'VILA CLEMENTINO'!A:I,8, FALSE)</f>
        <v>0.30120000000000002</v>
      </c>
      <c r="I7681" s="16" t="s">
        <v>11</v>
      </c>
      <c r="J7681" s="9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  <c r="Z7681" s="9"/>
      <c r="AA7681" s="9"/>
    </row>
    <row r="7682" spans="1:27" ht="12.75">
      <c r="A7682" s="64">
        <f t="shared" ref="A7682:A7693" si="57">A7681</f>
        <v>46055</v>
      </c>
      <c r="B7682" s="16" t="s">
        <v>12</v>
      </c>
      <c r="C7682" s="60">
        <f>VLOOKUP(A7682,JABAQUARA!A:I,3, FALSE)</f>
        <v>2065.98</v>
      </c>
      <c r="D7682" s="16">
        <f>VLOOKUP(A7682,JABAQUARA!A:I,4, FALSE)</f>
        <v>22</v>
      </c>
      <c r="E7682" s="61">
        <f>VLOOKUP(A7682,JABAQUARA!A:I,5, FALSE)</f>
        <v>25.02</v>
      </c>
      <c r="F7682" s="16">
        <f>VLOOKUP(A7682,JABAQUARA!A:I,6, FALSE)</f>
        <v>1</v>
      </c>
      <c r="G7682" s="16">
        <f>VLOOKUP(A7682,JABAQUARA!A:I,7, FALSE)</f>
        <v>9.5</v>
      </c>
      <c r="H7682" s="29">
        <f>VLOOKUP(A7682,JABAQUARA!A:I,8, FALSE)</f>
        <v>0.31840000000000002</v>
      </c>
      <c r="I7682" s="16" t="s">
        <v>11</v>
      </c>
      <c r="J7682" s="9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  <c r="AA7682" s="9"/>
    </row>
    <row r="7683" spans="1:27" ht="12.75">
      <c r="A7683" s="64">
        <f t="shared" si="57"/>
        <v>46055</v>
      </c>
      <c r="B7683" s="16" t="s">
        <v>1467</v>
      </c>
      <c r="C7683" s="60">
        <f>VLOOKUP(A7683,SPOLETO!A:I,3, FALSE)</f>
        <v>3516.75</v>
      </c>
      <c r="D7683" s="16">
        <f>VLOOKUP(A7683,SPOLETO!A:I,4, FALSE)</f>
        <v>72</v>
      </c>
      <c r="E7683" s="61">
        <f>VLOOKUP(A7683,SPOLETO!A:I,5, FALSE)</f>
        <v>0</v>
      </c>
      <c r="F7683" s="16">
        <f>VLOOKUP(A7683,SPOLETO!A:I,6, FALSE)</f>
        <v>0</v>
      </c>
      <c r="G7683" s="16">
        <f>VLOOKUP(A7683,SPOLETO!A:I,7, FALSE)</f>
        <v>0</v>
      </c>
      <c r="H7683" s="29">
        <f>VLOOKUP(A7683,SPOLETO!A:I,8, FALSE)</f>
        <v>0</v>
      </c>
      <c r="I7683" s="16" t="s">
        <v>11</v>
      </c>
      <c r="J7683" s="9"/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  <c r="Z7683" s="9"/>
      <c r="AA7683" s="9"/>
    </row>
    <row r="7684" spans="1:27" ht="12.75">
      <c r="A7684" s="64">
        <f t="shared" si="57"/>
        <v>46055</v>
      </c>
      <c r="B7684" s="16" t="s">
        <v>9</v>
      </c>
      <c r="C7684" s="60">
        <f>VLOOKUP(A7684,'CAMPO BELO'!A:I,3, FALSE)</f>
        <v>1621.22</v>
      </c>
      <c r="D7684" s="16">
        <f>VLOOKUP(A7684,'CAMPO BELO'!A:I,4, FALSE)</f>
        <v>25</v>
      </c>
      <c r="E7684" s="61">
        <f>VLOOKUP(A7684,'CAMPO BELO'!A:I,5, FALSE)</f>
        <v>24.46</v>
      </c>
      <c r="F7684" s="16">
        <f>VLOOKUP(A7684,'CAMPO BELO'!A:I,6, FALSE)</f>
        <v>0</v>
      </c>
      <c r="G7684" s="16">
        <f>VLOOKUP(A7684,'CAMPO BELO'!A:I,7, FALSE)</f>
        <v>8.5</v>
      </c>
      <c r="H7684" s="29">
        <f>VLOOKUP(A7684,'CAMPO BELO'!A:I,8, FALSE)</f>
        <v>0.32550000000000001</v>
      </c>
      <c r="I7684" s="16" t="s">
        <v>11</v>
      </c>
      <c r="J7684" s="9"/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  <c r="Z7684" s="9"/>
      <c r="AA7684" s="9"/>
    </row>
    <row r="7685" spans="1:27" ht="12.75">
      <c r="A7685" s="64">
        <f t="shared" si="57"/>
        <v>46055</v>
      </c>
      <c r="B7685" s="16" t="s">
        <v>43</v>
      </c>
      <c r="C7685" s="60">
        <f>VLOOKUP(A7685,GOPOÚVA!A:I,3, FALSE)</f>
        <v>2461.08</v>
      </c>
      <c r="D7685" s="16">
        <f>VLOOKUP(A7685,GOPOÚVA!A:I,4, FALSE)</f>
        <v>32</v>
      </c>
      <c r="E7685" s="61">
        <f>VLOOKUP(A7685,GOPOÚVA!A:I,5, FALSE)</f>
        <v>23.58</v>
      </c>
      <c r="F7685" s="16">
        <f>VLOOKUP(A7685,GOPOÚVA!A:I,6, FALSE)</f>
        <v>0</v>
      </c>
      <c r="G7685" s="16">
        <f>VLOOKUP(A7685,GOPOÚVA!A:I,7, FALSE)</f>
        <v>9</v>
      </c>
      <c r="H7685" s="29">
        <f>VLOOKUP(A7685,GOPOÚVA!A:I,8, FALSE)</f>
        <v>0.36349999999999999</v>
      </c>
      <c r="I7685" s="16" t="s">
        <v>11</v>
      </c>
      <c r="J7685" s="9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9"/>
      <c r="AA7685" s="9"/>
    </row>
    <row r="7686" spans="1:27" ht="12.75">
      <c r="A7686" s="64">
        <f t="shared" si="57"/>
        <v>46055</v>
      </c>
      <c r="B7686" s="16" t="s">
        <v>45</v>
      </c>
      <c r="C7686" s="60">
        <f>VLOOKUP(A7686,MANDAQUI!A:I,3, FALSE)</f>
        <v>2611.08</v>
      </c>
      <c r="D7686" s="16">
        <f>VLOOKUP(A7686,MANDAQUI!A:I,4, FALSE)</f>
        <v>25</v>
      </c>
      <c r="E7686" s="61">
        <f>VLOOKUP(A7686,MANDAQUI!A:I,5, FALSE)</f>
        <v>21.07</v>
      </c>
      <c r="F7686" s="16">
        <f>VLOOKUP(A7686,MANDAQUI!A:I,6, FALSE)</f>
        <v>0</v>
      </c>
      <c r="G7686" s="16">
        <f>VLOOKUP(A7686,MANDAQUI!A:I,7, FALSE)</f>
        <v>8</v>
      </c>
      <c r="H7686" s="29">
        <f>VLOOKUP(A7686,MANDAQUI!A:I,8, FALSE)</f>
        <v>0.31979999999999997</v>
      </c>
      <c r="I7686" s="16" t="s">
        <v>11</v>
      </c>
      <c r="J7686" s="9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9"/>
      <c r="AA7686" s="9"/>
    </row>
    <row r="7687" spans="1:27" ht="12.75">
      <c r="A7687" s="64">
        <f t="shared" si="57"/>
        <v>46055</v>
      </c>
      <c r="B7687" s="16" t="s">
        <v>1465</v>
      </c>
      <c r="C7687" s="60">
        <f>VLOOKUP(A7687,AEROPORTO!A:I,3, FALSE)</f>
        <v>7539.9</v>
      </c>
      <c r="D7687" s="16">
        <f>VLOOKUP(A7687,AEROPORTO!A:I,4, FALSE)</f>
        <v>96</v>
      </c>
      <c r="E7687" s="61">
        <f>VLOOKUP(A7687,AEROPORTO!A:I,5, FALSE)</f>
        <v>0</v>
      </c>
      <c r="F7687" s="16">
        <f>VLOOKUP(A7687,AEROPORTO!A:I,6, FALSE)</f>
        <v>0</v>
      </c>
      <c r="G7687" s="16">
        <f>VLOOKUP(A7687,AEROPORTO!A:I,7, FALSE)</f>
        <v>0</v>
      </c>
      <c r="H7687" s="29">
        <f>VLOOKUP(A7687,AEROPORTO!A:I,8, FALSE)</f>
        <v>0</v>
      </c>
      <c r="I7687" s="16" t="s">
        <v>11</v>
      </c>
      <c r="J7687" s="9"/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9"/>
      <c r="Y7687" s="9"/>
      <c r="Z7687" s="9"/>
      <c r="AA7687" s="9"/>
    </row>
    <row r="7688" spans="1:27" ht="12.75">
      <c r="A7688" s="64">
        <f t="shared" si="57"/>
        <v>46055</v>
      </c>
      <c r="B7688" s="16" t="s">
        <v>289</v>
      </c>
      <c r="C7688" s="60">
        <f>VLOOKUP(A7688,PINHEIROS!A:I,3, FALSE)</f>
        <v>2492.71</v>
      </c>
      <c r="D7688" s="16">
        <f>VLOOKUP(A7688,PINHEIROS!A:I,4, FALSE)</f>
        <v>24</v>
      </c>
      <c r="E7688" s="61">
        <f>VLOOKUP(A7688,PINHEIROS!A:I,5, FALSE)</f>
        <v>25.88</v>
      </c>
      <c r="F7688" s="16">
        <f>VLOOKUP(A7688,PINHEIROS!A:I,6, FALSE)</f>
        <v>4</v>
      </c>
      <c r="G7688" s="16">
        <f>VLOOKUP(A7688,PINHEIROS!A:I,7, FALSE)</f>
        <v>11.5</v>
      </c>
      <c r="H7688" s="29">
        <f>VLOOKUP(A7688,PINHEIROS!A:I,8, FALSE)</f>
        <v>0.29770000000000002</v>
      </c>
      <c r="I7688" s="16" t="s">
        <v>11</v>
      </c>
      <c r="J7688" s="9"/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  <c r="Z7688" s="9"/>
      <c r="AA7688" s="9"/>
    </row>
    <row r="7689" spans="1:27" ht="12.75">
      <c r="A7689" s="64">
        <f t="shared" si="57"/>
        <v>46055</v>
      </c>
      <c r="B7689" s="16" t="s">
        <v>286</v>
      </c>
      <c r="C7689" s="60">
        <f>VLOOKUP(A7689,ACLIMAÇÃO!A:I,3, FALSE)</f>
        <v>2611.38</v>
      </c>
      <c r="D7689" s="16">
        <f>VLOOKUP(A7689,ACLIMAÇÃO!A:I,4, FALSE)</f>
        <v>27</v>
      </c>
      <c r="E7689" s="61">
        <f>VLOOKUP(A7689,ACLIMAÇÃO!A:I,5, FALSE)</f>
        <v>27.13</v>
      </c>
      <c r="F7689" s="16">
        <f>VLOOKUP(A7689,ACLIMAÇÃO!A:I,6, FALSE)</f>
        <v>0</v>
      </c>
      <c r="G7689" s="16">
        <f>VLOOKUP(A7689,ACLIMAÇÃO!A:I,7, FALSE)</f>
        <v>5.6</v>
      </c>
      <c r="H7689" s="29">
        <f>VLOOKUP(A7689,ACLIMAÇÃO!A:I,8, FALSE)</f>
        <v>0.23669999999999999</v>
      </c>
      <c r="I7689" s="16" t="s">
        <v>11</v>
      </c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</row>
    <row r="7690" spans="1:27" ht="12.75">
      <c r="A7690" s="64">
        <f t="shared" si="57"/>
        <v>46055</v>
      </c>
      <c r="B7690" s="16" t="s">
        <v>17</v>
      </c>
      <c r="C7690" s="60">
        <f>VLOOKUP(A7690,'PRAIA DO CANTO'!A:I,3, FALSE)</f>
        <v>2653.48</v>
      </c>
      <c r="D7690" s="16">
        <f>VLOOKUP(A7690,'PRAIA DO CANTO'!A:I,4, FALSE)</f>
        <v>24</v>
      </c>
      <c r="E7690" s="61">
        <f>VLOOKUP(A7690,'PRAIA DO CANTO'!A:I,5, FALSE)</f>
        <v>23.9</v>
      </c>
      <c r="F7690" s="16">
        <f>VLOOKUP(A7690,'PRAIA DO CANTO'!A:I,6, FALSE)</f>
        <v>0</v>
      </c>
      <c r="G7690" s="16">
        <f>VLOOKUP(A7690,'PRAIA DO CANTO'!A:I,7, FALSE)</f>
        <v>6</v>
      </c>
      <c r="H7690" s="29">
        <f>VLOOKUP(A7690,'PRAIA DO CANTO'!A:I,8, FALSE)</f>
        <v>0.2959</v>
      </c>
      <c r="I7690" s="16" t="s">
        <v>16</v>
      </c>
      <c r="J7690" s="9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9"/>
      <c r="AA7690" s="9"/>
    </row>
    <row r="7691" spans="1:27" ht="12.75">
      <c r="A7691" s="64">
        <f t="shared" si="57"/>
        <v>46055</v>
      </c>
      <c r="B7691" s="16" t="s">
        <v>14</v>
      </c>
      <c r="C7691" s="60">
        <f>VLOOKUP(A7691,'JARDIM CAMBURI'!A:I,3, FALSE)</f>
        <v>3279.14</v>
      </c>
      <c r="D7691" s="16">
        <f>VLOOKUP(A7691,'JARDIM CAMBURI'!A:I,4, FALSE)</f>
        <v>40</v>
      </c>
      <c r="E7691" s="61">
        <f>VLOOKUP(A7691,'JARDIM CAMBURI'!A:I,5, FALSE)</f>
        <v>24.85</v>
      </c>
      <c r="F7691" s="16">
        <f>VLOOKUP(A7691,'JARDIM CAMBURI'!A:I,6, FALSE())</f>
        <v>0</v>
      </c>
      <c r="G7691" s="16">
        <f>VLOOKUP(A7691,'JARDIM CAMBURI'!A:I,7, FALSE)</f>
        <v>10</v>
      </c>
      <c r="H7691" s="29">
        <f>VLOOKUP(A7691,'JARDIM CAMBURI'!A:I,8, FALSE)</f>
        <v>0.24149999999999999</v>
      </c>
      <c r="I7691" s="16" t="s">
        <v>16</v>
      </c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  <c r="AA7691" s="9"/>
    </row>
    <row r="7692" spans="1:27" ht="12.75">
      <c r="A7692" s="64">
        <f t="shared" si="57"/>
        <v>46055</v>
      </c>
      <c r="B7692" s="16" t="s">
        <v>19</v>
      </c>
      <c r="C7692" s="60">
        <f>VLOOKUP(A7692,SERRA!A:I,3, FALSE)</f>
        <v>1839.14</v>
      </c>
      <c r="D7692" s="16">
        <f>VLOOKUP(A7692,SERRA!A:I,4, FALSE)</f>
        <v>16</v>
      </c>
      <c r="E7692" s="61">
        <f>VLOOKUP(A7692,SERRA!A:I,5, FALSE)</f>
        <v>42.96</v>
      </c>
      <c r="F7692" s="16">
        <f>VLOOKUP(A7692,SERRA!A:I,6, FALSE)</f>
        <v>2</v>
      </c>
      <c r="G7692" s="16">
        <f>VLOOKUP(A7692,SERRA!A:I,7, FALSE)</f>
        <v>13</v>
      </c>
      <c r="H7692" s="29">
        <f>VLOOKUP(A7692,SERRA!A:I,8, FALSE)</f>
        <v>0.33710000000000001</v>
      </c>
      <c r="I7692" s="16" t="s">
        <v>16</v>
      </c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</row>
    <row r="7693" spans="1:27" ht="12.75">
      <c r="A7693" s="64">
        <f t="shared" si="57"/>
        <v>46055</v>
      </c>
      <c r="B7693" s="16" t="s">
        <v>1574</v>
      </c>
      <c r="C7693" s="60">
        <f>VLOOKUP(A7693,BOALI!A:I,3, FALSE)</f>
        <v>2528.5700000000002</v>
      </c>
      <c r="D7693" s="16">
        <f>VLOOKUP(A7693,BOALI!A:I,4, FALSE)</f>
        <v>64</v>
      </c>
      <c r="E7693" s="61">
        <f>VLOOKUP(A7693,BOALI!A:I,5, FALSE)</f>
        <v>0</v>
      </c>
      <c r="F7693" s="16">
        <f>VLOOKUP(A7693,BOALI!A:I,6, FALSE)</f>
        <v>0</v>
      </c>
      <c r="G7693" s="16">
        <f>VLOOKUP(A7693,BOALI!A:I,7, FALSE)</f>
        <v>0</v>
      </c>
      <c r="H7693" s="29">
        <f>VLOOKUP(A7693,BOALI!A:I,8, FALSE)</f>
        <v>0</v>
      </c>
      <c r="I7693" s="16" t="s">
        <v>16</v>
      </c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</row>
    <row r="7694" spans="1:27" ht="12.75">
      <c r="A7694" s="64">
        <f>A7693+1</f>
        <v>46056</v>
      </c>
      <c r="B7694" s="16" t="s">
        <v>21</v>
      </c>
      <c r="C7694" s="60">
        <f>VLOOKUP(A7694,'VILA CLEMENTINO'!A:I,3, FALSE)</f>
        <v>2825</v>
      </c>
      <c r="D7694" s="16">
        <f>VLOOKUP(A7694,'VILA CLEMENTINO'!A:I,4, FALSE)</f>
        <v>28</v>
      </c>
      <c r="E7694" s="61">
        <f>VLOOKUP(A7694,'VILA CLEMENTINO'!A:I,5, FALSE)</f>
        <v>20.329999999999998</v>
      </c>
      <c r="F7694" s="16">
        <f>VLOOKUP(A7694,'VILA CLEMENTINO'!A:I,6, FALSE)</f>
        <v>0</v>
      </c>
      <c r="G7694" s="62">
        <f>VLOOKUP(A7694,'VILA CLEMENTINO'!A:I,7, FALSE)</f>
        <v>0</v>
      </c>
      <c r="H7694" s="29">
        <f>VLOOKUP(A7694,'VILA CLEMENTINO'!A:I,8, FALSE)</f>
        <v>0</v>
      </c>
      <c r="I7694" s="16" t="s">
        <v>11</v>
      </c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  <c r="AA7694" s="9"/>
    </row>
    <row r="7695" spans="1:27" ht="12.75">
      <c r="A7695" s="64">
        <f t="shared" ref="A7695:A7706" si="58">A7694</f>
        <v>46056</v>
      </c>
      <c r="B7695" s="16" t="s">
        <v>12</v>
      </c>
      <c r="C7695" s="60">
        <f>VLOOKUP(A7695,JABAQUARA!A:I,3, FALSE)</f>
        <v>3031.54</v>
      </c>
      <c r="D7695" s="16">
        <f>VLOOKUP(A7695,JABAQUARA!A:I,4, FALSE)</f>
        <v>27</v>
      </c>
      <c r="E7695" s="61">
        <f>VLOOKUP(A7695,JABAQUARA!A:I,5, FALSE)</f>
        <v>25.93</v>
      </c>
      <c r="F7695" s="16">
        <f>VLOOKUP(A7695,JABAQUARA!A:I,6, FALSE)</f>
        <v>0</v>
      </c>
      <c r="G7695" s="16">
        <f>VLOOKUP(A7695,JABAQUARA!A:I,7, FALSE)</f>
        <v>6</v>
      </c>
      <c r="H7695" s="29">
        <f>VLOOKUP(A7695,JABAQUARA!A:I,8, FALSE)</f>
        <v>0.36980000000000002</v>
      </c>
      <c r="I7695" s="16" t="s">
        <v>11</v>
      </c>
      <c r="J7695" s="9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  <c r="Z7695" s="9"/>
      <c r="AA7695" s="9"/>
    </row>
    <row r="7696" spans="1:27" ht="12.75">
      <c r="A7696" s="64">
        <f t="shared" si="58"/>
        <v>46056</v>
      </c>
      <c r="B7696" s="16" t="s">
        <v>1467</v>
      </c>
      <c r="C7696" s="60">
        <f>VLOOKUP(A7696,SPOLETO!A:I,3, FALSE)</f>
        <v>3548.61</v>
      </c>
      <c r="D7696" s="16">
        <f>VLOOKUP(A7696,SPOLETO!A:I,4, FALSE)</f>
        <v>74</v>
      </c>
      <c r="E7696" s="61">
        <f>VLOOKUP(A7696,SPOLETO!A:I,5, FALSE)</f>
        <v>0</v>
      </c>
      <c r="F7696" s="16">
        <f>VLOOKUP(A7696,SPOLETO!A:I,6, FALSE)</f>
        <v>0</v>
      </c>
      <c r="G7696" s="16">
        <f>VLOOKUP(A7696,SPOLETO!A:I,7, FALSE)</f>
        <v>0</v>
      </c>
      <c r="H7696" s="29">
        <f>VLOOKUP(A7696,SPOLETO!A:I,8, FALSE)</f>
        <v>0</v>
      </c>
      <c r="I7696" s="16" t="s">
        <v>11</v>
      </c>
      <c r="J7696" s="9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  <c r="AA7696" s="9"/>
    </row>
    <row r="7697" spans="1:27" ht="12.75">
      <c r="A7697" s="64">
        <f t="shared" si="58"/>
        <v>46056</v>
      </c>
      <c r="B7697" s="16" t="s">
        <v>9</v>
      </c>
      <c r="C7697" s="60">
        <f>VLOOKUP(A7697,'CAMPO BELO'!A:I,3, FALSE)</f>
        <v>2668.01</v>
      </c>
      <c r="D7697" s="16">
        <f>VLOOKUP(A7697,'CAMPO BELO'!A:I,4, FALSE)</f>
        <v>29</v>
      </c>
      <c r="E7697" s="61">
        <f>VLOOKUP(A7697,'CAMPO BELO'!A:I,5, FALSE)</f>
        <v>25.42</v>
      </c>
      <c r="F7697" s="16">
        <f>VLOOKUP(A7697,'CAMPO BELO'!A:I,6, FALSE)</f>
        <v>0</v>
      </c>
      <c r="G7697" s="16">
        <f>VLOOKUP(A7697,'CAMPO BELO'!A:I,7, FALSE)</f>
        <v>8.6</v>
      </c>
      <c r="H7697" s="29">
        <f>VLOOKUP(A7697,'CAMPO BELO'!A:I,8, FALSE)</f>
        <v>0.31690000000000002</v>
      </c>
      <c r="I7697" s="16" t="s">
        <v>11</v>
      </c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</row>
    <row r="7698" spans="1:27" ht="12.75">
      <c r="A7698" s="64">
        <f t="shared" si="58"/>
        <v>46056</v>
      </c>
      <c r="B7698" s="16" t="s">
        <v>43</v>
      </c>
      <c r="C7698" s="60">
        <f>VLOOKUP(A7698,GOPOÚVA!A:I,3, FALSE)</f>
        <v>2586.71</v>
      </c>
      <c r="D7698" s="16">
        <f>VLOOKUP(A7698,GOPOÚVA!A:I,4, FALSE)</f>
        <v>25</v>
      </c>
      <c r="E7698" s="61">
        <f>VLOOKUP(A7698,GOPOÚVA!A:I,5, FALSE)</f>
        <v>28.07</v>
      </c>
      <c r="F7698" s="16">
        <f>VLOOKUP(A7698,GOPOÚVA!A:I,6, FALSE)</f>
        <v>2</v>
      </c>
      <c r="G7698" s="16">
        <f>VLOOKUP(A7698,GOPOÚVA!A:I,7, FALSE)</f>
        <v>6.66</v>
      </c>
      <c r="H7698" s="29">
        <f>VLOOKUP(A7698,GOPOÚVA!A:I,8, FALSE)</f>
        <v>0.39560000000000001</v>
      </c>
      <c r="I7698" s="16" t="s">
        <v>11</v>
      </c>
      <c r="J7698" s="9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9"/>
      <c r="AA7698" s="9"/>
    </row>
    <row r="7699" spans="1:27" ht="12.75">
      <c r="A7699" s="64">
        <f t="shared" si="58"/>
        <v>46056</v>
      </c>
      <c r="B7699" s="16" t="s">
        <v>45</v>
      </c>
      <c r="C7699" s="60">
        <f>VLOOKUP(A7699,MANDAQUI!A:I,3, FALSE)</f>
        <v>2903.13</v>
      </c>
      <c r="D7699" s="16">
        <f>VLOOKUP(A7699,MANDAQUI!A:I,4, FALSE)</f>
        <v>33</v>
      </c>
      <c r="E7699" s="61">
        <f>VLOOKUP(A7699,MANDAQUI!A:I,5, FALSE)</f>
        <v>23.52</v>
      </c>
      <c r="F7699" s="16">
        <f>VLOOKUP(A7699,MANDAQUI!A:I,6, FALSE)</f>
        <v>0</v>
      </c>
      <c r="G7699" s="16">
        <f>VLOOKUP(A7699,MANDAQUI!A:I,7, FALSE)</f>
        <v>8.6</v>
      </c>
      <c r="H7699" s="29">
        <f>VLOOKUP(A7699,MANDAQUI!A:I,8, FALSE)</f>
        <v>0.28149999999999997</v>
      </c>
      <c r="I7699" s="16" t="s">
        <v>11</v>
      </c>
      <c r="J7699" s="9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  <c r="AA7699" s="9"/>
    </row>
    <row r="7700" spans="1:27" ht="12.75">
      <c r="A7700" s="64">
        <f t="shared" si="58"/>
        <v>46056</v>
      </c>
      <c r="B7700" s="16" t="s">
        <v>1465</v>
      </c>
      <c r="C7700" s="60">
        <f>VLOOKUP(A7700,AEROPORTO!A:I,3, FALSE)</f>
        <v>7116.2</v>
      </c>
      <c r="D7700" s="16">
        <f>VLOOKUP(A7700,AEROPORTO!A:I,4, FALSE)</f>
        <v>91</v>
      </c>
      <c r="E7700" s="61">
        <f>VLOOKUP(A7700,AEROPORTO!A:I,5, FALSE)</f>
        <v>0</v>
      </c>
      <c r="F7700" s="16">
        <f>VLOOKUP(A7700,AEROPORTO!A:I,6, FALSE)</f>
        <v>0</v>
      </c>
      <c r="G7700" s="16">
        <f>VLOOKUP(A7700,AEROPORTO!A:I,7, FALSE)</f>
        <v>0</v>
      </c>
      <c r="H7700" s="29">
        <f>VLOOKUP(A7700,AEROPORTO!A:I,8, FALSE)</f>
        <v>0</v>
      </c>
      <c r="I7700" s="16" t="s">
        <v>11</v>
      </c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</row>
    <row r="7701" spans="1:27" ht="12.75">
      <c r="A7701" s="64">
        <f t="shared" si="58"/>
        <v>46056</v>
      </c>
      <c r="B7701" s="16" t="s">
        <v>289</v>
      </c>
      <c r="C7701" s="60">
        <f>VLOOKUP(A7701,PINHEIROS!A:I,3, FALSE)</f>
        <v>3523.81</v>
      </c>
      <c r="D7701" s="16">
        <f>VLOOKUP(A7701,PINHEIROS!A:I,4, FALSE)</f>
        <v>36</v>
      </c>
      <c r="E7701" s="61">
        <f>VLOOKUP(A7701,PINHEIROS!A:I,5, FALSE)</f>
        <v>22.45</v>
      </c>
      <c r="F7701" s="16">
        <f>VLOOKUP(A7701,PINHEIROS!A:I,6, FALSE)</f>
        <v>1</v>
      </c>
      <c r="G7701" s="16">
        <f>VLOOKUP(A7701,PINHEIROS!A:I,7, FALSE)</f>
        <v>7</v>
      </c>
      <c r="H7701" s="29">
        <f>VLOOKUP(A7701,PINHEIROS!A:I,8, FALSE)</f>
        <v>0.30859999999999999</v>
      </c>
      <c r="I7701" s="16" t="s">
        <v>11</v>
      </c>
      <c r="J7701" s="9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  <c r="AA7701" s="9"/>
    </row>
    <row r="7702" spans="1:27" ht="12.75">
      <c r="A7702" s="64">
        <f t="shared" si="58"/>
        <v>46056</v>
      </c>
      <c r="B7702" s="16" t="s">
        <v>286</v>
      </c>
      <c r="C7702" s="60">
        <f>VLOOKUP(A7702,ACLIMAÇÃO!A:I,3, FALSE)</f>
        <v>2824.73</v>
      </c>
      <c r="D7702" s="16">
        <f>VLOOKUP(A7702,ACLIMAÇÃO!A:I,4, FALSE)</f>
        <v>30</v>
      </c>
      <c r="E7702" s="61">
        <f>VLOOKUP(A7702,ACLIMAÇÃO!A:I,5, FALSE)</f>
        <v>26.2</v>
      </c>
      <c r="F7702" s="16">
        <f>VLOOKUP(A7702,ACLIMAÇÃO!A:I,6, FALSE)</f>
        <v>0</v>
      </c>
      <c r="G7702" s="16">
        <f>VLOOKUP(A7702,ACLIMAÇÃO!A:I,7, FALSE)</f>
        <v>8</v>
      </c>
      <c r="H7702" s="29">
        <f>VLOOKUP(A7702,ACLIMAÇÃO!A:I,8, FALSE)</f>
        <v>0.33500000000000002</v>
      </c>
      <c r="I7702" s="16" t="s">
        <v>11</v>
      </c>
      <c r="J7702" s="9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  <c r="AA7702" s="9"/>
    </row>
    <row r="7703" spans="1:27" ht="12.75">
      <c r="A7703" s="64">
        <f t="shared" si="58"/>
        <v>46056</v>
      </c>
      <c r="B7703" s="16" t="s">
        <v>17</v>
      </c>
      <c r="C7703" s="60">
        <f>VLOOKUP(A7703,'PRAIA DO CANTO'!A:I,3, FALSE)</f>
        <v>4846.6499999999996</v>
      </c>
      <c r="D7703" s="16">
        <f>VLOOKUP(A7703,'PRAIA DO CANTO'!A:I,4, FALSE)</f>
        <v>46</v>
      </c>
      <c r="E7703" s="61">
        <f>VLOOKUP(A7703,'PRAIA DO CANTO'!A:I,5, FALSE)</f>
        <v>148.28</v>
      </c>
      <c r="F7703" s="16">
        <f>VLOOKUP(A7703,'PRAIA DO CANTO'!A:I,6, FALSE)</f>
        <v>12</v>
      </c>
      <c r="G7703" s="16">
        <f>VLOOKUP(A7703,'PRAIA DO CANTO'!A:I,7, FALSE)</f>
        <v>11.66</v>
      </c>
      <c r="H7703" s="29">
        <f>VLOOKUP(A7703,'PRAIA DO CANTO'!A:I,8, FALSE)</f>
        <v>5.7394999999999996</v>
      </c>
      <c r="I7703" s="16" t="s">
        <v>16</v>
      </c>
      <c r="J7703" s="9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  <c r="AA7703" s="9"/>
    </row>
    <row r="7704" spans="1:27" ht="12.75">
      <c r="A7704" s="64">
        <f t="shared" si="58"/>
        <v>46056</v>
      </c>
      <c r="B7704" s="16" t="s">
        <v>14</v>
      </c>
      <c r="C7704" s="60">
        <f>VLOOKUP(A7704,'JARDIM CAMBURI'!A:I,3, FALSE)</f>
        <v>5010.01</v>
      </c>
      <c r="D7704" s="16">
        <f>VLOOKUP(A7704,'JARDIM CAMBURI'!A:I,4, FALSE)</f>
        <v>52</v>
      </c>
      <c r="E7704" s="61">
        <f>VLOOKUP(A7704,'JARDIM CAMBURI'!A:I,5, FALSE)</f>
        <v>34.92</v>
      </c>
      <c r="F7704" s="16">
        <f>VLOOKUP(A7704,'JARDIM CAMBURI'!A:I,6, FALSE())</f>
        <v>9</v>
      </c>
      <c r="G7704" s="16">
        <f>VLOOKUP(A7704,'JARDIM CAMBURI'!A:I,7, FALSE)</f>
        <v>13.66</v>
      </c>
      <c r="H7704" s="29">
        <f>VLOOKUP(A7704,'JARDIM CAMBURI'!A:I,8, FALSE)</f>
        <v>0.26790000000000003</v>
      </c>
      <c r="I7704" s="16" t="s">
        <v>16</v>
      </c>
      <c r="J7704" s="9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  <c r="AA7704" s="9"/>
    </row>
    <row r="7705" spans="1:27" ht="12.75">
      <c r="A7705" s="64">
        <f t="shared" si="58"/>
        <v>46056</v>
      </c>
      <c r="B7705" s="16" t="s">
        <v>19</v>
      </c>
      <c r="C7705" s="60">
        <f>VLOOKUP(A7705,SERRA!A:I,3, FALSE)</f>
        <v>4187.8599999999997</v>
      </c>
      <c r="D7705" s="16">
        <f>VLOOKUP(A7705,SERRA!A:I,4, FALSE)</f>
        <v>44</v>
      </c>
      <c r="E7705" s="61">
        <f>VLOOKUP(A7705,SERRA!A:I,5, FALSE)</f>
        <v>38.03</v>
      </c>
      <c r="F7705" s="16">
        <f>VLOOKUP(A7705,SERRA!A:I,6, FALSE)</f>
        <v>7</v>
      </c>
      <c r="G7705" s="16">
        <f>VLOOKUP(A7705,SERRA!A:I,7, FALSE)</f>
        <v>14.66</v>
      </c>
      <c r="H7705" s="29">
        <f>VLOOKUP(A7705,SERRA!A:I,8, FALSE)</f>
        <v>0.2848</v>
      </c>
      <c r="I7705" s="16" t="s">
        <v>16</v>
      </c>
      <c r="J7705" s="9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  <c r="AA7705" s="9"/>
    </row>
    <row r="7706" spans="1:27" ht="12.75">
      <c r="A7706" s="64">
        <f t="shared" si="58"/>
        <v>46056</v>
      </c>
      <c r="B7706" s="16" t="s">
        <v>1574</v>
      </c>
      <c r="C7706" s="60">
        <f>VLOOKUP(A7706,BOALI!A:I,3, FALSE)</f>
        <v>2459.1799999999998</v>
      </c>
      <c r="D7706" s="16">
        <f>VLOOKUP(A7706,BOALI!A:I,4, FALSE)</f>
        <v>70</v>
      </c>
      <c r="E7706" s="61">
        <f>VLOOKUP(A7706,BOALI!A:I,5, FALSE)</f>
        <v>0</v>
      </c>
      <c r="F7706" s="16">
        <f>VLOOKUP(A7706,BOALI!A:I,6, FALSE)</f>
        <v>0</v>
      </c>
      <c r="G7706" s="16">
        <f>VLOOKUP(A7706,BOALI!A:I,7, FALSE)</f>
        <v>0</v>
      </c>
      <c r="H7706" s="29">
        <f>VLOOKUP(A7706,BOALI!A:I,8, FALSE)</f>
        <v>0</v>
      </c>
      <c r="I7706" s="16" t="s">
        <v>16</v>
      </c>
      <c r="J7706" s="9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  <c r="AA7706" s="9"/>
    </row>
    <row r="7707" spans="1:27" ht="12.75">
      <c r="A7707" s="64">
        <f>A7706+1</f>
        <v>46057</v>
      </c>
      <c r="B7707" s="16" t="s">
        <v>21</v>
      </c>
      <c r="C7707" s="60">
        <f>VLOOKUP(A7707,'VILA CLEMENTINO'!A:I,3, FALSE)</f>
        <v>6237.04</v>
      </c>
      <c r="D7707" s="16">
        <f>VLOOKUP(A7707,'VILA CLEMENTINO'!A:I,4, FALSE)</f>
        <v>63</v>
      </c>
      <c r="E7707" s="61">
        <f>VLOOKUP(A7707,'VILA CLEMENTINO'!A:I,5, FALSE)</f>
        <v>36.06</v>
      </c>
      <c r="F7707" s="16">
        <f>VLOOKUP(A7707,'VILA CLEMENTINO'!A:I,6, FALSE)</f>
        <v>13</v>
      </c>
      <c r="G7707" s="62">
        <f>VLOOKUP(A7707,'VILA CLEMENTINO'!A:I,7, FALSE)</f>
        <v>21.87</v>
      </c>
      <c r="H7707" s="29">
        <f>VLOOKUP(A7707,'VILA CLEMENTINO'!A:I,8, FALSE)</f>
        <v>0.30819999999999997</v>
      </c>
      <c r="I7707" s="16" t="s">
        <v>11</v>
      </c>
      <c r="J7707" s="9"/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9"/>
      <c r="AA7707" s="9"/>
    </row>
    <row r="7708" spans="1:27" ht="12.75">
      <c r="A7708" s="64">
        <f t="shared" ref="A7708:A7719" si="59">A7707</f>
        <v>46057</v>
      </c>
      <c r="B7708" s="16" t="s">
        <v>12</v>
      </c>
      <c r="C7708" s="60">
        <f>VLOOKUP(A7708,JABAQUARA!A:I,3, FALSE)</f>
        <v>2763.71</v>
      </c>
      <c r="D7708" s="16">
        <f>VLOOKUP(A7708,JABAQUARA!A:I,4, FALSE)</f>
        <v>29</v>
      </c>
      <c r="E7708" s="61">
        <f>VLOOKUP(A7708,JABAQUARA!A:I,5, FALSE)</f>
        <v>23.72</v>
      </c>
      <c r="F7708" s="16">
        <f>VLOOKUP(A7708,JABAQUARA!A:I,6, FALSE)</f>
        <v>0</v>
      </c>
      <c r="G7708" s="16">
        <f>VLOOKUP(A7708,JABAQUARA!A:I,7, FALSE)</f>
        <v>6.66</v>
      </c>
      <c r="H7708" s="29">
        <f>VLOOKUP(A7708,JABAQUARA!A:I,8, FALSE)</f>
        <v>0.3891</v>
      </c>
      <c r="I7708" s="16" t="s">
        <v>11</v>
      </c>
      <c r="J7708" s="9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  <c r="AA7708" s="9"/>
    </row>
    <row r="7709" spans="1:27" ht="12.75">
      <c r="A7709" s="64">
        <f t="shared" si="59"/>
        <v>46057</v>
      </c>
      <c r="B7709" s="16" t="s">
        <v>1467</v>
      </c>
      <c r="C7709" s="60">
        <f>VLOOKUP(A7709,SPOLETO!A:I,3, FALSE)</f>
        <v>3548.11</v>
      </c>
      <c r="D7709" s="16">
        <f>VLOOKUP(A7709,SPOLETO!A:I,4, FALSE)</f>
        <v>77</v>
      </c>
      <c r="E7709" s="61">
        <f>VLOOKUP(A7709,SPOLETO!A:I,5, FALSE)</f>
        <v>0</v>
      </c>
      <c r="F7709" s="16">
        <f>VLOOKUP(A7709,SPOLETO!A:I,6, FALSE)</f>
        <v>0</v>
      </c>
      <c r="G7709" s="16">
        <f>VLOOKUP(A7709,SPOLETO!A:I,7, FALSE)</f>
        <v>0</v>
      </c>
      <c r="H7709" s="29">
        <f>VLOOKUP(A7709,SPOLETO!A:I,8, FALSE)</f>
        <v>0</v>
      </c>
      <c r="I7709" s="16" t="s">
        <v>11</v>
      </c>
      <c r="J7709" s="9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  <c r="AA7709" s="9"/>
    </row>
    <row r="7710" spans="1:27" ht="12.75">
      <c r="A7710" s="64">
        <f t="shared" si="59"/>
        <v>46057</v>
      </c>
      <c r="B7710" s="16" t="s">
        <v>9</v>
      </c>
      <c r="C7710" s="60">
        <f>VLOOKUP(A7710,'CAMPO BELO'!A:I,3, FALSE)</f>
        <v>2236.7600000000002</v>
      </c>
      <c r="D7710" s="16">
        <f>VLOOKUP(A7710,'CAMPO BELO'!A:I,4, FALSE)</f>
        <v>25</v>
      </c>
      <c r="E7710" s="61">
        <f>VLOOKUP(A7710,'CAMPO BELO'!A:I,5, FALSE)</f>
        <v>26.07</v>
      </c>
      <c r="F7710" s="16">
        <f>VLOOKUP(A7710,'CAMPO BELO'!A:I,6, FALSE)</f>
        <v>0</v>
      </c>
      <c r="G7710" s="16">
        <f>VLOOKUP(A7710,'CAMPO BELO'!A:I,7, FALSE)</f>
        <v>7.33</v>
      </c>
      <c r="H7710" s="29">
        <f>VLOOKUP(A7710,'CAMPO BELO'!A:I,8, FALSE)</f>
        <v>0.2989</v>
      </c>
      <c r="I7710" s="16" t="s">
        <v>11</v>
      </c>
      <c r="J7710" s="9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  <c r="AA7710" s="9"/>
    </row>
    <row r="7711" spans="1:27" ht="12.75">
      <c r="A7711" s="64">
        <f t="shared" si="59"/>
        <v>46057</v>
      </c>
      <c r="B7711" s="16" t="s">
        <v>43</v>
      </c>
      <c r="C7711" s="60">
        <f>VLOOKUP(A7711,GOPOÚVA!A:I,3, FALSE)</f>
        <v>2012.15</v>
      </c>
      <c r="D7711" s="16">
        <f>VLOOKUP(A7711,GOPOÚVA!A:I,4, FALSE)</f>
        <v>25</v>
      </c>
      <c r="E7711" s="61">
        <f>VLOOKUP(A7711,GOPOÚVA!A:I,5, FALSE)</f>
        <v>21.81</v>
      </c>
      <c r="F7711" s="16">
        <f>VLOOKUP(A7711,GOPOÚVA!A:I,6, FALSE)</f>
        <v>0</v>
      </c>
      <c r="G7711" s="16">
        <f>VLOOKUP(A7711,GOPOÚVA!A:I,7, FALSE)</f>
        <v>8</v>
      </c>
      <c r="H7711" s="29">
        <f>VLOOKUP(A7711,GOPOÚVA!A:I,8, FALSE)</f>
        <v>0.24179999999999999</v>
      </c>
      <c r="I7711" s="16" t="s">
        <v>11</v>
      </c>
      <c r="J7711" s="9"/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  <c r="AA7711" s="9"/>
    </row>
    <row r="7712" spans="1:27" ht="12.75">
      <c r="A7712" s="64">
        <f t="shared" si="59"/>
        <v>46057</v>
      </c>
      <c r="B7712" s="16" t="s">
        <v>45</v>
      </c>
      <c r="C7712" s="60">
        <f>VLOOKUP(A7712,MANDAQUI!A:I,3, FALSE)</f>
        <v>3558.19</v>
      </c>
      <c r="D7712" s="16">
        <f>VLOOKUP(A7712,MANDAQUI!A:I,4, FALSE)</f>
        <v>39</v>
      </c>
      <c r="E7712" s="61">
        <f>VLOOKUP(A7712,MANDAQUI!A:I,5, FALSE)</f>
        <v>23.84</v>
      </c>
      <c r="F7712" s="16">
        <f>VLOOKUP(A7712,MANDAQUI!A:I,6, FALSE)</f>
        <v>0</v>
      </c>
      <c r="G7712" s="16">
        <f>VLOOKUP(A7712,MANDAQUI!A:I,7, FALSE)</f>
        <v>13</v>
      </c>
      <c r="H7712" s="29">
        <f>VLOOKUP(A7712,MANDAQUI!A:I,8, FALSE)</f>
        <v>0.3226</v>
      </c>
      <c r="I7712" s="16" t="s">
        <v>11</v>
      </c>
      <c r="J7712" s="9"/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  <c r="AA7712" s="9"/>
    </row>
    <row r="7713" spans="1:27" ht="12.75">
      <c r="A7713" s="64">
        <f t="shared" si="59"/>
        <v>46057</v>
      </c>
      <c r="B7713" s="16" t="s">
        <v>1465</v>
      </c>
      <c r="C7713" s="60">
        <f>VLOOKUP(A7713,AEROPORTO!A:I,3, FALSE)</f>
        <v>7479.75</v>
      </c>
      <c r="D7713" s="16">
        <f>VLOOKUP(A7713,AEROPORTO!A:I,4, FALSE)</f>
        <v>113</v>
      </c>
      <c r="E7713" s="61">
        <f>VLOOKUP(A7713,AEROPORTO!A:I,5, FALSE)</f>
        <v>0</v>
      </c>
      <c r="F7713" s="16">
        <f>VLOOKUP(A7713,AEROPORTO!A:I,6, FALSE)</f>
        <v>0</v>
      </c>
      <c r="G7713" s="16">
        <f>VLOOKUP(A7713,AEROPORTO!A:I,7, FALSE)</f>
        <v>0</v>
      </c>
      <c r="H7713" s="29">
        <f>VLOOKUP(A7713,AEROPORTO!A:I,8, FALSE)</f>
        <v>0</v>
      </c>
      <c r="I7713" s="16" t="s">
        <v>11</v>
      </c>
      <c r="J7713" s="9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  <c r="AA7713" s="9"/>
    </row>
    <row r="7714" spans="1:27" ht="12.75">
      <c r="A7714" s="64">
        <f t="shared" si="59"/>
        <v>46057</v>
      </c>
      <c r="B7714" s="16" t="s">
        <v>289</v>
      </c>
      <c r="C7714" s="60">
        <f>VLOOKUP(A7714,PINHEIROS!A:I,3, FALSE)</f>
        <v>3344.49</v>
      </c>
      <c r="D7714" s="16">
        <f>VLOOKUP(A7714,PINHEIROS!A:I,4, FALSE)</f>
        <v>35</v>
      </c>
      <c r="E7714" s="61">
        <f>VLOOKUP(A7714,PINHEIROS!A:I,5, FALSE)</f>
        <v>24.63</v>
      </c>
      <c r="F7714" s="16">
        <f>VLOOKUP(A7714,PINHEIROS!A:I,6, FALSE)</f>
        <v>2</v>
      </c>
      <c r="G7714" s="16">
        <f>VLOOKUP(A7714,PINHEIROS!A:I,7, FALSE)</f>
        <v>7.5</v>
      </c>
      <c r="H7714" s="29">
        <f>VLOOKUP(A7714,PINHEIROS!A:I,8, FALSE)</f>
        <v>0.30890000000000001</v>
      </c>
      <c r="I7714" s="16" t="s">
        <v>11</v>
      </c>
      <c r="J7714" s="9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  <c r="AA7714" s="9"/>
    </row>
    <row r="7715" spans="1:27" ht="12.75">
      <c r="A7715" s="64">
        <f t="shared" si="59"/>
        <v>46057</v>
      </c>
      <c r="B7715" s="16" t="s">
        <v>286</v>
      </c>
      <c r="C7715" s="60">
        <f>VLOOKUP(A7715,ACLIMAÇÃO!A:I,3, FALSE)</f>
        <v>2461.7399999999998</v>
      </c>
      <c r="D7715" s="16">
        <f>VLOOKUP(A7715,ACLIMAÇÃO!A:I,4, FALSE)</f>
        <v>28</v>
      </c>
      <c r="E7715" s="61">
        <f>VLOOKUP(A7715,ACLIMAÇÃO!A:I,5, FALSE)</f>
        <v>22.15</v>
      </c>
      <c r="F7715" s="16">
        <f>VLOOKUP(A7715,ACLIMAÇÃO!A:I,6, FALSE)</f>
        <v>0</v>
      </c>
      <c r="G7715" s="16">
        <f>VLOOKUP(A7715,ACLIMAÇÃO!A:I,7, FALSE)</f>
        <v>7</v>
      </c>
      <c r="H7715" s="29">
        <f>VLOOKUP(A7715,ACLIMAÇÃO!A:I,8, FALSE)</f>
        <v>0.32940000000000003</v>
      </c>
      <c r="I7715" s="16" t="s">
        <v>11</v>
      </c>
      <c r="J7715" s="9"/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9"/>
      <c r="Y7715" s="9"/>
      <c r="Z7715" s="9"/>
      <c r="AA7715" s="9"/>
    </row>
    <row r="7716" spans="1:27" ht="12.75">
      <c r="A7716" s="64">
        <f t="shared" si="59"/>
        <v>46057</v>
      </c>
      <c r="B7716" s="16" t="s">
        <v>17</v>
      </c>
      <c r="C7716" s="60">
        <f>VLOOKUP(A7716,'PRAIA DO CANTO'!A:I,3, FALSE)</f>
        <v>2391.7600000000002</v>
      </c>
      <c r="D7716" s="16">
        <f>VLOOKUP(A7716,'PRAIA DO CANTO'!A:I,4, FALSE)</f>
        <v>26</v>
      </c>
      <c r="E7716" s="61">
        <f>VLOOKUP(A7716,'PRAIA DO CANTO'!A:I,5, FALSE)</f>
        <v>17.739999999999998</v>
      </c>
      <c r="F7716" s="16">
        <f>VLOOKUP(A7716,'PRAIA DO CANTO'!A:I,6, FALSE)</f>
        <v>1</v>
      </c>
      <c r="G7716" s="16">
        <f>VLOOKUP(A7716,'PRAIA DO CANTO'!A:I,7, FALSE)</f>
        <v>6</v>
      </c>
      <c r="H7716" s="29">
        <f>VLOOKUP(A7716,'PRAIA DO CANTO'!A:I,8, FALSE)</f>
        <v>0.28460000000000002</v>
      </c>
      <c r="I7716" s="16" t="s">
        <v>16</v>
      </c>
      <c r="J7716" s="9"/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  <c r="AA7716" s="9"/>
    </row>
    <row r="7717" spans="1:27" ht="12.75">
      <c r="A7717" s="64">
        <f t="shared" si="59"/>
        <v>46057</v>
      </c>
      <c r="B7717" s="16" t="s">
        <v>14</v>
      </c>
      <c r="C7717" s="60">
        <f>VLOOKUP(A7717,'JARDIM CAMBURI'!A:I,3, FALSE)</f>
        <v>2929.14</v>
      </c>
      <c r="D7717" s="16">
        <f>VLOOKUP(A7717,'JARDIM CAMBURI'!A:I,4, FALSE)</f>
        <v>35</v>
      </c>
      <c r="E7717" s="61">
        <f>VLOOKUP(A7717,'JARDIM CAMBURI'!A:I,5, FALSE)</f>
        <v>30.14</v>
      </c>
      <c r="F7717" s="16">
        <f>VLOOKUP(A7717,'JARDIM CAMBURI'!A:I,6, FALSE())</f>
        <v>1</v>
      </c>
      <c r="G7717" s="16">
        <f>VLOOKUP(A7717,'JARDIM CAMBURI'!A:I,7, FALSE)</f>
        <v>9.33</v>
      </c>
      <c r="H7717" s="29">
        <f>VLOOKUP(A7717,'JARDIM CAMBURI'!A:I,8, FALSE)</f>
        <v>0.2346</v>
      </c>
      <c r="I7717" s="16" t="s">
        <v>16</v>
      </c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9"/>
    </row>
    <row r="7718" spans="1:27" ht="12.75">
      <c r="A7718" s="64">
        <f t="shared" si="59"/>
        <v>46057</v>
      </c>
      <c r="B7718" s="16" t="s">
        <v>19</v>
      </c>
      <c r="C7718" s="60">
        <f>VLOOKUP(A7718,SERRA!A:I,3, FALSE)</f>
        <v>1692.14</v>
      </c>
      <c r="D7718" s="16">
        <f>VLOOKUP(A7718,SERRA!A:I,4, FALSE)</f>
        <v>21</v>
      </c>
      <c r="E7718" s="61">
        <f>VLOOKUP(A7718,SERRA!A:I,5, FALSE)</f>
        <v>24.97</v>
      </c>
      <c r="F7718" s="16">
        <f>VLOOKUP(A7718,SERRA!A:I,6, FALSE)</f>
        <v>1</v>
      </c>
      <c r="G7718" s="16">
        <f>VLOOKUP(A7718,SERRA!A:I,7, FALSE)</f>
        <v>10.5</v>
      </c>
      <c r="H7718" s="29">
        <f>VLOOKUP(A7718,SERRA!A:I,8, FALSE)</f>
        <v>0.30109999999999998</v>
      </c>
      <c r="I7718" s="16" t="s">
        <v>16</v>
      </c>
      <c r="J7718" s="9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</row>
    <row r="7719" spans="1:27" ht="12.75">
      <c r="A7719" s="64">
        <f t="shared" si="59"/>
        <v>46057</v>
      </c>
      <c r="B7719" s="16" t="s">
        <v>1574</v>
      </c>
      <c r="C7719" s="60">
        <f>VLOOKUP(A7719,BOALI!A:I,3, FALSE)</f>
        <v>3430.67</v>
      </c>
      <c r="D7719" s="16">
        <f>VLOOKUP(A7719,BOALI!A:I,4, FALSE)</f>
        <v>81</v>
      </c>
      <c r="E7719" s="61">
        <f>VLOOKUP(A7719,BOALI!A:I,5, FALSE)</f>
        <v>0</v>
      </c>
      <c r="F7719" s="16">
        <f>VLOOKUP(A7719,BOALI!A:I,6, FALSE)</f>
        <v>0</v>
      </c>
      <c r="G7719" s="16">
        <f>VLOOKUP(A7719,BOALI!A:I,7, FALSE)</f>
        <v>0</v>
      </c>
      <c r="H7719" s="29">
        <f>VLOOKUP(A7719,BOALI!A:I,8, FALSE)</f>
        <v>0</v>
      </c>
      <c r="I7719" s="16" t="s">
        <v>16</v>
      </c>
      <c r="J7719" s="9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9"/>
    </row>
    <row r="7720" spans="1:27" ht="12.75">
      <c r="A7720" s="64">
        <f>A7719+1</f>
        <v>46058</v>
      </c>
      <c r="B7720" s="16" t="s">
        <v>21</v>
      </c>
      <c r="C7720" s="60">
        <f>VLOOKUP(A7720,'VILA CLEMENTINO'!A:I,3, FALSE)</f>
        <v>5129.76</v>
      </c>
      <c r="D7720" s="16">
        <f>VLOOKUP(A7720,'VILA CLEMENTINO'!A:I,4, FALSE)</f>
        <v>56</v>
      </c>
      <c r="E7720" s="61">
        <f>VLOOKUP(A7720,'VILA CLEMENTINO'!A:I,5, FALSE)</f>
        <v>30.27</v>
      </c>
      <c r="F7720" s="16">
        <f>VLOOKUP(A7720,'VILA CLEMENTINO'!A:I,6, FALSE)</f>
        <v>4</v>
      </c>
      <c r="G7720" s="62">
        <f>VLOOKUP(A7720,'VILA CLEMENTINO'!A:I,7, FALSE)</f>
        <v>17.989999999999998</v>
      </c>
      <c r="H7720" s="29">
        <f>VLOOKUP(A7720,'VILA CLEMENTINO'!A:I,8, FALSE)</f>
        <v>0.29630000000000001</v>
      </c>
      <c r="I7720" s="16" t="s">
        <v>11</v>
      </c>
      <c r="J7720" s="9"/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  <c r="AA7720" s="9"/>
    </row>
    <row r="7721" spans="1:27" ht="12.75">
      <c r="A7721" s="64">
        <f t="shared" ref="A7721:A7732" si="60">A7720</f>
        <v>46058</v>
      </c>
      <c r="B7721" s="16" t="s">
        <v>12</v>
      </c>
      <c r="C7721" s="60">
        <f>VLOOKUP(A7721,JABAQUARA!A:I,3, FALSE)</f>
        <v>2194.62</v>
      </c>
      <c r="D7721" s="16">
        <f>VLOOKUP(A7721,JABAQUARA!A:I,4, FALSE)</f>
        <v>23</v>
      </c>
      <c r="E7721" s="61">
        <f>VLOOKUP(A7721,JABAQUARA!A:I,5, FALSE)</f>
        <v>23.86</v>
      </c>
      <c r="F7721" s="16">
        <f>VLOOKUP(A7721,JABAQUARA!A:I,6, FALSE)</f>
        <v>1</v>
      </c>
      <c r="G7721" s="16">
        <f>VLOOKUP(A7721,JABAQUARA!A:I,7, FALSE)</f>
        <v>6</v>
      </c>
      <c r="H7721" s="29">
        <f>VLOOKUP(A7721,JABAQUARA!A:I,8, FALSE)</f>
        <v>0.39789999999999998</v>
      </c>
      <c r="I7721" s="16" t="s">
        <v>11</v>
      </c>
      <c r="J7721" s="9"/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  <c r="AA7721" s="9"/>
    </row>
    <row r="7722" spans="1:27" ht="12.75">
      <c r="A7722" s="64">
        <f t="shared" si="60"/>
        <v>46058</v>
      </c>
      <c r="B7722" s="16" t="s">
        <v>1467</v>
      </c>
      <c r="C7722" s="60">
        <f>VLOOKUP(A7722,SPOLETO!A:I,3, FALSE)</f>
        <v>2874.24</v>
      </c>
      <c r="D7722" s="16">
        <f>VLOOKUP(A7722,SPOLETO!A:I,4, FALSE)</f>
        <v>61</v>
      </c>
      <c r="E7722" s="61">
        <f>VLOOKUP(A7722,SPOLETO!A:I,5, FALSE)</f>
        <v>0</v>
      </c>
      <c r="F7722" s="16">
        <f>VLOOKUP(A7722,SPOLETO!A:I,6, FALSE)</f>
        <v>0</v>
      </c>
      <c r="G7722" s="16">
        <f>VLOOKUP(A7722,SPOLETO!A:I,7, FALSE)</f>
        <v>0</v>
      </c>
      <c r="H7722" s="29">
        <f>VLOOKUP(A7722,SPOLETO!A:I,8, FALSE)</f>
        <v>0</v>
      </c>
      <c r="I7722" s="16" t="s">
        <v>11</v>
      </c>
      <c r="J7722" s="9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  <c r="AA7722" s="9"/>
    </row>
    <row r="7723" spans="1:27" ht="12.75">
      <c r="A7723" s="64">
        <f t="shared" si="60"/>
        <v>46058</v>
      </c>
      <c r="B7723" s="16" t="s">
        <v>9</v>
      </c>
      <c r="C7723" s="60">
        <f>VLOOKUP(A7723,'CAMPO BELO'!A:I,3, FALSE)</f>
        <v>3590.61</v>
      </c>
      <c r="D7723" s="16">
        <f>VLOOKUP(A7723,'CAMPO BELO'!A:I,4, FALSE)</f>
        <v>40</v>
      </c>
      <c r="E7723" s="61">
        <f>VLOOKUP(A7723,'CAMPO BELO'!A:I,5, FALSE)</f>
        <v>25.21</v>
      </c>
      <c r="F7723" s="16">
        <f>VLOOKUP(A7723,'CAMPO BELO'!A:I,6, FALSE)</f>
        <v>0</v>
      </c>
      <c r="G7723" s="16">
        <f>VLOOKUP(A7723,'CAMPO BELO'!A:I,7, FALSE)</f>
        <v>8.5</v>
      </c>
      <c r="H7723" s="29">
        <f>VLOOKUP(A7723,'CAMPO BELO'!A:I,8, FALSE)</f>
        <v>0.27929999999999999</v>
      </c>
      <c r="I7723" s="16" t="s">
        <v>11</v>
      </c>
      <c r="J7723" s="9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  <c r="AA7723" s="9"/>
    </row>
    <row r="7724" spans="1:27" ht="12.75">
      <c r="A7724" s="64">
        <f t="shared" si="60"/>
        <v>46058</v>
      </c>
      <c r="B7724" s="16" t="s">
        <v>43</v>
      </c>
      <c r="C7724" s="60">
        <f>VLOOKUP(A7724,GOPOÚVA!A:I,3, FALSE)</f>
        <v>3430.4</v>
      </c>
      <c r="D7724" s="16">
        <f>VLOOKUP(A7724,GOPOÚVA!A:I,4, FALSE)</f>
        <v>48</v>
      </c>
      <c r="E7724" s="61">
        <f>VLOOKUP(A7724,GOPOÚVA!A:I,5, FALSE)</f>
        <v>26.86</v>
      </c>
      <c r="F7724" s="16">
        <f>VLOOKUP(A7724,GOPOÚVA!A:I,6, FALSE)</f>
        <v>1</v>
      </c>
      <c r="G7724" s="16">
        <f>VLOOKUP(A7724,GOPOÚVA!A:I,7, FALSE)</f>
        <v>10.33</v>
      </c>
      <c r="H7724" s="29">
        <f>VLOOKUP(A7724,GOPOÚVA!A:I,8, FALSE)</f>
        <v>0</v>
      </c>
      <c r="I7724" s="16" t="s">
        <v>11</v>
      </c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</row>
    <row r="7725" spans="1:27" ht="12.75">
      <c r="A7725" s="64">
        <f t="shared" si="60"/>
        <v>46058</v>
      </c>
      <c r="B7725" s="16" t="s">
        <v>45</v>
      </c>
      <c r="C7725" s="60">
        <f>VLOOKUP(A7725,MANDAQUI!A:I,3, FALSE)</f>
        <v>4413.04</v>
      </c>
      <c r="D7725" s="16">
        <f>VLOOKUP(A7725,MANDAQUI!A:I,4, FALSE)</f>
        <v>45</v>
      </c>
      <c r="E7725" s="61">
        <f>VLOOKUP(A7725,MANDAQUI!A:I,5, FALSE)</f>
        <v>23.22</v>
      </c>
      <c r="F7725" s="16">
        <f>VLOOKUP(A7725,MANDAQUI!A:I,6, FALSE)</f>
        <v>0</v>
      </c>
      <c r="G7725" s="16">
        <f>VLOOKUP(A7725,MANDAQUI!A:I,7, FALSE)</f>
        <v>13.3</v>
      </c>
      <c r="H7725" s="29">
        <f>VLOOKUP(A7725,MANDAQUI!A:I,8, FALSE)</f>
        <v>0.28239999999999998</v>
      </c>
      <c r="I7725" s="16" t="s">
        <v>11</v>
      </c>
      <c r="J7725" s="9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  <c r="AA7725" s="9"/>
    </row>
    <row r="7726" spans="1:27" ht="12.75">
      <c r="A7726" s="64">
        <f t="shared" si="60"/>
        <v>46058</v>
      </c>
      <c r="B7726" s="16" t="s">
        <v>1465</v>
      </c>
      <c r="C7726" s="60">
        <f>VLOOKUP(A7726,AEROPORTO!A:I,3, FALSE)</f>
        <v>6682.8</v>
      </c>
      <c r="D7726" s="16">
        <f>VLOOKUP(A7726,AEROPORTO!A:I,4, FALSE)</f>
        <v>90</v>
      </c>
      <c r="E7726" s="61">
        <f>VLOOKUP(A7726,AEROPORTO!A:I,5, FALSE)</f>
        <v>0</v>
      </c>
      <c r="F7726" s="16">
        <f>VLOOKUP(A7726,AEROPORTO!A:I,6, FALSE)</f>
        <v>0</v>
      </c>
      <c r="G7726" s="16">
        <f>VLOOKUP(A7726,AEROPORTO!A:I,7, FALSE)</f>
        <v>0</v>
      </c>
      <c r="H7726" s="29">
        <f>VLOOKUP(A7726,AEROPORTO!A:I,8, FALSE)</f>
        <v>0</v>
      </c>
      <c r="I7726" s="16" t="s">
        <v>11</v>
      </c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  <c r="AA7726" s="9"/>
    </row>
    <row r="7727" spans="1:27" ht="12.75">
      <c r="A7727" s="64">
        <f t="shared" si="60"/>
        <v>46058</v>
      </c>
      <c r="B7727" s="16" t="s">
        <v>289</v>
      </c>
      <c r="C7727" s="60">
        <f>VLOOKUP(A7727,PINHEIROS!A:I,3, FALSE)</f>
        <v>4612.04</v>
      </c>
      <c r="D7727" s="16">
        <f>VLOOKUP(A7727,PINHEIROS!A:I,4, FALSE)</f>
        <v>39</v>
      </c>
      <c r="E7727" s="61">
        <f>VLOOKUP(A7727,PINHEIROS!A:I,5, FALSE)</f>
        <v>26.77</v>
      </c>
      <c r="F7727" s="16">
        <f>VLOOKUP(A7727,PINHEIROS!A:I,6, FALSE)</f>
        <v>4</v>
      </c>
      <c r="G7727" s="16">
        <f>VLOOKUP(A7727,PINHEIROS!A:I,7, FALSE)</f>
        <v>7.2</v>
      </c>
      <c r="H7727" s="29">
        <f>VLOOKUP(A7727,PINHEIROS!A:I,8, FALSE)</f>
        <v>0.28189999999999998</v>
      </c>
      <c r="I7727" s="16" t="s">
        <v>11</v>
      </c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</row>
    <row r="7728" spans="1:27" ht="12.75">
      <c r="A7728" s="64">
        <f t="shared" si="60"/>
        <v>46058</v>
      </c>
      <c r="B7728" s="16" t="s">
        <v>286</v>
      </c>
      <c r="C7728" s="60">
        <f>VLOOKUP(A7728,ACLIMAÇÃO!A:I,3, FALSE)</f>
        <v>2405.7399999999998</v>
      </c>
      <c r="D7728" s="16">
        <f>VLOOKUP(A7728,ACLIMAÇÃO!A:I,4, FALSE)</f>
        <v>30</v>
      </c>
      <c r="E7728" s="61">
        <f>VLOOKUP(A7728,ACLIMAÇÃO!A:I,5, FALSE)</f>
        <v>20.5</v>
      </c>
      <c r="F7728" s="16">
        <f>VLOOKUP(A7728,ACLIMAÇÃO!A:I,6, FALSE)</f>
        <v>0</v>
      </c>
      <c r="G7728" s="16">
        <f>VLOOKUP(A7728,ACLIMAÇÃO!A:I,7, FALSE)</f>
        <v>7.66</v>
      </c>
      <c r="H7728" s="29">
        <f>VLOOKUP(A7728,ACLIMAÇÃO!A:I,8, FALSE)</f>
        <v>0.31480000000000002</v>
      </c>
      <c r="I7728" s="16" t="s">
        <v>11</v>
      </c>
      <c r="J7728" s="9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  <c r="AA7728" s="9"/>
    </row>
    <row r="7729" spans="1:27" ht="12.75">
      <c r="A7729" s="64">
        <f t="shared" si="60"/>
        <v>46058</v>
      </c>
      <c r="B7729" s="16" t="s">
        <v>17</v>
      </c>
      <c r="C7729" s="60">
        <f>VLOOKUP(A7729,'PRAIA DO CANTO'!A:I,3, FALSE)</f>
        <v>5545.93</v>
      </c>
      <c r="D7729" s="16">
        <f>VLOOKUP(A7729,'PRAIA DO CANTO'!A:I,4, FALSE)</f>
        <v>56</v>
      </c>
      <c r="E7729" s="61">
        <f>VLOOKUP(A7729,'PRAIA DO CANTO'!A:I,5, FALSE)</f>
        <v>24.46</v>
      </c>
      <c r="F7729" s="16">
        <f>VLOOKUP(A7729,'PRAIA DO CANTO'!A:I,6, FALSE)</f>
        <v>0</v>
      </c>
      <c r="G7729" s="16">
        <f>VLOOKUP(A7729,'PRAIA DO CANTO'!A:I,7, FALSE)</f>
        <v>9.75</v>
      </c>
      <c r="H7729" s="29">
        <f>VLOOKUP(A7729,'PRAIA DO CANTO'!A:I,8, FALSE)</f>
        <v>0.29820000000000002</v>
      </c>
      <c r="I7729" s="16" t="s">
        <v>16</v>
      </c>
      <c r="J7729" s="9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  <c r="AA7729" s="9"/>
    </row>
    <row r="7730" spans="1:27" ht="12.75">
      <c r="A7730" s="64">
        <f t="shared" si="60"/>
        <v>46058</v>
      </c>
      <c r="B7730" s="16" t="s">
        <v>14</v>
      </c>
      <c r="C7730" s="60">
        <f>VLOOKUP(A7730,'JARDIM CAMBURI'!A:I,3, FALSE)</f>
        <v>3307.08</v>
      </c>
      <c r="D7730" s="16">
        <f>VLOOKUP(A7730,'JARDIM CAMBURI'!A:I,4, FALSE)</f>
        <v>35</v>
      </c>
      <c r="E7730" s="61">
        <f>VLOOKUP(A7730,'JARDIM CAMBURI'!A:I,5, FALSE)</f>
        <v>29.67</v>
      </c>
      <c r="F7730" s="16">
        <f>VLOOKUP(A7730,'JARDIM CAMBURI'!A:I,6, FALSE())</f>
        <v>2</v>
      </c>
      <c r="G7730" s="16">
        <f>VLOOKUP(A7730,'JARDIM CAMBURI'!A:I,7, FALSE)</f>
        <v>9</v>
      </c>
      <c r="H7730" s="29">
        <f>VLOOKUP(A7730,'JARDIM CAMBURI'!A:I,8, FALSE)</f>
        <v>0.22500000000000001</v>
      </c>
      <c r="I7730" s="16" t="s">
        <v>16</v>
      </c>
      <c r="J7730" s="9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  <c r="AA7730" s="9"/>
    </row>
    <row r="7731" spans="1:27" ht="12.75">
      <c r="A7731" s="64">
        <f t="shared" si="60"/>
        <v>46058</v>
      </c>
      <c r="B7731" s="16" t="s">
        <v>19</v>
      </c>
      <c r="C7731" s="60">
        <f>VLOOKUP(A7731,SERRA!A:I,3, FALSE)</f>
        <v>2896.7</v>
      </c>
      <c r="D7731" s="16">
        <f>VLOOKUP(A7731,SERRA!A:I,4, FALSE)</f>
        <v>33</v>
      </c>
      <c r="E7731" s="61">
        <f>VLOOKUP(A7731,SERRA!A:I,5, FALSE)</f>
        <v>28.96</v>
      </c>
      <c r="F7731" s="16">
        <f>VLOOKUP(A7731,SERRA!A:I,6, FALSE)</f>
        <v>3</v>
      </c>
      <c r="G7731" s="16">
        <f>VLOOKUP(A7731,SERRA!A:I,7, FALSE)</f>
        <v>6.33</v>
      </c>
      <c r="H7731" s="29">
        <f>VLOOKUP(A7731,SERRA!A:I,8, FALSE)</f>
        <v>-0.1091</v>
      </c>
      <c r="I7731" s="16" t="s">
        <v>16</v>
      </c>
      <c r="J7731" s="9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  <c r="AA7731" s="9"/>
    </row>
    <row r="7732" spans="1:27" ht="12.75">
      <c r="A7732" s="64">
        <f t="shared" si="60"/>
        <v>46058</v>
      </c>
      <c r="B7732" s="16" t="s">
        <v>1574</v>
      </c>
      <c r="C7732" s="60">
        <f>VLOOKUP(A7732,BOALI!A:I,3, FALSE)</f>
        <v>3567</v>
      </c>
      <c r="D7732" s="16">
        <f>VLOOKUP(A7732,BOALI!A:I,4, FALSE)</f>
        <v>91</v>
      </c>
      <c r="E7732" s="61">
        <f>VLOOKUP(A7732,BOALI!A:I,5, FALSE)</f>
        <v>0</v>
      </c>
      <c r="F7732" s="16">
        <f>VLOOKUP(A7732,BOALI!A:I,6, FALSE)</f>
        <v>0</v>
      </c>
      <c r="G7732" s="16">
        <f>VLOOKUP(A7732,BOALI!A:I,7, FALSE)</f>
        <v>0</v>
      </c>
      <c r="H7732" s="29">
        <f>VLOOKUP(A7732,BOALI!A:I,8, FALSE)</f>
        <v>0</v>
      </c>
      <c r="I7732" s="16" t="s">
        <v>16</v>
      </c>
      <c r="J7732" s="9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  <c r="AA7732" s="9"/>
    </row>
    <row r="7733" spans="1:27" ht="12.75">
      <c r="A7733" s="64">
        <f>A7732+1</f>
        <v>46059</v>
      </c>
      <c r="B7733" s="16" t="s">
        <v>21</v>
      </c>
      <c r="C7733" s="60">
        <f>VLOOKUP(A7733,'VILA CLEMENTINO'!A:I,3, FALSE)</f>
        <v>14767.42</v>
      </c>
      <c r="D7733" s="16">
        <f>VLOOKUP(A7733,'VILA CLEMENTINO'!A:I,4, FALSE)</f>
        <v>144</v>
      </c>
      <c r="E7733" s="61">
        <f>VLOOKUP(A7733,'VILA CLEMENTINO'!A:I,5, FALSE)</f>
        <v>27.11</v>
      </c>
      <c r="F7733" s="16">
        <f>VLOOKUP(A7733,'VILA CLEMENTINO'!A:I,6, FALSE)</f>
        <v>0</v>
      </c>
      <c r="G7733" s="62">
        <f>VLOOKUP(A7733,'VILA CLEMENTINO'!A:I,7, FALSE)</f>
        <v>16.600000000000001</v>
      </c>
      <c r="H7733" s="29">
        <f>VLOOKUP(A7733,'VILA CLEMENTINO'!A:I,8, FALSE)</f>
        <v>0.30680000000000002</v>
      </c>
      <c r="I7733" s="16" t="s">
        <v>11</v>
      </c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  <c r="Z7733" s="9"/>
      <c r="AA7733" s="9"/>
    </row>
    <row r="7734" spans="1:27" ht="12.75">
      <c r="A7734" s="64">
        <f t="shared" ref="A7734:A7745" si="61">A7733</f>
        <v>46059</v>
      </c>
      <c r="B7734" s="16" t="s">
        <v>12</v>
      </c>
      <c r="C7734" s="60">
        <f>VLOOKUP(A7734,JABAQUARA!A:I,3, FALSE)</f>
        <v>7127.74</v>
      </c>
      <c r="D7734" s="16">
        <f>VLOOKUP(A7734,JABAQUARA!A:I,4, FALSE)</f>
        <v>78</v>
      </c>
      <c r="E7734" s="61">
        <f>VLOOKUP(A7734,JABAQUARA!A:I,5, FALSE)</f>
        <v>28.27</v>
      </c>
      <c r="F7734" s="16">
        <f>VLOOKUP(A7734,JABAQUARA!A:I,6, FALSE)</f>
        <v>4</v>
      </c>
      <c r="G7734" s="16">
        <f>VLOOKUP(A7734,JABAQUARA!A:I,7, FALSE)</f>
        <v>15</v>
      </c>
      <c r="H7734" s="29">
        <f>VLOOKUP(A7734,JABAQUARA!A:I,8, FALSE)</f>
        <v>0.2964</v>
      </c>
      <c r="I7734" s="16" t="s">
        <v>11</v>
      </c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</row>
    <row r="7735" spans="1:27" ht="12.75">
      <c r="A7735" s="64">
        <f t="shared" si="61"/>
        <v>46059</v>
      </c>
      <c r="B7735" s="16" t="s">
        <v>1467</v>
      </c>
      <c r="C7735" s="60">
        <f>VLOOKUP(A7735,SPOLETO!A:I,3, FALSE)</f>
        <v>4523.6899999999996</v>
      </c>
      <c r="D7735" s="16">
        <f>VLOOKUP(A7735,SPOLETO!A:I,4, FALSE)</f>
        <v>85</v>
      </c>
      <c r="E7735" s="61">
        <f>VLOOKUP(A7735,SPOLETO!A:I,5, FALSE)</f>
        <v>0</v>
      </c>
      <c r="F7735" s="16">
        <f>VLOOKUP(A7735,SPOLETO!A:I,6, FALSE)</f>
        <v>0</v>
      </c>
      <c r="G7735" s="16">
        <f>VLOOKUP(A7735,SPOLETO!A:I,7, FALSE)</f>
        <v>0</v>
      </c>
      <c r="H7735" s="29">
        <f>VLOOKUP(A7735,SPOLETO!A:I,8, FALSE)</f>
        <v>0</v>
      </c>
      <c r="I7735" s="16" t="s">
        <v>11</v>
      </c>
      <c r="J7735" s="9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  <c r="AA7735" s="9"/>
    </row>
    <row r="7736" spans="1:27" ht="12.75">
      <c r="A7736" s="64">
        <f t="shared" si="61"/>
        <v>46059</v>
      </c>
      <c r="B7736" s="16" t="s">
        <v>9</v>
      </c>
      <c r="C7736" s="60">
        <f>VLOOKUP(A7736,'CAMPO BELO'!A:I,3, FALSE)</f>
        <v>7428.26</v>
      </c>
      <c r="D7736" s="16">
        <f>VLOOKUP(A7736,'CAMPO BELO'!A:I,4, FALSE)</f>
        <v>71</v>
      </c>
      <c r="E7736" s="61">
        <f>VLOOKUP(A7736,'CAMPO BELO'!A:I,5, FALSE)</f>
        <v>25.46</v>
      </c>
      <c r="F7736" s="16">
        <f>VLOOKUP(A7736,'CAMPO BELO'!A:I,6, FALSE)</f>
        <v>2</v>
      </c>
      <c r="G7736" s="16">
        <f>VLOOKUP(A7736,'CAMPO BELO'!A:I,7, FALSE)</f>
        <v>11.06</v>
      </c>
      <c r="H7736" s="29">
        <f>VLOOKUP(A7736,'CAMPO BELO'!A:I,8, FALSE)</f>
        <v>0.30530000000000002</v>
      </c>
      <c r="I7736" s="16" t="s">
        <v>11</v>
      </c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</row>
    <row r="7737" spans="1:27" ht="12.75">
      <c r="A7737" s="64">
        <f t="shared" si="61"/>
        <v>46059</v>
      </c>
      <c r="B7737" s="16" t="s">
        <v>43</v>
      </c>
      <c r="C7737" s="60">
        <f>VLOOKUP(A7737,GOPOÚVA!A:I,3, FALSE)</f>
        <v>9224.76</v>
      </c>
      <c r="D7737" s="16">
        <f>VLOOKUP(A7737,GOPOÚVA!A:I,4, FALSE)</f>
        <v>99</v>
      </c>
      <c r="E7737" s="61">
        <f>VLOOKUP(A7737,GOPOÚVA!A:I,5, FALSE)</f>
        <v>33.32</v>
      </c>
      <c r="F7737" s="16">
        <f>VLOOKUP(A7737,GOPOÚVA!A:I,6, FALSE)</f>
        <v>20</v>
      </c>
      <c r="G7737" s="16">
        <f>VLOOKUP(A7737,GOPOÚVA!A:I,7, FALSE)</f>
        <v>14.16</v>
      </c>
      <c r="H7737" s="29">
        <f>VLOOKUP(A7737,GOPOÚVA!A:I,8, FALSE)</f>
        <v>0.34439999999999998</v>
      </c>
      <c r="I7737" s="16" t="s">
        <v>11</v>
      </c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  <c r="AA7737" s="9"/>
    </row>
    <row r="7738" spans="1:27" ht="12.75">
      <c r="A7738" s="64">
        <f t="shared" si="61"/>
        <v>46059</v>
      </c>
      <c r="B7738" s="16" t="s">
        <v>45</v>
      </c>
      <c r="C7738" s="60">
        <f>VLOOKUP(A7738,MANDAQUI!A:I,3, FALSE)</f>
        <v>10141.847</v>
      </c>
      <c r="D7738" s="16">
        <f>VLOOKUP(A7738,MANDAQUI!A:I,4, FALSE)</f>
        <v>99</v>
      </c>
      <c r="E7738" s="61">
        <f>VLOOKUP(A7738,MANDAQUI!A:I,5, FALSE)</f>
        <v>53.11</v>
      </c>
      <c r="F7738" s="16">
        <f>VLOOKUP(A7738,MANDAQUI!A:I,6, FALSE)</f>
        <v>57</v>
      </c>
      <c r="G7738" s="16">
        <f>VLOOKUP(A7738,MANDAQUI!A:I,7, FALSE)</f>
        <v>17.2</v>
      </c>
      <c r="H7738" s="29">
        <f>VLOOKUP(A7738,MANDAQUI!A:I,8, FALSE)</f>
        <v>0.31909999999999999</v>
      </c>
      <c r="I7738" s="16" t="s">
        <v>11</v>
      </c>
      <c r="J7738" s="9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9"/>
    </row>
    <row r="7739" spans="1:27" ht="12.75">
      <c r="A7739" s="64">
        <f t="shared" si="61"/>
        <v>46059</v>
      </c>
      <c r="B7739" s="16" t="s">
        <v>1465</v>
      </c>
      <c r="C7739" s="60">
        <f>VLOOKUP(A7739,AEROPORTO!A:I,3, FALSE)</f>
        <v>9242.7000000000007</v>
      </c>
      <c r="D7739" s="16">
        <f>VLOOKUP(A7739,AEROPORTO!A:I,4, FALSE)</f>
        <v>120</v>
      </c>
      <c r="E7739" s="61">
        <f>VLOOKUP(A7739,AEROPORTO!A:I,5, FALSE)</f>
        <v>0</v>
      </c>
      <c r="F7739" s="16">
        <f>VLOOKUP(A7739,AEROPORTO!A:I,6, FALSE)</f>
        <v>0</v>
      </c>
      <c r="G7739" s="16">
        <f>VLOOKUP(A7739,AEROPORTO!A:I,7, FALSE)</f>
        <v>0</v>
      </c>
      <c r="H7739" s="29">
        <f>VLOOKUP(A7739,AEROPORTO!A:I,8, FALSE)</f>
        <v>0</v>
      </c>
      <c r="I7739" s="16" t="s">
        <v>11</v>
      </c>
      <c r="J7739" s="9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9"/>
    </row>
    <row r="7740" spans="1:27" ht="12.75">
      <c r="A7740" s="64">
        <f t="shared" si="61"/>
        <v>46059</v>
      </c>
      <c r="B7740" s="16" t="s">
        <v>289</v>
      </c>
      <c r="C7740" s="60">
        <f>VLOOKUP(A7740,PINHEIROS!A:I,3, FALSE)</f>
        <v>7520.86</v>
      </c>
      <c r="D7740" s="16">
        <f>VLOOKUP(A7740,PINHEIROS!A:I,4, FALSE)</f>
        <v>73</v>
      </c>
      <c r="E7740" s="61">
        <f>VLOOKUP(A7740,PINHEIROS!A:I,5, FALSE)</f>
        <v>32.479999999999997</v>
      </c>
      <c r="F7740" s="16">
        <f>VLOOKUP(A7740,PINHEIROS!A:I,6, FALSE)</f>
        <v>17</v>
      </c>
      <c r="G7740" s="16">
        <f>VLOOKUP(A7740,PINHEIROS!A:I,7, FALSE)</f>
        <v>20.66</v>
      </c>
      <c r="H7740" s="29">
        <f>VLOOKUP(A7740,PINHEIROS!A:I,8, FALSE)</f>
        <v>0.28799999999999998</v>
      </c>
      <c r="I7740" s="16" t="s">
        <v>11</v>
      </c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  <c r="AA7740" s="9"/>
    </row>
    <row r="7741" spans="1:27" ht="12.75">
      <c r="A7741" s="64">
        <f t="shared" si="61"/>
        <v>46059</v>
      </c>
      <c r="B7741" s="16" t="s">
        <v>286</v>
      </c>
      <c r="C7741" s="60">
        <f>VLOOKUP(A7741,ACLIMAÇÃO!A:I,3, FALSE)</f>
        <v>6597.69</v>
      </c>
      <c r="D7741" s="16">
        <f>VLOOKUP(A7741,ACLIMAÇÃO!A:I,4, FALSE)</f>
        <v>71</v>
      </c>
      <c r="E7741" s="61">
        <f>VLOOKUP(A7741,ACLIMAÇÃO!A:I,5, FALSE)</f>
        <v>34.270000000000003</v>
      </c>
      <c r="F7741" s="16">
        <f>VLOOKUP(A7741,ACLIMAÇÃO!A:I,6, FALSE)</f>
        <v>12</v>
      </c>
      <c r="G7741" s="16">
        <f>VLOOKUP(A7741,ACLIMAÇÃO!A:I,7, FALSE)</f>
        <v>12.5</v>
      </c>
      <c r="H7741" s="29">
        <f>VLOOKUP(A7741,ACLIMAÇÃO!A:I,8, FALSE)</f>
        <v>0.33310000000000001</v>
      </c>
      <c r="I7741" s="16" t="s">
        <v>11</v>
      </c>
      <c r="J7741" s="9"/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  <c r="Z7741" s="9"/>
      <c r="AA7741" s="9"/>
    </row>
    <row r="7742" spans="1:27" ht="12.75">
      <c r="A7742" s="64">
        <f t="shared" si="61"/>
        <v>46059</v>
      </c>
      <c r="B7742" s="16" t="s">
        <v>17</v>
      </c>
      <c r="C7742" s="60">
        <f>VLOOKUP(A7742,'PRAIA DO CANTO'!A:I,3, FALSE)</f>
        <v>9353.14</v>
      </c>
      <c r="D7742" s="16">
        <f>VLOOKUP(A7742,'PRAIA DO CANTO'!A:I,4, FALSE)</f>
        <v>92</v>
      </c>
      <c r="E7742" s="61">
        <f>VLOOKUP(A7742,'PRAIA DO CANTO'!A:I,5, FALSE)</f>
        <v>28.9</v>
      </c>
      <c r="F7742" s="16">
        <f>VLOOKUP(A7742,'PRAIA DO CANTO'!A:I,6, FALSE)</f>
        <v>5</v>
      </c>
      <c r="G7742" s="16">
        <f>VLOOKUP(A7742,'PRAIA DO CANTO'!A:I,7, FALSE)</f>
        <v>11.66</v>
      </c>
      <c r="H7742" s="29">
        <f>VLOOKUP(A7742,'PRAIA DO CANTO'!A:I,8, FALSE)</f>
        <v>0.30030000000000001</v>
      </c>
      <c r="I7742" s="16" t="s">
        <v>16</v>
      </c>
      <c r="J7742" s="9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  <c r="AA7742" s="9"/>
    </row>
    <row r="7743" spans="1:27" ht="12.75">
      <c r="A7743" s="64">
        <f t="shared" si="61"/>
        <v>46059</v>
      </c>
      <c r="B7743" s="16" t="s">
        <v>14</v>
      </c>
      <c r="C7743" s="60">
        <f>VLOOKUP(A7743,'JARDIM CAMBURI'!A:I,3, FALSE)</f>
        <v>8217.44</v>
      </c>
      <c r="D7743" s="16">
        <f>VLOOKUP(A7743,'JARDIM CAMBURI'!A:I,4, FALSE)</f>
        <v>89</v>
      </c>
      <c r="E7743" s="61">
        <f>VLOOKUP(A7743,'JARDIM CAMBURI'!A:I,5, FALSE)</f>
        <v>40.049999999999997</v>
      </c>
      <c r="F7743" s="16">
        <f>VLOOKUP(A7743,'JARDIM CAMBURI'!A:I,6, FALSE())</f>
        <v>30</v>
      </c>
      <c r="G7743" s="16">
        <f>VLOOKUP(A7743,'JARDIM CAMBURI'!A:I,7, FALSE)</f>
        <v>12.4</v>
      </c>
      <c r="H7743" s="29">
        <f>VLOOKUP(A7743,'JARDIM CAMBURI'!A:I,8, FALSE)</f>
        <v>0.2382</v>
      </c>
      <c r="I7743" s="16" t="s">
        <v>16</v>
      </c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  <c r="AA7743" s="9"/>
    </row>
    <row r="7744" spans="1:27" ht="12.75">
      <c r="A7744" s="64">
        <f t="shared" si="61"/>
        <v>46059</v>
      </c>
      <c r="B7744" s="16" t="s">
        <v>19</v>
      </c>
      <c r="C7744" s="60">
        <f>VLOOKUP(A7744,SERRA!A:I,3, FALSE)</f>
        <v>5240.13</v>
      </c>
      <c r="D7744" s="16">
        <f>VLOOKUP(A7744,SERRA!A:I,4, FALSE)</f>
        <v>60</v>
      </c>
      <c r="E7744" s="61">
        <f>VLOOKUP(A7744,SERRA!A:I,5, FALSE)</f>
        <v>29.84</v>
      </c>
      <c r="F7744" s="16">
        <f>VLOOKUP(A7744,SERRA!A:I,6, FALSE)</f>
        <v>6</v>
      </c>
      <c r="G7744" s="16">
        <f>VLOOKUP(A7744,SERRA!A:I,7, FALSE)</f>
        <v>7.2</v>
      </c>
      <c r="H7744" s="29">
        <f>VLOOKUP(A7744,SERRA!A:I,8, FALSE)</f>
        <v>0.23719999999999999</v>
      </c>
      <c r="I7744" s="16" t="s">
        <v>16</v>
      </c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9"/>
    </row>
    <row r="7745" spans="1:27" ht="12.75">
      <c r="A7745" s="64">
        <f t="shared" si="61"/>
        <v>46059</v>
      </c>
      <c r="B7745" s="9" t="s">
        <v>1574</v>
      </c>
      <c r="C7745" s="60">
        <f>VLOOKUP(A7745,BOALI!A:I,3, FALSE)</f>
        <v>3232.62</v>
      </c>
      <c r="D7745" s="16">
        <f>VLOOKUP(A7745,BOALI!A:I,4, FALSE)</f>
        <v>69</v>
      </c>
      <c r="E7745" s="61">
        <f>VLOOKUP(A7745,BOALI!A:I,5, FALSE)</f>
        <v>0</v>
      </c>
      <c r="F7745" s="16">
        <f>VLOOKUP(A7745,BOALI!A:I,6, FALSE)</f>
        <v>0</v>
      </c>
      <c r="G7745" s="16">
        <f>VLOOKUP(A7745,BOALI!A:I,7, FALSE)</f>
        <v>0</v>
      </c>
      <c r="H7745" s="29">
        <f>VLOOKUP(A7745,BOALI!A:I,8, FALSE)</f>
        <v>0</v>
      </c>
      <c r="I7745" s="9" t="s">
        <v>16</v>
      </c>
      <c r="J7745" s="9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/>
      <c r="X7745" s="9"/>
      <c r="Y7745" s="9"/>
      <c r="Z7745" s="9"/>
      <c r="AA7745" s="9"/>
    </row>
    <row r="7746" spans="1:27" ht="12.75">
      <c r="A7746" s="64">
        <f>A7745+1</f>
        <v>46060</v>
      </c>
      <c r="B7746" s="16" t="s">
        <v>21</v>
      </c>
      <c r="C7746" s="60">
        <f>VLOOKUP(A7746,'VILA CLEMENTINO'!A:I,3, FALSE)</f>
        <v>12755</v>
      </c>
      <c r="D7746" s="16">
        <f>VLOOKUP(A7746,'VILA CLEMENTINO'!A:I,4, FALSE)</f>
        <v>129</v>
      </c>
      <c r="E7746" s="61">
        <f>VLOOKUP(A7746,'VILA CLEMENTINO'!A:I,5, FALSE)</f>
        <v>22.34</v>
      </c>
      <c r="F7746" s="16">
        <f>VLOOKUP(A7746,'VILA CLEMENTINO'!A:I,6, FALSE)</f>
        <v>0</v>
      </c>
      <c r="G7746" s="62">
        <f>VLOOKUP(A7746,'VILA CLEMENTINO'!A:I,7, FALSE)</f>
        <v>0</v>
      </c>
      <c r="H7746" s="29">
        <f>VLOOKUP(A7746,'VILA CLEMENTINO'!A:I,8, FALSE)</f>
        <v>0.2366</v>
      </c>
      <c r="I7746" s="16" t="s">
        <v>11</v>
      </c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  <c r="AA7746" s="9"/>
    </row>
    <row r="7747" spans="1:27" ht="12.75">
      <c r="A7747" s="64">
        <f t="shared" ref="A7747:A7758" si="62">A7746</f>
        <v>46060</v>
      </c>
      <c r="B7747" s="16" t="s">
        <v>12</v>
      </c>
      <c r="C7747" s="60">
        <f>VLOOKUP(A7747,JABAQUARA!A:I,3, FALSE)</f>
        <v>8020.15</v>
      </c>
      <c r="D7747" s="16">
        <f>VLOOKUP(A7747,JABAQUARA!A:I,4, FALSE)</f>
        <v>88</v>
      </c>
      <c r="E7747" s="61">
        <f>VLOOKUP(A7747,JABAQUARA!A:I,5, FALSE)</f>
        <v>35.46</v>
      </c>
      <c r="F7747" s="16">
        <f>VLOOKUP(A7747,JABAQUARA!A:I,6, FALSE)</f>
        <v>27</v>
      </c>
      <c r="G7747" s="16">
        <f>VLOOKUP(A7747,JABAQUARA!A:I,7, FALSE)</f>
        <v>17.25</v>
      </c>
      <c r="H7747" s="29">
        <f>VLOOKUP(A7747,JABAQUARA!A:I,8, FALSE)</f>
        <v>0.29449999999999998</v>
      </c>
      <c r="I7747" s="16" t="s">
        <v>11</v>
      </c>
      <c r="J7747" s="9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  <c r="Z7747" s="9"/>
      <c r="AA7747" s="9"/>
    </row>
    <row r="7748" spans="1:27" ht="12.75">
      <c r="A7748" s="64">
        <f t="shared" si="62"/>
        <v>46060</v>
      </c>
      <c r="B7748" s="16" t="s">
        <v>1467</v>
      </c>
      <c r="C7748" s="60">
        <f>VLOOKUP(A7748,SPOLETO!A:I,3, FALSE)</f>
        <v>4176.8999999999996</v>
      </c>
      <c r="D7748" s="16">
        <f>VLOOKUP(A7748,SPOLETO!A:I,4, FALSE)</f>
        <v>85</v>
      </c>
      <c r="E7748" s="61">
        <f>VLOOKUP(A7748,SPOLETO!A:I,5, FALSE)</f>
        <v>0</v>
      </c>
      <c r="F7748" s="16">
        <f>VLOOKUP(A7748,SPOLETO!A:I,6, FALSE)</f>
        <v>0</v>
      </c>
      <c r="G7748" s="16">
        <f>VLOOKUP(A7748,SPOLETO!A:I,7, FALSE)</f>
        <v>0</v>
      </c>
      <c r="H7748" s="29">
        <f>VLOOKUP(A7748,SPOLETO!A:I,8, FALSE)</f>
        <v>0</v>
      </c>
      <c r="I7748" s="16" t="s">
        <v>11</v>
      </c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</row>
    <row r="7749" spans="1:27" ht="12.75">
      <c r="A7749" s="64">
        <f t="shared" si="62"/>
        <v>46060</v>
      </c>
      <c r="B7749" s="16" t="s">
        <v>9</v>
      </c>
      <c r="C7749" s="60">
        <f>VLOOKUP(A7749,'CAMPO BELO'!A:I,3, FALSE)</f>
        <v>9189.17</v>
      </c>
      <c r="D7749" s="16">
        <f>VLOOKUP(A7749,'CAMPO BELO'!A:I,4, FALSE)</f>
        <v>92</v>
      </c>
      <c r="E7749" s="61">
        <f>VLOOKUP(A7749,'CAMPO BELO'!A:I,5, FALSE)</f>
        <v>33.520000000000003</v>
      </c>
      <c r="F7749" s="16">
        <f>VLOOKUP(A7749,'CAMPO BELO'!A:I,6, FALSE)</f>
        <v>17</v>
      </c>
      <c r="G7749" s="16">
        <f>VLOOKUP(A7749,'CAMPO BELO'!A:I,7, FALSE)</f>
        <v>19.25</v>
      </c>
      <c r="H7749" s="29">
        <f>VLOOKUP(A7749,'CAMPO BELO'!A:I,8, FALSE)</f>
        <v>0.28520000000000001</v>
      </c>
      <c r="I7749" s="16" t="s">
        <v>11</v>
      </c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</row>
    <row r="7750" spans="1:27" ht="12.75">
      <c r="A7750" s="64">
        <f t="shared" si="62"/>
        <v>46060</v>
      </c>
      <c r="B7750" s="16" t="s">
        <v>43</v>
      </c>
      <c r="C7750" s="60">
        <f>VLOOKUP(A7750,GOPOÚVA!A:I,3, FALSE)</f>
        <v>10846.22</v>
      </c>
      <c r="D7750" s="16">
        <f>VLOOKUP(A7750,GOPOÚVA!A:I,4, FALSE)</f>
        <v>98</v>
      </c>
      <c r="E7750" s="61">
        <f>VLOOKUP(A7750,GOPOÚVA!A:I,5, FALSE)</f>
        <v>60.85</v>
      </c>
      <c r="F7750" s="16">
        <f>VLOOKUP(A7750,GOPOÚVA!A:I,6, FALSE)</f>
        <v>61</v>
      </c>
      <c r="G7750" s="16">
        <f>VLOOKUP(A7750,GOPOÚVA!A:I,7, FALSE)</f>
        <v>0</v>
      </c>
      <c r="H7750" s="29">
        <f>VLOOKUP(A7750,GOPOÚVA!A:I,8, FALSE)</f>
        <v>0.3508</v>
      </c>
      <c r="I7750" s="16" t="s">
        <v>11</v>
      </c>
      <c r="J7750" s="9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  <c r="AA7750" s="9"/>
    </row>
    <row r="7751" spans="1:27" ht="12.75">
      <c r="A7751" s="64">
        <f t="shared" si="62"/>
        <v>46060</v>
      </c>
      <c r="B7751" s="16" t="s">
        <v>45</v>
      </c>
      <c r="C7751" s="60">
        <f>VLOOKUP(A7751,MANDAQUI!A:I,3, FALSE)</f>
        <v>9395.36</v>
      </c>
      <c r="D7751" s="16">
        <f>VLOOKUP(A7751,MANDAQUI!A:I,4, FALSE)</f>
        <v>90</v>
      </c>
      <c r="E7751" s="61">
        <f>VLOOKUP(A7751,MANDAQUI!A:I,5, FALSE)</f>
        <v>43.54</v>
      </c>
      <c r="F7751" s="16">
        <f>VLOOKUP(A7751,MANDAQUI!A:I,6, FALSE)</f>
        <v>39</v>
      </c>
      <c r="G7751" s="16">
        <f>VLOOKUP(A7751,MANDAQUI!A:I,7, FALSE)</f>
        <v>14.4</v>
      </c>
      <c r="H7751" s="29">
        <f>VLOOKUP(A7751,MANDAQUI!A:I,8, FALSE)</f>
        <v>0.30170000000000002</v>
      </c>
      <c r="I7751" s="16" t="s">
        <v>11</v>
      </c>
      <c r="J7751" s="9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  <c r="AA7751" s="9"/>
    </row>
    <row r="7752" spans="1:27" ht="12.75">
      <c r="A7752" s="64">
        <f t="shared" si="62"/>
        <v>46060</v>
      </c>
      <c r="B7752" s="16" t="s">
        <v>1465</v>
      </c>
      <c r="C7752" s="60">
        <f>VLOOKUP(A7752,AEROPORTO!A:I,3, FALSE)</f>
        <v>7050.05</v>
      </c>
      <c r="D7752" s="16">
        <f>VLOOKUP(A7752,AEROPORTO!A:I,4, FALSE)</f>
        <v>96</v>
      </c>
      <c r="E7752" s="61">
        <f>VLOOKUP(A7752,AEROPORTO!A:I,5, FALSE)</f>
        <v>0</v>
      </c>
      <c r="F7752" s="16">
        <f>VLOOKUP(A7752,AEROPORTO!A:I,6, FALSE)</f>
        <v>0</v>
      </c>
      <c r="G7752" s="16">
        <f>VLOOKUP(A7752,AEROPORTO!A:I,7, FALSE)</f>
        <v>0</v>
      </c>
      <c r="H7752" s="29">
        <f>VLOOKUP(A7752,AEROPORTO!A:I,8, FALSE)</f>
        <v>0</v>
      </c>
      <c r="I7752" s="16" t="s">
        <v>11</v>
      </c>
      <c r="J7752" s="9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  <c r="AA7752" s="9"/>
    </row>
    <row r="7753" spans="1:27" ht="12.75">
      <c r="A7753" s="64">
        <f t="shared" si="62"/>
        <v>46060</v>
      </c>
      <c r="B7753" s="16" t="s">
        <v>289</v>
      </c>
      <c r="C7753" s="60">
        <f>VLOOKUP(A7753,PINHEIROS!A:I,3, FALSE)</f>
        <v>9987.6200000000008</v>
      </c>
      <c r="D7753" s="16">
        <f>VLOOKUP(A7753,PINHEIROS!A:I,4, FALSE)</f>
        <v>99</v>
      </c>
      <c r="E7753" s="61">
        <f>VLOOKUP(A7753,PINHEIROS!A:I,5, FALSE)</f>
        <v>32.57</v>
      </c>
      <c r="F7753" s="16">
        <f>VLOOKUP(A7753,PINHEIROS!A:I,6, FALSE)</f>
        <v>21</v>
      </c>
      <c r="G7753" s="16">
        <f>VLOOKUP(A7753,PINHEIROS!A:I,7, FALSE)</f>
        <v>20.25</v>
      </c>
      <c r="H7753" s="29">
        <f>VLOOKUP(A7753,PINHEIROS!A:I,8, FALSE)</f>
        <v>0.29120000000000001</v>
      </c>
      <c r="I7753" s="16" t="s">
        <v>11</v>
      </c>
      <c r="J7753" s="9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  <c r="AA7753" s="9"/>
    </row>
    <row r="7754" spans="1:27" ht="12.75">
      <c r="A7754" s="64">
        <f t="shared" si="62"/>
        <v>46060</v>
      </c>
      <c r="B7754" s="16" t="s">
        <v>286</v>
      </c>
      <c r="C7754" s="60">
        <f>VLOOKUP(A7754,ACLIMAÇÃO!A:I,3, FALSE)</f>
        <v>7288.5</v>
      </c>
      <c r="D7754" s="16">
        <f>VLOOKUP(A7754,ACLIMAÇÃO!A:I,4, FALSE)</f>
        <v>78</v>
      </c>
      <c r="E7754" s="61">
        <f>VLOOKUP(A7754,ACLIMAÇÃO!A:I,5, FALSE)</f>
        <v>40.32</v>
      </c>
      <c r="F7754" s="16">
        <f>VLOOKUP(A7754,ACLIMAÇÃO!A:I,6, FALSE)</f>
        <v>25</v>
      </c>
      <c r="G7754" s="16">
        <f>VLOOKUP(A7754,ACLIMAÇÃO!A:I,7, FALSE)</f>
        <v>14.75</v>
      </c>
      <c r="H7754" s="29">
        <f>VLOOKUP(A7754,ACLIMAÇÃO!A:I,8, FALSE)</f>
        <v>0.29299999999999998</v>
      </c>
      <c r="I7754" s="16" t="s">
        <v>11</v>
      </c>
      <c r="J7754" s="9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9"/>
    </row>
    <row r="7755" spans="1:27" ht="12.75">
      <c r="A7755" s="64">
        <f t="shared" si="62"/>
        <v>46060</v>
      </c>
      <c r="B7755" s="16" t="s">
        <v>17</v>
      </c>
      <c r="C7755" s="60">
        <f>VLOOKUP(A7755,'PRAIA DO CANTO'!A:I,3, FALSE)</f>
        <v>9477.19</v>
      </c>
      <c r="D7755" s="16">
        <f>VLOOKUP(A7755,'PRAIA DO CANTO'!A:I,4, FALSE)</f>
        <v>99</v>
      </c>
      <c r="E7755" s="61">
        <f>VLOOKUP(A7755,'PRAIA DO CANTO'!A:I,5, FALSE)</f>
        <v>22.91</v>
      </c>
      <c r="F7755" s="16">
        <f>VLOOKUP(A7755,'PRAIA DO CANTO'!A:I,6, FALSE)</f>
        <v>0</v>
      </c>
      <c r="G7755" s="16">
        <f>VLOOKUP(A7755,'PRAIA DO CANTO'!A:I,7, FALSE)</f>
        <v>15.2</v>
      </c>
      <c r="H7755" s="29">
        <f>VLOOKUP(A7755,'PRAIA DO CANTO'!A:I,8, FALSE)</f>
        <v>0.2923</v>
      </c>
      <c r="I7755" s="16" t="s">
        <v>16</v>
      </c>
      <c r="J7755" s="9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9"/>
      <c r="Y7755" s="9"/>
      <c r="Z7755" s="9"/>
      <c r="AA7755" s="9"/>
    </row>
    <row r="7756" spans="1:27" ht="12.75">
      <c r="A7756" s="64">
        <f t="shared" si="62"/>
        <v>46060</v>
      </c>
      <c r="B7756" s="16" t="s">
        <v>14</v>
      </c>
      <c r="C7756" s="60">
        <f>VLOOKUP(A7756,'JARDIM CAMBURI'!A:I,3, FALSE)</f>
        <v>7621.82</v>
      </c>
      <c r="D7756" s="16">
        <f>VLOOKUP(A7756,'JARDIM CAMBURI'!A:I,4, FALSE)</f>
        <v>75</v>
      </c>
      <c r="E7756" s="61">
        <f>VLOOKUP(A7756,'JARDIM CAMBURI'!A:I,5, FALSE)</f>
        <v>38.1</v>
      </c>
      <c r="F7756" s="16">
        <f>VLOOKUP(A7756,'JARDIM CAMBURI'!A:I,6, FALSE())</f>
        <v>22</v>
      </c>
      <c r="G7756" s="16">
        <f>VLOOKUP(A7756,'JARDIM CAMBURI'!A:I,7, FALSE)</f>
        <v>13</v>
      </c>
      <c r="H7756" s="29">
        <f>VLOOKUP(A7756,'JARDIM CAMBURI'!A:I,8, FALSE)</f>
        <v>0.2107</v>
      </c>
      <c r="I7756" s="16" t="s">
        <v>16</v>
      </c>
      <c r="J7756" s="9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  <c r="AA7756" s="9"/>
    </row>
    <row r="7757" spans="1:27" ht="12.75">
      <c r="A7757" s="64">
        <f t="shared" si="62"/>
        <v>46060</v>
      </c>
      <c r="B7757" s="16" t="s">
        <v>19</v>
      </c>
      <c r="C7757" s="60">
        <f>VLOOKUP(A7757,SERRA!A:I,3, FALSE)</f>
        <v>4995.29</v>
      </c>
      <c r="D7757" s="16">
        <f>VLOOKUP(A7757,SERRA!A:I,4, FALSE)</f>
        <v>49</v>
      </c>
      <c r="E7757" s="61">
        <f>VLOOKUP(A7757,SERRA!A:I,5, FALSE)</f>
        <v>39.06</v>
      </c>
      <c r="F7757" s="16">
        <f>VLOOKUP(A7757,SERRA!A:I,6, FALSE)</f>
        <v>11</v>
      </c>
      <c r="G7757" s="16">
        <f>VLOOKUP(A7757,SERRA!A:I,7, FALSE)</f>
        <v>8.16</v>
      </c>
      <c r="H7757" s="29">
        <f>VLOOKUP(A7757,SERRA!A:I,8, FALSE)</f>
        <v>0.30099999999999999</v>
      </c>
      <c r="I7757" s="16" t="s">
        <v>16</v>
      </c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</row>
    <row r="7758" spans="1:27" ht="12.75">
      <c r="A7758" s="64">
        <f t="shared" si="62"/>
        <v>46060</v>
      </c>
      <c r="B7758" s="16" t="s">
        <v>1574</v>
      </c>
      <c r="C7758" s="60">
        <f>VLOOKUP(A7758,BOALI!A:I,3, FALSE)</f>
        <v>2532.59</v>
      </c>
      <c r="D7758" s="16">
        <f>VLOOKUP(A7758,BOALI!A:I,4, FALSE)</f>
        <v>56</v>
      </c>
      <c r="E7758" s="61">
        <f>VLOOKUP(A7758,BOALI!A:I,5, FALSE)</f>
        <v>0</v>
      </c>
      <c r="F7758" s="16">
        <f>VLOOKUP(A7758,BOALI!A:I,6, FALSE)</f>
        <v>0</v>
      </c>
      <c r="G7758" s="16">
        <f>VLOOKUP(A7758,BOALI!A:I,7, FALSE)</f>
        <v>0</v>
      </c>
      <c r="H7758" s="29">
        <f>VLOOKUP(A7758,BOALI!A:I,8, FALSE)</f>
        <v>0</v>
      </c>
      <c r="I7758" s="16" t="s">
        <v>16</v>
      </c>
      <c r="J7758" s="9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  <c r="AA7758" s="9"/>
    </row>
    <row r="7759" spans="1:27" ht="12.75">
      <c r="A7759" s="64">
        <f>A7758+1</f>
        <v>46061</v>
      </c>
      <c r="B7759" s="16" t="s">
        <v>21</v>
      </c>
      <c r="C7759" s="60">
        <f>VLOOKUP(A7759,'VILA CLEMENTINO'!A:I,3, FALSE)</f>
        <v>9934.1299999999992</v>
      </c>
      <c r="D7759" s="16">
        <f>VLOOKUP(A7759,'VILA CLEMENTINO'!A:I,4, FALSE)</f>
        <v>102</v>
      </c>
      <c r="E7759" s="61">
        <f>VLOOKUP(A7759,'VILA CLEMENTINO'!A:I,5, FALSE)</f>
        <v>35.15</v>
      </c>
      <c r="F7759" s="16">
        <f>VLOOKUP(A7759,'VILA CLEMENTINO'!A:I,6, FALSE)</f>
        <v>26</v>
      </c>
      <c r="G7759" s="62">
        <f>VLOOKUP(A7759,'VILA CLEMENTINO'!A:I,7, FALSE)</f>
        <v>22.88</v>
      </c>
      <c r="H7759" s="29">
        <f>VLOOKUP(A7759,'VILA CLEMENTINO'!A:I,8, FALSE)</f>
        <v>0.2823</v>
      </c>
      <c r="I7759" s="16" t="s">
        <v>11</v>
      </c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  <c r="AA7759" s="9"/>
    </row>
    <row r="7760" spans="1:27" ht="12.75">
      <c r="A7760" s="64">
        <f t="shared" ref="A7760:A7771" si="63">A7759</f>
        <v>46061</v>
      </c>
      <c r="B7760" s="16" t="s">
        <v>12</v>
      </c>
      <c r="C7760" s="60">
        <f>VLOOKUP(A7760,JABAQUARA!A:I,3, FALSE)</f>
        <v>4691.05</v>
      </c>
      <c r="D7760" s="16">
        <f>VLOOKUP(A7760,JABAQUARA!A:I,4, FALSE)</f>
        <v>48</v>
      </c>
      <c r="E7760" s="61">
        <f>VLOOKUP(A7760,JABAQUARA!A:I,5, FALSE)</f>
        <v>25.09</v>
      </c>
      <c r="F7760" s="16">
        <f>VLOOKUP(A7760,JABAQUARA!A:I,6, FALSE)</f>
        <v>0</v>
      </c>
      <c r="G7760" s="16">
        <f>VLOOKUP(A7760,JABAQUARA!A:I,7, FALSE)</f>
        <v>9.75</v>
      </c>
      <c r="H7760" s="29">
        <f>VLOOKUP(A7760,JABAQUARA!A:I,8, FALSE)</f>
        <v>0.27850000000000003</v>
      </c>
      <c r="I7760" s="16" t="s">
        <v>11</v>
      </c>
      <c r="J7760" s="9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9"/>
      <c r="AA7760" s="9"/>
    </row>
    <row r="7761" spans="1:27" ht="12.75">
      <c r="A7761" s="64">
        <f t="shared" si="63"/>
        <v>46061</v>
      </c>
      <c r="B7761" s="16" t="s">
        <v>1467</v>
      </c>
      <c r="C7761" s="60">
        <f>VLOOKUP(A7761,SPOLETO!A:I,3, FALSE)</f>
        <v>2917.91</v>
      </c>
      <c r="D7761" s="16">
        <f>VLOOKUP(A7761,SPOLETO!A:I,4, FALSE)</f>
        <v>63</v>
      </c>
      <c r="E7761" s="61">
        <f>VLOOKUP(A7761,SPOLETO!A:I,5, FALSE)</f>
        <v>0</v>
      </c>
      <c r="F7761" s="16">
        <f>VLOOKUP(A7761,SPOLETO!A:I,6, FALSE)</f>
        <v>0</v>
      </c>
      <c r="G7761" s="16">
        <f>VLOOKUP(A7761,SPOLETO!A:I,7, FALSE)</f>
        <v>0</v>
      </c>
      <c r="H7761" s="29">
        <f>VLOOKUP(A7761,SPOLETO!A:I,8, FALSE)</f>
        <v>0</v>
      </c>
      <c r="I7761" s="16" t="s">
        <v>11</v>
      </c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  <c r="AA7761" s="9"/>
    </row>
    <row r="7762" spans="1:27" ht="12.75">
      <c r="A7762" s="64">
        <f t="shared" si="63"/>
        <v>46061</v>
      </c>
      <c r="B7762" s="16" t="s">
        <v>9</v>
      </c>
      <c r="C7762" s="60">
        <f>VLOOKUP(A7762,'CAMPO BELO'!A:I,3, FALSE)</f>
        <v>6051.93</v>
      </c>
      <c r="D7762" s="16">
        <f>VLOOKUP(A7762,'CAMPO BELO'!A:I,4, FALSE)</f>
        <v>63</v>
      </c>
      <c r="E7762" s="61">
        <f>VLOOKUP(A7762,'CAMPO BELO'!A:I,5, FALSE)</f>
        <v>29.12</v>
      </c>
      <c r="F7762" s="16">
        <f>VLOOKUP(A7762,'CAMPO BELO'!A:I,6, FALSE)</f>
        <v>5</v>
      </c>
      <c r="G7762" s="16">
        <f>VLOOKUP(A7762,'CAMPO BELO'!A:I,7, FALSE)</f>
        <v>13.5</v>
      </c>
      <c r="H7762" s="29">
        <f>VLOOKUP(A7762,'CAMPO BELO'!A:I,8, FALSE)</f>
        <v>0.28060000000000002</v>
      </c>
      <c r="I7762" s="16" t="s">
        <v>11</v>
      </c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</row>
    <row r="7763" spans="1:27" ht="12.75">
      <c r="A7763" s="64">
        <f t="shared" si="63"/>
        <v>46061</v>
      </c>
      <c r="B7763" s="16" t="s">
        <v>43</v>
      </c>
      <c r="C7763" s="60">
        <f>VLOOKUP(A7763,GOPOÚVA!A:I,3, FALSE)</f>
        <v>8216.06</v>
      </c>
      <c r="D7763" s="16">
        <f>VLOOKUP(A7763,GOPOÚVA!A:I,4, FALSE)</f>
        <v>82</v>
      </c>
      <c r="E7763" s="61">
        <f>VLOOKUP(A7763,GOPOÚVA!A:I,5, FALSE)</f>
        <v>29.68</v>
      </c>
      <c r="F7763" s="16">
        <f>VLOOKUP(A7763,GOPOÚVA!A:I,6, FALSE)</f>
        <v>10</v>
      </c>
      <c r="G7763" s="16">
        <f>VLOOKUP(A7763,GOPOÚVA!A:I,7, FALSE)</f>
        <v>16</v>
      </c>
      <c r="H7763" s="29">
        <f>VLOOKUP(A7763,GOPOÚVA!A:I,8, FALSE)</f>
        <v>0.32690000000000002</v>
      </c>
      <c r="I7763" s="16" t="s">
        <v>11</v>
      </c>
      <c r="J7763" s="9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  <c r="AA7763" s="9"/>
    </row>
    <row r="7764" spans="1:27" ht="12.75">
      <c r="A7764" s="64">
        <f t="shared" si="63"/>
        <v>46061</v>
      </c>
      <c r="B7764" s="16" t="s">
        <v>45</v>
      </c>
      <c r="C7764" s="60">
        <f>VLOOKUP(A7764,MANDAQUI!A:I,3, FALSE)</f>
        <v>7307</v>
      </c>
      <c r="D7764" s="16">
        <f>VLOOKUP(A7764,MANDAQUI!A:I,4, FALSE)</f>
        <v>73</v>
      </c>
      <c r="E7764" s="61">
        <f>VLOOKUP(A7764,MANDAQUI!A:I,5, FALSE)</f>
        <v>37.21</v>
      </c>
      <c r="F7764" s="16">
        <f>VLOOKUP(A7764,MANDAQUI!A:I,6, FALSE)</f>
        <v>28</v>
      </c>
      <c r="G7764" s="16">
        <f>VLOOKUP(A7764,MANDAQUI!A:I,7, FALSE)</f>
        <v>13.4</v>
      </c>
      <c r="H7764" s="29">
        <f>VLOOKUP(A7764,MANDAQUI!A:I,8, FALSE)</f>
        <v>0.29980000000000001</v>
      </c>
      <c r="I7764" s="16" t="s">
        <v>11</v>
      </c>
      <c r="J7764" s="9"/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  <c r="AA7764" s="9"/>
    </row>
    <row r="7765" spans="1:27" ht="12.75">
      <c r="A7765" s="64">
        <f t="shared" si="63"/>
        <v>46061</v>
      </c>
      <c r="B7765" s="16" t="s">
        <v>1465</v>
      </c>
      <c r="C7765" s="60">
        <f>VLOOKUP(A7765,AEROPORTO!A:I,3, FALSE)</f>
        <v>7236.7</v>
      </c>
      <c r="D7765" s="16">
        <f>VLOOKUP(A7765,AEROPORTO!A:I,4, FALSE)</f>
        <v>107</v>
      </c>
      <c r="E7765" s="61">
        <f>VLOOKUP(A7765,AEROPORTO!A:I,5, FALSE)</f>
        <v>0</v>
      </c>
      <c r="F7765" s="16">
        <f>VLOOKUP(A7765,AEROPORTO!A:I,6, FALSE)</f>
        <v>0</v>
      </c>
      <c r="G7765" s="16">
        <f>VLOOKUP(A7765,AEROPORTO!A:I,7, FALSE)</f>
        <v>0</v>
      </c>
      <c r="H7765" s="29">
        <f>VLOOKUP(A7765,AEROPORTO!A:I,8, FALSE)</f>
        <v>0</v>
      </c>
      <c r="I7765" s="16" t="s">
        <v>11</v>
      </c>
      <c r="J7765" s="9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9"/>
      <c r="X7765" s="9"/>
      <c r="Y7765" s="9"/>
      <c r="Z7765" s="9"/>
      <c r="AA7765" s="9"/>
    </row>
    <row r="7766" spans="1:27" ht="12.75">
      <c r="A7766" s="64">
        <f t="shared" si="63"/>
        <v>46061</v>
      </c>
      <c r="B7766" s="16" t="s">
        <v>289</v>
      </c>
      <c r="C7766" s="60">
        <f>VLOOKUP(A7766,PINHEIROS!A:I,3, FALSE)</f>
        <v>5925.45</v>
      </c>
      <c r="D7766" s="16">
        <f>VLOOKUP(A7766,PINHEIROS!A:I,4, FALSE)</f>
        <v>77</v>
      </c>
      <c r="E7766" s="61">
        <f>VLOOKUP(A7766,PINHEIROS!A:I,5, FALSE)</f>
        <v>48.34</v>
      </c>
      <c r="F7766" s="16">
        <f>VLOOKUP(A7766,PINHEIROS!A:I,6, FALSE)</f>
        <v>28</v>
      </c>
      <c r="G7766" s="16">
        <f>VLOOKUP(A7766,PINHEIROS!A:I,7, FALSE)</f>
        <v>10.75</v>
      </c>
      <c r="H7766" s="29">
        <f>VLOOKUP(A7766,PINHEIROS!A:I,8, FALSE)</f>
        <v>0.32279999999999998</v>
      </c>
      <c r="I7766" s="16" t="s">
        <v>11</v>
      </c>
      <c r="J7766" s="9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  <c r="AA7766" s="9"/>
    </row>
    <row r="7767" spans="1:27" ht="12.75">
      <c r="A7767" s="64">
        <f t="shared" si="63"/>
        <v>46061</v>
      </c>
      <c r="B7767" s="16" t="s">
        <v>286</v>
      </c>
      <c r="C7767" s="60">
        <f>VLOOKUP(A7767,ACLIMAÇÃO!A:I,3, FALSE)</f>
        <v>4923.45</v>
      </c>
      <c r="D7767" s="16">
        <f>VLOOKUP(A7767,ACLIMAÇÃO!A:I,4, FALSE)</f>
        <v>57</v>
      </c>
      <c r="E7767" s="61">
        <f>VLOOKUP(A7767,ACLIMAÇÃO!A:I,5, FALSE)</f>
        <v>26.18</v>
      </c>
      <c r="F7767" s="16">
        <f>VLOOKUP(A7767,ACLIMAÇÃO!A:I,6, FALSE)</f>
        <v>1</v>
      </c>
      <c r="G7767" s="16">
        <f>VLOOKUP(A7767,ACLIMAÇÃO!A:I,7, FALSE)</f>
        <v>10.75</v>
      </c>
      <c r="H7767" s="29">
        <f>VLOOKUP(A7767,ACLIMAÇÃO!A:I,8, FALSE)</f>
        <v>0.28570000000000001</v>
      </c>
      <c r="I7767" s="16" t="s">
        <v>11</v>
      </c>
      <c r="J7767" s="9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  <c r="AA7767" s="9"/>
    </row>
    <row r="7768" spans="1:27" ht="12.75">
      <c r="A7768" s="64">
        <f t="shared" si="63"/>
        <v>46061</v>
      </c>
      <c r="B7768" s="16" t="s">
        <v>17</v>
      </c>
      <c r="C7768" s="60">
        <f>VLOOKUP(A7768,'PRAIA DO CANTO'!A:I,3, FALSE)</f>
        <v>12201.34</v>
      </c>
      <c r="D7768" s="16">
        <f>VLOOKUP(A7768,'PRAIA DO CANTO'!A:I,4, FALSE)</f>
        <v>144</v>
      </c>
      <c r="E7768" s="61">
        <f>VLOOKUP(A7768,'PRAIA DO CANTO'!A:I,5, FALSE)</f>
        <v>27.71</v>
      </c>
      <c r="F7768" s="16">
        <f>VLOOKUP(A7768,'PRAIA DO CANTO'!A:I,6, FALSE)</f>
        <v>3</v>
      </c>
      <c r="G7768" s="16">
        <f>VLOOKUP(A7768,'PRAIA DO CANTO'!A:I,7, FALSE)</f>
        <v>19</v>
      </c>
      <c r="H7768" s="29">
        <f>VLOOKUP(A7768,'PRAIA DO CANTO'!A:I,8, FALSE)</f>
        <v>0.31109999999999999</v>
      </c>
      <c r="I7768" s="16" t="s">
        <v>16</v>
      </c>
      <c r="J7768" s="9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  <c r="AA7768" s="9"/>
    </row>
    <row r="7769" spans="1:27" ht="12.75">
      <c r="A7769" s="64">
        <f t="shared" si="63"/>
        <v>46061</v>
      </c>
      <c r="B7769" s="16" t="s">
        <v>14</v>
      </c>
      <c r="C7769" s="60">
        <f>VLOOKUP(A7769,'JARDIM CAMBURI'!A:I,3, FALSE)</f>
        <v>6712.44</v>
      </c>
      <c r="D7769" s="16">
        <f>VLOOKUP(A7769,'JARDIM CAMBURI'!A:I,4, FALSE)</f>
        <v>79</v>
      </c>
      <c r="E7769" s="61">
        <f>VLOOKUP(A7769,'JARDIM CAMBURI'!A:I,5, FALSE)</f>
        <v>37.049999999999997</v>
      </c>
      <c r="F7769" s="16">
        <f>VLOOKUP(A7769,'JARDIM CAMBURI'!A:I,6, FALSE())</f>
        <v>22</v>
      </c>
      <c r="G7769" s="16">
        <f>VLOOKUP(A7769,'JARDIM CAMBURI'!A:I,7, FALSE)</f>
        <v>12</v>
      </c>
      <c r="H7769" s="29">
        <f>VLOOKUP(A7769,'JARDIM CAMBURI'!A:I,8, FALSE)</f>
        <v>0.27679999999999999</v>
      </c>
      <c r="I7769" s="16" t="s">
        <v>16</v>
      </c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9"/>
      <c r="V7769" s="9"/>
      <c r="W7769" s="9"/>
      <c r="X7769" s="9"/>
      <c r="Y7769" s="9"/>
      <c r="Z7769" s="9"/>
      <c r="AA7769" s="9"/>
    </row>
    <row r="7770" spans="1:27" ht="12.75">
      <c r="A7770" s="64">
        <f t="shared" si="63"/>
        <v>46061</v>
      </c>
      <c r="B7770" s="16" t="s">
        <v>19</v>
      </c>
      <c r="C7770" s="60">
        <f>VLOOKUP(A7770,SERRA!A:I,3, FALSE)</f>
        <v>8421.56</v>
      </c>
      <c r="D7770" s="16">
        <f>VLOOKUP(A7770,SERRA!A:I,4, FALSE)</f>
        <v>94</v>
      </c>
      <c r="E7770" s="61">
        <f>VLOOKUP(A7770,SERRA!A:I,5, FALSE)</f>
        <v>34.4</v>
      </c>
      <c r="F7770" s="16">
        <f>VLOOKUP(A7770,SERRA!A:I,6, FALSE)</f>
        <v>12</v>
      </c>
      <c r="G7770" s="16">
        <f>VLOOKUP(A7770,SERRA!A:I,7, FALSE)</f>
        <v>15.66</v>
      </c>
      <c r="H7770" s="29">
        <f>VLOOKUP(A7770,SERRA!A:I,8, FALSE)</f>
        <v>0.34320000000000001</v>
      </c>
      <c r="I7770" s="16" t="s">
        <v>16</v>
      </c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  <c r="AA7770" s="9"/>
    </row>
    <row r="7771" spans="1:27" ht="12.75">
      <c r="A7771" s="64">
        <f t="shared" si="63"/>
        <v>46061</v>
      </c>
      <c r="B7771" s="16" t="s">
        <v>1574</v>
      </c>
      <c r="C7771" s="60">
        <f>VLOOKUP(A7771,BOALI!A:I,3, FALSE)</f>
        <v>1126.4100000000001</v>
      </c>
      <c r="D7771" s="16">
        <f>VLOOKUP(A7771,BOALI!A:I,4, FALSE)</f>
        <v>29</v>
      </c>
      <c r="E7771" s="61">
        <f>VLOOKUP(A7771,BOALI!A:I,5, FALSE)</f>
        <v>0</v>
      </c>
      <c r="F7771" s="16">
        <f>VLOOKUP(A7771,BOALI!A:I,6, FALSE)</f>
        <v>0</v>
      </c>
      <c r="G7771" s="16">
        <f>VLOOKUP(A7771,BOALI!A:I,7, FALSE)</f>
        <v>0</v>
      </c>
      <c r="H7771" s="29">
        <f>VLOOKUP(A7771,BOALI!A:I,8, FALSE)</f>
        <v>0</v>
      </c>
      <c r="I7771" s="16" t="s">
        <v>16</v>
      </c>
      <c r="J7771" s="9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  <c r="AA7771" s="9"/>
    </row>
    <row r="7772" spans="1:27" ht="12.75">
      <c r="A7772" s="64">
        <f>A7771+1</f>
        <v>46062</v>
      </c>
      <c r="B7772" s="16" t="s">
        <v>21</v>
      </c>
      <c r="C7772" s="60">
        <f>VLOOKUP(A7772,'VILA CLEMENTINO'!A:I,3, FALSE)</f>
        <v>4040.54</v>
      </c>
      <c r="D7772" s="16">
        <f>VLOOKUP(A7772,'VILA CLEMENTINO'!A:I,4, FALSE)</f>
        <v>43</v>
      </c>
      <c r="E7772" s="61">
        <f>VLOOKUP(A7772,'VILA CLEMENTINO'!A:I,5, FALSE)</f>
        <v>26.68</v>
      </c>
      <c r="F7772" s="16">
        <f>VLOOKUP(A7772,'VILA CLEMENTINO'!A:I,6, FALSE)</f>
        <v>0</v>
      </c>
      <c r="G7772" s="62">
        <f>VLOOKUP(A7772,'VILA CLEMENTINO'!A:I,7, FALSE)</f>
        <v>8.5</v>
      </c>
      <c r="H7772" s="29">
        <f>VLOOKUP(A7772,'VILA CLEMENTINO'!A:I,8, FALSE)</f>
        <v>0.33500000000000002</v>
      </c>
      <c r="I7772" s="16" t="s">
        <v>11</v>
      </c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  <c r="AA7772" s="9"/>
    </row>
    <row r="7773" spans="1:27" ht="12.75">
      <c r="A7773" s="64">
        <f t="shared" ref="A7773:A7784" si="64">A7772</f>
        <v>46062</v>
      </c>
      <c r="B7773" s="16" t="s">
        <v>12</v>
      </c>
      <c r="C7773" s="60">
        <f>VLOOKUP(A7773,JABAQUARA!A:I,3, FALSE)</f>
        <v>2594.0100000000002</v>
      </c>
      <c r="D7773" s="16">
        <f>VLOOKUP(A7773,JABAQUARA!A:I,4, FALSE)</f>
        <v>30</v>
      </c>
      <c r="E7773" s="61">
        <f>VLOOKUP(A7773,JABAQUARA!A:I,5, FALSE)</f>
        <v>30.21</v>
      </c>
      <c r="F7773" s="16">
        <f>VLOOKUP(A7773,JABAQUARA!A:I,6, FALSE)</f>
        <v>3</v>
      </c>
      <c r="G7773" s="16">
        <f>VLOOKUP(A7773,JABAQUARA!A:I,7, FALSE)</f>
        <v>8.5</v>
      </c>
      <c r="H7773" s="29">
        <f>VLOOKUP(A7773,JABAQUARA!A:I,8, FALSE)</f>
        <v>0.28689999999999999</v>
      </c>
      <c r="I7773" s="16" t="s">
        <v>11</v>
      </c>
      <c r="J7773" s="9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  <c r="Z7773" s="9"/>
      <c r="AA7773" s="9"/>
    </row>
    <row r="7774" spans="1:27" ht="12.75">
      <c r="A7774" s="64">
        <f t="shared" si="64"/>
        <v>46062</v>
      </c>
      <c r="B7774" s="16" t="s">
        <v>1467</v>
      </c>
      <c r="C7774" s="60">
        <f>VLOOKUP(A7774,SPOLETO!A:I,3, FALSE)</f>
        <v>4429.2700000000004</v>
      </c>
      <c r="D7774" s="16">
        <f>VLOOKUP(A7774,SPOLETO!A:I,4, FALSE)</f>
        <v>96</v>
      </c>
      <c r="E7774" s="61">
        <f>VLOOKUP(A7774,SPOLETO!A:I,5, FALSE)</f>
        <v>0</v>
      </c>
      <c r="F7774" s="16">
        <f>VLOOKUP(A7774,SPOLETO!A:I,6, FALSE)</f>
        <v>0</v>
      </c>
      <c r="G7774" s="16">
        <f>VLOOKUP(A7774,SPOLETO!A:I,7, FALSE)</f>
        <v>0</v>
      </c>
      <c r="H7774" s="29">
        <f>VLOOKUP(A7774,SPOLETO!A:I,8, FALSE)</f>
        <v>0</v>
      </c>
      <c r="I7774" s="16" t="s">
        <v>11</v>
      </c>
      <c r="J7774" s="9"/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9"/>
      <c r="Y7774" s="9"/>
      <c r="Z7774" s="9"/>
      <c r="AA7774" s="9"/>
    </row>
    <row r="7775" spans="1:27" ht="12.75">
      <c r="A7775" s="64">
        <f t="shared" si="64"/>
        <v>46062</v>
      </c>
      <c r="B7775" s="16" t="s">
        <v>9</v>
      </c>
      <c r="C7775" s="60">
        <f>VLOOKUP(A7775,'CAMPO BELO'!A:I,3, FALSE)</f>
        <v>2458.5</v>
      </c>
      <c r="D7775" s="16">
        <f>VLOOKUP(A7775,'CAMPO BELO'!A:I,4, FALSE)</f>
        <v>25</v>
      </c>
      <c r="E7775" s="61">
        <f>VLOOKUP(A7775,'CAMPO BELO'!A:I,5, FALSE)</f>
        <v>28.42</v>
      </c>
      <c r="F7775" s="16">
        <f>VLOOKUP(A7775,'CAMPO BELO'!A:I,6, FALSE)</f>
        <v>0</v>
      </c>
      <c r="G7775" s="16">
        <f>VLOOKUP(A7775,'CAMPO BELO'!A:I,7, FALSE)</f>
        <v>10.5</v>
      </c>
      <c r="H7775" s="29">
        <f>VLOOKUP(A7775,'CAMPO BELO'!A:I,8, FALSE)</f>
        <v>0.2626</v>
      </c>
      <c r="I7775" s="16" t="s">
        <v>11</v>
      </c>
      <c r="J7775" s="9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  <c r="Z7775" s="9"/>
      <c r="AA7775" s="9"/>
    </row>
    <row r="7776" spans="1:27" ht="12.75">
      <c r="A7776" s="64">
        <f t="shared" si="64"/>
        <v>46062</v>
      </c>
      <c r="B7776" s="16" t="s">
        <v>43</v>
      </c>
      <c r="C7776" s="60">
        <f>VLOOKUP(A7776,GOPOÚVA!A:I,3, FALSE)</f>
        <v>1402.66</v>
      </c>
      <c r="D7776" s="16">
        <f>VLOOKUP(A7776,GOPOÚVA!A:I,4, FALSE)</f>
        <v>19</v>
      </c>
      <c r="E7776" s="61">
        <f>VLOOKUP(A7776,GOPOÚVA!A:I,5, FALSE)</f>
        <v>21.72</v>
      </c>
      <c r="F7776" s="16">
        <f>VLOOKUP(A7776,GOPOÚVA!A:I,6, FALSE)</f>
        <v>0</v>
      </c>
      <c r="G7776" s="16">
        <f>VLOOKUP(A7776,GOPOÚVA!A:I,7, FALSE)</f>
        <v>4</v>
      </c>
      <c r="H7776" s="29">
        <f>VLOOKUP(A7776,GOPOÚVA!A:I,8, FALSE)</f>
        <v>0.36880000000000002</v>
      </c>
      <c r="I7776" s="16" t="s">
        <v>11</v>
      </c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  <c r="AA7776" s="9"/>
    </row>
    <row r="7777" spans="1:27" ht="12.75">
      <c r="A7777" s="64">
        <f t="shared" si="64"/>
        <v>46062</v>
      </c>
      <c r="B7777" s="16" t="s">
        <v>45</v>
      </c>
      <c r="C7777" s="60">
        <f>VLOOKUP(A7777,MANDAQUI!A:I,3, FALSE)</f>
        <v>3143.54</v>
      </c>
      <c r="D7777" s="16">
        <f>VLOOKUP(A7777,MANDAQUI!A:I,4, FALSE)</f>
        <v>31</v>
      </c>
      <c r="E7777" s="61">
        <f>VLOOKUP(A7777,MANDAQUI!A:I,5, FALSE)</f>
        <v>25.13</v>
      </c>
      <c r="F7777" s="16">
        <f>VLOOKUP(A7777,MANDAQUI!A:I,6, FALSE)</f>
        <v>0</v>
      </c>
      <c r="G7777" s="16">
        <f>VLOOKUP(A7777,MANDAQUI!A:I,7, FALSE)</f>
        <v>8.6</v>
      </c>
      <c r="H7777" s="29">
        <f>VLOOKUP(A7777,MANDAQUI!A:I,8, FALSE)</f>
        <v>0.30209999999999998</v>
      </c>
      <c r="I7777" s="16" t="s">
        <v>11</v>
      </c>
      <c r="J7777" s="9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  <c r="AA7777" s="9"/>
    </row>
    <row r="7778" spans="1:27" ht="12.75">
      <c r="A7778" s="64">
        <f t="shared" si="64"/>
        <v>46062</v>
      </c>
      <c r="B7778" s="16" t="s">
        <v>1465</v>
      </c>
      <c r="C7778" s="60">
        <f>VLOOKUP(A7778,AEROPORTO!A:I,3, FALSE)</f>
        <v>10251.9</v>
      </c>
      <c r="D7778" s="16">
        <f>VLOOKUP(A7778,AEROPORTO!A:I,4, FALSE)</f>
        <v>133</v>
      </c>
      <c r="E7778" s="61">
        <f>VLOOKUP(A7778,AEROPORTO!A:I,5, FALSE)</f>
        <v>0</v>
      </c>
      <c r="F7778" s="16">
        <f>VLOOKUP(A7778,AEROPORTO!A:I,6, FALSE)</f>
        <v>0</v>
      </c>
      <c r="G7778" s="16">
        <f>VLOOKUP(A7778,AEROPORTO!A:I,7, FALSE)</f>
        <v>0</v>
      </c>
      <c r="H7778" s="29">
        <f>VLOOKUP(A7778,AEROPORTO!A:I,8, FALSE)</f>
        <v>0</v>
      </c>
      <c r="I7778" s="16" t="s">
        <v>11</v>
      </c>
      <c r="J7778" s="9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  <c r="Z7778" s="9"/>
      <c r="AA7778" s="9"/>
    </row>
    <row r="7779" spans="1:27" ht="12.75">
      <c r="A7779" s="64">
        <f t="shared" si="64"/>
        <v>46062</v>
      </c>
      <c r="B7779" s="16" t="s">
        <v>289</v>
      </c>
      <c r="C7779" s="60">
        <f>VLOOKUP(A7779,PINHEIROS!A:I,3, FALSE)</f>
        <v>1836.42</v>
      </c>
      <c r="D7779" s="16">
        <f>VLOOKUP(A7779,PINHEIROS!A:I,4, FALSE)</f>
        <v>18</v>
      </c>
      <c r="E7779" s="61">
        <f>VLOOKUP(A7779,PINHEIROS!A:I,5, FALSE)</f>
        <v>20.010000000000002</v>
      </c>
      <c r="F7779" s="16">
        <f>VLOOKUP(A7779,PINHEIROS!A:I,6, FALSE)</f>
        <v>0</v>
      </c>
      <c r="G7779" s="16">
        <f>VLOOKUP(A7779,PINHEIROS!A:I,7, FALSE)</f>
        <v>9</v>
      </c>
      <c r="H7779" s="29">
        <f>VLOOKUP(A7779,PINHEIROS!A:I,8, FALSE)</f>
        <v>0.26540000000000002</v>
      </c>
      <c r="I7779" s="16" t="s">
        <v>11</v>
      </c>
      <c r="J7779" s="9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  <c r="AA7779" s="9"/>
    </row>
    <row r="7780" spans="1:27" ht="12.75">
      <c r="A7780" s="64">
        <f t="shared" si="64"/>
        <v>46062</v>
      </c>
      <c r="B7780" s="16" t="s">
        <v>286</v>
      </c>
      <c r="C7780" s="60">
        <f>VLOOKUP(A7780,ACLIMAÇÃO!A:I,3, FALSE)</f>
        <v>2904.89</v>
      </c>
      <c r="D7780" s="16">
        <f>VLOOKUP(A7780,ACLIMAÇÃO!A:I,4, FALSE)</f>
        <v>35</v>
      </c>
      <c r="E7780" s="61">
        <f>VLOOKUP(A7780,ACLIMAÇÃO!A:I,5, FALSE)</f>
        <v>27.1</v>
      </c>
      <c r="F7780" s="16">
        <f>VLOOKUP(A7780,ACLIMAÇÃO!A:I,6, FALSE)</f>
        <v>4</v>
      </c>
      <c r="G7780" s="16">
        <f>VLOOKUP(A7780,ACLIMAÇÃO!A:I,7, FALSE)</f>
        <v>8.3000000000000007</v>
      </c>
      <c r="H7780" s="29">
        <f>VLOOKUP(A7780,ACLIMAÇÃO!A:I,8, FALSE)</f>
        <v>0.373</v>
      </c>
      <c r="I7780" s="16" t="s">
        <v>11</v>
      </c>
      <c r="J7780" s="9"/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9"/>
      <c r="Y7780" s="9"/>
      <c r="Z7780" s="9"/>
      <c r="AA7780" s="9"/>
    </row>
    <row r="7781" spans="1:27" ht="12.75">
      <c r="A7781" s="64">
        <f t="shared" si="64"/>
        <v>46062</v>
      </c>
      <c r="B7781" s="16" t="s">
        <v>17</v>
      </c>
      <c r="C7781" s="60">
        <f>VLOOKUP(A7781,'PRAIA DO CANTO'!A:I,3, FALSE)</f>
        <v>3514.64</v>
      </c>
      <c r="D7781" s="16">
        <f>VLOOKUP(A7781,'PRAIA DO CANTO'!A:I,4, FALSE)</f>
        <v>38</v>
      </c>
      <c r="E7781" s="61">
        <f>VLOOKUP(A7781,'PRAIA DO CANTO'!A:I,5, FALSE)</f>
        <v>23.66</v>
      </c>
      <c r="F7781" s="16">
        <f>VLOOKUP(A7781,'PRAIA DO CANTO'!A:I,6, FALSE)</f>
        <v>0</v>
      </c>
      <c r="G7781" s="16">
        <f>VLOOKUP(A7781,'PRAIA DO CANTO'!A:I,7, FALSE)</f>
        <v>8</v>
      </c>
      <c r="H7781" s="29">
        <f>VLOOKUP(A7781,'PRAIA DO CANTO'!A:I,8, FALSE)</f>
        <v>0.2989</v>
      </c>
      <c r="I7781" s="16" t="s">
        <v>16</v>
      </c>
      <c r="J7781" s="9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9"/>
      <c r="Y7781" s="9"/>
      <c r="Z7781" s="9"/>
      <c r="AA7781" s="9"/>
    </row>
    <row r="7782" spans="1:27" ht="12.75">
      <c r="A7782" s="64">
        <f t="shared" si="64"/>
        <v>46062</v>
      </c>
      <c r="B7782" s="16" t="s">
        <v>14</v>
      </c>
      <c r="C7782" s="60">
        <f>VLOOKUP(A7782,'JARDIM CAMBURI'!A:I,3, FALSE)</f>
        <v>2283.1799999999998</v>
      </c>
      <c r="D7782" s="16">
        <f>VLOOKUP(A7782,'JARDIM CAMBURI'!A:I,4, FALSE)</f>
        <v>23</v>
      </c>
      <c r="E7782" s="61">
        <f>VLOOKUP(A7782,'JARDIM CAMBURI'!A:I,5, FALSE)</f>
        <v>28.04</v>
      </c>
      <c r="F7782" s="16">
        <f>VLOOKUP(A7782,'JARDIM CAMBURI'!A:I,6, FALSE())</f>
        <v>1</v>
      </c>
      <c r="G7782" s="16">
        <f>VLOOKUP(A7782,'JARDIM CAMBURI'!A:I,7, FALSE)</f>
        <v>5</v>
      </c>
      <c r="H7782" s="29">
        <f>VLOOKUP(A7782,'JARDIM CAMBURI'!A:I,8, FALSE)</f>
        <v>0.23469999999999999</v>
      </c>
      <c r="I7782" s="16" t="s">
        <v>16</v>
      </c>
      <c r="J7782" s="9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  <c r="AA7782" s="9"/>
    </row>
    <row r="7783" spans="1:27" ht="12.75">
      <c r="A7783" s="64">
        <f t="shared" si="64"/>
        <v>46062</v>
      </c>
      <c r="B7783" s="16" t="s">
        <v>19</v>
      </c>
      <c r="C7783" s="60">
        <f>VLOOKUP(A7783,SERRA!A:I,3, FALSE)</f>
        <v>2290.16</v>
      </c>
      <c r="D7783" s="16">
        <f>VLOOKUP(A7783,SERRA!A:I,4, FALSE)</f>
        <v>21</v>
      </c>
      <c r="E7783" s="61">
        <f>VLOOKUP(A7783,SERRA!A:I,5, FALSE)</f>
        <v>31.04</v>
      </c>
      <c r="F7783" s="16">
        <f>VLOOKUP(A7783,SERRA!A:I,6, FALSE)</f>
        <v>2</v>
      </c>
      <c r="G7783" s="16">
        <f>VLOOKUP(A7783,SERRA!A:I,7, FALSE)</f>
        <v>10.5</v>
      </c>
      <c r="H7783" s="29">
        <f>VLOOKUP(A7783,SERRA!A:I,8, FALSE)</f>
        <v>0.27479999999999999</v>
      </c>
      <c r="I7783" s="16" t="s">
        <v>16</v>
      </c>
      <c r="J7783" s="9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9"/>
      <c r="Y7783" s="9"/>
      <c r="Z7783" s="9"/>
      <c r="AA7783" s="9"/>
    </row>
    <row r="7784" spans="1:27" ht="12.75">
      <c r="A7784" s="64">
        <f t="shared" si="64"/>
        <v>46062</v>
      </c>
      <c r="B7784" s="16" t="s">
        <v>1574</v>
      </c>
      <c r="C7784" s="60">
        <f>VLOOKUP(A7784,BOALI!A:I,3, FALSE)</f>
        <v>1667.56</v>
      </c>
      <c r="D7784" s="16">
        <f>VLOOKUP(A7784,BOALI!A:I,4, FALSE)</f>
        <v>49</v>
      </c>
      <c r="E7784" s="61">
        <f>VLOOKUP(A7784,BOALI!A:I,5, FALSE)</f>
        <v>0</v>
      </c>
      <c r="F7784" s="16">
        <f>VLOOKUP(A7784,BOALI!A:I,6, FALSE)</f>
        <v>0</v>
      </c>
      <c r="G7784" s="16">
        <f>VLOOKUP(A7784,BOALI!A:I,7, FALSE)</f>
        <v>0</v>
      </c>
      <c r="H7784" s="29">
        <f>VLOOKUP(A7784,BOALI!A:I,8, FALSE)</f>
        <v>0</v>
      </c>
      <c r="I7784" s="16" t="s">
        <v>16</v>
      </c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  <c r="Z7784" s="9"/>
      <c r="AA7784" s="9"/>
    </row>
    <row r="7785" spans="1:27" ht="12.75">
      <c r="A7785" s="64">
        <f>A7784+1</f>
        <v>46063</v>
      </c>
      <c r="B7785" s="16" t="s">
        <v>21</v>
      </c>
      <c r="C7785" s="60">
        <f>VLOOKUP(A7785,'VILA CLEMENTINO'!A:I,3, FALSE)</f>
        <v>4882.93</v>
      </c>
      <c r="D7785" s="16">
        <f>VLOOKUP(A7785,'VILA CLEMENTINO'!A:I,4, FALSE)</f>
        <v>52</v>
      </c>
      <c r="E7785" s="61">
        <f>VLOOKUP(A7785,'VILA CLEMENTINO'!A:I,5, FALSE)</f>
        <v>20.079999999999998</v>
      </c>
      <c r="F7785" s="16">
        <f>VLOOKUP(A7785,'VILA CLEMENTINO'!A:I,6, FALSE)</f>
        <v>0</v>
      </c>
      <c r="G7785" s="62">
        <f>VLOOKUP(A7785,'VILA CLEMENTINO'!A:I,7, FALSE)</f>
        <v>5.42</v>
      </c>
      <c r="H7785" s="29">
        <f>VLOOKUP(A7785,'VILA CLEMENTINO'!A:I,8, FALSE)</f>
        <v>0.35859999999999997</v>
      </c>
      <c r="I7785" s="16" t="s">
        <v>11</v>
      </c>
      <c r="J7785" s="9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  <c r="Z7785" s="9"/>
      <c r="AA7785" s="9"/>
    </row>
    <row r="7786" spans="1:27" ht="12.75">
      <c r="A7786" s="64">
        <f t="shared" ref="A7786:A7797" si="65">A7785</f>
        <v>46063</v>
      </c>
      <c r="B7786" s="16" t="s">
        <v>12</v>
      </c>
      <c r="C7786" s="60">
        <f>VLOOKUP(A7786,JABAQUARA!A:I,3, FALSE)</f>
        <v>2075.89</v>
      </c>
      <c r="D7786" s="16">
        <f>VLOOKUP(A7786,JABAQUARA!A:I,4, FALSE)</f>
        <v>26</v>
      </c>
      <c r="E7786" s="61">
        <f>VLOOKUP(A7786,JABAQUARA!A:I,5, FALSE)</f>
        <v>25.29</v>
      </c>
      <c r="F7786" s="16">
        <f>VLOOKUP(A7786,JABAQUARA!A:I,6, FALSE)</f>
        <v>1</v>
      </c>
      <c r="G7786" s="16">
        <f>VLOOKUP(A7786,JABAQUARA!A:I,7, FALSE)</f>
        <v>5.6</v>
      </c>
      <c r="H7786" s="29">
        <f>VLOOKUP(A7786,JABAQUARA!A:I,8, FALSE)</f>
        <v>0.45219999999999999</v>
      </c>
      <c r="I7786" s="16" t="s">
        <v>11</v>
      </c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  <c r="AA7786" s="9"/>
    </row>
    <row r="7787" spans="1:27" ht="12.75">
      <c r="A7787" s="64">
        <f t="shared" si="65"/>
        <v>46063</v>
      </c>
      <c r="B7787" s="16" t="s">
        <v>1467</v>
      </c>
      <c r="C7787" s="60">
        <f>VLOOKUP(A7787,SPOLETO!A:I,3, FALSE)</f>
        <v>2284.2199999999998</v>
      </c>
      <c r="D7787" s="16">
        <f>VLOOKUP(A7787,SPOLETO!A:I,4, FALSE)</f>
        <v>49</v>
      </c>
      <c r="E7787" s="61">
        <f>VLOOKUP(A7787,SPOLETO!A:I,5, FALSE)</f>
        <v>0</v>
      </c>
      <c r="F7787" s="16">
        <f>VLOOKUP(A7787,SPOLETO!A:I,6, FALSE)</f>
        <v>0</v>
      </c>
      <c r="G7787" s="16">
        <f>VLOOKUP(A7787,SPOLETO!A:I,7, FALSE)</f>
        <v>0</v>
      </c>
      <c r="H7787" s="29">
        <f>VLOOKUP(A7787,SPOLETO!A:I,8, FALSE)</f>
        <v>0</v>
      </c>
      <c r="I7787" s="16" t="s">
        <v>11</v>
      </c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  <c r="Z7787" s="9"/>
      <c r="AA7787" s="9"/>
    </row>
    <row r="7788" spans="1:27" ht="12.75">
      <c r="A7788" s="64">
        <f t="shared" si="65"/>
        <v>46063</v>
      </c>
      <c r="B7788" s="16" t="s">
        <v>9</v>
      </c>
      <c r="C7788" s="60">
        <f>VLOOKUP(A7788,'CAMPO BELO'!A:I,3, FALSE)</f>
        <v>3032.61</v>
      </c>
      <c r="D7788" s="16">
        <f>VLOOKUP(A7788,'CAMPO BELO'!A:I,4, FALSE)</f>
        <v>29</v>
      </c>
      <c r="E7788" s="61">
        <f>VLOOKUP(A7788,'CAMPO BELO'!A:I,5, FALSE)</f>
        <v>25.04</v>
      </c>
      <c r="F7788" s="16">
        <f>VLOOKUP(A7788,'CAMPO BELO'!A:I,6, FALSE)</f>
        <v>1</v>
      </c>
      <c r="G7788" s="16">
        <f>VLOOKUP(A7788,'CAMPO BELO'!A:I,7, FALSE)</f>
        <v>7.06</v>
      </c>
      <c r="H7788" s="29">
        <f>VLOOKUP(A7788,'CAMPO BELO'!A:I,8, FALSE)</f>
        <v>0.3468</v>
      </c>
      <c r="I7788" s="16" t="s">
        <v>11</v>
      </c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  <c r="AA7788" s="9"/>
    </row>
    <row r="7789" spans="1:27" ht="12.75">
      <c r="A7789" s="64">
        <f t="shared" si="65"/>
        <v>46063</v>
      </c>
      <c r="B7789" s="16" t="s">
        <v>43</v>
      </c>
      <c r="C7789" s="60">
        <f>VLOOKUP(A7789,GOPOÚVA!A:I,3, FALSE)</f>
        <v>3770.24</v>
      </c>
      <c r="D7789" s="16">
        <f>VLOOKUP(A7789,GOPOÚVA!A:I,4, FALSE)</f>
        <v>42</v>
      </c>
      <c r="E7789" s="61">
        <f>VLOOKUP(A7789,GOPOÚVA!A:I,5, FALSE)</f>
        <v>24.61</v>
      </c>
      <c r="F7789" s="16">
        <f>VLOOKUP(A7789,GOPOÚVA!A:I,6, FALSE)</f>
        <v>0</v>
      </c>
      <c r="G7789" s="16">
        <f>VLOOKUP(A7789,GOPOÚVA!A:I,7, FALSE)</f>
        <v>9</v>
      </c>
      <c r="H7789" s="29">
        <f>VLOOKUP(A7789,GOPOÚVA!A:I,8, FALSE)</f>
        <v>0.36180000000000001</v>
      </c>
      <c r="I7789" s="16" t="s">
        <v>11</v>
      </c>
      <c r="J7789" s="9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9"/>
      <c r="Y7789" s="9"/>
      <c r="Z7789" s="9"/>
      <c r="AA7789" s="9"/>
    </row>
    <row r="7790" spans="1:27" ht="12.75">
      <c r="A7790" s="64">
        <f t="shared" si="65"/>
        <v>46063</v>
      </c>
      <c r="B7790" s="16" t="s">
        <v>45</v>
      </c>
      <c r="C7790" s="60">
        <f>VLOOKUP(A7790,MANDAQUI!A:I,3, FALSE)</f>
        <v>2226.7199999999998</v>
      </c>
      <c r="D7790" s="16">
        <f>VLOOKUP(A7790,MANDAQUI!A:I,4, FALSE)</f>
        <v>25</v>
      </c>
      <c r="E7790" s="61">
        <f>VLOOKUP(A7790,MANDAQUI!A:I,5, FALSE)</f>
        <v>21.22</v>
      </c>
      <c r="F7790" s="16">
        <f>VLOOKUP(A7790,MANDAQUI!A:I,6, FALSE)</f>
        <v>0</v>
      </c>
      <c r="G7790" s="16">
        <f>VLOOKUP(A7790,MANDAQUI!A:I,7, FALSE)</f>
        <v>6.6</v>
      </c>
      <c r="H7790" s="29">
        <f>VLOOKUP(A7790,MANDAQUI!A:I,8, FALSE)</f>
        <v>0.37040000000000001</v>
      </c>
      <c r="I7790" s="16" t="s">
        <v>11</v>
      </c>
      <c r="J7790" s="9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  <c r="AA7790" s="9"/>
    </row>
    <row r="7791" spans="1:27" ht="12.75">
      <c r="A7791" s="64">
        <f t="shared" si="65"/>
        <v>46063</v>
      </c>
      <c r="B7791" s="16" t="s">
        <v>1465</v>
      </c>
      <c r="C7791" s="60">
        <f>VLOOKUP(A7791,AEROPORTO!A:I,3, FALSE)</f>
        <v>9708.2000000000007</v>
      </c>
      <c r="D7791" s="16">
        <f>VLOOKUP(A7791,AEROPORTO!A:I,4, FALSE)</f>
        <v>115</v>
      </c>
      <c r="E7791" s="61">
        <f>VLOOKUP(A7791,AEROPORTO!A:I,5, FALSE)</f>
        <v>0</v>
      </c>
      <c r="F7791" s="16">
        <f>VLOOKUP(A7791,AEROPORTO!A:I,6, FALSE)</f>
        <v>0</v>
      </c>
      <c r="G7791" s="16">
        <f>VLOOKUP(A7791,AEROPORTO!A:I,7, FALSE)</f>
        <v>0</v>
      </c>
      <c r="H7791" s="29">
        <f>VLOOKUP(A7791,AEROPORTO!A:I,8, FALSE)</f>
        <v>0</v>
      </c>
      <c r="I7791" s="16" t="s">
        <v>11</v>
      </c>
      <c r="J7791" s="9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  <c r="AA7791" s="9"/>
    </row>
    <row r="7792" spans="1:27" ht="12.75">
      <c r="A7792" s="64">
        <f t="shared" si="65"/>
        <v>46063</v>
      </c>
      <c r="B7792" s="16" t="s">
        <v>289</v>
      </c>
      <c r="C7792" s="60">
        <f>VLOOKUP(A7792,PINHEIROS!A:I,3, FALSE)</f>
        <v>2296.52</v>
      </c>
      <c r="D7792" s="16">
        <f>VLOOKUP(A7792,PINHEIROS!A:I,4, FALSE)</f>
        <v>29</v>
      </c>
      <c r="E7792" s="61">
        <f>VLOOKUP(A7792,PINHEIROS!A:I,5, FALSE)</f>
        <v>22.61</v>
      </c>
      <c r="F7792" s="16">
        <f>VLOOKUP(A7792,PINHEIROS!A:I,6, FALSE)</f>
        <v>0</v>
      </c>
      <c r="G7792" s="16">
        <f>VLOOKUP(A7792,PINHEIROS!A:I,7, FALSE)</f>
        <v>7</v>
      </c>
      <c r="H7792" s="29">
        <f>VLOOKUP(A7792,PINHEIROS!A:I,8, FALSE)</f>
        <v>0.3498</v>
      </c>
      <c r="I7792" s="16" t="s">
        <v>11</v>
      </c>
      <c r="J7792" s="9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9"/>
      <c r="Y7792" s="9"/>
      <c r="Z7792" s="9"/>
      <c r="AA7792" s="9"/>
    </row>
    <row r="7793" spans="1:27" ht="12.75">
      <c r="A7793" s="64">
        <f t="shared" si="65"/>
        <v>46063</v>
      </c>
      <c r="B7793" s="16" t="s">
        <v>286</v>
      </c>
      <c r="C7793" s="60">
        <f>VLOOKUP(A7793,ACLIMAÇÃO!A:I,3, FALSE)</f>
        <v>2510.7199999999998</v>
      </c>
      <c r="D7793" s="16">
        <f>VLOOKUP(A7793,ACLIMAÇÃO!A:I,4, FALSE)</f>
        <v>31</v>
      </c>
      <c r="E7793" s="61">
        <f>VLOOKUP(A7793,ACLIMAÇÃO!A:I,5, FALSE)</f>
        <v>22.22</v>
      </c>
      <c r="F7793" s="16">
        <f>VLOOKUP(A7793,ACLIMAÇÃO!A:I,6, FALSE)</f>
        <v>1</v>
      </c>
      <c r="G7793" s="16">
        <f>VLOOKUP(A7793,ACLIMAÇÃO!A:I,7, FALSE)</f>
        <v>7.33</v>
      </c>
      <c r="H7793" s="29">
        <f>VLOOKUP(A7793,ACLIMAÇÃO!A:I,8, FALSE)</f>
        <v>0.3286</v>
      </c>
      <c r="I7793" s="16" t="s">
        <v>11</v>
      </c>
      <c r="J7793" s="9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9"/>
      <c r="Y7793" s="9"/>
      <c r="Z7793" s="9"/>
      <c r="AA7793" s="9"/>
    </row>
    <row r="7794" spans="1:27" ht="12.75">
      <c r="A7794" s="64">
        <f t="shared" si="65"/>
        <v>46063</v>
      </c>
      <c r="B7794" s="16" t="s">
        <v>17</v>
      </c>
      <c r="C7794" s="60">
        <f>VLOOKUP(A7794,'PRAIA DO CANTO'!A:I,3, FALSE)</f>
        <v>7005.16</v>
      </c>
      <c r="D7794" s="16">
        <f>VLOOKUP(A7794,'PRAIA DO CANTO'!A:I,4, FALSE)</f>
        <v>68</v>
      </c>
      <c r="E7794" s="61">
        <f>VLOOKUP(A7794,'PRAIA DO CANTO'!A:I,5, FALSE)</f>
        <v>27.4</v>
      </c>
      <c r="F7794" s="16">
        <f>VLOOKUP(A7794,'PRAIA DO CANTO'!A:I,6, FALSE)</f>
        <v>4</v>
      </c>
      <c r="G7794" s="16">
        <f>VLOOKUP(A7794,'PRAIA DO CANTO'!A:I,7, FALSE)</f>
        <v>11.5</v>
      </c>
      <c r="H7794" s="29">
        <f>VLOOKUP(A7794,'PRAIA DO CANTO'!A:I,8, FALSE)</f>
        <v>0.35670000000000002</v>
      </c>
      <c r="I7794" s="16" t="s">
        <v>16</v>
      </c>
      <c r="J7794" s="9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  <c r="AA7794" s="9"/>
    </row>
    <row r="7795" spans="1:27" ht="12.75">
      <c r="A7795" s="64">
        <f t="shared" si="65"/>
        <v>46063</v>
      </c>
      <c r="B7795" s="16" t="s">
        <v>14</v>
      </c>
      <c r="C7795" s="60">
        <f>VLOOKUP(A7795,'JARDIM CAMBURI'!A:I,3, FALSE)</f>
        <v>3030.4</v>
      </c>
      <c r="D7795" s="16">
        <f>VLOOKUP(A7795,'JARDIM CAMBURI'!A:I,4, FALSE)</f>
        <v>36</v>
      </c>
      <c r="E7795" s="61">
        <f>VLOOKUP(A7795,'JARDIM CAMBURI'!A:I,5, FALSE)</f>
        <v>31.27</v>
      </c>
      <c r="F7795" s="16">
        <f>VLOOKUP(A7795,'JARDIM CAMBURI'!A:I,6, FALSE())</f>
        <v>0</v>
      </c>
      <c r="G7795" s="16">
        <f>VLOOKUP(A7795,'JARDIM CAMBURI'!A:I,7, FALSE)</f>
        <v>6.25</v>
      </c>
      <c r="H7795" s="29">
        <f>VLOOKUP(A7795,'JARDIM CAMBURI'!A:I,8, FALSE)</f>
        <v>0.27339999999999998</v>
      </c>
      <c r="I7795" s="16" t="s">
        <v>16</v>
      </c>
      <c r="J7795" s="9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  <c r="Z7795" s="9"/>
      <c r="AA7795" s="9"/>
    </row>
    <row r="7796" spans="1:27" ht="12.75">
      <c r="A7796" s="64">
        <f t="shared" si="65"/>
        <v>46063</v>
      </c>
      <c r="B7796" s="16" t="s">
        <v>19</v>
      </c>
      <c r="C7796" s="60">
        <f>VLOOKUP(A7796,SERRA!A:I,3, FALSE)</f>
        <v>3414.08</v>
      </c>
      <c r="D7796" s="16">
        <f>VLOOKUP(A7796,SERRA!A:I,4, FALSE)</f>
        <v>34</v>
      </c>
      <c r="E7796" s="61">
        <f>VLOOKUP(A7796,SERRA!A:I,5, FALSE)</f>
        <v>21.72</v>
      </c>
      <c r="F7796" s="16">
        <f>VLOOKUP(A7796,SERRA!A:I,6, FALSE)</f>
        <v>0</v>
      </c>
      <c r="G7796" s="16">
        <f>VLOOKUP(A7796,SERRA!A:I,7, FALSE)</f>
        <v>11.33</v>
      </c>
      <c r="H7796" s="29">
        <f>VLOOKUP(A7796,SERRA!A:I,8, FALSE)</f>
        <v>0.33800000000000002</v>
      </c>
      <c r="I7796" s="16" t="s">
        <v>16</v>
      </c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9"/>
    </row>
    <row r="7797" spans="1:27" ht="12.75">
      <c r="A7797" s="64">
        <f t="shared" si="65"/>
        <v>46063</v>
      </c>
      <c r="B7797" s="16" t="s">
        <v>1574</v>
      </c>
      <c r="C7797" s="60">
        <f>VLOOKUP(A7797,BOALI!A:I,3, FALSE)</f>
        <v>3514.98</v>
      </c>
      <c r="D7797" s="16">
        <f>VLOOKUP(A7797,BOALI!A:I,4, FALSE)</f>
        <v>86</v>
      </c>
      <c r="E7797" s="61">
        <f>VLOOKUP(A7797,BOALI!A:I,5, FALSE)</f>
        <v>0</v>
      </c>
      <c r="F7797" s="16">
        <f>VLOOKUP(A7797,BOALI!A:I,6, FALSE)</f>
        <v>0</v>
      </c>
      <c r="G7797" s="16">
        <f>VLOOKUP(A7797,BOALI!A:I,7, FALSE)</f>
        <v>0</v>
      </c>
      <c r="H7797" s="29">
        <f>VLOOKUP(A7797,BOALI!A:I,8, FALSE)</f>
        <v>0</v>
      </c>
      <c r="I7797" s="16" t="s">
        <v>16</v>
      </c>
      <c r="J7797" s="9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  <c r="Z7797" s="9"/>
      <c r="AA7797" s="9"/>
    </row>
    <row r="7798" spans="1:27" ht="12.75">
      <c r="A7798" s="64">
        <f>A7797+1</f>
        <v>46064</v>
      </c>
      <c r="B7798" s="16" t="s">
        <v>21</v>
      </c>
      <c r="C7798" s="60">
        <f>VLOOKUP(A7798,'VILA CLEMENTINO'!A:I,3, FALSE)</f>
        <v>5043.97</v>
      </c>
      <c r="D7798" s="16">
        <f>VLOOKUP(A7798,'VILA CLEMENTINO'!A:I,4, FALSE)</f>
        <v>52</v>
      </c>
      <c r="E7798" s="61">
        <f>VLOOKUP(A7798,'VILA CLEMENTINO'!A:I,5, FALSE)</f>
        <v>24.63</v>
      </c>
      <c r="F7798" s="16">
        <f>VLOOKUP(A7798,'VILA CLEMENTINO'!A:I,6, FALSE)</f>
        <v>0</v>
      </c>
      <c r="G7798" s="62">
        <f>VLOOKUP(A7798,'VILA CLEMENTINO'!A:I,7, FALSE)</f>
        <v>6.83</v>
      </c>
      <c r="H7798" s="29">
        <f>VLOOKUP(A7798,'VILA CLEMENTINO'!A:I,8, FALSE)</f>
        <v>0.2621</v>
      </c>
      <c r="I7798" s="16" t="s">
        <v>11</v>
      </c>
      <c r="J7798" s="9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9"/>
      <c r="AA7798" s="9"/>
    </row>
    <row r="7799" spans="1:27" ht="12.75">
      <c r="A7799" s="64">
        <f t="shared" ref="A7799:A7810" si="66">A7798</f>
        <v>46064</v>
      </c>
      <c r="B7799" s="16" t="s">
        <v>12</v>
      </c>
      <c r="C7799" s="60">
        <f>VLOOKUP(A7799,JABAQUARA!A:I,3, FALSE)</f>
        <v>2679.66</v>
      </c>
      <c r="D7799" s="16">
        <f>VLOOKUP(A7799,JABAQUARA!A:I,4, FALSE)</f>
        <v>26</v>
      </c>
      <c r="E7799" s="61">
        <f>VLOOKUP(A7799,JABAQUARA!A:I,5, FALSE)</f>
        <v>29.83</v>
      </c>
      <c r="F7799" s="16">
        <f>VLOOKUP(A7799,JABAQUARA!A:I,6, FALSE)</f>
        <v>2</v>
      </c>
      <c r="G7799" s="16">
        <f>VLOOKUP(A7799,JABAQUARA!A:I,7, FALSE)</f>
        <v>6.6</v>
      </c>
      <c r="H7799" s="29">
        <f>VLOOKUP(A7799,JABAQUARA!A:I,8, FALSE)</f>
        <v>0.34670000000000001</v>
      </c>
      <c r="I7799" s="16" t="s">
        <v>11</v>
      </c>
      <c r="J7799" s="9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  <c r="AA7799" s="9"/>
    </row>
    <row r="7800" spans="1:27" ht="12.75">
      <c r="A7800" s="64">
        <f t="shared" si="66"/>
        <v>46064</v>
      </c>
      <c r="B7800" s="16" t="s">
        <v>1467</v>
      </c>
      <c r="C7800" s="60">
        <f>VLOOKUP(A7800,SPOLETO!A:I,3, FALSE)</f>
        <v>3209.54</v>
      </c>
      <c r="D7800" s="16">
        <f>VLOOKUP(A7800,SPOLETO!A:I,4, FALSE)</f>
        <v>65</v>
      </c>
      <c r="E7800" s="61">
        <f>VLOOKUP(A7800,SPOLETO!A:I,5, FALSE)</f>
        <v>0</v>
      </c>
      <c r="F7800" s="16">
        <f>VLOOKUP(A7800,SPOLETO!A:I,6, FALSE)</f>
        <v>0</v>
      </c>
      <c r="G7800" s="16">
        <f>VLOOKUP(A7800,SPOLETO!A:I,7, FALSE)</f>
        <v>0</v>
      </c>
      <c r="H7800" s="29">
        <f>VLOOKUP(A7800,SPOLETO!A:I,8, FALSE)</f>
        <v>0</v>
      </c>
      <c r="I7800" s="16" t="s">
        <v>11</v>
      </c>
      <c r="J7800" s="9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9"/>
      <c r="Y7800" s="9"/>
      <c r="Z7800" s="9"/>
      <c r="AA7800" s="9"/>
    </row>
    <row r="7801" spans="1:27" ht="12.75">
      <c r="A7801" s="64">
        <f t="shared" si="66"/>
        <v>46064</v>
      </c>
      <c r="B7801" s="16" t="s">
        <v>9</v>
      </c>
      <c r="C7801" s="60">
        <f>VLOOKUP(A7801,'CAMPO BELO'!A:I,3, FALSE)</f>
        <v>2312.6999999999998</v>
      </c>
      <c r="D7801" s="16">
        <f>VLOOKUP(A7801,'CAMPO BELO'!A:I,4, FALSE)</f>
        <v>26</v>
      </c>
      <c r="E7801" s="61">
        <f>VLOOKUP(A7801,'CAMPO BELO'!A:I,5, FALSE)</f>
        <v>27.02</v>
      </c>
      <c r="F7801" s="16">
        <f>VLOOKUP(A7801,'CAMPO BELO'!A:I,6, FALSE)</f>
        <v>1</v>
      </c>
      <c r="G7801" s="16">
        <f>VLOOKUP(A7801,'CAMPO BELO'!A:I,7, FALSE)</f>
        <v>6.6</v>
      </c>
      <c r="H7801" s="29">
        <f>VLOOKUP(A7801,'CAMPO BELO'!A:I,8, FALSE)</f>
        <v>0.36420000000000002</v>
      </c>
      <c r="I7801" s="16" t="s">
        <v>11</v>
      </c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  <c r="Z7801" s="9"/>
      <c r="AA7801" s="9"/>
    </row>
    <row r="7802" spans="1:27" ht="12.75">
      <c r="A7802" s="64">
        <f t="shared" si="66"/>
        <v>46064</v>
      </c>
      <c r="B7802" s="16" t="s">
        <v>43</v>
      </c>
      <c r="C7802" s="60">
        <f>VLOOKUP(A7802,GOPOÚVA!A:I,3, FALSE)</f>
        <v>2612.92</v>
      </c>
      <c r="D7802" s="16">
        <f>VLOOKUP(A7802,GOPOÚVA!A:I,4, FALSE)</f>
        <v>31</v>
      </c>
      <c r="E7802" s="61">
        <f>VLOOKUP(A7802,GOPOÚVA!A:I,5, FALSE)</f>
        <v>20.14</v>
      </c>
      <c r="F7802" s="16">
        <f>VLOOKUP(A7802,GOPOÚVA!A:I,6, FALSE)</f>
        <v>0</v>
      </c>
      <c r="G7802" s="16">
        <f>VLOOKUP(A7802,GOPOÚVA!A:I,7, FALSE)</f>
        <v>7.6</v>
      </c>
      <c r="H7802" s="29">
        <f>VLOOKUP(A7802,GOPOÚVA!A:I,8, FALSE)</f>
        <v>0.34039999999999998</v>
      </c>
      <c r="I7802" s="16" t="s">
        <v>11</v>
      </c>
      <c r="J7802" s="9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  <c r="AA7802" s="9"/>
    </row>
    <row r="7803" spans="1:27" ht="12.75">
      <c r="A7803" s="64">
        <f t="shared" si="66"/>
        <v>46064</v>
      </c>
      <c r="B7803" s="16" t="s">
        <v>45</v>
      </c>
      <c r="C7803" s="60">
        <f>VLOOKUP(A7803,MANDAQUI!A:I,3, FALSE)</f>
        <v>1937.69</v>
      </c>
      <c r="D7803" s="16">
        <f>VLOOKUP(A7803,MANDAQUI!A:I,4, FALSE)</f>
        <v>22</v>
      </c>
      <c r="E7803" s="61">
        <f>VLOOKUP(A7803,MANDAQUI!A:I,5, FALSE)</f>
        <v>19.989999999999998</v>
      </c>
      <c r="F7803" s="16">
        <f>VLOOKUP(A7803,MANDAQUI!A:I,6, FALSE)</f>
        <v>0</v>
      </c>
      <c r="G7803" s="16">
        <f>VLOOKUP(A7803,MANDAQUI!A:I,7, FALSE)</f>
        <v>6.6</v>
      </c>
      <c r="H7803" s="29">
        <f>VLOOKUP(A7803,MANDAQUI!A:I,8, FALSE)</f>
        <v>0.29470000000000002</v>
      </c>
      <c r="I7803" s="16" t="s">
        <v>11</v>
      </c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  <c r="AA7803" s="9"/>
    </row>
    <row r="7804" spans="1:27" ht="12.75">
      <c r="A7804" s="64">
        <f t="shared" si="66"/>
        <v>46064</v>
      </c>
      <c r="B7804" s="16" t="s">
        <v>1465</v>
      </c>
      <c r="C7804" s="60">
        <f>VLOOKUP(A7804,AEROPORTO!A:I,3, FALSE)</f>
        <v>8791.2999999999993</v>
      </c>
      <c r="D7804" s="16">
        <f>VLOOKUP(A7804,AEROPORTO!A:I,4, FALSE)</f>
        <v>115</v>
      </c>
      <c r="E7804" s="61">
        <f>VLOOKUP(A7804,AEROPORTO!A:I,5, FALSE)</f>
        <v>0</v>
      </c>
      <c r="F7804" s="16">
        <f>VLOOKUP(A7804,AEROPORTO!A:I,6, FALSE)</f>
        <v>0</v>
      </c>
      <c r="G7804" s="16">
        <f>VLOOKUP(A7804,AEROPORTO!A:I,7, FALSE)</f>
        <v>0</v>
      </c>
      <c r="H7804" s="29">
        <f>VLOOKUP(A7804,AEROPORTO!A:I,8, FALSE)</f>
        <v>0</v>
      </c>
      <c r="I7804" s="16" t="s">
        <v>11</v>
      </c>
      <c r="J7804" s="9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9"/>
      <c r="Y7804" s="9"/>
      <c r="Z7804" s="9"/>
      <c r="AA7804" s="9"/>
    </row>
    <row r="7805" spans="1:27" ht="12.75">
      <c r="A7805" s="64">
        <f t="shared" si="66"/>
        <v>46064</v>
      </c>
      <c r="B7805" s="16" t="s">
        <v>289</v>
      </c>
      <c r="C7805" s="60">
        <f>VLOOKUP(A7805,PINHEIROS!A:I,3, FALSE)</f>
        <v>3273.48</v>
      </c>
      <c r="D7805" s="16">
        <f>VLOOKUP(A7805,PINHEIROS!A:I,4, FALSE)</f>
        <v>32</v>
      </c>
      <c r="E7805" s="61">
        <f>VLOOKUP(A7805,PINHEIROS!A:I,5, FALSE)</f>
        <v>29.28</v>
      </c>
      <c r="F7805" s="16">
        <f>VLOOKUP(A7805,PINHEIROS!A:I,6, FALSE)</f>
        <v>2</v>
      </c>
      <c r="G7805" s="16">
        <f>VLOOKUP(A7805,PINHEIROS!A:I,7, FALSE)</f>
        <v>6.5</v>
      </c>
      <c r="H7805" s="29">
        <f>VLOOKUP(A7805,PINHEIROS!A:I,8, FALSE)</f>
        <v>0.31040000000000001</v>
      </c>
      <c r="I7805" s="16" t="s">
        <v>11</v>
      </c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  <c r="AA7805" s="9"/>
    </row>
    <row r="7806" spans="1:27" ht="12.75">
      <c r="A7806" s="64">
        <f t="shared" si="66"/>
        <v>46064</v>
      </c>
      <c r="B7806" s="16" t="s">
        <v>286</v>
      </c>
      <c r="C7806" s="60">
        <f>VLOOKUP(A7806,ACLIMAÇÃO!A:I,3, FALSE)</f>
        <v>2761.13</v>
      </c>
      <c r="D7806" s="16">
        <f>VLOOKUP(A7806,ACLIMAÇÃO!A:I,4, FALSE)</f>
        <v>31</v>
      </c>
      <c r="E7806" s="61">
        <f>VLOOKUP(A7806,ACLIMAÇÃO!A:I,5, FALSE)</f>
        <v>26.48</v>
      </c>
      <c r="F7806" s="16">
        <f>VLOOKUP(A7806,ACLIMAÇÃO!A:I,6, FALSE)</f>
        <v>1</v>
      </c>
      <c r="G7806" s="16">
        <f>VLOOKUP(A7806,ACLIMAÇÃO!A:I,7, FALSE)</f>
        <v>7</v>
      </c>
      <c r="H7806" s="29">
        <f>VLOOKUP(A7806,ACLIMAÇÃO!A:I,8, FALSE)</f>
        <v>0.3276</v>
      </c>
      <c r="I7806" s="16" t="s">
        <v>11</v>
      </c>
      <c r="J7806" s="9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  <c r="AA7806" s="9"/>
    </row>
    <row r="7807" spans="1:27" ht="12.75">
      <c r="A7807" s="64">
        <f t="shared" si="66"/>
        <v>46064</v>
      </c>
      <c r="B7807" s="16" t="s">
        <v>17</v>
      </c>
      <c r="C7807" s="60">
        <f>VLOOKUP(A7807,'PRAIA DO CANTO'!A:I,3, FALSE)</f>
        <v>4405.04</v>
      </c>
      <c r="D7807" s="16">
        <f>VLOOKUP(A7807,'PRAIA DO CANTO'!A:I,4, FALSE)</f>
        <v>45</v>
      </c>
      <c r="E7807" s="61">
        <f>VLOOKUP(A7807,'PRAIA DO CANTO'!A:I,5, FALSE)</f>
        <v>26.19</v>
      </c>
      <c r="F7807" s="16">
        <f>VLOOKUP(A7807,'PRAIA DO CANTO'!A:I,6, FALSE)</f>
        <v>0</v>
      </c>
      <c r="G7807" s="16">
        <f>VLOOKUP(A7807,'PRAIA DO CANTO'!A:I,7, FALSE)</f>
        <v>9</v>
      </c>
      <c r="H7807" s="29">
        <f>VLOOKUP(A7807,'PRAIA DO CANTO'!A:I,8, FALSE)</f>
        <v>0.33050000000000002</v>
      </c>
      <c r="I7807" s="16" t="s">
        <v>16</v>
      </c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  <c r="AA7807" s="9"/>
    </row>
    <row r="7808" spans="1:27" ht="12.75">
      <c r="A7808" s="64">
        <f t="shared" si="66"/>
        <v>46064</v>
      </c>
      <c r="B7808" s="16" t="s">
        <v>14</v>
      </c>
      <c r="C7808" s="60">
        <f>VLOOKUP(A7808,'JARDIM CAMBURI'!A:I,3, FALSE)</f>
        <v>3093.9</v>
      </c>
      <c r="D7808" s="16">
        <f>VLOOKUP(A7808,'JARDIM CAMBURI'!A:I,4, FALSE)</f>
        <v>26</v>
      </c>
      <c r="E7808" s="61">
        <f>VLOOKUP(A7808,'JARDIM CAMBURI'!A:I,5, FALSE)</f>
        <v>31.18</v>
      </c>
      <c r="F7808" s="16">
        <f>VLOOKUP(A7808,'JARDIM CAMBURI'!A:I,6, FALSE())</f>
        <v>3</v>
      </c>
      <c r="G7808" s="16">
        <f>VLOOKUP(A7808,'JARDIM CAMBURI'!A:I,7, FALSE)</f>
        <v>8.66</v>
      </c>
      <c r="H7808" s="29">
        <f>VLOOKUP(A7808,'JARDIM CAMBURI'!A:I,8, FALSE)</f>
        <v>0.28320000000000001</v>
      </c>
      <c r="I7808" s="16" t="s">
        <v>16</v>
      </c>
      <c r="J7808" s="9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  <c r="AA7808" s="9"/>
    </row>
    <row r="7809" spans="1:27" ht="12.75">
      <c r="A7809" s="64">
        <f t="shared" si="66"/>
        <v>46064</v>
      </c>
      <c r="B7809" s="16" t="s">
        <v>19</v>
      </c>
      <c r="C7809" s="60">
        <f>VLOOKUP(A7809,SERRA!A:I,3, FALSE)</f>
        <v>1558.4</v>
      </c>
      <c r="D7809" s="16">
        <f>VLOOKUP(A7809,SERRA!A:I,4, FALSE)</f>
        <v>21</v>
      </c>
      <c r="E7809" s="61">
        <f>VLOOKUP(A7809,SERRA!A:I,5, FALSE)</f>
        <v>21.67</v>
      </c>
      <c r="F7809" s="16">
        <f>VLOOKUP(A7809,SERRA!A:I,6, FALSE)</f>
        <v>1</v>
      </c>
      <c r="G7809" s="16">
        <f>VLOOKUP(A7809,SERRA!A:I,7, FALSE)</f>
        <v>10.5</v>
      </c>
      <c r="H7809" s="29">
        <f>VLOOKUP(A7809,SERRA!A:I,8, FALSE)</f>
        <v>0.30549999999999999</v>
      </c>
      <c r="I7809" s="16" t="s">
        <v>16</v>
      </c>
      <c r="J7809" s="9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  <c r="Z7809" s="9"/>
      <c r="AA7809" s="9"/>
    </row>
    <row r="7810" spans="1:27" ht="12.75">
      <c r="A7810" s="64">
        <f t="shared" si="66"/>
        <v>46064</v>
      </c>
      <c r="B7810" s="16" t="s">
        <v>1574</v>
      </c>
      <c r="C7810" s="60">
        <f>VLOOKUP(A7810,BOALI!A:I,3, FALSE)</f>
        <v>3687.66</v>
      </c>
      <c r="D7810" s="16">
        <f>VLOOKUP(A7810,BOALI!A:I,4, FALSE)</f>
        <v>91</v>
      </c>
      <c r="E7810" s="61">
        <f>VLOOKUP(A7810,BOALI!A:I,5, FALSE)</f>
        <v>0</v>
      </c>
      <c r="F7810" s="16">
        <f>VLOOKUP(A7810,BOALI!A:I,6, FALSE)</f>
        <v>0</v>
      </c>
      <c r="G7810" s="16">
        <f>VLOOKUP(A7810,BOALI!A:I,7, FALSE)</f>
        <v>0</v>
      </c>
      <c r="H7810" s="29">
        <f>VLOOKUP(A7810,BOALI!A:I,8, FALSE)</f>
        <v>0</v>
      </c>
      <c r="I7810" s="16" t="s">
        <v>16</v>
      </c>
      <c r="J7810" s="9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  <c r="AA7810" s="9"/>
    </row>
    <row r="7811" spans="1:27" ht="12.75">
      <c r="A7811" s="64">
        <f>A7810+1</f>
        <v>46065</v>
      </c>
      <c r="B7811" s="16" t="s">
        <v>21</v>
      </c>
      <c r="C7811" s="60">
        <f>VLOOKUP(A7811,'VILA CLEMENTINO'!A:I,3, FALSE)</f>
        <v>5166.96</v>
      </c>
      <c r="D7811" s="16">
        <f>VLOOKUP(A7811,'VILA CLEMENTINO'!A:I,4, FALSE)</f>
        <v>55</v>
      </c>
      <c r="E7811" s="61">
        <f>VLOOKUP(A7811,'VILA CLEMENTINO'!A:I,5, FALSE)</f>
        <v>23.19</v>
      </c>
      <c r="F7811" s="16">
        <f>VLOOKUP(A7811,'VILA CLEMENTINO'!A:I,6, FALSE)</f>
        <v>0</v>
      </c>
      <c r="G7811" s="62">
        <f>VLOOKUP(A7811,'VILA CLEMENTINO'!A:I,7, FALSE)</f>
        <v>6.83</v>
      </c>
      <c r="H7811" s="29">
        <f>VLOOKUP(A7811,'VILA CLEMENTINO'!A:I,8, FALSE)</f>
        <v>0.30759999999999998</v>
      </c>
      <c r="I7811" s="16" t="s">
        <v>11</v>
      </c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  <c r="Z7811" s="9"/>
      <c r="AA7811" s="9"/>
    </row>
    <row r="7812" spans="1:27" ht="12.75">
      <c r="A7812" s="64">
        <f t="shared" ref="A7812:A7823" si="67">A7811</f>
        <v>46065</v>
      </c>
      <c r="B7812" s="16" t="s">
        <v>12</v>
      </c>
      <c r="C7812" s="60">
        <f>VLOOKUP(A7812,JABAQUARA!A:I,3, FALSE)</f>
        <v>3427.3</v>
      </c>
      <c r="D7812" s="16">
        <f>VLOOKUP(A7812,JABAQUARA!A:I,4, FALSE)</f>
        <v>42</v>
      </c>
      <c r="E7812" s="61">
        <f>VLOOKUP(A7812,JABAQUARA!A:I,5, FALSE)</f>
        <v>28.84</v>
      </c>
      <c r="F7812" s="16">
        <f>VLOOKUP(A7812,JABAQUARA!A:I,6, FALSE)</f>
        <v>2</v>
      </c>
      <c r="G7812" s="16">
        <f>VLOOKUP(A7812,JABAQUARA!A:I,7, FALSE)</f>
        <v>7.3</v>
      </c>
      <c r="H7812" s="29">
        <f>VLOOKUP(A7812,JABAQUARA!A:I,8, FALSE)</f>
        <v>0.3266</v>
      </c>
      <c r="I7812" s="16" t="s">
        <v>11</v>
      </c>
      <c r="J7812" s="9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  <c r="AA7812" s="9"/>
    </row>
    <row r="7813" spans="1:27" ht="12.75">
      <c r="A7813" s="64">
        <f t="shared" si="67"/>
        <v>46065</v>
      </c>
      <c r="B7813" s="16" t="s">
        <v>1467</v>
      </c>
      <c r="C7813" s="60">
        <f>VLOOKUP(A7813,SPOLETO!A:I,3, FALSE)</f>
        <v>4991.54</v>
      </c>
      <c r="D7813" s="16">
        <f>VLOOKUP(A7813,SPOLETO!A:I,4, FALSE)</f>
        <v>104</v>
      </c>
      <c r="E7813" s="61">
        <f>VLOOKUP(A7813,SPOLETO!A:I,5, FALSE)</f>
        <v>0</v>
      </c>
      <c r="F7813" s="16">
        <f>VLOOKUP(A7813,SPOLETO!A:I,6, FALSE)</f>
        <v>0</v>
      </c>
      <c r="G7813" s="16">
        <f>VLOOKUP(A7813,SPOLETO!A:I,7, FALSE)</f>
        <v>0</v>
      </c>
      <c r="H7813" s="29">
        <f>VLOOKUP(A7813,SPOLETO!A:I,8, FALSE)</f>
        <v>0</v>
      </c>
      <c r="I7813" s="16" t="s">
        <v>11</v>
      </c>
      <c r="J7813" s="9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  <c r="AA7813" s="9"/>
    </row>
    <row r="7814" spans="1:27" ht="12.75">
      <c r="A7814" s="64">
        <f t="shared" si="67"/>
        <v>46065</v>
      </c>
      <c r="B7814" s="16" t="s">
        <v>9</v>
      </c>
      <c r="C7814" s="60">
        <f>VLOOKUP(A7814,'CAMPO BELO'!A:I,3, FALSE)</f>
        <v>5311.59</v>
      </c>
      <c r="D7814" s="16">
        <f>VLOOKUP(A7814,'CAMPO BELO'!A:I,4, FALSE)</f>
        <v>46</v>
      </c>
      <c r="E7814" s="61">
        <f>VLOOKUP(A7814,'CAMPO BELO'!A:I,5, FALSE)</f>
        <v>39.26</v>
      </c>
      <c r="F7814" s="16">
        <f>VLOOKUP(A7814,'CAMPO BELO'!A:I,6, FALSE)</f>
        <v>16</v>
      </c>
      <c r="G7814" s="16">
        <f>VLOOKUP(A7814,'CAMPO BELO'!A:I,7, FALSE)</f>
        <v>18</v>
      </c>
      <c r="H7814" s="29">
        <f>VLOOKUP(A7814,'CAMPO BELO'!A:I,8, FALSE)</f>
        <v>0.29799999999999999</v>
      </c>
      <c r="I7814" s="16" t="s">
        <v>11</v>
      </c>
      <c r="J7814" s="9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  <c r="AA7814" s="9"/>
    </row>
    <row r="7815" spans="1:27" ht="12.75">
      <c r="A7815" s="64">
        <f t="shared" si="67"/>
        <v>46065</v>
      </c>
      <c r="B7815" s="16" t="s">
        <v>43</v>
      </c>
      <c r="C7815" s="60">
        <f>VLOOKUP(A7815,GOPOÚVA!A:I,3, FALSE)</f>
        <v>4016.68</v>
      </c>
      <c r="D7815" s="16">
        <f>VLOOKUP(A7815,GOPOÚVA!A:I,4, FALSE)</f>
        <v>43</v>
      </c>
      <c r="E7815" s="61">
        <f>VLOOKUP(A7815,GOPOÚVA!A:I,5, FALSE)</f>
        <v>24.47</v>
      </c>
      <c r="F7815" s="16">
        <f>VLOOKUP(A7815,GOPOÚVA!A:I,6, FALSE)</f>
        <v>0</v>
      </c>
      <c r="G7815" s="16">
        <f>VLOOKUP(A7815,GOPOÚVA!A:I,7, FALSE)</f>
        <v>28</v>
      </c>
      <c r="H7815" s="29">
        <f>VLOOKUP(A7815,GOPOÚVA!A:I,8, FALSE)</f>
        <v>0.33429999999999999</v>
      </c>
      <c r="I7815" s="16" t="s">
        <v>11</v>
      </c>
      <c r="J7815" s="9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  <c r="AA7815" s="9"/>
    </row>
    <row r="7816" spans="1:27" ht="12.75">
      <c r="A7816" s="64">
        <f t="shared" si="67"/>
        <v>46065</v>
      </c>
      <c r="B7816" s="16" t="s">
        <v>45</v>
      </c>
      <c r="C7816" s="60">
        <f>VLOOKUP(A7816,MANDAQUI!A:I,3, FALSE)</f>
        <v>4996.0200000000004</v>
      </c>
      <c r="D7816" s="16">
        <f>VLOOKUP(A7816,MANDAQUI!A:I,4, FALSE)</f>
        <v>45</v>
      </c>
      <c r="E7816" s="61">
        <f>VLOOKUP(A7816,MANDAQUI!A:I,5, FALSE)</f>
        <v>26.42</v>
      </c>
      <c r="F7816" s="16">
        <f>VLOOKUP(A7816,MANDAQUI!A:I,6, FALSE)</f>
        <v>1</v>
      </c>
      <c r="G7816" s="16">
        <f>VLOOKUP(A7816,MANDAQUI!A:I,7, FALSE)</f>
        <v>12.33</v>
      </c>
      <c r="H7816" s="29">
        <f>VLOOKUP(A7816,MANDAQUI!A:I,8, FALSE)</f>
        <v>0.28889999999999999</v>
      </c>
      <c r="I7816" s="16" t="s">
        <v>11</v>
      </c>
      <c r="J7816" s="9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  <c r="AA7816" s="9"/>
    </row>
    <row r="7817" spans="1:27" ht="12.75">
      <c r="A7817" s="64">
        <f t="shared" si="67"/>
        <v>46065</v>
      </c>
      <c r="B7817" s="16" t="s">
        <v>1465</v>
      </c>
      <c r="C7817" s="60">
        <f>VLOOKUP(A7817,AEROPORTO!A:I,3, FALSE)</f>
        <v>7606.7</v>
      </c>
      <c r="D7817" s="16">
        <f>VLOOKUP(A7817,AEROPORTO!A:I,4, FALSE)</f>
        <v>99</v>
      </c>
      <c r="E7817" s="61">
        <f>VLOOKUP(A7817,AEROPORTO!A:I,5, FALSE)</f>
        <v>0</v>
      </c>
      <c r="F7817" s="16">
        <f>VLOOKUP(A7817,AEROPORTO!A:I,6, FALSE)</f>
        <v>0</v>
      </c>
      <c r="G7817" s="16">
        <f>VLOOKUP(A7817,AEROPORTO!A:I,7, FALSE)</f>
        <v>0</v>
      </c>
      <c r="H7817" s="29">
        <f>VLOOKUP(A7817,AEROPORTO!A:I,8, FALSE)</f>
        <v>0</v>
      </c>
      <c r="I7817" s="16" t="s">
        <v>11</v>
      </c>
      <c r="J7817" s="9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  <c r="AA7817" s="9"/>
    </row>
    <row r="7818" spans="1:27" ht="12.75">
      <c r="A7818" s="64">
        <f t="shared" si="67"/>
        <v>46065</v>
      </c>
      <c r="B7818" s="16" t="s">
        <v>289</v>
      </c>
      <c r="C7818" s="60">
        <f>VLOOKUP(A7818,PINHEIROS!A:I,3, FALSE)</f>
        <v>5243.78</v>
      </c>
      <c r="D7818" s="16">
        <f>VLOOKUP(A7818,PINHEIROS!A:I,4, FALSE)</f>
        <v>44</v>
      </c>
      <c r="E7818" s="61">
        <f>VLOOKUP(A7818,PINHEIROS!A:I,5, FALSE)</f>
        <v>34.9</v>
      </c>
      <c r="F7818" s="16">
        <f>VLOOKUP(A7818,PINHEIROS!A:I,6, FALSE)</f>
        <v>12</v>
      </c>
      <c r="G7818" s="16">
        <f>VLOOKUP(A7818,PINHEIROS!A:I,7, FALSE)</f>
        <v>9.75</v>
      </c>
      <c r="H7818" s="29">
        <f>VLOOKUP(A7818,PINHEIROS!A:I,8, FALSE)</f>
        <v>0.2823</v>
      </c>
      <c r="I7818" s="16" t="s">
        <v>11</v>
      </c>
      <c r="J7818" s="9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9"/>
      <c r="AA7818" s="9"/>
    </row>
    <row r="7819" spans="1:27" ht="12.75">
      <c r="A7819" s="64">
        <f t="shared" si="67"/>
        <v>46065</v>
      </c>
      <c r="B7819" s="16" t="s">
        <v>286</v>
      </c>
      <c r="C7819" s="60">
        <f>VLOOKUP(A7819,ACLIMAÇÃO!A:I,3, FALSE)</f>
        <v>2908.07</v>
      </c>
      <c r="D7819" s="16">
        <f>VLOOKUP(A7819,ACLIMAÇÃO!A:I,4, FALSE)</f>
        <v>31</v>
      </c>
      <c r="E7819" s="61">
        <f>VLOOKUP(A7819,ACLIMAÇÃO!A:I,5, FALSE)</f>
        <v>23.28</v>
      </c>
      <c r="F7819" s="16">
        <f>VLOOKUP(A7819,ACLIMAÇÃO!A:I,6, FALSE)</f>
        <v>0</v>
      </c>
      <c r="G7819" s="16">
        <f>VLOOKUP(A7819,ACLIMAÇÃO!A:I,7, FALSE)</f>
        <v>8</v>
      </c>
      <c r="H7819" s="29">
        <f>VLOOKUP(A7819,ACLIMAÇÃO!A:I,8, FALSE)</f>
        <v>0.28560000000000002</v>
      </c>
      <c r="I7819" s="16" t="s">
        <v>11</v>
      </c>
      <c r="J7819" s="9"/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9"/>
      <c r="Y7819" s="9"/>
      <c r="Z7819" s="9"/>
      <c r="AA7819" s="9"/>
    </row>
    <row r="7820" spans="1:27" ht="12.75">
      <c r="A7820" s="64">
        <f t="shared" si="67"/>
        <v>46065</v>
      </c>
      <c r="B7820" s="16" t="s">
        <v>17</v>
      </c>
      <c r="C7820" s="60">
        <f>VLOOKUP(A7820,'PRAIA DO CANTO'!A:I,3, FALSE)</f>
        <v>5220.3500000000004</v>
      </c>
      <c r="D7820" s="16">
        <f>VLOOKUP(A7820,'PRAIA DO CANTO'!A:I,4, FALSE)</f>
        <v>52</v>
      </c>
      <c r="E7820" s="61">
        <f>VLOOKUP(A7820,'PRAIA DO CANTO'!A:I,5, FALSE)</f>
        <v>25.77</v>
      </c>
      <c r="F7820" s="16">
        <f>VLOOKUP(A7820,'PRAIA DO CANTO'!A:I,6, FALSE)</f>
        <v>4</v>
      </c>
      <c r="G7820" s="16">
        <f>VLOOKUP(A7820,'PRAIA DO CANTO'!A:I,7, FALSE)</f>
        <v>10.75</v>
      </c>
      <c r="H7820" s="29">
        <f>VLOOKUP(A7820,'PRAIA DO CANTO'!A:I,8, FALSE)</f>
        <v>0.28249999999999997</v>
      </c>
      <c r="I7820" s="16" t="s">
        <v>16</v>
      </c>
      <c r="J7820" s="9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  <c r="Z7820" s="9"/>
      <c r="AA7820" s="9"/>
    </row>
    <row r="7821" spans="1:27" ht="12.75">
      <c r="A7821" s="64">
        <f t="shared" si="67"/>
        <v>46065</v>
      </c>
      <c r="B7821" s="16" t="s">
        <v>14</v>
      </c>
      <c r="C7821" s="60">
        <f>VLOOKUP(A7821,'JARDIM CAMBURI'!A:I,3, FALSE)</f>
        <v>2960.88</v>
      </c>
      <c r="D7821" s="16">
        <f>VLOOKUP(A7821,'JARDIM CAMBURI'!A:I,4, FALSE)</f>
        <v>37</v>
      </c>
      <c r="E7821" s="61">
        <f>VLOOKUP(A7821,'JARDIM CAMBURI'!A:I,5, FALSE)</f>
        <v>28.98</v>
      </c>
      <c r="F7821" s="16">
        <f>VLOOKUP(A7821,'JARDIM CAMBURI'!A:I,6, FALSE())</f>
        <v>3</v>
      </c>
      <c r="G7821" s="16">
        <f>VLOOKUP(A7821,'JARDIM CAMBURI'!A:I,7, FALSE)</f>
        <v>8.33</v>
      </c>
      <c r="H7821" s="29">
        <f>VLOOKUP(A7821,'JARDIM CAMBURI'!A:I,8, FALSE)</f>
        <v>0.2616</v>
      </c>
      <c r="I7821" s="16" t="s">
        <v>16</v>
      </c>
      <c r="J7821" s="9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  <c r="AA7821" s="9"/>
    </row>
    <row r="7822" spans="1:27" ht="12.75">
      <c r="A7822" s="64">
        <f t="shared" si="67"/>
        <v>46065</v>
      </c>
      <c r="B7822" s="16" t="s">
        <v>19</v>
      </c>
      <c r="C7822" s="60">
        <f>VLOOKUP(A7822,SERRA!A:I,3, FALSE)</f>
        <v>3980.18</v>
      </c>
      <c r="D7822" s="16">
        <f>VLOOKUP(A7822,SERRA!A:I,4, FALSE)</f>
        <v>46</v>
      </c>
      <c r="E7822" s="61">
        <f>VLOOKUP(A7822,SERRA!A:I,5, FALSE)</f>
        <v>20.29</v>
      </c>
      <c r="F7822" s="16">
        <f>VLOOKUP(A7822,SERRA!A:I,6, FALSE)</f>
        <v>0</v>
      </c>
      <c r="G7822" s="16">
        <f>VLOOKUP(A7822,SERRA!A:I,7, FALSE)</f>
        <v>11.5</v>
      </c>
      <c r="H7822" s="29">
        <f>VLOOKUP(A7822,SERRA!A:I,8, FALSE)</f>
        <v>0.35420000000000001</v>
      </c>
      <c r="I7822" s="16" t="s">
        <v>16</v>
      </c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  <c r="AA7822" s="9"/>
    </row>
    <row r="7823" spans="1:27" ht="12.75">
      <c r="A7823" s="64">
        <f t="shared" si="67"/>
        <v>46065</v>
      </c>
      <c r="B7823" s="16" t="s">
        <v>1574</v>
      </c>
      <c r="C7823" s="60">
        <f>VLOOKUP(A7823,BOALI!A:I,3, FALSE)</f>
        <v>4278.1099999999997</v>
      </c>
      <c r="D7823" s="16">
        <f>VLOOKUP(A7823,BOALI!A:I,4, FALSE)</f>
        <v>97</v>
      </c>
      <c r="E7823" s="61">
        <f>VLOOKUP(A7823,BOALI!A:I,5, FALSE)</f>
        <v>0</v>
      </c>
      <c r="F7823" s="16">
        <f>VLOOKUP(A7823,BOALI!A:I,6, FALSE)</f>
        <v>0</v>
      </c>
      <c r="G7823" s="16">
        <f>VLOOKUP(A7823,BOALI!A:I,7, FALSE)</f>
        <v>0</v>
      </c>
      <c r="H7823" s="29">
        <f>VLOOKUP(A7823,BOALI!A:I,8, FALSE)</f>
        <v>0</v>
      </c>
      <c r="I7823" s="16" t="s">
        <v>16</v>
      </c>
      <c r="J7823" s="9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  <c r="AA7823" s="9"/>
    </row>
    <row r="7824" spans="1:27" ht="12.75">
      <c r="A7824" s="64">
        <f>A7823+1</f>
        <v>46066</v>
      </c>
      <c r="B7824" s="16" t="s">
        <v>21</v>
      </c>
      <c r="C7824" s="60">
        <f>VLOOKUP(A7824,'VILA CLEMENTINO'!A:I,3, FALSE)</f>
        <v>14650.6</v>
      </c>
      <c r="D7824" s="16">
        <f>VLOOKUP(A7824,'VILA CLEMENTINO'!A:I,4, FALSE)</f>
        <v>150</v>
      </c>
      <c r="E7824" s="61">
        <f>VLOOKUP(A7824,'VILA CLEMENTINO'!A:I,5, FALSE)</f>
        <v>31.37</v>
      </c>
      <c r="F7824" s="16">
        <f>VLOOKUP(A7824,'VILA CLEMENTINO'!A:I,6, FALSE)</f>
        <v>26</v>
      </c>
      <c r="G7824" s="62">
        <f>VLOOKUP(A7824,'VILA CLEMENTINO'!A:I,7, FALSE)</f>
        <v>12.99</v>
      </c>
      <c r="H7824" s="29">
        <f>VLOOKUP(A7824,'VILA CLEMENTINO'!A:I,8, FALSE)</f>
        <v>0.28570000000000001</v>
      </c>
      <c r="I7824" s="16" t="s">
        <v>11</v>
      </c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  <c r="AA7824" s="9"/>
    </row>
    <row r="7825" spans="1:27" ht="12.75">
      <c r="A7825" s="64">
        <f t="shared" ref="A7825:A7836" si="68">A7824</f>
        <v>46066</v>
      </c>
      <c r="B7825" s="16" t="s">
        <v>12</v>
      </c>
      <c r="C7825" s="60">
        <f>VLOOKUP(A7825,JABAQUARA!A:I,3, FALSE)</f>
        <v>6328.86</v>
      </c>
      <c r="D7825" s="16">
        <f>VLOOKUP(A7825,JABAQUARA!A:I,4, FALSE)</f>
        <v>74</v>
      </c>
      <c r="E7825" s="61">
        <f>VLOOKUP(A7825,JABAQUARA!A:I,5, FALSE)</f>
        <v>31.03</v>
      </c>
      <c r="F7825" s="16">
        <f>VLOOKUP(A7825,JABAQUARA!A:I,6, FALSE)</f>
        <v>7</v>
      </c>
      <c r="G7825" s="16">
        <f>VLOOKUP(A7825,JABAQUARA!A:I,7, FALSE)</f>
        <v>14</v>
      </c>
      <c r="H7825" s="29">
        <f>VLOOKUP(A7825,JABAQUARA!A:I,8, FALSE)</f>
        <v>0.33069999999999999</v>
      </c>
      <c r="I7825" s="16" t="s">
        <v>11</v>
      </c>
      <c r="J7825" s="9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9"/>
      <c r="X7825" s="9"/>
      <c r="Y7825" s="9"/>
      <c r="Z7825" s="9"/>
      <c r="AA7825" s="9"/>
    </row>
    <row r="7826" spans="1:27" ht="12.75">
      <c r="A7826" s="64">
        <f t="shared" si="68"/>
        <v>46066</v>
      </c>
      <c r="B7826" s="16" t="s">
        <v>1467</v>
      </c>
      <c r="C7826" s="60">
        <f>VLOOKUP(A7826,SPOLETO!A:I,3, FALSE)</f>
        <v>4630.74</v>
      </c>
      <c r="D7826" s="16">
        <f>VLOOKUP(A7826,SPOLETO!A:I,4, FALSE)</f>
        <v>70</v>
      </c>
      <c r="E7826" s="61">
        <f>VLOOKUP(A7826,SPOLETO!A:I,5, FALSE)</f>
        <v>0</v>
      </c>
      <c r="F7826" s="16">
        <f>VLOOKUP(A7826,SPOLETO!A:I,6, FALSE)</f>
        <v>0</v>
      </c>
      <c r="G7826" s="16">
        <f>VLOOKUP(A7826,SPOLETO!A:I,7, FALSE)</f>
        <v>0</v>
      </c>
      <c r="H7826" s="29">
        <f>VLOOKUP(A7826,SPOLETO!A:I,8, FALSE)</f>
        <v>0</v>
      </c>
      <c r="I7826" s="16" t="s">
        <v>11</v>
      </c>
      <c r="J7826" s="9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  <c r="Z7826" s="9"/>
      <c r="AA7826" s="9"/>
    </row>
    <row r="7827" spans="1:27" ht="12.75">
      <c r="A7827" s="64">
        <f t="shared" si="68"/>
        <v>46066</v>
      </c>
      <c r="B7827" s="16" t="s">
        <v>9</v>
      </c>
      <c r="C7827" s="60">
        <f>VLOOKUP(A7827,'CAMPO BELO'!A:I,3, FALSE)</f>
        <v>5566.03</v>
      </c>
      <c r="D7827" s="16">
        <f>VLOOKUP(A7827,'CAMPO BELO'!A:I,4, FALSE)</f>
        <v>61</v>
      </c>
      <c r="E7827" s="61">
        <f>VLOOKUP(A7827,'CAMPO BELO'!A:I,5, FALSE)</f>
        <v>32.369999999999997</v>
      </c>
      <c r="F7827" s="16">
        <f>VLOOKUP(A7827,'CAMPO BELO'!A:I,6, FALSE)</f>
        <v>3</v>
      </c>
      <c r="G7827" s="16">
        <f>VLOOKUP(A7827,'CAMPO BELO'!A:I,7, FALSE)</f>
        <v>10.4</v>
      </c>
      <c r="H7827" s="29">
        <f>VLOOKUP(A7827,'CAMPO BELO'!A:I,8, FALSE)</f>
        <v>0.32350000000000001</v>
      </c>
      <c r="I7827" s="16" t="s">
        <v>11</v>
      </c>
      <c r="J7827" s="9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9"/>
      <c r="Y7827" s="9"/>
      <c r="Z7827" s="9"/>
      <c r="AA7827" s="9"/>
    </row>
    <row r="7828" spans="1:27" ht="12.75">
      <c r="A7828" s="64">
        <f t="shared" si="68"/>
        <v>46066</v>
      </c>
      <c r="B7828" s="16" t="s">
        <v>43</v>
      </c>
      <c r="C7828" s="60">
        <f>VLOOKUP(A7828,GOPOÚVA!A:I,3, FALSE)</f>
        <v>9891.3799999999992</v>
      </c>
      <c r="D7828" s="16">
        <f>VLOOKUP(A7828,GOPOÚVA!A:I,4, FALSE)</f>
        <v>94</v>
      </c>
      <c r="E7828" s="61">
        <f>VLOOKUP(A7828,GOPOÚVA!A:I,5, FALSE)</f>
        <v>31.12</v>
      </c>
      <c r="F7828" s="16">
        <f>VLOOKUP(A7828,GOPOÚVA!A:I,6, FALSE)</f>
        <v>10</v>
      </c>
      <c r="G7828" s="16">
        <f>VLOOKUP(A7828,GOPOÚVA!A:I,7, FALSE)</f>
        <v>12.28</v>
      </c>
      <c r="H7828" s="29">
        <f>VLOOKUP(A7828,GOPOÚVA!A:I,8, FALSE)</f>
        <v>0.25230000000000002</v>
      </c>
      <c r="I7828" s="16" t="s">
        <v>11</v>
      </c>
      <c r="J7828" s="9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9"/>
      <c r="Y7828" s="9"/>
      <c r="Z7828" s="9"/>
      <c r="AA7828" s="9"/>
    </row>
    <row r="7829" spans="1:27" ht="12.75">
      <c r="A7829" s="64">
        <f t="shared" si="68"/>
        <v>46066</v>
      </c>
      <c r="B7829" s="16" t="s">
        <v>45</v>
      </c>
      <c r="C7829" s="60">
        <f>VLOOKUP(A7829,MANDAQUI!A:I,3, FALSE)</f>
        <v>10380.02</v>
      </c>
      <c r="D7829" s="16">
        <f>VLOOKUP(A7829,MANDAQUI!A:I,4, FALSE)</f>
        <v>110</v>
      </c>
      <c r="E7829" s="61">
        <f>VLOOKUP(A7829,MANDAQUI!A:I,5, FALSE)</f>
        <v>43.39</v>
      </c>
      <c r="F7829" s="16">
        <f>VLOOKUP(A7829,MANDAQUI!A:I,6, FALSE)</f>
        <v>51</v>
      </c>
      <c r="G7829" s="16">
        <f>VLOOKUP(A7829,MANDAQUI!A:I,7, FALSE)</f>
        <v>17.399999999999999</v>
      </c>
      <c r="H7829" s="29">
        <f>VLOOKUP(A7829,MANDAQUI!A:I,8, FALSE)</f>
        <v>0.30170000000000002</v>
      </c>
      <c r="I7829" s="16" t="s">
        <v>11</v>
      </c>
      <c r="J7829" s="9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9"/>
      <c r="Y7829" s="9"/>
      <c r="Z7829" s="9"/>
      <c r="AA7829" s="9"/>
    </row>
    <row r="7830" spans="1:27" ht="12.75">
      <c r="A7830" s="64">
        <f t="shared" si="68"/>
        <v>46066</v>
      </c>
      <c r="B7830" s="16" t="s">
        <v>1465</v>
      </c>
      <c r="C7830" s="60">
        <f>VLOOKUP(A7830,AEROPORTO!A:I,3, FALSE)</f>
        <v>10471.700000000001</v>
      </c>
      <c r="D7830" s="16">
        <f>VLOOKUP(A7830,AEROPORTO!A:I,4, FALSE)</f>
        <v>122</v>
      </c>
      <c r="E7830" s="61">
        <f>VLOOKUP(A7830,AEROPORTO!A:I,5, FALSE)</f>
        <v>0</v>
      </c>
      <c r="F7830" s="16">
        <f>VLOOKUP(A7830,AEROPORTO!A:I,6, FALSE)</f>
        <v>0</v>
      </c>
      <c r="G7830" s="16">
        <f>VLOOKUP(A7830,AEROPORTO!A:I,7, FALSE)</f>
        <v>0</v>
      </c>
      <c r="H7830" s="29">
        <f>VLOOKUP(A7830,AEROPORTO!A:I,8, FALSE)</f>
        <v>0</v>
      </c>
      <c r="I7830" s="16" t="s">
        <v>11</v>
      </c>
      <c r="J7830" s="9"/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9"/>
      <c r="V7830" s="9"/>
      <c r="W7830" s="9"/>
      <c r="X7830" s="9"/>
      <c r="Y7830" s="9"/>
      <c r="Z7830" s="9"/>
      <c r="AA7830" s="9"/>
    </row>
    <row r="7831" spans="1:27" ht="12.75">
      <c r="A7831" s="64">
        <f t="shared" si="68"/>
        <v>46066</v>
      </c>
      <c r="B7831" s="16" t="s">
        <v>289</v>
      </c>
      <c r="C7831" s="60">
        <f>VLOOKUP(A7831,PINHEIROS!A:I,3, FALSE)</f>
        <v>6211.1</v>
      </c>
      <c r="D7831" s="16">
        <f>VLOOKUP(A7831,PINHEIROS!A:I,4, FALSE)</f>
        <v>64</v>
      </c>
      <c r="E7831" s="61">
        <f>VLOOKUP(A7831,PINHEIROS!A:I,5, FALSE)</f>
        <v>29.81</v>
      </c>
      <c r="F7831" s="16">
        <f>VLOOKUP(A7831,PINHEIROS!A:I,6, FALSE)</f>
        <v>9</v>
      </c>
      <c r="G7831" s="16">
        <f>VLOOKUP(A7831,PINHEIROS!A:I,7, FALSE)</f>
        <v>10.4</v>
      </c>
      <c r="H7831" s="29">
        <f>VLOOKUP(A7831,PINHEIROS!A:I,8, FALSE)</f>
        <v>0.36</v>
      </c>
      <c r="I7831" s="16" t="s">
        <v>11</v>
      </c>
      <c r="J7831" s="9"/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9"/>
      <c r="Y7831" s="9"/>
      <c r="Z7831" s="9"/>
      <c r="AA7831" s="9"/>
    </row>
    <row r="7832" spans="1:27" ht="12.75">
      <c r="A7832" s="64">
        <f t="shared" si="68"/>
        <v>46066</v>
      </c>
      <c r="B7832" s="16" t="s">
        <v>286</v>
      </c>
      <c r="C7832" s="60">
        <f>VLOOKUP(A7832,ACLIMAÇÃO!A:I,3, FALSE)</f>
        <v>7700.5</v>
      </c>
      <c r="D7832" s="16">
        <f>VLOOKUP(A7832,ACLIMAÇÃO!A:I,4, FALSE)</f>
        <v>81</v>
      </c>
      <c r="E7832" s="61">
        <f>VLOOKUP(A7832,ACLIMAÇÃO!A:I,5, FALSE)</f>
        <v>36.450000000000003</v>
      </c>
      <c r="F7832" s="16">
        <f>VLOOKUP(A7832,ACLIMAÇÃO!A:I,6, FALSE)</f>
        <v>21</v>
      </c>
      <c r="G7832" s="16">
        <f>VLOOKUP(A7832,ACLIMAÇÃO!A:I,7, FALSE)</f>
        <v>15.25</v>
      </c>
      <c r="H7832" s="29">
        <f>VLOOKUP(A7832,ACLIMAÇÃO!A:I,8, FALSE)</f>
        <v>0.3034</v>
      </c>
      <c r="I7832" s="16" t="s">
        <v>11</v>
      </c>
      <c r="J7832" s="9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  <c r="AA7832" s="9"/>
    </row>
    <row r="7833" spans="1:27" ht="12.75">
      <c r="A7833" s="64">
        <f t="shared" si="68"/>
        <v>46066</v>
      </c>
      <c r="B7833" s="16" t="s">
        <v>17</v>
      </c>
      <c r="C7833" s="60">
        <f>VLOOKUP(A7833,'PRAIA DO CANTO'!A:I,3, FALSE)</f>
        <v>11265.62</v>
      </c>
      <c r="D7833" s="16">
        <f>VLOOKUP(A7833,'PRAIA DO CANTO'!A:I,4, FALSE)</f>
        <v>106</v>
      </c>
      <c r="E7833" s="61">
        <f>VLOOKUP(A7833,'PRAIA DO CANTO'!A:I,5, FALSE)</f>
        <v>21.94</v>
      </c>
      <c r="F7833" s="16">
        <f>VLOOKUP(A7833,'PRAIA DO CANTO'!A:I,6, FALSE)</f>
        <v>1</v>
      </c>
      <c r="G7833" s="16">
        <f>VLOOKUP(A7833,'PRAIA DO CANTO'!A:I,7, FALSE)</f>
        <v>15</v>
      </c>
      <c r="H7833" s="29">
        <f>VLOOKUP(A7833,'PRAIA DO CANTO'!A:I,8, FALSE)</f>
        <v>0.30680000000000002</v>
      </c>
      <c r="I7833" s="16" t="s">
        <v>16</v>
      </c>
      <c r="J7833" s="9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  <c r="Z7833" s="9"/>
      <c r="AA7833" s="9"/>
    </row>
    <row r="7834" spans="1:27" ht="12.75">
      <c r="A7834" s="64">
        <f t="shared" si="68"/>
        <v>46066</v>
      </c>
      <c r="B7834" s="16" t="s">
        <v>14</v>
      </c>
      <c r="C7834" s="60">
        <f>VLOOKUP(A7834,'JARDIM CAMBURI'!A:I,3, FALSE)</f>
        <v>5668</v>
      </c>
      <c r="D7834" s="16">
        <f>VLOOKUP(A7834,'JARDIM CAMBURI'!A:I,4, FALSE)</f>
        <v>62</v>
      </c>
      <c r="E7834" s="61">
        <f>VLOOKUP(A7834,'JARDIM CAMBURI'!A:I,5, FALSE)</f>
        <v>35.76</v>
      </c>
      <c r="F7834" s="16">
        <f>VLOOKUP(A7834,'JARDIM CAMBURI'!A:I,6, FALSE())</f>
        <v>3</v>
      </c>
      <c r="G7834" s="16">
        <f>VLOOKUP(A7834,'JARDIM CAMBURI'!A:I,7, FALSE)</f>
        <v>10.199999999999999</v>
      </c>
      <c r="H7834" s="29">
        <f>VLOOKUP(A7834,'JARDIM CAMBURI'!A:I,8, FALSE)</f>
        <v>0.30320000000000003</v>
      </c>
      <c r="I7834" s="16" t="s">
        <v>16</v>
      </c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  <c r="Z7834" s="9"/>
      <c r="AA7834" s="9"/>
    </row>
    <row r="7835" spans="1:27" ht="12.75">
      <c r="A7835" s="64">
        <f t="shared" si="68"/>
        <v>46066</v>
      </c>
      <c r="B7835" s="16" t="s">
        <v>19</v>
      </c>
      <c r="C7835" s="60">
        <f>VLOOKUP(A7835,SERRA!A:I,3, FALSE)</f>
        <v>6289.37</v>
      </c>
      <c r="D7835" s="16">
        <f>VLOOKUP(A7835,SERRA!A:I,4, FALSE)</f>
        <v>64</v>
      </c>
      <c r="E7835" s="61">
        <f>VLOOKUP(A7835,SERRA!A:I,5, FALSE)</f>
        <v>28.43</v>
      </c>
      <c r="F7835" s="16">
        <f>VLOOKUP(A7835,SERRA!A:I,6, FALSE)</f>
        <v>2</v>
      </c>
      <c r="G7835" s="16">
        <f>VLOOKUP(A7835,SERRA!A:I,7, FALSE)</f>
        <v>10.33</v>
      </c>
      <c r="H7835" s="29">
        <f>VLOOKUP(A7835,SERRA!A:I,8, FALSE)</f>
        <v>0.2873</v>
      </c>
      <c r="I7835" s="16" t="s">
        <v>16</v>
      </c>
      <c r="J7835" s="9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9"/>
      <c r="Y7835" s="9"/>
      <c r="Z7835" s="9"/>
      <c r="AA7835" s="9"/>
    </row>
    <row r="7836" spans="1:27" ht="12.75">
      <c r="A7836" s="64">
        <f t="shared" si="68"/>
        <v>46066</v>
      </c>
      <c r="B7836" s="16" t="s">
        <v>1574</v>
      </c>
      <c r="C7836" s="60">
        <f>VLOOKUP(A7836,BOALI!A:I,3, FALSE)</f>
        <v>2759.13</v>
      </c>
      <c r="D7836" s="16">
        <f>VLOOKUP(A7836,BOALI!A:I,4, FALSE)</f>
        <v>63</v>
      </c>
      <c r="E7836" s="61">
        <f>VLOOKUP(A7836,BOALI!A:I,5, FALSE)</f>
        <v>0</v>
      </c>
      <c r="F7836" s="16">
        <f>VLOOKUP(A7836,BOALI!A:I,6, FALSE)</f>
        <v>0</v>
      </c>
      <c r="G7836" s="16">
        <f>VLOOKUP(A7836,BOALI!A:I,7, FALSE)</f>
        <v>0</v>
      </c>
      <c r="H7836" s="29">
        <f>VLOOKUP(A7836,BOALI!A:I,8, FALSE)</f>
        <v>0</v>
      </c>
      <c r="I7836" s="16" t="s">
        <v>16</v>
      </c>
      <c r="J7836" s="9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  <c r="AA7836" s="9"/>
    </row>
    <row r="7837" spans="1:27" ht="12.75">
      <c r="A7837" s="64">
        <f>A7836+1</f>
        <v>46067</v>
      </c>
      <c r="B7837" s="16" t="s">
        <v>21</v>
      </c>
      <c r="C7837" s="60">
        <f>VLOOKUP(A7837,'VILA CLEMENTINO'!A:I,3, FALSE)</f>
        <v>10955.48</v>
      </c>
      <c r="D7837" s="16">
        <f>VLOOKUP(A7837,'VILA CLEMENTINO'!A:I,4, FALSE)</f>
        <v>105</v>
      </c>
      <c r="E7837" s="61">
        <f>VLOOKUP(A7837,'VILA CLEMENTINO'!A:I,5, FALSE)</f>
        <v>26.09</v>
      </c>
      <c r="F7837" s="16">
        <f>VLOOKUP(A7837,'VILA CLEMENTINO'!A:I,6, FALSE)</f>
        <v>0</v>
      </c>
      <c r="G7837" s="62">
        <f>VLOOKUP(A7837,'VILA CLEMENTINO'!A:I,7, FALSE)</f>
        <v>9</v>
      </c>
      <c r="H7837" s="29">
        <f>VLOOKUP(A7837,'VILA CLEMENTINO'!A:I,8, FALSE)</f>
        <v>0.26989999999999997</v>
      </c>
      <c r="I7837" s="16" t="s">
        <v>11</v>
      </c>
      <c r="J7837" s="9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  <c r="Z7837" s="9"/>
      <c r="AA7837" s="9"/>
    </row>
    <row r="7838" spans="1:27" ht="12.75">
      <c r="A7838" s="64">
        <f t="shared" ref="A7838:A7849" si="69">A7837</f>
        <v>46067</v>
      </c>
      <c r="B7838" s="16" t="s">
        <v>12</v>
      </c>
      <c r="C7838" s="60">
        <f>VLOOKUP(A7838,JABAQUARA!A:I,3, FALSE)</f>
        <v>5022.71</v>
      </c>
      <c r="D7838" s="16">
        <f>VLOOKUP(A7838,JABAQUARA!A:I,4, FALSE)</f>
        <v>58</v>
      </c>
      <c r="E7838" s="61">
        <f>VLOOKUP(A7838,JABAQUARA!A:I,5, FALSE)</f>
        <v>27.13</v>
      </c>
      <c r="F7838" s="16">
        <f>VLOOKUP(A7838,JABAQUARA!A:I,6, FALSE)</f>
        <v>3</v>
      </c>
      <c r="G7838" s="16">
        <f>VLOOKUP(A7838,JABAQUARA!A:I,7, FALSE)</f>
        <v>9.5</v>
      </c>
      <c r="H7838" s="29">
        <f>VLOOKUP(A7838,JABAQUARA!A:I,8, FALSE)</f>
        <v>0.3196</v>
      </c>
      <c r="I7838" s="16" t="s">
        <v>11</v>
      </c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  <c r="Z7838" s="9"/>
      <c r="AA7838" s="9"/>
    </row>
    <row r="7839" spans="1:27" ht="12.75">
      <c r="A7839" s="64">
        <f t="shared" si="69"/>
        <v>46067</v>
      </c>
      <c r="B7839" s="16" t="s">
        <v>1467</v>
      </c>
      <c r="C7839" s="60">
        <f>VLOOKUP(A7839,SPOLETO!A:I,3, FALSE)</f>
        <v>3399.72</v>
      </c>
      <c r="D7839" s="16">
        <f>VLOOKUP(A7839,SPOLETO!A:I,4, FALSE)</f>
        <v>70</v>
      </c>
      <c r="E7839" s="61">
        <f>VLOOKUP(A7839,SPOLETO!A:I,5, FALSE)</f>
        <v>0</v>
      </c>
      <c r="F7839" s="16">
        <f>VLOOKUP(A7839,SPOLETO!A:I,6, FALSE)</f>
        <v>0</v>
      </c>
      <c r="G7839" s="16">
        <f>VLOOKUP(A7839,SPOLETO!A:I,7, FALSE)</f>
        <v>0</v>
      </c>
      <c r="H7839" s="29">
        <f>VLOOKUP(A7839,SPOLETO!A:I,8, FALSE)</f>
        <v>0</v>
      </c>
      <c r="I7839" s="16" t="s">
        <v>11</v>
      </c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  <c r="AA7839" s="9"/>
    </row>
    <row r="7840" spans="1:27" ht="12.75">
      <c r="A7840" s="64">
        <f t="shared" si="69"/>
        <v>46067</v>
      </c>
      <c r="B7840" s="16" t="s">
        <v>9</v>
      </c>
      <c r="C7840" s="60">
        <f>VLOOKUP(A7840,'CAMPO BELO'!A:I,3, FALSE)</f>
        <v>4376.41</v>
      </c>
      <c r="D7840" s="16">
        <f>VLOOKUP(A7840,'CAMPO BELO'!A:I,4, FALSE)</f>
        <v>51</v>
      </c>
      <c r="E7840" s="61">
        <f>VLOOKUP(A7840,'CAMPO BELO'!A:I,5, FALSE)</f>
        <v>26.28</v>
      </c>
      <c r="F7840" s="16">
        <f>VLOOKUP(A7840,'CAMPO BELO'!A:I,6, FALSE)</f>
        <v>0</v>
      </c>
      <c r="G7840" s="16">
        <f>VLOOKUP(A7840,'CAMPO BELO'!A:I,7, FALSE)</f>
        <v>11</v>
      </c>
      <c r="H7840" s="29">
        <f>VLOOKUP(A7840,'CAMPO BELO'!A:I,8, FALSE)</f>
        <v>0.30059999999999998</v>
      </c>
      <c r="I7840" s="16" t="s">
        <v>11</v>
      </c>
      <c r="J7840" s="9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/>
      <c r="X7840" s="9"/>
      <c r="Y7840" s="9"/>
      <c r="Z7840" s="9"/>
      <c r="AA7840" s="9"/>
    </row>
    <row r="7841" spans="1:27" ht="12.75">
      <c r="A7841" s="64">
        <f t="shared" si="69"/>
        <v>46067</v>
      </c>
      <c r="B7841" s="16" t="s">
        <v>43</v>
      </c>
      <c r="C7841" s="60">
        <f>VLOOKUP(A7841,GOPOÚVA!A:I,3, FALSE)</f>
        <v>9467.5</v>
      </c>
      <c r="D7841" s="16">
        <f>VLOOKUP(A7841,GOPOÚVA!A:I,4, FALSE)</f>
        <v>91</v>
      </c>
      <c r="E7841" s="61">
        <f>VLOOKUP(A7841,GOPOÚVA!A:I,5, FALSE)</f>
        <v>24.23</v>
      </c>
      <c r="F7841" s="16">
        <f>VLOOKUP(A7841,GOPOÚVA!A:I,6, FALSE)</f>
        <v>0</v>
      </c>
      <c r="G7841" s="16">
        <f>VLOOKUP(A7841,GOPOÚVA!A:I,7, FALSE)</f>
        <v>12</v>
      </c>
      <c r="H7841" s="29">
        <f>VLOOKUP(A7841,GOPOÚVA!A:I,8, FALSE)</f>
        <v>0.3332</v>
      </c>
      <c r="I7841" s="16" t="s">
        <v>11</v>
      </c>
      <c r="J7841" s="9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  <c r="Z7841" s="9"/>
      <c r="AA7841" s="9"/>
    </row>
    <row r="7842" spans="1:27" ht="12.75">
      <c r="A7842" s="64">
        <f t="shared" si="69"/>
        <v>46067</v>
      </c>
      <c r="B7842" s="16" t="s">
        <v>45</v>
      </c>
      <c r="C7842" s="60">
        <f>VLOOKUP(A7842,MANDAQUI!A:I,3, FALSE)</f>
        <v>9239.24</v>
      </c>
      <c r="D7842" s="16">
        <f>VLOOKUP(A7842,MANDAQUI!A:I,4, FALSE)</f>
        <v>86</v>
      </c>
      <c r="E7842" s="61">
        <f>VLOOKUP(A7842,MANDAQUI!A:I,5, FALSE)</f>
        <v>28.59</v>
      </c>
      <c r="F7842" s="16">
        <f>VLOOKUP(A7842,MANDAQUI!A:I,6, FALSE)</f>
        <v>8</v>
      </c>
      <c r="G7842" s="16">
        <f>VLOOKUP(A7842,MANDAQUI!A:I,7, FALSE)</f>
        <v>15.6</v>
      </c>
      <c r="H7842" s="29">
        <f>VLOOKUP(A7842,MANDAQUI!A:I,8, FALSE)</f>
        <v>0.30270000000000002</v>
      </c>
      <c r="I7842" s="16" t="s">
        <v>11</v>
      </c>
      <c r="J7842" s="9"/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9"/>
      <c r="V7842" s="9"/>
      <c r="W7842" s="9"/>
      <c r="X7842" s="9"/>
      <c r="Y7842" s="9"/>
      <c r="Z7842" s="9"/>
      <c r="AA7842" s="9"/>
    </row>
    <row r="7843" spans="1:27" ht="12.75">
      <c r="A7843" s="64">
        <f t="shared" si="69"/>
        <v>46067</v>
      </c>
      <c r="B7843" s="16" t="s">
        <v>1465</v>
      </c>
      <c r="C7843" s="60">
        <f>VLOOKUP(A7843,AEROPORTO!A:I,3, FALSE)</f>
        <v>6609.95</v>
      </c>
      <c r="D7843" s="16">
        <f>VLOOKUP(A7843,AEROPORTO!A:I,4, FALSE)</f>
        <v>95</v>
      </c>
      <c r="E7843" s="61">
        <f>VLOOKUP(A7843,AEROPORTO!A:I,5, FALSE)</f>
        <v>0</v>
      </c>
      <c r="F7843" s="16">
        <f>VLOOKUP(A7843,AEROPORTO!A:I,6, FALSE)</f>
        <v>0</v>
      </c>
      <c r="G7843" s="16">
        <f>VLOOKUP(A7843,AEROPORTO!A:I,7, FALSE)</f>
        <v>0</v>
      </c>
      <c r="H7843" s="29">
        <f>VLOOKUP(A7843,AEROPORTO!A:I,8, FALSE)</f>
        <v>0</v>
      </c>
      <c r="I7843" s="16" t="s">
        <v>11</v>
      </c>
      <c r="J7843" s="9"/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9"/>
      <c r="V7843" s="9"/>
      <c r="W7843" s="9"/>
      <c r="X7843" s="9"/>
      <c r="Y7843" s="9"/>
      <c r="Z7843" s="9"/>
      <c r="AA7843" s="9"/>
    </row>
    <row r="7844" spans="1:27" ht="12.75">
      <c r="A7844" s="64">
        <f t="shared" si="69"/>
        <v>46067</v>
      </c>
      <c r="B7844" s="16" t="s">
        <v>289</v>
      </c>
      <c r="C7844" s="60">
        <f>VLOOKUP(A7844,PINHEIROS!A:I,3, FALSE)</f>
        <v>7489.08</v>
      </c>
      <c r="D7844" s="16">
        <f>VLOOKUP(A7844,PINHEIROS!A:I,4, FALSE)</f>
        <v>79</v>
      </c>
      <c r="E7844" s="61">
        <f>VLOOKUP(A7844,PINHEIROS!A:I,5, FALSE)</f>
        <v>30.96</v>
      </c>
      <c r="F7844" s="16">
        <f>VLOOKUP(A7844,PINHEIROS!A:I,6, FALSE)</f>
        <v>8</v>
      </c>
      <c r="G7844" s="16">
        <f>VLOOKUP(A7844,PINHEIROS!A:I,7, FALSE)</f>
        <v>7.5</v>
      </c>
      <c r="H7844" s="29">
        <f>VLOOKUP(A7844,PINHEIROS!A:I,8, FALSE)</f>
        <v>0.27539999999999998</v>
      </c>
      <c r="I7844" s="16" t="s">
        <v>11</v>
      </c>
      <c r="J7844" s="9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  <c r="Z7844" s="9"/>
      <c r="AA7844" s="9"/>
    </row>
    <row r="7845" spans="1:27" ht="12.75">
      <c r="A7845" s="64">
        <f t="shared" si="69"/>
        <v>46067</v>
      </c>
      <c r="B7845" s="16" t="s">
        <v>286</v>
      </c>
      <c r="C7845" s="60">
        <f>VLOOKUP(A7845,ACLIMAÇÃO!A:I,3, FALSE)</f>
        <v>5372.32</v>
      </c>
      <c r="D7845" s="16">
        <f>VLOOKUP(A7845,ACLIMAÇÃO!A:I,4, FALSE)</f>
        <v>59</v>
      </c>
      <c r="E7845" s="61">
        <f>VLOOKUP(A7845,ACLIMAÇÃO!A:I,5, FALSE)</f>
        <v>28.46</v>
      </c>
      <c r="F7845" s="16">
        <f>VLOOKUP(A7845,ACLIMAÇÃO!A:I,6, FALSE)</f>
        <v>6</v>
      </c>
      <c r="G7845" s="16">
        <f>VLOOKUP(A7845,ACLIMAÇÃO!A:I,7, FALSE)</f>
        <v>11.5</v>
      </c>
      <c r="H7845" s="29">
        <f>VLOOKUP(A7845,ACLIMAÇÃO!A:I,8, FALSE)</f>
        <v>0.34670000000000001</v>
      </c>
      <c r="I7845" s="16" t="s">
        <v>11</v>
      </c>
      <c r="J7845" s="9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  <c r="Z7845" s="9"/>
      <c r="AA7845" s="9"/>
    </row>
    <row r="7846" spans="1:27" ht="12.75">
      <c r="A7846" s="64">
        <f t="shared" si="69"/>
        <v>46067</v>
      </c>
      <c r="B7846" s="16" t="s">
        <v>17</v>
      </c>
      <c r="C7846" s="60">
        <f>VLOOKUP(A7846,'PRAIA DO CANTO'!A:I,3, FALSE)</f>
        <v>6227.95</v>
      </c>
      <c r="D7846" s="16">
        <f>VLOOKUP(A7846,'PRAIA DO CANTO'!A:I,4, FALSE)</f>
        <v>66</v>
      </c>
      <c r="E7846" s="61">
        <f>VLOOKUP(A7846,'PRAIA DO CANTO'!A:I,5, FALSE)</f>
        <v>24.34</v>
      </c>
      <c r="F7846" s="16">
        <f>VLOOKUP(A7846,'PRAIA DO CANTO'!A:I,6, FALSE)</f>
        <v>0</v>
      </c>
      <c r="G7846" s="16">
        <f>VLOOKUP(A7846,'PRAIA DO CANTO'!A:I,7, FALSE)</f>
        <v>10.4</v>
      </c>
      <c r="H7846" s="29">
        <f>VLOOKUP(A7846,'PRAIA DO CANTO'!A:I,8, FALSE)</f>
        <v>0.2843</v>
      </c>
      <c r="I7846" s="16" t="s">
        <v>16</v>
      </c>
      <c r="J7846" s="9"/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9"/>
      <c r="V7846" s="9"/>
      <c r="W7846" s="9"/>
      <c r="X7846" s="9"/>
      <c r="Y7846" s="9"/>
      <c r="Z7846" s="9"/>
      <c r="AA7846" s="9"/>
    </row>
    <row r="7847" spans="1:27" ht="12.75">
      <c r="A7847" s="64">
        <f t="shared" si="69"/>
        <v>46067</v>
      </c>
      <c r="B7847" s="16" t="s">
        <v>14</v>
      </c>
      <c r="C7847" s="60">
        <f>VLOOKUP(A7847,'JARDIM CAMBURI'!A:I,3, FALSE)</f>
        <v>5138.8599999999997</v>
      </c>
      <c r="D7847" s="16">
        <f>VLOOKUP(A7847,'JARDIM CAMBURI'!A:I,4, FALSE)</f>
        <v>63</v>
      </c>
      <c r="E7847" s="61">
        <f>VLOOKUP(A7847,'JARDIM CAMBURI'!A:I,5, FALSE)</f>
        <v>38.28</v>
      </c>
      <c r="F7847" s="16">
        <f>VLOOKUP(A7847,'JARDIM CAMBURI'!A:I,6, FALSE())</f>
        <v>0</v>
      </c>
      <c r="G7847" s="16">
        <f>VLOOKUP(A7847,'JARDIM CAMBURI'!A:I,7, FALSE)</f>
        <v>6.83</v>
      </c>
      <c r="H7847" s="29">
        <f>VLOOKUP(A7847,'JARDIM CAMBURI'!A:I,8, FALSE)</f>
        <v>0.2928</v>
      </c>
      <c r="I7847" s="16" t="s">
        <v>16</v>
      </c>
      <c r="J7847" s="9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9"/>
      <c r="Y7847" s="9"/>
      <c r="Z7847" s="9"/>
      <c r="AA7847" s="9"/>
    </row>
    <row r="7848" spans="1:27" ht="12.75">
      <c r="A7848" s="64">
        <f t="shared" si="69"/>
        <v>46067</v>
      </c>
      <c r="B7848" s="16" t="s">
        <v>19</v>
      </c>
      <c r="C7848" s="60">
        <f>VLOOKUP(A7848,SERRA!A:I,3, FALSE)</f>
        <v>5810.49</v>
      </c>
      <c r="D7848" s="16">
        <f>VLOOKUP(A7848,SERRA!A:I,4, FALSE)</f>
        <v>64</v>
      </c>
      <c r="E7848" s="61">
        <f>VLOOKUP(A7848,SERRA!A:I,5, FALSE)</f>
        <v>23.92</v>
      </c>
      <c r="F7848" s="16">
        <f>VLOOKUP(A7848,SERRA!A:I,6, FALSE)</f>
        <v>1</v>
      </c>
      <c r="G7848" s="16">
        <f>VLOOKUP(A7848,SERRA!A:I,7, FALSE)</f>
        <v>12.8</v>
      </c>
      <c r="H7848" s="29">
        <f>VLOOKUP(A7848,SERRA!A:I,8, FALSE)</f>
        <v>0.33889999999999998</v>
      </c>
      <c r="I7848" s="16" t="s">
        <v>16</v>
      </c>
      <c r="J7848" s="9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  <c r="Z7848" s="9"/>
      <c r="AA7848" s="9"/>
    </row>
    <row r="7849" spans="1:27" ht="12.75">
      <c r="A7849" s="64">
        <f t="shared" si="69"/>
        <v>46067</v>
      </c>
      <c r="B7849" s="16" t="s">
        <v>1574</v>
      </c>
      <c r="C7849" s="60">
        <f>VLOOKUP(A7849,BOALI!A:I,3, FALSE)</f>
        <v>2054.13</v>
      </c>
      <c r="D7849" s="16">
        <f>VLOOKUP(A7849,BOALI!A:I,4, FALSE)</f>
        <v>53</v>
      </c>
      <c r="E7849" s="61">
        <f>VLOOKUP(A7849,BOALI!A:I,5, FALSE)</f>
        <v>0</v>
      </c>
      <c r="F7849" s="16">
        <f>VLOOKUP(A7849,BOALI!A:I,6, FALSE)</f>
        <v>0</v>
      </c>
      <c r="G7849" s="16">
        <f>VLOOKUP(A7849,BOALI!A:I,7, FALSE)</f>
        <v>0</v>
      </c>
      <c r="H7849" s="29">
        <f>VLOOKUP(A7849,BOALI!A:I,8, FALSE)</f>
        <v>0</v>
      </c>
      <c r="I7849" s="16" t="s">
        <v>16</v>
      </c>
      <c r="J7849" s="9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  <c r="Z7849" s="9"/>
      <c r="AA7849" s="9"/>
    </row>
    <row r="7850" spans="1:27" ht="12.75">
      <c r="A7850" s="64">
        <f>A7849+1</f>
        <v>46068</v>
      </c>
      <c r="B7850" s="16" t="s">
        <v>21</v>
      </c>
      <c r="C7850" s="60">
        <f>VLOOKUP(A7850,'VILA CLEMENTINO'!A:I,3, FALSE)</f>
        <v>6656.88</v>
      </c>
      <c r="D7850" s="16">
        <f>VLOOKUP(A7850,'VILA CLEMENTINO'!A:I,4, FALSE)</f>
        <v>70</v>
      </c>
      <c r="E7850" s="61">
        <f>VLOOKUP(A7850,'VILA CLEMENTINO'!A:I,5, FALSE)</f>
        <v>22.06</v>
      </c>
      <c r="F7850" s="16">
        <f>VLOOKUP(A7850,'VILA CLEMENTINO'!A:I,6, FALSE)</f>
        <v>0</v>
      </c>
      <c r="G7850" s="62">
        <f>VLOOKUP(A7850,'VILA CLEMENTINO'!A:I,7, FALSE)</f>
        <v>6.75</v>
      </c>
      <c r="H7850" s="29">
        <f>VLOOKUP(A7850,'VILA CLEMENTINO'!A:I,8, FALSE)</f>
        <v>0.26829999999999998</v>
      </c>
      <c r="I7850" s="16" t="s">
        <v>11</v>
      </c>
      <c r="J7850" s="9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/>
      <c r="X7850" s="9"/>
      <c r="Y7850" s="9"/>
      <c r="Z7850" s="9"/>
      <c r="AA7850" s="9"/>
    </row>
    <row r="7851" spans="1:27" ht="12.75">
      <c r="A7851" s="64">
        <f t="shared" ref="A7851:A7862" si="70">A7850</f>
        <v>46068</v>
      </c>
      <c r="B7851" s="16" t="s">
        <v>12</v>
      </c>
      <c r="C7851" s="60">
        <f>VLOOKUP(A7851,JABAQUARA!A:I,3, FALSE)</f>
        <v>4981.47</v>
      </c>
      <c r="D7851" s="16">
        <f>VLOOKUP(A7851,JABAQUARA!A:I,4, FALSE)</f>
        <v>52</v>
      </c>
      <c r="E7851" s="61">
        <f>VLOOKUP(A7851,JABAQUARA!A:I,5, FALSE)</f>
        <v>24.82</v>
      </c>
      <c r="F7851" s="16">
        <f>VLOOKUP(A7851,JABAQUARA!A:I,6, FALSE)</f>
        <v>1</v>
      </c>
      <c r="G7851" s="16">
        <f>VLOOKUP(A7851,JABAQUARA!A:I,7, FALSE)</f>
        <v>10.5</v>
      </c>
      <c r="H7851" s="29">
        <f>VLOOKUP(A7851,JABAQUARA!A:I,8, FALSE)</f>
        <v>0.30509999999999998</v>
      </c>
      <c r="I7851" s="16" t="s">
        <v>11</v>
      </c>
      <c r="J7851" s="9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  <c r="Z7851" s="9"/>
      <c r="AA7851" s="9"/>
    </row>
    <row r="7852" spans="1:27" ht="12.75">
      <c r="A7852" s="64">
        <f t="shared" si="70"/>
        <v>46068</v>
      </c>
      <c r="B7852" s="16" t="s">
        <v>1467</v>
      </c>
      <c r="C7852" s="60">
        <f>VLOOKUP(A7852,SPOLETO!A:I,3, FALSE)</f>
        <v>2338.27</v>
      </c>
      <c r="D7852" s="16">
        <f>VLOOKUP(A7852,SPOLETO!A:I,4, FALSE)</f>
        <v>49</v>
      </c>
      <c r="E7852" s="61">
        <f>VLOOKUP(A7852,SPOLETO!A:I,5, FALSE)</f>
        <v>0</v>
      </c>
      <c r="F7852" s="16">
        <f>VLOOKUP(A7852,SPOLETO!A:I,6, FALSE)</f>
        <v>0</v>
      </c>
      <c r="G7852" s="16">
        <f>VLOOKUP(A7852,SPOLETO!A:I,7, FALSE)</f>
        <v>0</v>
      </c>
      <c r="H7852" s="29">
        <f>VLOOKUP(A7852,SPOLETO!A:I,8, FALSE)</f>
        <v>0</v>
      </c>
      <c r="I7852" s="16" t="s">
        <v>11</v>
      </c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  <c r="AA7852" s="9"/>
    </row>
    <row r="7853" spans="1:27" ht="12.75">
      <c r="A7853" s="64">
        <f t="shared" si="70"/>
        <v>46068</v>
      </c>
      <c r="B7853" s="16" t="s">
        <v>9</v>
      </c>
      <c r="C7853" s="60">
        <f>VLOOKUP(A7853,'CAMPO BELO'!A:I,3, FALSE)</f>
        <v>5755.86</v>
      </c>
      <c r="D7853" s="16">
        <f>VLOOKUP(A7853,'CAMPO BELO'!A:I,4, FALSE)</f>
        <v>58</v>
      </c>
      <c r="E7853" s="61">
        <f>VLOOKUP(A7853,'CAMPO BELO'!A:I,5, FALSE)</f>
        <v>37.43</v>
      </c>
      <c r="F7853" s="16">
        <f>VLOOKUP(A7853,'CAMPO BELO'!A:I,6, FALSE)</f>
        <v>18</v>
      </c>
      <c r="G7853" s="16">
        <f>VLOOKUP(A7853,'CAMPO BELO'!A:I,7, FALSE)</f>
        <v>16</v>
      </c>
      <c r="H7853" s="29">
        <f>VLOOKUP(A7853,'CAMPO BELO'!A:I,8, FALSE)</f>
        <v>0.29239999999999999</v>
      </c>
      <c r="I7853" s="16" t="s">
        <v>11</v>
      </c>
      <c r="J7853" s="9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  <c r="AA7853" s="9"/>
    </row>
    <row r="7854" spans="1:27" ht="12.75">
      <c r="A7854" s="64">
        <f t="shared" si="70"/>
        <v>46068</v>
      </c>
      <c r="B7854" s="16" t="s">
        <v>43</v>
      </c>
      <c r="C7854" s="60">
        <f>VLOOKUP(A7854,GOPOÚVA!A:I,3, FALSE)</f>
        <v>5620.85</v>
      </c>
      <c r="D7854" s="16">
        <f>VLOOKUP(A7854,GOPOÚVA!A:I,4, FALSE)</f>
        <v>58</v>
      </c>
      <c r="E7854" s="61">
        <f>VLOOKUP(A7854,GOPOÚVA!A:I,5, FALSE)</f>
        <v>24.92</v>
      </c>
      <c r="F7854" s="16">
        <f>VLOOKUP(A7854,GOPOÚVA!A:I,6, FALSE)</f>
        <v>0</v>
      </c>
      <c r="G7854" s="16">
        <f>VLOOKUP(A7854,GOPOÚVA!A:I,7, FALSE)</f>
        <v>11</v>
      </c>
      <c r="H7854" s="29">
        <f>VLOOKUP(A7854,GOPOÚVA!A:I,8, FALSE)</f>
        <v>0.35149999999999998</v>
      </c>
      <c r="I7854" s="16" t="s">
        <v>11</v>
      </c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  <c r="AA7854" s="9"/>
    </row>
    <row r="7855" spans="1:27" ht="12.75">
      <c r="A7855" s="64">
        <f t="shared" si="70"/>
        <v>46068</v>
      </c>
      <c r="B7855" s="16" t="s">
        <v>45</v>
      </c>
      <c r="C7855" s="60">
        <f>VLOOKUP(A7855,MANDAQUI!A:I,3, FALSE)</f>
        <v>6055.57</v>
      </c>
      <c r="D7855" s="16">
        <f>VLOOKUP(A7855,MANDAQUI!A:I,4, FALSE)</f>
        <v>59</v>
      </c>
      <c r="E7855" s="61">
        <f>VLOOKUP(A7855,MANDAQUI!A:I,5, FALSE)</f>
        <v>20.170000000000002</v>
      </c>
      <c r="F7855" s="16">
        <f>VLOOKUP(A7855,MANDAQUI!A:I,6, FALSE)</f>
        <v>0</v>
      </c>
      <c r="G7855" s="16">
        <f>VLOOKUP(A7855,MANDAQUI!A:I,7, FALSE)</f>
        <v>18.66</v>
      </c>
      <c r="H7855" s="29">
        <f>VLOOKUP(A7855,MANDAQUI!A:I,8, FALSE)</f>
        <v>0.2742</v>
      </c>
      <c r="I7855" s="16" t="s">
        <v>11</v>
      </c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  <c r="AA7855" s="9"/>
    </row>
    <row r="7856" spans="1:27" ht="12.75">
      <c r="A7856" s="64">
        <f t="shared" si="70"/>
        <v>46068</v>
      </c>
      <c r="B7856" s="16" t="s">
        <v>1465</v>
      </c>
      <c r="C7856" s="60">
        <f>VLOOKUP(A7856,AEROPORTO!A:I,3, FALSE)</f>
        <v>5195.3</v>
      </c>
      <c r="D7856" s="16">
        <f>VLOOKUP(A7856,AEROPORTO!A:I,4, FALSE)</f>
        <v>76</v>
      </c>
      <c r="E7856" s="61">
        <f>VLOOKUP(A7856,AEROPORTO!A:I,5, FALSE)</f>
        <v>0</v>
      </c>
      <c r="F7856" s="16">
        <f>VLOOKUP(A7856,AEROPORTO!A:I,6, FALSE)</f>
        <v>0</v>
      </c>
      <c r="G7856" s="16">
        <f>VLOOKUP(A7856,AEROPORTO!A:I,7, FALSE)</f>
        <v>0</v>
      </c>
      <c r="H7856" s="29">
        <f>VLOOKUP(A7856,AEROPORTO!A:I,8, FALSE)</f>
        <v>0</v>
      </c>
      <c r="I7856" s="16" t="s">
        <v>11</v>
      </c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  <c r="AA7856" s="9"/>
    </row>
    <row r="7857" spans="1:27" ht="12.75">
      <c r="A7857" s="64">
        <f t="shared" si="70"/>
        <v>46068</v>
      </c>
      <c r="B7857" s="16" t="s">
        <v>289</v>
      </c>
      <c r="C7857" s="60">
        <f>VLOOKUP(A7857,PINHEIROS!A:I,3, FALSE)</f>
        <v>6405.81</v>
      </c>
      <c r="D7857" s="16">
        <f>VLOOKUP(A7857,PINHEIROS!A:I,4, FALSE)</f>
        <v>73</v>
      </c>
      <c r="E7857" s="61">
        <f>VLOOKUP(A7857,PINHEIROS!A:I,5, FALSE)</f>
        <v>33.700000000000003</v>
      </c>
      <c r="F7857" s="16">
        <f>VLOOKUP(A7857,PINHEIROS!A:I,6, FALSE)</f>
        <v>14</v>
      </c>
      <c r="G7857" s="16">
        <f>VLOOKUP(A7857,PINHEIROS!A:I,7, FALSE)</f>
        <v>8.83</v>
      </c>
      <c r="H7857" s="29">
        <f>VLOOKUP(A7857,PINHEIROS!A:I,8, FALSE)</f>
        <v>0.29299999999999998</v>
      </c>
      <c r="I7857" s="16" t="s">
        <v>11</v>
      </c>
      <c r="J7857" s="9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  <c r="Z7857" s="9"/>
      <c r="AA7857" s="9"/>
    </row>
    <row r="7858" spans="1:27" ht="12.75">
      <c r="A7858" s="64">
        <f t="shared" si="70"/>
        <v>46068</v>
      </c>
      <c r="B7858" s="16" t="s">
        <v>286</v>
      </c>
      <c r="C7858" s="60">
        <f>VLOOKUP(A7858,ACLIMAÇÃO!A:I,3, FALSE)</f>
        <v>4606.05</v>
      </c>
      <c r="D7858" s="16">
        <f>VLOOKUP(A7858,ACLIMAÇÃO!A:I,4, FALSE)</f>
        <v>48</v>
      </c>
      <c r="E7858" s="61">
        <f>VLOOKUP(A7858,ACLIMAÇÃO!A:I,5, FALSE)</f>
        <v>25.06</v>
      </c>
      <c r="F7858" s="16">
        <f>VLOOKUP(A7858,ACLIMAÇÃO!A:I,6, FALSE)</f>
        <v>0</v>
      </c>
      <c r="G7858" s="16">
        <f>VLOOKUP(A7858,ACLIMAÇÃO!A:I,7, FALSE)</f>
        <v>8.75</v>
      </c>
      <c r="H7858" s="29">
        <f>VLOOKUP(A7858,ACLIMAÇÃO!A:I,8, FALSE)</f>
        <v>0.27410000000000001</v>
      </c>
      <c r="I7858" s="16" t="s">
        <v>11</v>
      </c>
      <c r="J7858" s="9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9"/>
      <c r="X7858" s="9"/>
      <c r="Y7858" s="9"/>
      <c r="Z7858" s="9"/>
      <c r="AA7858" s="9"/>
    </row>
    <row r="7859" spans="1:27" ht="12.75">
      <c r="A7859" s="64">
        <f t="shared" si="70"/>
        <v>46068</v>
      </c>
      <c r="B7859" s="16" t="s">
        <v>17</v>
      </c>
      <c r="C7859" s="60">
        <f>VLOOKUP(A7859,'PRAIA DO CANTO'!A:I,3, FALSE)</f>
        <v>10095.780000000001</v>
      </c>
      <c r="D7859" s="16">
        <f>VLOOKUP(A7859,'PRAIA DO CANTO'!A:I,4, FALSE)</f>
        <v>76</v>
      </c>
      <c r="E7859" s="61">
        <f>VLOOKUP(A7859,'PRAIA DO CANTO'!A:I,5, FALSE)</f>
        <v>30.68</v>
      </c>
      <c r="F7859" s="16">
        <f>VLOOKUP(A7859,'PRAIA DO CANTO'!A:I,6, FALSE)</f>
        <v>5</v>
      </c>
      <c r="G7859" s="16">
        <f>VLOOKUP(A7859,'PRAIA DO CANTO'!A:I,7, FALSE)</f>
        <v>19</v>
      </c>
      <c r="H7859" s="29">
        <f>VLOOKUP(A7859,'PRAIA DO CANTO'!A:I,8, FALSE)</f>
        <v>0.28670000000000001</v>
      </c>
      <c r="I7859" s="16" t="s">
        <v>16</v>
      </c>
      <c r="J7859" s="9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9"/>
      <c r="AA7859" s="9"/>
    </row>
    <row r="7860" spans="1:27" ht="12.75">
      <c r="A7860" s="64">
        <f t="shared" si="70"/>
        <v>46068</v>
      </c>
      <c r="B7860" s="16" t="s">
        <v>14</v>
      </c>
      <c r="C7860" s="60">
        <f>VLOOKUP(A7860,'JARDIM CAMBURI'!A:I,3, FALSE)</f>
        <v>7543.28</v>
      </c>
      <c r="D7860" s="16">
        <f>VLOOKUP(A7860,'JARDIM CAMBURI'!A:I,4, FALSE)</f>
        <v>73</v>
      </c>
      <c r="E7860" s="61">
        <f>VLOOKUP(A7860,'JARDIM CAMBURI'!A:I,5, FALSE)</f>
        <v>36.26</v>
      </c>
      <c r="F7860" s="16">
        <f>VLOOKUP(A7860,'JARDIM CAMBURI'!A:I,6, FALSE())</f>
        <v>5</v>
      </c>
      <c r="G7860" s="16">
        <f>VLOOKUP(A7860,'JARDIM CAMBURI'!A:I,7, FALSE)</f>
        <v>10.8</v>
      </c>
      <c r="H7860" s="29">
        <f>VLOOKUP(A7860,'JARDIM CAMBURI'!A:I,8, FALSE)</f>
        <v>0.30740000000000001</v>
      </c>
      <c r="I7860" s="16" t="s">
        <v>16</v>
      </c>
      <c r="J7860" s="9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  <c r="Z7860" s="9"/>
      <c r="AA7860" s="9"/>
    </row>
    <row r="7861" spans="1:27" ht="12.75">
      <c r="A7861" s="64">
        <f t="shared" si="70"/>
        <v>46068</v>
      </c>
      <c r="B7861" s="16" t="s">
        <v>19</v>
      </c>
      <c r="C7861" s="60">
        <f>VLOOKUP(A7861,SERRA!A:I,3, FALSE)</f>
        <v>8789.85</v>
      </c>
      <c r="D7861" s="16">
        <f>VLOOKUP(A7861,SERRA!A:I,4, FALSE)</f>
        <v>98</v>
      </c>
      <c r="E7861" s="61">
        <f>VLOOKUP(A7861,SERRA!A:I,5, FALSE)</f>
        <v>22.78</v>
      </c>
      <c r="F7861" s="16">
        <f>VLOOKUP(A7861,SERRA!A:I,6, FALSE)</f>
        <v>1</v>
      </c>
      <c r="G7861" s="16">
        <f>VLOOKUP(A7861,SERRA!A:I,7, FALSE)</f>
        <v>18.8</v>
      </c>
      <c r="H7861" s="29">
        <f>VLOOKUP(A7861,SERRA!A:I,8, FALSE)</f>
        <v>0.3296</v>
      </c>
      <c r="I7861" s="16" t="s">
        <v>16</v>
      </c>
      <c r="J7861" s="9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  <c r="AA7861" s="9"/>
    </row>
    <row r="7862" spans="1:27" ht="12.75">
      <c r="A7862" s="64">
        <f t="shared" si="70"/>
        <v>46068</v>
      </c>
      <c r="B7862" s="16" t="s">
        <v>1574</v>
      </c>
      <c r="C7862" s="60">
        <f>VLOOKUP(A7862,BOALI!A:I,3, FALSE)</f>
        <v>1676.26</v>
      </c>
      <c r="D7862" s="16">
        <f>VLOOKUP(A7862,BOALI!A:I,4, FALSE)</f>
        <v>45</v>
      </c>
      <c r="E7862" s="61">
        <f>VLOOKUP(A7862,BOALI!A:I,5, FALSE)</f>
        <v>0</v>
      </c>
      <c r="F7862" s="16">
        <f>VLOOKUP(A7862,BOALI!A:I,6, FALSE)</f>
        <v>0</v>
      </c>
      <c r="G7862" s="16">
        <f>VLOOKUP(A7862,BOALI!A:I,7, FALSE)</f>
        <v>0</v>
      </c>
      <c r="H7862" s="29">
        <f>VLOOKUP(A7862,BOALI!A:I,8, FALSE)</f>
        <v>0</v>
      </c>
      <c r="I7862" s="16" t="s">
        <v>16</v>
      </c>
      <c r="J7862" s="9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  <c r="AA7862" s="9"/>
    </row>
    <row r="7863" spans="1:27" ht="12.75">
      <c r="A7863" s="64">
        <f>A7862+1</f>
        <v>46069</v>
      </c>
      <c r="B7863" s="16" t="s">
        <v>21</v>
      </c>
      <c r="C7863" s="60">
        <f>VLOOKUP(A7863,'VILA CLEMENTINO'!A:I,3, FALSE)</f>
        <v>9162.8700000000008</v>
      </c>
      <c r="D7863" s="16">
        <f>VLOOKUP(A7863,'VILA CLEMENTINO'!A:I,4, FALSE)</f>
        <v>85</v>
      </c>
      <c r="E7863" s="61">
        <f>VLOOKUP(A7863,'VILA CLEMENTINO'!A:I,5, FALSE)</f>
        <v>23.64</v>
      </c>
      <c r="F7863" s="16">
        <f>VLOOKUP(A7863,'VILA CLEMENTINO'!A:I,6, FALSE)</f>
        <v>7</v>
      </c>
      <c r="G7863" s="62">
        <f>VLOOKUP(A7863,'VILA CLEMENTINO'!A:I,7, FALSE)</f>
        <v>17.75</v>
      </c>
      <c r="H7863" s="29">
        <f>VLOOKUP(A7863,'VILA CLEMENTINO'!A:I,8, FALSE)</f>
        <v>0.28160000000000002</v>
      </c>
      <c r="I7863" s="16" t="s">
        <v>11</v>
      </c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  <c r="AA7863" s="9"/>
    </row>
    <row r="7864" spans="1:27" ht="12.75">
      <c r="A7864" s="64">
        <f t="shared" ref="A7864:A7875" si="71">A7863</f>
        <v>46069</v>
      </c>
      <c r="B7864" s="16" t="s">
        <v>12</v>
      </c>
      <c r="C7864" s="60">
        <f>VLOOKUP(A7864,JABAQUARA!A:I,3, FALSE)</f>
        <v>7034.01</v>
      </c>
      <c r="D7864" s="16">
        <f>VLOOKUP(A7864,JABAQUARA!A:I,4, FALSE)</f>
        <v>65</v>
      </c>
      <c r="E7864" s="61">
        <f>VLOOKUP(A7864,JABAQUARA!A:I,5, FALSE)</f>
        <v>36.479999999999997</v>
      </c>
      <c r="F7864" s="16">
        <f>VLOOKUP(A7864,JABAQUARA!A:I,6, FALSE)</f>
        <v>20</v>
      </c>
      <c r="G7864" s="16">
        <f>VLOOKUP(A7864,JABAQUARA!A:I,7, FALSE)</f>
        <v>25</v>
      </c>
      <c r="H7864" s="29">
        <f>VLOOKUP(A7864,JABAQUARA!A:I,8, FALSE)</f>
        <v>0.30570000000000003</v>
      </c>
      <c r="I7864" s="16" t="s">
        <v>11</v>
      </c>
      <c r="J7864" s="9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  <c r="Z7864" s="9"/>
      <c r="AA7864" s="9"/>
    </row>
    <row r="7865" spans="1:27" ht="12.75">
      <c r="A7865" s="64">
        <f t="shared" si="71"/>
        <v>46069</v>
      </c>
      <c r="B7865" s="16" t="s">
        <v>1467</v>
      </c>
      <c r="C7865" s="60">
        <f>VLOOKUP(A7865,SPOLETO!A:I,3, FALSE)</f>
        <v>2698.73</v>
      </c>
      <c r="D7865" s="16">
        <f>VLOOKUP(A7865,SPOLETO!A:I,4, FALSE)</f>
        <v>55</v>
      </c>
      <c r="E7865" s="61">
        <f>VLOOKUP(A7865,SPOLETO!A:I,5, FALSE)</f>
        <v>0</v>
      </c>
      <c r="F7865" s="16">
        <f>VLOOKUP(A7865,SPOLETO!A:I,6, FALSE)</f>
        <v>0</v>
      </c>
      <c r="G7865" s="16">
        <f>VLOOKUP(A7865,SPOLETO!A:I,7, FALSE)</f>
        <v>0</v>
      </c>
      <c r="H7865" s="29">
        <f>VLOOKUP(A7865,SPOLETO!A:I,8, FALSE)</f>
        <v>0</v>
      </c>
      <c r="I7865" s="16" t="s">
        <v>11</v>
      </c>
      <c r="J7865" s="9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  <c r="Z7865" s="9"/>
      <c r="AA7865" s="9"/>
    </row>
    <row r="7866" spans="1:27" ht="12.75">
      <c r="A7866" s="64">
        <f t="shared" si="71"/>
        <v>46069</v>
      </c>
      <c r="B7866" s="16" t="s">
        <v>9</v>
      </c>
      <c r="C7866" s="60">
        <f>VLOOKUP(A7866,'CAMPO BELO'!A:I,3, FALSE)</f>
        <v>5277.07</v>
      </c>
      <c r="D7866" s="16">
        <f>VLOOKUP(A7866,'CAMPO BELO'!A:I,4, FALSE)</f>
        <v>52</v>
      </c>
      <c r="E7866" s="61">
        <f>VLOOKUP(A7866,'CAMPO BELO'!A:I,5, FALSE)</f>
        <v>52.15</v>
      </c>
      <c r="F7866" s="16">
        <f>VLOOKUP(A7866,'CAMPO BELO'!A:I,6, FALSE)</f>
        <v>34</v>
      </c>
      <c r="G7866" s="16">
        <f>VLOOKUP(A7866,'CAMPO BELO'!A:I,7, FALSE)</f>
        <v>23</v>
      </c>
      <c r="H7866" s="29">
        <f>VLOOKUP(A7866,'CAMPO BELO'!A:I,8, FALSE)</f>
        <v>0.33960000000000001</v>
      </c>
      <c r="I7866" s="16" t="s">
        <v>11</v>
      </c>
      <c r="J7866" s="9"/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9"/>
      <c r="V7866" s="9"/>
      <c r="W7866" s="9"/>
      <c r="X7866" s="9"/>
      <c r="Y7866" s="9"/>
      <c r="Z7866" s="9"/>
      <c r="AA7866" s="9"/>
    </row>
    <row r="7867" spans="1:27" ht="12.75">
      <c r="A7867" s="64">
        <f t="shared" si="71"/>
        <v>46069</v>
      </c>
      <c r="B7867" s="16" t="s">
        <v>43</v>
      </c>
      <c r="C7867" s="60">
        <f>VLOOKUP(A7867,GOPOÚVA!A:I,3, FALSE)</f>
        <v>7381.34</v>
      </c>
      <c r="D7867" s="16">
        <f>VLOOKUP(A7867,GOPOÚVA!A:I,4, FALSE)</f>
        <v>74</v>
      </c>
      <c r="E7867" s="61">
        <f>VLOOKUP(A7867,GOPOÚVA!A:I,5, FALSE)</f>
        <v>30.44</v>
      </c>
      <c r="F7867" s="16">
        <f>VLOOKUP(A7867,GOPOÚVA!A:I,6, FALSE)</f>
        <v>13</v>
      </c>
      <c r="G7867" s="16">
        <f>VLOOKUP(A7867,GOPOÚVA!A:I,7, FALSE)</f>
        <v>13.5</v>
      </c>
      <c r="H7867" s="29">
        <f>VLOOKUP(A7867,GOPOÚVA!A:I,8, FALSE)</f>
        <v>0.3594</v>
      </c>
      <c r="I7867" s="16" t="s">
        <v>11</v>
      </c>
      <c r="J7867" s="9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9"/>
      <c r="X7867" s="9"/>
      <c r="Y7867" s="9"/>
      <c r="Z7867" s="9"/>
      <c r="AA7867" s="9"/>
    </row>
    <row r="7868" spans="1:27" ht="12.75">
      <c r="A7868" s="64">
        <f t="shared" si="71"/>
        <v>46069</v>
      </c>
      <c r="B7868" s="16" t="s">
        <v>45</v>
      </c>
      <c r="C7868" s="60">
        <f>VLOOKUP(A7868,MANDAQUI!A:I,3, FALSE)</f>
        <v>8687.9</v>
      </c>
      <c r="D7868" s="16">
        <f>VLOOKUP(A7868,MANDAQUI!A:I,4, FALSE)</f>
        <v>76</v>
      </c>
      <c r="E7868" s="61">
        <f>VLOOKUP(A7868,MANDAQUI!A:I,5, FALSE)</f>
        <v>35.24</v>
      </c>
      <c r="F7868" s="16">
        <f>VLOOKUP(A7868,MANDAQUI!A:I,6, FALSE)</f>
        <v>28</v>
      </c>
      <c r="G7868" s="16">
        <f>VLOOKUP(A7868,MANDAQUI!A:I,7, FALSE)</f>
        <v>24.33</v>
      </c>
      <c r="H7868" s="29">
        <f>VLOOKUP(A7868,MANDAQUI!A:I,8, FALSE)</f>
        <v>0.30470000000000003</v>
      </c>
      <c r="I7868" s="16" t="s">
        <v>11</v>
      </c>
      <c r="J7868" s="9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9"/>
      <c r="X7868" s="9"/>
      <c r="Y7868" s="9"/>
      <c r="Z7868" s="9"/>
      <c r="AA7868" s="9"/>
    </row>
    <row r="7869" spans="1:27" ht="12.75">
      <c r="A7869" s="64">
        <f t="shared" si="71"/>
        <v>46069</v>
      </c>
      <c r="B7869" s="16" t="s">
        <v>1465</v>
      </c>
      <c r="C7869" s="60">
        <f>VLOOKUP(A7869,AEROPORTO!A:I,3, FALSE)</f>
        <v>7093.25</v>
      </c>
      <c r="D7869" s="16">
        <f>VLOOKUP(A7869,AEROPORTO!A:I,4, FALSE)</f>
        <v>81</v>
      </c>
      <c r="E7869" s="61">
        <f>VLOOKUP(A7869,AEROPORTO!A:I,5, FALSE)</f>
        <v>0</v>
      </c>
      <c r="F7869" s="16">
        <f>VLOOKUP(A7869,AEROPORTO!A:I,6, FALSE)</f>
        <v>0</v>
      </c>
      <c r="G7869" s="16">
        <f>VLOOKUP(A7869,AEROPORTO!A:I,7, FALSE)</f>
        <v>0</v>
      </c>
      <c r="H7869" s="29">
        <f>VLOOKUP(A7869,AEROPORTO!A:I,8, FALSE)</f>
        <v>0</v>
      </c>
      <c r="I7869" s="16" t="s">
        <v>11</v>
      </c>
      <c r="J7869" s="9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9"/>
      <c r="X7869" s="9"/>
      <c r="Y7869" s="9"/>
      <c r="Z7869" s="9"/>
      <c r="AA7869" s="9"/>
    </row>
    <row r="7870" spans="1:27" ht="12.75">
      <c r="A7870" s="64">
        <f t="shared" si="71"/>
        <v>46069</v>
      </c>
      <c r="B7870" s="16" t="s">
        <v>289</v>
      </c>
      <c r="C7870" s="60">
        <f>VLOOKUP(A7870,PINHEIROS!A:I,3, FALSE)</f>
        <v>4154.8599999999997</v>
      </c>
      <c r="D7870" s="16">
        <f>VLOOKUP(A7870,PINHEIROS!A:I,4, FALSE)</f>
        <v>40</v>
      </c>
      <c r="E7870" s="61">
        <f>VLOOKUP(A7870,PINHEIROS!A:I,5, FALSE)</f>
        <v>37.68</v>
      </c>
      <c r="F7870" s="16">
        <f>VLOOKUP(A7870,PINHEIROS!A:I,6, FALSE)</f>
        <v>14</v>
      </c>
      <c r="G7870" s="16">
        <f>VLOOKUP(A7870,PINHEIROS!A:I,7, FALSE)</f>
        <v>17</v>
      </c>
      <c r="H7870" s="29">
        <f>VLOOKUP(A7870,PINHEIROS!A:I,8, FALSE)</f>
        <v>0.27710000000000001</v>
      </c>
      <c r="I7870" s="16" t="s">
        <v>11</v>
      </c>
      <c r="J7870" s="9"/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9"/>
      <c r="V7870" s="9"/>
      <c r="W7870" s="9"/>
      <c r="X7870" s="9"/>
      <c r="Y7870" s="9"/>
      <c r="Z7870" s="9"/>
      <c r="AA7870" s="9"/>
    </row>
    <row r="7871" spans="1:27" ht="12.75">
      <c r="A7871" s="64">
        <f t="shared" si="71"/>
        <v>46069</v>
      </c>
      <c r="B7871" s="16" t="s">
        <v>286</v>
      </c>
      <c r="C7871" s="60">
        <f>VLOOKUP(A7871,ACLIMAÇÃO!A:I,3, FALSE)</f>
        <v>3753.86</v>
      </c>
      <c r="D7871" s="16">
        <f>VLOOKUP(A7871,ACLIMAÇÃO!A:I,4, FALSE)</f>
        <v>40</v>
      </c>
      <c r="E7871" s="61">
        <f>VLOOKUP(A7871,ACLIMAÇÃO!A:I,5, FALSE)</f>
        <v>25.43</v>
      </c>
      <c r="F7871" s="16">
        <f>VLOOKUP(A7871,ACLIMAÇÃO!A:I,6, FALSE)</f>
        <v>2</v>
      </c>
      <c r="G7871" s="16">
        <f>VLOOKUP(A7871,ACLIMAÇÃO!A:I,7, FALSE)</f>
        <v>12</v>
      </c>
      <c r="H7871" s="29">
        <f>VLOOKUP(A7871,ACLIMAÇÃO!A:I,8, FALSE)</f>
        <v>0.32429999999999998</v>
      </c>
      <c r="I7871" s="16" t="s">
        <v>11</v>
      </c>
      <c r="J7871" s="9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9"/>
      <c r="V7871" s="9"/>
      <c r="W7871" s="9"/>
      <c r="X7871" s="9"/>
      <c r="Y7871" s="9"/>
      <c r="Z7871" s="9"/>
      <c r="AA7871" s="9"/>
    </row>
    <row r="7872" spans="1:27" ht="12.75">
      <c r="A7872" s="64">
        <f t="shared" si="71"/>
        <v>46069</v>
      </c>
      <c r="B7872" s="16" t="s">
        <v>17</v>
      </c>
      <c r="C7872" s="60">
        <f>VLOOKUP(A7872,'PRAIA DO CANTO'!A:I,3, FALSE)</f>
        <v>8240.93</v>
      </c>
      <c r="D7872" s="16">
        <f>VLOOKUP(A7872,'PRAIA DO CANTO'!A:I,4, FALSE)</f>
        <v>69</v>
      </c>
      <c r="E7872" s="61">
        <f>VLOOKUP(A7872,'PRAIA DO CANTO'!A:I,5, FALSE)</f>
        <v>30.59</v>
      </c>
      <c r="F7872" s="16">
        <f>VLOOKUP(A7872,'PRAIA DO CANTO'!A:I,6, FALSE)</f>
        <v>9</v>
      </c>
      <c r="G7872" s="16">
        <f>VLOOKUP(A7872,'PRAIA DO CANTO'!A:I,7, FALSE)</f>
        <v>17.5</v>
      </c>
      <c r="H7872" s="29">
        <f>VLOOKUP(A7872,'PRAIA DO CANTO'!A:I,8, FALSE)</f>
        <v>0.31140000000000001</v>
      </c>
      <c r="I7872" s="16" t="s">
        <v>16</v>
      </c>
      <c r="J7872" s="9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9"/>
      <c r="X7872" s="9"/>
      <c r="Y7872" s="9"/>
      <c r="Z7872" s="9"/>
      <c r="AA7872" s="9"/>
    </row>
    <row r="7873" spans="1:27" ht="12.75">
      <c r="A7873" s="64">
        <f t="shared" si="71"/>
        <v>46069</v>
      </c>
      <c r="B7873" s="16" t="s">
        <v>14</v>
      </c>
      <c r="C7873" s="60">
        <f>VLOOKUP(A7873,'JARDIM CAMBURI'!A:I,3, FALSE)</f>
        <v>6692.56</v>
      </c>
      <c r="D7873" s="16">
        <f>VLOOKUP(A7873,'JARDIM CAMBURI'!A:I,4, FALSE)</f>
        <v>70</v>
      </c>
      <c r="E7873" s="61">
        <f>VLOOKUP(A7873,'JARDIM CAMBURI'!A:I,5, FALSE)</f>
        <v>45.93</v>
      </c>
      <c r="F7873" s="16">
        <f>VLOOKUP(A7873,'JARDIM CAMBURI'!A:I,6, FALSE())</f>
        <v>3</v>
      </c>
      <c r="G7873" s="16">
        <f>VLOOKUP(A7873,'JARDIM CAMBURI'!A:I,7, FALSE)</f>
        <v>9.6</v>
      </c>
      <c r="H7873" s="29">
        <f>VLOOKUP(A7873,'JARDIM CAMBURI'!A:I,8, FALSE)</f>
        <v>0.24049999999999999</v>
      </c>
      <c r="I7873" s="16" t="s">
        <v>16</v>
      </c>
      <c r="J7873" s="9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9"/>
      <c r="X7873" s="9"/>
      <c r="Y7873" s="9"/>
      <c r="Z7873" s="9"/>
      <c r="AA7873" s="9"/>
    </row>
    <row r="7874" spans="1:27" ht="12.75">
      <c r="A7874" s="64">
        <f t="shared" si="71"/>
        <v>46069</v>
      </c>
      <c r="B7874" s="16" t="s">
        <v>19</v>
      </c>
      <c r="C7874" s="60">
        <f>VLOOKUP(A7874,SERRA!A:I,3, FALSE)</f>
        <v>6227.01</v>
      </c>
      <c r="D7874" s="16">
        <f>VLOOKUP(A7874,SERRA!A:I,4, FALSE)</f>
        <v>66</v>
      </c>
      <c r="E7874" s="61">
        <f>VLOOKUP(A7874,SERRA!A:I,5, FALSE)</f>
        <v>23.47</v>
      </c>
      <c r="F7874" s="16">
        <f>VLOOKUP(A7874,SERRA!A:I,6, FALSE)</f>
        <v>2</v>
      </c>
      <c r="G7874" s="16">
        <f>VLOOKUP(A7874,SERRA!A:I,7, FALSE)</f>
        <v>9.5</v>
      </c>
      <c r="H7874" s="29">
        <f>VLOOKUP(A7874,SERRA!A:I,8, FALSE)</f>
        <v>0.20180000000000001</v>
      </c>
      <c r="I7874" s="16" t="s">
        <v>16</v>
      </c>
      <c r="J7874" s="9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9"/>
      <c r="X7874" s="9"/>
      <c r="Y7874" s="9"/>
      <c r="Z7874" s="9"/>
      <c r="AA7874" s="9"/>
    </row>
    <row r="7875" spans="1:27" ht="12.75">
      <c r="A7875" s="64">
        <f t="shared" si="71"/>
        <v>46069</v>
      </c>
      <c r="B7875" s="16" t="s">
        <v>1574</v>
      </c>
      <c r="C7875" s="60">
        <f>VLOOKUP(A7875,BOALI!A:I,3, FALSE)</f>
        <v>2212.77</v>
      </c>
      <c r="D7875" s="16">
        <f>VLOOKUP(A7875,BOALI!A:I,4, FALSE)</f>
        <v>52</v>
      </c>
      <c r="E7875" s="61">
        <f>VLOOKUP(A7875,BOALI!A:I,5, FALSE)</f>
        <v>0</v>
      </c>
      <c r="F7875" s="16">
        <f>VLOOKUP(A7875,BOALI!A:I,6, FALSE)</f>
        <v>0</v>
      </c>
      <c r="G7875" s="16">
        <f>VLOOKUP(A7875,BOALI!A:I,7, FALSE)</f>
        <v>0</v>
      </c>
      <c r="H7875" s="29">
        <f>VLOOKUP(A7875,BOALI!A:I,8, FALSE)</f>
        <v>0</v>
      </c>
      <c r="I7875" s="16" t="s">
        <v>16</v>
      </c>
      <c r="J7875" s="9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  <c r="Z7875" s="9"/>
      <c r="AA7875" s="9"/>
    </row>
    <row r="7876" spans="1:27" ht="12.75">
      <c r="A7876" s="64">
        <f>A7875+1</f>
        <v>46070</v>
      </c>
      <c r="B7876" s="16" t="s">
        <v>21</v>
      </c>
      <c r="C7876" s="60">
        <f>VLOOKUP(A7876,'VILA CLEMENTINO'!A:I,3, FALSE)</f>
        <v>9236.39</v>
      </c>
      <c r="D7876" s="16">
        <f>VLOOKUP(A7876,'VILA CLEMENTINO'!A:I,4, FALSE)</f>
        <v>82</v>
      </c>
      <c r="E7876" s="61">
        <f>VLOOKUP(A7876,'VILA CLEMENTINO'!A:I,5, FALSE)</f>
        <v>22.84</v>
      </c>
      <c r="F7876" s="16">
        <f>VLOOKUP(A7876,'VILA CLEMENTINO'!A:I,6, FALSE)</f>
        <v>0</v>
      </c>
      <c r="G7876" s="62">
        <f>VLOOKUP(A7876,'VILA CLEMENTINO'!A:I,7, FALSE)</f>
        <v>10.8</v>
      </c>
      <c r="H7876" s="29">
        <f>VLOOKUP(A7876,'VILA CLEMENTINO'!A:I,8, FALSE)</f>
        <v>0.26169999999999999</v>
      </c>
      <c r="I7876" s="16" t="s">
        <v>11</v>
      </c>
      <c r="J7876" s="9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  <c r="Z7876" s="9"/>
      <c r="AA7876" s="9"/>
    </row>
    <row r="7877" spans="1:27" ht="12.75">
      <c r="A7877" s="64">
        <f t="shared" ref="A7877:A7888" si="72">A7876</f>
        <v>46070</v>
      </c>
      <c r="B7877" s="16" t="s">
        <v>12</v>
      </c>
      <c r="C7877" s="60">
        <f>VLOOKUP(A7877,JABAQUARA!A:I,3, FALSE)</f>
        <v>3321.2</v>
      </c>
      <c r="D7877" s="16">
        <f>VLOOKUP(A7877,JABAQUARA!A:I,4, FALSE)</f>
        <v>26</v>
      </c>
      <c r="E7877" s="61">
        <f>VLOOKUP(A7877,JABAQUARA!A:I,5, FALSE)</f>
        <v>22.51</v>
      </c>
      <c r="F7877" s="16">
        <f>VLOOKUP(A7877,JABAQUARA!A:I,6, FALSE)</f>
        <v>0</v>
      </c>
      <c r="G7877" s="16">
        <f>VLOOKUP(A7877,JABAQUARA!A:I,7, FALSE)</f>
        <v>8.6</v>
      </c>
      <c r="H7877" s="29">
        <f>VLOOKUP(A7877,JABAQUARA!A:I,8, FALSE)</f>
        <v>0.3357</v>
      </c>
      <c r="I7877" s="16" t="s">
        <v>11</v>
      </c>
      <c r="J7877" s="9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  <c r="Z7877" s="9"/>
      <c r="AA7877" s="9"/>
    </row>
    <row r="7878" spans="1:27" ht="12.75">
      <c r="A7878" s="64">
        <f t="shared" si="72"/>
        <v>46070</v>
      </c>
      <c r="B7878" s="16" t="s">
        <v>1467</v>
      </c>
      <c r="C7878" s="60">
        <f>VLOOKUP(A7878,SPOLETO!A:I,3, FALSE)</f>
        <v>3724.96</v>
      </c>
      <c r="D7878" s="16">
        <f>VLOOKUP(A7878,SPOLETO!A:I,4, FALSE)</f>
        <v>78</v>
      </c>
      <c r="E7878" s="61">
        <f>VLOOKUP(A7878,SPOLETO!A:I,5, FALSE)</f>
        <v>0</v>
      </c>
      <c r="F7878" s="16">
        <f>VLOOKUP(A7878,SPOLETO!A:I,6, FALSE)</f>
        <v>0</v>
      </c>
      <c r="G7878" s="16">
        <f>VLOOKUP(A7878,SPOLETO!A:I,7, FALSE)</f>
        <v>0</v>
      </c>
      <c r="H7878" s="29">
        <f>VLOOKUP(A7878,SPOLETO!A:I,8, FALSE)</f>
        <v>0</v>
      </c>
      <c r="I7878" s="16" t="s">
        <v>11</v>
      </c>
      <c r="J7878" s="9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  <c r="Z7878" s="9"/>
      <c r="AA7878" s="9"/>
    </row>
    <row r="7879" spans="1:27" ht="12.75">
      <c r="A7879" s="64">
        <f t="shared" si="72"/>
        <v>46070</v>
      </c>
      <c r="B7879" s="16" t="s">
        <v>9</v>
      </c>
      <c r="C7879" s="60">
        <f>VLOOKUP(A7879,'CAMPO BELO'!A:I,3, FALSE)</f>
        <v>5450.62</v>
      </c>
      <c r="D7879" s="16">
        <f>VLOOKUP(A7879,'CAMPO BELO'!A:I,4, FALSE)</f>
        <v>62</v>
      </c>
      <c r="E7879" s="61">
        <f>VLOOKUP(A7879,'CAMPO BELO'!A:I,5, FALSE)</f>
        <v>30.25</v>
      </c>
      <c r="F7879" s="16">
        <f>VLOOKUP(A7879,'CAMPO BELO'!A:I,6, FALSE)</f>
        <v>8</v>
      </c>
      <c r="G7879" s="16">
        <f>VLOOKUP(A7879,'CAMPO BELO'!A:I,7, FALSE)</f>
        <v>12.25</v>
      </c>
      <c r="H7879" s="29">
        <f>VLOOKUP(A7879,'CAMPO BELO'!A:I,8, FALSE)</f>
        <v>0.32900000000000001</v>
      </c>
      <c r="I7879" s="16" t="s">
        <v>11</v>
      </c>
      <c r="J7879" s="9"/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9"/>
      <c r="V7879" s="9"/>
      <c r="W7879" s="9"/>
      <c r="X7879" s="9"/>
      <c r="Y7879" s="9"/>
      <c r="Z7879" s="9"/>
      <c r="AA7879" s="9"/>
    </row>
    <row r="7880" spans="1:27" ht="12.75">
      <c r="A7880" s="64">
        <f t="shared" si="72"/>
        <v>46070</v>
      </c>
      <c r="B7880" s="16" t="s">
        <v>43</v>
      </c>
      <c r="C7880" s="60">
        <f>VLOOKUP(A7880,GOPOÚVA!A:I,3, FALSE)</f>
        <v>5923.76</v>
      </c>
      <c r="D7880" s="16">
        <f>VLOOKUP(A7880,GOPOÚVA!A:I,4, FALSE)</f>
        <v>58</v>
      </c>
      <c r="E7880" s="61">
        <f>VLOOKUP(A7880,GOPOÚVA!A:I,5, FALSE)</f>
        <v>26.05</v>
      </c>
      <c r="F7880" s="16">
        <f>VLOOKUP(A7880,GOPOÚVA!A:I,6, FALSE)</f>
        <v>3</v>
      </c>
      <c r="G7880" s="16">
        <f>VLOOKUP(A7880,GOPOÚVA!A:I,7, FALSE)</f>
        <v>11.75</v>
      </c>
      <c r="H7880" s="29">
        <f>VLOOKUP(A7880,GOPOÚVA!A:I,8, FALSE)</f>
        <v>0.33050000000000002</v>
      </c>
      <c r="I7880" s="16" t="s">
        <v>11</v>
      </c>
      <c r="J7880" s="9"/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9"/>
      <c r="V7880" s="9"/>
      <c r="W7880" s="9"/>
      <c r="X7880" s="9"/>
      <c r="Y7880" s="9"/>
      <c r="Z7880" s="9"/>
      <c r="AA7880" s="9"/>
    </row>
    <row r="7881" spans="1:27" ht="12.75">
      <c r="A7881" s="64">
        <f t="shared" si="72"/>
        <v>46070</v>
      </c>
      <c r="B7881" s="16" t="s">
        <v>45</v>
      </c>
      <c r="C7881" s="60">
        <f>VLOOKUP(A7881,MANDAQUI!A:I,3, FALSE)</f>
        <v>6866</v>
      </c>
      <c r="D7881" s="16">
        <f>VLOOKUP(A7881,MANDAQUI!A:I,4, FALSE)</f>
        <v>71</v>
      </c>
      <c r="E7881" s="61">
        <f>VLOOKUP(A7881,MANDAQUI!A:I,5, FALSE)</f>
        <v>24.48</v>
      </c>
      <c r="F7881" s="16">
        <f>VLOOKUP(A7881,MANDAQUI!A:I,6, FALSE)</f>
        <v>2</v>
      </c>
      <c r="G7881" s="16">
        <f>VLOOKUP(A7881,MANDAQUI!A:I,7, FALSE)</f>
        <v>15.5</v>
      </c>
      <c r="H7881" s="29">
        <f>VLOOKUP(A7881,MANDAQUI!A:I,8, FALSE)</f>
        <v>0.30170000000000002</v>
      </c>
      <c r="I7881" s="16" t="s">
        <v>11</v>
      </c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  <c r="Z7881" s="9"/>
      <c r="AA7881" s="9"/>
    </row>
    <row r="7882" spans="1:27" ht="12.75">
      <c r="A7882" s="64">
        <f t="shared" si="72"/>
        <v>46070</v>
      </c>
      <c r="B7882" s="16" t="s">
        <v>1465</v>
      </c>
      <c r="C7882" s="60">
        <f>VLOOKUP(A7882,AEROPORTO!A:I,3, FALSE)</f>
        <v>8658.0499999999993</v>
      </c>
      <c r="D7882" s="16">
        <f>VLOOKUP(A7882,AEROPORTO!A:I,4, FALSE)</f>
        <v>114</v>
      </c>
      <c r="E7882" s="61">
        <f>VLOOKUP(A7882,AEROPORTO!A:I,5, FALSE)</f>
        <v>0</v>
      </c>
      <c r="F7882" s="16">
        <f>VLOOKUP(A7882,AEROPORTO!A:I,6, FALSE)</f>
        <v>0</v>
      </c>
      <c r="G7882" s="16">
        <f>VLOOKUP(A7882,AEROPORTO!A:I,7, FALSE)</f>
        <v>0</v>
      </c>
      <c r="H7882" s="29">
        <f>VLOOKUP(A7882,AEROPORTO!A:I,8, FALSE)</f>
        <v>0</v>
      </c>
      <c r="I7882" s="16" t="s">
        <v>11</v>
      </c>
      <c r="J7882" s="9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  <c r="Z7882" s="9"/>
      <c r="AA7882" s="9"/>
    </row>
    <row r="7883" spans="1:27" ht="12.75">
      <c r="A7883" s="64">
        <f t="shared" si="72"/>
        <v>46070</v>
      </c>
      <c r="B7883" s="16" t="s">
        <v>289</v>
      </c>
      <c r="C7883" s="60">
        <f>VLOOKUP(A7883,PINHEIROS!A:I,3, FALSE)</f>
        <v>5022.54</v>
      </c>
      <c r="D7883" s="16">
        <f>VLOOKUP(A7883,PINHEIROS!A:I,4, FALSE)</f>
        <v>52</v>
      </c>
      <c r="E7883" s="61">
        <f>VLOOKUP(A7883,PINHEIROS!A:I,5, FALSE)</f>
        <v>29.02</v>
      </c>
      <c r="F7883" s="16">
        <f>VLOOKUP(A7883,PINHEIROS!A:I,6, FALSE)</f>
        <v>6</v>
      </c>
      <c r="G7883" s="16">
        <f>VLOOKUP(A7883,PINHEIROS!A:I,7, FALSE)</f>
        <v>9.5</v>
      </c>
      <c r="H7883" s="29">
        <f>VLOOKUP(A7883,PINHEIROS!A:I,8, FALSE)</f>
        <v>0.28849999999999998</v>
      </c>
      <c r="I7883" s="16" t="s">
        <v>11</v>
      </c>
      <c r="J7883" s="9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  <c r="AA7883" s="9"/>
    </row>
    <row r="7884" spans="1:27" ht="12.75">
      <c r="A7884" s="64">
        <f t="shared" si="72"/>
        <v>46070</v>
      </c>
      <c r="B7884" s="16" t="s">
        <v>286</v>
      </c>
      <c r="C7884" s="60">
        <f>VLOOKUP(A7884,ACLIMAÇÃO!A:I,3, FALSE)</f>
        <v>4685.6899999999996</v>
      </c>
      <c r="D7884" s="16">
        <f>VLOOKUP(A7884,ACLIMAÇÃO!A:I,4, FALSE)</f>
        <v>44</v>
      </c>
      <c r="E7884" s="61">
        <f>VLOOKUP(A7884,ACLIMAÇÃO!A:I,5, FALSE)</f>
        <v>30.06</v>
      </c>
      <c r="F7884" s="16">
        <f>VLOOKUP(A7884,ACLIMAÇÃO!A:I,6, FALSE)</f>
        <v>6</v>
      </c>
      <c r="G7884" s="16">
        <f>VLOOKUP(A7884,ACLIMAÇÃO!A:I,7, FALSE)</f>
        <v>9.66</v>
      </c>
      <c r="H7884" s="29">
        <f>VLOOKUP(A7884,ACLIMAÇÃO!A:I,8, FALSE)</f>
        <v>0.30080000000000001</v>
      </c>
      <c r="I7884" s="16" t="s">
        <v>11</v>
      </c>
      <c r="J7884" s="9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  <c r="Z7884" s="9"/>
      <c r="AA7884" s="9"/>
    </row>
    <row r="7885" spans="1:27" ht="12.75">
      <c r="A7885" s="64">
        <f t="shared" si="72"/>
        <v>46070</v>
      </c>
      <c r="B7885" s="16" t="s">
        <v>17</v>
      </c>
      <c r="C7885" s="60">
        <f>VLOOKUP(A7885,'PRAIA DO CANTO'!A:I,3, FALSE)</f>
        <v>7341.17</v>
      </c>
      <c r="D7885" s="16">
        <f>VLOOKUP(A7885,'PRAIA DO CANTO'!A:I,4, FALSE)</f>
        <v>73</v>
      </c>
      <c r="E7885" s="61">
        <f>VLOOKUP(A7885,'PRAIA DO CANTO'!A:I,5, FALSE)</f>
        <v>24.31</v>
      </c>
      <c r="F7885" s="16">
        <f>VLOOKUP(A7885,'PRAIA DO CANTO'!A:I,6, FALSE)</f>
        <v>2</v>
      </c>
      <c r="G7885" s="16">
        <f>VLOOKUP(A7885,'PRAIA DO CANTO'!A:I,7, FALSE)</f>
        <v>14.4</v>
      </c>
      <c r="H7885" s="29">
        <f>VLOOKUP(A7885,'PRAIA DO CANTO'!A:I,8, FALSE)</f>
        <v>0.2888</v>
      </c>
      <c r="I7885" s="16" t="s">
        <v>16</v>
      </c>
      <c r="J7885" s="9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9"/>
      <c r="X7885" s="9"/>
      <c r="Y7885" s="9"/>
      <c r="Z7885" s="9"/>
      <c r="AA7885" s="9"/>
    </row>
    <row r="7886" spans="1:27" ht="12.75">
      <c r="A7886" s="64">
        <f t="shared" si="72"/>
        <v>46070</v>
      </c>
      <c r="B7886" s="16" t="s">
        <v>14</v>
      </c>
      <c r="C7886" s="60">
        <f>VLOOKUP(A7886,'JARDIM CAMBURI'!A:I,3, FALSE)</f>
        <v>5323.48</v>
      </c>
      <c r="D7886" s="16">
        <f>VLOOKUP(A7886,'JARDIM CAMBURI'!A:I,4, FALSE)</f>
        <v>59</v>
      </c>
      <c r="E7886" s="61">
        <f>VLOOKUP(A7886,'JARDIM CAMBURI'!A:I,5, FALSE)</f>
        <v>32.04</v>
      </c>
      <c r="F7886" s="16">
        <f>VLOOKUP(A7886,'JARDIM CAMBURI'!A:I,6, FALSE())</f>
        <v>9</v>
      </c>
      <c r="G7886" s="16">
        <f>VLOOKUP(A7886,'JARDIM CAMBURI'!A:I,7, FALSE)</f>
        <v>8.8000000000000007</v>
      </c>
      <c r="H7886" s="29">
        <f>VLOOKUP(A7886,'JARDIM CAMBURI'!A:I,8, FALSE)</f>
        <v>0.29020000000000001</v>
      </c>
      <c r="I7886" s="16" t="s">
        <v>16</v>
      </c>
      <c r="J7886" s="9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  <c r="Z7886" s="9"/>
      <c r="AA7886" s="9"/>
    </row>
    <row r="7887" spans="1:27" ht="12.75">
      <c r="A7887" s="64">
        <f t="shared" si="72"/>
        <v>46070</v>
      </c>
      <c r="B7887" s="16" t="s">
        <v>19</v>
      </c>
      <c r="C7887" s="60">
        <f>VLOOKUP(A7887,SERRA!A:I,3, FALSE)</f>
        <v>6020.28</v>
      </c>
      <c r="D7887" s="16">
        <f>VLOOKUP(A7887,SERRA!A:I,4, FALSE)</f>
        <v>71</v>
      </c>
      <c r="E7887" s="61">
        <f>VLOOKUP(A7887,SERRA!A:I,5, FALSE)</f>
        <v>25.06</v>
      </c>
      <c r="F7887" s="16">
        <f>VLOOKUP(A7887,SERRA!A:I,6, FALSE)</f>
        <v>0</v>
      </c>
      <c r="G7887" s="16">
        <f>VLOOKUP(A7887,SERRA!A:I,7, FALSE)</f>
        <v>13.66</v>
      </c>
      <c r="H7887" s="29">
        <f>VLOOKUP(A7887,SERRA!A:I,8, FALSE)</f>
        <v>0.3508</v>
      </c>
      <c r="I7887" s="16" t="s">
        <v>16</v>
      </c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  <c r="AA7887" s="9"/>
    </row>
    <row r="7888" spans="1:27" ht="12.75">
      <c r="A7888" s="64">
        <f t="shared" si="72"/>
        <v>46070</v>
      </c>
      <c r="B7888" s="16" t="s">
        <v>1574</v>
      </c>
      <c r="C7888" s="60">
        <f>VLOOKUP(A7888,BOALI!A:I,3, FALSE)</f>
        <v>2401.3200000000002</v>
      </c>
      <c r="D7888" s="16">
        <f>VLOOKUP(A7888,BOALI!A:I,4, FALSE)</f>
        <v>78</v>
      </c>
      <c r="E7888" s="61">
        <f>VLOOKUP(A7888,BOALI!A:I,5, FALSE)</f>
        <v>0</v>
      </c>
      <c r="F7888" s="16">
        <f>VLOOKUP(A7888,BOALI!A:I,6, FALSE)</f>
        <v>0</v>
      </c>
      <c r="G7888" s="16">
        <f>VLOOKUP(A7888,BOALI!A:I,7, FALSE)</f>
        <v>0</v>
      </c>
      <c r="H7888" s="29">
        <f>VLOOKUP(A7888,BOALI!A:I,8, FALSE)</f>
        <v>0</v>
      </c>
      <c r="I7888" s="16" t="s">
        <v>16</v>
      </c>
      <c r="J7888" s="9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  <c r="Z7888" s="9"/>
      <c r="AA7888" s="9"/>
    </row>
    <row r="7889" spans="1:27" ht="12.75">
      <c r="A7889" s="64">
        <f>A7888+1</f>
        <v>46071</v>
      </c>
      <c r="B7889" s="16" t="s">
        <v>21</v>
      </c>
      <c r="C7889" s="60">
        <f>VLOOKUP(A7889,'VILA CLEMENTINO'!A:I,3, FALSE)</f>
        <v>6324.82</v>
      </c>
      <c r="D7889" s="16">
        <f>VLOOKUP(A7889,'VILA CLEMENTINO'!A:I,4, FALSE)</f>
        <v>63</v>
      </c>
      <c r="E7889" s="61">
        <f>VLOOKUP(A7889,'VILA CLEMENTINO'!A:I,5, FALSE)</f>
        <v>24.58</v>
      </c>
      <c r="F7889" s="16">
        <f>VLOOKUP(A7889,'VILA CLEMENTINO'!A:I,6, FALSE)</f>
        <v>0</v>
      </c>
      <c r="G7889" s="62">
        <f>VLOOKUP(A7889,'VILA CLEMENTINO'!A:I,7, FALSE)</f>
        <v>8.66</v>
      </c>
      <c r="H7889" s="29">
        <f>VLOOKUP(A7889,'VILA CLEMENTINO'!A:I,8, FALSE)</f>
        <v>0.28539999999999999</v>
      </c>
      <c r="I7889" s="16" t="s">
        <v>11</v>
      </c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  <c r="Z7889" s="9"/>
      <c r="AA7889" s="9"/>
    </row>
    <row r="7890" spans="1:27" ht="12.75">
      <c r="A7890" s="64">
        <f t="shared" ref="A7890:A7901" si="73">A7889</f>
        <v>46071</v>
      </c>
      <c r="B7890" s="16" t="s">
        <v>12</v>
      </c>
      <c r="C7890" s="60">
        <f>VLOOKUP(A7890,JABAQUARA!A:I,3, FALSE)</f>
        <v>1599.38</v>
      </c>
      <c r="D7890" s="16">
        <f>VLOOKUP(A7890,JABAQUARA!A:I,4, FALSE)</f>
        <v>23</v>
      </c>
      <c r="E7890" s="61">
        <f>VLOOKUP(A7890,JABAQUARA!A:I,5, FALSE)</f>
        <v>24.11</v>
      </c>
      <c r="F7890" s="16">
        <f>VLOOKUP(A7890,JABAQUARA!A:I,6, FALSE)</f>
        <v>0</v>
      </c>
      <c r="G7890" s="16">
        <f>VLOOKUP(A7890,JABAQUARA!A:I,7, FALSE)</f>
        <v>5.6</v>
      </c>
      <c r="H7890" s="29">
        <f>VLOOKUP(A7890,JABAQUARA!A:I,8, FALSE)</f>
        <v>0.3105</v>
      </c>
      <c r="I7890" s="16" t="s">
        <v>11</v>
      </c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  <c r="AA7890" s="9"/>
    </row>
    <row r="7891" spans="1:27" ht="12.75">
      <c r="A7891" s="64">
        <f t="shared" si="73"/>
        <v>46071</v>
      </c>
      <c r="B7891" s="16" t="s">
        <v>1467</v>
      </c>
      <c r="C7891" s="60">
        <f>VLOOKUP(A7891,SPOLETO!A:I,3, FALSE)</f>
        <v>4637.3900000000003</v>
      </c>
      <c r="D7891" s="16">
        <f>VLOOKUP(A7891,SPOLETO!A:I,4, FALSE)</f>
        <v>100</v>
      </c>
      <c r="E7891" s="61">
        <f>VLOOKUP(A7891,SPOLETO!A:I,5, FALSE)</f>
        <v>0</v>
      </c>
      <c r="F7891" s="16">
        <f>VLOOKUP(A7891,SPOLETO!A:I,6, FALSE)</f>
        <v>0</v>
      </c>
      <c r="G7891" s="16">
        <f>VLOOKUP(A7891,SPOLETO!A:I,7, FALSE)</f>
        <v>0</v>
      </c>
      <c r="H7891" s="29">
        <f>VLOOKUP(A7891,SPOLETO!A:I,8, FALSE)</f>
        <v>0</v>
      </c>
      <c r="I7891" s="16" t="s">
        <v>11</v>
      </c>
      <c r="J7891" s="9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  <c r="Z7891" s="9"/>
      <c r="AA7891" s="9"/>
    </row>
    <row r="7892" spans="1:27" ht="12.75">
      <c r="A7892" s="64">
        <f t="shared" si="73"/>
        <v>46071</v>
      </c>
      <c r="B7892" s="16" t="s">
        <v>9</v>
      </c>
      <c r="C7892" s="60">
        <f>VLOOKUP(A7892,'CAMPO BELO'!A:I,3, FALSE)</f>
        <v>3259.09</v>
      </c>
      <c r="D7892" s="16">
        <f>VLOOKUP(A7892,'CAMPO BELO'!A:I,4, FALSE)</f>
        <v>35</v>
      </c>
      <c r="E7892" s="61">
        <f>VLOOKUP(A7892,'CAMPO BELO'!A:I,5, FALSE)</f>
        <v>26.45</v>
      </c>
      <c r="F7892" s="16">
        <f>VLOOKUP(A7892,'CAMPO BELO'!A:I,6, FALSE)</f>
        <v>3</v>
      </c>
      <c r="G7892" s="16">
        <f>VLOOKUP(A7892,'CAMPO BELO'!A:I,7, FALSE)</f>
        <v>9.6</v>
      </c>
      <c r="H7892" s="29">
        <f>VLOOKUP(A7892,'CAMPO BELO'!A:I,8, FALSE)</f>
        <v>0.29749999999999999</v>
      </c>
      <c r="I7892" s="16" t="s">
        <v>11</v>
      </c>
      <c r="J7892" s="9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  <c r="Z7892" s="9"/>
      <c r="AA7892" s="9"/>
    </row>
    <row r="7893" spans="1:27" ht="12.75">
      <c r="A7893" s="64">
        <f t="shared" si="73"/>
        <v>46071</v>
      </c>
      <c r="B7893" s="16" t="s">
        <v>43</v>
      </c>
      <c r="C7893" s="60">
        <f>VLOOKUP(A7893,GOPOÚVA!A:I,3, FALSE)</f>
        <v>2791.54</v>
      </c>
      <c r="D7893" s="16">
        <f>VLOOKUP(A7893,GOPOÚVA!A:I,4, FALSE)</f>
        <v>30</v>
      </c>
      <c r="E7893" s="61">
        <f>VLOOKUP(A7893,GOPOÚVA!A:I,5, FALSE)</f>
        <v>22.59</v>
      </c>
      <c r="F7893" s="16">
        <f>VLOOKUP(A7893,GOPOÚVA!A:I,6, FALSE)</f>
        <v>0</v>
      </c>
      <c r="G7893" s="16">
        <f>VLOOKUP(A7893,GOPOÚVA!A:I,7, FALSE)</f>
        <v>8.6</v>
      </c>
      <c r="H7893" s="29">
        <f>VLOOKUP(A7893,GOPOÚVA!A:I,8, FALSE)</f>
        <v>0.31130000000000002</v>
      </c>
      <c r="I7893" s="16" t="s">
        <v>11</v>
      </c>
      <c r="J7893" s="9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  <c r="Z7893" s="9"/>
      <c r="AA7893" s="9"/>
    </row>
    <row r="7894" spans="1:27" ht="12.75">
      <c r="A7894" s="64">
        <f t="shared" si="73"/>
        <v>46071</v>
      </c>
      <c r="B7894" s="16" t="s">
        <v>45</v>
      </c>
      <c r="C7894" s="60">
        <f>VLOOKUP(A7894,MANDAQUI!A:I,3, FALSE)</f>
        <v>1841.41</v>
      </c>
      <c r="D7894" s="16">
        <f>VLOOKUP(A7894,MANDAQUI!A:I,4, FALSE)</f>
        <v>19</v>
      </c>
      <c r="E7894" s="61">
        <f>VLOOKUP(A7894,MANDAQUI!A:I,5, FALSE)</f>
        <v>23.57</v>
      </c>
      <c r="F7894" s="16">
        <f>VLOOKUP(A7894,MANDAQUI!A:I,6, FALSE)</f>
        <v>1</v>
      </c>
      <c r="G7894" s="16">
        <f>VLOOKUP(A7894,MANDAQUI!A:I,7, FALSE)</f>
        <v>5.3</v>
      </c>
      <c r="H7894" s="29">
        <f>VLOOKUP(A7894,MANDAQUI!A:I,8, FALSE)</f>
        <v>0.31950000000000001</v>
      </c>
      <c r="I7894" s="16" t="s">
        <v>11</v>
      </c>
      <c r="J7894" s="9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  <c r="Z7894" s="9"/>
      <c r="AA7894" s="9"/>
    </row>
    <row r="7895" spans="1:27" ht="12.75">
      <c r="A7895" s="64">
        <f t="shared" si="73"/>
        <v>46071</v>
      </c>
      <c r="B7895" s="16" t="s">
        <v>1465</v>
      </c>
      <c r="C7895" s="60">
        <f>VLOOKUP(A7895,AEROPORTO!A:I,3, FALSE)</f>
        <v>7755.5</v>
      </c>
      <c r="D7895" s="16">
        <f>VLOOKUP(A7895,AEROPORTO!A:I,4, FALSE)</f>
        <v>112</v>
      </c>
      <c r="E7895" s="61">
        <f>VLOOKUP(A7895,AEROPORTO!A:I,5, FALSE)</f>
        <v>0</v>
      </c>
      <c r="F7895" s="16">
        <f>VLOOKUP(A7895,AEROPORTO!A:I,6, FALSE)</f>
        <v>0</v>
      </c>
      <c r="G7895" s="16">
        <f>VLOOKUP(A7895,AEROPORTO!A:I,7, FALSE)</f>
        <v>0</v>
      </c>
      <c r="H7895" s="29">
        <f>VLOOKUP(A7895,AEROPORTO!A:I,8, FALSE)</f>
        <v>0</v>
      </c>
      <c r="I7895" s="16" t="s">
        <v>11</v>
      </c>
      <c r="J7895" s="9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  <c r="Z7895" s="9"/>
      <c r="AA7895" s="9"/>
    </row>
    <row r="7896" spans="1:27" ht="12.75">
      <c r="A7896" s="64">
        <f t="shared" si="73"/>
        <v>46071</v>
      </c>
      <c r="B7896" s="16" t="s">
        <v>289</v>
      </c>
      <c r="C7896" s="60">
        <f>VLOOKUP(A7896,PINHEIROS!A:I,3, FALSE)</f>
        <v>2522.1799999999998</v>
      </c>
      <c r="D7896" s="16">
        <f>VLOOKUP(A7896,PINHEIROS!A:I,4, FALSE)</f>
        <v>30</v>
      </c>
      <c r="E7896" s="61">
        <f>VLOOKUP(A7896,PINHEIROS!A:I,5, FALSE)</f>
        <v>24.68</v>
      </c>
      <c r="F7896" s="16">
        <f>VLOOKUP(A7896,PINHEIROS!A:I,6, FALSE)</f>
        <v>1</v>
      </c>
      <c r="G7896" s="16">
        <f>VLOOKUP(A7896,PINHEIROS!A:I,7, FALSE)</f>
        <v>6.25</v>
      </c>
      <c r="H7896" s="29">
        <f>VLOOKUP(A7896,PINHEIROS!A:I,8, FALSE)</f>
        <v>0.25900000000000001</v>
      </c>
      <c r="I7896" s="16" t="s">
        <v>11</v>
      </c>
      <c r="J7896" s="9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  <c r="Z7896" s="9"/>
      <c r="AA7896" s="9"/>
    </row>
    <row r="7897" spans="1:27" ht="12.75">
      <c r="A7897" s="64">
        <f t="shared" si="73"/>
        <v>46071</v>
      </c>
      <c r="B7897" s="16" t="s">
        <v>286</v>
      </c>
      <c r="C7897" s="60">
        <f>VLOOKUP(A7897,ACLIMAÇÃO!A:I,3, FALSE)</f>
        <v>2598.7600000000002</v>
      </c>
      <c r="D7897" s="16">
        <f>VLOOKUP(A7897,ACLIMAÇÃO!A:I,4, FALSE)</f>
        <v>27</v>
      </c>
      <c r="E7897" s="61">
        <f>VLOOKUP(A7897,ACLIMAÇÃO!A:I,5, FALSE)</f>
        <v>30.24</v>
      </c>
      <c r="F7897" s="16">
        <f>VLOOKUP(A7897,ACLIMAÇÃO!A:I,6, FALSE)</f>
        <v>2</v>
      </c>
      <c r="G7897" s="16">
        <f>VLOOKUP(A7897,ACLIMAÇÃO!A:I,7, FALSE)</f>
        <v>7</v>
      </c>
      <c r="H7897" s="29">
        <f>VLOOKUP(A7897,ACLIMAÇÃO!A:I,8, FALSE)</f>
        <v>0.24279999999999999</v>
      </c>
      <c r="I7897" s="16" t="s">
        <v>11</v>
      </c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  <c r="AA7897" s="9"/>
    </row>
    <row r="7898" spans="1:27" ht="12.75">
      <c r="A7898" s="64">
        <f t="shared" si="73"/>
        <v>46071</v>
      </c>
      <c r="B7898" s="16" t="s">
        <v>17</v>
      </c>
      <c r="C7898" s="60">
        <f>VLOOKUP(A7898,'PRAIA DO CANTO'!A:I,3, FALSE)</f>
        <v>7325.72</v>
      </c>
      <c r="D7898" s="16">
        <f>VLOOKUP(A7898,'PRAIA DO CANTO'!A:I,4, FALSE)</f>
        <v>81</v>
      </c>
      <c r="E7898" s="61">
        <f>VLOOKUP(A7898,'PRAIA DO CANTO'!A:I,5, FALSE)</f>
        <v>30.44</v>
      </c>
      <c r="F7898" s="16">
        <f>VLOOKUP(A7898,'PRAIA DO CANTO'!A:I,6, FALSE)</f>
        <v>4</v>
      </c>
      <c r="G7898" s="16">
        <f>VLOOKUP(A7898,'PRAIA DO CANTO'!A:I,7, FALSE)</f>
        <v>20.66</v>
      </c>
      <c r="H7898" s="29">
        <f>VLOOKUP(A7898,'PRAIA DO CANTO'!A:I,8, FALSE)</f>
        <v>0.29930000000000001</v>
      </c>
      <c r="I7898" s="16" t="s">
        <v>16</v>
      </c>
      <c r="J7898" s="9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  <c r="AA7898" s="9"/>
    </row>
    <row r="7899" spans="1:27" ht="12.75">
      <c r="A7899" s="64">
        <f t="shared" si="73"/>
        <v>46071</v>
      </c>
      <c r="B7899" s="16" t="s">
        <v>14</v>
      </c>
      <c r="C7899" s="60">
        <f>VLOOKUP(A7899,'JARDIM CAMBURI'!A:I,3, FALSE)</f>
        <v>4383.84</v>
      </c>
      <c r="D7899" s="16">
        <f>VLOOKUP(A7899,'JARDIM CAMBURI'!A:I,4, FALSE)</f>
        <v>46</v>
      </c>
      <c r="E7899" s="61">
        <f>VLOOKUP(A7899,'JARDIM CAMBURI'!A:I,5, FALSE)</f>
        <v>24.26</v>
      </c>
      <c r="F7899" s="16">
        <f>VLOOKUP(A7899,'JARDIM CAMBURI'!A:I,6, FALSE())</f>
        <v>0</v>
      </c>
      <c r="G7899" s="16">
        <f>VLOOKUP(A7899,'JARDIM CAMBURI'!A:I,7, FALSE)</f>
        <v>11.66</v>
      </c>
      <c r="H7899" s="29">
        <f>VLOOKUP(A7899,'JARDIM CAMBURI'!A:I,8, FALSE)</f>
        <v>0.2802</v>
      </c>
      <c r="I7899" s="16" t="s">
        <v>16</v>
      </c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  <c r="Z7899" s="9"/>
      <c r="AA7899" s="9"/>
    </row>
    <row r="7900" spans="1:27" ht="12.75">
      <c r="A7900" s="64">
        <f t="shared" si="73"/>
        <v>46071</v>
      </c>
      <c r="B7900" s="16" t="s">
        <v>19</v>
      </c>
      <c r="C7900" s="60">
        <f>VLOOKUP(A7900,SERRA!A:I,3, FALSE)</f>
        <v>2881.1</v>
      </c>
      <c r="D7900" s="16">
        <f>VLOOKUP(A7900,SERRA!A:I,4, FALSE)</f>
        <v>30</v>
      </c>
      <c r="E7900" s="61">
        <f>VLOOKUP(A7900,SERRA!A:I,5, FALSE)</f>
        <v>26.57</v>
      </c>
      <c r="F7900" s="16">
        <f>VLOOKUP(A7900,SERRA!A:I,6, FALSE)</f>
        <v>4</v>
      </c>
      <c r="G7900" s="16">
        <f>VLOOKUP(A7900,SERRA!A:I,7, FALSE)</f>
        <v>10</v>
      </c>
      <c r="H7900" s="29">
        <f>VLOOKUP(A7900,SERRA!A:I,8, FALSE)</f>
        <v>0.27660000000000001</v>
      </c>
      <c r="I7900" s="16" t="s">
        <v>16</v>
      </c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  <c r="Z7900" s="9"/>
      <c r="AA7900" s="9"/>
    </row>
    <row r="7901" spans="1:27" ht="12.75">
      <c r="A7901" s="64">
        <f t="shared" si="73"/>
        <v>46071</v>
      </c>
      <c r="B7901" s="9" t="s">
        <v>1574</v>
      </c>
      <c r="C7901" s="60">
        <f>VLOOKUP(A7901,BOALI!A:I,3, FALSE)</f>
        <v>1891.75</v>
      </c>
      <c r="D7901" s="16">
        <f>VLOOKUP(A7901,BOALI!A:I,4, FALSE)</f>
        <v>51</v>
      </c>
      <c r="E7901" s="61">
        <f>VLOOKUP(A7901,BOALI!A:I,5, FALSE)</f>
        <v>0</v>
      </c>
      <c r="F7901" s="16">
        <f>VLOOKUP(A7901,BOALI!A:I,6, FALSE)</f>
        <v>0</v>
      </c>
      <c r="G7901" s="16">
        <f>VLOOKUP(A7901,BOALI!A:I,7, FALSE)</f>
        <v>0</v>
      </c>
      <c r="H7901" s="29">
        <f>VLOOKUP(A7901,BOALI!A:I,8, FALSE)</f>
        <v>0</v>
      </c>
      <c r="I7901" s="9" t="s">
        <v>16</v>
      </c>
      <c r="J7901" s="9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/>
      <c r="X7901" s="9"/>
      <c r="Y7901" s="9"/>
      <c r="Z7901" s="9"/>
      <c r="AA7901" s="9"/>
    </row>
    <row r="7902" spans="1:27" ht="12.75">
      <c r="A7902" s="64">
        <f>A7901+1</f>
        <v>46072</v>
      </c>
      <c r="B7902" s="16" t="s">
        <v>21</v>
      </c>
      <c r="C7902" s="60">
        <f>VLOOKUP(A7902,'VILA CLEMENTINO'!A:I,3, FALSE)</f>
        <v>3927.14</v>
      </c>
      <c r="D7902" s="16">
        <f>VLOOKUP(A7902,'VILA CLEMENTINO'!A:I,4, FALSE)</f>
        <v>43</v>
      </c>
      <c r="E7902" s="61">
        <f>VLOOKUP(A7902,'VILA CLEMENTINO'!A:I,5, FALSE)</f>
        <v>35.43</v>
      </c>
      <c r="F7902" s="16">
        <f>VLOOKUP(A7902,'VILA CLEMENTINO'!A:I,6, FALSE)</f>
        <v>0</v>
      </c>
      <c r="G7902" s="62">
        <f>VLOOKUP(A7902,'VILA CLEMENTINO'!A:I,7, FALSE)</f>
        <v>7.16</v>
      </c>
      <c r="H7902" s="29">
        <f>VLOOKUP(A7902,'VILA CLEMENTINO'!A:I,8, FALSE)</f>
        <v>0.41249999999999998</v>
      </c>
      <c r="I7902" s="16" t="s">
        <v>11</v>
      </c>
      <c r="J7902" s="9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/>
      <c r="X7902" s="9"/>
      <c r="Y7902" s="9"/>
      <c r="Z7902" s="9"/>
      <c r="AA7902" s="9"/>
    </row>
    <row r="7903" spans="1:27" ht="12.75">
      <c r="A7903" s="64">
        <f t="shared" ref="A7903:A7914" si="74">A7902</f>
        <v>46072</v>
      </c>
      <c r="B7903" s="16" t="s">
        <v>12</v>
      </c>
      <c r="C7903" s="60">
        <f>VLOOKUP(A7903,JABAQUARA!A:I,3, FALSE)</f>
        <v>2853.6</v>
      </c>
      <c r="D7903" s="16">
        <f>VLOOKUP(A7903,JABAQUARA!A:I,4, FALSE)</f>
        <v>28</v>
      </c>
      <c r="E7903" s="61">
        <f>VLOOKUP(A7903,JABAQUARA!A:I,5, FALSE)</f>
        <v>25.84</v>
      </c>
      <c r="F7903" s="16">
        <f>VLOOKUP(A7903,JABAQUARA!A:I,6, FALSE)</f>
        <v>1</v>
      </c>
      <c r="G7903" s="16">
        <f>VLOOKUP(A7903,JABAQUARA!A:I,7, FALSE)</f>
        <v>6.3</v>
      </c>
      <c r="H7903" s="29">
        <f>VLOOKUP(A7903,JABAQUARA!A:I,8, FALSE)</f>
        <v>0.33639999999999998</v>
      </c>
      <c r="I7903" s="16" t="s">
        <v>11</v>
      </c>
      <c r="J7903" s="9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  <c r="Z7903" s="9"/>
      <c r="AA7903" s="9"/>
    </row>
    <row r="7904" spans="1:27" ht="12.75">
      <c r="A7904" s="64">
        <f t="shared" si="74"/>
        <v>46072</v>
      </c>
      <c r="B7904" s="16" t="s">
        <v>1467</v>
      </c>
      <c r="C7904" s="60">
        <f>VLOOKUP(A7904,SPOLETO!A:I,3, FALSE)</f>
        <v>3399.14</v>
      </c>
      <c r="D7904" s="16">
        <f>VLOOKUP(A7904,SPOLETO!A:I,4, FALSE)</f>
        <v>73</v>
      </c>
      <c r="E7904" s="61">
        <f>VLOOKUP(A7904,SPOLETO!A:I,5, FALSE)</f>
        <v>0</v>
      </c>
      <c r="F7904" s="16">
        <f>VLOOKUP(A7904,SPOLETO!A:I,6, FALSE)</f>
        <v>0</v>
      </c>
      <c r="G7904" s="16">
        <f>VLOOKUP(A7904,SPOLETO!A:I,7, FALSE)</f>
        <v>0</v>
      </c>
      <c r="H7904" s="29">
        <f>VLOOKUP(A7904,SPOLETO!A:I,8, FALSE)</f>
        <v>0</v>
      </c>
      <c r="I7904" s="16" t="s">
        <v>11</v>
      </c>
      <c r="J7904" s="9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/>
      <c r="X7904" s="9"/>
      <c r="Y7904" s="9"/>
      <c r="Z7904" s="9"/>
      <c r="AA7904" s="9"/>
    </row>
    <row r="7905" spans="1:27" ht="12.75">
      <c r="A7905" s="64">
        <f t="shared" si="74"/>
        <v>46072</v>
      </c>
      <c r="B7905" s="16" t="s">
        <v>9</v>
      </c>
      <c r="C7905" s="60">
        <f>VLOOKUP(A7905,'CAMPO BELO'!A:I,3, FALSE)</f>
        <v>2985.7</v>
      </c>
      <c r="D7905" s="16">
        <f>VLOOKUP(A7905,'CAMPO BELO'!A:I,4, FALSE)</f>
        <v>31</v>
      </c>
      <c r="E7905" s="61">
        <f>VLOOKUP(A7905,'CAMPO BELO'!A:I,5, FALSE)</f>
        <v>28.48</v>
      </c>
      <c r="F7905" s="16">
        <f>VLOOKUP(A7905,'CAMPO BELO'!A:I,6, FALSE)</f>
        <v>2</v>
      </c>
      <c r="G7905" s="16">
        <f>VLOOKUP(A7905,'CAMPO BELO'!A:I,7, FALSE)</f>
        <v>7.3</v>
      </c>
      <c r="H7905" s="29">
        <f>VLOOKUP(A7905,'CAMPO BELO'!A:I,8, FALSE)</f>
        <v>0.28710000000000002</v>
      </c>
      <c r="I7905" s="16" t="s">
        <v>11</v>
      </c>
      <c r="J7905" s="9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  <c r="Z7905" s="9"/>
      <c r="AA7905" s="9"/>
    </row>
    <row r="7906" spans="1:27" ht="12.75">
      <c r="A7906" s="64">
        <f t="shared" si="74"/>
        <v>46072</v>
      </c>
      <c r="B7906" s="16" t="s">
        <v>43</v>
      </c>
      <c r="C7906" s="60">
        <f>VLOOKUP(A7906,GOPOÚVA!A:I,3, FALSE)</f>
        <v>2436.6</v>
      </c>
      <c r="D7906" s="16">
        <f>VLOOKUP(A7906,GOPOÚVA!A:I,4, FALSE)</f>
        <v>27</v>
      </c>
      <c r="E7906" s="61">
        <f>VLOOKUP(A7906,GOPOÚVA!A:I,5, FALSE)</f>
        <v>20.79</v>
      </c>
      <c r="F7906" s="16">
        <f>VLOOKUP(A7906,GOPOÚVA!A:I,6, FALSE)</f>
        <v>0</v>
      </c>
      <c r="G7906" s="16">
        <f>VLOOKUP(A7906,GOPOÚVA!A:I,7, FALSE)</f>
        <v>5.6</v>
      </c>
      <c r="H7906" s="29">
        <f>VLOOKUP(A7906,GOPOÚVA!A:I,8, FALSE)</f>
        <v>0.3528</v>
      </c>
      <c r="I7906" s="16" t="s">
        <v>11</v>
      </c>
      <c r="J7906" s="9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  <c r="Z7906" s="9"/>
      <c r="AA7906" s="9"/>
    </row>
    <row r="7907" spans="1:27" ht="12.75">
      <c r="A7907" s="64">
        <f t="shared" si="74"/>
        <v>46072</v>
      </c>
      <c r="B7907" s="16" t="s">
        <v>45</v>
      </c>
      <c r="C7907" s="60">
        <f>VLOOKUP(A7907,MANDAQUI!A:I,3, FALSE)</f>
        <v>2224.88</v>
      </c>
      <c r="D7907" s="16">
        <f>VLOOKUP(A7907,MANDAQUI!A:I,4, FALSE)</f>
        <v>23</v>
      </c>
      <c r="E7907" s="61">
        <f>VLOOKUP(A7907,MANDAQUI!A:I,5, FALSE)</f>
        <v>21.4</v>
      </c>
      <c r="F7907" s="16">
        <f>VLOOKUP(A7907,MANDAQUI!A:I,6, FALSE)</f>
        <v>0</v>
      </c>
      <c r="G7907" s="16">
        <f>VLOOKUP(A7907,MANDAQUI!A:I,7, FALSE)</f>
        <v>7</v>
      </c>
      <c r="H7907" s="29">
        <f>VLOOKUP(A7907,MANDAQUI!A:I,8, FALSE)</f>
        <v>0.28470000000000001</v>
      </c>
      <c r="I7907" s="16" t="s">
        <v>11</v>
      </c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  <c r="Z7907" s="9"/>
      <c r="AA7907" s="9"/>
    </row>
    <row r="7908" spans="1:27" ht="12.75">
      <c r="A7908" s="64">
        <f t="shared" si="74"/>
        <v>46072</v>
      </c>
      <c r="B7908" s="16" t="s">
        <v>1465</v>
      </c>
      <c r="C7908" s="60">
        <f>VLOOKUP(A7908,AEROPORTO!A:I,3, FALSE)</f>
        <v>8212.4</v>
      </c>
      <c r="D7908" s="16">
        <f>VLOOKUP(A7908,AEROPORTO!A:I,4, FALSE)</f>
        <v>106</v>
      </c>
      <c r="E7908" s="61">
        <f>VLOOKUP(A7908,AEROPORTO!A:I,5, FALSE)</f>
        <v>0</v>
      </c>
      <c r="F7908" s="16">
        <f>VLOOKUP(A7908,AEROPORTO!A:I,6, FALSE)</f>
        <v>0</v>
      </c>
      <c r="G7908" s="16">
        <f>VLOOKUP(A7908,AEROPORTO!A:I,7, FALSE)</f>
        <v>0</v>
      </c>
      <c r="H7908" s="29">
        <f>VLOOKUP(A7908,AEROPORTO!A:I,8, FALSE)</f>
        <v>0</v>
      </c>
      <c r="I7908" s="16" t="s">
        <v>11</v>
      </c>
      <c r="J7908" s="9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  <c r="Z7908" s="9"/>
      <c r="AA7908" s="9"/>
    </row>
    <row r="7909" spans="1:27" ht="12.75">
      <c r="A7909" s="64">
        <f t="shared" si="74"/>
        <v>46072</v>
      </c>
      <c r="B7909" s="16" t="s">
        <v>289</v>
      </c>
      <c r="C7909" s="60">
        <f>VLOOKUP(A7909,PINHEIROS!A:I,3, FALSE)</f>
        <v>1819</v>
      </c>
      <c r="D7909" s="16">
        <f>VLOOKUP(A7909,PINHEIROS!A:I,4, FALSE)</f>
        <v>38</v>
      </c>
      <c r="E7909" s="61">
        <f>VLOOKUP(A7909,PINHEIROS!A:I,5, FALSE)</f>
        <v>15.16</v>
      </c>
      <c r="F7909" s="16">
        <f>VLOOKUP(A7909,PINHEIROS!A:I,6, FALSE)</f>
        <v>0</v>
      </c>
      <c r="G7909" s="16">
        <f>VLOOKUP(A7909,PINHEIROS!A:I,7, FALSE)</f>
        <v>2.33</v>
      </c>
      <c r="H7909" s="29">
        <f>VLOOKUP(A7909,PINHEIROS!A:I,8, FALSE)</f>
        <v>0.62929999999999997</v>
      </c>
      <c r="I7909" s="16" t="s">
        <v>11</v>
      </c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  <c r="AA7909" s="9"/>
    </row>
    <row r="7910" spans="1:27" ht="12.75">
      <c r="A7910" s="64">
        <f t="shared" si="74"/>
        <v>46072</v>
      </c>
      <c r="B7910" s="16" t="s">
        <v>286</v>
      </c>
      <c r="C7910" s="60">
        <f>VLOOKUP(A7910,ACLIMAÇÃO!A:I,3, FALSE)</f>
        <v>2330.2399999999998</v>
      </c>
      <c r="D7910" s="16">
        <f>VLOOKUP(A7910,ACLIMAÇÃO!A:I,4, FALSE)</f>
        <v>26</v>
      </c>
      <c r="E7910" s="61">
        <f>VLOOKUP(A7910,ACLIMAÇÃO!A:I,5, FALSE)</f>
        <v>27.04</v>
      </c>
      <c r="F7910" s="16">
        <f>VLOOKUP(A7910,ACLIMAÇÃO!A:I,6, FALSE)</f>
        <v>4</v>
      </c>
      <c r="G7910" s="16">
        <f>VLOOKUP(A7910,ACLIMAÇÃO!A:I,7, FALSE)</f>
        <v>6.33</v>
      </c>
      <c r="H7910" s="29">
        <f>VLOOKUP(A7910,ACLIMAÇÃO!A:I,8, FALSE)</f>
        <v>0.28599999999999998</v>
      </c>
      <c r="I7910" s="16" t="s">
        <v>11</v>
      </c>
      <c r="J7910" s="9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  <c r="Z7910" s="9"/>
      <c r="AA7910" s="9"/>
    </row>
    <row r="7911" spans="1:27" ht="12.75">
      <c r="A7911" s="64">
        <f t="shared" si="74"/>
        <v>46072</v>
      </c>
      <c r="B7911" s="16" t="s">
        <v>17</v>
      </c>
      <c r="C7911" s="60">
        <f>VLOOKUP(A7911,'PRAIA DO CANTO'!A:I,3, FALSE)</f>
        <v>4659.16</v>
      </c>
      <c r="D7911" s="16">
        <f>VLOOKUP(A7911,'PRAIA DO CANTO'!A:I,4, FALSE)</f>
        <v>46</v>
      </c>
      <c r="E7911" s="61">
        <f>VLOOKUP(A7911,'PRAIA DO CANTO'!A:I,5, FALSE)</f>
        <v>25.07</v>
      </c>
      <c r="F7911" s="16">
        <f>VLOOKUP(A7911,'PRAIA DO CANTO'!A:I,6, FALSE)</f>
        <v>1</v>
      </c>
      <c r="G7911" s="16">
        <f>VLOOKUP(A7911,'PRAIA DO CANTO'!A:I,7, FALSE)</f>
        <v>11</v>
      </c>
      <c r="H7911" s="29">
        <f>VLOOKUP(A7911,'PRAIA DO CANTO'!A:I,8, FALSE)</f>
        <v>0.30280000000000001</v>
      </c>
      <c r="I7911" s="16" t="s">
        <v>16</v>
      </c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  <c r="AA7911" s="9"/>
    </row>
    <row r="7912" spans="1:27" ht="12.75">
      <c r="A7912" s="64">
        <f t="shared" si="74"/>
        <v>46072</v>
      </c>
      <c r="B7912" s="16" t="s">
        <v>14</v>
      </c>
      <c r="C7912" s="60">
        <f>VLOOKUP(A7912,'JARDIM CAMBURI'!A:I,3, FALSE)</f>
        <v>3084.3</v>
      </c>
      <c r="D7912" s="16">
        <f>VLOOKUP(A7912,'JARDIM CAMBURI'!A:I,4, FALSE)</f>
        <v>35</v>
      </c>
      <c r="E7912" s="61">
        <f>VLOOKUP(A7912,'JARDIM CAMBURI'!A:I,5, FALSE)</f>
        <v>25.69</v>
      </c>
      <c r="F7912" s="16">
        <f>VLOOKUP(A7912,'JARDIM CAMBURI'!A:I,6, FALSE())</f>
        <v>1</v>
      </c>
      <c r="G7912" s="16">
        <f>VLOOKUP(A7912,'JARDIM CAMBURI'!A:I,7, FALSE)</f>
        <v>11.66</v>
      </c>
      <c r="H7912" s="29">
        <f>VLOOKUP(A7912,'JARDIM CAMBURI'!A:I,8, FALSE)</f>
        <v>0.27510000000000001</v>
      </c>
      <c r="I7912" s="16" t="s">
        <v>16</v>
      </c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  <c r="Z7912" s="9"/>
      <c r="AA7912" s="9"/>
    </row>
    <row r="7913" spans="1:27" ht="12.75">
      <c r="A7913" s="64">
        <f t="shared" si="74"/>
        <v>46072</v>
      </c>
      <c r="B7913" s="16" t="s">
        <v>19</v>
      </c>
      <c r="C7913" s="60">
        <f>VLOOKUP(A7913,SERRA!A:I,3, FALSE)</f>
        <v>1857.58</v>
      </c>
      <c r="D7913" s="16">
        <f>VLOOKUP(A7913,SERRA!A:I,4, FALSE)</f>
        <v>23</v>
      </c>
      <c r="E7913" s="61">
        <f>VLOOKUP(A7913,SERRA!A:I,5, FALSE)</f>
        <v>26.44</v>
      </c>
      <c r="F7913" s="16">
        <f>VLOOKUP(A7913,SERRA!A:I,6, FALSE)</f>
        <v>0</v>
      </c>
      <c r="G7913" s="16">
        <f>VLOOKUP(A7913,SERRA!A:I,7, FALSE)</f>
        <v>7</v>
      </c>
      <c r="H7913" s="29">
        <f>VLOOKUP(A7913,SERRA!A:I,8, FALSE)</f>
        <v>0.28599999999999998</v>
      </c>
      <c r="I7913" s="16" t="s">
        <v>16</v>
      </c>
      <c r="J7913" s="9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  <c r="Z7913" s="9"/>
      <c r="AA7913" s="9"/>
    </row>
    <row r="7914" spans="1:27" ht="12.75">
      <c r="A7914" s="64">
        <f t="shared" si="74"/>
        <v>46072</v>
      </c>
      <c r="B7914" s="16" t="s">
        <v>1574</v>
      </c>
      <c r="C7914" s="60">
        <f>VLOOKUP(A7914,BOALI!A:I,3, FALSE)</f>
        <v>3440.65</v>
      </c>
      <c r="D7914" s="16">
        <f>VLOOKUP(A7914,BOALI!A:I,4, FALSE)</f>
        <v>81</v>
      </c>
      <c r="E7914" s="61">
        <f>VLOOKUP(A7914,BOALI!A:I,5, FALSE)</f>
        <v>0</v>
      </c>
      <c r="F7914" s="16">
        <f>VLOOKUP(A7914,BOALI!A:I,6, FALSE)</f>
        <v>0</v>
      </c>
      <c r="G7914" s="16">
        <f>VLOOKUP(A7914,BOALI!A:I,7, FALSE)</f>
        <v>0</v>
      </c>
      <c r="H7914" s="29">
        <f>VLOOKUP(A7914,BOALI!A:I,8, FALSE)</f>
        <v>0</v>
      </c>
      <c r="I7914" s="16" t="s">
        <v>16</v>
      </c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/>
      <c r="X7914" s="9"/>
      <c r="Y7914" s="9"/>
      <c r="Z7914" s="9"/>
      <c r="AA7914" s="9"/>
    </row>
    <row r="7915" spans="1:27" ht="12.75">
      <c r="A7915" s="64">
        <f>A7914+1</f>
        <v>46073</v>
      </c>
      <c r="B7915" s="16" t="s">
        <v>21</v>
      </c>
      <c r="C7915" s="60">
        <f>VLOOKUP(A7915,'VILA CLEMENTINO'!A:I,3, FALSE)</f>
        <v>10970.33</v>
      </c>
      <c r="D7915" s="16">
        <f>VLOOKUP(A7915,'VILA CLEMENTINO'!A:I,4, FALSE)</f>
        <v>119</v>
      </c>
      <c r="E7915" s="61">
        <f>VLOOKUP(A7915,'VILA CLEMENTINO'!A:I,5, FALSE)</f>
        <v>24.57</v>
      </c>
      <c r="F7915" s="16">
        <f>VLOOKUP(A7915,'VILA CLEMENTINO'!A:I,6, FALSE)</f>
        <v>0</v>
      </c>
      <c r="G7915" s="62">
        <f>VLOOKUP(A7915,'VILA CLEMENTINO'!A:I,7, FALSE)</f>
        <v>10.37</v>
      </c>
      <c r="H7915" s="29">
        <f>VLOOKUP(A7915,'VILA CLEMENTINO'!A:I,8, FALSE)</f>
        <v>0</v>
      </c>
      <c r="I7915" s="16" t="s">
        <v>11</v>
      </c>
      <c r="J7915" s="9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/>
      <c r="X7915" s="9"/>
      <c r="Y7915" s="9"/>
      <c r="Z7915" s="9"/>
      <c r="AA7915" s="9"/>
    </row>
    <row r="7916" spans="1:27" ht="12.75">
      <c r="A7916" s="64">
        <f t="shared" ref="A7916:A7927" si="75">A7915</f>
        <v>46073</v>
      </c>
      <c r="B7916" s="16" t="s">
        <v>12</v>
      </c>
      <c r="C7916" s="60">
        <f>VLOOKUP(A7916,JABAQUARA!A:I,3, FALSE)</f>
        <v>5591.72</v>
      </c>
      <c r="D7916" s="16">
        <f>VLOOKUP(A7916,JABAQUARA!A:I,4, FALSE)</f>
        <v>58</v>
      </c>
      <c r="E7916" s="61">
        <f>VLOOKUP(A7916,JABAQUARA!A:I,5, FALSE)</f>
        <v>26.73</v>
      </c>
      <c r="F7916" s="16">
        <f>VLOOKUP(A7916,JABAQUARA!A:I,6, FALSE)</f>
        <v>1</v>
      </c>
      <c r="G7916" s="16">
        <f>VLOOKUP(A7916,JABAQUARA!A:I,7, FALSE)</f>
        <v>11.25</v>
      </c>
      <c r="H7916" s="29">
        <f>VLOOKUP(A7916,JABAQUARA!A:I,8, FALSE)</f>
        <v>0.26729999999999998</v>
      </c>
      <c r="I7916" s="16" t="s">
        <v>11</v>
      </c>
      <c r="J7916" s="9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  <c r="Z7916" s="9"/>
      <c r="AA7916" s="9"/>
    </row>
    <row r="7917" spans="1:27" ht="12.75">
      <c r="A7917" s="64">
        <f t="shared" si="75"/>
        <v>46073</v>
      </c>
      <c r="B7917" s="16" t="s">
        <v>1467</v>
      </c>
      <c r="C7917" s="60">
        <f>VLOOKUP(A7917,SPOLETO!A:I,3, FALSE)</f>
        <v>3424.37</v>
      </c>
      <c r="D7917" s="16">
        <f>VLOOKUP(A7917,SPOLETO!A:I,4, FALSE)</f>
        <v>74</v>
      </c>
      <c r="E7917" s="61">
        <f>VLOOKUP(A7917,SPOLETO!A:I,5, FALSE)</f>
        <v>0</v>
      </c>
      <c r="F7917" s="16">
        <f>VLOOKUP(A7917,SPOLETO!A:I,6, FALSE)</f>
        <v>0</v>
      </c>
      <c r="G7917" s="16">
        <f>VLOOKUP(A7917,SPOLETO!A:I,7, FALSE)</f>
        <v>0</v>
      </c>
      <c r="H7917" s="29">
        <f>VLOOKUP(A7917,SPOLETO!A:I,8, FALSE)</f>
        <v>0</v>
      </c>
      <c r="I7917" s="16" t="s">
        <v>11</v>
      </c>
      <c r="J7917" s="9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/>
      <c r="X7917" s="9"/>
      <c r="Y7917" s="9"/>
      <c r="Z7917" s="9"/>
      <c r="AA7917" s="9"/>
    </row>
    <row r="7918" spans="1:27" ht="12.75">
      <c r="A7918" s="64">
        <f t="shared" si="75"/>
        <v>46073</v>
      </c>
      <c r="B7918" s="16" t="s">
        <v>9</v>
      </c>
      <c r="C7918" s="60">
        <f>VLOOKUP(A7918,'CAMPO BELO'!A:I,3, FALSE)</f>
        <v>7901.26</v>
      </c>
      <c r="D7918" s="16">
        <f>VLOOKUP(A7918,'CAMPO BELO'!A:I,4, FALSE)</f>
        <v>83</v>
      </c>
      <c r="E7918" s="61">
        <f>VLOOKUP(A7918,'CAMPO BELO'!A:I,5, FALSE)</f>
        <v>27.21</v>
      </c>
      <c r="F7918" s="16">
        <f>VLOOKUP(A7918,'CAMPO BELO'!A:I,6, FALSE)</f>
        <v>6</v>
      </c>
      <c r="G7918" s="16">
        <f>VLOOKUP(A7918,'CAMPO BELO'!A:I,7, FALSE)</f>
        <v>17.25</v>
      </c>
      <c r="H7918" s="29">
        <f>VLOOKUP(A7918,'CAMPO BELO'!A:I,8, FALSE)</f>
        <v>0.30270000000000002</v>
      </c>
      <c r="I7918" s="16" t="s">
        <v>11</v>
      </c>
      <c r="J7918" s="9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  <c r="Z7918" s="9"/>
      <c r="AA7918" s="9"/>
    </row>
    <row r="7919" spans="1:27" ht="12.75">
      <c r="A7919" s="64">
        <f t="shared" si="75"/>
        <v>46073</v>
      </c>
      <c r="B7919" s="16" t="s">
        <v>43</v>
      </c>
      <c r="C7919" s="60">
        <f>VLOOKUP(A7919,GOPOÚVA!A:I,3, FALSE)</f>
        <v>6854.17</v>
      </c>
      <c r="D7919" s="16">
        <f>VLOOKUP(A7919,GOPOÚVA!A:I,4, FALSE)</f>
        <v>71</v>
      </c>
      <c r="E7919" s="61">
        <f>VLOOKUP(A7919,GOPOÚVA!A:I,5, FALSE)</f>
        <v>28.23</v>
      </c>
      <c r="F7919" s="16">
        <f>VLOOKUP(A7919,GOPOÚVA!A:I,6, FALSE)</f>
        <v>1</v>
      </c>
      <c r="G7919" s="16">
        <f>VLOOKUP(A7919,GOPOÚVA!A:I,7, FALSE)</f>
        <v>9.6</v>
      </c>
      <c r="H7919" s="29">
        <f>VLOOKUP(A7919,GOPOÚVA!A:I,8, FALSE)</f>
        <v>0.36480000000000001</v>
      </c>
      <c r="I7919" s="16" t="s">
        <v>11</v>
      </c>
      <c r="J7919" s="9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  <c r="Z7919" s="9"/>
      <c r="AA7919" s="9"/>
    </row>
    <row r="7920" spans="1:27" ht="12.75">
      <c r="A7920" s="64">
        <f t="shared" si="75"/>
        <v>46073</v>
      </c>
      <c r="B7920" s="16" t="s">
        <v>45</v>
      </c>
      <c r="C7920" s="60">
        <f>VLOOKUP(A7920,MANDAQUI!A:I,3, FALSE)</f>
        <v>9840.5400000000009</v>
      </c>
      <c r="D7920" s="16">
        <f>VLOOKUP(A7920,MANDAQUI!A:I,4, FALSE)</f>
        <v>93</v>
      </c>
      <c r="E7920" s="61">
        <f>VLOOKUP(A7920,MANDAQUI!A:I,5, FALSE)</f>
        <v>33.94</v>
      </c>
      <c r="F7920" s="16">
        <f>VLOOKUP(A7920,MANDAQUI!A:I,6, FALSE)</f>
        <v>29</v>
      </c>
      <c r="G7920" s="16">
        <f>VLOOKUP(A7920,MANDAQUI!A:I,7, FALSE)</f>
        <v>16.399999999999999</v>
      </c>
      <c r="H7920" s="29">
        <f>VLOOKUP(A7920,MANDAQUI!A:I,8, FALSE)</f>
        <v>0.28720000000000001</v>
      </c>
      <c r="I7920" s="16" t="s">
        <v>11</v>
      </c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  <c r="AA7920" s="9"/>
    </row>
    <row r="7921" spans="1:27" ht="12.75">
      <c r="A7921" s="64">
        <f t="shared" si="75"/>
        <v>46073</v>
      </c>
      <c r="B7921" s="16" t="s">
        <v>1465</v>
      </c>
      <c r="C7921" s="60">
        <f>VLOOKUP(A7921,AEROPORTO!A:I,3, FALSE)</f>
        <v>8523.7999999999993</v>
      </c>
      <c r="D7921" s="16">
        <f>VLOOKUP(A7921,AEROPORTO!A:I,4, FALSE)</f>
        <v>104</v>
      </c>
      <c r="E7921" s="61">
        <f>VLOOKUP(A7921,AEROPORTO!A:I,5, FALSE)</f>
        <v>0</v>
      </c>
      <c r="F7921" s="16">
        <f>VLOOKUP(A7921,AEROPORTO!A:I,6, FALSE)</f>
        <v>0</v>
      </c>
      <c r="G7921" s="16">
        <f>VLOOKUP(A7921,AEROPORTO!A:I,7, FALSE)</f>
        <v>0</v>
      </c>
      <c r="H7921" s="29">
        <f>VLOOKUP(A7921,AEROPORTO!A:I,8, FALSE)</f>
        <v>0</v>
      </c>
      <c r="I7921" s="16" t="s">
        <v>11</v>
      </c>
      <c r="J7921" s="9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  <c r="Z7921" s="9"/>
      <c r="AA7921" s="9"/>
    </row>
    <row r="7922" spans="1:27" ht="12.75">
      <c r="A7922" s="64">
        <f t="shared" si="75"/>
        <v>46073</v>
      </c>
      <c r="B7922" s="16" t="s">
        <v>289</v>
      </c>
      <c r="C7922" s="60">
        <f>VLOOKUP(A7922,PINHEIROS!A:I,3, FALSE)</f>
        <v>6854.53</v>
      </c>
      <c r="D7922" s="16">
        <f>VLOOKUP(A7922,PINHEIROS!A:I,4, FALSE)</f>
        <v>71</v>
      </c>
      <c r="E7922" s="61">
        <f>VLOOKUP(A7922,PINHEIROS!A:I,5, FALSE)</f>
        <v>33.270000000000003</v>
      </c>
      <c r="F7922" s="16">
        <f>VLOOKUP(A7922,PINHEIROS!A:I,6, FALSE)</f>
        <v>17</v>
      </c>
      <c r="G7922" s="16">
        <f>VLOOKUP(A7922,PINHEIROS!A:I,7, FALSE)</f>
        <v>11.4</v>
      </c>
      <c r="H7922" s="29">
        <f>VLOOKUP(A7922,PINHEIROS!A:I,8, FALSE)</f>
        <v>0.31759999999999999</v>
      </c>
      <c r="I7922" s="16" t="s">
        <v>11</v>
      </c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  <c r="AA7922" s="9"/>
    </row>
    <row r="7923" spans="1:27" ht="12.75">
      <c r="A7923" s="64">
        <f t="shared" si="75"/>
        <v>46073</v>
      </c>
      <c r="B7923" s="16" t="s">
        <v>286</v>
      </c>
      <c r="C7923" s="60">
        <f>VLOOKUP(A7923,ACLIMAÇÃO!A:I,3, FALSE)</f>
        <v>5101.43</v>
      </c>
      <c r="D7923" s="16">
        <f>VLOOKUP(A7923,ACLIMAÇÃO!A:I,4, FALSE)</f>
        <v>65</v>
      </c>
      <c r="E7923" s="61">
        <f>VLOOKUP(A7923,ACLIMAÇÃO!A:I,5, FALSE)</f>
        <v>23.47</v>
      </c>
      <c r="F7923" s="16">
        <f>VLOOKUP(A7923,ACLIMAÇÃO!A:I,6, FALSE)</f>
        <v>1</v>
      </c>
      <c r="G7923" s="16">
        <f>VLOOKUP(A7923,ACLIMAÇÃO!A:I,7, FALSE)</f>
        <v>9.75</v>
      </c>
      <c r="H7923" s="29">
        <f>VLOOKUP(A7923,ACLIMAÇÃO!A:I,8, FALSE)</f>
        <v>0.3211</v>
      </c>
      <c r="I7923" s="16" t="s">
        <v>11</v>
      </c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9"/>
      <c r="V7923" s="9"/>
      <c r="W7923" s="9"/>
      <c r="X7923" s="9"/>
      <c r="Y7923" s="9"/>
      <c r="Z7923" s="9"/>
      <c r="AA7923" s="9"/>
    </row>
    <row r="7924" spans="1:27" ht="12.75">
      <c r="A7924" s="64">
        <f t="shared" si="75"/>
        <v>46073</v>
      </c>
      <c r="B7924" s="16" t="s">
        <v>17</v>
      </c>
      <c r="C7924" s="60">
        <f>VLOOKUP(A7924,'PRAIA DO CANTO'!A:I,3, FALSE)</f>
        <v>9069.1299999999992</v>
      </c>
      <c r="D7924" s="16">
        <f>VLOOKUP(A7924,'PRAIA DO CANTO'!A:I,4, FALSE)</f>
        <v>90</v>
      </c>
      <c r="E7924" s="61">
        <f>VLOOKUP(A7924,'PRAIA DO CANTO'!A:I,5, FALSE)</f>
        <v>24.74</v>
      </c>
      <c r="F7924" s="16">
        <f>VLOOKUP(A7924,'PRAIA DO CANTO'!A:I,6, FALSE)</f>
        <v>5</v>
      </c>
      <c r="G7924" s="16">
        <f>VLOOKUP(A7924,'PRAIA DO CANTO'!A:I,7, FALSE)</f>
        <v>12</v>
      </c>
      <c r="H7924" s="29">
        <f>VLOOKUP(A7924,'PRAIA DO CANTO'!A:I,8, FALSE)</f>
        <v>0.32300000000000001</v>
      </c>
      <c r="I7924" s="16" t="s">
        <v>16</v>
      </c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  <c r="Z7924" s="9"/>
      <c r="AA7924" s="9"/>
    </row>
    <row r="7925" spans="1:27" ht="12.75">
      <c r="A7925" s="64">
        <f t="shared" si="75"/>
        <v>46073</v>
      </c>
      <c r="B7925" s="16" t="s">
        <v>14</v>
      </c>
      <c r="C7925" s="60">
        <f>VLOOKUP(A7925,'JARDIM CAMBURI'!A:I,3, FALSE)</f>
        <v>5532.6</v>
      </c>
      <c r="D7925" s="16">
        <f>VLOOKUP(A7925,'JARDIM CAMBURI'!A:I,4, FALSE)</f>
        <v>60</v>
      </c>
      <c r="E7925" s="61">
        <f>VLOOKUP(A7925,'JARDIM CAMBURI'!A:I,5, FALSE)</f>
        <v>31.46</v>
      </c>
      <c r="F7925" s="16">
        <f>VLOOKUP(A7925,'JARDIM CAMBURI'!A:I,6, FALSE())</f>
        <v>4</v>
      </c>
      <c r="G7925" s="16">
        <f>VLOOKUP(A7925,'JARDIM CAMBURI'!A:I,7, FALSE)</f>
        <v>7.33</v>
      </c>
      <c r="H7925" s="29">
        <f>VLOOKUP(A7925,'JARDIM CAMBURI'!A:I,8, FALSE)</f>
        <v>0.2974</v>
      </c>
      <c r="I7925" s="16" t="s">
        <v>16</v>
      </c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  <c r="AA7925" s="9"/>
    </row>
    <row r="7926" spans="1:27" ht="12.75">
      <c r="A7926" s="64">
        <f t="shared" si="75"/>
        <v>46073</v>
      </c>
      <c r="B7926" s="16" t="s">
        <v>19</v>
      </c>
      <c r="C7926" s="60">
        <f>VLOOKUP(A7926,SERRA!A:I,3, FALSE)</f>
        <v>6444.1</v>
      </c>
      <c r="D7926" s="16">
        <f>VLOOKUP(A7926,SERRA!A:I,4, FALSE)</f>
        <v>69</v>
      </c>
      <c r="E7926" s="61">
        <f>VLOOKUP(A7926,SERRA!A:I,5, FALSE)</f>
        <v>27.84</v>
      </c>
      <c r="F7926" s="16">
        <f>VLOOKUP(A7926,SERRA!A:I,6, FALSE)</f>
        <v>2</v>
      </c>
      <c r="G7926" s="16">
        <f>VLOOKUP(A7926,SERRA!A:I,7, FALSE)</f>
        <v>12.25</v>
      </c>
      <c r="H7926" s="29">
        <f>VLOOKUP(A7926,SERRA!A:I,8, FALSE)</f>
        <v>0.318</v>
      </c>
      <c r="I7926" s="16" t="s">
        <v>16</v>
      </c>
      <c r="J7926" s="9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  <c r="Z7926" s="9"/>
      <c r="AA7926" s="9"/>
    </row>
    <row r="7927" spans="1:27" ht="12.75">
      <c r="A7927" s="64">
        <f t="shared" si="75"/>
        <v>46073</v>
      </c>
      <c r="B7927" s="16" t="s">
        <v>1574</v>
      </c>
      <c r="C7927" s="60">
        <f>VLOOKUP(A7927,BOALI!A:I,3, FALSE)</f>
        <v>3585.8</v>
      </c>
      <c r="D7927" s="16">
        <f>VLOOKUP(A7927,BOALI!A:I,4, FALSE)</f>
        <v>89</v>
      </c>
      <c r="E7927" s="61">
        <f>VLOOKUP(A7927,BOALI!A:I,5, FALSE)</f>
        <v>0</v>
      </c>
      <c r="F7927" s="16">
        <f>VLOOKUP(A7927,BOALI!A:I,6, FALSE)</f>
        <v>0</v>
      </c>
      <c r="G7927" s="16">
        <f>VLOOKUP(A7927,BOALI!A:I,7, FALSE)</f>
        <v>0</v>
      </c>
      <c r="H7927" s="29">
        <f>VLOOKUP(A7927,BOALI!A:I,8, FALSE)</f>
        <v>0</v>
      </c>
      <c r="I7927" s="16" t="s">
        <v>16</v>
      </c>
      <c r="J7927" s="9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  <c r="Z7927" s="9"/>
      <c r="AA7927" s="9"/>
    </row>
    <row r="7928" spans="1:27" ht="12.75">
      <c r="A7928" s="64">
        <f>A7927+1</f>
        <v>46074</v>
      </c>
      <c r="B7928" s="16" t="s">
        <v>21</v>
      </c>
      <c r="C7928" s="60">
        <f>VLOOKUP(A7928,'VILA CLEMENTINO'!A:I,3, FALSE)</f>
        <v>10879.66</v>
      </c>
      <c r="D7928" s="16">
        <f>VLOOKUP(A7928,'VILA CLEMENTINO'!A:I,4, FALSE)</f>
        <v>96</v>
      </c>
      <c r="E7928" s="61">
        <f>VLOOKUP(A7928,'VILA CLEMENTINO'!A:I,5, FALSE)</f>
        <v>25.2</v>
      </c>
      <c r="F7928" s="16">
        <f>VLOOKUP(A7928,'VILA CLEMENTINO'!A:I,6, FALSE)</f>
        <v>0</v>
      </c>
      <c r="G7928" s="62">
        <f>VLOOKUP(A7928,'VILA CLEMENTINO'!A:I,7, FALSE)</f>
        <v>8.33</v>
      </c>
      <c r="H7928" s="29">
        <f>VLOOKUP(A7928,'VILA CLEMENTINO'!A:I,8, FALSE)</f>
        <v>0</v>
      </c>
      <c r="I7928" s="16" t="s">
        <v>11</v>
      </c>
      <c r="J7928" s="9"/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9"/>
      <c r="V7928" s="9"/>
      <c r="W7928" s="9"/>
      <c r="X7928" s="9"/>
      <c r="Y7928" s="9"/>
      <c r="Z7928" s="9"/>
      <c r="AA7928" s="9"/>
    </row>
    <row r="7929" spans="1:27" ht="12.75">
      <c r="A7929" s="64">
        <f t="shared" ref="A7929:A7940" si="76">A7928</f>
        <v>46074</v>
      </c>
      <c r="B7929" s="16" t="s">
        <v>12</v>
      </c>
      <c r="C7929" s="60">
        <f>VLOOKUP(A7929,JABAQUARA!A:I,3, FALSE)</f>
        <v>5926.33</v>
      </c>
      <c r="D7929" s="16">
        <f>VLOOKUP(A7929,JABAQUARA!A:I,4, FALSE)</f>
        <v>62</v>
      </c>
      <c r="E7929" s="61">
        <f>VLOOKUP(A7929,JABAQUARA!A:I,5, FALSE)</f>
        <v>26.01</v>
      </c>
      <c r="F7929" s="16">
        <f>VLOOKUP(A7929,JABAQUARA!A:I,6, FALSE)</f>
        <v>0</v>
      </c>
      <c r="G7929" s="16">
        <f>VLOOKUP(A7929,JABAQUARA!A:I,7, FALSE)</f>
        <v>11.5</v>
      </c>
      <c r="H7929" s="29">
        <f>VLOOKUP(A7929,JABAQUARA!A:I,8, FALSE)</f>
        <v>0.28420000000000001</v>
      </c>
      <c r="I7929" s="16" t="s">
        <v>11</v>
      </c>
      <c r="J7929" s="9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9"/>
      <c r="X7929" s="9"/>
      <c r="Y7929" s="9"/>
      <c r="Z7929" s="9"/>
      <c r="AA7929" s="9"/>
    </row>
    <row r="7930" spans="1:27" ht="12.75">
      <c r="A7930" s="64">
        <f t="shared" si="76"/>
        <v>46074</v>
      </c>
      <c r="B7930" s="16" t="s">
        <v>1467</v>
      </c>
      <c r="C7930" s="60">
        <f>VLOOKUP(A7930,SPOLETO!A:I,3, FALSE)</f>
        <v>4369.0600000000004</v>
      </c>
      <c r="D7930" s="16">
        <f>VLOOKUP(A7930,SPOLETO!A:I,4, FALSE)</f>
        <v>90</v>
      </c>
      <c r="E7930" s="61">
        <f>VLOOKUP(A7930,SPOLETO!A:I,5, FALSE)</f>
        <v>0</v>
      </c>
      <c r="F7930" s="16">
        <f>VLOOKUP(A7930,SPOLETO!A:I,6, FALSE)</f>
        <v>0</v>
      </c>
      <c r="G7930" s="16">
        <f>VLOOKUP(A7930,SPOLETO!A:I,7, FALSE)</f>
        <v>0</v>
      </c>
      <c r="H7930" s="29">
        <f>VLOOKUP(A7930,SPOLETO!A:I,8, FALSE)</f>
        <v>0</v>
      </c>
      <c r="I7930" s="16" t="s">
        <v>11</v>
      </c>
      <c r="J7930" s="9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  <c r="Z7930" s="9"/>
      <c r="AA7930" s="9"/>
    </row>
    <row r="7931" spans="1:27" ht="12.75">
      <c r="A7931" s="64">
        <f t="shared" si="76"/>
        <v>46074</v>
      </c>
      <c r="B7931" s="16" t="s">
        <v>9</v>
      </c>
      <c r="C7931" s="60">
        <f>VLOOKUP(A7931,'CAMPO BELO'!A:I,3, FALSE)</f>
        <v>7978.68</v>
      </c>
      <c r="D7931" s="16">
        <f>VLOOKUP(A7931,'CAMPO BELO'!A:I,4, FALSE)</f>
        <v>71</v>
      </c>
      <c r="E7931" s="61">
        <f>VLOOKUP(A7931,'CAMPO BELO'!A:I,5, FALSE)</f>
        <v>38.29</v>
      </c>
      <c r="F7931" s="16">
        <f>VLOOKUP(A7931,'CAMPO BELO'!A:I,6, FALSE)</f>
        <v>21</v>
      </c>
      <c r="G7931" s="16">
        <f>VLOOKUP(A7931,'CAMPO BELO'!A:I,7, FALSE)</f>
        <v>15.25</v>
      </c>
      <c r="H7931" s="29">
        <f>VLOOKUP(A7931,'CAMPO BELO'!A:I,8, FALSE)</f>
        <v>0.27760000000000001</v>
      </c>
      <c r="I7931" s="16" t="s">
        <v>11</v>
      </c>
      <c r="J7931" s="9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  <c r="Z7931" s="9"/>
      <c r="AA7931" s="9"/>
    </row>
    <row r="7932" spans="1:27" ht="12.75">
      <c r="A7932" s="64">
        <f t="shared" si="76"/>
        <v>46074</v>
      </c>
      <c r="B7932" s="16" t="s">
        <v>43</v>
      </c>
      <c r="C7932" s="60">
        <f>VLOOKUP(A7932,GOPOÚVA!A:I,3, FALSE)</f>
        <v>9497.57</v>
      </c>
      <c r="D7932" s="16">
        <f>VLOOKUP(A7932,GOPOÚVA!A:I,4, FALSE)</f>
        <v>97</v>
      </c>
      <c r="E7932" s="61">
        <f>VLOOKUP(A7932,GOPOÚVA!A:I,5, FALSE)</f>
        <v>30.66</v>
      </c>
      <c r="F7932" s="16">
        <f>VLOOKUP(A7932,GOPOÚVA!A:I,6, FALSE)</f>
        <v>12</v>
      </c>
      <c r="G7932" s="16">
        <f>VLOOKUP(A7932,GOPOÚVA!A:I,7, FALSE)</f>
        <v>14.333</v>
      </c>
      <c r="H7932" s="29">
        <f>VLOOKUP(A7932,GOPOÚVA!A:I,8, FALSE)</f>
        <v>0.32490000000000002</v>
      </c>
      <c r="I7932" s="16" t="s">
        <v>11</v>
      </c>
      <c r="J7932" s="9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  <c r="AA7932" s="9"/>
    </row>
    <row r="7933" spans="1:27" ht="12.75">
      <c r="A7933" s="64">
        <f t="shared" si="76"/>
        <v>46074</v>
      </c>
      <c r="B7933" s="16" t="s">
        <v>45</v>
      </c>
      <c r="C7933" s="60">
        <f>VLOOKUP(A7933,MANDAQUI!A:I,3, FALSE)</f>
        <v>9082.51</v>
      </c>
      <c r="D7933" s="16">
        <f>VLOOKUP(A7933,MANDAQUI!A:I,4, FALSE)</f>
        <v>90</v>
      </c>
      <c r="E7933" s="61">
        <f>VLOOKUP(A7933,MANDAQUI!A:I,5, FALSE)</f>
        <v>27.66</v>
      </c>
      <c r="F7933" s="16">
        <f>VLOOKUP(A7933,MANDAQUI!A:I,6, FALSE)</f>
        <v>4</v>
      </c>
      <c r="G7933" s="16">
        <f>VLOOKUP(A7933,MANDAQUI!A:I,7, FALSE)</f>
        <v>14.6</v>
      </c>
      <c r="H7933" s="29">
        <f>VLOOKUP(A7933,MANDAQUI!A:I,8, FALSE)</f>
        <v>0.29149999999999998</v>
      </c>
      <c r="I7933" s="16" t="s">
        <v>11</v>
      </c>
      <c r="J7933" s="9"/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9"/>
      <c r="V7933" s="9"/>
      <c r="W7933" s="9"/>
      <c r="X7933" s="9"/>
      <c r="Y7933" s="9"/>
      <c r="Z7933" s="9"/>
      <c r="AA7933" s="9"/>
    </row>
    <row r="7934" spans="1:27" ht="12.75">
      <c r="A7934" s="64">
        <f t="shared" si="76"/>
        <v>46074</v>
      </c>
      <c r="B7934" s="16" t="s">
        <v>1465</v>
      </c>
      <c r="C7934" s="60">
        <f>VLOOKUP(A7934,AEROPORTO!A:I,3, FALSE)</f>
        <v>9167.2000000000007</v>
      </c>
      <c r="D7934" s="16">
        <f>VLOOKUP(A7934,AEROPORTO!A:I,4, FALSE)</f>
        <v>110</v>
      </c>
      <c r="E7934" s="61">
        <f>VLOOKUP(A7934,AEROPORTO!A:I,5, FALSE)</f>
        <v>0</v>
      </c>
      <c r="F7934" s="16">
        <f>VLOOKUP(A7934,AEROPORTO!A:I,6, FALSE)</f>
        <v>0</v>
      </c>
      <c r="G7934" s="16">
        <f>VLOOKUP(A7934,AEROPORTO!A:I,7, FALSE)</f>
        <v>0</v>
      </c>
      <c r="H7934" s="29">
        <f>VLOOKUP(A7934,AEROPORTO!A:I,8, FALSE)</f>
        <v>0</v>
      </c>
      <c r="I7934" s="16" t="s">
        <v>11</v>
      </c>
      <c r="J7934" s="9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  <c r="Z7934" s="9"/>
      <c r="AA7934" s="9"/>
    </row>
    <row r="7935" spans="1:27" ht="12.75">
      <c r="A7935" s="64">
        <f t="shared" si="76"/>
        <v>46074</v>
      </c>
      <c r="B7935" s="16" t="s">
        <v>289</v>
      </c>
      <c r="C7935" s="60">
        <f>VLOOKUP(A7935,PINHEIROS!A:I,3, FALSE)</f>
        <v>6811.99</v>
      </c>
      <c r="D7935" s="16">
        <f>VLOOKUP(A7935,PINHEIROS!A:I,4, FALSE)</f>
        <v>72</v>
      </c>
      <c r="E7935" s="61">
        <f>VLOOKUP(A7935,PINHEIROS!A:I,5, FALSE)</f>
        <v>28.22</v>
      </c>
      <c r="F7935" s="16">
        <f>VLOOKUP(A7935,PINHEIROS!A:I,6, FALSE)</f>
        <v>5</v>
      </c>
      <c r="G7935" s="16">
        <f>VLOOKUP(A7935,PINHEIROS!A:I,7, FALSE)</f>
        <v>14.25</v>
      </c>
      <c r="H7935" s="29">
        <f>VLOOKUP(A7935,PINHEIROS!A:I,8, FALSE)</f>
        <v>0.2477</v>
      </c>
      <c r="I7935" s="16" t="s">
        <v>11</v>
      </c>
      <c r="J7935" s="9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  <c r="Z7935" s="9"/>
      <c r="AA7935" s="9"/>
    </row>
    <row r="7936" spans="1:27" ht="12.75">
      <c r="A7936" s="64">
        <f t="shared" si="76"/>
        <v>46074</v>
      </c>
      <c r="B7936" s="16" t="s">
        <v>286</v>
      </c>
      <c r="C7936" s="60">
        <f>VLOOKUP(A7936,ACLIMAÇÃO!A:I,3, FALSE)</f>
        <v>6328.27</v>
      </c>
      <c r="D7936" s="16">
        <f>VLOOKUP(A7936,ACLIMAÇÃO!A:I,4, FALSE)</f>
        <v>67</v>
      </c>
      <c r="E7936" s="61">
        <f>VLOOKUP(A7936,ACLIMAÇÃO!A:I,5, FALSE)</f>
        <v>39.229999999999997</v>
      </c>
      <c r="F7936" s="16">
        <f>VLOOKUP(A7936,ACLIMAÇÃO!A:I,6, FALSE)</f>
        <v>22</v>
      </c>
      <c r="G7936" s="16">
        <f>VLOOKUP(A7936,ACLIMAÇÃO!A:I,7, FALSE)</f>
        <v>16</v>
      </c>
      <c r="H7936" s="29">
        <f>VLOOKUP(A7936,ACLIMAÇÃO!A:I,8, FALSE)</f>
        <v>0.27139999999999997</v>
      </c>
      <c r="I7936" s="16" t="s">
        <v>11</v>
      </c>
      <c r="J7936" s="9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  <c r="Z7936" s="9"/>
      <c r="AA7936" s="9"/>
    </row>
    <row r="7937" spans="1:27" ht="12.75">
      <c r="A7937" s="64">
        <f t="shared" si="76"/>
        <v>46074</v>
      </c>
      <c r="B7937" s="16" t="s">
        <v>17</v>
      </c>
      <c r="C7937" s="60">
        <f>VLOOKUP(A7937,'PRAIA DO CANTO'!A:I,3, FALSE)</f>
        <v>7849.17</v>
      </c>
      <c r="D7937" s="16">
        <f>VLOOKUP(A7937,'PRAIA DO CANTO'!A:I,4, FALSE)</f>
        <v>81</v>
      </c>
      <c r="E7937" s="61">
        <f>VLOOKUP(A7937,'PRAIA DO CANTO'!A:I,5, FALSE)</f>
        <v>25.14</v>
      </c>
      <c r="F7937" s="16">
        <f>VLOOKUP(A7937,'PRAIA DO CANTO'!A:I,6, FALSE)</f>
        <v>1</v>
      </c>
      <c r="G7937" s="16">
        <f>VLOOKUP(A7937,'PRAIA DO CANTO'!A:I,7, FALSE)</f>
        <v>15.5</v>
      </c>
      <c r="H7937" s="29">
        <f>VLOOKUP(A7937,'PRAIA DO CANTO'!A:I,8, FALSE)</f>
        <v>0.28760000000000002</v>
      </c>
      <c r="I7937" s="16" t="s">
        <v>16</v>
      </c>
      <c r="J7937" s="9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  <c r="Z7937" s="9"/>
      <c r="AA7937" s="9"/>
    </row>
    <row r="7938" spans="1:27" ht="12.75">
      <c r="A7938" s="64">
        <f t="shared" si="76"/>
        <v>46074</v>
      </c>
      <c r="B7938" s="16" t="s">
        <v>14</v>
      </c>
      <c r="C7938" s="60">
        <f>VLOOKUP(A7938,'JARDIM CAMBURI'!A:I,3, FALSE)</f>
        <v>8158.43</v>
      </c>
      <c r="D7938" s="16">
        <f>VLOOKUP(A7938,'JARDIM CAMBURI'!A:I,4, FALSE)</f>
        <v>85</v>
      </c>
      <c r="E7938" s="61">
        <f>VLOOKUP(A7938,'JARDIM CAMBURI'!A:I,5, FALSE)</f>
        <v>36.85</v>
      </c>
      <c r="F7938" s="16">
        <f>VLOOKUP(A7938,'JARDIM CAMBURI'!A:I,6, FALSE())</f>
        <v>2</v>
      </c>
      <c r="G7938" s="16">
        <f>VLOOKUP(A7938,'JARDIM CAMBURI'!A:I,7, FALSE)</f>
        <v>13.4</v>
      </c>
      <c r="H7938" s="29">
        <f>VLOOKUP(A7938,'JARDIM CAMBURI'!A:I,8, FALSE)</f>
        <v>0.30209999999999998</v>
      </c>
      <c r="I7938" s="16" t="s">
        <v>16</v>
      </c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  <c r="AA7938" s="9"/>
    </row>
    <row r="7939" spans="1:27" ht="12.75">
      <c r="A7939" s="64">
        <f t="shared" si="76"/>
        <v>46074</v>
      </c>
      <c r="B7939" s="16" t="s">
        <v>19</v>
      </c>
      <c r="C7939" s="60">
        <f>VLOOKUP(A7939,SERRA!A:I,3, FALSE)</f>
        <v>6017.52</v>
      </c>
      <c r="D7939" s="16">
        <f>VLOOKUP(A7939,SERRA!A:I,4, FALSE)</f>
        <v>70</v>
      </c>
      <c r="E7939" s="61">
        <f>VLOOKUP(A7939,SERRA!A:I,5, FALSE)</f>
        <v>22.63</v>
      </c>
      <c r="F7939" s="16">
        <f>VLOOKUP(A7939,SERRA!A:I,6, FALSE)</f>
        <v>1</v>
      </c>
      <c r="G7939" s="16">
        <f>VLOOKUP(A7939,SERRA!A:I,7, FALSE)</f>
        <v>13.1</v>
      </c>
      <c r="H7939" s="29">
        <f>VLOOKUP(A7939,SERRA!A:I,8, FALSE)</f>
        <v>0.31940000000000002</v>
      </c>
      <c r="I7939" s="16" t="s">
        <v>16</v>
      </c>
      <c r="J7939" s="9"/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9"/>
      <c r="V7939" s="9"/>
      <c r="W7939" s="9"/>
      <c r="X7939" s="9"/>
      <c r="Y7939" s="9"/>
      <c r="Z7939" s="9"/>
      <c r="AA7939" s="9"/>
    </row>
    <row r="7940" spans="1:27" ht="12.75">
      <c r="A7940" s="64">
        <f t="shared" si="76"/>
        <v>46074</v>
      </c>
      <c r="B7940" s="16" t="s">
        <v>1574</v>
      </c>
      <c r="C7940" s="60">
        <f>VLOOKUP(A7940,BOALI!A:I,3, FALSE)</f>
        <v>2691.25</v>
      </c>
      <c r="D7940" s="16">
        <f>VLOOKUP(A7940,BOALI!A:I,4, FALSE)</f>
        <v>69</v>
      </c>
      <c r="E7940" s="61">
        <f>VLOOKUP(A7940,BOALI!A:I,5, FALSE)</f>
        <v>0</v>
      </c>
      <c r="F7940" s="16">
        <f>VLOOKUP(A7940,BOALI!A:I,6, FALSE)</f>
        <v>0</v>
      </c>
      <c r="G7940" s="16">
        <f>VLOOKUP(A7940,BOALI!A:I,7, FALSE)</f>
        <v>0</v>
      </c>
      <c r="H7940" s="29">
        <f>VLOOKUP(A7940,BOALI!A:I,8, FALSE)</f>
        <v>0</v>
      </c>
      <c r="I7940" s="16" t="s">
        <v>16</v>
      </c>
      <c r="J7940" s="9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/>
      <c r="X7940" s="9"/>
      <c r="Y7940" s="9"/>
      <c r="Z7940" s="9"/>
      <c r="AA7940" s="9"/>
    </row>
    <row r="7941" spans="1:27" ht="12.75">
      <c r="A7941" s="64">
        <f>A7940+1</f>
        <v>46075</v>
      </c>
      <c r="B7941" s="16" t="s">
        <v>21</v>
      </c>
      <c r="C7941" s="60">
        <f>VLOOKUP(A7941,'VILA CLEMENTINO'!A:I,3, FALSE)</f>
        <v>9227.4500000000007</v>
      </c>
      <c r="D7941" s="16">
        <f>VLOOKUP(A7941,'VILA CLEMENTINO'!A:I,4, FALSE)</f>
        <v>93</v>
      </c>
      <c r="E7941" s="61">
        <f>VLOOKUP(A7941,'VILA CLEMENTINO'!A:I,5, FALSE)</f>
        <v>15.17</v>
      </c>
      <c r="F7941" s="16">
        <f>VLOOKUP(A7941,'VILA CLEMENTINO'!A:I,6, FALSE)</f>
        <v>0</v>
      </c>
      <c r="G7941" s="62">
        <f>VLOOKUP(A7941,'VILA CLEMENTINO'!A:I,7, FALSE)</f>
        <v>8</v>
      </c>
      <c r="H7941" s="29">
        <f>VLOOKUP(A7941,'VILA CLEMENTINO'!A:I,8, FALSE)</f>
        <v>0</v>
      </c>
      <c r="I7941" s="16" t="s">
        <v>11</v>
      </c>
      <c r="J7941" s="9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  <c r="Z7941" s="9"/>
      <c r="AA7941" s="9"/>
    </row>
    <row r="7942" spans="1:27" ht="12.75">
      <c r="A7942" s="64">
        <f t="shared" ref="A7942:A7953" si="77">A7941</f>
        <v>46075</v>
      </c>
      <c r="B7942" s="16" t="s">
        <v>12</v>
      </c>
      <c r="C7942" s="60">
        <f>VLOOKUP(A7942,JABAQUARA!A:I,3, FALSE)</f>
        <v>3227.64</v>
      </c>
      <c r="D7942" s="16">
        <f>VLOOKUP(A7942,JABAQUARA!A:I,4, FALSE)</f>
        <v>37</v>
      </c>
      <c r="E7942" s="61">
        <f>VLOOKUP(A7942,JABAQUARA!A:I,5, FALSE)</f>
        <v>22.59</v>
      </c>
      <c r="F7942" s="16">
        <f>VLOOKUP(A7942,JABAQUARA!A:I,6, FALSE)</f>
        <v>0</v>
      </c>
      <c r="G7942" s="16">
        <f>VLOOKUP(A7942,JABAQUARA!A:I,7, FALSE)</f>
        <v>8</v>
      </c>
      <c r="H7942" s="29">
        <f>VLOOKUP(A7942,JABAQUARA!A:I,8, FALSE)</f>
        <v>0.2656</v>
      </c>
      <c r="I7942" s="16" t="s">
        <v>11</v>
      </c>
      <c r="J7942" s="9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/>
      <c r="X7942" s="9"/>
      <c r="Y7942" s="9"/>
      <c r="Z7942" s="9"/>
      <c r="AA7942" s="9"/>
    </row>
    <row r="7943" spans="1:27" ht="12.75">
      <c r="A7943" s="64">
        <f t="shared" si="77"/>
        <v>46075</v>
      </c>
      <c r="B7943" s="16" t="s">
        <v>1467</v>
      </c>
      <c r="C7943" s="60">
        <f>VLOOKUP(A7943,SPOLETO!A:I,3, FALSE)</f>
        <v>3245.3</v>
      </c>
      <c r="D7943" s="16">
        <f>VLOOKUP(A7943,SPOLETO!A:I,4, FALSE)</f>
        <v>70</v>
      </c>
      <c r="E7943" s="61">
        <f>VLOOKUP(A7943,SPOLETO!A:I,5, FALSE)</f>
        <v>0</v>
      </c>
      <c r="F7943" s="16">
        <f>VLOOKUP(A7943,SPOLETO!A:I,6, FALSE)</f>
        <v>0</v>
      </c>
      <c r="G7943" s="16">
        <f>VLOOKUP(A7943,SPOLETO!A:I,7, FALSE)</f>
        <v>0</v>
      </c>
      <c r="H7943" s="29">
        <f>VLOOKUP(A7943,SPOLETO!A:I,8, FALSE)</f>
        <v>0</v>
      </c>
      <c r="I7943" s="16" t="s">
        <v>11</v>
      </c>
      <c r="J7943" s="9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/>
      <c r="X7943" s="9"/>
      <c r="Y7943" s="9"/>
      <c r="Z7943" s="9"/>
      <c r="AA7943" s="9"/>
    </row>
    <row r="7944" spans="1:27" ht="12.75">
      <c r="A7944" s="64">
        <f t="shared" si="77"/>
        <v>46075</v>
      </c>
      <c r="B7944" s="16" t="s">
        <v>9</v>
      </c>
      <c r="C7944" s="60">
        <f>VLOOKUP(A7944,'CAMPO BELO'!A:I,3, FALSE)</f>
        <v>6005.34</v>
      </c>
      <c r="D7944" s="16">
        <f>VLOOKUP(A7944,'CAMPO BELO'!A:I,4, FALSE)</f>
        <v>65</v>
      </c>
      <c r="E7944" s="61">
        <f>VLOOKUP(A7944,'CAMPO BELO'!A:I,5, FALSE)</f>
        <v>50.01</v>
      </c>
      <c r="F7944" s="16">
        <f>VLOOKUP(A7944,'CAMPO BELO'!A:I,6, FALSE)</f>
        <v>32</v>
      </c>
      <c r="G7944" s="16">
        <f>VLOOKUP(A7944,'CAMPO BELO'!A:I,7, FALSE)</f>
        <v>14</v>
      </c>
      <c r="H7944" s="29">
        <f>VLOOKUP(A7944,'CAMPO BELO'!A:I,8, FALSE)</f>
        <v>0.2465</v>
      </c>
      <c r="I7944" s="16" t="s">
        <v>11</v>
      </c>
      <c r="J7944" s="9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  <c r="Z7944" s="9"/>
      <c r="AA7944" s="9"/>
    </row>
    <row r="7945" spans="1:27" ht="12.75">
      <c r="A7945" s="64">
        <f t="shared" si="77"/>
        <v>46075</v>
      </c>
      <c r="B7945" s="16" t="s">
        <v>43</v>
      </c>
      <c r="C7945" s="60">
        <f>VLOOKUP(A7945,GOPOÚVA!A:I,3, FALSE)</f>
        <v>5854.2</v>
      </c>
      <c r="D7945" s="16">
        <f>VLOOKUP(A7945,GOPOÚVA!A:I,4, FALSE)</f>
        <v>64</v>
      </c>
      <c r="E7945" s="61">
        <f>VLOOKUP(A7945,GOPOÚVA!A:I,5, FALSE)</f>
        <v>24.23</v>
      </c>
      <c r="F7945" s="16">
        <f>VLOOKUP(A7945,GOPOÚVA!A:I,6, FALSE)</f>
        <v>0</v>
      </c>
      <c r="G7945" s="16">
        <f>VLOOKUP(A7945,GOPOÚVA!A:I,7, FALSE)</f>
        <v>10.4</v>
      </c>
      <c r="H7945" s="29">
        <f>VLOOKUP(A7945,GOPOÚVA!A:I,8, FALSE)</f>
        <v>0.33150000000000002</v>
      </c>
      <c r="I7945" s="16" t="s">
        <v>11</v>
      </c>
      <c r="J7945" s="9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  <c r="Z7945" s="9"/>
      <c r="AA7945" s="9"/>
    </row>
    <row r="7946" spans="1:27" ht="12.75">
      <c r="A7946" s="64">
        <f t="shared" si="77"/>
        <v>46075</v>
      </c>
      <c r="B7946" s="16" t="s">
        <v>45</v>
      </c>
      <c r="C7946" s="60">
        <f>VLOOKUP(A7946,MANDAQUI!A:I,3, FALSE)</f>
        <v>6055.89</v>
      </c>
      <c r="D7946" s="16">
        <f>VLOOKUP(A7946,MANDAQUI!A:I,4, FALSE)</f>
        <v>62</v>
      </c>
      <c r="E7946" s="61">
        <f>VLOOKUP(A7946,MANDAQUI!A:I,5, FALSE)</f>
        <v>25.03</v>
      </c>
      <c r="F7946" s="16">
        <f>VLOOKUP(A7946,MANDAQUI!A:I,6, FALSE)</f>
        <v>3</v>
      </c>
      <c r="G7946" s="16">
        <f>VLOOKUP(A7946,MANDAQUI!A:I,7, FALSE)</f>
        <v>9.8000000000000007</v>
      </c>
      <c r="H7946" s="29">
        <f>VLOOKUP(A7946,MANDAQUI!A:I,8, FALSE)</f>
        <v>0.307</v>
      </c>
      <c r="I7946" s="16" t="s">
        <v>11</v>
      </c>
      <c r="J7946" s="9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  <c r="AA7946" s="9"/>
    </row>
    <row r="7947" spans="1:27" ht="12.75">
      <c r="A7947" s="64">
        <f t="shared" si="77"/>
        <v>46075</v>
      </c>
      <c r="B7947" s="16" t="s">
        <v>1465</v>
      </c>
      <c r="C7947" s="60">
        <f>VLOOKUP(A7947,AEROPORTO!A:I,3, FALSE)</f>
        <v>6994.2</v>
      </c>
      <c r="D7947" s="16">
        <f>VLOOKUP(A7947,AEROPORTO!A:I,4, FALSE)</f>
        <v>103</v>
      </c>
      <c r="E7947" s="61">
        <f>VLOOKUP(A7947,AEROPORTO!A:I,5, FALSE)</f>
        <v>0</v>
      </c>
      <c r="F7947" s="16">
        <f>VLOOKUP(A7947,AEROPORTO!A:I,6, FALSE)</f>
        <v>0</v>
      </c>
      <c r="G7947" s="16">
        <f>VLOOKUP(A7947,AEROPORTO!A:I,7, FALSE)</f>
        <v>0</v>
      </c>
      <c r="H7947" s="29">
        <f>VLOOKUP(A7947,AEROPORTO!A:I,8, FALSE)</f>
        <v>0</v>
      </c>
      <c r="I7947" s="16" t="s">
        <v>11</v>
      </c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  <c r="AA7947" s="9"/>
    </row>
    <row r="7948" spans="1:27" ht="12.75">
      <c r="A7948" s="64">
        <f t="shared" si="77"/>
        <v>46075</v>
      </c>
      <c r="B7948" s="16" t="s">
        <v>289</v>
      </c>
      <c r="C7948" s="60">
        <f>VLOOKUP(A7948,PINHEIROS!A:I,3, FALSE)</f>
        <v>7260.22</v>
      </c>
      <c r="D7948" s="16">
        <f>VLOOKUP(A7948,PINHEIROS!A:I,4, FALSE)</f>
        <v>69</v>
      </c>
      <c r="E7948" s="61">
        <f>VLOOKUP(A7948,PINHEIROS!A:I,5, FALSE)</f>
        <v>26.77</v>
      </c>
      <c r="F7948" s="16">
        <f>VLOOKUP(A7948,PINHEIROS!A:I,6, FALSE)</f>
        <v>2</v>
      </c>
      <c r="G7948" s="16">
        <f>VLOOKUP(A7948,PINHEIROS!A:I,7, FALSE)</f>
        <v>12</v>
      </c>
      <c r="H7948" s="29">
        <f>VLOOKUP(A7948,PINHEIROS!A:I,8, FALSE)</f>
        <v>0.26340000000000002</v>
      </c>
      <c r="I7948" s="16" t="s">
        <v>11</v>
      </c>
      <c r="J7948" s="9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/>
      <c r="X7948" s="9"/>
      <c r="Y7948" s="9"/>
      <c r="Z7948" s="9"/>
      <c r="AA7948" s="9"/>
    </row>
    <row r="7949" spans="1:27" ht="12.75">
      <c r="A7949" s="64">
        <f t="shared" si="77"/>
        <v>46075</v>
      </c>
      <c r="B7949" s="16" t="s">
        <v>286</v>
      </c>
      <c r="C7949" s="60">
        <f>VLOOKUP(A7949,ACLIMAÇÃO!A:I,3, FALSE)</f>
        <v>4794.46</v>
      </c>
      <c r="D7949" s="16">
        <f>VLOOKUP(A7949,ACLIMAÇÃO!A:I,4, FALSE)</f>
        <v>52</v>
      </c>
      <c r="E7949" s="61">
        <f>VLOOKUP(A7949,ACLIMAÇÃO!A:I,5, FALSE)</f>
        <v>26.41</v>
      </c>
      <c r="F7949" s="16">
        <f>VLOOKUP(A7949,ACLIMAÇÃO!A:I,6, FALSE)</f>
        <v>2</v>
      </c>
      <c r="G7949" s="16">
        <f>VLOOKUP(A7949,ACLIMAÇÃO!A:I,7, FALSE)</f>
        <v>10.25</v>
      </c>
      <c r="H7949" s="29">
        <f>VLOOKUP(A7949,ACLIMAÇÃO!A:I,8, FALSE)</f>
        <v>0.30359999999999998</v>
      </c>
      <c r="I7949" s="16" t="s">
        <v>11</v>
      </c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  <c r="AA7949" s="9"/>
    </row>
    <row r="7950" spans="1:27" ht="12.75">
      <c r="A7950" s="64">
        <f t="shared" si="77"/>
        <v>46075</v>
      </c>
      <c r="B7950" s="16" t="s">
        <v>17</v>
      </c>
      <c r="C7950" s="60">
        <f>VLOOKUP(A7950,'PRAIA DO CANTO'!A:I,3, FALSE)</f>
        <v>8797.6299999999992</v>
      </c>
      <c r="D7950" s="16">
        <f>VLOOKUP(A7950,'PRAIA DO CANTO'!A:I,4, FALSE)</f>
        <v>96</v>
      </c>
      <c r="E7950" s="61">
        <f>VLOOKUP(A7950,'PRAIA DO CANTO'!A:I,5, FALSE)</f>
        <v>33.65</v>
      </c>
      <c r="F7950" s="16">
        <f>VLOOKUP(A7950,'PRAIA DO CANTO'!A:I,6, FALSE)</f>
        <v>5</v>
      </c>
      <c r="G7950" s="16">
        <f>VLOOKUP(A7950,'PRAIA DO CANTO'!A:I,7, FALSE)</f>
        <v>25.66</v>
      </c>
      <c r="H7950" s="29">
        <f>VLOOKUP(A7950,'PRAIA DO CANTO'!A:I,8, FALSE)</f>
        <v>0.3039</v>
      </c>
      <c r="I7950" s="16" t="s">
        <v>16</v>
      </c>
      <c r="J7950" s="9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  <c r="Z7950" s="9"/>
      <c r="AA7950" s="9"/>
    </row>
    <row r="7951" spans="1:27" ht="12.75">
      <c r="A7951" s="64">
        <f t="shared" si="77"/>
        <v>46075</v>
      </c>
      <c r="B7951" s="16" t="s">
        <v>14</v>
      </c>
      <c r="C7951" s="60">
        <f>VLOOKUP(A7951,'JARDIM CAMBURI'!A:I,3, FALSE)</f>
        <v>8031.8</v>
      </c>
      <c r="D7951" s="16">
        <f>VLOOKUP(A7951,'JARDIM CAMBURI'!A:I,4, FALSE)</f>
        <v>88</v>
      </c>
      <c r="E7951" s="61">
        <f>VLOOKUP(A7951,'JARDIM CAMBURI'!A:I,5, FALSE)</f>
        <v>23.77</v>
      </c>
      <c r="F7951" s="16">
        <f>VLOOKUP(A7951,'JARDIM CAMBURI'!A:I,6, FALSE())</f>
        <v>2</v>
      </c>
      <c r="G7951" s="16">
        <f>VLOOKUP(A7951,'JARDIM CAMBURI'!A:I,7, FALSE)</f>
        <v>10.4</v>
      </c>
      <c r="H7951" s="29">
        <f>VLOOKUP(A7951,'JARDIM CAMBURI'!A:I,8, FALSE)</f>
        <v>0.29549999999999998</v>
      </c>
      <c r="I7951" s="16" t="s">
        <v>16</v>
      </c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  <c r="AA7951" s="9"/>
    </row>
    <row r="7952" spans="1:27" ht="12.75">
      <c r="A7952" s="64">
        <f t="shared" si="77"/>
        <v>46075</v>
      </c>
      <c r="B7952" s="16" t="s">
        <v>19</v>
      </c>
      <c r="C7952" s="60">
        <f>VLOOKUP(A7952,SERRA!A:I,3, FALSE)</f>
        <v>6239.94</v>
      </c>
      <c r="D7952" s="16">
        <f>VLOOKUP(A7952,SERRA!A:I,4, FALSE)</f>
        <v>69</v>
      </c>
      <c r="E7952" s="61">
        <f>VLOOKUP(A7952,SERRA!A:I,5, FALSE)</f>
        <v>24.31</v>
      </c>
      <c r="F7952" s="16">
        <f>VLOOKUP(A7952,SERRA!A:I,6, FALSE)</f>
        <v>2</v>
      </c>
      <c r="G7952" s="16">
        <f>VLOOKUP(A7952,SERRA!A:I,7, FALSE)</f>
        <v>12.5</v>
      </c>
      <c r="H7952" s="29">
        <f>VLOOKUP(A7952,SERRA!A:I,8, FALSE)</f>
        <v>0.214</v>
      </c>
      <c r="I7952" s="16" t="s">
        <v>16</v>
      </c>
      <c r="J7952" s="9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9"/>
      <c r="X7952" s="9"/>
      <c r="Y7952" s="9"/>
      <c r="Z7952" s="9"/>
      <c r="AA7952" s="9"/>
    </row>
    <row r="7953" spans="1:27" ht="12.75">
      <c r="A7953" s="64">
        <f t="shared" si="77"/>
        <v>46075</v>
      </c>
      <c r="B7953" s="16" t="s">
        <v>1574</v>
      </c>
      <c r="C7953" s="60">
        <f>VLOOKUP(A7953,BOALI!A:I,3, FALSE)</f>
        <v>3549.1</v>
      </c>
      <c r="D7953" s="16">
        <f>VLOOKUP(A7953,BOALI!A:I,4, FALSE)</f>
        <v>62</v>
      </c>
      <c r="E7953" s="61">
        <f>VLOOKUP(A7953,BOALI!A:I,5, FALSE)</f>
        <v>0</v>
      </c>
      <c r="F7953" s="16">
        <f>VLOOKUP(A7953,BOALI!A:I,6, FALSE)</f>
        <v>0</v>
      </c>
      <c r="G7953" s="16">
        <f>VLOOKUP(A7953,BOALI!A:I,7, FALSE)</f>
        <v>0</v>
      </c>
      <c r="H7953" s="29">
        <f>VLOOKUP(A7953,BOALI!A:I,8, FALSE)</f>
        <v>0</v>
      </c>
      <c r="I7953" s="16" t="s">
        <v>16</v>
      </c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  <c r="AA7953" s="9"/>
    </row>
    <row r="7954" spans="1:27" ht="12.75">
      <c r="A7954" s="64">
        <f>A7953+1</f>
        <v>46076</v>
      </c>
      <c r="B7954" s="16" t="s">
        <v>21</v>
      </c>
      <c r="C7954" s="60">
        <f>VLOOKUP(A7954,'VILA CLEMENTINO'!A:I,3, FALSE)</f>
        <v>5004.28</v>
      </c>
      <c r="D7954" s="16">
        <f>VLOOKUP(A7954,'VILA CLEMENTINO'!A:I,4, FALSE)</f>
        <v>50</v>
      </c>
      <c r="E7954" s="61">
        <f>VLOOKUP(A7954,'VILA CLEMENTINO'!A:I,5, FALSE)</f>
        <v>23.93</v>
      </c>
      <c r="F7954" s="16">
        <f>VLOOKUP(A7954,'VILA CLEMENTINO'!A:I,6, FALSE)</f>
        <v>0</v>
      </c>
      <c r="G7954" s="62">
        <f>VLOOKUP(A7954,'VILA CLEMENTINO'!A:I,7, FALSE)</f>
        <v>7.5</v>
      </c>
      <c r="H7954" s="29">
        <f>VLOOKUP(A7954,'VILA CLEMENTINO'!A:I,8, FALSE)</f>
        <v>0.25290000000000001</v>
      </c>
      <c r="I7954" s="16" t="s">
        <v>11</v>
      </c>
      <c r="J7954" s="9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9"/>
      <c r="AA7954" s="9"/>
    </row>
    <row r="7955" spans="1:27" ht="12.75">
      <c r="A7955" s="64">
        <f t="shared" ref="A7955:A7966" si="78">A7954</f>
        <v>46076</v>
      </c>
      <c r="B7955" s="16" t="s">
        <v>12</v>
      </c>
      <c r="C7955" s="60">
        <f>VLOOKUP(A7955,JABAQUARA!A:I,3, FALSE)</f>
        <v>1583.66</v>
      </c>
      <c r="D7955" s="16">
        <f>VLOOKUP(A7955,JABAQUARA!A:I,4, FALSE)</f>
        <v>21</v>
      </c>
      <c r="E7955" s="61">
        <f>VLOOKUP(A7955,JABAQUARA!A:I,5, FALSE)</f>
        <v>23.32</v>
      </c>
      <c r="F7955" s="16">
        <f>VLOOKUP(A7955,JABAQUARA!A:I,6, FALSE)</f>
        <v>0</v>
      </c>
      <c r="G7955" s="16">
        <f>VLOOKUP(A7955,JABAQUARA!A:I,7, FALSE)</f>
        <v>8.5</v>
      </c>
      <c r="H7955" s="29">
        <f>VLOOKUP(A7955,JABAQUARA!A:I,8, FALSE)</f>
        <v>0.2707</v>
      </c>
      <c r="I7955" s="16" t="s">
        <v>11</v>
      </c>
      <c r="J7955" s="9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  <c r="AA7955" s="9"/>
    </row>
    <row r="7956" spans="1:27" ht="12.75">
      <c r="A7956" s="64">
        <f t="shared" si="78"/>
        <v>46076</v>
      </c>
      <c r="B7956" s="16" t="s">
        <v>1467</v>
      </c>
      <c r="C7956" s="60">
        <f>VLOOKUP(A7956,SPOLETO!A:I,3, FALSE)</f>
        <v>3533.52</v>
      </c>
      <c r="D7956" s="16">
        <f>VLOOKUP(A7956,SPOLETO!A:I,4, FALSE)</f>
        <v>74</v>
      </c>
      <c r="E7956" s="61">
        <f>VLOOKUP(A7956,SPOLETO!A:I,5, FALSE)</f>
        <v>0</v>
      </c>
      <c r="F7956" s="16">
        <f>VLOOKUP(A7956,SPOLETO!A:I,6, FALSE)</f>
        <v>0</v>
      </c>
      <c r="G7956" s="16">
        <f>VLOOKUP(A7956,SPOLETO!A:I,7, FALSE)</f>
        <v>0</v>
      </c>
      <c r="H7956" s="29">
        <f>VLOOKUP(A7956,SPOLETO!A:I,8, FALSE)</f>
        <v>0</v>
      </c>
      <c r="I7956" s="16" t="s">
        <v>11</v>
      </c>
      <c r="J7956" s="9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  <c r="Z7956" s="9"/>
      <c r="AA7956" s="9"/>
    </row>
    <row r="7957" spans="1:27" ht="12.75">
      <c r="A7957" s="64">
        <f t="shared" si="78"/>
        <v>46076</v>
      </c>
      <c r="B7957" s="16" t="s">
        <v>9</v>
      </c>
      <c r="C7957" s="60">
        <f>VLOOKUP(A7957,'CAMPO BELO'!A:I,3, FALSE)</f>
        <v>3117.29</v>
      </c>
      <c r="D7957" s="16">
        <f>VLOOKUP(A7957,'CAMPO BELO'!A:I,4, FALSE)</f>
        <v>33</v>
      </c>
      <c r="E7957" s="61">
        <f>VLOOKUP(A7957,'CAMPO BELO'!A:I,5, FALSE)</f>
        <v>23.5</v>
      </c>
      <c r="F7957" s="16">
        <f>VLOOKUP(A7957,'CAMPO BELO'!A:I,6, FALSE)</f>
        <v>0</v>
      </c>
      <c r="G7957" s="16">
        <f>VLOOKUP(A7957,'CAMPO BELO'!A:I,7, FALSE)</f>
        <v>12.5</v>
      </c>
      <c r="H7957" s="29">
        <f>VLOOKUP(A7957,'CAMPO BELO'!A:I,8, FALSE)</f>
        <v>0.28170000000000001</v>
      </c>
      <c r="I7957" s="16" t="s">
        <v>11</v>
      </c>
      <c r="J7957" s="9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  <c r="Z7957" s="9"/>
      <c r="AA7957" s="9"/>
    </row>
    <row r="7958" spans="1:27" ht="12.75">
      <c r="A7958" s="64">
        <f t="shared" si="78"/>
        <v>46076</v>
      </c>
      <c r="B7958" s="16" t="s">
        <v>43</v>
      </c>
      <c r="C7958" s="60">
        <f>VLOOKUP(A7958,GOPOÚVA!A:I,3, FALSE)</f>
        <v>1601.7</v>
      </c>
      <c r="D7958" s="16">
        <f>VLOOKUP(A7958,GOPOÚVA!A:I,4, FALSE)</f>
        <v>23</v>
      </c>
      <c r="E7958" s="61">
        <f>VLOOKUP(A7958,GOPOÚVA!A:I,5, FALSE)</f>
        <v>23.37</v>
      </c>
      <c r="F7958" s="16">
        <f>VLOOKUP(A7958,GOPOÚVA!A:I,6, FALSE)</f>
        <v>0</v>
      </c>
      <c r="G7958" s="16">
        <f>VLOOKUP(A7958,GOPOÚVA!A:I,7, FALSE)</f>
        <v>5</v>
      </c>
      <c r="H7958" s="29">
        <f>VLOOKUP(A7958,GOPOÚVA!A:I,8, FALSE)</f>
        <v>0.31319999999999998</v>
      </c>
      <c r="I7958" s="16" t="s">
        <v>11</v>
      </c>
      <c r="J7958" s="9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  <c r="Z7958" s="9"/>
      <c r="AA7958" s="9"/>
    </row>
    <row r="7959" spans="1:27" ht="12.75">
      <c r="A7959" s="64">
        <f t="shared" si="78"/>
        <v>46076</v>
      </c>
      <c r="B7959" s="16" t="s">
        <v>45</v>
      </c>
      <c r="C7959" s="60">
        <f>VLOOKUP(A7959,MANDAQUI!A:I,3, FALSE)</f>
        <v>2739.01</v>
      </c>
      <c r="D7959" s="16">
        <f>VLOOKUP(A7959,MANDAQUI!A:I,4, FALSE)</f>
        <v>27</v>
      </c>
      <c r="E7959" s="61">
        <f>VLOOKUP(A7959,MANDAQUI!A:I,5, FALSE)</f>
        <v>22.48</v>
      </c>
      <c r="F7959" s="16">
        <f>VLOOKUP(A7959,MANDAQUI!A:I,6, FALSE)</f>
        <v>0</v>
      </c>
      <c r="G7959" s="16">
        <f>VLOOKUP(A7959,MANDAQUI!A:I,7, FALSE)</f>
        <v>7.6</v>
      </c>
      <c r="H7959" s="29">
        <f>VLOOKUP(A7959,MANDAQUI!A:I,8, FALSE)</f>
        <v>0.29499999999999998</v>
      </c>
      <c r="I7959" s="16" t="s">
        <v>11</v>
      </c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/>
      <c r="X7959" s="9"/>
      <c r="Y7959" s="9"/>
      <c r="Z7959" s="9"/>
      <c r="AA7959" s="9"/>
    </row>
    <row r="7960" spans="1:27" ht="12.75">
      <c r="A7960" s="64">
        <f t="shared" si="78"/>
        <v>46076</v>
      </c>
      <c r="B7960" s="16" t="s">
        <v>1465</v>
      </c>
      <c r="C7960" s="60">
        <f>VLOOKUP(A7960,AEROPORTO!A:I,3, FALSE)</f>
        <v>8518.2999999999993</v>
      </c>
      <c r="D7960" s="16">
        <f>VLOOKUP(A7960,AEROPORTO!A:I,4, FALSE)</f>
        <v>110</v>
      </c>
      <c r="E7960" s="61">
        <f>VLOOKUP(A7960,AEROPORTO!A:I,5, FALSE)</f>
        <v>0</v>
      </c>
      <c r="F7960" s="16">
        <f>VLOOKUP(A7960,AEROPORTO!A:I,6, FALSE)</f>
        <v>0</v>
      </c>
      <c r="G7960" s="16">
        <f>VLOOKUP(A7960,AEROPORTO!A:I,7, FALSE)</f>
        <v>0</v>
      </c>
      <c r="H7960" s="29">
        <f>VLOOKUP(A7960,AEROPORTO!A:I,8, FALSE)</f>
        <v>0</v>
      </c>
      <c r="I7960" s="16" t="s">
        <v>11</v>
      </c>
      <c r="J7960" s="9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  <c r="Z7960" s="9"/>
      <c r="AA7960" s="9"/>
    </row>
    <row r="7961" spans="1:27" ht="12.75">
      <c r="A7961" s="64">
        <f t="shared" si="78"/>
        <v>46076</v>
      </c>
      <c r="B7961" s="16" t="s">
        <v>289</v>
      </c>
      <c r="C7961" s="60">
        <f>VLOOKUP(A7961,PINHEIROS!A:I,3, FALSE)</f>
        <v>2734.6</v>
      </c>
      <c r="D7961" s="16">
        <f>VLOOKUP(A7961,PINHEIROS!A:I,4, FALSE)</f>
        <v>21</v>
      </c>
      <c r="E7961" s="61">
        <f>VLOOKUP(A7961,PINHEIROS!A:I,5, FALSE)</f>
        <v>40.58</v>
      </c>
      <c r="F7961" s="16">
        <f>VLOOKUP(A7961,PINHEIROS!A:I,6, FALSE)</f>
        <v>6</v>
      </c>
      <c r="G7961" s="16">
        <f>VLOOKUP(A7961,PINHEIROS!A:I,7, FALSE)</f>
        <v>8</v>
      </c>
      <c r="H7961" s="29">
        <f>VLOOKUP(A7961,PINHEIROS!A:I,8, FALSE)</f>
        <v>0.30109999999999998</v>
      </c>
      <c r="I7961" s="16" t="s">
        <v>11</v>
      </c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  <c r="Z7961" s="9"/>
      <c r="AA7961" s="9"/>
    </row>
    <row r="7962" spans="1:27" ht="12.75">
      <c r="A7962" s="64">
        <f t="shared" si="78"/>
        <v>46076</v>
      </c>
      <c r="B7962" s="16" t="s">
        <v>286</v>
      </c>
      <c r="C7962" s="60">
        <f>VLOOKUP(A7962,ACLIMAÇÃO!A:I,3, FALSE)</f>
        <v>2915.95</v>
      </c>
      <c r="D7962" s="16">
        <f>VLOOKUP(A7962,ACLIMAÇÃO!A:I,4, FALSE)</f>
        <v>31</v>
      </c>
      <c r="E7962" s="61">
        <f>VLOOKUP(A7962,ACLIMAÇÃO!A:I,5, FALSE)</f>
        <v>21.59</v>
      </c>
      <c r="F7962" s="16">
        <f>VLOOKUP(A7962,ACLIMAÇÃO!A:I,6, FALSE)</f>
        <v>0</v>
      </c>
      <c r="G7962" s="16">
        <f>VLOOKUP(A7962,ACLIMAÇÃO!A:I,7, FALSE)</f>
        <v>6.66</v>
      </c>
      <c r="H7962" s="29">
        <f>VLOOKUP(A7962,ACLIMAÇÃO!A:I,8, FALSE)</f>
        <v>0.28449999999999998</v>
      </c>
      <c r="I7962" s="16" t="s">
        <v>11</v>
      </c>
      <c r="J7962" s="9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  <c r="AA7962" s="9"/>
    </row>
    <row r="7963" spans="1:27" ht="12.75">
      <c r="A7963" s="64">
        <f t="shared" si="78"/>
        <v>46076</v>
      </c>
      <c r="B7963" s="16" t="s">
        <v>17</v>
      </c>
      <c r="C7963" s="60">
        <f>VLOOKUP(A7963,'PRAIA DO CANTO'!A:I,3, FALSE)</f>
        <v>4598.29</v>
      </c>
      <c r="D7963" s="16">
        <f>VLOOKUP(A7963,'PRAIA DO CANTO'!A:I,4, FALSE)</f>
        <v>44</v>
      </c>
      <c r="E7963" s="61">
        <f>VLOOKUP(A7963,'PRAIA DO CANTO'!A:I,5, FALSE)</f>
        <v>28.27</v>
      </c>
      <c r="F7963" s="16">
        <f>VLOOKUP(A7963,'PRAIA DO CANTO'!A:I,6, FALSE)</f>
        <v>3</v>
      </c>
      <c r="G7963" s="16">
        <f>VLOOKUP(A7963,'PRAIA DO CANTO'!A:I,7, FALSE)</f>
        <v>8.25</v>
      </c>
      <c r="H7963" s="29">
        <f>VLOOKUP(A7963,'PRAIA DO CANTO'!A:I,8, FALSE)</f>
        <v>0.2928</v>
      </c>
      <c r="I7963" s="16" t="s">
        <v>16</v>
      </c>
      <c r="J7963" s="9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9"/>
      <c r="X7963" s="9"/>
      <c r="Y7963" s="9"/>
      <c r="Z7963" s="9"/>
      <c r="AA7963" s="9"/>
    </row>
    <row r="7964" spans="1:27" ht="12.75">
      <c r="A7964" s="64">
        <f t="shared" si="78"/>
        <v>46076</v>
      </c>
      <c r="B7964" s="16" t="s">
        <v>14</v>
      </c>
      <c r="C7964" s="60">
        <f>VLOOKUP(A7964,'JARDIM CAMBURI'!A:I,3, FALSE)</f>
        <v>1802.28</v>
      </c>
      <c r="D7964" s="16">
        <f>VLOOKUP(A7964,'JARDIM CAMBURI'!A:I,4, FALSE)</f>
        <v>25</v>
      </c>
      <c r="E7964" s="61">
        <f>VLOOKUP(A7964,'JARDIM CAMBURI'!A:I,5, FALSE)</f>
        <v>34.74</v>
      </c>
      <c r="F7964" s="16">
        <f>VLOOKUP(A7964,'JARDIM CAMBURI'!A:I,6, FALSE())</f>
        <v>0</v>
      </c>
      <c r="G7964" s="16">
        <f>VLOOKUP(A7964,'JARDIM CAMBURI'!A:I,7, FALSE)</f>
        <v>6.66</v>
      </c>
      <c r="H7964" s="29">
        <f>VLOOKUP(A7964,'JARDIM CAMBURI'!A:I,8, FALSE)</f>
        <v>0.27550000000000002</v>
      </c>
      <c r="I7964" s="16" t="s">
        <v>16</v>
      </c>
      <c r="J7964" s="9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/>
      <c r="X7964" s="9"/>
      <c r="Y7964" s="9"/>
      <c r="Z7964" s="9"/>
      <c r="AA7964" s="9"/>
    </row>
    <row r="7965" spans="1:27" ht="12.75">
      <c r="A7965" s="64">
        <f t="shared" si="78"/>
        <v>46076</v>
      </c>
      <c r="B7965" s="16" t="s">
        <v>19</v>
      </c>
      <c r="C7965" s="60">
        <f>VLOOKUP(A7965,SERRA!A:I,3, FALSE)</f>
        <v>2377.1999999999998</v>
      </c>
      <c r="D7965" s="16">
        <f>VLOOKUP(A7965,SERRA!A:I,4, FALSE)</f>
        <v>26</v>
      </c>
      <c r="E7965" s="61">
        <f>VLOOKUP(A7965,SERRA!A:I,5, FALSE)</f>
        <v>26.39</v>
      </c>
      <c r="F7965" s="16">
        <f>VLOOKUP(A7965,SERRA!A:I,6, FALSE)</f>
        <v>1</v>
      </c>
      <c r="G7965" s="16">
        <f>VLOOKUP(A7965,SERRA!A:I,7, FALSE)</f>
        <v>13</v>
      </c>
      <c r="H7965" s="29">
        <f>VLOOKUP(A7965,SERRA!A:I,8, FALSE)</f>
        <v>0.33110000000000001</v>
      </c>
      <c r="I7965" s="16" t="s">
        <v>16</v>
      </c>
      <c r="J7965" s="9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  <c r="Z7965" s="9"/>
      <c r="AA7965" s="9"/>
    </row>
    <row r="7966" spans="1:27" ht="12.75">
      <c r="A7966" s="64">
        <f t="shared" si="78"/>
        <v>46076</v>
      </c>
      <c r="B7966" s="16" t="s">
        <v>1574</v>
      </c>
      <c r="C7966" s="60">
        <f>VLOOKUP(A7966,BOALI!A:I,3, FALSE)</f>
        <v>3778.12</v>
      </c>
      <c r="D7966" s="16">
        <f>VLOOKUP(A7966,BOALI!A:I,4, FALSE)</f>
        <v>87</v>
      </c>
      <c r="E7966" s="61">
        <f>VLOOKUP(A7966,BOALI!A:I,5, FALSE)</f>
        <v>0</v>
      </c>
      <c r="F7966" s="16">
        <f>VLOOKUP(A7966,BOALI!A:I,6, FALSE)</f>
        <v>0</v>
      </c>
      <c r="G7966" s="16">
        <f>VLOOKUP(A7966,BOALI!A:I,7, FALSE)</f>
        <v>0</v>
      </c>
      <c r="H7966" s="29">
        <f>VLOOKUP(A7966,BOALI!A:I,8, FALSE)</f>
        <v>0</v>
      </c>
      <c r="I7966" s="16" t="s">
        <v>16</v>
      </c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  <c r="AA7966" s="9"/>
    </row>
    <row r="7967" spans="1:27" ht="12.75">
      <c r="A7967" s="64">
        <f>A7966+1</f>
        <v>46077</v>
      </c>
      <c r="B7967" s="16" t="s">
        <v>21</v>
      </c>
      <c r="C7967" s="60">
        <f>VLOOKUP(A7967,'VILA CLEMENTINO'!A:I,3, FALSE)</f>
        <v>4743.3</v>
      </c>
      <c r="D7967" s="16">
        <f>VLOOKUP(A7967,'VILA CLEMENTINO'!A:I,4, FALSE)</f>
        <v>50</v>
      </c>
      <c r="E7967" s="61">
        <f>VLOOKUP(A7967,'VILA CLEMENTINO'!A:I,5, FALSE)</f>
        <v>23.55</v>
      </c>
      <c r="F7967" s="16">
        <f>VLOOKUP(A7967,'VILA CLEMENTINO'!A:I,6, FALSE)</f>
        <v>0</v>
      </c>
      <c r="G7967" s="62">
        <f>VLOOKUP(A7967,'VILA CLEMENTINO'!A:I,7, FALSE)</f>
        <v>10</v>
      </c>
      <c r="H7967" s="29">
        <f>VLOOKUP(A7967,'VILA CLEMENTINO'!A:I,8, FALSE)</f>
        <v>0.25790000000000002</v>
      </c>
      <c r="I7967" s="16" t="s">
        <v>11</v>
      </c>
      <c r="J7967" s="9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  <c r="Z7967" s="9"/>
      <c r="AA7967" s="9"/>
    </row>
    <row r="7968" spans="1:27" ht="12.75">
      <c r="A7968" s="64">
        <f t="shared" ref="A7968:A7979" si="79">A7967</f>
        <v>46077</v>
      </c>
      <c r="B7968" s="16" t="s">
        <v>12</v>
      </c>
      <c r="C7968" s="60">
        <f>VLOOKUP(A7968,JABAQUARA!A:I,3, FALSE)</f>
        <v>2932.5</v>
      </c>
      <c r="D7968" s="16">
        <f>VLOOKUP(A7968,JABAQUARA!A:I,4, FALSE)</f>
        <v>33</v>
      </c>
      <c r="E7968" s="61">
        <f>VLOOKUP(A7968,JABAQUARA!A:I,5, FALSE)</f>
        <v>22.85</v>
      </c>
      <c r="F7968" s="16">
        <f>VLOOKUP(A7968,JABAQUARA!A:I,6, FALSE)</f>
        <v>1</v>
      </c>
      <c r="G7968" s="16">
        <f>VLOOKUP(A7968,JABAQUARA!A:I,7, FALSE)</f>
        <v>6.3</v>
      </c>
      <c r="H7968" s="29">
        <f>VLOOKUP(A7968,JABAQUARA!A:I,8, FALSE)</f>
        <v>0.31469999999999998</v>
      </c>
      <c r="I7968" s="16" t="s">
        <v>11</v>
      </c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  <c r="AA7968" s="9"/>
    </row>
    <row r="7969" spans="1:27" ht="12.75">
      <c r="A7969" s="64">
        <f t="shared" si="79"/>
        <v>46077</v>
      </c>
      <c r="B7969" s="16" t="s">
        <v>1467</v>
      </c>
      <c r="C7969" s="60">
        <f>VLOOKUP(A7969,SPOLETO!A:I,3, FALSE)</f>
        <v>3751.24</v>
      </c>
      <c r="D7969" s="16">
        <f>VLOOKUP(A7969,SPOLETO!A:I,4, FALSE)</f>
        <v>81</v>
      </c>
      <c r="E7969" s="61">
        <f>VLOOKUP(A7969,SPOLETO!A:I,5, FALSE)</f>
        <v>0</v>
      </c>
      <c r="F7969" s="16">
        <f>VLOOKUP(A7969,SPOLETO!A:I,6, FALSE)</f>
        <v>0</v>
      </c>
      <c r="G7969" s="16">
        <f>VLOOKUP(A7969,SPOLETO!A:I,7, FALSE)</f>
        <v>0</v>
      </c>
      <c r="H7969" s="29">
        <f>VLOOKUP(A7969,SPOLETO!A:I,8, FALSE)</f>
        <v>0</v>
      </c>
      <c r="I7969" s="16" t="s">
        <v>11</v>
      </c>
      <c r="J7969" s="9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  <c r="Z7969" s="9"/>
      <c r="AA7969" s="9"/>
    </row>
    <row r="7970" spans="1:27" ht="12.75">
      <c r="A7970" s="64">
        <f t="shared" si="79"/>
        <v>46077</v>
      </c>
      <c r="B7970" s="16" t="s">
        <v>9</v>
      </c>
      <c r="C7970" s="60">
        <f>VLOOKUP(A7970,'CAMPO BELO'!A:I,3, FALSE)</f>
        <v>3438.71</v>
      </c>
      <c r="D7970" s="16">
        <f>VLOOKUP(A7970,'CAMPO BELO'!A:I,4, FALSE)</f>
        <v>36</v>
      </c>
      <c r="E7970" s="61">
        <f>VLOOKUP(A7970,'CAMPO BELO'!A:I,5, FALSE)</f>
        <v>28.17</v>
      </c>
      <c r="F7970" s="16">
        <f>VLOOKUP(A7970,'CAMPO BELO'!A:I,6, FALSE)</f>
        <v>2</v>
      </c>
      <c r="G7970" s="16">
        <f>VLOOKUP(A7970,'CAMPO BELO'!A:I,7, FALSE)</f>
        <v>9.6</v>
      </c>
      <c r="H7970" s="29">
        <f>VLOOKUP(A7970,'CAMPO BELO'!A:I,8, FALSE)</f>
        <v>0.39029999999999998</v>
      </c>
      <c r="I7970" s="16" t="s">
        <v>11</v>
      </c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  <c r="AA7970" s="9"/>
    </row>
    <row r="7971" spans="1:27" ht="12.75">
      <c r="A7971" s="64">
        <f t="shared" si="79"/>
        <v>46077</v>
      </c>
      <c r="B7971" s="16" t="s">
        <v>43</v>
      </c>
      <c r="C7971" s="60">
        <f>VLOOKUP(A7971,GOPOÚVA!A:I,3, FALSE)</f>
        <v>2857.31</v>
      </c>
      <c r="D7971" s="16">
        <f>VLOOKUP(A7971,GOPOÚVA!A:I,4, FALSE)</f>
        <v>35</v>
      </c>
      <c r="E7971" s="61">
        <f>VLOOKUP(A7971,GOPOÚVA!A:I,5, FALSE)</f>
        <v>21.91</v>
      </c>
      <c r="F7971" s="16">
        <f>VLOOKUP(A7971,GOPOÚVA!A:I,6, FALSE)</f>
        <v>0</v>
      </c>
      <c r="G7971" s="16">
        <f>VLOOKUP(A7971,GOPOÚVA!A:I,7, FALSE)</f>
        <v>10</v>
      </c>
      <c r="H7971" s="29">
        <f>VLOOKUP(A7971,GOPOÚVA!A:I,8, FALSE)</f>
        <v>0.36080000000000001</v>
      </c>
      <c r="I7971" s="16" t="s">
        <v>11</v>
      </c>
      <c r="J7971" s="9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  <c r="Z7971" s="9"/>
      <c r="AA7971" s="9"/>
    </row>
    <row r="7972" spans="1:27" ht="12.75">
      <c r="A7972" s="64">
        <f t="shared" si="79"/>
        <v>46077</v>
      </c>
      <c r="B7972" s="16" t="s">
        <v>45</v>
      </c>
      <c r="C7972" s="60">
        <f>VLOOKUP(A7972,MANDAQUI!A:I,3, FALSE)</f>
        <v>2393.5</v>
      </c>
      <c r="D7972" s="16">
        <f>VLOOKUP(A7972,MANDAQUI!A:I,4, FALSE)</f>
        <v>29</v>
      </c>
      <c r="E7972" s="61">
        <f>VLOOKUP(A7972,MANDAQUI!A:I,5, FALSE)</f>
        <v>20.37</v>
      </c>
      <c r="F7972" s="16">
        <f>VLOOKUP(A7972,MANDAQUI!A:I,6, FALSE)</f>
        <v>0</v>
      </c>
      <c r="G7972" s="16">
        <f>VLOOKUP(A7972,MANDAQUI!A:I,7, FALSE)</f>
        <v>8.33</v>
      </c>
      <c r="H7972" s="29">
        <f>VLOOKUP(A7972,MANDAQUI!A:I,8, FALSE)</f>
        <v>0.32600000000000001</v>
      </c>
      <c r="I7972" s="16" t="s">
        <v>11</v>
      </c>
      <c r="J7972" s="9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  <c r="Z7972" s="9"/>
      <c r="AA7972" s="9"/>
    </row>
    <row r="7973" spans="1:27" ht="12.75">
      <c r="A7973" s="64">
        <f t="shared" si="79"/>
        <v>46077</v>
      </c>
      <c r="B7973" s="16" t="s">
        <v>1465</v>
      </c>
      <c r="C7973" s="60">
        <f>VLOOKUP(A7973,AEROPORTO!A:I,3, FALSE)</f>
        <v>7190.1</v>
      </c>
      <c r="D7973" s="16">
        <f>VLOOKUP(A7973,AEROPORTO!A:I,4, FALSE)</f>
        <v>89</v>
      </c>
      <c r="E7973" s="61">
        <f>VLOOKUP(A7973,AEROPORTO!A:I,5, FALSE)</f>
        <v>0</v>
      </c>
      <c r="F7973" s="16">
        <f>VLOOKUP(A7973,AEROPORTO!A:I,6, FALSE)</f>
        <v>0</v>
      </c>
      <c r="G7973" s="16">
        <f>VLOOKUP(A7973,AEROPORTO!A:I,7, FALSE)</f>
        <v>0</v>
      </c>
      <c r="H7973" s="29">
        <f>VLOOKUP(A7973,AEROPORTO!A:I,8, FALSE)</f>
        <v>0</v>
      </c>
      <c r="I7973" s="16" t="s">
        <v>11</v>
      </c>
      <c r="J7973" s="9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  <c r="Z7973" s="9"/>
      <c r="AA7973" s="9"/>
    </row>
    <row r="7974" spans="1:27" ht="12.75">
      <c r="A7974" s="64">
        <f t="shared" si="79"/>
        <v>46077</v>
      </c>
      <c r="B7974" s="16" t="s">
        <v>289</v>
      </c>
      <c r="C7974" s="60">
        <f>VLOOKUP(A7974,PINHEIROS!A:I,3, FALSE)</f>
        <v>2960.8</v>
      </c>
      <c r="D7974" s="16">
        <f>VLOOKUP(A7974,PINHEIROS!A:I,4, FALSE)</f>
        <v>30</v>
      </c>
      <c r="E7974" s="61">
        <f>VLOOKUP(A7974,PINHEIROS!A:I,5, FALSE)</f>
        <v>26.1</v>
      </c>
      <c r="F7974" s="16">
        <f>VLOOKUP(A7974,PINHEIROS!A:I,6, FALSE)</f>
        <v>1</v>
      </c>
      <c r="G7974" s="16">
        <f>VLOOKUP(A7974,PINHEIROS!A:I,7, FALSE)</f>
        <v>5.75</v>
      </c>
      <c r="H7974" s="29">
        <f>VLOOKUP(A7974,PINHEIROS!A:I,8, FALSE)</f>
        <v>0.32890000000000003</v>
      </c>
      <c r="I7974" s="16" t="s">
        <v>11</v>
      </c>
      <c r="J7974" s="9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  <c r="Z7974" s="9"/>
      <c r="AA7974" s="9"/>
    </row>
    <row r="7975" spans="1:27" ht="12.75">
      <c r="A7975" s="64">
        <f t="shared" si="79"/>
        <v>46077</v>
      </c>
      <c r="B7975" s="16" t="s">
        <v>286</v>
      </c>
      <c r="C7975" s="60">
        <f>VLOOKUP(A7975,ACLIMAÇÃO!A:I,3, FALSE)</f>
        <v>3231.61</v>
      </c>
      <c r="D7975" s="16">
        <f>VLOOKUP(A7975,ACLIMAÇÃO!A:I,4, FALSE)</f>
        <v>35</v>
      </c>
      <c r="E7975" s="61">
        <f>VLOOKUP(A7975,ACLIMAÇÃO!A:I,5, FALSE)</f>
        <v>27.39</v>
      </c>
      <c r="F7975" s="16">
        <f>VLOOKUP(A7975,ACLIMAÇÃO!A:I,6, FALSE)</f>
        <v>1</v>
      </c>
      <c r="G7975" s="16">
        <f>VLOOKUP(A7975,ACLIMAÇÃO!A:I,7, FALSE)</f>
        <v>7.66</v>
      </c>
      <c r="H7975" s="29">
        <f>VLOOKUP(A7975,ACLIMAÇÃO!A:I,8, FALSE)</f>
        <v>0.32750000000000001</v>
      </c>
      <c r="I7975" s="16" t="s">
        <v>11</v>
      </c>
      <c r="J7975" s="9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  <c r="Z7975" s="9"/>
      <c r="AA7975" s="9"/>
    </row>
    <row r="7976" spans="1:27" ht="12.75">
      <c r="A7976" s="64">
        <f t="shared" si="79"/>
        <v>46077</v>
      </c>
      <c r="B7976" s="16" t="s">
        <v>17</v>
      </c>
      <c r="C7976" s="60">
        <f>VLOOKUP(A7976,'PRAIA DO CANTO'!A:I,3, FALSE)</f>
        <v>5461</v>
      </c>
      <c r="D7976" s="16">
        <f>VLOOKUP(A7976,'PRAIA DO CANTO'!A:I,4, FALSE)</f>
        <v>52</v>
      </c>
      <c r="E7976" s="61">
        <f>VLOOKUP(A7976,'PRAIA DO CANTO'!A:I,5, FALSE)</f>
        <v>22</v>
      </c>
      <c r="F7976" s="16">
        <f>VLOOKUP(A7976,'PRAIA DO CANTO'!A:I,6, FALSE)</f>
        <v>0</v>
      </c>
      <c r="G7976" s="16">
        <f>VLOOKUP(A7976,'PRAIA DO CANTO'!A:I,7, FALSE)</f>
        <v>7.4</v>
      </c>
      <c r="H7976" s="29">
        <f>VLOOKUP(A7976,'PRAIA DO CANTO'!A:I,8, FALSE)</f>
        <v>0.35510000000000003</v>
      </c>
      <c r="I7976" s="16" t="s">
        <v>16</v>
      </c>
      <c r="J7976" s="9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  <c r="Z7976" s="9"/>
      <c r="AA7976" s="9"/>
    </row>
    <row r="7977" spans="1:27" ht="12.75">
      <c r="A7977" s="64">
        <f t="shared" si="79"/>
        <v>46077</v>
      </c>
      <c r="B7977" s="16" t="s">
        <v>14</v>
      </c>
      <c r="C7977" s="60">
        <f>VLOOKUP(A7977,'JARDIM CAMBURI'!A:I,3, FALSE)</f>
        <v>3432.9</v>
      </c>
      <c r="D7977" s="16">
        <f>VLOOKUP(A7977,'JARDIM CAMBURI'!A:I,4, FALSE)</f>
        <v>39</v>
      </c>
      <c r="E7977" s="61">
        <f>VLOOKUP(A7977,'JARDIM CAMBURI'!A:I,5, FALSE)</f>
        <v>25.06</v>
      </c>
      <c r="F7977" s="16">
        <f>VLOOKUP(A7977,'JARDIM CAMBURI'!A:I,6, FALSE())</f>
        <v>1</v>
      </c>
      <c r="G7977" s="16">
        <f>VLOOKUP(A7977,'JARDIM CAMBURI'!A:I,7, FALSE)</f>
        <v>8.33</v>
      </c>
      <c r="H7977" s="29">
        <f>VLOOKUP(A7977,'JARDIM CAMBURI'!A:I,8, FALSE)</f>
        <v>0.25659999999999999</v>
      </c>
      <c r="I7977" s="16" t="s">
        <v>16</v>
      </c>
      <c r="J7977" s="9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  <c r="Z7977" s="9"/>
      <c r="AA7977" s="9"/>
    </row>
    <row r="7978" spans="1:27" ht="12.75">
      <c r="A7978" s="64">
        <f t="shared" si="79"/>
        <v>46077</v>
      </c>
      <c r="B7978" s="16" t="s">
        <v>19</v>
      </c>
      <c r="C7978" s="60">
        <f>VLOOKUP(A7978,SERRA!A:I,3, FALSE)</f>
        <v>2555.88</v>
      </c>
      <c r="D7978" s="16">
        <f>VLOOKUP(A7978,SERRA!A:I,4, FALSE)</f>
        <v>29</v>
      </c>
      <c r="E7978" s="61">
        <f>VLOOKUP(A7978,SERRA!A:I,5, FALSE)</f>
        <v>29.26</v>
      </c>
      <c r="F7978" s="16">
        <f>VLOOKUP(A7978,SERRA!A:I,6, FALSE)</f>
        <v>4</v>
      </c>
      <c r="G7978" s="16">
        <f>VLOOKUP(A7978,SERRA!A:I,7, FALSE)</f>
        <v>14.5</v>
      </c>
      <c r="H7978" s="29">
        <f>VLOOKUP(A7978,SERRA!A:I,8, FALSE)</f>
        <v>0.36170000000000002</v>
      </c>
      <c r="I7978" s="16" t="s">
        <v>16</v>
      </c>
      <c r="J7978" s="9"/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9"/>
      <c r="V7978" s="9"/>
      <c r="W7978" s="9"/>
      <c r="X7978" s="9"/>
      <c r="Y7978" s="9"/>
      <c r="Z7978" s="9"/>
      <c r="AA7978" s="9"/>
    </row>
    <row r="7979" spans="1:27" ht="12.75">
      <c r="A7979" s="64">
        <f t="shared" si="79"/>
        <v>46077</v>
      </c>
      <c r="B7979" s="16" t="s">
        <v>1574</v>
      </c>
      <c r="C7979" s="60">
        <f>VLOOKUP(A7979,BOALI!A:I,3, FALSE)</f>
        <v>2690.72</v>
      </c>
      <c r="D7979" s="16">
        <f>VLOOKUP(A7979,BOALI!A:I,4, FALSE)</f>
        <v>69</v>
      </c>
      <c r="E7979" s="61">
        <f>VLOOKUP(A7979,BOALI!A:I,5, FALSE)</f>
        <v>0</v>
      </c>
      <c r="F7979" s="16">
        <f>VLOOKUP(A7979,BOALI!A:I,6, FALSE)</f>
        <v>0</v>
      </c>
      <c r="G7979" s="16">
        <f>VLOOKUP(A7979,BOALI!A:I,7, FALSE)</f>
        <v>0</v>
      </c>
      <c r="H7979" s="29">
        <f>VLOOKUP(A7979,BOALI!A:I,8, FALSE)</f>
        <v>0</v>
      </c>
      <c r="I7979" s="16" t="s">
        <v>16</v>
      </c>
      <c r="J7979" s="9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  <c r="Z7979" s="9"/>
      <c r="AA7979" s="9"/>
    </row>
    <row r="7980" spans="1:27" ht="12.75">
      <c r="A7980" s="64">
        <f>A7979+1</f>
        <v>46078</v>
      </c>
      <c r="B7980" s="16" t="s">
        <v>21</v>
      </c>
      <c r="C7980" s="60">
        <f>VLOOKUP(A7980,'VILA CLEMENTINO'!A:I,3, FALSE)</f>
        <v>5569.5</v>
      </c>
      <c r="D7980" s="16">
        <f>VLOOKUP(A7980,'VILA CLEMENTINO'!A:I,4, FALSE)</f>
        <v>56</v>
      </c>
      <c r="E7980" s="61">
        <f>VLOOKUP(A7980,'VILA CLEMENTINO'!A:I,5, FALSE)</f>
        <v>22.56</v>
      </c>
      <c r="F7980" s="16">
        <f>VLOOKUP(A7980,'VILA CLEMENTINO'!A:I,6, FALSE)</f>
        <v>0</v>
      </c>
      <c r="G7980" s="62">
        <f>VLOOKUP(A7980,'VILA CLEMENTINO'!A:I,7, FALSE)</f>
        <v>7.5</v>
      </c>
      <c r="H7980" s="29">
        <f>VLOOKUP(A7980,'VILA CLEMENTINO'!A:I,8, FALSE)</f>
        <v>0.25840000000000002</v>
      </c>
      <c r="I7980" s="16" t="s">
        <v>11</v>
      </c>
      <c r="J7980" s="9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  <c r="Z7980" s="9"/>
      <c r="AA7980" s="9"/>
    </row>
    <row r="7981" spans="1:27" ht="12.75">
      <c r="A7981" s="64">
        <f t="shared" ref="A7981:A7992" si="80">A7980</f>
        <v>46078</v>
      </c>
      <c r="B7981" s="16" t="s">
        <v>12</v>
      </c>
      <c r="C7981" s="60">
        <f>VLOOKUP(A7981,JABAQUARA!A:I,3, FALSE)</f>
        <v>1642.3</v>
      </c>
      <c r="D7981" s="16">
        <f>VLOOKUP(A7981,JABAQUARA!A:I,4, FALSE)</f>
        <v>22</v>
      </c>
      <c r="E7981" s="61">
        <f>VLOOKUP(A7981,JABAQUARA!A:I,5, FALSE)</f>
        <v>22.4</v>
      </c>
      <c r="F7981" s="16">
        <f>VLOOKUP(A7981,JABAQUARA!A:I,6, FALSE)</f>
        <v>0</v>
      </c>
      <c r="G7981" s="16">
        <f>VLOOKUP(A7981,JABAQUARA!A:I,7, FALSE)</f>
        <v>4</v>
      </c>
      <c r="H7981" s="29">
        <f>VLOOKUP(A7981,JABAQUARA!A:I,8, FALSE)</f>
        <v>0.34520000000000001</v>
      </c>
      <c r="I7981" s="16" t="s">
        <v>11</v>
      </c>
      <c r="J7981" s="9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  <c r="Z7981" s="9"/>
      <c r="AA7981" s="9"/>
    </row>
    <row r="7982" spans="1:27" ht="12.75">
      <c r="A7982" s="64">
        <f t="shared" si="80"/>
        <v>46078</v>
      </c>
      <c r="B7982" s="16" t="s">
        <v>1467</v>
      </c>
      <c r="C7982" s="60">
        <f>VLOOKUP(A7982,SPOLETO!A:I,3, FALSE)</f>
        <v>4243.25</v>
      </c>
      <c r="D7982" s="16">
        <f>VLOOKUP(A7982,SPOLETO!A:I,4, FALSE)</f>
        <v>91</v>
      </c>
      <c r="E7982" s="61">
        <f>VLOOKUP(A7982,SPOLETO!A:I,5, FALSE)</f>
        <v>0</v>
      </c>
      <c r="F7982" s="16">
        <f>VLOOKUP(A7982,SPOLETO!A:I,6, FALSE)</f>
        <v>0</v>
      </c>
      <c r="G7982" s="16">
        <f>VLOOKUP(A7982,SPOLETO!A:I,7, FALSE)</f>
        <v>0</v>
      </c>
      <c r="H7982" s="29">
        <f>VLOOKUP(A7982,SPOLETO!A:I,8, FALSE)</f>
        <v>0</v>
      </c>
      <c r="I7982" s="16" t="s">
        <v>11</v>
      </c>
      <c r="J7982" s="9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  <c r="Z7982" s="9"/>
      <c r="AA7982" s="9"/>
    </row>
    <row r="7983" spans="1:27" ht="12.75">
      <c r="A7983" s="64">
        <f t="shared" si="80"/>
        <v>46078</v>
      </c>
      <c r="B7983" s="16" t="s">
        <v>9</v>
      </c>
      <c r="C7983" s="60">
        <f>VLOOKUP(A7983,'CAMPO BELO'!A:I,3, FALSE)</f>
        <v>2366.11</v>
      </c>
      <c r="D7983" s="16">
        <f>VLOOKUP(A7983,'CAMPO BELO'!A:I,4, FALSE)</f>
        <v>29</v>
      </c>
      <c r="E7983" s="61">
        <f>VLOOKUP(A7983,'CAMPO BELO'!A:I,5, FALSE)</f>
        <v>25.11</v>
      </c>
      <c r="F7983" s="16">
        <f>VLOOKUP(A7983,'CAMPO BELO'!A:I,6, FALSE)</f>
        <v>1</v>
      </c>
      <c r="G7983" s="16">
        <f>VLOOKUP(A7983,'CAMPO BELO'!A:I,7, FALSE)</f>
        <v>6.6</v>
      </c>
      <c r="H7983" s="29">
        <f>VLOOKUP(A7983,'CAMPO BELO'!A:I,8, FALSE)</f>
        <v>0.2959</v>
      </c>
      <c r="I7983" s="16" t="s">
        <v>11</v>
      </c>
      <c r="J7983" s="9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9"/>
      <c r="X7983" s="9"/>
      <c r="Y7983" s="9"/>
      <c r="Z7983" s="9"/>
      <c r="AA7983" s="9"/>
    </row>
    <row r="7984" spans="1:27" ht="12.75">
      <c r="A7984" s="64">
        <f t="shared" si="80"/>
        <v>46078</v>
      </c>
      <c r="B7984" s="16" t="s">
        <v>43</v>
      </c>
      <c r="C7984" s="60">
        <f>VLOOKUP(A7984,GOPOÚVA!A:I,3, FALSE)</f>
        <v>3641.3</v>
      </c>
      <c r="D7984" s="16">
        <f>VLOOKUP(A7984,GOPOÚVA!A:I,4, FALSE)</f>
        <v>42</v>
      </c>
      <c r="E7984" s="61">
        <f>VLOOKUP(A7984,GOPOÚVA!A:I,5, FALSE)</f>
        <v>24.44</v>
      </c>
      <c r="F7984" s="16">
        <f>VLOOKUP(A7984,GOPOÚVA!A:I,6, FALSE)</f>
        <v>0</v>
      </c>
      <c r="G7984" s="16">
        <f>VLOOKUP(A7984,GOPOÚVA!A:I,7, FALSE)</f>
        <v>11.33</v>
      </c>
      <c r="H7984" s="29">
        <f>VLOOKUP(A7984,GOPOÚVA!A:I,8, FALSE)</f>
        <v>0.37190000000000001</v>
      </c>
      <c r="I7984" s="16" t="s">
        <v>11</v>
      </c>
      <c r="J7984" s="9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9"/>
      <c r="X7984" s="9"/>
      <c r="Y7984" s="9"/>
      <c r="Z7984" s="9"/>
      <c r="AA7984" s="9"/>
    </row>
    <row r="7985" spans="1:27" ht="12.75">
      <c r="A7985" s="64">
        <f t="shared" si="80"/>
        <v>46078</v>
      </c>
      <c r="B7985" s="16" t="s">
        <v>45</v>
      </c>
      <c r="C7985" s="60">
        <f>VLOOKUP(A7985,MANDAQUI!A:I,3, FALSE)</f>
        <v>2994.28</v>
      </c>
      <c r="D7985" s="16">
        <f>VLOOKUP(A7985,MANDAQUI!A:I,4, FALSE)</f>
        <v>33</v>
      </c>
      <c r="E7985" s="61">
        <f>VLOOKUP(A7985,MANDAQUI!A:I,5, FALSE)</f>
        <v>18.61</v>
      </c>
      <c r="F7985" s="16">
        <f>VLOOKUP(A7985,MANDAQUI!A:I,6, FALSE)</f>
        <v>0</v>
      </c>
      <c r="G7985" s="16">
        <f>VLOOKUP(A7985,MANDAQUI!A:I,7, FALSE)</f>
        <v>9.33</v>
      </c>
      <c r="H7985" s="29">
        <f>VLOOKUP(A7985,MANDAQUI!A:I,8, FALSE)</f>
        <v>0.28799999999999998</v>
      </c>
      <c r="I7985" s="16" t="s">
        <v>11</v>
      </c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  <c r="AA7985" s="9"/>
    </row>
    <row r="7986" spans="1:27" ht="12.75">
      <c r="A7986" s="64">
        <f t="shared" si="80"/>
        <v>46078</v>
      </c>
      <c r="B7986" s="16" t="s">
        <v>1465</v>
      </c>
      <c r="C7986" s="60">
        <f>VLOOKUP(A7986,AEROPORTO!A:I,3, FALSE)</f>
        <v>6876.9</v>
      </c>
      <c r="D7986" s="16">
        <f>VLOOKUP(A7986,AEROPORTO!A:I,4, FALSE)</f>
        <v>104</v>
      </c>
      <c r="E7986" s="61">
        <f>VLOOKUP(A7986,AEROPORTO!A:I,5, FALSE)</f>
        <v>0</v>
      </c>
      <c r="F7986" s="16">
        <f>VLOOKUP(A7986,AEROPORTO!A:I,6, FALSE)</f>
        <v>0</v>
      </c>
      <c r="G7986" s="16">
        <f>VLOOKUP(A7986,AEROPORTO!A:I,7, FALSE)</f>
        <v>0</v>
      </c>
      <c r="H7986" s="29">
        <f>VLOOKUP(A7986,AEROPORTO!A:I,8, FALSE)</f>
        <v>0</v>
      </c>
      <c r="I7986" s="16" t="s">
        <v>11</v>
      </c>
      <c r="J7986" s="9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9"/>
      <c r="X7986" s="9"/>
      <c r="Y7986" s="9"/>
      <c r="Z7986" s="9"/>
      <c r="AA7986" s="9"/>
    </row>
    <row r="7987" spans="1:27" ht="12.75">
      <c r="A7987" s="64">
        <f t="shared" si="80"/>
        <v>46078</v>
      </c>
      <c r="B7987" s="16" t="s">
        <v>289</v>
      </c>
      <c r="C7987" s="60">
        <f>VLOOKUP(A7987,PINHEIROS!A:I,3, FALSE)</f>
        <v>3936.02</v>
      </c>
      <c r="D7987" s="16">
        <f>VLOOKUP(A7987,PINHEIROS!A:I,4, FALSE)</f>
        <v>33</v>
      </c>
      <c r="E7987" s="61">
        <f>VLOOKUP(A7987,PINHEIROS!A:I,5, FALSE)</f>
        <v>26.99</v>
      </c>
      <c r="F7987" s="16">
        <f>VLOOKUP(A7987,PINHEIROS!A:I,6, FALSE)</f>
        <v>2</v>
      </c>
      <c r="G7987" s="16">
        <f>VLOOKUP(A7987,PINHEIROS!A:I,7, FALSE)</f>
        <v>7</v>
      </c>
      <c r="H7987" s="29">
        <f>VLOOKUP(A7987,PINHEIROS!A:I,8, FALSE)</f>
        <v>0.2918</v>
      </c>
      <c r="I7987" s="16" t="s">
        <v>11</v>
      </c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  <c r="Z7987" s="9"/>
      <c r="AA7987" s="9"/>
    </row>
    <row r="7988" spans="1:27" ht="12.75">
      <c r="A7988" s="64">
        <f t="shared" si="80"/>
        <v>46078</v>
      </c>
      <c r="B7988" s="16" t="s">
        <v>286</v>
      </c>
      <c r="C7988" s="60">
        <f>VLOOKUP(A7988,ACLIMAÇÃO!A:I,3, FALSE)</f>
        <v>2846.13</v>
      </c>
      <c r="D7988" s="16">
        <f>VLOOKUP(A7988,ACLIMAÇÃO!A:I,4, FALSE)</f>
        <v>37</v>
      </c>
      <c r="E7988" s="61">
        <f>VLOOKUP(A7988,ACLIMAÇÃO!A:I,5, FALSE)</f>
        <v>29.59</v>
      </c>
      <c r="F7988" s="16">
        <f>VLOOKUP(A7988,ACLIMAÇÃO!A:I,6, FALSE)</f>
        <v>2</v>
      </c>
      <c r="G7988" s="16">
        <f>VLOOKUP(A7988,ACLIMAÇÃO!A:I,7, FALSE)</f>
        <v>7.66</v>
      </c>
      <c r="H7988" s="29">
        <f>VLOOKUP(A7988,ACLIMAÇÃO!A:I,8, FALSE)</f>
        <v>0.34739999999999999</v>
      </c>
      <c r="I7988" s="16" t="s">
        <v>11</v>
      </c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/>
      <c r="X7988" s="9"/>
      <c r="Y7988" s="9"/>
      <c r="Z7988" s="9"/>
      <c r="AA7988" s="9"/>
    </row>
    <row r="7989" spans="1:27" ht="12.75">
      <c r="A7989" s="64">
        <f t="shared" si="80"/>
        <v>46078</v>
      </c>
      <c r="B7989" s="16" t="s">
        <v>17</v>
      </c>
      <c r="C7989" s="60">
        <f>VLOOKUP(A7989,'PRAIA DO CANTO'!A:I,3, FALSE)</f>
        <v>3754.45</v>
      </c>
      <c r="D7989" s="16">
        <f>VLOOKUP(A7989,'PRAIA DO CANTO'!A:I,4, FALSE)</f>
        <v>42</v>
      </c>
      <c r="E7989" s="61">
        <f>VLOOKUP(A7989,'PRAIA DO CANTO'!A:I,5, FALSE)</f>
        <v>23.19</v>
      </c>
      <c r="F7989" s="16">
        <f>VLOOKUP(A7989,'PRAIA DO CANTO'!A:I,6, FALSE)</f>
        <v>1</v>
      </c>
      <c r="G7989" s="16">
        <f>VLOOKUP(A7989,'PRAIA DO CANTO'!A:I,7, FALSE)</f>
        <v>9.6</v>
      </c>
      <c r="H7989" s="29">
        <f>VLOOKUP(A7989,'PRAIA DO CANTO'!A:I,8, FALSE)</f>
        <v>0.2999</v>
      </c>
      <c r="I7989" s="16" t="s">
        <v>16</v>
      </c>
      <c r="J7989" s="9"/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9"/>
      <c r="V7989" s="9"/>
      <c r="W7989" s="9"/>
      <c r="X7989" s="9"/>
      <c r="Y7989" s="9"/>
      <c r="Z7989" s="9"/>
      <c r="AA7989" s="9"/>
    </row>
    <row r="7990" spans="1:27" ht="12.75">
      <c r="A7990" s="64">
        <f t="shared" si="80"/>
        <v>46078</v>
      </c>
      <c r="B7990" s="16" t="s">
        <v>14</v>
      </c>
      <c r="C7990" s="60">
        <f>VLOOKUP(A7990,'JARDIM CAMBURI'!A:I,3, FALSE)</f>
        <v>4100.9399999999996</v>
      </c>
      <c r="D7990" s="16">
        <f>VLOOKUP(A7990,'JARDIM CAMBURI'!A:I,4, FALSE)</f>
        <v>49</v>
      </c>
      <c r="E7990" s="61">
        <f>VLOOKUP(A7990,'JARDIM CAMBURI'!A:I,5, FALSE)</f>
        <v>29.29</v>
      </c>
      <c r="F7990" s="16">
        <f>VLOOKUP(A7990,'JARDIM CAMBURI'!A:I,6, FALSE())</f>
        <v>0</v>
      </c>
      <c r="G7990" s="16">
        <f>VLOOKUP(A7990,'JARDIM CAMBURI'!A:I,7, FALSE)</f>
        <v>16.329999999999998</v>
      </c>
      <c r="H7990" s="29">
        <f>VLOOKUP(A7990,'JARDIM CAMBURI'!A:I,8, FALSE)</f>
        <v>0.31394</v>
      </c>
      <c r="I7990" s="16" t="s">
        <v>16</v>
      </c>
      <c r="J7990" s="9"/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9"/>
      <c r="V7990" s="9"/>
      <c r="W7990" s="9"/>
      <c r="X7990" s="9"/>
      <c r="Y7990" s="9"/>
      <c r="Z7990" s="9"/>
      <c r="AA7990" s="9"/>
    </row>
    <row r="7991" spans="1:27" ht="12.75">
      <c r="A7991" s="64">
        <f t="shared" si="80"/>
        <v>46078</v>
      </c>
      <c r="B7991" s="16" t="s">
        <v>19</v>
      </c>
      <c r="C7991" s="60">
        <f>VLOOKUP(A7991,SERRA!A:I,3, FALSE)</f>
        <v>2261.6</v>
      </c>
      <c r="D7991" s="16">
        <f>VLOOKUP(A7991,SERRA!A:I,4, FALSE)</f>
        <v>28</v>
      </c>
      <c r="E7991" s="61">
        <f>VLOOKUP(A7991,SERRA!A:I,5, FALSE)</f>
        <v>23.44</v>
      </c>
      <c r="F7991" s="16">
        <f>VLOOKUP(A7991,SERRA!A:I,6, FALSE)</f>
        <v>2</v>
      </c>
      <c r="G7991" s="16">
        <f>VLOOKUP(A7991,SERRA!A:I,7, FALSE)</f>
        <v>14</v>
      </c>
      <c r="H7991" s="29">
        <f>VLOOKUP(A7991,SERRA!A:I,8, FALSE)</f>
        <v>0.31309999999999999</v>
      </c>
      <c r="I7991" s="16" t="s">
        <v>16</v>
      </c>
      <c r="J7991" s="9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  <c r="Z7991" s="9"/>
      <c r="AA7991" s="9"/>
    </row>
    <row r="7992" spans="1:27" ht="12.75">
      <c r="A7992" s="64">
        <f t="shared" si="80"/>
        <v>46078</v>
      </c>
      <c r="B7992" s="16" t="s">
        <v>1574</v>
      </c>
      <c r="C7992" s="60">
        <f>VLOOKUP(A7992,BOALI!A:I,3, FALSE)</f>
        <v>3414.94</v>
      </c>
      <c r="D7992" s="16">
        <f>VLOOKUP(A7992,BOALI!A:I,4, FALSE)</f>
        <v>79</v>
      </c>
      <c r="E7992" s="61">
        <f>VLOOKUP(A7992,BOALI!A:I,5, FALSE)</f>
        <v>0</v>
      </c>
      <c r="F7992" s="16">
        <f>VLOOKUP(A7992,BOALI!A:I,6, FALSE)</f>
        <v>0</v>
      </c>
      <c r="G7992" s="16">
        <f>VLOOKUP(A7992,BOALI!A:I,7, FALSE)</f>
        <v>0</v>
      </c>
      <c r="H7992" s="29">
        <f>VLOOKUP(A7992,BOALI!A:I,8, FALSE)</f>
        <v>0</v>
      </c>
      <c r="I7992" s="16" t="s">
        <v>16</v>
      </c>
      <c r="J7992" s="9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  <c r="AA7992" s="9"/>
    </row>
    <row r="7993" spans="1:27" ht="12.75">
      <c r="A7993" s="64">
        <f>A7992+1</f>
        <v>46079</v>
      </c>
      <c r="B7993" s="16" t="s">
        <v>21</v>
      </c>
      <c r="C7993" s="60">
        <f>VLOOKUP(A7993,'VILA CLEMENTINO'!A:I,3, FALSE)</f>
        <v>5212.16</v>
      </c>
      <c r="D7993" s="16">
        <f>VLOOKUP(A7993,'VILA CLEMENTINO'!A:I,4, FALSE)</f>
        <v>52</v>
      </c>
      <c r="E7993" s="61">
        <f>VLOOKUP(A7993,'VILA CLEMENTINO'!A:I,5, FALSE)</f>
        <v>19.5</v>
      </c>
      <c r="F7993" s="16">
        <f>VLOOKUP(A7993,'VILA CLEMENTINO'!A:I,6, FALSE)</f>
        <v>0</v>
      </c>
      <c r="G7993" s="62">
        <f>VLOOKUP(A7993,'VILA CLEMENTINO'!A:I,7, FALSE)</f>
        <v>6.33</v>
      </c>
      <c r="H7993" s="29">
        <f>VLOOKUP(A7993,'VILA CLEMENTINO'!A:I,8, FALSE)</f>
        <v>0.25719999999999998</v>
      </c>
      <c r="I7993" s="16" t="s">
        <v>11</v>
      </c>
      <c r="J7993" s="9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  <c r="Z7993" s="9"/>
      <c r="AA7993" s="9"/>
    </row>
    <row r="7994" spans="1:27" ht="12.75">
      <c r="A7994" s="64">
        <f t="shared" ref="A7994:A8005" si="81">A7993</f>
        <v>46079</v>
      </c>
      <c r="B7994" s="16" t="s">
        <v>12</v>
      </c>
      <c r="C7994" s="60">
        <f>VLOOKUP(A7994,JABAQUARA!A:I,3, FALSE)</f>
        <v>2942.68</v>
      </c>
      <c r="D7994" s="16">
        <f>VLOOKUP(A7994,JABAQUARA!A:I,4, FALSE)</f>
        <v>34</v>
      </c>
      <c r="E7994" s="61">
        <f>VLOOKUP(A7994,JABAQUARA!A:I,5, FALSE)</f>
        <v>22.57</v>
      </c>
      <c r="F7994" s="16">
        <f>VLOOKUP(A7994,JABAQUARA!A:I,6, FALSE)</f>
        <v>0</v>
      </c>
      <c r="G7994" s="16">
        <f>VLOOKUP(A7994,JABAQUARA!A:I,7, FALSE)</f>
        <v>8.3000000000000007</v>
      </c>
      <c r="H7994" s="29">
        <f>VLOOKUP(A7994,JABAQUARA!A:I,8, FALSE)</f>
        <v>0.2989</v>
      </c>
      <c r="I7994" s="16" t="s">
        <v>11</v>
      </c>
      <c r="J7994" s="9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/>
      <c r="X7994" s="9"/>
      <c r="Y7994" s="9"/>
      <c r="Z7994" s="9"/>
      <c r="AA7994" s="9"/>
    </row>
    <row r="7995" spans="1:27" ht="12.75">
      <c r="A7995" s="64">
        <f t="shared" si="81"/>
        <v>46079</v>
      </c>
      <c r="B7995" s="16" t="s">
        <v>1467</v>
      </c>
      <c r="C7995" s="60">
        <f>VLOOKUP(A7995,SPOLETO!A:I,3, FALSE)</f>
        <v>4120.5200000000004</v>
      </c>
      <c r="D7995" s="16">
        <f>VLOOKUP(A7995,SPOLETO!A:I,4, FALSE)</f>
        <v>85</v>
      </c>
      <c r="E7995" s="61">
        <f>VLOOKUP(A7995,SPOLETO!A:I,5, FALSE)</f>
        <v>0</v>
      </c>
      <c r="F7995" s="16">
        <f>VLOOKUP(A7995,SPOLETO!A:I,6, FALSE)</f>
        <v>0</v>
      </c>
      <c r="G7995" s="16">
        <f>VLOOKUP(A7995,SPOLETO!A:I,7, FALSE)</f>
        <v>0</v>
      </c>
      <c r="H7995" s="29">
        <f>VLOOKUP(A7995,SPOLETO!A:I,8, FALSE)</f>
        <v>0</v>
      </c>
      <c r="I7995" s="16" t="s">
        <v>11</v>
      </c>
      <c r="J7995" s="9"/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  <c r="Z7995" s="9"/>
      <c r="AA7995" s="9"/>
    </row>
    <row r="7996" spans="1:27" ht="12.75">
      <c r="A7996" s="64">
        <f t="shared" si="81"/>
        <v>46079</v>
      </c>
      <c r="B7996" s="16" t="s">
        <v>9</v>
      </c>
      <c r="C7996" s="60">
        <f>VLOOKUP(A7996,'CAMPO BELO'!A:I,3, FALSE)</f>
        <v>2978.66</v>
      </c>
      <c r="D7996" s="16">
        <f>VLOOKUP(A7996,'CAMPO BELO'!A:I,4, FALSE)</f>
        <v>34</v>
      </c>
      <c r="E7996" s="61">
        <f>VLOOKUP(A7996,'CAMPO BELO'!A:I,5, FALSE)</f>
        <v>27.28</v>
      </c>
      <c r="F7996" s="16">
        <f>VLOOKUP(A7996,'CAMPO BELO'!A:I,6, FALSE)</f>
        <v>1</v>
      </c>
      <c r="G7996" s="16">
        <f>VLOOKUP(A7996,'CAMPO BELO'!A:I,7, FALSE)</f>
        <v>8</v>
      </c>
      <c r="H7996" s="29">
        <f>VLOOKUP(A7996,'CAMPO BELO'!A:I,8, FALSE)</f>
        <v>0.30180000000000001</v>
      </c>
      <c r="I7996" s="16" t="s">
        <v>11</v>
      </c>
      <c r="J7996" s="9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  <c r="Z7996" s="9"/>
      <c r="AA7996" s="9"/>
    </row>
    <row r="7997" spans="1:27" ht="12.75">
      <c r="A7997" s="64">
        <f t="shared" si="81"/>
        <v>46079</v>
      </c>
      <c r="B7997" s="16" t="s">
        <v>43</v>
      </c>
      <c r="C7997" s="60">
        <f>VLOOKUP(A7997,GOPOÚVA!A:I,3, FALSE)</f>
        <v>3637.83</v>
      </c>
      <c r="D7997" s="16">
        <f>VLOOKUP(A7997,GOPOÚVA!A:I,4, FALSE)</f>
        <v>37</v>
      </c>
      <c r="E7997" s="61">
        <f>VLOOKUP(A7997,GOPOÚVA!A:I,5, FALSE)</f>
        <v>29.65</v>
      </c>
      <c r="F7997" s="16">
        <f>VLOOKUP(A7997,GOPOÚVA!A:I,6, FALSE)</f>
        <v>3</v>
      </c>
      <c r="G7997" s="16">
        <f>VLOOKUP(A7997,GOPOÚVA!A:I,7, FALSE)</f>
        <v>11.33</v>
      </c>
      <c r="H7997" s="29">
        <f>VLOOKUP(A7997,GOPOÚVA!A:I,8, FALSE)</f>
        <v>0.2923</v>
      </c>
      <c r="I7997" s="16" t="s">
        <v>11</v>
      </c>
      <c r="J7997" s="9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9"/>
      <c r="X7997" s="9"/>
      <c r="Y7997" s="9"/>
      <c r="Z7997" s="9"/>
      <c r="AA7997" s="9"/>
    </row>
    <row r="7998" spans="1:27" ht="12.75">
      <c r="A7998" s="64">
        <f t="shared" si="81"/>
        <v>46079</v>
      </c>
      <c r="B7998" s="16" t="s">
        <v>45</v>
      </c>
      <c r="C7998" s="60">
        <f>VLOOKUP(A7998,MANDAQUI!A:I,3, FALSE)</f>
        <v>3215.06</v>
      </c>
      <c r="D7998" s="16">
        <f>VLOOKUP(A7998,MANDAQUI!A:I,4, FALSE)</f>
        <v>35</v>
      </c>
      <c r="E7998" s="61">
        <f>VLOOKUP(A7998,MANDAQUI!A:I,5, FALSE)</f>
        <v>22.36</v>
      </c>
      <c r="F7998" s="16">
        <f>VLOOKUP(A7998,MANDAQUI!A:I,6, FALSE)</f>
        <v>1</v>
      </c>
      <c r="G7998" s="16">
        <f>VLOOKUP(A7998,MANDAQUI!A:I,7, FALSE)</f>
        <v>8</v>
      </c>
      <c r="H7998" s="29">
        <f>VLOOKUP(A7998,MANDAQUI!A:I,8, FALSE)</f>
        <v>0.33560000000000001</v>
      </c>
      <c r="I7998" s="16" t="s">
        <v>11</v>
      </c>
      <c r="J7998" s="9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  <c r="Z7998" s="9"/>
      <c r="AA7998" s="9"/>
    </row>
    <row r="7999" spans="1:27" ht="12.75">
      <c r="A7999" s="64">
        <f t="shared" si="81"/>
        <v>46079</v>
      </c>
      <c r="B7999" s="16" t="s">
        <v>1465</v>
      </c>
      <c r="C7999" s="60">
        <f>VLOOKUP(A7999,AEROPORTO!A:I,3, FALSE)</f>
        <v>6263</v>
      </c>
      <c r="D7999" s="16">
        <f>VLOOKUP(A7999,AEROPORTO!A:I,4, FALSE)</f>
        <v>96</v>
      </c>
      <c r="E7999" s="61">
        <f>VLOOKUP(A7999,AEROPORTO!A:I,5, FALSE)</f>
        <v>0</v>
      </c>
      <c r="F7999" s="16">
        <f>VLOOKUP(A7999,AEROPORTO!A:I,6, FALSE)</f>
        <v>0</v>
      </c>
      <c r="G7999" s="16">
        <f>VLOOKUP(A7999,AEROPORTO!A:I,7, FALSE)</f>
        <v>0</v>
      </c>
      <c r="H7999" s="29">
        <f>VLOOKUP(A7999,AEROPORTO!A:I,8, FALSE)</f>
        <v>0</v>
      </c>
      <c r="I7999" s="16" t="s">
        <v>11</v>
      </c>
      <c r="J7999" s="9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/>
      <c r="X7999" s="9"/>
      <c r="Y7999" s="9"/>
      <c r="Z7999" s="9"/>
      <c r="AA7999" s="9"/>
    </row>
    <row r="8000" spans="1:27" ht="12.75">
      <c r="A8000" s="64">
        <f t="shared" si="81"/>
        <v>46079</v>
      </c>
      <c r="B8000" s="16" t="s">
        <v>289</v>
      </c>
      <c r="C8000" s="60">
        <f>VLOOKUP(A8000,PINHEIROS!A:I,3, FALSE)</f>
        <v>2858.66</v>
      </c>
      <c r="D8000" s="16">
        <f>VLOOKUP(A8000,PINHEIROS!A:I,4, FALSE)</f>
        <v>31</v>
      </c>
      <c r="E8000" s="61">
        <f>VLOOKUP(A8000,PINHEIROS!A:I,5, FALSE)</f>
        <v>26.07</v>
      </c>
      <c r="F8000" s="16">
        <f>VLOOKUP(A8000,PINHEIROS!A:I,6, FALSE)</f>
        <v>3</v>
      </c>
      <c r="G8000" s="16">
        <f>VLOOKUP(A8000,PINHEIROS!A:I,7, FALSE)</f>
        <v>6.25</v>
      </c>
      <c r="H8000" s="29">
        <f>VLOOKUP(A8000,PINHEIROS!A:I,8, FALSE)</f>
        <v>0.24429999999999999</v>
      </c>
      <c r="I8000" s="16" t="s">
        <v>11</v>
      </c>
      <c r="J8000" s="9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  <c r="Z8000" s="9"/>
      <c r="AA8000" s="9"/>
    </row>
    <row r="8001" spans="1:27" ht="12.75">
      <c r="A8001" s="64">
        <f t="shared" si="81"/>
        <v>46079</v>
      </c>
      <c r="B8001" s="16" t="s">
        <v>286</v>
      </c>
      <c r="C8001" s="60">
        <f>VLOOKUP(A8001,ACLIMAÇÃO!A:I,3, FALSE)</f>
        <v>3909.84</v>
      </c>
      <c r="D8001" s="16">
        <f>VLOOKUP(A8001,ACLIMAÇÃO!A:I,4, FALSE)</f>
        <v>42</v>
      </c>
      <c r="E8001" s="61">
        <f>VLOOKUP(A8001,ACLIMAÇÃO!A:I,5, FALSE)</f>
        <v>29.43</v>
      </c>
      <c r="F8001" s="16">
        <f>VLOOKUP(A8001,ACLIMAÇÃO!A:I,6, FALSE)</f>
        <v>4</v>
      </c>
      <c r="G8001" s="16">
        <f>VLOOKUP(A8001,ACLIMAÇÃO!A:I,7, FALSE)</f>
        <v>10</v>
      </c>
      <c r="H8001" s="29">
        <f>VLOOKUP(A8001,ACLIMAÇÃO!A:I,8, FALSE)</f>
        <v>0.3004</v>
      </c>
      <c r="I8001" s="16" t="s">
        <v>11</v>
      </c>
      <c r="J8001" s="9"/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9"/>
      <c r="V8001" s="9"/>
      <c r="W8001" s="9"/>
      <c r="X8001" s="9"/>
      <c r="Y8001" s="9"/>
      <c r="Z8001" s="9"/>
      <c r="AA8001" s="9"/>
    </row>
    <row r="8002" spans="1:27" ht="12.75">
      <c r="A8002" s="64">
        <f t="shared" si="81"/>
        <v>46079</v>
      </c>
      <c r="B8002" s="16" t="s">
        <v>17</v>
      </c>
      <c r="C8002" s="60">
        <f>VLOOKUP(A8002,'PRAIA DO CANTO'!A:I,3, FALSE)</f>
        <v>5382.64</v>
      </c>
      <c r="D8002" s="16">
        <f>VLOOKUP(A8002,'PRAIA DO CANTO'!A:I,4, FALSE)</f>
        <v>48</v>
      </c>
      <c r="E8002" s="61">
        <f>VLOOKUP(A8002,'PRAIA DO CANTO'!A:I,5, FALSE)</f>
        <v>40.61</v>
      </c>
      <c r="F8002" s="16">
        <f>VLOOKUP(A8002,'PRAIA DO CANTO'!A:I,6, FALSE)</f>
        <v>2</v>
      </c>
      <c r="G8002" s="16">
        <f>VLOOKUP(A8002,'PRAIA DO CANTO'!A:I,7, FALSE)</f>
        <v>12</v>
      </c>
      <c r="H8002" s="29">
        <f>VLOOKUP(A8002,'PRAIA DO CANTO'!A:I,8, FALSE)</f>
        <v>0.28689999999999999</v>
      </c>
      <c r="I8002" s="16" t="s">
        <v>16</v>
      </c>
      <c r="J8002" s="9"/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9"/>
      <c r="V8002" s="9"/>
      <c r="W8002" s="9"/>
      <c r="X8002" s="9"/>
      <c r="Y8002" s="9"/>
      <c r="Z8002" s="9"/>
      <c r="AA8002" s="9"/>
    </row>
    <row r="8003" spans="1:27" ht="12.75">
      <c r="A8003" s="64">
        <f t="shared" si="81"/>
        <v>46079</v>
      </c>
      <c r="B8003" s="16" t="s">
        <v>14</v>
      </c>
      <c r="C8003" s="60">
        <f>VLOOKUP(A8003,'JARDIM CAMBURI'!A:I,3, FALSE)</f>
        <v>4686.4799999999996</v>
      </c>
      <c r="D8003" s="16">
        <f>VLOOKUP(A8003,'JARDIM CAMBURI'!A:I,4, FALSE)</f>
        <v>45</v>
      </c>
      <c r="E8003" s="61">
        <f>VLOOKUP(A8003,'JARDIM CAMBURI'!A:I,5, FALSE)</f>
        <v>30.44</v>
      </c>
      <c r="F8003" s="16">
        <f>VLOOKUP(A8003,'JARDIM CAMBURI'!A:I,6, FALSE())</f>
        <v>3</v>
      </c>
      <c r="G8003" s="16">
        <f>VLOOKUP(A8003,'JARDIM CAMBURI'!A:I,7, FALSE)</f>
        <v>11.33</v>
      </c>
      <c r="H8003" s="29">
        <f>VLOOKUP(A8003,'JARDIM CAMBURI'!A:I,8, FALSE)</f>
        <v>0.23419999999999999</v>
      </c>
      <c r="I8003" s="16" t="s">
        <v>16</v>
      </c>
      <c r="J8003" s="9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  <c r="Z8003" s="9"/>
      <c r="AA8003" s="9"/>
    </row>
    <row r="8004" spans="1:27" ht="12.75">
      <c r="A8004" s="64">
        <f t="shared" si="81"/>
        <v>46079</v>
      </c>
      <c r="B8004" s="16" t="s">
        <v>19</v>
      </c>
      <c r="C8004" s="60">
        <f>VLOOKUP(A8004,SERRA!A:I,3, FALSE)</f>
        <v>2082.5</v>
      </c>
      <c r="D8004" s="16">
        <f>VLOOKUP(A8004,SERRA!A:I,4, FALSE)</f>
        <v>26</v>
      </c>
      <c r="E8004" s="61">
        <f>VLOOKUP(A8004,SERRA!A:I,5, FALSE)</f>
        <v>20.07</v>
      </c>
      <c r="F8004" s="16">
        <f>VLOOKUP(A8004,SERRA!A:I,6, FALSE)</f>
        <v>0</v>
      </c>
      <c r="G8004" s="16">
        <f>VLOOKUP(A8004,SERRA!A:I,7, FALSE)</f>
        <v>8.66</v>
      </c>
      <c r="H8004" s="29">
        <f>VLOOKUP(A8004,SERRA!A:I,8, FALSE)</f>
        <v>0.3221</v>
      </c>
      <c r="I8004" s="16" t="s">
        <v>16</v>
      </c>
      <c r="J8004" s="9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  <c r="Z8004" s="9"/>
      <c r="AA8004" s="9"/>
    </row>
    <row r="8005" spans="1:27" ht="12.75">
      <c r="A8005" s="64">
        <f t="shared" si="81"/>
        <v>46079</v>
      </c>
      <c r="B8005" s="16" t="s">
        <v>1574</v>
      </c>
      <c r="C8005" s="60">
        <f>VLOOKUP(A8005,BOALI!A:I,3, FALSE)</f>
        <v>2311.9899999999998</v>
      </c>
      <c r="D8005" s="16">
        <f>VLOOKUP(A8005,BOALI!A:I,4, FALSE)</f>
        <v>67</v>
      </c>
      <c r="E8005" s="61">
        <f>VLOOKUP(A8005,BOALI!A:I,5, FALSE)</f>
        <v>0</v>
      </c>
      <c r="F8005" s="16">
        <f>VLOOKUP(A8005,BOALI!A:I,6, FALSE)</f>
        <v>0</v>
      </c>
      <c r="G8005" s="16">
        <f>VLOOKUP(A8005,BOALI!A:I,7, FALSE)</f>
        <v>0</v>
      </c>
      <c r="H8005" s="29">
        <f>VLOOKUP(A8005,BOALI!A:I,8, FALSE)</f>
        <v>0</v>
      </c>
      <c r="I8005" s="16" t="s">
        <v>16</v>
      </c>
      <c r="J8005" s="9"/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9"/>
      <c r="V8005" s="9"/>
      <c r="W8005" s="9"/>
      <c r="X8005" s="9"/>
      <c r="Y8005" s="9"/>
      <c r="Z8005" s="9"/>
      <c r="AA8005" s="9"/>
    </row>
    <row r="8006" spans="1:27" ht="12.75">
      <c r="A8006" s="64">
        <f>A8005+1</f>
        <v>46080</v>
      </c>
      <c r="B8006" s="16" t="s">
        <v>21</v>
      </c>
      <c r="C8006" s="60">
        <f>VLOOKUP(A8006,'VILA CLEMENTINO'!A:I,3, FALSE)</f>
        <v>15510.6</v>
      </c>
      <c r="D8006" s="16">
        <f>VLOOKUP(A8006,'VILA CLEMENTINO'!A:I,4, FALSE)</f>
        <v>160</v>
      </c>
      <c r="E8006" s="61">
        <f>VLOOKUP(A8006,'VILA CLEMENTINO'!A:I,5, FALSE)</f>
        <v>27.18</v>
      </c>
      <c r="F8006" s="16">
        <f>VLOOKUP(A8006,'VILA CLEMENTINO'!A:I,6, FALSE)</f>
        <v>1</v>
      </c>
      <c r="G8006" s="62">
        <f>VLOOKUP(A8006,'VILA CLEMENTINO'!A:I,7, FALSE)</f>
        <v>12.9</v>
      </c>
      <c r="H8006" s="29">
        <f>VLOOKUP(A8006,'VILA CLEMENTINO'!A:I,8, FALSE)</f>
        <v>0.2853</v>
      </c>
      <c r="I8006" s="16" t="s">
        <v>11</v>
      </c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/>
      <c r="X8006" s="9"/>
      <c r="Y8006" s="9"/>
      <c r="Z8006" s="9"/>
      <c r="AA8006" s="9"/>
    </row>
    <row r="8007" spans="1:27" ht="12.75">
      <c r="A8007" s="64">
        <f t="shared" ref="A8007:A8018" si="82">A8006</f>
        <v>46080</v>
      </c>
      <c r="B8007" s="16" t="s">
        <v>12</v>
      </c>
      <c r="C8007" s="60">
        <f>VLOOKUP(A8007,JABAQUARA!A:I,3, FALSE)</f>
        <v>6188.66</v>
      </c>
      <c r="D8007" s="16">
        <f>VLOOKUP(A8007,JABAQUARA!A:I,4, FALSE)</f>
        <v>68</v>
      </c>
      <c r="E8007" s="61">
        <f>VLOOKUP(A8007,JABAQUARA!A:I,5, FALSE)</f>
        <v>32.130000000000003</v>
      </c>
      <c r="F8007" s="16">
        <f>VLOOKUP(A8007,JABAQUARA!A:I,6, FALSE)</f>
        <v>10</v>
      </c>
      <c r="G8007" s="16">
        <f>VLOOKUP(A8007,JABAQUARA!A:I,7, FALSE)</f>
        <v>12.75</v>
      </c>
      <c r="H8007" s="29">
        <f>VLOOKUP(A8007,JABAQUARA!A:I,8, FALSE)</f>
        <v>0.29680000000000001</v>
      </c>
      <c r="I8007" s="16" t="s">
        <v>11</v>
      </c>
      <c r="J8007" s="9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  <c r="Z8007" s="9"/>
      <c r="AA8007" s="9"/>
    </row>
    <row r="8008" spans="1:27" ht="12.75">
      <c r="A8008" s="64">
        <f t="shared" si="82"/>
        <v>46080</v>
      </c>
      <c r="B8008" s="16" t="s">
        <v>1467</v>
      </c>
      <c r="C8008" s="60">
        <f>VLOOKUP(A8008,SPOLETO!A:I,3, FALSE)</f>
        <v>6074.43</v>
      </c>
      <c r="D8008" s="16">
        <f>VLOOKUP(A8008,SPOLETO!A:I,4, FALSE)</f>
        <v>126</v>
      </c>
      <c r="E8008" s="61">
        <f>VLOOKUP(A8008,SPOLETO!A:I,5, FALSE)</f>
        <v>0</v>
      </c>
      <c r="F8008" s="16">
        <f>VLOOKUP(A8008,SPOLETO!A:I,6, FALSE)</f>
        <v>0</v>
      </c>
      <c r="G8008" s="16">
        <f>VLOOKUP(A8008,SPOLETO!A:I,7, FALSE)</f>
        <v>0</v>
      </c>
      <c r="H8008" s="29">
        <f>VLOOKUP(A8008,SPOLETO!A:I,8, FALSE)</f>
        <v>0</v>
      </c>
      <c r="I8008" s="16" t="s">
        <v>11</v>
      </c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  <c r="Z8008" s="9"/>
      <c r="AA8008" s="9"/>
    </row>
    <row r="8009" spans="1:27" ht="12.75">
      <c r="A8009" s="64">
        <f t="shared" si="82"/>
        <v>46080</v>
      </c>
      <c r="B8009" s="16" t="s">
        <v>9</v>
      </c>
      <c r="C8009" s="60">
        <f>VLOOKUP(A8009,'CAMPO BELO'!A:I,3, FALSE)</f>
        <v>8222.11</v>
      </c>
      <c r="D8009" s="16">
        <f>VLOOKUP(A8009,'CAMPO BELO'!A:I,4, FALSE)</f>
        <v>86</v>
      </c>
      <c r="E8009" s="61">
        <f>VLOOKUP(A8009,'CAMPO BELO'!A:I,5, FALSE)</f>
        <v>34.32</v>
      </c>
      <c r="F8009" s="16">
        <f>VLOOKUP(A8009,'CAMPO BELO'!A:I,6, FALSE)</f>
        <v>19</v>
      </c>
      <c r="G8009" s="16">
        <f>VLOOKUP(A8009,'CAMPO BELO'!A:I,7, FALSE)</f>
        <v>18.75</v>
      </c>
      <c r="H8009" s="29">
        <f>VLOOKUP(A8009,'CAMPO BELO'!A:I,8, FALSE)</f>
        <v>0.28139999999999998</v>
      </c>
      <c r="I8009" s="16" t="s">
        <v>11</v>
      </c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/>
      <c r="X8009" s="9"/>
      <c r="Y8009" s="9"/>
      <c r="Z8009" s="9"/>
      <c r="AA8009" s="9"/>
    </row>
    <row r="8010" spans="1:27" ht="12.75">
      <c r="A8010" s="64">
        <f t="shared" si="82"/>
        <v>46080</v>
      </c>
      <c r="B8010" s="16" t="s">
        <v>43</v>
      </c>
      <c r="C8010" s="60">
        <f>VLOOKUP(A8010,GOPOÚVA!A:I,3, FALSE)</f>
        <v>8718.9</v>
      </c>
      <c r="D8010" s="16">
        <f>VLOOKUP(A8010,GOPOÚVA!A:I,4, FALSE)</f>
        <v>99</v>
      </c>
      <c r="E8010" s="61">
        <f>VLOOKUP(A8010,GOPOÚVA!A:I,5, FALSE)</f>
        <v>26.5</v>
      </c>
      <c r="F8010" s="16">
        <f>VLOOKUP(A8010,GOPOÚVA!A:I,6, FALSE)</f>
        <v>1</v>
      </c>
      <c r="G8010" s="16">
        <f>VLOOKUP(A8010,GOPOÚVA!A:I,7, FALSE)</f>
        <v>12.833</v>
      </c>
      <c r="H8010" s="29">
        <f>VLOOKUP(A8010,GOPOÚVA!A:I,8, FALSE)</f>
        <v>0.30730000000000002</v>
      </c>
      <c r="I8010" s="16" t="s">
        <v>11</v>
      </c>
      <c r="J8010" s="9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  <c r="AA8010" s="9"/>
    </row>
    <row r="8011" spans="1:27" ht="12.75">
      <c r="A8011" s="64">
        <f t="shared" si="82"/>
        <v>46080</v>
      </c>
      <c r="B8011" s="16" t="s">
        <v>45</v>
      </c>
      <c r="C8011" s="60">
        <f>VLOOKUP(A8011,MANDAQUI!A:I,3, FALSE)</f>
        <v>11438.19</v>
      </c>
      <c r="D8011" s="16">
        <f>VLOOKUP(A8011,MANDAQUI!A:I,4, FALSE)</f>
        <v>113</v>
      </c>
      <c r="E8011" s="61">
        <f>VLOOKUP(A8011,MANDAQUI!A:I,5, FALSE)</f>
        <v>37.83</v>
      </c>
      <c r="F8011" s="16">
        <f>VLOOKUP(A8011,MANDAQUI!A:I,6, FALSE)</f>
        <v>40</v>
      </c>
      <c r="G8011" s="16">
        <f>VLOOKUP(A8011,MANDAQUI!A:I,7, FALSE)</f>
        <v>15.33</v>
      </c>
      <c r="H8011" s="29">
        <f>VLOOKUP(A8011,MANDAQUI!A:I,8, FALSE)</f>
        <v>0.2944</v>
      </c>
      <c r="I8011" s="16" t="s">
        <v>11</v>
      </c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  <c r="AA8011" s="9"/>
    </row>
    <row r="8012" spans="1:27" ht="12.75">
      <c r="A8012" s="64">
        <f t="shared" si="82"/>
        <v>46080</v>
      </c>
      <c r="B8012" s="16" t="s">
        <v>1465</v>
      </c>
      <c r="C8012" s="60">
        <f>VLOOKUP(A8012,AEROPORTO!A:I,3, FALSE)</f>
        <v>8763.2000000000007</v>
      </c>
      <c r="D8012" s="16">
        <f>VLOOKUP(A8012,AEROPORTO!A:I,4, FALSE)</f>
        <v>114</v>
      </c>
      <c r="E8012" s="61">
        <f>VLOOKUP(A8012,AEROPORTO!A:I,5, FALSE)</f>
        <v>0</v>
      </c>
      <c r="F8012" s="16">
        <f>VLOOKUP(A8012,AEROPORTO!A:I,6, FALSE)</f>
        <v>0</v>
      </c>
      <c r="G8012" s="16">
        <f>VLOOKUP(A8012,AEROPORTO!A:I,7, FALSE)</f>
        <v>0</v>
      </c>
      <c r="H8012" s="29">
        <f>VLOOKUP(A8012,AEROPORTO!A:I,8, FALSE)</f>
        <v>0</v>
      </c>
      <c r="I8012" s="16" t="s">
        <v>11</v>
      </c>
      <c r="J8012" s="9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  <c r="Z8012" s="9"/>
      <c r="AA8012" s="9"/>
    </row>
    <row r="8013" spans="1:27" ht="12.75">
      <c r="A8013" s="64">
        <f t="shared" si="82"/>
        <v>46080</v>
      </c>
      <c r="B8013" s="16" t="s">
        <v>289</v>
      </c>
      <c r="C8013" s="60">
        <f>VLOOKUP(A8013,PINHEIROS!A:I,3, FALSE)</f>
        <v>7084.19</v>
      </c>
      <c r="D8013" s="16">
        <f>VLOOKUP(A8013,PINHEIROS!A:I,4, FALSE)</f>
        <v>82</v>
      </c>
      <c r="E8013" s="61">
        <f>VLOOKUP(A8013,PINHEIROS!A:I,5, FALSE)</f>
        <v>27.29</v>
      </c>
      <c r="F8013" s="16">
        <f>VLOOKUP(A8013,PINHEIROS!A:I,6, FALSE)</f>
        <v>3</v>
      </c>
      <c r="G8013" s="16">
        <f>VLOOKUP(A8013,PINHEIROS!A:I,7, FALSE)</f>
        <v>10.16</v>
      </c>
      <c r="H8013" s="29">
        <f>VLOOKUP(A8013,PINHEIROS!A:I,8, FALSE)</f>
        <v>0.32740000000000002</v>
      </c>
      <c r="I8013" s="16" t="s">
        <v>11</v>
      </c>
      <c r="J8013" s="9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  <c r="Z8013" s="9"/>
      <c r="AA8013" s="9"/>
    </row>
    <row r="8014" spans="1:27" ht="12.75">
      <c r="A8014" s="64">
        <f t="shared" si="82"/>
        <v>46080</v>
      </c>
      <c r="B8014" s="16" t="s">
        <v>286</v>
      </c>
      <c r="C8014" s="60">
        <f>VLOOKUP(A8014,ACLIMAÇÃO!A:I,3, FALSE)</f>
        <v>6202.4</v>
      </c>
      <c r="D8014" s="16">
        <f>VLOOKUP(A8014,ACLIMAÇÃO!A:I,4, FALSE)</f>
        <v>65</v>
      </c>
      <c r="E8014" s="61">
        <f>VLOOKUP(A8014,ACLIMAÇÃO!A:I,5, FALSE)</f>
        <v>30.02</v>
      </c>
      <c r="F8014" s="16">
        <f>VLOOKUP(A8014,ACLIMAÇÃO!A:I,6, FALSE)</f>
        <v>4</v>
      </c>
      <c r="G8014" s="16">
        <f>VLOOKUP(A8014,ACLIMAÇÃO!A:I,7, FALSE)</f>
        <v>11.25</v>
      </c>
      <c r="H8014" s="29">
        <f>VLOOKUP(A8014,ACLIMAÇÃO!A:I,8, FALSE)</f>
        <v>0.27810000000000001</v>
      </c>
      <c r="I8014" s="16" t="s">
        <v>11</v>
      </c>
      <c r="J8014" s="9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  <c r="Z8014" s="9"/>
      <c r="AA8014" s="9"/>
    </row>
    <row r="8015" spans="1:27" ht="12.75">
      <c r="A8015" s="64">
        <f t="shared" si="82"/>
        <v>46080</v>
      </c>
      <c r="B8015" s="16" t="s">
        <v>17</v>
      </c>
      <c r="C8015" s="60">
        <f>VLOOKUP(A8015,'PRAIA DO CANTO'!A:I,3, FALSE)</f>
        <v>9694.83</v>
      </c>
      <c r="D8015" s="16">
        <f>VLOOKUP(A8015,'PRAIA DO CANTO'!A:I,4, FALSE)</f>
        <v>119</v>
      </c>
      <c r="E8015" s="61">
        <f>VLOOKUP(A8015,'PRAIA DO CANTO'!A:I,5, FALSE)</f>
        <v>45.73</v>
      </c>
      <c r="F8015" s="16">
        <f>VLOOKUP(A8015,'PRAIA DO CANTO'!A:I,6, FALSE)</f>
        <v>24</v>
      </c>
      <c r="G8015" s="16">
        <f>VLOOKUP(A8015,'PRAIA DO CANTO'!A:I,7, FALSE)</f>
        <v>20.25</v>
      </c>
      <c r="H8015" s="29">
        <f>VLOOKUP(A8015,'PRAIA DO CANTO'!A:I,8, FALSE)</f>
        <v>0.3528</v>
      </c>
      <c r="I8015" s="16" t="s">
        <v>16</v>
      </c>
      <c r="J8015" s="9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  <c r="Z8015" s="9"/>
      <c r="AA8015" s="9"/>
    </row>
    <row r="8016" spans="1:27" ht="12.75">
      <c r="A8016" s="64">
        <f t="shared" si="82"/>
        <v>46080</v>
      </c>
      <c r="B8016" s="16" t="s">
        <v>14</v>
      </c>
      <c r="C8016" s="60">
        <f>VLOOKUP(A8016,'JARDIM CAMBURI'!A:I,3, FALSE)</f>
        <v>9059.76</v>
      </c>
      <c r="D8016" s="16">
        <f>VLOOKUP(A8016,'JARDIM CAMBURI'!A:I,4, FALSE)</f>
        <v>96</v>
      </c>
      <c r="E8016" s="61">
        <f>VLOOKUP(A8016,'JARDIM CAMBURI'!A:I,5, FALSE)</f>
        <v>35.74</v>
      </c>
      <c r="F8016" s="16">
        <f>VLOOKUP(A8016,'JARDIM CAMBURI'!A:I,6, FALSE())</f>
        <v>15</v>
      </c>
      <c r="G8016" s="16">
        <f>VLOOKUP(A8016,'JARDIM CAMBURI'!A:I,7, FALSE)</f>
        <v>17.75</v>
      </c>
      <c r="H8016" s="29">
        <f>VLOOKUP(A8016,'JARDIM CAMBURI'!A:I,8, FALSE)</f>
        <v>0.25359999999999999</v>
      </c>
      <c r="I8016" s="16" t="s">
        <v>16</v>
      </c>
      <c r="J8016" s="9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  <c r="AA8016" s="9"/>
    </row>
    <row r="8017" spans="1:27" ht="12.75">
      <c r="A8017" s="64">
        <f t="shared" si="82"/>
        <v>46080</v>
      </c>
      <c r="B8017" s="16" t="s">
        <v>19</v>
      </c>
      <c r="C8017" s="60">
        <f>VLOOKUP(A8017,SERRA!A:I,3, FALSE)</f>
        <v>8552.1</v>
      </c>
      <c r="D8017" s="16">
        <f>VLOOKUP(A8017,SERRA!A:I,4, FALSE)</f>
        <v>87</v>
      </c>
      <c r="E8017" s="61">
        <f>VLOOKUP(A8017,SERRA!A:I,5, FALSE)</f>
        <v>21.2</v>
      </c>
      <c r="F8017" s="16">
        <f>VLOOKUP(A8017,SERRA!A:I,6, FALSE)</f>
        <v>2</v>
      </c>
      <c r="G8017" s="16">
        <f>VLOOKUP(A8017,SERRA!A:I,7, FALSE)</f>
        <v>10.199999999999999</v>
      </c>
      <c r="H8017" s="29">
        <f>VLOOKUP(A8017,SERRA!A:I,8, FALSE)</f>
        <v>0.26340000000000002</v>
      </c>
      <c r="I8017" s="16" t="s">
        <v>16</v>
      </c>
      <c r="J8017" s="9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9"/>
      <c r="X8017" s="9"/>
      <c r="Y8017" s="9"/>
      <c r="Z8017" s="9"/>
      <c r="AA8017" s="9"/>
    </row>
    <row r="8018" spans="1:27" ht="12.75">
      <c r="A8018" s="64">
        <f t="shared" si="82"/>
        <v>46080</v>
      </c>
      <c r="B8018" s="16" t="s">
        <v>1574</v>
      </c>
      <c r="C8018" s="60">
        <f>VLOOKUP(A8018,BOALI!A:I,3, FALSE)</f>
        <v>2874.14</v>
      </c>
      <c r="D8018" s="16">
        <f>VLOOKUP(A8018,BOALI!A:I,4, FALSE)</f>
        <v>74</v>
      </c>
      <c r="E8018" s="61">
        <f>VLOOKUP(A8018,BOALI!A:I,5, FALSE)</f>
        <v>0</v>
      </c>
      <c r="F8018" s="16">
        <f>VLOOKUP(A8018,BOALI!A:I,6, FALSE)</f>
        <v>0</v>
      </c>
      <c r="G8018" s="16">
        <f>VLOOKUP(A8018,BOALI!A:I,7, FALSE)</f>
        <v>0</v>
      </c>
      <c r="H8018" s="29">
        <f>VLOOKUP(A8018,BOALI!A:I,8, FALSE)</f>
        <v>0</v>
      </c>
      <c r="I8018" s="16" t="s">
        <v>16</v>
      </c>
      <c r="J8018" s="9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  <c r="AA8018" s="9"/>
    </row>
    <row r="8019" spans="1:27" ht="12.75">
      <c r="A8019" s="64">
        <f>A8018+1</f>
        <v>46081</v>
      </c>
      <c r="B8019" s="16" t="s">
        <v>21</v>
      </c>
      <c r="C8019" s="60">
        <f>VLOOKUP(A8019,'VILA CLEMENTINO'!A:I,3, FALSE)</f>
        <v>13374.91</v>
      </c>
      <c r="D8019" s="16">
        <f>VLOOKUP(A8019,'VILA CLEMENTINO'!A:I,4, FALSE)</f>
        <v>125</v>
      </c>
      <c r="E8019" s="61">
        <f>VLOOKUP(A8019,'VILA CLEMENTINO'!A:I,5, FALSE)</f>
        <v>32.07</v>
      </c>
      <c r="F8019" s="16">
        <f>VLOOKUP(A8019,'VILA CLEMENTINO'!A:I,6, FALSE)</f>
        <v>13</v>
      </c>
      <c r="G8019" s="62">
        <f>VLOOKUP(A8019,'VILA CLEMENTINO'!A:I,7, FALSE)</f>
        <v>10.01</v>
      </c>
      <c r="H8019" s="29">
        <f>VLOOKUP(A8019,'VILA CLEMENTINO'!A:I,8, FALSE)</f>
        <v>0.27460000000000001</v>
      </c>
      <c r="I8019" s="16" t="s">
        <v>11</v>
      </c>
      <c r="J8019" s="9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9"/>
      <c r="AA8019" s="9"/>
    </row>
    <row r="8020" spans="1:27" ht="12.75">
      <c r="A8020" s="64">
        <f t="shared" ref="A8020:A8031" si="83">A8019</f>
        <v>46081</v>
      </c>
      <c r="B8020" s="16" t="s">
        <v>12</v>
      </c>
      <c r="C8020" s="60">
        <f>VLOOKUP(A8020,JABAQUARA!A:I,3, FALSE)</f>
        <v>5880.18</v>
      </c>
      <c r="D8020" s="16">
        <f>VLOOKUP(A8020,JABAQUARA!A:I,4, FALSE)</f>
        <v>58</v>
      </c>
      <c r="E8020" s="61">
        <f>VLOOKUP(A8020,JABAQUARA!A:I,5, FALSE)</f>
        <v>35.67</v>
      </c>
      <c r="F8020" s="16">
        <f>VLOOKUP(A8020,JABAQUARA!A:I,6, FALSE)</f>
        <v>1</v>
      </c>
      <c r="G8020" s="16">
        <f>VLOOKUP(A8020,JABAQUARA!A:I,7, FALSE)</f>
        <v>11.5</v>
      </c>
      <c r="H8020" s="29">
        <f>VLOOKUP(A8020,JABAQUARA!A:I,8, FALSE)</f>
        <v>0.30559999999999998</v>
      </c>
      <c r="I8020" s="16" t="s">
        <v>11</v>
      </c>
      <c r="J8020" s="9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  <c r="AA8020" s="9"/>
    </row>
    <row r="8021" spans="1:27" ht="12.75">
      <c r="A8021" s="64">
        <f t="shared" si="83"/>
        <v>46081</v>
      </c>
      <c r="B8021" s="16" t="s">
        <v>1467</v>
      </c>
      <c r="C8021" s="60">
        <f>VLOOKUP(A8021,SPOLETO!A:I,3, FALSE)</f>
        <v>3955.63</v>
      </c>
      <c r="D8021" s="16">
        <f>VLOOKUP(A8021,SPOLETO!A:I,4, FALSE)</f>
        <v>82</v>
      </c>
      <c r="E8021" s="61">
        <f>VLOOKUP(A8021,SPOLETO!A:I,5, FALSE)</f>
        <v>0</v>
      </c>
      <c r="F8021" s="16">
        <f>VLOOKUP(A8021,SPOLETO!A:I,6, FALSE)</f>
        <v>0</v>
      </c>
      <c r="G8021" s="16">
        <f>VLOOKUP(A8021,SPOLETO!A:I,7, FALSE)</f>
        <v>0</v>
      </c>
      <c r="H8021" s="29">
        <f>VLOOKUP(A8021,SPOLETO!A:I,8, FALSE)</f>
        <v>0</v>
      </c>
      <c r="I8021" s="16" t="s">
        <v>11</v>
      </c>
      <c r="J8021" s="9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  <c r="Z8021" s="9"/>
      <c r="AA8021" s="9"/>
    </row>
    <row r="8022" spans="1:27" ht="12.75">
      <c r="A8022" s="64">
        <f t="shared" si="83"/>
        <v>46081</v>
      </c>
      <c r="B8022" s="16" t="s">
        <v>9</v>
      </c>
      <c r="C8022" s="60">
        <f>VLOOKUP(A8022,'CAMPO BELO'!A:I,3, FALSE)</f>
        <v>8027.62</v>
      </c>
      <c r="D8022" s="16">
        <f>VLOOKUP(A8022,'CAMPO BELO'!A:I,4, FALSE)</f>
        <v>81</v>
      </c>
      <c r="E8022" s="61">
        <f>VLOOKUP(A8022,'CAMPO BELO'!A:I,5, FALSE)</f>
        <v>34.08</v>
      </c>
      <c r="F8022" s="16">
        <f>VLOOKUP(A8022,'CAMPO BELO'!A:I,6, FALSE)</f>
        <v>22</v>
      </c>
      <c r="G8022" s="16">
        <f>VLOOKUP(A8022,'CAMPO BELO'!A:I,7, FALSE)</f>
        <v>17.5</v>
      </c>
      <c r="H8022" s="29">
        <f>VLOOKUP(A8022,'CAMPO BELO'!A:I,8, FALSE)</f>
        <v>0.31780000000000003</v>
      </c>
      <c r="I8022" s="16" t="s">
        <v>11</v>
      </c>
      <c r="J8022" s="9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  <c r="Z8022" s="9"/>
      <c r="AA8022" s="9"/>
    </row>
    <row r="8023" spans="1:27" ht="12.75">
      <c r="A8023" s="64">
        <f t="shared" si="83"/>
        <v>46081</v>
      </c>
      <c r="B8023" s="16" t="s">
        <v>43</v>
      </c>
      <c r="C8023" s="60">
        <f>VLOOKUP(A8023,GOPOÚVA!A:I,3, FALSE)</f>
        <v>8216.59</v>
      </c>
      <c r="D8023" s="16">
        <f>VLOOKUP(A8023,GOPOÚVA!A:I,4, FALSE)</f>
        <v>92</v>
      </c>
      <c r="E8023" s="61">
        <f>VLOOKUP(A8023,GOPOÚVA!A:I,5, FALSE)</f>
        <v>27.15</v>
      </c>
      <c r="F8023" s="16">
        <f>VLOOKUP(A8023,GOPOÚVA!A:I,6, FALSE)</f>
        <v>3</v>
      </c>
      <c r="G8023" s="16">
        <f>VLOOKUP(A8023,GOPOÚVA!A:I,7, FALSE)</f>
        <v>15.2</v>
      </c>
      <c r="H8023" s="29">
        <f>VLOOKUP(A8023,GOPOÚVA!A:I,8, FALSE)</f>
        <v>0.29799999999999999</v>
      </c>
      <c r="I8023" s="16" t="s">
        <v>11</v>
      </c>
      <c r="J8023" s="9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  <c r="Z8023" s="9"/>
      <c r="AA8023" s="9"/>
    </row>
    <row r="8024" spans="1:27" ht="12.75">
      <c r="A8024" s="64">
        <f t="shared" si="83"/>
        <v>46081</v>
      </c>
      <c r="B8024" s="16" t="s">
        <v>45</v>
      </c>
      <c r="C8024" s="60">
        <f>VLOOKUP(A8024,MANDAQUI!A:I,3, FALSE)</f>
        <v>8790.5400000000009</v>
      </c>
      <c r="D8024" s="16">
        <f>VLOOKUP(A8024,MANDAQUI!A:I,4, FALSE)</f>
        <v>81</v>
      </c>
      <c r="E8024" s="61">
        <f>VLOOKUP(A8024,MANDAQUI!A:I,5, FALSE)</f>
        <v>30.13</v>
      </c>
      <c r="F8024" s="16">
        <f>VLOOKUP(A8024,MANDAQUI!A:I,6, FALSE)</f>
        <v>11</v>
      </c>
      <c r="G8024" s="16">
        <f>VLOOKUP(A8024,MANDAQUI!A:I,7, FALSE)</f>
        <v>10.5</v>
      </c>
      <c r="H8024" s="29">
        <f>VLOOKUP(A8024,MANDAQUI!A:I,8, FALSE)</f>
        <v>0.31580000000000003</v>
      </c>
      <c r="I8024" s="16" t="s">
        <v>11</v>
      </c>
      <c r="J8024" s="9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  <c r="Z8024" s="9"/>
      <c r="AA8024" s="9"/>
    </row>
    <row r="8025" spans="1:27" ht="12.75">
      <c r="A8025" s="64">
        <f t="shared" si="83"/>
        <v>46081</v>
      </c>
      <c r="B8025" s="16" t="s">
        <v>1465</v>
      </c>
      <c r="C8025" s="60">
        <f>VLOOKUP(A8025,AEROPORTO!A:I,3, FALSE)</f>
        <v>8318.7999999999993</v>
      </c>
      <c r="D8025" s="16">
        <f>VLOOKUP(A8025,AEROPORTO!A:I,4, FALSE)</f>
        <v>128</v>
      </c>
      <c r="E8025" s="61">
        <f>VLOOKUP(A8025,AEROPORTO!A:I,5, FALSE)</f>
        <v>0</v>
      </c>
      <c r="F8025" s="16">
        <f>VLOOKUP(A8025,AEROPORTO!A:I,6, FALSE)</f>
        <v>0</v>
      </c>
      <c r="G8025" s="16">
        <f>VLOOKUP(A8025,AEROPORTO!A:I,7, FALSE)</f>
        <v>0</v>
      </c>
      <c r="H8025" s="29">
        <f>VLOOKUP(A8025,AEROPORTO!A:I,8, FALSE)</f>
        <v>0</v>
      </c>
      <c r="I8025" s="16" t="s">
        <v>11</v>
      </c>
      <c r="J8025" s="9"/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9"/>
      <c r="V8025" s="9"/>
      <c r="W8025" s="9"/>
      <c r="X8025" s="9"/>
      <c r="Y8025" s="9"/>
      <c r="Z8025" s="9"/>
      <c r="AA8025" s="9"/>
    </row>
    <row r="8026" spans="1:27" ht="12.75">
      <c r="A8026" s="64">
        <f t="shared" si="83"/>
        <v>46081</v>
      </c>
      <c r="B8026" s="16" t="s">
        <v>289</v>
      </c>
      <c r="C8026" s="60">
        <f>VLOOKUP(A8026,PINHEIROS!A:I,3, FALSE)</f>
        <v>8921.73</v>
      </c>
      <c r="D8026" s="16">
        <f>VLOOKUP(A8026,PINHEIROS!A:I,4, FALSE)</f>
        <v>92</v>
      </c>
      <c r="E8026" s="61">
        <f>VLOOKUP(A8026,PINHEIROS!A:I,5, FALSE)</f>
        <v>28.54</v>
      </c>
      <c r="F8026" s="16">
        <f>VLOOKUP(A8026,PINHEIROS!A:I,6, FALSE)</f>
        <v>3</v>
      </c>
      <c r="G8026" s="16">
        <f>VLOOKUP(A8026,PINHEIROS!A:I,7, FALSE)</f>
        <v>13.2</v>
      </c>
      <c r="H8026" s="29">
        <f>VLOOKUP(A8026,PINHEIROS!A:I,8, FALSE)</f>
        <v>0.29409999999999997</v>
      </c>
      <c r="I8026" s="16" t="s">
        <v>11</v>
      </c>
      <c r="J8026" s="9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9"/>
      <c r="X8026" s="9"/>
      <c r="Y8026" s="9"/>
      <c r="Z8026" s="9"/>
      <c r="AA8026" s="9"/>
    </row>
    <row r="8027" spans="1:27" ht="12.75">
      <c r="A8027" s="64">
        <f t="shared" si="83"/>
        <v>46081</v>
      </c>
      <c r="B8027" s="16" t="s">
        <v>286</v>
      </c>
      <c r="C8027" s="60">
        <f>VLOOKUP(A8027,ACLIMAÇÃO!A:I,3, FALSE)</f>
        <v>4963.7299999999996</v>
      </c>
      <c r="D8027" s="16">
        <f>VLOOKUP(A8027,ACLIMAÇÃO!A:I,4, FALSE)</f>
        <v>61</v>
      </c>
      <c r="E8027" s="61">
        <f>VLOOKUP(A8027,ACLIMAÇÃO!A:I,5, FALSE)</f>
        <v>27.91</v>
      </c>
      <c r="F8027" s="16">
        <f>VLOOKUP(A8027,ACLIMAÇÃO!A:I,6, FALSE)</f>
        <v>0</v>
      </c>
      <c r="G8027" s="16">
        <f>VLOOKUP(A8027,ACLIMAÇÃO!A:I,7, FALSE)</f>
        <v>10.75</v>
      </c>
      <c r="H8027" s="29">
        <f>VLOOKUP(A8027,ACLIMAÇÃO!A:I,8, FALSE)</f>
        <v>0.28249999999999997</v>
      </c>
      <c r="I8027" s="16" t="s">
        <v>11</v>
      </c>
      <c r="J8027" s="9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9"/>
      <c r="X8027" s="9"/>
      <c r="Y8027" s="9"/>
      <c r="Z8027" s="9"/>
      <c r="AA8027" s="9"/>
    </row>
    <row r="8028" spans="1:27" ht="12.75">
      <c r="A8028" s="64">
        <f t="shared" si="83"/>
        <v>46081</v>
      </c>
      <c r="B8028" s="16" t="s">
        <v>17</v>
      </c>
      <c r="C8028" s="60">
        <f>VLOOKUP(A8028,'PRAIA DO CANTO'!A:I,3, FALSE)</f>
        <v>9568.35</v>
      </c>
      <c r="D8028" s="16">
        <f>VLOOKUP(A8028,'PRAIA DO CANTO'!A:I,4, FALSE)</f>
        <v>100</v>
      </c>
      <c r="E8028" s="61">
        <f>VLOOKUP(A8028,'PRAIA DO CANTO'!A:I,5, FALSE)</f>
        <v>31.85</v>
      </c>
      <c r="F8028" s="16">
        <f>VLOOKUP(A8028,'PRAIA DO CANTO'!A:I,6, FALSE)</f>
        <v>7</v>
      </c>
      <c r="G8028" s="16">
        <f>VLOOKUP(A8028,'PRAIA DO CANTO'!A:I,7, FALSE)</f>
        <v>19.25</v>
      </c>
      <c r="H8028" s="29">
        <f>VLOOKUP(A8028,'PRAIA DO CANTO'!A:I,8, FALSE)</f>
        <v>0.316</v>
      </c>
      <c r="I8028" s="16" t="s">
        <v>16</v>
      </c>
      <c r="J8028" s="9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9"/>
      <c r="X8028" s="9"/>
      <c r="Y8028" s="9"/>
      <c r="Z8028" s="9"/>
      <c r="AA8028" s="9"/>
    </row>
    <row r="8029" spans="1:27" ht="12.75">
      <c r="A8029" s="64">
        <f t="shared" si="83"/>
        <v>46081</v>
      </c>
      <c r="B8029" s="16" t="s">
        <v>14</v>
      </c>
      <c r="C8029" s="60">
        <f>VLOOKUP(A8029,'JARDIM CAMBURI'!A:I,3, FALSE)</f>
        <v>9459</v>
      </c>
      <c r="D8029" s="16">
        <f>VLOOKUP(A8029,'JARDIM CAMBURI'!A:I,4, FALSE)</f>
        <v>97</v>
      </c>
      <c r="E8029" s="61">
        <f>VLOOKUP(A8029,'JARDIM CAMBURI'!A:I,5, FALSE)</f>
        <v>32.24</v>
      </c>
      <c r="F8029" s="16">
        <f>VLOOKUP(A8029,'JARDIM CAMBURI'!A:I,6, FALSE())</f>
        <v>8</v>
      </c>
      <c r="G8029" s="16">
        <f>VLOOKUP(A8029,'JARDIM CAMBURI'!A:I,7, FALSE)</f>
        <v>11.66</v>
      </c>
      <c r="H8029" s="29">
        <f>VLOOKUP(A8029,'JARDIM CAMBURI'!A:I,8, FALSE)</f>
        <v>0.26319999999999999</v>
      </c>
      <c r="I8029" s="16" t="s">
        <v>16</v>
      </c>
      <c r="J8029" s="9"/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9"/>
      <c r="V8029" s="9"/>
      <c r="W8029" s="9"/>
      <c r="X8029" s="9"/>
      <c r="Y8029" s="9"/>
      <c r="Z8029" s="9"/>
      <c r="AA8029" s="9"/>
    </row>
    <row r="8030" spans="1:27" ht="12.75">
      <c r="A8030" s="64">
        <f t="shared" si="83"/>
        <v>46081</v>
      </c>
      <c r="B8030" s="16" t="s">
        <v>19</v>
      </c>
      <c r="C8030" s="60">
        <f>VLOOKUP(A8030,SERRA!A:I,3, FALSE)</f>
        <v>8515.66</v>
      </c>
      <c r="D8030" s="16">
        <f>VLOOKUP(A8030,SERRA!A:I,4, FALSE)</f>
        <v>79</v>
      </c>
      <c r="E8030" s="61">
        <f>VLOOKUP(A8030,SERRA!A:I,5, FALSE)</f>
        <v>34.19</v>
      </c>
      <c r="F8030" s="16">
        <f>VLOOKUP(A8030,SERRA!A:I,6, FALSE)</f>
        <v>6</v>
      </c>
      <c r="G8030" s="16">
        <f>VLOOKUP(A8030,SERRA!A:I,7, FALSE)</f>
        <v>15.8</v>
      </c>
      <c r="H8030" s="29">
        <f>VLOOKUP(A8030,SERRA!A:I,8, FALSE)</f>
        <v>0.3327</v>
      </c>
      <c r="I8030" s="16" t="s">
        <v>16</v>
      </c>
      <c r="J8030" s="9"/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9"/>
      <c r="V8030" s="9"/>
      <c r="W8030" s="9"/>
      <c r="X8030" s="9"/>
      <c r="Y8030" s="9"/>
      <c r="Z8030" s="9"/>
      <c r="AA8030" s="9"/>
    </row>
    <row r="8031" spans="1:27" ht="12.75">
      <c r="A8031" s="64">
        <f t="shared" si="83"/>
        <v>46081</v>
      </c>
      <c r="B8031" s="16" t="s">
        <v>1574</v>
      </c>
      <c r="C8031" s="60">
        <f>VLOOKUP(A8031,BOALI!A:I,3, FALSE)</f>
        <v>2304.66</v>
      </c>
      <c r="D8031" s="16">
        <f>VLOOKUP(A8031,BOALI!A:I,4, FALSE)</f>
        <v>68</v>
      </c>
      <c r="E8031" s="61">
        <f>VLOOKUP(A8031,BOALI!A:I,5, FALSE)</f>
        <v>0</v>
      </c>
      <c r="F8031" s="16">
        <f>VLOOKUP(A8031,BOALI!A:I,6, FALSE)</f>
        <v>0</v>
      </c>
      <c r="G8031" s="16">
        <f>VLOOKUP(A8031,BOALI!A:I,7, FALSE)</f>
        <v>0</v>
      </c>
      <c r="H8031" s="29">
        <f>VLOOKUP(A8031,BOALI!A:I,8, FALSE)</f>
        <v>0</v>
      </c>
      <c r="I8031" s="16" t="s">
        <v>16</v>
      </c>
      <c r="J8031" s="9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9"/>
      <c r="X8031" s="9"/>
      <c r="Y8031" s="9"/>
      <c r="Z8031" s="9"/>
      <c r="AA8031" s="9"/>
    </row>
    <row r="8032" spans="1:27" ht="12.75">
      <c r="A8032" s="64">
        <f>A8031+1</f>
        <v>46082</v>
      </c>
      <c r="B8032" s="16" t="s">
        <v>21</v>
      </c>
      <c r="C8032" s="60">
        <f>VLOOKUP(A8032,'VILA CLEMENTINO'!A:I,3, FALSE)</f>
        <v>10766.69</v>
      </c>
      <c r="D8032" s="16">
        <f>VLOOKUP(A8032,'VILA CLEMENTINO'!A:I,4, FALSE)</f>
        <v>111</v>
      </c>
      <c r="E8032" s="61">
        <f>VLOOKUP(A8032,'VILA CLEMENTINO'!A:I,5, FALSE)</f>
        <v>25.32</v>
      </c>
      <c r="F8032" s="16">
        <f>VLOOKUP(A8032,'VILA CLEMENTINO'!A:I,6, FALSE)</f>
        <v>3</v>
      </c>
      <c r="G8032" s="62">
        <f>VLOOKUP(A8032,'VILA CLEMENTINO'!A:I,7, FALSE)</f>
        <v>9.6199999999999992</v>
      </c>
      <c r="H8032" s="29">
        <f>VLOOKUP(A8032,'VILA CLEMENTINO'!A:I,8, FALSE)</f>
        <v>0.28370000000000001</v>
      </c>
      <c r="I8032" s="16" t="s">
        <v>11</v>
      </c>
      <c r="J8032" s="9"/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9"/>
      <c r="X8032" s="9"/>
      <c r="Y8032" s="9"/>
      <c r="Z8032" s="9"/>
      <c r="AA8032" s="9"/>
    </row>
    <row r="8033" spans="1:27" ht="12.75">
      <c r="A8033" s="64">
        <f t="shared" ref="A8033:A8044" si="84">A8032</f>
        <v>46082</v>
      </c>
      <c r="B8033" s="16" t="s">
        <v>12</v>
      </c>
      <c r="C8033" s="60">
        <f>VLOOKUP(A8033,JABAQUARA!A:I,3, FALSE)</f>
        <v>4513.5600000000004</v>
      </c>
      <c r="D8033" s="16">
        <f>VLOOKUP(A8033,JABAQUARA!A:I,4, FALSE)</f>
        <v>54</v>
      </c>
      <c r="E8033" s="61">
        <f>VLOOKUP(A8033,JABAQUARA!A:I,5, FALSE)</f>
        <v>23.94</v>
      </c>
      <c r="F8033" s="16">
        <f>VLOOKUP(A8033,JABAQUARA!A:I,6, FALSE)</f>
        <v>2</v>
      </c>
      <c r="G8033" s="16">
        <f>VLOOKUP(A8033,JABAQUARA!A:I,7, FALSE)</f>
        <v>6</v>
      </c>
      <c r="H8033" s="29">
        <f>VLOOKUP(A8033,JABAQUARA!A:I,8, FALSE)</f>
        <v>0.311</v>
      </c>
      <c r="I8033" s="16" t="s">
        <v>11</v>
      </c>
      <c r="J8033" s="9"/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9"/>
      <c r="V8033" s="9"/>
      <c r="W8033" s="9"/>
      <c r="X8033" s="9"/>
      <c r="Y8033" s="9"/>
      <c r="Z8033" s="9"/>
      <c r="AA8033" s="9"/>
    </row>
    <row r="8034" spans="1:27" ht="12.75">
      <c r="A8034" s="64">
        <f t="shared" si="84"/>
        <v>46082</v>
      </c>
      <c r="B8034" s="16" t="s">
        <v>1467</v>
      </c>
      <c r="C8034" s="60">
        <f>VLOOKUP(A8034,SPOLETO!A:I,3, FALSE)</f>
        <v>4363.1899999999996</v>
      </c>
      <c r="D8034" s="16">
        <f>VLOOKUP(A8034,SPOLETO!A:I,4, FALSE)</f>
        <v>89</v>
      </c>
      <c r="E8034" s="61">
        <f>VLOOKUP(A8034,SPOLETO!A:I,5, FALSE)</f>
        <v>0</v>
      </c>
      <c r="F8034" s="16">
        <f>VLOOKUP(A8034,SPOLETO!A:I,6, FALSE)</f>
        <v>0</v>
      </c>
      <c r="G8034" s="16">
        <f>VLOOKUP(A8034,SPOLETO!A:I,7, FALSE)</f>
        <v>0</v>
      </c>
      <c r="H8034" s="29">
        <f>VLOOKUP(A8034,SPOLETO!A:I,8, FALSE)</f>
        <v>0</v>
      </c>
      <c r="I8034" s="16" t="s">
        <v>11</v>
      </c>
      <c r="J8034" s="9"/>
      <c r="K8034" s="9"/>
      <c r="L8034" s="9"/>
      <c r="M8034" s="9"/>
      <c r="N8034" s="9"/>
      <c r="O8034" s="9"/>
      <c r="P8034" s="9"/>
      <c r="Q8034" s="9"/>
      <c r="R8034" s="9"/>
      <c r="S8034" s="9"/>
      <c r="T8034" s="9"/>
      <c r="U8034" s="9"/>
      <c r="V8034" s="9"/>
      <c r="W8034" s="9"/>
      <c r="X8034" s="9"/>
      <c r="Y8034" s="9"/>
      <c r="Z8034" s="9"/>
      <c r="AA8034" s="9"/>
    </row>
    <row r="8035" spans="1:27" ht="12.75">
      <c r="A8035" s="64">
        <f t="shared" si="84"/>
        <v>46082</v>
      </c>
      <c r="B8035" s="16" t="s">
        <v>9</v>
      </c>
      <c r="C8035" s="60">
        <f>VLOOKUP(A8035,'CAMPO BELO'!A:I,3, FALSE)</f>
        <v>6030.15</v>
      </c>
      <c r="D8035" s="16">
        <f>VLOOKUP(A8035,'CAMPO BELO'!A:I,4, FALSE)</f>
        <v>64</v>
      </c>
      <c r="E8035" s="61">
        <f>VLOOKUP(A8035,'CAMPO BELO'!A:I,5, FALSE)</f>
        <v>40.22</v>
      </c>
      <c r="F8035" s="16">
        <f>VLOOKUP(A8035,'CAMPO BELO'!A:I,6, FALSE)</f>
        <v>29</v>
      </c>
      <c r="G8035" s="16">
        <f>VLOOKUP(A8035,'CAMPO BELO'!A:I,7, FALSE)</f>
        <v>14.25</v>
      </c>
      <c r="H8035" s="29">
        <f>VLOOKUP(A8035,'CAMPO BELO'!A:I,8, FALSE)</f>
        <v>0.33229999999999998</v>
      </c>
      <c r="I8035" s="16" t="s">
        <v>11</v>
      </c>
      <c r="J8035" s="9"/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  <c r="Z8035" s="9"/>
      <c r="AA8035" s="9"/>
    </row>
    <row r="8036" spans="1:27" ht="12.75">
      <c r="A8036" s="64">
        <f t="shared" si="84"/>
        <v>46082</v>
      </c>
      <c r="B8036" s="16" t="s">
        <v>43</v>
      </c>
      <c r="C8036" s="60">
        <f>VLOOKUP(A8036,GOPOÚVA!A:I,3, FALSE)</f>
        <v>5196.8900000000003</v>
      </c>
      <c r="D8036" s="16">
        <f>VLOOKUP(A8036,GOPOÚVA!A:I,4, FALSE)</f>
        <v>59</v>
      </c>
      <c r="E8036" s="61">
        <f>VLOOKUP(A8036,GOPOÚVA!A:I,5, FALSE)</f>
        <v>28.13</v>
      </c>
      <c r="F8036" s="16">
        <f>VLOOKUP(A8036,GOPOÚVA!A:I,6, FALSE)</f>
        <v>1</v>
      </c>
      <c r="G8036" s="16">
        <f>VLOOKUP(A8036,GOPOÚVA!A:I,7, FALSE)</f>
        <v>9.1999999999999993</v>
      </c>
      <c r="H8036" s="29">
        <f>VLOOKUP(A8036,GOPOÚVA!A:I,8, FALSE)</f>
        <v>0.32229999999999998</v>
      </c>
      <c r="I8036" s="16" t="s">
        <v>11</v>
      </c>
      <c r="J8036" s="9"/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  <c r="Z8036" s="9"/>
      <c r="AA8036" s="9"/>
    </row>
    <row r="8037" spans="1:27" ht="12.75">
      <c r="A8037" s="64">
        <f t="shared" si="84"/>
        <v>46082</v>
      </c>
      <c r="B8037" s="16" t="s">
        <v>45</v>
      </c>
      <c r="C8037" s="60">
        <f>VLOOKUP(A8037,MANDAQUI!A:I,3, FALSE)</f>
        <v>5059.28</v>
      </c>
      <c r="D8037" s="16">
        <f>VLOOKUP(A8037,MANDAQUI!A:I,4, FALSE)</f>
        <v>58</v>
      </c>
      <c r="E8037" s="61">
        <f>VLOOKUP(A8037,MANDAQUI!A:I,5, FALSE)</f>
        <v>25.17</v>
      </c>
      <c r="F8037" s="16">
        <f>VLOOKUP(A8037,MANDAQUI!A:I,6, FALSE)</f>
        <v>1</v>
      </c>
      <c r="G8037" s="16">
        <f>VLOOKUP(A8037,MANDAQUI!A:I,7, FALSE)</f>
        <v>9</v>
      </c>
      <c r="H8037" s="29">
        <f>VLOOKUP(A8037,MANDAQUI!A:I,8, FALSE)</f>
        <v>0.30980000000000002</v>
      </c>
      <c r="I8037" s="16" t="s">
        <v>11</v>
      </c>
      <c r="J8037" s="9"/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  <c r="Z8037" s="9"/>
      <c r="AA8037" s="9"/>
    </row>
    <row r="8038" spans="1:27" ht="12.75">
      <c r="A8038" s="64">
        <f t="shared" si="84"/>
        <v>46082</v>
      </c>
      <c r="B8038" s="16" t="s">
        <v>1465</v>
      </c>
      <c r="C8038" s="60">
        <f>VLOOKUP(A8038,AEROPORTO!A:I,3, FALSE)</f>
        <v>8625.5</v>
      </c>
      <c r="D8038" s="16">
        <f>VLOOKUP(A8038,AEROPORTO!A:I,4, FALSE)</f>
        <v>127</v>
      </c>
      <c r="E8038" s="61">
        <f>VLOOKUP(A8038,AEROPORTO!A:I,5, FALSE)</f>
        <v>0</v>
      </c>
      <c r="F8038" s="16">
        <f>VLOOKUP(A8038,AEROPORTO!A:I,6, FALSE)</f>
        <v>0</v>
      </c>
      <c r="G8038" s="16">
        <f>VLOOKUP(A8038,AEROPORTO!A:I,7, FALSE)</f>
        <v>0</v>
      </c>
      <c r="H8038" s="29">
        <f>VLOOKUP(A8038,AEROPORTO!A:I,8, FALSE)</f>
        <v>0</v>
      </c>
      <c r="I8038" s="16" t="s">
        <v>11</v>
      </c>
      <c r="J8038" s="9"/>
      <c r="K8038" s="9"/>
      <c r="L8038" s="9"/>
      <c r="M8038" s="9"/>
      <c r="N8038" s="9"/>
      <c r="O8038" s="9"/>
      <c r="P8038" s="9"/>
      <c r="Q8038" s="9"/>
      <c r="R8038" s="9"/>
      <c r="S8038" s="9"/>
      <c r="T8038" s="9"/>
      <c r="U8038" s="9"/>
      <c r="V8038" s="9"/>
      <c r="W8038" s="9"/>
      <c r="X8038" s="9"/>
      <c r="Y8038" s="9"/>
      <c r="Z8038" s="9"/>
      <c r="AA8038" s="9"/>
    </row>
    <row r="8039" spans="1:27" ht="12.75">
      <c r="A8039" s="64">
        <f t="shared" si="84"/>
        <v>46082</v>
      </c>
      <c r="B8039" s="16" t="s">
        <v>289</v>
      </c>
      <c r="C8039" s="60">
        <f>VLOOKUP(A8039,PINHEIROS!A:I,3, FALSE)</f>
        <v>6418.28</v>
      </c>
      <c r="D8039" s="16">
        <f>VLOOKUP(A8039,PINHEIROS!A:I,4, FALSE)</f>
        <v>60</v>
      </c>
      <c r="E8039" s="61">
        <f>VLOOKUP(A8039,PINHEIROS!A:I,5, FALSE)</f>
        <v>27.01</v>
      </c>
      <c r="F8039" s="16">
        <f>VLOOKUP(A8039,PINHEIROS!A:I,6, FALSE)</f>
        <v>6</v>
      </c>
      <c r="G8039" s="16">
        <f>VLOOKUP(A8039,PINHEIROS!A:I,7, FALSE)</f>
        <v>10.6</v>
      </c>
      <c r="H8039" s="29">
        <f>VLOOKUP(A8039,PINHEIROS!A:I,8, FALSE)</f>
        <v>0.26290000000000002</v>
      </c>
      <c r="I8039" s="16" t="s">
        <v>11</v>
      </c>
      <c r="J8039" s="9"/>
      <c r="K8039" s="9"/>
      <c r="L8039" s="9"/>
      <c r="M8039" s="9"/>
      <c r="N8039" s="9"/>
      <c r="O8039" s="9"/>
      <c r="P8039" s="9"/>
      <c r="Q8039" s="9"/>
      <c r="R8039" s="9"/>
      <c r="S8039" s="9"/>
      <c r="T8039" s="9"/>
      <c r="U8039" s="9"/>
      <c r="V8039" s="9"/>
      <c r="W8039" s="9"/>
      <c r="X8039" s="9"/>
      <c r="Y8039" s="9"/>
      <c r="Z8039" s="9"/>
      <c r="AA8039" s="9"/>
    </row>
    <row r="8040" spans="1:27" ht="12.75">
      <c r="A8040" s="64">
        <f t="shared" si="84"/>
        <v>46082</v>
      </c>
      <c r="B8040" s="16" t="s">
        <v>286</v>
      </c>
      <c r="C8040" s="60">
        <f>VLOOKUP(A8040,ACLIMAÇÃO!A:I,3, FALSE)</f>
        <v>5317.62</v>
      </c>
      <c r="D8040" s="16">
        <f>VLOOKUP(A8040,ACLIMAÇÃO!A:I,4, FALSE)</f>
        <v>56</v>
      </c>
      <c r="E8040" s="61">
        <f>VLOOKUP(A8040,ACLIMAÇÃO!A:I,5, FALSE)</f>
        <v>26.55</v>
      </c>
      <c r="F8040" s="16">
        <f>VLOOKUP(A8040,ACLIMAÇÃO!A:I,6, FALSE)</f>
        <v>3</v>
      </c>
      <c r="G8040" s="16">
        <f>VLOOKUP(A8040,ACLIMAÇÃO!A:I,7, FALSE)</f>
        <v>10.25</v>
      </c>
      <c r="H8040" s="29">
        <f>VLOOKUP(A8040,ACLIMAÇÃO!A:I,8, FALSE)</f>
        <v>0.30099999999999999</v>
      </c>
      <c r="I8040" s="16" t="s">
        <v>11</v>
      </c>
      <c r="J8040" s="9"/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  <c r="Z8040" s="9"/>
      <c r="AA8040" s="9"/>
    </row>
    <row r="8041" spans="1:27" ht="12.75">
      <c r="A8041" s="64">
        <f t="shared" si="84"/>
        <v>46082</v>
      </c>
      <c r="B8041" s="16" t="s">
        <v>17</v>
      </c>
      <c r="C8041" s="60">
        <f>VLOOKUP(A8041,'PRAIA DO CANTO'!A:I,3, FALSE)</f>
        <v>13994.29</v>
      </c>
      <c r="D8041" s="16">
        <f>VLOOKUP(A8041,'PRAIA DO CANTO'!A:I,4, FALSE)</f>
        <v>134</v>
      </c>
      <c r="E8041" s="61">
        <f>VLOOKUP(A8041,'PRAIA DO CANTO'!A:I,5, FALSE)</f>
        <v>31.79</v>
      </c>
      <c r="F8041" s="16">
        <f>VLOOKUP(A8041,'PRAIA DO CANTO'!A:I,6, FALSE)</f>
        <v>12</v>
      </c>
      <c r="G8041" s="16">
        <f>VLOOKUP(A8041,'PRAIA DO CANTO'!A:I,7, FALSE)</f>
        <v>16</v>
      </c>
      <c r="H8041" s="29">
        <f>VLOOKUP(A8041,'PRAIA DO CANTO'!A:I,8, FALSE)</f>
        <v>0.28370000000000001</v>
      </c>
      <c r="I8041" s="16" t="s">
        <v>16</v>
      </c>
      <c r="J8041" s="9"/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  <c r="Z8041" s="9"/>
      <c r="AA8041" s="9"/>
    </row>
    <row r="8042" spans="1:27" ht="12.75">
      <c r="A8042" s="64">
        <f t="shared" si="84"/>
        <v>46082</v>
      </c>
      <c r="B8042" s="16" t="s">
        <v>14</v>
      </c>
      <c r="C8042" s="60">
        <f>VLOOKUP(A8042,'JARDIM CAMBURI'!A:I,3, FALSE)</f>
        <v>8588.02</v>
      </c>
      <c r="D8042" s="16">
        <f>VLOOKUP(A8042,'JARDIM CAMBURI'!A:I,4, FALSE)</f>
        <v>98</v>
      </c>
      <c r="E8042" s="61">
        <f>VLOOKUP(A8042,'JARDIM CAMBURI'!A:I,5, FALSE)</f>
        <v>28.39</v>
      </c>
      <c r="F8042" s="16">
        <f>VLOOKUP(A8042,'JARDIM CAMBURI'!A:I,6, FALSE())</f>
        <v>11</v>
      </c>
      <c r="G8042" s="16">
        <f>VLOOKUP(A8042,'JARDIM CAMBURI'!A:I,7, FALSE)</f>
        <v>11</v>
      </c>
      <c r="H8042" s="29">
        <f>VLOOKUP(A8042,'JARDIM CAMBURI'!A:I,8, FALSE)</f>
        <v>0.2631</v>
      </c>
      <c r="I8042" s="16" t="s">
        <v>16</v>
      </c>
      <c r="J8042" s="9"/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  <c r="Z8042" s="9"/>
      <c r="AA8042" s="9"/>
    </row>
    <row r="8043" spans="1:27" ht="12.75">
      <c r="A8043" s="64">
        <f t="shared" si="84"/>
        <v>46082</v>
      </c>
      <c r="B8043" s="16" t="s">
        <v>19</v>
      </c>
      <c r="C8043" s="60">
        <f>VLOOKUP(A8043,SERRA!A:I,3, FALSE)</f>
        <v>6707.25</v>
      </c>
      <c r="D8043" s="16">
        <f>VLOOKUP(A8043,SERRA!A:I,4, FALSE)</f>
        <v>81</v>
      </c>
      <c r="E8043" s="61">
        <f>VLOOKUP(A8043,SERRA!A:I,5, FALSE)</f>
        <v>31.45</v>
      </c>
      <c r="F8043" s="16">
        <f>VLOOKUP(A8043,SERRA!A:I,6, FALSE)</f>
        <v>3</v>
      </c>
      <c r="G8043" s="16">
        <f>VLOOKUP(A8043,SERRA!A:I,7, FALSE)</f>
        <v>11.5</v>
      </c>
      <c r="H8043" s="29">
        <f>VLOOKUP(A8043,SERRA!A:I,8, FALSE)</f>
        <v>0.26490000000000002</v>
      </c>
      <c r="I8043" s="16" t="s">
        <v>16</v>
      </c>
      <c r="J8043" s="9"/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  <c r="Z8043" s="9"/>
      <c r="AA8043" s="9"/>
    </row>
    <row r="8044" spans="1:27" ht="12.75">
      <c r="A8044" s="64">
        <f t="shared" si="84"/>
        <v>46082</v>
      </c>
      <c r="B8044" s="16" t="s">
        <v>1574</v>
      </c>
      <c r="C8044" s="60">
        <f>VLOOKUP(A8044,BOALI!A:I,3, FALSE)</f>
        <v>2971.17</v>
      </c>
      <c r="D8044" s="16">
        <f>VLOOKUP(A8044,BOALI!A:I,4, FALSE)</f>
        <v>78</v>
      </c>
      <c r="E8044" s="61">
        <f>VLOOKUP(A8044,BOALI!A:I,5, FALSE)</f>
        <v>0</v>
      </c>
      <c r="F8044" s="16">
        <f>VLOOKUP(A8044,BOALI!A:I,6, FALSE)</f>
        <v>0</v>
      </c>
      <c r="G8044" s="16">
        <f>VLOOKUP(A8044,BOALI!A:I,7, FALSE)</f>
        <v>0</v>
      </c>
      <c r="H8044" s="29">
        <f>VLOOKUP(A8044,BOALI!A:I,8, FALSE)</f>
        <v>0</v>
      </c>
      <c r="I8044" s="16" t="s">
        <v>16</v>
      </c>
      <c r="J8044" s="9"/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9"/>
      <c r="X8044" s="9"/>
      <c r="Y8044" s="9"/>
      <c r="Z8044" s="9"/>
      <c r="AA8044" s="9"/>
    </row>
    <row r="8045" spans="1:27" ht="12.75">
      <c r="A8045" s="64">
        <f>A8044+1</f>
        <v>46083</v>
      </c>
      <c r="B8045" s="16" t="s">
        <v>21</v>
      </c>
      <c r="C8045" s="60">
        <f>VLOOKUP(A8045,'VILA CLEMENTINO'!A:I,3, FALSE)</f>
        <v>3414</v>
      </c>
      <c r="D8045" s="16">
        <f>VLOOKUP(A8045,'VILA CLEMENTINO'!A:I,4, FALSE)</f>
        <v>37</v>
      </c>
      <c r="E8045" s="61">
        <f>VLOOKUP(A8045,'VILA CLEMENTINO'!A:I,5, FALSE)</f>
        <v>22.16</v>
      </c>
      <c r="F8045" s="16">
        <f>VLOOKUP(A8045,'VILA CLEMENTINO'!A:I,6, FALSE)</f>
        <v>0</v>
      </c>
      <c r="G8045" s="62">
        <f>VLOOKUP(A8045,'VILA CLEMENTINO'!A:I,7, FALSE)</f>
        <v>6.5</v>
      </c>
      <c r="H8045" s="29">
        <f>VLOOKUP(A8045,'VILA CLEMENTINO'!A:I,8, FALSE)</f>
        <v>0.2495</v>
      </c>
      <c r="I8045" s="16" t="s">
        <v>11</v>
      </c>
      <c r="J8045" s="9"/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  <c r="Z8045" s="9"/>
      <c r="AA8045" s="9"/>
    </row>
    <row r="8046" spans="1:27" ht="12.75">
      <c r="A8046" s="64">
        <f t="shared" ref="A8046:A8057" si="85">A8045</f>
        <v>46083</v>
      </c>
      <c r="B8046" s="16" t="s">
        <v>12</v>
      </c>
      <c r="C8046" s="60">
        <f>VLOOKUP(A8046,JABAQUARA!A:I,3, FALSE)</f>
        <v>1840.49</v>
      </c>
      <c r="D8046" s="16">
        <f>VLOOKUP(A8046,JABAQUARA!A:I,4, FALSE)</f>
        <v>18</v>
      </c>
      <c r="E8046" s="61">
        <f>VLOOKUP(A8046,JABAQUARA!A:I,5, FALSE)</f>
        <v>23.01</v>
      </c>
      <c r="F8046" s="16">
        <f>VLOOKUP(A8046,JABAQUARA!A:I,6, FALSE)</f>
        <v>0</v>
      </c>
      <c r="G8046" s="16">
        <f>VLOOKUP(A8046,JABAQUARA!A:I,7, FALSE)</f>
        <v>6</v>
      </c>
      <c r="H8046" s="29">
        <f>VLOOKUP(A8046,JABAQUARA!A:I,8, FALSE)</f>
        <v>0.32250000000000001</v>
      </c>
      <c r="I8046" s="16" t="s">
        <v>11</v>
      </c>
      <c r="J8046" s="9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  <c r="Z8046" s="9"/>
      <c r="AA8046" s="9"/>
    </row>
    <row r="8047" spans="1:27" ht="12.75">
      <c r="A8047" s="64">
        <f t="shared" si="85"/>
        <v>46083</v>
      </c>
      <c r="B8047" s="16" t="s">
        <v>1467</v>
      </c>
      <c r="C8047" s="60">
        <f>VLOOKUP(A8047,SPOLETO!A:I,3, FALSE)</f>
        <v>3004.49</v>
      </c>
      <c r="D8047" s="16">
        <f>VLOOKUP(A8047,SPOLETO!A:I,4, FALSE)</f>
        <v>61</v>
      </c>
      <c r="E8047" s="61">
        <f>VLOOKUP(A8047,SPOLETO!A:I,5, FALSE)</f>
        <v>0</v>
      </c>
      <c r="F8047" s="16">
        <f>VLOOKUP(A8047,SPOLETO!A:I,6, FALSE)</f>
        <v>0</v>
      </c>
      <c r="G8047" s="16">
        <f>VLOOKUP(A8047,SPOLETO!A:I,7, FALSE)</f>
        <v>0</v>
      </c>
      <c r="H8047" s="29">
        <f>VLOOKUP(A8047,SPOLETO!A:I,8, FALSE)</f>
        <v>0</v>
      </c>
      <c r="I8047" s="16" t="s">
        <v>11</v>
      </c>
      <c r="J8047" s="9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  <c r="Z8047" s="9"/>
      <c r="AA8047" s="9"/>
    </row>
    <row r="8048" spans="1:27" ht="12.75">
      <c r="A8048" s="64">
        <f t="shared" si="85"/>
        <v>46083</v>
      </c>
      <c r="B8048" s="16" t="s">
        <v>9</v>
      </c>
      <c r="C8048" s="60">
        <f>VLOOKUP(A8048,'CAMPO BELO'!A:I,3, FALSE)</f>
        <v>1821.6</v>
      </c>
      <c r="D8048" s="16">
        <f>VLOOKUP(A8048,'CAMPO BELO'!A:I,4, FALSE)</f>
        <v>23</v>
      </c>
      <c r="E8048" s="61">
        <f>VLOOKUP(A8048,'CAMPO BELO'!A:I,5, FALSE)</f>
        <v>23.41</v>
      </c>
      <c r="F8048" s="16">
        <f>VLOOKUP(A8048,'CAMPO BELO'!A:I,6, FALSE)</f>
        <v>0</v>
      </c>
      <c r="G8048" s="16">
        <f>VLOOKUP(A8048,'CAMPO BELO'!A:I,7, FALSE)</f>
        <v>9</v>
      </c>
      <c r="H8048" s="29">
        <f>VLOOKUP(A8048,'CAMPO BELO'!A:I,8, FALSE)</f>
        <v>0.29559999999999997</v>
      </c>
      <c r="I8048" s="16" t="s">
        <v>11</v>
      </c>
      <c r="J8048" s="9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9"/>
      <c r="X8048" s="9"/>
      <c r="Y8048" s="9"/>
      <c r="Z8048" s="9"/>
      <c r="AA8048" s="9"/>
    </row>
    <row r="8049" spans="1:27" ht="12.75">
      <c r="A8049" s="64">
        <f t="shared" si="85"/>
        <v>46083</v>
      </c>
      <c r="B8049" s="16" t="s">
        <v>43</v>
      </c>
      <c r="C8049" s="60">
        <f>VLOOKUP(A8049,GOPOÚVA!A:I,3, FALSE)</f>
        <v>1956.52</v>
      </c>
      <c r="D8049" s="16">
        <f>VLOOKUP(A8049,GOPOÚVA!A:I,4, FALSE)</f>
        <v>27</v>
      </c>
      <c r="E8049" s="61">
        <f>VLOOKUP(A8049,GOPOÚVA!A:I,5, FALSE)</f>
        <v>24.33</v>
      </c>
      <c r="F8049" s="16">
        <f>VLOOKUP(A8049,GOPOÚVA!A:I,6, FALSE)</f>
        <v>0</v>
      </c>
      <c r="G8049" s="16">
        <f>VLOOKUP(A8049,GOPOÚVA!A:I,7, FALSE)</f>
        <v>7.6</v>
      </c>
      <c r="H8049" s="29">
        <f>VLOOKUP(A8049,GOPOÚVA!A:I,8, FALSE)</f>
        <v>0.2424</v>
      </c>
      <c r="I8049" s="16" t="s">
        <v>11</v>
      </c>
      <c r="J8049" s="9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  <c r="Z8049" s="9"/>
      <c r="AA8049" s="9"/>
    </row>
    <row r="8050" spans="1:27" ht="12.75">
      <c r="A8050" s="64">
        <f t="shared" si="85"/>
        <v>46083</v>
      </c>
      <c r="B8050" s="16" t="s">
        <v>45</v>
      </c>
      <c r="C8050" s="60">
        <f>VLOOKUP(A8050,MANDAQUI!A:I,3, FALSE)</f>
        <v>2533.3000000000002</v>
      </c>
      <c r="D8050" s="16">
        <f>VLOOKUP(A8050,MANDAQUI!A:I,4, FALSE)</f>
        <v>30</v>
      </c>
      <c r="E8050" s="61">
        <f>VLOOKUP(A8050,MANDAQUI!A:I,5, FALSE)</f>
        <v>21.62</v>
      </c>
      <c r="F8050" s="16">
        <f>VLOOKUP(A8050,MANDAQUI!A:I,6, FALSE)</f>
        <v>0</v>
      </c>
      <c r="G8050" s="16">
        <f>VLOOKUP(A8050,MANDAQUI!A:I,7, FALSE)</f>
        <v>8.6</v>
      </c>
      <c r="H8050" s="29">
        <f>VLOOKUP(A8050,MANDAQUI!A:I,8, FALSE)</f>
        <v>0.27929999999999999</v>
      </c>
      <c r="I8050" s="16" t="s">
        <v>11</v>
      </c>
      <c r="J8050" s="9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  <c r="AA8050" s="9"/>
    </row>
    <row r="8051" spans="1:27" ht="12.75">
      <c r="A8051" s="64">
        <f t="shared" si="85"/>
        <v>46083</v>
      </c>
      <c r="B8051" s="16" t="s">
        <v>1465</v>
      </c>
      <c r="C8051" s="60">
        <f>VLOOKUP(A8051,AEROPORTO!A:I,3, FALSE)</f>
        <v>8468.2000000000007</v>
      </c>
      <c r="D8051" s="16">
        <f>VLOOKUP(A8051,AEROPORTO!A:I,4, FALSE)</f>
        <v>123</v>
      </c>
      <c r="E8051" s="61">
        <f>VLOOKUP(A8051,AEROPORTO!A:I,5, FALSE)</f>
        <v>0</v>
      </c>
      <c r="F8051" s="16">
        <f>VLOOKUP(A8051,AEROPORTO!A:I,6, FALSE)</f>
        <v>0</v>
      </c>
      <c r="G8051" s="16">
        <f>VLOOKUP(A8051,AEROPORTO!A:I,7, FALSE)</f>
        <v>0</v>
      </c>
      <c r="H8051" s="29">
        <f>VLOOKUP(A8051,AEROPORTO!A:I,8, FALSE)</f>
        <v>0</v>
      </c>
      <c r="I8051" s="16" t="s">
        <v>11</v>
      </c>
      <c r="J8051" s="9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  <c r="Z8051" s="9"/>
      <c r="AA8051" s="9"/>
    </row>
    <row r="8052" spans="1:27" ht="12.75">
      <c r="A8052" s="64">
        <f t="shared" si="85"/>
        <v>46083</v>
      </c>
      <c r="B8052" s="16" t="s">
        <v>289</v>
      </c>
      <c r="C8052" s="60">
        <f>VLOOKUP(A8052,PINHEIROS!A:I,3, FALSE)</f>
        <v>2062.8000000000002</v>
      </c>
      <c r="D8052" s="16">
        <f>VLOOKUP(A8052,PINHEIROS!A:I,4, FALSE)</f>
        <v>22</v>
      </c>
      <c r="E8052" s="61">
        <f>VLOOKUP(A8052,PINHEIROS!A:I,5, FALSE)</f>
        <v>24.57</v>
      </c>
      <c r="F8052" s="16">
        <f>VLOOKUP(A8052,PINHEIROS!A:I,6, FALSE)</f>
        <v>0</v>
      </c>
      <c r="G8052" s="16">
        <f>VLOOKUP(A8052,PINHEIROS!A:I,7, FALSE)</f>
        <v>8.5</v>
      </c>
      <c r="H8052" s="29">
        <f>VLOOKUP(A8052,PINHEIROS!A:I,8, FALSE)</f>
        <v>0.3498</v>
      </c>
      <c r="I8052" s="16" t="s">
        <v>11</v>
      </c>
      <c r="J8052" s="9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  <c r="Z8052" s="9"/>
      <c r="AA8052" s="9"/>
    </row>
    <row r="8053" spans="1:27" ht="12.75">
      <c r="A8053" s="64">
        <f t="shared" si="85"/>
        <v>46083</v>
      </c>
      <c r="B8053" s="16" t="s">
        <v>286</v>
      </c>
      <c r="C8053" s="60">
        <f>VLOOKUP(A8053,ACLIMAÇÃO!A:I,3, FALSE)</f>
        <v>1786.6</v>
      </c>
      <c r="D8053" s="16">
        <f>VLOOKUP(A8053,ACLIMAÇÃO!A:I,4, FALSE)</f>
        <v>16</v>
      </c>
      <c r="E8053" s="61">
        <f>VLOOKUP(A8053,ACLIMAÇÃO!A:I,5, FALSE)</f>
        <v>26.28</v>
      </c>
      <c r="F8053" s="16">
        <f>VLOOKUP(A8053,ACLIMAÇÃO!A:I,6, FALSE)</f>
        <v>0</v>
      </c>
      <c r="G8053" s="16">
        <f>VLOOKUP(A8053,ACLIMAÇÃO!A:I,7, FALSE)</f>
        <v>6.33</v>
      </c>
      <c r="H8053" s="29">
        <f>VLOOKUP(A8053,ACLIMAÇÃO!A:I,8, FALSE)</f>
        <v>0.26569999999999999</v>
      </c>
      <c r="I8053" s="16" t="s">
        <v>11</v>
      </c>
      <c r="J8053" s="9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  <c r="Z8053" s="9"/>
      <c r="AA8053" s="9"/>
    </row>
    <row r="8054" spans="1:27" ht="12.75">
      <c r="A8054" s="64">
        <f t="shared" si="85"/>
        <v>46083</v>
      </c>
      <c r="B8054" s="16" t="s">
        <v>17</v>
      </c>
      <c r="C8054" s="60">
        <f>VLOOKUP(A8054,'PRAIA DO CANTO'!A:I,3, FALSE)</f>
        <v>2789.36</v>
      </c>
      <c r="D8054" s="16">
        <f>VLOOKUP(A8054,'PRAIA DO CANTO'!A:I,4, FALSE)</f>
        <v>30</v>
      </c>
      <c r="E8054" s="61">
        <f>VLOOKUP(A8054,'PRAIA DO CANTO'!A:I,5, FALSE)</f>
        <v>34.29</v>
      </c>
      <c r="F8054" s="16">
        <f>VLOOKUP(A8054,'PRAIA DO CANTO'!A:I,6, FALSE)</f>
        <v>8</v>
      </c>
      <c r="G8054" s="16">
        <f>VLOOKUP(A8054,'PRAIA DO CANTO'!A:I,7, FALSE)</f>
        <v>5.25</v>
      </c>
      <c r="H8054" s="29">
        <f>VLOOKUP(A8054,'PRAIA DO CANTO'!A:I,8, FALSE)</f>
        <v>0.29520000000000002</v>
      </c>
      <c r="I8054" s="16" t="s">
        <v>16</v>
      </c>
      <c r="J8054" s="9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  <c r="Z8054" s="9"/>
      <c r="AA8054" s="9"/>
    </row>
    <row r="8055" spans="1:27" ht="12.75">
      <c r="A8055" s="64">
        <f t="shared" si="85"/>
        <v>46083</v>
      </c>
      <c r="B8055" s="16" t="s">
        <v>14</v>
      </c>
      <c r="C8055" s="60">
        <f>VLOOKUP(A8055,'JARDIM CAMBURI'!A:I,3, FALSE)</f>
        <v>1918.28</v>
      </c>
      <c r="D8055" s="16">
        <f>VLOOKUP(A8055,'JARDIM CAMBURI'!A:I,4, FALSE)</f>
        <v>24</v>
      </c>
      <c r="E8055" s="61">
        <f>VLOOKUP(A8055,'JARDIM CAMBURI'!A:I,5, FALSE)</f>
        <v>27.62</v>
      </c>
      <c r="F8055" s="16">
        <f>VLOOKUP(A8055,'JARDIM CAMBURI'!A:I,6, FALSE())</f>
        <v>2</v>
      </c>
      <c r="G8055" s="16">
        <f>VLOOKUP(A8055,'JARDIM CAMBURI'!A:I,7, FALSE)</f>
        <v>5.33</v>
      </c>
      <c r="H8055" s="29">
        <f>VLOOKUP(A8055,'JARDIM CAMBURI'!A:I,8, FALSE)</f>
        <v>0.26340000000000002</v>
      </c>
      <c r="I8055" s="16" t="s">
        <v>16</v>
      </c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  <c r="Z8055" s="9"/>
      <c r="AA8055" s="9"/>
    </row>
    <row r="8056" spans="1:27" ht="12.75">
      <c r="A8056" s="64">
        <f t="shared" si="85"/>
        <v>46083</v>
      </c>
      <c r="B8056" s="16" t="s">
        <v>19</v>
      </c>
      <c r="C8056" s="60">
        <f>VLOOKUP(A8056,SERRA!A:I,3, FALSE)</f>
        <v>3031.48</v>
      </c>
      <c r="D8056" s="16">
        <f>VLOOKUP(A8056,SERRA!A:I,4, FALSE)</f>
        <v>33</v>
      </c>
      <c r="E8056" s="61">
        <f>VLOOKUP(A8056,SERRA!A:I,5, FALSE)</f>
        <v>32.4</v>
      </c>
      <c r="F8056" s="16">
        <f>VLOOKUP(A8056,SERRA!A:I,6, FALSE)</f>
        <v>4</v>
      </c>
      <c r="G8056" s="16">
        <f>VLOOKUP(A8056,SERRA!A:I,7, FALSE)</f>
        <v>16.5</v>
      </c>
      <c r="H8056" s="29">
        <f>VLOOKUP(A8056,SERRA!A:I,8, FALSE)</f>
        <v>0.29749999999999999</v>
      </c>
      <c r="I8056" s="16" t="s">
        <v>16</v>
      </c>
      <c r="J8056" s="9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  <c r="Z8056" s="9"/>
      <c r="AA8056" s="9"/>
    </row>
    <row r="8057" spans="1:27" ht="12.75">
      <c r="A8057" s="64">
        <f t="shared" si="85"/>
        <v>46083</v>
      </c>
      <c r="B8057" s="9" t="s">
        <v>1574</v>
      </c>
      <c r="C8057" s="60">
        <f>VLOOKUP(A8057,BOALI!A:I,3, FALSE)</f>
        <v>2420.81</v>
      </c>
      <c r="D8057" s="16">
        <f>VLOOKUP(A8057,BOALI!A:I,4, FALSE)</f>
        <v>66</v>
      </c>
      <c r="E8057" s="61">
        <f>VLOOKUP(A8057,BOALI!A:I,5, FALSE)</f>
        <v>0</v>
      </c>
      <c r="F8057" s="16">
        <f>VLOOKUP(A8057,BOALI!A:I,6, FALSE)</f>
        <v>0</v>
      </c>
      <c r="G8057" s="16">
        <f>VLOOKUP(A8057,BOALI!A:I,7, FALSE)</f>
        <v>0</v>
      </c>
      <c r="H8057" s="29">
        <f>VLOOKUP(A8057,BOALI!A:I,8, FALSE)</f>
        <v>0</v>
      </c>
      <c r="I8057" s="9" t="s">
        <v>16</v>
      </c>
      <c r="J8057" s="9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  <c r="Z8057" s="9"/>
      <c r="AA8057" s="9"/>
    </row>
    <row r="8058" spans="1:27" ht="12.75">
      <c r="A8058" s="64">
        <f>A8057+1</f>
        <v>46084</v>
      </c>
      <c r="B8058" s="16" t="s">
        <v>21</v>
      </c>
      <c r="C8058" s="60">
        <f>VLOOKUP(A8058,'VILA CLEMENTINO'!A:I,3, FALSE)</f>
        <v>7800.43</v>
      </c>
      <c r="D8058" s="16">
        <f>VLOOKUP(A8058,'VILA CLEMENTINO'!A:I,4, FALSE)</f>
        <v>56</v>
      </c>
      <c r="E8058" s="61">
        <f>VLOOKUP(A8058,'VILA CLEMENTINO'!A:I,5, FALSE)</f>
        <v>23.45</v>
      </c>
      <c r="F8058" s="16">
        <f>VLOOKUP(A8058,'VILA CLEMENTINO'!A:I,6, FALSE)</f>
        <v>0</v>
      </c>
      <c r="G8058" s="62">
        <f>VLOOKUP(A8058,'VILA CLEMENTINO'!A:I,7, FALSE)</f>
        <v>6.5</v>
      </c>
      <c r="H8058" s="29">
        <f>VLOOKUP(A8058,'VILA CLEMENTINO'!A:I,8, FALSE)</f>
        <v>0.33510000000000001</v>
      </c>
      <c r="I8058" s="16" t="s">
        <v>11</v>
      </c>
      <c r="J8058" s="9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/>
      <c r="X8058" s="9"/>
      <c r="Y8058" s="9"/>
      <c r="Z8058" s="9"/>
      <c r="AA8058" s="9"/>
    </row>
    <row r="8059" spans="1:27" ht="12.75">
      <c r="A8059" s="64">
        <f t="shared" ref="A8059:A8070" si="86">A8058</f>
        <v>46084</v>
      </c>
      <c r="B8059" s="16" t="s">
        <v>12</v>
      </c>
      <c r="C8059" s="60">
        <f>VLOOKUP(A8059,JABAQUARA!A:I,3, FALSE)</f>
        <v>1366.44</v>
      </c>
      <c r="D8059" s="16">
        <f>VLOOKUP(A8059,JABAQUARA!A:I,4, FALSE)</f>
        <v>16</v>
      </c>
      <c r="E8059" s="61">
        <f>VLOOKUP(A8059,JABAQUARA!A:I,5, FALSE)</f>
        <v>22.45</v>
      </c>
      <c r="F8059" s="16">
        <f>VLOOKUP(A8059,JABAQUARA!A:I,6, FALSE)</f>
        <v>0</v>
      </c>
      <c r="G8059" s="16">
        <f>VLOOKUP(A8059,JABAQUARA!A:I,7, FALSE)</f>
        <v>2.5</v>
      </c>
      <c r="H8059" s="29">
        <f>VLOOKUP(A8059,JABAQUARA!A:I,8, FALSE)</f>
        <v>0.33800000000000002</v>
      </c>
      <c r="I8059" s="16" t="s">
        <v>11</v>
      </c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9"/>
      <c r="V8059" s="9"/>
      <c r="W8059" s="9"/>
      <c r="X8059" s="9"/>
      <c r="Y8059" s="9"/>
      <c r="Z8059" s="9"/>
      <c r="AA8059" s="9"/>
    </row>
    <row r="8060" spans="1:27" ht="12.75">
      <c r="A8060" s="64">
        <f t="shared" si="86"/>
        <v>46084</v>
      </c>
      <c r="B8060" s="16" t="s">
        <v>1467</v>
      </c>
      <c r="C8060" s="60">
        <f>VLOOKUP(A8060,SPOLETO!A:I,3, FALSE)</f>
        <v>3279.75</v>
      </c>
      <c r="D8060" s="16">
        <f>VLOOKUP(A8060,SPOLETO!A:I,4, FALSE)</f>
        <v>61</v>
      </c>
      <c r="E8060" s="61">
        <f>VLOOKUP(A8060,SPOLETO!A:I,5, FALSE)</f>
        <v>0</v>
      </c>
      <c r="F8060" s="16">
        <f>VLOOKUP(A8060,SPOLETO!A:I,6, FALSE)</f>
        <v>0</v>
      </c>
      <c r="G8060" s="16">
        <f>VLOOKUP(A8060,SPOLETO!A:I,7, FALSE)</f>
        <v>0</v>
      </c>
      <c r="H8060" s="29">
        <f>VLOOKUP(A8060,SPOLETO!A:I,8, FALSE)</f>
        <v>0</v>
      </c>
      <c r="I8060" s="16" t="s">
        <v>11</v>
      </c>
      <c r="J8060" s="9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/>
      <c r="X8060" s="9"/>
      <c r="Y8060" s="9"/>
      <c r="Z8060" s="9"/>
      <c r="AA8060" s="9"/>
    </row>
    <row r="8061" spans="1:27" ht="12.75">
      <c r="A8061" s="64">
        <f t="shared" si="86"/>
        <v>46084</v>
      </c>
      <c r="B8061" s="16" t="s">
        <v>9</v>
      </c>
      <c r="C8061" s="60">
        <f>VLOOKUP(A8061,'CAMPO BELO'!A:I,3, FALSE)</f>
        <v>4165.63</v>
      </c>
      <c r="D8061" s="16">
        <f>VLOOKUP(A8061,'CAMPO BELO'!A:I,4, FALSE)</f>
        <v>41</v>
      </c>
      <c r="E8061" s="61">
        <f>VLOOKUP(A8061,'CAMPO BELO'!A:I,5, FALSE)</f>
        <v>36.159999999999997</v>
      </c>
      <c r="F8061" s="16">
        <f>VLOOKUP(A8061,'CAMPO BELO'!A:I,6, FALSE)</f>
        <v>10</v>
      </c>
      <c r="G8061" s="16">
        <f>VLOOKUP(A8061,'CAMPO BELO'!A:I,7, FALSE)</f>
        <v>12</v>
      </c>
      <c r="H8061" s="29">
        <f>VLOOKUP(A8061,'CAMPO BELO'!A:I,8, FALSE)</f>
        <v>0.3604</v>
      </c>
      <c r="I8061" s="16" t="s">
        <v>11</v>
      </c>
      <c r="J8061" s="9"/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/>
      <c r="X8061" s="9"/>
      <c r="Y8061" s="9"/>
      <c r="Z8061" s="9"/>
      <c r="AA8061" s="9"/>
    </row>
    <row r="8062" spans="1:27" ht="12.75">
      <c r="A8062" s="64">
        <f t="shared" si="86"/>
        <v>46084</v>
      </c>
      <c r="B8062" s="16" t="s">
        <v>43</v>
      </c>
      <c r="C8062" s="60">
        <f>VLOOKUP(A8062,GOPOÚVA!A:I,3, FALSE)</f>
        <v>3545.6</v>
      </c>
      <c r="D8062" s="16">
        <f>VLOOKUP(A8062,GOPOÚVA!A:I,4, FALSE)</f>
        <v>33</v>
      </c>
      <c r="E8062" s="61">
        <f>VLOOKUP(A8062,GOPOÚVA!A:I,5, FALSE)</f>
        <v>26.23</v>
      </c>
      <c r="F8062" s="16">
        <f>VLOOKUP(A8062,GOPOÚVA!A:I,6, FALSE)</f>
        <v>1</v>
      </c>
      <c r="G8062" s="16">
        <f>VLOOKUP(A8062,GOPOÚVA!A:I,7, FALSE)</f>
        <v>8</v>
      </c>
      <c r="H8062" s="29">
        <f>VLOOKUP(A8062,GOPOÚVA!A:I,8, FALSE)</f>
        <v>0.30780000000000002</v>
      </c>
      <c r="I8062" s="16" t="s">
        <v>11</v>
      </c>
      <c r="J8062" s="9"/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  <c r="Z8062" s="9"/>
      <c r="AA8062" s="9"/>
    </row>
    <row r="8063" spans="1:27" ht="12.75">
      <c r="A8063" s="64">
        <f t="shared" si="86"/>
        <v>46084</v>
      </c>
      <c r="B8063" s="16" t="s">
        <v>45</v>
      </c>
      <c r="C8063" s="60">
        <f>VLOOKUP(A8063,MANDAQUI!A:I,3, FALSE)</f>
        <v>2276.9</v>
      </c>
      <c r="D8063" s="16">
        <f>VLOOKUP(A8063,MANDAQUI!A:I,4, FALSE)</f>
        <v>25</v>
      </c>
      <c r="E8063" s="61">
        <f>VLOOKUP(A8063,MANDAQUI!A:I,5, FALSE)</f>
        <v>19.64</v>
      </c>
      <c r="F8063" s="16">
        <f>VLOOKUP(A8063,MANDAQUI!A:I,6, FALSE)</f>
        <v>0</v>
      </c>
      <c r="G8063" s="16">
        <f>VLOOKUP(A8063,MANDAQUI!A:I,7, FALSE)</f>
        <v>7.33</v>
      </c>
      <c r="H8063" s="29">
        <f>VLOOKUP(A8063,MANDAQUI!A:I,8, FALSE)</f>
        <v>0.34029999999999999</v>
      </c>
      <c r="I8063" s="16" t="s">
        <v>11</v>
      </c>
      <c r="J8063" s="9"/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/>
      <c r="X8063" s="9"/>
      <c r="Y8063" s="9"/>
      <c r="Z8063" s="9"/>
      <c r="AA8063" s="9"/>
    </row>
    <row r="8064" spans="1:27" ht="12.75">
      <c r="A8064" s="64">
        <f t="shared" si="86"/>
        <v>46084</v>
      </c>
      <c r="B8064" s="16" t="s">
        <v>1465</v>
      </c>
      <c r="C8064" s="60">
        <f>VLOOKUP(A8064,AEROPORTO!A:I,3, FALSE)</f>
        <v>8178.6</v>
      </c>
      <c r="D8064" s="16">
        <f>VLOOKUP(A8064,AEROPORTO!A:I,4, FALSE)</f>
        <v>114</v>
      </c>
      <c r="E8064" s="61">
        <f>VLOOKUP(A8064,AEROPORTO!A:I,5, FALSE)</f>
        <v>0</v>
      </c>
      <c r="F8064" s="16">
        <f>VLOOKUP(A8064,AEROPORTO!A:I,6, FALSE)</f>
        <v>0</v>
      </c>
      <c r="G8064" s="16">
        <f>VLOOKUP(A8064,AEROPORTO!A:I,7, FALSE)</f>
        <v>0</v>
      </c>
      <c r="H8064" s="29">
        <f>VLOOKUP(A8064,AEROPORTO!A:I,8, FALSE)</f>
        <v>0</v>
      </c>
      <c r="I8064" s="16" t="s">
        <v>11</v>
      </c>
      <c r="J8064" s="9"/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  <c r="Z8064" s="9"/>
      <c r="AA8064" s="9"/>
    </row>
    <row r="8065" spans="1:27" ht="12.75">
      <c r="A8065" s="64">
        <f t="shared" si="86"/>
        <v>46084</v>
      </c>
      <c r="B8065" s="16" t="s">
        <v>289</v>
      </c>
      <c r="C8065" s="60">
        <f>VLOOKUP(A8065,PINHEIROS!A:I,3, FALSE)</f>
        <v>3671.98</v>
      </c>
      <c r="D8065" s="16">
        <f>VLOOKUP(A8065,PINHEIROS!A:I,4, FALSE)</f>
        <v>36</v>
      </c>
      <c r="E8065" s="61">
        <f>VLOOKUP(A8065,PINHEIROS!A:I,5, FALSE)</f>
        <v>23.52</v>
      </c>
      <c r="F8065" s="16">
        <f>VLOOKUP(A8065,PINHEIROS!A:I,6, FALSE)</f>
        <v>0</v>
      </c>
      <c r="G8065" s="16">
        <f>VLOOKUP(A8065,PINHEIROS!A:I,7, FALSE)</f>
        <v>7.25</v>
      </c>
      <c r="H8065" s="29">
        <f>VLOOKUP(A8065,PINHEIROS!A:I,8, FALSE)</f>
        <v>0.28139999999999998</v>
      </c>
      <c r="I8065" s="16" t="s">
        <v>11</v>
      </c>
      <c r="J8065" s="9"/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  <c r="Z8065" s="9"/>
      <c r="AA8065" s="9"/>
    </row>
    <row r="8066" spans="1:27" ht="12.75">
      <c r="A8066" s="64">
        <f t="shared" si="86"/>
        <v>46084</v>
      </c>
      <c r="B8066" s="16" t="s">
        <v>286</v>
      </c>
      <c r="C8066" s="60">
        <f>VLOOKUP(A8066,ACLIMAÇÃO!A:I,3, FALSE)</f>
        <v>3165.1</v>
      </c>
      <c r="D8066" s="16">
        <f>VLOOKUP(A8066,ACLIMAÇÃO!A:I,4, FALSE)</f>
        <v>35</v>
      </c>
      <c r="E8066" s="61">
        <f>VLOOKUP(A8066,ACLIMAÇÃO!A:I,5, FALSE)</f>
        <v>32.4</v>
      </c>
      <c r="F8066" s="16">
        <f>VLOOKUP(A8066,ACLIMAÇÃO!A:I,6, FALSE)</f>
        <v>8</v>
      </c>
      <c r="G8066" s="16">
        <f>VLOOKUP(A8066,ACLIMAÇÃO!A:I,7, FALSE)</f>
        <v>9</v>
      </c>
      <c r="H8066" s="29">
        <f>VLOOKUP(A8066,ACLIMAÇÃO!A:I,8, FALSE)</f>
        <v>0.33279999999999998</v>
      </c>
      <c r="I8066" s="16" t="s">
        <v>11</v>
      </c>
      <c r="J8066" s="9"/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  <c r="Z8066" s="9"/>
      <c r="AA8066" s="9"/>
    </row>
    <row r="8067" spans="1:27" ht="12.75">
      <c r="A8067" s="64">
        <f t="shared" si="86"/>
        <v>46084</v>
      </c>
      <c r="B8067" s="16" t="s">
        <v>17</v>
      </c>
      <c r="C8067" s="60">
        <f>VLOOKUP(A8067,'PRAIA DO CANTO'!A:I,3, FALSE)</f>
        <v>5627.36</v>
      </c>
      <c r="D8067" s="16">
        <f>VLOOKUP(A8067,'PRAIA DO CANTO'!A:I,4, FALSE)</f>
        <v>57</v>
      </c>
      <c r="E8067" s="61">
        <f>VLOOKUP(A8067,'PRAIA DO CANTO'!A:I,5, FALSE)</f>
        <v>28.79</v>
      </c>
      <c r="F8067" s="16">
        <f>VLOOKUP(A8067,'PRAIA DO CANTO'!A:I,6, FALSE)</f>
        <v>1</v>
      </c>
      <c r="G8067" s="16">
        <f>VLOOKUP(A8067,'PRAIA DO CANTO'!A:I,7, FALSE)</f>
        <v>11</v>
      </c>
      <c r="H8067" s="29">
        <f>VLOOKUP(A8067,'PRAIA DO CANTO'!A:I,8, FALSE)</f>
        <v>0.3226</v>
      </c>
      <c r="I8067" s="16" t="s">
        <v>16</v>
      </c>
      <c r="J8067" s="9"/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  <c r="Z8067" s="9"/>
      <c r="AA8067" s="9"/>
    </row>
    <row r="8068" spans="1:27" ht="12.75">
      <c r="A8068" s="64">
        <f t="shared" si="86"/>
        <v>46084</v>
      </c>
      <c r="B8068" s="16" t="s">
        <v>14</v>
      </c>
      <c r="C8068" s="60">
        <f>VLOOKUP(A8068,'JARDIM CAMBURI'!A:I,3, FALSE)</f>
        <v>3618</v>
      </c>
      <c r="D8068" s="16">
        <f>VLOOKUP(A8068,'JARDIM CAMBURI'!A:I,4, FALSE)</f>
        <v>35</v>
      </c>
      <c r="E8068" s="61">
        <f>VLOOKUP(A8068,'JARDIM CAMBURI'!A:I,5, FALSE)</f>
        <v>25.91</v>
      </c>
      <c r="F8068" s="16">
        <f>VLOOKUP(A8068,'JARDIM CAMBURI'!A:I,6, FALSE())</f>
        <v>3</v>
      </c>
      <c r="G8068" s="16">
        <f>VLOOKUP(A8068,'JARDIM CAMBURI'!A:I,7, FALSE)</f>
        <v>7.25</v>
      </c>
      <c r="H8068" s="29">
        <f>VLOOKUP(A8068,'JARDIM CAMBURI'!A:I,8, FALSE)</f>
        <v>0.26319999999999999</v>
      </c>
      <c r="I8068" s="16" t="s">
        <v>16</v>
      </c>
      <c r="J8068" s="9"/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  <c r="AA8068" s="9"/>
    </row>
    <row r="8069" spans="1:27" ht="12.75">
      <c r="A8069" s="64">
        <f t="shared" si="86"/>
        <v>46084</v>
      </c>
      <c r="B8069" s="16" t="s">
        <v>19</v>
      </c>
      <c r="C8069" s="60">
        <f>VLOOKUP(A8069,SERRA!A:I,3, FALSE)</f>
        <v>2434.67</v>
      </c>
      <c r="D8069" s="16">
        <f>VLOOKUP(A8069,SERRA!A:I,4, FALSE)</f>
        <v>28</v>
      </c>
      <c r="E8069" s="61">
        <f>VLOOKUP(A8069,SERRA!A:I,5, FALSE)</f>
        <v>24.48</v>
      </c>
      <c r="F8069" s="16">
        <f>VLOOKUP(A8069,SERRA!A:I,6, FALSE)</f>
        <v>0</v>
      </c>
      <c r="G8069" s="16">
        <f>VLOOKUP(A8069,SERRA!A:I,7, FALSE)</f>
        <v>14</v>
      </c>
      <c r="H8069" s="29">
        <f>VLOOKUP(A8069,SERRA!A:I,8, FALSE)</f>
        <v>0.36009999999999998</v>
      </c>
      <c r="I8069" s="16" t="s">
        <v>16</v>
      </c>
      <c r="J8069" s="9"/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  <c r="Z8069" s="9"/>
      <c r="AA8069" s="9"/>
    </row>
    <row r="8070" spans="1:27" ht="12.75">
      <c r="A8070" s="64">
        <f t="shared" si="86"/>
        <v>46084</v>
      </c>
      <c r="B8070" s="16" t="s">
        <v>1574</v>
      </c>
      <c r="C8070" s="60">
        <f>VLOOKUP(A8070,BOALI!A:I,3, FALSE)</f>
        <v>3816.56</v>
      </c>
      <c r="D8070" s="16">
        <f>VLOOKUP(A8070,BOALI!A:I,4, FALSE)</f>
        <v>86</v>
      </c>
      <c r="E8070" s="61">
        <f>VLOOKUP(A8070,BOALI!A:I,5, FALSE)</f>
        <v>0</v>
      </c>
      <c r="F8070" s="16">
        <f>VLOOKUP(A8070,BOALI!A:I,6, FALSE)</f>
        <v>0</v>
      </c>
      <c r="G8070" s="16">
        <f>VLOOKUP(A8070,BOALI!A:I,7, FALSE)</f>
        <v>0</v>
      </c>
      <c r="H8070" s="29">
        <f>VLOOKUP(A8070,BOALI!A:I,8, FALSE)</f>
        <v>0</v>
      </c>
      <c r="I8070" s="16" t="s">
        <v>16</v>
      </c>
      <c r="J8070" s="9"/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9"/>
      <c r="AA8070" s="9"/>
    </row>
    <row r="8071" spans="1:27" ht="12.75">
      <c r="A8071" s="64">
        <f>A8070+1</f>
        <v>46085</v>
      </c>
      <c r="B8071" s="16" t="s">
        <v>21</v>
      </c>
      <c r="C8071" s="60">
        <f>VLOOKUP(A8071,'VILA CLEMENTINO'!A:I,3, FALSE)</f>
        <v>7524.37</v>
      </c>
      <c r="D8071" s="16">
        <f>VLOOKUP(A8071,'VILA CLEMENTINO'!A:I,4, FALSE)</f>
        <v>65</v>
      </c>
      <c r="E8071" s="61">
        <f>VLOOKUP(A8071,'VILA CLEMENTINO'!A:I,5, FALSE)</f>
        <v>32.14</v>
      </c>
      <c r="F8071" s="16">
        <f>VLOOKUP(A8071,'VILA CLEMENTINO'!A:I,6, FALSE)</f>
        <v>8</v>
      </c>
      <c r="G8071" s="62">
        <f>VLOOKUP(A8071,'VILA CLEMENTINO'!A:I,7, FALSE)</f>
        <v>13</v>
      </c>
      <c r="H8071" s="29">
        <f>VLOOKUP(A8071,'VILA CLEMENTINO'!A:I,8, FALSE)</f>
        <v>0.26750000000000002</v>
      </c>
      <c r="I8071" s="16" t="s">
        <v>11</v>
      </c>
      <c r="J8071" s="9"/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/>
      <c r="X8071" s="9"/>
      <c r="Y8071" s="9"/>
      <c r="Z8071" s="9"/>
      <c r="AA8071" s="9"/>
    </row>
    <row r="8072" spans="1:27" ht="12.75">
      <c r="A8072" s="64">
        <f t="shared" ref="A8072:A8083" si="87">A8071</f>
        <v>46085</v>
      </c>
      <c r="B8072" s="16" t="s">
        <v>12</v>
      </c>
      <c r="C8072" s="60">
        <f>VLOOKUP(A8072,JABAQUARA!A:I,3, FALSE)</f>
        <v>3187.25</v>
      </c>
      <c r="D8072" s="16">
        <f>VLOOKUP(A8072,JABAQUARA!A:I,4, FALSE)</f>
        <v>36</v>
      </c>
      <c r="E8072" s="61">
        <f>VLOOKUP(A8072,JABAQUARA!A:I,5, FALSE)</f>
        <v>25.13</v>
      </c>
      <c r="F8072" s="16">
        <f>VLOOKUP(A8072,JABAQUARA!A:I,6, FALSE)</f>
        <v>0</v>
      </c>
      <c r="G8072" s="16">
        <f>VLOOKUP(A8072,JABAQUARA!A:I,7, FALSE)</f>
        <v>9.66</v>
      </c>
      <c r="H8072" s="29">
        <f>VLOOKUP(A8072,JABAQUARA!A:I,8, FALSE)</f>
        <v>0.28470000000000001</v>
      </c>
      <c r="I8072" s="16" t="s">
        <v>11</v>
      </c>
      <c r="J8072" s="9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9"/>
      <c r="AA8072" s="9"/>
    </row>
    <row r="8073" spans="1:27" ht="12.75">
      <c r="A8073" s="64">
        <f t="shared" si="87"/>
        <v>46085</v>
      </c>
      <c r="B8073" s="16" t="s">
        <v>1467</v>
      </c>
      <c r="C8073" s="60">
        <f>VLOOKUP(A8073,SPOLETO!A:I,3, FALSE)</f>
        <v>3479.48</v>
      </c>
      <c r="D8073" s="16">
        <f>VLOOKUP(A8073,SPOLETO!A:I,4, FALSE)</f>
        <v>75</v>
      </c>
      <c r="E8073" s="61">
        <f>VLOOKUP(A8073,SPOLETO!A:I,5, FALSE)</f>
        <v>0</v>
      </c>
      <c r="F8073" s="16">
        <f>VLOOKUP(A8073,SPOLETO!A:I,6, FALSE)</f>
        <v>0</v>
      </c>
      <c r="G8073" s="16">
        <f>VLOOKUP(A8073,SPOLETO!A:I,7, FALSE)</f>
        <v>0</v>
      </c>
      <c r="H8073" s="29">
        <f>VLOOKUP(A8073,SPOLETO!A:I,8, FALSE)</f>
        <v>0</v>
      </c>
      <c r="I8073" s="16" t="s">
        <v>11</v>
      </c>
      <c r="J8073" s="9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/>
      <c r="X8073" s="9"/>
      <c r="Y8073" s="9"/>
      <c r="Z8073" s="9"/>
      <c r="AA8073" s="9"/>
    </row>
    <row r="8074" spans="1:27" ht="12.75">
      <c r="A8074" s="64">
        <f t="shared" si="87"/>
        <v>46085</v>
      </c>
      <c r="B8074" s="16" t="s">
        <v>9</v>
      </c>
      <c r="C8074" s="60">
        <f>VLOOKUP(A8074,'CAMPO BELO'!A:I,3, FALSE)</f>
        <v>4531.93</v>
      </c>
      <c r="D8074" s="16">
        <f>VLOOKUP(A8074,'CAMPO BELO'!A:I,4, FALSE)</f>
        <v>43</v>
      </c>
      <c r="E8074" s="61">
        <f>VLOOKUP(A8074,'CAMPO BELO'!A:I,5, FALSE)</f>
        <v>39.04</v>
      </c>
      <c r="F8074" s="16">
        <f>VLOOKUP(A8074,'CAMPO BELO'!A:I,6, FALSE)</f>
        <v>21</v>
      </c>
      <c r="G8074" s="16">
        <f>VLOOKUP(A8074,'CAMPO BELO'!A:I,7, FALSE)</f>
        <v>14</v>
      </c>
      <c r="H8074" s="29">
        <f>VLOOKUP(A8074,'CAMPO BELO'!A:I,8, FALSE)</f>
        <v>0.3458</v>
      </c>
      <c r="I8074" s="16" t="s">
        <v>11</v>
      </c>
      <c r="J8074" s="9"/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/>
      <c r="X8074" s="9"/>
      <c r="Y8074" s="9"/>
      <c r="Z8074" s="9"/>
      <c r="AA8074" s="9"/>
    </row>
    <row r="8075" spans="1:27" ht="12.75">
      <c r="A8075" s="64">
        <f t="shared" si="87"/>
        <v>46085</v>
      </c>
      <c r="B8075" s="16" t="s">
        <v>43</v>
      </c>
      <c r="C8075" s="60">
        <f>VLOOKUP(A8075,GOPOÚVA!A:I,3, FALSE)</f>
        <v>3731.42</v>
      </c>
      <c r="D8075" s="16">
        <f>VLOOKUP(A8075,GOPOÚVA!A:I,4, FALSE)</f>
        <v>44</v>
      </c>
      <c r="E8075" s="61">
        <f>VLOOKUP(A8075,GOPOÚVA!A:I,5, FALSE)</f>
        <v>32.72</v>
      </c>
      <c r="F8075" s="16">
        <f>VLOOKUP(A8075,GOPOÚVA!A:I,6, FALSE)</f>
        <v>9</v>
      </c>
      <c r="G8075" s="16">
        <f>VLOOKUP(A8075,GOPOÚVA!A:I,7, FALSE)</f>
        <v>12.66</v>
      </c>
      <c r="H8075" s="29">
        <f>VLOOKUP(A8075,GOPOÚVA!A:I,8, FALSE)</f>
        <v>0.38919999999999999</v>
      </c>
      <c r="I8075" s="16" t="s">
        <v>11</v>
      </c>
      <c r="J8075" s="9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  <c r="AA8075" s="9"/>
    </row>
    <row r="8076" spans="1:27" ht="12.75">
      <c r="A8076" s="64">
        <f t="shared" si="87"/>
        <v>46085</v>
      </c>
      <c r="B8076" s="16" t="s">
        <v>45</v>
      </c>
      <c r="C8076" s="60">
        <f>VLOOKUP(A8076,MANDAQUI!A:I,3, FALSE)</f>
        <v>3964.5</v>
      </c>
      <c r="D8076" s="16">
        <f>VLOOKUP(A8076,MANDAQUI!A:I,4, FALSE)</f>
        <v>43</v>
      </c>
      <c r="E8076" s="61">
        <f>VLOOKUP(A8076,MANDAQUI!A:I,5, FALSE)</f>
        <v>30.47</v>
      </c>
      <c r="F8076" s="16">
        <f>VLOOKUP(A8076,MANDAQUI!A:I,6, FALSE)</f>
        <v>8</v>
      </c>
      <c r="G8076" s="16">
        <f>VLOOKUP(A8076,MANDAQUI!A:I,7, FALSE)</f>
        <v>13.3</v>
      </c>
      <c r="H8076" s="29">
        <f>VLOOKUP(A8076,MANDAQUI!A:I,8, FALSE)</f>
        <v>0.29920000000000002</v>
      </c>
      <c r="I8076" s="16" t="s">
        <v>11</v>
      </c>
      <c r="J8076" s="9"/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/>
      <c r="X8076" s="9"/>
      <c r="Y8076" s="9"/>
      <c r="Z8076" s="9"/>
      <c r="AA8076" s="9"/>
    </row>
    <row r="8077" spans="1:27" ht="12.75">
      <c r="A8077" s="64">
        <f t="shared" si="87"/>
        <v>46085</v>
      </c>
      <c r="B8077" s="16" t="s">
        <v>1465</v>
      </c>
      <c r="C8077" s="60">
        <f>VLOOKUP(A8077,AEROPORTO!A:I,3, FALSE)</f>
        <v>8233.7000000000007</v>
      </c>
      <c r="D8077" s="16">
        <f>VLOOKUP(A8077,AEROPORTO!A:I,4, FALSE)</f>
        <v>129</v>
      </c>
      <c r="E8077" s="61">
        <f>VLOOKUP(A8077,AEROPORTO!A:I,5, FALSE)</f>
        <v>0</v>
      </c>
      <c r="F8077" s="16">
        <f>VLOOKUP(A8077,AEROPORTO!A:I,6, FALSE)</f>
        <v>0</v>
      </c>
      <c r="G8077" s="16">
        <f>VLOOKUP(A8077,AEROPORTO!A:I,7, FALSE)</f>
        <v>0</v>
      </c>
      <c r="H8077" s="29">
        <f>VLOOKUP(A8077,AEROPORTO!A:I,8, FALSE)</f>
        <v>0</v>
      </c>
      <c r="I8077" s="16" t="s">
        <v>11</v>
      </c>
      <c r="J8077" s="9"/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  <c r="Z8077" s="9"/>
      <c r="AA8077" s="9"/>
    </row>
    <row r="8078" spans="1:27" ht="12.75">
      <c r="A8078" s="64">
        <f t="shared" si="87"/>
        <v>46085</v>
      </c>
      <c r="B8078" s="16" t="s">
        <v>289</v>
      </c>
      <c r="C8078" s="60">
        <f>VLOOKUP(A8078,PINHEIROS!A:I,3, FALSE)</f>
        <v>5010.08</v>
      </c>
      <c r="D8078" s="16">
        <f>VLOOKUP(A8078,PINHEIROS!A:I,4, FALSE)</f>
        <v>51</v>
      </c>
      <c r="E8078" s="61">
        <f>VLOOKUP(A8078,PINHEIROS!A:I,5, FALSE)</f>
        <v>30.04</v>
      </c>
      <c r="F8078" s="16">
        <f>VLOOKUP(A8078,PINHEIROS!A:I,6, FALSE)</f>
        <v>5</v>
      </c>
      <c r="G8078" s="16">
        <f>VLOOKUP(A8078,PINHEIROS!A:I,7, FALSE)</f>
        <v>11.5</v>
      </c>
      <c r="H8078" s="29">
        <f>VLOOKUP(A8078,PINHEIROS!A:I,8, FALSE)</f>
        <v>0.314</v>
      </c>
      <c r="I8078" s="16" t="s">
        <v>11</v>
      </c>
      <c r="J8078" s="9"/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  <c r="Z8078" s="9"/>
      <c r="AA8078" s="9"/>
    </row>
    <row r="8079" spans="1:27" ht="12.75">
      <c r="A8079" s="64">
        <f t="shared" si="87"/>
        <v>46085</v>
      </c>
      <c r="B8079" s="16" t="s">
        <v>286</v>
      </c>
      <c r="C8079" s="60">
        <f>VLOOKUP(A8079,ACLIMAÇÃO!A:I,3, FALSE)</f>
        <v>3957.95</v>
      </c>
      <c r="D8079" s="16">
        <f>VLOOKUP(A8079,ACLIMAÇÃO!A:I,4, FALSE)</f>
        <v>44</v>
      </c>
      <c r="E8079" s="61">
        <f>VLOOKUP(A8079,ACLIMAÇÃO!A:I,5, FALSE)</f>
        <v>39.200000000000003</v>
      </c>
      <c r="F8079" s="16">
        <f>VLOOKUP(A8079,ACLIMAÇÃO!A:I,6, FALSE)</f>
        <v>14</v>
      </c>
      <c r="G8079" s="16">
        <f>VLOOKUP(A8079,ACLIMAÇÃO!A:I,7, FALSE)</f>
        <v>13</v>
      </c>
      <c r="H8079" s="29">
        <f>VLOOKUP(A8079,ACLIMAÇÃO!A:I,8, FALSE)</f>
        <v>0.30020000000000002</v>
      </c>
      <c r="I8079" s="16" t="s">
        <v>11</v>
      </c>
      <c r="J8079" s="9"/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  <c r="Z8079" s="9"/>
      <c r="AA8079" s="9"/>
    </row>
    <row r="8080" spans="1:27" ht="12.75">
      <c r="A8080" s="64">
        <f t="shared" si="87"/>
        <v>46085</v>
      </c>
      <c r="B8080" s="16" t="s">
        <v>17</v>
      </c>
      <c r="C8080" s="60">
        <f>VLOOKUP(A8080,'PRAIA DO CANTO'!A:I,3, FALSE)</f>
        <v>4377.8999999999996</v>
      </c>
      <c r="D8080" s="16">
        <f>VLOOKUP(A8080,'PRAIA DO CANTO'!A:I,4, FALSE)</f>
        <v>40</v>
      </c>
      <c r="E8080" s="61">
        <f>VLOOKUP(A8080,'PRAIA DO CANTO'!A:I,5, FALSE)</f>
        <v>23.85</v>
      </c>
      <c r="F8080" s="16">
        <f>VLOOKUP(A8080,'PRAIA DO CANTO'!A:I,6, FALSE)</f>
        <v>0</v>
      </c>
      <c r="G8080" s="16">
        <f>VLOOKUP(A8080,'PRAIA DO CANTO'!A:I,7, FALSE)</f>
        <v>8.5</v>
      </c>
      <c r="H8080" s="29">
        <f>VLOOKUP(A8080,'PRAIA DO CANTO'!A:I,8, FALSE)</f>
        <v>0.29599999999999999</v>
      </c>
      <c r="I8080" s="16" t="s">
        <v>16</v>
      </c>
      <c r="J8080" s="9"/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  <c r="Z8080" s="9"/>
      <c r="AA8080" s="9"/>
    </row>
    <row r="8081" spans="1:27" ht="12.75">
      <c r="A8081" s="64">
        <f t="shared" si="87"/>
        <v>46085</v>
      </c>
      <c r="B8081" s="16" t="s">
        <v>14</v>
      </c>
      <c r="C8081" s="60">
        <f>VLOOKUP(A8081,'JARDIM CAMBURI'!A:I,3, FALSE)</f>
        <v>2150</v>
      </c>
      <c r="D8081" s="16">
        <f>VLOOKUP(A8081,'JARDIM CAMBURI'!A:I,4, FALSE)</f>
        <v>27</v>
      </c>
      <c r="E8081" s="61">
        <f>VLOOKUP(A8081,'JARDIM CAMBURI'!A:I,5, FALSE)</f>
        <v>22.92</v>
      </c>
      <c r="F8081" s="16">
        <f>VLOOKUP(A8081,'JARDIM CAMBURI'!A:I,6, FALSE())</f>
        <v>0</v>
      </c>
      <c r="G8081" s="16">
        <f>VLOOKUP(A8081,'JARDIM CAMBURI'!A:I,7, FALSE)</f>
        <v>6</v>
      </c>
      <c r="H8081" s="29">
        <f>VLOOKUP(A8081,'JARDIM CAMBURI'!A:I,8, FALSE)</f>
        <v>0.25319999999999998</v>
      </c>
      <c r="I8081" s="16" t="s">
        <v>16</v>
      </c>
      <c r="J8081" s="9"/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  <c r="Z8081" s="9"/>
      <c r="AA8081" s="9"/>
    </row>
    <row r="8082" spans="1:27" ht="12.75">
      <c r="A8082" s="64">
        <f t="shared" si="87"/>
        <v>46085</v>
      </c>
      <c r="B8082" s="16" t="s">
        <v>19</v>
      </c>
      <c r="C8082" s="60">
        <f>VLOOKUP(A8082,SERRA!A:I,3, FALSE)</f>
        <v>2205.2399999999998</v>
      </c>
      <c r="D8082" s="16">
        <f>VLOOKUP(A8082,SERRA!A:I,4, FALSE)</f>
        <v>26</v>
      </c>
      <c r="E8082" s="61">
        <f>VLOOKUP(A8082,SERRA!A:I,5, FALSE)</f>
        <v>19.93</v>
      </c>
      <c r="F8082" s="16">
        <f>VLOOKUP(A8082,SERRA!A:I,6, FALSE)</f>
        <v>1</v>
      </c>
      <c r="G8082" s="16">
        <f>VLOOKUP(A8082,SERRA!A:I,7, FALSE)</f>
        <v>13</v>
      </c>
      <c r="H8082" s="29">
        <f>VLOOKUP(A8082,SERRA!A:I,8, FALSE)</f>
        <v>0.31669999999999998</v>
      </c>
      <c r="I8082" s="16" t="s">
        <v>16</v>
      </c>
      <c r="J8082" s="9"/>
      <c r="K8082" s="9"/>
      <c r="L8082" s="9"/>
      <c r="M8082" s="9"/>
      <c r="N8082" s="9"/>
      <c r="O8082" s="9"/>
      <c r="P8082" s="9"/>
      <c r="Q8082" s="9"/>
      <c r="R8082" s="9"/>
      <c r="S8082" s="9"/>
      <c r="T8082" s="9"/>
      <c r="U8082" s="9"/>
      <c r="V8082" s="9"/>
      <c r="W8082" s="9"/>
      <c r="X8082" s="9"/>
      <c r="Y8082" s="9"/>
      <c r="Z8082" s="9"/>
      <c r="AA8082" s="9"/>
    </row>
    <row r="8083" spans="1:27" ht="12.75">
      <c r="A8083" s="64">
        <f t="shared" si="87"/>
        <v>46085</v>
      </c>
      <c r="B8083" s="16" t="s">
        <v>1574</v>
      </c>
      <c r="C8083" s="60">
        <f>VLOOKUP(A8083,BOALI!A:I,3, FALSE)</f>
        <v>3154.96</v>
      </c>
      <c r="D8083" s="16">
        <f>VLOOKUP(A8083,BOALI!A:I,4, FALSE)</f>
        <v>88</v>
      </c>
      <c r="E8083" s="61">
        <f>VLOOKUP(A8083,BOALI!A:I,5, FALSE)</f>
        <v>0</v>
      </c>
      <c r="F8083" s="16">
        <f>VLOOKUP(A8083,BOALI!A:I,6, FALSE)</f>
        <v>0</v>
      </c>
      <c r="G8083" s="16">
        <f>VLOOKUP(A8083,BOALI!A:I,7, FALSE)</f>
        <v>0</v>
      </c>
      <c r="H8083" s="29">
        <f>VLOOKUP(A8083,BOALI!A:I,8, FALSE)</f>
        <v>0</v>
      </c>
      <c r="I8083" s="16" t="s">
        <v>16</v>
      </c>
      <c r="J8083" s="9"/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9"/>
      <c r="X8083" s="9"/>
      <c r="Y8083" s="9"/>
      <c r="Z8083" s="9"/>
      <c r="AA8083" s="9"/>
    </row>
    <row r="8084" spans="1:27" ht="12.75">
      <c r="A8084" s="64">
        <f>A8083+1</f>
        <v>46086</v>
      </c>
      <c r="B8084" s="16" t="s">
        <v>21</v>
      </c>
      <c r="C8084" s="60">
        <f>VLOOKUP(A8084,'VILA CLEMENTINO'!A:I,3, FALSE)</f>
        <v>5131.21</v>
      </c>
      <c r="D8084" s="16">
        <f>VLOOKUP(A8084,'VILA CLEMENTINO'!A:I,4, FALSE)</f>
        <v>59</v>
      </c>
      <c r="E8084" s="61">
        <f>VLOOKUP(A8084,'VILA CLEMENTINO'!A:I,5, FALSE)</f>
        <v>23.42</v>
      </c>
      <c r="F8084" s="16">
        <f>VLOOKUP(A8084,'VILA CLEMENTINO'!A:I,6, FALSE)</f>
        <v>0</v>
      </c>
      <c r="G8084" s="62">
        <f>VLOOKUP(A8084,'VILA CLEMENTINO'!A:I,7, FALSE)</f>
        <v>6.5</v>
      </c>
      <c r="H8084" s="29">
        <f>VLOOKUP(A8084,'VILA CLEMENTINO'!A:I,8, FALSE)</f>
        <v>0.27300000000000002</v>
      </c>
      <c r="I8084" s="16" t="s">
        <v>11</v>
      </c>
      <c r="J8084" s="9"/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  <c r="Z8084" s="9"/>
      <c r="AA8084" s="9"/>
    </row>
    <row r="8085" spans="1:27" ht="12.75">
      <c r="A8085" s="64">
        <f t="shared" ref="A8085:A8096" si="88">A8084</f>
        <v>46086</v>
      </c>
      <c r="B8085" s="16" t="s">
        <v>12</v>
      </c>
      <c r="C8085" s="60">
        <f>VLOOKUP(A8085,JABAQUARA!A:I,3, FALSE)</f>
        <v>1973</v>
      </c>
      <c r="D8085" s="16">
        <f>VLOOKUP(A8085,JABAQUARA!A:I,4, FALSE)</f>
        <v>25</v>
      </c>
      <c r="E8085" s="61">
        <f>VLOOKUP(A8085,JABAQUARA!A:I,5, FALSE)</f>
        <v>27.34</v>
      </c>
      <c r="F8085" s="16">
        <f>VLOOKUP(A8085,JABAQUARA!A:I,6, FALSE)</f>
        <v>1</v>
      </c>
      <c r="G8085" s="16">
        <f>VLOOKUP(A8085,JABAQUARA!A:I,7, FALSE)</f>
        <v>7</v>
      </c>
      <c r="H8085" s="29">
        <f>VLOOKUP(A8085,JABAQUARA!A:I,8, FALSE)</f>
        <v>0.35980000000000001</v>
      </c>
      <c r="I8085" s="16" t="s">
        <v>11</v>
      </c>
      <c r="J8085" s="9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  <c r="Z8085" s="9"/>
      <c r="AA8085" s="9"/>
    </row>
    <row r="8086" spans="1:27" ht="12.75">
      <c r="A8086" s="64">
        <f t="shared" si="88"/>
        <v>46086</v>
      </c>
      <c r="B8086" s="16" t="s">
        <v>1467</v>
      </c>
      <c r="C8086" s="60">
        <f>VLOOKUP(A8086,SPOLETO!A:I,3, FALSE)</f>
        <v>3977.58</v>
      </c>
      <c r="D8086" s="16">
        <f>VLOOKUP(A8086,SPOLETO!A:I,4, FALSE)</f>
        <v>82</v>
      </c>
      <c r="E8086" s="61">
        <f>VLOOKUP(A8086,SPOLETO!A:I,5, FALSE)</f>
        <v>0</v>
      </c>
      <c r="F8086" s="16">
        <f>VLOOKUP(A8086,SPOLETO!A:I,6, FALSE)</f>
        <v>0</v>
      </c>
      <c r="G8086" s="16">
        <f>VLOOKUP(A8086,SPOLETO!A:I,7, FALSE)</f>
        <v>0</v>
      </c>
      <c r="H8086" s="29">
        <f>VLOOKUP(A8086,SPOLETO!A:I,8, FALSE)</f>
        <v>0</v>
      </c>
      <c r="I8086" s="16" t="s">
        <v>11</v>
      </c>
      <c r="J8086" s="9"/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  <c r="Z8086" s="9"/>
      <c r="AA8086" s="9"/>
    </row>
    <row r="8087" spans="1:27" ht="12.75">
      <c r="A8087" s="64">
        <f t="shared" si="88"/>
        <v>46086</v>
      </c>
      <c r="B8087" s="16" t="s">
        <v>9</v>
      </c>
      <c r="C8087" s="60">
        <f>VLOOKUP(A8087,'CAMPO BELO'!A:I,3, FALSE)</f>
        <v>3281.15</v>
      </c>
      <c r="D8087" s="16">
        <f>VLOOKUP(A8087,'CAMPO BELO'!A:I,4, FALSE)</f>
        <v>29</v>
      </c>
      <c r="E8087" s="61">
        <f>VLOOKUP(A8087,'CAMPO BELO'!A:I,5, FALSE)</f>
        <v>30.02</v>
      </c>
      <c r="F8087" s="16">
        <f>VLOOKUP(A8087,'CAMPO BELO'!A:I,6, FALSE)</f>
        <v>3</v>
      </c>
      <c r="G8087" s="16">
        <f>VLOOKUP(A8087,'CAMPO BELO'!A:I,7, FALSE)</f>
        <v>10.5</v>
      </c>
      <c r="H8087" s="29">
        <f>VLOOKUP(A8087,'CAMPO BELO'!A:I,8, FALSE)</f>
        <v>0.34179999999999999</v>
      </c>
      <c r="I8087" s="16" t="s">
        <v>11</v>
      </c>
      <c r="J8087" s="9"/>
      <c r="K8087" s="9"/>
      <c r="L8087" s="9"/>
      <c r="M8087" s="9"/>
      <c r="N8087" s="9"/>
      <c r="O8087" s="9"/>
      <c r="P8087" s="9"/>
      <c r="Q8087" s="9"/>
      <c r="R8087" s="9"/>
      <c r="S8087" s="9"/>
      <c r="T8087" s="9"/>
      <c r="U8087" s="9"/>
      <c r="V8087" s="9"/>
      <c r="W8087" s="9"/>
      <c r="X8087" s="9"/>
      <c r="Y8087" s="9"/>
      <c r="Z8087" s="9"/>
      <c r="AA8087" s="9"/>
    </row>
    <row r="8088" spans="1:27" ht="12.75">
      <c r="A8088" s="64">
        <f t="shared" si="88"/>
        <v>46086</v>
      </c>
      <c r="B8088" s="16" t="s">
        <v>43</v>
      </c>
      <c r="C8088" s="60">
        <f>VLOOKUP(A8088,GOPOÚVA!A:I,3, FALSE)</f>
        <v>2251.85</v>
      </c>
      <c r="D8088" s="16">
        <f>VLOOKUP(A8088,GOPOÚVA!A:I,4, FALSE)</f>
        <v>26</v>
      </c>
      <c r="E8088" s="61">
        <f>VLOOKUP(A8088,GOPOÚVA!A:I,5, FALSE)</f>
        <v>21.5</v>
      </c>
      <c r="F8088" s="16">
        <f>VLOOKUP(A8088,GOPOÚVA!A:I,6, FALSE)</f>
        <v>0</v>
      </c>
      <c r="G8088" s="16">
        <f>VLOOKUP(A8088,GOPOÚVA!A:I,7, FALSE)</f>
        <v>7.33</v>
      </c>
      <c r="H8088" s="29">
        <f>VLOOKUP(A8088,GOPOÚVA!A:I,8, FALSE)</f>
        <v>0.3725</v>
      </c>
      <c r="I8088" s="16" t="s">
        <v>11</v>
      </c>
      <c r="J8088" s="9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  <c r="AA8088" s="9"/>
    </row>
    <row r="8089" spans="1:27" ht="12.75">
      <c r="A8089" s="64">
        <f t="shared" si="88"/>
        <v>46086</v>
      </c>
      <c r="B8089" s="16" t="s">
        <v>45</v>
      </c>
      <c r="C8089" s="60">
        <f>VLOOKUP(A8089,MANDAQUI!A:I,3, FALSE)</f>
        <v>2853.12</v>
      </c>
      <c r="D8089" s="16">
        <f>VLOOKUP(A8089,MANDAQUI!A:I,4, FALSE)</f>
        <v>30</v>
      </c>
      <c r="E8089" s="61">
        <f>VLOOKUP(A8089,MANDAQUI!A:I,5, FALSE)</f>
        <v>20.59</v>
      </c>
      <c r="F8089" s="16">
        <f>VLOOKUP(A8089,MANDAQUI!A:I,6, FALSE)</f>
        <v>0</v>
      </c>
      <c r="G8089" s="16">
        <f>VLOOKUP(A8089,MANDAQUI!A:I,7, FALSE)</f>
        <v>8</v>
      </c>
      <c r="H8089" s="29">
        <f>VLOOKUP(A8089,MANDAQUI!A:I,8, FALSE)</f>
        <v>0.30599999999999999</v>
      </c>
      <c r="I8089" s="16" t="s">
        <v>11</v>
      </c>
      <c r="J8089" s="9"/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  <c r="Z8089" s="9"/>
      <c r="AA8089" s="9"/>
    </row>
    <row r="8090" spans="1:27" ht="12.75">
      <c r="A8090" s="64">
        <f t="shared" si="88"/>
        <v>46086</v>
      </c>
      <c r="B8090" s="16" t="s">
        <v>1465</v>
      </c>
      <c r="C8090" s="60">
        <f>VLOOKUP(A8090,AEROPORTO!A:I,3, FALSE)</f>
        <v>8985.2999999999993</v>
      </c>
      <c r="D8090" s="16">
        <f>VLOOKUP(A8090,AEROPORTO!A:I,4, FALSE)</f>
        <v>123</v>
      </c>
      <c r="E8090" s="61">
        <f>VLOOKUP(A8090,AEROPORTO!A:I,5, FALSE)</f>
        <v>0</v>
      </c>
      <c r="F8090" s="16">
        <f>VLOOKUP(A8090,AEROPORTO!A:I,6, FALSE)</f>
        <v>0</v>
      </c>
      <c r="G8090" s="16">
        <f>VLOOKUP(A8090,AEROPORTO!A:I,7, FALSE)</f>
        <v>0</v>
      </c>
      <c r="H8090" s="29">
        <f>VLOOKUP(A8090,AEROPORTO!A:I,8, FALSE)</f>
        <v>0</v>
      </c>
      <c r="I8090" s="16" t="s">
        <v>11</v>
      </c>
      <c r="J8090" s="9"/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  <c r="Z8090" s="9"/>
      <c r="AA8090" s="9"/>
    </row>
    <row r="8091" spans="1:27" ht="12.75">
      <c r="A8091" s="64">
        <f t="shared" si="88"/>
        <v>46086</v>
      </c>
      <c r="B8091" s="16" t="s">
        <v>289</v>
      </c>
      <c r="C8091" s="60">
        <f>VLOOKUP(A8091,PINHEIROS!A:I,3, FALSE)</f>
        <v>3464.81</v>
      </c>
      <c r="D8091" s="16">
        <f>VLOOKUP(A8091,PINHEIROS!A:I,4, FALSE)</f>
        <v>22</v>
      </c>
      <c r="E8091" s="61">
        <f>VLOOKUP(A8091,PINHEIROS!A:I,5, FALSE)</f>
        <v>25.18</v>
      </c>
      <c r="F8091" s="16">
        <f>VLOOKUP(A8091,PINHEIROS!A:I,6, FALSE)</f>
        <v>1</v>
      </c>
      <c r="G8091" s="16">
        <f>VLOOKUP(A8091,PINHEIROS!A:I,7, FALSE)</f>
        <v>5.25</v>
      </c>
      <c r="H8091" s="29">
        <f>VLOOKUP(A8091,PINHEIROS!A:I,8, FALSE)</f>
        <v>0.28079999999999999</v>
      </c>
      <c r="I8091" s="16" t="s">
        <v>11</v>
      </c>
      <c r="J8091" s="9"/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  <c r="Z8091" s="9"/>
      <c r="AA8091" s="9"/>
    </row>
    <row r="8092" spans="1:27" ht="12.75">
      <c r="A8092" s="64">
        <f t="shared" si="88"/>
        <v>46086</v>
      </c>
      <c r="B8092" s="16" t="s">
        <v>286</v>
      </c>
      <c r="C8092" s="60">
        <f>VLOOKUP(A8092,ACLIMAÇÃO!A:I,3, FALSE)</f>
        <v>2392.9299999999998</v>
      </c>
      <c r="D8092" s="16">
        <f>VLOOKUP(A8092,ACLIMAÇÃO!A:I,4, FALSE)</f>
        <v>28</v>
      </c>
      <c r="E8092" s="61">
        <f>VLOOKUP(A8092,ACLIMAÇÃO!A:I,5, FALSE)</f>
        <v>26.31</v>
      </c>
      <c r="F8092" s="16">
        <f>VLOOKUP(A8092,ACLIMAÇÃO!A:I,6, FALSE)</f>
        <v>0</v>
      </c>
      <c r="G8092" s="16">
        <f>VLOOKUP(A8092,ACLIMAÇÃO!A:I,7, FALSE)</f>
        <v>6</v>
      </c>
      <c r="H8092" s="29">
        <f>VLOOKUP(A8092,ACLIMAÇÃO!A:I,8, FALSE)</f>
        <v>0.35020000000000001</v>
      </c>
      <c r="I8092" s="16" t="s">
        <v>11</v>
      </c>
      <c r="J8092" s="9"/>
      <c r="K8092" s="9"/>
      <c r="L8092" s="9"/>
      <c r="M8092" s="9"/>
      <c r="N8092" s="9"/>
      <c r="O8092" s="9"/>
      <c r="P8092" s="9"/>
      <c r="Q8092" s="9"/>
      <c r="R8092" s="9"/>
      <c r="S8092" s="9"/>
      <c r="T8092" s="9"/>
      <c r="U8092" s="9"/>
      <c r="V8092" s="9"/>
      <c r="W8092" s="9"/>
      <c r="X8092" s="9"/>
      <c r="Y8092" s="9"/>
      <c r="Z8092" s="9"/>
      <c r="AA8092" s="9"/>
    </row>
    <row r="8093" spans="1:27" ht="12.75">
      <c r="A8093" s="64">
        <f t="shared" si="88"/>
        <v>46086</v>
      </c>
      <c r="B8093" s="16" t="s">
        <v>17</v>
      </c>
      <c r="C8093" s="60">
        <f>VLOOKUP(A8093,'PRAIA DO CANTO'!A:I,3, FALSE)</f>
        <v>4129.6899999999996</v>
      </c>
      <c r="D8093" s="16">
        <f>VLOOKUP(A8093,'PRAIA DO CANTO'!A:I,4, FALSE)</f>
        <v>41</v>
      </c>
      <c r="E8093" s="61">
        <f>VLOOKUP(A8093,'PRAIA DO CANTO'!A:I,5, FALSE)</f>
        <v>40.1</v>
      </c>
      <c r="F8093" s="16">
        <f>VLOOKUP(A8093,'PRAIA DO CANTO'!A:I,6, FALSE)</f>
        <v>9</v>
      </c>
      <c r="G8093" s="16">
        <f>VLOOKUP(A8093,'PRAIA DO CANTO'!A:I,7, FALSE)</f>
        <v>7.75</v>
      </c>
      <c r="H8093" s="29">
        <f>VLOOKUP(A8093,'PRAIA DO CANTO'!A:I,8, FALSE)</f>
        <v>0.2787</v>
      </c>
      <c r="I8093" s="16" t="s">
        <v>16</v>
      </c>
      <c r="J8093" s="9"/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  <c r="Z8093" s="9"/>
      <c r="AA8093" s="9"/>
    </row>
    <row r="8094" spans="1:27" ht="12.75">
      <c r="A8094" s="64">
        <f t="shared" si="88"/>
        <v>46086</v>
      </c>
      <c r="B8094" s="16" t="s">
        <v>14</v>
      </c>
      <c r="C8094" s="60">
        <f>VLOOKUP(A8094,'JARDIM CAMBURI'!A:I,3, FALSE)</f>
        <v>3009.77</v>
      </c>
      <c r="D8094" s="16">
        <f>VLOOKUP(A8094,'JARDIM CAMBURI'!A:I,4, FALSE)</f>
        <v>35</v>
      </c>
      <c r="E8094" s="61">
        <f>VLOOKUP(A8094,'JARDIM CAMBURI'!A:I,5, FALSE)</f>
        <v>28.05</v>
      </c>
      <c r="F8094" s="16">
        <f>VLOOKUP(A8094,'JARDIM CAMBURI'!A:I,6, FALSE())</f>
        <v>2</v>
      </c>
      <c r="G8094" s="16">
        <f>VLOOKUP(A8094,'JARDIM CAMBURI'!A:I,7, FALSE)</f>
        <v>9</v>
      </c>
      <c r="H8094" s="29">
        <f>VLOOKUP(A8094,'JARDIM CAMBURI'!A:I,8, FALSE)</f>
        <v>0.23480000000000001</v>
      </c>
      <c r="I8094" s="16" t="s">
        <v>16</v>
      </c>
      <c r="J8094" s="9"/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  <c r="Z8094" s="9"/>
      <c r="AA8094" s="9"/>
    </row>
    <row r="8095" spans="1:27" ht="12.75">
      <c r="A8095" s="64">
        <f t="shared" si="88"/>
        <v>46086</v>
      </c>
      <c r="B8095" s="16" t="s">
        <v>19</v>
      </c>
      <c r="C8095" s="60">
        <f>VLOOKUP(A8095,SERRA!A:I,3, FALSE)</f>
        <v>2382.6999999999998</v>
      </c>
      <c r="D8095" s="16">
        <f>VLOOKUP(A8095,SERRA!A:I,4, FALSE)</f>
        <v>27</v>
      </c>
      <c r="E8095" s="61">
        <f>VLOOKUP(A8095,SERRA!A:I,5, FALSE)</f>
        <v>23.84</v>
      </c>
      <c r="F8095" s="16">
        <f>VLOOKUP(A8095,SERRA!A:I,6, FALSE)</f>
        <v>0</v>
      </c>
      <c r="G8095" s="16">
        <f>VLOOKUP(A8095,SERRA!A:I,7, FALSE)</f>
        <v>13.5</v>
      </c>
      <c r="H8095" s="29">
        <f>VLOOKUP(A8095,SERRA!A:I,8, FALSE)</f>
        <v>0.30359999999999998</v>
      </c>
      <c r="I8095" s="16" t="s">
        <v>16</v>
      </c>
      <c r="J8095" s="9"/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  <c r="Z8095" s="9"/>
      <c r="AA8095" s="9"/>
    </row>
    <row r="8096" spans="1:27" ht="12.75">
      <c r="A8096" s="64">
        <f t="shared" si="88"/>
        <v>46086</v>
      </c>
      <c r="B8096" s="16" t="s">
        <v>1574</v>
      </c>
      <c r="C8096" s="60">
        <f>VLOOKUP(A8096,BOALI!A:I,3, FALSE)</f>
        <v>4000.93</v>
      </c>
      <c r="D8096" s="16">
        <f>VLOOKUP(A8096,BOALI!A:I,4, FALSE)</f>
        <v>99</v>
      </c>
      <c r="E8096" s="61">
        <f>VLOOKUP(A8096,BOALI!A:I,5, FALSE)</f>
        <v>0</v>
      </c>
      <c r="F8096" s="16">
        <f>VLOOKUP(A8096,BOALI!A:I,6, FALSE)</f>
        <v>0</v>
      </c>
      <c r="G8096" s="16">
        <f>VLOOKUP(A8096,BOALI!A:I,7, FALSE)</f>
        <v>0</v>
      </c>
      <c r="H8096" s="29">
        <f>VLOOKUP(A8096,BOALI!A:I,8, FALSE)</f>
        <v>0</v>
      </c>
      <c r="I8096" s="16" t="s">
        <v>16</v>
      </c>
      <c r="J8096" s="9"/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  <c r="Z8096" s="9"/>
      <c r="AA8096" s="9"/>
    </row>
    <row r="8097" spans="1:27" ht="12.75">
      <c r="A8097" s="64">
        <f>A8096+1</f>
        <v>46087</v>
      </c>
      <c r="B8097" s="16" t="s">
        <v>21</v>
      </c>
      <c r="C8097" s="60">
        <f>VLOOKUP(A8097,'VILA CLEMENTINO'!A:I,3, FALSE)</f>
        <v>11784</v>
      </c>
      <c r="D8097" s="16">
        <f>VLOOKUP(A8097,'VILA CLEMENTINO'!A:I,4, FALSE)</f>
        <v>116</v>
      </c>
      <c r="E8097" s="61">
        <f>VLOOKUP(A8097,'VILA CLEMENTINO'!A:I,5, FALSE)</f>
        <v>25.33</v>
      </c>
      <c r="F8097" s="16">
        <f>VLOOKUP(A8097,'VILA CLEMENTINO'!A:I,6, FALSE)</f>
        <v>4</v>
      </c>
      <c r="G8097" s="62">
        <f>VLOOKUP(A8097,'VILA CLEMENTINO'!A:I,7, FALSE)</f>
        <v>10.3</v>
      </c>
      <c r="H8097" s="29">
        <f>VLOOKUP(A8097,'VILA CLEMENTINO'!A:I,8, FALSE)</f>
        <v>0.26300000000000001</v>
      </c>
      <c r="I8097" s="16" t="s">
        <v>11</v>
      </c>
      <c r="J8097" s="9"/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  <c r="Z8097" s="9"/>
      <c r="AA8097" s="9"/>
    </row>
    <row r="8098" spans="1:27" ht="12.75">
      <c r="A8098" s="64">
        <f t="shared" ref="A8098:A8109" si="89">A8097</f>
        <v>46087</v>
      </c>
      <c r="B8098" s="16" t="s">
        <v>12</v>
      </c>
      <c r="C8098" s="60">
        <f>VLOOKUP(A8098,JABAQUARA!A:I,3, FALSE)</f>
        <v>6993</v>
      </c>
      <c r="D8098" s="16">
        <f>VLOOKUP(A8098,JABAQUARA!A:I,4, FALSE)</f>
        <v>76</v>
      </c>
      <c r="E8098" s="61">
        <f>VLOOKUP(A8098,JABAQUARA!A:I,5, FALSE)</f>
        <v>27.47</v>
      </c>
      <c r="F8098" s="16">
        <f>VLOOKUP(A8098,JABAQUARA!A:I,6, FALSE)</f>
        <v>2</v>
      </c>
      <c r="G8098" s="16">
        <f>VLOOKUP(A8098,JABAQUARA!A:I,7, FALSE)</f>
        <v>14.75</v>
      </c>
      <c r="H8098" s="29">
        <f>VLOOKUP(A8098,JABAQUARA!A:I,8, FALSE)</f>
        <v>0.30059999999999998</v>
      </c>
      <c r="I8098" s="16" t="s">
        <v>11</v>
      </c>
      <c r="J8098" s="9"/>
      <c r="K8098" s="9"/>
      <c r="L8098" s="9"/>
      <c r="M8098" s="9"/>
      <c r="N8098" s="9"/>
      <c r="O8098" s="9"/>
      <c r="P8098" s="9"/>
      <c r="Q8098" s="9"/>
      <c r="R8098" s="9"/>
      <c r="S8098" s="9"/>
      <c r="T8098" s="9"/>
      <c r="U8098" s="9"/>
      <c r="V8098" s="9"/>
      <c r="W8098" s="9"/>
      <c r="X8098" s="9"/>
      <c r="Y8098" s="9"/>
      <c r="Z8098" s="9"/>
      <c r="AA8098" s="9"/>
    </row>
    <row r="8099" spans="1:27" ht="12.75">
      <c r="A8099" s="64">
        <f t="shared" si="89"/>
        <v>46087</v>
      </c>
      <c r="B8099" s="16" t="s">
        <v>1467</v>
      </c>
      <c r="C8099" s="60">
        <f>VLOOKUP(A8099,SPOLETO!A:I,3, FALSE)</f>
        <v>4679.2</v>
      </c>
      <c r="D8099" s="16">
        <f>VLOOKUP(A8099,SPOLETO!A:I,4, FALSE)</f>
        <v>92</v>
      </c>
      <c r="E8099" s="61">
        <f>VLOOKUP(A8099,SPOLETO!A:I,5, FALSE)</f>
        <v>0</v>
      </c>
      <c r="F8099" s="16">
        <f>VLOOKUP(A8099,SPOLETO!A:I,6, FALSE)</f>
        <v>0</v>
      </c>
      <c r="G8099" s="16">
        <f>VLOOKUP(A8099,SPOLETO!A:I,7, FALSE)</f>
        <v>0</v>
      </c>
      <c r="H8099" s="29">
        <f>VLOOKUP(A8099,SPOLETO!A:I,8, FALSE)</f>
        <v>0</v>
      </c>
      <c r="I8099" s="16" t="s">
        <v>11</v>
      </c>
      <c r="J8099" s="9"/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/>
      <c r="X8099" s="9"/>
      <c r="Y8099" s="9"/>
      <c r="Z8099" s="9"/>
      <c r="AA8099" s="9"/>
    </row>
    <row r="8100" spans="1:27" ht="12.75">
      <c r="A8100" s="64">
        <f t="shared" si="89"/>
        <v>46087</v>
      </c>
      <c r="B8100" s="16" t="s">
        <v>9</v>
      </c>
      <c r="C8100" s="60">
        <f>VLOOKUP(A8100,'CAMPO BELO'!A:I,3, FALSE)</f>
        <v>7406</v>
      </c>
      <c r="D8100" s="16">
        <f>VLOOKUP(A8100,'CAMPO BELO'!A:I,4, FALSE)</f>
        <v>77</v>
      </c>
      <c r="E8100" s="61">
        <f>VLOOKUP(A8100,'CAMPO BELO'!A:I,5, FALSE)</f>
        <v>33.450000000000003</v>
      </c>
      <c r="F8100" s="16">
        <f>VLOOKUP(A8100,'CAMPO BELO'!A:I,6, FALSE)</f>
        <v>17</v>
      </c>
      <c r="G8100" s="16">
        <f>VLOOKUP(A8100,'CAMPO BELO'!A:I,7, FALSE)</f>
        <v>11</v>
      </c>
      <c r="H8100" s="29">
        <f>VLOOKUP(A8100,'CAMPO BELO'!A:I,8, FALSE)</f>
        <v>0.28549999999999998</v>
      </c>
      <c r="I8100" s="16" t="s">
        <v>11</v>
      </c>
      <c r="J8100" s="9"/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  <c r="AA8100" s="9"/>
    </row>
    <row r="8101" spans="1:27" ht="12.75">
      <c r="A8101" s="64">
        <f t="shared" si="89"/>
        <v>46087</v>
      </c>
      <c r="B8101" s="16" t="s">
        <v>43</v>
      </c>
      <c r="C8101" s="60">
        <f>VLOOKUP(A8101,GOPOÚVA!A:I,3, FALSE)</f>
        <v>9150.91</v>
      </c>
      <c r="D8101" s="16">
        <f>VLOOKUP(A8101,GOPOÚVA!A:I,4, FALSE)</f>
        <v>102</v>
      </c>
      <c r="E8101" s="61">
        <f>VLOOKUP(A8101,GOPOÚVA!A:I,5, FALSE)</f>
        <v>33.950000000000003</v>
      </c>
      <c r="F8101" s="16">
        <f>VLOOKUP(A8101,GOPOÚVA!A:I,6, FALSE)</f>
        <v>20</v>
      </c>
      <c r="G8101" s="16">
        <f>VLOOKUP(A8101,GOPOÚVA!A:I,7, FALSE)</f>
        <v>14.66</v>
      </c>
      <c r="H8101" s="29">
        <f>VLOOKUP(A8101,GOPOÚVA!A:I,8, FALSE)</f>
        <v>0.34499999999999997</v>
      </c>
      <c r="I8101" s="16" t="s">
        <v>11</v>
      </c>
      <c r="J8101" s="9"/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/>
      <c r="X8101" s="9"/>
      <c r="Y8101" s="9"/>
      <c r="Z8101" s="9"/>
      <c r="AA8101" s="9"/>
    </row>
    <row r="8102" spans="1:27" ht="12.75">
      <c r="A8102" s="64">
        <f t="shared" si="89"/>
        <v>46087</v>
      </c>
      <c r="B8102" s="16" t="s">
        <v>45</v>
      </c>
      <c r="C8102" s="60">
        <f>VLOOKUP(A8102,MANDAQUI!A:I,3, FALSE)</f>
        <v>12741.2</v>
      </c>
      <c r="D8102" s="16">
        <f>VLOOKUP(A8102,MANDAQUI!A:I,4, FALSE)</f>
        <v>123</v>
      </c>
      <c r="E8102" s="61">
        <f>VLOOKUP(A8102,MANDAQUI!A:I,5, FALSE)</f>
        <v>47.2</v>
      </c>
      <c r="F8102" s="16">
        <f>VLOOKUP(A8102,MANDAQUI!A:I,6, FALSE)</f>
        <v>70</v>
      </c>
      <c r="G8102" s="16">
        <f>VLOOKUP(A8102,MANDAQUI!A:I,7, FALSE)</f>
        <v>19.5</v>
      </c>
      <c r="H8102" s="29">
        <f>VLOOKUP(A8102,MANDAQUI!A:I,8, FALSE)</f>
        <v>0.31809999999999999</v>
      </c>
      <c r="I8102" s="16" t="s">
        <v>11</v>
      </c>
      <c r="J8102" s="9"/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/>
      <c r="X8102" s="9"/>
      <c r="Y8102" s="9"/>
      <c r="Z8102" s="9"/>
      <c r="AA8102" s="9"/>
    </row>
    <row r="8103" spans="1:27" ht="12.75">
      <c r="A8103" s="64">
        <f t="shared" si="89"/>
        <v>46087</v>
      </c>
      <c r="B8103" s="16" t="s">
        <v>1465</v>
      </c>
      <c r="C8103" s="60">
        <f>VLOOKUP(A8103,AEROPORTO!A:I,3, FALSE)</f>
        <v>9223</v>
      </c>
      <c r="D8103" s="16">
        <f>VLOOKUP(A8103,AEROPORTO!A:I,4, FALSE)</f>
        <v>142</v>
      </c>
      <c r="E8103" s="61">
        <f>VLOOKUP(A8103,AEROPORTO!A:I,5, FALSE)</f>
        <v>0</v>
      </c>
      <c r="F8103" s="16">
        <f>VLOOKUP(A8103,AEROPORTO!A:I,6, FALSE)</f>
        <v>0</v>
      </c>
      <c r="G8103" s="16">
        <f>VLOOKUP(A8103,AEROPORTO!A:I,7, FALSE)</f>
        <v>0</v>
      </c>
      <c r="H8103" s="29">
        <f>VLOOKUP(A8103,AEROPORTO!A:I,8, FALSE)</f>
        <v>0</v>
      </c>
      <c r="I8103" s="16" t="s">
        <v>11</v>
      </c>
      <c r="J8103" s="9"/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9"/>
      <c r="AA8103" s="9"/>
    </row>
    <row r="8104" spans="1:27" ht="12.75">
      <c r="A8104" s="64">
        <f t="shared" si="89"/>
        <v>46087</v>
      </c>
      <c r="B8104" s="16" t="s">
        <v>289</v>
      </c>
      <c r="C8104" s="60">
        <f>VLOOKUP(A8104,PINHEIROS!A:I,3, FALSE)</f>
        <v>7539.2</v>
      </c>
      <c r="D8104" s="16">
        <f>VLOOKUP(A8104,PINHEIROS!A:I,4, FALSE)</f>
        <v>78</v>
      </c>
      <c r="E8104" s="61">
        <f>VLOOKUP(A8104,PINHEIROS!A:I,5, FALSE)</f>
        <v>33.49</v>
      </c>
      <c r="F8104" s="16">
        <f>VLOOKUP(A8104,PINHEIROS!A:I,6, FALSE)</f>
        <v>6</v>
      </c>
      <c r="G8104" s="16">
        <f>VLOOKUP(A8104,PINHEIROS!A:I,7, FALSE)</f>
        <v>12.2</v>
      </c>
      <c r="H8104" s="29">
        <f>VLOOKUP(A8104,PINHEIROS!A:I,8, FALSE)</f>
        <v>0.29459999999999997</v>
      </c>
      <c r="I8104" s="16" t="s">
        <v>11</v>
      </c>
      <c r="J8104" s="9"/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9"/>
      <c r="AA8104" s="9"/>
    </row>
    <row r="8105" spans="1:27" ht="12.75">
      <c r="A8105" s="64">
        <f t="shared" si="89"/>
        <v>46087</v>
      </c>
      <c r="B8105" s="16" t="s">
        <v>286</v>
      </c>
      <c r="C8105" s="60">
        <f>VLOOKUP(A8105,ACLIMAÇÃO!A:I,3, FALSE)</f>
        <v>7001.5</v>
      </c>
      <c r="D8105" s="16">
        <f>VLOOKUP(A8105,ACLIMAÇÃO!A:I,4, FALSE)</f>
        <v>73</v>
      </c>
      <c r="E8105" s="61">
        <f>VLOOKUP(A8105,ACLIMAÇÃO!A:I,5, FALSE)</f>
        <v>30.54</v>
      </c>
      <c r="F8105" s="16">
        <f>VLOOKUP(A8105,ACLIMAÇÃO!A:I,6, FALSE)</f>
        <v>8</v>
      </c>
      <c r="G8105" s="16">
        <f>VLOOKUP(A8105,ACLIMAÇÃO!A:I,7, FALSE)</f>
        <v>14.75</v>
      </c>
      <c r="H8105" s="29">
        <f>VLOOKUP(A8105,ACLIMAÇÃO!A:I,8, FALSE)</f>
        <v>0.30220000000000002</v>
      </c>
      <c r="I8105" s="16" t="s">
        <v>11</v>
      </c>
      <c r="J8105" s="9"/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  <c r="Z8105" s="9"/>
      <c r="AA8105" s="9"/>
    </row>
    <row r="8106" spans="1:27" ht="12.75">
      <c r="A8106" s="64">
        <f t="shared" si="89"/>
        <v>46087</v>
      </c>
      <c r="B8106" s="16" t="s">
        <v>17</v>
      </c>
      <c r="C8106" s="60">
        <f>VLOOKUP(A8106,'PRAIA DO CANTO'!A:I,3, FALSE)</f>
        <v>9694.93</v>
      </c>
      <c r="D8106" s="16">
        <f>VLOOKUP(A8106,'PRAIA DO CANTO'!A:I,4, FALSE)</f>
        <v>90</v>
      </c>
      <c r="E8106" s="61">
        <f>VLOOKUP(A8106,'PRAIA DO CANTO'!A:I,5, FALSE)</f>
        <v>27.69</v>
      </c>
      <c r="F8106" s="16">
        <f>VLOOKUP(A8106,'PRAIA DO CANTO'!A:I,6, FALSE)</f>
        <v>2</v>
      </c>
      <c r="G8106" s="16">
        <f>VLOOKUP(A8106,'PRAIA DO CANTO'!A:I,7, FALSE)</f>
        <v>10.28</v>
      </c>
      <c r="H8106" s="29">
        <f>VLOOKUP(A8106,'PRAIA DO CANTO'!A:I,8, FALSE)</f>
        <v>0.2621</v>
      </c>
      <c r="I8106" s="16" t="s">
        <v>16</v>
      </c>
      <c r="J8106" s="9"/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  <c r="Z8106" s="9"/>
      <c r="AA8106" s="9"/>
    </row>
    <row r="8107" spans="1:27" ht="12.75">
      <c r="A8107" s="64">
        <f t="shared" si="89"/>
        <v>46087</v>
      </c>
      <c r="B8107" s="16" t="s">
        <v>14</v>
      </c>
      <c r="C8107" s="60">
        <f>VLOOKUP(A8107,'JARDIM CAMBURI'!A:I,3, FALSE)</f>
        <v>5292.86</v>
      </c>
      <c r="D8107" s="16">
        <f>VLOOKUP(A8107,'JARDIM CAMBURI'!A:I,4, FALSE)</f>
        <v>60</v>
      </c>
      <c r="E8107" s="61">
        <f>VLOOKUP(A8107,'JARDIM CAMBURI'!A:I,5, FALSE)</f>
        <v>31.52</v>
      </c>
      <c r="F8107" s="16">
        <f>VLOOKUP(A8107,'JARDIM CAMBURI'!A:I,6, FALSE())</f>
        <v>7</v>
      </c>
      <c r="G8107" s="16">
        <f>VLOOKUP(A8107,'JARDIM CAMBURI'!A:I,7, FALSE)</f>
        <v>9.4</v>
      </c>
      <c r="H8107" s="29">
        <f>VLOOKUP(A8107,'JARDIM CAMBURI'!A:I,8, FALSE)</f>
        <v>0.18659999999999999</v>
      </c>
      <c r="I8107" s="16" t="s">
        <v>16</v>
      </c>
      <c r="J8107" s="9"/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/>
      <c r="X8107" s="9"/>
      <c r="Y8107" s="9"/>
      <c r="Z8107" s="9"/>
      <c r="AA8107" s="9"/>
    </row>
    <row r="8108" spans="1:27" ht="12.75">
      <c r="A8108" s="64">
        <f t="shared" si="89"/>
        <v>46087</v>
      </c>
      <c r="B8108" s="16" t="s">
        <v>19</v>
      </c>
      <c r="C8108" s="60">
        <f>VLOOKUP(A8108,SERRA!A:I,3, FALSE)</f>
        <v>6457.76</v>
      </c>
      <c r="D8108" s="16">
        <f>VLOOKUP(A8108,SERRA!A:I,4, FALSE)</f>
        <v>68</v>
      </c>
      <c r="E8108" s="61">
        <f>VLOOKUP(A8108,SERRA!A:I,5, FALSE)</f>
        <v>23.44</v>
      </c>
      <c r="F8108" s="16">
        <f>VLOOKUP(A8108,SERRA!A:I,6, FALSE)</f>
        <v>1</v>
      </c>
      <c r="G8108" s="16">
        <f>VLOOKUP(A8108,SERRA!A:I,7, FALSE)</f>
        <v>17</v>
      </c>
      <c r="H8108" s="29">
        <f>VLOOKUP(A8108,SERRA!A:I,8, FALSE)</f>
        <v>0.31950000000000001</v>
      </c>
      <c r="I8108" s="16" t="s">
        <v>16</v>
      </c>
      <c r="J8108" s="9"/>
      <c r="K8108" s="9"/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  <c r="AA8108" s="9"/>
    </row>
    <row r="8109" spans="1:27" ht="12.75">
      <c r="A8109" s="64">
        <f t="shared" si="89"/>
        <v>46087</v>
      </c>
      <c r="B8109" s="16" t="s">
        <v>1574</v>
      </c>
      <c r="C8109" s="60">
        <f>VLOOKUP(A8109,BOALI!A:I,3, FALSE)</f>
        <v>4151.87</v>
      </c>
      <c r="D8109" s="16">
        <f>VLOOKUP(A8109,BOALI!A:I,4, FALSE)</f>
        <v>100</v>
      </c>
      <c r="E8109" s="61">
        <f>VLOOKUP(A8109,BOALI!A:I,5, FALSE)</f>
        <v>0</v>
      </c>
      <c r="F8109" s="16">
        <f>VLOOKUP(A8109,BOALI!A:I,6, FALSE)</f>
        <v>0</v>
      </c>
      <c r="G8109" s="16">
        <f>VLOOKUP(A8109,BOALI!A:I,7, FALSE)</f>
        <v>0</v>
      </c>
      <c r="H8109" s="29">
        <f>VLOOKUP(A8109,BOALI!A:I,8, FALSE)</f>
        <v>0</v>
      </c>
      <c r="I8109" s="16" t="s">
        <v>16</v>
      </c>
      <c r="J8109" s="9"/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  <c r="Z8109" s="9"/>
      <c r="AA8109" s="9"/>
    </row>
    <row r="8110" spans="1:27" ht="12.75">
      <c r="A8110" s="64">
        <f>A8109+1</f>
        <v>46088</v>
      </c>
      <c r="B8110" s="16" t="s">
        <v>21</v>
      </c>
      <c r="C8110" s="60">
        <f>VLOOKUP(A8110,'VILA CLEMENTINO'!A:I,3, FALSE)</f>
        <v>14152.64</v>
      </c>
      <c r="D8110" s="16">
        <f>VLOOKUP(A8110,'VILA CLEMENTINO'!A:I,4, FALSE)</f>
        <v>128</v>
      </c>
      <c r="E8110" s="61">
        <f>VLOOKUP(A8110,'VILA CLEMENTINO'!A:I,5, FALSE)</f>
        <v>36.08</v>
      </c>
      <c r="F8110" s="16">
        <f>VLOOKUP(A8110,'VILA CLEMENTINO'!A:I,6, FALSE)</f>
        <v>35</v>
      </c>
      <c r="G8110" s="62">
        <f>VLOOKUP(A8110,'VILA CLEMENTINO'!A:I,7, FALSE)</f>
        <v>13.5</v>
      </c>
      <c r="H8110" s="29">
        <f>VLOOKUP(A8110,'VILA CLEMENTINO'!A:I,8, FALSE)</f>
        <v>0.28849999999999998</v>
      </c>
      <c r="I8110" s="16" t="s">
        <v>11</v>
      </c>
      <c r="J8110" s="9"/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9"/>
      <c r="X8110" s="9"/>
      <c r="Y8110" s="9"/>
      <c r="Z8110" s="9"/>
      <c r="AA8110" s="9"/>
    </row>
    <row r="8111" spans="1:27" ht="12.75">
      <c r="A8111" s="64">
        <f t="shared" ref="A8111:A8122" si="90">A8110</f>
        <v>46088</v>
      </c>
      <c r="B8111" s="16" t="s">
        <v>12</v>
      </c>
      <c r="C8111" s="60">
        <f>VLOOKUP(A8111,JABAQUARA!A:I,3, FALSE)</f>
        <v>7748.62</v>
      </c>
      <c r="D8111" s="16">
        <f>VLOOKUP(A8111,JABAQUARA!A:I,4, FALSE)</f>
        <v>79</v>
      </c>
      <c r="E8111" s="61">
        <f>VLOOKUP(A8111,JABAQUARA!A:I,5, FALSE)</f>
        <v>32</v>
      </c>
      <c r="F8111" s="16">
        <f>VLOOKUP(A8111,JABAQUARA!A:I,6, FALSE)</f>
        <v>15</v>
      </c>
      <c r="G8111" s="16">
        <f>VLOOKUP(A8111,JABAQUARA!A:I,7, FALSE)</f>
        <v>15.25</v>
      </c>
      <c r="H8111" s="29">
        <f>VLOOKUP(A8111,JABAQUARA!A:I,8, FALSE)</f>
        <v>0.32</v>
      </c>
      <c r="I8111" s="16" t="s">
        <v>11</v>
      </c>
      <c r="J8111" s="9"/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9"/>
      <c r="X8111" s="9"/>
      <c r="Y8111" s="9"/>
      <c r="Z8111" s="9"/>
      <c r="AA8111" s="9"/>
    </row>
    <row r="8112" spans="1:27" ht="12.75">
      <c r="A8112" s="64">
        <f t="shared" si="90"/>
        <v>46088</v>
      </c>
      <c r="B8112" s="16" t="s">
        <v>1467</v>
      </c>
      <c r="C8112" s="60">
        <f>VLOOKUP(A8112,SPOLETO!A:I,3, FALSE)</f>
        <v>4510.8999999999996</v>
      </c>
      <c r="D8112" s="16">
        <f>VLOOKUP(A8112,SPOLETO!A:I,4, FALSE)</f>
        <v>96</v>
      </c>
      <c r="E8112" s="61">
        <f>VLOOKUP(A8112,SPOLETO!A:I,5, FALSE)</f>
        <v>0</v>
      </c>
      <c r="F8112" s="16">
        <f>VLOOKUP(A8112,SPOLETO!A:I,6, FALSE)</f>
        <v>0</v>
      </c>
      <c r="G8112" s="16">
        <f>VLOOKUP(A8112,SPOLETO!A:I,7, FALSE)</f>
        <v>0</v>
      </c>
      <c r="H8112" s="29">
        <f>VLOOKUP(A8112,SPOLETO!A:I,8, FALSE)</f>
        <v>0</v>
      </c>
      <c r="I8112" s="16" t="s">
        <v>11</v>
      </c>
      <c r="J8112" s="9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9"/>
      <c r="AA8112" s="9"/>
    </row>
    <row r="8113" spans="1:27" ht="12.75">
      <c r="A8113" s="64">
        <f t="shared" si="90"/>
        <v>46088</v>
      </c>
      <c r="B8113" s="16" t="s">
        <v>9</v>
      </c>
      <c r="C8113" s="60">
        <f>VLOOKUP(A8113,'CAMPO BELO'!A:I,3, FALSE)</f>
        <v>7674.22</v>
      </c>
      <c r="D8113" s="16">
        <f>VLOOKUP(A8113,'CAMPO BELO'!A:I,4, FALSE)</f>
        <v>81</v>
      </c>
      <c r="E8113" s="61">
        <f>VLOOKUP(A8113,'CAMPO BELO'!A:I,5, FALSE)</f>
        <v>33.07</v>
      </c>
      <c r="F8113" s="16">
        <f>VLOOKUP(A8113,'CAMPO BELO'!A:I,6, FALSE)</f>
        <v>12</v>
      </c>
      <c r="G8113" s="16">
        <f>VLOOKUP(A8113,'CAMPO BELO'!A:I,7, FALSE)</f>
        <v>14.4</v>
      </c>
      <c r="H8113" s="29">
        <f>VLOOKUP(A8113,'CAMPO BELO'!A:I,8, FALSE)</f>
        <v>0.29049999999999998</v>
      </c>
      <c r="I8113" s="16" t="s">
        <v>11</v>
      </c>
      <c r="J8113" s="9"/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  <c r="Z8113" s="9"/>
      <c r="AA8113" s="9"/>
    </row>
    <row r="8114" spans="1:27" ht="12.75">
      <c r="A8114" s="64">
        <f t="shared" si="90"/>
        <v>46088</v>
      </c>
      <c r="B8114" s="16" t="s">
        <v>43</v>
      </c>
      <c r="C8114" s="60">
        <f>VLOOKUP(A8114,GOPOÚVA!A:I,3, FALSE)</f>
        <v>9619.19</v>
      </c>
      <c r="D8114" s="16">
        <f>VLOOKUP(A8114,GOPOÚVA!A:I,4, FALSE)</f>
        <v>94</v>
      </c>
      <c r="E8114" s="61">
        <f>VLOOKUP(A8114,GOPOÚVA!A:I,5, FALSE)</f>
        <v>28.66</v>
      </c>
      <c r="F8114" s="16">
        <f>VLOOKUP(A8114,GOPOÚVA!A:I,6, FALSE)</f>
        <v>4</v>
      </c>
      <c r="G8114" s="16">
        <f>VLOOKUP(A8114,GOPOÚVA!A:I,7, FALSE)</f>
        <v>13.33</v>
      </c>
      <c r="H8114" s="29">
        <f>VLOOKUP(A8114,GOPOÚVA!A:I,8, FALSE)</f>
        <v>0.32319999999999999</v>
      </c>
      <c r="I8114" s="16" t="s">
        <v>11</v>
      </c>
      <c r="J8114" s="9"/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9"/>
      <c r="AA8114" s="9"/>
    </row>
    <row r="8115" spans="1:27" ht="12.75">
      <c r="A8115" s="64">
        <f t="shared" si="90"/>
        <v>46088</v>
      </c>
      <c r="B8115" s="16" t="s">
        <v>45</v>
      </c>
      <c r="C8115" s="60">
        <f>VLOOKUP(A8115,MANDAQUI!A:I,3, FALSE)</f>
        <v>9724.34</v>
      </c>
      <c r="D8115" s="16">
        <f>VLOOKUP(A8115,MANDAQUI!A:I,4, FALSE)</f>
        <v>93</v>
      </c>
      <c r="E8115" s="61">
        <f>VLOOKUP(A8115,MANDAQUI!A:I,5, FALSE)</f>
        <v>27.69</v>
      </c>
      <c r="F8115" s="16">
        <f>VLOOKUP(A8115,MANDAQUI!A:I,6, FALSE)</f>
        <v>6</v>
      </c>
      <c r="G8115" s="16">
        <f>VLOOKUP(A8115,MANDAQUI!A:I,7, FALSE)</f>
        <v>15.2</v>
      </c>
      <c r="H8115" s="29">
        <f>VLOOKUP(A8115,MANDAQUI!A:I,8, FALSE)</f>
        <v>0.29170000000000001</v>
      </c>
      <c r="I8115" s="16" t="s">
        <v>11</v>
      </c>
      <c r="J8115" s="9"/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  <c r="Z8115" s="9"/>
      <c r="AA8115" s="9"/>
    </row>
    <row r="8116" spans="1:27" ht="12.75">
      <c r="A8116" s="64">
        <f t="shared" si="90"/>
        <v>46088</v>
      </c>
      <c r="B8116" s="16" t="s">
        <v>1465</v>
      </c>
      <c r="C8116" s="60">
        <f>VLOOKUP(A8116,AEROPORTO!A:I,3, FALSE)</f>
        <v>5463.4</v>
      </c>
      <c r="D8116" s="16">
        <f>VLOOKUP(A8116,AEROPORTO!A:I,4, FALSE)</f>
        <v>87</v>
      </c>
      <c r="E8116" s="61">
        <f>VLOOKUP(A8116,AEROPORTO!A:I,5, FALSE)</f>
        <v>0</v>
      </c>
      <c r="F8116" s="16">
        <f>VLOOKUP(A8116,AEROPORTO!A:I,6, FALSE)</f>
        <v>0</v>
      </c>
      <c r="G8116" s="16">
        <f>VLOOKUP(A8116,AEROPORTO!A:I,7, FALSE)</f>
        <v>0</v>
      </c>
      <c r="H8116" s="29">
        <f>VLOOKUP(A8116,AEROPORTO!A:I,8, FALSE)</f>
        <v>0</v>
      </c>
      <c r="I8116" s="16" t="s">
        <v>11</v>
      </c>
      <c r="J8116" s="9"/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  <c r="Z8116" s="9"/>
      <c r="AA8116" s="9"/>
    </row>
    <row r="8117" spans="1:27" ht="12.75">
      <c r="A8117" s="64">
        <f t="shared" si="90"/>
        <v>46088</v>
      </c>
      <c r="B8117" s="16" t="s">
        <v>289</v>
      </c>
      <c r="C8117" s="60">
        <f>VLOOKUP(A8117,PINHEIROS!A:I,3, FALSE)</f>
        <v>7186.5</v>
      </c>
      <c r="D8117" s="16">
        <f>VLOOKUP(A8117,PINHEIROS!A:I,4, FALSE)</f>
        <v>73</v>
      </c>
      <c r="E8117" s="61">
        <f>VLOOKUP(A8117,PINHEIROS!A:I,5, FALSE)</f>
        <v>24.32</v>
      </c>
      <c r="F8117" s="16">
        <f>VLOOKUP(A8117,PINHEIROS!A:I,6, FALSE)</f>
        <v>0</v>
      </c>
      <c r="G8117" s="16">
        <f>VLOOKUP(A8117,PINHEIROS!A:I,7, FALSE)</f>
        <v>9.5</v>
      </c>
      <c r="H8117" s="29">
        <f>VLOOKUP(A8117,PINHEIROS!A:I,8, FALSE)</f>
        <v>0.26519999999999999</v>
      </c>
      <c r="I8117" s="16" t="s">
        <v>11</v>
      </c>
      <c r="J8117" s="9"/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  <c r="Z8117" s="9"/>
      <c r="AA8117" s="9"/>
    </row>
    <row r="8118" spans="1:27" ht="12.75">
      <c r="A8118" s="64">
        <f t="shared" si="90"/>
        <v>46088</v>
      </c>
      <c r="B8118" s="16" t="s">
        <v>286</v>
      </c>
      <c r="C8118" s="60">
        <f>VLOOKUP(A8118,ACLIMAÇÃO!A:I,3, FALSE)</f>
        <v>6853.54</v>
      </c>
      <c r="D8118" s="16">
        <f>VLOOKUP(A8118,ACLIMAÇÃO!A:I,4, FALSE)</f>
        <v>77</v>
      </c>
      <c r="E8118" s="61">
        <f>VLOOKUP(A8118,ACLIMAÇÃO!A:I,5, FALSE)</f>
        <v>37.39</v>
      </c>
      <c r="F8118" s="16">
        <f>VLOOKUP(A8118,ACLIMAÇÃO!A:I,6, FALSE)</f>
        <v>19</v>
      </c>
      <c r="G8118" s="16">
        <f>VLOOKUP(A8118,ACLIMAÇÃO!A:I,7, FALSE)</f>
        <v>14.75</v>
      </c>
      <c r="H8118" s="29">
        <f>VLOOKUP(A8118,ACLIMAÇÃO!A:I,8, FALSE)</f>
        <v>0.29609999999999997</v>
      </c>
      <c r="I8118" s="16" t="s">
        <v>11</v>
      </c>
      <c r="J8118" s="9"/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/>
      <c r="X8118" s="9"/>
      <c r="Y8118" s="9"/>
      <c r="Z8118" s="9"/>
      <c r="AA8118" s="9"/>
    </row>
    <row r="8119" spans="1:27" ht="12.75">
      <c r="A8119" s="64">
        <f t="shared" si="90"/>
        <v>46088</v>
      </c>
      <c r="B8119" s="16" t="s">
        <v>17</v>
      </c>
      <c r="C8119" s="60">
        <f>VLOOKUP(A8119,'PRAIA DO CANTO'!A:I,3, FALSE)</f>
        <v>11022.01</v>
      </c>
      <c r="D8119" s="16">
        <f>VLOOKUP(A8119,'PRAIA DO CANTO'!A:I,4, FALSE)</f>
        <v>111</v>
      </c>
      <c r="E8119" s="61">
        <f>VLOOKUP(A8119,'PRAIA DO CANTO'!A:I,5, FALSE)</f>
        <v>30.91</v>
      </c>
      <c r="F8119" s="16">
        <f>VLOOKUP(A8119,'PRAIA DO CANTO'!A:I,6, FALSE)</f>
        <v>6</v>
      </c>
      <c r="G8119" s="16">
        <f>VLOOKUP(A8119,'PRAIA DO CANTO'!A:I,7, FALSE)</f>
        <v>17</v>
      </c>
      <c r="H8119" s="29">
        <f>VLOOKUP(A8119,'PRAIA DO CANTO'!A:I,8, FALSE)</f>
        <v>0.28079999999999999</v>
      </c>
      <c r="I8119" s="16" t="s">
        <v>16</v>
      </c>
      <c r="J8119" s="9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  <c r="Z8119" s="9"/>
      <c r="AA8119" s="9"/>
    </row>
    <row r="8120" spans="1:27" ht="12.75">
      <c r="A8120" s="64">
        <f t="shared" si="90"/>
        <v>46088</v>
      </c>
      <c r="B8120" s="16" t="s">
        <v>14</v>
      </c>
      <c r="C8120" s="60">
        <f>VLOOKUP(A8120,'JARDIM CAMBURI'!A:I,3, FALSE)</f>
        <v>6005.68</v>
      </c>
      <c r="D8120" s="16">
        <f>VLOOKUP(A8120,'JARDIM CAMBURI'!A:I,4, FALSE)</f>
        <v>72</v>
      </c>
      <c r="E8120" s="61">
        <f>VLOOKUP(A8120,'JARDIM CAMBURI'!A:I,5, FALSE)</f>
        <v>27.43</v>
      </c>
      <c r="F8120" s="16">
        <f>VLOOKUP(A8120,'JARDIM CAMBURI'!A:I,6, FALSE())</f>
        <v>3</v>
      </c>
      <c r="G8120" s="16">
        <f>VLOOKUP(A8120,'JARDIM CAMBURI'!A:I,7, FALSE)</f>
        <v>17</v>
      </c>
      <c r="H8120" s="29">
        <f>VLOOKUP(A8120,'JARDIM CAMBURI'!A:I,8, FALSE)</f>
        <v>0.26029999999999998</v>
      </c>
      <c r="I8120" s="16" t="s">
        <v>16</v>
      </c>
      <c r="J8120" s="9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  <c r="Z8120" s="9"/>
      <c r="AA8120" s="9"/>
    </row>
    <row r="8121" spans="1:27" ht="12.75">
      <c r="A8121" s="64">
        <f t="shared" si="90"/>
        <v>46088</v>
      </c>
      <c r="B8121" s="16" t="s">
        <v>19</v>
      </c>
      <c r="C8121" s="60">
        <f>VLOOKUP(A8121,SERRA!A:I,3, FALSE)</f>
        <v>5772</v>
      </c>
      <c r="D8121" s="16">
        <f>VLOOKUP(A8121,SERRA!A:I,4, FALSE)</f>
        <v>61</v>
      </c>
      <c r="E8121" s="61">
        <f>VLOOKUP(A8121,SERRA!A:I,5, FALSE)</f>
        <v>33.82</v>
      </c>
      <c r="F8121" s="16">
        <f>VLOOKUP(A8121,SERRA!A:I,6, FALSE)</f>
        <v>5</v>
      </c>
      <c r="G8121" s="16">
        <f>VLOOKUP(A8121,SERRA!A:I,7, FALSE)</f>
        <v>15.22</v>
      </c>
      <c r="H8121" s="29">
        <f>VLOOKUP(A8121,SERRA!A:I,8, FALSE)</f>
        <v>0.31940000000000002</v>
      </c>
      <c r="I8121" s="16" t="s">
        <v>16</v>
      </c>
      <c r="J8121" s="9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  <c r="Z8121" s="9"/>
      <c r="AA8121" s="9"/>
    </row>
    <row r="8122" spans="1:27" ht="12.75">
      <c r="A8122" s="64">
        <f t="shared" si="90"/>
        <v>46088</v>
      </c>
      <c r="B8122" s="16" t="s">
        <v>1574</v>
      </c>
      <c r="C8122" s="60">
        <f>VLOOKUP(A8122,BOALI!A:I,3, FALSE)</f>
        <v>2969.38</v>
      </c>
      <c r="D8122" s="16">
        <f>VLOOKUP(A8122,BOALI!A:I,4, FALSE)</f>
        <v>87</v>
      </c>
      <c r="E8122" s="61">
        <f>VLOOKUP(A8122,BOALI!A:I,5, FALSE)</f>
        <v>0</v>
      </c>
      <c r="F8122" s="16">
        <f>VLOOKUP(A8122,BOALI!A:I,6, FALSE)</f>
        <v>0</v>
      </c>
      <c r="G8122" s="16">
        <f>VLOOKUP(A8122,BOALI!A:I,7, FALSE)</f>
        <v>0</v>
      </c>
      <c r="H8122" s="29">
        <f>VLOOKUP(A8122,BOALI!A:I,8, FALSE)</f>
        <v>0</v>
      </c>
      <c r="I8122" s="16" t="s">
        <v>16</v>
      </c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9"/>
      <c r="X8122" s="9"/>
      <c r="Y8122" s="9"/>
      <c r="Z8122" s="9"/>
      <c r="AA8122" s="9"/>
    </row>
    <row r="8123" spans="1:27" ht="12.75">
      <c r="A8123" s="64">
        <f>A8122+1</f>
        <v>46089</v>
      </c>
      <c r="B8123" s="16" t="s">
        <v>21</v>
      </c>
      <c r="C8123" s="60">
        <f>VLOOKUP(A8123,'VILA CLEMENTINO'!A:I,3, FALSE)</f>
        <v>10499.92</v>
      </c>
      <c r="D8123" s="16">
        <f>VLOOKUP(A8123,'VILA CLEMENTINO'!A:I,4, FALSE)</f>
        <v>119</v>
      </c>
      <c r="E8123" s="61">
        <f>VLOOKUP(A8123,'VILA CLEMENTINO'!A:I,5, FALSE)</f>
        <v>26.04</v>
      </c>
      <c r="F8123" s="16">
        <f>VLOOKUP(A8123,'VILA CLEMENTINO'!A:I,6, FALSE)</f>
        <v>0</v>
      </c>
      <c r="G8123" s="62">
        <f>VLOOKUP(A8123,'VILA CLEMENTINO'!A:I,7, FALSE)</f>
        <v>12.85</v>
      </c>
      <c r="H8123" s="29">
        <f>VLOOKUP(A8123,'VILA CLEMENTINO'!A:I,8, FALSE)</f>
        <v>0.25719999999999998</v>
      </c>
      <c r="I8123" s="16" t="s">
        <v>11</v>
      </c>
      <c r="J8123" s="9"/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/>
      <c r="X8123" s="9"/>
      <c r="Y8123" s="9"/>
      <c r="Z8123" s="9"/>
      <c r="AA8123" s="9"/>
    </row>
    <row r="8124" spans="1:27" ht="12.75">
      <c r="A8124" s="64">
        <f t="shared" ref="A8124:A8135" si="91">A8123</f>
        <v>46089</v>
      </c>
      <c r="B8124" s="16" t="s">
        <v>12</v>
      </c>
      <c r="C8124" s="60">
        <f>VLOOKUP(A8124,JABAQUARA!A:I,3, FALSE)</f>
        <v>6818.83</v>
      </c>
      <c r="D8124" s="16">
        <f>VLOOKUP(A8124,JABAQUARA!A:I,4, FALSE)</f>
        <v>74</v>
      </c>
      <c r="E8124" s="61">
        <f>VLOOKUP(A8124,JABAQUARA!A:I,5, FALSE)</f>
        <v>40</v>
      </c>
      <c r="F8124" s="16">
        <f>VLOOKUP(A8124,JABAQUARA!A:I,6, FALSE)</f>
        <v>25</v>
      </c>
      <c r="G8124" s="16">
        <f>VLOOKUP(A8124,JABAQUARA!A:I,7, FALSE)</f>
        <v>29.5</v>
      </c>
      <c r="H8124" s="29">
        <f>VLOOKUP(A8124,JABAQUARA!A:I,8, FALSE)</f>
        <v>0.35160000000000002</v>
      </c>
      <c r="I8124" s="16" t="s">
        <v>11</v>
      </c>
      <c r="J8124" s="9"/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  <c r="Z8124" s="9"/>
      <c r="AA8124" s="9"/>
    </row>
    <row r="8125" spans="1:27" ht="12.75">
      <c r="A8125" s="64">
        <f t="shared" si="91"/>
        <v>46089</v>
      </c>
      <c r="B8125" s="16" t="s">
        <v>1467</v>
      </c>
      <c r="C8125" s="60">
        <f>VLOOKUP(A8125,SPOLETO!A:I,3, FALSE)</f>
        <v>5083.21</v>
      </c>
      <c r="D8125" s="16">
        <f>VLOOKUP(A8125,SPOLETO!A:I,4, FALSE)</f>
        <v>103</v>
      </c>
      <c r="E8125" s="61">
        <f>VLOOKUP(A8125,SPOLETO!A:I,5, FALSE)</f>
        <v>0</v>
      </c>
      <c r="F8125" s="16">
        <f>VLOOKUP(A8125,SPOLETO!A:I,6, FALSE)</f>
        <v>0</v>
      </c>
      <c r="G8125" s="16">
        <f>VLOOKUP(A8125,SPOLETO!A:I,7, FALSE)</f>
        <v>0</v>
      </c>
      <c r="H8125" s="29">
        <f>VLOOKUP(A8125,SPOLETO!A:I,8, FALSE)</f>
        <v>0</v>
      </c>
      <c r="I8125" s="16" t="s">
        <v>11</v>
      </c>
      <c r="J8125" s="9"/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  <c r="Z8125" s="9"/>
      <c r="AA8125" s="9"/>
    </row>
    <row r="8126" spans="1:27" ht="12.75">
      <c r="A8126" s="64">
        <f t="shared" si="91"/>
        <v>46089</v>
      </c>
      <c r="B8126" s="16" t="s">
        <v>9</v>
      </c>
      <c r="C8126" s="60">
        <f>VLOOKUP(A8126,'CAMPO BELO'!A:I,3, FALSE)</f>
        <v>5571.34</v>
      </c>
      <c r="D8126" s="16">
        <f>VLOOKUP(A8126,'CAMPO BELO'!A:I,4, FALSE)</f>
        <v>59</v>
      </c>
      <c r="E8126" s="61">
        <f>VLOOKUP(A8126,'CAMPO BELO'!A:I,5, FALSE)</f>
        <v>29.34</v>
      </c>
      <c r="F8126" s="16">
        <f>VLOOKUP(A8126,'CAMPO BELO'!A:I,6, FALSE)</f>
        <v>4</v>
      </c>
      <c r="G8126" s="16">
        <f>VLOOKUP(A8126,'CAMPO BELO'!A:I,7, FALSE)</f>
        <v>9.8000000000000007</v>
      </c>
      <c r="H8126" s="29">
        <f>VLOOKUP(A8126,'CAMPO BELO'!A:I,8, FALSE)</f>
        <v>0.31609999999999999</v>
      </c>
      <c r="I8126" s="16" t="s">
        <v>11</v>
      </c>
      <c r="J8126" s="9"/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  <c r="Z8126" s="9"/>
      <c r="AA8126" s="9"/>
    </row>
    <row r="8127" spans="1:27" ht="12.75">
      <c r="A8127" s="64">
        <f t="shared" si="91"/>
        <v>46089</v>
      </c>
      <c r="B8127" s="16" t="s">
        <v>43</v>
      </c>
      <c r="C8127" s="60">
        <f>VLOOKUP(A8127,GOPOÚVA!A:I,3, FALSE)</f>
        <v>4429.1000000000004</v>
      </c>
      <c r="D8127" s="16">
        <f>VLOOKUP(A8127,GOPOÚVA!A:I,4, FALSE)</f>
        <v>47</v>
      </c>
      <c r="E8127" s="61">
        <f>VLOOKUP(A8127,GOPOÚVA!A:I,5, FALSE)</f>
        <v>27.67</v>
      </c>
      <c r="F8127" s="16">
        <f>VLOOKUP(A8127,GOPOÚVA!A:I,6, FALSE)</f>
        <v>2</v>
      </c>
      <c r="G8127" s="16">
        <f>VLOOKUP(A8127,GOPOÚVA!A:I,7, FALSE)</f>
        <v>8.1999999999999993</v>
      </c>
      <c r="H8127" s="29">
        <f>VLOOKUP(A8127,GOPOÚVA!A:I,8, FALSE)</f>
        <v>0.35920000000000002</v>
      </c>
      <c r="I8127" s="16" t="s">
        <v>11</v>
      </c>
      <c r="J8127" s="9"/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9"/>
      <c r="AA8127" s="9"/>
    </row>
    <row r="8128" spans="1:27" ht="12.75">
      <c r="A8128" s="64">
        <f t="shared" si="91"/>
        <v>46089</v>
      </c>
      <c r="B8128" s="16" t="s">
        <v>45</v>
      </c>
      <c r="C8128" s="60">
        <f>VLOOKUP(A8128,MANDAQUI!A:I,3, FALSE)</f>
        <v>6640.89</v>
      </c>
      <c r="D8128" s="16">
        <f>VLOOKUP(A8128,MANDAQUI!A:I,4, FALSE)</f>
        <v>68</v>
      </c>
      <c r="E8128" s="61">
        <f>VLOOKUP(A8128,MANDAQUI!A:I,5, FALSE)</f>
        <v>27.71</v>
      </c>
      <c r="F8128" s="16">
        <f>VLOOKUP(A8128,MANDAQUI!A:I,6, FALSE)</f>
        <v>0</v>
      </c>
      <c r="G8128" s="16">
        <f>VLOOKUP(A8128,MANDAQUI!A:I,7, FALSE)</f>
        <v>14.5</v>
      </c>
      <c r="H8128" s="29">
        <f>VLOOKUP(A8128,MANDAQUI!A:I,8, FALSE)</f>
        <v>0.28039999999999998</v>
      </c>
      <c r="I8128" s="16" t="s">
        <v>11</v>
      </c>
      <c r="J8128" s="9"/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9"/>
      <c r="AA8128" s="9"/>
    </row>
    <row r="8129" spans="1:27" ht="12.75">
      <c r="A8129" s="64">
        <f t="shared" si="91"/>
        <v>46089</v>
      </c>
      <c r="B8129" s="16" t="s">
        <v>1465</v>
      </c>
      <c r="C8129" s="60">
        <f>VLOOKUP(A8129,AEROPORTO!A:I,3, FALSE)</f>
        <v>6885</v>
      </c>
      <c r="D8129" s="16">
        <f>VLOOKUP(A8129,AEROPORTO!A:I,4, FALSE)</f>
        <v>107</v>
      </c>
      <c r="E8129" s="61">
        <f>VLOOKUP(A8129,AEROPORTO!A:I,5, FALSE)</f>
        <v>0</v>
      </c>
      <c r="F8129" s="16">
        <f>VLOOKUP(A8129,AEROPORTO!A:I,6, FALSE)</f>
        <v>0</v>
      </c>
      <c r="G8129" s="16">
        <f>VLOOKUP(A8129,AEROPORTO!A:I,7, FALSE)</f>
        <v>0</v>
      </c>
      <c r="H8129" s="29">
        <f>VLOOKUP(A8129,AEROPORTO!A:I,8, FALSE)</f>
        <v>0</v>
      </c>
      <c r="I8129" s="16" t="s">
        <v>11</v>
      </c>
      <c r="J8129" s="9"/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  <c r="AA8129" s="9"/>
    </row>
    <row r="8130" spans="1:27" ht="12.75">
      <c r="A8130" s="64">
        <f t="shared" si="91"/>
        <v>46089</v>
      </c>
      <c r="B8130" s="16" t="s">
        <v>289</v>
      </c>
      <c r="C8130" s="60">
        <f>VLOOKUP(A8130,PINHEIROS!A:I,3, FALSE)</f>
        <v>6772.63</v>
      </c>
      <c r="D8130" s="16">
        <f>VLOOKUP(A8130,PINHEIROS!A:I,4, FALSE)</f>
        <v>61</v>
      </c>
      <c r="E8130" s="61">
        <f>VLOOKUP(A8130,PINHEIROS!A:I,5, FALSE)</f>
        <v>29.92</v>
      </c>
      <c r="F8130" s="16">
        <f>VLOOKUP(A8130,PINHEIROS!A:I,6, FALSE)</f>
        <v>6</v>
      </c>
      <c r="G8130" s="16">
        <f>VLOOKUP(A8130,PINHEIROS!A:I,7, FALSE)</f>
        <v>11.2</v>
      </c>
      <c r="H8130" s="29">
        <f>VLOOKUP(A8130,PINHEIROS!A:I,8, FALSE)</f>
        <v>0.2954</v>
      </c>
      <c r="I8130" s="16" t="s">
        <v>11</v>
      </c>
      <c r="J8130" s="9"/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9"/>
      <c r="AA8130" s="9"/>
    </row>
    <row r="8131" spans="1:27" ht="12.75">
      <c r="A8131" s="64">
        <f t="shared" si="91"/>
        <v>46089</v>
      </c>
      <c r="B8131" s="16" t="s">
        <v>286</v>
      </c>
      <c r="C8131" s="60">
        <f>VLOOKUP(A8131,ACLIMAÇÃO!A:I,3, FALSE)</f>
        <v>6415.18</v>
      </c>
      <c r="D8131" s="16">
        <f>VLOOKUP(A8131,ACLIMAÇÃO!A:I,4, FALSE)</f>
        <v>72</v>
      </c>
      <c r="E8131" s="61">
        <f>VLOOKUP(A8131,ACLIMAÇÃO!A:I,5, FALSE)</f>
        <v>35.130000000000003</v>
      </c>
      <c r="F8131" s="16">
        <f>VLOOKUP(A8131,ACLIMAÇÃO!A:I,6, FALSE)</f>
        <v>17</v>
      </c>
      <c r="G8131" s="16">
        <f>VLOOKUP(A8131,ACLIMAÇÃO!A:I,7, FALSE)</f>
        <v>14.5</v>
      </c>
      <c r="H8131" s="29">
        <f>VLOOKUP(A8131,ACLIMAÇÃO!A:I,8, FALSE)</f>
        <v>0.30049999999999999</v>
      </c>
      <c r="I8131" s="16" t="s">
        <v>11</v>
      </c>
      <c r="J8131" s="9"/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9"/>
      <c r="AA8131" s="9"/>
    </row>
    <row r="8132" spans="1:27" ht="12.75">
      <c r="A8132" s="64">
        <f t="shared" si="91"/>
        <v>46089</v>
      </c>
      <c r="B8132" s="16" t="s">
        <v>17</v>
      </c>
      <c r="C8132" s="60">
        <f>VLOOKUP(A8132,'PRAIA DO CANTO'!A:I,3, FALSE)</f>
        <v>9638.15</v>
      </c>
      <c r="D8132" s="16">
        <f>VLOOKUP(A8132,'PRAIA DO CANTO'!A:I,4, FALSE)</f>
        <v>101</v>
      </c>
      <c r="E8132" s="61">
        <f>VLOOKUP(A8132,'PRAIA DO CANTO'!A:I,5, FALSE)</f>
        <v>28.32</v>
      </c>
      <c r="F8132" s="16">
        <f>VLOOKUP(A8132,'PRAIA DO CANTO'!A:I,6, FALSE)</f>
        <v>7</v>
      </c>
      <c r="G8132" s="16">
        <f>VLOOKUP(A8132,'PRAIA DO CANTO'!A:I,7, FALSE)</f>
        <v>12.5</v>
      </c>
      <c r="H8132" s="29">
        <f>VLOOKUP(A8132,'PRAIA DO CANTO'!A:I,8, FALSE)</f>
        <v>0.28749999999999998</v>
      </c>
      <c r="I8132" s="16" t="s">
        <v>16</v>
      </c>
      <c r="J8132" s="9"/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  <c r="AA8132" s="9"/>
    </row>
    <row r="8133" spans="1:27" ht="12.75">
      <c r="A8133" s="64">
        <f t="shared" si="91"/>
        <v>46089</v>
      </c>
      <c r="B8133" s="16" t="s">
        <v>14</v>
      </c>
      <c r="C8133" s="60">
        <f>VLOOKUP(A8133,'JARDIM CAMBURI'!A:I,3, FALSE)</f>
        <v>7083.82</v>
      </c>
      <c r="D8133" s="16">
        <f>VLOOKUP(A8133,'JARDIM CAMBURI'!A:I,4, FALSE)</f>
        <v>84</v>
      </c>
      <c r="E8133" s="61">
        <f>VLOOKUP(A8133,'JARDIM CAMBURI'!A:I,5, FALSE)</f>
        <v>33.19</v>
      </c>
      <c r="F8133" s="16">
        <f>VLOOKUP(A8133,'JARDIM CAMBURI'!A:I,6, FALSE())</f>
        <v>6</v>
      </c>
      <c r="G8133" s="16">
        <f>VLOOKUP(A8133,'JARDIM CAMBURI'!A:I,7, FALSE)</f>
        <v>11.6</v>
      </c>
      <c r="H8133" s="29">
        <f>VLOOKUP(A8133,'JARDIM CAMBURI'!A:I,8, FALSE)</f>
        <v>0.26319999999999999</v>
      </c>
      <c r="I8133" s="16" t="s">
        <v>16</v>
      </c>
      <c r="J8133" s="9"/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9"/>
      <c r="AA8133" s="9"/>
    </row>
    <row r="8134" spans="1:27" ht="12.75">
      <c r="A8134" s="64">
        <f t="shared" si="91"/>
        <v>46089</v>
      </c>
      <c r="B8134" s="16" t="s">
        <v>19</v>
      </c>
      <c r="C8134" s="60">
        <f>VLOOKUP(A8134,SERRA!A:I,3, FALSE)</f>
        <v>8171.97</v>
      </c>
      <c r="D8134" s="16">
        <f>VLOOKUP(A8134,SERRA!A:I,4, FALSE)</f>
        <v>85</v>
      </c>
      <c r="E8134" s="61">
        <f>VLOOKUP(A8134,SERRA!A:I,5, FALSE)</f>
        <v>37.270000000000003</v>
      </c>
      <c r="F8134" s="16">
        <f>VLOOKUP(A8134,SERRA!A:I,6, FALSE)</f>
        <v>6</v>
      </c>
      <c r="G8134" s="16">
        <f>VLOOKUP(A8134,SERRA!A:I,7, FALSE)</f>
        <v>21.25</v>
      </c>
      <c r="H8134" s="29">
        <f>VLOOKUP(A8134,SERRA!A:I,8, FALSE)</f>
        <v>0.31030000000000002</v>
      </c>
      <c r="I8134" s="16" t="s">
        <v>16</v>
      </c>
      <c r="J8134" s="9"/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9"/>
      <c r="AA8134" s="9"/>
    </row>
    <row r="8135" spans="1:27" ht="12.75">
      <c r="A8135" s="64">
        <f t="shared" si="91"/>
        <v>46089</v>
      </c>
      <c r="B8135" s="16" t="s">
        <v>1574</v>
      </c>
      <c r="C8135" s="60">
        <f>VLOOKUP(A8135,BOALI!A:I,3, FALSE)</f>
        <v>3406.62</v>
      </c>
      <c r="D8135" s="16">
        <f>VLOOKUP(A8135,BOALI!A:I,4, FALSE)</f>
        <v>94</v>
      </c>
      <c r="E8135" s="61">
        <f>VLOOKUP(A8135,BOALI!A:I,5, FALSE)</f>
        <v>0</v>
      </c>
      <c r="F8135" s="16">
        <f>VLOOKUP(A8135,BOALI!A:I,6, FALSE)</f>
        <v>0</v>
      </c>
      <c r="G8135" s="16">
        <f>VLOOKUP(A8135,BOALI!A:I,7, FALSE)</f>
        <v>0</v>
      </c>
      <c r="H8135" s="29">
        <f>VLOOKUP(A8135,BOALI!A:I,8, FALSE)</f>
        <v>0</v>
      </c>
      <c r="I8135" s="16" t="s">
        <v>16</v>
      </c>
      <c r="J8135" s="9"/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9"/>
      <c r="AA8135" s="9"/>
    </row>
    <row r="8136" spans="1:27" ht="12.75">
      <c r="A8136" s="64">
        <f>A8135+1</f>
        <v>46090</v>
      </c>
      <c r="B8136" s="16" t="s">
        <v>21</v>
      </c>
      <c r="C8136" s="60">
        <f>VLOOKUP(A8136,'VILA CLEMENTINO'!A:I,3, FALSE)</f>
        <v>4254.22</v>
      </c>
      <c r="D8136" s="16">
        <f>VLOOKUP(A8136,'VILA CLEMENTINO'!A:I,4, FALSE)</f>
        <v>53</v>
      </c>
      <c r="E8136" s="61">
        <f>VLOOKUP(A8136,'VILA CLEMENTINO'!A:I,5, FALSE)</f>
        <v>27.18</v>
      </c>
      <c r="F8136" s="16">
        <f>VLOOKUP(A8136,'VILA CLEMENTINO'!A:I,6, FALSE)</f>
        <v>0</v>
      </c>
      <c r="G8136" s="62">
        <f>VLOOKUP(A8136,'VILA CLEMENTINO'!A:I,7, FALSE)</f>
        <v>8</v>
      </c>
      <c r="H8136" s="29">
        <f>VLOOKUP(A8136,'VILA CLEMENTINO'!A:I,8, FALSE)</f>
        <v>0.33150000000000002</v>
      </c>
      <c r="I8136" s="16" t="s">
        <v>11</v>
      </c>
      <c r="J8136" s="9"/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9"/>
      <c r="AA8136" s="9"/>
    </row>
    <row r="8137" spans="1:27" ht="12.75">
      <c r="A8137" s="64">
        <f t="shared" ref="A8137:A8148" si="92">A8136</f>
        <v>46090</v>
      </c>
      <c r="B8137" s="16" t="s">
        <v>12</v>
      </c>
      <c r="C8137" s="60">
        <f>VLOOKUP(A8137,JABAQUARA!A:I,3, FALSE)</f>
        <v>2904.01</v>
      </c>
      <c r="D8137" s="16">
        <f>VLOOKUP(A8137,JABAQUARA!A:I,4, FALSE)</f>
        <v>30</v>
      </c>
      <c r="E8137" s="61">
        <f>VLOOKUP(A8137,JABAQUARA!A:I,5, FALSE)</f>
        <v>25.12</v>
      </c>
      <c r="F8137" s="16">
        <f>VLOOKUP(A8137,JABAQUARA!A:I,6, FALSE)</f>
        <v>0</v>
      </c>
      <c r="G8137" s="16">
        <f>VLOOKUP(A8137,JABAQUARA!A:I,7, FALSE)</f>
        <v>9.5</v>
      </c>
      <c r="H8137" s="29">
        <f>VLOOKUP(A8137,JABAQUARA!A:I,8, FALSE)</f>
        <v>0.31659999999999999</v>
      </c>
      <c r="I8137" s="16" t="s">
        <v>11</v>
      </c>
      <c r="J8137" s="9"/>
      <c r="K8137" s="9"/>
      <c r="L8137" s="9"/>
      <c r="M8137" s="9"/>
      <c r="N8137" s="9"/>
      <c r="O8137" s="9"/>
      <c r="P8137" s="9"/>
      <c r="Q8137" s="9"/>
      <c r="R8137" s="9"/>
      <c r="S8137" s="9"/>
      <c r="T8137" s="9"/>
      <c r="U8137" s="9"/>
      <c r="V8137" s="9"/>
      <c r="W8137" s="9"/>
      <c r="X8137" s="9"/>
      <c r="Y8137" s="9"/>
      <c r="Z8137" s="9"/>
      <c r="AA8137" s="9"/>
    </row>
    <row r="8138" spans="1:27" ht="12.75">
      <c r="A8138" s="64">
        <f t="shared" si="92"/>
        <v>46090</v>
      </c>
      <c r="B8138" s="16" t="s">
        <v>1467</v>
      </c>
      <c r="C8138" s="60">
        <f>VLOOKUP(A8138,SPOLETO!A:I,3, FALSE)</f>
        <v>4035.51</v>
      </c>
      <c r="D8138" s="16">
        <f>VLOOKUP(A8138,SPOLETO!A:I,4, FALSE)</f>
        <v>86</v>
      </c>
      <c r="E8138" s="61">
        <f>VLOOKUP(A8138,SPOLETO!A:I,5, FALSE)</f>
        <v>0</v>
      </c>
      <c r="F8138" s="16">
        <f>VLOOKUP(A8138,SPOLETO!A:I,6, FALSE)</f>
        <v>0</v>
      </c>
      <c r="G8138" s="16">
        <f>VLOOKUP(A8138,SPOLETO!A:I,7, FALSE)</f>
        <v>0</v>
      </c>
      <c r="H8138" s="29">
        <f>VLOOKUP(A8138,SPOLETO!A:I,8, FALSE)</f>
        <v>0</v>
      </c>
      <c r="I8138" s="16" t="s">
        <v>11</v>
      </c>
      <c r="J8138" s="9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  <c r="Z8138" s="9"/>
      <c r="AA8138" s="9"/>
    </row>
    <row r="8139" spans="1:27" ht="12.75">
      <c r="A8139" s="64">
        <f t="shared" si="92"/>
        <v>46090</v>
      </c>
      <c r="B8139" s="16" t="s">
        <v>9</v>
      </c>
      <c r="C8139" s="60">
        <f>VLOOKUP(A8139,'CAMPO BELO'!A:I,3, FALSE)</f>
        <v>1807.92</v>
      </c>
      <c r="D8139" s="16">
        <f>VLOOKUP(A8139,'CAMPO BELO'!A:I,4, FALSE)</f>
        <v>22</v>
      </c>
      <c r="E8139" s="61">
        <f>VLOOKUP(A8139,'CAMPO BELO'!A:I,5, FALSE)</f>
        <v>23.4</v>
      </c>
      <c r="F8139" s="16">
        <f>VLOOKUP(A8139,'CAMPO BELO'!A:I,6, FALSE)</f>
        <v>0</v>
      </c>
      <c r="G8139" s="16">
        <f>VLOOKUP(A8139,'CAMPO BELO'!A:I,7, FALSE)</f>
        <v>8</v>
      </c>
      <c r="H8139" s="29">
        <f>VLOOKUP(A8139,'CAMPO BELO'!A:I,8, FALSE)</f>
        <v>0.32200000000000001</v>
      </c>
      <c r="I8139" s="16" t="s">
        <v>11</v>
      </c>
      <c r="J8139" s="9"/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9"/>
      <c r="AA8139" s="9"/>
    </row>
    <row r="8140" spans="1:27" ht="12.75">
      <c r="A8140" s="64">
        <f t="shared" si="92"/>
        <v>46090</v>
      </c>
      <c r="B8140" s="16" t="s">
        <v>43</v>
      </c>
      <c r="C8140" s="60">
        <f>VLOOKUP(A8140,GOPOÚVA!A:I,3, FALSE)</f>
        <v>2302.9299999999998</v>
      </c>
      <c r="D8140" s="16">
        <f>VLOOKUP(A8140,GOPOÚVA!A:I,4, FALSE)</f>
        <v>25</v>
      </c>
      <c r="E8140" s="61">
        <f>VLOOKUP(A8140,GOPOÚVA!A:I,5, FALSE)</f>
        <v>25.55</v>
      </c>
      <c r="F8140" s="16">
        <f>VLOOKUP(A8140,GOPOÚVA!A:I,6, FALSE)</f>
        <v>0</v>
      </c>
      <c r="G8140" s="16">
        <f>VLOOKUP(A8140,GOPOÚVA!A:I,7, FALSE)</f>
        <v>5.66</v>
      </c>
      <c r="H8140" s="29">
        <f>VLOOKUP(A8140,GOPOÚVA!A:I,8, FALSE)</f>
        <v>0.32350000000000001</v>
      </c>
      <c r="I8140" s="16" t="s">
        <v>11</v>
      </c>
      <c r="J8140" s="9"/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  <c r="Z8140" s="9"/>
      <c r="AA8140" s="9"/>
    </row>
    <row r="8141" spans="1:27" ht="12.75">
      <c r="A8141" s="64">
        <f t="shared" si="92"/>
        <v>46090</v>
      </c>
      <c r="B8141" s="16" t="s">
        <v>45</v>
      </c>
      <c r="C8141" s="60">
        <f>VLOOKUP(A8141,MANDAQUI!A:I,3, FALSE)</f>
        <v>3191.69</v>
      </c>
      <c r="D8141" s="16">
        <f>VLOOKUP(A8141,MANDAQUI!A:I,4, FALSE)</f>
        <v>31</v>
      </c>
      <c r="E8141" s="61">
        <f>VLOOKUP(A8141,MANDAQUI!A:I,5, FALSE)</f>
        <v>21.6</v>
      </c>
      <c r="F8141" s="16">
        <f>VLOOKUP(A8141,MANDAQUI!A:I,6, FALSE)</f>
        <v>0</v>
      </c>
      <c r="G8141" s="16">
        <f>VLOOKUP(A8141,MANDAQUI!A:I,7, FALSE)</f>
        <v>9.6</v>
      </c>
      <c r="H8141" s="29">
        <f>VLOOKUP(A8141,MANDAQUI!A:I,8, FALSE)</f>
        <v>0.26019999999999999</v>
      </c>
      <c r="I8141" s="16" t="s">
        <v>11</v>
      </c>
      <c r="J8141" s="9"/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  <c r="AA8141" s="9"/>
    </row>
    <row r="8142" spans="1:27" ht="12.75">
      <c r="A8142" s="64">
        <f t="shared" si="92"/>
        <v>46090</v>
      </c>
      <c r="B8142" s="16" t="s">
        <v>1465</v>
      </c>
      <c r="C8142" s="60">
        <f>VLOOKUP(A8142,AEROPORTO!A:I,3, FALSE)</f>
        <v>9214.9</v>
      </c>
      <c r="D8142" s="16">
        <f>VLOOKUP(A8142,AEROPORTO!A:I,4, FALSE)</f>
        <v>135</v>
      </c>
      <c r="E8142" s="61">
        <f>VLOOKUP(A8142,AEROPORTO!A:I,5, FALSE)</f>
        <v>0</v>
      </c>
      <c r="F8142" s="16">
        <f>VLOOKUP(A8142,AEROPORTO!A:I,6, FALSE)</f>
        <v>0</v>
      </c>
      <c r="G8142" s="16">
        <f>VLOOKUP(A8142,AEROPORTO!A:I,7, FALSE)</f>
        <v>0</v>
      </c>
      <c r="H8142" s="29">
        <f>VLOOKUP(A8142,AEROPORTO!A:I,8, FALSE)</f>
        <v>0</v>
      </c>
      <c r="I8142" s="16" t="s">
        <v>11</v>
      </c>
      <c r="J8142" s="9"/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9"/>
      <c r="X8142" s="9"/>
      <c r="Y8142" s="9"/>
      <c r="Z8142" s="9"/>
      <c r="AA8142" s="9"/>
    </row>
    <row r="8143" spans="1:27" ht="12.75">
      <c r="A8143" s="64">
        <f t="shared" si="92"/>
        <v>46090</v>
      </c>
      <c r="B8143" s="16" t="s">
        <v>289</v>
      </c>
      <c r="C8143" s="60">
        <f>VLOOKUP(A8143,PINHEIROS!A:I,3, FALSE)</f>
        <v>2974.2</v>
      </c>
      <c r="D8143" s="16">
        <f>VLOOKUP(A8143,PINHEIROS!A:I,4, FALSE)</f>
        <v>26</v>
      </c>
      <c r="E8143" s="61">
        <f>VLOOKUP(A8143,PINHEIROS!A:I,5, FALSE)</f>
        <v>25.2</v>
      </c>
      <c r="F8143" s="16">
        <f>VLOOKUP(A8143,PINHEIROS!A:I,6, FALSE)</f>
        <v>1</v>
      </c>
      <c r="G8143" s="16">
        <f>VLOOKUP(A8143,PINHEIROS!A:I,7, FALSE)</f>
        <v>11.5</v>
      </c>
      <c r="H8143" s="29">
        <f>VLOOKUP(A8143,PINHEIROS!A:I,8, FALSE)</f>
        <v>0.34410000000000002</v>
      </c>
      <c r="I8143" s="16" t="s">
        <v>11</v>
      </c>
      <c r="J8143" s="9"/>
      <c r="K8143" s="9"/>
      <c r="L8143" s="9"/>
      <c r="M8143" s="9"/>
      <c r="N8143" s="9"/>
      <c r="O8143" s="9"/>
      <c r="P8143" s="9"/>
      <c r="Q8143" s="9"/>
      <c r="R8143" s="9"/>
      <c r="S8143" s="9"/>
      <c r="T8143" s="9"/>
      <c r="U8143" s="9"/>
      <c r="V8143" s="9"/>
      <c r="W8143" s="9"/>
      <c r="X8143" s="9"/>
      <c r="Y8143" s="9"/>
      <c r="Z8143" s="9"/>
      <c r="AA8143" s="9"/>
    </row>
    <row r="8144" spans="1:27" ht="12.75">
      <c r="A8144" s="64">
        <f t="shared" si="92"/>
        <v>46090</v>
      </c>
      <c r="B8144" s="16" t="s">
        <v>286</v>
      </c>
      <c r="C8144" s="60">
        <f>VLOOKUP(A8144,ACLIMAÇÃO!A:I,3, FALSE)</f>
        <v>1336.58</v>
      </c>
      <c r="D8144" s="16">
        <f>VLOOKUP(A8144,ACLIMAÇÃO!A:I,4, FALSE)</f>
        <v>16</v>
      </c>
      <c r="E8144" s="61">
        <f>VLOOKUP(A8144,ACLIMAÇÃO!A:I,5, FALSE)</f>
        <v>25.1</v>
      </c>
      <c r="F8144" s="16">
        <f>VLOOKUP(A8144,ACLIMAÇÃO!A:I,6, FALSE)</f>
        <v>0</v>
      </c>
      <c r="G8144" s="16">
        <f>VLOOKUP(A8144,ACLIMAÇÃO!A:I,7, FALSE)</f>
        <v>4</v>
      </c>
      <c r="H8144" s="29">
        <f>VLOOKUP(A8144,ACLIMAÇÃO!A:I,8, FALSE)</f>
        <v>0.2712</v>
      </c>
      <c r="I8144" s="16" t="s">
        <v>11</v>
      </c>
      <c r="J8144" s="9"/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9"/>
      <c r="AA8144" s="9"/>
    </row>
    <row r="8145" spans="1:27" ht="12.75">
      <c r="A8145" s="64">
        <f t="shared" si="92"/>
        <v>46090</v>
      </c>
      <c r="B8145" s="16" t="s">
        <v>17</v>
      </c>
      <c r="C8145" s="60">
        <f>VLOOKUP(A8145,'PRAIA DO CANTO'!A:I,3, FALSE)</f>
        <v>2666.98</v>
      </c>
      <c r="D8145" s="16">
        <f>VLOOKUP(A8145,'PRAIA DO CANTO'!A:I,4, FALSE)</f>
        <v>27</v>
      </c>
      <c r="E8145" s="61">
        <f>VLOOKUP(A8145,'PRAIA DO CANTO'!A:I,5, FALSE)</f>
        <v>22.51</v>
      </c>
      <c r="F8145" s="16">
        <f>VLOOKUP(A8145,'PRAIA DO CANTO'!A:I,6, FALSE)</f>
        <v>1</v>
      </c>
      <c r="G8145" s="16">
        <f>VLOOKUP(A8145,'PRAIA DO CANTO'!A:I,7, FALSE)</f>
        <v>4.5</v>
      </c>
      <c r="H8145" s="29">
        <f>VLOOKUP(A8145,'PRAIA DO CANTO'!A:I,8, FALSE)</f>
        <v>0.26069999999999999</v>
      </c>
      <c r="I8145" s="16" t="s">
        <v>16</v>
      </c>
      <c r="J8145" s="9"/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9"/>
      <c r="X8145" s="9"/>
      <c r="Y8145" s="9"/>
      <c r="Z8145" s="9"/>
      <c r="AA8145" s="9"/>
    </row>
    <row r="8146" spans="1:27" ht="12.75">
      <c r="A8146" s="64">
        <f t="shared" si="92"/>
        <v>46090</v>
      </c>
      <c r="B8146" s="16" t="s">
        <v>14</v>
      </c>
      <c r="C8146" s="60">
        <f>VLOOKUP(A8146,'JARDIM CAMBURI'!A:I,3, FALSE)</f>
        <v>2706.28</v>
      </c>
      <c r="D8146" s="16">
        <f>VLOOKUP(A8146,'JARDIM CAMBURI'!A:I,4, FALSE)</f>
        <v>29</v>
      </c>
      <c r="E8146" s="61">
        <f>VLOOKUP(A8146,'JARDIM CAMBURI'!A:I,5, FALSE)</f>
        <v>21.87</v>
      </c>
      <c r="F8146" s="16">
        <f>VLOOKUP(A8146,'JARDIM CAMBURI'!A:I,6, FALSE())</f>
        <v>2</v>
      </c>
      <c r="G8146" s="16">
        <f>VLOOKUP(A8146,'JARDIM CAMBURI'!A:I,7, FALSE)</f>
        <v>7</v>
      </c>
      <c r="H8146" s="29">
        <f>VLOOKUP(A8146,'JARDIM CAMBURI'!A:I,8, FALSE)</f>
        <v>0.2576</v>
      </c>
      <c r="I8146" s="16" t="s">
        <v>16</v>
      </c>
      <c r="J8146" s="9"/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9"/>
      <c r="X8146" s="9"/>
      <c r="Y8146" s="9"/>
      <c r="Z8146" s="9"/>
      <c r="AA8146" s="9"/>
    </row>
    <row r="8147" spans="1:27" ht="12.75">
      <c r="A8147" s="64">
        <f t="shared" si="92"/>
        <v>46090</v>
      </c>
      <c r="B8147" s="16" t="s">
        <v>19</v>
      </c>
      <c r="C8147" s="60">
        <f>VLOOKUP(A8147,SERRA!A:I,3, FALSE)</f>
        <v>2505.1799999999998</v>
      </c>
      <c r="D8147" s="16">
        <f>VLOOKUP(A8147,SERRA!A:I,4, FALSE)</f>
        <v>25</v>
      </c>
      <c r="E8147" s="61">
        <f>VLOOKUP(A8147,SERRA!A:I,5, FALSE)</f>
        <v>23.09</v>
      </c>
      <c r="F8147" s="16">
        <f>VLOOKUP(A8147,SERRA!A:I,6, FALSE)</f>
        <v>1</v>
      </c>
      <c r="G8147" s="16">
        <f>VLOOKUP(A8147,SERRA!A:I,7, FALSE)</f>
        <v>12.5</v>
      </c>
      <c r="H8147" s="29">
        <f>VLOOKUP(A8147,SERRA!A:I,8, FALSE)</f>
        <v>0.31669999999999998</v>
      </c>
      <c r="I8147" s="16" t="s">
        <v>16</v>
      </c>
      <c r="J8147" s="9"/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/>
      <c r="X8147" s="9"/>
      <c r="Y8147" s="9"/>
      <c r="Z8147" s="9"/>
      <c r="AA8147" s="9"/>
    </row>
    <row r="8148" spans="1:27" ht="12.75">
      <c r="A8148" s="64">
        <f t="shared" si="92"/>
        <v>46090</v>
      </c>
      <c r="B8148" s="16" t="s">
        <v>1574</v>
      </c>
      <c r="C8148" s="60">
        <f>VLOOKUP(A8148,BOALI!A:I,3, FALSE)</f>
        <v>3458.66</v>
      </c>
      <c r="D8148" s="16">
        <f>VLOOKUP(A8148,BOALI!A:I,4, FALSE)</f>
        <v>83</v>
      </c>
      <c r="E8148" s="61">
        <f>VLOOKUP(A8148,BOALI!A:I,5, FALSE)</f>
        <v>0</v>
      </c>
      <c r="F8148" s="16">
        <f>VLOOKUP(A8148,BOALI!A:I,6, FALSE)</f>
        <v>0</v>
      </c>
      <c r="G8148" s="16">
        <f>VLOOKUP(A8148,BOALI!A:I,7, FALSE)</f>
        <v>0</v>
      </c>
      <c r="H8148" s="29">
        <f>VLOOKUP(A8148,BOALI!A:I,8, FALSE)</f>
        <v>0</v>
      </c>
      <c r="I8148" s="16" t="s">
        <v>16</v>
      </c>
      <c r="J8148" s="9"/>
      <c r="K8148" s="9"/>
      <c r="L8148" s="9"/>
      <c r="M8148" s="9"/>
      <c r="N8148" s="9"/>
      <c r="O8148" s="9"/>
      <c r="P8148" s="9"/>
      <c r="Q8148" s="9"/>
      <c r="R8148" s="9"/>
      <c r="S8148" s="9"/>
      <c r="T8148" s="9"/>
      <c r="U8148" s="9"/>
      <c r="V8148" s="9"/>
      <c r="W8148" s="9"/>
      <c r="X8148" s="9"/>
      <c r="Y8148" s="9"/>
      <c r="Z8148" s="9"/>
      <c r="AA8148" s="9"/>
    </row>
    <row r="8149" spans="1:27" ht="12.75">
      <c r="A8149" s="64">
        <f>A8148+1</f>
        <v>46091</v>
      </c>
      <c r="B8149" s="16" t="s">
        <v>21</v>
      </c>
      <c r="C8149" s="60">
        <f>VLOOKUP(A8149,'VILA CLEMENTINO'!A:I,3, FALSE)</f>
        <v>5088.6899999999996</v>
      </c>
      <c r="D8149" s="16">
        <f>VLOOKUP(A8149,'VILA CLEMENTINO'!A:I,4, FALSE)</f>
        <v>55</v>
      </c>
      <c r="E8149" s="61">
        <f>VLOOKUP(A8149,'VILA CLEMENTINO'!A:I,5, FALSE)</f>
        <v>25.08</v>
      </c>
      <c r="F8149" s="16">
        <f>VLOOKUP(A8149,'VILA CLEMENTINO'!A:I,6, FALSE)</f>
        <v>0</v>
      </c>
      <c r="G8149" s="62">
        <f>VLOOKUP(A8149,'VILA CLEMENTINO'!A:I,7, FALSE)</f>
        <v>8</v>
      </c>
      <c r="H8149" s="29">
        <f>VLOOKUP(A8149,'VILA CLEMENTINO'!A:I,8, FALSE)</f>
        <v>0.31019999999999998</v>
      </c>
      <c r="I8149" s="16" t="s">
        <v>11</v>
      </c>
      <c r="J8149" s="9"/>
      <c r="K8149" s="9"/>
      <c r="L8149" s="9"/>
      <c r="M8149" s="9"/>
      <c r="N8149" s="9"/>
      <c r="O8149" s="9"/>
      <c r="P8149" s="9"/>
      <c r="Q8149" s="9"/>
      <c r="R8149" s="9"/>
      <c r="S8149" s="9"/>
      <c r="T8149" s="9"/>
      <c r="U8149" s="9"/>
      <c r="V8149" s="9"/>
      <c r="W8149" s="9"/>
      <c r="X8149" s="9"/>
      <c r="Y8149" s="9"/>
      <c r="Z8149" s="9"/>
      <c r="AA8149" s="9"/>
    </row>
    <row r="8150" spans="1:27" ht="12.75">
      <c r="A8150" s="64">
        <f t="shared" ref="A8150:A8161" si="93">A8149</f>
        <v>46091</v>
      </c>
      <c r="B8150" s="16" t="s">
        <v>12</v>
      </c>
      <c r="C8150" s="60">
        <f>VLOOKUP(A8150,JABAQUARA!A:I,3, FALSE)</f>
        <v>2396.52</v>
      </c>
      <c r="D8150" s="16">
        <f>VLOOKUP(A8150,JABAQUARA!A:I,4, FALSE)</f>
        <v>24</v>
      </c>
      <c r="E8150" s="61">
        <f>VLOOKUP(A8150,JABAQUARA!A:I,5, FALSE)</f>
        <v>28.02</v>
      </c>
      <c r="F8150" s="16">
        <f>VLOOKUP(A8150,JABAQUARA!A:I,6, FALSE)</f>
        <v>2</v>
      </c>
      <c r="G8150" s="16">
        <f>VLOOKUP(A8150,JABAQUARA!A:I,7, FALSE)</f>
        <v>5</v>
      </c>
      <c r="H8150" s="29">
        <f>VLOOKUP(A8150,JABAQUARA!A:I,8, FALSE)</f>
        <v>0.3327</v>
      </c>
      <c r="I8150" s="16" t="s">
        <v>11</v>
      </c>
      <c r="J8150" s="9"/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9"/>
      <c r="AA8150" s="9"/>
    </row>
    <row r="8151" spans="1:27" ht="12.75">
      <c r="A8151" s="64">
        <f t="shared" si="93"/>
        <v>46091</v>
      </c>
      <c r="B8151" s="16" t="s">
        <v>1467</v>
      </c>
      <c r="C8151" s="60">
        <f>VLOOKUP(A8151,SPOLETO!A:I,3, FALSE)</f>
        <v>2288.75</v>
      </c>
      <c r="D8151" s="16">
        <f>VLOOKUP(A8151,SPOLETO!A:I,4, FALSE)</f>
        <v>49</v>
      </c>
      <c r="E8151" s="61">
        <f>VLOOKUP(A8151,SPOLETO!A:I,5, FALSE)</f>
        <v>0</v>
      </c>
      <c r="F8151" s="16">
        <f>VLOOKUP(A8151,SPOLETO!A:I,6, FALSE)</f>
        <v>0</v>
      </c>
      <c r="G8151" s="16">
        <f>VLOOKUP(A8151,SPOLETO!A:I,7, FALSE)</f>
        <v>0</v>
      </c>
      <c r="H8151" s="29">
        <f>VLOOKUP(A8151,SPOLETO!A:I,8, FALSE)</f>
        <v>0</v>
      </c>
      <c r="I8151" s="16" t="s">
        <v>11</v>
      </c>
      <c r="J8151" s="9"/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  <c r="AA8151" s="9"/>
    </row>
    <row r="8152" spans="1:27" ht="12.75">
      <c r="A8152" s="64">
        <f t="shared" si="93"/>
        <v>46091</v>
      </c>
      <c r="B8152" s="16" t="s">
        <v>9</v>
      </c>
      <c r="C8152" s="60">
        <f>VLOOKUP(A8152,'CAMPO BELO'!A:I,3, FALSE)</f>
        <v>3321.34</v>
      </c>
      <c r="D8152" s="16">
        <f>VLOOKUP(A8152,'CAMPO BELO'!A:I,4, FALSE)</f>
        <v>36</v>
      </c>
      <c r="E8152" s="61">
        <f>VLOOKUP(A8152,'CAMPO BELO'!A:I,5, FALSE)</f>
        <v>25.59</v>
      </c>
      <c r="F8152" s="16">
        <f>VLOOKUP(A8152,'CAMPO BELO'!A:I,6, FALSE)</f>
        <v>2</v>
      </c>
      <c r="G8152" s="16">
        <f>VLOOKUP(A8152,'CAMPO BELO'!A:I,7, FALSE)</f>
        <v>9.3000000000000007</v>
      </c>
      <c r="H8152" s="29">
        <f>VLOOKUP(A8152,'CAMPO BELO'!A:I,8, FALSE)</f>
        <v>0.35630000000000001</v>
      </c>
      <c r="I8152" s="16" t="s">
        <v>11</v>
      </c>
      <c r="J8152" s="9"/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9"/>
      <c r="AA8152" s="9"/>
    </row>
    <row r="8153" spans="1:27" ht="12.75">
      <c r="A8153" s="64">
        <f t="shared" si="93"/>
        <v>46091</v>
      </c>
      <c r="B8153" s="16" t="s">
        <v>43</v>
      </c>
      <c r="C8153" s="60">
        <f>VLOOKUP(A8153,GOPOÚVA!A:I,3, FALSE)</f>
        <v>3292.59</v>
      </c>
      <c r="D8153" s="16">
        <f>VLOOKUP(A8153,GOPOÚVA!A:I,4, FALSE)</f>
        <v>35</v>
      </c>
      <c r="E8153" s="61">
        <f>VLOOKUP(A8153,GOPOÚVA!A:I,5, FALSE)</f>
        <v>33.5</v>
      </c>
      <c r="F8153" s="16">
        <f>VLOOKUP(A8153,GOPOÚVA!A:I,6, FALSE)</f>
        <v>7</v>
      </c>
      <c r="G8153" s="16">
        <f>VLOOKUP(A8153,GOPOÚVA!A:I,7, FALSE)</f>
        <v>8.33</v>
      </c>
      <c r="H8153" s="29">
        <f>VLOOKUP(A8153,GOPOÚVA!A:I,8, FALSE)</f>
        <v>0.36120000000000002</v>
      </c>
      <c r="I8153" s="16" t="s">
        <v>11</v>
      </c>
      <c r="J8153" s="9"/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/>
      <c r="X8153" s="9"/>
      <c r="Y8153" s="9"/>
      <c r="Z8153" s="9"/>
      <c r="AA8153" s="9"/>
    </row>
    <row r="8154" spans="1:27" ht="12.75">
      <c r="A8154" s="64">
        <f t="shared" si="93"/>
        <v>46091</v>
      </c>
      <c r="B8154" s="16" t="s">
        <v>45</v>
      </c>
      <c r="C8154" s="60">
        <f>VLOOKUP(A8154,MANDAQUI!A:I,3, FALSE)</f>
        <v>3103.93</v>
      </c>
      <c r="D8154" s="16">
        <f>VLOOKUP(A8154,MANDAQUI!A:I,4, FALSE)</f>
        <v>33</v>
      </c>
      <c r="E8154" s="61">
        <f>VLOOKUP(A8154,MANDAQUI!A:I,5, FALSE)</f>
        <v>22.14</v>
      </c>
      <c r="F8154" s="16">
        <f>VLOOKUP(A8154,MANDAQUI!A:I,6, FALSE)</f>
        <v>0</v>
      </c>
      <c r="G8154" s="16">
        <f>VLOOKUP(A8154,MANDAQUI!A:I,7, FALSE)</f>
        <v>9</v>
      </c>
      <c r="H8154" s="29">
        <f>VLOOKUP(A8154,MANDAQUI!A:I,8, FALSE)</f>
        <v>0.29370000000000002</v>
      </c>
      <c r="I8154" s="16" t="s">
        <v>11</v>
      </c>
      <c r="J8154" s="9"/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  <c r="Z8154" s="9"/>
      <c r="AA8154" s="9"/>
    </row>
    <row r="8155" spans="1:27" ht="12.75">
      <c r="A8155" s="64">
        <f t="shared" si="93"/>
        <v>46091</v>
      </c>
      <c r="B8155" s="16" t="s">
        <v>1465</v>
      </c>
      <c r="C8155" s="60">
        <f>VLOOKUP(A8155,AEROPORTO!A:I,3, FALSE)</f>
        <v>6373</v>
      </c>
      <c r="D8155" s="16">
        <f>VLOOKUP(A8155,AEROPORTO!A:I,4, FALSE)</f>
        <v>111</v>
      </c>
      <c r="E8155" s="61">
        <f>VLOOKUP(A8155,AEROPORTO!A:I,5, FALSE)</f>
        <v>0</v>
      </c>
      <c r="F8155" s="16">
        <f>VLOOKUP(A8155,AEROPORTO!A:I,6, FALSE)</f>
        <v>0</v>
      </c>
      <c r="G8155" s="16">
        <f>VLOOKUP(A8155,AEROPORTO!A:I,7, FALSE)</f>
        <v>0</v>
      </c>
      <c r="H8155" s="29">
        <f>VLOOKUP(A8155,AEROPORTO!A:I,8, FALSE)</f>
        <v>0</v>
      </c>
      <c r="I8155" s="16" t="s">
        <v>11</v>
      </c>
      <c r="J8155" s="9"/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  <c r="Z8155" s="9"/>
      <c r="AA8155" s="9"/>
    </row>
    <row r="8156" spans="1:27" ht="12.75">
      <c r="A8156" s="64">
        <f t="shared" si="93"/>
        <v>46091</v>
      </c>
      <c r="B8156" s="16" t="s">
        <v>289</v>
      </c>
      <c r="C8156" s="60">
        <f>VLOOKUP(A8156,PINHEIROS!A:I,3, FALSE)</f>
        <v>3607.5</v>
      </c>
      <c r="D8156" s="16">
        <f>VLOOKUP(A8156,PINHEIROS!A:I,4, FALSE)</f>
        <v>37</v>
      </c>
      <c r="E8156" s="61">
        <f>VLOOKUP(A8156,PINHEIROS!A:I,5, FALSE)</f>
        <v>22.36</v>
      </c>
      <c r="F8156" s="16">
        <f>VLOOKUP(A8156,PINHEIROS!A:I,6, FALSE)</f>
        <v>1</v>
      </c>
      <c r="G8156" s="16">
        <f>VLOOKUP(A8156,PINHEIROS!A:I,7, FALSE)</f>
        <v>5</v>
      </c>
      <c r="H8156" s="29">
        <f>VLOOKUP(A8156,PINHEIROS!A:I,8, FALSE)</f>
        <v>0.36880000000000002</v>
      </c>
      <c r="I8156" s="16" t="s">
        <v>11</v>
      </c>
      <c r="J8156" s="9"/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9"/>
      <c r="X8156" s="9"/>
      <c r="Y8156" s="9"/>
      <c r="Z8156" s="9"/>
      <c r="AA8156" s="9"/>
    </row>
    <row r="8157" spans="1:27" ht="12.75">
      <c r="A8157" s="64">
        <f t="shared" si="93"/>
        <v>46091</v>
      </c>
      <c r="B8157" s="16" t="s">
        <v>286</v>
      </c>
      <c r="C8157" s="60">
        <f>VLOOKUP(A8157,ACLIMAÇÃO!A:I,3, FALSE)</f>
        <v>3173.56</v>
      </c>
      <c r="D8157" s="16">
        <f>VLOOKUP(A8157,ACLIMAÇÃO!A:I,4, FALSE)</f>
        <v>32</v>
      </c>
      <c r="E8157" s="61">
        <f>VLOOKUP(A8157,ACLIMAÇÃO!A:I,5, FALSE)</f>
        <v>32.04</v>
      </c>
      <c r="F8157" s="16">
        <f>VLOOKUP(A8157,ACLIMAÇÃO!A:I,6, FALSE)</f>
        <v>3</v>
      </c>
      <c r="G8157" s="16">
        <f>VLOOKUP(A8157,ACLIMAÇÃO!A:I,7, FALSE)</f>
        <v>6.66</v>
      </c>
      <c r="H8157" s="29">
        <f>VLOOKUP(A8157,ACLIMAÇÃO!A:I,8, FALSE)</f>
        <v>0.3881</v>
      </c>
      <c r="I8157" s="16" t="s">
        <v>11</v>
      </c>
      <c r="J8157" s="9"/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  <c r="AA8157" s="9"/>
    </row>
    <row r="8158" spans="1:27" ht="12.75">
      <c r="A8158" s="64">
        <f t="shared" si="93"/>
        <v>46091</v>
      </c>
      <c r="B8158" s="16" t="s">
        <v>17</v>
      </c>
      <c r="C8158" s="60">
        <f>VLOOKUP(A8158,'PRAIA DO CANTO'!A:I,3, FALSE)</f>
        <v>7380.57</v>
      </c>
      <c r="D8158" s="16">
        <f>VLOOKUP(A8158,'PRAIA DO CANTO'!A:I,4, FALSE)</f>
        <v>51</v>
      </c>
      <c r="E8158" s="61">
        <f>VLOOKUP(A8158,'PRAIA DO CANTO'!A:I,5, FALSE)</f>
        <v>30.15</v>
      </c>
      <c r="F8158" s="16">
        <f>VLOOKUP(A8158,'PRAIA DO CANTO'!A:I,6, FALSE)</f>
        <v>5</v>
      </c>
      <c r="G8158" s="16">
        <f>VLOOKUP(A8158,'PRAIA DO CANTO'!A:I,7, FALSE)</f>
        <v>20.329999999999998</v>
      </c>
      <c r="H8158" s="29">
        <f>VLOOKUP(A8158,'PRAIA DO CANTO'!A:I,8, FALSE)</f>
        <v>0.30499999999999999</v>
      </c>
      <c r="I8158" s="16" t="s">
        <v>16</v>
      </c>
      <c r="J8158" s="9"/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/>
      <c r="X8158" s="9"/>
      <c r="Y8158" s="9"/>
      <c r="Z8158" s="9"/>
      <c r="AA8158" s="9"/>
    </row>
    <row r="8159" spans="1:27" ht="12.75">
      <c r="A8159" s="64">
        <f t="shared" si="93"/>
        <v>46091</v>
      </c>
      <c r="B8159" s="16" t="s">
        <v>14</v>
      </c>
      <c r="C8159" s="60">
        <f>VLOOKUP(A8159,'JARDIM CAMBURI'!A:I,3, FALSE)</f>
        <v>3805.96</v>
      </c>
      <c r="D8159" s="16">
        <f>VLOOKUP(A8159,'JARDIM CAMBURI'!A:I,4, FALSE)</f>
        <v>23</v>
      </c>
      <c r="E8159" s="61">
        <f>VLOOKUP(A8159,'JARDIM CAMBURI'!A:I,5, FALSE)</f>
        <v>12.98</v>
      </c>
      <c r="F8159" s="16">
        <f>VLOOKUP(A8159,'JARDIM CAMBURI'!A:I,6, FALSE())</f>
        <v>0</v>
      </c>
      <c r="G8159" s="16">
        <f>VLOOKUP(A8159,'JARDIM CAMBURI'!A:I,7, FALSE)</f>
        <v>5.75</v>
      </c>
      <c r="H8159" s="29">
        <f>VLOOKUP(A8159,'JARDIM CAMBURI'!A:I,8, FALSE)</f>
        <v>0.32390000000000002</v>
      </c>
      <c r="I8159" s="16" t="s">
        <v>16</v>
      </c>
      <c r="J8159" s="9"/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  <c r="Z8159" s="9"/>
      <c r="AA8159" s="9"/>
    </row>
    <row r="8160" spans="1:27" ht="12.75">
      <c r="A8160" s="64">
        <f t="shared" si="93"/>
        <v>46091</v>
      </c>
      <c r="B8160" s="16" t="s">
        <v>19</v>
      </c>
      <c r="C8160" s="60">
        <f>VLOOKUP(A8160,SERRA!A:I,3, FALSE)</f>
        <v>3014.63</v>
      </c>
      <c r="D8160" s="16">
        <f>VLOOKUP(A8160,SERRA!A:I,4, FALSE)</f>
        <v>11</v>
      </c>
      <c r="E8160" s="61">
        <f>VLOOKUP(A8160,SERRA!A:I,5, FALSE)</f>
        <v>28.43</v>
      </c>
      <c r="F8160" s="16">
        <f>VLOOKUP(A8160,SERRA!A:I,6, FALSE)</f>
        <v>0</v>
      </c>
      <c r="G8160" s="16">
        <f>VLOOKUP(A8160,SERRA!A:I,7, FALSE)</f>
        <v>5.5</v>
      </c>
      <c r="H8160" s="29">
        <f>VLOOKUP(A8160,SERRA!A:I,8, FALSE)</f>
        <v>0.29139999999999999</v>
      </c>
      <c r="I8160" s="16" t="s">
        <v>16</v>
      </c>
      <c r="J8160" s="9"/>
      <c r="K8160" s="9"/>
      <c r="L8160" s="9"/>
      <c r="M8160" s="9"/>
      <c r="N8160" s="9"/>
      <c r="O8160" s="9"/>
      <c r="P8160" s="9"/>
      <c r="Q8160" s="9"/>
      <c r="R8160" s="9"/>
      <c r="S8160" s="9"/>
      <c r="T8160" s="9"/>
      <c r="U8160" s="9"/>
      <c r="V8160" s="9"/>
      <c r="W8160" s="9"/>
      <c r="X8160" s="9"/>
      <c r="Y8160" s="9"/>
      <c r="Z8160" s="9"/>
      <c r="AA8160" s="9"/>
    </row>
    <row r="8161" spans="1:27" ht="12.75">
      <c r="A8161" s="64">
        <f t="shared" si="93"/>
        <v>46091</v>
      </c>
      <c r="B8161" s="16" t="s">
        <v>1574</v>
      </c>
      <c r="C8161" s="60">
        <f>VLOOKUP(A8161,BOALI!A:I,3, FALSE)</f>
        <v>2927.47</v>
      </c>
      <c r="D8161" s="16">
        <f>VLOOKUP(A8161,BOALI!A:I,4, FALSE)</f>
        <v>62</v>
      </c>
      <c r="E8161" s="61">
        <f>VLOOKUP(A8161,BOALI!A:I,5, FALSE)</f>
        <v>0</v>
      </c>
      <c r="F8161" s="16">
        <f>VLOOKUP(A8161,BOALI!A:I,6, FALSE)</f>
        <v>0</v>
      </c>
      <c r="G8161" s="16">
        <f>VLOOKUP(A8161,BOALI!A:I,7, FALSE)</f>
        <v>0</v>
      </c>
      <c r="H8161" s="29">
        <f>VLOOKUP(A8161,BOALI!A:I,8, FALSE)</f>
        <v>0</v>
      </c>
      <c r="I8161" s="16" t="s">
        <v>16</v>
      </c>
      <c r="J8161" s="9"/>
      <c r="K8161" s="9"/>
      <c r="L8161" s="9"/>
      <c r="M8161" s="9"/>
      <c r="N8161" s="9"/>
      <c r="O8161" s="9"/>
      <c r="P8161" s="9"/>
      <c r="Q8161" s="9"/>
      <c r="R8161" s="9"/>
      <c r="S8161" s="9"/>
      <c r="T8161" s="9"/>
      <c r="U8161" s="9"/>
      <c r="V8161" s="9"/>
      <c r="W8161" s="9"/>
      <c r="X8161" s="9"/>
      <c r="Y8161" s="9"/>
      <c r="Z8161" s="9"/>
      <c r="AA8161" s="9"/>
    </row>
    <row r="8162" spans="1:27" ht="12.75">
      <c r="A8162" s="64">
        <f>A8161+1</f>
        <v>46092</v>
      </c>
      <c r="B8162" s="16" t="s">
        <v>21</v>
      </c>
      <c r="C8162" s="60">
        <f>VLOOKUP(A8162,'VILA CLEMENTINO'!A:I,3, FALSE)</f>
        <v>6762.76</v>
      </c>
      <c r="D8162" s="16">
        <f>VLOOKUP(A8162,'VILA CLEMENTINO'!A:I,4, FALSE)</f>
        <v>72</v>
      </c>
      <c r="E8162" s="61">
        <f>VLOOKUP(A8162,'VILA CLEMENTINO'!A:I,5, FALSE)</f>
        <v>27.3</v>
      </c>
      <c r="F8162" s="16">
        <f>VLOOKUP(A8162,'VILA CLEMENTINO'!A:I,6, FALSE)</f>
        <v>3</v>
      </c>
      <c r="G8162" s="62">
        <f>VLOOKUP(A8162,'VILA CLEMENTINO'!A:I,7, FALSE)</f>
        <v>10</v>
      </c>
      <c r="H8162" s="29">
        <f>VLOOKUP(A8162,'VILA CLEMENTINO'!A:I,8, FALSE)</f>
        <v>0.35089999999999999</v>
      </c>
      <c r="I8162" s="16" t="s">
        <v>11</v>
      </c>
      <c r="J8162" s="9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  <c r="AA8162" s="9"/>
    </row>
    <row r="8163" spans="1:27" ht="12.75">
      <c r="A8163" s="64">
        <f t="shared" ref="A8163:A8174" si="94">A8162</f>
        <v>46092</v>
      </c>
      <c r="B8163" s="16" t="s">
        <v>12</v>
      </c>
      <c r="C8163" s="60">
        <f>VLOOKUP(A8163,JABAQUARA!A:I,3, FALSE)</f>
        <v>2514.21</v>
      </c>
      <c r="D8163" s="16">
        <f>VLOOKUP(A8163,JABAQUARA!A:I,4, FALSE)</f>
        <v>26</v>
      </c>
      <c r="E8163" s="61">
        <f>VLOOKUP(A8163,JABAQUARA!A:I,5, FALSE)</f>
        <v>26.42</v>
      </c>
      <c r="F8163" s="16">
        <f>VLOOKUP(A8163,JABAQUARA!A:I,6, FALSE)</f>
        <v>0</v>
      </c>
      <c r="G8163" s="16">
        <f>VLOOKUP(A8163,JABAQUARA!A:I,7, FALSE)</f>
        <v>5.3</v>
      </c>
      <c r="H8163" s="29">
        <f>VLOOKUP(A8163,JABAQUARA!A:I,8, FALSE)</f>
        <v>0.34610000000000002</v>
      </c>
      <c r="I8163" s="16" t="s">
        <v>11</v>
      </c>
      <c r="J8163" s="9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  <c r="AA8163" s="9"/>
    </row>
    <row r="8164" spans="1:27" ht="12.75">
      <c r="A8164" s="64">
        <f t="shared" si="94"/>
        <v>46092</v>
      </c>
      <c r="B8164" s="16" t="s">
        <v>1467</v>
      </c>
      <c r="C8164" s="60">
        <f>VLOOKUP(A8164,SPOLETO!A:I,3, FALSE)</f>
        <v>3808.18</v>
      </c>
      <c r="D8164" s="16">
        <f>VLOOKUP(A8164,SPOLETO!A:I,4, FALSE)</f>
        <v>78</v>
      </c>
      <c r="E8164" s="61">
        <f>VLOOKUP(A8164,SPOLETO!A:I,5, FALSE)</f>
        <v>0</v>
      </c>
      <c r="F8164" s="16">
        <f>VLOOKUP(A8164,SPOLETO!A:I,6, FALSE)</f>
        <v>0</v>
      </c>
      <c r="G8164" s="16">
        <f>VLOOKUP(A8164,SPOLETO!A:I,7, FALSE)</f>
        <v>0</v>
      </c>
      <c r="H8164" s="29">
        <f>VLOOKUP(A8164,SPOLETO!A:I,8, FALSE)</f>
        <v>0</v>
      </c>
      <c r="I8164" s="16" t="s">
        <v>11</v>
      </c>
      <c r="J8164" s="9"/>
      <c r="K8164" s="9"/>
      <c r="L8164" s="9"/>
      <c r="M8164" s="9"/>
      <c r="N8164" s="9"/>
      <c r="O8164" s="9"/>
      <c r="P8164" s="9"/>
      <c r="Q8164" s="9"/>
      <c r="R8164" s="9"/>
      <c r="S8164" s="9"/>
      <c r="T8164" s="9"/>
      <c r="U8164" s="9"/>
      <c r="V8164" s="9"/>
      <c r="W8164" s="9"/>
      <c r="X8164" s="9"/>
      <c r="Y8164" s="9"/>
      <c r="Z8164" s="9"/>
      <c r="AA8164" s="9"/>
    </row>
    <row r="8165" spans="1:27" ht="12.75">
      <c r="A8165" s="64">
        <f t="shared" si="94"/>
        <v>46092</v>
      </c>
      <c r="B8165" s="16" t="s">
        <v>9</v>
      </c>
      <c r="C8165" s="60">
        <f>VLOOKUP(A8165,'CAMPO BELO'!A:I,3, FALSE)</f>
        <v>3254.8</v>
      </c>
      <c r="D8165" s="16">
        <f>VLOOKUP(A8165,'CAMPO BELO'!A:I,4, FALSE)</f>
        <v>33</v>
      </c>
      <c r="E8165" s="61">
        <f>VLOOKUP(A8165,'CAMPO BELO'!A:I,5, FALSE)</f>
        <v>28.31</v>
      </c>
      <c r="F8165" s="16">
        <f>VLOOKUP(A8165,'CAMPO BELO'!A:I,6, FALSE)</f>
        <v>3</v>
      </c>
      <c r="G8165" s="16">
        <f>VLOOKUP(A8165,'CAMPO BELO'!A:I,7, FALSE)</f>
        <v>9.3000000000000007</v>
      </c>
      <c r="H8165" s="29">
        <f>VLOOKUP(A8165,'CAMPO BELO'!A:I,8, FALSE)</f>
        <v>0.31719999999999998</v>
      </c>
      <c r="I8165" s="16" t="s">
        <v>11</v>
      </c>
      <c r="J8165" s="9"/>
      <c r="K8165" s="9"/>
      <c r="L8165" s="9"/>
      <c r="M8165" s="9"/>
      <c r="N8165" s="9"/>
      <c r="O8165" s="9"/>
      <c r="P8165" s="9"/>
      <c r="Q8165" s="9"/>
      <c r="R8165" s="9"/>
      <c r="S8165" s="9"/>
      <c r="T8165" s="9"/>
      <c r="U8165" s="9"/>
      <c r="V8165" s="9"/>
      <c r="W8165" s="9"/>
      <c r="X8165" s="9"/>
      <c r="Y8165" s="9"/>
      <c r="Z8165" s="9"/>
      <c r="AA8165" s="9"/>
    </row>
    <row r="8166" spans="1:27" ht="12.75">
      <c r="A8166" s="64">
        <f t="shared" si="94"/>
        <v>46092</v>
      </c>
      <c r="B8166" s="16" t="s">
        <v>43</v>
      </c>
      <c r="C8166" s="60">
        <f>VLOOKUP(A8166,GOPOÚVA!A:I,3, FALSE)</f>
        <v>2287.4</v>
      </c>
      <c r="D8166" s="16">
        <f>VLOOKUP(A8166,GOPOÚVA!A:I,4, FALSE)</f>
        <v>28</v>
      </c>
      <c r="E8166" s="61">
        <f>VLOOKUP(A8166,GOPOÚVA!A:I,5, FALSE)</f>
        <v>25.33</v>
      </c>
      <c r="F8166" s="16">
        <f>VLOOKUP(A8166,GOPOÚVA!A:I,6, FALSE)</f>
        <v>0</v>
      </c>
      <c r="G8166" s="16">
        <f>VLOOKUP(A8166,GOPOÚVA!A:I,7, FALSE)</f>
        <v>20.66</v>
      </c>
      <c r="H8166" s="29">
        <f>VLOOKUP(A8166,GOPOÚVA!A:I,8, FALSE)</f>
        <v>0.3271</v>
      </c>
      <c r="I8166" s="16" t="s">
        <v>11</v>
      </c>
      <c r="J8166" s="9"/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  <c r="Z8166" s="9"/>
      <c r="AA8166" s="9"/>
    </row>
    <row r="8167" spans="1:27" ht="12.75">
      <c r="A8167" s="64">
        <f t="shared" si="94"/>
        <v>46092</v>
      </c>
      <c r="B8167" s="16" t="s">
        <v>45</v>
      </c>
      <c r="C8167" s="60">
        <f>VLOOKUP(A8167,MANDAQUI!A:I,3, FALSE)</f>
        <v>4206.8900000000003</v>
      </c>
      <c r="D8167" s="16">
        <f>VLOOKUP(A8167,MANDAQUI!A:I,4, FALSE)</f>
        <v>44</v>
      </c>
      <c r="E8167" s="61">
        <f>VLOOKUP(A8167,MANDAQUI!A:I,5, FALSE)</f>
        <v>24</v>
      </c>
      <c r="F8167" s="16">
        <f>VLOOKUP(A8167,MANDAQUI!A:I,6, FALSE)</f>
        <v>1</v>
      </c>
      <c r="G8167" s="16">
        <f>VLOOKUP(A8167,MANDAQUI!A:I,7, FALSE)</f>
        <v>13.3</v>
      </c>
      <c r="H8167" s="29">
        <f>VLOOKUP(A8167,MANDAQUI!A:I,8, FALSE)</f>
        <v>0.28760000000000002</v>
      </c>
      <c r="I8167" s="16" t="s">
        <v>11</v>
      </c>
      <c r="J8167" s="9"/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  <c r="Z8167" s="9"/>
      <c r="AA8167" s="9"/>
    </row>
    <row r="8168" spans="1:27" ht="12.75">
      <c r="A8168" s="64">
        <f t="shared" si="94"/>
        <v>46092</v>
      </c>
      <c r="B8168" s="16" t="s">
        <v>1465</v>
      </c>
      <c r="C8168" s="60">
        <f>VLOOKUP(A8168,AEROPORTO!A:I,3, FALSE)</f>
        <v>9033.5</v>
      </c>
      <c r="D8168" s="16">
        <f>VLOOKUP(A8168,AEROPORTO!A:I,4, FALSE)</f>
        <v>144</v>
      </c>
      <c r="E8168" s="61">
        <f>VLOOKUP(A8168,AEROPORTO!A:I,5, FALSE)</f>
        <v>0</v>
      </c>
      <c r="F8168" s="16">
        <f>VLOOKUP(A8168,AEROPORTO!A:I,6, FALSE)</f>
        <v>0</v>
      </c>
      <c r="G8168" s="16">
        <f>VLOOKUP(A8168,AEROPORTO!A:I,7, FALSE)</f>
        <v>0</v>
      </c>
      <c r="H8168" s="29">
        <f>VLOOKUP(A8168,AEROPORTO!A:I,8, FALSE)</f>
        <v>0</v>
      </c>
      <c r="I8168" s="16" t="s">
        <v>11</v>
      </c>
      <c r="J8168" s="9"/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/>
      <c r="X8168" s="9"/>
      <c r="Y8168" s="9"/>
      <c r="Z8168" s="9"/>
      <c r="AA8168" s="9"/>
    </row>
    <row r="8169" spans="1:27" ht="12.75">
      <c r="A8169" s="64">
        <f t="shared" si="94"/>
        <v>46092</v>
      </c>
      <c r="B8169" s="16" t="s">
        <v>289</v>
      </c>
      <c r="C8169" s="60">
        <f>VLOOKUP(A8169,PINHEIROS!A:I,3, FALSE)</f>
        <v>1502.93</v>
      </c>
      <c r="D8169" s="16">
        <f>VLOOKUP(A8169,PINHEIROS!A:I,4, FALSE)</f>
        <v>19</v>
      </c>
      <c r="E8169" s="61">
        <f>VLOOKUP(A8169,PINHEIROS!A:I,5, FALSE)</f>
        <v>21.25</v>
      </c>
      <c r="F8169" s="16">
        <f>VLOOKUP(A8169,PINHEIROS!A:I,6, FALSE)</f>
        <v>0</v>
      </c>
      <c r="G8169" s="16">
        <f>VLOOKUP(A8169,PINHEIROS!A:I,7, FALSE)</f>
        <v>5</v>
      </c>
      <c r="H8169" s="29">
        <f>VLOOKUP(A8169,PINHEIROS!A:I,8, FALSE)</f>
        <v>0.32190000000000002</v>
      </c>
      <c r="I8169" s="16" t="s">
        <v>11</v>
      </c>
      <c r="J8169" s="9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  <c r="Z8169" s="9"/>
      <c r="AA8169" s="9"/>
    </row>
    <row r="8170" spans="1:27" ht="12.75">
      <c r="A8170" s="64">
        <f t="shared" si="94"/>
        <v>46092</v>
      </c>
      <c r="B8170" s="16" t="s">
        <v>286</v>
      </c>
      <c r="C8170" s="60">
        <f>VLOOKUP(A8170,ACLIMAÇÃO!A:I,3, FALSE)</f>
        <v>3790.97</v>
      </c>
      <c r="D8170" s="16">
        <f>VLOOKUP(A8170,ACLIMAÇÃO!A:I,4, FALSE)</f>
        <v>42</v>
      </c>
      <c r="E8170" s="61">
        <f>VLOOKUP(A8170,ACLIMAÇÃO!A:I,5, FALSE)</f>
        <v>28.07</v>
      </c>
      <c r="F8170" s="16">
        <f>VLOOKUP(A8170,ACLIMAÇÃO!A:I,6, FALSE)</f>
        <v>1</v>
      </c>
      <c r="G8170" s="16">
        <f>VLOOKUP(A8170,ACLIMAÇÃO!A:I,7, FALSE)</f>
        <v>9</v>
      </c>
      <c r="H8170" s="29">
        <f>VLOOKUP(A8170,ACLIMAÇÃO!A:I,8, FALSE)</f>
        <v>0.31559999999999999</v>
      </c>
      <c r="I8170" s="16" t="s">
        <v>11</v>
      </c>
      <c r="J8170" s="9"/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  <c r="Z8170" s="9"/>
      <c r="AA8170" s="9"/>
    </row>
    <row r="8171" spans="1:27" ht="12.75">
      <c r="A8171" s="64">
        <f t="shared" si="94"/>
        <v>46092</v>
      </c>
      <c r="B8171" s="16" t="s">
        <v>17</v>
      </c>
      <c r="C8171" s="60">
        <f>VLOOKUP(A8171,'PRAIA DO CANTO'!A:I,3, FALSE)</f>
        <v>3713.05</v>
      </c>
      <c r="D8171" s="16">
        <f>VLOOKUP(A8171,'PRAIA DO CANTO'!A:I,4, FALSE)</f>
        <v>42</v>
      </c>
      <c r="E8171" s="61">
        <f>VLOOKUP(A8171,'PRAIA DO CANTO'!A:I,5, FALSE)</f>
        <v>24.05</v>
      </c>
      <c r="F8171" s="16">
        <f>VLOOKUP(A8171,'PRAIA DO CANTO'!A:I,6, FALSE)</f>
        <v>0</v>
      </c>
      <c r="G8171" s="16">
        <f>VLOOKUP(A8171,'PRAIA DO CANTO'!A:I,7, FALSE)</f>
        <v>7.25</v>
      </c>
      <c r="H8171" s="29">
        <f>VLOOKUP(A8171,'PRAIA DO CANTO'!A:I,8, FALSE)</f>
        <v>0.30159999999999998</v>
      </c>
      <c r="I8171" s="16" t="s">
        <v>16</v>
      </c>
      <c r="J8171" s="9"/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  <c r="Z8171" s="9"/>
      <c r="AA8171" s="9"/>
    </row>
    <row r="8172" spans="1:27" ht="12.75">
      <c r="A8172" s="64">
        <f t="shared" si="94"/>
        <v>46092</v>
      </c>
      <c r="B8172" s="16" t="s">
        <v>14</v>
      </c>
      <c r="C8172" s="60">
        <f>VLOOKUP(A8172,'JARDIM CAMBURI'!A:I,3, FALSE)</f>
        <v>2445.12</v>
      </c>
      <c r="D8172" s="16">
        <f>VLOOKUP(A8172,'JARDIM CAMBURI'!A:I,4, FALSE)</f>
        <v>21</v>
      </c>
      <c r="E8172" s="61">
        <f>VLOOKUP(A8172,'JARDIM CAMBURI'!A:I,5, FALSE)</f>
        <v>21.79</v>
      </c>
      <c r="F8172" s="16">
        <f>VLOOKUP(A8172,'JARDIM CAMBURI'!A:I,6, FALSE())</f>
        <v>0</v>
      </c>
      <c r="G8172" s="16">
        <f>VLOOKUP(A8172,'JARDIM CAMBURI'!A:I,7, FALSE)</f>
        <v>7</v>
      </c>
      <c r="H8172" s="29">
        <f>VLOOKUP(A8172,'JARDIM CAMBURI'!A:I,8, FALSE)</f>
        <v>0.30759999999999998</v>
      </c>
      <c r="I8172" s="16" t="s">
        <v>16</v>
      </c>
      <c r="J8172" s="9"/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  <c r="Z8172" s="9"/>
      <c r="AA8172" s="9"/>
    </row>
    <row r="8173" spans="1:27" ht="12.75">
      <c r="A8173" s="64">
        <f t="shared" si="94"/>
        <v>46092</v>
      </c>
      <c r="B8173" s="16" t="s">
        <v>19</v>
      </c>
      <c r="C8173" s="60">
        <f>VLOOKUP(A8173,SERRA!A:I,3, FALSE)</f>
        <v>1953.34</v>
      </c>
      <c r="D8173" s="16">
        <f>VLOOKUP(A8173,SERRA!A:I,4, FALSE)</f>
        <v>22</v>
      </c>
      <c r="E8173" s="61">
        <f>VLOOKUP(A8173,SERRA!A:I,5, FALSE)</f>
        <v>33.29</v>
      </c>
      <c r="F8173" s="16">
        <f>VLOOKUP(A8173,SERRA!A:I,6, FALSE)</f>
        <v>2</v>
      </c>
      <c r="G8173" s="16">
        <f>VLOOKUP(A8173,SERRA!A:I,7, FALSE)</f>
        <v>11</v>
      </c>
      <c r="H8173" s="29">
        <f>VLOOKUP(A8173,SERRA!A:I,8, FALSE)</f>
        <v>0.33800000000000002</v>
      </c>
      <c r="I8173" s="16" t="s">
        <v>16</v>
      </c>
      <c r="J8173" s="9"/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  <c r="Z8173" s="9"/>
      <c r="AA8173" s="9"/>
    </row>
    <row r="8174" spans="1:27" ht="12.75">
      <c r="A8174" s="64">
        <f t="shared" si="94"/>
        <v>46092</v>
      </c>
      <c r="B8174" s="16" t="s">
        <v>1574</v>
      </c>
      <c r="C8174" s="60">
        <f>VLOOKUP(A8174,BOALI!A:I,3, FALSE)</f>
        <v>4118.26</v>
      </c>
      <c r="D8174" s="16">
        <f>VLOOKUP(A8174,BOALI!A:I,4, FALSE)</f>
        <v>95</v>
      </c>
      <c r="E8174" s="61">
        <f>VLOOKUP(A8174,BOALI!A:I,5, FALSE)</f>
        <v>0</v>
      </c>
      <c r="F8174" s="16">
        <f>VLOOKUP(A8174,BOALI!A:I,6, FALSE)</f>
        <v>0</v>
      </c>
      <c r="G8174" s="16">
        <f>VLOOKUP(A8174,BOALI!A:I,7, FALSE)</f>
        <v>0</v>
      </c>
      <c r="H8174" s="29">
        <f>VLOOKUP(A8174,BOALI!A:I,8, FALSE)</f>
        <v>0</v>
      </c>
      <c r="I8174" s="16" t="s">
        <v>16</v>
      </c>
      <c r="J8174" s="9"/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9"/>
      <c r="AA8174" s="9"/>
    </row>
    <row r="8175" spans="1:27" ht="12.75">
      <c r="A8175" s="64">
        <f>A8174+1</f>
        <v>46093</v>
      </c>
      <c r="B8175" s="16" t="s">
        <v>21</v>
      </c>
      <c r="C8175" s="60">
        <f>VLOOKUP(A8175,'VILA CLEMENTINO'!A:I,3, FALSE)</f>
        <v>5992.1</v>
      </c>
      <c r="D8175" s="16">
        <f>VLOOKUP(A8175,'VILA CLEMENTINO'!A:I,4, FALSE)</f>
        <v>67</v>
      </c>
      <c r="E8175" s="61">
        <f>VLOOKUP(A8175,'VILA CLEMENTINO'!A:I,5, FALSE)</f>
        <v>27.81</v>
      </c>
      <c r="F8175" s="16">
        <f>VLOOKUP(A8175,'VILA CLEMENTINO'!A:I,6, FALSE)</f>
        <v>1</v>
      </c>
      <c r="G8175" s="62">
        <f>VLOOKUP(A8175,'VILA CLEMENTINO'!A:I,7, FALSE)</f>
        <v>8.33</v>
      </c>
      <c r="H8175" s="29">
        <f>VLOOKUP(A8175,'VILA CLEMENTINO'!A:I,8, FALSE)</f>
        <v>0.28029999999999999</v>
      </c>
      <c r="I8175" s="16" t="s">
        <v>11</v>
      </c>
      <c r="J8175" s="9"/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  <c r="Z8175" s="9"/>
      <c r="AA8175" s="9"/>
    </row>
    <row r="8176" spans="1:27" ht="12.75">
      <c r="A8176" s="64">
        <f t="shared" ref="A8176:A8187" si="95">A8175</f>
        <v>46093</v>
      </c>
      <c r="B8176" s="16" t="s">
        <v>12</v>
      </c>
      <c r="C8176" s="60">
        <f>VLOOKUP(A8176,JABAQUARA!A:I,3, FALSE)</f>
        <v>5312.64</v>
      </c>
      <c r="D8176" s="16">
        <f>VLOOKUP(A8176,JABAQUARA!A:I,4, FALSE)</f>
        <v>43</v>
      </c>
      <c r="E8176" s="61">
        <f>VLOOKUP(A8176,JABAQUARA!A:I,5, FALSE)</f>
        <v>30.74</v>
      </c>
      <c r="F8176" s="16">
        <f>VLOOKUP(A8176,JABAQUARA!A:I,6, FALSE)</f>
        <v>4</v>
      </c>
      <c r="G8176" s="16">
        <f>VLOOKUP(A8176,JABAQUARA!A:I,7, FALSE)</f>
        <v>11.33</v>
      </c>
      <c r="H8176" s="29">
        <f>VLOOKUP(A8176,JABAQUARA!A:I,8, FALSE)</f>
        <v>0.28070000000000001</v>
      </c>
      <c r="I8176" s="16" t="s">
        <v>11</v>
      </c>
      <c r="J8176" s="9"/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9"/>
      <c r="X8176" s="9"/>
      <c r="Y8176" s="9"/>
      <c r="Z8176" s="9"/>
      <c r="AA8176" s="9"/>
    </row>
    <row r="8177" spans="1:27" ht="12.75">
      <c r="A8177" s="64">
        <f t="shared" si="95"/>
        <v>46093</v>
      </c>
      <c r="B8177" s="16" t="s">
        <v>1467</v>
      </c>
      <c r="C8177" s="60">
        <f>VLOOKUP(A8177,SPOLETO!A:I,3, FALSE)</f>
        <v>3587.77</v>
      </c>
      <c r="D8177" s="16">
        <f>VLOOKUP(A8177,SPOLETO!A:I,4, FALSE)</f>
        <v>74</v>
      </c>
      <c r="E8177" s="61">
        <f>VLOOKUP(A8177,SPOLETO!A:I,5, FALSE)</f>
        <v>0</v>
      </c>
      <c r="F8177" s="16">
        <f>VLOOKUP(A8177,SPOLETO!A:I,6, FALSE)</f>
        <v>0</v>
      </c>
      <c r="G8177" s="16">
        <f>VLOOKUP(A8177,SPOLETO!A:I,7, FALSE)</f>
        <v>0</v>
      </c>
      <c r="H8177" s="29">
        <f>VLOOKUP(A8177,SPOLETO!A:I,8, FALSE)</f>
        <v>0</v>
      </c>
      <c r="I8177" s="16" t="s">
        <v>11</v>
      </c>
      <c r="J8177" s="9"/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  <c r="Z8177" s="9"/>
      <c r="AA8177" s="9"/>
    </row>
    <row r="8178" spans="1:27" ht="12.75">
      <c r="A8178" s="64">
        <f t="shared" si="95"/>
        <v>46093</v>
      </c>
      <c r="B8178" s="16" t="s">
        <v>9</v>
      </c>
      <c r="C8178" s="60">
        <f>VLOOKUP(A8178,'CAMPO BELO'!A:I,3, FALSE)</f>
        <v>3971.21</v>
      </c>
      <c r="D8178" s="16">
        <f>VLOOKUP(A8178,'CAMPO BELO'!A:I,4, FALSE)</f>
        <v>45</v>
      </c>
      <c r="E8178" s="61">
        <f>VLOOKUP(A8178,'CAMPO BELO'!A:I,5, FALSE)</f>
        <v>28.06</v>
      </c>
      <c r="F8178" s="16">
        <f>VLOOKUP(A8178,'CAMPO BELO'!A:I,6, FALSE)</f>
        <v>3</v>
      </c>
      <c r="G8178" s="16">
        <f>VLOOKUP(A8178,'CAMPO BELO'!A:I,7, FALSE)</f>
        <v>13.3</v>
      </c>
      <c r="H8178" s="29">
        <f>VLOOKUP(A8178,'CAMPO BELO'!A:I,8, FALSE)</f>
        <v>0.33200000000000002</v>
      </c>
      <c r="I8178" s="16" t="s">
        <v>11</v>
      </c>
      <c r="J8178" s="9"/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  <c r="Z8178" s="9"/>
      <c r="AA8178" s="9"/>
    </row>
    <row r="8179" spans="1:27" ht="12.75">
      <c r="A8179" s="64">
        <f t="shared" si="95"/>
        <v>46093</v>
      </c>
      <c r="B8179" s="16" t="s">
        <v>43</v>
      </c>
      <c r="C8179" s="60">
        <f>VLOOKUP(A8179,GOPOÚVA!A:I,3, FALSE)</f>
        <v>2572.46</v>
      </c>
      <c r="D8179" s="16">
        <f>VLOOKUP(A8179,GOPOÚVA!A:I,4, FALSE)</f>
        <v>29</v>
      </c>
      <c r="E8179" s="61">
        <f>VLOOKUP(A8179,GOPOÚVA!A:I,5, FALSE)</f>
        <v>21.5</v>
      </c>
      <c r="F8179" s="16">
        <f>VLOOKUP(A8179,GOPOÚVA!A:I,6, FALSE)</f>
        <v>0</v>
      </c>
      <c r="G8179" s="16">
        <f>VLOOKUP(A8179,GOPOÚVA!A:I,7, FALSE)</f>
        <v>7.6</v>
      </c>
      <c r="H8179" s="29">
        <f>VLOOKUP(A8179,GOPOÚVA!A:I,8, FALSE)</f>
        <v>0.3075</v>
      </c>
      <c r="I8179" s="16" t="s">
        <v>11</v>
      </c>
      <c r="J8179" s="9"/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  <c r="Z8179" s="9"/>
      <c r="AA8179" s="9"/>
    </row>
    <row r="8180" spans="1:27" ht="12.75">
      <c r="A8180" s="64">
        <f t="shared" si="95"/>
        <v>46093</v>
      </c>
      <c r="B8180" s="16" t="s">
        <v>45</v>
      </c>
      <c r="C8180" s="60">
        <f>VLOOKUP(A8180,MANDAQUI!A:I,3, FALSE)</f>
        <v>2405.83</v>
      </c>
      <c r="D8180" s="16">
        <f>VLOOKUP(A8180,MANDAQUI!A:I,4, FALSE)</f>
        <v>25</v>
      </c>
      <c r="E8180" s="61">
        <f>VLOOKUP(A8180,MANDAQUI!A:I,5, FALSE)</f>
        <v>21.61</v>
      </c>
      <c r="F8180" s="16">
        <f>VLOOKUP(A8180,MANDAQUI!A:I,6, FALSE)</f>
        <v>0</v>
      </c>
      <c r="G8180" s="16">
        <f>VLOOKUP(A8180,MANDAQUI!A:I,7, FALSE)</f>
        <v>8</v>
      </c>
      <c r="H8180" s="29">
        <f>VLOOKUP(A8180,MANDAQUI!A:I,8, FALSE)</f>
        <v>0.29010000000000002</v>
      </c>
      <c r="I8180" s="16" t="s">
        <v>11</v>
      </c>
      <c r="J8180" s="9"/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  <c r="Z8180" s="9"/>
      <c r="AA8180" s="9"/>
    </row>
    <row r="8181" spans="1:27" ht="12.75">
      <c r="A8181" s="64">
        <f t="shared" si="95"/>
        <v>46093</v>
      </c>
      <c r="B8181" s="16" t="s">
        <v>1465</v>
      </c>
      <c r="C8181" s="60">
        <f>VLOOKUP(A8181,AEROPORTO!A:I,3, FALSE)</f>
        <v>9031.9</v>
      </c>
      <c r="D8181" s="16">
        <f>VLOOKUP(A8181,AEROPORTO!A:I,4, FALSE)</f>
        <v>141</v>
      </c>
      <c r="E8181" s="61">
        <f>VLOOKUP(A8181,AEROPORTO!A:I,5, FALSE)</f>
        <v>0</v>
      </c>
      <c r="F8181" s="16">
        <f>VLOOKUP(A8181,AEROPORTO!A:I,6, FALSE)</f>
        <v>0</v>
      </c>
      <c r="G8181" s="16">
        <f>VLOOKUP(A8181,AEROPORTO!A:I,7, FALSE)</f>
        <v>0</v>
      </c>
      <c r="H8181" s="29">
        <f>VLOOKUP(A8181,AEROPORTO!A:I,8, FALSE)</f>
        <v>0</v>
      </c>
      <c r="I8181" s="16" t="s">
        <v>11</v>
      </c>
      <c r="J8181" s="9"/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  <c r="Z8181" s="9"/>
      <c r="AA8181" s="9"/>
    </row>
    <row r="8182" spans="1:27" ht="12.75">
      <c r="A8182" s="64">
        <f t="shared" si="95"/>
        <v>46093</v>
      </c>
      <c r="B8182" s="16" t="s">
        <v>289</v>
      </c>
      <c r="C8182" s="60">
        <f>VLOOKUP(A8182,PINHEIROS!A:I,3, FALSE)</f>
        <v>3481.28</v>
      </c>
      <c r="D8182" s="16">
        <f>VLOOKUP(A8182,PINHEIROS!A:I,4, FALSE)</f>
        <v>33</v>
      </c>
      <c r="E8182" s="61">
        <f>VLOOKUP(A8182,PINHEIROS!A:I,5, FALSE)</f>
        <v>22.32</v>
      </c>
      <c r="F8182" s="16">
        <f>VLOOKUP(A8182,PINHEIROS!A:I,6, FALSE)</f>
        <v>0</v>
      </c>
      <c r="G8182" s="16">
        <f>VLOOKUP(A8182,PINHEIROS!A:I,7, FALSE)</f>
        <v>9.66</v>
      </c>
      <c r="H8182" s="29">
        <f>VLOOKUP(A8182,PINHEIROS!A:I,8, FALSE)</f>
        <v>0.28589999999999999</v>
      </c>
      <c r="I8182" s="16" t="s">
        <v>11</v>
      </c>
      <c r="J8182" s="9"/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  <c r="Z8182" s="9"/>
      <c r="AA8182" s="9"/>
    </row>
    <row r="8183" spans="1:27" ht="12.75">
      <c r="A8183" s="64">
        <f t="shared" si="95"/>
        <v>46093</v>
      </c>
      <c r="B8183" s="16" t="s">
        <v>286</v>
      </c>
      <c r="C8183" s="60">
        <f>VLOOKUP(A8183,ACLIMAÇÃO!A:I,3, FALSE)</f>
        <v>2566.2800000000002</v>
      </c>
      <c r="D8183" s="16">
        <f>VLOOKUP(A8183,ACLIMAÇÃO!A:I,4, FALSE)</f>
        <v>32</v>
      </c>
      <c r="E8183" s="61">
        <f>VLOOKUP(A8183,ACLIMAÇÃO!A:I,5, FALSE)</f>
        <v>26.13</v>
      </c>
      <c r="F8183" s="16">
        <f>VLOOKUP(A8183,ACLIMAÇÃO!A:I,6, FALSE)</f>
        <v>3</v>
      </c>
      <c r="G8183" s="16">
        <f>VLOOKUP(A8183,ACLIMAÇÃO!A:I,7, FALSE)</f>
        <v>6</v>
      </c>
      <c r="H8183" s="29">
        <f>VLOOKUP(A8183,ACLIMAÇÃO!A:I,8, FALSE)</f>
        <v>0.34670000000000001</v>
      </c>
      <c r="I8183" s="16" t="s">
        <v>11</v>
      </c>
      <c r="J8183" s="9"/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  <c r="Z8183" s="9"/>
      <c r="AA8183" s="9"/>
    </row>
    <row r="8184" spans="1:27" ht="12.75">
      <c r="A8184" s="64">
        <f t="shared" si="95"/>
        <v>46093</v>
      </c>
      <c r="B8184" s="16" t="s">
        <v>17</v>
      </c>
      <c r="C8184" s="60">
        <f>VLOOKUP(A8184,'PRAIA DO CANTO'!A:I,3, FALSE)</f>
        <v>5237.09</v>
      </c>
      <c r="D8184" s="16">
        <f>VLOOKUP(A8184,'PRAIA DO CANTO'!A:I,4, FALSE)</f>
        <v>52</v>
      </c>
      <c r="E8184" s="61">
        <f>VLOOKUP(A8184,'PRAIA DO CANTO'!A:I,5, FALSE)</f>
        <v>48.65</v>
      </c>
      <c r="F8184" s="16">
        <f>VLOOKUP(A8184,'PRAIA DO CANTO'!A:I,6, FALSE)</f>
        <v>7</v>
      </c>
      <c r="G8184" s="16">
        <f>VLOOKUP(A8184,'PRAIA DO CANTO'!A:I,7, FALSE)</f>
        <v>7.8</v>
      </c>
      <c r="H8184" s="29">
        <f>VLOOKUP(A8184,'PRAIA DO CANTO'!A:I,8, FALSE)</f>
        <v>0.29880000000000001</v>
      </c>
      <c r="I8184" s="16" t="s">
        <v>16</v>
      </c>
      <c r="J8184" s="9"/>
      <c r="K8184" s="9"/>
      <c r="L8184" s="9"/>
      <c r="M8184" s="9"/>
      <c r="N8184" s="9"/>
      <c r="O8184" s="9"/>
      <c r="P8184" s="9"/>
      <c r="Q8184" s="9"/>
      <c r="R8184" s="9"/>
      <c r="S8184" s="9"/>
      <c r="T8184" s="9"/>
      <c r="U8184" s="9"/>
      <c r="V8184" s="9"/>
      <c r="W8184" s="9"/>
      <c r="X8184" s="9"/>
      <c r="Y8184" s="9"/>
      <c r="Z8184" s="9"/>
      <c r="AA8184" s="9"/>
    </row>
    <row r="8185" spans="1:27" ht="12.75">
      <c r="A8185" s="64">
        <f t="shared" si="95"/>
        <v>46093</v>
      </c>
      <c r="B8185" s="16" t="s">
        <v>14</v>
      </c>
      <c r="C8185" s="60">
        <f>VLOOKUP(A8185,'JARDIM CAMBURI'!A:I,3, FALSE)</f>
        <v>3754.86</v>
      </c>
      <c r="D8185" s="16">
        <f>VLOOKUP(A8185,'JARDIM CAMBURI'!A:I,4, FALSE)</f>
        <v>44</v>
      </c>
      <c r="E8185" s="61">
        <f>VLOOKUP(A8185,'JARDIM CAMBURI'!A:I,5, FALSE)</f>
        <v>16.27</v>
      </c>
      <c r="F8185" s="16">
        <f>VLOOKUP(A8185,'JARDIM CAMBURI'!A:I,6, FALSE())</f>
        <v>0</v>
      </c>
      <c r="G8185" s="16">
        <f>VLOOKUP(A8185,'JARDIM CAMBURI'!A:I,7, FALSE)</f>
        <v>8</v>
      </c>
      <c r="H8185" s="29">
        <f>VLOOKUP(A8185,'JARDIM CAMBURI'!A:I,8, FALSE)</f>
        <v>0.30449999999999999</v>
      </c>
      <c r="I8185" s="16" t="s">
        <v>16</v>
      </c>
      <c r="J8185" s="9"/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9"/>
      <c r="X8185" s="9"/>
      <c r="Y8185" s="9"/>
      <c r="Z8185" s="9"/>
      <c r="AA8185" s="9"/>
    </row>
    <row r="8186" spans="1:27" ht="12.75">
      <c r="A8186" s="64">
        <f t="shared" si="95"/>
        <v>46093</v>
      </c>
      <c r="B8186" s="16" t="s">
        <v>19</v>
      </c>
      <c r="C8186" s="60">
        <f>VLOOKUP(A8186,SERRA!A:I,3, FALSE)</f>
        <v>3446.5</v>
      </c>
      <c r="D8186" s="16">
        <f>VLOOKUP(A8186,SERRA!A:I,4, FALSE)</f>
        <v>38</v>
      </c>
      <c r="E8186" s="61">
        <f>VLOOKUP(A8186,SERRA!A:I,5, FALSE)</f>
        <v>35.840000000000003</v>
      </c>
      <c r="F8186" s="16">
        <f>VLOOKUP(A8186,SERRA!A:I,6, FALSE)</f>
        <v>8</v>
      </c>
      <c r="G8186" s="16">
        <f>VLOOKUP(A8186,SERRA!A:I,7, FALSE)</f>
        <v>19</v>
      </c>
      <c r="H8186" s="29">
        <f>VLOOKUP(A8186,SERRA!A:I,8, FALSE)</f>
        <v>0.31169999999999998</v>
      </c>
      <c r="I8186" s="16" t="s">
        <v>16</v>
      </c>
      <c r="J8186" s="9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9"/>
      <c r="X8186" s="9"/>
      <c r="Y8186" s="9"/>
      <c r="Z8186" s="9"/>
      <c r="AA8186" s="9"/>
    </row>
    <row r="8187" spans="1:27" ht="12.75">
      <c r="A8187" s="64">
        <f t="shared" si="95"/>
        <v>46093</v>
      </c>
      <c r="B8187" s="16" t="s">
        <v>1574</v>
      </c>
      <c r="C8187" s="60">
        <f>VLOOKUP(A8187,BOALI!A:I,3, FALSE)</f>
        <v>3325.79</v>
      </c>
      <c r="D8187" s="16">
        <f>VLOOKUP(A8187,BOALI!A:I,4, FALSE)</f>
        <v>85</v>
      </c>
      <c r="E8187" s="61">
        <f>VLOOKUP(A8187,BOALI!A:I,5, FALSE)</f>
        <v>0</v>
      </c>
      <c r="F8187" s="16">
        <f>VLOOKUP(A8187,BOALI!A:I,6, FALSE)</f>
        <v>0</v>
      </c>
      <c r="G8187" s="16">
        <f>VLOOKUP(A8187,BOALI!A:I,7, FALSE)</f>
        <v>0</v>
      </c>
      <c r="H8187" s="29">
        <f>VLOOKUP(A8187,BOALI!A:I,8, FALSE)</f>
        <v>0</v>
      </c>
      <c r="I8187" s="16" t="s">
        <v>16</v>
      </c>
      <c r="J8187" s="9"/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9"/>
      <c r="X8187" s="9"/>
      <c r="Y8187" s="9"/>
      <c r="Z8187" s="9"/>
      <c r="AA8187" s="9"/>
    </row>
    <row r="8188" spans="1:27" ht="12.75">
      <c r="A8188" s="64">
        <f>A8187+1</f>
        <v>46094</v>
      </c>
      <c r="B8188" s="16" t="s">
        <v>21</v>
      </c>
      <c r="C8188" s="60">
        <f>VLOOKUP(A8188,'VILA CLEMENTINO'!A:I,3, FALSE)</f>
        <v>14597.74</v>
      </c>
      <c r="D8188" s="16">
        <f>VLOOKUP(A8188,'VILA CLEMENTINO'!A:I,4, FALSE)</f>
        <v>139</v>
      </c>
      <c r="E8188" s="61">
        <f>VLOOKUP(A8188,'VILA CLEMENTINO'!A:I,5, FALSE)</f>
        <v>32.700000000000003</v>
      </c>
      <c r="F8188" s="16">
        <f>VLOOKUP(A8188,'VILA CLEMENTINO'!A:I,6, FALSE)</f>
        <v>21</v>
      </c>
      <c r="G8188" s="62">
        <f>VLOOKUP(A8188,'VILA CLEMENTINO'!A:I,7, FALSE)</f>
        <v>11.1</v>
      </c>
      <c r="H8188" s="29">
        <f>VLOOKUP(A8188,'VILA CLEMENTINO'!A:I,8, FALSE)</f>
        <v>0.27610000000000001</v>
      </c>
      <c r="I8188" s="16" t="s">
        <v>11</v>
      </c>
      <c r="J8188" s="9"/>
      <c r="K8188" s="9"/>
      <c r="L8188" s="9"/>
      <c r="M8188" s="9"/>
      <c r="N8188" s="9"/>
      <c r="O8188" s="9"/>
      <c r="P8188" s="9"/>
      <c r="Q8188" s="9"/>
      <c r="R8188" s="9"/>
      <c r="S8188" s="9"/>
      <c r="T8188" s="9"/>
      <c r="U8188" s="9"/>
      <c r="V8188" s="9"/>
      <c r="W8188" s="9"/>
      <c r="X8188" s="9"/>
      <c r="Y8188" s="9"/>
      <c r="Z8188" s="9"/>
      <c r="AA8188" s="9"/>
    </row>
    <row r="8189" spans="1:27" ht="12.75">
      <c r="A8189" s="64">
        <f t="shared" ref="A8189:A8200" si="96">A8188</f>
        <v>46094</v>
      </c>
      <c r="B8189" s="16" t="s">
        <v>12</v>
      </c>
      <c r="C8189" s="60">
        <f>VLOOKUP(A8189,JABAQUARA!A:I,3, FALSE)</f>
        <v>7499.2</v>
      </c>
      <c r="D8189" s="16">
        <f>VLOOKUP(A8189,JABAQUARA!A:I,4, FALSE)</f>
        <v>69</v>
      </c>
      <c r="E8189" s="61">
        <f>VLOOKUP(A8189,JABAQUARA!A:I,5, FALSE)</f>
        <v>33.19</v>
      </c>
      <c r="F8189" s="16">
        <f>VLOOKUP(A8189,JABAQUARA!A:I,6, FALSE)</f>
        <v>11</v>
      </c>
      <c r="G8189" s="16">
        <f>VLOOKUP(A8189,JABAQUARA!A:I,7, FALSE)</f>
        <v>13.5</v>
      </c>
      <c r="H8189" s="29">
        <f>VLOOKUP(A8189,JABAQUARA!A:I,8, FALSE)</f>
        <v>0.35189999999999999</v>
      </c>
      <c r="I8189" s="16" t="s">
        <v>11</v>
      </c>
      <c r="J8189" s="9"/>
      <c r="K8189" s="9"/>
      <c r="L8189" s="9"/>
      <c r="M8189" s="9"/>
      <c r="N8189" s="9"/>
      <c r="O8189" s="9"/>
      <c r="P8189" s="9"/>
      <c r="Q8189" s="9"/>
      <c r="R8189" s="9"/>
      <c r="S8189" s="9"/>
      <c r="T8189" s="9"/>
      <c r="U8189" s="9"/>
      <c r="V8189" s="9"/>
      <c r="W8189" s="9"/>
      <c r="X8189" s="9"/>
      <c r="Y8189" s="9"/>
      <c r="Z8189" s="9"/>
      <c r="AA8189" s="9"/>
    </row>
    <row r="8190" spans="1:27" ht="12.75">
      <c r="A8190" s="64">
        <f t="shared" si="96"/>
        <v>46094</v>
      </c>
      <c r="B8190" s="16" t="s">
        <v>1467</v>
      </c>
      <c r="C8190" s="60">
        <f>VLOOKUP(A8190,SPOLETO!A:I,3, FALSE)</f>
        <v>3858.42</v>
      </c>
      <c r="D8190" s="16">
        <f>VLOOKUP(A8190,SPOLETO!A:I,4, FALSE)</f>
        <v>81</v>
      </c>
      <c r="E8190" s="61">
        <f>VLOOKUP(A8190,SPOLETO!A:I,5, FALSE)</f>
        <v>0</v>
      </c>
      <c r="F8190" s="16">
        <f>VLOOKUP(A8190,SPOLETO!A:I,6, FALSE)</f>
        <v>0</v>
      </c>
      <c r="G8190" s="16">
        <f>VLOOKUP(A8190,SPOLETO!A:I,7, FALSE)</f>
        <v>0</v>
      </c>
      <c r="H8190" s="29">
        <f>VLOOKUP(A8190,SPOLETO!A:I,8, FALSE)</f>
        <v>0</v>
      </c>
      <c r="I8190" s="16" t="s">
        <v>11</v>
      </c>
      <c r="J8190" s="9"/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9"/>
      <c r="X8190" s="9"/>
      <c r="Y8190" s="9"/>
      <c r="Z8190" s="9"/>
      <c r="AA8190" s="9"/>
    </row>
    <row r="8191" spans="1:27" ht="12.75">
      <c r="A8191" s="64">
        <f t="shared" si="96"/>
        <v>46094</v>
      </c>
      <c r="B8191" s="16" t="s">
        <v>9</v>
      </c>
      <c r="C8191" s="60">
        <f>VLOOKUP(A8191,'CAMPO BELO'!A:I,3, FALSE)</f>
        <v>8316.4599999999991</v>
      </c>
      <c r="D8191" s="16">
        <f>VLOOKUP(A8191,'CAMPO BELO'!A:I,4, FALSE)</f>
        <v>85</v>
      </c>
      <c r="E8191" s="61">
        <f>VLOOKUP(A8191,'CAMPO BELO'!A:I,5, FALSE)</f>
        <v>28.38</v>
      </c>
      <c r="F8191" s="16">
        <f>VLOOKUP(A8191,'CAMPO BELO'!A:I,6, FALSE)</f>
        <v>7</v>
      </c>
      <c r="G8191" s="16">
        <f>VLOOKUP(A8191,'CAMPO BELO'!A:I,7, FALSE)</f>
        <v>15.4</v>
      </c>
      <c r="H8191" s="29">
        <f>VLOOKUP(A8191,'CAMPO BELO'!A:I,8, FALSE)</f>
        <v>0.33289999999999997</v>
      </c>
      <c r="I8191" s="16" t="s">
        <v>11</v>
      </c>
      <c r="J8191" s="9"/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9"/>
      <c r="X8191" s="9"/>
      <c r="Y8191" s="9"/>
      <c r="Z8191" s="9"/>
      <c r="AA8191" s="9"/>
    </row>
    <row r="8192" spans="1:27" ht="12.75">
      <c r="A8192" s="64">
        <f t="shared" si="96"/>
        <v>46094</v>
      </c>
      <c r="B8192" s="16" t="s">
        <v>43</v>
      </c>
      <c r="C8192" s="60">
        <f>VLOOKUP(A8192,GOPOÚVA!A:I,3, FALSE)</f>
        <v>7650.71</v>
      </c>
      <c r="D8192" s="16">
        <f>VLOOKUP(A8192,GOPOÚVA!A:I,4, FALSE)</f>
        <v>84</v>
      </c>
      <c r="E8192" s="61">
        <f>VLOOKUP(A8192,GOPOÚVA!A:I,5, FALSE)</f>
        <v>80.489999999999995</v>
      </c>
      <c r="F8192" s="16">
        <f>VLOOKUP(A8192,GOPOÚVA!A:I,6, FALSE)</f>
        <v>36</v>
      </c>
      <c r="G8192" s="16">
        <f>VLOOKUP(A8192,GOPOÚVA!A:I,7, FALSE)</f>
        <v>9.1660000000000004</v>
      </c>
      <c r="H8192" s="29">
        <f>VLOOKUP(A8192,GOPOÚVA!A:I,8, FALSE)</f>
        <v>0.36599999999999999</v>
      </c>
      <c r="I8192" s="16" t="s">
        <v>11</v>
      </c>
      <c r="J8192" s="9"/>
      <c r="K8192" s="9"/>
      <c r="L8192" s="9"/>
      <c r="M8192" s="9"/>
      <c r="N8192" s="9"/>
      <c r="O8192" s="9"/>
      <c r="P8192" s="9"/>
      <c r="Q8192" s="9"/>
      <c r="R8192" s="9"/>
      <c r="S8192" s="9"/>
      <c r="T8192" s="9"/>
      <c r="U8192" s="9"/>
      <c r="V8192" s="9"/>
      <c r="W8192" s="9"/>
      <c r="X8192" s="9"/>
      <c r="Y8192" s="9"/>
      <c r="Z8192" s="9"/>
      <c r="AA8192" s="9"/>
    </row>
    <row r="8193" spans="1:27" ht="12.75">
      <c r="A8193" s="64">
        <f t="shared" si="96"/>
        <v>46094</v>
      </c>
      <c r="B8193" s="16" t="s">
        <v>45</v>
      </c>
      <c r="C8193" s="60">
        <f>VLOOKUP(A8193,MANDAQUI!A:I,3, FALSE)</f>
        <v>3641.6</v>
      </c>
      <c r="D8193" s="16">
        <f>VLOOKUP(A8193,MANDAQUI!A:I,4, FALSE)</f>
        <v>32</v>
      </c>
      <c r="E8193" s="61">
        <f>VLOOKUP(A8193,MANDAQUI!A:I,5, FALSE)</f>
        <v>87.95</v>
      </c>
      <c r="F8193" s="16">
        <f>VLOOKUP(A8193,MANDAQUI!A:I,6, FALSE)</f>
        <v>18</v>
      </c>
      <c r="G8193" s="16">
        <f>VLOOKUP(A8193,MANDAQUI!A:I,7, FALSE)</f>
        <v>4</v>
      </c>
      <c r="H8193" s="29">
        <f>VLOOKUP(A8193,MANDAQUI!A:I,8, FALSE)</f>
        <v>0.30719999999999997</v>
      </c>
      <c r="I8193" s="16" t="s">
        <v>11</v>
      </c>
      <c r="J8193" s="9"/>
      <c r="K8193" s="9"/>
      <c r="L8193" s="9"/>
      <c r="M8193" s="9"/>
      <c r="N8193" s="9"/>
      <c r="O8193" s="9"/>
      <c r="P8193" s="9"/>
      <c r="Q8193" s="9"/>
      <c r="R8193" s="9"/>
      <c r="S8193" s="9"/>
      <c r="T8193" s="9"/>
      <c r="U8193" s="9"/>
      <c r="V8193" s="9"/>
      <c r="W8193" s="9"/>
      <c r="X8193" s="9"/>
      <c r="Y8193" s="9"/>
      <c r="Z8193" s="9"/>
      <c r="AA8193" s="9"/>
    </row>
    <row r="8194" spans="1:27" ht="12.75">
      <c r="A8194" s="64">
        <f t="shared" si="96"/>
        <v>46094</v>
      </c>
      <c r="B8194" s="16" t="s">
        <v>1465</v>
      </c>
      <c r="C8194" s="60">
        <f>VLOOKUP(A8194,AEROPORTO!A:I,3, FALSE)</f>
        <v>9839.1</v>
      </c>
      <c r="D8194" s="16">
        <f>VLOOKUP(A8194,AEROPORTO!A:I,4, FALSE)</f>
        <v>142</v>
      </c>
      <c r="E8194" s="61">
        <f>VLOOKUP(A8194,AEROPORTO!A:I,5, FALSE)</f>
        <v>0</v>
      </c>
      <c r="F8194" s="16">
        <f>VLOOKUP(A8194,AEROPORTO!A:I,6, FALSE)</f>
        <v>0</v>
      </c>
      <c r="G8194" s="16">
        <f>VLOOKUP(A8194,AEROPORTO!A:I,7, FALSE)</f>
        <v>0</v>
      </c>
      <c r="H8194" s="29">
        <f>VLOOKUP(A8194,AEROPORTO!A:I,8, FALSE)</f>
        <v>0</v>
      </c>
      <c r="I8194" s="16" t="s">
        <v>11</v>
      </c>
      <c r="J8194" s="9"/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  <c r="W8194" s="9"/>
      <c r="X8194" s="9"/>
      <c r="Y8194" s="9"/>
      <c r="Z8194" s="9"/>
      <c r="AA8194" s="9"/>
    </row>
    <row r="8195" spans="1:27" ht="12.75">
      <c r="A8195" s="64">
        <f t="shared" si="96"/>
        <v>46094</v>
      </c>
      <c r="B8195" s="16" t="s">
        <v>289</v>
      </c>
      <c r="C8195" s="60">
        <f>VLOOKUP(A8195,PINHEIROS!A:I,3, FALSE)</f>
        <v>5998.07</v>
      </c>
      <c r="D8195" s="16">
        <f>VLOOKUP(A8195,PINHEIROS!A:I,4, FALSE)</f>
        <v>60</v>
      </c>
      <c r="E8195" s="61">
        <f>VLOOKUP(A8195,PINHEIROS!A:I,5, FALSE)</f>
        <v>21.07</v>
      </c>
      <c r="F8195" s="16">
        <f>VLOOKUP(A8195,PINHEIROS!A:I,6, FALSE)</f>
        <v>2</v>
      </c>
      <c r="G8195" s="16">
        <f>VLOOKUP(A8195,PINHEIROS!A:I,7, FALSE)</f>
        <v>10.6</v>
      </c>
      <c r="H8195" s="29">
        <f>VLOOKUP(A8195,PINHEIROS!A:I,8, FALSE)</f>
        <v>0.3206</v>
      </c>
      <c r="I8195" s="16" t="s">
        <v>11</v>
      </c>
      <c r="J8195" s="9"/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  <c r="W8195" s="9"/>
      <c r="X8195" s="9"/>
      <c r="Y8195" s="9"/>
      <c r="Z8195" s="9"/>
      <c r="AA8195" s="9"/>
    </row>
    <row r="8196" spans="1:27" ht="12.75">
      <c r="A8196" s="64">
        <f t="shared" si="96"/>
        <v>46094</v>
      </c>
      <c r="B8196" s="16" t="s">
        <v>286</v>
      </c>
      <c r="C8196" s="60">
        <f>VLOOKUP(A8196,ACLIMAÇÃO!A:I,3, FALSE)</f>
        <v>7194.76</v>
      </c>
      <c r="D8196" s="16">
        <f>VLOOKUP(A8196,ACLIMAÇÃO!A:I,4, FALSE)</f>
        <v>73</v>
      </c>
      <c r="E8196" s="61">
        <f>VLOOKUP(A8196,ACLIMAÇÃO!A:I,5, FALSE)</f>
        <v>35.200000000000003</v>
      </c>
      <c r="F8196" s="16">
        <f>VLOOKUP(A8196,ACLIMAÇÃO!A:I,6, FALSE)</f>
        <v>12</v>
      </c>
      <c r="G8196" s="16">
        <f>VLOOKUP(A8196,ACLIMAÇÃO!A:I,7, FALSE)</f>
        <v>13</v>
      </c>
      <c r="H8196" s="29">
        <f>VLOOKUP(A8196,ACLIMAÇÃO!A:I,8, FALSE)</f>
        <v>0.29899999999999999</v>
      </c>
      <c r="I8196" s="16" t="s">
        <v>11</v>
      </c>
      <c r="J8196" s="9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  <c r="Z8196" s="9"/>
      <c r="AA8196" s="9"/>
    </row>
    <row r="8197" spans="1:27" ht="12.75">
      <c r="A8197" s="64">
        <f t="shared" si="96"/>
        <v>46094</v>
      </c>
      <c r="B8197" s="16" t="s">
        <v>17</v>
      </c>
      <c r="C8197" s="60">
        <f>VLOOKUP(A8197,'PRAIA DO CANTO'!A:I,3, FALSE)</f>
        <v>10075.24</v>
      </c>
      <c r="D8197" s="16">
        <f>VLOOKUP(A8197,'PRAIA DO CANTO'!A:I,4, FALSE)</f>
        <v>100</v>
      </c>
      <c r="E8197" s="61">
        <f>VLOOKUP(A8197,'PRAIA DO CANTO'!A:I,5, FALSE)</f>
        <v>25.82</v>
      </c>
      <c r="F8197" s="16">
        <f>VLOOKUP(A8197,'PRAIA DO CANTO'!A:I,6, FALSE)</f>
        <v>5</v>
      </c>
      <c r="G8197" s="16">
        <f>VLOOKUP(A8197,'PRAIA DO CANTO'!A:I,7, FALSE)</f>
        <v>13.33</v>
      </c>
      <c r="H8197" s="29">
        <f>VLOOKUP(A8197,'PRAIA DO CANTO'!A:I,8, FALSE)</f>
        <v>0.25619999999999998</v>
      </c>
      <c r="I8197" s="16" t="s">
        <v>16</v>
      </c>
      <c r="J8197" s="9"/>
      <c r="K8197" s="9"/>
      <c r="L8197" s="9"/>
      <c r="M8197" s="9"/>
      <c r="N8197" s="9"/>
      <c r="O8197" s="9"/>
      <c r="P8197" s="9"/>
      <c r="Q8197" s="9"/>
      <c r="R8197" s="9"/>
      <c r="S8197" s="9"/>
      <c r="T8197" s="9"/>
      <c r="U8197" s="9"/>
      <c r="V8197" s="9"/>
      <c r="W8197" s="9"/>
      <c r="X8197" s="9"/>
      <c r="Y8197" s="9"/>
      <c r="Z8197" s="9"/>
      <c r="AA8197" s="9"/>
    </row>
    <row r="8198" spans="1:27" ht="12.75">
      <c r="A8198" s="64">
        <f t="shared" si="96"/>
        <v>46094</v>
      </c>
      <c r="B8198" s="16" t="s">
        <v>14</v>
      </c>
      <c r="C8198" s="60">
        <f>VLOOKUP(A8198,'JARDIM CAMBURI'!A:I,3, FALSE)</f>
        <v>6712.36</v>
      </c>
      <c r="D8198" s="16">
        <f>VLOOKUP(A8198,'JARDIM CAMBURI'!A:I,4, FALSE)</f>
        <v>73</v>
      </c>
      <c r="E8198" s="61">
        <f>VLOOKUP(A8198,'JARDIM CAMBURI'!A:I,5, FALSE)</f>
        <v>41.28</v>
      </c>
      <c r="F8198" s="16">
        <f>VLOOKUP(A8198,'JARDIM CAMBURI'!A:I,6, FALSE())</f>
        <v>28</v>
      </c>
      <c r="G8198" s="16">
        <f>VLOOKUP(A8198,'JARDIM CAMBURI'!A:I,7, FALSE)</f>
        <v>8</v>
      </c>
      <c r="H8198" s="29">
        <f>VLOOKUP(A8198,'JARDIM CAMBURI'!A:I,8, FALSE)</f>
        <v>0.29099999999999998</v>
      </c>
      <c r="I8198" s="16" t="s">
        <v>16</v>
      </c>
      <c r="J8198" s="9"/>
      <c r="K8198" s="9"/>
      <c r="L8198" s="9"/>
      <c r="M8198" s="9"/>
      <c r="N8198" s="9"/>
      <c r="O8198" s="9"/>
      <c r="P8198" s="9"/>
      <c r="Q8198" s="9"/>
      <c r="R8198" s="9"/>
      <c r="S8198" s="9"/>
      <c r="T8198" s="9"/>
      <c r="U8198" s="9"/>
      <c r="V8198" s="9"/>
      <c r="W8198" s="9"/>
      <c r="X8198" s="9"/>
      <c r="Y8198" s="9"/>
      <c r="Z8198" s="9"/>
      <c r="AA8198" s="9"/>
    </row>
    <row r="8199" spans="1:27" ht="12.75">
      <c r="A8199" s="64">
        <f t="shared" si="96"/>
        <v>46094</v>
      </c>
      <c r="B8199" s="16" t="s">
        <v>19</v>
      </c>
      <c r="C8199" s="60">
        <f>VLOOKUP(A8199,SERRA!A:I,3, FALSE)</f>
        <v>7225.75</v>
      </c>
      <c r="D8199" s="16">
        <f>VLOOKUP(A8199,SERRA!A:I,4, FALSE)</f>
        <v>71</v>
      </c>
      <c r="E8199" s="61">
        <f>VLOOKUP(A8199,SERRA!A:I,5, FALSE)</f>
        <v>27.38</v>
      </c>
      <c r="F8199" s="16">
        <f>VLOOKUP(A8199,SERRA!A:I,6, FALSE)</f>
        <v>3</v>
      </c>
      <c r="G8199" s="16">
        <f>VLOOKUP(A8199,SERRA!A:I,7, FALSE)</f>
        <v>14.2</v>
      </c>
      <c r="H8199" s="29">
        <f>VLOOKUP(A8199,SERRA!A:I,8, FALSE)</f>
        <v>0.31259999999999999</v>
      </c>
      <c r="I8199" s="16" t="s">
        <v>16</v>
      </c>
      <c r="J8199" s="9"/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  <c r="Z8199" s="9"/>
      <c r="AA8199" s="9"/>
    </row>
    <row r="8200" spans="1:27" ht="12.75">
      <c r="A8200" s="64">
        <f t="shared" si="96"/>
        <v>46094</v>
      </c>
      <c r="B8200" s="16" t="s">
        <v>1574</v>
      </c>
      <c r="C8200" s="60">
        <f>VLOOKUP(A8200,BOALI!A:I,3, FALSE)</f>
        <v>4844.2</v>
      </c>
      <c r="D8200" s="16">
        <f>VLOOKUP(A8200,BOALI!A:I,4, FALSE)</f>
        <v>110</v>
      </c>
      <c r="E8200" s="61">
        <f>VLOOKUP(A8200,BOALI!A:I,5, FALSE)</f>
        <v>0</v>
      </c>
      <c r="F8200" s="16">
        <f>VLOOKUP(A8200,BOALI!A:I,6, FALSE)</f>
        <v>0</v>
      </c>
      <c r="G8200" s="16">
        <f>VLOOKUP(A8200,BOALI!A:I,7, FALSE)</f>
        <v>0</v>
      </c>
      <c r="H8200" s="29">
        <f>VLOOKUP(A8200,BOALI!A:I,8, FALSE)</f>
        <v>0</v>
      </c>
      <c r="I8200" s="16" t="s">
        <v>16</v>
      </c>
      <c r="J8200" s="9"/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  <c r="Z8200" s="9"/>
      <c r="AA8200" s="9"/>
    </row>
    <row r="8201" spans="1:27" ht="12.75">
      <c r="A8201" s="64">
        <f>A8200+1</f>
        <v>46095</v>
      </c>
      <c r="B8201" s="16" t="s">
        <v>21</v>
      </c>
      <c r="C8201" s="60">
        <f>VLOOKUP(A8201,'VILA CLEMENTINO'!A:I,3, FALSE)</f>
        <v>14351.69</v>
      </c>
      <c r="D8201" s="16">
        <f>VLOOKUP(A8201,'VILA CLEMENTINO'!A:I,4, FALSE)</f>
        <v>131</v>
      </c>
      <c r="E8201" s="61">
        <f>VLOOKUP(A8201,'VILA CLEMENTINO'!A:I,5, FALSE)</f>
        <v>30.64</v>
      </c>
      <c r="F8201" s="16">
        <f>VLOOKUP(A8201,'VILA CLEMENTINO'!A:I,6, FALSE)</f>
        <v>15</v>
      </c>
      <c r="G8201" s="62">
        <f>VLOOKUP(A8201,'VILA CLEMENTINO'!A:I,7, FALSE)</f>
        <v>13</v>
      </c>
      <c r="H8201" s="29">
        <f>VLOOKUP(A8201,'VILA CLEMENTINO'!A:I,8, FALSE)</f>
        <v>0.2631</v>
      </c>
      <c r="I8201" s="16" t="s">
        <v>11</v>
      </c>
      <c r="J8201" s="9"/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  <c r="Z8201" s="9"/>
      <c r="AA8201" s="9"/>
    </row>
    <row r="8202" spans="1:27" ht="12.75">
      <c r="A8202" s="64">
        <f t="shared" ref="A8202:A8213" si="97">A8201</f>
        <v>46095</v>
      </c>
      <c r="B8202" s="16" t="s">
        <v>12</v>
      </c>
      <c r="C8202" s="60">
        <f>VLOOKUP(A8202,JABAQUARA!A:I,3, FALSE)</f>
        <v>5253.29</v>
      </c>
      <c r="D8202" s="16">
        <f>VLOOKUP(A8202,JABAQUARA!A:I,4, FALSE)</f>
        <v>59</v>
      </c>
      <c r="E8202" s="61">
        <f>VLOOKUP(A8202,JABAQUARA!A:I,5, FALSE)</f>
        <v>30.12</v>
      </c>
      <c r="F8202" s="16">
        <f>VLOOKUP(A8202,JABAQUARA!A:I,6, FALSE)</f>
        <v>2</v>
      </c>
      <c r="G8202" s="16">
        <f>VLOOKUP(A8202,JABAQUARA!A:I,7, FALSE)</f>
        <v>10.5</v>
      </c>
      <c r="H8202" s="29">
        <f>VLOOKUP(A8202,JABAQUARA!A:I,8, FALSE)</f>
        <v>0.33650000000000002</v>
      </c>
      <c r="I8202" s="16" t="s">
        <v>11</v>
      </c>
      <c r="J8202" s="9"/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  <c r="Z8202" s="9"/>
      <c r="AA8202" s="9"/>
    </row>
    <row r="8203" spans="1:27" ht="12.75">
      <c r="A8203" s="64">
        <f t="shared" si="97"/>
        <v>46095</v>
      </c>
      <c r="B8203" s="16" t="s">
        <v>1467</v>
      </c>
      <c r="C8203" s="60">
        <f>VLOOKUP(A8203,SPOLETO!A:I,3, FALSE)</f>
        <v>2840.66</v>
      </c>
      <c r="D8203" s="16">
        <f>VLOOKUP(A8203,SPOLETO!A:I,4, FALSE)</f>
        <v>59</v>
      </c>
      <c r="E8203" s="61">
        <f>VLOOKUP(A8203,SPOLETO!A:I,5, FALSE)</f>
        <v>0</v>
      </c>
      <c r="F8203" s="16">
        <f>VLOOKUP(A8203,SPOLETO!A:I,6, FALSE)</f>
        <v>0</v>
      </c>
      <c r="G8203" s="16">
        <f>VLOOKUP(A8203,SPOLETO!A:I,7, FALSE)</f>
        <v>0</v>
      </c>
      <c r="H8203" s="29">
        <f>VLOOKUP(A8203,SPOLETO!A:I,8, FALSE)</f>
        <v>0</v>
      </c>
      <c r="I8203" s="16" t="s">
        <v>11</v>
      </c>
      <c r="J8203" s="9"/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9"/>
      <c r="X8203" s="9"/>
      <c r="Y8203" s="9"/>
      <c r="Z8203" s="9"/>
      <c r="AA8203" s="9"/>
    </row>
    <row r="8204" spans="1:27" ht="12.75">
      <c r="A8204" s="64">
        <f t="shared" si="97"/>
        <v>46095</v>
      </c>
      <c r="B8204" s="16" t="s">
        <v>9</v>
      </c>
      <c r="C8204" s="60">
        <f>VLOOKUP(A8204,'CAMPO BELO'!A:I,3, FALSE)</f>
        <v>6891</v>
      </c>
      <c r="D8204" s="16">
        <f>VLOOKUP(A8204,'CAMPO BELO'!A:I,4, FALSE)</f>
        <v>73</v>
      </c>
      <c r="E8204" s="61">
        <f>VLOOKUP(A8204,'CAMPO BELO'!A:I,5, FALSE)</f>
        <v>33.119999999999997</v>
      </c>
      <c r="F8204" s="16">
        <f>VLOOKUP(A8204,'CAMPO BELO'!A:I,6, FALSE)</f>
        <v>11</v>
      </c>
      <c r="G8204" s="16">
        <f>VLOOKUP(A8204,'CAMPO BELO'!A:I,7, FALSE)</f>
        <v>12</v>
      </c>
      <c r="H8204" s="29">
        <f>VLOOKUP(A8204,'CAMPO BELO'!A:I,8, FALSE)</f>
        <v>0.29920000000000002</v>
      </c>
      <c r="I8204" s="16" t="s">
        <v>11</v>
      </c>
      <c r="J8204" s="9"/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  <c r="Z8204" s="9"/>
      <c r="AA8204" s="9"/>
    </row>
    <row r="8205" spans="1:27" ht="12.75">
      <c r="A8205" s="64">
        <f t="shared" si="97"/>
        <v>46095</v>
      </c>
      <c r="B8205" s="16" t="s">
        <v>43</v>
      </c>
      <c r="C8205" s="60">
        <f>VLOOKUP(A8205,GOPOÚVA!A:I,3, FALSE)</f>
        <v>7912.96</v>
      </c>
      <c r="D8205" s="16">
        <f>VLOOKUP(A8205,GOPOÚVA!A:I,4, FALSE)</f>
        <v>97</v>
      </c>
      <c r="E8205" s="61">
        <f>VLOOKUP(A8205,GOPOÚVA!A:I,5, FALSE)</f>
        <v>31.67</v>
      </c>
      <c r="F8205" s="16">
        <f>VLOOKUP(A8205,GOPOÚVA!A:I,6, FALSE)</f>
        <v>13</v>
      </c>
      <c r="G8205" s="16">
        <f>VLOOKUP(A8205,GOPOÚVA!A:I,7, FALSE)</f>
        <v>12.5</v>
      </c>
      <c r="H8205" s="29">
        <f>VLOOKUP(A8205,GOPOÚVA!A:I,8, FALSE)</f>
        <v>0.26390000000000002</v>
      </c>
      <c r="I8205" s="16" t="s">
        <v>11</v>
      </c>
      <c r="J8205" s="9"/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  <c r="Z8205" s="9"/>
      <c r="AA8205" s="9"/>
    </row>
    <row r="8206" spans="1:27" ht="12.75">
      <c r="A8206" s="64">
        <f t="shared" si="97"/>
        <v>46095</v>
      </c>
      <c r="B8206" s="16" t="s">
        <v>45</v>
      </c>
      <c r="C8206" s="60">
        <f>VLOOKUP(A8206,MANDAQUI!A:I,3, FALSE)</f>
        <v>16030.37</v>
      </c>
      <c r="D8206" s="16">
        <f>VLOOKUP(A8206,MANDAQUI!A:I,4, FALSE)</f>
        <v>145</v>
      </c>
      <c r="E8206" s="61">
        <f>VLOOKUP(A8206,MANDAQUI!A:I,5, FALSE)</f>
        <v>30.79</v>
      </c>
      <c r="F8206" s="16">
        <f>VLOOKUP(A8206,MANDAQUI!A:I,6, FALSE)</f>
        <v>6</v>
      </c>
      <c r="G8206" s="16">
        <f>VLOOKUP(A8206,MANDAQUI!A:I,7, FALSE)</f>
        <v>12.83</v>
      </c>
      <c r="H8206" s="29">
        <f>VLOOKUP(A8206,MANDAQUI!A:I,8, FALSE)</f>
        <v>0.28410000000000002</v>
      </c>
      <c r="I8206" s="16" t="s">
        <v>11</v>
      </c>
      <c r="J8206" s="9"/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  <c r="AA8206" s="9"/>
    </row>
    <row r="8207" spans="1:27" ht="12.75">
      <c r="A8207" s="64">
        <f t="shared" si="97"/>
        <v>46095</v>
      </c>
      <c r="B8207" s="16" t="s">
        <v>1465</v>
      </c>
      <c r="C8207" s="60">
        <f>VLOOKUP(A8207,AEROPORTO!A:I,3, FALSE)</f>
        <v>7518.9</v>
      </c>
      <c r="D8207" s="16">
        <f>VLOOKUP(A8207,AEROPORTO!A:I,4, FALSE)</f>
        <v>132</v>
      </c>
      <c r="E8207" s="61">
        <f>VLOOKUP(A8207,AEROPORTO!A:I,5, FALSE)</f>
        <v>0</v>
      </c>
      <c r="F8207" s="16">
        <f>VLOOKUP(A8207,AEROPORTO!A:I,6, FALSE)</f>
        <v>0</v>
      </c>
      <c r="G8207" s="16">
        <f>VLOOKUP(A8207,AEROPORTO!A:I,7, FALSE)</f>
        <v>0</v>
      </c>
      <c r="H8207" s="29">
        <f>VLOOKUP(A8207,AEROPORTO!A:I,8, FALSE)</f>
        <v>0</v>
      </c>
      <c r="I8207" s="16" t="s">
        <v>11</v>
      </c>
      <c r="J8207" s="9"/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9"/>
      <c r="X8207" s="9"/>
      <c r="Y8207" s="9"/>
      <c r="Z8207" s="9"/>
      <c r="AA8207" s="9"/>
    </row>
    <row r="8208" spans="1:27" ht="12.75">
      <c r="A8208" s="64">
        <f t="shared" si="97"/>
        <v>46095</v>
      </c>
      <c r="B8208" s="16" t="s">
        <v>289</v>
      </c>
      <c r="C8208" s="60">
        <f>VLOOKUP(A8208,PINHEIROS!A:I,3, FALSE)</f>
        <v>8289.59</v>
      </c>
      <c r="D8208" s="16">
        <f>VLOOKUP(A8208,PINHEIROS!A:I,4, FALSE)</f>
        <v>94</v>
      </c>
      <c r="E8208" s="61">
        <f>VLOOKUP(A8208,PINHEIROS!A:I,5, FALSE)</f>
        <v>27.85</v>
      </c>
      <c r="F8208" s="16">
        <f>VLOOKUP(A8208,PINHEIROS!A:I,6, FALSE)</f>
        <v>4</v>
      </c>
      <c r="G8208" s="16">
        <f>VLOOKUP(A8208,PINHEIROS!A:I,7, FALSE)</f>
        <v>7.42</v>
      </c>
      <c r="H8208" s="29">
        <f>VLOOKUP(A8208,PINHEIROS!A:I,8, FALSE)</f>
        <v>0.32540000000000002</v>
      </c>
      <c r="I8208" s="16" t="s">
        <v>11</v>
      </c>
      <c r="J8208" s="9"/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  <c r="Z8208" s="9"/>
      <c r="AA8208" s="9"/>
    </row>
    <row r="8209" spans="1:27" ht="12.75">
      <c r="A8209" s="64">
        <f t="shared" si="97"/>
        <v>46095</v>
      </c>
      <c r="B8209" s="16" t="s">
        <v>286</v>
      </c>
      <c r="C8209" s="60">
        <f>VLOOKUP(A8209,ACLIMAÇÃO!A:I,3, FALSE)</f>
        <v>4907.9399999999996</v>
      </c>
      <c r="D8209" s="16">
        <f>VLOOKUP(A8209,ACLIMAÇÃO!A:I,4, FALSE)</f>
        <v>54</v>
      </c>
      <c r="E8209" s="61">
        <f>VLOOKUP(A8209,ACLIMAÇÃO!A:I,5, FALSE)</f>
        <v>31.59</v>
      </c>
      <c r="F8209" s="16">
        <f>VLOOKUP(A8209,ACLIMAÇÃO!A:I,6, FALSE)</f>
        <v>6</v>
      </c>
      <c r="G8209" s="16">
        <f>VLOOKUP(A8209,ACLIMAÇÃO!A:I,7, FALSE)</f>
        <v>10.75</v>
      </c>
      <c r="H8209" s="29">
        <f>VLOOKUP(A8209,ACLIMAÇÃO!A:I,8, FALSE)</f>
        <v>0.28239999999999998</v>
      </c>
      <c r="I8209" s="16" t="s">
        <v>11</v>
      </c>
      <c r="J8209" s="9"/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9"/>
      <c r="AA8209" s="9"/>
    </row>
    <row r="8210" spans="1:27" ht="12.75">
      <c r="A8210" s="64">
        <f t="shared" si="97"/>
        <v>46095</v>
      </c>
      <c r="B8210" s="16" t="s">
        <v>17</v>
      </c>
      <c r="C8210" s="60">
        <f>VLOOKUP(A8210,'PRAIA DO CANTO'!A:I,3, FALSE)</f>
        <v>9920.7000000000007</v>
      </c>
      <c r="D8210" s="16">
        <f>VLOOKUP(A8210,'PRAIA DO CANTO'!A:I,4, FALSE)</f>
        <v>105</v>
      </c>
      <c r="E8210" s="61">
        <f>VLOOKUP(A8210,'PRAIA DO CANTO'!A:I,5, FALSE)</f>
        <v>58.99</v>
      </c>
      <c r="F8210" s="16">
        <f>VLOOKUP(A8210,'PRAIA DO CANTO'!A:I,6, FALSE)</f>
        <v>77</v>
      </c>
      <c r="G8210" s="16">
        <f>VLOOKUP(A8210,'PRAIA DO CANTO'!A:I,7, FALSE)</f>
        <v>23.5</v>
      </c>
      <c r="H8210" s="29">
        <f>VLOOKUP(A8210,'PRAIA DO CANTO'!A:I,8, FALSE)</f>
        <v>0.30719999999999997</v>
      </c>
      <c r="I8210" s="16" t="s">
        <v>16</v>
      </c>
      <c r="J8210" s="9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9"/>
      <c r="AA8210" s="9"/>
    </row>
    <row r="8211" spans="1:27" ht="12.75">
      <c r="A8211" s="64">
        <f t="shared" si="97"/>
        <v>46095</v>
      </c>
      <c r="B8211" s="16" t="s">
        <v>14</v>
      </c>
      <c r="C8211" s="60">
        <f>VLOOKUP(A8211,'JARDIM CAMBURI'!A:I,3, FALSE)</f>
        <v>10514.01</v>
      </c>
      <c r="D8211" s="16">
        <f>VLOOKUP(A8211,'JARDIM CAMBURI'!A:I,4, FALSE)</f>
        <v>98</v>
      </c>
      <c r="E8211" s="61">
        <f>VLOOKUP(A8211,'JARDIM CAMBURI'!A:I,5, FALSE)</f>
        <v>52.57</v>
      </c>
      <c r="F8211" s="16">
        <f>VLOOKUP(A8211,'JARDIM CAMBURI'!A:I,6, FALSE())</f>
        <v>57</v>
      </c>
      <c r="G8211" s="16">
        <f>VLOOKUP(A8211,'JARDIM CAMBURI'!A:I,7, FALSE)</f>
        <v>12.8</v>
      </c>
      <c r="H8211" s="29">
        <f>VLOOKUP(A8211,'JARDIM CAMBURI'!A:I,8, FALSE)</f>
        <v>0.31380000000000002</v>
      </c>
      <c r="I8211" s="16" t="s">
        <v>16</v>
      </c>
      <c r="J8211" s="9"/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9"/>
      <c r="AA8211" s="9"/>
    </row>
    <row r="8212" spans="1:27" ht="12.75">
      <c r="A8212" s="64">
        <f t="shared" si="97"/>
        <v>46095</v>
      </c>
      <c r="B8212" s="16" t="s">
        <v>19</v>
      </c>
      <c r="C8212" s="60">
        <f>VLOOKUP(A8212,SERRA!A:I,3, FALSE)</f>
        <v>10753.2</v>
      </c>
      <c r="D8212" s="16">
        <f>VLOOKUP(A8212,SERRA!A:I,4, FALSE)</f>
        <v>108</v>
      </c>
      <c r="E8212" s="61">
        <f>VLOOKUP(A8212,SERRA!A:I,5, FALSE)</f>
        <v>34.22</v>
      </c>
      <c r="F8212" s="16">
        <f>VLOOKUP(A8212,SERRA!A:I,6, FALSE)</f>
        <v>15</v>
      </c>
      <c r="G8212" s="16">
        <f>VLOOKUP(A8212,SERRA!A:I,7, FALSE)</f>
        <v>21.6</v>
      </c>
      <c r="H8212" s="29">
        <f>VLOOKUP(A8212,SERRA!A:I,8, FALSE)</f>
        <v>0.30120000000000002</v>
      </c>
      <c r="I8212" s="16" t="s">
        <v>16</v>
      </c>
      <c r="J8212" s="9"/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  <c r="Z8212" s="9"/>
      <c r="AA8212" s="9"/>
    </row>
    <row r="8213" spans="1:27" ht="12.75">
      <c r="A8213" s="64">
        <f t="shared" si="97"/>
        <v>46095</v>
      </c>
      <c r="B8213" s="9" t="s">
        <v>1574</v>
      </c>
      <c r="C8213" s="60">
        <f>VLOOKUP(A8213,BOALI!A:I,3, FALSE)</f>
        <v>2733.34</v>
      </c>
      <c r="D8213" s="16">
        <f>VLOOKUP(A8213,BOALI!A:I,4, FALSE)</f>
        <v>69</v>
      </c>
      <c r="E8213" s="61">
        <f>VLOOKUP(A8213,BOALI!A:I,5, FALSE)</f>
        <v>0</v>
      </c>
      <c r="F8213" s="16">
        <f>VLOOKUP(A8213,BOALI!A:I,6, FALSE)</f>
        <v>0</v>
      </c>
      <c r="G8213" s="16">
        <f>VLOOKUP(A8213,BOALI!A:I,7, FALSE)</f>
        <v>0</v>
      </c>
      <c r="H8213" s="29">
        <f>VLOOKUP(A8213,BOALI!A:I,8, FALSE)</f>
        <v>0</v>
      </c>
      <c r="I8213" s="9" t="s">
        <v>16</v>
      </c>
      <c r="J8213" s="9"/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  <c r="Z8213" s="9"/>
      <c r="AA8213" s="9"/>
    </row>
    <row r="8214" spans="1:27" ht="12.75">
      <c r="A8214" s="64">
        <f>A8213+1</f>
        <v>46096</v>
      </c>
      <c r="B8214" s="16" t="s">
        <v>21</v>
      </c>
      <c r="C8214" s="60">
        <f>VLOOKUP(A8214,'VILA CLEMENTINO'!A:I,3, FALSE)</f>
        <v>10988.16</v>
      </c>
      <c r="D8214" s="16">
        <f>VLOOKUP(A8214,'VILA CLEMENTINO'!A:I,4, FALSE)</f>
        <v>106</v>
      </c>
      <c r="E8214" s="61">
        <f>VLOOKUP(A8214,'VILA CLEMENTINO'!A:I,5, FALSE)</f>
        <v>37.049999999999997</v>
      </c>
      <c r="F8214" s="16">
        <f>VLOOKUP(A8214,'VILA CLEMENTINO'!A:I,6, FALSE)</f>
        <v>29</v>
      </c>
      <c r="G8214" s="62">
        <f>VLOOKUP(A8214,'VILA CLEMENTINO'!A:I,7, FALSE)</f>
        <v>12.5</v>
      </c>
      <c r="H8214" s="29">
        <f>VLOOKUP(A8214,'VILA CLEMENTINO'!A:I,8, FALSE)</f>
        <v>0.26319999999999999</v>
      </c>
      <c r="I8214" s="16" t="s">
        <v>11</v>
      </c>
      <c r="J8214" s="9"/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  <c r="Z8214" s="9"/>
      <c r="AA8214" s="9"/>
    </row>
    <row r="8215" spans="1:27" ht="12.75">
      <c r="A8215" s="64">
        <f t="shared" ref="A8215:A8226" si="98">A8214</f>
        <v>46096</v>
      </c>
      <c r="B8215" s="16" t="s">
        <v>12</v>
      </c>
      <c r="C8215" s="60">
        <f>VLOOKUP(A8215,JABAQUARA!A:I,3, FALSE)</f>
        <v>5583.17</v>
      </c>
      <c r="D8215" s="16">
        <f>VLOOKUP(A8215,JABAQUARA!A:I,4, FALSE)</f>
        <v>56</v>
      </c>
      <c r="E8215" s="61">
        <f>VLOOKUP(A8215,JABAQUARA!A:I,5, FALSE)</f>
        <v>27.16</v>
      </c>
      <c r="F8215" s="16">
        <f>VLOOKUP(A8215,JABAQUARA!A:I,6, FALSE)</f>
        <v>1</v>
      </c>
      <c r="G8215" s="16">
        <f>VLOOKUP(A8215,JABAQUARA!A:I,7, FALSE)</f>
        <v>10.25</v>
      </c>
      <c r="H8215" s="29">
        <f>VLOOKUP(A8215,JABAQUARA!A:I,8, FALSE)</f>
        <v>0.34289999999999998</v>
      </c>
      <c r="I8215" s="16" t="s">
        <v>11</v>
      </c>
      <c r="J8215" s="9"/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  <c r="Z8215" s="9"/>
      <c r="AA8215" s="9"/>
    </row>
    <row r="8216" spans="1:27" ht="12.75">
      <c r="A8216" s="64">
        <f t="shared" si="98"/>
        <v>46096</v>
      </c>
      <c r="B8216" s="16" t="s">
        <v>1467</v>
      </c>
      <c r="C8216" s="60">
        <f>VLOOKUP(A8216,SPOLETO!A:I,3, FALSE)</f>
        <v>2736.09</v>
      </c>
      <c r="D8216" s="16">
        <f>VLOOKUP(A8216,SPOLETO!A:I,4, FALSE)</f>
        <v>59</v>
      </c>
      <c r="E8216" s="61">
        <f>VLOOKUP(A8216,SPOLETO!A:I,5, FALSE)</f>
        <v>0</v>
      </c>
      <c r="F8216" s="16">
        <f>VLOOKUP(A8216,SPOLETO!A:I,6, FALSE)</f>
        <v>0</v>
      </c>
      <c r="G8216" s="16">
        <f>VLOOKUP(A8216,SPOLETO!A:I,7, FALSE)</f>
        <v>0</v>
      </c>
      <c r="H8216" s="29">
        <f>VLOOKUP(A8216,SPOLETO!A:I,8, FALSE)</f>
        <v>0</v>
      </c>
      <c r="I8216" s="16" t="s">
        <v>11</v>
      </c>
      <c r="J8216" s="9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  <c r="Z8216" s="9"/>
      <c r="AA8216" s="9"/>
    </row>
    <row r="8217" spans="1:27" ht="12.75">
      <c r="A8217" s="64">
        <f t="shared" si="98"/>
        <v>46096</v>
      </c>
      <c r="B8217" s="16" t="s">
        <v>9</v>
      </c>
      <c r="C8217" s="60">
        <f>VLOOKUP(A8217,'CAMPO BELO'!A:I,3, FALSE)</f>
        <v>7645.6</v>
      </c>
      <c r="D8217" s="16">
        <f>VLOOKUP(A8217,'CAMPO BELO'!A:I,4, FALSE)</f>
        <v>68</v>
      </c>
      <c r="E8217" s="61">
        <f>VLOOKUP(A8217,'CAMPO BELO'!A:I,5, FALSE)</f>
        <v>41.45</v>
      </c>
      <c r="F8217" s="16">
        <f>VLOOKUP(A8217,'CAMPO BELO'!A:I,6, FALSE)</f>
        <v>32</v>
      </c>
      <c r="G8217" s="16">
        <f>VLOOKUP(A8217,'CAMPO BELO'!A:I,7, FALSE)</f>
        <v>14.25</v>
      </c>
      <c r="H8217" s="29">
        <f>VLOOKUP(A8217,'CAMPO BELO'!A:I,8, FALSE)</f>
        <v>0.31040000000000001</v>
      </c>
      <c r="I8217" s="16" t="s">
        <v>11</v>
      </c>
      <c r="J8217" s="9"/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/>
      <c r="X8217" s="9"/>
      <c r="Y8217" s="9"/>
      <c r="Z8217" s="9"/>
      <c r="AA8217" s="9"/>
    </row>
    <row r="8218" spans="1:27" ht="12.75">
      <c r="A8218" s="64">
        <f t="shared" si="98"/>
        <v>46096</v>
      </c>
      <c r="B8218" s="16" t="s">
        <v>43</v>
      </c>
      <c r="C8218" s="60">
        <f>VLOOKUP(A8218,GOPOÚVA!A:I,3, FALSE)</f>
        <v>6037.4</v>
      </c>
      <c r="D8218" s="16">
        <f>VLOOKUP(A8218,GOPOÚVA!A:I,4, FALSE)</f>
        <v>72</v>
      </c>
      <c r="E8218" s="61">
        <f>VLOOKUP(A8218,GOPOÚVA!A:I,5, FALSE)</f>
        <v>24.78</v>
      </c>
      <c r="F8218" s="16">
        <f>VLOOKUP(A8218,GOPOÚVA!A:I,6, FALSE)</f>
        <v>0</v>
      </c>
      <c r="G8218" s="16">
        <f>VLOOKUP(A8218,GOPOÚVA!A:I,7, FALSE)</f>
        <v>11</v>
      </c>
      <c r="H8218" s="29">
        <f>VLOOKUP(A8218,GOPOÚVA!A:I,8, FALSE)</f>
        <v>0.28520000000000001</v>
      </c>
      <c r="I8218" s="16" t="s">
        <v>11</v>
      </c>
      <c r="J8218" s="9"/>
      <c r="K8218" s="9"/>
      <c r="L8218" s="9"/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  <c r="AA8218" s="9"/>
    </row>
    <row r="8219" spans="1:27" ht="12.75">
      <c r="A8219" s="64">
        <f t="shared" si="98"/>
        <v>46096</v>
      </c>
      <c r="B8219" s="16" t="s">
        <v>45</v>
      </c>
      <c r="C8219" s="60">
        <f>VLOOKUP(A8219,MANDAQUI!A:I,3, FALSE)</f>
        <v>6582.15</v>
      </c>
      <c r="D8219" s="16">
        <f>VLOOKUP(A8219,MANDAQUI!A:I,4, FALSE)</f>
        <v>62</v>
      </c>
      <c r="E8219" s="61">
        <f>VLOOKUP(A8219,MANDAQUI!A:I,5, FALSE)</f>
        <v>23.15</v>
      </c>
      <c r="F8219" s="16">
        <f>VLOOKUP(A8219,MANDAQUI!A:I,6, FALSE)</f>
        <v>0</v>
      </c>
      <c r="G8219" s="16">
        <f>VLOOKUP(A8219,MANDAQUI!A:I,7, FALSE)</f>
        <v>9.16</v>
      </c>
      <c r="H8219" s="29">
        <f>VLOOKUP(A8219,MANDAQUI!A:I,8, FALSE)</f>
        <v>0.28699999999999998</v>
      </c>
      <c r="I8219" s="16" t="s">
        <v>11</v>
      </c>
      <c r="J8219" s="9"/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/>
      <c r="X8219" s="9"/>
      <c r="Y8219" s="9"/>
      <c r="Z8219" s="9"/>
      <c r="AA8219" s="9"/>
    </row>
    <row r="8220" spans="1:27" ht="12.75">
      <c r="A8220" s="64">
        <f t="shared" si="98"/>
        <v>46096</v>
      </c>
      <c r="B8220" s="16" t="s">
        <v>1465</v>
      </c>
      <c r="C8220" s="60">
        <f>VLOOKUP(A8220,AEROPORTO!A:I,3, FALSE)</f>
        <v>8146.3</v>
      </c>
      <c r="D8220" s="16">
        <f>VLOOKUP(A8220,AEROPORTO!A:I,4, FALSE)</f>
        <v>128</v>
      </c>
      <c r="E8220" s="61">
        <f>VLOOKUP(A8220,AEROPORTO!A:I,5, FALSE)</f>
        <v>0</v>
      </c>
      <c r="F8220" s="16">
        <f>VLOOKUP(A8220,AEROPORTO!A:I,6, FALSE)</f>
        <v>0</v>
      </c>
      <c r="G8220" s="16">
        <f>VLOOKUP(A8220,AEROPORTO!A:I,7, FALSE)</f>
        <v>0</v>
      </c>
      <c r="H8220" s="29">
        <f>VLOOKUP(A8220,AEROPORTO!A:I,8, FALSE)</f>
        <v>0</v>
      </c>
      <c r="I8220" s="16" t="s">
        <v>11</v>
      </c>
      <c r="J8220" s="9"/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/>
      <c r="X8220" s="9"/>
      <c r="Y8220" s="9"/>
      <c r="Z8220" s="9"/>
      <c r="AA8220" s="9"/>
    </row>
    <row r="8221" spans="1:27" ht="12.75">
      <c r="A8221" s="64">
        <f t="shared" si="98"/>
        <v>46096</v>
      </c>
      <c r="B8221" s="16" t="s">
        <v>289</v>
      </c>
      <c r="C8221" s="60">
        <f>VLOOKUP(A8221,PINHEIROS!A:I,3, FALSE)</f>
        <v>7355.98</v>
      </c>
      <c r="D8221" s="16">
        <f>VLOOKUP(A8221,PINHEIROS!A:I,4, FALSE)</f>
        <v>72</v>
      </c>
      <c r="E8221" s="61">
        <f>VLOOKUP(A8221,PINHEIROS!A:I,5, FALSE)</f>
        <v>29.55</v>
      </c>
      <c r="F8221" s="16">
        <f>VLOOKUP(A8221,PINHEIROS!A:I,6, FALSE)</f>
        <v>7</v>
      </c>
      <c r="G8221" s="16">
        <f>VLOOKUP(A8221,PINHEIROS!A:I,7, FALSE)</f>
        <v>15</v>
      </c>
      <c r="H8221" s="29">
        <f>VLOOKUP(A8221,PINHEIROS!A:I,8, FALSE)</f>
        <v>0.31230000000000002</v>
      </c>
      <c r="I8221" s="16" t="s">
        <v>11</v>
      </c>
      <c r="J8221" s="9"/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  <c r="AA8221" s="9"/>
    </row>
    <row r="8222" spans="1:27" ht="12.75">
      <c r="A8222" s="64">
        <f t="shared" si="98"/>
        <v>46096</v>
      </c>
      <c r="B8222" s="16" t="s">
        <v>286</v>
      </c>
      <c r="C8222" s="60">
        <f>VLOOKUP(A8222,ACLIMAÇÃO!A:I,3, FALSE)</f>
        <v>0</v>
      </c>
      <c r="D8222" s="16">
        <f>VLOOKUP(A8222,ACLIMAÇÃO!A:I,4, FALSE)</f>
        <v>0</v>
      </c>
      <c r="E8222" s="61">
        <f>VLOOKUP(A8222,ACLIMAÇÃO!A:I,5, FALSE)</f>
        <v>0</v>
      </c>
      <c r="F8222" s="16">
        <f>VLOOKUP(A8222,ACLIMAÇÃO!A:I,6, FALSE)</f>
        <v>0</v>
      </c>
      <c r="G8222" s="16">
        <f>VLOOKUP(A8222,ACLIMAÇÃO!A:I,7, FALSE)</f>
        <v>0</v>
      </c>
      <c r="H8222" s="29">
        <f>VLOOKUP(A8222,ACLIMAÇÃO!A:I,8, FALSE)</f>
        <v>0</v>
      </c>
      <c r="I8222" s="16" t="s">
        <v>11</v>
      </c>
      <c r="J8222" s="9"/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/>
      <c r="X8222" s="9"/>
      <c r="Y8222" s="9"/>
      <c r="Z8222" s="9"/>
      <c r="AA8222" s="9"/>
    </row>
    <row r="8223" spans="1:27" ht="12.75">
      <c r="A8223" s="64">
        <f t="shared" si="98"/>
        <v>46096</v>
      </c>
      <c r="B8223" s="16" t="s">
        <v>17</v>
      </c>
      <c r="C8223" s="60">
        <f>VLOOKUP(A8223,'PRAIA DO CANTO'!A:I,3, FALSE)</f>
        <v>10204.700000000001</v>
      </c>
      <c r="D8223" s="16">
        <f>VLOOKUP(A8223,'PRAIA DO CANTO'!A:I,4, FALSE)</f>
        <v>110</v>
      </c>
      <c r="E8223" s="61">
        <f>VLOOKUP(A8223,'PRAIA DO CANTO'!A:I,5, FALSE)</f>
        <v>31.02</v>
      </c>
      <c r="F8223" s="16">
        <f>VLOOKUP(A8223,'PRAIA DO CANTO'!A:I,6, FALSE)</f>
        <v>16</v>
      </c>
      <c r="G8223" s="16">
        <f>VLOOKUP(A8223,'PRAIA DO CANTO'!A:I,7, FALSE)</f>
        <v>19.5</v>
      </c>
      <c r="H8223" s="29">
        <f>VLOOKUP(A8223,'PRAIA DO CANTO'!A:I,8, FALSE)</f>
        <v>0.30159999999999998</v>
      </c>
      <c r="I8223" s="16" t="s">
        <v>16</v>
      </c>
      <c r="J8223" s="9"/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  <c r="Z8223" s="9"/>
      <c r="AA8223" s="9"/>
    </row>
    <row r="8224" spans="1:27" ht="12.75">
      <c r="A8224" s="64">
        <f t="shared" si="98"/>
        <v>46096</v>
      </c>
      <c r="B8224" s="16" t="s">
        <v>14</v>
      </c>
      <c r="C8224" s="60">
        <f>VLOOKUP(A8224,'JARDIM CAMBURI'!A:I,3, FALSE)</f>
        <v>8705.0499999999993</v>
      </c>
      <c r="D8224" s="16">
        <f>VLOOKUP(A8224,'JARDIM CAMBURI'!A:I,4, FALSE)</f>
        <v>99</v>
      </c>
      <c r="E8224" s="61">
        <f>VLOOKUP(A8224,'JARDIM CAMBURI'!A:I,5, FALSE)</f>
        <v>37.75</v>
      </c>
      <c r="F8224" s="16">
        <f>VLOOKUP(A8224,'JARDIM CAMBURI'!A:I,6, FALSE())</f>
        <v>31</v>
      </c>
      <c r="G8224" s="16">
        <f>VLOOKUP(A8224,'JARDIM CAMBURI'!A:I,7, FALSE)</f>
        <v>13.8</v>
      </c>
      <c r="H8224" s="29">
        <f>VLOOKUP(A8224,'JARDIM CAMBURI'!A:I,8, FALSE)</f>
        <v>0.31080000000000002</v>
      </c>
      <c r="I8224" s="16" t="s">
        <v>16</v>
      </c>
      <c r="J8224" s="9"/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  <c r="Z8224" s="9"/>
      <c r="AA8224" s="9"/>
    </row>
    <row r="8225" spans="1:27" ht="12.75">
      <c r="A8225" s="64">
        <f t="shared" si="98"/>
        <v>46096</v>
      </c>
      <c r="B8225" s="16" t="s">
        <v>19</v>
      </c>
      <c r="C8225" s="60">
        <f>VLOOKUP(A8225,SERRA!A:I,3, FALSE)</f>
        <v>7637.2</v>
      </c>
      <c r="D8225" s="16">
        <f>VLOOKUP(A8225,SERRA!A:I,4, FALSE)</f>
        <v>80</v>
      </c>
      <c r="E8225" s="61">
        <f>VLOOKUP(A8225,SERRA!A:I,5, FALSE)</f>
        <v>23.4</v>
      </c>
      <c r="F8225" s="16">
        <f>VLOOKUP(A8225,SERRA!A:I,6, FALSE)</f>
        <v>0</v>
      </c>
      <c r="G8225" s="16">
        <f>VLOOKUP(A8225,SERRA!A:I,7, FALSE)</f>
        <v>16</v>
      </c>
      <c r="H8225" s="29">
        <f>VLOOKUP(A8225,SERRA!A:I,8, FALSE)</f>
        <v>0.19839999999999999</v>
      </c>
      <c r="I8225" s="16" t="s">
        <v>16</v>
      </c>
      <c r="J8225" s="9"/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  <c r="Z8225" s="9"/>
      <c r="AA8225" s="9"/>
    </row>
    <row r="8226" spans="1:27" ht="12.75">
      <c r="A8226" s="64">
        <f t="shared" si="98"/>
        <v>46096</v>
      </c>
      <c r="B8226" s="16" t="s">
        <v>1574</v>
      </c>
      <c r="C8226" s="60">
        <f>VLOOKUP(A8226,BOALI!A:I,3, FALSE)</f>
        <v>3639.61</v>
      </c>
      <c r="D8226" s="16">
        <f>VLOOKUP(A8226,BOALI!A:I,4, FALSE)</f>
        <v>85</v>
      </c>
      <c r="E8226" s="61">
        <f>VLOOKUP(A8226,BOALI!A:I,5, FALSE)</f>
        <v>0</v>
      </c>
      <c r="F8226" s="16">
        <f>VLOOKUP(A8226,BOALI!A:I,6, FALSE)</f>
        <v>0</v>
      </c>
      <c r="G8226" s="16">
        <f>VLOOKUP(A8226,BOALI!A:I,7, FALSE)</f>
        <v>0</v>
      </c>
      <c r="H8226" s="29">
        <f>VLOOKUP(A8226,BOALI!A:I,8, FALSE)</f>
        <v>0</v>
      </c>
      <c r="I8226" s="16" t="s">
        <v>16</v>
      </c>
      <c r="J8226" s="9"/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  <c r="Z8226" s="9"/>
      <c r="AA8226" s="9"/>
    </row>
    <row r="8227" spans="1:27" ht="12.75">
      <c r="A8227" s="64">
        <f>A8226+1</f>
        <v>46097</v>
      </c>
      <c r="B8227" s="16" t="s">
        <v>21</v>
      </c>
      <c r="C8227" s="60">
        <f>VLOOKUP(A8227,'VILA CLEMENTINO'!A:I,3, FALSE)</f>
        <v>2848.54</v>
      </c>
      <c r="D8227" s="16">
        <f>VLOOKUP(A8227,'VILA CLEMENTINO'!A:I,4, FALSE)</f>
        <v>35</v>
      </c>
      <c r="E8227" s="61">
        <f>VLOOKUP(A8227,'VILA CLEMENTINO'!A:I,5, FALSE)</f>
        <v>20.399999999999999</v>
      </c>
      <c r="F8227" s="16">
        <f>VLOOKUP(A8227,'VILA CLEMENTINO'!A:I,6, FALSE)</f>
        <v>0</v>
      </c>
      <c r="G8227" s="62">
        <f>VLOOKUP(A8227,'VILA CLEMENTINO'!A:I,7, FALSE)</f>
        <v>4.25</v>
      </c>
      <c r="H8227" s="29">
        <f>VLOOKUP(A8227,'VILA CLEMENTINO'!A:I,8, FALSE)</f>
        <v>0.25230000000000002</v>
      </c>
      <c r="I8227" s="16" t="s">
        <v>11</v>
      </c>
      <c r="J8227" s="9"/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  <c r="Z8227" s="9"/>
      <c r="AA8227" s="9"/>
    </row>
    <row r="8228" spans="1:27" ht="12.75">
      <c r="A8228" s="64">
        <f t="shared" ref="A8228:A8239" si="99">A8227</f>
        <v>46097</v>
      </c>
      <c r="B8228" s="16" t="s">
        <v>12</v>
      </c>
      <c r="C8228" s="60">
        <f>VLOOKUP(A8228,JABAQUARA!A:I,3, FALSE)</f>
        <v>2812.77</v>
      </c>
      <c r="D8228" s="16">
        <f>VLOOKUP(A8228,JABAQUARA!A:I,4, FALSE)</f>
        <v>33</v>
      </c>
      <c r="E8228" s="61">
        <f>VLOOKUP(A8228,JABAQUARA!A:I,5, FALSE)</f>
        <v>24.28</v>
      </c>
      <c r="F8228" s="16">
        <f>VLOOKUP(A8228,JABAQUARA!A:I,6, FALSE)</f>
        <v>0</v>
      </c>
      <c r="G8228" s="16">
        <f>VLOOKUP(A8228,JABAQUARA!A:I,7, FALSE)</f>
        <v>12</v>
      </c>
      <c r="H8228" s="29">
        <f>VLOOKUP(A8228,JABAQUARA!A:I,8, FALSE)</f>
        <v>0.307</v>
      </c>
      <c r="I8228" s="16" t="s">
        <v>11</v>
      </c>
      <c r="J8228" s="9"/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  <c r="Z8228" s="9"/>
      <c r="AA8228" s="9"/>
    </row>
    <row r="8229" spans="1:27" ht="12.75">
      <c r="A8229" s="64">
        <f t="shared" si="99"/>
        <v>46097</v>
      </c>
      <c r="B8229" s="16" t="s">
        <v>1467</v>
      </c>
      <c r="C8229" s="60">
        <f>VLOOKUP(A8229,SPOLETO!A:I,3, FALSE)</f>
        <v>2774.01</v>
      </c>
      <c r="D8229" s="16">
        <f>VLOOKUP(A8229,SPOLETO!A:I,4, FALSE)</f>
        <v>54</v>
      </c>
      <c r="E8229" s="61">
        <f>VLOOKUP(A8229,SPOLETO!A:I,5, FALSE)</f>
        <v>0</v>
      </c>
      <c r="F8229" s="16">
        <f>VLOOKUP(A8229,SPOLETO!A:I,6, FALSE)</f>
        <v>0</v>
      </c>
      <c r="G8229" s="16">
        <f>VLOOKUP(A8229,SPOLETO!A:I,7, FALSE)</f>
        <v>0</v>
      </c>
      <c r="H8229" s="29">
        <f>VLOOKUP(A8229,SPOLETO!A:I,8, FALSE)</f>
        <v>0</v>
      </c>
      <c r="I8229" s="16" t="s">
        <v>11</v>
      </c>
      <c r="J8229" s="9"/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  <c r="Z8229" s="9"/>
      <c r="AA8229" s="9"/>
    </row>
    <row r="8230" spans="1:27" ht="12.75">
      <c r="A8230" s="64">
        <f t="shared" si="99"/>
        <v>46097</v>
      </c>
      <c r="B8230" s="16" t="s">
        <v>9</v>
      </c>
      <c r="C8230" s="60">
        <f>VLOOKUP(A8230,'CAMPO BELO'!A:I,3, FALSE)</f>
        <v>1943.91</v>
      </c>
      <c r="D8230" s="16">
        <f>VLOOKUP(A8230,'CAMPO BELO'!A:I,4, FALSE)</f>
        <v>20</v>
      </c>
      <c r="E8230" s="61">
        <f>VLOOKUP(A8230,'CAMPO BELO'!A:I,5, FALSE)</f>
        <v>26.31</v>
      </c>
      <c r="F8230" s="16">
        <f>VLOOKUP(A8230,'CAMPO BELO'!A:I,6, FALSE)</f>
        <v>0</v>
      </c>
      <c r="G8230" s="16">
        <f>VLOOKUP(A8230,'CAMPO BELO'!A:I,7, FALSE)</f>
        <v>8.5</v>
      </c>
      <c r="H8230" s="29">
        <f>VLOOKUP(A8230,'CAMPO BELO'!A:I,8, FALSE)</f>
        <v>0.31</v>
      </c>
      <c r="I8230" s="16" t="s">
        <v>11</v>
      </c>
      <c r="J8230" s="9"/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/>
      <c r="X8230" s="9"/>
      <c r="Y8230" s="9"/>
      <c r="Z8230" s="9"/>
      <c r="AA8230" s="9"/>
    </row>
    <row r="8231" spans="1:27" ht="12.75">
      <c r="A8231" s="64">
        <f t="shared" si="99"/>
        <v>46097</v>
      </c>
      <c r="B8231" s="16" t="s">
        <v>43</v>
      </c>
      <c r="C8231" s="60">
        <f>VLOOKUP(A8231,GOPOÚVA!A:I,3, FALSE)</f>
        <v>1479.21</v>
      </c>
      <c r="D8231" s="16">
        <f>VLOOKUP(A8231,GOPOÚVA!A:I,4, FALSE)</f>
        <v>21</v>
      </c>
      <c r="E8231" s="61">
        <f>VLOOKUP(A8231,GOPOÚVA!A:I,5, FALSE)</f>
        <v>22.92</v>
      </c>
      <c r="F8231" s="16">
        <f>VLOOKUP(A8231,GOPOÚVA!A:I,6, FALSE)</f>
        <v>0</v>
      </c>
      <c r="G8231" s="16">
        <f>VLOOKUP(A8231,GOPOÚVA!A:I,7, FALSE)</f>
        <v>6</v>
      </c>
      <c r="H8231" s="29">
        <f>VLOOKUP(A8231,GOPOÚVA!A:I,8, FALSE)</f>
        <v>0.36380000000000001</v>
      </c>
      <c r="I8231" s="16" t="s">
        <v>11</v>
      </c>
      <c r="J8231" s="9"/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  <c r="Z8231" s="9"/>
      <c r="AA8231" s="9"/>
    </row>
    <row r="8232" spans="1:27" ht="12.75">
      <c r="A8232" s="64">
        <f t="shared" si="99"/>
        <v>46097</v>
      </c>
      <c r="B8232" s="16" t="s">
        <v>45</v>
      </c>
      <c r="C8232" s="60">
        <f>VLOOKUP(A8232,MANDAQUI!A:I,3, FALSE)</f>
        <v>2063.9</v>
      </c>
      <c r="D8232" s="16">
        <f>VLOOKUP(A8232,MANDAQUI!A:I,4, FALSE)</f>
        <v>15</v>
      </c>
      <c r="E8232" s="61">
        <f>VLOOKUP(A8232,MANDAQUI!A:I,5, FALSE)</f>
        <v>20.47</v>
      </c>
      <c r="F8232" s="16">
        <f>VLOOKUP(A8232,MANDAQUI!A:I,6, FALSE)</f>
        <v>0</v>
      </c>
      <c r="G8232" s="16">
        <f>VLOOKUP(A8232,MANDAQUI!A:I,7, FALSE)</f>
        <v>4</v>
      </c>
      <c r="H8232" s="29">
        <f>VLOOKUP(A8232,MANDAQUI!A:I,8, FALSE)</f>
        <v>0.31459999999999999</v>
      </c>
      <c r="I8232" s="16" t="s">
        <v>11</v>
      </c>
      <c r="J8232" s="9"/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/>
      <c r="X8232" s="9"/>
      <c r="Y8232" s="9"/>
      <c r="Z8232" s="9"/>
      <c r="AA8232" s="9"/>
    </row>
    <row r="8233" spans="1:27" ht="12.75">
      <c r="A8233" s="64">
        <f t="shared" si="99"/>
        <v>46097</v>
      </c>
      <c r="B8233" s="16" t="s">
        <v>1465</v>
      </c>
      <c r="C8233" s="60">
        <f>VLOOKUP(A8233,AEROPORTO!A:I,3, FALSE)</f>
        <v>8263.6</v>
      </c>
      <c r="D8233" s="16">
        <f>VLOOKUP(A8233,AEROPORTO!A:I,4, FALSE)</f>
        <v>132</v>
      </c>
      <c r="E8233" s="61">
        <f>VLOOKUP(A8233,AEROPORTO!A:I,5, FALSE)</f>
        <v>0</v>
      </c>
      <c r="F8233" s="16">
        <f>VLOOKUP(A8233,AEROPORTO!A:I,6, FALSE)</f>
        <v>0</v>
      </c>
      <c r="G8233" s="16">
        <f>VLOOKUP(A8233,AEROPORTO!A:I,7, FALSE)</f>
        <v>0</v>
      </c>
      <c r="H8233" s="29">
        <f>VLOOKUP(A8233,AEROPORTO!A:I,8, FALSE)</f>
        <v>0</v>
      </c>
      <c r="I8233" s="16" t="s">
        <v>11</v>
      </c>
      <c r="J8233" s="9"/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/>
      <c r="X8233" s="9"/>
      <c r="Y8233" s="9"/>
      <c r="Z8233" s="9"/>
      <c r="AA8233" s="9"/>
    </row>
    <row r="8234" spans="1:27" ht="12.75">
      <c r="A8234" s="64">
        <f t="shared" si="99"/>
        <v>46097</v>
      </c>
      <c r="B8234" s="16" t="s">
        <v>289</v>
      </c>
      <c r="C8234" s="60">
        <f>VLOOKUP(A8234,PINHEIROS!A:I,3, FALSE)</f>
        <v>3355.3</v>
      </c>
      <c r="D8234" s="16">
        <f>VLOOKUP(A8234,PINHEIROS!A:I,4, FALSE)</f>
        <v>27</v>
      </c>
      <c r="E8234" s="61">
        <f>VLOOKUP(A8234,PINHEIROS!A:I,5, FALSE)</f>
        <v>21.99</v>
      </c>
      <c r="F8234" s="16">
        <f>VLOOKUP(A8234,PINHEIROS!A:I,6, FALSE)</f>
        <v>0</v>
      </c>
      <c r="G8234" s="16">
        <f>VLOOKUP(A8234,PINHEIROS!A:I,7, FALSE)</f>
        <v>11.5</v>
      </c>
      <c r="H8234" s="29">
        <f>VLOOKUP(A8234,PINHEIROS!A:I,8, FALSE)</f>
        <v>0.34960000000000002</v>
      </c>
      <c r="I8234" s="16" t="s">
        <v>11</v>
      </c>
      <c r="J8234" s="9"/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  <c r="Z8234" s="9"/>
      <c r="AA8234" s="9"/>
    </row>
    <row r="8235" spans="1:27" ht="12.75">
      <c r="A8235" s="64">
        <f t="shared" si="99"/>
        <v>46097</v>
      </c>
      <c r="B8235" s="16" t="s">
        <v>286</v>
      </c>
      <c r="C8235" s="60">
        <f>VLOOKUP(A8235,ACLIMAÇÃO!A:I,3, FALSE)</f>
        <v>1240.6600000000001</v>
      </c>
      <c r="D8235" s="16">
        <f>VLOOKUP(A8235,ACLIMAÇÃO!A:I,4, FALSE)</f>
        <v>18</v>
      </c>
      <c r="E8235" s="61">
        <f>VLOOKUP(A8235,ACLIMAÇÃO!A:I,5, FALSE)</f>
        <v>22.41</v>
      </c>
      <c r="F8235" s="16">
        <f>VLOOKUP(A8235,ACLIMAÇÃO!A:I,6, FALSE)</f>
        <v>0</v>
      </c>
      <c r="G8235" s="16">
        <f>VLOOKUP(A8235,ACLIMAÇÃO!A:I,7, FALSE)</f>
        <v>4</v>
      </c>
      <c r="H8235" s="29">
        <f>VLOOKUP(A8235,ACLIMAÇÃO!A:I,8, FALSE)</f>
        <v>0.29060000000000002</v>
      </c>
      <c r="I8235" s="16" t="s">
        <v>11</v>
      </c>
      <c r="J8235" s="9"/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/>
      <c r="X8235" s="9"/>
      <c r="Y8235" s="9"/>
      <c r="Z8235" s="9"/>
      <c r="AA8235" s="9"/>
    </row>
    <row r="8236" spans="1:27" ht="12.75">
      <c r="A8236" s="64">
        <f t="shared" si="99"/>
        <v>46097</v>
      </c>
      <c r="B8236" s="16" t="s">
        <v>17</v>
      </c>
      <c r="C8236" s="60">
        <f>VLOOKUP(A8236,'PRAIA DO CANTO'!A:I,3, FALSE)</f>
        <v>1964.97</v>
      </c>
      <c r="D8236" s="16">
        <f>VLOOKUP(A8236,'PRAIA DO CANTO'!A:I,4, FALSE)</f>
        <v>24</v>
      </c>
      <c r="E8236" s="61">
        <f>VLOOKUP(A8236,'PRAIA DO CANTO'!A:I,5, FALSE)</f>
        <v>33.76</v>
      </c>
      <c r="F8236" s="16">
        <f>VLOOKUP(A8236,'PRAIA DO CANTO'!A:I,6, FALSE)</f>
        <v>4</v>
      </c>
      <c r="G8236" s="16">
        <f>VLOOKUP(A8236,'PRAIA DO CANTO'!A:I,7, FALSE)</f>
        <v>3.25</v>
      </c>
      <c r="H8236" s="29">
        <f>VLOOKUP(A8236,'PRAIA DO CANTO'!A:I,8, FALSE)</f>
        <v>0.32819999999999999</v>
      </c>
      <c r="I8236" s="16" t="s">
        <v>16</v>
      </c>
      <c r="J8236" s="9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  <c r="Z8236" s="9"/>
      <c r="AA8236" s="9"/>
    </row>
    <row r="8237" spans="1:27" ht="12.75">
      <c r="A8237" s="64">
        <f t="shared" si="99"/>
        <v>46097</v>
      </c>
      <c r="B8237" s="16" t="s">
        <v>14</v>
      </c>
      <c r="C8237" s="60">
        <f>VLOOKUP(A8237,'JARDIM CAMBURI'!A:I,3, FALSE)</f>
        <v>1328.57</v>
      </c>
      <c r="D8237" s="16">
        <f>VLOOKUP(A8237,'JARDIM CAMBURI'!A:I,4, FALSE)</f>
        <v>15</v>
      </c>
      <c r="E8237" s="61">
        <f>VLOOKUP(A8237,'JARDIM CAMBURI'!A:I,5, FALSE)</f>
        <v>90.8</v>
      </c>
      <c r="F8237" s="16">
        <f>VLOOKUP(A8237,'JARDIM CAMBURI'!A:I,6, FALSE())</f>
        <v>7</v>
      </c>
      <c r="G8237" s="16">
        <f>VLOOKUP(A8237,'JARDIM CAMBURI'!A:I,7, FALSE)</f>
        <v>3.66</v>
      </c>
      <c r="H8237" s="29">
        <f>VLOOKUP(A8237,'JARDIM CAMBURI'!A:I,8, FALSE)</f>
        <v>0.29480000000000001</v>
      </c>
      <c r="I8237" s="16" t="s">
        <v>16</v>
      </c>
      <c r="J8237" s="9"/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  <c r="Z8237" s="9"/>
      <c r="AA8237" s="9"/>
    </row>
    <row r="8238" spans="1:27" ht="12.75">
      <c r="A8238" s="64">
        <f t="shared" si="99"/>
        <v>46097</v>
      </c>
      <c r="B8238" s="16" t="s">
        <v>19</v>
      </c>
      <c r="C8238" s="60">
        <f>VLOOKUP(A8238,SERRA!A:I,3, FALSE)</f>
        <v>2188.83</v>
      </c>
      <c r="D8238" s="16">
        <f>VLOOKUP(A8238,SERRA!A:I,4, FALSE)</f>
        <v>24</v>
      </c>
      <c r="E8238" s="61">
        <f>VLOOKUP(A8238,SERRA!A:I,5, FALSE)</f>
        <v>28.62</v>
      </c>
      <c r="F8238" s="16">
        <f>VLOOKUP(A8238,SERRA!A:I,6, FALSE)</f>
        <v>2</v>
      </c>
      <c r="G8238" s="16">
        <f>VLOOKUP(A8238,SERRA!A:I,7, FALSE)</f>
        <v>12</v>
      </c>
      <c r="H8238" s="29">
        <f>VLOOKUP(A8238,SERRA!A:I,8, FALSE)</f>
        <v>0.30659999999999998</v>
      </c>
      <c r="I8238" s="16" t="s">
        <v>16</v>
      </c>
      <c r="J8238" s="9"/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  <c r="Z8238" s="9"/>
      <c r="AA8238" s="9"/>
    </row>
    <row r="8239" spans="1:27" ht="12.75">
      <c r="A8239" s="64">
        <f t="shared" si="99"/>
        <v>46097</v>
      </c>
      <c r="B8239" s="16" t="s">
        <v>1574</v>
      </c>
      <c r="C8239" s="60">
        <f>VLOOKUP(A8239,BOALI!A:I,3, FALSE)</f>
        <v>3396.33</v>
      </c>
      <c r="D8239" s="16">
        <f>VLOOKUP(A8239,BOALI!A:I,4, FALSE)</f>
        <v>69</v>
      </c>
      <c r="E8239" s="61">
        <f>VLOOKUP(A8239,BOALI!A:I,5, FALSE)</f>
        <v>0</v>
      </c>
      <c r="F8239" s="16">
        <f>VLOOKUP(A8239,BOALI!A:I,6, FALSE)</f>
        <v>0</v>
      </c>
      <c r="G8239" s="16">
        <f>VLOOKUP(A8239,BOALI!A:I,7, FALSE)</f>
        <v>0</v>
      </c>
      <c r="H8239" s="29">
        <f>VLOOKUP(A8239,BOALI!A:I,8, FALSE)</f>
        <v>0</v>
      </c>
      <c r="I8239" s="16" t="s">
        <v>16</v>
      </c>
      <c r="J8239" s="9"/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  <c r="Z8239" s="9"/>
      <c r="AA8239" s="9"/>
    </row>
    <row r="8240" spans="1:27" ht="12.75">
      <c r="A8240" s="64">
        <f>A8239+1</f>
        <v>46098</v>
      </c>
      <c r="B8240" s="16" t="s">
        <v>21</v>
      </c>
      <c r="C8240" s="60">
        <f>VLOOKUP(A8240,'VILA CLEMENTINO'!A:I,3, FALSE)</f>
        <v>5056.97</v>
      </c>
      <c r="D8240" s="16">
        <f>VLOOKUP(A8240,'VILA CLEMENTINO'!A:I,4, FALSE)</f>
        <v>59</v>
      </c>
      <c r="E8240" s="61">
        <f>VLOOKUP(A8240,'VILA CLEMENTINO'!A:I,5, FALSE)</f>
        <v>47.9</v>
      </c>
      <c r="F8240" s="16">
        <f>VLOOKUP(A8240,'VILA CLEMENTINO'!A:I,6, FALSE)</f>
        <v>18</v>
      </c>
      <c r="G8240" s="62">
        <f>VLOOKUP(A8240,'VILA CLEMENTINO'!A:I,7, FALSE)</f>
        <v>7.13</v>
      </c>
      <c r="H8240" s="29">
        <f>VLOOKUP(A8240,'VILA CLEMENTINO'!A:I,8, FALSE)</f>
        <v>0.35310000000000002</v>
      </c>
      <c r="I8240" s="16" t="s">
        <v>11</v>
      </c>
      <c r="J8240" s="9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  <c r="AA8240" s="9"/>
    </row>
    <row r="8241" spans="1:27" ht="12.75">
      <c r="A8241" s="64">
        <f t="shared" ref="A8241:A8252" si="100">A8240</f>
        <v>46098</v>
      </c>
      <c r="B8241" s="16" t="s">
        <v>12</v>
      </c>
      <c r="C8241" s="60">
        <f>VLOOKUP(A8241,JABAQUARA!A:I,3, FALSE)</f>
        <v>2963.09</v>
      </c>
      <c r="D8241" s="16">
        <f>VLOOKUP(A8241,JABAQUARA!A:I,4, FALSE)</f>
        <v>29</v>
      </c>
      <c r="E8241" s="61">
        <f>VLOOKUP(A8241,JABAQUARA!A:I,5, FALSE)</f>
        <v>25.36</v>
      </c>
      <c r="F8241" s="16">
        <f>VLOOKUP(A8241,JABAQUARA!A:I,6, FALSE)</f>
        <v>1</v>
      </c>
      <c r="G8241" s="16">
        <f>VLOOKUP(A8241,JABAQUARA!A:I,7, FALSE)</f>
        <v>7</v>
      </c>
      <c r="H8241" s="29">
        <f>VLOOKUP(A8241,JABAQUARA!A:I,8, FALSE)</f>
        <v>0.3266</v>
      </c>
      <c r="I8241" s="16" t="s">
        <v>11</v>
      </c>
      <c r="J8241" s="9"/>
      <c r="K8241" s="9"/>
      <c r="L8241" s="9"/>
      <c r="M8241" s="9"/>
      <c r="N8241" s="9"/>
      <c r="O8241" s="9"/>
      <c r="P8241" s="9"/>
      <c r="Q8241" s="9"/>
      <c r="R8241" s="9"/>
      <c r="S8241" s="9"/>
      <c r="T8241" s="9"/>
      <c r="U8241" s="9"/>
      <c r="V8241" s="9"/>
      <c r="W8241" s="9"/>
      <c r="X8241" s="9"/>
      <c r="Y8241" s="9"/>
      <c r="Z8241" s="9"/>
      <c r="AA8241" s="9"/>
    </row>
    <row r="8242" spans="1:27" ht="12.75">
      <c r="A8242" s="64">
        <f t="shared" si="100"/>
        <v>46098</v>
      </c>
      <c r="B8242" s="16" t="s">
        <v>1467</v>
      </c>
      <c r="C8242" s="60">
        <f>VLOOKUP(A8242,SPOLETO!A:I,3, FALSE)</f>
        <v>2839.92</v>
      </c>
      <c r="D8242" s="16">
        <f>VLOOKUP(A8242,SPOLETO!A:I,4, FALSE)</f>
        <v>61</v>
      </c>
      <c r="E8242" s="61">
        <f>VLOOKUP(A8242,SPOLETO!A:I,5, FALSE)</f>
        <v>0</v>
      </c>
      <c r="F8242" s="16">
        <f>VLOOKUP(A8242,SPOLETO!A:I,6, FALSE)</f>
        <v>0</v>
      </c>
      <c r="G8242" s="16">
        <f>VLOOKUP(A8242,SPOLETO!A:I,7, FALSE)</f>
        <v>0</v>
      </c>
      <c r="H8242" s="29">
        <f>VLOOKUP(A8242,SPOLETO!A:I,8, FALSE)</f>
        <v>0</v>
      </c>
      <c r="I8242" s="16" t="s">
        <v>11</v>
      </c>
      <c r="J8242" s="9"/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9"/>
      <c r="X8242" s="9"/>
      <c r="Y8242" s="9"/>
      <c r="Z8242" s="9"/>
      <c r="AA8242" s="9"/>
    </row>
    <row r="8243" spans="1:27" ht="12.75">
      <c r="A8243" s="64">
        <f t="shared" si="100"/>
        <v>46098</v>
      </c>
      <c r="B8243" s="16" t="s">
        <v>9</v>
      </c>
      <c r="C8243" s="60">
        <f>VLOOKUP(A8243,'CAMPO BELO'!A:I,3, FALSE)</f>
        <v>3025.16</v>
      </c>
      <c r="D8243" s="16">
        <f>VLOOKUP(A8243,'CAMPO BELO'!A:I,4, FALSE)</f>
        <v>36</v>
      </c>
      <c r="E8243" s="61">
        <f>VLOOKUP(A8243,'CAMPO BELO'!A:I,5, FALSE)</f>
        <v>24.49</v>
      </c>
      <c r="F8243" s="16">
        <f>VLOOKUP(A8243,'CAMPO BELO'!A:I,6, FALSE)</f>
        <v>0</v>
      </c>
      <c r="G8243" s="16">
        <f>VLOOKUP(A8243,'CAMPO BELO'!A:I,7, FALSE)</f>
        <v>7.5</v>
      </c>
      <c r="H8243" s="29">
        <f>VLOOKUP(A8243,'CAMPO BELO'!A:I,8, FALSE)</f>
        <v>0.29360000000000003</v>
      </c>
      <c r="I8243" s="16" t="s">
        <v>11</v>
      </c>
      <c r="J8243" s="9"/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  <c r="AA8243" s="9"/>
    </row>
    <row r="8244" spans="1:27" ht="12.75">
      <c r="A8244" s="64">
        <f t="shared" si="100"/>
        <v>46098</v>
      </c>
      <c r="B8244" s="16" t="s">
        <v>43</v>
      </c>
      <c r="C8244" s="60">
        <f>VLOOKUP(A8244,GOPOÚVA!A:I,3, FALSE)</f>
        <v>2836.34</v>
      </c>
      <c r="D8244" s="16">
        <f>VLOOKUP(A8244,GOPOÚVA!A:I,4, FALSE)</f>
        <v>34</v>
      </c>
      <c r="E8244" s="61">
        <f>VLOOKUP(A8244,GOPOÚVA!A:I,5, FALSE)</f>
        <v>23.3</v>
      </c>
      <c r="F8244" s="16">
        <f>VLOOKUP(A8244,GOPOÚVA!A:I,6, FALSE)</f>
        <v>0</v>
      </c>
      <c r="G8244" s="16">
        <f>VLOOKUP(A8244,GOPOÚVA!A:I,7, FALSE)</f>
        <v>10.029999999999999</v>
      </c>
      <c r="H8244" s="29">
        <f>VLOOKUP(A8244,GOPOÚVA!A:I,8, FALSE)</f>
        <v>0.35160000000000002</v>
      </c>
      <c r="I8244" s="16" t="s">
        <v>11</v>
      </c>
      <c r="J8244" s="9"/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  <c r="Z8244" s="9"/>
      <c r="AA8244" s="9"/>
    </row>
    <row r="8245" spans="1:27" ht="12.75">
      <c r="A8245" s="64">
        <f t="shared" si="100"/>
        <v>46098</v>
      </c>
      <c r="B8245" s="16" t="s">
        <v>45</v>
      </c>
      <c r="C8245" s="60">
        <f>VLOOKUP(A8245,MANDAQUI!A:I,3, FALSE)</f>
        <v>2150.56</v>
      </c>
      <c r="D8245" s="16">
        <f>VLOOKUP(A8245,MANDAQUI!A:I,4, FALSE)</f>
        <v>24</v>
      </c>
      <c r="E8245" s="61">
        <f>VLOOKUP(A8245,MANDAQUI!A:I,5, FALSE)</f>
        <v>19.579999999999998</v>
      </c>
      <c r="F8245" s="16">
        <f>VLOOKUP(A8245,MANDAQUI!A:I,6, FALSE)</f>
        <v>0</v>
      </c>
      <c r="G8245" s="16">
        <f>VLOOKUP(A8245,MANDAQUI!A:I,7, FALSE)</f>
        <v>5.66</v>
      </c>
      <c r="H8245" s="29">
        <f>VLOOKUP(A8245,MANDAQUI!A:I,8, FALSE)</f>
        <v>0.33029999999999998</v>
      </c>
      <c r="I8245" s="16" t="s">
        <v>11</v>
      </c>
      <c r="J8245" s="9"/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  <c r="Z8245" s="9"/>
      <c r="AA8245" s="9"/>
    </row>
    <row r="8246" spans="1:27" ht="12.75">
      <c r="A8246" s="64">
        <f t="shared" si="100"/>
        <v>46098</v>
      </c>
      <c r="B8246" s="16" t="s">
        <v>1465</v>
      </c>
      <c r="C8246" s="60">
        <f>VLOOKUP(A8246,AEROPORTO!A:I,3, FALSE)</f>
        <v>7772.9</v>
      </c>
      <c r="D8246" s="16">
        <f>VLOOKUP(A8246,AEROPORTO!A:I,4, FALSE)</f>
        <v>118</v>
      </c>
      <c r="E8246" s="61">
        <f>VLOOKUP(A8246,AEROPORTO!A:I,5, FALSE)</f>
        <v>0</v>
      </c>
      <c r="F8246" s="16">
        <f>VLOOKUP(A8246,AEROPORTO!A:I,6, FALSE)</f>
        <v>0</v>
      </c>
      <c r="G8246" s="16">
        <f>VLOOKUP(A8246,AEROPORTO!A:I,7, FALSE)</f>
        <v>0</v>
      </c>
      <c r="H8246" s="29">
        <f>VLOOKUP(A8246,AEROPORTO!A:I,8, FALSE)</f>
        <v>0</v>
      </c>
      <c r="I8246" s="16" t="s">
        <v>11</v>
      </c>
      <c r="J8246" s="9"/>
      <c r="K8246" s="9"/>
      <c r="L8246" s="9"/>
      <c r="M8246" s="9"/>
      <c r="N8246" s="9"/>
      <c r="O8246" s="9"/>
      <c r="P8246" s="9"/>
      <c r="Q8246" s="9"/>
      <c r="R8246" s="9"/>
      <c r="S8246" s="9"/>
      <c r="T8246" s="9"/>
      <c r="U8246" s="9"/>
      <c r="V8246" s="9"/>
      <c r="W8246" s="9"/>
      <c r="X8246" s="9"/>
      <c r="Y8246" s="9"/>
      <c r="Z8246" s="9"/>
      <c r="AA8246" s="9"/>
    </row>
    <row r="8247" spans="1:27" ht="12.75">
      <c r="A8247" s="64">
        <f t="shared" si="100"/>
        <v>46098</v>
      </c>
      <c r="B8247" s="16" t="s">
        <v>289</v>
      </c>
      <c r="C8247" s="60">
        <f>VLOOKUP(A8247,PINHEIROS!A:I,3, FALSE)</f>
        <v>3502</v>
      </c>
      <c r="D8247" s="16">
        <f>VLOOKUP(A8247,PINHEIROS!A:I,4, FALSE)</f>
        <v>18</v>
      </c>
      <c r="E8247" s="61">
        <f>VLOOKUP(A8247,PINHEIROS!A:I,5, FALSE)</f>
        <v>19.399999999999999</v>
      </c>
      <c r="F8247" s="16">
        <f>VLOOKUP(A8247,PINHEIROS!A:I,6, FALSE)</f>
        <v>0</v>
      </c>
      <c r="G8247" s="16">
        <f>VLOOKUP(A8247,PINHEIROS!A:I,7, FALSE)</f>
        <v>3.75</v>
      </c>
      <c r="H8247" s="29">
        <f>VLOOKUP(A8247,PINHEIROS!A:I,8, FALSE)</f>
        <v>0.32090000000000002</v>
      </c>
      <c r="I8247" s="16" t="s">
        <v>11</v>
      </c>
      <c r="J8247" s="9"/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9"/>
      <c r="X8247" s="9"/>
      <c r="Y8247" s="9"/>
      <c r="Z8247" s="9"/>
      <c r="AA8247" s="9"/>
    </row>
    <row r="8248" spans="1:27" ht="12.75">
      <c r="A8248" s="64">
        <f t="shared" si="100"/>
        <v>46098</v>
      </c>
      <c r="B8248" s="16" t="s">
        <v>286</v>
      </c>
      <c r="C8248" s="60">
        <f>VLOOKUP(A8248,ACLIMAÇÃO!A:I,3, FALSE)</f>
        <v>2446.08</v>
      </c>
      <c r="D8248" s="16">
        <f>VLOOKUP(A8248,ACLIMAÇÃO!A:I,4, FALSE)</f>
        <v>27</v>
      </c>
      <c r="E8248" s="61">
        <f>VLOOKUP(A8248,ACLIMAÇÃO!A:I,5, FALSE)</f>
        <v>27.09</v>
      </c>
      <c r="F8248" s="16">
        <f>VLOOKUP(A8248,ACLIMAÇÃO!A:I,6, FALSE)</f>
        <v>0</v>
      </c>
      <c r="G8248" s="16">
        <f>VLOOKUP(A8248,ACLIMAÇÃO!A:I,7, FALSE)</f>
        <v>5.33</v>
      </c>
      <c r="H8248" s="29">
        <f>VLOOKUP(A8248,ACLIMAÇÃO!A:I,8, FALSE)</f>
        <v>0.33389999999999997</v>
      </c>
      <c r="I8248" s="16" t="s">
        <v>11</v>
      </c>
      <c r="J8248" s="9"/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  <c r="Z8248" s="9"/>
      <c r="AA8248" s="9"/>
    </row>
    <row r="8249" spans="1:27" ht="12.75">
      <c r="A8249" s="64">
        <f t="shared" si="100"/>
        <v>46098</v>
      </c>
      <c r="B8249" s="16" t="s">
        <v>17</v>
      </c>
      <c r="C8249" s="60">
        <f>VLOOKUP(A8249,'PRAIA DO CANTO'!A:I,3, FALSE)</f>
        <v>5143.38</v>
      </c>
      <c r="D8249" s="16">
        <f>VLOOKUP(A8249,'PRAIA DO CANTO'!A:I,4, FALSE)</f>
        <v>43</v>
      </c>
      <c r="E8249" s="61">
        <f>VLOOKUP(A8249,'PRAIA DO CANTO'!A:I,5, FALSE)</f>
        <v>25.89</v>
      </c>
      <c r="F8249" s="16">
        <f>VLOOKUP(A8249,'PRAIA DO CANTO'!A:I,6, FALSE)</f>
        <v>4</v>
      </c>
      <c r="G8249" s="16">
        <f>VLOOKUP(A8249,'PRAIA DO CANTO'!A:I,7, FALSE)</f>
        <v>9</v>
      </c>
      <c r="H8249" s="29">
        <f>VLOOKUP(A8249,'PRAIA DO CANTO'!A:I,8, FALSE)</f>
        <v>0.3488</v>
      </c>
      <c r="I8249" s="16" t="s">
        <v>16</v>
      </c>
      <c r="J8249" s="9"/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  <c r="AA8249" s="9"/>
    </row>
    <row r="8250" spans="1:27" ht="12.75">
      <c r="A8250" s="64">
        <f t="shared" si="100"/>
        <v>46098</v>
      </c>
      <c r="B8250" s="16" t="s">
        <v>14</v>
      </c>
      <c r="C8250" s="60">
        <f>VLOOKUP(A8250,'JARDIM CAMBURI'!A:I,3, FALSE)</f>
        <v>2690</v>
      </c>
      <c r="D8250" s="16">
        <f>VLOOKUP(A8250,'JARDIM CAMBURI'!A:I,4, FALSE)</f>
        <v>23</v>
      </c>
      <c r="E8250" s="61">
        <f>VLOOKUP(A8250,'JARDIM CAMBURI'!A:I,5, FALSE)</f>
        <v>19.66</v>
      </c>
      <c r="F8250" s="16">
        <f>VLOOKUP(A8250,'JARDIM CAMBURI'!A:I,6, FALSE())</f>
        <v>0</v>
      </c>
      <c r="G8250" s="16">
        <f>VLOOKUP(A8250,'JARDIM CAMBURI'!A:I,7, FALSE)</f>
        <v>4</v>
      </c>
      <c r="H8250" s="29">
        <f>VLOOKUP(A8250,'JARDIM CAMBURI'!A:I,8, FALSE)</f>
        <v>0.34570000000000001</v>
      </c>
      <c r="I8250" s="16" t="s">
        <v>16</v>
      </c>
      <c r="J8250" s="9"/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  <c r="AA8250" s="9"/>
    </row>
    <row r="8251" spans="1:27" ht="12.75">
      <c r="A8251" s="64">
        <f t="shared" si="100"/>
        <v>46098</v>
      </c>
      <c r="B8251" s="16" t="s">
        <v>19</v>
      </c>
      <c r="C8251" s="60">
        <f>VLOOKUP(A8251,SERRA!A:I,3, FALSE)</f>
        <v>2647.58</v>
      </c>
      <c r="D8251" s="16">
        <f>VLOOKUP(A8251,SERRA!A:I,4, FALSE)</f>
        <v>12</v>
      </c>
      <c r="E8251" s="61">
        <f>VLOOKUP(A8251,SERRA!A:I,5, FALSE)</f>
        <v>23.29</v>
      </c>
      <c r="F8251" s="16">
        <f>VLOOKUP(A8251,SERRA!A:I,6, FALSE)</f>
        <v>0</v>
      </c>
      <c r="G8251" s="16">
        <f>VLOOKUP(A8251,SERRA!A:I,7, FALSE)</f>
        <v>4</v>
      </c>
      <c r="H8251" s="29">
        <f>VLOOKUP(A8251,SERRA!A:I,8, FALSE)</f>
        <v>0.36770000000000003</v>
      </c>
      <c r="I8251" s="16" t="s">
        <v>16</v>
      </c>
      <c r="J8251" s="9"/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  <c r="W8251" s="9"/>
      <c r="X8251" s="9"/>
      <c r="Y8251" s="9"/>
      <c r="Z8251" s="9"/>
      <c r="AA8251" s="9"/>
    </row>
    <row r="8252" spans="1:27" ht="12.75">
      <c r="A8252" s="64">
        <f t="shared" si="100"/>
        <v>46098</v>
      </c>
      <c r="B8252" s="16" t="s">
        <v>1574</v>
      </c>
      <c r="C8252" s="60">
        <f>VLOOKUP(A8252,BOALI!A:I,3, FALSE)</f>
        <v>3444.22</v>
      </c>
      <c r="D8252" s="16">
        <f>VLOOKUP(A8252,BOALI!A:I,4, FALSE)</f>
        <v>78</v>
      </c>
      <c r="E8252" s="61">
        <f>VLOOKUP(A8252,BOALI!A:I,5, FALSE)</f>
        <v>0</v>
      </c>
      <c r="F8252" s="16">
        <f>VLOOKUP(A8252,BOALI!A:I,6, FALSE)</f>
        <v>0</v>
      </c>
      <c r="G8252" s="16">
        <f>VLOOKUP(A8252,BOALI!A:I,7, FALSE)</f>
        <v>0</v>
      </c>
      <c r="H8252" s="29">
        <f>VLOOKUP(A8252,BOALI!A:I,8, FALSE)</f>
        <v>0</v>
      </c>
      <c r="I8252" s="16" t="s">
        <v>16</v>
      </c>
      <c r="J8252" s="9"/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  <c r="Z8252" s="9"/>
      <c r="AA8252" s="9"/>
    </row>
    <row r="8253" spans="1:27" ht="12.75">
      <c r="A8253" s="64">
        <f>A8252+1</f>
        <v>46099</v>
      </c>
      <c r="B8253" s="16" t="s">
        <v>21</v>
      </c>
      <c r="C8253" s="60">
        <f>VLOOKUP(A8253,'VILA CLEMENTINO'!A:I,3, FALSE)</f>
        <v>4197.1899999999996</v>
      </c>
      <c r="D8253" s="16">
        <f>VLOOKUP(A8253,'VILA CLEMENTINO'!A:I,4, FALSE)</f>
        <v>56</v>
      </c>
      <c r="E8253" s="61">
        <f>VLOOKUP(A8253,'VILA CLEMENTINO'!A:I,5, FALSE)</f>
        <v>25.06</v>
      </c>
      <c r="F8253" s="16">
        <f>VLOOKUP(A8253,'VILA CLEMENTINO'!A:I,6, FALSE)</f>
        <v>0</v>
      </c>
      <c r="G8253" s="62">
        <f>VLOOKUP(A8253,'VILA CLEMENTINO'!A:I,7, FALSE)</f>
        <v>7</v>
      </c>
      <c r="H8253" s="29">
        <f>VLOOKUP(A8253,'VILA CLEMENTINO'!A:I,8, FALSE)</f>
        <v>0.28060000000000002</v>
      </c>
      <c r="I8253" s="16" t="s">
        <v>11</v>
      </c>
      <c r="J8253" s="9"/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  <c r="Z8253" s="9"/>
      <c r="AA8253" s="9"/>
    </row>
    <row r="8254" spans="1:27" ht="12.75">
      <c r="A8254" s="64">
        <f t="shared" ref="A8254:A8265" si="101">A8253</f>
        <v>46099</v>
      </c>
      <c r="B8254" s="16" t="s">
        <v>12</v>
      </c>
      <c r="C8254" s="60">
        <f>VLOOKUP(A8254,JABAQUARA!A:I,3, FALSE)</f>
        <v>2779.55</v>
      </c>
      <c r="D8254" s="16">
        <f>VLOOKUP(A8254,JABAQUARA!A:I,4, FALSE)</f>
        <v>32</v>
      </c>
      <c r="E8254" s="61">
        <f>VLOOKUP(A8254,JABAQUARA!A:I,5, FALSE)</f>
        <v>24.29</v>
      </c>
      <c r="F8254" s="16">
        <f>VLOOKUP(A8254,JABAQUARA!A:I,6, FALSE)</f>
        <v>1</v>
      </c>
      <c r="G8254" s="16">
        <f>VLOOKUP(A8254,JABAQUARA!A:I,7, FALSE)</f>
        <v>9</v>
      </c>
      <c r="H8254" s="29">
        <f>VLOOKUP(A8254,JABAQUARA!A:I,8, FALSE)</f>
        <v>0.2913</v>
      </c>
      <c r="I8254" s="16" t="s">
        <v>11</v>
      </c>
      <c r="J8254" s="9"/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  <c r="Z8254" s="9"/>
      <c r="AA8254" s="9"/>
    </row>
    <row r="8255" spans="1:27" ht="12.75">
      <c r="A8255" s="64">
        <f t="shared" si="101"/>
        <v>46099</v>
      </c>
      <c r="B8255" s="16" t="s">
        <v>1467</v>
      </c>
      <c r="C8255" s="60">
        <f>VLOOKUP(A8255,SPOLETO!A:I,3, FALSE)</f>
        <v>3801.32</v>
      </c>
      <c r="D8255" s="16">
        <f>VLOOKUP(A8255,SPOLETO!A:I,4, FALSE)</f>
        <v>77</v>
      </c>
      <c r="E8255" s="61">
        <f>VLOOKUP(A8255,SPOLETO!A:I,5, FALSE)</f>
        <v>0</v>
      </c>
      <c r="F8255" s="16">
        <f>VLOOKUP(A8255,SPOLETO!A:I,6, FALSE)</f>
        <v>0</v>
      </c>
      <c r="G8255" s="16">
        <f>VLOOKUP(A8255,SPOLETO!A:I,7, FALSE)</f>
        <v>0</v>
      </c>
      <c r="H8255" s="29">
        <f>VLOOKUP(A8255,SPOLETO!A:I,8, FALSE)</f>
        <v>0</v>
      </c>
      <c r="I8255" s="16" t="s">
        <v>11</v>
      </c>
      <c r="J8255" s="9"/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  <c r="Z8255" s="9"/>
      <c r="AA8255" s="9"/>
    </row>
    <row r="8256" spans="1:27" ht="12.75">
      <c r="A8256" s="64">
        <f t="shared" si="101"/>
        <v>46099</v>
      </c>
      <c r="B8256" s="16" t="s">
        <v>9</v>
      </c>
      <c r="C8256" s="60">
        <f>VLOOKUP(A8256,'CAMPO BELO'!A:I,3, FALSE)</f>
        <v>2181.4899999999998</v>
      </c>
      <c r="D8256" s="16">
        <f>VLOOKUP(A8256,'CAMPO BELO'!A:I,4, FALSE)</f>
        <v>24</v>
      </c>
      <c r="E8256" s="61">
        <f>VLOOKUP(A8256,'CAMPO BELO'!A:I,5, FALSE)</f>
        <v>23.19</v>
      </c>
      <c r="F8256" s="16">
        <f>VLOOKUP(A8256,'CAMPO BELO'!A:I,6, FALSE)</f>
        <v>1</v>
      </c>
      <c r="G8256" s="16">
        <f>VLOOKUP(A8256,'CAMPO BELO'!A:I,7, FALSE)</f>
        <v>6.3</v>
      </c>
      <c r="H8256" s="29">
        <f>VLOOKUP(A8256,'CAMPO BELO'!A:I,8, FALSE)</f>
        <v>0.2475</v>
      </c>
      <c r="I8256" s="16" t="s">
        <v>11</v>
      </c>
      <c r="J8256" s="9"/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  <c r="Z8256" s="9"/>
      <c r="AA8256" s="9"/>
    </row>
    <row r="8257" spans="1:27" ht="12.75">
      <c r="A8257" s="64">
        <f t="shared" si="101"/>
        <v>46099</v>
      </c>
      <c r="B8257" s="16" t="s">
        <v>43</v>
      </c>
      <c r="C8257" s="60">
        <f>VLOOKUP(A8257,GOPOÚVA!A:I,3, FALSE)</f>
        <v>2302.33</v>
      </c>
      <c r="D8257" s="16">
        <f>VLOOKUP(A8257,GOPOÚVA!A:I,4, FALSE)</f>
        <v>30</v>
      </c>
      <c r="E8257" s="61">
        <f>VLOOKUP(A8257,GOPOÚVA!A:I,5, FALSE)</f>
        <v>26.19</v>
      </c>
      <c r="F8257" s="16">
        <f>VLOOKUP(A8257,GOPOÚVA!A:I,6, FALSE)</f>
        <v>2</v>
      </c>
      <c r="G8257" s="16">
        <f>VLOOKUP(A8257,GOPOÚVA!A:I,7, FALSE)</f>
        <v>8</v>
      </c>
      <c r="H8257" s="29">
        <f>VLOOKUP(A8257,GOPOÚVA!A:I,8, FALSE)</f>
        <v>0.3664</v>
      </c>
      <c r="I8257" s="16" t="s">
        <v>11</v>
      </c>
      <c r="J8257" s="9"/>
      <c r="K8257" s="9"/>
      <c r="L8257" s="9"/>
      <c r="M8257" s="9"/>
      <c r="N8257" s="9"/>
      <c r="O8257" s="9"/>
      <c r="P8257" s="9"/>
      <c r="Q8257" s="9"/>
      <c r="R8257" s="9"/>
      <c r="S8257" s="9"/>
      <c r="T8257" s="9"/>
      <c r="U8257" s="9"/>
      <c r="V8257" s="9"/>
      <c r="W8257" s="9"/>
      <c r="X8257" s="9"/>
      <c r="Y8257" s="9"/>
      <c r="Z8257" s="9"/>
      <c r="AA8257" s="9"/>
    </row>
    <row r="8258" spans="1:27" ht="12.75">
      <c r="A8258" s="64">
        <f t="shared" si="101"/>
        <v>46099</v>
      </c>
      <c r="B8258" s="16" t="s">
        <v>45</v>
      </c>
      <c r="C8258" s="60">
        <f>VLOOKUP(A8258,MANDAQUI!A:I,3, FALSE)</f>
        <v>3211.6</v>
      </c>
      <c r="D8258" s="16">
        <f>VLOOKUP(A8258,MANDAQUI!A:I,4, FALSE)</f>
        <v>36</v>
      </c>
      <c r="E8258" s="61">
        <f>VLOOKUP(A8258,MANDAQUI!A:I,5, FALSE)</f>
        <v>22.86</v>
      </c>
      <c r="F8258" s="16">
        <f>VLOOKUP(A8258,MANDAQUI!A:I,6, FALSE)</f>
        <v>0</v>
      </c>
      <c r="G8258" s="16">
        <f>VLOOKUP(A8258,MANDAQUI!A:I,7, FALSE)</f>
        <v>9.66</v>
      </c>
      <c r="H8258" s="29">
        <f>VLOOKUP(A8258,MANDAQUI!A:I,8, FALSE)</f>
        <v>0.30330000000000001</v>
      </c>
      <c r="I8258" s="16" t="s">
        <v>11</v>
      </c>
      <c r="J8258" s="9"/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/>
      <c r="X8258" s="9"/>
      <c r="Y8258" s="9"/>
      <c r="Z8258" s="9"/>
      <c r="AA8258" s="9"/>
    </row>
    <row r="8259" spans="1:27" ht="12.75">
      <c r="A8259" s="64">
        <f t="shared" si="101"/>
        <v>46099</v>
      </c>
      <c r="B8259" s="16" t="s">
        <v>1465</v>
      </c>
      <c r="C8259" s="60" t="e">
        <f>VLOOKUP(A8259,AEROPORTO!A:I,3, FALSE)</f>
        <v>#N/A</v>
      </c>
      <c r="D8259" s="16" t="e">
        <f>VLOOKUP(A8259,AEROPORTO!A:I,4, FALSE)</f>
        <v>#N/A</v>
      </c>
      <c r="E8259" s="61" t="e">
        <f>VLOOKUP(A8259,AEROPORTO!A:I,5, FALSE)</f>
        <v>#N/A</v>
      </c>
      <c r="F8259" s="16" t="e">
        <f>VLOOKUP(A8259,AEROPORTO!A:I,6, FALSE)</f>
        <v>#N/A</v>
      </c>
      <c r="G8259" s="16" t="e">
        <f>VLOOKUP(A8259,AEROPORTO!A:I,7, FALSE)</f>
        <v>#N/A</v>
      </c>
      <c r="H8259" s="29" t="e">
        <f>VLOOKUP(A8259,AEROPORTO!A:I,8, FALSE)</f>
        <v>#N/A</v>
      </c>
      <c r="I8259" s="16" t="s">
        <v>11</v>
      </c>
      <c r="J8259" s="9"/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  <c r="Z8259" s="9"/>
      <c r="AA8259" s="9"/>
    </row>
    <row r="8260" spans="1:27" ht="12.75">
      <c r="A8260" s="64">
        <f t="shared" si="101"/>
        <v>46099</v>
      </c>
      <c r="B8260" s="16" t="s">
        <v>289</v>
      </c>
      <c r="C8260" s="60">
        <f>VLOOKUP(A8260,PINHEIROS!A:I,3, FALSE)</f>
        <v>3008.28</v>
      </c>
      <c r="D8260" s="16">
        <f>VLOOKUP(A8260,PINHEIROS!A:I,4, FALSE)</f>
        <v>34</v>
      </c>
      <c r="E8260" s="61">
        <f>VLOOKUP(A8260,PINHEIROS!A:I,5, FALSE)</f>
        <v>41.33</v>
      </c>
      <c r="F8260" s="16">
        <f>VLOOKUP(A8260,PINHEIROS!A:I,6, FALSE)</f>
        <v>10</v>
      </c>
      <c r="G8260" s="16">
        <f>VLOOKUP(A8260,PINHEIROS!A:I,7, FALSE)</f>
        <v>9.66</v>
      </c>
      <c r="H8260" s="29">
        <f>VLOOKUP(A8260,PINHEIROS!A:I,8, FALSE)</f>
        <v>0.35930000000000001</v>
      </c>
      <c r="I8260" s="16" t="s">
        <v>11</v>
      </c>
      <c r="J8260" s="9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/>
      <c r="X8260" s="9"/>
      <c r="Y8260" s="9"/>
      <c r="Z8260" s="9"/>
      <c r="AA8260" s="9"/>
    </row>
    <row r="8261" spans="1:27" ht="12.75">
      <c r="A8261" s="64">
        <f t="shared" si="101"/>
        <v>46099</v>
      </c>
      <c r="B8261" s="16" t="s">
        <v>286</v>
      </c>
      <c r="C8261" s="60">
        <f>VLOOKUP(A8261,ACLIMAÇÃO!A:I,3, FALSE)</f>
        <v>1999.37</v>
      </c>
      <c r="D8261" s="16">
        <f>VLOOKUP(A8261,ACLIMAÇÃO!A:I,4, FALSE)</f>
        <v>25</v>
      </c>
      <c r="E8261" s="61">
        <f>VLOOKUP(A8261,ACLIMAÇÃO!A:I,5, FALSE)</f>
        <v>21</v>
      </c>
      <c r="F8261" s="16">
        <f>VLOOKUP(A8261,ACLIMAÇÃO!A:I,6, FALSE)</f>
        <v>0</v>
      </c>
      <c r="G8261" s="16">
        <f>VLOOKUP(A8261,ACLIMAÇÃO!A:I,7, FALSE)</f>
        <v>6</v>
      </c>
      <c r="H8261" s="29">
        <f>VLOOKUP(A8261,ACLIMAÇÃO!A:I,8, FALSE)</f>
        <v>0.36909999999999998</v>
      </c>
      <c r="I8261" s="16" t="s">
        <v>11</v>
      </c>
      <c r="J8261" s="9"/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/>
      <c r="X8261" s="9"/>
      <c r="Y8261" s="9"/>
      <c r="Z8261" s="9"/>
      <c r="AA8261" s="9"/>
    </row>
    <row r="8262" spans="1:27" ht="12.75">
      <c r="A8262" s="64">
        <f t="shared" si="101"/>
        <v>46099</v>
      </c>
      <c r="B8262" s="16" t="s">
        <v>17</v>
      </c>
      <c r="C8262" s="60">
        <f>VLOOKUP(A8262,'PRAIA DO CANTO'!A:I,3, FALSE)</f>
        <v>4377.72</v>
      </c>
      <c r="D8262" s="16">
        <f>VLOOKUP(A8262,'PRAIA DO CANTO'!A:I,4, FALSE)</f>
        <v>39</v>
      </c>
      <c r="E8262" s="61">
        <f>VLOOKUP(A8262,'PRAIA DO CANTO'!A:I,5, FALSE)</f>
        <v>24.36</v>
      </c>
      <c r="F8262" s="16">
        <f>VLOOKUP(A8262,'PRAIA DO CANTO'!A:I,6, FALSE)</f>
        <v>0</v>
      </c>
      <c r="G8262" s="16">
        <f>VLOOKUP(A8262,'PRAIA DO CANTO'!A:I,7, FALSE)</f>
        <v>7.25</v>
      </c>
      <c r="H8262" s="29">
        <f>VLOOKUP(A8262,'PRAIA DO CANTO'!A:I,8, FALSE)</f>
        <v>0.27539999999999998</v>
      </c>
      <c r="I8262" s="16" t="s">
        <v>16</v>
      </c>
      <c r="J8262" s="9"/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  <c r="Z8262" s="9"/>
      <c r="AA8262" s="9"/>
    </row>
    <row r="8263" spans="1:27" ht="12.75">
      <c r="A8263" s="64">
        <f t="shared" si="101"/>
        <v>46099</v>
      </c>
      <c r="B8263" s="16" t="s">
        <v>14</v>
      </c>
      <c r="C8263" s="60">
        <f>VLOOKUP(A8263,'JARDIM CAMBURI'!A:I,3, FALSE)</f>
        <v>2747.93</v>
      </c>
      <c r="D8263" s="16">
        <f>VLOOKUP(A8263,'JARDIM CAMBURI'!A:I,4, FALSE)</f>
        <v>32</v>
      </c>
      <c r="E8263" s="61">
        <f>VLOOKUP(A8263,'JARDIM CAMBURI'!A:I,5, FALSE)</f>
        <v>20.28</v>
      </c>
      <c r="F8263" s="16">
        <f>VLOOKUP(A8263,'JARDIM CAMBURI'!A:I,6, FALSE())</f>
        <v>1</v>
      </c>
      <c r="G8263" s="16">
        <f>VLOOKUP(A8263,'JARDIM CAMBURI'!A:I,7, FALSE)</f>
        <v>5.33</v>
      </c>
      <c r="H8263" s="29">
        <f>VLOOKUP(A8263,'JARDIM CAMBURI'!A:I,8, FALSE)</f>
        <v>0.28473999999999999</v>
      </c>
      <c r="I8263" s="16" t="s">
        <v>16</v>
      </c>
      <c r="J8263" s="9"/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9"/>
      <c r="AA8263" s="9"/>
    </row>
    <row r="8264" spans="1:27" ht="12.75">
      <c r="A8264" s="64">
        <f t="shared" si="101"/>
        <v>46099</v>
      </c>
      <c r="B8264" s="16" t="s">
        <v>19</v>
      </c>
      <c r="C8264" s="60">
        <f>VLOOKUP(A8264,SERRA!A:I,3, FALSE)</f>
        <v>2512.12</v>
      </c>
      <c r="D8264" s="16">
        <f>VLOOKUP(A8264,SERRA!A:I,4, FALSE)</f>
        <v>31</v>
      </c>
      <c r="E8264" s="61">
        <f>VLOOKUP(A8264,SERRA!A:I,5, FALSE)</f>
        <v>23.29</v>
      </c>
      <c r="F8264" s="16">
        <f>VLOOKUP(A8264,SERRA!A:I,6, FALSE)</f>
        <v>1</v>
      </c>
      <c r="G8264" s="16">
        <f>VLOOKUP(A8264,SERRA!A:I,7, FALSE)</f>
        <v>10.33</v>
      </c>
      <c r="H8264" s="29">
        <f>VLOOKUP(A8264,SERRA!A:I,8, FALSE)</f>
        <v>0.30709999999999998</v>
      </c>
      <c r="I8264" s="16" t="s">
        <v>16</v>
      </c>
      <c r="J8264" s="9"/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  <c r="Z8264" s="9"/>
      <c r="AA8264" s="9"/>
    </row>
    <row r="8265" spans="1:27" ht="12.75">
      <c r="A8265" s="64">
        <f t="shared" si="101"/>
        <v>46099</v>
      </c>
      <c r="B8265" s="16" t="s">
        <v>1574</v>
      </c>
      <c r="C8265" s="60">
        <f>VLOOKUP(A8265,BOALI!A:I,3, FALSE)</f>
        <v>2220.0700000000002</v>
      </c>
      <c r="D8265" s="16">
        <f>VLOOKUP(A8265,BOALI!A:I,4, FALSE)</f>
        <v>59</v>
      </c>
      <c r="E8265" s="61">
        <f>VLOOKUP(A8265,BOALI!A:I,5, FALSE)</f>
        <v>0</v>
      </c>
      <c r="F8265" s="16">
        <f>VLOOKUP(A8265,BOALI!A:I,6, FALSE)</f>
        <v>0</v>
      </c>
      <c r="G8265" s="16">
        <f>VLOOKUP(A8265,BOALI!A:I,7, FALSE)</f>
        <v>0</v>
      </c>
      <c r="H8265" s="29">
        <f>VLOOKUP(A8265,BOALI!A:I,8, FALSE)</f>
        <v>0</v>
      </c>
      <c r="I8265" s="16" t="s">
        <v>16</v>
      </c>
      <c r="J8265" s="9"/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  <c r="AA8265" s="9"/>
    </row>
    <row r="8266" spans="1:27" ht="12.75">
      <c r="A8266" s="64">
        <f>A8265+1</f>
        <v>46100</v>
      </c>
      <c r="B8266" s="16" t="s">
        <v>21</v>
      </c>
      <c r="C8266" s="60">
        <f>VLOOKUP(A8266,'VILA CLEMENTINO'!A:I,3, FALSE)</f>
        <v>6425.74</v>
      </c>
      <c r="D8266" s="16">
        <f>VLOOKUP(A8266,'VILA CLEMENTINO'!A:I,4, FALSE)</f>
        <v>72</v>
      </c>
      <c r="E8266" s="61">
        <f>VLOOKUP(A8266,'VILA CLEMENTINO'!A:I,5, FALSE)</f>
        <v>28.01</v>
      </c>
      <c r="F8266" s="16">
        <f>VLOOKUP(A8266,'VILA CLEMENTINO'!A:I,6, FALSE)</f>
        <v>1</v>
      </c>
      <c r="G8266" s="62">
        <f>VLOOKUP(A8266,'VILA CLEMENTINO'!A:I,7, FALSE)</f>
        <v>11.2</v>
      </c>
      <c r="H8266" s="29">
        <f>VLOOKUP(A8266,'VILA CLEMENTINO'!A:I,8, FALSE)</f>
        <v>0.2606</v>
      </c>
      <c r="I8266" s="16" t="s">
        <v>11</v>
      </c>
      <c r="J8266" s="9"/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/>
      <c r="X8266" s="9"/>
      <c r="Y8266" s="9"/>
      <c r="Z8266" s="9"/>
      <c r="AA8266" s="9"/>
    </row>
    <row r="8267" spans="1:27" ht="12.75">
      <c r="A8267" s="64">
        <f t="shared" ref="A8267:A8278" si="102">A8266</f>
        <v>46100</v>
      </c>
      <c r="B8267" s="16" t="s">
        <v>12</v>
      </c>
      <c r="C8267" s="60">
        <f>VLOOKUP(A8267,JABAQUARA!A:I,3, FALSE)</f>
        <v>2995.03</v>
      </c>
      <c r="D8267" s="16">
        <f>VLOOKUP(A8267,JABAQUARA!A:I,4, FALSE)</f>
        <v>34</v>
      </c>
      <c r="E8267" s="61">
        <f>VLOOKUP(A8267,JABAQUARA!A:I,5, FALSE)</f>
        <v>26.47</v>
      </c>
      <c r="F8267" s="16">
        <f>VLOOKUP(A8267,JABAQUARA!A:I,6, FALSE)</f>
        <v>0</v>
      </c>
      <c r="G8267" s="16">
        <f>VLOOKUP(A8267,JABAQUARA!A:I,7, FALSE)</f>
        <v>9.66</v>
      </c>
      <c r="H8267" s="29">
        <f>VLOOKUP(A8267,JABAQUARA!A:I,8, FALSE)</f>
        <v>0.31440000000000001</v>
      </c>
      <c r="I8267" s="16" t="s">
        <v>11</v>
      </c>
      <c r="J8267" s="9"/>
      <c r="K8267" s="9"/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  <c r="Z8267" s="9"/>
      <c r="AA8267" s="9"/>
    </row>
    <row r="8268" spans="1:27" ht="12.75">
      <c r="A8268" s="64">
        <f t="shared" si="102"/>
        <v>46100</v>
      </c>
      <c r="B8268" s="16" t="s">
        <v>1467</v>
      </c>
      <c r="C8268" s="60">
        <f>VLOOKUP(A8268,SPOLETO!A:I,3, FALSE)</f>
        <v>3998.24</v>
      </c>
      <c r="D8268" s="16">
        <f>VLOOKUP(A8268,SPOLETO!A:I,4, FALSE)</f>
        <v>86</v>
      </c>
      <c r="E8268" s="61">
        <f>VLOOKUP(A8268,SPOLETO!A:I,5, FALSE)</f>
        <v>0</v>
      </c>
      <c r="F8268" s="16">
        <f>VLOOKUP(A8268,SPOLETO!A:I,6, FALSE)</f>
        <v>0</v>
      </c>
      <c r="G8268" s="16">
        <f>VLOOKUP(A8268,SPOLETO!A:I,7, FALSE)</f>
        <v>0</v>
      </c>
      <c r="H8268" s="29">
        <f>VLOOKUP(A8268,SPOLETO!A:I,8, FALSE)</f>
        <v>0</v>
      </c>
      <c r="I8268" s="16" t="s">
        <v>11</v>
      </c>
      <c r="J8268" s="9"/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  <c r="Z8268" s="9"/>
      <c r="AA8268" s="9"/>
    </row>
    <row r="8269" spans="1:27" ht="12.75">
      <c r="A8269" s="64">
        <f t="shared" si="102"/>
        <v>46100</v>
      </c>
      <c r="B8269" s="16" t="s">
        <v>9</v>
      </c>
      <c r="C8269" s="60">
        <f>VLOOKUP(A8269,'CAMPO BELO'!A:I,3, FALSE)</f>
        <v>3785.34</v>
      </c>
      <c r="D8269" s="16">
        <f>VLOOKUP(A8269,'CAMPO BELO'!A:I,4, FALSE)</f>
        <v>43</v>
      </c>
      <c r="E8269" s="61">
        <f>VLOOKUP(A8269,'CAMPO BELO'!A:I,5, FALSE)</f>
        <v>27.38</v>
      </c>
      <c r="F8269" s="16">
        <f>VLOOKUP(A8269,'CAMPO BELO'!A:I,6, FALSE)</f>
        <v>2</v>
      </c>
      <c r="G8269" s="16">
        <f>VLOOKUP(A8269,'CAMPO BELO'!A:I,7, FALSE)</f>
        <v>13</v>
      </c>
      <c r="H8269" s="29">
        <f>VLOOKUP(A8269,'CAMPO BELO'!A:I,8, FALSE)</f>
        <v>0.2828</v>
      </c>
      <c r="I8269" s="16" t="s">
        <v>11</v>
      </c>
      <c r="J8269" s="9"/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9"/>
      <c r="X8269" s="9"/>
      <c r="Y8269" s="9"/>
      <c r="Z8269" s="9"/>
      <c r="AA8269" s="9"/>
    </row>
    <row r="8270" spans="1:27" ht="12.75">
      <c r="A8270" s="64">
        <f t="shared" si="102"/>
        <v>46100</v>
      </c>
      <c r="B8270" s="16" t="s">
        <v>43</v>
      </c>
      <c r="C8270" s="60">
        <f>VLOOKUP(A8270,GOPOÚVA!A:I,3, FALSE)</f>
        <v>2780.68</v>
      </c>
      <c r="D8270" s="16">
        <f>VLOOKUP(A8270,GOPOÚVA!A:I,4, FALSE)</f>
        <v>29</v>
      </c>
      <c r="E8270" s="61">
        <f>VLOOKUP(A8270,GOPOÚVA!A:I,5, FALSE)</f>
        <v>21.38</v>
      </c>
      <c r="F8270" s="16">
        <f>VLOOKUP(A8270,GOPOÚVA!A:I,6, FALSE)</f>
        <v>0</v>
      </c>
      <c r="G8270" s="16">
        <f>VLOOKUP(A8270,GOPOÚVA!A:I,7, FALSE)</f>
        <v>8.33</v>
      </c>
      <c r="H8270" s="29">
        <f>VLOOKUP(A8270,GOPOÚVA!A:I,8, FALSE)</f>
        <v>0.32769999999999999</v>
      </c>
      <c r="I8270" s="16" t="s">
        <v>11</v>
      </c>
      <c r="J8270" s="9"/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9"/>
      <c r="X8270" s="9"/>
      <c r="Y8270" s="9"/>
      <c r="Z8270" s="9"/>
      <c r="AA8270" s="9"/>
    </row>
    <row r="8271" spans="1:27" ht="12.75">
      <c r="A8271" s="64">
        <f t="shared" si="102"/>
        <v>46100</v>
      </c>
      <c r="B8271" s="16" t="s">
        <v>45</v>
      </c>
      <c r="C8271" s="60">
        <f>VLOOKUP(A8271,MANDAQUI!A:I,3, FALSE)</f>
        <v>3946.73</v>
      </c>
      <c r="D8271" s="16">
        <f>VLOOKUP(A8271,MANDAQUI!A:I,4, FALSE)</f>
        <v>41</v>
      </c>
      <c r="E8271" s="61">
        <f>VLOOKUP(A8271,MANDAQUI!A:I,5, FALSE)</f>
        <v>24.42</v>
      </c>
      <c r="F8271" s="16">
        <f>VLOOKUP(A8271,MANDAQUI!A:I,6, FALSE)</f>
        <v>2</v>
      </c>
      <c r="G8271" s="16">
        <f>VLOOKUP(A8271,MANDAQUI!A:I,7, FALSE)</f>
        <v>12</v>
      </c>
      <c r="H8271" s="29">
        <f>VLOOKUP(A8271,MANDAQUI!A:I,8, FALSE)</f>
        <v>0.2863</v>
      </c>
      <c r="I8271" s="16" t="s">
        <v>11</v>
      </c>
      <c r="J8271" s="9"/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  <c r="Z8271" s="9"/>
      <c r="AA8271" s="9"/>
    </row>
    <row r="8272" spans="1:27" ht="12.75">
      <c r="A8272" s="64">
        <f t="shared" si="102"/>
        <v>46100</v>
      </c>
      <c r="B8272" s="16" t="s">
        <v>1465</v>
      </c>
      <c r="C8272" s="60">
        <f>VLOOKUP(A8272,AEROPORTO!A:I,3, FALSE)</f>
        <v>7678.9</v>
      </c>
      <c r="D8272" s="16">
        <f>VLOOKUP(A8272,AEROPORTO!A:I,4, FALSE)</f>
        <v>115</v>
      </c>
      <c r="E8272" s="61">
        <f>VLOOKUP(A8272,AEROPORTO!A:I,5, FALSE)</f>
        <v>0</v>
      </c>
      <c r="F8272" s="16">
        <f>VLOOKUP(A8272,AEROPORTO!A:I,6, FALSE)</f>
        <v>0</v>
      </c>
      <c r="G8272" s="16">
        <f>VLOOKUP(A8272,AEROPORTO!A:I,7, FALSE)</f>
        <v>0</v>
      </c>
      <c r="H8272" s="29">
        <f>VLOOKUP(A8272,AEROPORTO!A:I,8, FALSE)</f>
        <v>0</v>
      </c>
      <c r="I8272" s="16" t="s">
        <v>11</v>
      </c>
      <c r="J8272" s="9"/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  <c r="AA8272" s="9"/>
    </row>
    <row r="8273" spans="1:27" ht="12.75">
      <c r="A8273" s="64">
        <f t="shared" si="102"/>
        <v>46100</v>
      </c>
      <c r="B8273" s="16" t="s">
        <v>289</v>
      </c>
      <c r="C8273" s="60">
        <f>VLOOKUP(A8273,PINHEIROS!A:I,3, FALSE)</f>
        <v>3478.35</v>
      </c>
      <c r="D8273" s="16">
        <f>VLOOKUP(A8273,PINHEIROS!A:I,4, FALSE)</f>
        <v>34</v>
      </c>
      <c r="E8273" s="61">
        <f>VLOOKUP(A8273,PINHEIROS!A:I,5, FALSE)</f>
        <v>24.87</v>
      </c>
      <c r="F8273" s="16">
        <f>VLOOKUP(A8273,PINHEIROS!A:I,6, FALSE)</f>
        <v>1</v>
      </c>
      <c r="G8273" s="16">
        <f>VLOOKUP(A8273,PINHEIROS!A:I,7, FALSE)</f>
        <v>7.25</v>
      </c>
      <c r="H8273" s="29">
        <f>VLOOKUP(A8273,PINHEIROS!A:I,8, FALSE)</f>
        <v>0.26840000000000003</v>
      </c>
      <c r="I8273" s="16" t="s">
        <v>11</v>
      </c>
      <c r="J8273" s="9"/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  <c r="Z8273" s="9"/>
      <c r="AA8273" s="9"/>
    </row>
    <row r="8274" spans="1:27" ht="12.75">
      <c r="A8274" s="64">
        <f t="shared" si="102"/>
        <v>46100</v>
      </c>
      <c r="B8274" s="16" t="s">
        <v>286</v>
      </c>
      <c r="C8274" s="60">
        <f>VLOOKUP(A8274,ACLIMAÇÃO!A:I,3, FALSE)</f>
        <v>3110.38</v>
      </c>
      <c r="D8274" s="16">
        <f>VLOOKUP(A8274,ACLIMAÇÃO!A:I,4, FALSE)</f>
        <v>41</v>
      </c>
      <c r="E8274" s="61">
        <f>VLOOKUP(A8274,ACLIMAÇÃO!A:I,5, FALSE)</f>
        <v>34.36</v>
      </c>
      <c r="F8274" s="16">
        <f>VLOOKUP(A8274,ACLIMAÇÃO!A:I,6, FALSE)</f>
        <v>10</v>
      </c>
      <c r="G8274" s="16">
        <f>VLOOKUP(A8274,ACLIMAÇÃO!A:I,7, FALSE)</f>
        <v>16</v>
      </c>
      <c r="H8274" s="29">
        <f>VLOOKUP(A8274,ACLIMAÇÃO!A:I,8, FALSE)</f>
        <v>0.2863</v>
      </c>
      <c r="I8274" s="16" t="s">
        <v>11</v>
      </c>
      <c r="J8274" s="9"/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  <c r="AA8274" s="9"/>
    </row>
    <row r="8275" spans="1:27" ht="12.75">
      <c r="A8275" s="64">
        <f t="shared" si="102"/>
        <v>46100</v>
      </c>
      <c r="B8275" s="16" t="s">
        <v>17</v>
      </c>
      <c r="C8275" s="60">
        <f>VLOOKUP(A8275,'PRAIA DO CANTO'!A:I,3, FALSE)</f>
        <v>5328.9</v>
      </c>
      <c r="D8275" s="16">
        <f>VLOOKUP(A8275,'PRAIA DO CANTO'!A:I,4, FALSE)</f>
        <v>52</v>
      </c>
      <c r="E8275" s="61">
        <f>VLOOKUP(A8275,'PRAIA DO CANTO'!A:I,5, FALSE)</f>
        <v>25</v>
      </c>
      <c r="F8275" s="16">
        <f>VLOOKUP(A8275,'PRAIA DO CANTO'!A:I,6, FALSE)</f>
        <v>4</v>
      </c>
      <c r="G8275" s="16">
        <f>VLOOKUP(A8275,'PRAIA DO CANTO'!A:I,7, FALSE)</f>
        <v>8</v>
      </c>
      <c r="H8275" s="29">
        <f>VLOOKUP(A8275,'PRAIA DO CANTO'!A:I,8, FALSE)</f>
        <v>0.28239999999999998</v>
      </c>
      <c r="I8275" s="16" t="s">
        <v>16</v>
      </c>
      <c r="J8275" s="9"/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  <c r="Z8275" s="9"/>
      <c r="AA8275" s="9"/>
    </row>
    <row r="8276" spans="1:27" ht="12.75">
      <c r="A8276" s="64">
        <f t="shared" si="102"/>
        <v>46100</v>
      </c>
      <c r="B8276" s="16" t="s">
        <v>14</v>
      </c>
      <c r="C8276" s="60">
        <f>VLOOKUP(A8276,'JARDIM CAMBURI'!A:I,3, FALSE)</f>
        <v>3007.21</v>
      </c>
      <c r="D8276" s="16">
        <f>VLOOKUP(A8276,'JARDIM CAMBURI'!A:I,4, FALSE)</f>
        <v>31</v>
      </c>
      <c r="E8276" s="61">
        <f>VLOOKUP(A8276,'JARDIM CAMBURI'!A:I,5, FALSE)</f>
        <v>17.510000000000002</v>
      </c>
      <c r="F8276" s="16">
        <f>VLOOKUP(A8276,'JARDIM CAMBURI'!A:I,6, FALSE())</f>
        <v>0</v>
      </c>
      <c r="G8276" s="16">
        <f>VLOOKUP(A8276,'JARDIM CAMBURI'!A:I,7, FALSE)</f>
        <v>7</v>
      </c>
      <c r="H8276" s="29">
        <f>VLOOKUP(A8276,'JARDIM CAMBURI'!A:I,8, FALSE)</f>
        <v>0.26869999999999999</v>
      </c>
      <c r="I8276" s="16" t="s">
        <v>16</v>
      </c>
      <c r="J8276" s="9"/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  <c r="AA8276" s="9"/>
    </row>
    <row r="8277" spans="1:27" ht="12.75">
      <c r="A8277" s="64">
        <f t="shared" si="102"/>
        <v>46100</v>
      </c>
      <c r="B8277" s="16" t="s">
        <v>19</v>
      </c>
      <c r="C8277" s="60">
        <f>VLOOKUP(A8277,SERRA!A:I,3, FALSE)</f>
        <v>2688.46</v>
      </c>
      <c r="D8277" s="16">
        <f>VLOOKUP(A8277,SERRA!A:I,4, FALSE)</f>
        <v>31</v>
      </c>
      <c r="E8277" s="61">
        <f>VLOOKUP(A8277,SERRA!A:I,5, FALSE)</f>
        <v>28.86</v>
      </c>
      <c r="F8277" s="16">
        <f>VLOOKUP(A8277,SERRA!A:I,6, FALSE)</f>
        <v>3</v>
      </c>
      <c r="G8277" s="16">
        <f>VLOOKUP(A8277,SERRA!A:I,7, FALSE)</f>
        <v>15.5</v>
      </c>
      <c r="H8277" s="29">
        <f>VLOOKUP(A8277,SERRA!A:I,8, FALSE)</f>
        <v>0.27310000000000001</v>
      </c>
      <c r="I8277" s="16" t="s">
        <v>16</v>
      </c>
      <c r="J8277" s="9"/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/>
      <c r="X8277" s="9"/>
      <c r="Y8277" s="9"/>
      <c r="Z8277" s="9"/>
      <c r="AA8277" s="9"/>
    </row>
    <row r="8278" spans="1:27" ht="12.75">
      <c r="A8278" s="64">
        <f t="shared" si="102"/>
        <v>46100</v>
      </c>
      <c r="B8278" s="16" t="s">
        <v>1574</v>
      </c>
      <c r="C8278" s="60">
        <f>VLOOKUP(A8278,BOALI!A:I,3, FALSE)</f>
        <v>3319.3</v>
      </c>
      <c r="D8278" s="16">
        <f>VLOOKUP(A8278,BOALI!A:I,4, FALSE)</f>
        <v>83</v>
      </c>
      <c r="E8278" s="61">
        <f>VLOOKUP(A8278,BOALI!A:I,5, FALSE)</f>
        <v>0</v>
      </c>
      <c r="F8278" s="16">
        <f>VLOOKUP(A8278,BOALI!A:I,6, FALSE)</f>
        <v>0</v>
      </c>
      <c r="G8278" s="16">
        <f>VLOOKUP(A8278,BOALI!A:I,7, FALSE)</f>
        <v>0</v>
      </c>
      <c r="H8278" s="29">
        <f>VLOOKUP(A8278,BOALI!A:I,8, FALSE)</f>
        <v>0</v>
      </c>
      <c r="I8278" s="16" t="s">
        <v>16</v>
      </c>
      <c r="J8278" s="9"/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  <c r="Z8278" s="9"/>
      <c r="AA8278" s="9"/>
    </row>
    <row r="8279" spans="1:27" ht="12.75">
      <c r="A8279" s="64">
        <f>A8278+1</f>
        <v>46101</v>
      </c>
      <c r="B8279" s="16" t="s">
        <v>21</v>
      </c>
      <c r="C8279" s="60">
        <f>VLOOKUP(A8279,'VILA CLEMENTINO'!A:I,3, FALSE)</f>
        <v>11842.45</v>
      </c>
      <c r="D8279" s="16">
        <f>VLOOKUP(A8279,'VILA CLEMENTINO'!A:I,4, FALSE)</f>
        <v>128</v>
      </c>
      <c r="E8279" s="61">
        <f>VLOOKUP(A8279,'VILA CLEMENTINO'!A:I,5, FALSE)</f>
        <v>29.48</v>
      </c>
      <c r="F8279" s="16">
        <f>VLOOKUP(A8279,'VILA CLEMENTINO'!A:I,6, FALSE)</f>
        <v>3</v>
      </c>
      <c r="G8279" s="62">
        <f>VLOOKUP(A8279,'VILA CLEMENTINO'!A:I,7, FALSE)</f>
        <v>10.44</v>
      </c>
      <c r="H8279" s="29">
        <f>VLOOKUP(A8279,'VILA CLEMENTINO'!A:I,8, FALSE)</f>
        <v>0.2893</v>
      </c>
      <c r="I8279" s="16" t="s">
        <v>11</v>
      </c>
      <c r="J8279" s="9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  <c r="Z8279" s="9"/>
      <c r="AA8279" s="9"/>
    </row>
    <row r="8280" spans="1:27" ht="12.75">
      <c r="A8280" s="64">
        <f t="shared" ref="A8280:A8291" si="103">A8279</f>
        <v>46101</v>
      </c>
      <c r="B8280" s="16" t="s">
        <v>12</v>
      </c>
      <c r="C8280" s="60">
        <f>VLOOKUP(A8280,JABAQUARA!A:I,3, FALSE)</f>
        <v>8813.6</v>
      </c>
      <c r="D8280" s="16">
        <f>VLOOKUP(A8280,JABAQUARA!A:I,4, FALSE)</f>
        <v>93</v>
      </c>
      <c r="E8280" s="61">
        <f>VLOOKUP(A8280,JABAQUARA!A:I,5, FALSE)</f>
        <v>27.51</v>
      </c>
      <c r="F8280" s="16">
        <f>VLOOKUP(A8280,JABAQUARA!A:I,6, FALSE)</f>
        <v>2</v>
      </c>
      <c r="G8280" s="16">
        <f>VLOOKUP(A8280,JABAQUARA!A:I,7, FALSE)</f>
        <v>10</v>
      </c>
      <c r="H8280" s="29">
        <f>VLOOKUP(A8280,JABAQUARA!A:I,8, FALSE)</f>
        <v>0.28220000000000001</v>
      </c>
      <c r="I8280" s="16" t="s">
        <v>11</v>
      </c>
      <c r="J8280" s="9"/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  <c r="Z8280" s="9"/>
      <c r="AA8280" s="9"/>
    </row>
    <row r="8281" spans="1:27" ht="12.75">
      <c r="A8281" s="64">
        <f t="shared" si="103"/>
        <v>46101</v>
      </c>
      <c r="B8281" s="16" t="s">
        <v>1467</v>
      </c>
      <c r="C8281" s="60">
        <f>VLOOKUP(A8281,SPOLETO!A:I,3, FALSE)</f>
        <v>4673.1400000000003</v>
      </c>
      <c r="D8281" s="16">
        <f>VLOOKUP(A8281,SPOLETO!A:I,4, FALSE)</f>
        <v>97</v>
      </c>
      <c r="E8281" s="61">
        <f>VLOOKUP(A8281,SPOLETO!A:I,5, FALSE)</f>
        <v>0</v>
      </c>
      <c r="F8281" s="16">
        <f>VLOOKUP(A8281,SPOLETO!A:I,6, FALSE)</f>
        <v>0</v>
      </c>
      <c r="G8281" s="16">
        <f>VLOOKUP(A8281,SPOLETO!A:I,7, FALSE)</f>
        <v>0</v>
      </c>
      <c r="H8281" s="29">
        <f>VLOOKUP(A8281,SPOLETO!A:I,8, FALSE)</f>
        <v>0</v>
      </c>
      <c r="I8281" s="16" t="s">
        <v>11</v>
      </c>
      <c r="J8281" s="9"/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9"/>
      <c r="X8281" s="9"/>
      <c r="Y8281" s="9"/>
      <c r="Z8281" s="9"/>
      <c r="AA8281" s="9"/>
    </row>
    <row r="8282" spans="1:27" ht="12.75">
      <c r="A8282" s="64">
        <f t="shared" si="103"/>
        <v>46101</v>
      </c>
      <c r="B8282" s="16" t="s">
        <v>9</v>
      </c>
      <c r="C8282" s="60">
        <f>VLOOKUP(A8282,'CAMPO BELO'!A:I,3, FALSE)</f>
        <v>7972.32</v>
      </c>
      <c r="D8282" s="16">
        <f>VLOOKUP(A8282,'CAMPO BELO'!A:I,4, FALSE)</f>
        <v>87</v>
      </c>
      <c r="E8282" s="61">
        <f>VLOOKUP(A8282,'CAMPO BELO'!A:I,5, FALSE)</f>
        <v>29.48</v>
      </c>
      <c r="F8282" s="16">
        <f>VLOOKUP(A8282,'CAMPO BELO'!A:I,6, FALSE)</f>
        <v>7</v>
      </c>
      <c r="G8282" s="16">
        <f>VLOOKUP(A8282,'CAMPO BELO'!A:I,7, FALSE)</f>
        <v>12.6</v>
      </c>
      <c r="H8282" s="29">
        <f>VLOOKUP(A8282,'CAMPO BELO'!A:I,8, FALSE)</f>
        <v>0.27010000000000001</v>
      </c>
      <c r="I8282" s="16" t="s">
        <v>11</v>
      </c>
      <c r="J8282" s="9"/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/>
      <c r="X8282" s="9"/>
      <c r="Y8282" s="9"/>
      <c r="Z8282" s="9"/>
      <c r="AA8282" s="9"/>
    </row>
    <row r="8283" spans="1:27" ht="12.75">
      <c r="A8283" s="64">
        <f t="shared" si="103"/>
        <v>46101</v>
      </c>
      <c r="B8283" s="16" t="s">
        <v>43</v>
      </c>
      <c r="C8283" s="60">
        <f>VLOOKUP(A8283,GOPOÚVA!A:I,3, FALSE)</f>
        <v>9025.2800000000007</v>
      </c>
      <c r="D8283" s="16">
        <f>VLOOKUP(A8283,GOPOÚVA!A:I,4, FALSE)</f>
        <v>110</v>
      </c>
      <c r="E8283" s="61">
        <f>VLOOKUP(A8283,GOPOÚVA!A:I,5, FALSE)</f>
        <v>27.24</v>
      </c>
      <c r="F8283" s="16">
        <f>VLOOKUP(A8283,GOPOÚVA!A:I,6, FALSE)</f>
        <v>4</v>
      </c>
      <c r="G8283" s="16">
        <f>VLOOKUP(A8283,GOPOÚVA!A:I,7, FALSE)</f>
        <v>12.285</v>
      </c>
      <c r="H8283" s="29">
        <f>VLOOKUP(A8283,GOPOÚVA!A:I,8, FALSE)</f>
        <v>0.4128</v>
      </c>
      <c r="I8283" s="16" t="s">
        <v>11</v>
      </c>
      <c r="J8283" s="9"/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  <c r="Z8283" s="9"/>
      <c r="AA8283" s="9"/>
    </row>
    <row r="8284" spans="1:27" ht="12.75">
      <c r="A8284" s="64">
        <f t="shared" si="103"/>
        <v>46101</v>
      </c>
      <c r="B8284" s="16" t="s">
        <v>45</v>
      </c>
      <c r="C8284" s="60">
        <f>VLOOKUP(A8284,MANDAQUI!A:I,3, FALSE)</f>
        <v>9354.31</v>
      </c>
      <c r="D8284" s="16">
        <f>VLOOKUP(A8284,MANDAQUI!A:I,4, FALSE)</f>
        <v>98</v>
      </c>
      <c r="E8284" s="61">
        <f>VLOOKUP(A8284,MANDAQUI!A:I,5, FALSE)</f>
        <v>32.700000000000003</v>
      </c>
      <c r="F8284" s="16">
        <f>VLOOKUP(A8284,MANDAQUI!A:I,6, FALSE)</f>
        <v>19</v>
      </c>
      <c r="G8284" s="16">
        <f>VLOOKUP(A8284,MANDAQUI!A:I,7, FALSE)</f>
        <v>12.83</v>
      </c>
      <c r="H8284" s="29">
        <f>VLOOKUP(A8284,MANDAQUI!A:I,8, FALSE)</f>
        <v>0.29239999999999999</v>
      </c>
      <c r="I8284" s="16" t="s">
        <v>11</v>
      </c>
      <c r="J8284" s="9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  <c r="AA8284" s="9"/>
    </row>
    <row r="8285" spans="1:27" ht="12.75">
      <c r="A8285" s="64">
        <f t="shared" si="103"/>
        <v>46101</v>
      </c>
      <c r="B8285" s="16" t="s">
        <v>1465</v>
      </c>
      <c r="C8285" s="60">
        <f>VLOOKUP(A8285,AEROPORTO!A:I,3, FALSE)</f>
        <v>7906.4</v>
      </c>
      <c r="D8285" s="16">
        <f>VLOOKUP(A8285,AEROPORTO!A:I,4, FALSE)</f>
        <v>135</v>
      </c>
      <c r="E8285" s="61">
        <f>VLOOKUP(A8285,AEROPORTO!A:I,5, FALSE)</f>
        <v>0</v>
      </c>
      <c r="F8285" s="16">
        <f>VLOOKUP(A8285,AEROPORTO!A:I,6, FALSE)</f>
        <v>0</v>
      </c>
      <c r="G8285" s="16">
        <f>VLOOKUP(A8285,AEROPORTO!A:I,7, FALSE)</f>
        <v>0</v>
      </c>
      <c r="H8285" s="29">
        <f>VLOOKUP(A8285,AEROPORTO!A:I,8, FALSE)</f>
        <v>0</v>
      </c>
      <c r="I8285" s="16" t="s">
        <v>11</v>
      </c>
      <c r="J8285" s="9"/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  <c r="Z8285" s="9"/>
      <c r="AA8285" s="9"/>
    </row>
    <row r="8286" spans="1:27" ht="12.75">
      <c r="A8286" s="64">
        <f t="shared" si="103"/>
        <v>46101</v>
      </c>
      <c r="B8286" s="16" t="s">
        <v>289</v>
      </c>
      <c r="C8286" s="60">
        <f>VLOOKUP(A8286,PINHEIROS!A:I,3, FALSE)</f>
        <v>7306.29</v>
      </c>
      <c r="D8286" s="16">
        <f>VLOOKUP(A8286,PINHEIROS!A:I,4, FALSE)</f>
        <v>71</v>
      </c>
      <c r="E8286" s="61">
        <f>VLOOKUP(A8286,PINHEIROS!A:I,5, FALSE)</f>
        <v>33.700000000000003</v>
      </c>
      <c r="F8286" s="16">
        <f>VLOOKUP(A8286,PINHEIROS!A:I,6, FALSE)</f>
        <v>18</v>
      </c>
      <c r="G8286" s="16">
        <f>VLOOKUP(A8286,PINHEIROS!A:I,7, FALSE)</f>
        <v>8.33</v>
      </c>
      <c r="H8286" s="29">
        <f>VLOOKUP(A8286,PINHEIROS!A:I,8, FALSE)</f>
        <v>0.28170000000000001</v>
      </c>
      <c r="I8286" s="16" t="s">
        <v>11</v>
      </c>
      <c r="J8286" s="9"/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  <c r="Z8286" s="9"/>
      <c r="AA8286" s="9"/>
    </row>
    <row r="8287" spans="1:27" ht="12.75">
      <c r="A8287" s="64">
        <f t="shared" si="103"/>
        <v>46101</v>
      </c>
      <c r="B8287" s="16" t="s">
        <v>286</v>
      </c>
      <c r="C8287" s="60">
        <f>VLOOKUP(A8287,ACLIMAÇÃO!A:I,3, FALSE)</f>
        <v>7098.82</v>
      </c>
      <c r="D8287" s="16">
        <f>VLOOKUP(A8287,ACLIMAÇÃO!A:I,4, FALSE)</f>
        <v>79</v>
      </c>
      <c r="E8287" s="61">
        <f>VLOOKUP(A8287,ACLIMAÇÃO!A:I,5, FALSE)</f>
        <v>40.159999999999997</v>
      </c>
      <c r="F8287" s="16">
        <f>VLOOKUP(A8287,ACLIMAÇÃO!A:I,6, FALSE)</f>
        <v>29</v>
      </c>
      <c r="G8287" s="16">
        <f>VLOOKUP(A8287,ACLIMAÇÃO!A:I,7, FALSE)</f>
        <v>14.75</v>
      </c>
      <c r="H8287" s="29">
        <f>VLOOKUP(A8287,ACLIMAÇÃO!A:I,8, FALSE)</f>
        <v>0.29580000000000001</v>
      </c>
      <c r="I8287" s="16" t="s">
        <v>11</v>
      </c>
      <c r="J8287" s="9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  <c r="Z8287" s="9"/>
      <c r="AA8287" s="9"/>
    </row>
    <row r="8288" spans="1:27" ht="12.75">
      <c r="A8288" s="64">
        <f t="shared" si="103"/>
        <v>46101</v>
      </c>
      <c r="B8288" s="16" t="s">
        <v>17</v>
      </c>
      <c r="C8288" s="60">
        <f>VLOOKUP(A8288,'PRAIA DO CANTO'!A:I,3, FALSE)</f>
        <v>11901.4</v>
      </c>
      <c r="D8288" s="16">
        <f>VLOOKUP(A8288,'PRAIA DO CANTO'!A:I,4, FALSE)</f>
        <v>109</v>
      </c>
      <c r="E8288" s="61">
        <f>VLOOKUP(A8288,'PRAIA DO CANTO'!A:I,5, FALSE)</f>
        <v>30.17</v>
      </c>
      <c r="F8288" s="16">
        <f>VLOOKUP(A8288,'PRAIA DO CANTO'!A:I,6, FALSE)</f>
        <v>9</v>
      </c>
      <c r="G8288" s="16">
        <f>VLOOKUP(A8288,'PRAIA DO CANTO'!A:I,7, FALSE)</f>
        <v>12.85</v>
      </c>
      <c r="H8288" s="29">
        <f>VLOOKUP(A8288,'PRAIA DO CANTO'!A:I,8, FALSE)</f>
        <v>0.28410000000000002</v>
      </c>
      <c r="I8288" s="16" t="s">
        <v>16</v>
      </c>
      <c r="J8288" s="9"/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  <c r="Z8288" s="9"/>
      <c r="AA8288" s="9"/>
    </row>
    <row r="8289" spans="1:27" ht="12.75">
      <c r="A8289" s="64">
        <f t="shared" si="103"/>
        <v>46101</v>
      </c>
      <c r="B8289" s="16" t="s">
        <v>14</v>
      </c>
      <c r="C8289" s="60">
        <f>VLOOKUP(A8289,'JARDIM CAMBURI'!A:I,3, FALSE)</f>
        <v>7569.14</v>
      </c>
      <c r="D8289" s="16">
        <f>VLOOKUP(A8289,'JARDIM CAMBURI'!A:I,4, FALSE)</f>
        <v>78</v>
      </c>
      <c r="E8289" s="61">
        <f>VLOOKUP(A8289,'JARDIM CAMBURI'!A:I,5, FALSE)</f>
        <v>45.83</v>
      </c>
      <c r="F8289" s="16">
        <f>VLOOKUP(A8289,'JARDIM CAMBURI'!A:I,6, FALSE())</f>
        <v>32</v>
      </c>
      <c r="G8289" s="16">
        <f>VLOOKUP(A8289,'JARDIM CAMBURI'!A:I,7, FALSE)</f>
        <v>8.5</v>
      </c>
      <c r="H8289" s="29">
        <f>VLOOKUP(A8289,'JARDIM CAMBURI'!A:I,8, FALSE)</f>
        <v>0.16919999999999999</v>
      </c>
      <c r="I8289" s="16" t="s">
        <v>16</v>
      </c>
      <c r="J8289" s="9"/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  <c r="Z8289" s="9"/>
      <c r="AA8289" s="9"/>
    </row>
    <row r="8290" spans="1:27" ht="12.75">
      <c r="A8290" s="64">
        <f t="shared" si="103"/>
        <v>46101</v>
      </c>
      <c r="B8290" s="16" t="s">
        <v>19</v>
      </c>
      <c r="C8290" s="60">
        <f>VLOOKUP(A8290,SERRA!A:I,3, FALSE)</f>
        <v>6444.1</v>
      </c>
      <c r="D8290" s="16">
        <f>VLOOKUP(A8290,SERRA!A:I,4, FALSE)</f>
        <v>70</v>
      </c>
      <c r="E8290" s="61">
        <f>VLOOKUP(A8290,SERRA!A:I,5, FALSE)</f>
        <v>31.73</v>
      </c>
      <c r="F8290" s="16">
        <f>VLOOKUP(A8290,SERRA!A:I,6, FALSE)</f>
        <v>5</v>
      </c>
      <c r="G8290" s="16">
        <f>VLOOKUP(A8290,SERRA!A:I,7, FALSE)</f>
        <v>17.5</v>
      </c>
      <c r="H8290" s="29">
        <f>VLOOKUP(A8290,SERRA!A:I,8, FALSE)</f>
        <v>0.3135</v>
      </c>
      <c r="I8290" s="16" t="s">
        <v>16</v>
      </c>
      <c r="J8290" s="9"/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  <c r="Z8290" s="9"/>
      <c r="AA8290" s="9"/>
    </row>
    <row r="8291" spans="1:27" ht="12.75">
      <c r="A8291" s="64">
        <f t="shared" si="103"/>
        <v>46101</v>
      </c>
      <c r="B8291" s="16" t="s">
        <v>1574</v>
      </c>
      <c r="C8291" s="60">
        <f>VLOOKUP(A8291,BOALI!A:I,3, FALSE)</f>
        <v>3739.74</v>
      </c>
      <c r="D8291" s="16">
        <f>VLOOKUP(A8291,BOALI!A:I,4, FALSE)</f>
        <v>92</v>
      </c>
      <c r="E8291" s="61">
        <f>VLOOKUP(A8291,BOALI!A:I,5, FALSE)</f>
        <v>0</v>
      </c>
      <c r="F8291" s="16">
        <f>VLOOKUP(A8291,BOALI!A:I,6, FALSE)</f>
        <v>0</v>
      </c>
      <c r="G8291" s="16">
        <f>VLOOKUP(A8291,BOALI!A:I,7, FALSE)</f>
        <v>0</v>
      </c>
      <c r="H8291" s="29">
        <f>VLOOKUP(A8291,BOALI!A:I,8, FALSE)</f>
        <v>0</v>
      </c>
      <c r="I8291" s="16" t="s">
        <v>16</v>
      </c>
      <c r="J8291" s="9"/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  <c r="Z8291" s="9"/>
      <c r="AA8291" s="9"/>
    </row>
    <row r="8292" spans="1:27" ht="12.75">
      <c r="A8292" s="64">
        <f>A8291+1</f>
        <v>46102</v>
      </c>
      <c r="B8292" s="16" t="s">
        <v>21</v>
      </c>
      <c r="C8292" s="60">
        <f>VLOOKUP(A8292,'VILA CLEMENTINO'!A:I,3, FALSE)</f>
        <v>11299.8</v>
      </c>
      <c r="D8292" s="16">
        <f>VLOOKUP(A8292,'VILA CLEMENTINO'!A:I,4, FALSE)</f>
        <v>107</v>
      </c>
      <c r="E8292" s="61">
        <f>VLOOKUP(A8292,'VILA CLEMENTINO'!A:I,5, FALSE)</f>
        <v>35.36</v>
      </c>
      <c r="F8292" s="16">
        <f>VLOOKUP(A8292,'VILA CLEMENTINO'!A:I,6, FALSE)</f>
        <v>23</v>
      </c>
      <c r="G8292" s="62">
        <f>VLOOKUP(A8292,'VILA CLEMENTINO'!A:I,7, FALSE)</f>
        <v>10.33</v>
      </c>
      <c r="H8292" s="29">
        <f>VLOOKUP(A8292,'VILA CLEMENTINO'!A:I,8, FALSE)</f>
        <v>0.27500000000000002</v>
      </c>
      <c r="I8292" s="16" t="s">
        <v>11</v>
      </c>
      <c r="J8292" s="9"/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  <c r="Z8292" s="9"/>
      <c r="AA8292" s="9"/>
    </row>
    <row r="8293" spans="1:27" ht="12.75">
      <c r="A8293" s="64">
        <f t="shared" ref="A8293:A8304" si="104">A8292</f>
        <v>46102</v>
      </c>
      <c r="B8293" s="16" t="s">
        <v>12</v>
      </c>
      <c r="C8293" s="60">
        <f>VLOOKUP(A8293,JABAQUARA!A:I,3, FALSE)</f>
        <v>6846.09</v>
      </c>
      <c r="D8293" s="16">
        <f>VLOOKUP(A8293,JABAQUARA!A:I,4, FALSE)</f>
        <v>67</v>
      </c>
      <c r="E8293" s="61">
        <f>VLOOKUP(A8293,JABAQUARA!A:I,5, FALSE)</f>
        <v>27.34</v>
      </c>
      <c r="F8293" s="16">
        <f>VLOOKUP(A8293,JABAQUARA!A:I,6, FALSE)</f>
        <v>2</v>
      </c>
      <c r="G8293" s="16">
        <f>VLOOKUP(A8293,JABAQUARA!A:I,7, FALSE)</f>
        <v>14.75</v>
      </c>
      <c r="H8293" s="29">
        <f>VLOOKUP(A8293,JABAQUARA!A:I,8, FALSE)</f>
        <v>0.26819999999999999</v>
      </c>
      <c r="I8293" s="16" t="s">
        <v>11</v>
      </c>
      <c r="J8293" s="9"/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  <c r="Z8293" s="9"/>
      <c r="AA8293" s="9"/>
    </row>
    <row r="8294" spans="1:27" ht="12.75">
      <c r="A8294" s="64">
        <f t="shared" si="104"/>
        <v>46102</v>
      </c>
      <c r="B8294" s="16" t="s">
        <v>1467</v>
      </c>
      <c r="C8294" s="60">
        <f>VLOOKUP(A8294,SPOLETO!A:I,3, FALSE)</f>
        <v>3261.47</v>
      </c>
      <c r="D8294" s="16">
        <f>VLOOKUP(A8294,SPOLETO!A:I,4, FALSE)</f>
        <v>69</v>
      </c>
      <c r="E8294" s="61">
        <f>VLOOKUP(A8294,SPOLETO!A:I,5, FALSE)</f>
        <v>0</v>
      </c>
      <c r="F8294" s="16">
        <f>VLOOKUP(A8294,SPOLETO!A:I,6, FALSE)</f>
        <v>0</v>
      </c>
      <c r="G8294" s="16">
        <f>VLOOKUP(A8294,SPOLETO!A:I,7, FALSE)</f>
        <v>0</v>
      </c>
      <c r="H8294" s="29">
        <f>VLOOKUP(A8294,SPOLETO!A:I,8, FALSE)</f>
        <v>0</v>
      </c>
      <c r="I8294" s="16" t="s">
        <v>11</v>
      </c>
      <c r="J8294" s="9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  <c r="Z8294" s="9"/>
      <c r="AA8294" s="9"/>
    </row>
    <row r="8295" spans="1:27" ht="12.75">
      <c r="A8295" s="64">
        <f t="shared" si="104"/>
        <v>46102</v>
      </c>
      <c r="B8295" s="16" t="s">
        <v>9</v>
      </c>
      <c r="C8295" s="60">
        <f>VLOOKUP(A8295,'CAMPO BELO'!A:I,3, FALSE)</f>
        <v>8321.69</v>
      </c>
      <c r="D8295" s="16">
        <f>VLOOKUP(A8295,'CAMPO BELO'!A:I,4, FALSE)</f>
        <v>95</v>
      </c>
      <c r="E8295" s="61">
        <f>VLOOKUP(A8295,'CAMPO BELO'!A:I,5, FALSE)</f>
        <v>31.52</v>
      </c>
      <c r="F8295" s="16">
        <f>VLOOKUP(A8295,'CAMPO BELO'!A:I,6, FALSE)</f>
        <v>14</v>
      </c>
      <c r="G8295" s="16">
        <f>VLOOKUP(A8295,'CAMPO BELO'!A:I,7, FALSE)</f>
        <v>13.6</v>
      </c>
      <c r="H8295" s="29">
        <f>VLOOKUP(A8295,'CAMPO BELO'!A:I,8, FALSE)</f>
        <v>0.24179999999999999</v>
      </c>
      <c r="I8295" s="16" t="s">
        <v>11</v>
      </c>
      <c r="J8295" s="9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  <c r="Z8295" s="9"/>
      <c r="AA8295" s="9"/>
    </row>
    <row r="8296" spans="1:27" ht="12.75">
      <c r="A8296" s="64">
        <f t="shared" si="104"/>
        <v>46102</v>
      </c>
      <c r="B8296" s="16" t="s">
        <v>43</v>
      </c>
      <c r="C8296" s="60">
        <f>VLOOKUP(A8296,GOPOÚVA!A:I,3, FALSE)</f>
        <v>7708.92</v>
      </c>
      <c r="D8296" s="16">
        <f>VLOOKUP(A8296,GOPOÚVA!A:I,4, FALSE)</f>
        <v>90</v>
      </c>
      <c r="E8296" s="61">
        <f>VLOOKUP(A8296,GOPOÚVA!A:I,5, FALSE)</f>
        <v>28.02</v>
      </c>
      <c r="F8296" s="16">
        <f>VLOOKUP(A8296,GOPOÚVA!A:I,6, FALSE)</f>
        <v>5</v>
      </c>
      <c r="G8296" s="16">
        <f>VLOOKUP(A8296,GOPOÚVA!A:I,7, FALSE)</f>
        <v>14.8</v>
      </c>
      <c r="H8296" s="29">
        <f>VLOOKUP(A8296,GOPOÚVA!A:I,8, FALSE)</f>
        <v>0.33360000000000001</v>
      </c>
      <c r="I8296" s="16" t="s">
        <v>11</v>
      </c>
      <c r="J8296" s="9"/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  <c r="W8296" s="9"/>
      <c r="X8296" s="9"/>
      <c r="Y8296" s="9"/>
      <c r="Z8296" s="9"/>
      <c r="AA8296" s="9"/>
    </row>
    <row r="8297" spans="1:27" ht="12.75">
      <c r="A8297" s="64">
        <f t="shared" si="104"/>
        <v>46102</v>
      </c>
      <c r="B8297" s="16" t="s">
        <v>45</v>
      </c>
      <c r="C8297" s="60">
        <f>VLOOKUP(A8297,MANDAQUI!A:I,3, FALSE)</f>
        <v>8513.9</v>
      </c>
      <c r="D8297" s="16">
        <f>VLOOKUP(A8297,MANDAQUI!A:I,4, FALSE)</f>
        <v>82</v>
      </c>
      <c r="E8297" s="61">
        <f>VLOOKUP(A8297,MANDAQUI!A:I,5, FALSE)</f>
        <v>28.36</v>
      </c>
      <c r="F8297" s="16">
        <f>VLOOKUP(A8297,MANDAQUI!A:I,6, FALSE)</f>
        <v>4</v>
      </c>
      <c r="G8297" s="16">
        <f>VLOOKUP(A8297,MANDAQUI!A:I,7, FALSE)</f>
        <v>13.6</v>
      </c>
      <c r="H8297" s="29">
        <f>VLOOKUP(A8297,MANDAQUI!A:I,8, FALSE)</f>
        <v>0.29620000000000002</v>
      </c>
      <c r="I8297" s="16" t="s">
        <v>11</v>
      </c>
      <c r="J8297" s="9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  <c r="Z8297" s="9"/>
      <c r="AA8297" s="9"/>
    </row>
    <row r="8298" spans="1:27" ht="12.75">
      <c r="A8298" s="64">
        <f t="shared" si="104"/>
        <v>46102</v>
      </c>
      <c r="B8298" s="16" t="s">
        <v>1465</v>
      </c>
      <c r="C8298" s="60">
        <f>VLOOKUP(A8298,AEROPORTO!A:I,3, FALSE)</f>
        <v>8681</v>
      </c>
      <c r="D8298" s="16">
        <f>VLOOKUP(A8298,AEROPORTO!A:I,4, FALSE)</f>
        <v>134</v>
      </c>
      <c r="E8298" s="61">
        <f>VLOOKUP(A8298,AEROPORTO!A:I,5, FALSE)</f>
        <v>0</v>
      </c>
      <c r="F8298" s="16">
        <f>VLOOKUP(A8298,AEROPORTO!A:I,6, FALSE)</f>
        <v>0</v>
      </c>
      <c r="G8298" s="16">
        <f>VLOOKUP(A8298,AEROPORTO!A:I,7, FALSE)</f>
        <v>0</v>
      </c>
      <c r="H8298" s="29">
        <f>VLOOKUP(A8298,AEROPORTO!A:I,8, FALSE)</f>
        <v>0</v>
      </c>
      <c r="I8298" s="16" t="s">
        <v>11</v>
      </c>
      <c r="J8298" s="9"/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  <c r="Z8298" s="9"/>
      <c r="AA8298" s="9"/>
    </row>
    <row r="8299" spans="1:27" ht="12.75">
      <c r="A8299" s="64">
        <f t="shared" si="104"/>
        <v>46102</v>
      </c>
      <c r="B8299" s="16" t="s">
        <v>289</v>
      </c>
      <c r="C8299" s="60">
        <f>VLOOKUP(A8299,PINHEIROS!A:I,3, FALSE)</f>
        <v>10584.56</v>
      </c>
      <c r="D8299" s="16">
        <f>VLOOKUP(A8299,PINHEIROS!A:I,4, FALSE)</f>
        <v>102</v>
      </c>
      <c r="E8299" s="61">
        <f>VLOOKUP(A8299,PINHEIROS!A:I,5, FALSE)</f>
        <v>35.770000000000003</v>
      </c>
      <c r="F8299" s="16">
        <f>VLOOKUP(A8299,PINHEIROS!A:I,6, FALSE)</f>
        <v>22</v>
      </c>
      <c r="G8299" s="16">
        <f>VLOOKUP(A8299,PINHEIROS!A:I,7, FALSE)</f>
        <v>13.6</v>
      </c>
      <c r="H8299" s="29">
        <f>VLOOKUP(A8299,PINHEIROS!A:I,8, FALSE)</f>
        <v>0.31069999999999998</v>
      </c>
      <c r="I8299" s="16" t="s">
        <v>11</v>
      </c>
      <c r="J8299" s="9"/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  <c r="Z8299" s="9"/>
      <c r="AA8299" s="9"/>
    </row>
    <row r="8300" spans="1:27" ht="12.75">
      <c r="A8300" s="64">
        <f t="shared" si="104"/>
        <v>46102</v>
      </c>
      <c r="B8300" s="16" t="s">
        <v>286</v>
      </c>
      <c r="C8300" s="60">
        <f>VLOOKUP(A8300,ACLIMAÇÃO!A:I,3, FALSE)</f>
        <v>5369.58</v>
      </c>
      <c r="D8300" s="16">
        <f>VLOOKUP(A8300,ACLIMAÇÃO!A:I,4, FALSE)</f>
        <v>57</v>
      </c>
      <c r="E8300" s="61">
        <f>VLOOKUP(A8300,ACLIMAÇÃO!A:I,5, FALSE)</f>
        <v>33.450000000000003</v>
      </c>
      <c r="F8300" s="16">
        <f>VLOOKUP(A8300,ACLIMAÇÃO!A:I,6, FALSE)</f>
        <v>8</v>
      </c>
      <c r="G8300" s="16">
        <f>VLOOKUP(A8300,ACLIMAÇÃO!A:I,7, FALSE)</f>
        <v>11.5</v>
      </c>
      <c r="H8300" s="29">
        <f>VLOOKUP(A8300,ACLIMAÇÃO!A:I,8, FALSE)</f>
        <v>0.29110000000000003</v>
      </c>
      <c r="I8300" s="16" t="s">
        <v>11</v>
      </c>
      <c r="J8300" s="9"/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  <c r="AA8300" s="9"/>
    </row>
    <row r="8301" spans="1:27" ht="12.75">
      <c r="A8301" s="64">
        <f t="shared" si="104"/>
        <v>46102</v>
      </c>
      <c r="B8301" s="16" t="s">
        <v>17</v>
      </c>
      <c r="C8301" s="60">
        <f>VLOOKUP(A8301,'PRAIA DO CANTO'!A:I,3, FALSE)</f>
        <v>8659.2999999999993</v>
      </c>
      <c r="D8301" s="16">
        <f>VLOOKUP(A8301,'PRAIA DO CANTO'!A:I,4, FALSE)</f>
        <v>95</v>
      </c>
      <c r="E8301" s="61">
        <f>VLOOKUP(A8301,'PRAIA DO CANTO'!A:I,5, FALSE)</f>
        <v>46.84</v>
      </c>
      <c r="F8301" s="16">
        <f>VLOOKUP(A8301,'PRAIA DO CANTO'!A:I,6, FALSE)</f>
        <v>39</v>
      </c>
      <c r="G8301" s="16">
        <f>VLOOKUP(A8301,'PRAIA DO CANTO'!A:I,7, FALSE)</f>
        <v>12.2</v>
      </c>
      <c r="H8301" s="29">
        <f>VLOOKUP(A8301,'PRAIA DO CANTO'!A:I,8, FALSE)</f>
        <v>0.32929999999999998</v>
      </c>
      <c r="I8301" s="16" t="s">
        <v>16</v>
      </c>
      <c r="J8301" s="9"/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9"/>
      <c r="X8301" s="9"/>
      <c r="Y8301" s="9"/>
      <c r="Z8301" s="9"/>
      <c r="AA8301" s="9"/>
    </row>
    <row r="8302" spans="1:27" ht="12.75">
      <c r="A8302" s="64">
        <f t="shared" si="104"/>
        <v>46102</v>
      </c>
      <c r="B8302" s="16" t="s">
        <v>14</v>
      </c>
      <c r="C8302" s="60">
        <f>VLOOKUP(A8302,'JARDIM CAMBURI'!A:I,3, FALSE)</f>
        <v>9219.44</v>
      </c>
      <c r="D8302" s="16">
        <f>VLOOKUP(A8302,'JARDIM CAMBURI'!A:I,4, FALSE)</f>
        <v>101</v>
      </c>
      <c r="E8302" s="61">
        <f>VLOOKUP(A8302,'JARDIM CAMBURI'!A:I,5, FALSE)</f>
        <v>28.31</v>
      </c>
      <c r="F8302" s="16">
        <f>VLOOKUP(A8302,'JARDIM CAMBURI'!A:I,6, FALSE())</f>
        <v>1</v>
      </c>
      <c r="G8302" s="16">
        <f>VLOOKUP(A8302,'JARDIM CAMBURI'!A:I,7, FALSE)</f>
        <v>14.6</v>
      </c>
      <c r="H8302" s="29">
        <f>VLOOKUP(A8302,'JARDIM CAMBURI'!A:I,8, FALSE)</f>
        <v>0.27810000000000001</v>
      </c>
      <c r="I8302" s="16" t="s">
        <v>16</v>
      </c>
      <c r="J8302" s="9"/>
      <c r="K8302" s="9"/>
      <c r="L8302" s="9"/>
      <c r="M8302" s="9"/>
      <c r="N8302" s="9"/>
      <c r="O8302" s="9"/>
      <c r="P8302" s="9"/>
      <c r="Q8302" s="9"/>
      <c r="R8302" s="9"/>
      <c r="S8302" s="9"/>
      <c r="T8302" s="9"/>
      <c r="U8302" s="9"/>
      <c r="V8302" s="9"/>
      <c r="W8302" s="9"/>
      <c r="X8302" s="9"/>
      <c r="Y8302" s="9"/>
      <c r="Z8302" s="9"/>
      <c r="AA8302" s="9"/>
    </row>
    <row r="8303" spans="1:27" ht="12.75">
      <c r="A8303" s="64">
        <f t="shared" si="104"/>
        <v>46102</v>
      </c>
      <c r="B8303" s="16" t="s">
        <v>19</v>
      </c>
      <c r="C8303" s="60">
        <f>VLOOKUP(A8303,SERRA!A:I,3, FALSE)</f>
        <v>6383.04</v>
      </c>
      <c r="D8303" s="16">
        <f>VLOOKUP(A8303,SERRA!A:I,4, FALSE)</f>
        <v>37</v>
      </c>
      <c r="E8303" s="61">
        <f>VLOOKUP(A8303,SERRA!A:I,5, FALSE)</f>
        <v>25.47</v>
      </c>
      <c r="F8303" s="16">
        <f>VLOOKUP(A8303,SERRA!A:I,6, FALSE)</f>
        <v>1</v>
      </c>
      <c r="G8303" s="16">
        <f>VLOOKUP(A8303,SERRA!A:I,7, FALSE)</f>
        <v>12.33</v>
      </c>
      <c r="H8303" s="29">
        <f>VLOOKUP(A8303,SERRA!A:I,8, FALSE)</f>
        <v>0.33460000000000001</v>
      </c>
      <c r="I8303" s="16" t="s">
        <v>16</v>
      </c>
      <c r="J8303" s="9"/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  <c r="AA8303" s="9"/>
    </row>
    <row r="8304" spans="1:27" ht="12.75">
      <c r="A8304" s="64">
        <f t="shared" si="104"/>
        <v>46102</v>
      </c>
      <c r="B8304" s="16" t="s">
        <v>1574</v>
      </c>
      <c r="C8304" s="60">
        <f>VLOOKUP(A8304,BOALI!A:I,3, FALSE)</f>
        <v>3193.52</v>
      </c>
      <c r="D8304" s="16">
        <f>VLOOKUP(A8304,BOALI!A:I,4, FALSE)</f>
        <v>81</v>
      </c>
      <c r="E8304" s="61">
        <f>VLOOKUP(A8304,BOALI!A:I,5, FALSE)</f>
        <v>0</v>
      </c>
      <c r="F8304" s="16">
        <f>VLOOKUP(A8304,BOALI!A:I,6, FALSE)</f>
        <v>0</v>
      </c>
      <c r="G8304" s="16">
        <f>VLOOKUP(A8304,BOALI!A:I,7, FALSE)</f>
        <v>0</v>
      </c>
      <c r="H8304" s="29">
        <f>VLOOKUP(A8304,BOALI!A:I,8, FALSE)</f>
        <v>0</v>
      </c>
      <c r="I8304" s="16" t="s">
        <v>16</v>
      </c>
      <c r="J8304" s="9"/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9"/>
      <c r="X8304" s="9"/>
      <c r="Y8304" s="9"/>
      <c r="Z8304" s="9"/>
      <c r="AA8304" s="9"/>
    </row>
    <row r="8305" spans="1:27" ht="12.75">
      <c r="A8305" s="64">
        <f>A8304+1</f>
        <v>46103</v>
      </c>
      <c r="B8305" s="16" t="s">
        <v>21</v>
      </c>
      <c r="C8305" s="60">
        <f>VLOOKUP(A8305,'VILA CLEMENTINO'!A:I,3, FALSE)</f>
        <v>7764.77</v>
      </c>
      <c r="D8305" s="16">
        <f>VLOOKUP(A8305,'VILA CLEMENTINO'!A:I,4, FALSE)</f>
        <v>90</v>
      </c>
      <c r="E8305" s="61">
        <f>VLOOKUP(A8305,'VILA CLEMENTINO'!A:I,5, FALSE)</f>
        <v>37.770000000000003</v>
      </c>
      <c r="F8305" s="16">
        <f>VLOOKUP(A8305,'VILA CLEMENTINO'!A:I,6, FALSE)</f>
        <v>11</v>
      </c>
      <c r="G8305" s="62">
        <f>VLOOKUP(A8305,'VILA CLEMENTINO'!A:I,7, FALSE)</f>
        <v>9.57</v>
      </c>
      <c r="H8305" s="29">
        <f>VLOOKUP(A8305,'VILA CLEMENTINO'!A:I,8, FALSE)</f>
        <v>0.31130000000000002</v>
      </c>
      <c r="I8305" s="16" t="s">
        <v>11</v>
      </c>
      <c r="J8305" s="9"/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9"/>
      <c r="X8305" s="9"/>
      <c r="Y8305" s="9"/>
      <c r="Z8305" s="9"/>
      <c r="AA8305" s="9"/>
    </row>
    <row r="8306" spans="1:27" ht="12.75">
      <c r="A8306" s="64">
        <f t="shared" ref="A8306:A8317" si="105">A8305</f>
        <v>46103</v>
      </c>
      <c r="B8306" s="16" t="s">
        <v>12</v>
      </c>
      <c r="C8306" s="60">
        <f>VLOOKUP(A8306,JABAQUARA!A:I,3, FALSE)</f>
        <v>3536.3</v>
      </c>
      <c r="D8306" s="16">
        <f>VLOOKUP(A8306,JABAQUARA!A:I,4, FALSE)</f>
        <v>46</v>
      </c>
      <c r="E8306" s="61">
        <f>VLOOKUP(A8306,JABAQUARA!A:I,5, FALSE)</f>
        <v>28.54</v>
      </c>
      <c r="F8306" s="16">
        <f>VLOOKUP(A8306,JABAQUARA!A:I,6, FALSE)</f>
        <v>1</v>
      </c>
      <c r="G8306" s="16">
        <f>VLOOKUP(A8306,JABAQUARA!A:I,7, FALSE)</f>
        <v>8.75</v>
      </c>
      <c r="H8306" s="29">
        <f>VLOOKUP(A8306,JABAQUARA!A:I,8, FALSE)</f>
        <v>0.31859999999999999</v>
      </c>
      <c r="I8306" s="16" t="s">
        <v>11</v>
      </c>
      <c r="J8306" s="9"/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/>
      <c r="X8306" s="9"/>
      <c r="Y8306" s="9"/>
      <c r="Z8306" s="9"/>
      <c r="AA8306" s="9"/>
    </row>
    <row r="8307" spans="1:27" ht="12.75">
      <c r="A8307" s="64">
        <f t="shared" si="105"/>
        <v>46103</v>
      </c>
      <c r="B8307" s="16" t="s">
        <v>1467</v>
      </c>
      <c r="C8307" s="60">
        <f>VLOOKUP(A8307,SPOLETO!A:I,3, FALSE)</f>
        <v>4389.6000000000004</v>
      </c>
      <c r="D8307" s="16">
        <f>VLOOKUP(A8307,SPOLETO!A:I,4, FALSE)</f>
        <v>96</v>
      </c>
      <c r="E8307" s="61">
        <f>VLOOKUP(A8307,SPOLETO!A:I,5, FALSE)</f>
        <v>0</v>
      </c>
      <c r="F8307" s="16">
        <f>VLOOKUP(A8307,SPOLETO!A:I,6, FALSE)</f>
        <v>0</v>
      </c>
      <c r="G8307" s="16">
        <f>VLOOKUP(A8307,SPOLETO!A:I,7, FALSE)</f>
        <v>0</v>
      </c>
      <c r="H8307" s="29">
        <f>VLOOKUP(A8307,SPOLETO!A:I,8, FALSE)</f>
        <v>0</v>
      </c>
      <c r="I8307" s="16" t="s">
        <v>11</v>
      </c>
      <c r="J8307" s="9"/>
      <c r="K8307" s="9"/>
      <c r="L8307" s="9"/>
      <c r="M8307" s="9"/>
      <c r="N8307" s="9"/>
      <c r="O8307" s="9"/>
      <c r="P8307" s="9"/>
      <c r="Q8307" s="9"/>
      <c r="R8307" s="9"/>
      <c r="S8307" s="9"/>
      <c r="T8307" s="9"/>
      <c r="U8307" s="9"/>
      <c r="V8307" s="9"/>
      <c r="W8307" s="9"/>
      <c r="X8307" s="9"/>
      <c r="Y8307" s="9"/>
      <c r="Z8307" s="9"/>
      <c r="AA8307" s="9"/>
    </row>
    <row r="8308" spans="1:27" ht="12.75">
      <c r="A8308" s="64">
        <f t="shared" si="105"/>
        <v>46103</v>
      </c>
      <c r="B8308" s="16" t="s">
        <v>9</v>
      </c>
      <c r="C8308" s="60">
        <f>VLOOKUP(A8308,'CAMPO BELO'!A:I,3, FALSE)</f>
        <v>5073.59</v>
      </c>
      <c r="D8308" s="16">
        <f>VLOOKUP(A8308,'CAMPO BELO'!A:I,4, FALSE)</f>
        <v>53</v>
      </c>
      <c r="E8308" s="61">
        <f>VLOOKUP(A8308,'CAMPO BELO'!A:I,5, FALSE)</f>
        <v>34.14</v>
      </c>
      <c r="F8308" s="16">
        <f>VLOOKUP(A8308,'CAMPO BELO'!A:I,6, FALSE)</f>
        <v>16</v>
      </c>
      <c r="G8308" s="16">
        <f>VLOOKUP(A8308,'CAMPO BELO'!A:I,7, FALSE)</f>
        <v>11.25</v>
      </c>
      <c r="H8308" s="29">
        <f>VLOOKUP(A8308,'CAMPO BELO'!A:I,8, FALSE)</f>
        <v>0.2437</v>
      </c>
      <c r="I8308" s="16" t="s">
        <v>11</v>
      </c>
      <c r="J8308" s="9"/>
      <c r="K8308" s="9"/>
      <c r="L8308" s="9"/>
      <c r="M8308" s="9"/>
      <c r="N8308" s="9"/>
      <c r="O8308" s="9"/>
      <c r="P8308" s="9"/>
      <c r="Q8308" s="9"/>
      <c r="R8308" s="9"/>
      <c r="S8308" s="9"/>
      <c r="T8308" s="9"/>
      <c r="U8308" s="9"/>
      <c r="V8308" s="9"/>
      <c r="W8308" s="9"/>
      <c r="X8308" s="9"/>
      <c r="Y8308" s="9"/>
      <c r="Z8308" s="9"/>
      <c r="AA8308" s="9"/>
    </row>
    <row r="8309" spans="1:27" ht="12.75">
      <c r="A8309" s="64">
        <f t="shared" si="105"/>
        <v>46103</v>
      </c>
      <c r="B8309" s="16" t="s">
        <v>43</v>
      </c>
      <c r="C8309" s="60">
        <f>VLOOKUP(A8309,GOPOÚVA!A:I,3, FALSE)</f>
        <v>6429.74</v>
      </c>
      <c r="D8309" s="16">
        <f>VLOOKUP(A8309,GOPOÚVA!A:I,4, FALSE)</f>
        <v>80</v>
      </c>
      <c r="E8309" s="61">
        <f>VLOOKUP(A8309,GOPOÚVA!A:I,5, FALSE)</f>
        <v>26.61</v>
      </c>
      <c r="F8309" s="16">
        <f>VLOOKUP(A8309,GOPOÚVA!A:I,6, FALSE)</f>
        <v>1</v>
      </c>
      <c r="G8309" s="16">
        <f>VLOOKUP(A8309,GOPOÚVA!A:I,7, FALSE)</f>
        <v>12.6</v>
      </c>
      <c r="H8309" s="29">
        <f>VLOOKUP(A8309,GOPOÚVA!A:I,8, FALSE)</f>
        <v>0.3367</v>
      </c>
      <c r="I8309" s="16" t="s">
        <v>11</v>
      </c>
      <c r="J8309" s="9"/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  <c r="Z8309" s="9"/>
      <c r="AA8309" s="9"/>
    </row>
    <row r="8310" spans="1:27" ht="12.75">
      <c r="A8310" s="64">
        <f t="shared" si="105"/>
        <v>46103</v>
      </c>
      <c r="B8310" s="16" t="s">
        <v>45</v>
      </c>
      <c r="C8310" s="60">
        <f>VLOOKUP(A8310,MANDAQUI!A:I,3, FALSE)</f>
        <v>5418.29</v>
      </c>
      <c r="D8310" s="16">
        <f>VLOOKUP(A8310,MANDAQUI!A:I,4, FALSE)</f>
        <v>55</v>
      </c>
      <c r="E8310" s="61">
        <f>VLOOKUP(A8310,MANDAQUI!A:I,5, FALSE)</f>
        <v>24.51</v>
      </c>
      <c r="F8310" s="16">
        <f>VLOOKUP(A8310,MANDAQUI!A:I,6, FALSE)</f>
        <v>1</v>
      </c>
      <c r="G8310" s="16">
        <f>VLOOKUP(A8310,MANDAQUI!A:I,7, FALSE)</f>
        <v>9.4</v>
      </c>
      <c r="H8310" s="29">
        <f>VLOOKUP(A8310,MANDAQUI!A:I,8, FALSE)</f>
        <v>0.2888</v>
      </c>
      <c r="I8310" s="16" t="s">
        <v>11</v>
      </c>
      <c r="J8310" s="9"/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  <c r="Z8310" s="9"/>
      <c r="AA8310" s="9"/>
    </row>
    <row r="8311" spans="1:27" ht="12.75">
      <c r="A8311" s="64">
        <f t="shared" si="105"/>
        <v>46103</v>
      </c>
      <c r="B8311" s="16" t="s">
        <v>1465</v>
      </c>
      <c r="C8311" s="60">
        <f>VLOOKUP(A8311,AEROPORTO!A:I,3, FALSE)</f>
        <v>8787.2999999999993</v>
      </c>
      <c r="D8311" s="16">
        <f>VLOOKUP(A8311,AEROPORTO!A:I,4, FALSE)</f>
        <v>136</v>
      </c>
      <c r="E8311" s="61">
        <f>VLOOKUP(A8311,AEROPORTO!A:I,5, FALSE)</f>
        <v>0</v>
      </c>
      <c r="F8311" s="16">
        <f>VLOOKUP(A8311,AEROPORTO!A:I,6, FALSE)</f>
        <v>0</v>
      </c>
      <c r="G8311" s="16">
        <f>VLOOKUP(A8311,AEROPORTO!A:I,7, FALSE)</f>
        <v>0</v>
      </c>
      <c r="H8311" s="29">
        <f>VLOOKUP(A8311,AEROPORTO!A:I,8, FALSE)</f>
        <v>0</v>
      </c>
      <c r="I8311" s="16" t="s">
        <v>11</v>
      </c>
      <c r="J8311" s="9"/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  <c r="Z8311" s="9"/>
      <c r="AA8311" s="9"/>
    </row>
    <row r="8312" spans="1:27" ht="12.75">
      <c r="A8312" s="64">
        <f t="shared" si="105"/>
        <v>46103</v>
      </c>
      <c r="B8312" s="16" t="s">
        <v>289</v>
      </c>
      <c r="C8312" s="60">
        <f>VLOOKUP(A8312,PINHEIROS!A:I,3, FALSE)</f>
        <v>4463.37</v>
      </c>
      <c r="D8312" s="16">
        <f>VLOOKUP(A8312,PINHEIROS!A:I,4, FALSE)</f>
        <v>48</v>
      </c>
      <c r="E8312" s="61">
        <f>VLOOKUP(A8312,PINHEIROS!A:I,5, FALSE)</f>
        <v>31.93</v>
      </c>
      <c r="F8312" s="16">
        <f>VLOOKUP(A8312,PINHEIROS!A:I,6, FALSE)</f>
        <v>9</v>
      </c>
      <c r="G8312" s="16">
        <f>VLOOKUP(A8312,PINHEIROS!A:I,7, FALSE)</f>
        <v>6.66</v>
      </c>
      <c r="H8312" s="29">
        <f>VLOOKUP(A8312,PINHEIROS!A:I,8, FALSE)</f>
        <v>0.31419999999999998</v>
      </c>
      <c r="I8312" s="16" t="s">
        <v>11</v>
      </c>
      <c r="J8312" s="9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/>
      <c r="X8312" s="9"/>
      <c r="Y8312" s="9"/>
      <c r="Z8312" s="9"/>
      <c r="AA8312" s="9"/>
    </row>
    <row r="8313" spans="1:27" ht="12.75">
      <c r="A8313" s="64">
        <f t="shared" si="105"/>
        <v>46103</v>
      </c>
      <c r="B8313" s="16" t="s">
        <v>286</v>
      </c>
      <c r="C8313" s="60">
        <f>VLOOKUP(A8313,ACLIMAÇÃO!A:I,3, FALSE)</f>
        <v>3446.21</v>
      </c>
      <c r="D8313" s="16">
        <f>VLOOKUP(A8313,ACLIMAÇÃO!A:I,4, FALSE)</f>
        <v>42</v>
      </c>
      <c r="E8313" s="61">
        <f>VLOOKUP(A8313,ACLIMAÇÃO!A:I,5, FALSE)</f>
        <v>26.04</v>
      </c>
      <c r="F8313" s="16">
        <f>VLOOKUP(A8313,ACLIMAÇÃO!A:I,6, FALSE)</f>
        <v>0</v>
      </c>
      <c r="G8313" s="16">
        <f>VLOOKUP(A8313,ACLIMAÇÃO!A:I,7, FALSE)</f>
        <v>7.75</v>
      </c>
      <c r="H8313" s="29">
        <f>VLOOKUP(A8313,ACLIMAÇÃO!A:I,8, FALSE)</f>
        <v>0.27439999999999998</v>
      </c>
      <c r="I8313" s="16" t="s">
        <v>11</v>
      </c>
      <c r="J8313" s="9"/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  <c r="Z8313" s="9"/>
      <c r="AA8313" s="9"/>
    </row>
    <row r="8314" spans="1:27" ht="12.75">
      <c r="A8314" s="64">
        <f t="shared" si="105"/>
        <v>46103</v>
      </c>
      <c r="B8314" s="16" t="s">
        <v>17</v>
      </c>
      <c r="C8314" s="60">
        <f>VLOOKUP(A8314,'PRAIA DO CANTO'!A:I,3, FALSE)</f>
        <v>11524.77</v>
      </c>
      <c r="D8314" s="16">
        <f>VLOOKUP(A8314,'PRAIA DO CANTO'!A:I,4, FALSE)</f>
        <v>103</v>
      </c>
      <c r="E8314" s="61">
        <f>VLOOKUP(A8314,'PRAIA DO CANTO'!A:I,5, FALSE)</f>
        <v>40.39</v>
      </c>
      <c r="F8314" s="16">
        <f>VLOOKUP(A8314,'PRAIA DO CANTO'!A:I,6, FALSE)</f>
        <v>37</v>
      </c>
      <c r="G8314" s="16">
        <f>VLOOKUP(A8314,'PRAIA DO CANTO'!A:I,7, FALSE)</f>
        <v>12.33</v>
      </c>
      <c r="H8314" s="29">
        <f>VLOOKUP(A8314,'PRAIA DO CANTO'!A:I,8, FALSE)</f>
        <v>0.30609999999999998</v>
      </c>
      <c r="I8314" s="16" t="s">
        <v>16</v>
      </c>
      <c r="J8314" s="9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  <c r="Z8314" s="9"/>
      <c r="AA8314" s="9"/>
    </row>
    <row r="8315" spans="1:27" ht="12.75">
      <c r="A8315" s="64">
        <f t="shared" si="105"/>
        <v>46103</v>
      </c>
      <c r="B8315" s="16" t="s">
        <v>14</v>
      </c>
      <c r="C8315" s="60">
        <f>VLOOKUP(A8315,'JARDIM CAMBURI'!A:I,3, FALSE)</f>
        <v>6677.96</v>
      </c>
      <c r="D8315" s="16">
        <f>VLOOKUP(A8315,'JARDIM CAMBURI'!A:I,4, FALSE)</f>
        <v>74</v>
      </c>
      <c r="E8315" s="61">
        <f>VLOOKUP(A8315,'JARDIM CAMBURI'!A:I,5, FALSE)</f>
        <v>25.5</v>
      </c>
      <c r="F8315" s="16">
        <f>VLOOKUP(A8315,'JARDIM CAMBURI'!A:I,6, FALSE())</f>
        <v>1</v>
      </c>
      <c r="G8315" s="16">
        <f>VLOOKUP(A8315,'JARDIM CAMBURI'!A:I,7, FALSE)</f>
        <v>8.6</v>
      </c>
      <c r="H8315" s="29">
        <f>VLOOKUP(A8315,'JARDIM CAMBURI'!A:I,8, FALSE)</f>
        <v>0.28260000000000002</v>
      </c>
      <c r="I8315" s="16" t="s">
        <v>16</v>
      </c>
      <c r="J8315" s="9"/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9"/>
      <c r="X8315" s="9"/>
      <c r="Y8315" s="9"/>
      <c r="Z8315" s="9"/>
      <c r="AA8315" s="9"/>
    </row>
    <row r="8316" spans="1:27" ht="12.75">
      <c r="A8316" s="64">
        <f t="shared" si="105"/>
        <v>46103</v>
      </c>
      <c r="B8316" s="16" t="s">
        <v>19</v>
      </c>
      <c r="C8316" s="60">
        <f>VLOOKUP(A8316,SERRA!A:I,3, FALSE)</f>
        <v>7760.5</v>
      </c>
      <c r="D8316" s="16">
        <f>VLOOKUP(A8316,SERRA!A:I,4, FALSE)</f>
        <v>46</v>
      </c>
      <c r="E8316" s="61">
        <f>VLOOKUP(A8316,SERRA!A:I,5, FALSE)</f>
        <v>29.63</v>
      </c>
      <c r="F8316" s="16">
        <f>VLOOKUP(A8316,SERRA!A:I,6, FALSE)</f>
        <v>4</v>
      </c>
      <c r="G8316" s="16">
        <f>VLOOKUP(A8316,SERRA!A:I,7, FALSE)</f>
        <v>15.33</v>
      </c>
      <c r="H8316" s="29">
        <f>VLOOKUP(A8316,SERRA!A:I,8, FALSE)</f>
        <v>0.307</v>
      </c>
      <c r="I8316" s="16" t="s">
        <v>16</v>
      </c>
      <c r="J8316" s="9"/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  <c r="Z8316" s="9"/>
      <c r="AA8316" s="9"/>
    </row>
    <row r="8317" spans="1:27" ht="12.75">
      <c r="A8317" s="64">
        <f t="shared" si="105"/>
        <v>46103</v>
      </c>
      <c r="B8317" s="16" t="s">
        <v>1574</v>
      </c>
      <c r="C8317" s="60">
        <f>VLOOKUP(A8317,BOALI!A:I,3, FALSE)</f>
        <v>2790.68</v>
      </c>
      <c r="D8317" s="16">
        <f>VLOOKUP(A8317,BOALI!A:I,4, FALSE)</f>
        <v>71</v>
      </c>
      <c r="E8317" s="61">
        <f>VLOOKUP(A8317,BOALI!A:I,5, FALSE)</f>
        <v>0</v>
      </c>
      <c r="F8317" s="16">
        <f>VLOOKUP(A8317,BOALI!A:I,6, FALSE)</f>
        <v>0</v>
      </c>
      <c r="G8317" s="16">
        <f>VLOOKUP(A8317,BOALI!A:I,7, FALSE)</f>
        <v>0</v>
      </c>
      <c r="H8317" s="29">
        <f>VLOOKUP(A8317,BOALI!A:I,8, FALSE)</f>
        <v>0</v>
      </c>
      <c r="I8317" s="16" t="s">
        <v>16</v>
      </c>
      <c r="J8317" s="9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  <c r="Z8317" s="9"/>
      <c r="AA8317" s="9"/>
    </row>
    <row r="8318" spans="1:27" ht="12.75">
      <c r="A8318" s="64">
        <f>A8317+1</f>
        <v>46104</v>
      </c>
      <c r="B8318" s="16" t="s">
        <v>21</v>
      </c>
      <c r="C8318" s="60">
        <f>VLOOKUP(A8318,'VILA CLEMENTINO'!A:I,3, FALSE)</f>
        <v>2815.08</v>
      </c>
      <c r="D8318" s="16">
        <f>VLOOKUP(A8318,'VILA CLEMENTINO'!A:I,4, FALSE)</f>
        <v>38</v>
      </c>
      <c r="E8318" s="61">
        <f>VLOOKUP(A8318,'VILA CLEMENTINO'!A:I,5, FALSE)</f>
        <v>25.59</v>
      </c>
      <c r="F8318" s="16">
        <f>VLOOKUP(A8318,'VILA CLEMENTINO'!A:I,6, FALSE)</f>
        <v>0</v>
      </c>
      <c r="G8318" s="62">
        <f>VLOOKUP(A8318,'VILA CLEMENTINO'!A:I,7, FALSE)</f>
        <v>6</v>
      </c>
      <c r="H8318" s="29">
        <f>VLOOKUP(A8318,'VILA CLEMENTINO'!A:I,8, FALSE)</f>
        <v>0.29339999999999999</v>
      </c>
      <c r="I8318" s="16" t="s">
        <v>11</v>
      </c>
      <c r="J8318" s="9"/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  <c r="Z8318" s="9"/>
      <c r="AA8318" s="9"/>
    </row>
    <row r="8319" spans="1:27" ht="12.75">
      <c r="A8319" s="64">
        <f t="shared" ref="A8319:A8330" si="106">A8318</f>
        <v>46104</v>
      </c>
      <c r="B8319" s="16" t="s">
        <v>12</v>
      </c>
      <c r="C8319" s="60">
        <f>VLOOKUP(A8319,JABAQUARA!A:I,3, FALSE)</f>
        <v>2783.85</v>
      </c>
      <c r="D8319" s="16">
        <f>VLOOKUP(A8319,JABAQUARA!A:I,4, FALSE)</f>
        <v>25</v>
      </c>
      <c r="E8319" s="61">
        <f>VLOOKUP(A8319,JABAQUARA!A:I,5, FALSE)</f>
        <v>27.06</v>
      </c>
      <c r="F8319" s="16">
        <f>VLOOKUP(A8319,JABAQUARA!A:I,6, FALSE)</f>
        <v>0</v>
      </c>
      <c r="G8319" s="16">
        <f>VLOOKUP(A8319,JABAQUARA!A:I,7, FALSE)</f>
        <v>6.5</v>
      </c>
      <c r="H8319" s="29">
        <f>VLOOKUP(A8319,JABAQUARA!A:I,8, FALSE)</f>
        <v>0.30349999999999999</v>
      </c>
      <c r="I8319" s="16" t="s">
        <v>11</v>
      </c>
      <c r="J8319" s="9"/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  <c r="W8319" s="9"/>
      <c r="X8319" s="9"/>
      <c r="Y8319" s="9"/>
      <c r="Z8319" s="9"/>
      <c r="AA8319" s="9"/>
    </row>
    <row r="8320" spans="1:27" ht="12.75">
      <c r="A8320" s="64">
        <f t="shared" si="106"/>
        <v>46104</v>
      </c>
      <c r="B8320" s="16" t="s">
        <v>1467</v>
      </c>
      <c r="C8320" s="60">
        <f>VLOOKUP(A8320,SPOLETO!A:I,3, FALSE)</f>
        <v>3812.79</v>
      </c>
      <c r="D8320" s="16">
        <f>VLOOKUP(A8320,SPOLETO!A:I,4, FALSE)</f>
        <v>78</v>
      </c>
      <c r="E8320" s="61">
        <f>VLOOKUP(A8320,SPOLETO!A:I,5, FALSE)</f>
        <v>0</v>
      </c>
      <c r="F8320" s="16">
        <f>VLOOKUP(A8320,SPOLETO!A:I,6, FALSE)</f>
        <v>0</v>
      </c>
      <c r="G8320" s="16">
        <f>VLOOKUP(A8320,SPOLETO!A:I,7, FALSE)</f>
        <v>0</v>
      </c>
      <c r="H8320" s="29">
        <f>VLOOKUP(A8320,SPOLETO!A:I,8, FALSE)</f>
        <v>0</v>
      </c>
      <c r="I8320" s="16" t="s">
        <v>11</v>
      </c>
      <c r="J8320" s="9"/>
      <c r="K8320" s="9"/>
      <c r="L8320" s="9"/>
      <c r="M8320" s="9"/>
      <c r="N8320" s="9"/>
      <c r="O8320" s="9"/>
      <c r="P8320" s="9"/>
      <c r="Q8320" s="9"/>
      <c r="R8320" s="9"/>
      <c r="S8320" s="9"/>
      <c r="T8320" s="9"/>
      <c r="U8320" s="9"/>
      <c r="V8320" s="9"/>
      <c r="W8320" s="9"/>
      <c r="X8320" s="9"/>
      <c r="Y8320" s="9"/>
      <c r="Z8320" s="9"/>
      <c r="AA8320" s="9"/>
    </row>
    <row r="8321" spans="1:27" ht="12.75">
      <c r="A8321" s="64">
        <f t="shared" si="106"/>
        <v>46104</v>
      </c>
      <c r="B8321" s="16" t="s">
        <v>9</v>
      </c>
      <c r="C8321" s="60">
        <f>VLOOKUP(A8321,'CAMPO BELO'!A:I,3, FALSE)</f>
        <v>1652.49</v>
      </c>
      <c r="D8321" s="16">
        <f>VLOOKUP(A8321,'CAMPO BELO'!A:I,4, FALSE)</f>
        <v>26</v>
      </c>
      <c r="E8321" s="61">
        <f>VLOOKUP(A8321,'CAMPO BELO'!A:I,5, FALSE)</f>
        <v>28.11</v>
      </c>
      <c r="F8321" s="16">
        <f>VLOOKUP(A8321,'CAMPO BELO'!A:I,6, FALSE)</f>
        <v>2</v>
      </c>
      <c r="G8321" s="16">
        <f>VLOOKUP(A8321,'CAMPO BELO'!A:I,7, FALSE)</f>
        <v>8.5</v>
      </c>
      <c r="H8321" s="29">
        <f>VLOOKUP(A8321,'CAMPO BELO'!A:I,8, FALSE)</f>
        <v>0.30819999999999997</v>
      </c>
      <c r="I8321" s="16" t="s">
        <v>11</v>
      </c>
      <c r="J8321" s="9"/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  <c r="Z8321" s="9"/>
      <c r="AA8321" s="9"/>
    </row>
    <row r="8322" spans="1:27" ht="12.75">
      <c r="A8322" s="64">
        <f t="shared" si="106"/>
        <v>46104</v>
      </c>
      <c r="B8322" s="16" t="s">
        <v>43</v>
      </c>
      <c r="C8322" s="60">
        <f>VLOOKUP(A8322,GOPOÚVA!A:I,3, FALSE)</f>
        <v>1624.23</v>
      </c>
      <c r="D8322" s="16">
        <f>VLOOKUP(A8322,GOPOÚVA!A:I,4, FALSE)</f>
        <v>17</v>
      </c>
      <c r="E8322" s="61">
        <f>VLOOKUP(A8322,GOPOÚVA!A:I,5, FALSE)</f>
        <v>25.17</v>
      </c>
      <c r="F8322" s="16">
        <f>VLOOKUP(A8322,GOPOÚVA!A:I,6, FALSE)</f>
        <v>0</v>
      </c>
      <c r="G8322" s="16">
        <f>VLOOKUP(A8322,GOPOÚVA!A:I,7, FALSE)</f>
        <v>4.33</v>
      </c>
      <c r="H8322" s="29">
        <f>VLOOKUP(A8322,GOPOÚVA!A:I,8, FALSE)</f>
        <v>0.25109999999999999</v>
      </c>
      <c r="I8322" s="16" t="s">
        <v>11</v>
      </c>
      <c r="J8322" s="9"/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  <c r="Z8322" s="9"/>
      <c r="AA8322" s="9"/>
    </row>
    <row r="8323" spans="1:27" ht="12.75">
      <c r="A8323" s="64">
        <f t="shared" si="106"/>
        <v>46104</v>
      </c>
      <c r="B8323" s="16" t="s">
        <v>45</v>
      </c>
      <c r="C8323" s="60">
        <f>VLOOKUP(A8323,MANDAQUI!A:I,3, FALSE)</f>
        <v>1898.94</v>
      </c>
      <c r="D8323" s="16">
        <f>VLOOKUP(A8323,MANDAQUI!A:I,4, FALSE)</f>
        <v>23</v>
      </c>
      <c r="E8323" s="61">
        <f>VLOOKUP(A8323,MANDAQUI!A:I,5, FALSE)</f>
        <v>19.77</v>
      </c>
      <c r="F8323" s="16">
        <f>VLOOKUP(A8323,MANDAQUI!A:I,6, FALSE)</f>
        <v>0</v>
      </c>
      <c r="G8323" s="16">
        <f>VLOOKUP(A8323,MANDAQUI!A:I,7, FALSE)</f>
        <v>6</v>
      </c>
      <c r="H8323" s="29">
        <f>VLOOKUP(A8323,MANDAQUI!A:I,8, FALSE)</f>
        <v>0.3281</v>
      </c>
      <c r="I8323" s="16" t="s">
        <v>11</v>
      </c>
      <c r="J8323" s="9"/>
      <c r="K8323" s="9"/>
      <c r="L8323" s="9"/>
      <c r="M8323" s="9"/>
      <c r="N8323" s="9"/>
      <c r="O8323" s="9"/>
      <c r="P8323" s="9"/>
      <c r="Q8323" s="9"/>
      <c r="R8323" s="9"/>
      <c r="S8323" s="9"/>
      <c r="T8323" s="9"/>
      <c r="U8323" s="9"/>
      <c r="V8323" s="9"/>
      <c r="W8323" s="9"/>
      <c r="X8323" s="9"/>
      <c r="Y8323" s="9"/>
      <c r="Z8323" s="9"/>
      <c r="AA8323" s="9"/>
    </row>
    <row r="8324" spans="1:27" ht="12.75">
      <c r="A8324" s="64">
        <f t="shared" si="106"/>
        <v>46104</v>
      </c>
      <c r="B8324" s="16" t="s">
        <v>1465</v>
      </c>
      <c r="C8324" s="60">
        <f>VLOOKUP(A8324,AEROPORTO!A:I,3, FALSE)</f>
        <v>10332.4</v>
      </c>
      <c r="D8324" s="16">
        <f>VLOOKUP(A8324,AEROPORTO!A:I,4, FALSE)</f>
        <v>155</v>
      </c>
      <c r="E8324" s="61">
        <f>VLOOKUP(A8324,AEROPORTO!A:I,5, FALSE)</f>
        <v>0</v>
      </c>
      <c r="F8324" s="16">
        <f>VLOOKUP(A8324,AEROPORTO!A:I,6, FALSE)</f>
        <v>0</v>
      </c>
      <c r="G8324" s="16">
        <f>VLOOKUP(A8324,AEROPORTO!A:I,7, FALSE)</f>
        <v>0</v>
      </c>
      <c r="H8324" s="29">
        <f>VLOOKUP(A8324,AEROPORTO!A:I,8, FALSE)</f>
        <v>0</v>
      </c>
      <c r="I8324" s="16" t="s">
        <v>11</v>
      </c>
      <c r="J8324" s="9"/>
      <c r="K8324" s="9"/>
      <c r="L8324" s="9"/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  <c r="AA8324" s="9"/>
    </row>
    <row r="8325" spans="1:27" ht="12.75">
      <c r="A8325" s="64">
        <f t="shared" si="106"/>
        <v>46104</v>
      </c>
      <c r="B8325" s="16" t="s">
        <v>289</v>
      </c>
      <c r="C8325" s="60">
        <f>VLOOKUP(A8325,PINHEIROS!A:I,3, FALSE)</f>
        <v>2359.88</v>
      </c>
      <c r="D8325" s="16">
        <f>VLOOKUP(A8325,PINHEIROS!A:I,4, FALSE)</f>
        <v>24</v>
      </c>
      <c r="E8325" s="61">
        <f>VLOOKUP(A8325,PINHEIROS!A:I,5, FALSE)</f>
        <v>39.93</v>
      </c>
      <c r="F8325" s="16">
        <f>VLOOKUP(A8325,PINHEIROS!A:I,6, FALSE)</f>
        <v>9</v>
      </c>
      <c r="G8325" s="16">
        <f>VLOOKUP(A8325,PINHEIROS!A:I,7, FALSE)</f>
        <v>10.5</v>
      </c>
      <c r="H8325" s="29">
        <f>VLOOKUP(A8325,PINHEIROS!A:I,8, FALSE)</f>
        <v>0.27439999999999998</v>
      </c>
      <c r="I8325" s="16" t="s">
        <v>11</v>
      </c>
      <c r="J8325" s="9"/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  <c r="Z8325" s="9"/>
      <c r="AA8325" s="9"/>
    </row>
    <row r="8326" spans="1:27" ht="12.75">
      <c r="A8326" s="64">
        <f t="shared" si="106"/>
        <v>46104</v>
      </c>
      <c r="B8326" s="16" t="s">
        <v>286</v>
      </c>
      <c r="C8326" s="60">
        <f>VLOOKUP(A8326,ACLIMAÇÃO!A:I,3, FALSE)</f>
        <v>2185.48</v>
      </c>
      <c r="D8326" s="16">
        <f>VLOOKUP(A8326,ACLIMAÇÃO!A:I,4, FALSE)</f>
        <v>28</v>
      </c>
      <c r="E8326" s="61">
        <f>VLOOKUP(A8326,ACLIMAÇÃO!A:I,5, FALSE)</f>
        <v>22.32</v>
      </c>
      <c r="F8326" s="16">
        <f>VLOOKUP(A8326,ACLIMAÇÃO!A:I,6, FALSE)</f>
        <v>0</v>
      </c>
      <c r="G8326" s="16">
        <f>VLOOKUP(A8326,ACLIMAÇÃO!A:I,7, FALSE)</f>
        <v>6</v>
      </c>
      <c r="H8326" s="29">
        <f>VLOOKUP(A8326,ACLIMAÇÃO!A:I,8, FALSE)</f>
        <v>0.29430000000000001</v>
      </c>
      <c r="I8326" s="16" t="s">
        <v>11</v>
      </c>
      <c r="J8326" s="9"/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  <c r="Z8326" s="9"/>
      <c r="AA8326" s="9"/>
    </row>
    <row r="8327" spans="1:27" ht="12.75">
      <c r="A8327" s="64">
        <f t="shared" si="106"/>
        <v>46104</v>
      </c>
      <c r="B8327" s="16" t="s">
        <v>17</v>
      </c>
      <c r="C8327" s="60">
        <f>VLOOKUP(A8327,'PRAIA DO CANTO'!A:I,3, FALSE)</f>
        <v>2846.22</v>
      </c>
      <c r="D8327" s="16">
        <f>VLOOKUP(A8327,'PRAIA DO CANTO'!A:I,4, FALSE)</f>
        <v>28</v>
      </c>
      <c r="E8327" s="61">
        <f>VLOOKUP(A8327,'PRAIA DO CANTO'!A:I,5, FALSE)</f>
        <v>22.84</v>
      </c>
      <c r="F8327" s="16">
        <f>VLOOKUP(A8327,'PRAIA DO CANTO'!A:I,6, FALSE)</f>
        <v>1</v>
      </c>
      <c r="G8327" s="16">
        <f>VLOOKUP(A8327,'PRAIA DO CANTO'!A:I,7, FALSE)</f>
        <v>5.25</v>
      </c>
      <c r="H8327" s="29">
        <f>VLOOKUP(A8327,'PRAIA DO CANTO'!A:I,8, FALSE)</f>
        <v>0.25140000000000001</v>
      </c>
      <c r="I8327" s="16" t="s">
        <v>16</v>
      </c>
      <c r="J8327" s="9"/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/>
      <c r="X8327" s="9"/>
      <c r="Y8327" s="9"/>
      <c r="Z8327" s="9"/>
      <c r="AA8327" s="9"/>
    </row>
    <row r="8328" spans="1:27" ht="12.75">
      <c r="A8328" s="64">
        <f t="shared" si="106"/>
        <v>46104</v>
      </c>
      <c r="B8328" s="16" t="s">
        <v>14</v>
      </c>
      <c r="C8328" s="60">
        <f>VLOOKUP(A8328,'JARDIM CAMBURI'!A:I,3, FALSE)</f>
        <v>1630.08</v>
      </c>
      <c r="D8328" s="16">
        <f>VLOOKUP(A8328,'JARDIM CAMBURI'!A:I,4, FALSE)</f>
        <v>18</v>
      </c>
      <c r="E8328" s="61">
        <f>VLOOKUP(A8328,'JARDIM CAMBURI'!A:I,5, FALSE)</f>
        <v>19.16</v>
      </c>
      <c r="F8328" s="16">
        <f>VLOOKUP(A8328,'JARDIM CAMBURI'!A:I,6, FALSE())</f>
        <v>0</v>
      </c>
      <c r="G8328" s="16">
        <f>VLOOKUP(A8328,'JARDIM CAMBURI'!A:I,7, FALSE)</f>
        <v>3.66</v>
      </c>
      <c r="H8328" s="29">
        <f>VLOOKUP(A8328,'JARDIM CAMBURI'!A:I,8, FALSE)</f>
        <v>0.22989999999999999</v>
      </c>
      <c r="I8328" s="16" t="s">
        <v>16</v>
      </c>
      <c r="J8328" s="9"/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  <c r="Z8328" s="9"/>
      <c r="AA8328" s="9"/>
    </row>
    <row r="8329" spans="1:27" ht="12.75">
      <c r="A8329" s="64">
        <f t="shared" si="106"/>
        <v>46104</v>
      </c>
      <c r="B8329" s="16" t="s">
        <v>19</v>
      </c>
      <c r="C8329" s="60">
        <f>VLOOKUP(A8329,SERRA!A:I,3, FALSE)</f>
        <v>3088.14</v>
      </c>
      <c r="D8329" s="16">
        <f>VLOOKUP(A8329,SERRA!A:I,4, FALSE)</f>
        <v>34</v>
      </c>
      <c r="E8329" s="61">
        <f>VLOOKUP(A8329,SERRA!A:I,5, FALSE)</f>
        <v>25.85</v>
      </c>
      <c r="F8329" s="16">
        <f>VLOOKUP(A8329,SERRA!A:I,6, FALSE)</f>
        <v>0</v>
      </c>
      <c r="G8329" s="16">
        <f>VLOOKUP(A8329,SERRA!A:I,7, FALSE)</f>
        <v>17</v>
      </c>
      <c r="H8329" s="29">
        <f>VLOOKUP(A8329,SERRA!A:I,8, FALSE)</f>
        <v>0.32319999999999999</v>
      </c>
      <c r="I8329" s="16" t="s">
        <v>16</v>
      </c>
      <c r="J8329" s="9"/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  <c r="AA8329" s="9"/>
    </row>
    <row r="8330" spans="1:27" ht="12.75">
      <c r="A8330" s="64">
        <f t="shared" si="106"/>
        <v>46104</v>
      </c>
      <c r="B8330" s="16" t="s">
        <v>1574</v>
      </c>
      <c r="C8330" s="60">
        <f>VLOOKUP(A8330,BOALI!A:I,3, FALSE)</f>
        <v>3859.39</v>
      </c>
      <c r="D8330" s="16">
        <f>VLOOKUP(A8330,BOALI!A:I,4, FALSE)</f>
        <v>78</v>
      </c>
      <c r="E8330" s="61">
        <f>VLOOKUP(A8330,BOALI!A:I,5, FALSE)</f>
        <v>0</v>
      </c>
      <c r="F8330" s="16">
        <f>VLOOKUP(A8330,BOALI!A:I,6, FALSE)</f>
        <v>0</v>
      </c>
      <c r="G8330" s="16">
        <f>VLOOKUP(A8330,BOALI!A:I,7, FALSE)</f>
        <v>0</v>
      </c>
      <c r="H8330" s="29">
        <f>VLOOKUP(A8330,BOALI!A:I,8, FALSE)</f>
        <v>0</v>
      </c>
      <c r="I8330" s="16" t="s">
        <v>16</v>
      </c>
      <c r="J8330" s="9"/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  <c r="Z8330" s="9"/>
      <c r="AA8330" s="9"/>
    </row>
    <row r="8331" spans="1:27" ht="12.75">
      <c r="A8331" s="64">
        <f>A8330+1</f>
        <v>46105</v>
      </c>
      <c r="B8331" s="16" t="s">
        <v>21</v>
      </c>
      <c r="C8331" s="60">
        <f>VLOOKUP(A8331,'VILA CLEMENTINO'!A:I,3, FALSE)</f>
        <v>4362.3500000000004</v>
      </c>
      <c r="D8331" s="16">
        <f>VLOOKUP(A8331,'VILA CLEMENTINO'!A:I,4, FALSE)</f>
        <v>50</v>
      </c>
      <c r="E8331" s="61">
        <f>VLOOKUP(A8331,'VILA CLEMENTINO'!A:I,5, FALSE)</f>
        <v>29.46</v>
      </c>
      <c r="F8331" s="16">
        <f>VLOOKUP(A8331,'VILA CLEMENTINO'!A:I,6, FALSE)</f>
        <v>2</v>
      </c>
      <c r="G8331" s="62">
        <f>VLOOKUP(A8331,'VILA CLEMENTINO'!A:I,7, FALSE)</f>
        <v>7.2</v>
      </c>
      <c r="H8331" s="29">
        <f>VLOOKUP(A8331,'VILA CLEMENTINO'!A:I,8, FALSE)</f>
        <v>0.28310000000000002</v>
      </c>
      <c r="I8331" s="16" t="s">
        <v>11</v>
      </c>
      <c r="J8331" s="9"/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  <c r="AA8331" s="9"/>
    </row>
    <row r="8332" spans="1:27" ht="12.75">
      <c r="A8332" s="64">
        <f t="shared" ref="A8332:A8343" si="107">A8331</f>
        <v>46105</v>
      </c>
      <c r="B8332" s="16" t="s">
        <v>12</v>
      </c>
      <c r="C8332" s="60">
        <f>VLOOKUP(A8332,JABAQUARA!A:I,3, FALSE)</f>
        <v>2731.72</v>
      </c>
      <c r="D8332" s="16">
        <f>VLOOKUP(A8332,JABAQUARA!A:I,4, FALSE)</f>
        <v>31</v>
      </c>
      <c r="E8332" s="61">
        <f>VLOOKUP(A8332,JABAQUARA!A:I,5, FALSE)</f>
        <v>22.65</v>
      </c>
      <c r="F8332" s="16">
        <f>VLOOKUP(A8332,JABAQUARA!A:I,6, FALSE)</f>
        <v>0</v>
      </c>
      <c r="G8332" s="16">
        <f>VLOOKUP(A8332,JABAQUARA!A:I,7, FALSE)</f>
        <v>5.33</v>
      </c>
      <c r="H8332" s="29">
        <f>VLOOKUP(A8332,JABAQUARA!A:I,8, FALSE)</f>
        <v>0.33810000000000001</v>
      </c>
      <c r="I8332" s="16" t="s">
        <v>11</v>
      </c>
      <c r="J8332" s="9"/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  <c r="Z8332" s="9"/>
      <c r="AA8332" s="9"/>
    </row>
    <row r="8333" spans="1:27" ht="12.75">
      <c r="A8333" s="64">
        <f t="shared" si="107"/>
        <v>46105</v>
      </c>
      <c r="B8333" s="16" t="s">
        <v>1467</v>
      </c>
      <c r="C8333" s="60">
        <f>VLOOKUP(A8333,SPOLETO!A:I,3, FALSE)</f>
        <v>4168.12</v>
      </c>
      <c r="D8333" s="16">
        <f>VLOOKUP(A8333,SPOLETO!A:I,4, FALSE)</f>
        <v>87</v>
      </c>
      <c r="E8333" s="61">
        <f>VLOOKUP(A8333,SPOLETO!A:I,5, FALSE)</f>
        <v>0</v>
      </c>
      <c r="F8333" s="16">
        <f>VLOOKUP(A8333,SPOLETO!A:I,6, FALSE)</f>
        <v>0</v>
      </c>
      <c r="G8333" s="16">
        <f>VLOOKUP(A8333,SPOLETO!A:I,7, FALSE)</f>
        <v>0</v>
      </c>
      <c r="H8333" s="29">
        <f>VLOOKUP(A8333,SPOLETO!A:I,8, FALSE)</f>
        <v>0</v>
      </c>
      <c r="I8333" s="16" t="s">
        <v>11</v>
      </c>
      <c r="J8333" s="9"/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  <c r="Z8333" s="9"/>
      <c r="AA8333" s="9"/>
    </row>
    <row r="8334" spans="1:27" ht="12.75">
      <c r="A8334" s="64">
        <f t="shared" si="107"/>
        <v>46105</v>
      </c>
      <c r="B8334" s="16" t="s">
        <v>9</v>
      </c>
      <c r="C8334" s="60">
        <f>VLOOKUP(A8334,'CAMPO BELO'!A:I,3, FALSE)</f>
        <v>2817.37</v>
      </c>
      <c r="D8334" s="16">
        <f>VLOOKUP(A8334,'CAMPO BELO'!A:I,4, FALSE)</f>
        <v>33</v>
      </c>
      <c r="E8334" s="61">
        <f>VLOOKUP(A8334,'CAMPO BELO'!A:I,5, FALSE)</f>
        <v>24.49</v>
      </c>
      <c r="F8334" s="16">
        <f>VLOOKUP(A8334,'CAMPO BELO'!A:I,6, FALSE)</f>
        <v>1</v>
      </c>
      <c r="G8334" s="16">
        <f>VLOOKUP(A8334,'CAMPO BELO'!A:I,7, FALSE)</f>
        <v>8</v>
      </c>
      <c r="H8334" s="29">
        <f>VLOOKUP(A8334,'CAMPO BELO'!A:I,8, FALSE)</f>
        <v>0.35620000000000002</v>
      </c>
      <c r="I8334" s="16" t="s">
        <v>11</v>
      </c>
      <c r="J8334" s="9"/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  <c r="AA8334" s="9"/>
    </row>
    <row r="8335" spans="1:27" ht="12.75">
      <c r="A8335" s="64">
        <f t="shared" si="107"/>
        <v>46105</v>
      </c>
      <c r="B8335" s="16" t="s">
        <v>43</v>
      </c>
      <c r="C8335" s="60">
        <f>VLOOKUP(A8335,GOPOÚVA!A:I,3, FALSE)</f>
        <v>2601.4</v>
      </c>
      <c r="D8335" s="16">
        <f>VLOOKUP(A8335,GOPOÚVA!A:I,4, FALSE)</f>
        <v>30</v>
      </c>
      <c r="E8335" s="61">
        <f>VLOOKUP(A8335,GOPOÚVA!A:I,5, FALSE)</f>
        <v>22.6</v>
      </c>
      <c r="F8335" s="16">
        <f>VLOOKUP(A8335,GOPOÚVA!A:I,6, FALSE)</f>
        <v>0</v>
      </c>
      <c r="G8335" s="16">
        <f>VLOOKUP(A8335,GOPOÚVA!A:I,7, FALSE)</f>
        <v>6.3</v>
      </c>
      <c r="H8335" s="29">
        <f>VLOOKUP(A8335,GOPOÚVA!A:I,8, FALSE)</f>
        <v>0.3861</v>
      </c>
      <c r="I8335" s="16" t="s">
        <v>11</v>
      </c>
      <c r="J8335" s="9"/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9"/>
      <c r="X8335" s="9"/>
      <c r="Y8335" s="9"/>
      <c r="Z8335" s="9"/>
      <c r="AA8335" s="9"/>
    </row>
    <row r="8336" spans="1:27" ht="12.75">
      <c r="A8336" s="64">
        <f t="shared" si="107"/>
        <v>46105</v>
      </c>
      <c r="B8336" s="16" t="s">
        <v>45</v>
      </c>
      <c r="C8336" s="60">
        <f>VLOOKUP(A8336,MANDAQUI!A:I,3, FALSE)</f>
        <v>2934.4</v>
      </c>
      <c r="D8336" s="16">
        <f>VLOOKUP(A8336,MANDAQUI!A:I,4, FALSE)</f>
        <v>33</v>
      </c>
      <c r="E8336" s="61">
        <f>VLOOKUP(A8336,MANDAQUI!A:I,5, FALSE)</f>
        <v>20</v>
      </c>
      <c r="F8336" s="16">
        <f>VLOOKUP(A8336,MANDAQUI!A:I,6, FALSE)</f>
        <v>0</v>
      </c>
      <c r="G8336" s="16">
        <f>VLOOKUP(A8336,MANDAQUI!A:I,7, FALSE)</f>
        <v>8.6</v>
      </c>
      <c r="H8336" s="29">
        <f>VLOOKUP(A8336,MANDAQUI!A:I,8, FALSE)</f>
        <v>0.36259999999999998</v>
      </c>
      <c r="I8336" s="16" t="s">
        <v>11</v>
      </c>
      <c r="J8336" s="9"/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  <c r="Z8336" s="9"/>
      <c r="AA8336" s="9"/>
    </row>
    <row r="8337" spans="1:27" ht="12.75">
      <c r="A8337" s="64">
        <f t="shared" si="107"/>
        <v>46105</v>
      </c>
      <c r="B8337" s="16" t="s">
        <v>1465</v>
      </c>
      <c r="C8337" s="60">
        <f>VLOOKUP(A8337,AEROPORTO!A:I,3, FALSE)</f>
        <v>6618.45</v>
      </c>
      <c r="D8337" s="16">
        <f>VLOOKUP(A8337,AEROPORTO!A:I,4, FALSE)</f>
        <v>120</v>
      </c>
      <c r="E8337" s="61">
        <f>VLOOKUP(A8337,AEROPORTO!A:I,5, FALSE)</f>
        <v>0</v>
      </c>
      <c r="F8337" s="16">
        <f>VLOOKUP(A8337,AEROPORTO!A:I,6, FALSE)</f>
        <v>0</v>
      </c>
      <c r="G8337" s="16">
        <f>VLOOKUP(A8337,AEROPORTO!A:I,7, FALSE)</f>
        <v>0</v>
      </c>
      <c r="H8337" s="29">
        <f>VLOOKUP(A8337,AEROPORTO!A:I,8, FALSE)</f>
        <v>0</v>
      </c>
      <c r="I8337" s="16" t="s">
        <v>11</v>
      </c>
      <c r="J8337" s="9"/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  <c r="Z8337" s="9"/>
      <c r="AA8337" s="9"/>
    </row>
    <row r="8338" spans="1:27" ht="12.75">
      <c r="A8338" s="64">
        <f t="shared" si="107"/>
        <v>46105</v>
      </c>
      <c r="B8338" s="16" t="s">
        <v>289</v>
      </c>
      <c r="C8338" s="60">
        <f>VLOOKUP(A8338,PINHEIROS!A:I,3, FALSE)</f>
        <v>3990.08</v>
      </c>
      <c r="D8338" s="16">
        <f>VLOOKUP(A8338,PINHEIROS!A:I,4, FALSE)</f>
        <v>30</v>
      </c>
      <c r="E8338" s="61">
        <f>VLOOKUP(A8338,PINHEIROS!A:I,5, FALSE)</f>
        <v>29.36</v>
      </c>
      <c r="F8338" s="16">
        <f>VLOOKUP(A8338,PINHEIROS!A:I,6, FALSE)</f>
        <v>3</v>
      </c>
      <c r="G8338" s="16">
        <f>VLOOKUP(A8338,PINHEIROS!A:I,7, FALSE)</f>
        <v>6.75</v>
      </c>
      <c r="H8338" s="29">
        <f>VLOOKUP(A8338,PINHEIROS!A:I,8, FALSE)</f>
        <v>0</v>
      </c>
      <c r="I8338" s="16" t="s">
        <v>11</v>
      </c>
      <c r="J8338" s="9"/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9"/>
      <c r="AA8338" s="9"/>
    </row>
    <row r="8339" spans="1:27" ht="12.75">
      <c r="A8339" s="64">
        <f t="shared" si="107"/>
        <v>46105</v>
      </c>
      <c r="B8339" s="16" t="s">
        <v>286</v>
      </c>
      <c r="C8339" s="60">
        <f>VLOOKUP(A8339,ACLIMAÇÃO!A:I,3, FALSE)</f>
        <v>4413.8500000000004</v>
      </c>
      <c r="D8339" s="16">
        <f>VLOOKUP(A8339,ACLIMAÇÃO!A:I,4, FALSE)</f>
        <v>52</v>
      </c>
      <c r="E8339" s="61">
        <f>VLOOKUP(A8339,ACLIMAÇÃO!A:I,5, FALSE)</f>
        <v>37.229999999999997</v>
      </c>
      <c r="F8339" s="16">
        <f>VLOOKUP(A8339,ACLIMAÇÃO!A:I,6, FALSE)</f>
        <v>14</v>
      </c>
      <c r="G8339" s="16">
        <f>VLOOKUP(A8339,ACLIMAÇÃO!A:I,7, FALSE)</f>
        <v>0</v>
      </c>
      <c r="H8339" s="29">
        <f>VLOOKUP(A8339,ACLIMAÇÃO!A:I,8, FALSE)</f>
        <v>0.315</v>
      </c>
      <c r="I8339" s="16" t="s">
        <v>11</v>
      </c>
      <c r="J8339" s="9"/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  <c r="Z8339" s="9"/>
      <c r="AA8339" s="9"/>
    </row>
    <row r="8340" spans="1:27" ht="12.75">
      <c r="A8340" s="64">
        <f t="shared" si="107"/>
        <v>46105</v>
      </c>
      <c r="B8340" s="16" t="s">
        <v>17</v>
      </c>
      <c r="C8340" s="60">
        <f>VLOOKUP(A8340,'PRAIA DO CANTO'!A:I,3, FALSE)</f>
        <v>5441.96</v>
      </c>
      <c r="D8340" s="16">
        <f>VLOOKUP(A8340,'PRAIA DO CANTO'!A:I,4, FALSE)</f>
        <v>48</v>
      </c>
      <c r="E8340" s="61">
        <f>VLOOKUP(A8340,'PRAIA DO CANTO'!A:I,5, FALSE)</f>
        <v>25.25</v>
      </c>
      <c r="F8340" s="16">
        <f>VLOOKUP(A8340,'PRAIA DO CANTO'!A:I,6, FALSE)</f>
        <v>1</v>
      </c>
      <c r="G8340" s="16">
        <f>VLOOKUP(A8340,'PRAIA DO CANTO'!A:I,7, FALSE)</f>
        <v>9</v>
      </c>
      <c r="H8340" s="29">
        <f>VLOOKUP(A8340,'PRAIA DO CANTO'!A:I,8, FALSE)</f>
        <v>0.33800000000000002</v>
      </c>
      <c r="I8340" s="16" t="s">
        <v>16</v>
      </c>
      <c r="J8340" s="9"/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  <c r="Z8340" s="9"/>
      <c r="AA8340" s="9"/>
    </row>
    <row r="8341" spans="1:27" ht="12.75">
      <c r="A8341" s="64">
        <f t="shared" si="107"/>
        <v>46105</v>
      </c>
      <c r="B8341" s="16" t="s">
        <v>14</v>
      </c>
      <c r="C8341" s="60">
        <f>VLOOKUP(A8341,'JARDIM CAMBURI'!A:I,3, FALSE)</f>
        <v>3405.6</v>
      </c>
      <c r="D8341" s="16">
        <f>VLOOKUP(A8341,'JARDIM CAMBURI'!A:I,4, FALSE)</f>
        <v>32</v>
      </c>
      <c r="E8341" s="61">
        <f>VLOOKUP(A8341,'JARDIM CAMBURI'!A:I,5, FALSE)</f>
        <v>20.18</v>
      </c>
      <c r="F8341" s="16">
        <f>VLOOKUP(A8341,'JARDIM CAMBURI'!A:I,6, FALSE())</f>
        <v>0</v>
      </c>
      <c r="G8341" s="16">
        <f>VLOOKUP(A8341,'JARDIM CAMBURI'!A:I,7, FALSE)</f>
        <v>4.75</v>
      </c>
      <c r="H8341" s="29">
        <f>VLOOKUP(A8341,'JARDIM CAMBURI'!A:I,8, FALSE)</f>
        <v>0.29580000000000001</v>
      </c>
      <c r="I8341" s="16" t="s">
        <v>16</v>
      </c>
      <c r="J8341" s="9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  <c r="Z8341" s="9"/>
      <c r="AA8341" s="9"/>
    </row>
    <row r="8342" spans="1:27" ht="12.75">
      <c r="A8342" s="64">
        <f t="shared" si="107"/>
        <v>46105</v>
      </c>
      <c r="B8342" s="16" t="s">
        <v>19</v>
      </c>
      <c r="C8342" s="60">
        <f>VLOOKUP(A8342,SERRA!A:I,3, FALSE)</f>
        <v>3161.33</v>
      </c>
      <c r="D8342" s="16">
        <f>VLOOKUP(A8342,SERRA!A:I,4, FALSE)</f>
        <v>18</v>
      </c>
      <c r="E8342" s="61">
        <f>VLOOKUP(A8342,SERRA!A:I,5, FALSE)</f>
        <v>26.81</v>
      </c>
      <c r="F8342" s="16">
        <f>VLOOKUP(A8342,SERRA!A:I,6, FALSE)</f>
        <v>2</v>
      </c>
      <c r="G8342" s="16">
        <f>VLOOKUP(A8342,SERRA!A:I,7, FALSE)</f>
        <v>6</v>
      </c>
      <c r="H8342" s="29">
        <f>VLOOKUP(A8342,SERRA!A:I,8, FALSE)</f>
        <v>0.26100000000000001</v>
      </c>
      <c r="I8342" s="16" t="s">
        <v>16</v>
      </c>
      <c r="J8342" s="9"/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  <c r="Z8342" s="9"/>
      <c r="AA8342" s="9"/>
    </row>
    <row r="8343" spans="1:27" ht="12.75">
      <c r="A8343" s="64">
        <f t="shared" si="107"/>
        <v>46105</v>
      </c>
      <c r="B8343" s="16" t="s">
        <v>1574</v>
      </c>
      <c r="C8343" s="60">
        <f>VLOOKUP(A8343,BOALI!A:I,3, FALSE)</f>
        <v>3211.36</v>
      </c>
      <c r="D8343" s="16">
        <f>VLOOKUP(A8343,BOALI!A:I,4, FALSE)</f>
        <v>87</v>
      </c>
      <c r="E8343" s="61">
        <f>VLOOKUP(A8343,BOALI!A:I,5, FALSE)</f>
        <v>0</v>
      </c>
      <c r="F8343" s="16">
        <f>VLOOKUP(A8343,BOALI!A:I,6, FALSE)</f>
        <v>0</v>
      </c>
      <c r="G8343" s="16">
        <f>VLOOKUP(A8343,BOALI!A:I,7, FALSE)</f>
        <v>0</v>
      </c>
      <c r="H8343" s="29">
        <f>VLOOKUP(A8343,BOALI!A:I,8, FALSE)</f>
        <v>0</v>
      </c>
      <c r="I8343" s="16" t="s">
        <v>16</v>
      </c>
      <c r="J8343" s="9"/>
      <c r="K8343" s="9"/>
      <c r="L8343" s="9"/>
      <c r="M8343" s="9"/>
      <c r="N8343" s="9"/>
      <c r="O8343" s="9"/>
      <c r="P8343" s="9"/>
      <c r="Q8343" s="9"/>
      <c r="R8343" s="9"/>
      <c r="S8343" s="9"/>
      <c r="T8343" s="9"/>
      <c r="U8343" s="9"/>
      <c r="V8343" s="9"/>
      <c r="W8343" s="9"/>
      <c r="X8343" s="9"/>
      <c r="Y8343" s="9"/>
      <c r="Z8343" s="9"/>
      <c r="AA8343" s="9"/>
    </row>
    <row r="8344" spans="1:27" ht="12.75">
      <c r="A8344" s="64">
        <f>A8343+1</f>
        <v>46106</v>
      </c>
      <c r="B8344" s="16" t="s">
        <v>21</v>
      </c>
      <c r="C8344" s="60">
        <f>VLOOKUP(A8344,'VILA CLEMENTINO'!A:I,3, FALSE)</f>
        <v>6453.83</v>
      </c>
      <c r="D8344" s="16">
        <f>VLOOKUP(A8344,'VILA CLEMENTINO'!A:I,4, FALSE)</f>
        <v>70</v>
      </c>
      <c r="E8344" s="61">
        <f>VLOOKUP(A8344,'VILA CLEMENTINO'!A:I,5, FALSE)</f>
        <v>30.74</v>
      </c>
      <c r="F8344" s="16">
        <f>VLOOKUP(A8344,'VILA CLEMENTINO'!A:I,6, FALSE)</f>
        <v>6</v>
      </c>
      <c r="G8344" s="62">
        <f>VLOOKUP(A8344,'VILA CLEMENTINO'!A:I,7, FALSE)</f>
        <v>10</v>
      </c>
      <c r="H8344" s="29">
        <f>VLOOKUP(A8344,'VILA CLEMENTINO'!A:I,8, FALSE)</f>
        <v>0.27850000000000003</v>
      </c>
      <c r="I8344" s="16" t="s">
        <v>11</v>
      </c>
      <c r="J8344" s="9"/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9"/>
      <c r="X8344" s="9"/>
      <c r="Y8344" s="9"/>
      <c r="Z8344" s="9"/>
      <c r="AA8344" s="9"/>
    </row>
    <row r="8345" spans="1:27" ht="12.75">
      <c r="A8345" s="64">
        <f t="shared" ref="A8345:A8356" si="108">A8344</f>
        <v>46106</v>
      </c>
      <c r="B8345" s="16" t="s">
        <v>12</v>
      </c>
      <c r="C8345" s="60">
        <f>VLOOKUP(A8345,JABAQUARA!A:I,3, FALSE)</f>
        <v>2951</v>
      </c>
      <c r="D8345" s="16">
        <f>VLOOKUP(A8345,JABAQUARA!A:I,4, FALSE)</f>
        <v>29</v>
      </c>
      <c r="E8345" s="61">
        <f>VLOOKUP(A8345,JABAQUARA!A:I,5, FALSE)</f>
        <v>24.63</v>
      </c>
      <c r="F8345" s="16">
        <f>VLOOKUP(A8345,JABAQUARA!A:I,6, FALSE)</f>
        <v>1</v>
      </c>
      <c r="G8345" s="16">
        <f>VLOOKUP(A8345,JABAQUARA!A:I,7, FALSE)</f>
        <v>5.66</v>
      </c>
      <c r="H8345" s="29">
        <f>VLOOKUP(A8345,JABAQUARA!A:I,8, FALSE)</f>
        <v>0.31859999999999999</v>
      </c>
      <c r="I8345" s="16" t="s">
        <v>11</v>
      </c>
      <c r="J8345" s="9"/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9"/>
      <c r="X8345" s="9"/>
      <c r="Y8345" s="9"/>
      <c r="Z8345" s="9"/>
      <c r="AA8345" s="9"/>
    </row>
    <row r="8346" spans="1:27" ht="12.75">
      <c r="A8346" s="64">
        <f t="shared" si="108"/>
        <v>46106</v>
      </c>
      <c r="B8346" s="16" t="s">
        <v>1467</v>
      </c>
      <c r="C8346" s="60">
        <f>VLOOKUP(A8346,SPOLETO!A:I,3, FALSE)</f>
        <v>3890.01</v>
      </c>
      <c r="D8346" s="16">
        <f>VLOOKUP(A8346,SPOLETO!A:I,4, FALSE)</f>
        <v>79</v>
      </c>
      <c r="E8346" s="61">
        <f>VLOOKUP(A8346,SPOLETO!A:I,5, FALSE)</f>
        <v>0</v>
      </c>
      <c r="F8346" s="16">
        <f>VLOOKUP(A8346,SPOLETO!A:I,6, FALSE)</f>
        <v>0</v>
      </c>
      <c r="G8346" s="16">
        <f>VLOOKUP(A8346,SPOLETO!A:I,7, FALSE)</f>
        <v>0</v>
      </c>
      <c r="H8346" s="29">
        <f>VLOOKUP(A8346,SPOLETO!A:I,8, FALSE)</f>
        <v>0</v>
      </c>
      <c r="I8346" s="16" t="s">
        <v>11</v>
      </c>
      <c r="J8346" s="9"/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9"/>
      <c r="X8346" s="9"/>
      <c r="Y8346" s="9"/>
      <c r="Z8346" s="9"/>
      <c r="AA8346" s="9"/>
    </row>
    <row r="8347" spans="1:27" ht="12.75">
      <c r="A8347" s="64">
        <f t="shared" si="108"/>
        <v>46106</v>
      </c>
      <c r="B8347" s="16" t="s">
        <v>9</v>
      </c>
      <c r="C8347" s="60">
        <f>VLOOKUP(A8347,'CAMPO BELO'!A:I,3, FALSE)</f>
        <v>3321.8</v>
      </c>
      <c r="D8347" s="16">
        <f>VLOOKUP(A8347,'CAMPO BELO'!A:I,4, FALSE)</f>
        <v>36</v>
      </c>
      <c r="E8347" s="61">
        <f>VLOOKUP(A8347,'CAMPO BELO'!A:I,5, FALSE)</f>
        <v>23.53</v>
      </c>
      <c r="F8347" s="16">
        <f>VLOOKUP(A8347,'CAMPO BELO'!A:I,6, FALSE)</f>
        <v>0</v>
      </c>
      <c r="G8347" s="16">
        <f>VLOOKUP(A8347,'CAMPO BELO'!A:I,7, FALSE)</f>
        <v>10.3</v>
      </c>
      <c r="H8347" s="29">
        <f>VLOOKUP(A8347,'CAMPO BELO'!A:I,8, FALSE)</f>
        <v>0.314</v>
      </c>
      <c r="I8347" s="16" t="s">
        <v>11</v>
      </c>
      <c r="J8347" s="9"/>
      <c r="K8347" s="9"/>
      <c r="L8347" s="9"/>
      <c r="M8347" s="9"/>
      <c r="N8347" s="9"/>
      <c r="O8347" s="9"/>
      <c r="P8347" s="9"/>
      <c r="Q8347" s="9"/>
      <c r="R8347" s="9"/>
      <c r="S8347" s="9"/>
      <c r="T8347" s="9"/>
      <c r="U8347" s="9"/>
      <c r="V8347" s="9"/>
      <c r="W8347" s="9"/>
      <c r="X8347" s="9"/>
      <c r="Y8347" s="9"/>
      <c r="Z8347" s="9"/>
      <c r="AA8347" s="9"/>
    </row>
    <row r="8348" spans="1:27" ht="12.75">
      <c r="A8348" s="64">
        <f t="shared" si="108"/>
        <v>46106</v>
      </c>
      <c r="B8348" s="16" t="s">
        <v>43</v>
      </c>
      <c r="C8348" s="60">
        <f>VLOOKUP(A8348,GOPOÚVA!A:I,3, FALSE)</f>
        <v>2818.26</v>
      </c>
      <c r="D8348" s="16">
        <f>VLOOKUP(A8348,GOPOÚVA!A:I,4, FALSE)</f>
        <v>32</v>
      </c>
      <c r="E8348" s="61">
        <f>VLOOKUP(A8348,GOPOÚVA!A:I,5, FALSE)</f>
        <v>20.89</v>
      </c>
      <c r="F8348" s="16">
        <f>VLOOKUP(A8348,GOPOÚVA!A:I,6, FALSE)</f>
        <v>0</v>
      </c>
      <c r="G8348" s="16">
        <f>VLOOKUP(A8348,GOPOÚVA!A:I,7, FALSE)</f>
        <v>8.66</v>
      </c>
      <c r="H8348" s="29">
        <f>VLOOKUP(A8348,GOPOÚVA!A:I,8, FALSE)</f>
        <v>0.28710000000000002</v>
      </c>
      <c r="I8348" s="16" t="s">
        <v>11</v>
      </c>
      <c r="J8348" s="9"/>
      <c r="K8348" s="9"/>
      <c r="L8348" s="9"/>
      <c r="M8348" s="9"/>
      <c r="N8348" s="9"/>
      <c r="O8348" s="9"/>
      <c r="P8348" s="9"/>
      <c r="Q8348" s="9"/>
      <c r="R8348" s="9"/>
      <c r="S8348" s="9"/>
      <c r="T8348" s="9"/>
      <c r="U8348" s="9"/>
      <c r="V8348" s="9"/>
      <c r="W8348" s="9"/>
      <c r="X8348" s="9"/>
      <c r="Y8348" s="9"/>
      <c r="Z8348" s="9"/>
      <c r="AA8348" s="9"/>
    </row>
    <row r="8349" spans="1:27" ht="12.75">
      <c r="A8349" s="64">
        <f t="shared" si="108"/>
        <v>46106</v>
      </c>
      <c r="B8349" s="16" t="s">
        <v>45</v>
      </c>
      <c r="C8349" s="60">
        <f>VLOOKUP(A8349,MANDAQUI!A:I,3, FALSE)</f>
        <v>3083.74</v>
      </c>
      <c r="D8349" s="16">
        <f>VLOOKUP(A8349,MANDAQUI!A:I,4, FALSE)</f>
        <v>37</v>
      </c>
      <c r="E8349" s="61">
        <f>VLOOKUP(A8349,MANDAQUI!A:I,5, FALSE)</f>
        <v>21.99</v>
      </c>
      <c r="F8349" s="16">
        <f>VLOOKUP(A8349,MANDAQUI!A:I,6, FALSE)</f>
        <v>0</v>
      </c>
      <c r="G8349" s="16">
        <f>VLOOKUP(A8349,MANDAQUI!A:I,7, FALSE)</f>
        <v>10.66</v>
      </c>
      <c r="H8349" s="29">
        <f>VLOOKUP(A8349,MANDAQUI!A:I,8, FALSE)</f>
        <v>0.30320000000000003</v>
      </c>
      <c r="I8349" s="16" t="s">
        <v>11</v>
      </c>
      <c r="J8349" s="9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9"/>
      <c r="X8349" s="9"/>
      <c r="Y8349" s="9"/>
      <c r="Z8349" s="9"/>
      <c r="AA8349" s="9"/>
    </row>
    <row r="8350" spans="1:27" ht="12.75">
      <c r="A8350" s="64">
        <f t="shared" si="108"/>
        <v>46106</v>
      </c>
      <c r="B8350" s="16" t="s">
        <v>1465</v>
      </c>
      <c r="C8350" s="60">
        <f>VLOOKUP(A8350,AEROPORTO!A:I,3, FALSE)</f>
        <v>8536.7000000000007</v>
      </c>
      <c r="D8350" s="16">
        <f>VLOOKUP(A8350,AEROPORTO!A:I,4, FALSE)</f>
        <v>128</v>
      </c>
      <c r="E8350" s="61">
        <f>VLOOKUP(A8350,AEROPORTO!A:I,5, FALSE)</f>
        <v>0</v>
      </c>
      <c r="F8350" s="16">
        <f>VLOOKUP(A8350,AEROPORTO!A:I,6, FALSE)</f>
        <v>0</v>
      </c>
      <c r="G8350" s="16">
        <f>VLOOKUP(A8350,AEROPORTO!A:I,7, FALSE)</f>
        <v>0</v>
      </c>
      <c r="H8350" s="29">
        <f>VLOOKUP(A8350,AEROPORTO!A:I,8, FALSE)</f>
        <v>0</v>
      </c>
      <c r="I8350" s="16" t="s">
        <v>11</v>
      </c>
      <c r="J8350" s="9"/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9"/>
      <c r="X8350" s="9"/>
      <c r="Y8350" s="9"/>
      <c r="Z8350" s="9"/>
      <c r="AA8350" s="9"/>
    </row>
    <row r="8351" spans="1:27" ht="12.75">
      <c r="A8351" s="64">
        <f t="shared" si="108"/>
        <v>46106</v>
      </c>
      <c r="B8351" s="16" t="s">
        <v>289</v>
      </c>
      <c r="C8351" s="60">
        <f>VLOOKUP(A8351,PINHEIROS!A:I,3, FALSE)</f>
        <v>3899.8</v>
      </c>
      <c r="D8351" s="16">
        <f>VLOOKUP(A8351,PINHEIROS!A:I,4, FALSE)</f>
        <v>34</v>
      </c>
      <c r="E8351" s="61">
        <f>VLOOKUP(A8351,PINHEIROS!A:I,5, FALSE)</f>
        <v>28.2</v>
      </c>
      <c r="F8351" s="16">
        <f>VLOOKUP(A8351,PINHEIROS!A:I,6, FALSE)</f>
        <v>1</v>
      </c>
      <c r="G8351" s="16">
        <f>VLOOKUP(A8351,PINHEIROS!A:I,7, FALSE)</f>
        <v>7.4</v>
      </c>
      <c r="H8351" s="29">
        <f>VLOOKUP(A8351,PINHEIROS!A:I,8, FALSE)</f>
        <v>0.2908</v>
      </c>
      <c r="I8351" s="16" t="s">
        <v>11</v>
      </c>
      <c r="J8351" s="9"/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  <c r="W8351" s="9"/>
      <c r="X8351" s="9"/>
      <c r="Y8351" s="9"/>
      <c r="Z8351" s="9"/>
      <c r="AA8351" s="9"/>
    </row>
    <row r="8352" spans="1:27" ht="12.75">
      <c r="A8352" s="64">
        <f t="shared" si="108"/>
        <v>46106</v>
      </c>
      <c r="B8352" s="16" t="s">
        <v>286</v>
      </c>
      <c r="C8352" s="60">
        <f>VLOOKUP(A8352,ACLIMAÇÃO!A:I,3, FALSE)</f>
        <v>4380.43</v>
      </c>
      <c r="D8352" s="16">
        <f>VLOOKUP(A8352,ACLIMAÇÃO!A:I,4, FALSE)</f>
        <v>32</v>
      </c>
      <c r="E8352" s="61">
        <f>VLOOKUP(A8352,ACLIMAÇÃO!A:I,5, FALSE)</f>
        <v>37.409999999999997</v>
      </c>
      <c r="F8352" s="16">
        <f>VLOOKUP(A8352,ACLIMAÇÃO!A:I,6, FALSE)</f>
        <v>12</v>
      </c>
      <c r="G8352" s="16">
        <f>VLOOKUP(A8352,ACLIMAÇÃO!A:I,7, FALSE)</f>
        <v>8</v>
      </c>
      <c r="H8352" s="29">
        <f>VLOOKUP(A8352,ACLIMAÇÃO!A:I,8, FALSE)</f>
        <v>0.26740000000000003</v>
      </c>
      <c r="I8352" s="16" t="s">
        <v>11</v>
      </c>
      <c r="J8352" s="9"/>
      <c r="K8352" s="9"/>
      <c r="L8352" s="9"/>
      <c r="M8352" s="9"/>
      <c r="N8352" s="9"/>
      <c r="O8352" s="9"/>
      <c r="P8352" s="9"/>
      <c r="Q8352" s="9"/>
      <c r="R8352" s="9"/>
      <c r="S8352" s="9"/>
      <c r="T8352" s="9"/>
      <c r="U8352" s="9"/>
      <c r="V8352" s="9"/>
      <c r="W8352" s="9"/>
      <c r="X8352" s="9"/>
      <c r="Y8352" s="9"/>
      <c r="Z8352" s="9"/>
      <c r="AA8352" s="9"/>
    </row>
    <row r="8353" spans="1:27" ht="12.75">
      <c r="A8353" s="64">
        <f t="shared" si="108"/>
        <v>46106</v>
      </c>
      <c r="B8353" s="16" t="s">
        <v>17</v>
      </c>
      <c r="C8353" s="60">
        <f>VLOOKUP(A8353,'PRAIA DO CANTO'!A:I,3, FALSE)</f>
        <v>3434.05</v>
      </c>
      <c r="D8353" s="16">
        <f>VLOOKUP(A8353,'PRAIA DO CANTO'!A:I,4, FALSE)</f>
        <v>36</v>
      </c>
      <c r="E8353" s="61">
        <f>VLOOKUP(A8353,'PRAIA DO CANTO'!A:I,5, FALSE)</f>
        <v>29.97</v>
      </c>
      <c r="F8353" s="16">
        <f>VLOOKUP(A8353,'PRAIA DO CANTO'!A:I,6, FALSE)</f>
        <v>3</v>
      </c>
      <c r="G8353" s="16">
        <f>VLOOKUP(A8353,'PRAIA DO CANTO'!A:I,7, FALSE)</f>
        <v>7</v>
      </c>
      <c r="H8353" s="29">
        <f>VLOOKUP(A8353,'PRAIA DO CANTO'!A:I,8, FALSE)</f>
        <v>0.31780000000000003</v>
      </c>
      <c r="I8353" s="16" t="s">
        <v>16</v>
      </c>
      <c r="J8353" s="9"/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  <c r="W8353" s="9"/>
      <c r="X8353" s="9"/>
      <c r="Y8353" s="9"/>
      <c r="Z8353" s="9"/>
      <c r="AA8353" s="9"/>
    </row>
    <row r="8354" spans="1:27" ht="12.75">
      <c r="A8354" s="64">
        <f t="shared" si="108"/>
        <v>46106</v>
      </c>
      <c r="B8354" s="16" t="s">
        <v>14</v>
      </c>
      <c r="C8354" s="60">
        <f>VLOOKUP(A8354,'JARDIM CAMBURI'!A:I,3, FALSE)</f>
        <v>2390.85</v>
      </c>
      <c r="D8354" s="16">
        <f>VLOOKUP(A8354,'JARDIM CAMBURI'!A:I,4, FALSE)</f>
        <v>28</v>
      </c>
      <c r="E8354" s="61">
        <f>VLOOKUP(A8354,'JARDIM CAMBURI'!A:I,5, FALSE)</f>
        <v>21.18</v>
      </c>
      <c r="F8354" s="16">
        <f>VLOOKUP(A8354,'JARDIM CAMBURI'!A:I,6, FALSE())</f>
        <v>1</v>
      </c>
      <c r="G8354" s="16">
        <f>VLOOKUP(A8354,'JARDIM CAMBURI'!A:I,7, FALSE)</f>
        <v>6.33</v>
      </c>
      <c r="H8354" s="29">
        <f>VLOOKUP(A8354,'JARDIM CAMBURI'!A:I,8, FALSE)</f>
        <v>0.28249999999999997</v>
      </c>
      <c r="I8354" s="16" t="s">
        <v>16</v>
      </c>
      <c r="J8354" s="9"/>
      <c r="K8354" s="9"/>
      <c r="L8354" s="9"/>
      <c r="M8354" s="9"/>
      <c r="N8354" s="9"/>
      <c r="O8354" s="9"/>
      <c r="P8354" s="9"/>
      <c r="Q8354" s="9"/>
      <c r="R8354" s="9"/>
      <c r="S8354" s="9"/>
      <c r="T8354" s="9"/>
      <c r="U8354" s="9"/>
      <c r="V8354" s="9"/>
      <c r="W8354" s="9"/>
      <c r="X8354" s="9"/>
      <c r="Y8354" s="9"/>
      <c r="Z8354" s="9"/>
      <c r="AA8354" s="9"/>
    </row>
    <row r="8355" spans="1:27" ht="12.75">
      <c r="A8355" s="64">
        <f t="shared" si="108"/>
        <v>46106</v>
      </c>
      <c r="B8355" s="16" t="s">
        <v>19</v>
      </c>
      <c r="C8355" s="60">
        <f>VLOOKUP(A8355,SERRA!A:I,3, FALSE)</f>
        <v>2269.7600000000002</v>
      </c>
      <c r="D8355" s="16">
        <f>VLOOKUP(A8355,SERRA!A:I,4, FALSE)</f>
        <v>14</v>
      </c>
      <c r="E8355" s="61">
        <f>VLOOKUP(A8355,SERRA!A:I,5, FALSE)</f>
        <v>22.84</v>
      </c>
      <c r="F8355" s="16">
        <f>VLOOKUP(A8355,SERRA!A:I,6, FALSE)</f>
        <v>0</v>
      </c>
      <c r="G8355" s="16">
        <f>VLOOKUP(A8355,SERRA!A:I,7, FALSE)</f>
        <v>7</v>
      </c>
      <c r="H8355" s="29">
        <f>VLOOKUP(A8355,SERRA!A:I,8, FALSE)</f>
        <v>0.3508</v>
      </c>
      <c r="I8355" s="16" t="s">
        <v>16</v>
      </c>
      <c r="J8355" s="9"/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  <c r="Z8355" s="9"/>
      <c r="AA8355" s="9"/>
    </row>
    <row r="8356" spans="1:27" ht="12.75">
      <c r="A8356" s="64">
        <f t="shared" si="108"/>
        <v>46106</v>
      </c>
      <c r="B8356" s="16" t="s">
        <v>1574</v>
      </c>
      <c r="C8356" s="60">
        <f>VLOOKUP(A8356,BOALI!A:I,3, FALSE)</f>
        <v>3240.56</v>
      </c>
      <c r="D8356" s="16">
        <f>VLOOKUP(A8356,BOALI!A:I,4, FALSE)</f>
        <v>82</v>
      </c>
      <c r="E8356" s="61">
        <f>VLOOKUP(A8356,BOALI!A:I,5, FALSE)</f>
        <v>0</v>
      </c>
      <c r="F8356" s="16">
        <f>VLOOKUP(A8356,BOALI!A:I,6, FALSE)</f>
        <v>0</v>
      </c>
      <c r="G8356" s="16">
        <f>VLOOKUP(A8356,BOALI!A:I,7, FALSE)</f>
        <v>0</v>
      </c>
      <c r="H8356" s="29">
        <f>VLOOKUP(A8356,BOALI!A:I,8, FALSE)</f>
        <v>0</v>
      </c>
      <c r="I8356" s="16" t="s">
        <v>16</v>
      </c>
      <c r="J8356" s="9"/>
      <c r="K8356" s="9"/>
      <c r="L8356" s="9"/>
      <c r="M8356" s="9"/>
      <c r="N8356" s="9"/>
      <c r="O8356" s="9"/>
      <c r="P8356" s="9"/>
      <c r="Q8356" s="9"/>
      <c r="R8356" s="9"/>
      <c r="S8356" s="9"/>
      <c r="T8356" s="9"/>
      <c r="U8356" s="9"/>
      <c r="V8356" s="9"/>
      <c r="W8356" s="9"/>
      <c r="X8356" s="9"/>
      <c r="Y8356" s="9"/>
      <c r="Z8356" s="9"/>
      <c r="AA8356" s="9"/>
    </row>
    <row r="8357" spans="1:27" ht="12.75">
      <c r="A8357" s="64">
        <f>A8356+1</f>
        <v>46107</v>
      </c>
      <c r="B8357" s="16" t="s">
        <v>21</v>
      </c>
      <c r="C8357" s="60">
        <f>VLOOKUP(A8357,'VILA CLEMENTINO'!A:I,3, FALSE)</f>
        <v>6128.16</v>
      </c>
      <c r="D8357" s="16">
        <f>VLOOKUP(A8357,'VILA CLEMENTINO'!A:I,4, FALSE)</f>
        <v>69</v>
      </c>
      <c r="E8357" s="61">
        <f>VLOOKUP(A8357,'VILA CLEMENTINO'!A:I,5, FALSE)</f>
        <v>30.47</v>
      </c>
      <c r="F8357" s="16">
        <f>VLOOKUP(A8357,'VILA CLEMENTINO'!A:I,6, FALSE)</f>
        <v>6</v>
      </c>
      <c r="G8357" s="62">
        <f>VLOOKUP(A8357,'VILA CLEMENTINO'!A:I,7, FALSE)</f>
        <v>9.4</v>
      </c>
      <c r="H8357" s="29">
        <f>VLOOKUP(A8357,'VILA CLEMENTINO'!A:I,8, FALSE)</f>
        <v>0.30330000000000001</v>
      </c>
      <c r="I8357" s="16" t="s">
        <v>11</v>
      </c>
      <c r="J8357" s="9"/>
      <c r="K8357" s="9"/>
      <c r="L8357" s="9"/>
      <c r="M8357" s="9"/>
      <c r="N8357" s="9"/>
      <c r="O8357" s="9"/>
      <c r="P8357" s="9"/>
      <c r="Q8357" s="9"/>
      <c r="R8357" s="9"/>
      <c r="S8357" s="9"/>
      <c r="T8357" s="9"/>
      <c r="U8357" s="9"/>
      <c r="V8357" s="9"/>
      <c r="W8357" s="9"/>
      <c r="X8357" s="9"/>
      <c r="Y8357" s="9"/>
      <c r="Z8357" s="9"/>
      <c r="AA8357" s="9"/>
    </row>
    <row r="8358" spans="1:27" ht="12.75">
      <c r="A8358" s="64">
        <f t="shared" ref="A8358:A8369" si="109">A8357</f>
        <v>46107</v>
      </c>
      <c r="B8358" s="16" t="s">
        <v>12</v>
      </c>
      <c r="C8358" s="60">
        <f>VLOOKUP(A8358,JABAQUARA!A:I,3, FALSE)</f>
        <v>4321</v>
      </c>
      <c r="D8358" s="16">
        <f>VLOOKUP(A8358,JABAQUARA!A:I,4, FALSE)</f>
        <v>43</v>
      </c>
      <c r="E8358" s="61">
        <f>VLOOKUP(A8358,JABAQUARA!A:I,5, FALSE)</f>
        <v>26.77</v>
      </c>
      <c r="F8358" s="16">
        <f>VLOOKUP(A8358,JABAQUARA!A:I,6, FALSE)</f>
        <v>3</v>
      </c>
      <c r="G8358" s="16">
        <f>VLOOKUP(A8358,JABAQUARA!A:I,7, FALSE)</f>
        <v>10.66</v>
      </c>
      <c r="H8358" s="29">
        <f>VLOOKUP(A8358,JABAQUARA!A:I,8, FALSE)</f>
        <v>0.30919999999999997</v>
      </c>
      <c r="I8358" s="16" t="s">
        <v>11</v>
      </c>
      <c r="J8358" s="9"/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  <c r="Z8358" s="9"/>
      <c r="AA8358" s="9"/>
    </row>
    <row r="8359" spans="1:27" ht="12.75">
      <c r="A8359" s="64">
        <f t="shared" si="109"/>
        <v>46107</v>
      </c>
      <c r="B8359" s="16" t="s">
        <v>1467</v>
      </c>
      <c r="C8359" s="60">
        <f>VLOOKUP(A8359,SPOLETO!A:I,3, FALSE)</f>
        <v>4370.21</v>
      </c>
      <c r="D8359" s="16">
        <f>VLOOKUP(A8359,SPOLETO!A:I,4, FALSE)</f>
        <v>92</v>
      </c>
      <c r="E8359" s="61">
        <f>VLOOKUP(A8359,SPOLETO!A:I,5, FALSE)</f>
        <v>0</v>
      </c>
      <c r="F8359" s="16">
        <f>VLOOKUP(A8359,SPOLETO!A:I,6, FALSE)</f>
        <v>0</v>
      </c>
      <c r="G8359" s="16">
        <f>VLOOKUP(A8359,SPOLETO!A:I,7, FALSE)</f>
        <v>0</v>
      </c>
      <c r="H8359" s="29">
        <f>VLOOKUP(A8359,SPOLETO!A:I,8, FALSE)</f>
        <v>0</v>
      </c>
      <c r="I8359" s="16" t="s">
        <v>11</v>
      </c>
      <c r="J8359" s="9"/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  <c r="AA8359" s="9"/>
    </row>
    <row r="8360" spans="1:27" ht="12.75">
      <c r="A8360" s="64">
        <f t="shared" si="109"/>
        <v>46107</v>
      </c>
      <c r="B8360" s="16" t="s">
        <v>9</v>
      </c>
      <c r="C8360" s="60">
        <f>VLOOKUP(A8360,'CAMPO BELO'!A:I,3, FALSE)</f>
        <v>2490.81</v>
      </c>
      <c r="D8360" s="16">
        <f>VLOOKUP(A8360,'CAMPO BELO'!A:I,4, FALSE)</f>
        <v>29</v>
      </c>
      <c r="E8360" s="61">
        <f>VLOOKUP(A8360,'CAMPO BELO'!A:I,5, FALSE)</f>
        <v>23.28</v>
      </c>
      <c r="F8360" s="16">
        <f>VLOOKUP(A8360,'CAMPO BELO'!A:I,6, FALSE)</f>
        <v>0</v>
      </c>
      <c r="G8360" s="16">
        <f>VLOOKUP(A8360,'CAMPO BELO'!A:I,7, FALSE)</f>
        <v>7.3</v>
      </c>
      <c r="H8360" s="29">
        <f>VLOOKUP(A8360,'CAMPO BELO'!A:I,8, FALSE)</f>
        <v>0.2999</v>
      </c>
      <c r="I8360" s="16" t="s">
        <v>11</v>
      </c>
      <c r="J8360" s="9"/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  <c r="Z8360" s="9"/>
      <c r="AA8360" s="9"/>
    </row>
    <row r="8361" spans="1:27" ht="12.75">
      <c r="A8361" s="64">
        <f t="shared" si="109"/>
        <v>46107</v>
      </c>
      <c r="B8361" s="16" t="s">
        <v>43</v>
      </c>
      <c r="C8361" s="60">
        <f>VLOOKUP(A8361,GOPOÚVA!A:I,3, FALSE)</f>
        <v>3406.55</v>
      </c>
      <c r="D8361" s="16">
        <f>VLOOKUP(A8361,GOPOÚVA!A:I,4, FALSE)</f>
        <v>34</v>
      </c>
      <c r="E8361" s="61">
        <f>VLOOKUP(A8361,GOPOÚVA!A:I,5, FALSE)</f>
        <v>21.09</v>
      </c>
      <c r="F8361" s="16">
        <f>VLOOKUP(A8361,GOPOÚVA!A:I,6, FALSE)</f>
        <v>0</v>
      </c>
      <c r="G8361" s="16">
        <f>VLOOKUP(A8361,GOPOÚVA!A:I,7, FALSE)</f>
        <v>11.33</v>
      </c>
      <c r="H8361" s="29">
        <f>VLOOKUP(A8361,GOPOÚVA!A:I,8, FALSE)</f>
        <v>0.3004</v>
      </c>
      <c r="I8361" s="16" t="s">
        <v>11</v>
      </c>
      <c r="J8361" s="9"/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  <c r="Z8361" s="9"/>
      <c r="AA8361" s="9"/>
    </row>
    <row r="8362" spans="1:27" ht="12.75">
      <c r="A8362" s="64">
        <f t="shared" si="109"/>
        <v>46107</v>
      </c>
      <c r="B8362" s="16" t="s">
        <v>45</v>
      </c>
      <c r="C8362" s="60">
        <f>VLOOKUP(A8362,MANDAQUI!A:I,3, FALSE)</f>
        <v>4040.71</v>
      </c>
      <c r="D8362" s="16">
        <f>VLOOKUP(A8362,MANDAQUI!A:I,4, FALSE)</f>
        <v>39</v>
      </c>
      <c r="E8362" s="61">
        <f>VLOOKUP(A8362,MANDAQUI!A:I,5, FALSE)</f>
        <v>22.6</v>
      </c>
      <c r="F8362" s="16">
        <f>VLOOKUP(A8362,MANDAQUI!A:I,6, FALSE)</f>
        <v>0</v>
      </c>
      <c r="G8362" s="16">
        <f>VLOOKUP(A8362,MANDAQUI!A:I,7, FALSE)</f>
        <v>17</v>
      </c>
      <c r="H8362" s="29">
        <f>VLOOKUP(A8362,MANDAQUI!A:I,8, FALSE)</f>
        <v>0.29670000000000002</v>
      </c>
      <c r="I8362" s="16" t="s">
        <v>11</v>
      </c>
      <c r="J8362" s="9"/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9"/>
      <c r="X8362" s="9"/>
      <c r="Y8362" s="9"/>
      <c r="Z8362" s="9"/>
      <c r="AA8362" s="9"/>
    </row>
    <row r="8363" spans="1:27" ht="12.75">
      <c r="A8363" s="64">
        <f t="shared" si="109"/>
        <v>46107</v>
      </c>
      <c r="B8363" s="16" t="s">
        <v>1465</v>
      </c>
      <c r="C8363" s="60">
        <f>VLOOKUP(A8363,AEROPORTO!A:I,3, FALSE)</f>
        <v>6799.2</v>
      </c>
      <c r="D8363" s="16">
        <f>VLOOKUP(A8363,AEROPORTO!A:I,4, FALSE)</f>
        <v>110</v>
      </c>
      <c r="E8363" s="61">
        <f>VLOOKUP(A8363,AEROPORTO!A:I,5, FALSE)</f>
        <v>0</v>
      </c>
      <c r="F8363" s="16">
        <f>VLOOKUP(A8363,AEROPORTO!A:I,6, FALSE)</f>
        <v>0</v>
      </c>
      <c r="G8363" s="16">
        <f>VLOOKUP(A8363,AEROPORTO!A:I,7, FALSE)</f>
        <v>0</v>
      </c>
      <c r="H8363" s="29">
        <f>VLOOKUP(A8363,AEROPORTO!A:I,8, FALSE)</f>
        <v>0</v>
      </c>
      <c r="I8363" s="16" t="s">
        <v>11</v>
      </c>
      <c r="J8363" s="9"/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  <c r="Z8363" s="9"/>
      <c r="AA8363" s="9"/>
    </row>
    <row r="8364" spans="1:27" ht="12.75">
      <c r="A8364" s="64">
        <f t="shared" si="109"/>
        <v>46107</v>
      </c>
      <c r="B8364" s="16" t="s">
        <v>289</v>
      </c>
      <c r="C8364" s="60">
        <f>VLOOKUP(A8364,PINHEIROS!A:I,3, FALSE)</f>
        <v>4933.83</v>
      </c>
      <c r="D8364" s="16">
        <f>VLOOKUP(A8364,PINHEIROS!A:I,4, FALSE)</f>
        <v>38</v>
      </c>
      <c r="E8364" s="61">
        <f>VLOOKUP(A8364,PINHEIROS!A:I,5, FALSE)</f>
        <v>31.54</v>
      </c>
      <c r="F8364" s="16">
        <f>VLOOKUP(A8364,PINHEIROS!A:I,6, FALSE)</f>
        <v>9</v>
      </c>
      <c r="G8364" s="16">
        <f>VLOOKUP(A8364,PINHEIROS!A:I,7, FALSE)</f>
        <v>8.25</v>
      </c>
      <c r="H8364" s="29">
        <f>VLOOKUP(A8364,PINHEIROS!A:I,8, FALSE)</f>
        <v>0.30209999999999998</v>
      </c>
      <c r="I8364" s="16" t="s">
        <v>11</v>
      </c>
      <c r="J8364" s="9"/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  <c r="AA8364" s="9"/>
    </row>
    <row r="8365" spans="1:27" ht="12.75">
      <c r="A8365" s="64">
        <f t="shared" si="109"/>
        <v>46107</v>
      </c>
      <c r="B8365" s="16" t="s">
        <v>286</v>
      </c>
      <c r="C8365" s="60">
        <f>VLOOKUP(A8365,ACLIMAÇÃO!A:I,3, FALSE)</f>
        <v>3289.51</v>
      </c>
      <c r="D8365" s="16">
        <f>VLOOKUP(A8365,ACLIMAÇÃO!A:I,4, FALSE)</f>
        <v>38</v>
      </c>
      <c r="E8365" s="61">
        <f>VLOOKUP(A8365,ACLIMAÇÃO!A:I,5, FALSE)</f>
        <v>29.13</v>
      </c>
      <c r="F8365" s="16">
        <f>VLOOKUP(A8365,ACLIMAÇÃO!A:I,6, FALSE)</f>
        <v>4</v>
      </c>
      <c r="G8365" s="16">
        <f>VLOOKUP(A8365,ACLIMAÇÃO!A:I,7, FALSE)</f>
        <v>9</v>
      </c>
      <c r="H8365" s="29">
        <f>VLOOKUP(A8365,ACLIMAÇÃO!A:I,8, FALSE)</f>
        <v>0.312</v>
      </c>
      <c r="I8365" s="16" t="s">
        <v>11</v>
      </c>
      <c r="J8365" s="9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  <c r="AA8365" s="9"/>
    </row>
    <row r="8366" spans="1:27" ht="12.75">
      <c r="A8366" s="64">
        <f t="shared" si="109"/>
        <v>46107</v>
      </c>
      <c r="B8366" s="16" t="s">
        <v>17</v>
      </c>
      <c r="C8366" s="60">
        <f>VLOOKUP(A8366,'PRAIA DO CANTO'!A:I,3, FALSE)</f>
        <v>3690.25</v>
      </c>
      <c r="D8366" s="16">
        <f>VLOOKUP(A8366,'PRAIA DO CANTO'!A:I,4, FALSE)</f>
        <v>38</v>
      </c>
      <c r="E8366" s="61">
        <f>VLOOKUP(A8366,'PRAIA DO CANTO'!A:I,5, FALSE)</f>
        <v>22.92</v>
      </c>
      <c r="F8366" s="16">
        <f>VLOOKUP(A8366,'PRAIA DO CANTO'!A:I,6, FALSE)</f>
        <v>0</v>
      </c>
      <c r="G8366" s="16">
        <f>VLOOKUP(A8366,'PRAIA DO CANTO'!A:I,7, FALSE)</f>
        <v>5</v>
      </c>
      <c r="H8366" s="29">
        <f>VLOOKUP(A8366,'PRAIA DO CANTO'!A:I,8, FALSE)</f>
        <v>0.25530000000000003</v>
      </c>
      <c r="I8366" s="16" t="s">
        <v>16</v>
      </c>
      <c r="J8366" s="9"/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9"/>
      <c r="X8366" s="9"/>
      <c r="Y8366" s="9"/>
      <c r="Z8366" s="9"/>
      <c r="AA8366" s="9"/>
    </row>
    <row r="8367" spans="1:27" ht="12.75">
      <c r="A8367" s="64">
        <f t="shared" si="109"/>
        <v>46107</v>
      </c>
      <c r="B8367" s="16" t="s">
        <v>14</v>
      </c>
      <c r="C8367" s="60">
        <f>VLOOKUP(A8367,'JARDIM CAMBURI'!A:I,3, FALSE)</f>
        <v>3008.57</v>
      </c>
      <c r="D8367" s="16">
        <f>VLOOKUP(A8367,'JARDIM CAMBURI'!A:I,4, FALSE)</f>
        <v>26</v>
      </c>
      <c r="E8367" s="61">
        <f>VLOOKUP(A8367,'JARDIM CAMBURI'!A:I,5, FALSE)</f>
        <v>21.75</v>
      </c>
      <c r="F8367" s="16">
        <f>VLOOKUP(A8367,'JARDIM CAMBURI'!A:I,6, FALSE())</f>
        <v>1</v>
      </c>
      <c r="G8367" s="16">
        <f>VLOOKUP(A8367,'JARDIM CAMBURI'!A:I,7, FALSE)</f>
        <v>13</v>
      </c>
      <c r="H8367" s="29">
        <f>VLOOKUP(A8367,'JARDIM CAMBURI'!A:I,8, FALSE)</f>
        <v>0.30690000000000001</v>
      </c>
      <c r="I8367" s="16" t="s">
        <v>16</v>
      </c>
      <c r="J8367" s="9"/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  <c r="Z8367" s="9"/>
      <c r="AA8367" s="9"/>
    </row>
    <row r="8368" spans="1:27" ht="12.75">
      <c r="A8368" s="64">
        <f t="shared" si="109"/>
        <v>46107</v>
      </c>
      <c r="B8368" s="16" t="s">
        <v>19</v>
      </c>
      <c r="C8368" s="60">
        <f>VLOOKUP(A8368,SERRA!A:I,3, FALSE)</f>
        <v>2504.2199999999998</v>
      </c>
      <c r="D8368" s="16">
        <f>VLOOKUP(A8368,SERRA!A:I,4, FALSE)</f>
        <v>27</v>
      </c>
      <c r="E8368" s="61">
        <f>VLOOKUP(A8368,SERRA!A:I,5, FALSE)</f>
        <v>26.01</v>
      </c>
      <c r="F8368" s="16">
        <f>VLOOKUP(A8368,SERRA!A:I,6, FALSE)</f>
        <v>0</v>
      </c>
      <c r="G8368" s="16">
        <f>VLOOKUP(A8368,SERRA!A:I,7, FALSE)</f>
        <v>13.5</v>
      </c>
      <c r="H8368" s="29">
        <f>VLOOKUP(A8368,SERRA!A:I,8, FALSE)</f>
        <v>0.30399999999999999</v>
      </c>
      <c r="I8368" s="16" t="s">
        <v>16</v>
      </c>
      <c r="J8368" s="9"/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  <c r="AA8368" s="9"/>
    </row>
    <row r="8369" spans="1:27" ht="12.75">
      <c r="A8369" s="64">
        <f t="shared" si="109"/>
        <v>46107</v>
      </c>
      <c r="B8369" s="16" t="s">
        <v>1574</v>
      </c>
      <c r="C8369" s="60">
        <f>VLOOKUP(A8369,BOALI!A:I,3, FALSE)</f>
        <v>3114.46</v>
      </c>
      <c r="D8369" s="16">
        <f>VLOOKUP(A8369,BOALI!A:I,4, FALSE)</f>
        <v>76</v>
      </c>
      <c r="E8369" s="61">
        <f>VLOOKUP(A8369,BOALI!A:I,5, FALSE)</f>
        <v>0</v>
      </c>
      <c r="F8369" s="16">
        <f>VLOOKUP(A8369,BOALI!A:I,6, FALSE)</f>
        <v>0</v>
      </c>
      <c r="G8369" s="16">
        <f>VLOOKUP(A8369,BOALI!A:I,7, FALSE)</f>
        <v>0</v>
      </c>
      <c r="H8369" s="29">
        <f>VLOOKUP(A8369,BOALI!A:I,8, FALSE)</f>
        <v>0</v>
      </c>
      <c r="I8369" s="16" t="s">
        <v>16</v>
      </c>
      <c r="J8369" s="9"/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  <c r="Z8369" s="9"/>
      <c r="AA8369" s="9"/>
    </row>
    <row r="8370" spans="1:27" ht="12.75">
      <c r="A8370" s="64">
        <f>A8369+1</f>
        <v>46108</v>
      </c>
      <c r="B8370" s="16" t="s">
        <v>21</v>
      </c>
      <c r="C8370" s="60">
        <f>VLOOKUP(A8370,'VILA CLEMENTINO'!A:I,3, FALSE)</f>
        <v>12731.56</v>
      </c>
      <c r="D8370" s="16">
        <f>VLOOKUP(A8370,'VILA CLEMENTINO'!A:I,4, FALSE)</f>
        <v>127</v>
      </c>
      <c r="E8370" s="61">
        <f>VLOOKUP(A8370,'VILA CLEMENTINO'!A:I,5, FALSE)</f>
        <v>34.04</v>
      </c>
      <c r="F8370" s="16">
        <f>VLOOKUP(A8370,'VILA CLEMENTINO'!A:I,6, FALSE)</f>
        <v>25</v>
      </c>
      <c r="G8370" s="62">
        <f>VLOOKUP(A8370,'VILA CLEMENTINO'!A:I,7, FALSE)</f>
        <v>9.1999999999999993</v>
      </c>
      <c r="H8370" s="29">
        <f>VLOOKUP(A8370,'VILA CLEMENTINO'!A:I,8, FALSE)</f>
        <v>0.29870000000000002</v>
      </c>
      <c r="I8370" s="16" t="s">
        <v>11</v>
      </c>
      <c r="J8370" s="9"/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  <c r="Z8370" s="9"/>
      <c r="AA8370" s="9"/>
    </row>
    <row r="8371" spans="1:27" ht="12.75">
      <c r="A8371" s="64">
        <f t="shared" ref="A8371:A8382" si="110">A8370</f>
        <v>46108</v>
      </c>
      <c r="B8371" s="16" t="s">
        <v>12</v>
      </c>
      <c r="C8371" s="60">
        <f>VLOOKUP(A8371,JABAQUARA!A:I,3, FALSE)</f>
        <v>7944.47</v>
      </c>
      <c r="D8371" s="16">
        <f>VLOOKUP(A8371,JABAQUARA!A:I,4, FALSE)</f>
        <v>110</v>
      </c>
      <c r="E8371" s="61">
        <f>VLOOKUP(A8371,JABAQUARA!A:I,5, FALSE)</f>
        <v>48.3</v>
      </c>
      <c r="F8371" s="16">
        <f>VLOOKUP(A8371,JABAQUARA!A:I,6, FALSE)</f>
        <v>47</v>
      </c>
      <c r="G8371" s="16">
        <f>VLOOKUP(A8371,JABAQUARA!A:I,7, FALSE)</f>
        <v>19.5</v>
      </c>
      <c r="H8371" s="29">
        <f>VLOOKUP(A8371,JABAQUARA!A:I,8, FALSE)</f>
        <v>0.34279999999999999</v>
      </c>
      <c r="I8371" s="16" t="s">
        <v>11</v>
      </c>
      <c r="J8371" s="9"/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  <c r="Z8371" s="9"/>
      <c r="AA8371" s="9"/>
    </row>
    <row r="8372" spans="1:27" ht="12.75">
      <c r="A8372" s="64">
        <f t="shared" si="110"/>
        <v>46108</v>
      </c>
      <c r="B8372" s="16" t="s">
        <v>1467</v>
      </c>
      <c r="C8372" s="60">
        <f>VLOOKUP(A8372,SPOLETO!A:I,3, FALSE)</f>
        <v>4588.18</v>
      </c>
      <c r="D8372" s="16">
        <f>VLOOKUP(A8372,SPOLETO!A:I,4, FALSE)</f>
        <v>95</v>
      </c>
      <c r="E8372" s="61">
        <f>VLOOKUP(A8372,SPOLETO!A:I,5, FALSE)</f>
        <v>0</v>
      </c>
      <c r="F8372" s="16">
        <f>VLOOKUP(A8372,SPOLETO!A:I,6, FALSE)</f>
        <v>0</v>
      </c>
      <c r="G8372" s="16">
        <f>VLOOKUP(A8372,SPOLETO!A:I,7, FALSE)</f>
        <v>0</v>
      </c>
      <c r="H8372" s="29">
        <f>VLOOKUP(A8372,SPOLETO!A:I,8, FALSE)</f>
        <v>0</v>
      </c>
      <c r="I8372" s="16" t="s">
        <v>11</v>
      </c>
      <c r="J8372" s="9"/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  <c r="AA8372" s="9"/>
    </row>
    <row r="8373" spans="1:27" ht="12.75">
      <c r="A8373" s="64">
        <f t="shared" si="110"/>
        <v>46108</v>
      </c>
      <c r="B8373" s="16" t="s">
        <v>9</v>
      </c>
      <c r="C8373" s="60">
        <f>VLOOKUP(A8373,'CAMPO BELO'!A:I,3, FALSE)</f>
        <v>7394.74</v>
      </c>
      <c r="D8373" s="16">
        <f>VLOOKUP(A8373,'CAMPO BELO'!A:I,4, FALSE)</f>
        <v>80</v>
      </c>
      <c r="E8373" s="61">
        <f>VLOOKUP(A8373,'CAMPO BELO'!A:I,5, FALSE)</f>
        <v>27.22</v>
      </c>
      <c r="F8373" s="16">
        <f>VLOOKUP(A8373,'CAMPO BELO'!A:I,6, FALSE)</f>
        <v>5</v>
      </c>
      <c r="G8373" s="16">
        <f>VLOOKUP(A8373,'CAMPO BELO'!A:I,7, FALSE)</f>
        <v>13.4</v>
      </c>
      <c r="H8373" s="29">
        <f>VLOOKUP(A8373,'CAMPO BELO'!A:I,8, FALSE)</f>
        <v>0.309</v>
      </c>
      <c r="I8373" s="16" t="s">
        <v>11</v>
      </c>
      <c r="J8373" s="9"/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  <c r="AA8373" s="9"/>
    </row>
    <row r="8374" spans="1:27" ht="12.75">
      <c r="A8374" s="64">
        <f t="shared" si="110"/>
        <v>46108</v>
      </c>
      <c r="B8374" s="16" t="s">
        <v>43</v>
      </c>
      <c r="C8374" s="60">
        <f>VLOOKUP(A8374,GOPOÚVA!A:I,3, FALSE)</f>
        <v>7515.28</v>
      </c>
      <c r="D8374" s="16">
        <f>VLOOKUP(A8374,GOPOÚVA!A:I,4, FALSE)</f>
        <v>93</v>
      </c>
      <c r="E8374" s="61">
        <f>VLOOKUP(A8374,GOPOÚVA!A:I,5, FALSE)</f>
        <v>24.23</v>
      </c>
      <c r="F8374" s="16">
        <f>VLOOKUP(A8374,GOPOÚVA!A:I,6, FALSE)</f>
        <v>0</v>
      </c>
      <c r="G8374" s="16">
        <f>VLOOKUP(A8374,GOPOÚVA!A:I,7, FALSE)</f>
        <v>11</v>
      </c>
      <c r="H8374" s="29">
        <f>VLOOKUP(A8374,GOPOÚVA!A:I,8, FALSE)</f>
        <v>0.29830000000000001</v>
      </c>
      <c r="I8374" s="16" t="s">
        <v>11</v>
      </c>
      <c r="J8374" s="9"/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  <c r="AA8374" s="9"/>
    </row>
    <row r="8375" spans="1:27" ht="12.75">
      <c r="A8375" s="64">
        <f t="shared" si="110"/>
        <v>46108</v>
      </c>
      <c r="B8375" s="16" t="s">
        <v>45</v>
      </c>
      <c r="C8375" s="60">
        <f>VLOOKUP(A8375,MANDAQUI!A:I,3, FALSE)</f>
        <v>8414.23</v>
      </c>
      <c r="D8375" s="16">
        <f>VLOOKUP(A8375,MANDAQUI!A:I,4, FALSE)</f>
        <v>89</v>
      </c>
      <c r="E8375" s="61">
        <f>VLOOKUP(A8375,MANDAQUI!A:I,5, FALSE)</f>
        <v>33.770000000000003</v>
      </c>
      <c r="F8375" s="16">
        <f>VLOOKUP(A8375,MANDAQUI!A:I,6, FALSE)</f>
        <v>21</v>
      </c>
      <c r="G8375" s="16">
        <f>VLOOKUP(A8375,MANDAQUI!A:I,7, FALSE)</f>
        <v>14.8</v>
      </c>
      <c r="H8375" s="29">
        <f>VLOOKUP(A8375,MANDAQUI!A:I,8, FALSE)</f>
        <v>0.33329999999999999</v>
      </c>
      <c r="I8375" s="16" t="s">
        <v>11</v>
      </c>
      <c r="J8375" s="9"/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  <c r="AA8375" s="9"/>
    </row>
    <row r="8376" spans="1:27" ht="12.75">
      <c r="A8376" s="64">
        <f t="shared" si="110"/>
        <v>46108</v>
      </c>
      <c r="B8376" s="16" t="s">
        <v>1465</v>
      </c>
      <c r="C8376" s="60">
        <f>VLOOKUP(A8376,AEROPORTO!A:I,3, FALSE)</f>
        <v>10428.700000000001</v>
      </c>
      <c r="D8376" s="16">
        <f>VLOOKUP(A8376,AEROPORTO!A:I,4, FALSE)</f>
        <v>142</v>
      </c>
      <c r="E8376" s="61">
        <f>VLOOKUP(A8376,AEROPORTO!A:I,5, FALSE)</f>
        <v>0</v>
      </c>
      <c r="F8376" s="16">
        <f>VLOOKUP(A8376,AEROPORTO!A:I,6, FALSE)</f>
        <v>0</v>
      </c>
      <c r="G8376" s="16">
        <f>VLOOKUP(A8376,AEROPORTO!A:I,7, FALSE)</f>
        <v>0</v>
      </c>
      <c r="H8376" s="29">
        <f>VLOOKUP(A8376,AEROPORTO!A:I,8, FALSE)</f>
        <v>0</v>
      </c>
      <c r="I8376" s="16" t="s">
        <v>11</v>
      </c>
      <c r="J8376" s="9"/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/>
      <c r="X8376" s="9"/>
      <c r="Y8376" s="9"/>
      <c r="Z8376" s="9"/>
      <c r="AA8376" s="9"/>
    </row>
    <row r="8377" spans="1:27" ht="12.75">
      <c r="A8377" s="64">
        <f t="shared" si="110"/>
        <v>46108</v>
      </c>
      <c r="B8377" s="16" t="s">
        <v>289</v>
      </c>
      <c r="C8377" s="60">
        <f>VLOOKUP(A8377,PINHEIROS!A:I,3, FALSE)</f>
        <v>7458.88</v>
      </c>
      <c r="D8377" s="16">
        <f>VLOOKUP(A8377,PINHEIROS!A:I,4, FALSE)</f>
        <v>72</v>
      </c>
      <c r="E8377" s="61">
        <f>VLOOKUP(A8377,PINHEIROS!A:I,5, FALSE)</f>
        <v>28.36</v>
      </c>
      <c r="F8377" s="16">
        <f>VLOOKUP(A8377,PINHEIROS!A:I,6, FALSE)</f>
        <v>4</v>
      </c>
      <c r="G8377" s="16">
        <f>VLOOKUP(A8377,PINHEIROS!A:I,7, FALSE)</f>
        <v>8</v>
      </c>
      <c r="H8377" s="29">
        <f>VLOOKUP(A8377,PINHEIROS!A:I,8, FALSE)</f>
        <v>0.32050000000000001</v>
      </c>
      <c r="I8377" s="16" t="s">
        <v>11</v>
      </c>
      <c r="J8377" s="9"/>
      <c r="K8377" s="9"/>
      <c r="L8377" s="9"/>
      <c r="M8377" s="9"/>
      <c r="N8377" s="9"/>
      <c r="O8377" s="9"/>
      <c r="P8377" s="9"/>
      <c r="Q8377" s="9"/>
      <c r="R8377" s="9"/>
      <c r="S8377" s="9"/>
      <c r="T8377" s="9"/>
      <c r="U8377" s="9"/>
      <c r="V8377" s="9"/>
      <c r="W8377" s="9"/>
      <c r="X8377" s="9"/>
      <c r="Y8377" s="9"/>
      <c r="Z8377" s="9"/>
      <c r="AA8377" s="9"/>
    </row>
    <row r="8378" spans="1:27" ht="12.75">
      <c r="A8378" s="64">
        <f t="shared" si="110"/>
        <v>46108</v>
      </c>
      <c r="B8378" s="16" t="s">
        <v>286</v>
      </c>
      <c r="C8378" s="60">
        <f>VLOOKUP(A8378,ACLIMAÇÃO!A:I,3, FALSE)</f>
        <v>5826.2</v>
      </c>
      <c r="D8378" s="16">
        <f>VLOOKUP(A8378,ACLIMAÇÃO!A:I,4, FALSE)</f>
        <v>69</v>
      </c>
      <c r="E8378" s="61">
        <f>VLOOKUP(A8378,ACLIMAÇÃO!A:I,5, FALSE)</f>
        <v>32.14</v>
      </c>
      <c r="F8378" s="16">
        <f>VLOOKUP(A8378,ACLIMAÇÃO!A:I,6, FALSE)</f>
        <v>9</v>
      </c>
      <c r="G8378" s="16">
        <f>VLOOKUP(A8378,ACLIMAÇÃO!A:I,7, FALSE)</f>
        <v>12</v>
      </c>
      <c r="H8378" s="29">
        <f>VLOOKUP(A8378,ACLIMAÇÃO!A:I,8, FALSE)</f>
        <v>0.317</v>
      </c>
      <c r="I8378" s="16" t="s">
        <v>11</v>
      </c>
      <c r="J8378" s="9"/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/>
      <c r="X8378" s="9"/>
      <c r="Y8378" s="9"/>
      <c r="Z8378" s="9"/>
      <c r="AA8378" s="9"/>
    </row>
    <row r="8379" spans="1:27" ht="12.75">
      <c r="A8379" s="64">
        <f t="shared" si="110"/>
        <v>46108</v>
      </c>
      <c r="B8379" s="16" t="s">
        <v>17</v>
      </c>
      <c r="C8379" s="60">
        <f>VLOOKUP(A8379,'PRAIA DO CANTO'!A:I,3, FALSE)</f>
        <v>12728.22</v>
      </c>
      <c r="D8379" s="16">
        <f>VLOOKUP(A8379,'PRAIA DO CANTO'!A:I,4, FALSE)</f>
        <v>121</v>
      </c>
      <c r="E8379" s="61">
        <f>VLOOKUP(A8379,'PRAIA DO CANTO'!A:I,5, FALSE)</f>
        <v>34.03</v>
      </c>
      <c r="F8379" s="16">
        <f>VLOOKUP(A8379,'PRAIA DO CANTO'!A:I,6, FALSE)</f>
        <v>32</v>
      </c>
      <c r="G8379" s="16">
        <f>VLOOKUP(A8379,'PRAIA DO CANTO'!A:I,7, FALSE)</f>
        <v>14.71</v>
      </c>
      <c r="H8379" s="29">
        <f>VLOOKUP(A8379,'PRAIA DO CANTO'!A:I,8, FALSE)</f>
        <v>0.28620000000000001</v>
      </c>
      <c r="I8379" s="16" t="s">
        <v>16</v>
      </c>
      <c r="J8379" s="9"/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/>
      <c r="X8379" s="9"/>
      <c r="Y8379" s="9"/>
      <c r="Z8379" s="9"/>
      <c r="AA8379" s="9"/>
    </row>
    <row r="8380" spans="1:27" ht="12.75">
      <c r="A8380" s="64">
        <f t="shared" si="110"/>
        <v>46108</v>
      </c>
      <c r="B8380" s="16" t="s">
        <v>14</v>
      </c>
      <c r="C8380" s="60">
        <f>VLOOKUP(A8380,'JARDIM CAMBURI'!A:I,3, FALSE)</f>
        <v>7487.12</v>
      </c>
      <c r="D8380" s="16">
        <f>VLOOKUP(A8380,'JARDIM CAMBURI'!A:I,4, FALSE)</f>
        <v>78</v>
      </c>
      <c r="E8380" s="61">
        <f>VLOOKUP(A8380,'JARDIM CAMBURI'!A:I,5, FALSE)</f>
        <v>32.35</v>
      </c>
      <c r="F8380" s="16">
        <f>VLOOKUP(A8380,'JARDIM CAMBURI'!A:I,6, FALSE())</f>
        <v>15</v>
      </c>
      <c r="G8380" s="16">
        <f>VLOOKUP(A8380,'JARDIM CAMBURI'!A:I,7, FALSE)</f>
        <v>10.4</v>
      </c>
      <c r="H8380" s="29">
        <f>VLOOKUP(A8380,'JARDIM CAMBURI'!A:I,8, FALSE)</f>
        <v>0.30549999999999999</v>
      </c>
      <c r="I8380" s="16" t="s">
        <v>16</v>
      </c>
      <c r="J8380" s="9"/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  <c r="Z8380" s="9"/>
      <c r="AA8380" s="9"/>
    </row>
    <row r="8381" spans="1:27" ht="12.75">
      <c r="A8381" s="64">
        <f t="shared" si="110"/>
        <v>46108</v>
      </c>
      <c r="B8381" s="16" t="s">
        <v>19</v>
      </c>
      <c r="C8381" s="60">
        <f>VLOOKUP(A8381,SERRA!A:I,3, FALSE)</f>
        <v>7020.58</v>
      </c>
      <c r="D8381" s="16">
        <f>VLOOKUP(A8381,SERRA!A:I,4, FALSE)</f>
        <v>38</v>
      </c>
      <c r="E8381" s="61">
        <f>VLOOKUP(A8381,SERRA!A:I,5, FALSE)</f>
        <v>28.81</v>
      </c>
      <c r="F8381" s="16">
        <f>VLOOKUP(A8381,SERRA!A:I,6, FALSE)</f>
        <v>4</v>
      </c>
      <c r="G8381" s="16">
        <f>VLOOKUP(A8381,SERRA!A:I,7, FALSE)</f>
        <v>7.6</v>
      </c>
      <c r="H8381" s="29">
        <f>VLOOKUP(A8381,SERRA!A:I,8, FALSE)</f>
        <v>0.31280000000000002</v>
      </c>
      <c r="I8381" s="16" t="s">
        <v>16</v>
      </c>
      <c r="J8381" s="9"/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/>
      <c r="X8381" s="9"/>
      <c r="Y8381" s="9"/>
      <c r="Z8381" s="9"/>
      <c r="AA8381" s="9"/>
    </row>
    <row r="8382" spans="1:27" ht="12.75">
      <c r="A8382" s="64">
        <f t="shared" si="110"/>
        <v>46108</v>
      </c>
      <c r="B8382" s="16" t="s">
        <v>1574</v>
      </c>
      <c r="C8382" s="60">
        <f>VLOOKUP(A8382,BOALI!A:I,3, FALSE)</f>
        <v>2686.91</v>
      </c>
      <c r="D8382" s="16">
        <f>VLOOKUP(A8382,BOALI!A:I,4, FALSE)</f>
        <v>71</v>
      </c>
      <c r="E8382" s="61">
        <f>VLOOKUP(A8382,BOALI!A:I,5, FALSE)</f>
        <v>0</v>
      </c>
      <c r="F8382" s="16">
        <f>VLOOKUP(A8382,BOALI!A:I,6, FALSE)</f>
        <v>0</v>
      </c>
      <c r="G8382" s="16">
        <f>VLOOKUP(A8382,BOALI!A:I,7, FALSE)</f>
        <v>0</v>
      </c>
      <c r="H8382" s="29">
        <f>VLOOKUP(A8382,BOALI!A:I,8, FALSE)</f>
        <v>0</v>
      </c>
      <c r="I8382" s="16" t="s">
        <v>16</v>
      </c>
      <c r="J8382" s="9"/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  <c r="Z8382" s="9"/>
      <c r="AA8382" s="9"/>
    </row>
    <row r="8383" spans="1:27" ht="12.75">
      <c r="A8383" s="64">
        <f>A8382+1</f>
        <v>46109</v>
      </c>
      <c r="B8383" s="16" t="s">
        <v>21</v>
      </c>
      <c r="C8383" s="60">
        <f>VLOOKUP(A8383,'VILA CLEMENTINO'!A:I,3, FALSE)</f>
        <v>10411.18</v>
      </c>
      <c r="D8383" s="16">
        <f>VLOOKUP(A8383,'VILA CLEMENTINO'!A:I,4, FALSE)</f>
        <v>118</v>
      </c>
      <c r="E8383" s="61">
        <f>VLOOKUP(A8383,'VILA CLEMENTINO'!A:I,5, FALSE)</f>
        <v>29.11</v>
      </c>
      <c r="F8383" s="16">
        <f>VLOOKUP(A8383,'VILA CLEMENTINO'!A:I,6, FALSE)</f>
        <v>5</v>
      </c>
      <c r="G8383" s="62">
        <f>VLOOKUP(A8383,'VILA CLEMENTINO'!A:I,7, FALSE)</f>
        <v>8.18</v>
      </c>
      <c r="H8383" s="29">
        <f>VLOOKUP(A8383,'VILA CLEMENTINO'!A:I,8, FALSE)</f>
        <v>0.29260000000000003</v>
      </c>
      <c r="I8383" s="16" t="s">
        <v>11</v>
      </c>
      <c r="J8383" s="9"/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  <c r="AA8383" s="9"/>
    </row>
    <row r="8384" spans="1:27" ht="12.75">
      <c r="A8384" s="64">
        <f t="shared" ref="A8384:A8395" si="111">A8383</f>
        <v>46109</v>
      </c>
      <c r="B8384" s="16" t="s">
        <v>12</v>
      </c>
      <c r="C8384" s="60">
        <f>VLOOKUP(A8384,JABAQUARA!A:I,3, FALSE)</f>
        <v>6320.3</v>
      </c>
      <c r="D8384" s="16">
        <f>VLOOKUP(A8384,JABAQUARA!A:I,4, FALSE)</f>
        <v>60</v>
      </c>
      <c r="E8384" s="61">
        <f>VLOOKUP(A8384,JABAQUARA!A:I,5, FALSE)</f>
        <v>30.9</v>
      </c>
      <c r="F8384" s="16">
        <f>VLOOKUP(A8384,JABAQUARA!A:I,6, FALSE)</f>
        <v>10</v>
      </c>
      <c r="G8384" s="16">
        <f>VLOOKUP(A8384,JABAQUARA!A:I,7, FALSE)</f>
        <v>11.75</v>
      </c>
      <c r="H8384" s="29">
        <f>VLOOKUP(A8384,JABAQUARA!A:I,8, FALSE)</f>
        <v>0.29699999999999999</v>
      </c>
      <c r="I8384" s="16" t="s">
        <v>11</v>
      </c>
      <c r="J8384" s="9"/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  <c r="Z8384" s="9"/>
      <c r="AA8384" s="9"/>
    </row>
    <row r="8385" spans="1:27" ht="12.75">
      <c r="A8385" s="64">
        <f t="shared" si="111"/>
        <v>46109</v>
      </c>
      <c r="B8385" s="16" t="s">
        <v>1467</v>
      </c>
      <c r="C8385" s="60">
        <f>VLOOKUP(A8385,SPOLETO!A:I,3, FALSE)</f>
        <v>5155.08</v>
      </c>
      <c r="D8385" s="16">
        <f>VLOOKUP(A8385,SPOLETO!A:I,4, FALSE)</f>
        <v>108</v>
      </c>
      <c r="E8385" s="61">
        <f>VLOOKUP(A8385,SPOLETO!A:I,5, FALSE)</f>
        <v>0</v>
      </c>
      <c r="F8385" s="16">
        <f>VLOOKUP(A8385,SPOLETO!A:I,6, FALSE)</f>
        <v>0</v>
      </c>
      <c r="G8385" s="16">
        <f>VLOOKUP(A8385,SPOLETO!A:I,7, FALSE)</f>
        <v>0</v>
      </c>
      <c r="H8385" s="29">
        <f>VLOOKUP(A8385,SPOLETO!A:I,8, FALSE)</f>
        <v>0</v>
      </c>
      <c r="I8385" s="16" t="s">
        <v>11</v>
      </c>
      <c r="J8385" s="9"/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  <c r="Z8385" s="9"/>
      <c r="AA8385" s="9"/>
    </row>
    <row r="8386" spans="1:27" ht="12.75">
      <c r="A8386" s="64">
        <f t="shared" si="111"/>
        <v>46109</v>
      </c>
      <c r="B8386" s="16" t="s">
        <v>9</v>
      </c>
      <c r="C8386" s="60">
        <f>VLOOKUP(A8386,'CAMPO BELO'!A:I,3, FALSE)</f>
        <v>7103.74</v>
      </c>
      <c r="D8386" s="16">
        <f>VLOOKUP(A8386,'CAMPO BELO'!A:I,4, FALSE)</f>
        <v>70</v>
      </c>
      <c r="E8386" s="61">
        <f>VLOOKUP(A8386,'CAMPO BELO'!A:I,5, FALSE)</f>
        <v>28.56</v>
      </c>
      <c r="F8386" s="16">
        <f>VLOOKUP(A8386,'CAMPO BELO'!A:I,6, FALSE)</f>
        <v>5</v>
      </c>
      <c r="G8386" s="16">
        <f>VLOOKUP(A8386,'CAMPO BELO'!A:I,7, FALSE)</f>
        <v>15</v>
      </c>
      <c r="H8386" s="29">
        <f>VLOOKUP(A8386,'CAMPO BELO'!A:I,8, FALSE)</f>
        <v>0.30349999999999999</v>
      </c>
      <c r="I8386" s="16" t="s">
        <v>11</v>
      </c>
      <c r="J8386" s="9"/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  <c r="Z8386" s="9"/>
      <c r="AA8386" s="9"/>
    </row>
    <row r="8387" spans="1:27" ht="12.75">
      <c r="A8387" s="64">
        <f t="shared" si="111"/>
        <v>46109</v>
      </c>
      <c r="B8387" s="16" t="s">
        <v>43</v>
      </c>
      <c r="C8387" s="60">
        <f>VLOOKUP(A8387,GOPOÚVA!A:I,3, FALSE)</f>
        <v>5999.12</v>
      </c>
      <c r="D8387" s="16">
        <f>VLOOKUP(A8387,GOPOÚVA!A:I,4, FALSE)</f>
        <v>69</v>
      </c>
      <c r="E8387" s="61">
        <f>VLOOKUP(A8387,GOPOÚVA!A:I,5, FALSE)</f>
        <v>36.6</v>
      </c>
      <c r="F8387" s="16">
        <f>VLOOKUP(A8387,GOPOÚVA!A:I,6, FALSE)</f>
        <v>16</v>
      </c>
      <c r="G8387" s="16">
        <f>VLOOKUP(A8387,GOPOÚVA!A:I,7, FALSE)</f>
        <v>9.1660000000000004</v>
      </c>
      <c r="H8387" s="29">
        <f>VLOOKUP(A8387,GOPOÚVA!A:I,8, FALSE)</f>
        <v>0.36299999999999999</v>
      </c>
      <c r="I8387" s="16" t="s">
        <v>11</v>
      </c>
      <c r="J8387" s="9"/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  <c r="Z8387" s="9"/>
      <c r="AA8387" s="9"/>
    </row>
    <row r="8388" spans="1:27" ht="12.75">
      <c r="A8388" s="64">
        <f t="shared" si="111"/>
        <v>46109</v>
      </c>
      <c r="B8388" s="16" t="s">
        <v>45</v>
      </c>
      <c r="C8388" s="60">
        <f>VLOOKUP(A8388,MANDAQUI!A:I,3, FALSE)</f>
        <v>8215.01</v>
      </c>
      <c r="D8388" s="16">
        <f>VLOOKUP(A8388,MANDAQUI!A:I,4, FALSE)</f>
        <v>81</v>
      </c>
      <c r="E8388" s="61">
        <f>VLOOKUP(A8388,MANDAQUI!A:I,5, FALSE)</f>
        <v>31.29</v>
      </c>
      <c r="F8388" s="16">
        <f>VLOOKUP(A8388,MANDAQUI!A:I,6, FALSE)</f>
        <v>5</v>
      </c>
      <c r="G8388" s="16">
        <f>VLOOKUP(A8388,MANDAQUI!A:I,7, FALSE)</f>
        <v>13.4</v>
      </c>
      <c r="H8388" s="29">
        <f>VLOOKUP(A8388,MANDAQUI!A:I,8, FALSE)</f>
        <v>0.30249999999999999</v>
      </c>
      <c r="I8388" s="16" t="s">
        <v>11</v>
      </c>
      <c r="J8388" s="9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  <c r="AA8388" s="9"/>
    </row>
    <row r="8389" spans="1:27" ht="12.75">
      <c r="A8389" s="64">
        <f t="shared" si="111"/>
        <v>46109</v>
      </c>
      <c r="B8389" s="16" t="s">
        <v>1465</v>
      </c>
      <c r="C8389" s="60">
        <f>VLOOKUP(A8389,AEROPORTO!A:I,3, FALSE)</f>
        <v>8975</v>
      </c>
      <c r="D8389" s="16">
        <f>VLOOKUP(A8389,AEROPORTO!A:I,4, FALSE)</f>
        <v>129</v>
      </c>
      <c r="E8389" s="61">
        <f>VLOOKUP(A8389,AEROPORTO!A:I,5, FALSE)</f>
        <v>0</v>
      </c>
      <c r="F8389" s="16">
        <f>VLOOKUP(A8389,AEROPORTO!A:I,6, FALSE)</f>
        <v>0</v>
      </c>
      <c r="G8389" s="16">
        <f>VLOOKUP(A8389,AEROPORTO!A:I,7, FALSE)</f>
        <v>0</v>
      </c>
      <c r="H8389" s="29">
        <f>VLOOKUP(A8389,AEROPORTO!A:I,8, FALSE)</f>
        <v>0</v>
      </c>
      <c r="I8389" s="16" t="s">
        <v>11</v>
      </c>
      <c r="J8389" s="9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/>
      <c r="X8389" s="9"/>
      <c r="Y8389" s="9"/>
      <c r="Z8389" s="9"/>
      <c r="AA8389" s="9"/>
    </row>
    <row r="8390" spans="1:27" ht="12.75">
      <c r="A8390" s="64">
        <f t="shared" si="111"/>
        <v>46109</v>
      </c>
      <c r="B8390" s="16" t="s">
        <v>289</v>
      </c>
      <c r="C8390" s="60">
        <f>VLOOKUP(A8390,PINHEIROS!A:I,3, FALSE)</f>
        <v>7109.43</v>
      </c>
      <c r="D8390" s="16">
        <f>VLOOKUP(A8390,PINHEIROS!A:I,4, FALSE)</f>
        <v>80</v>
      </c>
      <c r="E8390" s="61">
        <f>VLOOKUP(A8390,PINHEIROS!A:I,5, FALSE)</f>
        <v>26.19</v>
      </c>
      <c r="F8390" s="16">
        <f>VLOOKUP(A8390,PINHEIROS!A:I,6, FALSE)</f>
        <v>4</v>
      </c>
      <c r="G8390" s="16">
        <f>VLOOKUP(A8390,PINHEIROS!A:I,7, FALSE)</f>
        <v>7.85</v>
      </c>
      <c r="H8390" s="29">
        <f>VLOOKUP(A8390,PINHEIROS!A:I,8, FALSE)</f>
        <v>0.31369999999999998</v>
      </c>
      <c r="I8390" s="16" t="s">
        <v>11</v>
      </c>
      <c r="J8390" s="9"/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  <c r="Z8390" s="9"/>
      <c r="AA8390" s="9"/>
    </row>
    <row r="8391" spans="1:27" ht="12.75">
      <c r="A8391" s="64">
        <f t="shared" si="111"/>
        <v>46109</v>
      </c>
      <c r="B8391" s="16" t="s">
        <v>286</v>
      </c>
      <c r="C8391" s="60">
        <f>VLOOKUP(A8391,ACLIMAÇÃO!A:I,3, FALSE)</f>
        <v>4251.21</v>
      </c>
      <c r="D8391" s="16">
        <f>VLOOKUP(A8391,ACLIMAÇÃO!A:I,4, FALSE)</f>
        <v>53</v>
      </c>
      <c r="E8391" s="61">
        <f>VLOOKUP(A8391,ACLIMAÇÃO!A:I,5, FALSE)</f>
        <v>29.05</v>
      </c>
      <c r="F8391" s="16">
        <f>VLOOKUP(A8391,ACLIMAÇÃO!A:I,6, FALSE)</f>
        <v>4</v>
      </c>
      <c r="G8391" s="16">
        <f>VLOOKUP(A8391,ACLIMAÇÃO!A:I,7, FALSE)</f>
        <v>39</v>
      </c>
      <c r="H8391" s="29">
        <f>VLOOKUP(A8391,ACLIMAÇÃO!A:I,8, FALSE)</f>
        <v>0.31580000000000003</v>
      </c>
      <c r="I8391" s="16" t="s">
        <v>11</v>
      </c>
      <c r="J8391" s="9"/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/>
      <c r="X8391" s="9"/>
      <c r="Y8391" s="9"/>
      <c r="Z8391" s="9"/>
      <c r="AA8391" s="9"/>
    </row>
    <row r="8392" spans="1:27" ht="12.75">
      <c r="A8392" s="64">
        <f t="shared" si="111"/>
        <v>46109</v>
      </c>
      <c r="B8392" s="16" t="s">
        <v>17</v>
      </c>
      <c r="C8392" s="60">
        <f>VLOOKUP(A8392,'PRAIA DO CANTO'!A:I,3, FALSE)</f>
        <v>10143.33</v>
      </c>
      <c r="D8392" s="16">
        <f>VLOOKUP(A8392,'PRAIA DO CANTO'!A:I,4, FALSE)</f>
        <v>92</v>
      </c>
      <c r="E8392" s="61">
        <f>VLOOKUP(A8392,'PRAIA DO CANTO'!A:I,5, FALSE)</f>
        <v>32.299999999999997</v>
      </c>
      <c r="F8392" s="16">
        <f>VLOOKUP(A8392,'PRAIA DO CANTO'!A:I,6, FALSE)</f>
        <v>16</v>
      </c>
      <c r="G8392" s="16">
        <f>VLOOKUP(A8392,'PRAIA DO CANTO'!A:I,7, FALSE)</f>
        <v>12.16</v>
      </c>
      <c r="H8392" s="29">
        <f>VLOOKUP(A8392,'PRAIA DO CANTO'!A:I,8, FALSE)</f>
        <v>0.30940000000000001</v>
      </c>
      <c r="I8392" s="16" t="s">
        <v>16</v>
      </c>
      <c r="J8392" s="9"/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/>
      <c r="X8392" s="9"/>
      <c r="Y8392" s="9"/>
      <c r="Z8392" s="9"/>
      <c r="AA8392" s="9"/>
    </row>
    <row r="8393" spans="1:27" ht="12.75">
      <c r="A8393" s="64">
        <f t="shared" si="111"/>
        <v>46109</v>
      </c>
      <c r="B8393" s="16" t="s">
        <v>14</v>
      </c>
      <c r="C8393" s="60">
        <f>VLOOKUP(A8393,'JARDIM CAMBURI'!A:I,3, FALSE)</f>
        <v>7929.94</v>
      </c>
      <c r="D8393" s="16">
        <f>VLOOKUP(A8393,'JARDIM CAMBURI'!A:I,4, FALSE)</f>
        <v>79</v>
      </c>
      <c r="E8393" s="61">
        <f>VLOOKUP(A8393,'JARDIM CAMBURI'!A:I,5, FALSE)</f>
        <v>25.53</v>
      </c>
      <c r="F8393" s="16">
        <f>VLOOKUP(A8393,'JARDIM CAMBURI'!A:I,6, FALSE())</f>
        <v>2</v>
      </c>
      <c r="G8393" s="16">
        <f>VLOOKUP(A8393,'JARDIM CAMBURI'!A:I,7, FALSE)</f>
        <v>10.4</v>
      </c>
      <c r="H8393" s="29">
        <f>VLOOKUP(A8393,'JARDIM CAMBURI'!A:I,8, FALSE)</f>
        <v>0.2944</v>
      </c>
      <c r="I8393" s="16" t="s">
        <v>16</v>
      </c>
      <c r="J8393" s="9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  <c r="AA8393" s="9"/>
    </row>
    <row r="8394" spans="1:27" ht="12.75">
      <c r="A8394" s="64">
        <f t="shared" si="111"/>
        <v>46109</v>
      </c>
      <c r="B8394" s="16" t="s">
        <v>19</v>
      </c>
      <c r="C8394" s="60">
        <f>VLOOKUP(A8394,SERRA!A:I,3, FALSE)</f>
        <v>9058.56</v>
      </c>
      <c r="D8394" s="16">
        <f>VLOOKUP(A8394,SERRA!A:I,4, FALSE)</f>
        <v>47</v>
      </c>
      <c r="E8394" s="61">
        <f>VLOOKUP(A8394,SERRA!A:I,5, FALSE)</f>
        <v>34.020000000000003</v>
      </c>
      <c r="F8394" s="16">
        <f>VLOOKUP(A8394,SERRA!A:I,6, FALSE)</f>
        <v>10</v>
      </c>
      <c r="G8394" s="16">
        <f>VLOOKUP(A8394,SERRA!A:I,7, FALSE)</f>
        <v>9.4</v>
      </c>
      <c r="H8394" s="29">
        <f>VLOOKUP(A8394,SERRA!A:I,8, FALSE)</f>
        <v>0.25940000000000002</v>
      </c>
      <c r="I8394" s="16" t="s">
        <v>16</v>
      </c>
      <c r="J8394" s="9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/>
      <c r="X8394" s="9"/>
      <c r="Y8394" s="9"/>
      <c r="Z8394" s="9"/>
      <c r="AA8394" s="9"/>
    </row>
    <row r="8395" spans="1:27" ht="12.75">
      <c r="A8395" s="64">
        <f t="shared" si="111"/>
        <v>46109</v>
      </c>
      <c r="B8395" s="16" t="s">
        <v>1574</v>
      </c>
      <c r="C8395" s="60">
        <f>VLOOKUP(A8395,BOALI!A:I,3, FALSE)</f>
        <v>3005.01</v>
      </c>
      <c r="D8395" s="16">
        <f>VLOOKUP(A8395,BOALI!A:I,4, FALSE)</f>
        <v>74</v>
      </c>
      <c r="E8395" s="61">
        <f>VLOOKUP(A8395,BOALI!A:I,5, FALSE)</f>
        <v>0</v>
      </c>
      <c r="F8395" s="16">
        <f>VLOOKUP(A8395,BOALI!A:I,6, FALSE)</f>
        <v>0</v>
      </c>
      <c r="G8395" s="16">
        <f>VLOOKUP(A8395,BOALI!A:I,7, FALSE)</f>
        <v>0</v>
      </c>
      <c r="H8395" s="29">
        <f>VLOOKUP(A8395,BOALI!A:I,8, FALSE)</f>
        <v>0</v>
      </c>
      <c r="I8395" s="16" t="s">
        <v>16</v>
      </c>
      <c r="J8395" s="9"/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  <c r="Z8395" s="9"/>
      <c r="AA8395" s="9"/>
    </row>
    <row r="8396" spans="1:27" ht="12.75">
      <c r="A8396" s="64">
        <f>A8395+1</f>
        <v>46110</v>
      </c>
      <c r="B8396" s="16" t="s">
        <v>21</v>
      </c>
      <c r="C8396" s="60">
        <f>VLOOKUP(A8396,'VILA CLEMENTINO'!A:I,3, FALSE)</f>
        <v>9705.1</v>
      </c>
      <c r="D8396" s="16">
        <f>VLOOKUP(A8396,'VILA CLEMENTINO'!A:I,4, FALSE)</f>
        <v>117</v>
      </c>
      <c r="E8396" s="61">
        <f>VLOOKUP(A8396,'VILA CLEMENTINO'!A:I,5, FALSE)</f>
        <v>32.61</v>
      </c>
      <c r="F8396" s="16">
        <f>VLOOKUP(A8396,'VILA CLEMENTINO'!A:I,6, FALSE)</f>
        <v>14</v>
      </c>
      <c r="G8396" s="62">
        <f>VLOOKUP(A8396,'VILA CLEMENTINO'!A:I,7, FALSE)</f>
        <v>8.77</v>
      </c>
      <c r="H8396" s="29">
        <f>VLOOKUP(A8396,'VILA CLEMENTINO'!A:I,8, FALSE)</f>
        <v>0.26169999999999999</v>
      </c>
      <c r="I8396" s="16" t="s">
        <v>11</v>
      </c>
      <c r="J8396" s="9"/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  <c r="Z8396" s="9"/>
      <c r="AA8396" s="9"/>
    </row>
    <row r="8397" spans="1:27" ht="12.75">
      <c r="A8397" s="64">
        <f t="shared" ref="A8397:A8408" si="112">A8396</f>
        <v>46110</v>
      </c>
      <c r="B8397" s="16" t="s">
        <v>12</v>
      </c>
      <c r="C8397" s="60">
        <f>VLOOKUP(A8397,JABAQUARA!A:I,3, FALSE)</f>
        <v>5067.93</v>
      </c>
      <c r="D8397" s="16">
        <f>VLOOKUP(A8397,JABAQUARA!A:I,4, FALSE)</f>
        <v>50</v>
      </c>
      <c r="E8397" s="61">
        <f>VLOOKUP(A8397,JABAQUARA!A:I,5, FALSE)</f>
        <v>24.9</v>
      </c>
      <c r="F8397" s="16">
        <f>VLOOKUP(A8397,JABAQUARA!A:I,6, FALSE)</f>
        <v>1</v>
      </c>
      <c r="G8397" s="16">
        <f>VLOOKUP(A8397,JABAQUARA!A:I,7, FALSE)</f>
        <v>10</v>
      </c>
      <c r="H8397" s="29">
        <f>VLOOKUP(A8397,JABAQUARA!A:I,8, FALSE)</f>
        <v>0.2316</v>
      </c>
      <c r="I8397" s="16" t="s">
        <v>11</v>
      </c>
      <c r="J8397" s="9"/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  <c r="Z8397" s="9"/>
      <c r="AA8397" s="9"/>
    </row>
    <row r="8398" spans="1:27" ht="12.75">
      <c r="A8398" s="64">
        <f t="shared" si="112"/>
        <v>46110</v>
      </c>
      <c r="B8398" s="16" t="s">
        <v>1467</v>
      </c>
      <c r="C8398" s="60">
        <f>VLOOKUP(A8398,SPOLETO!A:I,3, FALSE)</f>
        <v>4580.8599999999997</v>
      </c>
      <c r="D8398" s="16">
        <f>VLOOKUP(A8398,SPOLETO!A:I,4, FALSE)</f>
        <v>94</v>
      </c>
      <c r="E8398" s="61">
        <f>VLOOKUP(A8398,SPOLETO!A:I,5, FALSE)</f>
        <v>0</v>
      </c>
      <c r="F8398" s="16">
        <f>VLOOKUP(A8398,SPOLETO!A:I,6, FALSE)</f>
        <v>0</v>
      </c>
      <c r="G8398" s="16">
        <f>VLOOKUP(A8398,SPOLETO!A:I,7, FALSE)</f>
        <v>0</v>
      </c>
      <c r="H8398" s="29">
        <f>VLOOKUP(A8398,SPOLETO!A:I,8, FALSE)</f>
        <v>0</v>
      </c>
      <c r="I8398" s="16" t="s">
        <v>11</v>
      </c>
      <c r="J8398" s="9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  <c r="Z8398" s="9"/>
      <c r="AA8398" s="9"/>
    </row>
    <row r="8399" spans="1:27" ht="12.75">
      <c r="A8399" s="64">
        <f t="shared" si="112"/>
        <v>46110</v>
      </c>
      <c r="B8399" s="16" t="s">
        <v>9</v>
      </c>
      <c r="C8399" s="60">
        <f>VLOOKUP(A8399,'CAMPO BELO'!A:I,3, FALSE)</f>
        <v>5085.53</v>
      </c>
      <c r="D8399" s="16">
        <f>VLOOKUP(A8399,'CAMPO BELO'!A:I,4, FALSE)</f>
        <v>59</v>
      </c>
      <c r="E8399" s="61">
        <f>VLOOKUP(A8399,'CAMPO BELO'!A:I,5, FALSE)</f>
        <v>26.46</v>
      </c>
      <c r="F8399" s="16">
        <f>VLOOKUP(A8399,'CAMPO BELO'!A:I,6, FALSE)</f>
        <v>6</v>
      </c>
      <c r="G8399" s="16">
        <f>VLOOKUP(A8399,'CAMPO BELO'!A:I,7, FALSE)</f>
        <v>12.5</v>
      </c>
      <c r="H8399" s="29">
        <f>VLOOKUP(A8399,'CAMPO BELO'!A:I,8, FALSE)</f>
        <v>0.29920000000000002</v>
      </c>
      <c r="I8399" s="16" t="s">
        <v>11</v>
      </c>
      <c r="J8399" s="9"/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  <c r="Z8399" s="9"/>
      <c r="AA8399" s="9"/>
    </row>
    <row r="8400" spans="1:27" ht="12.75">
      <c r="A8400" s="64">
        <f t="shared" si="112"/>
        <v>46110</v>
      </c>
      <c r="B8400" s="16" t="s">
        <v>43</v>
      </c>
      <c r="C8400" s="60">
        <f>VLOOKUP(A8400,GOPOÚVA!A:I,3, FALSE)</f>
        <v>4674.2</v>
      </c>
      <c r="D8400" s="16">
        <f>VLOOKUP(A8400,GOPOÚVA!A:I,4, FALSE)</f>
        <v>58</v>
      </c>
      <c r="E8400" s="61">
        <f>VLOOKUP(A8400,GOPOÚVA!A:I,5, FALSE)</f>
        <v>27.31</v>
      </c>
      <c r="F8400" s="16">
        <f>VLOOKUP(A8400,GOPOÚVA!A:I,6, FALSE)</f>
        <v>2</v>
      </c>
      <c r="G8400" s="16">
        <f>VLOOKUP(A8400,GOPOÚVA!A:I,7, FALSE)</f>
        <v>9.6</v>
      </c>
      <c r="H8400" s="29">
        <f>VLOOKUP(A8400,GOPOÚVA!A:I,8, FALSE)</f>
        <v>0.35499999999999998</v>
      </c>
      <c r="I8400" s="16" t="s">
        <v>11</v>
      </c>
      <c r="J8400" s="9"/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  <c r="W8400" s="9"/>
      <c r="X8400" s="9"/>
      <c r="Y8400" s="9"/>
      <c r="Z8400" s="9"/>
      <c r="AA8400" s="9"/>
    </row>
    <row r="8401" spans="1:27" ht="12.75">
      <c r="A8401" s="64">
        <f t="shared" si="112"/>
        <v>46110</v>
      </c>
      <c r="B8401" s="16" t="s">
        <v>45</v>
      </c>
      <c r="C8401" s="60">
        <f>VLOOKUP(A8401,MANDAQUI!A:I,3, FALSE)</f>
        <v>6027.32</v>
      </c>
      <c r="D8401" s="16">
        <f>VLOOKUP(A8401,MANDAQUI!A:I,4, FALSE)</f>
        <v>63</v>
      </c>
      <c r="E8401" s="61">
        <f>VLOOKUP(A8401,MANDAQUI!A:I,5, FALSE)</f>
        <v>26.54</v>
      </c>
      <c r="F8401" s="16">
        <f>VLOOKUP(A8401,MANDAQUI!A:I,6, FALSE)</f>
        <v>2</v>
      </c>
      <c r="G8401" s="16">
        <f>VLOOKUP(A8401,MANDAQUI!A:I,7, FALSE)</f>
        <v>12.75</v>
      </c>
      <c r="H8401" s="29">
        <f>VLOOKUP(A8401,MANDAQUI!A:I,8, FALSE)</f>
        <v>0.30459999999999998</v>
      </c>
      <c r="I8401" s="16" t="s">
        <v>11</v>
      </c>
      <c r="J8401" s="9"/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9"/>
      <c r="X8401" s="9"/>
      <c r="Y8401" s="9"/>
      <c r="Z8401" s="9"/>
      <c r="AA8401" s="9"/>
    </row>
    <row r="8402" spans="1:27" ht="12.75">
      <c r="A8402" s="64">
        <f t="shared" si="112"/>
        <v>46110</v>
      </c>
      <c r="B8402" s="16" t="s">
        <v>1465</v>
      </c>
      <c r="C8402" s="60">
        <f>VLOOKUP(A8402,AEROPORTO!A:I,3, FALSE)</f>
        <v>7695.9</v>
      </c>
      <c r="D8402" s="16">
        <f>VLOOKUP(A8402,AEROPORTO!A:I,4, FALSE)</f>
        <v>125</v>
      </c>
      <c r="E8402" s="61">
        <f>VLOOKUP(A8402,AEROPORTO!A:I,5, FALSE)</f>
        <v>0</v>
      </c>
      <c r="F8402" s="16">
        <f>VLOOKUP(A8402,AEROPORTO!A:I,6, FALSE)</f>
        <v>0</v>
      </c>
      <c r="G8402" s="16">
        <f>VLOOKUP(A8402,AEROPORTO!A:I,7, FALSE)</f>
        <v>0</v>
      </c>
      <c r="H8402" s="29">
        <f>VLOOKUP(A8402,AEROPORTO!A:I,8, FALSE)</f>
        <v>0</v>
      </c>
      <c r="I8402" s="16" t="s">
        <v>11</v>
      </c>
      <c r="J8402" s="9"/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9"/>
      <c r="AA8402" s="9"/>
    </row>
    <row r="8403" spans="1:27" ht="12.75">
      <c r="A8403" s="64">
        <f t="shared" si="112"/>
        <v>46110</v>
      </c>
      <c r="B8403" s="16" t="s">
        <v>289</v>
      </c>
      <c r="C8403" s="60">
        <f>VLOOKUP(A8403,PINHEIROS!A:I,3, FALSE)</f>
        <v>5721.15</v>
      </c>
      <c r="D8403" s="16">
        <f>VLOOKUP(A8403,PINHEIROS!A:I,4, FALSE)</f>
        <v>56</v>
      </c>
      <c r="E8403" s="61">
        <f>VLOOKUP(A8403,PINHEIROS!A:I,5, FALSE)</f>
        <v>26.83</v>
      </c>
      <c r="F8403" s="16">
        <f>VLOOKUP(A8403,PINHEIROS!A:I,6, FALSE)</f>
        <v>4</v>
      </c>
      <c r="G8403" s="16">
        <f>VLOOKUP(A8403,PINHEIROS!A:I,7, FALSE)</f>
        <v>9</v>
      </c>
      <c r="H8403" s="29">
        <f>VLOOKUP(A8403,PINHEIROS!A:I,8, FALSE)</f>
        <v>0.31330000000000002</v>
      </c>
      <c r="I8403" s="16" t="s">
        <v>11</v>
      </c>
      <c r="J8403" s="9"/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9"/>
      <c r="AA8403" s="9"/>
    </row>
    <row r="8404" spans="1:27" ht="12.75">
      <c r="A8404" s="64">
        <f t="shared" si="112"/>
        <v>46110</v>
      </c>
      <c r="B8404" s="16" t="s">
        <v>286</v>
      </c>
      <c r="C8404" s="60">
        <f>VLOOKUP(A8404,ACLIMAÇÃO!A:I,3, FALSE)</f>
        <v>4985.71</v>
      </c>
      <c r="D8404" s="16">
        <f>VLOOKUP(A8404,ACLIMAÇÃO!A:I,4, FALSE)</f>
        <v>55</v>
      </c>
      <c r="E8404" s="61">
        <f>VLOOKUP(A8404,ACLIMAÇÃO!A:I,5, FALSE)</f>
        <v>29.08</v>
      </c>
      <c r="F8404" s="16">
        <f>VLOOKUP(A8404,ACLIMAÇÃO!A:I,6, FALSE)</f>
        <v>3</v>
      </c>
      <c r="G8404" s="16">
        <f>VLOOKUP(A8404,ACLIMAÇÃO!A:I,7, FALSE)</f>
        <v>11.75</v>
      </c>
      <c r="H8404" s="29">
        <f>VLOOKUP(A8404,ACLIMAÇÃO!A:I,8, FALSE)</f>
        <v>0.31219999999999998</v>
      </c>
      <c r="I8404" s="16" t="s">
        <v>11</v>
      </c>
      <c r="J8404" s="9"/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  <c r="AA8404" s="9"/>
    </row>
    <row r="8405" spans="1:27" ht="12.75">
      <c r="A8405" s="64">
        <f t="shared" si="112"/>
        <v>46110</v>
      </c>
      <c r="B8405" s="16" t="s">
        <v>17</v>
      </c>
      <c r="C8405" s="60">
        <f>VLOOKUP(A8405,'PRAIA DO CANTO'!A:I,3, FALSE)</f>
        <v>11653.29</v>
      </c>
      <c r="D8405" s="16">
        <f>VLOOKUP(A8405,'PRAIA DO CANTO'!A:I,4, FALSE)</f>
        <v>114</v>
      </c>
      <c r="E8405" s="61">
        <f>VLOOKUP(A8405,'PRAIA DO CANTO'!A:I,5, FALSE)</f>
        <v>23.7</v>
      </c>
      <c r="F8405" s="16">
        <f>VLOOKUP(A8405,'PRAIA DO CANTO'!A:I,6, FALSE)</f>
        <v>2</v>
      </c>
      <c r="G8405" s="16">
        <f>VLOOKUP(A8405,'PRAIA DO CANTO'!A:I,7, FALSE)</f>
        <v>13.83</v>
      </c>
      <c r="H8405" s="29">
        <f>VLOOKUP(A8405,'PRAIA DO CANTO'!A:I,8, FALSE)</f>
        <v>0.30120000000000002</v>
      </c>
      <c r="I8405" s="16" t="s">
        <v>16</v>
      </c>
      <c r="J8405" s="9"/>
      <c r="K8405" s="9"/>
      <c r="L8405" s="9"/>
      <c r="M8405" s="9"/>
      <c r="N8405" s="9"/>
      <c r="O8405" s="9"/>
      <c r="P8405" s="9"/>
      <c r="Q8405" s="9"/>
      <c r="R8405" s="9"/>
      <c r="S8405" s="9"/>
      <c r="T8405" s="9"/>
      <c r="U8405" s="9"/>
      <c r="V8405" s="9"/>
      <c r="W8405" s="9"/>
      <c r="X8405" s="9"/>
      <c r="Y8405" s="9"/>
      <c r="Z8405" s="9"/>
      <c r="AA8405" s="9"/>
    </row>
    <row r="8406" spans="1:27" ht="12.75">
      <c r="A8406" s="64">
        <f t="shared" si="112"/>
        <v>46110</v>
      </c>
      <c r="B8406" s="16" t="s">
        <v>14</v>
      </c>
      <c r="C8406" s="60">
        <f>VLOOKUP(A8406,'JARDIM CAMBURI'!A:I,3, FALSE)</f>
        <v>6700.47</v>
      </c>
      <c r="D8406" s="16">
        <f>VLOOKUP(A8406,'JARDIM CAMBURI'!A:I,4, FALSE)</f>
        <v>77</v>
      </c>
      <c r="E8406" s="61">
        <f>VLOOKUP(A8406,'JARDIM CAMBURI'!A:I,5, FALSE)</f>
        <v>24.55</v>
      </c>
      <c r="F8406" s="16">
        <f>VLOOKUP(A8406,'JARDIM CAMBURI'!A:I,6, FALSE())</f>
        <v>2</v>
      </c>
      <c r="G8406" s="16">
        <f>VLOOKUP(A8406,'JARDIM CAMBURI'!A:I,7, FALSE)</f>
        <v>9.8000000000000007</v>
      </c>
      <c r="H8406" s="29">
        <f>VLOOKUP(A8406,'JARDIM CAMBURI'!A:I,8, FALSE)</f>
        <v>0.29830000000000001</v>
      </c>
      <c r="I8406" s="16" t="s">
        <v>16</v>
      </c>
      <c r="J8406" s="9"/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9"/>
      <c r="X8406" s="9"/>
      <c r="Y8406" s="9"/>
      <c r="Z8406" s="9"/>
      <c r="AA8406" s="9"/>
    </row>
    <row r="8407" spans="1:27" ht="12.75">
      <c r="A8407" s="64">
        <f t="shared" si="112"/>
        <v>46110</v>
      </c>
      <c r="B8407" s="16" t="s">
        <v>19</v>
      </c>
      <c r="C8407" s="60">
        <f>VLOOKUP(A8407,SERRA!A:I,3, FALSE)</f>
        <v>9235.56</v>
      </c>
      <c r="D8407" s="16">
        <f>VLOOKUP(A8407,SERRA!A:I,4, FALSE)</f>
        <v>54</v>
      </c>
      <c r="E8407" s="61">
        <f>VLOOKUP(A8407,SERRA!A:I,5, FALSE)</f>
        <v>41.74</v>
      </c>
      <c r="F8407" s="16">
        <f>VLOOKUP(A8407,SERRA!A:I,6, FALSE)</f>
        <v>23</v>
      </c>
      <c r="G8407" s="16">
        <f>VLOOKUP(A8407,SERRA!A:I,7, FALSE)</f>
        <v>14.58</v>
      </c>
      <c r="H8407" s="29">
        <f>VLOOKUP(A8407,SERRA!A:I,8, FALSE)</f>
        <v>9.9900000000000003E-2</v>
      </c>
      <c r="I8407" s="16" t="s">
        <v>16</v>
      </c>
      <c r="J8407" s="9"/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  <c r="Z8407" s="9"/>
      <c r="AA8407" s="9"/>
    </row>
    <row r="8408" spans="1:27" ht="12.75">
      <c r="A8408" s="64">
        <f t="shared" si="112"/>
        <v>46110</v>
      </c>
      <c r="B8408" s="16" t="s">
        <v>1574</v>
      </c>
      <c r="C8408" s="60">
        <f>VLOOKUP(A8408,BOALI!A:I,3, FALSE)</f>
        <v>2694.03</v>
      </c>
      <c r="D8408" s="16">
        <f>VLOOKUP(A8408,BOALI!A:I,4, FALSE)</f>
        <v>56</v>
      </c>
      <c r="E8408" s="61">
        <f>VLOOKUP(A8408,BOALI!A:I,5, FALSE)</f>
        <v>0</v>
      </c>
      <c r="F8408" s="16">
        <f>VLOOKUP(A8408,BOALI!A:I,6, FALSE)</f>
        <v>0</v>
      </c>
      <c r="G8408" s="16">
        <f>VLOOKUP(A8408,BOALI!A:I,7, FALSE)</f>
        <v>0</v>
      </c>
      <c r="H8408" s="29">
        <f>VLOOKUP(A8408,BOALI!A:I,8, FALSE)</f>
        <v>0</v>
      </c>
      <c r="I8408" s="16" t="s">
        <v>16</v>
      </c>
      <c r="J8408" s="9"/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  <c r="Z8408" s="9"/>
      <c r="AA8408" s="9"/>
    </row>
    <row r="8409" spans="1:27" ht="12.75">
      <c r="A8409" s="64">
        <f>A8408+1</f>
        <v>46111</v>
      </c>
      <c r="B8409" s="16" t="s">
        <v>21</v>
      </c>
      <c r="C8409" s="60">
        <f>VLOOKUP(A8409,'VILA CLEMENTINO'!A:I,3, FALSE)</f>
        <v>3399.45</v>
      </c>
      <c r="D8409" s="16">
        <f>VLOOKUP(A8409,'VILA CLEMENTINO'!A:I,4, FALSE)</f>
        <v>49</v>
      </c>
      <c r="E8409" s="61">
        <f>VLOOKUP(A8409,'VILA CLEMENTINO'!A:I,5, FALSE)</f>
        <v>22.42</v>
      </c>
      <c r="F8409" s="16">
        <f>VLOOKUP(A8409,'VILA CLEMENTINO'!A:I,6, FALSE)</f>
        <v>0</v>
      </c>
      <c r="G8409" s="62">
        <f>VLOOKUP(A8409,'VILA CLEMENTINO'!A:I,7, FALSE)</f>
        <v>5.5</v>
      </c>
      <c r="H8409" s="29">
        <f>VLOOKUP(A8409,'VILA CLEMENTINO'!A:I,8, FALSE)</f>
        <v>0.2838</v>
      </c>
      <c r="I8409" s="16" t="s">
        <v>11</v>
      </c>
      <c r="J8409" s="9"/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  <c r="Z8409" s="9"/>
      <c r="AA8409" s="9"/>
    </row>
    <row r="8410" spans="1:27" ht="12.75">
      <c r="A8410" s="64">
        <f t="shared" ref="A8410:A8421" si="113">A8409</f>
        <v>46111</v>
      </c>
      <c r="B8410" s="16" t="s">
        <v>12</v>
      </c>
      <c r="C8410" s="60">
        <f>VLOOKUP(A8410,JABAQUARA!A:I,3, FALSE)</f>
        <v>2663.13</v>
      </c>
      <c r="D8410" s="16">
        <f>VLOOKUP(A8410,JABAQUARA!A:I,4, FALSE)</f>
        <v>25</v>
      </c>
      <c r="E8410" s="61">
        <f>VLOOKUP(A8410,JABAQUARA!A:I,5, FALSE)</f>
        <v>21.42</v>
      </c>
      <c r="F8410" s="16">
        <f>VLOOKUP(A8410,JABAQUARA!A:I,6, FALSE)</f>
        <v>0</v>
      </c>
      <c r="G8410" s="16">
        <f>VLOOKUP(A8410,JABAQUARA!A:I,7, FALSE)</f>
        <v>8</v>
      </c>
      <c r="H8410" s="29">
        <f>VLOOKUP(A8410,JABAQUARA!A:I,8, FALSE)</f>
        <v>0.28910000000000002</v>
      </c>
      <c r="I8410" s="16" t="s">
        <v>11</v>
      </c>
      <c r="J8410" s="9"/>
      <c r="K8410" s="9"/>
      <c r="L8410" s="9"/>
      <c r="M8410" s="9"/>
      <c r="N8410" s="9"/>
      <c r="O8410" s="9"/>
      <c r="P8410" s="9"/>
      <c r="Q8410" s="9"/>
      <c r="R8410" s="9"/>
      <c r="S8410" s="9"/>
      <c r="T8410" s="9"/>
      <c r="U8410" s="9"/>
      <c r="V8410" s="9"/>
      <c r="W8410" s="9"/>
      <c r="X8410" s="9"/>
      <c r="Y8410" s="9"/>
      <c r="Z8410" s="9"/>
      <c r="AA8410" s="9"/>
    </row>
    <row r="8411" spans="1:27" ht="12.75">
      <c r="A8411" s="64">
        <f t="shared" si="113"/>
        <v>46111</v>
      </c>
      <c r="B8411" s="16" t="s">
        <v>1467</v>
      </c>
      <c r="C8411" s="60">
        <f>VLOOKUP(A8411,SPOLETO!A:I,3, FALSE)</f>
        <v>4168.12</v>
      </c>
      <c r="D8411" s="16">
        <f>VLOOKUP(A8411,SPOLETO!A:I,4, FALSE)</f>
        <v>86</v>
      </c>
      <c r="E8411" s="61">
        <f>VLOOKUP(A8411,SPOLETO!A:I,5, FALSE)</f>
        <v>0</v>
      </c>
      <c r="F8411" s="16">
        <f>VLOOKUP(A8411,SPOLETO!A:I,6, FALSE)</f>
        <v>0</v>
      </c>
      <c r="G8411" s="16">
        <f>VLOOKUP(A8411,SPOLETO!A:I,7, FALSE)</f>
        <v>0</v>
      </c>
      <c r="H8411" s="29">
        <f>VLOOKUP(A8411,SPOLETO!A:I,8, FALSE)</f>
        <v>0</v>
      </c>
      <c r="I8411" s="16" t="s">
        <v>11</v>
      </c>
      <c r="J8411" s="9"/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  <c r="Z8411" s="9"/>
      <c r="AA8411" s="9"/>
    </row>
    <row r="8412" spans="1:27" ht="12.75">
      <c r="A8412" s="64">
        <f t="shared" si="113"/>
        <v>46111</v>
      </c>
      <c r="B8412" s="16" t="s">
        <v>9</v>
      </c>
      <c r="C8412" s="60">
        <f>VLOOKUP(A8412,'CAMPO BELO'!A:I,3, FALSE)</f>
        <v>1859.56</v>
      </c>
      <c r="D8412" s="16">
        <f>VLOOKUP(A8412,'CAMPO BELO'!A:I,4, FALSE)</f>
        <v>21</v>
      </c>
      <c r="E8412" s="61">
        <f>VLOOKUP(A8412,'CAMPO BELO'!A:I,5, FALSE)</f>
        <v>22.58</v>
      </c>
      <c r="F8412" s="16">
        <f>VLOOKUP(A8412,'CAMPO BELO'!A:I,6, FALSE)</f>
        <v>0</v>
      </c>
      <c r="G8412" s="16">
        <f>VLOOKUP(A8412,'CAMPO BELO'!A:I,7, FALSE)</f>
        <v>9</v>
      </c>
      <c r="H8412" s="29">
        <f>VLOOKUP(A8412,'CAMPO BELO'!A:I,8, FALSE)</f>
        <v>0.33800000000000002</v>
      </c>
      <c r="I8412" s="16" t="s">
        <v>11</v>
      </c>
      <c r="J8412" s="9"/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  <c r="Z8412" s="9"/>
      <c r="AA8412" s="9"/>
    </row>
    <row r="8413" spans="1:27" ht="12.75">
      <c r="A8413" s="64">
        <f t="shared" si="113"/>
        <v>46111</v>
      </c>
      <c r="B8413" s="16" t="s">
        <v>43</v>
      </c>
      <c r="C8413" s="60">
        <f>VLOOKUP(A8413,GOPOÚVA!A:I,3, FALSE)</f>
        <v>2717.38</v>
      </c>
      <c r="D8413" s="16">
        <f>VLOOKUP(A8413,GOPOÚVA!A:I,4, FALSE)</f>
        <v>28</v>
      </c>
      <c r="E8413" s="61">
        <f>VLOOKUP(A8413,GOPOÚVA!A:I,5, FALSE)</f>
        <v>24.15</v>
      </c>
      <c r="F8413" s="16">
        <f>VLOOKUP(A8413,GOPOÚVA!A:I,6, FALSE)</f>
        <v>2</v>
      </c>
      <c r="G8413" s="16">
        <f>VLOOKUP(A8413,GOPOÚVA!A:I,7, FALSE)</f>
        <v>7.66</v>
      </c>
      <c r="H8413" s="29">
        <f>VLOOKUP(A8413,GOPOÚVA!A:I,8, FALSE)</f>
        <v>0.31130000000000002</v>
      </c>
      <c r="I8413" s="16" t="s">
        <v>11</v>
      </c>
      <c r="J8413" s="9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  <c r="Z8413" s="9"/>
      <c r="AA8413" s="9"/>
    </row>
    <row r="8414" spans="1:27" ht="12.75">
      <c r="A8414" s="64">
        <f t="shared" si="113"/>
        <v>46111</v>
      </c>
      <c r="B8414" s="16" t="s">
        <v>45</v>
      </c>
      <c r="C8414" s="60">
        <f>VLOOKUP(A8414,MANDAQUI!A:I,3, FALSE)</f>
        <v>3104.57</v>
      </c>
      <c r="D8414" s="16">
        <f>VLOOKUP(A8414,MANDAQUI!A:I,4, FALSE)</f>
        <v>34</v>
      </c>
      <c r="E8414" s="61">
        <f>VLOOKUP(A8414,MANDAQUI!A:I,5, FALSE)</f>
        <v>22.88</v>
      </c>
      <c r="F8414" s="16">
        <f>VLOOKUP(A8414,MANDAQUI!A:I,6, FALSE)</f>
        <v>0</v>
      </c>
      <c r="G8414" s="16">
        <f>VLOOKUP(A8414,MANDAQUI!A:I,7, FALSE)</f>
        <v>7.66</v>
      </c>
      <c r="H8414" s="29">
        <f>VLOOKUP(A8414,MANDAQUI!A:I,8, FALSE)</f>
        <v>0.3175</v>
      </c>
      <c r="I8414" s="16" t="s">
        <v>11</v>
      </c>
      <c r="J8414" s="9"/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  <c r="Z8414" s="9"/>
      <c r="AA8414" s="9"/>
    </row>
    <row r="8415" spans="1:27" ht="12.75">
      <c r="A8415" s="64">
        <f t="shared" si="113"/>
        <v>46111</v>
      </c>
      <c r="B8415" s="16" t="s">
        <v>1465</v>
      </c>
      <c r="C8415" s="60">
        <f>VLOOKUP(A8415,AEROPORTO!A:I,3, FALSE)</f>
        <v>6043</v>
      </c>
      <c r="D8415" s="16">
        <f>VLOOKUP(A8415,AEROPORTO!A:I,4, FALSE)</f>
        <v>99</v>
      </c>
      <c r="E8415" s="61">
        <f>VLOOKUP(A8415,AEROPORTO!A:I,5, FALSE)</f>
        <v>0</v>
      </c>
      <c r="F8415" s="16">
        <f>VLOOKUP(A8415,AEROPORTO!A:I,6, FALSE)</f>
        <v>0</v>
      </c>
      <c r="G8415" s="16">
        <f>VLOOKUP(A8415,AEROPORTO!A:I,7, FALSE)</f>
        <v>0</v>
      </c>
      <c r="H8415" s="29">
        <f>VLOOKUP(A8415,AEROPORTO!A:I,8, FALSE)</f>
        <v>0</v>
      </c>
      <c r="I8415" s="16" t="s">
        <v>11</v>
      </c>
      <c r="J8415" s="9"/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  <c r="Z8415" s="9"/>
      <c r="AA8415" s="9"/>
    </row>
    <row r="8416" spans="1:27" ht="12.75">
      <c r="A8416" s="64">
        <f t="shared" si="113"/>
        <v>46111</v>
      </c>
      <c r="B8416" s="16" t="s">
        <v>289</v>
      </c>
      <c r="C8416" s="60">
        <f>VLOOKUP(A8416,PINHEIROS!A:I,3, FALSE)</f>
        <v>3018.9</v>
      </c>
      <c r="D8416" s="16">
        <f>VLOOKUP(A8416,PINHEIROS!A:I,4, FALSE)</f>
        <v>28</v>
      </c>
      <c r="E8416" s="61">
        <f>VLOOKUP(A8416,PINHEIROS!A:I,5, FALSE)</f>
        <v>32.85</v>
      </c>
      <c r="F8416" s="16">
        <f>VLOOKUP(A8416,PINHEIROS!A:I,6, FALSE)</f>
        <v>5</v>
      </c>
      <c r="G8416" s="16">
        <f>VLOOKUP(A8416,PINHEIROS!A:I,7, FALSE)</f>
        <v>11</v>
      </c>
      <c r="H8416" s="29">
        <f>VLOOKUP(A8416,PINHEIROS!A:I,8, FALSE)</f>
        <v>0.249</v>
      </c>
      <c r="I8416" s="16" t="s">
        <v>11</v>
      </c>
      <c r="J8416" s="9"/>
      <c r="K8416" s="9"/>
      <c r="L8416" s="9"/>
      <c r="M8416" s="9"/>
      <c r="N8416" s="9"/>
      <c r="O8416" s="9"/>
      <c r="P8416" s="9"/>
      <c r="Q8416" s="9"/>
      <c r="R8416" s="9"/>
      <c r="S8416" s="9"/>
      <c r="T8416" s="9"/>
      <c r="U8416" s="9"/>
      <c r="V8416" s="9"/>
      <c r="W8416" s="9"/>
      <c r="X8416" s="9"/>
      <c r="Y8416" s="9"/>
      <c r="Z8416" s="9"/>
      <c r="AA8416" s="9"/>
    </row>
    <row r="8417" spans="1:27" ht="12.75">
      <c r="A8417" s="64">
        <f t="shared" si="113"/>
        <v>46111</v>
      </c>
      <c r="B8417" s="16" t="s">
        <v>286</v>
      </c>
      <c r="C8417" s="60">
        <f>VLOOKUP(A8417,ACLIMAÇÃO!A:I,3, FALSE)</f>
        <v>3099.43</v>
      </c>
      <c r="D8417" s="16">
        <f>VLOOKUP(A8417,ACLIMAÇÃO!A:I,4, FALSE)</f>
        <v>33</v>
      </c>
      <c r="E8417" s="61">
        <f>VLOOKUP(A8417,ACLIMAÇÃO!A:I,5, FALSE)</f>
        <v>25.51</v>
      </c>
      <c r="F8417" s="16">
        <f>VLOOKUP(A8417,ACLIMAÇÃO!A:I,6, FALSE)</f>
        <v>0</v>
      </c>
      <c r="G8417" s="16">
        <f>VLOOKUP(A8417,ACLIMAÇÃO!A:I,7, FALSE)</f>
        <v>8.6</v>
      </c>
      <c r="H8417" s="29">
        <f>VLOOKUP(A8417,ACLIMAÇÃO!A:I,8, FALSE)</f>
        <v>0.2777</v>
      </c>
      <c r="I8417" s="16" t="s">
        <v>11</v>
      </c>
      <c r="J8417" s="9"/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/>
      <c r="X8417" s="9"/>
      <c r="Y8417" s="9"/>
      <c r="Z8417" s="9"/>
      <c r="AA8417" s="9"/>
    </row>
    <row r="8418" spans="1:27" ht="12.75">
      <c r="A8418" s="64">
        <f t="shared" si="113"/>
        <v>46111</v>
      </c>
      <c r="B8418" s="16" t="s">
        <v>17</v>
      </c>
      <c r="C8418" s="60">
        <f>VLOOKUP(A8418,'PRAIA DO CANTO'!A:I,3, FALSE)</f>
        <v>2541.41</v>
      </c>
      <c r="D8418" s="16">
        <f>VLOOKUP(A8418,'PRAIA DO CANTO'!A:I,4, FALSE)</f>
        <v>28</v>
      </c>
      <c r="E8418" s="61">
        <f>VLOOKUP(A8418,'PRAIA DO CANTO'!A:I,5, FALSE)</f>
        <v>24.34</v>
      </c>
      <c r="F8418" s="16">
        <f>VLOOKUP(A8418,'PRAIA DO CANTO'!A:I,6, FALSE)</f>
        <v>30</v>
      </c>
      <c r="G8418" s="16">
        <f>VLOOKUP(A8418,'PRAIA DO CANTO'!A:I,7, FALSE)</f>
        <v>5.75</v>
      </c>
      <c r="H8418" s="29">
        <f>VLOOKUP(A8418,'PRAIA DO CANTO'!A:I,8, FALSE)</f>
        <v>0.28439999999999999</v>
      </c>
      <c r="I8418" s="16" t="s">
        <v>16</v>
      </c>
      <c r="J8418" s="9"/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  <c r="Z8418" s="9"/>
      <c r="AA8418" s="9"/>
    </row>
    <row r="8419" spans="1:27" ht="12.75">
      <c r="A8419" s="64">
        <f t="shared" si="113"/>
        <v>46111</v>
      </c>
      <c r="B8419" s="16" t="s">
        <v>14</v>
      </c>
      <c r="C8419" s="60">
        <f>VLOOKUP(A8419,'JARDIM CAMBURI'!A:I,3, FALSE)</f>
        <v>1918.81</v>
      </c>
      <c r="D8419" s="16">
        <f>VLOOKUP(A8419,'JARDIM CAMBURI'!A:I,4, FALSE)</f>
        <v>23</v>
      </c>
      <c r="E8419" s="61">
        <f>VLOOKUP(A8419,'JARDIM CAMBURI'!A:I,5, FALSE)</f>
        <v>22.47</v>
      </c>
      <c r="F8419" s="16">
        <f>VLOOKUP(A8419,'JARDIM CAMBURI'!A:I,6, FALSE())</f>
        <v>3</v>
      </c>
      <c r="G8419" s="16">
        <f>VLOOKUP(A8419,'JARDIM CAMBURI'!A:I,7, FALSE)</f>
        <v>6.33</v>
      </c>
      <c r="H8419" s="29">
        <f>VLOOKUP(A8419,'JARDIM CAMBURI'!A:I,8, FALSE)</f>
        <v>0.28410000000000002</v>
      </c>
      <c r="I8419" s="16" t="s">
        <v>16</v>
      </c>
      <c r="J8419" s="9"/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/>
      <c r="X8419" s="9"/>
      <c r="Y8419" s="9"/>
      <c r="Z8419" s="9"/>
      <c r="AA8419" s="9"/>
    </row>
    <row r="8420" spans="1:27" ht="12.75">
      <c r="A8420" s="64">
        <f t="shared" si="113"/>
        <v>46111</v>
      </c>
      <c r="B8420" s="16" t="s">
        <v>19</v>
      </c>
      <c r="C8420" s="60">
        <f>VLOOKUP(A8420,SERRA!A:I,3, FALSE)</f>
        <v>2410</v>
      </c>
      <c r="D8420" s="16">
        <f>VLOOKUP(A8420,SERRA!A:I,4, FALSE)</f>
        <v>24</v>
      </c>
      <c r="E8420" s="61">
        <f>VLOOKUP(A8420,SERRA!A:I,5, FALSE)</f>
        <v>27.1</v>
      </c>
      <c r="F8420" s="16">
        <f>VLOOKUP(A8420,SERRA!A:I,6, FALSE)</f>
        <v>1</v>
      </c>
      <c r="G8420" s="16">
        <f>VLOOKUP(A8420,SERRA!A:I,7, FALSE)</f>
        <v>7</v>
      </c>
      <c r="H8420" s="29">
        <f>VLOOKUP(A8420,SERRA!A:I,8, FALSE)</f>
        <v>0.3241</v>
      </c>
      <c r="I8420" s="16" t="s">
        <v>16</v>
      </c>
      <c r="J8420" s="9"/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/>
      <c r="X8420" s="9"/>
      <c r="Y8420" s="9"/>
      <c r="Z8420" s="9"/>
      <c r="AA8420" s="9"/>
    </row>
    <row r="8421" spans="1:27" ht="12.75">
      <c r="A8421" s="64">
        <f t="shared" si="113"/>
        <v>46111</v>
      </c>
      <c r="B8421" s="16" t="s">
        <v>1574</v>
      </c>
      <c r="C8421" s="60">
        <f>VLOOKUP(A8421,BOALI!A:I,3, FALSE)</f>
        <v>2488.13</v>
      </c>
      <c r="D8421" s="16">
        <f>VLOOKUP(A8421,BOALI!A:I,4, FALSE)</f>
        <v>67</v>
      </c>
      <c r="E8421" s="61">
        <f>VLOOKUP(A8421,BOALI!A:I,5, FALSE)</f>
        <v>0</v>
      </c>
      <c r="F8421" s="16">
        <f>VLOOKUP(A8421,BOALI!A:I,6, FALSE)</f>
        <v>0</v>
      </c>
      <c r="G8421" s="16">
        <f>VLOOKUP(A8421,BOALI!A:I,7, FALSE)</f>
        <v>0</v>
      </c>
      <c r="H8421" s="29">
        <f>VLOOKUP(A8421,BOALI!A:I,8, FALSE)</f>
        <v>0</v>
      </c>
      <c r="I8421" s="16" t="s">
        <v>16</v>
      </c>
      <c r="J8421" s="9"/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  <c r="AA8421" s="9"/>
    </row>
    <row r="8422" spans="1:27" ht="12.75">
      <c r="A8422" s="64">
        <f>A8421+1</f>
        <v>46112</v>
      </c>
      <c r="B8422" s="16" t="s">
        <v>21</v>
      </c>
      <c r="C8422" s="60">
        <f>VLOOKUP(A8422,'VILA CLEMENTINO'!A:I,3, FALSE)</f>
        <v>6586.31</v>
      </c>
      <c r="D8422" s="16">
        <f>VLOOKUP(A8422,'VILA CLEMENTINO'!A:I,4, FALSE)</f>
        <v>74</v>
      </c>
      <c r="E8422" s="61">
        <f>VLOOKUP(A8422,'VILA CLEMENTINO'!A:I,5, FALSE)</f>
        <v>33.18</v>
      </c>
      <c r="F8422" s="16">
        <f>VLOOKUP(A8422,'VILA CLEMENTINO'!A:I,6, FALSE)</f>
        <v>9</v>
      </c>
      <c r="G8422" s="62">
        <f>VLOOKUP(A8422,'VILA CLEMENTINO'!A:I,7, FALSE)</f>
        <v>9.1999999999999993</v>
      </c>
      <c r="H8422" s="29">
        <f>VLOOKUP(A8422,'VILA CLEMENTINO'!A:I,8, FALSE)</f>
        <v>0.29570000000000002</v>
      </c>
      <c r="I8422" s="16" t="s">
        <v>11</v>
      </c>
      <c r="J8422" s="9"/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  <c r="Z8422" s="9"/>
      <c r="AA8422" s="9"/>
    </row>
    <row r="8423" spans="1:27" ht="12.75">
      <c r="A8423" s="64">
        <f t="shared" ref="A8423:A8434" si="114">A8422</f>
        <v>46112</v>
      </c>
      <c r="B8423" s="16" t="s">
        <v>12</v>
      </c>
      <c r="C8423" s="60">
        <f>VLOOKUP(A8423,JABAQUARA!A:I,3, FALSE)</f>
        <v>4221.76</v>
      </c>
      <c r="D8423" s="16">
        <f>VLOOKUP(A8423,JABAQUARA!A:I,4, FALSE)</f>
        <v>44</v>
      </c>
      <c r="E8423" s="61">
        <f>VLOOKUP(A8423,JABAQUARA!A:I,5, FALSE)</f>
        <v>24.4</v>
      </c>
      <c r="F8423" s="16">
        <f>VLOOKUP(A8423,JABAQUARA!A:I,6, FALSE)</f>
        <v>1</v>
      </c>
      <c r="G8423" s="16">
        <f>VLOOKUP(A8423,JABAQUARA!A:I,7, FALSE)</f>
        <v>8.25</v>
      </c>
      <c r="H8423" s="29">
        <f>VLOOKUP(A8423,JABAQUARA!A:I,8, FALSE)</f>
        <v>0.29459999999999997</v>
      </c>
      <c r="I8423" s="16" t="s">
        <v>11</v>
      </c>
      <c r="J8423" s="9"/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9"/>
      <c r="AA8423" s="9"/>
    </row>
    <row r="8424" spans="1:27" ht="12.75">
      <c r="A8424" s="64">
        <f t="shared" si="114"/>
        <v>46112</v>
      </c>
      <c r="B8424" s="16" t="s">
        <v>1467</v>
      </c>
      <c r="C8424" s="60">
        <f>VLOOKUP(A8424,SPOLETO!A:I,3, FALSE)</f>
        <v>4263.51</v>
      </c>
      <c r="D8424" s="16">
        <f>VLOOKUP(A8424,SPOLETO!A:I,4, FALSE)</f>
        <v>91</v>
      </c>
      <c r="E8424" s="61">
        <f>VLOOKUP(A8424,SPOLETO!A:I,5, FALSE)</f>
        <v>0</v>
      </c>
      <c r="F8424" s="16">
        <f>VLOOKUP(A8424,SPOLETO!A:I,6, FALSE)</f>
        <v>0</v>
      </c>
      <c r="G8424" s="16">
        <f>VLOOKUP(A8424,SPOLETO!A:I,7, FALSE)</f>
        <v>0</v>
      </c>
      <c r="H8424" s="29">
        <f>VLOOKUP(A8424,SPOLETO!A:I,8, FALSE)</f>
        <v>0</v>
      </c>
      <c r="I8424" s="16" t="s">
        <v>11</v>
      </c>
      <c r="J8424" s="9"/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  <c r="Z8424" s="9"/>
      <c r="AA8424" s="9"/>
    </row>
    <row r="8425" spans="1:27" ht="12.75">
      <c r="A8425" s="64">
        <f t="shared" si="114"/>
        <v>46112</v>
      </c>
      <c r="B8425" s="16" t="s">
        <v>9</v>
      </c>
      <c r="C8425" s="60">
        <f>VLOOKUP(A8425,'CAMPO BELO'!A:I,3, FALSE)</f>
        <v>3462.93</v>
      </c>
      <c r="D8425" s="16">
        <f>VLOOKUP(A8425,'CAMPO BELO'!A:I,4, FALSE)</f>
        <v>36</v>
      </c>
      <c r="E8425" s="61">
        <f>VLOOKUP(A8425,'CAMPO BELO'!A:I,5, FALSE)</f>
        <v>25.28</v>
      </c>
      <c r="F8425" s="16">
        <f>VLOOKUP(A8425,'CAMPO BELO'!A:I,6, FALSE)</f>
        <v>2</v>
      </c>
      <c r="G8425" s="16">
        <f>VLOOKUP(A8425,'CAMPO BELO'!A:I,7, FALSE)</f>
        <v>10</v>
      </c>
      <c r="H8425" s="29">
        <f>VLOOKUP(A8425,'CAMPO BELO'!A:I,8, FALSE)</f>
        <v>0.42959999999999998</v>
      </c>
      <c r="I8425" s="16" t="s">
        <v>11</v>
      </c>
      <c r="J8425" s="9"/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/>
      <c r="X8425" s="9"/>
      <c r="Y8425" s="9"/>
      <c r="Z8425" s="9"/>
      <c r="AA8425" s="9"/>
    </row>
    <row r="8426" spans="1:27" ht="12.75">
      <c r="A8426" s="64">
        <f t="shared" si="114"/>
        <v>46112</v>
      </c>
      <c r="B8426" s="16" t="s">
        <v>43</v>
      </c>
      <c r="C8426" s="60">
        <f>VLOOKUP(A8426,GOPOÚVA!A:I,3, FALSE)</f>
        <v>3642.54</v>
      </c>
      <c r="D8426" s="16">
        <f>VLOOKUP(A8426,GOPOÚVA!A:I,4, FALSE)</f>
        <v>42</v>
      </c>
      <c r="E8426" s="61">
        <f>VLOOKUP(A8426,GOPOÚVA!A:I,5, FALSE)</f>
        <v>27.69</v>
      </c>
      <c r="F8426" s="16">
        <f>VLOOKUP(A8426,GOPOÚVA!A:I,6, FALSE)</f>
        <v>0</v>
      </c>
      <c r="G8426" s="16">
        <f>VLOOKUP(A8426,GOPOÚVA!A:I,7, FALSE)</f>
        <v>11</v>
      </c>
      <c r="H8426" s="29">
        <f>VLOOKUP(A8426,GOPOÚVA!A:I,8, FALSE)</f>
        <v>0.32790000000000002</v>
      </c>
      <c r="I8426" s="16" t="s">
        <v>11</v>
      </c>
      <c r="J8426" s="9"/>
      <c r="K8426" s="9"/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  <c r="AA8426" s="9"/>
    </row>
    <row r="8427" spans="1:27" ht="12.75">
      <c r="A8427" s="64">
        <f t="shared" si="114"/>
        <v>46112</v>
      </c>
      <c r="B8427" s="16" t="s">
        <v>45</v>
      </c>
      <c r="C8427" s="60">
        <f>VLOOKUP(A8427,MANDAQUI!A:I,3, FALSE)</f>
        <v>4518.3999999999996</v>
      </c>
      <c r="D8427" s="16">
        <f>VLOOKUP(A8427,MANDAQUI!A:I,4, FALSE)</f>
        <v>40</v>
      </c>
      <c r="E8427" s="61">
        <f>VLOOKUP(A8427,MANDAQUI!A:I,5, FALSE)</f>
        <v>23</v>
      </c>
      <c r="F8427" s="16">
        <f>VLOOKUP(A8427,MANDAQUI!A:I,6, FALSE)</f>
        <v>0</v>
      </c>
      <c r="G8427" s="16">
        <f>VLOOKUP(A8427,MANDAQUI!A:I,7, FALSE)</f>
        <v>10.66</v>
      </c>
      <c r="H8427" s="29">
        <f>VLOOKUP(A8427,MANDAQUI!A:I,8, FALSE)</f>
        <v>0.32040000000000002</v>
      </c>
      <c r="I8427" s="16" t="s">
        <v>11</v>
      </c>
      <c r="J8427" s="9"/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  <c r="Z8427" s="9"/>
      <c r="AA8427" s="9"/>
    </row>
    <row r="8428" spans="1:27" ht="12.75">
      <c r="A8428" s="64">
        <f t="shared" si="114"/>
        <v>46112</v>
      </c>
      <c r="B8428" s="16" t="s">
        <v>1465</v>
      </c>
      <c r="C8428" s="60">
        <f>VLOOKUP(A8428,AEROPORTO!A:I,3, FALSE)</f>
        <v>6971.8</v>
      </c>
      <c r="D8428" s="16">
        <f>VLOOKUP(A8428,AEROPORTO!A:I,4, FALSE)</f>
        <v>97</v>
      </c>
      <c r="E8428" s="61">
        <f>VLOOKUP(A8428,AEROPORTO!A:I,5, FALSE)</f>
        <v>0</v>
      </c>
      <c r="F8428" s="16">
        <f>VLOOKUP(A8428,AEROPORTO!A:I,6, FALSE)</f>
        <v>0</v>
      </c>
      <c r="G8428" s="16">
        <f>VLOOKUP(A8428,AEROPORTO!A:I,7, FALSE)</f>
        <v>0</v>
      </c>
      <c r="H8428" s="29">
        <f>VLOOKUP(A8428,AEROPORTO!A:I,8, FALSE)</f>
        <v>0</v>
      </c>
      <c r="I8428" s="16" t="s">
        <v>11</v>
      </c>
      <c r="J8428" s="9"/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9"/>
      <c r="X8428" s="9"/>
      <c r="Y8428" s="9"/>
      <c r="Z8428" s="9"/>
      <c r="AA8428" s="9"/>
    </row>
    <row r="8429" spans="1:27" ht="12.75">
      <c r="A8429" s="64">
        <f t="shared" si="114"/>
        <v>46112</v>
      </c>
      <c r="B8429" s="16" t="s">
        <v>289</v>
      </c>
      <c r="C8429" s="60">
        <f>VLOOKUP(A8429,PINHEIROS!A:I,3, FALSE)</f>
        <v>6126.93</v>
      </c>
      <c r="D8429" s="16">
        <f>VLOOKUP(A8429,PINHEIROS!A:I,4, FALSE)</f>
        <v>44</v>
      </c>
      <c r="E8429" s="61">
        <f>VLOOKUP(A8429,PINHEIROS!A:I,5, FALSE)</f>
        <v>33.880000000000003</v>
      </c>
      <c r="F8429" s="16">
        <f>VLOOKUP(A8429,PINHEIROS!A:I,6, FALSE)</f>
        <v>8</v>
      </c>
      <c r="G8429" s="16">
        <f>VLOOKUP(A8429,PINHEIROS!A:I,7, FALSE)</f>
        <v>9.5</v>
      </c>
      <c r="H8429" s="29">
        <f>VLOOKUP(A8429,PINHEIROS!A:I,8, FALSE)</f>
        <v>0.32250000000000001</v>
      </c>
      <c r="I8429" s="16" t="s">
        <v>11</v>
      </c>
      <c r="J8429" s="9"/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9"/>
      <c r="X8429" s="9"/>
      <c r="Y8429" s="9"/>
      <c r="Z8429" s="9"/>
      <c r="AA8429" s="9"/>
    </row>
    <row r="8430" spans="1:27" ht="12.75">
      <c r="A8430" s="64">
        <f t="shared" si="114"/>
        <v>46112</v>
      </c>
      <c r="B8430" s="16" t="s">
        <v>286</v>
      </c>
      <c r="C8430" s="60">
        <f>VLOOKUP(A8430,ACLIMAÇÃO!A:I,3, FALSE)</f>
        <v>2895.5</v>
      </c>
      <c r="D8430" s="16">
        <f>VLOOKUP(A8430,ACLIMAÇÃO!A:I,4, FALSE)</f>
        <v>35</v>
      </c>
      <c r="E8430" s="61">
        <f>VLOOKUP(A8430,ACLIMAÇÃO!A:I,5, FALSE)</f>
        <v>30.12</v>
      </c>
      <c r="F8430" s="16">
        <f>VLOOKUP(A8430,ACLIMAÇÃO!A:I,6, FALSE)</f>
        <v>4</v>
      </c>
      <c r="G8430" s="16">
        <f>VLOOKUP(A8430,ACLIMAÇÃO!A:I,7, FALSE)</f>
        <v>7.66</v>
      </c>
      <c r="H8430" s="29">
        <f>VLOOKUP(A8430,ACLIMAÇÃO!A:I,8, FALSE)</f>
        <v>0.35589999999999999</v>
      </c>
      <c r="I8430" s="16" t="s">
        <v>11</v>
      </c>
      <c r="J8430" s="9"/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  <c r="Z8430" s="9"/>
      <c r="AA8430" s="9"/>
    </row>
    <row r="8431" spans="1:27" ht="12.75">
      <c r="A8431" s="64">
        <f t="shared" si="114"/>
        <v>46112</v>
      </c>
      <c r="B8431" s="16" t="s">
        <v>17</v>
      </c>
      <c r="C8431" s="60">
        <f>VLOOKUP(A8431,'PRAIA DO CANTO'!A:I,3, FALSE)</f>
        <v>6865.67</v>
      </c>
      <c r="D8431" s="16">
        <f>VLOOKUP(A8431,'PRAIA DO CANTO'!A:I,4, FALSE)</f>
        <v>65</v>
      </c>
      <c r="E8431" s="61">
        <f>VLOOKUP(A8431,'PRAIA DO CANTO'!A:I,5, FALSE)</f>
        <v>32.46</v>
      </c>
      <c r="F8431" s="16">
        <f>VLOOKUP(A8431,'PRAIA DO CANTO'!A:I,6, FALSE)</f>
        <v>11</v>
      </c>
      <c r="G8431" s="16">
        <f>VLOOKUP(A8431,'PRAIA DO CANTO'!A:I,7, FALSE)</f>
        <v>12.25</v>
      </c>
      <c r="H8431" s="29">
        <f>VLOOKUP(A8431,'PRAIA DO CANTO'!A:I,8, FALSE)</f>
        <v>0.3241</v>
      </c>
      <c r="I8431" s="16" t="s">
        <v>16</v>
      </c>
      <c r="J8431" s="9"/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  <c r="AA8431" s="9"/>
    </row>
    <row r="8432" spans="1:27" ht="12.75">
      <c r="A8432" s="64">
        <f t="shared" si="114"/>
        <v>46112</v>
      </c>
      <c r="B8432" s="16" t="s">
        <v>14</v>
      </c>
      <c r="C8432" s="60">
        <f>VLOOKUP(A8432,'JARDIM CAMBURI'!A:I,3, FALSE)</f>
        <v>4076.4</v>
      </c>
      <c r="D8432" s="16">
        <f>VLOOKUP(A8432,'JARDIM CAMBURI'!A:I,4, FALSE)</f>
        <v>38</v>
      </c>
      <c r="E8432" s="61">
        <f>VLOOKUP(A8432,'JARDIM CAMBURI'!A:I,5, FALSE)</f>
        <v>19.71</v>
      </c>
      <c r="F8432" s="16">
        <f>VLOOKUP(A8432,'JARDIM CAMBURI'!A:I,6, FALSE())</f>
        <v>0</v>
      </c>
      <c r="G8432" s="16">
        <f>VLOOKUP(A8432,'JARDIM CAMBURI'!A:I,7, FALSE)</f>
        <v>9.33</v>
      </c>
      <c r="H8432" s="29">
        <f>VLOOKUP(A8432,'JARDIM CAMBURI'!A:I,8, FALSE)</f>
        <v>0.32479999999999998</v>
      </c>
      <c r="I8432" s="16" t="s">
        <v>16</v>
      </c>
      <c r="J8432" s="9"/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  <c r="AA8432" s="9"/>
    </row>
    <row r="8433" spans="1:27" ht="12.75">
      <c r="A8433" s="64">
        <f t="shared" si="114"/>
        <v>46112</v>
      </c>
      <c r="B8433" s="16" t="s">
        <v>19</v>
      </c>
      <c r="C8433" s="60">
        <f>VLOOKUP(A8433,SERRA!A:I,3, FALSE)</f>
        <v>5587.42</v>
      </c>
      <c r="D8433" s="16">
        <f>VLOOKUP(A8433,SERRA!A:I,4, FALSE)</f>
        <v>55</v>
      </c>
      <c r="E8433" s="61">
        <f>VLOOKUP(A8433,SERRA!A:I,5, FALSE)</f>
        <v>38.909999999999997</v>
      </c>
      <c r="F8433" s="16">
        <f>VLOOKUP(A8433,SERRA!A:I,6, FALSE)</f>
        <v>18</v>
      </c>
      <c r="G8433" s="16">
        <f>VLOOKUP(A8433,SERRA!A:I,7, FALSE)</f>
        <v>11</v>
      </c>
      <c r="H8433" s="29">
        <f>VLOOKUP(A8433,SERRA!A:I,8, FALSE)</f>
        <v>0.33739999999999998</v>
      </c>
      <c r="I8433" s="16" t="s">
        <v>16</v>
      </c>
      <c r="J8433" s="9"/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  <c r="Z8433" s="9"/>
      <c r="AA8433" s="9"/>
    </row>
    <row r="8434" spans="1:27" ht="12.75">
      <c r="A8434" s="64">
        <f t="shared" si="114"/>
        <v>46112</v>
      </c>
      <c r="B8434" s="16" t="s">
        <v>1574</v>
      </c>
      <c r="C8434" s="60">
        <f>VLOOKUP(A8434,BOALI!A:I,3, FALSE)</f>
        <v>3364.27</v>
      </c>
      <c r="D8434" s="16">
        <f>VLOOKUP(A8434,BOALI!A:I,4, FALSE)</f>
        <v>75</v>
      </c>
      <c r="E8434" s="61">
        <f>VLOOKUP(A8434,BOALI!A:I,5, FALSE)</f>
        <v>0</v>
      </c>
      <c r="F8434" s="16">
        <f>VLOOKUP(A8434,BOALI!A:I,6, FALSE)</f>
        <v>0</v>
      </c>
      <c r="G8434" s="16">
        <f>VLOOKUP(A8434,BOALI!A:I,7, FALSE)</f>
        <v>0</v>
      </c>
      <c r="H8434" s="29">
        <f>VLOOKUP(A8434,BOALI!A:I,8, FALSE)</f>
        <v>0</v>
      </c>
      <c r="I8434" s="16" t="s">
        <v>16</v>
      </c>
      <c r="J8434" s="9"/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  <c r="Z8434" s="9"/>
      <c r="AA8434" s="9"/>
    </row>
    <row r="8435" spans="1:27" ht="12.75">
      <c r="A8435" s="64">
        <f>A8434+1</f>
        <v>46113</v>
      </c>
      <c r="B8435" s="16" t="s">
        <v>21</v>
      </c>
      <c r="C8435" s="60">
        <f>VLOOKUP(A8435,'VILA CLEMENTINO'!A:I,3, FALSE)</f>
        <v>5058.99</v>
      </c>
      <c r="D8435" s="16">
        <f>VLOOKUP(A8435,'VILA CLEMENTINO'!A:I,4, FALSE)</f>
        <v>60</v>
      </c>
      <c r="E8435" s="61">
        <f>VLOOKUP(A8435,'VILA CLEMENTINO'!A:I,5, FALSE)</f>
        <v>26.26</v>
      </c>
      <c r="F8435" s="16">
        <f>VLOOKUP(A8435,'VILA CLEMENTINO'!A:I,6, FALSE)</f>
        <v>0</v>
      </c>
      <c r="G8435" s="62">
        <f>VLOOKUP(A8435,'VILA CLEMENTINO'!A:I,7, FALSE)</f>
        <v>9</v>
      </c>
      <c r="H8435" s="29">
        <f>VLOOKUP(A8435,'VILA CLEMENTINO'!A:I,8, FALSE)</f>
        <v>0.2601</v>
      </c>
      <c r="I8435" s="16" t="s">
        <v>11</v>
      </c>
      <c r="J8435" s="9"/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  <c r="AA8435" s="9"/>
    </row>
    <row r="8436" spans="1:27" ht="12.75">
      <c r="A8436" s="64">
        <f t="shared" ref="A8436:A8447" si="115">A8435</f>
        <v>46113</v>
      </c>
      <c r="B8436" s="16" t="s">
        <v>12</v>
      </c>
      <c r="C8436" s="60">
        <f>VLOOKUP(A8436,JABAQUARA!A:I,3, FALSE)</f>
        <v>4579.78</v>
      </c>
      <c r="D8436" s="16">
        <f>VLOOKUP(A8436,JABAQUARA!A:I,4, FALSE)</f>
        <v>41</v>
      </c>
      <c r="E8436" s="61">
        <f>VLOOKUP(A8436,JABAQUARA!A:I,5, FALSE)</f>
        <v>27.65</v>
      </c>
      <c r="F8436" s="16">
        <f>VLOOKUP(A8436,JABAQUARA!A:I,6, FALSE)</f>
        <v>0</v>
      </c>
      <c r="G8436" s="16">
        <f>VLOOKUP(A8436,JABAQUARA!A:I,7, FALSE)</f>
        <v>12</v>
      </c>
      <c r="H8436" s="29">
        <f>VLOOKUP(A8436,JABAQUARA!A:I,8, FALSE)</f>
        <v>0.31900000000000001</v>
      </c>
      <c r="I8436" s="16" t="s">
        <v>11</v>
      </c>
      <c r="J8436" s="9"/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/>
      <c r="X8436" s="9"/>
      <c r="Y8436" s="9"/>
      <c r="Z8436" s="9"/>
      <c r="AA8436" s="9"/>
    </row>
    <row r="8437" spans="1:27" ht="12.75">
      <c r="A8437" s="64">
        <f t="shared" si="115"/>
        <v>46113</v>
      </c>
      <c r="B8437" s="16" t="s">
        <v>1467</v>
      </c>
      <c r="C8437" s="60">
        <f>VLOOKUP(A8437,SPOLETO!A:I,3, FALSE)</f>
        <v>4670.7700000000004</v>
      </c>
      <c r="D8437" s="16">
        <f>VLOOKUP(A8437,SPOLETO!A:I,4, FALSE)</f>
        <v>96</v>
      </c>
      <c r="E8437" s="61">
        <f>VLOOKUP(A8437,SPOLETO!A:I,5, FALSE)</f>
        <v>0</v>
      </c>
      <c r="F8437" s="16">
        <f>VLOOKUP(A8437,SPOLETO!A:I,6, FALSE)</f>
        <v>0</v>
      </c>
      <c r="G8437" s="16">
        <f>VLOOKUP(A8437,SPOLETO!A:I,7, FALSE)</f>
        <v>0</v>
      </c>
      <c r="H8437" s="29">
        <f>VLOOKUP(A8437,SPOLETO!A:I,8, FALSE)</f>
        <v>0</v>
      </c>
      <c r="I8437" s="16" t="s">
        <v>11</v>
      </c>
      <c r="J8437" s="9"/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  <c r="Z8437" s="9"/>
      <c r="AA8437" s="9"/>
    </row>
    <row r="8438" spans="1:27" ht="12.75">
      <c r="A8438" s="64">
        <f t="shared" si="115"/>
        <v>46113</v>
      </c>
      <c r="B8438" s="16" t="s">
        <v>9</v>
      </c>
      <c r="C8438" s="60">
        <f>VLOOKUP(A8438,'CAMPO BELO'!A:I,3, FALSE)</f>
        <v>3440.71</v>
      </c>
      <c r="D8438" s="16">
        <f>VLOOKUP(A8438,'CAMPO BELO'!A:I,4, FALSE)</f>
        <v>28</v>
      </c>
      <c r="E8438" s="61">
        <f>VLOOKUP(A8438,'CAMPO BELO'!A:I,5, FALSE)</f>
        <v>25.06</v>
      </c>
      <c r="F8438" s="16">
        <f>VLOOKUP(A8438,'CAMPO BELO'!A:I,6, FALSE)</f>
        <v>0</v>
      </c>
      <c r="G8438" s="16">
        <f>VLOOKUP(A8438,'CAMPO BELO'!A:I,7, FALSE)</f>
        <v>9</v>
      </c>
      <c r="H8438" s="29">
        <f>VLOOKUP(A8438,'CAMPO BELO'!A:I,8, FALSE)</f>
        <v>0.30470000000000003</v>
      </c>
      <c r="I8438" s="16" t="s">
        <v>11</v>
      </c>
      <c r="J8438" s="9"/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  <c r="Z8438" s="9"/>
      <c r="AA8438" s="9"/>
    </row>
    <row r="8439" spans="1:27" ht="12.75">
      <c r="A8439" s="64">
        <f t="shared" si="115"/>
        <v>46113</v>
      </c>
      <c r="B8439" s="16" t="s">
        <v>43</v>
      </c>
      <c r="C8439" s="60">
        <f>VLOOKUP(A8439,GOPOÚVA!A:I,3, FALSE)</f>
        <v>2632.86</v>
      </c>
      <c r="D8439" s="16">
        <f>VLOOKUP(A8439,GOPOÚVA!A:I,4, FALSE)</f>
        <v>30</v>
      </c>
      <c r="E8439" s="61">
        <f>VLOOKUP(A8439,GOPOÚVA!A:I,5, FALSE)</f>
        <v>20.2</v>
      </c>
      <c r="F8439" s="16">
        <f>VLOOKUP(A8439,GOPOÚVA!A:I,6, FALSE)</f>
        <v>0</v>
      </c>
      <c r="G8439" s="16">
        <f>VLOOKUP(A8439,GOPOÚVA!A:I,7, FALSE)</f>
        <v>8</v>
      </c>
      <c r="H8439" s="29">
        <f>VLOOKUP(A8439,GOPOÚVA!A:I,8, FALSE)</f>
        <v>0.2707</v>
      </c>
      <c r="I8439" s="16" t="s">
        <v>11</v>
      </c>
      <c r="J8439" s="9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  <c r="Z8439" s="9"/>
      <c r="AA8439" s="9"/>
    </row>
    <row r="8440" spans="1:27" ht="12.75">
      <c r="A8440" s="64">
        <f t="shared" si="115"/>
        <v>46113</v>
      </c>
      <c r="B8440" s="16" t="s">
        <v>45</v>
      </c>
      <c r="C8440" s="60">
        <f>VLOOKUP(A8440,MANDAQUI!A:I,3, FALSE)</f>
        <v>3540.51</v>
      </c>
      <c r="D8440" s="16">
        <f>VLOOKUP(A8440,MANDAQUI!A:I,4, FALSE)</f>
        <v>39</v>
      </c>
      <c r="E8440" s="61">
        <f>VLOOKUP(A8440,MANDAQUI!A:I,5, FALSE)</f>
        <v>20.47</v>
      </c>
      <c r="F8440" s="16">
        <f>VLOOKUP(A8440,MANDAQUI!A:I,6, FALSE)</f>
        <v>0</v>
      </c>
      <c r="G8440" s="16">
        <f>VLOOKUP(A8440,MANDAQUI!A:I,7, FALSE)</f>
        <v>9.33</v>
      </c>
      <c r="H8440" s="29">
        <f>VLOOKUP(A8440,MANDAQUI!A:I,8, FALSE)</f>
        <v>0.32369999999999999</v>
      </c>
      <c r="I8440" s="16" t="s">
        <v>11</v>
      </c>
      <c r="J8440" s="9"/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9"/>
      <c r="X8440" s="9"/>
      <c r="Y8440" s="9"/>
      <c r="Z8440" s="9"/>
      <c r="AA8440" s="9"/>
    </row>
    <row r="8441" spans="1:27" ht="12.75">
      <c r="A8441" s="64">
        <f t="shared" si="115"/>
        <v>46113</v>
      </c>
      <c r="B8441" s="16" t="s">
        <v>1465</v>
      </c>
      <c r="C8441" s="60">
        <f>VLOOKUP(A8441,AEROPORTO!A:I,3, FALSE)</f>
        <v>7117</v>
      </c>
      <c r="D8441" s="16">
        <f>VLOOKUP(A8441,AEROPORTO!A:I,4, FALSE)</f>
        <v>100</v>
      </c>
      <c r="E8441" s="61">
        <f>VLOOKUP(A8441,AEROPORTO!A:I,5, FALSE)</f>
        <v>0</v>
      </c>
      <c r="F8441" s="16">
        <f>VLOOKUP(A8441,AEROPORTO!A:I,6, FALSE)</f>
        <v>0</v>
      </c>
      <c r="G8441" s="16">
        <f>VLOOKUP(A8441,AEROPORTO!A:I,7, FALSE)</f>
        <v>0</v>
      </c>
      <c r="H8441" s="29">
        <f>VLOOKUP(A8441,AEROPORTO!A:I,8, FALSE)</f>
        <v>0</v>
      </c>
      <c r="I8441" s="16" t="s">
        <v>11</v>
      </c>
      <c r="J8441" s="9"/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/>
      <c r="X8441" s="9"/>
      <c r="Y8441" s="9"/>
      <c r="Z8441" s="9"/>
      <c r="AA8441" s="9"/>
    </row>
    <row r="8442" spans="1:27" ht="12.75">
      <c r="A8442" s="64">
        <f t="shared" si="115"/>
        <v>46113</v>
      </c>
      <c r="B8442" s="16" t="s">
        <v>289</v>
      </c>
      <c r="C8442" s="60">
        <f>VLOOKUP(A8442,PINHEIROS!A:I,3, FALSE)</f>
        <v>3859.45</v>
      </c>
      <c r="D8442" s="16">
        <f>VLOOKUP(A8442,PINHEIROS!A:I,4, FALSE)</f>
        <v>37</v>
      </c>
      <c r="E8442" s="61">
        <f>VLOOKUP(A8442,PINHEIROS!A:I,5, FALSE)</f>
        <v>26.41</v>
      </c>
      <c r="F8442" s="16">
        <f>VLOOKUP(A8442,PINHEIROS!A:I,6, FALSE)</f>
        <v>1</v>
      </c>
      <c r="G8442" s="16">
        <f>VLOOKUP(A8442,PINHEIROS!A:I,7, FALSE)</f>
        <v>8.25</v>
      </c>
      <c r="H8442" s="29">
        <f>VLOOKUP(A8442,PINHEIROS!A:I,8, FALSE)</f>
        <v>0.28620000000000001</v>
      </c>
      <c r="I8442" s="16" t="s">
        <v>11</v>
      </c>
      <c r="J8442" s="9"/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  <c r="AA8442" s="9"/>
    </row>
    <row r="8443" spans="1:27" ht="12.75">
      <c r="A8443" s="64">
        <f t="shared" si="115"/>
        <v>46113</v>
      </c>
      <c r="B8443" s="16" t="s">
        <v>286</v>
      </c>
      <c r="C8443" s="60">
        <f>VLOOKUP(A8443,ACLIMAÇÃO!A:I,3, FALSE)</f>
        <v>3508.02</v>
      </c>
      <c r="D8443" s="16">
        <f>VLOOKUP(A8443,ACLIMAÇÃO!A:I,4, FALSE)</f>
        <v>38</v>
      </c>
      <c r="E8443" s="61">
        <f>VLOOKUP(A8443,ACLIMAÇÃO!A:I,5, FALSE)</f>
        <v>33.28</v>
      </c>
      <c r="F8443" s="16">
        <f>VLOOKUP(A8443,ACLIMAÇÃO!A:I,6, FALSE)</f>
        <v>6</v>
      </c>
      <c r="G8443" s="16">
        <f>VLOOKUP(A8443,ACLIMAÇÃO!A:I,7, FALSE)</f>
        <v>10.33</v>
      </c>
      <c r="H8443" s="29">
        <f>VLOOKUP(A8443,ACLIMAÇÃO!A:I,8, FALSE)</f>
        <v>0.2923</v>
      </c>
      <c r="I8443" s="16" t="s">
        <v>11</v>
      </c>
      <c r="J8443" s="9"/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  <c r="AA8443" s="9"/>
    </row>
    <row r="8444" spans="1:27" ht="12.75">
      <c r="A8444" s="64">
        <f t="shared" si="115"/>
        <v>46113</v>
      </c>
      <c r="B8444" s="16" t="s">
        <v>17</v>
      </c>
      <c r="C8444" s="60">
        <f>VLOOKUP(A8444,'PRAIA DO CANTO'!A:I,3, FALSE)</f>
        <v>4402.32</v>
      </c>
      <c r="D8444" s="16">
        <f>VLOOKUP(A8444,'PRAIA DO CANTO'!A:I,4, FALSE)</f>
        <v>44</v>
      </c>
      <c r="E8444" s="61">
        <f>VLOOKUP(A8444,'PRAIA DO CANTO'!A:I,5, FALSE)</f>
        <v>26.28</v>
      </c>
      <c r="F8444" s="16">
        <f>VLOOKUP(A8444,'PRAIA DO CANTO'!A:I,6, FALSE)</f>
        <v>3</v>
      </c>
      <c r="G8444" s="16">
        <f>VLOOKUP(A8444,'PRAIA DO CANTO'!A:I,7, FALSE)</f>
        <v>10.3</v>
      </c>
      <c r="H8444" s="29">
        <f>VLOOKUP(A8444,'PRAIA DO CANTO'!A:I,8, FALSE)</f>
        <v>0.27139999999999997</v>
      </c>
      <c r="I8444" s="16" t="s">
        <v>16</v>
      </c>
      <c r="J8444" s="9"/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  <c r="AA8444" s="9"/>
    </row>
    <row r="8445" spans="1:27" ht="12.75">
      <c r="A8445" s="64">
        <f t="shared" si="115"/>
        <v>46113</v>
      </c>
      <c r="B8445" s="16" t="s">
        <v>14</v>
      </c>
      <c r="C8445" s="60">
        <f>VLOOKUP(A8445,'JARDIM CAMBURI'!A:I,3, FALSE)</f>
        <v>3951.14</v>
      </c>
      <c r="D8445" s="16">
        <f>VLOOKUP(A8445,'JARDIM CAMBURI'!A:I,4, FALSE)</f>
        <v>42</v>
      </c>
      <c r="E8445" s="61">
        <f>VLOOKUP(A8445,'JARDIM CAMBURI'!A:I,5, FALSE)</f>
        <v>17.89</v>
      </c>
      <c r="F8445" s="16">
        <f>VLOOKUP(A8445,'JARDIM CAMBURI'!A:I,6, FALSE())</f>
        <v>0</v>
      </c>
      <c r="G8445" s="16">
        <f>VLOOKUP(A8445,'JARDIM CAMBURI'!A:I,7, FALSE)</f>
        <v>8.33</v>
      </c>
      <c r="H8445" s="29">
        <f>VLOOKUP(A8445,'JARDIM CAMBURI'!A:I,8, FALSE)</f>
        <v>0.30790000000000001</v>
      </c>
      <c r="I8445" s="16" t="s">
        <v>16</v>
      </c>
      <c r="J8445" s="9"/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  <c r="Z8445" s="9"/>
      <c r="AA8445" s="9"/>
    </row>
    <row r="8446" spans="1:27" ht="12.75">
      <c r="A8446" s="64">
        <f t="shared" si="115"/>
        <v>46113</v>
      </c>
      <c r="B8446" s="16" t="s">
        <v>19</v>
      </c>
      <c r="C8446" s="60">
        <f>VLOOKUP(A8446,SERRA!A:I,3, FALSE)</f>
        <v>3256.22</v>
      </c>
      <c r="D8446" s="16">
        <f>VLOOKUP(A8446,SERRA!A:I,4, FALSE)</f>
        <v>32</v>
      </c>
      <c r="E8446" s="61">
        <f>VLOOKUP(A8446,SERRA!A:I,5, FALSE)</f>
        <v>22.31</v>
      </c>
      <c r="F8446" s="16">
        <f>VLOOKUP(A8446,SERRA!A:I,6, FALSE)</f>
        <v>2</v>
      </c>
      <c r="G8446" s="16">
        <f>VLOOKUP(A8446,SERRA!A:I,7, FALSE)</f>
        <v>6</v>
      </c>
      <c r="H8446" s="29">
        <f>VLOOKUP(A8446,SERRA!A:I,8, FALSE)</f>
        <v>0.3342</v>
      </c>
      <c r="I8446" s="16" t="s">
        <v>16</v>
      </c>
      <c r="J8446" s="9"/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  <c r="Z8446" s="9"/>
      <c r="AA8446" s="9"/>
    </row>
    <row r="8447" spans="1:27" ht="12.75">
      <c r="A8447" s="64">
        <f t="shared" si="115"/>
        <v>46113</v>
      </c>
      <c r="B8447" s="16" t="s">
        <v>1574</v>
      </c>
      <c r="C8447" s="60">
        <f>VLOOKUP(A8447,BOALI!A:I,3, FALSE)</f>
        <v>3376.55</v>
      </c>
      <c r="D8447" s="16">
        <f>VLOOKUP(A8447,BOALI!A:I,4, FALSE)</f>
        <v>98</v>
      </c>
      <c r="E8447" s="61">
        <f>VLOOKUP(A8447,BOALI!A:I,5, FALSE)</f>
        <v>0</v>
      </c>
      <c r="F8447" s="16">
        <f>VLOOKUP(A8447,BOALI!A:I,6, FALSE)</f>
        <v>0</v>
      </c>
      <c r="G8447" s="16">
        <f>VLOOKUP(A8447,BOALI!A:I,7, FALSE)</f>
        <v>0</v>
      </c>
      <c r="H8447" s="29">
        <f>VLOOKUP(A8447,BOALI!A:I,8, FALSE)</f>
        <v>0</v>
      </c>
      <c r="I8447" s="16" t="s">
        <v>16</v>
      </c>
      <c r="J8447" s="9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  <c r="AA8447" s="9"/>
    </row>
    <row r="8448" spans="1:27" ht="12.75">
      <c r="A8448" s="64">
        <f>A8447+1</f>
        <v>46114</v>
      </c>
      <c r="B8448" s="16" t="s">
        <v>21</v>
      </c>
      <c r="C8448" s="60">
        <f>VLOOKUP(A8448,'VILA CLEMENTINO'!A:I,3, FALSE)</f>
        <v>7315.01</v>
      </c>
      <c r="D8448" s="16">
        <f>VLOOKUP(A8448,'VILA CLEMENTINO'!A:I,4, FALSE)</f>
        <v>67</v>
      </c>
      <c r="E8448" s="61">
        <f>VLOOKUP(A8448,'VILA CLEMENTINO'!A:I,5, FALSE)</f>
        <v>51.15</v>
      </c>
      <c r="F8448" s="16">
        <f>VLOOKUP(A8448,'VILA CLEMENTINO'!A:I,6, FALSE)</f>
        <v>14</v>
      </c>
      <c r="G8448" s="62">
        <f>VLOOKUP(A8448,'VILA CLEMENTINO'!A:I,7, FALSE)</f>
        <v>12.25</v>
      </c>
      <c r="H8448" s="29">
        <f>VLOOKUP(A8448,'VILA CLEMENTINO'!A:I,8, FALSE)</f>
        <v>0.29239999999999999</v>
      </c>
      <c r="I8448" s="16" t="s">
        <v>11</v>
      </c>
      <c r="J8448" s="9"/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  <c r="AA8448" s="9"/>
    </row>
    <row r="8449" spans="1:27" ht="12.75">
      <c r="A8449" s="64">
        <f t="shared" ref="A8449:A8460" si="116">A8448</f>
        <v>46114</v>
      </c>
      <c r="B8449" s="16" t="s">
        <v>12</v>
      </c>
      <c r="C8449" s="60">
        <f>VLOOKUP(A8449,JABAQUARA!A:I,3, FALSE)</f>
        <v>8250.94</v>
      </c>
      <c r="D8449" s="16">
        <f>VLOOKUP(A8449,JABAQUARA!A:I,4, FALSE)</f>
        <v>74</v>
      </c>
      <c r="E8449" s="61">
        <f>VLOOKUP(A8449,JABAQUARA!A:I,5, FALSE)</f>
        <v>40.14</v>
      </c>
      <c r="F8449" s="16">
        <f>VLOOKUP(A8449,JABAQUARA!A:I,6, FALSE)</f>
        <v>15</v>
      </c>
      <c r="G8449" s="16">
        <f>VLOOKUP(A8449,JABAQUARA!A:I,7, FALSE)</f>
        <v>14.5</v>
      </c>
      <c r="H8449" s="29">
        <f>VLOOKUP(A8449,JABAQUARA!A:I,8, FALSE)</f>
        <v>0.29699999999999999</v>
      </c>
      <c r="I8449" s="16" t="s">
        <v>11</v>
      </c>
      <c r="J8449" s="9"/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  <c r="Z8449" s="9"/>
      <c r="AA8449" s="9"/>
    </row>
    <row r="8450" spans="1:27" ht="12.75">
      <c r="A8450" s="64">
        <f t="shared" si="116"/>
        <v>46114</v>
      </c>
      <c r="B8450" s="16" t="s">
        <v>1467</v>
      </c>
      <c r="C8450" s="60">
        <f>VLOOKUP(A8450,SPOLETO!A:I,3, FALSE)</f>
        <v>4735.5600000000004</v>
      </c>
      <c r="D8450" s="16">
        <f>VLOOKUP(A8450,SPOLETO!A:I,4, FALSE)</f>
        <v>99</v>
      </c>
      <c r="E8450" s="61">
        <f>VLOOKUP(A8450,SPOLETO!A:I,5, FALSE)</f>
        <v>0</v>
      </c>
      <c r="F8450" s="16">
        <f>VLOOKUP(A8450,SPOLETO!A:I,6, FALSE)</f>
        <v>0</v>
      </c>
      <c r="G8450" s="16">
        <f>VLOOKUP(A8450,SPOLETO!A:I,7, FALSE)</f>
        <v>0</v>
      </c>
      <c r="H8450" s="29">
        <f>VLOOKUP(A8450,SPOLETO!A:I,8, FALSE)</f>
        <v>0</v>
      </c>
      <c r="I8450" s="16" t="s">
        <v>11</v>
      </c>
      <c r="J8450" s="9"/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  <c r="AA8450" s="9"/>
    </row>
    <row r="8451" spans="1:27" ht="12.75">
      <c r="A8451" s="64">
        <f t="shared" si="116"/>
        <v>46114</v>
      </c>
      <c r="B8451" s="16" t="s">
        <v>9</v>
      </c>
      <c r="C8451" s="60">
        <f>VLOOKUP(A8451,'CAMPO BELO'!A:I,3, FALSE)</f>
        <v>6085.71</v>
      </c>
      <c r="D8451" s="16">
        <f>VLOOKUP(A8451,'CAMPO BELO'!A:I,4, FALSE)</f>
        <v>56</v>
      </c>
      <c r="E8451" s="61">
        <f>VLOOKUP(A8451,'CAMPO BELO'!A:I,5, FALSE)</f>
        <v>33.39</v>
      </c>
      <c r="F8451" s="16">
        <f>VLOOKUP(A8451,'CAMPO BELO'!A:I,6, FALSE)</f>
        <v>9</v>
      </c>
      <c r="G8451" s="16">
        <f>VLOOKUP(A8451,'CAMPO BELO'!A:I,7, FALSE)</f>
        <v>12.5</v>
      </c>
      <c r="H8451" s="29">
        <f>VLOOKUP(A8451,'CAMPO BELO'!A:I,8, FALSE)</f>
        <v>0</v>
      </c>
      <c r="I8451" s="16" t="s">
        <v>11</v>
      </c>
      <c r="J8451" s="9"/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  <c r="Z8451" s="9"/>
      <c r="AA8451" s="9"/>
    </row>
    <row r="8452" spans="1:27" ht="12.75">
      <c r="A8452" s="64">
        <f t="shared" si="116"/>
        <v>46114</v>
      </c>
      <c r="B8452" s="16" t="s">
        <v>43</v>
      </c>
      <c r="C8452" s="60">
        <f>VLOOKUP(A8452,GOPOÚVA!A:I,3, FALSE)</f>
        <v>6890.84</v>
      </c>
      <c r="D8452" s="16">
        <f>VLOOKUP(A8452,GOPOÚVA!A:I,4, FALSE)</f>
        <v>73</v>
      </c>
      <c r="E8452" s="61">
        <f>VLOOKUP(A8452,GOPOÚVA!A:I,5, FALSE)</f>
        <v>24.72</v>
      </c>
      <c r="F8452" s="16">
        <f>VLOOKUP(A8452,GOPOÚVA!A:I,6, FALSE)</f>
        <v>0</v>
      </c>
      <c r="G8452" s="16">
        <f>VLOOKUP(A8452,GOPOÚVA!A:I,7, FALSE)</f>
        <v>14.5</v>
      </c>
      <c r="H8452" s="29">
        <f>VLOOKUP(A8452,GOPOÚVA!A:I,8, FALSE)</f>
        <v>0.31640000000000001</v>
      </c>
      <c r="I8452" s="16" t="s">
        <v>11</v>
      </c>
      <c r="J8452" s="9"/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  <c r="AA8452" s="9"/>
    </row>
    <row r="8453" spans="1:27" ht="12.75">
      <c r="A8453" s="64">
        <f t="shared" si="116"/>
        <v>46114</v>
      </c>
      <c r="B8453" s="16" t="s">
        <v>45</v>
      </c>
      <c r="C8453" s="60">
        <f>VLOOKUP(A8453,MANDAQUI!A:I,3, FALSE)</f>
        <v>6385.08</v>
      </c>
      <c r="D8453" s="16">
        <f>VLOOKUP(A8453,MANDAQUI!A:I,4, FALSE)</f>
        <v>59</v>
      </c>
      <c r="E8453" s="61">
        <f>VLOOKUP(A8453,MANDAQUI!A:I,5, FALSE)</f>
        <v>32.89</v>
      </c>
      <c r="F8453" s="16">
        <f>VLOOKUP(A8453,MANDAQUI!A:I,6, FALSE)</f>
        <v>14</v>
      </c>
      <c r="G8453" s="16">
        <f>VLOOKUP(A8453,MANDAQUI!A:I,7, FALSE)</f>
        <v>16.66</v>
      </c>
      <c r="H8453" s="29">
        <f>VLOOKUP(A8453,MANDAQUI!A:I,8, FALSE)</f>
        <v>0.32029999999999997</v>
      </c>
      <c r="I8453" s="16" t="s">
        <v>11</v>
      </c>
      <c r="J8453" s="9"/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  <c r="AA8453" s="9"/>
    </row>
    <row r="8454" spans="1:27" ht="12.75">
      <c r="A8454" s="64">
        <f t="shared" si="116"/>
        <v>46114</v>
      </c>
      <c r="B8454" s="16" t="s">
        <v>1465</v>
      </c>
      <c r="C8454" s="60">
        <f>VLOOKUP(A8454,AEROPORTO!A:I,3, FALSE)</f>
        <v>7693.2</v>
      </c>
      <c r="D8454" s="16">
        <f>VLOOKUP(A8454,AEROPORTO!A:I,4, FALSE)</f>
        <v>125</v>
      </c>
      <c r="E8454" s="61">
        <f>VLOOKUP(A8454,AEROPORTO!A:I,5, FALSE)</f>
        <v>0</v>
      </c>
      <c r="F8454" s="16">
        <f>VLOOKUP(A8454,AEROPORTO!A:I,6, FALSE)</f>
        <v>0</v>
      </c>
      <c r="G8454" s="16">
        <f>VLOOKUP(A8454,AEROPORTO!A:I,7, FALSE)</f>
        <v>0</v>
      </c>
      <c r="H8454" s="29">
        <f>VLOOKUP(A8454,AEROPORTO!A:I,8, FALSE)</f>
        <v>0</v>
      </c>
      <c r="I8454" s="16" t="s">
        <v>11</v>
      </c>
      <c r="J8454" s="9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  <c r="Z8454" s="9"/>
      <c r="AA8454" s="9"/>
    </row>
    <row r="8455" spans="1:27" ht="12.75">
      <c r="A8455" s="64">
        <f t="shared" si="116"/>
        <v>46114</v>
      </c>
      <c r="B8455" s="16" t="s">
        <v>289</v>
      </c>
      <c r="C8455" s="60">
        <f>VLOOKUP(A8455,PINHEIROS!A:I,3, FALSE)</f>
        <v>4367.92</v>
      </c>
      <c r="D8455" s="16">
        <f>VLOOKUP(A8455,PINHEIROS!A:I,4, FALSE)</f>
        <v>42</v>
      </c>
      <c r="E8455" s="61">
        <f>VLOOKUP(A8455,PINHEIROS!A:I,5, FALSE)</f>
        <v>24.3</v>
      </c>
      <c r="F8455" s="16">
        <f>VLOOKUP(A8455,PINHEIROS!A:I,6, FALSE)</f>
        <v>0</v>
      </c>
      <c r="G8455" s="16">
        <f>VLOOKUP(A8455,PINHEIROS!A:I,7, FALSE)</f>
        <v>9.5</v>
      </c>
      <c r="H8455" s="29">
        <f>VLOOKUP(A8455,PINHEIROS!A:I,8, FALSE)</f>
        <v>0.30969999999999998</v>
      </c>
      <c r="I8455" s="16" t="s">
        <v>11</v>
      </c>
      <c r="J8455" s="9"/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  <c r="W8455" s="9"/>
      <c r="X8455" s="9"/>
      <c r="Y8455" s="9"/>
      <c r="Z8455" s="9"/>
      <c r="AA8455" s="9"/>
    </row>
    <row r="8456" spans="1:27" ht="12.75">
      <c r="A8456" s="64">
        <f t="shared" si="116"/>
        <v>46114</v>
      </c>
      <c r="B8456" s="16" t="s">
        <v>286</v>
      </c>
      <c r="C8456" s="60">
        <f>VLOOKUP(A8456,ACLIMAÇÃO!A:I,3, FALSE)</f>
        <v>5219.46</v>
      </c>
      <c r="D8456" s="16">
        <f>VLOOKUP(A8456,ACLIMAÇÃO!A:I,4, FALSE)</f>
        <v>54</v>
      </c>
      <c r="E8456" s="61">
        <f>VLOOKUP(A8456,ACLIMAÇÃO!A:I,5, FALSE)</f>
        <v>45</v>
      </c>
      <c r="F8456" s="16">
        <f>VLOOKUP(A8456,ACLIMAÇÃO!A:I,6, FALSE)</f>
        <v>27</v>
      </c>
      <c r="G8456" s="16">
        <f>VLOOKUP(A8456,ACLIMAÇÃO!A:I,7, FALSE)</f>
        <v>13.66</v>
      </c>
      <c r="H8456" s="29">
        <f>VLOOKUP(A8456,ACLIMAÇÃO!A:I,8, FALSE)</f>
        <v>0.3412</v>
      </c>
      <c r="I8456" s="16" t="s">
        <v>11</v>
      </c>
      <c r="J8456" s="9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9"/>
      <c r="AA8456" s="9"/>
    </row>
    <row r="8457" spans="1:27" ht="12.75">
      <c r="A8457" s="64">
        <f t="shared" si="116"/>
        <v>46114</v>
      </c>
      <c r="B8457" s="16" t="s">
        <v>17</v>
      </c>
      <c r="C8457" s="60">
        <f>VLOOKUP(A8457,'PRAIA DO CANTO'!A:I,3, FALSE)</f>
        <v>6696.28</v>
      </c>
      <c r="D8457" s="16">
        <f>VLOOKUP(A8457,'PRAIA DO CANTO'!A:I,4, FALSE)</f>
        <v>60</v>
      </c>
      <c r="E8457" s="61">
        <f>VLOOKUP(A8457,'PRAIA DO CANTO'!A:I,5, FALSE)</f>
        <v>27.8</v>
      </c>
      <c r="F8457" s="16">
        <f>VLOOKUP(A8457,'PRAIA DO CANTO'!A:I,6, FALSE)</f>
        <v>4</v>
      </c>
      <c r="G8457" s="16">
        <f>VLOOKUP(A8457,'PRAIA DO CANTO'!A:I,7, FALSE)</f>
        <v>11.75</v>
      </c>
      <c r="H8457" s="29">
        <f>VLOOKUP(A8457,'PRAIA DO CANTO'!A:I,8, FALSE)</f>
        <v>0.22819999999999999</v>
      </c>
      <c r="I8457" s="16" t="s">
        <v>16</v>
      </c>
      <c r="J8457" s="9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  <c r="AA8457" s="9"/>
    </row>
    <row r="8458" spans="1:27" ht="12.75">
      <c r="A8458" s="64">
        <f t="shared" si="116"/>
        <v>46114</v>
      </c>
      <c r="B8458" s="16" t="s">
        <v>14</v>
      </c>
      <c r="C8458" s="60">
        <f>VLOOKUP(A8458,'JARDIM CAMBURI'!A:I,3, FALSE)</f>
        <v>6282.93</v>
      </c>
      <c r="D8458" s="16">
        <f>VLOOKUP(A8458,'JARDIM CAMBURI'!A:I,4, FALSE)</f>
        <v>65</v>
      </c>
      <c r="E8458" s="61">
        <f>VLOOKUP(A8458,'JARDIM CAMBURI'!A:I,5, FALSE)</f>
        <v>40.97</v>
      </c>
      <c r="F8458" s="16">
        <f>VLOOKUP(A8458,'JARDIM CAMBURI'!A:I,6, FALSE())</f>
        <v>22</v>
      </c>
      <c r="G8458" s="16">
        <f>VLOOKUP(A8458,'JARDIM CAMBURI'!A:I,7, FALSE)</f>
        <v>15.33</v>
      </c>
      <c r="H8458" s="29">
        <f>VLOOKUP(A8458,'JARDIM CAMBURI'!A:I,8, FALSE)</f>
        <v>0.32269999999999999</v>
      </c>
      <c r="I8458" s="16" t="s">
        <v>16</v>
      </c>
      <c r="J8458" s="9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  <c r="Z8458" s="9"/>
      <c r="AA8458" s="9"/>
    </row>
    <row r="8459" spans="1:27" ht="12.75">
      <c r="A8459" s="64">
        <f t="shared" si="116"/>
        <v>46114</v>
      </c>
      <c r="B8459" s="16" t="s">
        <v>19</v>
      </c>
      <c r="C8459" s="60">
        <f>VLOOKUP(A8459,SERRA!A:I,3, FALSE)</f>
        <v>5579.11</v>
      </c>
      <c r="D8459" s="16">
        <f>VLOOKUP(A8459,SERRA!A:I,4, FALSE)</f>
        <v>55</v>
      </c>
      <c r="E8459" s="61">
        <f>VLOOKUP(A8459,SERRA!A:I,5, FALSE)</f>
        <v>27.98</v>
      </c>
      <c r="F8459" s="16">
        <f>VLOOKUP(A8459,SERRA!A:I,6, FALSE)</f>
        <v>2</v>
      </c>
      <c r="G8459" s="16">
        <f>VLOOKUP(A8459,SERRA!A:I,7, FALSE)</f>
        <v>6.25</v>
      </c>
      <c r="H8459" s="29">
        <f>VLOOKUP(A8459,SERRA!A:I,8, FALSE)</f>
        <v>0.31819999999999998</v>
      </c>
      <c r="I8459" s="16" t="s">
        <v>16</v>
      </c>
      <c r="J8459" s="9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  <c r="Z8459" s="9"/>
      <c r="AA8459" s="9"/>
    </row>
    <row r="8460" spans="1:27" ht="12.75">
      <c r="A8460" s="64">
        <f t="shared" si="116"/>
        <v>46114</v>
      </c>
      <c r="B8460" s="16" t="s">
        <v>1574</v>
      </c>
      <c r="C8460" s="60">
        <f>VLOOKUP(A8460,BOALI!A:I,3, FALSE)</f>
        <v>4419.4799999999996</v>
      </c>
      <c r="D8460" s="16">
        <f>VLOOKUP(A8460,BOALI!A:I,4, FALSE)</f>
        <v>116</v>
      </c>
      <c r="E8460" s="61">
        <f>VLOOKUP(A8460,BOALI!A:I,5, FALSE)</f>
        <v>0</v>
      </c>
      <c r="F8460" s="16">
        <f>VLOOKUP(A8460,BOALI!A:I,6, FALSE)</f>
        <v>0</v>
      </c>
      <c r="G8460" s="16">
        <f>VLOOKUP(A8460,BOALI!A:I,7, FALSE)</f>
        <v>0</v>
      </c>
      <c r="H8460" s="29">
        <f>VLOOKUP(A8460,BOALI!A:I,8, FALSE)</f>
        <v>0</v>
      </c>
      <c r="I8460" s="16" t="s">
        <v>16</v>
      </c>
      <c r="J8460" s="9"/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9"/>
      <c r="X8460" s="9"/>
      <c r="Y8460" s="9"/>
      <c r="Z8460" s="9"/>
      <c r="AA8460" s="9"/>
    </row>
    <row r="8461" spans="1:27" ht="12.75">
      <c r="A8461" s="64">
        <f>A8460+1</f>
        <v>46115</v>
      </c>
      <c r="B8461" s="16" t="s">
        <v>21</v>
      </c>
      <c r="C8461" s="60">
        <f>VLOOKUP(A8461,'VILA CLEMENTINO'!A:I,3, FALSE)</f>
        <v>10825.36</v>
      </c>
      <c r="D8461" s="16">
        <f>VLOOKUP(A8461,'VILA CLEMENTINO'!A:I,4, FALSE)</f>
        <v>120</v>
      </c>
      <c r="E8461" s="61">
        <f>VLOOKUP(A8461,'VILA CLEMENTINO'!A:I,5, FALSE)</f>
        <v>33.35</v>
      </c>
      <c r="F8461" s="16">
        <f>VLOOKUP(A8461,'VILA CLEMENTINO'!A:I,6, FALSE)</f>
        <v>26</v>
      </c>
      <c r="G8461" s="62">
        <f>VLOOKUP(A8461,'VILA CLEMENTINO'!A:I,7, FALSE)</f>
        <v>10.33</v>
      </c>
      <c r="H8461" s="29">
        <f>VLOOKUP(A8461,'VILA CLEMENTINO'!A:I,8, FALSE)</f>
        <v>0.28199999999999997</v>
      </c>
      <c r="I8461" s="16" t="s">
        <v>11</v>
      </c>
      <c r="J8461" s="9"/>
      <c r="K8461" s="9"/>
      <c r="L8461" s="9"/>
      <c r="M8461" s="9"/>
      <c r="N8461" s="9"/>
      <c r="O8461" s="9"/>
      <c r="P8461" s="9"/>
      <c r="Q8461" s="9"/>
      <c r="R8461" s="9"/>
      <c r="S8461" s="9"/>
      <c r="T8461" s="9"/>
      <c r="U8461" s="9"/>
      <c r="V8461" s="9"/>
      <c r="W8461" s="9"/>
      <c r="X8461" s="9"/>
      <c r="Y8461" s="9"/>
      <c r="Z8461" s="9"/>
      <c r="AA8461" s="9"/>
    </row>
    <row r="8462" spans="1:27" ht="12.75">
      <c r="A8462" s="64">
        <f t="shared" ref="A8462:A8473" si="117">A8461</f>
        <v>46115</v>
      </c>
      <c r="B8462" s="16" t="s">
        <v>12</v>
      </c>
      <c r="C8462" s="60">
        <f>VLOOKUP(A8462,JABAQUARA!A:I,3, FALSE)</f>
        <v>4386.88</v>
      </c>
      <c r="D8462" s="16">
        <f>VLOOKUP(A8462,JABAQUARA!A:I,4, FALSE)</f>
        <v>47</v>
      </c>
      <c r="E8462" s="61">
        <f>VLOOKUP(A8462,JABAQUARA!A:I,5, FALSE)</f>
        <v>26.46</v>
      </c>
      <c r="F8462" s="16">
        <f>VLOOKUP(A8462,JABAQUARA!A:I,6, FALSE)</f>
        <v>1</v>
      </c>
      <c r="G8462" s="16">
        <f>VLOOKUP(A8462,JABAQUARA!A:I,7, FALSE)</f>
        <v>9.75</v>
      </c>
      <c r="H8462" s="29">
        <f>VLOOKUP(A8462,JABAQUARA!A:I,8, FALSE)</f>
        <v>0.2616</v>
      </c>
      <c r="I8462" s="16" t="s">
        <v>11</v>
      </c>
      <c r="J8462" s="9"/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  <c r="AA8462" s="9"/>
    </row>
    <row r="8463" spans="1:27" ht="12.75">
      <c r="A8463" s="64">
        <f t="shared" si="117"/>
        <v>46115</v>
      </c>
      <c r="B8463" s="16" t="s">
        <v>1467</v>
      </c>
      <c r="C8463" s="60">
        <f>VLOOKUP(A8463,SPOLETO!A:I,3, FALSE)</f>
        <v>3214.25</v>
      </c>
      <c r="D8463" s="16">
        <f>VLOOKUP(A8463,SPOLETO!A:I,4, FALSE)</f>
        <v>67</v>
      </c>
      <c r="E8463" s="61">
        <f>VLOOKUP(A8463,SPOLETO!A:I,5, FALSE)</f>
        <v>0</v>
      </c>
      <c r="F8463" s="16">
        <f>VLOOKUP(A8463,SPOLETO!A:I,6, FALSE)</f>
        <v>0</v>
      </c>
      <c r="G8463" s="16">
        <f>VLOOKUP(A8463,SPOLETO!A:I,7, FALSE)</f>
        <v>0</v>
      </c>
      <c r="H8463" s="29">
        <f>VLOOKUP(A8463,SPOLETO!A:I,8, FALSE)</f>
        <v>0</v>
      </c>
      <c r="I8463" s="16" t="s">
        <v>11</v>
      </c>
      <c r="J8463" s="9"/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9"/>
      <c r="X8463" s="9"/>
      <c r="Y8463" s="9"/>
      <c r="Z8463" s="9"/>
      <c r="AA8463" s="9"/>
    </row>
    <row r="8464" spans="1:27" ht="12.75">
      <c r="A8464" s="64">
        <f t="shared" si="117"/>
        <v>46115</v>
      </c>
      <c r="B8464" s="16" t="s">
        <v>9</v>
      </c>
      <c r="C8464" s="60">
        <f>VLOOKUP(A8464,'CAMPO BELO'!A:I,3, FALSE)</f>
        <v>4627.03</v>
      </c>
      <c r="D8464" s="16">
        <f>VLOOKUP(A8464,'CAMPO BELO'!A:I,4, FALSE)</f>
        <v>54</v>
      </c>
      <c r="E8464" s="61">
        <f>VLOOKUP(A8464,'CAMPO BELO'!A:I,5, FALSE)</f>
        <v>22.2</v>
      </c>
      <c r="F8464" s="16">
        <f>VLOOKUP(A8464,'CAMPO BELO'!A:I,6, FALSE)</f>
        <v>1</v>
      </c>
      <c r="G8464" s="16">
        <f>VLOOKUP(A8464,'CAMPO BELO'!A:I,7, FALSE)</f>
        <v>8.4</v>
      </c>
      <c r="H8464" s="29">
        <f>VLOOKUP(A8464,'CAMPO BELO'!A:I,8, FALSE)</f>
        <v>0.31519999999999998</v>
      </c>
      <c r="I8464" s="16" t="s">
        <v>11</v>
      </c>
      <c r="J8464" s="9"/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9"/>
      <c r="X8464" s="9"/>
      <c r="Y8464" s="9"/>
      <c r="Z8464" s="9"/>
      <c r="AA8464" s="9"/>
    </row>
    <row r="8465" spans="1:27" ht="12.75">
      <c r="A8465" s="64">
        <f t="shared" si="117"/>
        <v>46115</v>
      </c>
      <c r="B8465" s="16" t="s">
        <v>43</v>
      </c>
      <c r="C8465" s="60">
        <f>VLOOKUP(A8465,GOPOÚVA!A:I,3, FALSE)</f>
        <v>6362.46</v>
      </c>
      <c r="D8465" s="16">
        <f>VLOOKUP(A8465,GOPOÚVA!A:I,4, FALSE)</f>
        <v>66</v>
      </c>
      <c r="E8465" s="61">
        <f>VLOOKUP(A8465,GOPOÚVA!A:I,5, FALSE)</f>
        <v>20.28</v>
      </c>
      <c r="F8465" s="16">
        <f>VLOOKUP(A8465,GOPOÚVA!A:I,6, FALSE)</f>
        <v>1</v>
      </c>
      <c r="G8465" s="16">
        <f>VLOOKUP(A8465,GOPOÚVA!A:I,7, FALSE)</f>
        <v>10.16</v>
      </c>
      <c r="H8465" s="29">
        <f>VLOOKUP(A8465,GOPOÚVA!A:I,8, FALSE)</f>
        <v>0.33710000000000001</v>
      </c>
      <c r="I8465" s="16" t="s">
        <v>11</v>
      </c>
      <c r="J8465" s="9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  <c r="AA8465" s="9"/>
    </row>
    <row r="8466" spans="1:27" ht="12.75">
      <c r="A8466" s="64">
        <f t="shared" si="117"/>
        <v>46115</v>
      </c>
      <c r="B8466" s="16" t="s">
        <v>45</v>
      </c>
      <c r="C8466" s="60">
        <f>VLOOKUP(A8466,MANDAQUI!A:I,3, FALSE)</f>
        <v>7991.87</v>
      </c>
      <c r="D8466" s="16">
        <f>VLOOKUP(A8466,MANDAQUI!A:I,4, FALSE)</f>
        <v>79</v>
      </c>
      <c r="E8466" s="61">
        <f>VLOOKUP(A8466,MANDAQUI!A:I,5, FALSE)</f>
        <v>25.77</v>
      </c>
      <c r="F8466" s="16">
        <f>VLOOKUP(A8466,MANDAQUI!A:I,6, FALSE)</f>
        <v>3</v>
      </c>
      <c r="G8466" s="16">
        <f>VLOOKUP(A8466,MANDAQUI!A:I,7, FALSE)</f>
        <v>11.66</v>
      </c>
      <c r="H8466" s="29">
        <f>VLOOKUP(A8466,MANDAQUI!A:I,8, FALSE)</f>
        <v>0.30199999999999999</v>
      </c>
      <c r="I8466" s="16" t="s">
        <v>11</v>
      </c>
      <c r="J8466" s="9"/>
      <c r="K8466" s="9"/>
      <c r="L8466" s="9"/>
      <c r="M8466" s="9"/>
      <c r="N8466" s="9"/>
      <c r="O8466" s="9"/>
      <c r="P8466" s="9"/>
      <c r="Q8466" s="9"/>
      <c r="R8466" s="9"/>
      <c r="S8466" s="9"/>
      <c r="T8466" s="9"/>
      <c r="U8466" s="9"/>
      <c r="V8466" s="9"/>
      <c r="W8466" s="9"/>
      <c r="X8466" s="9"/>
      <c r="Y8466" s="9"/>
      <c r="Z8466" s="9"/>
      <c r="AA8466" s="9"/>
    </row>
    <row r="8467" spans="1:27" ht="12.75">
      <c r="A8467" s="64">
        <f t="shared" si="117"/>
        <v>46115</v>
      </c>
      <c r="B8467" s="16" t="s">
        <v>1465</v>
      </c>
      <c r="C8467" s="60">
        <f>VLOOKUP(A8467,AEROPORTO!A:I,3, FALSE)</f>
        <v>8879.2000000000007</v>
      </c>
      <c r="D8467" s="16">
        <f>VLOOKUP(A8467,AEROPORTO!A:I,4, FALSE)</f>
        <v>136</v>
      </c>
      <c r="E8467" s="61">
        <f>VLOOKUP(A8467,AEROPORTO!A:I,5, FALSE)</f>
        <v>0</v>
      </c>
      <c r="F8467" s="16">
        <f>VLOOKUP(A8467,AEROPORTO!A:I,6, FALSE)</f>
        <v>0</v>
      </c>
      <c r="G8467" s="16">
        <f>VLOOKUP(A8467,AEROPORTO!A:I,7, FALSE)</f>
        <v>0</v>
      </c>
      <c r="H8467" s="29">
        <f>VLOOKUP(A8467,AEROPORTO!A:I,8, FALSE)</f>
        <v>0</v>
      </c>
      <c r="I8467" s="16" t="s">
        <v>11</v>
      </c>
      <c r="J8467" s="9"/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9"/>
      <c r="V8467" s="9"/>
      <c r="W8467" s="9"/>
      <c r="X8467" s="9"/>
      <c r="Y8467" s="9"/>
      <c r="Z8467" s="9"/>
      <c r="AA8467" s="9"/>
    </row>
    <row r="8468" spans="1:27" ht="12.75">
      <c r="A8468" s="64">
        <f t="shared" si="117"/>
        <v>46115</v>
      </c>
      <c r="B8468" s="16" t="s">
        <v>289</v>
      </c>
      <c r="C8468" s="60">
        <f>VLOOKUP(A8468,PINHEIROS!A:I,3, FALSE)</f>
        <v>4910.3</v>
      </c>
      <c r="D8468" s="16">
        <f>VLOOKUP(A8468,PINHEIROS!A:I,4, FALSE)</f>
        <v>49</v>
      </c>
      <c r="E8468" s="61">
        <f>VLOOKUP(A8468,PINHEIROS!A:I,5, FALSE)</f>
        <v>24.42</v>
      </c>
      <c r="F8468" s="16">
        <f>VLOOKUP(A8468,PINHEIROS!A:I,6, FALSE)</f>
        <v>2</v>
      </c>
      <c r="G8468" s="16">
        <f>VLOOKUP(A8468,PINHEIROS!A:I,7, FALSE)</f>
        <v>5.28</v>
      </c>
      <c r="H8468" s="29">
        <f>VLOOKUP(A8468,PINHEIROS!A:I,8, FALSE)</f>
        <v>0.30020000000000002</v>
      </c>
      <c r="I8468" s="16" t="s">
        <v>11</v>
      </c>
      <c r="J8468" s="9"/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  <c r="Z8468" s="9"/>
      <c r="AA8468" s="9"/>
    </row>
    <row r="8469" spans="1:27" ht="12.75">
      <c r="A8469" s="64">
        <f t="shared" si="117"/>
        <v>46115</v>
      </c>
      <c r="B8469" s="16" t="s">
        <v>286</v>
      </c>
      <c r="C8469" s="60">
        <f>VLOOKUP(A8469,ACLIMAÇÃO!A:I,3, FALSE)</f>
        <v>6670.99</v>
      </c>
      <c r="D8469" s="16">
        <f>VLOOKUP(A8469,ACLIMAÇÃO!A:I,4, FALSE)</f>
        <v>67</v>
      </c>
      <c r="E8469" s="61">
        <f>VLOOKUP(A8469,ACLIMAÇÃO!A:I,5, FALSE)</f>
        <v>25.15</v>
      </c>
      <c r="F8469" s="16">
        <f>VLOOKUP(A8469,ACLIMAÇÃO!A:I,6, FALSE)</f>
        <v>1</v>
      </c>
      <c r="G8469" s="16">
        <f>VLOOKUP(A8469,ACLIMAÇÃO!A:I,7, FALSE)</f>
        <v>10.199999999999999</v>
      </c>
      <c r="H8469" s="29">
        <f>VLOOKUP(A8469,ACLIMAÇÃO!A:I,8, FALSE)</f>
        <v>0.26429999999999998</v>
      </c>
      <c r="I8469" s="16" t="s">
        <v>11</v>
      </c>
      <c r="J8469" s="9"/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  <c r="Z8469" s="9"/>
      <c r="AA8469" s="9"/>
    </row>
    <row r="8470" spans="1:27" ht="12.75">
      <c r="A8470" s="64">
        <f t="shared" si="117"/>
        <v>46115</v>
      </c>
      <c r="B8470" s="16" t="s">
        <v>17</v>
      </c>
      <c r="C8470" s="60" t="e">
        <f>VLOOKUP(A8470,'PRAIA DO CANTO'!A:I,3, FALSE)</f>
        <v>#N/A</v>
      </c>
      <c r="D8470" s="16" t="e">
        <f>VLOOKUP(A8470,'PRAIA DO CANTO'!A:I,4, FALSE)</f>
        <v>#N/A</v>
      </c>
      <c r="E8470" s="61" t="e">
        <f>VLOOKUP(A8470,'PRAIA DO CANTO'!A:I,5, FALSE)</f>
        <v>#N/A</v>
      </c>
      <c r="F8470" s="16" t="e">
        <f>VLOOKUP(A8470,'PRAIA DO CANTO'!A:I,6, FALSE)</f>
        <v>#N/A</v>
      </c>
      <c r="G8470" s="16" t="e">
        <f>VLOOKUP(A8470,'PRAIA DO CANTO'!A:I,7, FALSE)</f>
        <v>#N/A</v>
      </c>
      <c r="H8470" s="29" t="e">
        <f>VLOOKUP(A8470,'PRAIA DO CANTO'!A:I,8, FALSE)</f>
        <v>#N/A</v>
      </c>
      <c r="I8470" s="16" t="s">
        <v>16</v>
      </c>
      <c r="J8470" s="9"/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  <c r="Z8470" s="9"/>
      <c r="AA8470" s="9"/>
    </row>
    <row r="8471" spans="1:27" ht="12.75">
      <c r="A8471" s="64">
        <f t="shared" si="117"/>
        <v>46115</v>
      </c>
      <c r="B8471" s="16" t="s">
        <v>14</v>
      </c>
      <c r="C8471" s="60">
        <f>VLOOKUP(A8471,'JARDIM CAMBURI'!A:I,3, FALSE)</f>
        <v>4801.83</v>
      </c>
      <c r="D8471" s="16">
        <f>VLOOKUP(A8471,'JARDIM CAMBURI'!A:I,4, FALSE)</f>
        <v>49</v>
      </c>
      <c r="E8471" s="61">
        <f>VLOOKUP(A8471,'JARDIM CAMBURI'!A:I,5, FALSE)</f>
        <v>18.79</v>
      </c>
      <c r="F8471" s="16">
        <f>VLOOKUP(A8471,'JARDIM CAMBURI'!A:I,6, FALSE())</f>
        <v>0</v>
      </c>
      <c r="G8471" s="16">
        <f>VLOOKUP(A8471,'JARDIM CAMBURI'!A:I,7, FALSE)</f>
        <v>7.2</v>
      </c>
      <c r="H8471" s="29">
        <f>VLOOKUP(A8471,'JARDIM CAMBURI'!A:I,8, FALSE)</f>
        <v>0.29899999999999999</v>
      </c>
      <c r="I8471" s="16" t="s">
        <v>16</v>
      </c>
      <c r="J8471" s="9"/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/>
      <c r="X8471" s="9"/>
      <c r="Y8471" s="9"/>
      <c r="Z8471" s="9"/>
      <c r="AA8471" s="9"/>
    </row>
    <row r="8472" spans="1:27" ht="12.75">
      <c r="A8472" s="64">
        <f t="shared" si="117"/>
        <v>46115</v>
      </c>
      <c r="B8472" s="16" t="s">
        <v>19</v>
      </c>
      <c r="C8472" s="60">
        <f>VLOOKUP(A8472,SERRA!A:I,3, FALSE)</f>
        <v>6043.39</v>
      </c>
      <c r="D8472" s="16">
        <f>VLOOKUP(A8472,SERRA!A:I,4, FALSE)</f>
        <v>60</v>
      </c>
      <c r="E8472" s="61">
        <f>VLOOKUP(A8472,SERRA!A:I,5, FALSE)</f>
        <v>30.54</v>
      </c>
      <c r="F8472" s="16">
        <f>VLOOKUP(A8472,SERRA!A:I,6, FALSE)</f>
        <v>0</v>
      </c>
      <c r="G8472" s="16">
        <f>VLOOKUP(A8472,SERRA!A:I,7, FALSE)</f>
        <v>7</v>
      </c>
      <c r="H8472" s="29">
        <f>VLOOKUP(A8472,SERRA!A:I,8, FALSE)</f>
        <v>0.33310000000000001</v>
      </c>
      <c r="I8472" s="16" t="s">
        <v>16</v>
      </c>
      <c r="J8472" s="9"/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  <c r="Z8472" s="9"/>
      <c r="AA8472" s="9"/>
    </row>
    <row r="8473" spans="1:27" ht="12.75">
      <c r="A8473" s="64">
        <f t="shared" si="117"/>
        <v>46115</v>
      </c>
      <c r="B8473" s="16" t="s">
        <v>1574</v>
      </c>
      <c r="C8473" s="60">
        <f>VLOOKUP(A8473,BOALI!A:I,3, FALSE)</f>
        <v>2498.7600000000002</v>
      </c>
      <c r="D8473" s="16">
        <f>VLOOKUP(A8473,BOALI!A:I,4, FALSE)</f>
        <v>53</v>
      </c>
      <c r="E8473" s="61">
        <f>VLOOKUP(A8473,BOALI!A:I,5, FALSE)</f>
        <v>0</v>
      </c>
      <c r="F8473" s="16">
        <f>VLOOKUP(A8473,BOALI!A:I,6, FALSE)</f>
        <v>0</v>
      </c>
      <c r="G8473" s="16">
        <f>VLOOKUP(A8473,BOALI!A:I,7, FALSE)</f>
        <v>0</v>
      </c>
      <c r="H8473" s="29">
        <f>VLOOKUP(A8473,BOALI!A:I,8, FALSE)</f>
        <v>0</v>
      </c>
      <c r="I8473" s="16" t="s">
        <v>16</v>
      </c>
      <c r="J8473" s="9"/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  <c r="Z8473" s="9"/>
      <c r="AA8473" s="9"/>
    </row>
    <row r="8474" spans="1:27" ht="12.75">
      <c r="A8474" s="64">
        <f>A8473+1</f>
        <v>46116</v>
      </c>
      <c r="B8474" s="16" t="s">
        <v>21</v>
      </c>
      <c r="C8474" s="60">
        <f>VLOOKUP(A8474,'VILA CLEMENTINO'!A:I,3, FALSE)</f>
        <v>7603.39</v>
      </c>
      <c r="D8474" s="16">
        <f>VLOOKUP(A8474,'VILA CLEMENTINO'!A:I,4, FALSE)</f>
        <v>93</v>
      </c>
      <c r="E8474" s="61">
        <f>VLOOKUP(A8474,'VILA CLEMENTINO'!A:I,5, FALSE)</f>
        <v>25.14</v>
      </c>
      <c r="F8474" s="16">
        <f>VLOOKUP(A8474,'VILA CLEMENTINO'!A:I,6, FALSE)</f>
        <v>1</v>
      </c>
      <c r="G8474" s="62">
        <f>VLOOKUP(A8474,'VILA CLEMENTINO'!A:I,7, FALSE)</f>
        <v>7.8</v>
      </c>
      <c r="H8474" s="29">
        <f>VLOOKUP(A8474,'VILA CLEMENTINO'!A:I,8, FALSE)</f>
        <v>0.26479999999999998</v>
      </c>
      <c r="I8474" s="16" t="s">
        <v>11</v>
      </c>
      <c r="J8474" s="9"/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9"/>
      <c r="X8474" s="9"/>
      <c r="Y8474" s="9"/>
      <c r="Z8474" s="9"/>
      <c r="AA8474" s="9"/>
    </row>
    <row r="8475" spans="1:27" ht="12.75">
      <c r="A8475" s="64">
        <f t="shared" ref="A8475:A8486" si="118">A8474</f>
        <v>46116</v>
      </c>
      <c r="B8475" s="16" t="s">
        <v>12</v>
      </c>
      <c r="C8475" s="60">
        <f>VLOOKUP(A8475,JABAQUARA!A:I,3, FALSE)</f>
        <v>4654.88</v>
      </c>
      <c r="D8475" s="16">
        <f>VLOOKUP(A8475,JABAQUARA!A:I,4, FALSE)</f>
        <v>44</v>
      </c>
      <c r="E8475" s="61">
        <f>VLOOKUP(A8475,JABAQUARA!A:I,5, FALSE)</f>
        <v>24.64</v>
      </c>
      <c r="F8475" s="16">
        <f>VLOOKUP(A8475,JABAQUARA!A:I,6, FALSE)</f>
        <v>1</v>
      </c>
      <c r="G8475" s="16">
        <f>VLOOKUP(A8475,JABAQUARA!A:I,7, FALSE)</f>
        <v>7.5</v>
      </c>
      <c r="H8475" s="29">
        <f>VLOOKUP(A8475,JABAQUARA!A:I,8, FALSE)</f>
        <v>0.29959999999999998</v>
      </c>
      <c r="I8475" s="16" t="s">
        <v>11</v>
      </c>
      <c r="J8475" s="9"/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  <c r="Z8475" s="9"/>
      <c r="AA8475" s="9"/>
    </row>
    <row r="8476" spans="1:27" ht="12.75">
      <c r="A8476" s="64">
        <f t="shared" si="118"/>
        <v>46116</v>
      </c>
      <c r="B8476" s="16" t="s">
        <v>1467</v>
      </c>
      <c r="C8476" s="60">
        <f>VLOOKUP(A8476,SPOLETO!A:I,3, FALSE)</f>
        <v>2988.31</v>
      </c>
      <c r="D8476" s="16">
        <f>VLOOKUP(A8476,SPOLETO!A:I,4, FALSE)</f>
        <v>70</v>
      </c>
      <c r="E8476" s="61">
        <f>VLOOKUP(A8476,SPOLETO!A:I,5, FALSE)</f>
        <v>0</v>
      </c>
      <c r="F8476" s="16">
        <f>VLOOKUP(A8476,SPOLETO!A:I,6, FALSE)</f>
        <v>0</v>
      </c>
      <c r="G8476" s="16">
        <f>VLOOKUP(A8476,SPOLETO!A:I,7, FALSE)</f>
        <v>0</v>
      </c>
      <c r="H8476" s="29">
        <f>VLOOKUP(A8476,SPOLETO!A:I,8, FALSE)</f>
        <v>0</v>
      </c>
      <c r="I8476" s="16" t="s">
        <v>11</v>
      </c>
      <c r="J8476" s="9"/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/>
      <c r="X8476" s="9"/>
      <c r="Y8476" s="9"/>
      <c r="Z8476" s="9"/>
      <c r="AA8476" s="9"/>
    </row>
    <row r="8477" spans="1:27" ht="12.75">
      <c r="A8477" s="64">
        <f t="shared" si="118"/>
        <v>46116</v>
      </c>
      <c r="B8477" s="16" t="s">
        <v>9</v>
      </c>
      <c r="C8477" s="60">
        <f>VLOOKUP(A8477,'CAMPO BELO'!A:I,3, FALSE)</f>
        <v>5500</v>
      </c>
      <c r="D8477" s="16">
        <f>VLOOKUP(A8477,'CAMPO BELO'!A:I,4, FALSE)</f>
        <v>55</v>
      </c>
      <c r="E8477" s="61">
        <f>VLOOKUP(A8477,'CAMPO BELO'!A:I,5, FALSE)</f>
        <v>26.59</v>
      </c>
      <c r="F8477" s="16">
        <f>VLOOKUP(A8477,'CAMPO BELO'!A:I,6, FALSE)</f>
        <v>1</v>
      </c>
      <c r="G8477" s="16">
        <f>VLOOKUP(A8477,'CAMPO BELO'!A:I,7, FALSE)</f>
        <v>11.5</v>
      </c>
      <c r="H8477" s="29">
        <f>VLOOKUP(A8477,'CAMPO BELO'!A:I,8, FALSE)</f>
        <v>0.2989</v>
      </c>
      <c r="I8477" s="16" t="s">
        <v>11</v>
      </c>
      <c r="J8477" s="9"/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  <c r="Z8477" s="9"/>
      <c r="AA8477" s="9"/>
    </row>
    <row r="8478" spans="1:27" ht="12.75">
      <c r="A8478" s="64">
        <f t="shared" si="118"/>
        <v>46116</v>
      </c>
      <c r="B8478" s="16" t="s">
        <v>43</v>
      </c>
      <c r="C8478" s="60">
        <f>VLOOKUP(A8478,GOPOÚVA!A:I,3, FALSE)</f>
        <v>9760.98</v>
      </c>
      <c r="D8478" s="16">
        <f>VLOOKUP(A8478,GOPOÚVA!A:I,4, FALSE)</f>
        <v>96</v>
      </c>
      <c r="E8478" s="61">
        <f>VLOOKUP(A8478,GOPOÚVA!A:I,5, FALSE)</f>
        <v>19.14</v>
      </c>
      <c r="F8478" s="16">
        <f>VLOOKUP(A8478,GOPOÚVA!A:I,6, FALSE)</f>
        <v>0</v>
      </c>
      <c r="G8478" s="16">
        <f>VLOOKUP(A8478,GOPOÚVA!A:I,7, FALSE)</f>
        <v>14</v>
      </c>
      <c r="H8478" s="29">
        <f>VLOOKUP(A8478,GOPOÚVA!A:I,8, FALSE)</f>
        <v>0.33260000000000001</v>
      </c>
      <c r="I8478" s="16" t="s">
        <v>11</v>
      </c>
      <c r="J8478" s="9"/>
      <c r="K8478" s="9"/>
      <c r="L8478" s="9"/>
      <c r="M8478" s="9"/>
      <c r="N8478" s="9"/>
      <c r="O8478" s="9"/>
      <c r="P8478" s="9"/>
      <c r="Q8478" s="9"/>
      <c r="R8478" s="9"/>
      <c r="S8478" s="9"/>
      <c r="T8478" s="9"/>
      <c r="U8478" s="9"/>
      <c r="V8478" s="9"/>
      <c r="W8478" s="9"/>
      <c r="X8478" s="9"/>
      <c r="Y8478" s="9"/>
      <c r="Z8478" s="9"/>
      <c r="AA8478" s="9"/>
    </row>
    <row r="8479" spans="1:27" ht="12.75">
      <c r="A8479" s="64">
        <f t="shared" si="118"/>
        <v>46116</v>
      </c>
      <c r="B8479" s="16" t="s">
        <v>45</v>
      </c>
      <c r="C8479" s="60">
        <f>VLOOKUP(A8479,MANDAQUI!A:I,3, FALSE)</f>
        <v>7636.38</v>
      </c>
      <c r="D8479" s="16">
        <f>VLOOKUP(A8479,MANDAQUI!A:I,4, FALSE)</f>
        <v>80</v>
      </c>
      <c r="E8479" s="61">
        <f>VLOOKUP(A8479,MANDAQUI!A:I,5, FALSE)</f>
        <v>25.89</v>
      </c>
      <c r="F8479" s="16">
        <f>VLOOKUP(A8479,MANDAQUI!A:I,6, FALSE)</f>
        <v>1</v>
      </c>
      <c r="G8479" s="16">
        <f>VLOOKUP(A8479,MANDAQUI!A:I,7, FALSE)</f>
        <v>16.25</v>
      </c>
      <c r="H8479" s="29">
        <f>VLOOKUP(A8479,MANDAQUI!A:I,8, FALSE)</f>
        <v>0.3039</v>
      </c>
      <c r="I8479" s="16" t="s">
        <v>11</v>
      </c>
      <c r="J8479" s="9"/>
      <c r="K8479" s="9"/>
      <c r="L8479" s="9"/>
      <c r="M8479" s="9"/>
      <c r="N8479" s="9"/>
      <c r="O8479" s="9"/>
      <c r="P8479" s="9"/>
      <c r="Q8479" s="9"/>
      <c r="R8479" s="9"/>
      <c r="S8479" s="9"/>
      <c r="T8479" s="9"/>
      <c r="U8479" s="9"/>
      <c r="V8479" s="9"/>
      <c r="W8479" s="9"/>
      <c r="X8479" s="9"/>
      <c r="Y8479" s="9"/>
      <c r="Z8479" s="9"/>
      <c r="AA8479" s="9"/>
    </row>
    <row r="8480" spans="1:27" ht="12.75">
      <c r="A8480" s="64">
        <f t="shared" si="118"/>
        <v>46116</v>
      </c>
      <c r="B8480" s="16" t="s">
        <v>1465</v>
      </c>
      <c r="C8480" s="60">
        <f>VLOOKUP(A8480,AEROPORTO!A:I,3, FALSE)</f>
        <v>6653.2</v>
      </c>
      <c r="D8480" s="16">
        <f>VLOOKUP(A8480,AEROPORTO!A:I,4, FALSE)</f>
        <v>100</v>
      </c>
      <c r="E8480" s="61">
        <f>VLOOKUP(A8480,AEROPORTO!A:I,5, FALSE)</f>
        <v>0</v>
      </c>
      <c r="F8480" s="16">
        <f>VLOOKUP(A8480,AEROPORTO!A:I,6, FALSE)</f>
        <v>0</v>
      </c>
      <c r="G8480" s="16">
        <f>VLOOKUP(A8480,AEROPORTO!A:I,7, FALSE)</f>
        <v>0</v>
      </c>
      <c r="H8480" s="29">
        <f>VLOOKUP(A8480,AEROPORTO!A:I,8, FALSE)</f>
        <v>0</v>
      </c>
      <c r="I8480" s="16" t="s">
        <v>11</v>
      </c>
      <c r="J8480" s="9"/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  <c r="Z8480" s="9"/>
      <c r="AA8480" s="9"/>
    </row>
    <row r="8481" spans="1:27" ht="12.75">
      <c r="A8481" s="64">
        <f t="shared" si="118"/>
        <v>46116</v>
      </c>
      <c r="B8481" s="16" t="s">
        <v>289</v>
      </c>
      <c r="C8481" s="60">
        <f>VLOOKUP(A8481,PINHEIROS!A:I,3, FALSE)</f>
        <v>5424.06</v>
      </c>
      <c r="D8481" s="16">
        <f>VLOOKUP(A8481,PINHEIROS!A:I,4, FALSE)</f>
        <v>66</v>
      </c>
      <c r="E8481" s="61">
        <f>VLOOKUP(A8481,PINHEIROS!A:I,5, FALSE)</f>
        <v>27.33</v>
      </c>
      <c r="F8481" s="16">
        <f>VLOOKUP(A8481,PINHEIROS!A:I,6, FALSE)</f>
        <v>0</v>
      </c>
      <c r="G8481" s="16">
        <f>VLOOKUP(A8481,PINHEIROS!A:I,7, FALSE)</f>
        <v>6.16</v>
      </c>
      <c r="H8481" s="29">
        <f>VLOOKUP(A8481,PINHEIROS!A:I,8, FALSE)</f>
        <v>0.46450000000000002</v>
      </c>
      <c r="I8481" s="16" t="s">
        <v>11</v>
      </c>
      <c r="J8481" s="9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  <c r="Z8481" s="9"/>
      <c r="AA8481" s="9"/>
    </row>
    <row r="8482" spans="1:27" ht="12.75">
      <c r="A8482" s="64">
        <f t="shared" si="118"/>
        <v>46116</v>
      </c>
      <c r="B8482" s="16" t="s">
        <v>286</v>
      </c>
      <c r="C8482" s="60">
        <f>VLOOKUP(A8482,ACLIMAÇÃO!A:I,3, FALSE)</f>
        <v>4568.92</v>
      </c>
      <c r="D8482" s="16">
        <f>VLOOKUP(A8482,ACLIMAÇÃO!A:I,4, FALSE)</f>
        <v>50</v>
      </c>
      <c r="E8482" s="61">
        <f>VLOOKUP(A8482,ACLIMAÇÃO!A:I,5, FALSE)</f>
        <v>26.33</v>
      </c>
      <c r="F8482" s="16">
        <f>VLOOKUP(A8482,ACLIMAÇÃO!A:I,6, FALSE)</f>
        <v>2</v>
      </c>
      <c r="G8482" s="16">
        <f>VLOOKUP(A8482,ACLIMAÇÃO!A:I,7, FALSE)</f>
        <v>7.6</v>
      </c>
      <c r="H8482" s="29">
        <f>VLOOKUP(A8482,ACLIMAÇÃO!A:I,8, FALSE)</f>
        <v>0.36899999999999999</v>
      </c>
      <c r="I8482" s="16" t="s">
        <v>11</v>
      </c>
      <c r="J8482" s="9"/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  <c r="V8482" s="9"/>
      <c r="W8482" s="9"/>
      <c r="X8482" s="9"/>
      <c r="Y8482" s="9"/>
      <c r="Z8482" s="9"/>
      <c r="AA8482" s="9"/>
    </row>
    <row r="8483" spans="1:27" ht="12.75">
      <c r="A8483" s="64">
        <f t="shared" si="118"/>
        <v>46116</v>
      </c>
      <c r="B8483" s="16" t="s">
        <v>17</v>
      </c>
      <c r="C8483" s="60">
        <f>VLOOKUP(A8483,'PRAIA DO CANTO'!A:I,3, FALSE)</f>
        <v>15104.11</v>
      </c>
      <c r="D8483" s="16">
        <f>VLOOKUP(A8483,'PRAIA DO CANTO'!A:I,4, FALSE)</f>
        <v>201</v>
      </c>
      <c r="E8483" s="61">
        <f>VLOOKUP(A8483,'PRAIA DO CANTO'!A:I,5, FALSE)</f>
        <v>16.059999999999999</v>
      </c>
      <c r="F8483" s="16">
        <f>VLOOKUP(A8483,'PRAIA DO CANTO'!A:I,6, FALSE)</f>
        <v>3</v>
      </c>
      <c r="G8483" s="16">
        <f>VLOOKUP(A8483,'PRAIA DO CANTO'!A:I,7, FALSE)</f>
        <v>14</v>
      </c>
      <c r="H8483" s="29">
        <f>VLOOKUP(A8483,'PRAIA DO CANTO'!A:I,8, FALSE)</f>
        <v>0.40039999999999998</v>
      </c>
      <c r="I8483" s="16" t="s">
        <v>16</v>
      </c>
      <c r="J8483" s="9"/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  <c r="V8483" s="9"/>
      <c r="W8483" s="9"/>
      <c r="X8483" s="9"/>
      <c r="Y8483" s="9"/>
      <c r="Z8483" s="9"/>
      <c r="AA8483" s="9"/>
    </row>
    <row r="8484" spans="1:27" ht="12.75">
      <c r="A8484" s="64">
        <f t="shared" si="118"/>
        <v>46116</v>
      </c>
      <c r="B8484" s="16" t="s">
        <v>14</v>
      </c>
      <c r="C8484" s="60">
        <f>VLOOKUP(A8484,'JARDIM CAMBURI'!A:I,3, FALSE)</f>
        <v>4479.3100000000004</v>
      </c>
      <c r="D8484" s="16">
        <f>VLOOKUP(A8484,'JARDIM CAMBURI'!A:I,4, FALSE)</f>
        <v>49</v>
      </c>
      <c r="E8484" s="61">
        <f>VLOOKUP(A8484,'JARDIM CAMBURI'!A:I,5, FALSE)</f>
        <v>29.47</v>
      </c>
      <c r="F8484" s="16">
        <f>VLOOKUP(A8484,'JARDIM CAMBURI'!A:I,6, FALSE())</f>
        <v>5</v>
      </c>
      <c r="G8484" s="16">
        <f>VLOOKUP(A8484,'JARDIM CAMBURI'!A:I,7, FALSE)</f>
        <v>7.5</v>
      </c>
      <c r="H8484" s="29">
        <f>VLOOKUP(A8484,'JARDIM CAMBURI'!A:I,8, FALSE)</f>
        <v>0.32079999999999997</v>
      </c>
      <c r="I8484" s="16" t="s">
        <v>16</v>
      </c>
      <c r="J8484" s="9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  <c r="Z8484" s="9"/>
      <c r="AA8484" s="9"/>
    </row>
    <row r="8485" spans="1:27" ht="12.75">
      <c r="A8485" s="64">
        <f t="shared" si="118"/>
        <v>46116</v>
      </c>
      <c r="B8485" s="16" t="s">
        <v>19</v>
      </c>
      <c r="C8485" s="60">
        <f>VLOOKUP(A8485,SERRA!A:I,3, FALSE)</f>
        <v>7506.34</v>
      </c>
      <c r="D8485" s="16">
        <f>VLOOKUP(A8485,SERRA!A:I,4, FALSE)</f>
        <v>75</v>
      </c>
      <c r="E8485" s="61">
        <f>VLOOKUP(A8485,SERRA!A:I,5, FALSE)</f>
        <v>30.64</v>
      </c>
      <c r="F8485" s="16">
        <f>VLOOKUP(A8485,SERRA!A:I,6, FALSE)</f>
        <v>6</v>
      </c>
      <c r="G8485" s="16">
        <f>VLOOKUP(A8485,SERRA!A:I,7, FALSE)</f>
        <v>7.2</v>
      </c>
      <c r="H8485" s="29">
        <f>VLOOKUP(A8485,SERRA!A:I,8, FALSE)</f>
        <v>0.2843</v>
      </c>
      <c r="I8485" s="16" t="s">
        <v>16</v>
      </c>
      <c r="J8485" s="9"/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  <c r="Z8485" s="9"/>
      <c r="AA8485" s="9"/>
    </row>
    <row r="8486" spans="1:27" ht="12.75">
      <c r="A8486" s="64">
        <f t="shared" si="118"/>
        <v>46116</v>
      </c>
      <c r="B8486" s="16" t="s">
        <v>1574</v>
      </c>
      <c r="C8486" s="60">
        <f>VLOOKUP(A8486,BOALI!A:I,3, FALSE)</f>
        <v>2096.2800000000002</v>
      </c>
      <c r="D8486" s="16">
        <f>VLOOKUP(A8486,BOALI!A:I,4, FALSE)</f>
        <v>83</v>
      </c>
      <c r="E8486" s="61">
        <f>VLOOKUP(A8486,BOALI!A:I,5, FALSE)</f>
        <v>0</v>
      </c>
      <c r="F8486" s="16">
        <f>VLOOKUP(A8486,BOALI!A:I,6, FALSE)</f>
        <v>0</v>
      </c>
      <c r="G8486" s="16">
        <f>VLOOKUP(A8486,BOALI!A:I,7, FALSE)</f>
        <v>0</v>
      </c>
      <c r="H8486" s="29">
        <f>VLOOKUP(A8486,BOALI!A:I,8, FALSE)</f>
        <v>0</v>
      </c>
      <c r="I8486" s="16" t="s">
        <v>16</v>
      </c>
      <c r="J8486" s="9"/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/>
      <c r="X8486" s="9"/>
      <c r="Y8486" s="9"/>
      <c r="Z8486" s="9"/>
      <c r="AA8486" s="9"/>
    </row>
    <row r="8487" spans="1:27" ht="12.75">
      <c r="A8487" s="64">
        <f>A8486+1</f>
        <v>46117</v>
      </c>
      <c r="B8487" s="16" t="s">
        <v>21</v>
      </c>
      <c r="C8487" s="60">
        <f>VLOOKUP(A8487,'VILA CLEMENTINO'!A:I,3, FALSE)</f>
        <v>8599.2800000000007</v>
      </c>
      <c r="D8487" s="16">
        <f>VLOOKUP(A8487,'VILA CLEMENTINO'!A:I,4, FALSE)</f>
        <v>89</v>
      </c>
      <c r="E8487" s="61">
        <f>VLOOKUP(A8487,'VILA CLEMENTINO'!A:I,5, FALSE)</f>
        <v>23.46</v>
      </c>
      <c r="F8487" s="16">
        <f>VLOOKUP(A8487,'VILA CLEMENTINO'!A:I,6, FALSE)</f>
        <v>0</v>
      </c>
      <c r="G8487" s="62">
        <f>VLOOKUP(A8487,'VILA CLEMENTINO'!A:I,7, FALSE)</f>
        <v>7.87</v>
      </c>
      <c r="H8487" s="29">
        <f>VLOOKUP(A8487,'VILA CLEMENTINO'!A:I,8, FALSE)</f>
        <v>0.27329999999999999</v>
      </c>
      <c r="I8487" s="16" t="s">
        <v>11</v>
      </c>
      <c r="J8487" s="9"/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  <c r="AA8487" s="9"/>
    </row>
    <row r="8488" spans="1:27" ht="12.75">
      <c r="A8488" s="64">
        <f t="shared" ref="A8488:A8499" si="119">A8487</f>
        <v>46117</v>
      </c>
      <c r="B8488" s="16" t="s">
        <v>12</v>
      </c>
      <c r="C8488" s="60">
        <f>VLOOKUP(A8488,JABAQUARA!A:I,3, FALSE)</f>
        <v>3687.5</v>
      </c>
      <c r="D8488" s="16">
        <f>VLOOKUP(A8488,JABAQUARA!A:I,4, FALSE)</f>
        <v>41</v>
      </c>
      <c r="E8488" s="61">
        <f>VLOOKUP(A8488,JABAQUARA!A:I,5, FALSE)</f>
        <v>23.61</v>
      </c>
      <c r="F8488" s="16">
        <f>VLOOKUP(A8488,JABAQUARA!A:I,6, FALSE)</f>
        <v>1</v>
      </c>
      <c r="G8488" s="16">
        <f>VLOOKUP(A8488,JABAQUARA!A:I,7, FALSE)</f>
        <v>6.75</v>
      </c>
      <c r="H8488" s="29">
        <f>VLOOKUP(A8488,JABAQUARA!A:I,8, FALSE)</f>
        <v>0.27410000000000001</v>
      </c>
      <c r="I8488" s="16" t="s">
        <v>11</v>
      </c>
      <c r="J8488" s="9"/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  <c r="AA8488" s="9"/>
    </row>
    <row r="8489" spans="1:27" ht="12.75">
      <c r="A8489" s="64">
        <f t="shared" si="119"/>
        <v>46117</v>
      </c>
      <c r="B8489" s="16" t="s">
        <v>1467</v>
      </c>
      <c r="C8489" s="60">
        <f>VLOOKUP(A8489,SPOLETO!A:I,3, FALSE)</f>
        <v>3944.8</v>
      </c>
      <c r="D8489" s="16">
        <f>VLOOKUP(A8489,SPOLETO!A:I,4, FALSE)</f>
        <v>80</v>
      </c>
      <c r="E8489" s="61">
        <f>VLOOKUP(A8489,SPOLETO!A:I,5, FALSE)</f>
        <v>0</v>
      </c>
      <c r="F8489" s="16">
        <f>VLOOKUP(A8489,SPOLETO!A:I,6, FALSE)</f>
        <v>0</v>
      </c>
      <c r="G8489" s="16">
        <f>VLOOKUP(A8489,SPOLETO!A:I,7, FALSE)</f>
        <v>0</v>
      </c>
      <c r="H8489" s="29">
        <f>VLOOKUP(A8489,SPOLETO!A:I,8, FALSE)</f>
        <v>0</v>
      </c>
      <c r="I8489" s="16" t="s">
        <v>11</v>
      </c>
      <c r="J8489" s="9"/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  <c r="AA8489" s="9"/>
    </row>
    <row r="8490" spans="1:27" ht="12.75">
      <c r="A8490" s="64">
        <f t="shared" si="119"/>
        <v>46117</v>
      </c>
      <c r="B8490" s="16" t="s">
        <v>9</v>
      </c>
      <c r="C8490" s="60">
        <f>VLOOKUP(A8490,'CAMPO BELO'!A:I,3, FALSE)</f>
        <v>4986.2</v>
      </c>
      <c r="D8490" s="16">
        <f>VLOOKUP(A8490,'CAMPO BELO'!A:I,4, FALSE)</f>
        <v>57</v>
      </c>
      <c r="E8490" s="61">
        <f>VLOOKUP(A8490,'CAMPO BELO'!A:I,5, FALSE)</f>
        <v>25.28</v>
      </c>
      <c r="F8490" s="16">
        <f>VLOOKUP(A8490,'CAMPO BELO'!A:I,6, FALSE)</f>
        <v>1</v>
      </c>
      <c r="G8490" s="16">
        <f>VLOOKUP(A8490,'CAMPO BELO'!A:I,7, FALSE)</f>
        <v>11.75</v>
      </c>
      <c r="H8490" s="29">
        <f>VLOOKUP(A8490,'CAMPO BELO'!A:I,8, FALSE)</f>
        <v>0.23069999999999999</v>
      </c>
      <c r="I8490" s="16" t="s">
        <v>11</v>
      </c>
      <c r="J8490" s="9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  <c r="AA8490" s="9"/>
    </row>
    <row r="8491" spans="1:27" ht="12.75">
      <c r="A8491" s="64">
        <f t="shared" si="119"/>
        <v>46117</v>
      </c>
      <c r="B8491" s="16" t="s">
        <v>43</v>
      </c>
      <c r="C8491" s="60">
        <f>VLOOKUP(A8491,GOPOÚVA!A:I,3, FALSE)</f>
        <v>3816.97</v>
      </c>
      <c r="D8491" s="16">
        <f>VLOOKUP(A8491,GOPOÚVA!A:I,4, FALSE)</f>
        <v>42</v>
      </c>
      <c r="E8491" s="61">
        <f>VLOOKUP(A8491,GOPOÚVA!A:I,5, FALSE)</f>
        <v>19.62</v>
      </c>
      <c r="F8491" s="16">
        <f>VLOOKUP(A8491,GOPOÚVA!A:I,6, FALSE)</f>
        <v>0</v>
      </c>
      <c r="G8491" s="16">
        <f>VLOOKUP(A8491,GOPOÚVA!A:I,7, FALSE)</f>
        <v>5.16</v>
      </c>
      <c r="H8491" s="29">
        <f>VLOOKUP(A8491,GOPOÚVA!A:I,8, FALSE)</f>
        <v>0.34429999999999999</v>
      </c>
      <c r="I8491" s="16" t="s">
        <v>11</v>
      </c>
      <c r="J8491" s="9"/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  <c r="AA8491" s="9"/>
    </row>
    <row r="8492" spans="1:27" ht="12.75">
      <c r="A8492" s="64">
        <f t="shared" si="119"/>
        <v>46117</v>
      </c>
      <c r="B8492" s="16" t="s">
        <v>45</v>
      </c>
      <c r="C8492" s="60">
        <f>VLOOKUP(A8492,MANDAQUI!A:I,3, FALSE)</f>
        <v>4905.37</v>
      </c>
      <c r="D8492" s="16">
        <f>VLOOKUP(A8492,MANDAQUI!A:I,4, FALSE)</f>
        <v>53</v>
      </c>
      <c r="E8492" s="61">
        <f>VLOOKUP(A8492,MANDAQUI!A:I,5, FALSE)</f>
        <v>25.53</v>
      </c>
      <c r="F8492" s="16">
        <f>VLOOKUP(A8492,MANDAQUI!A:I,6, FALSE)</f>
        <v>1</v>
      </c>
      <c r="G8492" s="16">
        <f>VLOOKUP(A8492,MANDAQUI!A:I,7, FALSE)</f>
        <v>11.5</v>
      </c>
      <c r="H8492" s="29">
        <f>VLOOKUP(A8492,MANDAQUI!A:I,8, FALSE)</f>
        <v>0.30919999999999997</v>
      </c>
      <c r="I8492" s="16" t="s">
        <v>11</v>
      </c>
      <c r="J8492" s="9"/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  <c r="AA8492" s="9"/>
    </row>
    <row r="8493" spans="1:27" ht="12.75">
      <c r="A8493" s="64">
        <f t="shared" si="119"/>
        <v>46117</v>
      </c>
      <c r="B8493" s="16" t="s">
        <v>1465</v>
      </c>
      <c r="C8493" s="60">
        <f>VLOOKUP(A8493,AEROPORTO!A:I,3, FALSE)</f>
        <v>7236.6</v>
      </c>
      <c r="D8493" s="16">
        <f>VLOOKUP(A8493,AEROPORTO!A:I,4, FALSE)</f>
        <v>114</v>
      </c>
      <c r="E8493" s="61">
        <f>VLOOKUP(A8493,AEROPORTO!A:I,5, FALSE)</f>
        <v>0</v>
      </c>
      <c r="F8493" s="16">
        <f>VLOOKUP(A8493,AEROPORTO!A:I,6, FALSE)</f>
        <v>0</v>
      </c>
      <c r="G8493" s="16">
        <f>VLOOKUP(A8493,AEROPORTO!A:I,7, FALSE)</f>
        <v>0</v>
      </c>
      <c r="H8493" s="29">
        <f>VLOOKUP(A8493,AEROPORTO!A:I,8, FALSE)</f>
        <v>0</v>
      </c>
      <c r="I8493" s="16" t="s">
        <v>11</v>
      </c>
      <c r="J8493" s="9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  <c r="AA8493" s="9"/>
    </row>
    <row r="8494" spans="1:27" ht="12.75">
      <c r="A8494" s="64">
        <f t="shared" si="119"/>
        <v>46117</v>
      </c>
      <c r="B8494" s="16" t="s">
        <v>289</v>
      </c>
      <c r="C8494" s="60">
        <f>VLOOKUP(A8494,PINHEIROS!A:I,3, FALSE)</f>
        <v>3874.5</v>
      </c>
      <c r="D8494" s="16">
        <f>VLOOKUP(A8494,PINHEIROS!A:I,4, FALSE)</f>
        <v>37</v>
      </c>
      <c r="E8494" s="61">
        <f>VLOOKUP(A8494,PINHEIROS!A:I,5, FALSE)</f>
        <v>25.57</v>
      </c>
      <c r="F8494" s="16">
        <f>VLOOKUP(A8494,PINHEIROS!A:I,6, FALSE)</f>
        <v>3</v>
      </c>
      <c r="G8494" s="16">
        <f>VLOOKUP(A8494,PINHEIROS!A:I,7, FALSE)</f>
        <v>4.71</v>
      </c>
      <c r="H8494" s="29">
        <f>VLOOKUP(A8494,PINHEIROS!A:I,8, FALSE)</f>
        <v>0.28520000000000001</v>
      </c>
      <c r="I8494" s="16" t="s">
        <v>11</v>
      </c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9"/>
      <c r="X8494" s="9"/>
      <c r="Y8494" s="9"/>
      <c r="Z8494" s="9"/>
      <c r="AA8494" s="9"/>
    </row>
    <row r="8495" spans="1:27" ht="12.75">
      <c r="A8495" s="64">
        <f t="shared" si="119"/>
        <v>46117</v>
      </c>
      <c r="B8495" s="16" t="s">
        <v>286</v>
      </c>
      <c r="C8495" s="60">
        <f>VLOOKUP(A8495,ACLIMAÇÃO!A:I,3, FALSE)</f>
        <v>3074.49</v>
      </c>
      <c r="D8495" s="16">
        <f>VLOOKUP(A8495,ACLIMAÇÃO!A:I,4, FALSE)</f>
        <v>34</v>
      </c>
      <c r="E8495" s="61">
        <f>VLOOKUP(A8495,ACLIMAÇÃO!A:I,5, FALSE)</f>
        <v>23</v>
      </c>
      <c r="F8495" s="16">
        <f>VLOOKUP(A8495,ACLIMAÇÃO!A:I,6, FALSE)</f>
        <v>0</v>
      </c>
      <c r="G8495" s="16">
        <f>VLOOKUP(A8495,ACLIMAÇÃO!A:I,7, FALSE)</f>
        <v>4.8</v>
      </c>
      <c r="H8495" s="29">
        <f>VLOOKUP(A8495,ACLIMAÇÃO!A:I,8, FALSE)</f>
        <v>0.2883</v>
      </c>
      <c r="I8495" s="16" t="s">
        <v>11</v>
      </c>
      <c r="J8495" s="9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  <c r="Z8495" s="9"/>
      <c r="AA8495" s="9"/>
    </row>
    <row r="8496" spans="1:27" ht="12.75">
      <c r="A8496" s="64">
        <f t="shared" si="119"/>
        <v>46117</v>
      </c>
      <c r="B8496" s="16" t="s">
        <v>17</v>
      </c>
      <c r="C8496" s="60">
        <f>VLOOKUP(A8496,'PRAIA DO CANTO'!A:I,3, FALSE)</f>
        <v>8656.24</v>
      </c>
      <c r="D8496" s="16">
        <f>VLOOKUP(A8496,'PRAIA DO CANTO'!A:I,4, FALSE)</f>
        <v>90</v>
      </c>
      <c r="E8496" s="61">
        <f>VLOOKUP(A8496,'PRAIA DO CANTO'!A:I,5, FALSE)</f>
        <v>31.22</v>
      </c>
      <c r="F8496" s="16">
        <f>VLOOKUP(A8496,'PRAIA DO CANTO'!A:I,6, FALSE)</f>
        <v>12</v>
      </c>
      <c r="G8496" s="16">
        <f>VLOOKUP(A8496,'PRAIA DO CANTO'!A:I,7, FALSE)</f>
        <v>11.5</v>
      </c>
      <c r="H8496" s="29">
        <f>VLOOKUP(A8496,'PRAIA DO CANTO'!A:I,8, FALSE)</f>
        <v>0.27529999999999999</v>
      </c>
      <c r="I8496" s="16" t="s">
        <v>16</v>
      </c>
      <c r="J8496" s="9"/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  <c r="Z8496" s="9"/>
      <c r="AA8496" s="9"/>
    </row>
    <row r="8497" spans="1:27" ht="12.75">
      <c r="A8497" s="64">
        <f t="shared" si="119"/>
        <v>46117</v>
      </c>
      <c r="B8497" s="16" t="s">
        <v>14</v>
      </c>
      <c r="C8497" s="60">
        <f>VLOOKUP(A8497,'JARDIM CAMBURI'!A:I,3, FALSE)</f>
        <v>4695.68</v>
      </c>
      <c r="D8497" s="16">
        <f>VLOOKUP(A8497,'JARDIM CAMBURI'!A:I,4, FALSE)</f>
        <v>58</v>
      </c>
      <c r="E8497" s="61">
        <f>VLOOKUP(A8497,'JARDIM CAMBURI'!A:I,5, FALSE)</f>
        <v>17.37</v>
      </c>
      <c r="F8497" s="16">
        <f>VLOOKUP(A8497,'JARDIM CAMBURI'!A:I,6, FALSE())</f>
        <v>0</v>
      </c>
      <c r="G8497" s="16">
        <f>VLOOKUP(A8497,'JARDIM CAMBURI'!A:I,7, FALSE)</f>
        <v>9.25</v>
      </c>
      <c r="H8497" s="29">
        <f>VLOOKUP(A8497,'JARDIM CAMBURI'!A:I,8, FALSE)</f>
        <v>0.30330000000000001</v>
      </c>
      <c r="I8497" s="16" t="s">
        <v>16</v>
      </c>
      <c r="J8497" s="9"/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  <c r="Z8497" s="9"/>
      <c r="AA8497" s="9"/>
    </row>
    <row r="8498" spans="1:27" ht="12.75">
      <c r="A8498" s="64">
        <f t="shared" si="119"/>
        <v>46117</v>
      </c>
      <c r="B8498" s="16" t="s">
        <v>19</v>
      </c>
      <c r="C8498" s="60">
        <f>VLOOKUP(A8498,SERRA!A:I,3, FALSE)</f>
        <v>9211.51</v>
      </c>
      <c r="D8498" s="16">
        <f>VLOOKUP(A8498,SERRA!A:I,4, FALSE)</f>
        <v>102</v>
      </c>
      <c r="E8498" s="61">
        <f>VLOOKUP(A8498,SERRA!A:I,5, FALSE)</f>
        <v>27.56</v>
      </c>
      <c r="F8498" s="16">
        <f>VLOOKUP(A8498,SERRA!A:I,6, FALSE)</f>
        <v>0</v>
      </c>
      <c r="G8498" s="16">
        <f>VLOOKUP(A8498,SERRA!A:I,7, FALSE)</f>
        <v>20.399999999999999</v>
      </c>
      <c r="H8498" s="29">
        <f>VLOOKUP(A8498,SERRA!A:I,8, FALSE)</f>
        <v>0.31240000000000001</v>
      </c>
      <c r="I8498" s="16" t="s">
        <v>16</v>
      </c>
      <c r="J8498" s="9"/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  <c r="Z8498" s="9"/>
      <c r="AA8498" s="9"/>
    </row>
    <row r="8499" spans="1:27" ht="12.75">
      <c r="A8499" s="64">
        <f t="shared" si="119"/>
        <v>46117</v>
      </c>
      <c r="B8499" s="16" t="s">
        <v>1574</v>
      </c>
      <c r="C8499" s="60">
        <f>VLOOKUP(A8499,BOALI!A:I,3, FALSE)</f>
        <v>2204.73</v>
      </c>
      <c r="D8499" s="16">
        <f>VLOOKUP(A8499,BOALI!A:I,4, FALSE)</f>
        <v>68</v>
      </c>
      <c r="E8499" s="61">
        <f>VLOOKUP(A8499,BOALI!A:I,5, FALSE)</f>
        <v>0</v>
      </c>
      <c r="F8499" s="16">
        <f>VLOOKUP(A8499,BOALI!A:I,6, FALSE)</f>
        <v>0</v>
      </c>
      <c r="G8499" s="16">
        <f>VLOOKUP(A8499,BOALI!A:I,7, FALSE)</f>
        <v>0</v>
      </c>
      <c r="H8499" s="29">
        <f>VLOOKUP(A8499,BOALI!A:I,8, FALSE)</f>
        <v>0</v>
      </c>
      <c r="I8499" s="16" t="s">
        <v>16</v>
      </c>
      <c r="J8499" s="9"/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  <c r="Z8499" s="9"/>
      <c r="AA8499" s="9"/>
    </row>
    <row r="8500" spans="1:27" ht="12.75">
      <c r="A8500" s="64">
        <f>A8499+1</f>
        <v>46118</v>
      </c>
      <c r="B8500" s="16" t="s">
        <v>21</v>
      </c>
      <c r="C8500" s="60">
        <f>VLOOKUP(A8500,'VILA CLEMENTINO'!A:I,3, FALSE)</f>
        <v>3394.87</v>
      </c>
      <c r="D8500" s="16">
        <f>VLOOKUP(A8500,'VILA CLEMENTINO'!A:I,4, FALSE)</f>
        <v>41</v>
      </c>
      <c r="E8500" s="61">
        <f>VLOOKUP(A8500,'VILA CLEMENTINO'!A:I,5, FALSE)</f>
        <v>23.39</v>
      </c>
      <c r="F8500" s="16">
        <f>VLOOKUP(A8500,'VILA CLEMENTINO'!A:I,6, FALSE)</f>
        <v>0</v>
      </c>
      <c r="G8500" s="62">
        <f>VLOOKUP(A8500,'VILA CLEMENTINO'!A:I,7, FALSE)</f>
        <v>7.75</v>
      </c>
      <c r="H8500" s="29">
        <f>VLOOKUP(A8500,'VILA CLEMENTINO'!A:I,8, FALSE)</f>
        <v>0.2838</v>
      </c>
      <c r="I8500" s="16" t="s">
        <v>11</v>
      </c>
      <c r="J8500" s="9"/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  <c r="Z8500" s="9"/>
      <c r="AA8500" s="9"/>
    </row>
    <row r="8501" spans="1:27" ht="12.75">
      <c r="A8501" s="64">
        <f t="shared" ref="A8501:A8512" si="120">A8500</f>
        <v>46118</v>
      </c>
      <c r="B8501" s="16" t="s">
        <v>12</v>
      </c>
      <c r="C8501" s="60">
        <f>VLOOKUP(A8501,JABAQUARA!A:I,3, FALSE)</f>
        <v>1940.34</v>
      </c>
      <c r="D8501" s="16">
        <f>VLOOKUP(A8501,JABAQUARA!A:I,4, FALSE)</f>
        <v>21</v>
      </c>
      <c r="E8501" s="61">
        <f>VLOOKUP(A8501,JABAQUARA!A:I,5, FALSE)</f>
        <v>29.02</v>
      </c>
      <c r="F8501" s="16">
        <f>VLOOKUP(A8501,JABAQUARA!A:I,6, FALSE)</f>
        <v>1</v>
      </c>
      <c r="G8501" s="16">
        <f>VLOOKUP(A8501,JABAQUARA!A:I,7, FALSE)</f>
        <v>5.5</v>
      </c>
      <c r="H8501" s="29">
        <f>VLOOKUP(A8501,JABAQUARA!A:I,8, FALSE)</f>
        <v>0.36720000000000003</v>
      </c>
      <c r="I8501" s="16" t="s">
        <v>11</v>
      </c>
      <c r="J8501" s="9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  <c r="Z8501" s="9"/>
      <c r="AA8501" s="9"/>
    </row>
    <row r="8502" spans="1:27" ht="12.75">
      <c r="A8502" s="64">
        <f t="shared" si="120"/>
        <v>46118</v>
      </c>
      <c r="B8502" s="16" t="s">
        <v>1467</v>
      </c>
      <c r="C8502" s="60">
        <f>VLOOKUP(A8502,SPOLETO!A:I,3, FALSE)</f>
        <v>3383.27</v>
      </c>
      <c r="D8502" s="16">
        <f>VLOOKUP(A8502,SPOLETO!A:I,4, FALSE)</f>
        <v>71</v>
      </c>
      <c r="E8502" s="61">
        <f>VLOOKUP(A8502,SPOLETO!A:I,5, FALSE)</f>
        <v>0</v>
      </c>
      <c r="F8502" s="16">
        <f>VLOOKUP(A8502,SPOLETO!A:I,6, FALSE)</f>
        <v>0</v>
      </c>
      <c r="G8502" s="16">
        <f>VLOOKUP(A8502,SPOLETO!A:I,7, FALSE)</f>
        <v>0</v>
      </c>
      <c r="H8502" s="29">
        <f>VLOOKUP(A8502,SPOLETO!A:I,8, FALSE)</f>
        <v>0</v>
      </c>
      <c r="I8502" s="16" t="s">
        <v>11</v>
      </c>
      <c r="J8502" s="9"/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  <c r="V8502" s="9"/>
      <c r="W8502" s="9"/>
      <c r="X8502" s="9"/>
      <c r="Y8502" s="9"/>
      <c r="Z8502" s="9"/>
      <c r="AA8502" s="9"/>
    </row>
    <row r="8503" spans="1:27" ht="12.75">
      <c r="A8503" s="64">
        <f t="shared" si="120"/>
        <v>46118</v>
      </c>
      <c r="B8503" s="16" t="s">
        <v>9</v>
      </c>
      <c r="C8503" s="60">
        <f>VLOOKUP(A8503,'CAMPO BELO'!A:I,3, FALSE)</f>
        <v>2086.5500000000002</v>
      </c>
      <c r="D8503" s="16">
        <f>VLOOKUP(A8503,'CAMPO BELO'!A:I,4, FALSE)</f>
        <v>26</v>
      </c>
      <c r="E8503" s="61">
        <f>VLOOKUP(A8503,'CAMPO BELO'!A:I,5, FALSE)</f>
        <v>30.49</v>
      </c>
      <c r="F8503" s="16">
        <f>VLOOKUP(A8503,'CAMPO BELO'!A:I,6, FALSE)</f>
        <v>4</v>
      </c>
      <c r="G8503" s="16">
        <f>VLOOKUP(A8503,'CAMPO BELO'!A:I,7, FALSE)</f>
        <v>10.5</v>
      </c>
      <c r="H8503" s="29">
        <f>VLOOKUP(A8503,'CAMPO BELO'!A:I,8, FALSE)</f>
        <v>0.2626</v>
      </c>
      <c r="I8503" s="16" t="s">
        <v>11</v>
      </c>
      <c r="J8503" s="9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9"/>
      <c r="X8503" s="9"/>
      <c r="Y8503" s="9"/>
      <c r="Z8503" s="9"/>
      <c r="AA8503" s="9"/>
    </row>
    <row r="8504" spans="1:27" ht="12.75">
      <c r="A8504" s="64">
        <f t="shared" si="120"/>
        <v>46118</v>
      </c>
      <c r="B8504" s="16" t="s">
        <v>43</v>
      </c>
      <c r="C8504" s="60">
        <f>VLOOKUP(A8504,GOPOÚVA!A:I,3, FALSE)</f>
        <v>2885.7</v>
      </c>
      <c r="D8504" s="16">
        <f>VLOOKUP(A8504,GOPOÚVA!A:I,4, FALSE)</f>
        <v>21</v>
      </c>
      <c r="E8504" s="61">
        <f>VLOOKUP(A8504,GOPOÚVA!A:I,5, FALSE)</f>
        <v>20.079999999999998</v>
      </c>
      <c r="F8504" s="16">
        <f>VLOOKUP(A8504,GOPOÚVA!A:I,6, FALSE)</f>
        <v>0</v>
      </c>
      <c r="G8504" s="16">
        <f>VLOOKUP(A8504,GOPOÚVA!A:I,7, FALSE)</f>
        <v>6.33</v>
      </c>
      <c r="H8504" s="29">
        <f>VLOOKUP(A8504,GOPOÚVA!A:I,8, FALSE)</f>
        <v>0.37619999999999998</v>
      </c>
      <c r="I8504" s="16" t="s">
        <v>11</v>
      </c>
      <c r="J8504" s="9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9"/>
      <c r="X8504" s="9"/>
      <c r="Y8504" s="9"/>
      <c r="Z8504" s="9"/>
      <c r="AA8504" s="9"/>
    </row>
    <row r="8505" spans="1:27" ht="12.75">
      <c r="A8505" s="64">
        <f t="shared" si="120"/>
        <v>46118</v>
      </c>
      <c r="B8505" s="16" t="s">
        <v>45</v>
      </c>
      <c r="C8505" s="60">
        <f>VLOOKUP(A8505,MANDAQUI!A:I,3, FALSE)</f>
        <v>2369.08</v>
      </c>
      <c r="D8505" s="16">
        <f>VLOOKUP(A8505,MANDAQUI!A:I,4, FALSE)</f>
        <v>23</v>
      </c>
      <c r="E8505" s="61">
        <f>VLOOKUP(A8505,MANDAQUI!A:I,5, FALSE)</f>
        <v>22.3</v>
      </c>
      <c r="F8505" s="16">
        <f>VLOOKUP(A8505,MANDAQUI!A:I,6, FALSE)</f>
        <v>0</v>
      </c>
      <c r="G8505" s="16">
        <f>VLOOKUP(A8505,MANDAQUI!A:I,7, FALSE)</f>
        <v>7</v>
      </c>
      <c r="H8505" s="29">
        <f>VLOOKUP(A8505,MANDAQUI!A:I,8, FALSE)</f>
        <v>0.28910000000000002</v>
      </c>
      <c r="I8505" s="16" t="s">
        <v>11</v>
      </c>
      <c r="J8505" s="9"/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9"/>
      <c r="X8505" s="9"/>
      <c r="Y8505" s="9"/>
      <c r="Z8505" s="9"/>
      <c r="AA8505" s="9"/>
    </row>
    <row r="8506" spans="1:27" ht="12.75">
      <c r="A8506" s="64">
        <f t="shared" si="120"/>
        <v>46118</v>
      </c>
      <c r="B8506" s="16" t="s">
        <v>1465</v>
      </c>
      <c r="C8506" s="60">
        <f>VLOOKUP(A8506,AEROPORTO!A:I,3, FALSE)</f>
        <v>9007.9599999999991</v>
      </c>
      <c r="D8506" s="16">
        <f>VLOOKUP(A8506,AEROPORTO!A:I,4, FALSE)</f>
        <v>139</v>
      </c>
      <c r="E8506" s="61">
        <f>VLOOKUP(A8506,AEROPORTO!A:I,5, FALSE)</f>
        <v>0</v>
      </c>
      <c r="F8506" s="16">
        <f>VLOOKUP(A8506,AEROPORTO!A:I,6, FALSE)</f>
        <v>0</v>
      </c>
      <c r="G8506" s="16">
        <f>VLOOKUP(A8506,AEROPORTO!A:I,7, FALSE)</f>
        <v>0</v>
      </c>
      <c r="H8506" s="29">
        <f>VLOOKUP(A8506,AEROPORTO!A:I,8, FALSE)</f>
        <v>0</v>
      </c>
      <c r="I8506" s="16" t="s">
        <v>11</v>
      </c>
      <c r="J8506" s="9"/>
      <c r="K8506" s="9"/>
      <c r="L8506" s="9"/>
      <c r="M8506" s="9"/>
      <c r="N8506" s="9"/>
      <c r="O8506" s="9"/>
      <c r="P8506" s="9"/>
      <c r="Q8506" s="9"/>
      <c r="R8506" s="9"/>
      <c r="S8506" s="9"/>
      <c r="T8506" s="9"/>
      <c r="U8506" s="9"/>
      <c r="V8506" s="9"/>
      <c r="W8506" s="9"/>
      <c r="X8506" s="9"/>
      <c r="Y8506" s="9"/>
      <c r="Z8506" s="9"/>
      <c r="AA8506" s="9"/>
    </row>
    <row r="8507" spans="1:27" ht="12.75">
      <c r="A8507" s="64">
        <f t="shared" si="120"/>
        <v>46118</v>
      </c>
      <c r="B8507" s="16" t="s">
        <v>289</v>
      </c>
      <c r="C8507" s="60">
        <f>VLOOKUP(A8507,PINHEIROS!A:I,3, FALSE)</f>
        <v>1824.18</v>
      </c>
      <c r="D8507" s="16">
        <f>VLOOKUP(A8507,PINHEIROS!A:I,4, FALSE)</f>
        <v>18</v>
      </c>
      <c r="E8507" s="61">
        <f>VLOOKUP(A8507,PINHEIROS!A:I,5, FALSE)</f>
        <v>28.19</v>
      </c>
      <c r="F8507" s="16">
        <f>VLOOKUP(A8507,PINHEIROS!A:I,6, FALSE)</f>
        <v>2</v>
      </c>
      <c r="G8507" s="16">
        <f>VLOOKUP(A8507,PINHEIROS!A:I,7, FALSE)</f>
        <v>8.5</v>
      </c>
      <c r="H8507" s="29">
        <f>VLOOKUP(A8507,PINHEIROS!A:I,8, FALSE)</f>
        <v>0.30023</v>
      </c>
      <c r="I8507" s="16" t="s">
        <v>11</v>
      </c>
      <c r="J8507" s="9"/>
      <c r="K8507" s="9"/>
      <c r="L8507" s="9"/>
      <c r="M8507" s="9"/>
      <c r="N8507" s="9"/>
      <c r="O8507" s="9"/>
      <c r="P8507" s="9"/>
      <c r="Q8507" s="9"/>
      <c r="R8507" s="9"/>
      <c r="S8507" s="9"/>
      <c r="T8507" s="9"/>
      <c r="U8507" s="9"/>
      <c r="V8507" s="9"/>
      <c r="W8507" s="9"/>
      <c r="X8507" s="9"/>
      <c r="Y8507" s="9"/>
      <c r="Z8507" s="9"/>
      <c r="AA8507" s="9"/>
    </row>
    <row r="8508" spans="1:27" ht="12.75">
      <c r="A8508" s="64">
        <f t="shared" si="120"/>
        <v>46118</v>
      </c>
      <c r="B8508" s="16" t="s">
        <v>286</v>
      </c>
      <c r="C8508" s="60">
        <f>VLOOKUP(A8508,ACLIMAÇÃO!A:I,3, FALSE)</f>
        <v>1680.34</v>
      </c>
      <c r="D8508" s="16">
        <f>VLOOKUP(A8508,ACLIMAÇÃO!A:I,4, FALSE)</f>
        <v>21</v>
      </c>
      <c r="E8508" s="61">
        <f>VLOOKUP(A8508,ACLIMAÇÃO!A:I,5, FALSE)</f>
        <v>26.5</v>
      </c>
      <c r="F8508" s="16">
        <f>VLOOKUP(A8508,ACLIMAÇÃO!A:I,6, FALSE)</f>
        <v>0</v>
      </c>
      <c r="G8508" s="16">
        <f>VLOOKUP(A8508,ACLIMAÇÃO!A:I,7, FALSE)</f>
        <v>5</v>
      </c>
      <c r="H8508" s="29">
        <f>VLOOKUP(A8508,ACLIMAÇÃO!A:I,8, FALSE)</f>
        <v>0.2883</v>
      </c>
      <c r="I8508" s="16" t="s">
        <v>11</v>
      </c>
      <c r="J8508" s="9"/>
      <c r="K8508" s="9"/>
      <c r="L8508" s="9"/>
      <c r="M8508" s="9"/>
      <c r="N8508" s="9"/>
      <c r="O8508" s="9"/>
      <c r="P8508" s="9"/>
      <c r="Q8508" s="9"/>
      <c r="R8508" s="9"/>
      <c r="S8508" s="9"/>
      <c r="T8508" s="9"/>
      <c r="U8508" s="9"/>
      <c r="V8508" s="9"/>
      <c r="W8508" s="9"/>
      <c r="X8508" s="9"/>
      <c r="Y8508" s="9"/>
      <c r="Z8508" s="9"/>
      <c r="AA8508" s="9"/>
    </row>
    <row r="8509" spans="1:27" ht="12.75">
      <c r="A8509" s="64">
        <f t="shared" si="120"/>
        <v>46118</v>
      </c>
      <c r="B8509" s="16" t="s">
        <v>17</v>
      </c>
      <c r="C8509" s="60">
        <f>VLOOKUP(A8509,'PRAIA DO CANTO'!A:I,3, FALSE)</f>
        <v>3830.16</v>
      </c>
      <c r="D8509" s="16">
        <f>VLOOKUP(A8509,'PRAIA DO CANTO'!A:I,4, FALSE)</f>
        <v>35</v>
      </c>
      <c r="E8509" s="61">
        <f>VLOOKUP(A8509,'PRAIA DO CANTO'!A:I,5, FALSE)</f>
        <v>29.11</v>
      </c>
      <c r="F8509" s="16">
        <f>VLOOKUP(A8509,'PRAIA DO CANTO'!A:I,6, FALSE)</f>
        <v>1</v>
      </c>
      <c r="G8509" s="16">
        <f>VLOOKUP(A8509,'PRAIA DO CANTO'!A:I,7, FALSE)</f>
        <v>8.6</v>
      </c>
      <c r="H8509" s="29">
        <f>VLOOKUP(A8509,'PRAIA DO CANTO'!A:I,8, FALSE)</f>
        <v>0.3105</v>
      </c>
      <c r="I8509" s="16" t="s">
        <v>16</v>
      </c>
      <c r="J8509" s="9"/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9"/>
      <c r="X8509" s="9"/>
      <c r="Y8509" s="9"/>
      <c r="Z8509" s="9"/>
      <c r="AA8509" s="9"/>
    </row>
    <row r="8510" spans="1:27" ht="12.75">
      <c r="A8510" s="64">
        <f t="shared" si="120"/>
        <v>46118</v>
      </c>
      <c r="B8510" s="16" t="s">
        <v>14</v>
      </c>
      <c r="C8510" s="60">
        <f>VLOOKUP(A8510,'JARDIM CAMBURI'!A:I,3, FALSE)</f>
        <v>1326.26</v>
      </c>
      <c r="D8510" s="16">
        <f>VLOOKUP(A8510,'JARDIM CAMBURI'!A:I,4, FALSE)</f>
        <v>17</v>
      </c>
      <c r="E8510" s="61">
        <f>VLOOKUP(A8510,'JARDIM CAMBURI'!A:I,5, FALSE)</f>
        <v>20.2</v>
      </c>
      <c r="F8510" s="16">
        <f>VLOOKUP(A8510,'JARDIM CAMBURI'!A:I,6, FALSE())</f>
        <v>0</v>
      </c>
      <c r="G8510" s="16">
        <f>VLOOKUP(A8510,'JARDIM CAMBURI'!A:I,7, FALSE)</f>
        <v>4</v>
      </c>
      <c r="H8510" s="29">
        <f>VLOOKUP(A8510,'JARDIM CAMBURI'!A:I,8, FALSE)</f>
        <v>0.3165</v>
      </c>
      <c r="I8510" s="16" t="s">
        <v>16</v>
      </c>
      <c r="J8510" s="9"/>
      <c r="K8510" s="9"/>
      <c r="L8510" s="9"/>
      <c r="M8510" s="9"/>
      <c r="N8510" s="9"/>
      <c r="O8510" s="9"/>
      <c r="P8510" s="9"/>
      <c r="Q8510" s="9"/>
      <c r="R8510" s="9"/>
      <c r="S8510" s="9"/>
      <c r="T8510" s="9"/>
      <c r="U8510" s="9"/>
      <c r="V8510" s="9"/>
      <c r="W8510" s="9"/>
      <c r="X8510" s="9"/>
      <c r="Y8510" s="9"/>
      <c r="Z8510" s="9"/>
      <c r="AA8510" s="9"/>
    </row>
    <row r="8511" spans="1:27" ht="12.75">
      <c r="A8511" s="64">
        <f t="shared" si="120"/>
        <v>46118</v>
      </c>
      <c r="B8511" s="16" t="s">
        <v>19</v>
      </c>
      <c r="C8511" s="60">
        <f>VLOOKUP(A8511,SERRA!A:I,3, FALSE)</f>
        <v>1743.9</v>
      </c>
      <c r="D8511" s="16">
        <f>VLOOKUP(A8511,SERRA!A:I,4, FALSE)</f>
        <v>20</v>
      </c>
      <c r="E8511" s="61">
        <f>VLOOKUP(A8511,SERRA!A:I,5, FALSE)</f>
        <v>28.21</v>
      </c>
      <c r="F8511" s="16">
        <f>VLOOKUP(A8511,SERRA!A:I,6, FALSE)</f>
        <v>2</v>
      </c>
      <c r="G8511" s="16">
        <f>VLOOKUP(A8511,SERRA!A:I,7, FALSE)</f>
        <v>10</v>
      </c>
      <c r="H8511" s="29">
        <f>VLOOKUP(A8511,SERRA!A:I,8, FALSE)</f>
        <v>0.28910000000000002</v>
      </c>
      <c r="I8511" s="16" t="s">
        <v>16</v>
      </c>
      <c r="J8511" s="9"/>
      <c r="K8511" s="9"/>
      <c r="L8511" s="9"/>
      <c r="M8511" s="9"/>
      <c r="N8511" s="9"/>
      <c r="O8511" s="9"/>
      <c r="P8511" s="9"/>
      <c r="Q8511" s="9"/>
      <c r="R8511" s="9"/>
      <c r="S8511" s="9"/>
      <c r="T8511" s="9"/>
      <c r="U8511" s="9"/>
      <c r="V8511" s="9"/>
      <c r="W8511" s="9"/>
      <c r="X8511" s="9"/>
      <c r="Y8511" s="9"/>
      <c r="Z8511" s="9"/>
      <c r="AA8511" s="9"/>
    </row>
    <row r="8512" spans="1:27" ht="12.75">
      <c r="A8512" s="64">
        <f t="shared" si="120"/>
        <v>46118</v>
      </c>
      <c r="B8512" s="16" t="s">
        <v>1574</v>
      </c>
      <c r="C8512" s="60">
        <f>VLOOKUP(A8512,BOALI!A:I,3, FALSE)</f>
        <v>2662.24</v>
      </c>
      <c r="D8512" s="16">
        <f>VLOOKUP(A8512,BOALI!A:I,4, FALSE)</f>
        <v>70</v>
      </c>
      <c r="E8512" s="61">
        <f>VLOOKUP(A8512,BOALI!A:I,5, FALSE)</f>
        <v>0</v>
      </c>
      <c r="F8512" s="16">
        <f>VLOOKUP(A8512,BOALI!A:I,6, FALSE)</f>
        <v>0</v>
      </c>
      <c r="G8512" s="16">
        <f>VLOOKUP(A8512,BOALI!A:I,7, FALSE)</f>
        <v>0</v>
      </c>
      <c r="H8512" s="29">
        <f>VLOOKUP(A8512,BOALI!A:I,8, FALSE)</f>
        <v>0</v>
      </c>
      <c r="I8512" s="16" t="s">
        <v>16</v>
      </c>
      <c r="J8512" s="9"/>
      <c r="K8512" s="9"/>
      <c r="L8512" s="9"/>
      <c r="M8512" s="9"/>
      <c r="N8512" s="9"/>
      <c r="O8512" s="9"/>
      <c r="P8512" s="9"/>
      <c r="Q8512" s="9"/>
      <c r="R8512" s="9"/>
      <c r="S8512" s="9"/>
      <c r="T8512" s="9"/>
      <c r="U8512" s="9"/>
      <c r="V8512" s="9"/>
      <c r="W8512" s="9"/>
      <c r="X8512" s="9"/>
      <c r="Y8512" s="9"/>
      <c r="Z8512" s="9"/>
      <c r="AA8512" s="9"/>
    </row>
    <row r="8513" spans="1:27" ht="12.75">
      <c r="A8513" s="64">
        <f>A8512+1</f>
        <v>46119</v>
      </c>
      <c r="B8513" s="16" t="s">
        <v>21</v>
      </c>
      <c r="C8513" s="60">
        <f>VLOOKUP(A8513,'VILA CLEMENTINO'!A:I,3, FALSE)</f>
        <v>5607.19</v>
      </c>
      <c r="D8513" s="16">
        <f>VLOOKUP(A8513,'VILA CLEMENTINO'!A:I,4, FALSE)</f>
        <v>61</v>
      </c>
      <c r="E8513" s="61">
        <f>VLOOKUP(A8513,'VILA CLEMENTINO'!A:I,5, FALSE)</f>
        <v>39.369999999999997</v>
      </c>
      <c r="F8513" s="16">
        <f>VLOOKUP(A8513,'VILA CLEMENTINO'!A:I,6, FALSE)</f>
        <v>4</v>
      </c>
      <c r="G8513" s="62">
        <f>VLOOKUP(A8513,'VILA CLEMENTINO'!A:I,7, FALSE)</f>
        <v>10.199999999999999</v>
      </c>
      <c r="H8513" s="29">
        <f>VLOOKUP(A8513,'VILA CLEMENTINO'!A:I,8, FALSE)</f>
        <v>0.32950000000000002</v>
      </c>
      <c r="I8513" s="16" t="s">
        <v>11</v>
      </c>
      <c r="J8513" s="9"/>
      <c r="K8513" s="9"/>
      <c r="L8513" s="9"/>
      <c r="M8513" s="9"/>
      <c r="N8513" s="9"/>
      <c r="O8513" s="9"/>
      <c r="P8513" s="9"/>
      <c r="Q8513" s="9"/>
      <c r="R8513" s="9"/>
      <c r="S8513" s="9"/>
      <c r="T8513" s="9"/>
      <c r="U8513" s="9"/>
      <c r="V8513" s="9"/>
      <c r="W8513" s="9"/>
      <c r="X8513" s="9"/>
      <c r="Y8513" s="9"/>
      <c r="Z8513" s="9"/>
      <c r="AA8513" s="9"/>
    </row>
    <row r="8514" spans="1:27" ht="12.75">
      <c r="A8514" s="64">
        <f t="shared" ref="A8514:A8525" si="121">A8513</f>
        <v>46119</v>
      </c>
      <c r="B8514" s="16" t="s">
        <v>12</v>
      </c>
      <c r="C8514" s="60">
        <f>VLOOKUP(A8514,JABAQUARA!A:I,3, FALSE)</f>
        <v>2434.19</v>
      </c>
      <c r="D8514" s="16">
        <f>VLOOKUP(A8514,JABAQUARA!A:I,4, FALSE)</f>
        <v>28</v>
      </c>
      <c r="E8514" s="61">
        <f>VLOOKUP(A8514,JABAQUARA!A:I,5, FALSE)</f>
        <v>32.65</v>
      </c>
      <c r="F8514" s="16">
        <f>VLOOKUP(A8514,JABAQUARA!A:I,6, FALSE)</f>
        <v>5</v>
      </c>
      <c r="G8514" s="16">
        <f>VLOOKUP(A8514,JABAQUARA!A:I,7, FALSE)</f>
        <v>6.3</v>
      </c>
      <c r="H8514" s="29">
        <f>VLOOKUP(A8514,JABAQUARA!A:I,8, FALSE)</f>
        <v>0.35670000000000002</v>
      </c>
      <c r="I8514" s="16" t="s">
        <v>11</v>
      </c>
      <c r="J8514" s="9"/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  <c r="Z8514" s="9"/>
      <c r="AA8514" s="9"/>
    </row>
    <row r="8515" spans="1:27" ht="12.75">
      <c r="A8515" s="64">
        <f t="shared" si="121"/>
        <v>46119</v>
      </c>
      <c r="B8515" s="16" t="s">
        <v>1467</v>
      </c>
      <c r="C8515" s="60">
        <f>VLOOKUP(A8515,SPOLETO!A:I,3, FALSE)</f>
        <v>3513.27</v>
      </c>
      <c r="D8515" s="16">
        <f>VLOOKUP(A8515,SPOLETO!A:I,4, FALSE)</f>
        <v>75</v>
      </c>
      <c r="E8515" s="61">
        <f>VLOOKUP(A8515,SPOLETO!A:I,5, FALSE)</f>
        <v>0</v>
      </c>
      <c r="F8515" s="16">
        <f>VLOOKUP(A8515,SPOLETO!A:I,6, FALSE)</f>
        <v>0</v>
      </c>
      <c r="G8515" s="16">
        <f>VLOOKUP(A8515,SPOLETO!A:I,7, FALSE)</f>
        <v>0</v>
      </c>
      <c r="H8515" s="29">
        <f>VLOOKUP(A8515,SPOLETO!A:I,8, FALSE)</f>
        <v>0</v>
      </c>
      <c r="I8515" s="16" t="s">
        <v>11</v>
      </c>
      <c r="J8515" s="9"/>
      <c r="K8515" s="9"/>
      <c r="L8515" s="9"/>
      <c r="M8515" s="9"/>
      <c r="N8515" s="9"/>
      <c r="O8515" s="9"/>
      <c r="P8515" s="9"/>
      <c r="Q8515" s="9"/>
      <c r="R8515" s="9"/>
      <c r="S8515" s="9"/>
      <c r="T8515" s="9"/>
      <c r="U8515" s="9"/>
      <c r="V8515" s="9"/>
      <c r="W8515" s="9"/>
      <c r="X8515" s="9"/>
      <c r="Y8515" s="9"/>
      <c r="Z8515" s="9"/>
      <c r="AA8515" s="9"/>
    </row>
    <row r="8516" spans="1:27" ht="12.75">
      <c r="A8516" s="64">
        <f t="shared" si="121"/>
        <v>46119</v>
      </c>
      <c r="B8516" s="16" t="s">
        <v>9</v>
      </c>
      <c r="C8516" s="60">
        <f>VLOOKUP(A8516,'CAMPO BELO'!A:I,3, FALSE)</f>
        <v>3270</v>
      </c>
      <c r="D8516" s="16">
        <f>VLOOKUP(A8516,'CAMPO BELO'!A:I,4, FALSE)</f>
        <v>38</v>
      </c>
      <c r="E8516" s="61">
        <f>VLOOKUP(A8516,'CAMPO BELO'!A:I,5, FALSE)</f>
        <v>25.48</v>
      </c>
      <c r="F8516" s="16">
        <f>VLOOKUP(A8516,'CAMPO BELO'!A:I,6, FALSE)</f>
        <v>1</v>
      </c>
      <c r="G8516" s="16">
        <f>VLOOKUP(A8516,'CAMPO BELO'!A:I,7, FALSE)</f>
        <v>9.6</v>
      </c>
      <c r="H8516" s="29">
        <f>VLOOKUP(A8516,'CAMPO BELO'!A:I,8, FALSE)</f>
        <v>0.39100000000000001</v>
      </c>
      <c r="I8516" s="16" t="s">
        <v>11</v>
      </c>
      <c r="J8516" s="9"/>
      <c r="K8516" s="9"/>
      <c r="L8516" s="9"/>
      <c r="M8516" s="9"/>
      <c r="N8516" s="9"/>
      <c r="O8516" s="9"/>
      <c r="P8516" s="9"/>
      <c r="Q8516" s="9"/>
      <c r="R8516" s="9"/>
      <c r="S8516" s="9"/>
      <c r="T8516" s="9"/>
      <c r="U8516" s="9"/>
      <c r="V8516" s="9"/>
      <c r="W8516" s="9"/>
      <c r="X8516" s="9"/>
      <c r="Y8516" s="9"/>
      <c r="Z8516" s="9"/>
      <c r="AA8516" s="9"/>
    </row>
    <row r="8517" spans="1:27" ht="12.75">
      <c r="A8517" s="64">
        <f t="shared" si="121"/>
        <v>46119</v>
      </c>
      <c r="B8517" s="16" t="s">
        <v>43</v>
      </c>
      <c r="C8517" s="60">
        <f>VLOOKUP(A8517,GOPOÚVA!A:I,3, FALSE)</f>
        <v>3000.11</v>
      </c>
      <c r="D8517" s="16">
        <f>VLOOKUP(A8517,GOPOÚVA!A:I,4, FALSE)</f>
        <v>33</v>
      </c>
      <c r="E8517" s="61">
        <f>VLOOKUP(A8517,GOPOÚVA!A:I,5, FALSE)</f>
        <v>21.67</v>
      </c>
      <c r="F8517" s="16">
        <f>VLOOKUP(A8517,GOPOÚVA!A:I,6, FALSE)</f>
        <v>1</v>
      </c>
      <c r="G8517" s="16">
        <f>VLOOKUP(A8517,GOPOÚVA!A:I,7, FALSE)</f>
        <v>5.6</v>
      </c>
      <c r="H8517" s="29">
        <f>VLOOKUP(A8517,GOPOÚVA!A:I,8, FALSE)</f>
        <v>0.39979999999999999</v>
      </c>
      <c r="I8517" s="16" t="s">
        <v>11</v>
      </c>
      <c r="J8517" s="9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  <c r="Z8517" s="9"/>
      <c r="AA8517" s="9"/>
    </row>
    <row r="8518" spans="1:27" ht="12.75">
      <c r="A8518" s="64">
        <f t="shared" si="121"/>
        <v>46119</v>
      </c>
      <c r="B8518" s="16" t="s">
        <v>45</v>
      </c>
      <c r="C8518" s="60">
        <f>VLOOKUP(A8518,MANDAQUI!A:I,3, FALSE)</f>
        <v>2912.68</v>
      </c>
      <c r="D8518" s="16">
        <f>VLOOKUP(A8518,MANDAQUI!A:I,4, FALSE)</f>
        <v>34</v>
      </c>
      <c r="E8518" s="61">
        <f>VLOOKUP(A8518,MANDAQUI!A:I,5, FALSE)</f>
        <v>20.58</v>
      </c>
      <c r="F8518" s="16">
        <f>VLOOKUP(A8518,MANDAQUI!A:I,6, FALSE)</f>
        <v>0</v>
      </c>
      <c r="G8518" s="16">
        <f>VLOOKUP(A8518,MANDAQUI!A:I,7, FALSE)</f>
        <v>9</v>
      </c>
      <c r="H8518" s="29">
        <f>VLOOKUP(A8518,MANDAQUI!A:I,8, FALSE)</f>
        <v>0.31859999999999999</v>
      </c>
      <c r="I8518" s="16" t="s">
        <v>11</v>
      </c>
      <c r="J8518" s="9"/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  <c r="Z8518" s="9"/>
      <c r="AA8518" s="9"/>
    </row>
    <row r="8519" spans="1:27" ht="12.75">
      <c r="A8519" s="64">
        <f t="shared" si="121"/>
        <v>46119</v>
      </c>
      <c r="B8519" s="16" t="s">
        <v>1465</v>
      </c>
      <c r="C8519" s="60">
        <f>VLOOKUP(A8519,AEROPORTO!A:I,3, FALSE)</f>
        <v>12517.9</v>
      </c>
      <c r="D8519" s="16">
        <f>VLOOKUP(A8519,AEROPORTO!A:I,4, FALSE)</f>
        <v>171</v>
      </c>
      <c r="E8519" s="61">
        <f>VLOOKUP(A8519,AEROPORTO!A:I,5, FALSE)</f>
        <v>0</v>
      </c>
      <c r="F8519" s="16">
        <f>VLOOKUP(A8519,AEROPORTO!A:I,6, FALSE)</f>
        <v>0</v>
      </c>
      <c r="G8519" s="16">
        <f>VLOOKUP(A8519,AEROPORTO!A:I,7, FALSE)</f>
        <v>0</v>
      </c>
      <c r="H8519" s="29">
        <f>VLOOKUP(A8519,AEROPORTO!A:I,8, FALSE)</f>
        <v>0</v>
      </c>
      <c r="I8519" s="16" t="s">
        <v>11</v>
      </c>
      <c r="J8519" s="9"/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  <c r="Z8519" s="9"/>
      <c r="AA8519" s="9"/>
    </row>
    <row r="8520" spans="1:27" ht="12.75">
      <c r="A8520" s="64">
        <f t="shared" si="121"/>
        <v>46119</v>
      </c>
      <c r="B8520" s="16" t="s">
        <v>289</v>
      </c>
      <c r="C8520" s="60">
        <f>VLOOKUP(A8520,PINHEIROS!A:I,3, FALSE)</f>
        <v>2336.7399999999998</v>
      </c>
      <c r="D8520" s="16">
        <f>VLOOKUP(A8520,PINHEIROS!A:I,4, FALSE)</f>
        <v>25</v>
      </c>
      <c r="E8520" s="61">
        <f>VLOOKUP(A8520,PINHEIROS!A:I,5, FALSE)</f>
        <v>30.29</v>
      </c>
      <c r="F8520" s="16">
        <f>VLOOKUP(A8520,PINHEIROS!A:I,6, FALSE)</f>
        <v>2</v>
      </c>
      <c r="G8520" s="16">
        <f>VLOOKUP(A8520,PINHEIROS!A:I,7, FALSE)</f>
        <v>5</v>
      </c>
      <c r="H8520" s="29">
        <f>VLOOKUP(A8520,PINHEIROS!A:I,8, FALSE)</f>
        <v>0.28599999999999998</v>
      </c>
      <c r="I8520" s="16" t="s">
        <v>11</v>
      </c>
      <c r="J8520" s="9"/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  <c r="Z8520" s="9"/>
      <c r="AA8520" s="9"/>
    </row>
    <row r="8521" spans="1:27" ht="12.75">
      <c r="A8521" s="64">
        <f t="shared" si="121"/>
        <v>46119</v>
      </c>
      <c r="B8521" s="16" t="s">
        <v>286</v>
      </c>
      <c r="C8521" s="60">
        <f>VLOOKUP(A8521,ACLIMAÇÃO!A:I,3, FALSE)</f>
        <v>3148.07</v>
      </c>
      <c r="D8521" s="16">
        <f>VLOOKUP(A8521,ACLIMAÇÃO!A:I,4, FALSE)</f>
        <v>30</v>
      </c>
      <c r="E8521" s="61">
        <f>VLOOKUP(A8521,ACLIMAÇÃO!A:I,5, FALSE)</f>
        <v>31.02</v>
      </c>
      <c r="F8521" s="16">
        <f>VLOOKUP(A8521,ACLIMAÇÃO!A:I,6, FALSE)</f>
        <v>3</v>
      </c>
      <c r="G8521" s="16">
        <f>VLOOKUP(A8521,ACLIMAÇÃO!A:I,7, FALSE)</f>
        <v>7</v>
      </c>
      <c r="H8521" s="29">
        <f>VLOOKUP(A8521,ACLIMAÇÃO!A:I,8, FALSE)</f>
        <v>0.31559999999999999</v>
      </c>
      <c r="I8521" s="16" t="s">
        <v>11</v>
      </c>
      <c r="J8521" s="9"/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9"/>
      <c r="X8521" s="9"/>
      <c r="Y8521" s="9"/>
      <c r="Z8521" s="9"/>
      <c r="AA8521" s="9"/>
    </row>
    <row r="8522" spans="1:27" ht="12.75">
      <c r="A8522" s="64">
        <f t="shared" si="121"/>
        <v>46119</v>
      </c>
      <c r="B8522" s="16" t="s">
        <v>17</v>
      </c>
      <c r="C8522" s="60">
        <f>VLOOKUP(A8522,'PRAIA DO CANTO'!A:I,3, FALSE)</f>
        <v>4912.96</v>
      </c>
      <c r="D8522" s="16">
        <f>VLOOKUP(A8522,'PRAIA DO CANTO'!A:I,4, FALSE)</f>
        <v>46</v>
      </c>
      <c r="E8522" s="61">
        <f>VLOOKUP(A8522,'PRAIA DO CANTO'!A:I,5, FALSE)</f>
        <v>42.91</v>
      </c>
      <c r="F8522" s="16">
        <f>VLOOKUP(A8522,'PRAIA DO CANTO'!A:I,6, FALSE)</f>
        <v>8</v>
      </c>
      <c r="G8522" s="16">
        <f>VLOOKUP(A8522,'PRAIA DO CANTO'!A:I,7, FALSE)</f>
        <v>11.3</v>
      </c>
      <c r="H8522" s="29">
        <f>VLOOKUP(A8522,'PRAIA DO CANTO'!A:I,8, FALSE)</f>
        <v>0.33979999999999999</v>
      </c>
      <c r="I8522" s="16" t="s">
        <v>16</v>
      </c>
      <c r="J8522" s="9"/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  <c r="Z8522" s="9"/>
      <c r="AA8522" s="9"/>
    </row>
    <row r="8523" spans="1:27" ht="12.75">
      <c r="A8523" s="64">
        <f t="shared" si="121"/>
        <v>46119</v>
      </c>
      <c r="B8523" s="16" t="s">
        <v>14</v>
      </c>
      <c r="C8523" s="60">
        <f>VLOOKUP(A8523,'JARDIM CAMBURI'!A:I,3, FALSE)</f>
        <v>3169.3</v>
      </c>
      <c r="D8523" s="16">
        <f>VLOOKUP(A8523,'JARDIM CAMBURI'!A:I,4, FALSE)</f>
        <v>34</v>
      </c>
      <c r="E8523" s="61">
        <f>VLOOKUP(A8523,'JARDIM CAMBURI'!A:I,5, FALSE)</f>
        <v>27.65</v>
      </c>
      <c r="F8523" s="16">
        <f>VLOOKUP(A8523,'JARDIM CAMBURI'!A:I,6, FALSE())</f>
        <v>6</v>
      </c>
      <c r="G8523" s="16">
        <f>VLOOKUP(A8523,'JARDIM CAMBURI'!A:I,7, FALSE)</f>
        <v>11</v>
      </c>
      <c r="H8523" s="29">
        <f>VLOOKUP(A8523,'JARDIM CAMBURI'!A:I,8, FALSE)</f>
        <v>0.36620000000000003</v>
      </c>
      <c r="I8523" s="16" t="s">
        <v>16</v>
      </c>
      <c r="J8523" s="9"/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  <c r="Z8523" s="9"/>
      <c r="AA8523" s="9"/>
    </row>
    <row r="8524" spans="1:27" ht="12.75">
      <c r="A8524" s="64">
        <f t="shared" si="121"/>
        <v>46119</v>
      </c>
      <c r="B8524" s="16" t="s">
        <v>19</v>
      </c>
      <c r="C8524" s="60">
        <f>VLOOKUP(A8524,SERRA!A:I,3, FALSE)</f>
        <v>4181.66</v>
      </c>
      <c r="D8524" s="16">
        <f>VLOOKUP(A8524,SERRA!A:I,4, FALSE)</f>
        <v>21</v>
      </c>
      <c r="E8524" s="61">
        <f>VLOOKUP(A8524,SERRA!A:I,5, FALSE)</f>
        <v>28.09</v>
      </c>
      <c r="F8524" s="16">
        <f>VLOOKUP(A8524,SERRA!A:I,6, FALSE)</f>
        <v>0</v>
      </c>
      <c r="G8524" s="16">
        <f>VLOOKUP(A8524,SERRA!A:I,7, FALSE)</f>
        <v>10.5</v>
      </c>
      <c r="H8524" s="29">
        <f>VLOOKUP(A8524,SERRA!A:I,8, FALSE)</f>
        <v>0.33979999999999999</v>
      </c>
      <c r="I8524" s="16" t="s">
        <v>16</v>
      </c>
      <c r="J8524" s="9"/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  <c r="Z8524" s="9"/>
      <c r="AA8524" s="9"/>
    </row>
    <row r="8525" spans="1:27" ht="12.75">
      <c r="A8525" s="64">
        <f t="shared" si="121"/>
        <v>46119</v>
      </c>
      <c r="B8525" s="16" t="s">
        <v>1574</v>
      </c>
      <c r="C8525" s="60">
        <f>VLOOKUP(A8525,BOALI!A:I,3, FALSE)</f>
        <v>3834.42</v>
      </c>
      <c r="D8525" s="16">
        <f>VLOOKUP(A8525,BOALI!A:I,4, FALSE)</f>
        <v>100</v>
      </c>
      <c r="E8525" s="61">
        <f>VLOOKUP(A8525,BOALI!A:I,5, FALSE)</f>
        <v>0</v>
      </c>
      <c r="F8525" s="16">
        <f>VLOOKUP(A8525,BOALI!A:I,6, FALSE)</f>
        <v>0</v>
      </c>
      <c r="G8525" s="16">
        <f>VLOOKUP(A8525,BOALI!A:I,7, FALSE)</f>
        <v>0</v>
      </c>
      <c r="H8525" s="29">
        <f>VLOOKUP(A8525,BOALI!A:I,8, FALSE)</f>
        <v>0</v>
      </c>
      <c r="I8525" s="16" t="s">
        <v>16</v>
      </c>
      <c r="J8525" s="9"/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9"/>
      <c r="X8525" s="9"/>
      <c r="Y8525" s="9"/>
      <c r="Z8525" s="9"/>
      <c r="AA8525" s="9"/>
    </row>
    <row r="8526" spans="1:27" ht="12.75">
      <c r="A8526" s="64">
        <f>A8525+1</f>
        <v>46120</v>
      </c>
      <c r="B8526" s="16" t="s">
        <v>21</v>
      </c>
      <c r="C8526" s="60">
        <f>VLOOKUP(A8526,'VILA CLEMENTINO'!A:I,3, FALSE)</f>
        <v>4344.32</v>
      </c>
      <c r="D8526" s="16">
        <f>VLOOKUP(A8526,'VILA CLEMENTINO'!A:I,4, FALSE)</f>
        <v>52</v>
      </c>
      <c r="E8526" s="61">
        <f>VLOOKUP(A8526,'VILA CLEMENTINO'!A:I,5, FALSE)</f>
        <v>30.41</v>
      </c>
      <c r="F8526" s="16">
        <f>VLOOKUP(A8526,'VILA CLEMENTINO'!A:I,6, FALSE)</f>
        <v>8</v>
      </c>
      <c r="G8526" s="62">
        <f>VLOOKUP(A8526,'VILA CLEMENTINO'!A:I,7, FALSE)</f>
        <v>7.6</v>
      </c>
      <c r="H8526" s="29">
        <f>VLOOKUP(A8526,'VILA CLEMENTINO'!A:I,8, FALSE)</f>
        <v>0.31209999999999999</v>
      </c>
      <c r="I8526" s="16" t="s">
        <v>11</v>
      </c>
      <c r="J8526" s="9"/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  <c r="Z8526" s="9"/>
      <c r="AA8526" s="9"/>
    </row>
    <row r="8527" spans="1:27" ht="12.75">
      <c r="A8527" s="64">
        <f t="shared" ref="A8527:A8538" si="122">A8526</f>
        <v>46120</v>
      </c>
      <c r="B8527" s="16" t="s">
        <v>12</v>
      </c>
      <c r="C8527" s="60">
        <f>VLOOKUP(A8527,JABAQUARA!A:I,3, FALSE)</f>
        <v>2425.69</v>
      </c>
      <c r="D8527" s="16">
        <f>VLOOKUP(A8527,JABAQUARA!A:I,4, FALSE)</f>
        <v>21</v>
      </c>
      <c r="E8527" s="61">
        <f>VLOOKUP(A8527,JABAQUARA!A:I,5, FALSE)</f>
        <v>31.75</v>
      </c>
      <c r="F8527" s="16">
        <f>VLOOKUP(A8527,JABAQUARA!A:I,6, FALSE)</f>
        <v>2</v>
      </c>
      <c r="G8527" s="16">
        <f>VLOOKUP(A8527,JABAQUARA!A:I,7, FALSE)</f>
        <v>5</v>
      </c>
      <c r="H8527" s="29">
        <f>VLOOKUP(A8527,JABAQUARA!A:I,8, FALSE)</f>
        <v>0.36199999999999999</v>
      </c>
      <c r="I8527" s="16" t="s">
        <v>11</v>
      </c>
      <c r="J8527" s="9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  <c r="Z8527" s="9"/>
      <c r="AA8527" s="9"/>
    </row>
    <row r="8528" spans="1:27" ht="12.75">
      <c r="A8528" s="64">
        <f t="shared" si="122"/>
        <v>46120</v>
      </c>
      <c r="B8528" s="16" t="s">
        <v>1467</v>
      </c>
      <c r="C8528" s="60">
        <f>VLOOKUP(A8528,SPOLETO!A:I,3, FALSE)</f>
        <v>3282.67</v>
      </c>
      <c r="D8528" s="16">
        <f>VLOOKUP(A8528,SPOLETO!A:I,4, FALSE)</f>
        <v>66</v>
      </c>
      <c r="E8528" s="61">
        <f>VLOOKUP(A8528,SPOLETO!A:I,5, FALSE)</f>
        <v>0</v>
      </c>
      <c r="F8528" s="16">
        <f>VLOOKUP(A8528,SPOLETO!A:I,6, FALSE)</f>
        <v>0</v>
      </c>
      <c r="G8528" s="16">
        <f>VLOOKUP(A8528,SPOLETO!A:I,7, FALSE)</f>
        <v>0</v>
      </c>
      <c r="H8528" s="29">
        <f>VLOOKUP(A8528,SPOLETO!A:I,8, FALSE)</f>
        <v>0</v>
      </c>
      <c r="I8528" s="16" t="s">
        <v>11</v>
      </c>
      <c r="J8528" s="9"/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  <c r="AA8528" s="9"/>
    </row>
    <row r="8529" spans="1:27" ht="12.75">
      <c r="A8529" s="64">
        <f t="shared" si="122"/>
        <v>46120</v>
      </c>
      <c r="B8529" s="16" t="s">
        <v>9</v>
      </c>
      <c r="C8529" s="60">
        <f>VLOOKUP(A8529,'CAMPO BELO'!A:I,3, FALSE)</f>
        <v>2867.62</v>
      </c>
      <c r="D8529" s="16">
        <f>VLOOKUP(A8529,'CAMPO BELO'!A:I,4, FALSE)</f>
        <v>35</v>
      </c>
      <c r="E8529" s="61">
        <f>VLOOKUP(A8529,'CAMPO BELO'!A:I,5, FALSE)</f>
        <v>23.21</v>
      </c>
      <c r="F8529" s="16">
        <f>VLOOKUP(A8529,'CAMPO BELO'!A:I,6, FALSE)</f>
        <v>0</v>
      </c>
      <c r="G8529" s="16">
        <f>VLOOKUP(A8529,'CAMPO BELO'!A:I,7, FALSE)</f>
        <v>8</v>
      </c>
      <c r="H8529" s="29">
        <f>VLOOKUP(A8529,'CAMPO BELO'!A:I,8, FALSE)</f>
        <v>0.36969999999999997</v>
      </c>
      <c r="I8529" s="16" t="s">
        <v>11</v>
      </c>
      <c r="J8529" s="9"/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  <c r="AA8529" s="9"/>
    </row>
    <row r="8530" spans="1:27" ht="12.75">
      <c r="A8530" s="64">
        <f t="shared" si="122"/>
        <v>46120</v>
      </c>
      <c r="B8530" s="16" t="s">
        <v>43</v>
      </c>
      <c r="C8530" s="60">
        <f>VLOOKUP(A8530,GOPOÚVA!A:I,3, FALSE)</f>
        <v>2612.21</v>
      </c>
      <c r="D8530" s="16">
        <f>VLOOKUP(A8530,GOPOÚVA!A:I,4, FALSE)</f>
        <v>30</v>
      </c>
      <c r="E8530" s="61">
        <f>VLOOKUP(A8530,GOPOÚVA!A:I,5, FALSE)</f>
        <v>22.3</v>
      </c>
      <c r="F8530" s="16">
        <f>VLOOKUP(A8530,GOPOÚVA!A:I,6, FALSE)</f>
        <v>2</v>
      </c>
      <c r="G8530" s="16">
        <f>VLOOKUP(A8530,GOPOÚVA!A:I,7, FALSE)</f>
        <v>6</v>
      </c>
      <c r="H8530" s="29">
        <f>VLOOKUP(A8530,GOPOÚVA!A:I,8, FALSE)</f>
        <v>0.34499999999999997</v>
      </c>
      <c r="I8530" s="16" t="s">
        <v>11</v>
      </c>
      <c r="J8530" s="9"/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  <c r="Z8530" s="9"/>
      <c r="AA8530" s="9"/>
    </row>
    <row r="8531" spans="1:27" ht="12.75">
      <c r="A8531" s="64">
        <f t="shared" si="122"/>
        <v>46120</v>
      </c>
      <c r="B8531" s="16" t="s">
        <v>45</v>
      </c>
      <c r="C8531" s="60">
        <f>VLOOKUP(A8531,MANDAQUI!A:I,3, FALSE)</f>
        <v>1959.6</v>
      </c>
      <c r="D8531" s="16">
        <f>VLOOKUP(A8531,MANDAQUI!A:I,4, FALSE)</f>
        <v>21</v>
      </c>
      <c r="E8531" s="61">
        <f>VLOOKUP(A8531,MANDAQUI!A:I,5, FALSE)</f>
        <v>19.73</v>
      </c>
      <c r="F8531" s="16">
        <f>VLOOKUP(A8531,MANDAQUI!A:I,6, FALSE)</f>
        <v>0</v>
      </c>
      <c r="G8531" s="16">
        <f>VLOOKUP(A8531,MANDAQUI!A:I,7, FALSE)</f>
        <v>6</v>
      </c>
      <c r="H8531" s="29">
        <f>VLOOKUP(A8531,MANDAQUI!A:I,8, FALSE)</f>
        <v>0.26740000000000003</v>
      </c>
      <c r="I8531" s="16" t="s">
        <v>11</v>
      </c>
      <c r="J8531" s="9"/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  <c r="Z8531" s="9"/>
      <c r="AA8531" s="9"/>
    </row>
    <row r="8532" spans="1:27" ht="12.75">
      <c r="A8532" s="64">
        <f t="shared" si="122"/>
        <v>46120</v>
      </c>
      <c r="B8532" s="16" t="s">
        <v>1465</v>
      </c>
      <c r="C8532" s="60">
        <f>VLOOKUP(A8532,AEROPORTO!A:I,3, FALSE)</f>
        <v>8866.7000000000007</v>
      </c>
      <c r="D8532" s="16">
        <f>VLOOKUP(A8532,AEROPORTO!A:I,4, FALSE)</f>
        <v>157</v>
      </c>
      <c r="E8532" s="61">
        <f>VLOOKUP(A8532,AEROPORTO!A:I,5, FALSE)</f>
        <v>0</v>
      </c>
      <c r="F8532" s="16">
        <f>VLOOKUP(A8532,AEROPORTO!A:I,6, FALSE)</f>
        <v>0</v>
      </c>
      <c r="G8532" s="16">
        <f>VLOOKUP(A8532,AEROPORTO!A:I,7, FALSE)</f>
        <v>0</v>
      </c>
      <c r="H8532" s="29">
        <f>VLOOKUP(A8532,AEROPORTO!A:I,8, FALSE)</f>
        <v>0</v>
      </c>
      <c r="I8532" s="16" t="s">
        <v>11</v>
      </c>
      <c r="J8532" s="9"/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  <c r="Z8532" s="9"/>
      <c r="AA8532" s="9"/>
    </row>
    <row r="8533" spans="1:27" ht="12.75">
      <c r="A8533" s="64">
        <f t="shared" si="122"/>
        <v>46120</v>
      </c>
      <c r="B8533" s="16" t="s">
        <v>289</v>
      </c>
      <c r="C8533" s="60">
        <f>VLOOKUP(A8533,PINHEIROS!A:I,3, FALSE)</f>
        <v>4128.4399999999996</v>
      </c>
      <c r="D8533" s="16">
        <f>VLOOKUP(A8533,PINHEIROS!A:I,4, FALSE)</f>
        <v>33</v>
      </c>
      <c r="E8533" s="61">
        <f>VLOOKUP(A8533,PINHEIROS!A:I,5, FALSE)</f>
        <v>30.58</v>
      </c>
      <c r="F8533" s="16">
        <f>VLOOKUP(A8533,PINHEIROS!A:I,6, FALSE)</f>
        <v>3</v>
      </c>
      <c r="G8533" s="16">
        <f>VLOOKUP(A8533,PINHEIROS!A:I,7, FALSE)</f>
        <v>8.25</v>
      </c>
      <c r="H8533" s="29">
        <f>VLOOKUP(A8533,PINHEIROS!A:I,8, FALSE)</f>
        <v>0.29609999999999997</v>
      </c>
      <c r="I8533" s="16" t="s">
        <v>11</v>
      </c>
      <c r="J8533" s="9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  <c r="Z8533" s="9"/>
      <c r="AA8533" s="9"/>
    </row>
    <row r="8534" spans="1:27" ht="12.75">
      <c r="A8534" s="64">
        <f t="shared" si="122"/>
        <v>46120</v>
      </c>
      <c r="B8534" s="16" t="s">
        <v>286</v>
      </c>
      <c r="C8534" s="60">
        <f>VLOOKUP(A8534,ACLIMAÇÃO!A:I,3, FALSE)</f>
        <v>1891.18</v>
      </c>
      <c r="D8534" s="16">
        <f>VLOOKUP(A8534,ACLIMAÇÃO!A:I,4, FALSE)</f>
        <v>24</v>
      </c>
      <c r="E8534" s="61">
        <f>VLOOKUP(A8534,ACLIMAÇÃO!A:I,5, FALSE)</f>
        <v>24.5</v>
      </c>
      <c r="F8534" s="16">
        <f>VLOOKUP(A8534,ACLIMAÇÃO!A:I,6, FALSE)</f>
        <v>0</v>
      </c>
      <c r="G8534" s="16">
        <f>VLOOKUP(A8534,ACLIMAÇÃO!A:I,7, FALSE)</f>
        <v>5.33</v>
      </c>
      <c r="H8534" s="29">
        <f>VLOOKUP(A8534,ACLIMAÇÃO!A:I,8, FALSE)</f>
        <v>0.32269999999999999</v>
      </c>
      <c r="I8534" s="16" t="s">
        <v>11</v>
      </c>
      <c r="J8534" s="9"/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  <c r="Z8534" s="9"/>
      <c r="AA8534" s="9"/>
    </row>
    <row r="8535" spans="1:27" ht="12.75">
      <c r="A8535" s="64">
        <f t="shared" si="122"/>
        <v>46120</v>
      </c>
      <c r="B8535" s="16" t="s">
        <v>17</v>
      </c>
      <c r="C8535" s="60">
        <f>VLOOKUP(A8535,'PRAIA DO CANTO'!A:I,3, FALSE)</f>
        <v>4215.72</v>
      </c>
      <c r="D8535" s="16">
        <f>VLOOKUP(A8535,'PRAIA DO CANTO'!A:I,4, FALSE)</f>
        <v>45</v>
      </c>
      <c r="E8535" s="61">
        <f>VLOOKUP(A8535,'PRAIA DO CANTO'!A:I,5, FALSE)</f>
        <v>28.9</v>
      </c>
      <c r="F8535" s="16">
        <f>VLOOKUP(A8535,'PRAIA DO CANTO'!A:I,6, FALSE)</f>
        <v>3</v>
      </c>
      <c r="G8535" s="16">
        <f>VLOOKUP(A8535,'PRAIA DO CANTO'!A:I,7, FALSE)</f>
        <v>10</v>
      </c>
      <c r="H8535" s="29">
        <f>VLOOKUP(A8535,'PRAIA DO CANTO'!A:I,8, FALSE)</f>
        <v>0.28849999999999998</v>
      </c>
      <c r="I8535" s="16" t="s">
        <v>16</v>
      </c>
      <c r="J8535" s="9"/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/>
      <c r="Z8535" s="9"/>
      <c r="AA8535" s="9"/>
    </row>
    <row r="8536" spans="1:27" ht="12.75">
      <c r="A8536" s="64">
        <f t="shared" si="122"/>
        <v>46120</v>
      </c>
      <c r="B8536" s="16" t="s">
        <v>14</v>
      </c>
      <c r="C8536" s="60">
        <f>VLOOKUP(A8536,'JARDIM CAMBURI'!A:I,3, FALSE)</f>
        <v>2818.89</v>
      </c>
      <c r="D8536" s="16">
        <f>VLOOKUP(A8536,'JARDIM CAMBURI'!A:I,4, FALSE)</f>
        <v>31</v>
      </c>
      <c r="E8536" s="61">
        <f>VLOOKUP(A8536,'JARDIM CAMBURI'!A:I,5, FALSE)</f>
        <v>55.49</v>
      </c>
      <c r="F8536" s="16">
        <f>VLOOKUP(A8536,'JARDIM CAMBURI'!A:I,6, FALSE())</f>
        <v>14</v>
      </c>
      <c r="G8536" s="16">
        <f>VLOOKUP(A8536,'JARDIM CAMBURI'!A:I,7, FALSE)</f>
        <v>11.05</v>
      </c>
      <c r="H8536" s="29">
        <f>VLOOKUP(A8536,'JARDIM CAMBURI'!A:I,8, FALSE)</f>
        <v>4.0555000000000003</v>
      </c>
      <c r="I8536" s="16" t="s">
        <v>16</v>
      </c>
      <c r="J8536" s="9"/>
      <c r="K8536" s="9"/>
      <c r="L8536" s="9"/>
      <c r="M8536" s="9"/>
      <c r="N8536" s="9"/>
      <c r="O8536" s="9"/>
      <c r="P8536" s="9"/>
      <c r="Q8536" s="9"/>
      <c r="R8536" s="9"/>
      <c r="S8536" s="9"/>
      <c r="T8536" s="9"/>
      <c r="U8536" s="9"/>
      <c r="V8536" s="9"/>
      <c r="W8536" s="9"/>
      <c r="X8536" s="9"/>
      <c r="Y8536" s="9"/>
      <c r="Z8536" s="9"/>
      <c r="AA8536" s="9"/>
    </row>
    <row r="8537" spans="1:27" ht="12.75">
      <c r="A8537" s="64">
        <f t="shared" si="122"/>
        <v>46120</v>
      </c>
      <c r="B8537" s="16" t="s">
        <v>19</v>
      </c>
      <c r="C8537" s="60">
        <f>VLOOKUP(A8537,SERRA!A:I,3, FALSE)</f>
        <v>1941.63</v>
      </c>
      <c r="D8537" s="16">
        <f>VLOOKUP(A8537,SERRA!A:I,4, FALSE)</f>
        <v>14</v>
      </c>
      <c r="E8537" s="61">
        <f>VLOOKUP(A8537,SERRA!A:I,5, FALSE)</f>
        <v>27.03</v>
      </c>
      <c r="F8537" s="16">
        <f>VLOOKUP(A8537,SERRA!A:I,6, FALSE)</f>
        <v>2</v>
      </c>
      <c r="G8537" s="16">
        <f>VLOOKUP(A8537,SERRA!A:I,7, FALSE)</f>
        <v>7</v>
      </c>
      <c r="H8537" s="29">
        <f>VLOOKUP(A8537,SERRA!A:I,8, FALSE)</f>
        <v>0.3019</v>
      </c>
      <c r="I8537" s="16" t="s">
        <v>16</v>
      </c>
      <c r="J8537" s="9"/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/>
      <c r="Z8537" s="9"/>
      <c r="AA8537" s="9"/>
    </row>
    <row r="8538" spans="1:27" ht="12.75">
      <c r="A8538" s="64">
        <f t="shared" si="122"/>
        <v>46120</v>
      </c>
      <c r="B8538" s="16" t="s">
        <v>1574</v>
      </c>
      <c r="C8538" s="60">
        <f>VLOOKUP(A8538,BOALI!A:I,3, FALSE)</f>
        <v>3695.05</v>
      </c>
      <c r="D8538" s="16">
        <f>VLOOKUP(A8538,BOALI!A:I,4, FALSE)</f>
        <v>94</v>
      </c>
      <c r="E8538" s="61">
        <f>VLOOKUP(A8538,BOALI!A:I,5, FALSE)</f>
        <v>0</v>
      </c>
      <c r="F8538" s="16">
        <f>VLOOKUP(A8538,BOALI!A:I,6, FALSE)</f>
        <v>0</v>
      </c>
      <c r="G8538" s="16">
        <f>VLOOKUP(A8538,BOALI!A:I,7, FALSE)</f>
        <v>0</v>
      </c>
      <c r="H8538" s="29">
        <f>VLOOKUP(A8538,BOALI!A:I,8, FALSE)</f>
        <v>0</v>
      </c>
      <c r="I8538" s="16" t="s">
        <v>16</v>
      </c>
      <c r="J8538" s="9"/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/>
      <c r="Z8538" s="9"/>
      <c r="AA8538" s="9"/>
    </row>
    <row r="8539" spans="1:27" ht="12.75">
      <c r="A8539" s="64">
        <f>A8538+1</f>
        <v>46121</v>
      </c>
      <c r="B8539" s="16" t="s">
        <v>21</v>
      </c>
      <c r="C8539" s="60">
        <f>VLOOKUP(A8539,'VILA CLEMENTINO'!A:I,3, FALSE)</f>
        <v>6069.63</v>
      </c>
      <c r="D8539" s="16">
        <f>VLOOKUP(A8539,'VILA CLEMENTINO'!A:I,4, FALSE)</f>
        <v>61</v>
      </c>
      <c r="E8539" s="61">
        <f>VLOOKUP(A8539,'VILA CLEMENTINO'!A:I,5, FALSE)</f>
        <v>24.42</v>
      </c>
      <c r="F8539" s="16">
        <f>VLOOKUP(A8539,'VILA CLEMENTINO'!A:I,6, FALSE)</f>
        <v>0</v>
      </c>
      <c r="G8539" s="62">
        <f>VLOOKUP(A8539,'VILA CLEMENTINO'!A:I,7, FALSE)</f>
        <v>9.1999999999999993</v>
      </c>
      <c r="H8539" s="29">
        <f>VLOOKUP(A8539,'VILA CLEMENTINO'!A:I,8, FALSE)</f>
        <v>0.31890000000000002</v>
      </c>
      <c r="I8539" s="16" t="s">
        <v>11</v>
      </c>
      <c r="J8539" s="9"/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  <c r="Z8539" s="9"/>
      <c r="AA8539" s="9"/>
    </row>
    <row r="8540" spans="1:27" ht="12.75">
      <c r="A8540" s="64">
        <f t="shared" ref="A8540:A8551" si="123">A8539</f>
        <v>46121</v>
      </c>
      <c r="B8540" s="16" t="s">
        <v>12</v>
      </c>
      <c r="C8540" s="60">
        <f>VLOOKUP(A8540,JABAQUARA!A:I,3, FALSE)</f>
        <v>2303.25</v>
      </c>
      <c r="D8540" s="16">
        <f>VLOOKUP(A8540,JABAQUARA!A:I,4, FALSE)</f>
        <v>31</v>
      </c>
      <c r="E8540" s="61">
        <f>VLOOKUP(A8540,JABAQUARA!A:I,5, FALSE)</f>
        <v>21.21</v>
      </c>
      <c r="F8540" s="16">
        <f>VLOOKUP(A8540,JABAQUARA!A:I,6, FALSE)</f>
        <v>0</v>
      </c>
      <c r="G8540" s="16">
        <f>VLOOKUP(A8540,JABAQUARA!A:I,7, FALSE)</f>
        <v>9</v>
      </c>
      <c r="H8540" s="29">
        <f>VLOOKUP(A8540,JABAQUARA!A:I,8, FALSE)</f>
        <v>0.27650000000000002</v>
      </c>
      <c r="I8540" s="16" t="s">
        <v>11</v>
      </c>
      <c r="J8540" s="9"/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/>
      <c r="Z8540" s="9"/>
      <c r="AA8540" s="9"/>
    </row>
    <row r="8541" spans="1:27" ht="12.75">
      <c r="A8541" s="64">
        <f t="shared" si="123"/>
        <v>46121</v>
      </c>
      <c r="B8541" s="16" t="s">
        <v>1467</v>
      </c>
      <c r="C8541" s="60">
        <f>VLOOKUP(A8541,SPOLETO!A:I,3, FALSE)</f>
        <v>3782.51</v>
      </c>
      <c r="D8541" s="16">
        <f>VLOOKUP(A8541,SPOLETO!A:I,4, FALSE)</f>
        <v>76</v>
      </c>
      <c r="E8541" s="61">
        <f>VLOOKUP(A8541,SPOLETO!A:I,5, FALSE)</f>
        <v>0</v>
      </c>
      <c r="F8541" s="16">
        <f>VLOOKUP(A8541,SPOLETO!A:I,6, FALSE)</f>
        <v>0</v>
      </c>
      <c r="G8541" s="16">
        <f>VLOOKUP(A8541,SPOLETO!A:I,7, FALSE)</f>
        <v>0</v>
      </c>
      <c r="H8541" s="29">
        <f>VLOOKUP(A8541,SPOLETO!A:I,8, FALSE)</f>
        <v>0</v>
      </c>
      <c r="I8541" s="16" t="s">
        <v>11</v>
      </c>
      <c r="J8541" s="9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  <c r="Z8541" s="9"/>
      <c r="AA8541" s="9"/>
    </row>
    <row r="8542" spans="1:27" ht="12.75">
      <c r="A8542" s="64">
        <f t="shared" si="123"/>
        <v>46121</v>
      </c>
      <c r="B8542" s="16" t="s">
        <v>9</v>
      </c>
      <c r="C8542" s="60">
        <f>VLOOKUP(A8542,'CAMPO BELO'!A:I,3, FALSE)</f>
        <v>3165.14</v>
      </c>
      <c r="D8542" s="16">
        <f>VLOOKUP(A8542,'CAMPO BELO'!A:I,4, FALSE)</f>
        <v>38</v>
      </c>
      <c r="E8542" s="61">
        <f>VLOOKUP(A8542,'CAMPO BELO'!A:I,5, FALSE)</f>
        <v>30.12</v>
      </c>
      <c r="F8542" s="16">
        <f>VLOOKUP(A8542,'CAMPO BELO'!A:I,6, FALSE)</f>
        <v>3</v>
      </c>
      <c r="G8542" s="16">
        <f>VLOOKUP(A8542,'CAMPO BELO'!A:I,7, FALSE)</f>
        <v>8.3000000000000007</v>
      </c>
      <c r="H8542" s="29">
        <f>VLOOKUP(A8542,'CAMPO BELO'!A:I,8, FALSE)</f>
        <v>0.35699999999999998</v>
      </c>
      <c r="I8542" s="16" t="s">
        <v>11</v>
      </c>
      <c r="J8542" s="9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  <c r="AA8542" s="9"/>
    </row>
    <row r="8543" spans="1:27" ht="12.75">
      <c r="A8543" s="64">
        <f t="shared" si="123"/>
        <v>46121</v>
      </c>
      <c r="B8543" s="16" t="s">
        <v>43</v>
      </c>
      <c r="C8543" s="60">
        <f>VLOOKUP(A8543,GOPOÚVA!A:I,3, FALSE)</f>
        <v>4144.0200000000004</v>
      </c>
      <c r="D8543" s="16">
        <f>VLOOKUP(A8543,GOPOÚVA!A:I,4, FALSE)</f>
        <v>44</v>
      </c>
      <c r="E8543" s="61">
        <f>VLOOKUP(A8543,GOPOÚVA!A:I,5, FALSE)</f>
        <v>20.97</v>
      </c>
      <c r="F8543" s="16">
        <f>VLOOKUP(A8543,GOPOÚVA!A:I,6, FALSE)</f>
        <v>0</v>
      </c>
      <c r="G8543" s="16">
        <f>VLOOKUP(A8543,GOPOÚVA!A:I,7, FALSE)</f>
        <v>8.25</v>
      </c>
      <c r="H8543" s="29">
        <f>VLOOKUP(A8543,GOPOÚVA!A:I,8, FALSE)</f>
        <v>0.33479999999999999</v>
      </c>
      <c r="I8543" s="16" t="s">
        <v>11</v>
      </c>
      <c r="J8543" s="9"/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  <c r="Z8543" s="9"/>
      <c r="AA8543" s="9"/>
    </row>
    <row r="8544" spans="1:27" ht="12.75">
      <c r="A8544" s="64">
        <f t="shared" si="123"/>
        <v>46121</v>
      </c>
      <c r="B8544" s="16" t="s">
        <v>45</v>
      </c>
      <c r="C8544" s="60">
        <f>VLOOKUP(A8544,MANDAQUI!A:I,3, FALSE)</f>
        <v>3511.8</v>
      </c>
      <c r="D8544" s="16">
        <f>VLOOKUP(A8544,MANDAQUI!A:I,4, FALSE)</f>
        <v>37</v>
      </c>
      <c r="E8544" s="61">
        <f>VLOOKUP(A8544,MANDAQUI!A:I,5, FALSE)</f>
        <v>31.12</v>
      </c>
      <c r="F8544" s="16">
        <f>VLOOKUP(A8544,MANDAQUI!A:I,6, FALSE)</f>
        <v>6</v>
      </c>
      <c r="G8544" s="16">
        <f>VLOOKUP(A8544,MANDAQUI!A:I,7, FALSE)</f>
        <v>16.5</v>
      </c>
      <c r="H8544" s="29">
        <f>VLOOKUP(A8544,MANDAQUI!A:I,8, FALSE)</f>
        <v>0.32350000000000001</v>
      </c>
      <c r="I8544" s="16" t="s">
        <v>11</v>
      </c>
      <c r="J8544" s="9"/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  <c r="Z8544" s="9"/>
      <c r="AA8544" s="9"/>
    </row>
    <row r="8545" spans="1:27" ht="12.75">
      <c r="A8545" s="64">
        <f t="shared" si="123"/>
        <v>46121</v>
      </c>
      <c r="B8545" s="16" t="s">
        <v>1465</v>
      </c>
      <c r="C8545" s="60">
        <f>VLOOKUP(A8545,AEROPORTO!A:I,3, FALSE)</f>
        <v>11198</v>
      </c>
      <c r="D8545" s="16">
        <f>VLOOKUP(A8545,AEROPORTO!A:I,4, FALSE)</f>
        <v>168</v>
      </c>
      <c r="E8545" s="61">
        <f>VLOOKUP(A8545,AEROPORTO!A:I,5, FALSE)</f>
        <v>0</v>
      </c>
      <c r="F8545" s="16">
        <f>VLOOKUP(A8545,AEROPORTO!A:I,6, FALSE)</f>
        <v>0</v>
      </c>
      <c r="G8545" s="16">
        <f>VLOOKUP(A8545,AEROPORTO!A:I,7, FALSE)</f>
        <v>0</v>
      </c>
      <c r="H8545" s="29">
        <f>VLOOKUP(A8545,AEROPORTO!A:I,8, FALSE)</f>
        <v>0</v>
      </c>
      <c r="I8545" s="16" t="s">
        <v>11</v>
      </c>
      <c r="J8545" s="9"/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  <c r="Z8545" s="9"/>
      <c r="AA8545" s="9"/>
    </row>
    <row r="8546" spans="1:27" ht="12.75">
      <c r="A8546" s="64">
        <f t="shared" si="123"/>
        <v>46121</v>
      </c>
      <c r="B8546" s="16" t="s">
        <v>289</v>
      </c>
      <c r="C8546" s="60">
        <f>VLOOKUP(A8546,PINHEIROS!A:I,3, FALSE)</f>
        <v>2970.58</v>
      </c>
      <c r="D8546" s="16">
        <f>VLOOKUP(A8546,PINHEIROS!A:I,4, FALSE)</f>
        <v>26</v>
      </c>
      <c r="E8546" s="61">
        <f>VLOOKUP(A8546,PINHEIROS!A:I,5, FALSE)</f>
        <v>27.8</v>
      </c>
      <c r="F8546" s="16">
        <f>VLOOKUP(A8546,PINHEIROS!A:I,6, FALSE)</f>
        <v>0</v>
      </c>
      <c r="G8546" s="16">
        <f>VLOOKUP(A8546,PINHEIROS!A:I,7, FALSE)</f>
        <v>5</v>
      </c>
      <c r="H8546" s="29">
        <f>VLOOKUP(A8546,PINHEIROS!A:I,8, FALSE)</f>
        <v>0.34039999999999998</v>
      </c>
      <c r="I8546" s="16" t="s">
        <v>11</v>
      </c>
      <c r="J8546" s="9"/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  <c r="Z8546" s="9"/>
      <c r="AA8546" s="9"/>
    </row>
    <row r="8547" spans="1:27" ht="12.75">
      <c r="A8547" s="64">
        <f t="shared" si="123"/>
        <v>46121</v>
      </c>
      <c r="B8547" s="16" t="s">
        <v>286</v>
      </c>
      <c r="C8547" s="60">
        <f>VLOOKUP(A8547,ACLIMAÇÃO!A:I,3, FALSE)</f>
        <v>2484.35</v>
      </c>
      <c r="D8547" s="16">
        <f>VLOOKUP(A8547,ACLIMAÇÃO!A:I,4, FALSE)</f>
        <v>30</v>
      </c>
      <c r="E8547" s="61">
        <f>VLOOKUP(A8547,ACLIMAÇÃO!A:I,5, FALSE)</f>
        <v>24.2</v>
      </c>
      <c r="F8547" s="16">
        <f>VLOOKUP(A8547,ACLIMAÇÃO!A:I,6, FALSE)</f>
        <v>0</v>
      </c>
      <c r="G8547" s="16">
        <f>VLOOKUP(A8547,ACLIMAÇÃO!A:I,7, FALSE)</f>
        <v>5.66</v>
      </c>
      <c r="H8547" s="29">
        <f>VLOOKUP(A8547,ACLIMAÇÃO!A:I,8, FALSE)</f>
        <v>0.2833</v>
      </c>
      <c r="I8547" s="16" t="s">
        <v>11</v>
      </c>
      <c r="J8547" s="9"/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  <c r="Z8547" s="9"/>
      <c r="AA8547" s="9"/>
    </row>
    <row r="8548" spans="1:27" ht="12.75">
      <c r="A8548" s="64">
        <f t="shared" si="123"/>
        <v>46121</v>
      </c>
      <c r="B8548" s="16" t="s">
        <v>17</v>
      </c>
      <c r="C8548" s="60">
        <f>VLOOKUP(A8548,'PRAIA DO CANTO'!A:I,3, FALSE)</f>
        <v>4908.46</v>
      </c>
      <c r="D8548" s="16">
        <f>VLOOKUP(A8548,'PRAIA DO CANTO'!A:I,4, FALSE)</f>
        <v>38</v>
      </c>
      <c r="E8548" s="61">
        <f>VLOOKUP(A8548,'PRAIA DO CANTO'!A:I,5, FALSE)</f>
        <v>27.68</v>
      </c>
      <c r="F8548" s="16">
        <f>VLOOKUP(A8548,'PRAIA DO CANTO'!A:I,6, FALSE)</f>
        <v>2</v>
      </c>
      <c r="G8548" s="16">
        <f>VLOOKUP(A8548,'PRAIA DO CANTO'!A:I,7, FALSE)</f>
        <v>12.66</v>
      </c>
      <c r="H8548" s="29">
        <f>VLOOKUP(A8548,'PRAIA DO CANTO'!A:I,8, FALSE)</f>
        <v>0.29399999999999998</v>
      </c>
      <c r="I8548" s="16" t="s">
        <v>16</v>
      </c>
      <c r="J8548" s="9"/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/>
      <c r="Z8548" s="9"/>
      <c r="AA8548" s="9"/>
    </row>
    <row r="8549" spans="1:27" ht="12.75">
      <c r="A8549" s="64">
        <f t="shared" si="123"/>
        <v>46121</v>
      </c>
      <c r="B8549" s="16" t="s">
        <v>14</v>
      </c>
      <c r="C8549" s="60">
        <f>VLOOKUP(A8549,'JARDIM CAMBURI'!A:I,3, FALSE)</f>
        <v>2571.27</v>
      </c>
      <c r="D8549" s="16">
        <f>VLOOKUP(A8549,'JARDIM CAMBURI'!A:I,4, FALSE)</f>
        <v>30</v>
      </c>
      <c r="E8549" s="61">
        <f>VLOOKUP(A8549,'JARDIM CAMBURI'!A:I,5, FALSE)</f>
        <v>23.33</v>
      </c>
      <c r="F8549" s="16">
        <f>VLOOKUP(A8549,'JARDIM CAMBURI'!A:I,6, FALSE())</f>
        <v>0</v>
      </c>
      <c r="G8549" s="16">
        <f>VLOOKUP(A8549,'JARDIM CAMBURI'!A:I,7, FALSE)</f>
        <v>11</v>
      </c>
      <c r="H8549" s="29">
        <f>VLOOKUP(A8549,'JARDIM CAMBURI'!A:I,8, FALSE)</f>
        <v>0.6079</v>
      </c>
      <c r="I8549" s="16" t="s">
        <v>16</v>
      </c>
      <c r="J8549" s="9"/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  <c r="Z8549" s="9"/>
      <c r="AA8549" s="9"/>
    </row>
    <row r="8550" spans="1:27" ht="12.75">
      <c r="A8550" s="64">
        <f t="shared" si="123"/>
        <v>46121</v>
      </c>
      <c r="B8550" s="16" t="s">
        <v>19</v>
      </c>
      <c r="C8550" s="60">
        <f>VLOOKUP(A8550,SERRA!A:I,3, FALSE)</f>
        <v>3286.3</v>
      </c>
      <c r="D8550" s="16">
        <f>VLOOKUP(A8550,SERRA!A:I,4, FALSE)</f>
        <v>37</v>
      </c>
      <c r="E8550" s="61">
        <f>VLOOKUP(A8550,SERRA!A:I,5, FALSE)</f>
        <v>26.65</v>
      </c>
      <c r="F8550" s="16">
        <f>VLOOKUP(A8550,SERRA!A:I,6, FALSE)</f>
        <v>3</v>
      </c>
      <c r="G8550" s="16">
        <f>VLOOKUP(A8550,SERRA!A:I,7, FALSE)</f>
        <v>18.05</v>
      </c>
      <c r="H8550" s="29">
        <f>VLOOKUP(A8550,SERRA!A:I,8, FALSE)</f>
        <v>0</v>
      </c>
      <c r="I8550" s="16" t="s">
        <v>16</v>
      </c>
      <c r="J8550" s="9"/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/>
      <c r="Z8550" s="9"/>
      <c r="AA8550" s="9"/>
    </row>
    <row r="8551" spans="1:27" ht="12.75">
      <c r="A8551" s="64">
        <f t="shared" si="123"/>
        <v>46121</v>
      </c>
      <c r="B8551" s="16" t="s">
        <v>1574</v>
      </c>
      <c r="C8551" s="60">
        <f>VLOOKUP(A8551,BOALI!A:I,3, FALSE)</f>
        <v>2810.68</v>
      </c>
      <c r="D8551" s="16">
        <f>VLOOKUP(A8551,BOALI!A:I,4, FALSE)</f>
        <v>75</v>
      </c>
      <c r="E8551" s="61">
        <f>VLOOKUP(A8551,BOALI!A:I,5, FALSE)</f>
        <v>0</v>
      </c>
      <c r="F8551" s="16">
        <f>VLOOKUP(A8551,BOALI!A:I,6, FALSE)</f>
        <v>0</v>
      </c>
      <c r="G8551" s="16">
        <f>VLOOKUP(A8551,BOALI!A:I,7, FALSE)</f>
        <v>0</v>
      </c>
      <c r="H8551" s="29">
        <f>VLOOKUP(A8551,BOALI!A:I,8, FALSE)</f>
        <v>0</v>
      </c>
      <c r="I8551" s="16" t="s">
        <v>16</v>
      </c>
      <c r="J8551" s="9"/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/>
      <c r="Z8551" s="9"/>
      <c r="AA8551" s="9"/>
    </row>
    <row r="8552" spans="1:27" ht="12.75">
      <c r="A8552" s="64">
        <f>A8551+1</f>
        <v>46122</v>
      </c>
      <c r="B8552" s="16" t="s">
        <v>21</v>
      </c>
      <c r="C8552" s="60">
        <f>VLOOKUP(A8552,'VILA CLEMENTINO'!A:I,3, FALSE)</f>
        <v>11992.38</v>
      </c>
      <c r="D8552" s="16">
        <f>VLOOKUP(A8552,'VILA CLEMENTINO'!A:I,4, FALSE)</f>
        <v>130</v>
      </c>
      <c r="E8552" s="61">
        <f>VLOOKUP(A8552,'VILA CLEMENTINO'!A:I,5, FALSE)</f>
        <v>28.69</v>
      </c>
      <c r="F8552" s="16">
        <f>VLOOKUP(A8552,'VILA CLEMENTINO'!A:I,6, FALSE)</f>
        <v>6</v>
      </c>
      <c r="G8552" s="62">
        <f>VLOOKUP(A8552,'VILA CLEMENTINO'!A:I,7, FALSE)</f>
        <v>11.11</v>
      </c>
      <c r="H8552" s="29">
        <f>VLOOKUP(A8552,'VILA CLEMENTINO'!A:I,8, FALSE)</f>
        <v>0.2697</v>
      </c>
      <c r="I8552" s="16" t="s">
        <v>11</v>
      </c>
      <c r="J8552" s="9"/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  <c r="Z8552" s="9"/>
      <c r="AA8552" s="9"/>
    </row>
    <row r="8553" spans="1:27" ht="12.75">
      <c r="A8553" s="64">
        <f t="shared" ref="A8553:A8564" si="124">A8552</f>
        <v>46122</v>
      </c>
      <c r="B8553" s="16" t="s">
        <v>12</v>
      </c>
      <c r="C8553" s="60">
        <f>VLOOKUP(A8553,JABAQUARA!A:I,3, FALSE)</f>
        <v>6122.34</v>
      </c>
      <c r="D8553" s="16">
        <f>VLOOKUP(A8553,JABAQUARA!A:I,4, FALSE)</f>
        <v>68</v>
      </c>
      <c r="E8553" s="61">
        <f>VLOOKUP(A8553,JABAQUARA!A:I,5, FALSE)</f>
        <v>25.28</v>
      </c>
      <c r="F8553" s="16">
        <f>VLOOKUP(A8553,JABAQUARA!A:I,6, FALSE)</f>
        <v>0</v>
      </c>
      <c r="G8553" s="16">
        <f>VLOOKUP(A8553,JABAQUARA!A:I,7, FALSE)</f>
        <v>11</v>
      </c>
      <c r="H8553" s="29">
        <f>VLOOKUP(A8553,JABAQUARA!A:I,8, FALSE)</f>
        <v>0.29139999999999999</v>
      </c>
      <c r="I8553" s="16" t="s">
        <v>11</v>
      </c>
      <c r="J8553" s="9"/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/>
      <c r="Z8553" s="9"/>
      <c r="AA8553" s="9"/>
    </row>
    <row r="8554" spans="1:27" ht="12.75">
      <c r="A8554" s="64">
        <f t="shared" si="124"/>
        <v>46122</v>
      </c>
      <c r="B8554" s="16" t="s">
        <v>1467</v>
      </c>
      <c r="C8554" s="60">
        <f>VLOOKUP(A8554,SPOLETO!A:I,3, FALSE)</f>
        <v>4274.53</v>
      </c>
      <c r="D8554" s="16">
        <f>VLOOKUP(A8554,SPOLETO!A:I,4, FALSE)</f>
        <v>90</v>
      </c>
      <c r="E8554" s="61">
        <f>VLOOKUP(A8554,SPOLETO!A:I,5, FALSE)</f>
        <v>0</v>
      </c>
      <c r="F8554" s="16">
        <f>VLOOKUP(A8554,SPOLETO!A:I,6, FALSE)</f>
        <v>0</v>
      </c>
      <c r="G8554" s="16">
        <f>VLOOKUP(A8554,SPOLETO!A:I,7, FALSE)</f>
        <v>0</v>
      </c>
      <c r="H8554" s="29">
        <f>VLOOKUP(A8554,SPOLETO!A:I,8, FALSE)</f>
        <v>0</v>
      </c>
      <c r="I8554" s="16" t="s">
        <v>11</v>
      </c>
      <c r="J8554" s="9"/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  <c r="Z8554" s="9"/>
      <c r="AA8554" s="9"/>
    </row>
    <row r="8555" spans="1:27" ht="12.75">
      <c r="A8555" s="64">
        <f t="shared" si="124"/>
        <v>46122</v>
      </c>
      <c r="B8555" s="16" t="s">
        <v>9</v>
      </c>
      <c r="C8555" s="60">
        <f>VLOOKUP(A8555,'CAMPO BELO'!A:I,3, FALSE)</f>
        <v>8324.98</v>
      </c>
      <c r="D8555" s="16">
        <f>VLOOKUP(A8555,'CAMPO BELO'!A:I,4, FALSE)</f>
        <v>96</v>
      </c>
      <c r="E8555" s="61">
        <f>VLOOKUP(A8555,'CAMPO BELO'!A:I,5, FALSE)</f>
        <v>28.33</v>
      </c>
      <c r="F8555" s="16">
        <f>VLOOKUP(A8555,'CAMPO BELO'!A:I,6, FALSE)</f>
        <v>5</v>
      </c>
      <c r="G8555" s="16">
        <f>VLOOKUP(A8555,'CAMPO BELO'!A:I,7, FALSE)</f>
        <v>14.4</v>
      </c>
      <c r="H8555" s="29">
        <f>VLOOKUP(A8555,'CAMPO BELO'!A:I,8, FALSE)</f>
        <v>0.29659999999999997</v>
      </c>
      <c r="I8555" s="16" t="s">
        <v>11</v>
      </c>
      <c r="J8555" s="9"/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  <c r="Z8555" s="9"/>
      <c r="AA8555" s="9"/>
    </row>
    <row r="8556" spans="1:27" ht="12.75">
      <c r="A8556" s="64">
        <f t="shared" si="124"/>
        <v>46122</v>
      </c>
      <c r="B8556" s="16" t="s">
        <v>43</v>
      </c>
      <c r="C8556" s="60">
        <f>VLOOKUP(A8556,GOPOÚVA!A:I,3, FALSE)</f>
        <v>11123</v>
      </c>
      <c r="D8556" s="16">
        <f>VLOOKUP(A8556,GOPOÚVA!A:I,4, FALSE)</f>
        <v>108</v>
      </c>
      <c r="E8556" s="61">
        <f>VLOOKUP(A8556,GOPOÚVA!A:I,5, FALSE)</f>
        <v>26.98</v>
      </c>
      <c r="F8556" s="16">
        <f>VLOOKUP(A8556,GOPOÚVA!A:I,6, FALSE)</f>
        <v>3</v>
      </c>
      <c r="G8556" s="16">
        <f>VLOOKUP(A8556,GOPOÚVA!A:I,7, FALSE)</f>
        <v>13</v>
      </c>
      <c r="H8556" s="29">
        <f>VLOOKUP(A8556,GOPOÚVA!A:I,8, FALSE)</f>
        <v>0.32800000000000001</v>
      </c>
      <c r="I8556" s="16" t="s">
        <v>11</v>
      </c>
      <c r="J8556" s="9"/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  <c r="AA8556" s="9"/>
    </row>
    <row r="8557" spans="1:27" ht="12.75">
      <c r="A8557" s="64">
        <f t="shared" si="124"/>
        <v>46122</v>
      </c>
      <c r="B8557" s="16" t="s">
        <v>45</v>
      </c>
      <c r="C8557" s="60">
        <f>VLOOKUP(A8557,MANDAQUI!A:I,3, FALSE)</f>
        <v>10102.92</v>
      </c>
      <c r="D8557" s="16">
        <f>VLOOKUP(A8557,MANDAQUI!A:I,4, FALSE)</f>
        <v>96</v>
      </c>
      <c r="E8557" s="61">
        <f>VLOOKUP(A8557,MANDAQUI!A:I,5, FALSE)</f>
        <v>26.41</v>
      </c>
      <c r="F8557" s="16">
        <f>VLOOKUP(A8557,MANDAQUI!A:I,6, FALSE)</f>
        <v>5</v>
      </c>
      <c r="G8557" s="16">
        <f>VLOOKUP(A8557,MANDAQUI!A:I,7, FALSE)</f>
        <v>14.2</v>
      </c>
      <c r="H8557" s="29">
        <f>VLOOKUP(A8557,MANDAQUI!A:I,8, FALSE)</f>
        <v>0.2878</v>
      </c>
      <c r="I8557" s="16" t="s">
        <v>11</v>
      </c>
      <c r="J8557" s="9"/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  <c r="Z8557" s="9"/>
      <c r="AA8557" s="9"/>
    </row>
    <row r="8558" spans="1:27" ht="12.75">
      <c r="A8558" s="64">
        <f t="shared" si="124"/>
        <v>46122</v>
      </c>
      <c r="B8558" s="16" t="s">
        <v>1465</v>
      </c>
      <c r="C8558" s="60">
        <f>VLOOKUP(A8558,AEROPORTO!A:I,3, FALSE)</f>
        <v>12802</v>
      </c>
      <c r="D8558" s="16">
        <f>VLOOKUP(A8558,AEROPORTO!A:I,4, FALSE)</f>
        <v>187</v>
      </c>
      <c r="E8558" s="61">
        <f>VLOOKUP(A8558,AEROPORTO!A:I,5, FALSE)</f>
        <v>0</v>
      </c>
      <c r="F8558" s="16">
        <f>VLOOKUP(A8558,AEROPORTO!A:I,6, FALSE)</f>
        <v>0</v>
      </c>
      <c r="G8558" s="16">
        <f>VLOOKUP(A8558,AEROPORTO!A:I,7, FALSE)</f>
        <v>0</v>
      </c>
      <c r="H8558" s="29">
        <f>VLOOKUP(A8558,AEROPORTO!A:I,8, FALSE)</f>
        <v>0</v>
      </c>
      <c r="I8558" s="16" t="s">
        <v>11</v>
      </c>
      <c r="J8558" s="9"/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  <c r="Z8558" s="9"/>
      <c r="AA8558" s="9"/>
    </row>
    <row r="8559" spans="1:27" ht="12.75">
      <c r="A8559" s="64">
        <f t="shared" si="124"/>
        <v>46122</v>
      </c>
      <c r="B8559" s="16" t="s">
        <v>289</v>
      </c>
      <c r="C8559" s="60">
        <f>VLOOKUP(A8559,PINHEIROS!A:I,3, FALSE)</f>
        <v>6961.79</v>
      </c>
      <c r="D8559" s="16">
        <f>VLOOKUP(A8559,PINHEIROS!A:I,4, FALSE)</f>
        <v>72</v>
      </c>
      <c r="E8559" s="61">
        <f>VLOOKUP(A8559,PINHEIROS!A:I,5, FALSE)</f>
        <v>29.68</v>
      </c>
      <c r="F8559" s="16">
        <f>VLOOKUP(A8559,PINHEIROS!A:I,6, FALSE)</f>
        <v>8</v>
      </c>
      <c r="G8559" s="16">
        <f>VLOOKUP(A8559,PINHEIROS!A:I,7, FALSE)</f>
        <v>10.66</v>
      </c>
      <c r="H8559" s="29">
        <f>VLOOKUP(A8559,PINHEIROS!A:I,8, FALSE)</f>
        <v>0.32100000000000001</v>
      </c>
      <c r="I8559" s="16" t="s">
        <v>11</v>
      </c>
      <c r="J8559" s="9"/>
      <c r="K8559" s="9"/>
      <c r="L8559" s="9"/>
      <c r="M8559" s="9"/>
      <c r="N8559" s="9"/>
      <c r="O8559" s="9"/>
      <c r="P8559" s="9"/>
      <c r="Q8559" s="9"/>
      <c r="R8559" s="9"/>
      <c r="S8559" s="9"/>
      <c r="T8559" s="9"/>
      <c r="U8559" s="9"/>
      <c r="V8559" s="9"/>
      <c r="W8559" s="9"/>
      <c r="X8559" s="9"/>
      <c r="Y8559" s="9"/>
      <c r="Z8559" s="9"/>
      <c r="AA8559" s="9"/>
    </row>
    <row r="8560" spans="1:27" ht="12.75">
      <c r="A8560" s="64">
        <f t="shared" si="124"/>
        <v>46122</v>
      </c>
      <c r="B8560" s="16" t="s">
        <v>286</v>
      </c>
      <c r="C8560" s="60">
        <f>VLOOKUP(A8560,ACLIMAÇÃO!A:I,3, FALSE)</f>
        <v>5712.58</v>
      </c>
      <c r="D8560" s="16">
        <f>VLOOKUP(A8560,ACLIMAÇÃO!A:I,4, FALSE)</f>
        <v>61</v>
      </c>
      <c r="E8560" s="61">
        <f>VLOOKUP(A8560,ACLIMAÇÃO!A:I,5, FALSE)</f>
        <v>34.270000000000003</v>
      </c>
      <c r="F8560" s="16">
        <f>VLOOKUP(A8560,ACLIMAÇÃO!A:I,6, FALSE)</f>
        <v>14</v>
      </c>
      <c r="G8560" s="16">
        <f>VLOOKUP(A8560,ACLIMAÇÃO!A:I,7, FALSE)</f>
        <v>11.25</v>
      </c>
      <c r="H8560" s="29">
        <f>VLOOKUP(A8560,ACLIMAÇÃO!A:I,8, FALSE)</f>
        <v>0.28810000000000002</v>
      </c>
      <c r="I8560" s="16" t="s">
        <v>11</v>
      </c>
      <c r="J8560" s="9"/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9"/>
      <c r="X8560" s="9"/>
      <c r="Y8560" s="9"/>
      <c r="Z8560" s="9"/>
      <c r="AA8560" s="9"/>
    </row>
    <row r="8561" spans="1:27" ht="12.75">
      <c r="A8561" s="64">
        <f t="shared" si="124"/>
        <v>46122</v>
      </c>
      <c r="B8561" s="16" t="s">
        <v>17</v>
      </c>
      <c r="C8561" s="60">
        <f>VLOOKUP(A8561,'PRAIA DO CANTO'!A:I,3, FALSE)</f>
        <v>9895.9599999999991</v>
      </c>
      <c r="D8561" s="16">
        <f>VLOOKUP(A8561,'PRAIA DO CANTO'!A:I,4, FALSE)</f>
        <v>98</v>
      </c>
      <c r="E8561" s="61">
        <f>VLOOKUP(A8561,'PRAIA DO CANTO'!A:I,5, FALSE)</f>
        <v>35</v>
      </c>
      <c r="F8561" s="16">
        <f>VLOOKUP(A8561,'PRAIA DO CANTO'!A:I,6, FALSE)</f>
        <v>23</v>
      </c>
      <c r="G8561" s="16">
        <f>VLOOKUP(A8561,'PRAIA DO CANTO'!A:I,7, FALSE)</f>
        <v>9</v>
      </c>
      <c r="H8561" s="29">
        <f>VLOOKUP(A8561,'PRAIA DO CANTO'!A:I,8, FALSE)</f>
        <v>0.36620000000000003</v>
      </c>
      <c r="I8561" s="16" t="s">
        <v>16</v>
      </c>
      <c r="J8561" s="9"/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  <c r="AA8561" s="9"/>
    </row>
    <row r="8562" spans="1:27" ht="12.75">
      <c r="A8562" s="64">
        <f t="shared" si="124"/>
        <v>46122</v>
      </c>
      <c r="B8562" s="16" t="s">
        <v>14</v>
      </c>
      <c r="C8562" s="60">
        <f>VLOOKUP(A8562,'JARDIM CAMBURI'!A:I,3, FALSE)</f>
        <v>5542.08</v>
      </c>
      <c r="D8562" s="16">
        <f>VLOOKUP(A8562,'JARDIM CAMBURI'!A:I,4, FALSE)</f>
        <v>61</v>
      </c>
      <c r="E8562" s="61">
        <f>VLOOKUP(A8562,'JARDIM CAMBURI'!A:I,5, FALSE)</f>
        <v>31.65</v>
      </c>
      <c r="F8562" s="16">
        <f>VLOOKUP(A8562,'JARDIM CAMBURI'!A:I,6, FALSE())</f>
        <v>4</v>
      </c>
      <c r="G8562" s="16">
        <f>VLOOKUP(A8562,'JARDIM CAMBURI'!A:I,7, FALSE)</f>
        <v>8.6</v>
      </c>
      <c r="H8562" s="29">
        <f>VLOOKUP(A8562,'JARDIM CAMBURI'!A:I,8, FALSE)</f>
        <v>0.5</v>
      </c>
      <c r="I8562" s="16" t="s">
        <v>16</v>
      </c>
      <c r="J8562" s="9"/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  <c r="Z8562" s="9"/>
      <c r="AA8562" s="9"/>
    </row>
    <row r="8563" spans="1:27" ht="12.75">
      <c r="A8563" s="64">
        <f t="shared" si="124"/>
        <v>46122</v>
      </c>
      <c r="B8563" s="16" t="s">
        <v>19</v>
      </c>
      <c r="C8563" s="60">
        <f>VLOOKUP(A8563,SERRA!A:I,3, FALSE)</f>
        <v>7138.14</v>
      </c>
      <c r="D8563" s="16">
        <f>VLOOKUP(A8563,SERRA!A:I,4, FALSE)</f>
        <v>39</v>
      </c>
      <c r="E8563" s="61">
        <f>VLOOKUP(A8563,SERRA!A:I,5, FALSE)</f>
        <v>38.909999999999997</v>
      </c>
      <c r="F8563" s="16">
        <f>VLOOKUP(A8563,SERRA!A:I,6, FALSE)</f>
        <v>17</v>
      </c>
      <c r="G8563" s="16">
        <f>VLOOKUP(A8563,SERRA!A:I,7, FALSE)</f>
        <v>7.8</v>
      </c>
      <c r="H8563" s="29">
        <f>VLOOKUP(A8563,SERRA!A:I,8, FALSE)</f>
        <v>0.36759999999999998</v>
      </c>
      <c r="I8563" s="16" t="s">
        <v>16</v>
      </c>
      <c r="J8563" s="9"/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  <c r="Z8563" s="9"/>
      <c r="AA8563" s="9"/>
    </row>
    <row r="8564" spans="1:27" ht="12.75">
      <c r="A8564" s="64">
        <f t="shared" si="124"/>
        <v>46122</v>
      </c>
      <c r="B8564" s="16" t="s">
        <v>1574</v>
      </c>
      <c r="C8564" s="60">
        <f>VLOOKUP(A8564,BOALI!A:I,3, FALSE)</f>
        <v>2851.32</v>
      </c>
      <c r="D8564" s="16">
        <f>VLOOKUP(A8564,BOALI!A:I,4, FALSE)</f>
        <v>71</v>
      </c>
      <c r="E8564" s="61">
        <f>VLOOKUP(A8564,BOALI!A:I,5, FALSE)</f>
        <v>0</v>
      </c>
      <c r="F8564" s="16">
        <f>VLOOKUP(A8564,BOALI!A:I,6, FALSE)</f>
        <v>0</v>
      </c>
      <c r="G8564" s="16">
        <f>VLOOKUP(A8564,BOALI!A:I,7, FALSE)</f>
        <v>0</v>
      </c>
      <c r="H8564" s="29">
        <f>VLOOKUP(A8564,BOALI!A:I,8, FALSE)</f>
        <v>0</v>
      </c>
      <c r="I8564" s="16" t="s">
        <v>16</v>
      </c>
      <c r="J8564" s="9"/>
      <c r="K8564" s="9"/>
      <c r="L8564" s="9"/>
      <c r="M8564" s="9"/>
      <c r="N8564" s="9"/>
      <c r="O8564" s="9"/>
      <c r="P8564" s="9"/>
      <c r="Q8564" s="9"/>
      <c r="R8564" s="9"/>
      <c r="S8564" s="9"/>
      <c r="T8564" s="9"/>
      <c r="U8564" s="9"/>
      <c r="V8564" s="9"/>
      <c r="W8564" s="9"/>
      <c r="X8564" s="9"/>
      <c r="Y8564" s="9"/>
      <c r="Z8564" s="9"/>
      <c r="AA8564" s="9"/>
    </row>
    <row r="8565" spans="1:27" ht="12.75">
      <c r="A8565" s="64">
        <f>A8564+1</f>
        <v>46123</v>
      </c>
      <c r="B8565" s="16" t="s">
        <v>21</v>
      </c>
      <c r="C8565" s="60">
        <f>VLOOKUP(A8565,'VILA CLEMENTINO'!A:I,3, FALSE)</f>
        <v>14850.26</v>
      </c>
      <c r="D8565" s="16">
        <f>VLOOKUP(A8565,'VILA CLEMENTINO'!A:I,4, FALSE)</f>
        <v>145</v>
      </c>
      <c r="E8565" s="61">
        <f>VLOOKUP(A8565,'VILA CLEMENTINO'!A:I,5, FALSE)</f>
        <v>36.9</v>
      </c>
      <c r="F8565" s="16">
        <f>VLOOKUP(A8565,'VILA CLEMENTINO'!A:I,6, FALSE)</f>
        <v>37</v>
      </c>
      <c r="G8565" s="62">
        <f>VLOOKUP(A8565,'VILA CLEMENTINO'!A:I,7, FALSE)</f>
        <v>14.14</v>
      </c>
      <c r="H8565" s="29">
        <f>VLOOKUP(A8565,'VILA CLEMENTINO'!A:I,8, FALSE)</f>
        <v>0.27960000000000002</v>
      </c>
      <c r="I8565" s="16" t="s">
        <v>11</v>
      </c>
      <c r="J8565" s="9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9"/>
      <c r="X8565" s="9"/>
      <c r="Y8565" s="9"/>
      <c r="Z8565" s="9"/>
      <c r="AA8565" s="9"/>
    </row>
    <row r="8566" spans="1:27" ht="12.75">
      <c r="A8566" s="64">
        <f t="shared" ref="A8566:A8577" si="125">A8565</f>
        <v>46123</v>
      </c>
      <c r="B8566" s="16" t="s">
        <v>12</v>
      </c>
      <c r="C8566" s="60">
        <f>VLOOKUP(A8566,JABAQUARA!A:I,3, FALSE)</f>
        <v>6976.58</v>
      </c>
      <c r="D8566" s="16">
        <f>VLOOKUP(A8566,JABAQUARA!A:I,4, FALSE)</f>
        <v>67</v>
      </c>
      <c r="E8566" s="61">
        <f>VLOOKUP(A8566,JABAQUARA!A:I,5, FALSE)</f>
        <v>26.83</v>
      </c>
      <c r="F8566" s="16">
        <f>VLOOKUP(A8566,JABAQUARA!A:I,6, FALSE)</f>
        <v>1</v>
      </c>
      <c r="G8566" s="16">
        <f>VLOOKUP(A8566,JABAQUARA!A:I,7, FALSE)</f>
        <v>10.8</v>
      </c>
      <c r="H8566" s="29">
        <f>VLOOKUP(A8566,JABAQUARA!A:I,8, FALSE)</f>
        <v>0.30282999999999999</v>
      </c>
      <c r="I8566" s="16" t="s">
        <v>11</v>
      </c>
      <c r="J8566" s="9"/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  <c r="Z8566" s="9"/>
      <c r="AA8566" s="9"/>
    </row>
    <row r="8567" spans="1:27" ht="12.75">
      <c r="A8567" s="64">
        <f t="shared" si="125"/>
        <v>46123</v>
      </c>
      <c r="B8567" s="16" t="s">
        <v>1467</v>
      </c>
      <c r="C8567" s="60">
        <f>VLOOKUP(A8567,SPOLETO!A:I,3, FALSE)</f>
        <v>4139.51</v>
      </c>
      <c r="D8567" s="16">
        <f>VLOOKUP(A8567,SPOLETO!A:I,4, FALSE)</f>
        <v>86</v>
      </c>
      <c r="E8567" s="61">
        <f>VLOOKUP(A8567,SPOLETO!A:I,5, FALSE)</f>
        <v>0</v>
      </c>
      <c r="F8567" s="16">
        <f>VLOOKUP(A8567,SPOLETO!A:I,6, FALSE)</f>
        <v>0</v>
      </c>
      <c r="G8567" s="16">
        <f>VLOOKUP(A8567,SPOLETO!A:I,7, FALSE)</f>
        <v>0</v>
      </c>
      <c r="H8567" s="29">
        <f>VLOOKUP(A8567,SPOLETO!A:I,8, FALSE)</f>
        <v>0</v>
      </c>
      <c r="I8567" s="16" t="s">
        <v>11</v>
      </c>
      <c r="J8567" s="9"/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  <c r="AA8567" s="9"/>
    </row>
    <row r="8568" spans="1:27" ht="12.75">
      <c r="A8568" s="64">
        <f t="shared" si="125"/>
        <v>46123</v>
      </c>
      <c r="B8568" s="16" t="s">
        <v>9</v>
      </c>
      <c r="C8568" s="60">
        <f>VLOOKUP(A8568,'CAMPO BELO'!A:I,3, FALSE)</f>
        <v>7075.53</v>
      </c>
      <c r="D8568" s="16">
        <f>VLOOKUP(A8568,'CAMPO BELO'!A:I,4, FALSE)</f>
        <v>76</v>
      </c>
      <c r="E8568" s="61">
        <f>VLOOKUP(A8568,'CAMPO BELO'!A:I,5, FALSE)</f>
        <v>31.55</v>
      </c>
      <c r="F8568" s="16">
        <f>VLOOKUP(A8568,'CAMPO BELO'!A:I,6, FALSE)</f>
        <v>7</v>
      </c>
      <c r="G8568" s="16">
        <f>VLOOKUP(A8568,'CAMPO BELO'!A:I,7, FALSE)</f>
        <v>15</v>
      </c>
      <c r="H8568" s="29">
        <f>VLOOKUP(A8568,'CAMPO BELO'!A:I,8, FALSE)</f>
        <v>0.2893</v>
      </c>
      <c r="I8568" s="16" t="s">
        <v>11</v>
      </c>
      <c r="J8568" s="9"/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  <c r="AA8568" s="9"/>
    </row>
    <row r="8569" spans="1:27" ht="12.75">
      <c r="A8569" s="64">
        <f t="shared" si="125"/>
        <v>46123</v>
      </c>
      <c r="B8569" s="16" t="s">
        <v>43</v>
      </c>
      <c r="C8569" s="60">
        <f>VLOOKUP(A8569,GOPOÚVA!A:I,3, FALSE)</f>
        <v>8268.67</v>
      </c>
      <c r="D8569" s="16">
        <f>VLOOKUP(A8569,GOPOÚVA!A:I,4, FALSE)</f>
        <v>92</v>
      </c>
      <c r="E8569" s="61">
        <f>VLOOKUP(A8569,GOPOÚVA!A:I,5, FALSE)</f>
        <v>23.7</v>
      </c>
      <c r="F8569" s="16">
        <f>VLOOKUP(A8569,GOPOÚVA!A:I,6, FALSE)</f>
        <v>0</v>
      </c>
      <c r="G8569" s="16">
        <f>VLOOKUP(A8569,GOPOÚVA!A:I,7, FALSE)</f>
        <v>12.16</v>
      </c>
      <c r="H8569" s="29">
        <f>VLOOKUP(A8569,GOPOÚVA!A:I,8, FALSE)</f>
        <v>0.3377</v>
      </c>
      <c r="I8569" s="16" t="s">
        <v>11</v>
      </c>
      <c r="J8569" s="9"/>
      <c r="K8569" s="9"/>
      <c r="L8569" s="9"/>
      <c r="M8569" s="9"/>
      <c r="N8569" s="9"/>
      <c r="O8569" s="9"/>
      <c r="P8569" s="9"/>
      <c r="Q8569" s="9"/>
      <c r="R8569" s="9"/>
      <c r="S8569" s="9"/>
      <c r="T8569" s="9"/>
      <c r="U8569" s="9"/>
      <c r="V8569" s="9"/>
      <c r="W8569" s="9"/>
      <c r="X8569" s="9"/>
      <c r="Y8569" s="9"/>
      <c r="Z8569" s="9"/>
      <c r="AA8569" s="9"/>
    </row>
    <row r="8570" spans="1:27" ht="12.75">
      <c r="A8570" s="64">
        <f t="shared" si="125"/>
        <v>46123</v>
      </c>
      <c r="B8570" s="16" t="s">
        <v>45</v>
      </c>
      <c r="C8570" s="60">
        <f>VLOOKUP(A8570,MANDAQUI!A:I,3, FALSE)</f>
        <v>9645.8700000000008</v>
      </c>
      <c r="D8570" s="16">
        <f>VLOOKUP(A8570,MANDAQUI!A:I,4, FALSE)</f>
        <v>89</v>
      </c>
      <c r="E8570" s="61">
        <f>VLOOKUP(A8570,MANDAQUI!A:I,5, FALSE)</f>
        <v>23.99</v>
      </c>
      <c r="F8570" s="16">
        <f>VLOOKUP(A8570,MANDAQUI!A:I,6, FALSE)</f>
        <v>0</v>
      </c>
      <c r="G8570" s="16">
        <f>VLOOKUP(A8570,MANDAQUI!A:I,7, FALSE)</f>
        <v>13.16</v>
      </c>
      <c r="H8570" s="29">
        <f>VLOOKUP(A8570,MANDAQUI!A:I,8, FALSE)</f>
        <v>0.29880000000000001</v>
      </c>
      <c r="I8570" s="16" t="s">
        <v>11</v>
      </c>
      <c r="J8570" s="9"/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9"/>
      <c r="AA8570" s="9"/>
    </row>
    <row r="8571" spans="1:27" ht="12.75">
      <c r="A8571" s="64">
        <f t="shared" si="125"/>
        <v>46123</v>
      </c>
      <c r="B8571" s="16" t="s">
        <v>1465</v>
      </c>
      <c r="C8571" s="60" t="e">
        <f>VLOOKUP(A8571,AEROPORTO!A:I,3, FALSE)</f>
        <v>#N/A</v>
      </c>
      <c r="D8571" s="16" t="e">
        <f>VLOOKUP(A8571,AEROPORTO!A:I,4, FALSE)</f>
        <v>#N/A</v>
      </c>
      <c r="E8571" s="61" t="e">
        <f>VLOOKUP(A8571,AEROPORTO!A:I,5, FALSE)</f>
        <v>#N/A</v>
      </c>
      <c r="F8571" s="16" t="e">
        <f>VLOOKUP(A8571,AEROPORTO!A:I,6, FALSE)</f>
        <v>#N/A</v>
      </c>
      <c r="G8571" s="16" t="e">
        <f>VLOOKUP(A8571,AEROPORTO!A:I,7, FALSE)</f>
        <v>#N/A</v>
      </c>
      <c r="H8571" s="29" t="e">
        <f>VLOOKUP(A8571,AEROPORTO!A:I,8, FALSE)</f>
        <v>#N/A</v>
      </c>
      <c r="I8571" s="16" t="s">
        <v>11</v>
      </c>
      <c r="J8571" s="9"/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  <c r="AA8571" s="9"/>
    </row>
    <row r="8572" spans="1:27" ht="12.75">
      <c r="A8572" s="64">
        <f t="shared" si="125"/>
        <v>46123</v>
      </c>
      <c r="B8572" s="16" t="s">
        <v>289</v>
      </c>
      <c r="C8572" s="60">
        <f>VLOOKUP(A8572,PINHEIROS!A:I,3, FALSE)</f>
        <v>8148.98</v>
      </c>
      <c r="D8572" s="16">
        <f>VLOOKUP(A8572,PINHEIROS!A:I,4, FALSE)</f>
        <v>92</v>
      </c>
      <c r="E8572" s="61">
        <f>VLOOKUP(A8572,PINHEIROS!A:I,5, FALSE)</f>
        <v>29.46</v>
      </c>
      <c r="F8572" s="16">
        <f>VLOOKUP(A8572,PINHEIROS!A:I,6, FALSE)</f>
        <v>5</v>
      </c>
      <c r="G8572" s="16">
        <f>VLOOKUP(A8572,PINHEIROS!A:I,7, FALSE)</f>
        <v>9.66</v>
      </c>
      <c r="H8572" s="29">
        <f>VLOOKUP(A8572,PINHEIROS!A:I,8, FALSE)</f>
        <v>0.30059999999999998</v>
      </c>
      <c r="I8572" s="16" t="s">
        <v>11</v>
      </c>
      <c r="J8572" s="9"/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  <c r="AA8572" s="9"/>
    </row>
    <row r="8573" spans="1:27" ht="12.75">
      <c r="A8573" s="64">
        <f t="shared" si="125"/>
        <v>46123</v>
      </c>
      <c r="B8573" s="16" t="s">
        <v>286</v>
      </c>
      <c r="C8573" s="60">
        <f>VLOOKUP(A8573,ACLIMAÇÃO!A:I,3, FALSE)</f>
        <v>4799.9799999999996</v>
      </c>
      <c r="D8573" s="16">
        <f>VLOOKUP(A8573,ACLIMAÇÃO!A:I,4, FALSE)</f>
        <v>50</v>
      </c>
      <c r="E8573" s="61">
        <f>VLOOKUP(A8573,ACLIMAÇÃO!A:I,5, FALSE)</f>
        <v>26.13</v>
      </c>
      <c r="F8573" s="16">
        <f>VLOOKUP(A8573,ACLIMAÇÃO!A:I,6, FALSE)</f>
        <v>4</v>
      </c>
      <c r="G8573" s="16">
        <f>VLOOKUP(A8573,ACLIMAÇÃO!A:I,7, FALSE)</f>
        <v>9.5</v>
      </c>
      <c r="H8573" s="29">
        <f>VLOOKUP(A8573,ACLIMAÇÃO!A:I,8, FALSE)</f>
        <v>0.30990000000000001</v>
      </c>
      <c r="I8573" s="16" t="s">
        <v>11</v>
      </c>
      <c r="J8573" s="9"/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9"/>
      <c r="AA8573" s="9"/>
    </row>
    <row r="8574" spans="1:27" ht="12.75">
      <c r="A8574" s="64">
        <f t="shared" si="125"/>
        <v>46123</v>
      </c>
      <c r="B8574" s="16" t="s">
        <v>17</v>
      </c>
      <c r="C8574" s="60">
        <f>VLOOKUP(A8574,'PRAIA DO CANTO'!A:I,3, FALSE)</f>
        <v>10045.56</v>
      </c>
      <c r="D8574" s="16">
        <f>VLOOKUP(A8574,'PRAIA DO CANTO'!A:I,4, FALSE)</f>
        <v>106</v>
      </c>
      <c r="E8574" s="61">
        <f>VLOOKUP(A8574,'PRAIA DO CANTO'!A:I,5, FALSE)</f>
        <v>37.21</v>
      </c>
      <c r="F8574" s="16">
        <f>VLOOKUP(A8574,'PRAIA DO CANTO'!A:I,6, FALSE)</f>
        <v>30</v>
      </c>
      <c r="G8574" s="16">
        <f>VLOOKUP(A8574,'PRAIA DO CANTO'!A:I,7, FALSE)</f>
        <v>11.57</v>
      </c>
      <c r="H8574" s="29">
        <f>VLOOKUP(A8574,'PRAIA DO CANTO'!A:I,8, FALSE)</f>
        <v>0.1991</v>
      </c>
      <c r="I8574" s="16" t="s">
        <v>16</v>
      </c>
      <c r="J8574" s="9"/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  <c r="Z8574" s="9"/>
      <c r="AA8574" s="9"/>
    </row>
    <row r="8575" spans="1:27" ht="12.75">
      <c r="A8575" s="64">
        <f t="shared" si="125"/>
        <v>46123</v>
      </c>
      <c r="B8575" s="16" t="s">
        <v>14</v>
      </c>
      <c r="C8575" s="60">
        <f>VLOOKUP(A8575,'JARDIM CAMBURI'!A:I,3, FALSE)</f>
        <v>7706.37</v>
      </c>
      <c r="D8575" s="16">
        <f>VLOOKUP(A8575,'JARDIM CAMBURI'!A:I,4, FALSE)</f>
        <v>80</v>
      </c>
      <c r="E8575" s="61">
        <f>VLOOKUP(A8575,'JARDIM CAMBURI'!A:I,5, FALSE)</f>
        <v>32.04</v>
      </c>
      <c r="F8575" s="16">
        <f>VLOOKUP(A8575,'JARDIM CAMBURI'!A:I,6, FALSE())</f>
        <v>9</v>
      </c>
      <c r="G8575" s="16">
        <f>VLOOKUP(A8575,'JARDIM CAMBURI'!A:I,7, FALSE)</f>
        <v>17.66</v>
      </c>
      <c r="H8575" s="29">
        <f>VLOOKUP(A8575,'JARDIM CAMBURI'!A:I,8, FALSE)</f>
        <v>-6.6799999999999998E-2</v>
      </c>
      <c r="I8575" s="16" t="s">
        <v>16</v>
      </c>
      <c r="J8575" s="9"/>
      <c r="K8575" s="9"/>
      <c r="L8575" s="9"/>
      <c r="M8575" s="9"/>
      <c r="N8575" s="9"/>
      <c r="O8575" s="9"/>
      <c r="P8575" s="9"/>
      <c r="Q8575" s="9"/>
      <c r="R8575" s="9"/>
      <c r="S8575" s="9"/>
      <c r="T8575" s="9"/>
      <c r="U8575" s="9"/>
      <c r="V8575" s="9"/>
      <c r="W8575" s="9"/>
      <c r="X8575" s="9"/>
      <c r="Y8575" s="9"/>
      <c r="Z8575" s="9"/>
      <c r="AA8575" s="9"/>
    </row>
    <row r="8576" spans="1:27" ht="12.75">
      <c r="A8576" s="64">
        <f t="shared" si="125"/>
        <v>46123</v>
      </c>
      <c r="B8576" s="16" t="s">
        <v>19</v>
      </c>
      <c r="C8576" s="60">
        <f>VLOOKUP(A8576,SERRA!A:I,3, FALSE)</f>
        <v>8362.1</v>
      </c>
      <c r="D8576" s="16">
        <f>VLOOKUP(A8576,SERRA!A:I,4, FALSE)</f>
        <v>57</v>
      </c>
      <c r="E8576" s="61">
        <f>VLOOKUP(A8576,SERRA!A:I,5, FALSE)</f>
        <v>34.01</v>
      </c>
      <c r="F8576" s="16">
        <f>VLOOKUP(A8576,SERRA!A:I,6, FALSE)</f>
        <v>18</v>
      </c>
      <c r="G8576" s="16">
        <f>VLOOKUP(A8576,SERRA!A:I,7, FALSE)</f>
        <v>14.4</v>
      </c>
      <c r="H8576" s="29">
        <f>VLOOKUP(A8576,SERRA!A:I,8, FALSE)</f>
        <v>0.3236</v>
      </c>
      <c r="I8576" s="16" t="s">
        <v>16</v>
      </c>
      <c r="J8576" s="9"/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</row>
    <row r="8577" spans="1:27" ht="12.75">
      <c r="A8577" s="64">
        <f t="shared" si="125"/>
        <v>46123</v>
      </c>
      <c r="B8577" s="16" t="s">
        <v>1574</v>
      </c>
      <c r="C8577" s="60">
        <f>VLOOKUP(A8577,BOALI!A:I,3, FALSE)</f>
        <v>2614.11</v>
      </c>
      <c r="D8577" s="16">
        <f>VLOOKUP(A8577,BOALI!A:I,4, FALSE)</f>
        <v>74</v>
      </c>
      <c r="E8577" s="61">
        <f>VLOOKUP(A8577,BOALI!A:I,5, FALSE)</f>
        <v>0</v>
      </c>
      <c r="F8577" s="16">
        <f>VLOOKUP(A8577,BOALI!A:I,6, FALSE)</f>
        <v>0</v>
      </c>
      <c r="G8577" s="16">
        <f>VLOOKUP(A8577,BOALI!A:I,7, FALSE)</f>
        <v>0</v>
      </c>
      <c r="H8577" s="29">
        <f>VLOOKUP(A8577,BOALI!A:I,8, FALSE)</f>
        <v>0</v>
      </c>
      <c r="I8577" s="16" t="s">
        <v>16</v>
      </c>
      <c r="J8577" s="9"/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  <c r="Z8577" s="9"/>
      <c r="AA8577" s="9"/>
    </row>
    <row r="8578" spans="1:27" ht="12.75">
      <c r="A8578" s="64">
        <f>A8577+1</f>
        <v>46124</v>
      </c>
      <c r="B8578" s="16" t="s">
        <v>21</v>
      </c>
      <c r="C8578" s="60">
        <f>VLOOKUP(A8578,'VILA CLEMENTINO'!A:I,3, FALSE)</f>
        <v>8870.8700000000008</v>
      </c>
      <c r="D8578" s="16">
        <f>VLOOKUP(A8578,'VILA CLEMENTINO'!A:I,4, FALSE)</f>
        <v>91</v>
      </c>
      <c r="E8578" s="61">
        <f>VLOOKUP(A8578,'VILA CLEMENTINO'!A:I,5, FALSE)</f>
        <v>31.72</v>
      </c>
      <c r="F8578" s="16">
        <f>VLOOKUP(A8578,'VILA CLEMENTINO'!A:I,6, FALSE)</f>
        <v>11</v>
      </c>
      <c r="G8578" s="62">
        <f>VLOOKUP(A8578,'VILA CLEMENTINO'!A:I,7, FALSE)</f>
        <v>10.57</v>
      </c>
      <c r="H8578" s="29">
        <f>VLOOKUP(A8578,'VILA CLEMENTINO'!A:I,8, FALSE)</f>
        <v>0.27310000000000001</v>
      </c>
      <c r="I8578" s="16" t="s">
        <v>11</v>
      </c>
      <c r="J8578" s="9"/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/>
      <c r="Z8578" s="9"/>
      <c r="AA8578" s="9"/>
    </row>
    <row r="8579" spans="1:27" ht="12.75">
      <c r="A8579" s="64">
        <f t="shared" ref="A8579:A8590" si="126">A8578</f>
        <v>46124</v>
      </c>
      <c r="B8579" s="16" t="s">
        <v>12</v>
      </c>
      <c r="C8579" s="60">
        <f>VLOOKUP(A8579,JABAQUARA!A:I,3, FALSE)</f>
        <v>4284.0200000000004</v>
      </c>
      <c r="D8579" s="16">
        <f>VLOOKUP(A8579,JABAQUARA!A:I,4, FALSE)</f>
        <v>47</v>
      </c>
      <c r="E8579" s="61">
        <f>VLOOKUP(A8579,JABAQUARA!A:I,5, FALSE)</f>
        <v>39.409999999999997</v>
      </c>
      <c r="F8579" s="16">
        <f>VLOOKUP(A8579,JABAQUARA!A:I,6, FALSE)</f>
        <v>2</v>
      </c>
      <c r="G8579" s="65">
        <f>VLOOKUP(A8579,JABAQUARA!A:I,7, FALSE)</f>
        <v>9.5</v>
      </c>
      <c r="H8579" s="29">
        <f>VLOOKUP(A8579,JABAQUARA!A:I,8, FALSE)</f>
        <v>0.3034</v>
      </c>
      <c r="I8579" s="16" t="s">
        <v>11</v>
      </c>
      <c r="J8579" s="9"/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/>
      <c r="Z8579" s="9"/>
      <c r="AA8579" s="9"/>
    </row>
    <row r="8580" spans="1:27" ht="12.75">
      <c r="A8580" s="64">
        <f t="shared" si="126"/>
        <v>46124</v>
      </c>
      <c r="B8580" s="16" t="s">
        <v>1467</v>
      </c>
      <c r="C8580" s="60">
        <f>VLOOKUP(A8580,SPOLETO!A:I,3, FALSE)</f>
        <v>3663.73</v>
      </c>
      <c r="D8580" s="16">
        <f>VLOOKUP(A8580,SPOLETO!A:I,4, FALSE)</f>
        <v>66</v>
      </c>
      <c r="E8580" s="61">
        <f>VLOOKUP(A8580,SPOLETO!A:I,5, FALSE)</f>
        <v>0</v>
      </c>
      <c r="F8580" s="16">
        <f>VLOOKUP(A8580,SPOLETO!A:I,6, FALSE)</f>
        <v>0</v>
      </c>
      <c r="G8580" s="16">
        <f>VLOOKUP(A8580,SPOLETO!A:I,7, FALSE)</f>
        <v>0</v>
      </c>
      <c r="H8580" s="29">
        <f>VLOOKUP(A8580,SPOLETO!A:I,8, FALSE)</f>
        <v>0</v>
      </c>
      <c r="I8580" s="16" t="s">
        <v>11</v>
      </c>
      <c r="J8580" s="9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  <c r="AA8580" s="9"/>
    </row>
    <row r="8581" spans="1:27" ht="12.75">
      <c r="A8581" s="64">
        <f t="shared" si="126"/>
        <v>46124</v>
      </c>
      <c r="B8581" s="16" t="s">
        <v>9</v>
      </c>
      <c r="C8581" s="60">
        <f>VLOOKUP(A8581,'CAMPO BELO'!A:I,3, FALSE)</f>
        <v>5443.55</v>
      </c>
      <c r="D8581" s="16">
        <f>VLOOKUP(A8581,'CAMPO BELO'!A:I,4, FALSE)</f>
        <v>64</v>
      </c>
      <c r="E8581" s="61">
        <f>VLOOKUP(A8581,'CAMPO BELO'!A:I,5, FALSE)</f>
        <v>29.35</v>
      </c>
      <c r="F8581" s="16">
        <f>VLOOKUP(A8581,'CAMPO BELO'!A:I,6, FALSE)</f>
        <v>7</v>
      </c>
      <c r="G8581" s="16">
        <f>VLOOKUP(A8581,'CAMPO BELO'!A:I,7, FALSE)</f>
        <v>13.75</v>
      </c>
      <c r="H8581" s="29">
        <f>VLOOKUP(A8581,'CAMPO BELO'!A:I,8, FALSE)</f>
        <v>0.41420000000000001</v>
      </c>
      <c r="I8581" s="16" t="s">
        <v>11</v>
      </c>
      <c r="J8581" s="9"/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  <c r="Z8581" s="9"/>
      <c r="AA8581" s="9"/>
    </row>
    <row r="8582" spans="1:27" ht="12.75">
      <c r="A8582" s="64">
        <f t="shared" si="126"/>
        <v>46124</v>
      </c>
      <c r="B8582" s="16" t="s">
        <v>43</v>
      </c>
      <c r="C8582" s="60">
        <f>VLOOKUP(A8582,GOPOÚVA!A:I,3, FALSE)</f>
        <v>5253.94</v>
      </c>
      <c r="D8582" s="16">
        <f>VLOOKUP(A8582,GOPOÚVA!A:I,4, FALSE)</f>
        <v>55</v>
      </c>
      <c r="E8582" s="61">
        <f>VLOOKUP(A8582,GOPOÚVA!A:I,5, FALSE)</f>
        <v>23.18</v>
      </c>
      <c r="F8582" s="16">
        <f>VLOOKUP(A8582,GOPOÚVA!A:I,6, FALSE)</f>
        <v>1</v>
      </c>
      <c r="G8582" s="16">
        <f>VLOOKUP(A8582,GOPOÚVA!A:I,7, FALSE)</f>
        <v>8.4</v>
      </c>
      <c r="H8582" s="29">
        <f>VLOOKUP(A8582,GOPOÚVA!A:I,8, FALSE)</f>
        <v>0.32700000000000001</v>
      </c>
      <c r="I8582" s="16" t="s">
        <v>11</v>
      </c>
      <c r="J8582" s="9"/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  <c r="AA8582" s="9"/>
    </row>
    <row r="8583" spans="1:27" ht="12.75">
      <c r="A8583" s="64">
        <f t="shared" si="126"/>
        <v>46124</v>
      </c>
      <c r="B8583" s="16" t="s">
        <v>45</v>
      </c>
      <c r="C8583" s="60">
        <f>VLOOKUP(A8583,MANDAQUI!A:I,3, FALSE)</f>
        <v>5441.72</v>
      </c>
      <c r="D8583" s="16">
        <f>VLOOKUP(A8583,MANDAQUI!A:I,4, FALSE)</f>
        <v>55</v>
      </c>
      <c r="E8583" s="61">
        <f>VLOOKUP(A8583,MANDAQUI!A:I,5, FALSE)</f>
        <v>21.78</v>
      </c>
      <c r="F8583" s="16">
        <f>VLOOKUP(A8583,MANDAQUI!A:I,6, FALSE)</f>
        <v>0</v>
      </c>
      <c r="G8583" s="16">
        <f>VLOOKUP(A8583,MANDAQUI!A:I,7, FALSE)</f>
        <v>7.8</v>
      </c>
      <c r="H8583" s="29">
        <f>VLOOKUP(A8583,MANDAQUI!A:I,8, FALSE)</f>
        <v>0.28853000000000001</v>
      </c>
      <c r="I8583" s="16" t="s">
        <v>11</v>
      </c>
      <c r="J8583" s="9"/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  <c r="Z8583" s="9"/>
      <c r="AA8583" s="9"/>
    </row>
    <row r="8584" spans="1:27" ht="12.75">
      <c r="A8584" s="64">
        <f t="shared" si="126"/>
        <v>46124</v>
      </c>
      <c r="B8584" s="16" t="s">
        <v>1465</v>
      </c>
      <c r="C8584" s="60">
        <f>VLOOKUP(A8584,AEROPORTO!A:I,3, FALSE)</f>
        <v>10068.4</v>
      </c>
      <c r="D8584" s="16">
        <f>VLOOKUP(A8584,AEROPORTO!A:I,4, FALSE)</f>
        <v>159</v>
      </c>
      <c r="E8584" s="61">
        <f>VLOOKUP(A8584,AEROPORTO!A:I,5, FALSE)</f>
        <v>0</v>
      </c>
      <c r="F8584" s="66">
        <f>VLOOKUP(A8584,AEROPORTO!A:I,6, FALSE)</f>
        <v>0</v>
      </c>
      <c r="G8584" s="16">
        <f>VLOOKUP(A8584,AEROPORTO!A:I,7, FALSE)</f>
        <v>0</v>
      </c>
      <c r="H8584" s="29">
        <f>VLOOKUP(A8584,AEROPORTO!A:I,8, FALSE)</f>
        <v>0</v>
      </c>
      <c r="I8584" s="16" t="s">
        <v>11</v>
      </c>
      <c r="J8584" s="9"/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/>
      <c r="Z8584" s="9"/>
      <c r="AA8584" s="9"/>
    </row>
    <row r="8585" spans="1:27" ht="12.75">
      <c r="A8585" s="64">
        <f t="shared" si="126"/>
        <v>46124</v>
      </c>
      <c r="B8585" s="16" t="s">
        <v>289</v>
      </c>
      <c r="C8585" s="60">
        <f>VLOOKUP(A8585,PINHEIROS!A:I,3, FALSE)</f>
        <v>4821.38</v>
      </c>
      <c r="D8585" s="16">
        <f>VLOOKUP(A8585,PINHEIROS!A:I,4, FALSE)</f>
        <v>48</v>
      </c>
      <c r="E8585" s="61">
        <f>VLOOKUP(A8585,PINHEIROS!A:I,5, FALSE)</f>
        <v>34.049999999999997</v>
      </c>
      <c r="F8585" s="16">
        <f>VLOOKUP(A8585,PINHEIROS!A:I,6, FALSE)</f>
        <v>12</v>
      </c>
      <c r="G8585" s="16">
        <f>VLOOKUP(A8585,PINHEIROS!A:I,7, FALSE)</f>
        <v>14.33</v>
      </c>
      <c r="H8585" s="29">
        <f>VLOOKUP(A8585,PINHEIROS!A:I,8, FALSE)</f>
        <v>0.29809999999999998</v>
      </c>
      <c r="I8585" s="16" t="s">
        <v>11</v>
      </c>
      <c r="J8585" s="9"/>
      <c r="K8585" s="9"/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  <c r="Z8585" s="9"/>
      <c r="AA8585" s="9"/>
    </row>
    <row r="8586" spans="1:27" ht="12.75">
      <c r="A8586" s="64">
        <f t="shared" si="126"/>
        <v>46124</v>
      </c>
      <c r="B8586" s="16" t="s">
        <v>286</v>
      </c>
      <c r="C8586" s="60">
        <f>VLOOKUP(A8586,ACLIMAÇÃO!A:I,3, FALSE)</f>
        <v>4188.3999999999996</v>
      </c>
      <c r="D8586" s="16">
        <f>VLOOKUP(A8586,ACLIMAÇÃO!A:I,4, FALSE)</f>
        <v>53</v>
      </c>
      <c r="E8586" s="61">
        <f>VLOOKUP(A8586,ACLIMAÇÃO!A:I,5, FALSE)</f>
        <v>24.39</v>
      </c>
      <c r="F8586" s="16">
        <f>VLOOKUP(A8586,ACLIMAÇÃO!A:I,6, FALSE)</f>
        <v>0</v>
      </c>
      <c r="G8586" s="16">
        <f>VLOOKUP(A8586,ACLIMAÇÃO!A:I,7, FALSE)</f>
        <v>8.4</v>
      </c>
      <c r="H8586" s="29">
        <f>VLOOKUP(A8586,ACLIMAÇÃO!A:I,8, FALSE)</f>
        <v>0.22670000000000001</v>
      </c>
      <c r="I8586" s="16" t="s">
        <v>11</v>
      </c>
      <c r="J8586" s="9"/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  <c r="Z8586" s="9"/>
      <c r="AA8586" s="9"/>
    </row>
    <row r="8587" spans="1:27" ht="12.75">
      <c r="A8587" s="64">
        <f t="shared" si="126"/>
        <v>46124</v>
      </c>
      <c r="B8587" s="16" t="s">
        <v>17</v>
      </c>
      <c r="C8587" s="60">
        <f>VLOOKUP(A8587,'PRAIA DO CANTO'!A:I,3, FALSE)</f>
        <v>10703.4</v>
      </c>
      <c r="D8587" s="16">
        <f>VLOOKUP(A8587,'PRAIA DO CANTO'!A:I,4, FALSE)</f>
        <v>113</v>
      </c>
      <c r="E8587" s="61">
        <f>VLOOKUP(A8587,'PRAIA DO CANTO'!A:I,5, FALSE)</f>
        <v>64.510000000000005</v>
      </c>
      <c r="F8587" s="16">
        <f>VLOOKUP(A8587,'PRAIA DO CANTO'!A:I,6, FALSE)</f>
        <v>0</v>
      </c>
      <c r="G8587" s="16">
        <f>VLOOKUP(A8587,'PRAIA DO CANTO'!A:I,7, FALSE)</f>
        <v>13.1</v>
      </c>
      <c r="H8587" s="29">
        <f>VLOOKUP(A8587,'PRAIA DO CANTO'!A:I,8, FALSE)</f>
        <v>0.31330000000000002</v>
      </c>
      <c r="I8587" s="16" t="s">
        <v>16</v>
      </c>
      <c r="J8587" s="9"/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9"/>
      <c r="X8587" s="9"/>
      <c r="Y8587" s="9"/>
      <c r="Z8587" s="9"/>
      <c r="AA8587" s="9"/>
    </row>
    <row r="8588" spans="1:27" ht="12.75">
      <c r="A8588" s="64">
        <f t="shared" si="126"/>
        <v>46124</v>
      </c>
      <c r="B8588" s="16" t="s">
        <v>14</v>
      </c>
      <c r="C8588" s="60">
        <f>VLOOKUP(A8588,'JARDIM CAMBURI'!A:I,3, FALSE)</f>
        <v>8451.73</v>
      </c>
      <c r="D8588" s="16">
        <f>VLOOKUP(A8588,'JARDIM CAMBURI'!A:I,4, FALSE)</f>
        <v>96</v>
      </c>
      <c r="E8588" s="61">
        <f>VLOOKUP(A8588,'JARDIM CAMBURI'!A:I,5, FALSE)</f>
        <v>29.98</v>
      </c>
      <c r="F8588" s="16">
        <f>VLOOKUP(A8588,'JARDIM CAMBURI'!A:I,6, FALSE())</f>
        <v>22</v>
      </c>
      <c r="G8588" s="16">
        <f>VLOOKUP(A8588,'JARDIM CAMBURI'!A:I,7, FALSE)</f>
        <v>17.25</v>
      </c>
      <c r="H8588" s="29">
        <f>VLOOKUP(A8588,'JARDIM CAMBURI'!A:I,8, FALSE)</f>
        <v>0.30840000000000001</v>
      </c>
      <c r="I8588" s="16" t="s">
        <v>16</v>
      </c>
      <c r="J8588" s="9"/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  <c r="AA8588" s="9"/>
    </row>
    <row r="8589" spans="1:27" ht="12.75">
      <c r="A8589" s="64">
        <f t="shared" si="126"/>
        <v>46124</v>
      </c>
      <c r="B8589" s="16" t="s">
        <v>19</v>
      </c>
      <c r="C8589" s="60">
        <f>VLOOKUP(A8589,SERRA!A:I,3, FALSE)</f>
        <v>10359.370000000001</v>
      </c>
      <c r="D8589" s="16">
        <f>VLOOKUP(A8589,SERRA!A:I,4, FALSE)</f>
        <v>55</v>
      </c>
      <c r="E8589" s="61">
        <f>VLOOKUP(A8589,SERRA!A:I,5, FALSE)</f>
        <v>43.31</v>
      </c>
      <c r="F8589" s="16">
        <f>VLOOKUP(A8589,SERRA!A:I,6, FALSE)</f>
        <v>32</v>
      </c>
      <c r="G8589" s="16">
        <f>VLOOKUP(A8589,SERRA!A:I,7, FALSE)</f>
        <v>11</v>
      </c>
      <c r="H8589" s="29">
        <f>VLOOKUP(A8589,SERRA!A:I,8, FALSE)</f>
        <v>0.3599</v>
      </c>
      <c r="I8589" s="16" t="s">
        <v>16</v>
      </c>
      <c r="J8589" s="9"/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  <c r="Z8589" s="9"/>
      <c r="AA8589" s="9"/>
    </row>
    <row r="8590" spans="1:27" ht="12.75">
      <c r="A8590" s="64">
        <f t="shared" si="126"/>
        <v>46124</v>
      </c>
      <c r="B8590" s="16" t="s">
        <v>1574</v>
      </c>
      <c r="C8590" s="60">
        <f>VLOOKUP(A8590,BOALI!A:I,3, FALSE)</f>
        <v>3367.64</v>
      </c>
      <c r="D8590" s="16">
        <f>VLOOKUP(A8590,BOALI!A:I,4, FALSE)</f>
        <v>75</v>
      </c>
      <c r="E8590" s="61">
        <f>VLOOKUP(A8590,BOALI!A:I,5, FALSE)</f>
        <v>0</v>
      </c>
      <c r="F8590" s="16">
        <f>VLOOKUP(A8590,BOALI!A:I,6, FALSE)</f>
        <v>0</v>
      </c>
      <c r="G8590" s="16">
        <f>VLOOKUP(A8590,BOALI!A:I,7, FALSE)</f>
        <v>0</v>
      </c>
      <c r="H8590" s="29">
        <f>VLOOKUP(A8590,BOALI!A:I,8, FALSE)</f>
        <v>0</v>
      </c>
      <c r="I8590" s="16" t="s">
        <v>16</v>
      </c>
      <c r="J8590" s="9"/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  <c r="Z8590" s="9"/>
      <c r="AA8590" s="9"/>
    </row>
    <row r="8591" spans="1:27" ht="12.75">
      <c r="A8591" s="64">
        <f>A8590+1</f>
        <v>46125</v>
      </c>
      <c r="B8591" s="16" t="s">
        <v>21</v>
      </c>
      <c r="C8591" s="60">
        <f>VLOOKUP(A8591,'VILA CLEMENTINO'!A:I,3, FALSE)</f>
        <v>4966.37</v>
      </c>
      <c r="D8591" s="16">
        <f>VLOOKUP(A8591,'VILA CLEMENTINO'!A:I,4, FALSE)</f>
        <v>46</v>
      </c>
      <c r="E8591" s="61">
        <f>VLOOKUP(A8591,'VILA CLEMENTINO'!A:I,5, FALSE)</f>
        <v>28.29</v>
      </c>
      <c r="F8591" s="16">
        <f>VLOOKUP(A8591,'VILA CLEMENTINO'!A:I,6, FALSE)</f>
        <v>1</v>
      </c>
      <c r="G8591" s="62">
        <f>VLOOKUP(A8591,'VILA CLEMENTINO'!A:I,7, FALSE)</f>
        <v>8.75</v>
      </c>
      <c r="H8591" s="29">
        <f>VLOOKUP(A8591,'VILA CLEMENTINO'!A:I,8, FALSE)</f>
        <v>0.249</v>
      </c>
      <c r="I8591" s="16" t="s">
        <v>11</v>
      </c>
      <c r="J8591" s="9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9"/>
      <c r="AA8591" s="9"/>
    </row>
    <row r="8592" spans="1:27" ht="12.75">
      <c r="A8592" s="64">
        <f t="shared" ref="A8592:A8603" si="127">A8591</f>
        <v>46125</v>
      </c>
      <c r="B8592" s="16" t="s">
        <v>12</v>
      </c>
      <c r="C8592" s="60">
        <f>VLOOKUP(A8592,JABAQUARA!A:I,3, FALSE)</f>
        <v>1183.73</v>
      </c>
      <c r="D8592" s="16">
        <f>VLOOKUP(A8592,JABAQUARA!A:I,4, FALSE)</f>
        <v>17</v>
      </c>
      <c r="E8592" s="61">
        <f>VLOOKUP(A8592,JABAQUARA!A:I,5, FALSE)</f>
        <v>35.49</v>
      </c>
      <c r="F8592" s="16">
        <f>VLOOKUP(A8592,JABAQUARA!A:I,6, FALSE)</f>
        <v>1</v>
      </c>
      <c r="G8592" s="65">
        <f>VLOOKUP(A8592,JABAQUARA!A:I,7, FALSE)</f>
        <v>4.5</v>
      </c>
      <c r="H8592" s="29">
        <f>VLOOKUP(A8592,JABAQUARA!A:I,8, FALSE)</f>
        <v>0.40160000000000001</v>
      </c>
      <c r="I8592" s="16" t="s">
        <v>11</v>
      </c>
      <c r="J8592" s="9"/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  <c r="Z8592" s="9"/>
      <c r="AA8592" s="9"/>
    </row>
    <row r="8593" spans="1:27" ht="12.75">
      <c r="A8593" s="64">
        <f t="shared" si="127"/>
        <v>46125</v>
      </c>
      <c r="B8593" s="16" t="s">
        <v>1467</v>
      </c>
      <c r="C8593" s="60">
        <f>VLOOKUP(A8593,SPOLETO!A:I,3, FALSE)</f>
        <v>3085.97</v>
      </c>
      <c r="D8593" s="16">
        <f>VLOOKUP(A8593,SPOLETO!A:I,4, FALSE)</f>
        <v>63</v>
      </c>
      <c r="E8593" s="61">
        <f>VLOOKUP(A8593,SPOLETO!A:I,5, FALSE)</f>
        <v>0</v>
      </c>
      <c r="F8593" s="16">
        <f>VLOOKUP(A8593,SPOLETO!A:I,6, FALSE)</f>
        <v>0</v>
      </c>
      <c r="G8593" s="16">
        <f>VLOOKUP(A8593,SPOLETO!A:I,7, FALSE)</f>
        <v>0</v>
      </c>
      <c r="H8593" s="29">
        <f>VLOOKUP(A8593,SPOLETO!A:I,8, FALSE)</f>
        <v>0</v>
      </c>
      <c r="I8593" s="16" t="s">
        <v>11</v>
      </c>
      <c r="J8593" s="9"/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  <c r="Z8593" s="9"/>
      <c r="AA8593" s="9"/>
    </row>
    <row r="8594" spans="1:27" ht="12.75">
      <c r="A8594" s="64">
        <f t="shared" si="127"/>
        <v>46125</v>
      </c>
      <c r="B8594" s="16" t="s">
        <v>9</v>
      </c>
      <c r="C8594" s="60">
        <f>VLOOKUP(A8594,'CAMPO BELO'!A:I,3, FALSE)</f>
        <v>1280.46</v>
      </c>
      <c r="D8594" s="16">
        <f>VLOOKUP(A8594,'CAMPO BELO'!A:I,4, FALSE)</f>
        <v>14</v>
      </c>
      <c r="E8594" s="61">
        <f>VLOOKUP(A8594,'CAMPO BELO'!A:I,5, FALSE)</f>
        <v>20.48</v>
      </c>
      <c r="F8594" s="16">
        <f>VLOOKUP(A8594,'CAMPO BELO'!A:I,6, FALSE)</f>
        <v>0</v>
      </c>
      <c r="G8594" s="16">
        <f>VLOOKUP(A8594,'CAMPO BELO'!A:I,7, FALSE)</f>
        <v>7</v>
      </c>
      <c r="H8594" s="29">
        <f>VLOOKUP(A8594,'CAMPO BELO'!A:I,8, FALSE)</f>
        <v>0.22090000000000001</v>
      </c>
      <c r="I8594" s="16" t="s">
        <v>11</v>
      </c>
      <c r="J8594" s="9"/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  <c r="AA8594" s="9"/>
    </row>
    <row r="8595" spans="1:27" ht="12.75">
      <c r="A8595" s="64">
        <f t="shared" si="127"/>
        <v>46125</v>
      </c>
      <c r="B8595" s="16" t="s">
        <v>43</v>
      </c>
      <c r="C8595" s="60">
        <f>VLOOKUP(A8595,GOPOÚVA!A:I,3, FALSE)</f>
        <v>2446.31</v>
      </c>
      <c r="D8595" s="16">
        <f>VLOOKUP(A8595,GOPOÚVA!A:I,4, FALSE)</f>
        <v>23</v>
      </c>
      <c r="E8595" s="61">
        <f>VLOOKUP(A8595,GOPOÚVA!A:I,5, FALSE)</f>
        <v>24.49</v>
      </c>
      <c r="F8595" s="16">
        <f>VLOOKUP(A8595,GOPOÚVA!A:I,6, FALSE)</f>
        <v>1</v>
      </c>
      <c r="G8595" s="16">
        <f>VLOOKUP(A8595,GOPOÚVA!A:I,7, FALSE)</f>
        <v>5.3</v>
      </c>
      <c r="H8595" s="29">
        <f>VLOOKUP(A8595,GOPOÚVA!A:I,8, FALSE)</f>
        <v>0.3039</v>
      </c>
      <c r="I8595" s="16" t="s">
        <v>11</v>
      </c>
      <c r="J8595" s="9"/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/>
      <c r="Z8595" s="9"/>
      <c r="AA8595" s="9"/>
    </row>
    <row r="8596" spans="1:27" ht="12.75">
      <c r="A8596" s="64">
        <f t="shared" si="127"/>
        <v>46125</v>
      </c>
      <c r="B8596" s="16" t="s">
        <v>45</v>
      </c>
      <c r="C8596" s="60">
        <f>VLOOKUP(A8596,MANDAQUI!A:I,3, FALSE)</f>
        <v>2414.2800000000002</v>
      </c>
      <c r="D8596" s="16">
        <f>VLOOKUP(A8596,MANDAQUI!A:I,4, FALSE)</f>
        <v>28</v>
      </c>
      <c r="E8596" s="61">
        <f>VLOOKUP(A8596,MANDAQUI!A:I,5, FALSE)</f>
        <v>19.510000000000002</v>
      </c>
      <c r="F8596" s="16">
        <f>VLOOKUP(A8596,MANDAQUI!A:I,6, FALSE)</f>
        <v>0</v>
      </c>
      <c r="G8596" s="16">
        <f>VLOOKUP(A8596,MANDAQUI!A:I,7, FALSE)</f>
        <v>11.5</v>
      </c>
      <c r="H8596" s="29">
        <f>VLOOKUP(A8596,MANDAQUI!A:I,8, FALSE)</f>
        <v>0.29859999999999998</v>
      </c>
      <c r="I8596" s="16" t="s">
        <v>11</v>
      </c>
      <c r="J8596" s="9"/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  <c r="Z8596" s="9"/>
      <c r="AA8596" s="9"/>
    </row>
    <row r="8597" spans="1:27" ht="12.75">
      <c r="A8597" s="64">
        <f t="shared" si="127"/>
        <v>46125</v>
      </c>
      <c r="B8597" s="16" t="s">
        <v>1465</v>
      </c>
      <c r="C8597" s="60">
        <f>VLOOKUP(A8597,AEROPORTO!A:I,3, FALSE)</f>
        <v>11389.2</v>
      </c>
      <c r="D8597" s="16">
        <f>VLOOKUP(A8597,AEROPORTO!A:I,4, FALSE)</f>
        <v>192</v>
      </c>
      <c r="E8597" s="61">
        <f>VLOOKUP(A8597,AEROPORTO!A:I,5, FALSE)</f>
        <v>0</v>
      </c>
      <c r="F8597" s="16">
        <f>VLOOKUP(A8597,AEROPORTO!A:I,6, FALSE)</f>
        <v>0</v>
      </c>
      <c r="G8597" s="16">
        <f>VLOOKUP(A8597,AEROPORTO!A:I,7, FALSE)</f>
        <v>0</v>
      </c>
      <c r="H8597" s="29">
        <f>VLOOKUP(A8597,AEROPORTO!A:I,8, FALSE)</f>
        <v>0</v>
      </c>
      <c r="I8597" s="16" t="s">
        <v>11</v>
      </c>
      <c r="J8597" s="9"/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  <c r="Z8597" s="9"/>
      <c r="AA8597" s="9"/>
    </row>
    <row r="8598" spans="1:27" ht="12.75">
      <c r="A8598" s="64">
        <f t="shared" si="127"/>
        <v>46125</v>
      </c>
      <c r="B8598" s="16" t="s">
        <v>289</v>
      </c>
      <c r="C8598" s="60">
        <f>VLOOKUP(A8598,PINHEIROS!A:I,3, FALSE)</f>
        <v>1308.0999999999999</v>
      </c>
      <c r="D8598" s="16">
        <f>VLOOKUP(A8598,PINHEIROS!A:I,4, FALSE)</f>
        <v>14</v>
      </c>
      <c r="E8598" s="61">
        <f>VLOOKUP(A8598,PINHEIROS!A:I,5, FALSE)</f>
        <v>23.85</v>
      </c>
      <c r="F8598" s="16">
        <f>VLOOKUP(A8598,PINHEIROS!A:I,6, FALSE)</f>
        <v>0</v>
      </c>
      <c r="G8598" s="16">
        <f>VLOOKUP(A8598,PINHEIROS!A:I,7, FALSE)</f>
        <v>6.5</v>
      </c>
      <c r="H8598" s="29">
        <f>VLOOKUP(A8598,PINHEIROS!A:I,8, FALSE)</f>
        <v>0.35010000000000002</v>
      </c>
      <c r="I8598" s="16" t="s">
        <v>11</v>
      </c>
      <c r="J8598" s="9"/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  <c r="Z8598" s="9"/>
      <c r="AA8598" s="9"/>
    </row>
    <row r="8599" spans="1:27" ht="12.75">
      <c r="A8599" s="64">
        <f t="shared" si="127"/>
        <v>46125</v>
      </c>
      <c r="B8599" s="16" t="s">
        <v>286</v>
      </c>
      <c r="C8599" s="60">
        <f>VLOOKUP(A8599,ACLIMAÇÃO!A:I,3, FALSE)</f>
        <v>1811.43</v>
      </c>
      <c r="D8599" s="16">
        <f>VLOOKUP(A8599,ACLIMAÇÃO!A:I,4, FALSE)</f>
        <v>23</v>
      </c>
      <c r="E8599" s="61">
        <f>VLOOKUP(A8599,ACLIMAÇÃO!A:I,5, FALSE)</f>
        <v>21.43</v>
      </c>
      <c r="F8599" s="16">
        <f>VLOOKUP(A8599,ACLIMAÇÃO!A:I,6, FALSE)</f>
        <v>0</v>
      </c>
      <c r="G8599" s="16">
        <f>VLOOKUP(A8599,ACLIMAÇÃO!A:I,7, FALSE)</f>
        <v>5.3</v>
      </c>
      <c r="H8599" s="29">
        <f>VLOOKUP(A8599,ACLIMAÇÃO!A:I,8, FALSE)</f>
        <v>0.26550000000000001</v>
      </c>
      <c r="I8599" s="16" t="s">
        <v>11</v>
      </c>
      <c r="J8599" s="9"/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9"/>
      <c r="X8599" s="9"/>
      <c r="Y8599" s="9"/>
      <c r="Z8599" s="9"/>
      <c r="AA8599" s="9"/>
    </row>
    <row r="8600" spans="1:27" ht="12.75">
      <c r="A8600" s="64">
        <f t="shared" si="127"/>
        <v>46125</v>
      </c>
      <c r="B8600" s="16" t="s">
        <v>17</v>
      </c>
      <c r="C8600" s="60">
        <f>VLOOKUP(A8600,'PRAIA DO CANTO'!A:I,3, FALSE)</f>
        <v>7713.88</v>
      </c>
      <c r="D8600" s="16">
        <f>VLOOKUP(A8600,'PRAIA DO CANTO'!A:I,4, FALSE)</f>
        <v>78</v>
      </c>
      <c r="E8600" s="61">
        <f>VLOOKUP(A8600,'PRAIA DO CANTO'!A:I,5, FALSE)</f>
        <v>28.24</v>
      </c>
      <c r="F8600" s="16">
        <f>VLOOKUP(A8600,'PRAIA DO CANTO'!A:I,6, FALSE)</f>
        <v>5</v>
      </c>
      <c r="G8600" s="16">
        <f>VLOOKUP(A8600,'PRAIA DO CANTO'!A:I,7, FALSE)</f>
        <v>10.1</v>
      </c>
      <c r="H8600" s="29">
        <f>VLOOKUP(A8600,'PRAIA DO CANTO'!A:I,8, FALSE)</f>
        <v>0.3246</v>
      </c>
      <c r="I8600" s="16" t="s">
        <v>16</v>
      </c>
      <c r="J8600" s="9"/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/>
      <c r="Z8600" s="9"/>
      <c r="AA8600" s="9"/>
    </row>
    <row r="8601" spans="1:27" ht="12.75">
      <c r="A8601" s="64">
        <f t="shared" si="127"/>
        <v>46125</v>
      </c>
      <c r="B8601" s="16" t="s">
        <v>14</v>
      </c>
      <c r="C8601" s="60">
        <f>VLOOKUP(A8601,'JARDIM CAMBURI'!A:I,3, FALSE)</f>
        <v>6532.44</v>
      </c>
      <c r="D8601" s="16">
        <f>VLOOKUP(A8601,'JARDIM CAMBURI'!A:I,4, FALSE)</f>
        <v>79</v>
      </c>
      <c r="E8601" s="61">
        <f>VLOOKUP(A8601,'JARDIM CAMBURI'!A:I,5, FALSE)</f>
        <v>31.68</v>
      </c>
      <c r="F8601" s="16">
        <f>VLOOKUP(A8601,'JARDIM CAMBURI'!A:I,6, FALSE())</f>
        <v>14</v>
      </c>
      <c r="G8601" s="16">
        <f>VLOOKUP(A8601,'JARDIM CAMBURI'!A:I,7, FALSE)</f>
        <v>18.329999999999998</v>
      </c>
      <c r="H8601" s="29">
        <f>VLOOKUP(A8601,'JARDIM CAMBURI'!A:I,8, FALSE)</f>
        <v>0.4788</v>
      </c>
      <c r="I8601" s="16" t="s">
        <v>16</v>
      </c>
      <c r="J8601" s="9"/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  <c r="Z8601" s="9"/>
      <c r="AA8601" s="9"/>
    </row>
    <row r="8602" spans="1:27" ht="12.75">
      <c r="A8602" s="64">
        <f t="shared" si="127"/>
        <v>46125</v>
      </c>
      <c r="B8602" s="16" t="s">
        <v>19</v>
      </c>
      <c r="C8602" s="60">
        <f>VLOOKUP(A8602,SERRA!A:I,3, FALSE)</f>
        <v>6452.52</v>
      </c>
      <c r="D8602" s="16">
        <f>VLOOKUP(A8602,SERRA!A:I,4, FALSE)</f>
        <v>78</v>
      </c>
      <c r="E8602" s="61">
        <f>VLOOKUP(A8602,SERRA!A:I,5, FALSE)</f>
        <v>29.7</v>
      </c>
      <c r="F8602" s="16">
        <f>VLOOKUP(A8602,SERRA!A:I,6, FALSE)</f>
        <v>1</v>
      </c>
      <c r="G8602" s="16">
        <f>VLOOKUP(A8602,SERRA!A:I,7, FALSE)</f>
        <v>19.5</v>
      </c>
      <c r="H8602" s="29">
        <f>VLOOKUP(A8602,SERRA!A:I,8, FALSE)</f>
        <v>0</v>
      </c>
      <c r="I8602" s="16" t="s">
        <v>16</v>
      </c>
      <c r="J8602" s="9"/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  <c r="Z8602" s="9"/>
      <c r="AA8602" s="9"/>
    </row>
    <row r="8603" spans="1:27" ht="12.75">
      <c r="A8603" s="64">
        <f t="shared" si="127"/>
        <v>46125</v>
      </c>
      <c r="B8603" s="16" t="s">
        <v>1574</v>
      </c>
      <c r="C8603" s="60">
        <f>VLOOKUP(A8603,BOALI!A:I,3, FALSE)</f>
        <v>2838.96</v>
      </c>
      <c r="D8603" s="16">
        <f>VLOOKUP(A8603,BOALI!A:I,4, FALSE)</f>
        <v>49</v>
      </c>
      <c r="E8603" s="61">
        <f>VLOOKUP(A8603,BOALI!A:I,5, FALSE)</f>
        <v>0</v>
      </c>
      <c r="F8603" s="16">
        <f>VLOOKUP(A8603,BOALI!A:I,6, FALSE)</f>
        <v>0</v>
      </c>
      <c r="G8603" s="16">
        <f>VLOOKUP(A8603,BOALI!A:I,7, FALSE)</f>
        <v>0</v>
      </c>
      <c r="H8603" s="29">
        <f>VLOOKUP(A8603,BOALI!A:I,8, FALSE)</f>
        <v>0</v>
      </c>
      <c r="I8603" s="16" t="s">
        <v>16</v>
      </c>
      <c r="J8603" s="9"/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  <c r="Z8603" s="9"/>
      <c r="AA8603" s="9"/>
    </row>
    <row r="8604" spans="1:27" ht="12.75">
      <c r="A8604" s="64">
        <f>A8603+1</f>
        <v>46126</v>
      </c>
      <c r="B8604" s="16" t="s">
        <v>21</v>
      </c>
      <c r="C8604" s="60">
        <f>VLOOKUP(A8604,'VILA CLEMENTINO'!A:I,3, FALSE)</f>
        <v>4999.24</v>
      </c>
      <c r="D8604" s="16">
        <f>VLOOKUP(A8604,'VILA CLEMENTINO'!A:I,4, FALSE)</f>
        <v>57</v>
      </c>
      <c r="E8604" s="61">
        <f>VLOOKUP(A8604,'VILA CLEMENTINO'!A:I,5, FALSE)</f>
        <v>31.39</v>
      </c>
      <c r="F8604" s="16">
        <f>VLOOKUP(A8604,'VILA CLEMENTINO'!A:I,6, FALSE)</f>
        <v>5</v>
      </c>
      <c r="G8604" s="62">
        <f>VLOOKUP(A8604,'VILA CLEMENTINO'!A:I,7, FALSE)</f>
        <v>8</v>
      </c>
      <c r="H8604" s="29">
        <f>VLOOKUP(A8604,'VILA CLEMENTINO'!A:I,8, FALSE)</f>
        <v>0.33100000000000002</v>
      </c>
      <c r="I8604" s="16" t="s">
        <v>11</v>
      </c>
      <c r="J8604" s="9"/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  <c r="AA8604" s="9"/>
    </row>
    <row r="8605" spans="1:27" ht="12.75">
      <c r="A8605" s="64">
        <f t="shared" ref="A8605:A8616" si="128">A8604</f>
        <v>46126</v>
      </c>
      <c r="B8605" s="16" t="s">
        <v>12</v>
      </c>
      <c r="C8605" s="60" t="e">
        <f>VLOOKUP(A8605,JABAQUARA!A:I,3, FALSE)</f>
        <v>#N/A</v>
      </c>
      <c r="D8605" s="16" t="e">
        <f>VLOOKUP(A8605,JABAQUARA!A:I,4, FALSE)</f>
        <v>#N/A</v>
      </c>
      <c r="E8605" s="61" t="e">
        <f>VLOOKUP(A8605,JABAQUARA!A:I,5, FALSE)</f>
        <v>#N/A</v>
      </c>
      <c r="F8605" s="16" t="e">
        <f>VLOOKUP(A8605,JABAQUARA!A:I,6, FALSE)</f>
        <v>#N/A</v>
      </c>
      <c r="G8605" s="16" t="e">
        <f>VLOOKUP(A8605,JABAQUARA!A:I,7, FALSE)</f>
        <v>#N/A</v>
      </c>
      <c r="H8605" s="29" t="e">
        <f>VLOOKUP(A8605,JABAQUARA!A:I,8, FALSE)</f>
        <v>#N/A</v>
      </c>
      <c r="I8605" s="16" t="s">
        <v>11</v>
      </c>
      <c r="J8605" s="9"/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  <c r="Z8605" s="9"/>
      <c r="AA8605" s="9"/>
    </row>
    <row r="8606" spans="1:27" ht="12.75">
      <c r="A8606" s="64">
        <f t="shared" si="128"/>
        <v>46126</v>
      </c>
      <c r="B8606" s="16" t="s">
        <v>1467</v>
      </c>
      <c r="C8606" s="60">
        <f>VLOOKUP(A8606,SPOLETO!A:I,3, FALSE)</f>
        <v>4339.78</v>
      </c>
      <c r="D8606" s="16">
        <f>VLOOKUP(A8606,SPOLETO!A:I,4, FALSE)</f>
        <v>98</v>
      </c>
      <c r="E8606" s="61">
        <f>VLOOKUP(A8606,SPOLETO!A:I,5, FALSE)</f>
        <v>0</v>
      </c>
      <c r="F8606" s="16">
        <f>VLOOKUP(A8606,SPOLETO!A:I,6, FALSE)</f>
        <v>0</v>
      </c>
      <c r="G8606" s="16">
        <f>VLOOKUP(A8606,SPOLETO!A:I,7, FALSE)</f>
        <v>0</v>
      </c>
      <c r="H8606" s="29">
        <f>VLOOKUP(A8606,SPOLETO!A:I,8, FALSE)</f>
        <v>0</v>
      </c>
      <c r="I8606" s="16" t="s">
        <v>11</v>
      </c>
      <c r="J8606" s="9"/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  <c r="AA8606" s="9"/>
    </row>
    <row r="8607" spans="1:27" ht="12.75">
      <c r="A8607" s="64">
        <f t="shared" si="128"/>
        <v>46126</v>
      </c>
      <c r="B8607" s="16" t="s">
        <v>9</v>
      </c>
      <c r="C8607" s="60">
        <f>VLOOKUP(A8607,'CAMPO BELO'!A:I,3, FALSE)</f>
        <v>3222.09</v>
      </c>
      <c r="D8607" s="16">
        <f>VLOOKUP(A8607,'CAMPO BELO'!A:I,4, FALSE)</f>
        <v>35</v>
      </c>
      <c r="E8607" s="61">
        <f>VLOOKUP(A8607,'CAMPO BELO'!A:I,5, FALSE)</f>
        <v>28.53</v>
      </c>
      <c r="F8607" s="16">
        <f>VLOOKUP(A8607,'CAMPO BELO'!A:I,6, FALSE)</f>
        <v>1</v>
      </c>
      <c r="G8607" s="16">
        <f>VLOOKUP(A8607,'CAMPO BELO'!A:I,7, FALSE)</f>
        <v>8.3000000000000007</v>
      </c>
      <c r="H8607" s="29">
        <f>VLOOKUP(A8607,'CAMPO BELO'!A:I,8, FALSE)</f>
        <v>0.29780000000000001</v>
      </c>
      <c r="I8607" s="16" t="s">
        <v>11</v>
      </c>
      <c r="J8607" s="9"/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  <c r="Z8607" s="9"/>
      <c r="AA8607" s="9"/>
    </row>
    <row r="8608" spans="1:27" ht="12.75">
      <c r="A8608" s="64">
        <f t="shared" si="128"/>
        <v>46126</v>
      </c>
      <c r="B8608" s="16" t="s">
        <v>43</v>
      </c>
      <c r="C8608" s="60">
        <f>VLOOKUP(A8608,GOPOÚVA!A:I,3, FALSE)</f>
        <v>2779.6</v>
      </c>
      <c r="D8608" s="16">
        <f>VLOOKUP(A8608,GOPOÚVA!A:I,4, FALSE)</f>
        <v>30</v>
      </c>
      <c r="E8608" s="61">
        <f>VLOOKUP(A8608,GOPOÚVA!A:I,5, FALSE)</f>
        <v>21.17</v>
      </c>
      <c r="F8608" s="16">
        <f>VLOOKUP(A8608,GOPOÚVA!A:I,6, FALSE)</f>
        <v>0</v>
      </c>
      <c r="G8608" s="16">
        <f>VLOOKUP(A8608,GOPOÚVA!A:I,7, FALSE)</f>
        <v>8</v>
      </c>
      <c r="H8608" s="29">
        <f>VLOOKUP(A8608,GOPOÚVA!A:I,8, FALSE)</f>
        <v>0.39269999999999999</v>
      </c>
      <c r="I8608" s="16" t="s">
        <v>11</v>
      </c>
      <c r="J8608" s="9"/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</row>
    <row r="8609" spans="1:27" ht="12.75">
      <c r="A8609" s="64">
        <f t="shared" si="128"/>
        <v>46126</v>
      </c>
      <c r="B8609" s="16" t="s">
        <v>45</v>
      </c>
      <c r="C8609" s="60">
        <f>VLOOKUP(A8609,MANDAQUI!A:I,3, FALSE)</f>
        <v>3909.11</v>
      </c>
      <c r="D8609" s="16">
        <f>VLOOKUP(A8609,MANDAQUI!A:I,4, FALSE)</f>
        <v>40</v>
      </c>
      <c r="E8609" s="61">
        <f>VLOOKUP(A8609,MANDAQUI!A:I,5, FALSE)</f>
        <v>21.06</v>
      </c>
      <c r="F8609" s="16">
        <f>VLOOKUP(A8609,MANDAQUI!A:I,6, FALSE)</f>
        <v>0</v>
      </c>
      <c r="G8609" s="16">
        <f>VLOOKUP(A8609,MANDAQUI!A:I,7, FALSE)</f>
        <v>15.5</v>
      </c>
      <c r="H8609" s="29">
        <f>VLOOKUP(A8609,MANDAQUI!A:I,8, FALSE)</f>
        <v>0.28560000000000002</v>
      </c>
      <c r="I8609" s="16" t="s">
        <v>11</v>
      </c>
      <c r="J8609" s="9"/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</row>
    <row r="8610" spans="1:27" ht="12.75">
      <c r="A8610" s="64">
        <f t="shared" si="128"/>
        <v>46126</v>
      </c>
      <c r="B8610" s="16" t="s">
        <v>1465</v>
      </c>
      <c r="C8610" s="60">
        <f>VLOOKUP(A8610,AEROPORTO!A:I,3, FALSE)</f>
        <v>8696.2999999999993</v>
      </c>
      <c r="D8610" s="16">
        <f>VLOOKUP(A8610,AEROPORTO!A:I,4, FALSE)</f>
        <v>127</v>
      </c>
      <c r="E8610" s="61">
        <f>VLOOKUP(A8610,AEROPORTO!A:I,5, FALSE)</f>
        <v>0</v>
      </c>
      <c r="F8610" s="16">
        <f>VLOOKUP(A8610,AEROPORTO!A:I,6, FALSE)</f>
        <v>0</v>
      </c>
      <c r="G8610" s="16">
        <f>VLOOKUP(A8610,AEROPORTO!A:I,7, FALSE)</f>
        <v>0</v>
      </c>
      <c r="H8610" s="29">
        <f>VLOOKUP(A8610,AEROPORTO!A:I,8, FALSE)</f>
        <v>0</v>
      </c>
      <c r="I8610" s="16" t="s">
        <v>11</v>
      </c>
      <c r="J8610" s="9"/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</row>
    <row r="8611" spans="1:27" ht="12.75">
      <c r="A8611" s="64">
        <f t="shared" si="128"/>
        <v>46126</v>
      </c>
      <c r="B8611" s="16" t="s">
        <v>289</v>
      </c>
      <c r="C8611" s="60">
        <f>VLOOKUP(A8611,PINHEIROS!A:I,3, FALSE)</f>
        <v>4843</v>
      </c>
      <c r="D8611" s="16">
        <f>VLOOKUP(A8611,PINHEIROS!A:I,4, FALSE)</f>
        <v>38</v>
      </c>
      <c r="E8611" s="61">
        <f>VLOOKUP(A8611,PINHEIROS!A:I,5, FALSE)</f>
        <v>35.75</v>
      </c>
      <c r="F8611" s="16">
        <f>VLOOKUP(A8611,PINHEIROS!A:I,6, FALSE)</f>
        <v>2</v>
      </c>
      <c r="G8611" s="16">
        <f>VLOOKUP(A8611,PINHEIROS!A:I,7, FALSE)</f>
        <v>7.75</v>
      </c>
      <c r="H8611" s="29">
        <f>VLOOKUP(A8611,PINHEIROS!A:I,8, FALSE)</f>
        <v>0.36549999999999999</v>
      </c>
      <c r="I8611" s="16" t="s">
        <v>11</v>
      </c>
      <c r="J8611" s="9"/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</row>
    <row r="8612" spans="1:27" ht="12.75">
      <c r="A8612" s="64">
        <f t="shared" si="128"/>
        <v>46126</v>
      </c>
      <c r="B8612" s="16" t="s">
        <v>286</v>
      </c>
      <c r="C8612" s="60">
        <f>VLOOKUP(A8612,ACLIMAÇÃO!A:I,3, FALSE)</f>
        <v>2369.42</v>
      </c>
      <c r="D8612" s="16">
        <f>VLOOKUP(A8612,ACLIMAÇÃO!A:I,4, FALSE)</f>
        <v>24</v>
      </c>
      <c r="E8612" s="61">
        <f>VLOOKUP(A8612,ACLIMAÇÃO!A:I,5, FALSE)</f>
        <v>29</v>
      </c>
      <c r="F8612" s="16">
        <f>VLOOKUP(A8612,ACLIMAÇÃO!A:I,6, FALSE)</f>
        <v>1</v>
      </c>
      <c r="G8612" s="16">
        <f>VLOOKUP(A8612,ACLIMAÇÃO!A:I,7, FALSE)</f>
        <v>6</v>
      </c>
      <c r="H8612" s="29">
        <f>VLOOKUP(A8612,ACLIMAÇÃO!A:I,8, FALSE)</f>
        <v>0.3352</v>
      </c>
      <c r="I8612" s="16" t="s">
        <v>11</v>
      </c>
      <c r="J8612" s="9"/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</row>
    <row r="8613" spans="1:27" ht="12.75">
      <c r="A8613" s="64">
        <f t="shared" si="128"/>
        <v>46126</v>
      </c>
      <c r="B8613" s="16" t="s">
        <v>17</v>
      </c>
      <c r="C8613" s="60">
        <f>VLOOKUP(A8613,'PRAIA DO CANTO'!A:I,3, FALSE)</f>
        <v>5091.62</v>
      </c>
      <c r="D8613" s="16">
        <f>VLOOKUP(A8613,'PRAIA DO CANTO'!A:I,4, FALSE)</f>
        <v>45</v>
      </c>
      <c r="E8613" s="61">
        <f>VLOOKUP(A8613,'PRAIA DO CANTO'!A:I,5, FALSE)</f>
        <v>37.049999999999997</v>
      </c>
      <c r="F8613" s="16">
        <f>VLOOKUP(A8613,'PRAIA DO CANTO'!A:I,6, FALSE)</f>
        <v>9</v>
      </c>
      <c r="G8613" s="16">
        <f>VLOOKUP(A8613,'PRAIA DO CANTO'!A:I,7, FALSE)</f>
        <v>8.25</v>
      </c>
      <c r="H8613" s="29">
        <f>VLOOKUP(A8613,'PRAIA DO CANTO'!A:I,8, FALSE)</f>
        <v>0.18509999999999999</v>
      </c>
      <c r="I8613" s="16" t="s">
        <v>16</v>
      </c>
      <c r="J8613" s="9"/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</row>
    <row r="8614" spans="1:27" ht="12.75">
      <c r="A8614" s="64">
        <f t="shared" si="128"/>
        <v>46126</v>
      </c>
      <c r="B8614" s="16" t="s">
        <v>14</v>
      </c>
      <c r="C8614" s="60">
        <f>VLOOKUP(A8614,'JARDIM CAMBURI'!A:I,3, FALSE)</f>
        <v>2793.09</v>
      </c>
      <c r="D8614" s="16">
        <f>VLOOKUP(A8614,'JARDIM CAMBURI'!A:I,4, FALSE)</f>
        <v>26</v>
      </c>
      <c r="E8614" s="61">
        <f>VLOOKUP(A8614,'JARDIM CAMBURI'!A:I,5, FALSE)</f>
        <v>19.86</v>
      </c>
      <c r="F8614" s="16">
        <f>VLOOKUP(A8614,'JARDIM CAMBURI'!A:I,6, FALSE())</f>
        <v>0</v>
      </c>
      <c r="G8614" s="16">
        <f>VLOOKUP(A8614,'JARDIM CAMBURI'!A:I,7, FALSE)</f>
        <v>5.66</v>
      </c>
      <c r="H8614" s="29">
        <f>VLOOKUP(A8614,'JARDIM CAMBURI'!A:I,8, FALSE)</f>
        <v>0.21429999999999999</v>
      </c>
      <c r="I8614" s="16" t="s">
        <v>16</v>
      </c>
      <c r="J8614" s="9"/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</row>
    <row r="8615" spans="1:27" ht="12.75">
      <c r="A8615" s="64">
        <f t="shared" si="128"/>
        <v>46126</v>
      </c>
      <c r="B8615" s="16" t="s">
        <v>19</v>
      </c>
      <c r="C8615" s="60">
        <f>VLOOKUP(A8615,SERRA!A:I,3, FALSE)</f>
        <v>2441.5</v>
      </c>
      <c r="D8615" s="16">
        <f>VLOOKUP(A8615,SERRA!A:I,4, FALSE)</f>
        <v>26</v>
      </c>
      <c r="E8615" s="61">
        <f>VLOOKUP(A8615,SERRA!A:I,5, FALSE)</f>
        <v>29.94</v>
      </c>
      <c r="F8615" s="16">
        <f>VLOOKUP(A8615,SERRA!A:I,6, FALSE)</f>
        <v>1</v>
      </c>
      <c r="G8615" s="16">
        <f>VLOOKUP(A8615,SERRA!A:I,7, FALSE)</f>
        <v>13.5</v>
      </c>
      <c r="H8615" s="29">
        <f>VLOOKUP(A8615,SERRA!A:I,8, FALSE)</f>
        <v>0.25169999999999998</v>
      </c>
      <c r="I8615" s="16" t="s">
        <v>16</v>
      </c>
      <c r="J8615" s="9"/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</row>
    <row r="8616" spans="1:27" ht="12.75">
      <c r="A8616" s="64">
        <f t="shared" si="128"/>
        <v>46126</v>
      </c>
      <c r="B8616" s="16" t="s">
        <v>1574</v>
      </c>
      <c r="C8616" s="60">
        <f>VLOOKUP(A8616,BOALI!A:I,3, FALSE)</f>
        <v>3035.83</v>
      </c>
      <c r="D8616" s="16">
        <f>VLOOKUP(A8616,BOALI!A:I,4, FALSE)</f>
        <v>70</v>
      </c>
      <c r="E8616" s="61">
        <f>VLOOKUP(A8616,BOALI!A:I,5, FALSE)</f>
        <v>0</v>
      </c>
      <c r="F8616" s="16">
        <f>VLOOKUP(A8616,BOALI!A:I,6, FALSE)</f>
        <v>0</v>
      </c>
      <c r="G8616" s="16">
        <f>VLOOKUP(A8616,BOALI!A:I,7, FALSE)</f>
        <v>0</v>
      </c>
      <c r="H8616" s="29">
        <f>VLOOKUP(A8616,BOALI!A:I,8, FALSE)</f>
        <v>0</v>
      </c>
      <c r="I8616" s="16" t="s">
        <v>16</v>
      </c>
      <c r="J8616" s="9"/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</row>
    <row r="8617" spans="1:27" ht="12.75">
      <c r="A8617" s="64">
        <f>A8616+1</f>
        <v>46127</v>
      </c>
      <c r="B8617" s="16" t="s">
        <v>21</v>
      </c>
      <c r="C8617" s="60">
        <f>VLOOKUP(A8617,'VILA CLEMENTINO'!A:I,3, FALSE)</f>
        <v>5252.32</v>
      </c>
      <c r="D8617" s="16">
        <f>VLOOKUP(A8617,'VILA CLEMENTINO'!A:I,4, FALSE)</f>
        <v>52</v>
      </c>
      <c r="E8617" s="61">
        <f>VLOOKUP(A8617,'VILA CLEMENTINO'!A:I,5, FALSE)</f>
        <v>27.01</v>
      </c>
      <c r="F8617" s="16">
        <f>VLOOKUP(A8617,'VILA CLEMENTINO'!A:I,6, FALSE)</f>
        <v>0</v>
      </c>
      <c r="G8617" s="62">
        <f>VLOOKUP(A8617,'VILA CLEMENTINO'!A:I,7, FALSE)</f>
        <v>7.8</v>
      </c>
      <c r="H8617" s="29">
        <f>VLOOKUP(A8617,'VILA CLEMENTINO'!A:I,8, FALSE)</f>
        <v>0.30199999999999999</v>
      </c>
      <c r="I8617" s="16" t="s">
        <v>11</v>
      </c>
      <c r="J8617" s="9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</row>
    <row r="8618" spans="1:27" ht="12.75">
      <c r="A8618" s="64">
        <f t="shared" ref="A8618:A8629" si="129">A8617</f>
        <v>46127</v>
      </c>
      <c r="B8618" s="16" t="s">
        <v>12</v>
      </c>
      <c r="C8618" s="60">
        <f>VLOOKUP(A8618,JABAQUARA!A:I,3, FALSE)</f>
        <v>2291.65</v>
      </c>
      <c r="D8618" s="16">
        <f>VLOOKUP(A8618,JABAQUARA!A:I,4, FALSE)</f>
        <v>30</v>
      </c>
      <c r="E8618" s="61">
        <f>VLOOKUP(A8618,JABAQUARA!A:I,5, FALSE)</f>
        <v>27.3</v>
      </c>
      <c r="F8618" s="16">
        <f>VLOOKUP(A8618,JABAQUARA!A:I,6, FALSE)</f>
        <v>1</v>
      </c>
      <c r="G8618" s="65">
        <f>VLOOKUP(A8618,JABAQUARA!A:I,7, FALSE)</f>
        <v>8.33</v>
      </c>
      <c r="H8618" s="29">
        <f>VLOOKUP(A8618,JABAQUARA!A:I,8, FALSE)</f>
        <v>0.311</v>
      </c>
      <c r="I8618" s="16" t="s">
        <v>11</v>
      </c>
      <c r="J8618" s="9"/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  <c r="Z8618" s="9"/>
      <c r="AA8618" s="9"/>
    </row>
    <row r="8619" spans="1:27" ht="12.75">
      <c r="A8619" s="64">
        <f t="shared" si="129"/>
        <v>46127</v>
      </c>
      <c r="B8619" s="16" t="s">
        <v>1467</v>
      </c>
      <c r="C8619" s="60">
        <f>VLOOKUP(A8619,SPOLETO!A:I,3, FALSE)</f>
        <v>4694.33</v>
      </c>
      <c r="D8619" s="16">
        <f>VLOOKUP(A8619,SPOLETO!A:I,4, FALSE)</f>
        <v>100</v>
      </c>
      <c r="E8619" s="61">
        <f>VLOOKUP(A8619,SPOLETO!A:I,5, FALSE)</f>
        <v>0</v>
      </c>
      <c r="F8619" s="16">
        <f>VLOOKUP(A8619,SPOLETO!A:I,6, FALSE)</f>
        <v>0</v>
      </c>
      <c r="G8619" s="16">
        <f>VLOOKUP(A8619,SPOLETO!A:I,7, FALSE)</f>
        <v>0</v>
      </c>
      <c r="H8619" s="29">
        <f>VLOOKUP(A8619,SPOLETO!A:I,8, FALSE)</f>
        <v>0</v>
      </c>
      <c r="I8619" s="16" t="s">
        <v>11</v>
      </c>
      <c r="J8619" s="9"/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  <c r="AA8619" s="9"/>
    </row>
    <row r="8620" spans="1:27" ht="12.75">
      <c r="A8620" s="64">
        <f t="shared" si="129"/>
        <v>46127</v>
      </c>
      <c r="B8620" s="16" t="s">
        <v>9</v>
      </c>
      <c r="C8620" s="60">
        <f>VLOOKUP(A8620,'CAMPO BELO'!A:I,3, FALSE)</f>
        <v>3068</v>
      </c>
      <c r="D8620" s="16">
        <f>VLOOKUP(A8620,'CAMPO BELO'!A:I,4, FALSE)</f>
        <v>36</v>
      </c>
      <c r="E8620" s="61">
        <f>VLOOKUP(A8620,'CAMPO BELO'!A:I,5, FALSE)</f>
        <v>34.15</v>
      </c>
      <c r="F8620" s="16">
        <f>VLOOKUP(A8620,'CAMPO BELO'!A:I,6, FALSE)</f>
        <v>7</v>
      </c>
      <c r="G8620" s="16">
        <f>VLOOKUP(A8620,'CAMPO BELO'!A:I,7, FALSE)</f>
        <v>9.6</v>
      </c>
      <c r="H8620" s="29">
        <f>VLOOKUP(A8620,'CAMPO BELO'!A:I,8, FALSE)</f>
        <v>0.36099999999999999</v>
      </c>
      <c r="I8620" s="16" t="s">
        <v>11</v>
      </c>
      <c r="J8620" s="9"/>
      <c r="K8620" s="9"/>
      <c r="L8620" s="9"/>
      <c r="M8620" s="9"/>
      <c r="N8620" s="9"/>
      <c r="O8620" s="9"/>
      <c r="P8620" s="9"/>
      <c r="Q8620" s="9"/>
      <c r="R8620" s="9"/>
      <c r="S8620" s="9"/>
      <c r="T8620" s="9"/>
      <c r="U8620" s="9"/>
      <c r="V8620" s="9"/>
      <c r="W8620" s="9"/>
      <c r="X8620" s="9"/>
      <c r="Y8620" s="9"/>
      <c r="Z8620" s="9"/>
      <c r="AA8620" s="9"/>
    </row>
    <row r="8621" spans="1:27" ht="12.75">
      <c r="A8621" s="64">
        <f t="shared" si="129"/>
        <v>46127</v>
      </c>
      <c r="B8621" s="16" t="s">
        <v>43</v>
      </c>
      <c r="C8621" s="60">
        <f>VLOOKUP(A8621,GOPOÚVA!A:I,3, FALSE)</f>
        <v>2264.2399999999998</v>
      </c>
      <c r="D8621" s="16">
        <f>VLOOKUP(A8621,GOPOÚVA!A:I,4, FALSE)</f>
        <v>25</v>
      </c>
      <c r="E8621" s="61">
        <f>VLOOKUP(A8621,GOPOÚVA!A:I,5, FALSE)</f>
        <v>20.6</v>
      </c>
      <c r="F8621" s="16">
        <f>VLOOKUP(A8621,GOPOÚVA!A:I,6, FALSE)</f>
        <v>0</v>
      </c>
      <c r="G8621" s="16">
        <f>VLOOKUP(A8621,GOPOÚVA!A:I,7, FALSE)</f>
        <v>6</v>
      </c>
      <c r="H8621" s="29">
        <f>VLOOKUP(A8621,GOPOÚVA!A:I,8, FALSE)</f>
        <v>0.30940000000000001</v>
      </c>
      <c r="I8621" s="16" t="s">
        <v>11</v>
      </c>
      <c r="J8621" s="9"/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</row>
    <row r="8622" spans="1:27" ht="12.75">
      <c r="A8622" s="64">
        <f t="shared" si="129"/>
        <v>46127</v>
      </c>
      <c r="B8622" s="16" t="s">
        <v>45</v>
      </c>
      <c r="C8622" s="60">
        <f>VLOOKUP(A8622,MANDAQUI!A:I,3, FALSE)</f>
        <v>2168.11</v>
      </c>
      <c r="D8622" s="16">
        <f>VLOOKUP(A8622,MANDAQUI!A:I,4, FALSE)</f>
        <v>24</v>
      </c>
      <c r="E8622" s="61">
        <f>VLOOKUP(A8622,MANDAQUI!A:I,5, FALSE)</f>
        <v>20.47</v>
      </c>
      <c r="F8622" s="16">
        <f>VLOOKUP(A8622,MANDAQUI!A:I,6, FALSE)</f>
        <v>0</v>
      </c>
      <c r="G8622" s="16">
        <f>VLOOKUP(A8622,MANDAQUI!A:I,7, FALSE)</f>
        <v>6.33</v>
      </c>
      <c r="H8622" s="29">
        <f>VLOOKUP(A8622,MANDAQUI!A:I,8, FALSE)</f>
        <v>0.31069999999999998</v>
      </c>
      <c r="I8622" s="16" t="s">
        <v>11</v>
      </c>
      <c r="J8622" s="9"/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9"/>
      <c r="X8622" s="9"/>
      <c r="Y8622" s="9"/>
      <c r="Z8622" s="9"/>
      <c r="AA8622" s="9"/>
    </row>
    <row r="8623" spans="1:27" ht="12.75">
      <c r="A8623" s="64">
        <f t="shared" si="129"/>
        <v>46127</v>
      </c>
      <c r="B8623" s="16" t="s">
        <v>1465</v>
      </c>
      <c r="C8623" s="60">
        <f>VLOOKUP(A8623,AEROPORTO!A:I,3, FALSE)</f>
        <v>11046.3</v>
      </c>
      <c r="D8623" s="16">
        <f>VLOOKUP(A8623,AEROPORTO!A:I,4, FALSE)</f>
        <v>160</v>
      </c>
      <c r="E8623" s="61">
        <f>VLOOKUP(A8623,AEROPORTO!A:I,5, FALSE)</f>
        <v>0</v>
      </c>
      <c r="F8623" s="16">
        <f>VLOOKUP(A8623,AEROPORTO!A:I,6, FALSE)</f>
        <v>0</v>
      </c>
      <c r="G8623" s="16">
        <f>VLOOKUP(A8623,AEROPORTO!A:I,7, FALSE)</f>
        <v>0</v>
      </c>
      <c r="H8623" s="29">
        <f>VLOOKUP(A8623,AEROPORTO!A:I,8, FALSE)</f>
        <v>0</v>
      </c>
      <c r="I8623" s="16" t="s">
        <v>11</v>
      </c>
      <c r="J8623" s="9"/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9"/>
      <c r="X8623" s="9"/>
      <c r="Y8623" s="9"/>
      <c r="Z8623" s="9"/>
      <c r="AA8623" s="9"/>
    </row>
    <row r="8624" spans="1:27" ht="12.75">
      <c r="A8624" s="64">
        <f t="shared" si="129"/>
        <v>46127</v>
      </c>
      <c r="B8624" s="16" t="s">
        <v>289</v>
      </c>
      <c r="C8624" s="60">
        <f>VLOOKUP(A8624,PINHEIROS!A:I,3, FALSE)</f>
        <v>1804.7</v>
      </c>
      <c r="D8624" s="16">
        <f>VLOOKUP(A8624,PINHEIROS!A:I,4, FALSE)</f>
        <v>19</v>
      </c>
      <c r="E8624" s="61">
        <f>VLOOKUP(A8624,PINHEIROS!A:I,5, FALSE)</f>
        <v>30.81</v>
      </c>
      <c r="F8624" s="16">
        <f>VLOOKUP(A8624,PINHEIROS!A:I,6, FALSE)</f>
        <v>3</v>
      </c>
      <c r="G8624" s="16">
        <f>VLOOKUP(A8624,PINHEIROS!A:I,7, FALSE)</f>
        <v>3.75</v>
      </c>
      <c r="H8624" s="29">
        <f>VLOOKUP(A8624,PINHEIROS!A:I,8, FALSE)</f>
        <v>0.34179999999999999</v>
      </c>
      <c r="I8624" s="16" t="s">
        <v>11</v>
      </c>
      <c r="J8624" s="9"/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/>
      <c r="Z8624" s="9"/>
      <c r="AA8624" s="9"/>
    </row>
    <row r="8625" spans="1:27" ht="12.75">
      <c r="A8625" s="64">
        <f t="shared" si="129"/>
        <v>46127</v>
      </c>
      <c r="B8625" s="16" t="s">
        <v>286</v>
      </c>
      <c r="C8625" s="60">
        <f>VLOOKUP(A8625,ACLIMAÇÃO!A:I,3, FALSE)</f>
        <v>3646.08</v>
      </c>
      <c r="D8625" s="16">
        <f>VLOOKUP(A8625,ACLIMAÇÃO!A:I,4, FALSE)</f>
        <v>47</v>
      </c>
      <c r="E8625" s="61">
        <f>VLOOKUP(A8625,ACLIMAÇÃO!A:I,5, FALSE)</f>
        <v>28.56</v>
      </c>
      <c r="F8625" s="16">
        <f>VLOOKUP(A8625,ACLIMAÇÃO!A:I,6, FALSE)</f>
        <v>2</v>
      </c>
      <c r="G8625" s="16">
        <f>VLOOKUP(A8625,ACLIMAÇÃO!A:I,7, FALSE)</f>
        <v>10.66</v>
      </c>
      <c r="H8625" s="29">
        <f>VLOOKUP(A8625,ACLIMAÇÃO!A:I,8, FALSE)</f>
        <v>0.32050000000000001</v>
      </c>
      <c r="I8625" s="16" t="s">
        <v>11</v>
      </c>
      <c r="J8625" s="9"/>
      <c r="K8625" s="9"/>
      <c r="L8625" s="9"/>
      <c r="M8625" s="9"/>
      <c r="N8625" s="9"/>
      <c r="O8625" s="9"/>
      <c r="P8625" s="9"/>
      <c r="Q8625" s="9"/>
      <c r="R8625" s="9"/>
      <c r="S8625" s="9"/>
      <c r="T8625" s="9"/>
      <c r="U8625" s="9"/>
      <c r="V8625" s="9"/>
      <c r="W8625" s="9"/>
      <c r="X8625" s="9"/>
      <c r="Y8625" s="9"/>
      <c r="Z8625" s="9"/>
      <c r="AA8625" s="9"/>
    </row>
    <row r="8626" spans="1:27" ht="12.75">
      <c r="A8626" s="64">
        <f t="shared" si="129"/>
        <v>46127</v>
      </c>
      <c r="B8626" s="16" t="s">
        <v>17</v>
      </c>
      <c r="C8626" s="60">
        <f>VLOOKUP(A8626,'PRAIA DO CANTO'!A:I,3, FALSE)</f>
        <v>4334.9799999999996</v>
      </c>
      <c r="D8626" s="16">
        <f>VLOOKUP(A8626,'PRAIA DO CANTO'!A:I,4, FALSE)</f>
        <v>44</v>
      </c>
      <c r="E8626" s="61">
        <f>VLOOKUP(A8626,'PRAIA DO CANTO'!A:I,5, FALSE)</f>
        <v>32.520000000000003</v>
      </c>
      <c r="F8626" s="16">
        <f>VLOOKUP(A8626,'PRAIA DO CANTO'!A:I,6, FALSE)</f>
        <v>3</v>
      </c>
      <c r="G8626" s="16">
        <f>VLOOKUP(A8626,'PRAIA DO CANTO'!A:I,7, FALSE)</f>
        <v>11.6</v>
      </c>
      <c r="H8626" s="29">
        <f>VLOOKUP(A8626,'PRAIA DO CANTO'!A:I,8, FALSE)</f>
        <v>0.28129999999999999</v>
      </c>
      <c r="I8626" s="16" t="s">
        <v>16</v>
      </c>
      <c r="J8626" s="9"/>
      <c r="K8626" s="9"/>
      <c r="L8626" s="9"/>
      <c r="M8626" s="9"/>
      <c r="N8626" s="9"/>
      <c r="O8626" s="9"/>
      <c r="P8626" s="9"/>
      <c r="Q8626" s="9"/>
      <c r="R8626" s="9"/>
      <c r="S8626" s="9"/>
      <c r="T8626" s="9"/>
      <c r="U8626" s="9"/>
      <c r="V8626" s="9"/>
      <c r="W8626" s="9"/>
      <c r="X8626" s="9"/>
      <c r="Y8626" s="9"/>
      <c r="Z8626" s="9"/>
      <c r="AA8626" s="9"/>
    </row>
    <row r="8627" spans="1:27" ht="12.75">
      <c r="A8627" s="64">
        <f t="shared" si="129"/>
        <v>46127</v>
      </c>
      <c r="B8627" s="16" t="s">
        <v>14</v>
      </c>
      <c r="C8627" s="60">
        <f>VLOOKUP(A8627,'JARDIM CAMBURI'!A:I,3, FALSE)</f>
        <v>2384.9299999999998</v>
      </c>
      <c r="D8627" s="16">
        <f>VLOOKUP(A8627,'JARDIM CAMBURI'!A:I,4, FALSE)</f>
        <v>28</v>
      </c>
      <c r="E8627" s="61">
        <f>VLOOKUP(A8627,'JARDIM CAMBURI'!A:I,5, FALSE)</f>
        <v>21.72</v>
      </c>
      <c r="F8627" s="16">
        <f>VLOOKUP(A8627,'JARDIM CAMBURI'!A:I,6, FALSE())</f>
        <v>0</v>
      </c>
      <c r="G8627" s="16">
        <f>VLOOKUP(A8627,'JARDIM CAMBURI'!A:I,7, FALSE)</f>
        <v>8.5</v>
      </c>
      <c r="H8627" s="29">
        <f>VLOOKUP(A8627,'JARDIM CAMBURI'!A:I,8, FALSE)</f>
        <v>0.43230000000000002</v>
      </c>
      <c r="I8627" s="16" t="s">
        <v>16</v>
      </c>
      <c r="J8627" s="9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  <c r="Z8627" s="9"/>
      <c r="AA8627" s="9"/>
    </row>
    <row r="8628" spans="1:27" ht="12.75">
      <c r="A8628" s="64">
        <f t="shared" si="129"/>
        <v>46127</v>
      </c>
      <c r="B8628" s="16" t="s">
        <v>19</v>
      </c>
      <c r="C8628" s="60">
        <f>VLOOKUP(A8628,SERRA!A:I,3, FALSE)</f>
        <v>2641.06</v>
      </c>
      <c r="D8628" s="16">
        <f>VLOOKUP(A8628,SERRA!A:I,4, FALSE)</f>
        <v>29</v>
      </c>
      <c r="E8628" s="61">
        <f>VLOOKUP(A8628,SERRA!A:I,5, FALSE)</f>
        <v>35.56</v>
      </c>
      <c r="F8628" s="16">
        <f>VLOOKUP(A8628,SERRA!A:I,6, FALSE)</f>
        <v>6</v>
      </c>
      <c r="G8628" s="16">
        <f>VLOOKUP(A8628,SERRA!A:I,7, FALSE)</f>
        <v>14.5</v>
      </c>
      <c r="H8628" s="29">
        <f>VLOOKUP(A8628,SERRA!A:I,8, FALSE)</f>
        <v>0.28489999999999999</v>
      </c>
      <c r="I8628" s="16" t="s">
        <v>16</v>
      </c>
      <c r="J8628" s="9"/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</row>
    <row r="8629" spans="1:27" ht="12.75">
      <c r="A8629" s="64">
        <f t="shared" si="129"/>
        <v>46127</v>
      </c>
      <c r="B8629" s="16" t="s">
        <v>1574</v>
      </c>
      <c r="C8629" s="60">
        <f>VLOOKUP(A8629,BOALI!A:I,3, FALSE)</f>
        <v>3699.62</v>
      </c>
      <c r="D8629" s="16">
        <f>VLOOKUP(A8629,BOALI!A:I,4, FALSE)</f>
        <v>85</v>
      </c>
      <c r="E8629" s="61">
        <f>VLOOKUP(A8629,BOALI!A:I,5, FALSE)</f>
        <v>0</v>
      </c>
      <c r="F8629" s="16">
        <f>VLOOKUP(A8629,BOALI!A:I,6, FALSE)</f>
        <v>0</v>
      </c>
      <c r="G8629" s="16">
        <f>VLOOKUP(A8629,BOALI!A:I,7, FALSE)</f>
        <v>0</v>
      </c>
      <c r="H8629" s="29">
        <f>VLOOKUP(A8629,BOALI!A:I,8, FALSE)</f>
        <v>0</v>
      </c>
      <c r="I8629" s="16" t="s">
        <v>16</v>
      </c>
      <c r="J8629" s="9"/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  <c r="AA8629" s="9"/>
    </row>
    <row r="8630" spans="1:27" ht="12.75">
      <c r="A8630" s="64">
        <f>A8629+1</f>
        <v>46128</v>
      </c>
      <c r="B8630" s="16" t="s">
        <v>21</v>
      </c>
      <c r="C8630" s="60">
        <f>VLOOKUP(A8630,'VILA CLEMENTINO'!A:I,3, FALSE)</f>
        <v>7400.5</v>
      </c>
      <c r="D8630" s="16">
        <f>VLOOKUP(A8630,'VILA CLEMENTINO'!A:I,4, FALSE)</f>
        <v>76</v>
      </c>
      <c r="E8630" s="61">
        <f>VLOOKUP(A8630,'VILA CLEMENTINO'!A:I,5, FALSE)</f>
        <v>27.65</v>
      </c>
      <c r="F8630" s="16">
        <f>VLOOKUP(A8630,'VILA CLEMENTINO'!A:I,6, FALSE)</f>
        <v>1</v>
      </c>
      <c r="G8630" s="62">
        <f>VLOOKUP(A8630,'VILA CLEMENTINO'!A:I,7, FALSE)</f>
        <v>11.4</v>
      </c>
      <c r="H8630" s="29">
        <f>VLOOKUP(A8630,'VILA CLEMENTINO'!A:I,8, FALSE)</f>
        <v>0.25130000000000002</v>
      </c>
      <c r="I8630" s="16" t="s">
        <v>11</v>
      </c>
      <c r="J8630" s="9"/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  <c r="AA8630" s="9"/>
    </row>
    <row r="8631" spans="1:27" ht="12.75">
      <c r="A8631" s="64">
        <f t="shared" ref="A8631:A8642" si="130">A8630</f>
        <v>46128</v>
      </c>
      <c r="B8631" s="16" t="s">
        <v>12</v>
      </c>
      <c r="C8631" s="60" t="str">
        <f>VLOOKUP(A8631,JABAQUARA!A:I,3, FALSE)</f>
        <v>R$ 2.499,63</v>
      </c>
      <c r="D8631" s="16">
        <f>VLOOKUP(A8631,JABAQUARA!A:I,4, FALSE)</f>
        <v>20</v>
      </c>
      <c r="E8631" s="61">
        <f>VLOOKUP(A8631,JABAQUARA!A:I,5, FALSE)</f>
        <v>24.43</v>
      </c>
      <c r="F8631" s="16">
        <f>VLOOKUP(A8631,JABAQUARA!A:I,6, FALSE)</f>
        <v>2</v>
      </c>
      <c r="G8631" s="65">
        <f>VLOOKUP(A8631,JABAQUARA!A:I,7, FALSE)</f>
        <v>7.08</v>
      </c>
      <c r="H8631" s="29">
        <f>VLOOKUP(A8631,JABAQUARA!A:I,8, FALSE)</f>
        <v>0.28520000000000001</v>
      </c>
      <c r="I8631" s="16" t="s">
        <v>11</v>
      </c>
      <c r="J8631" s="9"/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</row>
    <row r="8632" spans="1:27" ht="12.75">
      <c r="A8632" s="64">
        <f t="shared" si="130"/>
        <v>46128</v>
      </c>
      <c r="B8632" s="16" t="s">
        <v>1467</v>
      </c>
      <c r="C8632" s="60">
        <f>VLOOKUP(A8632,SPOLETO!A:I,3, FALSE)</f>
        <v>6042.03</v>
      </c>
      <c r="D8632" s="16">
        <f>VLOOKUP(A8632,SPOLETO!A:I,4, FALSE)</f>
        <v>125</v>
      </c>
      <c r="E8632" s="61">
        <f>VLOOKUP(A8632,SPOLETO!A:I,5, FALSE)</f>
        <v>0</v>
      </c>
      <c r="F8632" s="16">
        <f>VLOOKUP(A8632,SPOLETO!A:I,6, FALSE)</f>
        <v>0</v>
      </c>
      <c r="G8632" s="16">
        <f>VLOOKUP(A8632,SPOLETO!A:I,7, FALSE)</f>
        <v>0</v>
      </c>
      <c r="H8632" s="29">
        <f>VLOOKUP(A8632,SPOLETO!A:I,8, FALSE)</f>
        <v>0</v>
      </c>
      <c r="I8632" s="16" t="s">
        <v>11</v>
      </c>
      <c r="J8632" s="9"/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</row>
    <row r="8633" spans="1:27" ht="12.75">
      <c r="A8633" s="64">
        <f t="shared" si="130"/>
        <v>46128</v>
      </c>
      <c r="B8633" s="16" t="s">
        <v>9</v>
      </c>
      <c r="C8633" s="60">
        <f>VLOOKUP(A8633,'CAMPO BELO'!A:I,3, FALSE)</f>
        <v>3121.42</v>
      </c>
      <c r="D8633" s="16">
        <f>VLOOKUP(A8633,'CAMPO BELO'!A:I,4, FALSE)</f>
        <v>33</v>
      </c>
      <c r="E8633" s="61">
        <f>VLOOKUP(A8633,'CAMPO BELO'!A:I,5, FALSE)</f>
        <v>26.34</v>
      </c>
      <c r="F8633" s="16">
        <f>VLOOKUP(A8633,'CAMPO BELO'!A:I,6, FALSE)</f>
        <v>2</v>
      </c>
      <c r="G8633" s="16">
        <f>VLOOKUP(A8633,'CAMPO BELO'!A:I,7, FALSE)</f>
        <v>9.9</v>
      </c>
      <c r="H8633" s="29">
        <f>VLOOKUP(A8633,'CAMPO BELO'!A:I,8, FALSE)</f>
        <v>0.33860000000000001</v>
      </c>
      <c r="I8633" s="16" t="s">
        <v>11</v>
      </c>
      <c r="J8633" s="9"/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  <c r="AA8633" s="9"/>
    </row>
    <row r="8634" spans="1:27" ht="12.75">
      <c r="A8634" s="64">
        <f t="shared" si="130"/>
        <v>46128</v>
      </c>
      <c r="B8634" s="16" t="s">
        <v>43</v>
      </c>
      <c r="C8634" s="60">
        <f>VLOOKUP(A8634,GOPOÚVA!A:I,3, FALSE)</f>
        <v>2474.02</v>
      </c>
      <c r="D8634" s="16">
        <f>VLOOKUP(A8634,GOPOÚVA!A:I,4, FALSE)</f>
        <v>29</v>
      </c>
      <c r="E8634" s="61">
        <f>VLOOKUP(A8634,GOPOÚVA!A:I,5, FALSE)</f>
        <v>16.690000000000001</v>
      </c>
      <c r="F8634" s="16">
        <f>VLOOKUP(A8634,GOPOÚVA!A:I,6, FALSE)</f>
        <v>0</v>
      </c>
      <c r="G8634" s="16">
        <f>VLOOKUP(A8634,GOPOÚVA!A:I,7, FALSE)</f>
        <v>7</v>
      </c>
      <c r="H8634" s="29">
        <f>VLOOKUP(A8634,GOPOÚVA!A:I,8, FALSE)</f>
        <v>0.33789999999999998</v>
      </c>
      <c r="I8634" s="16" t="s">
        <v>11</v>
      </c>
      <c r="J8634" s="9"/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9"/>
      <c r="AA8634" s="9"/>
    </row>
    <row r="8635" spans="1:27" ht="12.75">
      <c r="A8635" s="64">
        <f t="shared" si="130"/>
        <v>46128</v>
      </c>
      <c r="B8635" s="16" t="s">
        <v>45</v>
      </c>
      <c r="C8635" s="60">
        <f>VLOOKUP(A8635,MANDAQUI!A:I,3, FALSE)</f>
        <v>4433.05</v>
      </c>
      <c r="D8635" s="16">
        <f>VLOOKUP(A8635,MANDAQUI!A:I,4, FALSE)</f>
        <v>44</v>
      </c>
      <c r="E8635" s="61">
        <f>VLOOKUP(A8635,MANDAQUI!A:I,5, FALSE)</f>
        <v>25.91</v>
      </c>
      <c r="F8635" s="16">
        <f>VLOOKUP(A8635,MANDAQUI!A:I,6, FALSE)</f>
        <v>2</v>
      </c>
      <c r="G8635" s="16">
        <f>VLOOKUP(A8635,MANDAQUI!A:I,7, FALSE)</f>
        <v>12</v>
      </c>
      <c r="H8635" s="29">
        <f>VLOOKUP(A8635,MANDAQUI!A:I,8, FALSE)</f>
        <v>0.29459999999999997</v>
      </c>
      <c r="I8635" s="16" t="s">
        <v>11</v>
      </c>
      <c r="J8635" s="9"/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  <c r="AA8635" s="9"/>
    </row>
    <row r="8636" spans="1:27" ht="12.75">
      <c r="A8636" s="64">
        <f t="shared" si="130"/>
        <v>46128</v>
      </c>
      <c r="B8636" s="16" t="s">
        <v>1465</v>
      </c>
      <c r="C8636" s="60">
        <f>VLOOKUP(A8636,AEROPORTO!A:I,3, FALSE)</f>
        <v>8876.2999999999993</v>
      </c>
      <c r="D8636" s="16">
        <f>VLOOKUP(A8636,AEROPORTO!A:I,4, FALSE)</f>
        <v>162</v>
      </c>
      <c r="E8636" s="61">
        <f>VLOOKUP(A8636,AEROPORTO!A:I,5, FALSE)</f>
        <v>0</v>
      </c>
      <c r="F8636" s="16">
        <f>VLOOKUP(A8636,AEROPORTO!A:I,6, FALSE)</f>
        <v>0</v>
      </c>
      <c r="G8636" s="16">
        <f>VLOOKUP(A8636,AEROPORTO!A:I,7, FALSE)</f>
        <v>0</v>
      </c>
      <c r="H8636" s="29">
        <f>VLOOKUP(A8636,AEROPORTO!A:I,8, FALSE)</f>
        <v>0</v>
      </c>
      <c r="I8636" s="16" t="s">
        <v>11</v>
      </c>
      <c r="J8636" s="9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</row>
    <row r="8637" spans="1:27" ht="12.75">
      <c r="A8637" s="64">
        <f t="shared" si="130"/>
        <v>46128</v>
      </c>
      <c r="B8637" s="16" t="s">
        <v>289</v>
      </c>
      <c r="C8637" s="60">
        <f>VLOOKUP(A8637,PINHEIROS!A:I,3, FALSE)</f>
        <v>7683.28</v>
      </c>
      <c r="D8637" s="16">
        <f>VLOOKUP(A8637,PINHEIROS!A:I,4, FALSE)</f>
        <v>37</v>
      </c>
      <c r="E8637" s="61">
        <f>VLOOKUP(A8637,PINHEIROS!A:I,5, FALSE)</f>
        <v>28.08</v>
      </c>
      <c r="F8637" s="16">
        <f>VLOOKUP(A8637,PINHEIROS!A:I,6, FALSE)</f>
        <v>4</v>
      </c>
      <c r="G8637" s="16">
        <f>VLOOKUP(A8637,PINHEIROS!A:I,7, FALSE)</f>
        <v>7</v>
      </c>
      <c r="H8637" s="29">
        <f>VLOOKUP(A8637,PINHEIROS!A:I,8, FALSE)</f>
        <v>0.29370000000000002</v>
      </c>
      <c r="I8637" s="16" t="s">
        <v>11</v>
      </c>
      <c r="J8637" s="9"/>
      <c r="K8637" s="9"/>
      <c r="L8637" s="9"/>
      <c r="M8637" s="9"/>
      <c r="N8637" s="9"/>
      <c r="O8637" s="9"/>
      <c r="P8637" s="9"/>
      <c r="Q8637" s="9"/>
      <c r="R8637" s="9"/>
      <c r="S8637" s="9"/>
      <c r="T8637" s="9"/>
      <c r="U8637" s="9"/>
      <c r="V8637" s="9"/>
      <c r="W8637" s="9"/>
      <c r="X8637" s="9"/>
      <c r="Y8637" s="9"/>
      <c r="Z8637" s="9"/>
      <c r="AA8637" s="9"/>
    </row>
    <row r="8638" spans="1:27" ht="12.75">
      <c r="A8638" s="64">
        <f t="shared" si="130"/>
        <v>46128</v>
      </c>
      <c r="B8638" s="16" t="s">
        <v>286</v>
      </c>
      <c r="C8638" s="60">
        <f>VLOOKUP(A8638,ACLIMAÇÃO!A:I,3, FALSE)</f>
        <v>2242.0500000000002</v>
      </c>
      <c r="D8638" s="16">
        <f>VLOOKUP(A8638,ACLIMAÇÃO!A:I,4, FALSE)</f>
        <v>27</v>
      </c>
      <c r="E8638" s="61">
        <f>VLOOKUP(A8638,ACLIMAÇÃO!A:I,5, FALSE)</f>
        <v>23.07</v>
      </c>
      <c r="F8638" s="16">
        <f>VLOOKUP(A8638,ACLIMAÇÃO!A:I,6, FALSE)</f>
        <v>0</v>
      </c>
      <c r="G8638" s="16">
        <f>VLOOKUP(A8638,ACLIMAÇÃO!A:I,7, FALSE)</f>
        <v>6.3</v>
      </c>
      <c r="H8638" s="29">
        <f>VLOOKUP(A8638,ACLIMAÇÃO!A:I,8, FALSE)</f>
        <v>0.30020000000000002</v>
      </c>
      <c r="I8638" s="16" t="s">
        <v>11</v>
      </c>
      <c r="J8638" s="9"/>
      <c r="K8638" s="9"/>
      <c r="L8638" s="9"/>
      <c r="M8638" s="9"/>
      <c r="N8638" s="9"/>
      <c r="O8638" s="9"/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  <c r="AA8638" s="9"/>
    </row>
    <row r="8639" spans="1:27" ht="12.75">
      <c r="A8639" s="64">
        <f t="shared" si="130"/>
        <v>46128</v>
      </c>
      <c r="B8639" s="16" t="s">
        <v>17</v>
      </c>
      <c r="C8639" s="60">
        <f>VLOOKUP(A8639,'PRAIA DO CANTO'!A:I,3, FALSE)</f>
        <v>5350.02</v>
      </c>
      <c r="D8639" s="16">
        <f>VLOOKUP(A8639,'PRAIA DO CANTO'!A:I,4, FALSE)</f>
        <v>32</v>
      </c>
      <c r="E8639" s="61">
        <f>VLOOKUP(A8639,'PRAIA DO CANTO'!A:I,5, FALSE)</f>
        <v>31.5</v>
      </c>
      <c r="F8639" s="16">
        <f>VLOOKUP(A8639,'PRAIA DO CANTO'!A:I,6, FALSE)</f>
        <v>3</v>
      </c>
      <c r="G8639" s="16">
        <f>VLOOKUP(A8639,'PRAIA DO CANTO'!A:I,7, FALSE)</f>
        <v>10.33</v>
      </c>
      <c r="H8639" s="29">
        <f>VLOOKUP(A8639,'PRAIA DO CANTO'!A:I,8, FALSE)</f>
        <v>0.28079999999999999</v>
      </c>
      <c r="I8639" s="16" t="s">
        <v>16</v>
      </c>
      <c r="J8639" s="9"/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</row>
    <row r="8640" spans="1:27" ht="12.75">
      <c r="A8640" s="64">
        <f t="shared" si="130"/>
        <v>46128</v>
      </c>
      <c r="B8640" s="16" t="s">
        <v>14</v>
      </c>
      <c r="C8640" s="60">
        <f>VLOOKUP(A8640,'JARDIM CAMBURI'!A:I,3, FALSE)</f>
        <v>2461.3000000000002</v>
      </c>
      <c r="D8640" s="16">
        <f>VLOOKUP(A8640,'JARDIM CAMBURI'!A:I,4, FALSE)</f>
        <v>27</v>
      </c>
      <c r="E8640" s="61">
        <f>VLOOKUP(A8640,'JARDIM CAMBURI'!A:I,5, FALSE)</f>
        <v>21.12</v>
      </c>
      <c r="F8640" s="16">
        <f>VLOOKUP(A8640,'JARDIM CAMBURI'!A:I,6, FALSE())</f>
        <v>6</v>
      </c>
      <c r="G8640" s="16">
        <f>VLOOKUP(A8640,'JARDIM CAMBURI'!A:I,7, FALSE)</f>
        <v>9.5</v>
      </c>
      <c r="H8640" s="29">
        <f>VLOOKUP(A8640,'JARDIM CAMBURI'!A:I,8, FALSE)</f>
        <v>5.7000000000000002E-3</v>
      </c>
      <c r="I8640" s="16" t="s">
        <v>16</v>
      </c>
      <c r="J8640" s="9"/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</row>
    <row r="8641" spans="1:27" ht="12.75">
      <c r="A8641" s="64">
        <f t="shared" si="130"/>
        <v>46128</v>
      </c>
      <c r="B8641" s="16" t="s">
        <v>19</v>
      </c>
      <c r="C8641" s="60">
        <f>VLOOKUP(A8641,SERRA!A:I,3, FALSE)</f>
        <v>3116.67</v>
      </c>
      <c r="D8641" s="16">
        <f>VLOOKUP(A8641,SERRA!A:I,4, FALSE)</f>
        <v>35</v>
      </c>
      <c r="E8641" s="61">
        <f>VLOOKUP(A8641,SERRA!A:I,5, FALSE)</f>
        <v>17.34</v>
      </c>
      <c r="F8641" s="16">
        <f>VLOOKUP(A8641,SERRA!A:I,6, FALSE)</f>
        <v>0</v>
      </c>
      <c r="G8641" s="16">
        <f>VLOOKUP(A8641,SERRA!A:I,7, FALSE)</f>
        <v>11.65</v>
      </c>
      <c r="H8641" s="29">
        <f>VLOOKUP(A8641,SERRA!A:I,8, FALSE)</f>
        <v>0.56740000000000002</v>
      </c>
      <c r="I8641" s="16" t="s">
        <v>16</v>
      </c>
      <c r="J8641" s="9"/>
      <c r="K8641" s="9"/>
      <c r="L8641" s="9"/>
      <c r="M8641" s="9"/>
      <c r="N8641" s="9"/>
      <c r="O8641" s="9"/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  <c r="AA8641" s="9"/>
    </row>
    <row r="8642" spans="1:27" ht="12.75">
      <c r="A8642" s="64">
        <f t="shared" si="130"/>
        <v>46128</v>
      </c>
      <c r="B8642" s="16" t="s">
        <v>1574</v>
      </c>
      <c r="C8642" s="60">
        <f>VLOOKUP(A8642,BOALI!A:I,3, FALSE)</f>
        <v>3387.51</v>
      </c>
      <c r="D8642" s="16">
        <f>VLOOKUP(A8642,BOALI!A:I,4, FALSE)</f>
        <v>84</v>
      </c>
      <c r="E8642" s="61">
        <f>VLOOKUP(A8642,BOALI!A:I,5, FALSE)</f>
        <v>0</v>
      </c>
      <c r="F8642" s="16">
        <f>VLOOKUP(A8642,BOALI!A:I,6, FALSE)</f>
        <v>0</v>
      </c>
      <c r="G8642" s="16">
        <f>VLOOKUP(A8642,BOALI!A:I,7, FALSE)</f>
        <v>0</v>
      </c>
      <c r="H8642" s="29">
        <f>VLOOKUP(A8642,BOALI!A:I,8, FALSE)</f>
        <v>0</v>
      </c>
      <c r="I8642" s="16" t="s">
        <v>16</v>
      </c>
      <c r="J8642" s="9"/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  <c r="AA8642" s="9"/>
    </row>
    <row r="8643" spans="1:27" ht="12.75">
      <c r="A8643" s="64">
        <f>A8642+1</f>
        <v>46129</v>
      </c>
      <c r="B8643" s="16" t="s">
        <v>21</v>
      </c>
      <c r="C8643" s="60">
        <f>VLOOKUP(A8643,'VILA CLEMENTINO'!A:I,3, FALSE)</f>
        <v>12340.5</v>
      </c>
      <c r="D8643" s="16">
        <f>VLOOKUP(A8643,'VILA CLEMENTINO'!A:I,4, FALSE)</f>
        <v>133</v>
      </c>
      <c r="E8643" s="61">
        <f>VLOOKUP(A8643,'VILA CLEMENTINO'!A:I,5, FALSE)</f>
        <v>31.43</v>
      </c>
      <c r="F8643" s="16">
        <f>VLOOKUP(A8643,'VILA CLEMENTINO'!A:I,6, FALSE)</f>
        <v>14</v>
      </c>
      <c r="G8643" s="62">
        <f>VLOOKUP(A8643,'VILA CLEMENTINO'!A:I,7, FALSE)</f>
        <v>8.6999999999999993</v>
      </c>
      <c r="H8643" s="29">
        <f>VLOOKUP(A8643,'VILA CLEMENTINO'!A:I,8, FALSE)</f>
        <v>0.26690000000000003</v>
      </c>
      <c r="I8643" s="16" t="s">
        <v>11</v>
      </c>
      <c r="J8643" s="9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</row>
    <row r="8644" spans="1:27" ht="12.75">
      <c r="A8644" s="64">
        <f t="shared" ref="A8644:A8655" si="131">A8643</f>
        <v>46129</v>
      </c>
      <c r="B8644" s="16" t="s">
        <v>12</v>
      </c>
      <c r="C8644" s="60" t="str">
        <f>VLOOKUP(A8644,JABAQUARA!A:I,3, FALSE)</f>
        <v>R$ 4.718,89</v>
      </c>
      <c r="D8644" s="16">
        <f>VLOOKUP(A8644,JABAQUARA!A:I,4, FALSE)</f>
        <v>43</v>
      </c>
      <c r="E8644" s="61">
        <f>VLOOKUP(A8644,JABAQUARA!A:I,5, FALSE)</f>
        <v>23.12</v>
      </c>
      <c r="F8644" s="16">
        <f>VLOOKUP(A8644,JABAQUARA!A:I,6, FALSE)</f>
        <v>0</v>
      </c>
      <c r="G8644" s="65">
        <f>VLOOKUP(A8644,JABAQUARA!A:I,7, FALSE)</f>
        <v>9</v>
      </c>
      <c r="H8644" s="29">
        <f>VLOOKUP(A8644,JABAQUARA!A:I,8, FALSE)</f>
        <v>0.2908</v>
      </c>
      <c r="I8644" s="16" t="s">
        <v>11</v>
      </c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</row>
    <row r="8645" spans="1:27" ht="12.75">
      <c r="A8645" s="64">
        <f t="shared" si="131"/>
        <v>46129</v>
      </c>
      <c r="B8645" s="16" t="s">
        <v>1467</v>
      </c>
      <c r="C8645" s="60">
        <f>VLOOKUP(A8645,SPOLETO!A:I,3, FALSE)</f>
        <v>1984.78</v>
      </c>
      <c r="D8645" s="16">
        <f>VLOOKUP(A8645,SPOLETO!A:I,4, FALSE)</f>
        <v>42</v>
      </c>
      <c r="E8645" s="61">
        <f>VLOOKUP(A8645,SPOLETO!A:I,5, FALSE)</f>
        <v>0</v>
      </c>
      <c r="F8645" s="16">
        <f>VLOOKUP(A8645,SPOLETO!A:I,6, FALSE)</f>
        <v>0</v>
      </c>
      <c r="G8645" s="16">
        <f>VLOOKUP(A8645,SPOLETO!A:I,7, FALSE)</f>
        <v>0</v>
      </c>
      <c r="H8645" s="29">
        <f>VLOOKUP(A8645,SPOLETO!A:I,8, FALSE)</f>
        <v>0</v>
      </c>
      <c r="I8645" s="16" t="s">
        <v>11</v>
      </c>
      <c r="J8645" s="9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  <c r="AA8645" s="9"/>
    </row>
    <row r="8646" spans="1:27" ht="12.75">
      <c r="A8646" s="64">
        <f t="shared" si="131"/>
        <v>46129</v>
      </c>
      <c r="B8646" s="16" t="s">
        <v>9</v>
      </c>
      <c r="C8646" s="60">
        <f>VLOOKUP(A8646,'CAMPO BELO'!A:I,3, FALSE)</f>
        <v>8555.0499999999993</v>
      </c>
      <c r="D8646" s="16">
        <f>VLOOKUP(A8646,'CAMPO BELO'!A:I,4, FALSE)</f>
        <v>89</v>
      </c>
      <c r="E8646" s="61">
        <f>VLOOKUP(A8646,'CAMPO BELO'!A:I,5, FALSE)</f>
        <v>34.36</v>
      </c>
      <c r="F8646" s="16">
        <f>VLOOKUP(A8646,'CAMPO BELO'!A:I,6, FALSE)</f>
        <v>18</v>
      </c>
      <c r="G8646" s="16">
        <f>VLOOKUP(A8646,'CAMPO BELO'!A:I,7, FALSE)</f>
        <v>15.4</v>
      </c>
      <c r="H8646" s="29">
        <f>VLOOKUP(A8646,'CAMPO BELO'!A:I,8, FALSE)</f>
        <v>0.29330000000000001</v>
      </c>
      <c r="I8646" s="16" t="s">
        <v>11</v>
      </c>
      <c r="J8646" s="9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  <c r="AA8646" s="9"/>
    </row>
    <row r="8647" spans="1:27" ht="12.75">
      <c r="A8647" s="64">
        <f t="shared" si="131"/>
        <v>46129</v>
      </c>
      <c r="B8647" s="16" t="s">
        <v>43</v>
      </c>
      <c r="C8647" s="60">
        <f>VLOOKUP(A8647,GOPOÚVA!A:I,3, FALSE)</f>
        <v>8952.99</v>
      </c>
      <c r="D8647" s="16">
        <f>VLOOKUP(A8647,GOPOÚVA!A:I,4, FALSE)</f>
        <v>87</v>
      </c>
      <c r="E8647" s="61">
        <f>VLOOKUP(A8647,GOPOÚVA!A:I,5, FALSE)</f>
        <v>21.79</v>
      </c>
      <c r="F8647" s="16">
        <f>VLOOKUP(A8647,GOPOÚVA!A:I,6, FALSE)</f>
        <v>1</v>
      </c>
      <c r="G8647" s="16">
        <f>VLOOKUP(A8647,GOPOÚVA!A:I,7, FALSE)</f>
        <v>11.66</v>
      </c>
      <c r="H8647" s="29">
        <f>VLOOKUP(A8647,GOPOÚVA!A:I,8, FALSE)</f>
        <v>0.33839999999999998</v>
      </c>
      <c r="I8647" s="16" t="s">
        <v>11</v>
      </c>
      <c r="J8647" s="9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</row>
    <row r="8648" spans="1:27" ht="12.75">
      <c r="A8648" s="64">
        <f t="shared" si="131"/>
        <v>46129</v>
      </c>
      <c r="B8648" s="16" t="s">
        <v>45</v>
      </c>
      <c r="C8648" s="60">
        <f>VLOOKUP(A8648,MANDAQUI!A:I,3, FALSE)</f>
        <v>9201.2800000000007</v>
      </c>
      <c r="D8648" s="16">
        <f>VLOOKUP(A8648,MANDAQUI!A:I,4, FALSE)</f>
        <v>83</v>
      </c>
      <c r="E8648" s="61">
        <f>VLOOKUP(A8648,MANDAQUI!A:I,5, FALSE)</f>
        <v>26.48</v>
      </c>
      <c r="F8648" s="16">
        <f>VLOOKUP(A8648,MANDAQUI!A:I,6, FALSE)</f>
        <v>1</v>
      </c>
      <c r="G8648" s="16">
        <f>VLOOKUP(A8648,MANDAQUI!A:I,7, FALSE)</f>
        <v>13.4</v>
      </c>
      <c r="H8648" s="29">
        <f>VLOOKUP(A8648,MANDAQUI!A:I,8, FALSE)</f>
        <v>0.27489999999999998</v>
      </c>
      <c r="I8648" s="16" t="s">
        <v>11</v>
      </c>
      <c r="J8648" s="9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</row>
    <row r="8649" spans="1:27" ht="12.75">
      <c r="A8649" s="64">
        <f t="shared" si="131"/>
        <v>46129</v>
      </c>
      <c r="B8649" s="16" t="s">
        <v>1465</v>
      </c>
      <c r="C8649" s="60">
        <f>VLOOKUP(A8649,AEROPORTO!A:I,3, FALSE)</f>
        <v>12472.9</v>
      </c>
      <c r="D8649" s="16">
        <f>VLOOKUP(A8649,AEROPORTO!A:I,4, FALSE)</f>
        <v>194</v>
      </c>
      <c r="E8649" s="61">
        <f>VLOOKUP(A8649,AEROPORTO!A:I,5, FALSE)</f>
        <v>0</v>
      </c>
      <c r="F8649" s="16">
        <f>VLOOKUP(A8649,AEROPORTO!A:I,6, FALSE)</f>
        <v>0</v>
      </c>
      <c r="G8649" s="16">
        <f>VLOOKUP(A8649,AEROPORTO!A:I,7, FALSE)</f>
        <v>0</v>
      </c>
      <c r="H8649" s="29">
        <f>VLOOKUP(A8649,AEROPORTO!A:I,8, FALSE)</f>
        <v>0</v>
      </c>
      <c r="I8649" s="16" t="s">
        <v>11</v>
      </c>
      <c r="J8649" s="9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</row>
    <row r="8650" spans="1:27" ht="12.75">
      <c r="A8650" s="64">
        <f t="shared" si="131"/>
        <v>46129</v>
      </c>
      <c r="B8650" s="16" t="s">
        <v>289</v>
      </c>
      <c r="C8650" s="60">
        <f>VLOOKUP(A8650,PINHEIROS!A:I,3, FALSE)</f>
        <v>6418.35</v>
      </c>
      <c r="D8650" s="16">
        <f>VLOOKUP(A8650,PINHEIROS!A:I,4, FALSE)</f>
        <v>59</v>
      </c>
      <c r="E8650" s="61">
        <f>VLOOKUP(A8650,PINHEIROS!A:I,5, FALSE)</f>
        <v>21.56</v>
      </c>
      <c r="F8650" s="16">
        <f>VLOOKUP(A8650,PINHEIROS!A:I,6, FALSE)</f>
        <v>1</v>
      </c>
      <c r="G8650" s="16">
        <f>VLOOKUP(A8650,PINHEIROS!A:I,7, FALSE)</f>
        <v>7.5</v>
      </c>
      <c r="H8650" s="29">
        <f>VLOOKUP(A8650,PINHEIROS!A:I,8, FALSE)</f>
        <v>0.35110000000000002</v>
      </c>
      <c r="I8650" s="16" t="s">
        <v>11</v>
      </c>
      <c r="J8650" s="9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</row>
    <row r="8651" spans="1:27" ht="12.75">
      <c r="A8651" s="64">
        <f t="shared" si="131"/>
        <v>46129</v>
      </c>
      <c r="B8651" s="16" t="s">
        <v>286</v>
      </c>
      <c r="C8651" s="60">
        <f>VLOOKUP(A8651,ACLIMAÇÃO!A:I,3, FALSE)</f>
        <v>4742.53</v>
      </c>
      <c r="D8651" s="16">
        <f>VLOOKUP(A8651,ACLIMAÇÃO!A:I,4, FALSE)</f>
        <v>51</v>
      </c>
      <c r="E8651" s="61">
        <f>VLOOKUP(A8651,ACLIMAÇÃO!A:I,5, FALSE)</f>
        <v>27.32</v>
      </c>
      <c r="F8651" s="16">
        <f>VLOOKUP(A8651,ACLIMAÇÃO!A:I,6, FALSE)</f>
        <v>4</v>
      </c>
      <c r="G8651" s="16">
        <f>VLOOKUP(A8651,ACLIMAÇÃO!A:I,7, FALSE)</f>
        <v>9.5</v>
      </c>
      <c r="H8651" s="29">
        <f>VLOOKUP(A8651,ACLIMAÇÃO!A:I,8, FALSE)</f>
        <v>0.2949</v>
      </c>
      <c r="I8651" s="16" t="s">
        <v>11</v>
      </c>
      <c r="J8651" s="9"/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</row>
    <row r="8652" spans="1:27" ht="12.75">
      <c r="A8652" s="64">
        <f t="shared" si="131"/>
        <v>46129</v>
      </c>
      <c r="B8652" s="16" t="s">
        <v>17</v>
      </c>
      <c r="C8652" s="60">
        <f>VLOOKUP(A8652,'PRAIA DO CANTO'!A:I,3, FALSE)</f>
        <v>9912.2099999999991</v>
      </c>
      <c r="D8652" s="16">
        <f>VLOOKUP(A8652,'PRAIA DO CANTO'!A:I,4, FALSE)</f>
        <v>78</v>
      </c>
      <c r="E8652" s="61">
        <f>VLOOKUP(A8652,'PRAIA DO CANTO'!A:I,5, FALSE)</f>
        <v>25.89</v>
      </c>
      <c r="F8652" s="16">
        <f>VLOOKUP(A8652,'PRAIA DO CANTO'!A:I,6, FALSE)</f>
        <v>1</v>
      </c>
      <c r="G8652" s="16">
        <f>VLOOKUP(A8652,'PRAIA DO CANTO'!A:I,7, FALSE)</f>
        <v>11.14</v>
      </c>
      <c r="H8652" s="29">
        <f>VLOOKUP(A8652,'PRAIA DO CANTO'!A:I,8, FALSE)</f>
        <v>0.2702</v>
      </c>
      <c r="I8652" s="16" t="s">
        <v>16</v>
      </c>
      <c r="J8652" s="9"/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</row>
    <row r="8653" spans="1:27" ht="12.75">
      <c r="A8653" s="64">
        <f t="shared" si="131"/>
        <v>46129</v>
      </c>
      <c r="B8653" s="16" t="s">
        <v>14</v>
      </c>
      <c r="C8653" s="60">
        <f>VLOOKUP(A8653,'JARDIM CAMBURI'!A:I,3, FALSE)</f>
        <v>5605.98</v>
      </c>
      <c r="D8653" s="16">
        <f>VLOOKUP(A8653,'JARDIM CAMBURI'!A:I,4, FALSE)</f>
        <v>65</v>
      </c>
      <c r="E8653" s="61">
        <f>VLOOKUP(A8653,'JARDIM CAMBURI'!A:I,5, FALSE)</f>
        <v>36.36</v>
      </c>
      <c r="F8653" s="16">
        <f>VLOOKUP(A8653,'JARDIM CAMBURI'!A:I,6, FALSE())</f>
        <v>20</v>
      </c>
      <c r="G8653" s="16">
        <f>VLOOKUP(A8653,'JARDIM CAMBURI'!A:I,7, FALSE)</f>
        <v>8.8000000000000007</v>
      </c>
      <c r="H8653" s="29">
        <f>VLOOKUP(A8653,'JARDIM CAMBURI'!A:I,8, FALSE)</f>
        <v>0.46710000000000002</v>
      </c>
      <c r="I8653" s="16" t="s">
        <v>16</v>
      </c>
      <c r="J8653" s="9"/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  <c r="AA8653" s="9"/>
    </row>
    <row r="8654" spans="1:27" ht="12.75">
      <c r="A8654" s="64">
        <f t="shared" si="131"/>
        <v>46129</v>
      </c>
      <c r="B8654" s="16" t="s">
        <v>19</v>
      </c>
      <c r="C8654" s="60">
        <f>VLOOKUP(A8654,SERRA!A:I,3, FALSE)</f>
        <v>7097.91</v>
      </c>
      <c r="D8654" s="16">
        <f>VLOOKUP(A8654,SERRA!A:I,4, FALSE)</f>
        <v>78</v>
      </c>
      <c r="E8654" s="61">
        <f>VLOOKUP(A8654,SERRA!A:I,5, FALSE)</f>
        <v>33.96</v>
      </c>
      <c r="F8654" s="16">
        <f>VLOOKUP(A8654,SERRA!A:I,6, FALSE)</f>
        <v>13</v>
      </c>
      <c r="G8654" s="16">
        <f>VLOOKUP(A8654,SERRA!A:I,7, FALSE)</f>
        <v>15.6</v>
      </c>
      <c r="H8654" s="29">
        <f>VLOOKUP(A8654,SERRA!A:I,8, FALSE)</f>
        <v>0.26640000000000003</v>
      </c>
      <c r="I8654" s="16" t="s">
        <v>16</v>
      </c>
      <c r="J8654" s="9"/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  <c r="Z8654" s="9"/>
      <c r="AA8654" s="9"/>
    </row>
    <row r="8655" spans="1:27" ht="12.75">
      <c r="A8655" s="64">
        <f t="shared" si="131"/>
        <v>46129</v>
      </c>
      <c r="B8655" s="16" t="s">
        <v>1574</v>
      </c>
      <c r="C8655" s="60">
        <f>VLOOKUP(A8655,BOALI!A:I,3, FALSE)</f>
        <v>2567.9</v>
      </c>
      <c r="D8655" s="16">
        <f>VLOOKUP(A8655,BOALI!A:I,4, FALSE)</f>
        <v>71</v>
      </c>
      <c r="E8655" s="61">
        <f>VLOOKUP(A8655,BOALI!A:I,5, FALSE)</f>
        <v>0</v>
      </c>
      <c r="F8655" s="16">
        <f>VLOOKUP(A8655,BOALI!A:I,6, FALSE)</f>
        <v>0</v>
      </c>
      <c r="G8655" s="16">
        <f>VLOOKUP(A8655,BOALI!A:I,7, FALSE)</f>
        <v>0</v>
      </c>
      <c r="H8655" s="29">
        <f>VLOOKUP(A8655,BOALI!A:I,8, FALSE)</f>
        <v>0</v>
      </c>
      <c r="I8655" s="16" t="s">
        <v>16</v>
      </c>
      <c r="J8655" s="9"/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  <c r="Z8655" s="9"/>
      <c r="AA8655" s="9"/>
    </row>
    <row r="8656" spans="1:27" ht="12.75">
      <c r="A8656" s="64">
        <f>A8655+1</f>
        <v>46130</v>
      </c>
      <c r="B8656" s="16" t="s">
        <v>21</v>
      </c>
      <c r="C8656" s="60">
        <f>VLOOKUP(A8656,'VILA CLEMENTINO'!A:I,3, FALSE)</f>
        <v>10665.47</v>
      </c>
      <c r="D8656" s="16">
        <f>VLOOKUP(A8656,'VILA CLEMENTINO'!A:I,4, FALSE)</f>
        <v>112</v>
      </c>
      <c r="E8656" s="61">
        <f>VLOOKUP(A8656,'VILA CLEMENTINO'!A:I,5, FALSE)</f>
        <v>26.47</v>
      </c>
      <c r="F8656" s="16">
        <f>VLOOKUP(A8656,'VILA CLEMENTINO'!A:I,6, FALSE)</f>
        <v>5</v>
      </c>
      <c r="G8656" s="62">
        <f>VLOOKUP(A8656,'VILA CLEMENTINO'!A:I,7, FALSE)</f>
        <v>8.6999999999999993</v>
      </c>
      <c r="H8656" s="29">
        <f>VLOOKUP(A8656,'VILA CLEMENTINO'!A:I,8, FALSE)</f>
        <v>0.27950000000000003</v>
      </c>
      <c r="I8656" s="16" t="s">
        <v>11</v>
      </c>
      <c r="J8656" s="9"/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  <c r="Z8656" s="9"/>
      <c r="AA8656" s="9"/>
    </row>
    <row r="8657" spans="1:27" ht="12.75">
      <c r="A8657" s="64">
        <f t="shared" ref="A8657:A8668" si="132">A8656</f>
        <v>46130</v>
      </c>
      <c r="B8657" s="16" t="s">
        <v>12</v>
      </c>
      <c r="C8657" s="60" t="str">
        <f>VLOOKUP(A8657,JABAQUARA!A:I,3, FALSE)</f>
        <v>R$ 3.409,95</v>
      </c>
      <c r="D8657" s="16">
        <f>VLOOKUP(A8657,JABAQUARA!A:I,4, FALSE)</f>
        <v>30</v>
      </c>
      <c r="E8657" s="61">
        <f>VLOOKUP(A8657,JABAQUARA!A:I,5, FALSE)</f>
        <v>26.9</v>
      </c>
      <c r="F8657" s="16">
        <f>VLOOKUP(A8657,JABAQUARA!A:I,6, FALSE)</f>
        <v>0</v>
      </c>
      <c r="G8657" s="65">
        <f>VLOOKUP(A8657,JABAQUARA!A:I,7, FALSE)</f>
        <v>6.8780000000000099</v>
      </c>
      <c r="H8657" s="29">
        <f>VLOOKUP(A8657,JABAQUARA!A:I,8, FALSE)</f>
        <v>0.25840000000000002</v>
      </c>
      <c r="I8657" s="16" t="s">
        <v>11</v>
      </c>
      <c r="J8657" s="9"/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</row>
    <row r="8658" spans="1:27" ht="12.75">
      <c r="A8658" s="64">
        <f t="shared" si="132"/>
        <v>46130</v>
      </c>
      <c r="B8658" s="16" t="s">
        <v>1467</v>
      </c>
      <c r="C8658" s="60">
        <f>VLOOKUP(A8658,SPOLETO!A:I,3, FALSE)</f>
        <v>2617.04</v>
      </c>
      <c r="D8658" s="16">
        <f>VLOOKUP(A8658,SPOLETO!A:I,4, FALSE)</f>
        <v>56</v>
      </c>
      <c r="E8658" s="61">
        <f>VLOOKUP(A8658,SPOLETO!A:I,5, FALSE)</f>
        <v>0</v>
      </c>
      <c r="F8658" s="16">
        <f>VLOOKUP(A8658,SPOLETO!A:I,6, FALSE)</f>
        <v>0</v>
      </c>
      <c r="G8658" s="16">
        <f>VLOOKUP(A8658,SPOLETO!A:I,7, FALSE)</f>
        <v>0</v>
      </c>
      <c r="H8658" s="29">
        <f>VLOOKUP(A8658,SPOLETO!A:I,8, FALSE)</f>
        <v>0</v>
      </c>
      <c r="I8658" s="16" t="s">
        <v>11</v>
      </c>
      <c r="J8658" s="9"/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</row>
    <row r="8659" spans="1:27" ht="12.75">
      <c r="A8659" s="64">
        <f t="shared" si="132"/>
        <v>46130</v>
      </c>
      <c r="B8659" s="16" t="s">
        <v>9</v>
      </c>
      <c r="C8659" s="60">
        <f>VLOOKUP(A8659,'CAMPO BELO'!A:I,3, FALSE)</f>
        <v>5608.43</v>
      </c>
      <c r="D8659" s="16">
        <f>VLOOKUP(A8659,'CAMPO BELO'!A:I,4, FALSE)</f>
        <v>56</v>
      </c>
      <c r="E8659" s="61">
        <f>VLOOKUP(A8659,'CAMPO BELO'!A:I,5, FALSE)</f>
        <v>33.22</v>
      </c>
      <c r="F8659" s="16">
        <f>VLOOKUP(A8659,'CAMPO BELO'!A:I,6, FALSE)</f>
        <v>10</v>
      </c>
      <c r="G8659" s="16">
        <f>VLOOKUP(A8659,'CAMPO BELO'!A:I,7, FALSE)</f>
        <v>11.5</v>
      </c>
      <c r="H8659" s="29">
        <f>VLOOKUP(A8659,'CAMPO BELO'!A:I,8, FALSE)</f>
        <v>0.3352</v>
      </c>
      <c r="I8659" s="16" t="s">
        <v>11</v>
      </c>
      <c r="J8659" s="9"/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</row>
    <row r="8660" spans="1:27" ht="12.75">
      <c r="A8660" s="64">
        <f t="shared" si="132"/>
        <v>46130</v>
      </c>
      <c r="B8660" s="16" t="s">
        <v>43</v>
      </c>
      <c r="C8660" s="60">
        <f>VLOOKUP(A8660,GOPOÚVA!A:I,3, FALSE)</f>
        <v>8295.14</v>
      </c>
      <c r="D8660" s="16">
        <f>VLOOKUP(A8660,GOPOÚVA!A:I,4, FALSE)</f>
        <v>87</v>
      </c>
      <c r="E8660" s="61">
        <f>VLOOKUP(A8660,GOPOÚVA!A:I,5, FALSE)</f>
        <v>23.34</v>
      </c>
      <c r="F8660" s="16">
        <f>VLOOKUP(A8660,GOPOÚVA!A:I,6, FALSE)</f>
        <v>0</v>
      </c>
      <c r="G8660" s="16">
        <f>VLOOKUP(A8660,GOPOÚVA!A:I,7, FALSE)</f>
        <v>9</v>
      </c>
      <c r="H8660" s="29">
        <f>VLOOKUP(A8660,GOPOÚVA!A:I,8, FALSE)</f>
        <v>0.33850000000000002</v>
      </c>
      <c r="I8660" s="16" t="s">
        <v>11</v>
      </c>
      <c r="J8660" s="9"/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  <c r="Z8660" s="9"/>
      <c r="AA8660" s="9"/>
    </row>
    <row r="8661" spans="1:27" ht="12.75">
      <c r="A8661" s="64">
        <f t="shared" si="132"/>
        <v>46130</v>
      </c>
      <c r="B8661" s="16" t="s">
        <v>45</v>
      </c>
      <c r="C8661" s="60">
        <f>VLOOKUP(A8661,MANDAQUI!A:I,3, FALSE)</f>
        <v>9142.43</v>
      </c>
      <c r="D8661" s="16">
        <f>VLOOKUP(A8661,MANDAQUI!A:I,4, FALSE)</f>
        <v>87</v>
      </c>
      <c r="E8661" s="61">
        <f>VLOOKUP(A8661,MANDAQUI!A:I,5, FALSE)</f>
        <v>26.85</v>
      </c>
      <c r="F8661" s="16">
        <f>VLOOKUP(A8661,MANDAQUI!A:I,6, FALSE)</f>
        <v>1</v>
      </c>
      <c r="G8661" s="16">
        <f>VLOOKUP(A8661,MANDAQUI!A:I,7, FALSE)</f>
        <v>12.6</v>
      </c>
      <c r="H8661" s="29">
        <f>VLOOKUP(A8661,MANDAQUI!A:I,8, FALSE)</f>
        <v>0.30249999999999999</v>
      </c>
      <c r="I8661" s="16" t="s">
        <v>11</v>
      </c>
      <c r="J8661" s="9"/>
      <c r="K8661" s="9"/>
      <c r="L8661" s="9"/>
      <c r="M8661" s="9"/>
      <c r="N8661" s="9"/>
      <c r="O8661" s="9"/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</row>
    <row r="8662" spans="1:27" ht="12.75">
      <c r="A8662" s="64">
        <f t="shared" si="132"/>
        <v>46130</v>
      </c>
      <c r="B8662" s="16" t="s">
        <v>1465</v>
      </c>
      <c r="C8662" s="60">
        <f>VLOOKUP(A8662,AEROPORTO!A:I,3, FALSE)</f>
        <v>10107.700000000001</v>
      </c>
      <c r="D8662" s="16">
        <f>VLOOKUP(A8662,AEROPORTO!A:I,4, FALSE)</f>
        <v>177</v>
      </c>
      <c r="E8662" s="61">
        <f>VLOOKUP(A8662,AEROPORTO!A:I,5, FALSE)</f>
        <v>0</v>
      </c>
      <c r="F8662" s="16">
        <f>VLOOKUP(A8662,AEROPORTO!A:I,6, FALSE)</f>
        <v>0</v>
      </c>
      <c r="G8662" s="16">
        <f>VLOOKUP(A8662,AEROPORTO!A:I,7, FALSE)</f>
        <v>0</v>
      </c>
      <c r="H8662" s="29">
        <f>VLOOKUP(A8662,AEROPORTO!A:I,8, FALSE)</f>
        <v>0</v>
      </c>
      <c r="I8662" s="16" t="s">
        <v>11</v>
      </c>
      <c r="J8662" s="9"/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  <c r="AA8662" s="9"/>
    </row>
    <row r="8663" spans="1:27" ht="12.75">
      <c r="A8663" s="64">
        <f t="shared" si="132"/>
        <v>46130</v>
      </c>
      <c r="B8663" s="16" t="s">
        <v>289</v>
      </c>
      <c r="C8663" s="60">
        <f>VLOOKUP(A8663,PINHEIROS!A:I,3, FALSE)</f>
        <v>6914.61</v>
      </c>
      <c r="D8663" s="16">
        <f>VLOOKUP(A8663,PINHEIROS!A:I,4, FALSE)</f>
        <v>70</v>
      </c>
      <c r="E8663" s="61">
        <f>VLOOKUP(A8663,PINHEIROS!A:I,5, FALSE)</f>
        <v>33.119999999999997</v>
      </c>
      <c r="F8663" s="16">
        <f>VLOOKUP(A8663,PINHEIROS!A:I,6, FALSE)</f>
        <v>4</v>
      </c>
      <c r="G8663" s="16">
        <f>VLOOKUP(A8663,PINHEIROS!A:I,7, FALSE)</f>
        <v>7.5</v>
      </c>
      <c r="H8663" s="29">
        <f>VLOOKUP(A8663,PINHEIROS!A:I,8, FALSE)</f>
        <v>0.32740000000000002</v>
      </c>
      <c r="I8663" s="16" t="s">
        <v>11</v>
      </c>
      <c r="J8663" s="9"/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  <c r="AA8663" s="9"/>
    </row>
    <row r="8664" spans="1:27" ht="12.75">
      <c r="A8664" s="64">
        <f t="shared" si="132"/>
        <v>46130</v>
      </c>
      <c r="B8664" s="16" t="s">
        <v>286</v>
      </c>
      <c r="C8664" s="60">
        <f>VLOOKUP(A8664,ACLIMAÇÃO!A:I,3, FALSE)</f>
        <v>4217.7299999999996</v>
      </c>
      <c r="D8664" s="16">
        <f>VLOOKUP(A8664,ACLIMAÇÃO!A:I,4, FALSE)</f>
        <v>50</v>
      </c>
      <c r="E8664" s="61">
        <f>VLOOKUP(A8664,ACLIMAÇÃO!A:I,5, FALSE)</f>
        <v>28.37</v>
      </c>
      <c r="F8664" s="16">
        <f>VLOOKUP(A8664,ACLIMAÇÃO!A:I,6, FALSE)</f>
        <v>2</v>
      </c>
      <c r="G8664" s="16">
        <f>VLOOKUP(A8664,ACLIMAÇÃO!A:I,7, FALSE)</f>
        <v>0</v>
      </c>
      <c r="H8664" s="29">
        <f>VLOOKUP(A8664,ACLIMAÇÃO!A:I,8, FALSE)</f>
        <v>0.28699999999999998</v>
      </c>
      <c r="I8664" s="16" t="s">
        <v>11</v>
      </c>
      <c r="J8664" s="9"/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9"/>
      <c r="X8664" s="9"/>
      <c r="Y8664" s="9"/>
      <c r="Z8664" s="9"/>
      <c r="AA8664" s="9"/>
    </row>
    <row r="8665" spans="1:27" ht="12.75">
      <c r="A8665" s="64">
        <f t="shared" si="132"/>
        <v>46130</v>
      </c>
      <c r="B8665" s="16" t="s">
        <v>17</v>
      </c>
      <c r="C8665" s="60">
        <f>VLOOKUP(A8665,'PRAIA DO CANTO'!A:I,3, FALSE)</f>
        <v>10352.02</v>
      </c>
      <c r="D8665" s="16">
        <f>VLOOKUP(A8665,'PRAIA DO CANTO'!A:I,4, FALSE)</f>
        <v>84</v>
      </c>
      <c r="E8665" s="61">
        <f>VLOOKUP(A8665,'PRAIA DO CANTO'!A:I,5, FALSE)</f>
        <v>35.130000000000003</v>
      </c>
      <c r="F8665" s="16">
        <f>VLOOKUP(A8665,'PRAIA DO CANTO'!A:I,6, FALSE)</f>
        <v>3</v>
      </c>
      <c r="G8665" s="16">
        <f>VLOOKUP(A8665,'PRAIA DO CANTO'!A:I,7, FALSE)</f>
        <v>14</v>
      </c>
      <c r="H8665" s="29">
        <f>VLOOKUP(A8665,'PRAIA DO CANTO'!A:I,8, FALSE)</f>
        <v>0.1948</v>
      </c>
      <c r="I8665" s="16" t="s">
        <v>16</v>
      </c>
      <c r="J8665" s="9"/>
      <c r="K8665" s="9"/>
      <c r="L8665" s="9"/>
      <c r="M8665" s="9"/>
      <c r="N8665" s="9"/>
      <c r="O8665" s="9"/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  <c r="AA8665" s="9"/>
    </row>
    <row r="8666" spans="1:27" ht="12.75">
      <c r="A8666" s="64">
        <f t="shared" si="132"/>
        <v>46130</v>
      </c>
      <c r="B8666" s="16" t="s">
        <v>14</v>
      </c>
      <c r="C8666" s="60">
        <f>VLOOKUP(A8666,'JARDIM CAMBURI'!A:I,3, FALSE)</f>
        <v>6102.56</v>
      </c>
      <c r="D8666" s="16">
        <f>VLOOKUP(A8666,'JARDIM CAMBURI'!A:I,4, FALSE)</f>
        <v>68</v>
      </c>
      <c r="E8666" s="61">
        <f>VLOOKUP(A8666,'JARDIM CAMBURI'!A:I,5, FALSE)</f>
        <v>22.06</v>
      </c>
      <c r="F8666" s="16">
        <f>VLOOKUP(A8666,'JARDIM CAMBURI'!A:I,6, FALSE())</f>
        <v>1</v>
      </c>
      <c r="G8666" s="16">
        <f>VLOOKUP(A8666,'JARDIM CAMBURI'!A:I,7, FALSE)</f>
        <v>8.1999999999999993</v>
      </c>
      <c r="H8666" s="29">
        <f>VLOOKUP(A8666,'JARDIM CAMBURI'!A:I,8, FALSE)</f>
        <v>0.2152</v>
      </c>
      <c r="I8666" s="16" t="s">
        <v>16</v>
      </c>
      <c r="J8666" s="9"/>
      <c r="K8666" s="9"/>
      <c r="L8666" s="9"/>
      <c r="M8666" s="9"/>
      <c r="N8666" s="9"/>
      <c r="O8666" s="9"/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</row>
    <row r="8667" spans="1:27" ht="12.75">
      <c r="A8667" s="64">
        <f t="shared" si="132"/>
        <v>46130</v>
      </c>
      <c r="B8667" s="16" t="s">
        <v>19</v>
      </c>
      <c r="C8667" s="60">
        <f>VLOOKUP(A8667,SERRA!A:I,3, FALSE)</f>
        <v>7539.49</v>
      </c>
      <c r="D8667" s="16">
        <f>VLOOKUP(A8667,SERRA!A:I,4, FALSE)</f>
        <v>85</v>
      </c>
      <c r="E8667" s="61">
        <f>VLOOKUP(A8667,SERRA!A:I,5, FALSE)</f>
        <v>29.35</v>
      </c>
      <c r="F8667" s="16">
        <f>VLOOKUP(A8667,SERRA!A:I,6, FALSE)</f>
        <v>4</v>
      </c>
      <c r="G8667" s="16">
        <f>VLOOKUP(A8667,SERRA!A:I,7, FALSE)</f>
        <v>12.7</v>
      </c>
      <c r="H8667" s="29">
        <f>VLOOKUP(A8667,SERRA!A:I,8, FALSE)</f>
        <v>0.32419999999999999</v>
      </c>
      <c r="I8667" s="16" t="s">
        <v>16</v>
      </c>
      <c r="J8667" s="9"/>
      <c r="K8667" s="9"/>
      <c r="L8667" s="9"/>
      <c r="M8667" s="9"/>
      <c r="N8667" s="9"/>
      <c r="O8667" s="9"/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</row>
    <row r="8668" spans="1:27" ht="12.75">
      <c r="A8668" s="64">
        <f t="shared" si="132"/>
        <v>46130</v>
      </c>
      <c r="B8668" s="16" t="s">
        <v>1574</v>
      </c>
      <c r="C8668" s="60">
        <f>VLOOKUP(A8668,BOALI!A:I,3, FALSE)</f>
        <v>2145.44</v>
      </c>
      <c r="D8668" s="16">
        <f>VLOOKUP(A8668,BOALI!A:I,4, FALSE)</f>
        <v>61</v>
      </c>
      <c r="E8668" s="61">
        <f>VLOOKUP(A8668,BOALI!A:I,5, FALSE)</f>
        <v>0</v>
      </c>
      <c r="F8668" s="16">
        <f>VLOOKUP(A8668,BOALI!A:I,6, FALSE)</f>
        <v>0</v>
      </c>
      <c r="G8668" s="16">
        <f>VLOOKUP(A8668,BOALI!A:I,7, FALSE)</f>
        <v>0</v>
      </c>
      <c r="H8668" s="29">
        <f>VLOOKUP(A8668,BOALI!A:I,8, FALSE)</f>
        <v>0</v>
      </c>
      <c r="I8668" s="16" t="s">
        <v>16</v>
      </c>
      <c r="J8668" s="9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9"/>
      <c r="X8668" s="9"/>
      <c r="Y8668" s="9"/>
      <c r="Z8668" s="9"/>
      <c r="AA8668" s="9"/>
    </row>
    <row r="8669" spans="1:27" ht="12.75">
      <c r="A8669" s="64">
        <f>A8668+1</f>
        <v>46131</v>
      </c>
      <c r="B8669" s="16" t="s">
        <v>21</v>
      </c>
      <c r="C8669" s="60">
        <f>VLOOKUP(A8669,'VILA CLEMENTINO'!A:I,3, FALSE)</f>
        <v>10355.94</v>
      </c>
      <c r="D8669" s="16">
        <f>VLOOKUP(A8669,'VILA CLEMENTINO'!A:I,4, FALSE)</f>
        <v>102</v>
      </c>
      <c r="E8669" s="61">
        <f>VLOOKUP(A8669,'VILA CLEMENTINO'!A:I,5, FALSE)</f>
        <v>29.57</v>
      </c>
      <c r="F8669" s="16">
        <f>VLOOKUP(A8669,'VILA CLEMENTINO'!A:I,6, FALSE)</f>
        <v>11</v>
      </c>
      <c r="G8669" s="62">
        <f>VLOOKUP(A8669,'VILA CLEMENTINO'!A:I,7, FALSE)</f>
        <v>10.85</v>
      </c>
      <c r="H8669" s="29">
        <f>VLOOKUP(A8669,'VILA CLEMENTINO'!A:I,8, FALSE)</f>
        <v>0.25390000000000001</v>
      </c>
      <c r="I8669" s="16" t="s">
        <v>11</v>
      </c>
      <c r="J8669" s="9"/>
      <c r="K8669" s="9"/>
      <c r="L8669" s="9"/>
      <c r="M8669" s="9"/>
      <c r="N8669" s="9"/>
      <c r="O8669" s="9"/>
      <c r="P8669" s="9"/>
      <c r="Q8669" s="9"/>
      <c r="R8669" s="9"/>
      <c r="S8669" s="9"/>
      <c r="T8669" s="9"/>
      <c r="U8669" s="9"/>
      <c r="V8669" s="9"/>
      <c r="W8669" s="9"/>
      <c r="X8669" s="9"/>
      <c r="Y8669" s="9"/>
      <c r="Z8669" s="9"/>
      <c r="AA8669" s="9"/>
    </row>
    <row r="8670" spans="1:27" ht="12.75">
      <c r="A8670" s="64">
        <f t="shared" ref="A8670:A8681" si="133">A8669</f>
        <v>46131</v>
      </c>
      <c r="B8670" s="16" t="s">
        <v>12</v>
      </c>
      <c r="C8670" s="60">
        <f>VLOOKUP(A8670,JABAQUARA!A:I,3, FALSE)</f>
        <v>5324.85</v>
      </c>
      <c r="D8670" s="16">
        <f>VLOOKUP(A8670,JABAQUARA!A:I,4, FALSE)</f>
        <v>59</v>
      </c>
      <c r="E8670" s="61">
        <f>VLOOKUP(A8670,JABAQUARA!A:I,5, FALSE)</f>
        <v>21.32</v>
      </c>
      <c r="F8670" s="16">
        <f>VLOOKUP(A8670,JABAQUARA!A:I,6, FALSE)</f>
        <v>3</v>
      </c>
      <c r="G8670" s="16">
        <f>VLOOKUP(A8670,JABAQUARA!A:I,7, FALSE)</f>
        <v>7</v>
      </c>
      <c r="H8670" s="29">
        <f>VLOOKUP(A8670,JABAQUARA!A:I,8, FALSE)</f>
        <v>0.2863</v>
      </c>
      <c r="I8670" s="16" t="s">
        <v>11</v>
      </c>
      <c r="J8670" s="9"/>
      <c r="K8670" s="9"/>
      <c r="L8670" s="9"/>
      <c r="M8670" s="9"/>
      <c r="N8670" s="9"/>
      <c r="O8670" s="9"/>
      <c r="P8670" s="9"/>
      <c r="Q8670" s="9"/>
      <c r="R8670" s="9"/>
      <c r="S8670" s="9"/>
      <c r="T8670" s="9"/>
      <c r="U8670" s="9"/>
      <c r="V8670" s="9"/>
      <c r="W8670" s="9"/>
      <c r="X8670" s="9"/>
      <c r="Y8670" s="9"/>
      <c r="Z8670" s="9"/>
      <c r="AA8670" s="9"/>
    </row>
    <row r="8671" spans="1:27" ht="12.75">
      <c r="A8671" s="64">
        <f t="shared" si="133"/>
        <v>46131</v>
      </c>
      <c r="B8671" s="16" t="s">
        <v>1467</v>
      </c>
      <c r="C8671" s="60">
        <f>VLOOKUP(A8671,SPOLETO!A:I,3, FALSE)</f>
        <v>5003.7</v>
      </c>
      <c r="D8671" s="16">
        <f>VLOOKUP(A8671,SPOLETO!A:I,4, FALSE)</f>
        <v>106</v>
      </c>
      <c r="E8671" s="61">
        <f>VLOOKUP(A8671,SPOLETO!A:I,5, FALSE)</f>
        <v>0</v>
      </c>
      <c r="F8671" s="16">
        <f>VLOOKUP(A8671,SPOLETO!A:I,6, FALSE)</f>
        <v>0</v>
      </c>
      <c r="G8671" s="16">
        <f>VLOOKUP(A8671,SPOLETO!A:I,7, FALSE)</f>
        <v>0</v>
      </c>
      <c r="H8671" s="29">
        <f>VLOOKUP(A8671,SPOLETO!A:I,8, FALSE)</f>
        <v>0</v>
      </c>
      <c r="I8671" s="16" t="s">
        <v>11</v>
      </c>
      <c r="J8671" s="9"/>
      <c r="K8671" s="9"/>
      <c r="L8671" s="9"/>
      <c r="M8671" s="9"/>
      <c r="N8671" s="9"/>
      <c r="O8671" s="9"/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9"/>
    </row>
    <row r="8672" spans="1:27" ht="12.75">
      <c r="A8672" s="64">
        <f t="shared" si="133"/>
        <v>46131</v>
      </c>
      <c r="B8672" s="16" t="s">
        <v>9</v>
      </c>
      <c r="C8672" s="60">
        <f>VLOOKUP(A8672,'CAMPO BELO'!A:I,3, FALSE)</f>
        <v>6726.74</v>
      </c>
      <c r="D8672" s="16">
        <f>VLOOKUP(A8672,'CAMPO BELO'!A:I,4, FALSE)</f>
        <v>64</v>
      </c>
      <c r="E8672" s="61">
        <f>VLOOKUP(A8672,'CAMPO BELO'!A:I,5, FALSE)</f>
        <v>34.229999999999997</v>
      </c>
      <c r="F8672" s="16">
        <f>VLOOKUP(A8672,'CAMPO BELO'!A:I,6, FALSE)</f>
        <v>15</v>
      </c>
      <c r="G8672" s="16">
        <f>VLOOKUP(A8672,'CAMPO BELO'!A:I,7, FALSE)</f>
        <v>13.75</v>
      </c>
      <c r="H8672" s="29">
        <f>VLOOKUP(A8672,'CAMPO BELO'!A:I,8, FALSE)</f>
        <v>0.29170000000000001</v>
      </c>
      <c r="I8672" s="16" t="s">
        <v>11</v>
      </c>
      <c r="J8672" s="9"/>
      <c r="K8672" s="9"/>
      <c r="L8672" s="9"/>
      <c r="M8672" s="9"/>
      <c r="N8672" s="9"/>
      <c r="O8672" s="9"/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9"/>
    </row>
    <row r="8673" spans="1:27" ht="12.75">
      <c r="A8673" s="64">
        <f t="shared" si="133"/>
        <v>46131</v>
      </c>
      <c r="B8673" s="16" t="s">
        <v>43</v>
      </c>
      <c r="C8673" s="60">
        <f>VLOOKUP(A8673,GOPOÚVA!A:I,3, FALSE)</f>
        <v>5670.05</v>
      </c>
      <c r="D8673" s="16">
        <f>VLOOKUP(A8673,GOPOÚVA!A:I,4, FALSE)</f>
        <v>60</v>
      </c>
      <c r="E8673" s="61">
        <f>VLOOKUP(A8673,GOPOÚVA!A:I,5, FALSE)</f>
        <v>23.12</v>
      </c>
      <c r="F8673" s="16">
        <f>VLOOKUP(A8673,GOPOÚVA!A:I,6, FALSE)</f>
        <v>1</v>
      </c>
      <c r="G8673" s="16">
        <f>VLOOKUP(A8673,GOPOÚVA!A:I,7, FALSE)</f>
        <v>12.75</v>
      </c>
      <c r="H8673" s="29">
        <f>VLOOKUP(A8673,GOPOÚVA!A:I,8, FALSE)</f>
        <v>0.2727</v>
      </c>
      <c r="I8673" s="16" t="s">
        <v>11</v>
      </c>
      <c r="J8673" s="9"/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</row>
    <row r="8674" spans="1:27" ht="12.75">
      <c r="A8674" s="64">
        <f t="shared" si="133"/>
        <v>46131</v>
      </c>
      <c r="B8674" s="16" t="s">
        <v>45</v>
      </c>
      <c r="C8674" s="60">
        <f>VLOOKUP(A8674,MANDAQUI!A:I,3, FALSE)</f>
        <v>5741.95</v>
      </c>
      <c r="D8674" s="16">
        <f>VLOOKUP(A8674,MANDAQUI!A:I,4, FALSE)</f>
        <v>55</v>
      </c>
      <c r="E8674" s="61">
        <f>VLOOKUP(A8674,MANDAQUI!A:I,5, FALSE)</f>
        <v>24.26</v>
      </c>
      <c r="F8674" s="16">
        <f>VLOOKUP(A8674,MANDAQUI!A:I,6, FALSE)</f>
        <v>0</v>
      </c>
      <c r="G8674" s="16">
        <f>VLOOKUP(A8674,MANDAQUI!A:I,7, FALSE)</f>
        <v>8.8000000000000007</v>
      </c>
      <c r="H8674" s="29">
        <f>VLOOKUP(A8674,MANDAQUI!A:I,8, FALSE)</f>
        <v>0.2777</v>
      </c>
      <c r="I8674" s="16" t="s">
        <v>11</v>
      </c>
      <c r="J8674" s="9"/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  <c r="W8674" s="9"/>
      <c r="X8674" s="9"/>
      <c r="Y8674" s="9"/>
      <c r="Z8674" s="9"/>
      <c r="AA8674" s="9"/>
    </row>
    <row r="8675" spans="1:27" ht="12.75">
      <c r="A8675" s="64">
        <f t="shared" si="133"/>
        <v>46131</v>
      </c>
      <c r="B8675" s="16" t="s">
        <v>1465</v>
      </c>
      <c r="C8675" s="60">
        <f>VLOOKUP(A8675,AEROPORTO!A:I,3, FALSE)</f>
        <v>9719.4</v>
      </c>
      <c r="D8675" s="16">
        <f>VLOOKUP(A8675,AEROPORTO!A:I,4, FALSE)</f>
        <v>146</v>
      </c>
      <c r="E8675" s="61">
        <f>VLOOKUP(A8675,AEROPORTO!A:I,5, FALSE)</f>
        <v>0</v>
      </c>
      <c r="F8675" s="16">
        <f>VLOOKUP(A8675,AEROPORTO!A:I,6, FALSE)</f>
        <v>0</v>
      </c>
      <c r="G8675" s="16">
        <f>VLOOKUP(A8675,AEROPORTO!A:I,7, FALSE)</f>
        <v>0</v>
      </c>
      <c r="H8675" s="29">
        <f>VLOOKUP(A8675,AEROPORTO!A:I,8, FALSE)</f>
        <v>0</v>
      </c>
      <c r="I8675" s="16" t="s">
        <v>11</v>
      </c>
      <c r="J8675" s="9"/>
      <c r="K8675" s="9"/>
      <c r="L8675" s="9"/>
      <c r="M8675" s="9"/>
      <c r="N8675" s="9"/>
      <c r="O8675" s="9"/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9"/>
    </row>
    <row r="8676" spans="1:27" ht="12.75">
      <c r="A8676" s="64">
        <f t="shared" si="133"/>
        <v>46131</v>
      </c>
      <c r="B8676" s="16" t="s">
        <v>289</v>
      </c>
      <c r="C8676" s="60">
        <f>VLOOKUP(A8676,PINHEIROS!A:I,3, FALSE)</f>
        <v>4715.9799999999996</v>
      </c>
      <c r="D8676" s="16">
        <f>VLOOKUP(A8676,PINHEIROS!A:I,4, FALSE)</f>
        <v>46</v>
      </c>
      <c r="E8676" s="61">
        <f>VLOOKUP(A8676,PINHEIROS!A:I,5, FALSE)</f>
        <v>31.19</v>
      </c>
      <c r="F8676" s="16">
        <f>VLOOKUP(A8676,PINHEIROS!A:I,6, FALSE)</f>
        <v>7</v>
      </c>
      <c r="G8676" s="16">
        <f>VLOOKUP(A8676,PINHEIROS!A:I,7, FALSE)</f>
        <v>9</v>
      </c>
      <c r="H8676" s="29">
        <f>VLOOKUP(A8676,PINHEIROS!A:I,8, FALSE)</f>
        <v>0.31640000000000001</v>
      </c>
      <c r="I8676" s="16" t="s">
        <v>11</v>
      </c>
      <c r="J8676" s="9"/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</row>
    <row r="8677" spans="1:27" ht="12.75">
      <c r="A8677" s="64">
        <f t="shared" si="133"/>
        <v>46131</v>
      </c>
      <c r="B8677" s="16" t="s">
        <v>286</v>
      </c>
      <c r="C8677" s="60">
        <f>VLOOKUP(A8677,ACLIMAÇÃO!A:I,3, FALSE)</f>
        <v>4692.1099999999997</v>
      </c>
      <c r="D8677" s="16">
        <f>VLOOKUP(A8677,ACLIMAÇÃO!A:I,4, FALSE)</f>
        <v>50</v>
      </c>
      <c r="E8677" s="61">
        <f>VLOOKUP(A8677,ACLIMAÇÃO!A:I,5, FALSE)</f>
        <v>25.27</v>
      </c>
      <c r="F8677" s="16">
        <f>VLOOKUP(A8677,ACLIMAÇÃO!A:I,6, FALSE)</f>
        <v>0</v>
      </c>
      <c r="G8677" s="16">
        <f>VLOOKUP(A8677,ACLIMAÇÃO!A:I,7, FALSE)</f>
        <v>9</v>
      </c>
      <c r="H8677" s="29">
        <f>VLOOKUP(A8677,ACLIMAÇÃO!A:I,8, FALSE)</f>
        <v>0.29680000000000001</v>
      </c>
      <c r="I8677" s="16" t="s">
        <v>11</v>
      </c>
      <c r="J8677" s="9"/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</row>
    <row r="8678" spans="1:27" ht="12.75">
      <c r="A8678" s="64">
        <f t="shared" si="133"/>
        <v>46131</v>
      </c>
      <c r="B8678" s="16" t="s">
        <v>17</v>
      </c>
      <c r="C8678" s="60">
        <f>VLOOKUP(A8678,'PRAIA DO CANTO'!A:I,3, FALSE)</f>
        <v>12459.07</v>
      </c>
      <c r="D8678" s="16">
        <f>VLOOKUP(A8678,'PRAIA DO CANTO'!A:I,4, FALSE)</f>
        <v>87</v>
      </c>
      <c r="E8678" s="61">
        <f>VLOOKUP(A8678,'PRAIA DO CANTO'!A:I,5, FALSE)</f>
        <v>42.59</v>
      </c>
      <c r="F8678" s="16">
        <f>VLOOKUP(A8678,'PRAIA DO CANTO'!A:I,6, FALSE)</f>
        <v>7</v>
      </c>
      <c r="G8678" s="16">
        <f>VLOOKUP(A8678,'PRAIA DO CANTO'!A:I,7, FALSE)</f>
        <v>12.42</v>
      </c>
      <c r="H8678" s="29">
        <f>VLOOKUP(A8678,'PRAIA DO CANTO'!A:I,8, FALSE)</f>
        <v>0.22259999999999999</v>
      </c>
      <c r="I8678" s="16" t="s">
        <v>16</v>
      </c>
      <c r="J8678" s="9"/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  <c r="AA8678" s="9"/>
    </row>
    <row r="8679" spans="1:27" ht="12.75">
      <c r="A8679" s="64">
        <f t="shared" si="133"/>
        <v>46131</v>
      </c>
      <c r="B8679" s="16" t="s">
        <v>14</v>
      </c>
      <c r="C8679" s="60">
        <f>VLOOKUP(A8679,'JARDIM CAMBURI'!A:I,3, FALSE)</f>
        <v>8761.02</v>
      </c>
      <c r="D8679" s="16">
        <f>VLOOKUP(A8679,'JARDIM CAMBURI'!A:I,4, FALSE)</f>
        <v>92</v>
      </c>
      <c r="E8679" s="61">
        <f>VLOOKUP(A8679,'JARDIM CAMBURI'!A:I,5, FALSE)</f>
        <v>30.85</v>
      </c>
      <c r="F8679" s="16">
        <f>VLOOKUP(A8679,'JARDIM CAMBURI'!A:I,6, FALSE())</f>
        <v>8</v>
      </c>
      <c r="G8679" s="16">
        <f>VLOOKUP(A8679,'JARDIM CAMBURI'!A:I,7, FALSE)</f>
        <v>15.75</v>
      </c>
      <c r="H8679" s="29">
        <f>VLOOKUP(A8679,'JARDIM CAMBURI'!A:I,8, FALSE)</f>
        <v>0.31019999999999998</v>
      </c>
      <c r="I8679" s="16" t="s">
        <v>16</v>
      </c>
      <c r="J8679" s="9"/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</row>
    <row r="8680" spans="1:27" ht="12.75">
      <c r="A8680" s="64">
        <f t="shared" si="133"/>
        <v>46131</v>
      </c>
      <c r="B8680" s="16" t="s">
        <v>19</v>
      </c>
      <c r="C8680" s="60">
        <f>VLOOKUP(A8680,SERRA!A:I,3, FALSE)</f>
        <v>9537.74</v>
      </c>
      <c r="D8680" s="16">
        <f>VLOOKUP(A8680,SERRA!A:I,4, FALSE)</f>
        <v>108</v>
      </c>
      <c r="E8680" s="61">
        <f>VLOOKUP(A8680,SERRA!A:I,5, FALSE)</f>
        <v>28.34</v>
      </c>
      <c r="F8680" s="16">
        <f>VLOOKUP(A8680,SERRA!A:I,6, FALSE)</f>
        <v>4</v>
      </c>
      <c r="G8680" s="16">
        <f>VLOOKUP(A8680,SERRA!A:I,7, FALSE)</f>
        <v>21.6</v>
      </c>
      <c r="H8680" s="29">
        <f>VLOOKUP(A8680,SERRA!A:I,8, FALSE)</f>
        <v>0.22770000000000001</v>
      </c>
      <c r="I8680" s="16" t="s">
        <v>16</v>
      </c>
      <c r="J8680" s="9"/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9"/>
    </row>
    <row r="8681" spans="1:27" ht="12.75">
      <c r="A8681" s="64">
        <f t="shared" si="133"/>
        <v>46131</v>
      </c>
      <c r="B8681" s="16" t="s">
        <v>1574</v>
      </c>
      <c r="C8681" s="60">
        <f>VLOOKUP(A8681,BOALI!A:I,3, FALSE)</f>
        <v>2026.7</v>
      </c>
      <c r="D8681" s="16">
        <f>VLOOKUP(A8681,BOALI!A:I,4, FALSE)</f>
        <v>42</v>
      </c>
      <c r="E8681" s="61">
        <f>VLOOKUP(A8681,BOALI!A:I,5, FALSE)</f>
        <v>0</v>
      </c>
      <c r="F8681" s="16">
        <f>VLOOKUP(A8681,BOALI!A:I,6, FALSE)</f>
        <v>0</v>
      </c>
      <c r="G8681" s="16">
        <f>VLOOKUP(A8681,BOALI!A:I,7, FALSE)</f>
        <v>0</v>
      </c>
      <c r="H8681" s="29">
        <f>VLOOKUP(A8681,BOALI!A:I,8, FALSE)</f>
        <v>0</v>
      </c>
      <c r="I8681" s="16" t="s">
        <v>16</v>
      </c>
      <c r="J8681" s="9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</row>
    <row r="8682" spans="1:27" ht="12.75">
      <c r="A8682" s="64">
        <f>A8681+1</f>
        <v>46132</v>
      </c>
      <c r="B8682" s="16" t="s">
        <v>21</v>
      </c>
      <c r="C8682" s="60">
        <f>VLOOKUP(A8682,'VILA CLEMENTINO'!A:I,3, FALSE)</f>
        <v>8113.3</v>
      </c>
      <c r="D8682" s="16">
        <f>VLOOKUP(A8682,'VILA CLEMENTINO'!A:I,4, FALSE)</f>
        <v>82</v>
      </c>
      <c r="E8682" s="61">
        <f>VLOOKUP(A8682,'VILA CLEMENTINO'!A:I,5, FALSE)</f>
        <v>31.88</v>
      </c>
      <c r="F8682" s="16">
        <f>VLOOKUP(A8682,'VILA CLEMENTINO'!A:I,6, FALSE)</f>
        <v>14</v>
      </c>
      <c r="G8682" s="62">
        <f>VLOOKUP(A8682,'VILA CLEMENTINO'!A:I,7, FALSE)</f>
        <v>12.6</v>
      </c>
      <c r="H8682" s="29">
        <f>VLOOKUP(A8682,'VILA CLEMENTINO'!A:I,8, FALSE)</f>
        <v>0.25779999999999997</v>
      </c>
      <c r="I8682" s="16" t="s">
        <v>11</v>
      </c>
      <c r="J8682" s="9"/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  <c r="Z8682" s="9"/>
      <c r="AA8682" s="9"/>
    </row>
    <row r="8683" spans="1:27" ht="12.75">
      <c r="A8683" s="64">
        <f t="shared" ref="A8683:A8694" si="134">A8682</f>
        <v>46132</v>
      </c>
      <c r="B8683" s="16" t="s">
        <v>12</v>
      </c>
      <c r="C8683" s="60">
        <f>VLOOKUP(A8683,JABAQUARA!A:I,3, FALSE)</f>
        <v>3443.88</v>
      </c>
      <c r="D8683" s="16">
        <f>VLOOKUP(A8683,JABAQUARA!A:I,4, FALSE)</f>
        <v>35</v>
      </c>
      <c r="E8683" s="61">
        <f>VLOOKUP(A8683,JABAQUARA!A:I,5, FALSE)</f>
        <v>30.36</v>
      </c>
      <c r="F8683" s="16">
        <f>VLOOKUP(A8683,JABAQUARA!A:I,6, FALSE)</f>
        <v>1</v>
      </c>
      <c r="G8683" s="16">
        <f>VLOOKUP(A8683,JABAQUARA!A:I,7, FALSE)</f>
        <v>4.33</v>
      </c>
      <c r="H8683" s="29">
        <f>VLOOKUP(A8683,JABAQUARA!A:I,8, FALSE)</f>
        <v>0.3014</v>
      </c>
      <c r="I8683" s="16" t="s">
        <v>11</v>
      </c>
      <c r="J8683" s="9"/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  <c r="Z8683" s="9"/>
      <c r="AA8683" s="9"/>
    </row>
    <row r="8684" spans="1:27" ht="12.75">
      <c r="A8684" s="64">
        <f t="shared" si="134"/>
        <v>46132</v>
      </c>
      <c r="B8684" s="16" t="s">
        <v>1467</v>
      </c>
      <c r="C8684" s="60">
        <f>VLOOKUP(A8684,SPOLETO!A:I,3, FALSE)</f>
        <v>5907.66</v>
      </c>
      <c r="D8684" s="16">
        <f>VLOOKUP(A8684,SPOLETO!A:I,4, FALSE)</f>
        <v>94</v>
      </c>
      <c r="E8684" s="61">
        <f>VLOOKUP(A8684,SPOLETO!A:I,5, FALSE)</f>
        <v>0</v>
      </c>
      <c r="F8684" s="16">
        <f>VLOOKUP(A8684,SPOLETO!A:I,6, FALSE)</f>
        <v>0</v>
      </c>
      <c r="G8684" s="16">
        <f>VLOOKUP(A8684,SPOLETO!A:I,7, FALSE)</f>
        <v>0</v>
      </c>
      <c r="H8684" s="29">
        <f>VLOOKUP(A8684,SPOLETO!A:I,8, FALSE)</f>
        <v>0</v>
      </c>
      <c r="I8684" s="16" t="s">
        <v>11</v>
      </c>
      <c r="J8684" s="9"/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9"/>
      <c r="X8684" s="9"/>
      <c r="Y8684" s="9"/>
      <c r="Z8684" s="9"/>
      <c r="AA8684" s="9"/>
    </row>
    <row r="8685" spans="1:27" ht="12.75">
      <c r="A8685" s="64">
        <f t="shared" si="134"/>
        <v>46132</v>
      </c>
      <c r="B8685" s="16" t="s">
        <v>9</v>
      </c>
      <c r="C8685" s="60">
        <f>VLOOKUP(A8685,'CAMPO BELO'!A:I,3, FALSE)</f>
        <v>4867.93</v>
      </c>
      <c r="D8685" s="16">
        <f>VLOOKUP(A8685,'CAMPO BELO'!A:I,4, FALSE)</f>
        <v>47</v>
      </c>
      <c r="E8685" s="61">
        <f>VLOOKUP(A8685,'CAMPO BELO'!A:I,5, FALSE)</f>
        <v>34.130000000000003</v>
      </c>
      <c r="F8685" s="16">
        <f>VLOOKUP(A8685,'CAMPO BELO'!A:I,6, FALSE)</f>
        <v>12</v>
      </c>
      <c r="G8685" s="16">
        <f>VLOOKUP(A8685,'CAMPO BELO'!A:I,7, FALSE)</f>
        <v>13.3</v>
      </c>
      <c r="H8685" s="29">
        <f>VLOOKUP(A8685,'CAMPO BELO'!A:I,8, FALSE)</f>
        <v>0.32350000000000001</v>
      </c>
      <c r="I8685" s="16" t="s">
        <v>11</v>
      </c>
      <c r="J8685" s="9"/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</row>
    <row r="8686" spans="1:27" ht="12.75">
      <c r="A8686" s="64">
        <f t="shared" si="134"/>
        <v>46132</v>
      </c>
      <c r="B8686" s="16" t="s">
        <v>43</v>
      </c>
      <c r="C8686" s="60">
        <f>VLOOKUP(A8686,GOPOÚVA!A:I,3, FALSE)</f>
        <v>7115.33</v>
      </c>
      <c r="D8686" s="16">
        <f>VLOOKUP(A8686,GOPOÚVA!A:I,4, FALSE)</f>
        <v>75</v>
      </c>
      <c r="E8686" s="61">
        <f>VLOOKUP(A8686,GOPOÚVA!A:I,5, FALSE)</f>
        <v>24.88</v>
      </c>
      <c r="F8686" s="16">
        <f>VLOOKUP(A8686,GOPOÚVA!A:I,6, FALSE)</f>
        <v>0</v>
      </c>
      <c r="G8686" s="16">
        <f>VLOOKUP(A8686,GOPOÚVA!A:I,7, FALSE)</f>
        <v>16</v>
      </c>
      <c r="H8686" s="29">
        <f>VLOOKUP(A8686,GOPOÚVA!A:I,8, FALSE)</f>
        <v>0.36630000000000001</v>
      </c>
      <c r="I8686" s="16" t="s">
        <v>11</v>
      </c>
      <c r="J8686" s="9"/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</row>
    <row r="8687" spans="1:27" ht="12.75">
      <c r="A8687" s="64">
        <f t="shared" si="134"/>
        <v>46132</v>
      </c>
      <c r="B8687" s="16" t="s">
        <v>45</v>
      </c>
      <c r="C8687" s="60">
        <f>VLOOKUP(A8687,MANDAQUI!A:I,3, FALSE)</f>
        <v>6775.52</v>
      </c>
      <c r="D8687" s="16">
        <f>VLOOKUP(A8687,MANDAQUI!A:I,4, FALSE)</f>
        <v>59</v>
      </c>
      <c r="E8687" s="61">
        <f>VLOOKUP(A8687,MANDAQUI!A:I,5, FALSE)</f>
        <v>26.55</v>
      </c>
      <c r="F8687" s="16">
        <f>VLOOKUP(A8687,MANDAQUI!A:I,6, FALSE)</f>
        <v>1</v>
      </c>
      <c r="G8687" s="16">
        <f>VLOOKUP(A8687,MANDAQUI!A:I,7, FALSE)</f>
        <v>13.5</v>
      </c>
      <c r="H8687" s="29">
        <f>VLOOKUP(A8687,MANDAQUI!A:I,8, FALSE)</f>
        <v>0.29680000000000001</v>
      </c>
      <c r="I8687" s="16" t="s">
        <v>11</v>
      </c>
      <c r="J8687" s="9"/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</row>
    <row r="8688" spans="1:27" ht="12.75">
      <c r="A8688" s="64">
        <f t="shared" si="134"/>
        <v>46132</v>
      </c>
      <c r="B8688" s="16" t="s">
        <v>1465</v>
      </c>
      <c r="C8688" s="60">
        <f>VLOOKUP(A8688,AEROPORTO!A:I,3, FALSE)</f>
        <v>10170.5</v>
      </c>
      <c r="D8688" s="16">
        <f>VLOOKUP(A8688,AEROPORTO!A:I,4, FALSE)</f>
        <v>153</v>
      </c>
      <c r="E8688" s="61">
        <f>VLOOKUP(A8688,AEROPORTO!A:I,5, FALSE)</f>
        <v>0</v>
      </c>
      <c r="F8688" s="16">
        <f>VLOOKUP(A8688,AEROPORTO!A:I,6, FALSE)</f>
        <v>0</v>
      </c>
      <c r="G8688" s="16">
        <f>VLOOKUP(A8688,AEROPORTO!A:I,7, FALSE)</f>
        <v>0</v>
      </c>
      <c r="H8688" s="29">
        <f>VLOOKUP(A8688,AEROPORTO!A:I,8, FALSE)</f>
        <v>0</v>
      </c>
      <c r="I8688" s="16" t="s">
        <v>11</v>
      </c>
      <c r="J8688" s="9"/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9"/>
      <c r="AA8688" s="9"/>
    </row>
    <row r="8689" spans="1:27" ht="12.75">
      <c r="A8689" s="64">
        <f t="shared" si="134"/>
        <v>46132</v>
      </c>
      <c r="B8689" s="16" t="s">
        <v>289</v>
      </c>
      <c r="C8689" s="60">
        <f>VLOOKUP(A8689,PINHEIROS!A:I,3, FALSE)</f>
        <v>4795.3999999999996</v>
      </c>
      <c r="D8689" s="16">
        <f>VLOOKUP(A8689,PINHEIROS!A:I,4, FALSE)</f>
        <v>49</v>
      </c>
      <c r="E8689" s="61">
        <f>VLOOKUP(A8689,PINHEIROS!A:I,5, FALSE)</f>
        <v>31.48</v>
      </c>
      <c r="F8689" s="16">
        <f>VLOOKUP(A8689,PINHEIROS!A:I,6, FALSE)</f>
        <v>4</v>
      </c>
      <c r="G8689" s="16">
        <f>VLOOKUP(A8689,PINHEIROS!A:I,7, FALSE)</f>
        <v>13.33</v>
      </c>
      <c r="H8689" s="29">
        <f>VLOOKUP(A8689,PINHEIROS!A:I,8, FALSE)</f>
        <v>0.32750000000000001</v>
      </c>
      <c r="I8689" s="16" t="s">
        <v>11</v>
      </c>
      <c r="J8689" s="9"/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</row>
    <row r="8690" spans="1:27" ht="12.75">
      <c r="A8690" s="64">
        <f t="shared" si="134"/>
        <v>46132</v>
      </c>
      <c r="B8690" s="16" t="s">
        <v>286</v>
      </c>
      <c r="C8690" s="60">
        <f>VLOOKUP(A8690,ACLIMAÇÃO!A:I,3, FALSE)</f>
        <v>4392.3100000000004</v>
      </c>
      <c r="D8690" s="16">
        <f>VLOOKUP(A8690,ACLIMAÇÃO!A:I,4, FALSE)</f>
        <v>46</v>
      </c>
      <c r="E8690" s="61">
        <f>VLOOKUP(A8690,ACLIMAÇÃO!A:I,5, FALSE)</f>
        <v>30.17</v>
      </c>
      <c r="F8690" s="16">
        <f>VLOOKUP(A8690,ACLIMAÇÃO!A:I,6, FALSE)</f>
        <v>4</v>
      </c>
      <c r="G8690" s="16">
        <f>VLOOKUP(A8690,ACLIMAÇÃO!A:I,7, FALSE)</f>
        <v>11.6</v>
      </c>
      <c r="H8690" s="29">
        <f>VLOOKUP(A8690,ACLIMAÇÃO!A:I,8, FALSE)</f>
        <v>0.29210000000000003</v>
      </c>
      <c r="I8690" s="16" t="s">
        <v>11</v>
      </c>
      <c r="J8690" s="9"/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</row>
    <row r="8691" spans="1:27" ht="12.75">
      <c r="A8691" s="64">
        <f t="shared" si="134"/>
        <v>46132</v>
      </c>
      <c r="B8691" s="16" t="s">
        <v>17</v>
      </c>
      <c r="C8691" s="60">
        <f>VLOOKUP(A8691,'PRAIA DO CANTO'!A:I,3, FALSE)</f>
        <v>7575.54</v>
      </c>
      <c r="D8691" s="16">
        <f>VLOOKUP(A8691,'PRAIA DO CANTO'!A:I,4, FALSE)</f>
        <v>66</v>
      </c>
      <c r="E8691" s="61">
        <f>VLOOKUP(A8691,'PRAIA DO CANTO'!A:I,5, FALSE)</f>
        <v>37.85</v>
      </c>
      <c r="F8691" s="16">
        <f>VLOOKUP(A8691,'PRAIA DO CANTO'!A:I,6, FALSE)</f>
        <v>16</v>
      </c>
      <c r="G8691" s="16">
        <f>VLOOKUP(A8691,'PRAIA DO CANTO'!A:I,7, FALSE)</f>
        <v>10.199999999999999</v>
      </c>
      <c r="H8691" s="29">
        <f>VLOOKUP(A8691,'PRAIA DO CANTO'!A:I,8, FALSE)</f>
        <v>0.25590000000000002</v>
      </c>
      <c r="I8691" s="16" t="s">
        <v>16</v>
      </c>
      <c r="J8691" s="9"/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</row>
    <row r="8692" spans="1:27" ht="12.75">
      <c r="A8692" s="64">
        <f t="shared" si="134"/>
        <v>46132</v>
      </c>
      <c r="B8692" s="16" t="s">
        <v>14</v>
      </c>
      <c r="C8692" s="60">
        <f>VLOOKUP(A8692,'JARDIM CAMBURI'!A:I,3, FALSE)</f>
        <v>4952.7</v>
      </c>
      <c r="D8692" s="16">
        <f>VLOOKUP(A8692,'JARDIM CAMBURI'!A:I,4, FALSE)</f>
        <v>56</v>
      </c>
      <c r="E8692" s="61">
        <f>VLOOKUP(A8692,'JARDIM CAMBURI'!A:I,5, FALSE)</f>
        <v>24.08</v>
      </c>
      <c r="F8692" s="16">
        <f>VLOOKUP(A8692,'JARDIM CAMBURI'!A:I,6, FALSE())</f>
        <v>7</v>
      </c>
      <c r="G8692" s="16">
        <f>VLOOKUP(A8692,'JARDIM CAMBURI'!A:I,7, FALSE)</f>
        <v>14.5</v>
      </c>
      <c r="H8692" s="29">
        <f>VLOOKUP(A8692,'JARDIM CAMBURI'!A:I,8, FALSE)</f>
        <v>0.18509999999999999</v>
      </c>
      <c r="I8692" s="16" t="s">
        <v>16</v>
      </c>
      <c r="J8692" s="9"/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  <c r="Z8692" s="9"/>
      <c r="AA8692" s="9"/>
    </row>
    <row r="8693" spans="1:27" ht="12.75">
      <c r="A8693" s="64">
        <f t="shared" si="134"/>
        <v>46132</v>
      </c>
      <c r="B8693" s="16" t="s">
        <v>19</v>
      </c>
      <c r="C8693" s="60">
        <f>VLOOKUP(A8693,SERRA!A:I,3, FALSE)</f>
        <v>4015.1</v>
      </c>
      <c r="D8693" s="16">
        <f>VLOOKUP(A8693,SERRA!A:I,4, FALSE)</f>
        <v>37</v>
      </c>
      <c r="E8693" s="61">
        <f>VLOOKUP(A8693,SERRA!A:I,5, FALSE)</f>
        <v>29.07</v>
      </c>
      <c r="F8693" s="16">
        <f>VLOOKUP(A8693,SERRA!A:I,6, FALSE)</f>
        <v>0</v>
      </c>
      <c r="G8693" s="16">
        <f>VLOOKUP(A8693,SERRA!A:I,7, FALSE)</f>
        <v>9.25</v>
      </c>
      <c r="H8693" s="29">
        <f>VLOOKUP(A8693,SERRA!A:I,8, FALSE)</f>
        <v>0.29099999999999998</v>
      </c>
      <c r="I8693" s="16" t="s">
        <v>16</v>
      </c>
      <c r="J8693" s="9"/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</row>
    <row r="8694" spans="1:27" ht="12.75">
      <c r="A8694" s="64">
        <f t="shared" si="134"/>
        <v>46132</v>
      </c>
      <c r="B8694" s="16" t="s">
        <v>1574</v>
      </c>
      <c r="C8694" s="60">
        <f>VLOOKUP(A8694,BOALI!A:I,3, FALSE)</f>
        <v>3265.21</v>
      </c>
      <c r="D8694" s="16">
        <f>VLOOKUP(A8694,BOALI!A:I,4, FALSE)</f>
        <v>89</v>
      </c>
      <c r="E8694" s="61">
        <f>VLOOKUP(A8694,BOALI!A:I,5, FALSE)</f>
        <v>0</v>
      </c>
      <c r="F8694" s="16">
        <f>VLOOKUP(A8694,BOALI!A:I,6, FALSE)</f>
        <v>0</v>
      </c>
      <c r="G8694" s="16">
        <f>VLOOKUP(A8694,BOALI!A:I,7, FALSE)</f>
        <v>0</v>
      </c>
      <c r="H8694" s="29">
        <f>VLOOKUP(A8694,BOALI!A:I,8, FALSE)</f>
        <v>0</v>
      </c>
      <c r="I8694" s="16" t="s">
        <v>16</v>
      </c>
      <c r="J8694" s="9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</row>
    <row r="8695" spans="1:27" ht="12.75">
      <c r="A8695" s="64">
        <f>A8694+1</f>
        <v>46133</v>
      </c>
      <c r="B8695" s="16" t="s">
        <v>21</v>
      </c>
      <c r="C8695" s="60">
        <f>VLOOKUP(A8695,'VILA CLEMENTINO'!A:I,3, FALSE)</f>
        <v>8946.42</v>
      </c>
      <c r="D8695" s="16">
        <f>VLOOKUP(A8695,'VILA CLEMENTINO'!A:I,4, FALSE)</f>
        <v>91</v>
      </c>
      <c r="E8695" s="61">
        <f>VLOOKUP(A8695,'VILA CLEMENTINO'!A:I,5, FALSE)</f>
        <v>30.07</v>
      </c>
      <c r="F8695" s="16">
        <f>VLOOKUP(A8695,'VILA CLEMENTINO'!A:I,6, FALSE)</f>
        <v>11</v>
      </c>
      <c r="G8695" s="62">
        <f>VLOOKUP(A8695,'VILA CLEMENTINO'!A:I,7, FALSE)</f>
        <v>10.83</v>
      </c>
      <c r="H8695" s="29">
        <f>VLOOKUP(A8695,'VILA CLEMENTINO'!A:I,8, FALSE)</f>
        <v>0.27389999999999998</v>
      </c>
      <c r="I8695" s="16" t="s">
        <v>11</v>
      </c>
      <c r="J8695" s="9"/>
      <c r="K8695" s="9"/>
      <c r="L8695" s="9"/>
      <c r="M8695" s="9"/>
      <c r="N8695" s="9"/>
      <c r="O8695" s="9"/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  <c r="AA8695" s="9"/>
    </row>
    <row r="8696" spans="1:27" ht="12.75">
      <c r="A8696" s="64">
        <f t="shared" ref="A8696:A8707" si="135">A8695</f>
        <v>46133</v>
      </c>
      <c r="B8696" s="16" t="s">
        <v>12</v>
      </c>
      <c r="C8696" s="60">
        <f>VLOOKUP(A8696,JABAQUARA!A:I,3, FALSE)</f>
        <v>2668.31</v>
      </c>
      <c r="D8696" s="16">
        <f>VLOOKUP(A8696,JABAQUARA!A:I,4, FALSE)</f>
        <v>28</v>
      </c>
      <c r="E8696" s="61">
        <f>VLOOKUP(A8696,JABAQUARA!A:I,5, FALSE)</f>
        <v>21.49</v>
      </c>
      <c r="F8696" s="16">
        <f>VLOOKUP(A8696,JABAQUARA!A:I,6, FALSE)</f>
        <v>0</v>
      </c>
      <c r="G8696" s="16">
        <f>VLOOKUP(A8696,JABAQUARA!A:I,7, FALSE)</f>
        <v>7</v>
      </c>
      <c r="H8696" s="29">
        <f>VLOOKUP(A8696,JABAQUARA!A:I,8, FALSE)</f>
        <v>0.2898</v>
      </c>
      <c r="I8696" s="16" t="s">
        <v>11</v>
      </c>
      <c r="J8696" s="9"/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  <c r="Z8696" s="9"/>
      <c r="AA8696" s="9"/>
    </row>
    <row r="8697" spans="1:27" ht="12.75">
      <c r="A8697" s="64">
        <f t="shared" si="135"/>
        <v>46133</v>
      </c>
      <c r="B8697" s="16" t="s">
        <v>1467</v>
      </c>
      <c r="C8697" s="60">
        <f>VLOOKUP(A8697,SPOLETO!A:I,3, FALSE)</f>
        <v>3560.27</v>
      </c>
      <c r="D8697" s="16">
        <f>VLOOKUP(A8697,SPOLETO!A:I,4, FALSE)</f>
        <v>74</v>
      </c>
      <c r="E8697" s="61">
        <f>VLOOKUP(A8697,SPOLETO!A:I,5, FALSE)</f>
        <v>0</v>
      </c>
      <c r="F8697" s="16">
        <f>VLOOKUP(A8697,SPOLETO!A:I,6, FALSE)</f>
        <v>0</v>
      </c>
      <c r="G8697" s="16">
        <f>VLOOKUP(A8697,SPOLETO!A:I,7, FALSE)</f>
        <v>0</v>
      </c>
      <c r="H8697" s="29">
        <f>VLOOKUP(A8697,SPOLETO!A:I,8, FALSE)</f>
        <v>0</v>
      </c>
      <c r="I8697" s="16" t="s">
        <v>11</v>
      </c>
      <c r="J8697" s="9"/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</row>
    <row r="8698" spans="1:27" ht="12.75">
      <c r="A8698" s="64">
        <f t="shared" si="135"/>
        <v>46133</v>
      </c>
      <c r="B8698" s="16" t="s">
        <v>9</v>
      </c>
      <c r="C8698" s="60">
        <f>VLOOKUP(A8698,'CAMPO BELO'!A:I,3, FALSE)</f>
        <v>5189.43</v>
      </c>
      <c r="D8698" s="16">
        <f>VLOOKUP(A8698,'CAMPO BELO'!A:I,4, FALSE)</f>
        <v>56</v>
      </c>
      <c r="E8698" s="61">
        <f>VLOOKUP(A8698,'CAMPO BELO'!A:I,5, FALSE)</f>
        <v>26.45</v>
      </c>
      <c r="F8698" s="16">
        <f>VLOOKUP(A8698,'CAMPO BELO'!A:I,6, FALSE)</f>
        <v>0</v>
      </c>
      <c r="G8698" s="16">
        <f>VLOOKUP(A8698,'CAMPO BELO'!A:I,7, FALSE)</f>
        <v>8.6</v>
      </c>
      <c r="H8698" s="29">
        <f>VLOOKUP(A8698,'CAMPO BELO'!A:I,8, FALSE)</f>
        <v>0.32940000000000003</v>
      </c>
      <c r="I8698" s="16" t="s">
        <v>11</v>
      </c>
      <c r="J8698" s="9"/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</row>
    <row r="8699" spans="1:27" ht="12.75">
      <c r="A8699" s="64">
        <f t="shared" si="135"/>
        <v>46133</v>
      </c>
      <c r="B8699" s="16" t="s">
        <v>43</v>
      </c>
      <c r="C8699" s="60">
        <f>VLOOKUP(A8699,GOPOÚVA!A:I,3, FALSE)</f>
        <v>5698.5</v>
      </c>
      <c r="D8699" s="16">
        <f>VLOOKUP(A8699,GOPOÚVA!A:I,4, FALSE)</f>
        <v>54</v>
      </c>
      <c r="E8699" s="61">
        <f>VLOOKUP(A8699,GOPOÚVA!A:I,5, FALSE)</f>
        <v>28.34</v>
      </c>
      <c r="F8699" s="16">
        <f>VLOOKUP(A8699,GOPOÚVA!A:I,6, FALSE)</f>
        <v>3</v>
      </c>
      <c r="G8699" s="16">
        <f>VLOOKUP(A8699,GOPOÚVA!A:I,7, FALSE)</f>
        <v>11.75</v>
      </c>
      <c r="H8699" s="29">
        <f>VLOOKUP(A8699,GOPOÚVA!A:I,8, FALSE)</f>
        <v>0.34639999999999999</v>
      </c>
      <c r="I8699" s="16" t="s">
        <v>11</v>
      </c>
      <c r="J8699" s="9"/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</row>
    <row r="8700" spans="1:27" ht="12.75">
      <c r="A8700" s="64">
        <f t="shared" si="135"/>
        <v>46133</v>
      </c>
      <c r="B8700" s="16" t="s">
        <v>45</v>
      </c>
      <c r="C8700" s="60">
        <f>VLOOKUP(A8700,MANDAQUI!A:I,3, FALSE)</f>
        <v>6532.17</v>
      </c>
      <c r="D8700" s="16">
        <f>VLOOKUP(A8700,MANDAQUI!A:I,4, FALSE)</f>
        <v>62</v>
      </c>
      <c r="E8700" s="61">
        <f>VLOOKUP(A8700,MANDAQUI!A:I,5, FALSE)</f>
        <v>35.25</v>
      </c>
      <c r="F8700" s="16">
        <f>VLOOKUP(A8700,MANDAQUI!A:I,6, FALSE)</f>
        <v>22</v>
      </c>
      <c r="G8700" s="16">
        <f>VLOOKUP(A8700,MANDAQUI!A:I,7, FALSE)</f>
        <v>17.329999999999998</v>
      </c>
      <c r="H8700" s="29">
        <f>VLOOKUP(A8700,MANDAQUI!A:I,8, FALSE)</f>
        <v>0.30709999999999998</v>
      </c>
      <c r="I8700" s="16" t="s">
        <v>11</v>
      </c>
      <c r="J8700" s="9"/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</row>
    <row r="8701" spans="1:27" ht="12.75">
      <c r="A8701" s="64">
        <f t="shared" si="135"/>
        <v>46133</v>
      </c>
      <c r="B8701" s="16" t="s">
        <v>1465</v>
      </c>
      <c r="C8701" s="60">
        <f>VLOOKUP(A8701,AEROPORTO!A:I,3, FALSE)</f>
        <v>8623.7999999999993</v>
      </c>
      <c r="D8701" s="16">
        <f>VLOOKUP(A8701,AEROPORTO!A:I,4, FALSE)</f>
        <v>159</v>
      </c>
      <c r="E8701" s="61">
        <f>VLOOKUP(A8701,AEROPORTO!A:I,5, FALSE)</f>
        <v>0</v>
      </c>
      <c r="F8701" s="16">
        <f>VLOOKUP(A8701,AEROPORTO!A:I,6, FALSE)</f>
        <v>0</v>
      </c>
      <c r="G8701" s="16">
        <f>VLOOKUP(A8701,AEROPORTO!A:I,7, FALSE)</f>
        <v>0</v>
      </c>
      <c r="H8701" s="29">
        <f>VLOOKUP(A8701,AEROPORTO!A:I,8, FALSE)</f>
        <v>0</v>
      </c>
      <c r="I8701" s="16" t="s">
        <v>11</v>
      </c>
      <c r="J8701" s="9"/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</row>
    <row r="8702" spans="1:27" ht="12.75">
      <c r="A8702" s="64">
        <f t="shared" si="135"/>
        <v>46133</v>
      </c>
      <c r="B8702" s="16" t="s">
        <v>289</v>
      </c>
      <c r="C8702" s="60">
        <f>VLOOKUP(A8702,PINHEIROS!A:I,3, FALSE)</f>
        <v>6531.88</v>
      </c>
      <c r="D8702" s="16">
        <f>VLOOKUP(A8702,PINHEIROS!A:I,4, FALSE)</f>
        <v>65</v>
      </c>
      <c r="E8702" s="61">
        <f>VLOOKUP(A8702,PINHEIROS!A:I,5, FALSE)</f>
        <v>29.55</v>
      </c>
      <c r="F8702" s="16">
        <f>VLOOKUP(A8702,PINHEIROS!A:I,6, FALSE)</f>
        <v>7</v>
      </c>
      <c r="G8702" s="16">
        <f>VLOOKUP(A8702,PINHEIROS!A:I,7, FALSE)</f>
        <v>10.4</v>
      </c>
      <c r="H8702" s="29">
        <f>VLOOKUP(A8702,PINHEIROS!A:I,8, FALSE)</f>
        <v>0.3201</v>
      </c>
      <c r="I8702" s="16" t="s">
        <v>11</v>
      </c>
      <c r="J8702" s="9"/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</row>
    <row r="8703" spans="1:27" ht="12.75">
      <c r="A8703" s="64">
        <f t="shared" si="135"/>
        <v>46133</v>
      </c>
      <c r="B8703" s="16" t="s">
        <v>286</v>
      </c>
      <c r="C8703" s="60">
        <f>VLOOKUP(A8703,ACLIMAÇÃO!A:I,3, FALSE)</f>
        <v>5678.69</v>
      </c>
      <c r="D8703" s="16">
        <f>VLOOKUP(A8703,ACLIMAÇÃO!A:I,4, FALSE)</f>
        <v>61</v>
      </c>
      <c r="E8703" s="61">
        <f>VLOOKUP(A8703,ACLIMAÇÃO!A:I,5, FALSE)</f>
        <v>33.28</v>
      </c>
      <c r="F8703" s="16">
        <f>VLOOKUP(A8703,ACLIMAÇÃO!A:I,6, FALSE)</f>
        <v>6</v>
      </c>
      <c r="G8703" s="16">
        <f>VLOOKUP(A8703,ACLIMAÇÃO!A:I,7, FALSE)</f>
        <v>14</v>
      </c>
      <c r="H8703" s="29">
        <f>VLOOKUP(A8703,ACLIMAÇÃO!A:I,8, FALSE)</f>
        <v>0.3216</v>
      </c>
      <c r="I8703" s="16" t="s">
        <v>11</v>
      </c>
      <c r="J8703" s="9"/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</row>
    <row r="8704" spans="1:27" ht="12.75">
      <c r="A8704" s="64">
        <f t="shared" si="135"/>
        <v>46133</v>
      </c>
      <c r="B8704" s="16" t="s">
        <v>17</v>
      </c>
      <c r="C8704" s="60">
        <f>VLOOKUP(A8704,'PRAIA DO CANTO'!A:I,3, FALSE)</f>
        <v>9879.7999999999993</v>
      </c>
      <c r="D8704" s="16">
        <f>VLOOKUP(A8704,'PRAIA DO CANTO'!A:I,4, FALSE)</f>
        <v>93</v>
      </c>
      <c r="E8704" s="61">
        <f>VLOOKUP(A8704,'PRAIA DO CANTO'!A:I,5, FALSE)</f>
        <v>36.729999999999997</v>
      </c>
      <c r="F8704" s="16">
        <f>VLOOKUP(A8704,'PRAIA DO CANTO'!A:I,6, FALSE)</f>
        <v>25</v>
      </c>
      <c r="G8704" s="16">
        <f>VLOOKUP(A8704,'PRAIA DO CANTO'!A:I,7, FALSE)</f>
        <v>12</v>
      </c>
      <c r="H8704" s="29">
        <f>VLOOKUP(A8704,'PRAIA DO CANTO'!A:I,8, FALSE)</f>
        <v>0.2142</v>
      </c>
      <c r="I8704" s="16" t="s">
        <v>16</v>
      </c>
      <c r="J8704" s="9"/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  <c r="Z8704" s="9"/>
      <c r="AA8704" s="9"/>
    </row>
    <row r="8705" spans="1:27" ht="12.75">
      <c r="A8705" s="64">
        <f t="shared" si="135"/>
        <v>46133</v>
      </c>
      <c r="B8705" s="16" t="s">
        <v>14</v>
      </c>
      <c r="C8705" s="60">
        <f>VLOOKUP(A8705,'JARDIM CAMBURI'!A:I,3, FALSE)</f>
        <v>5136.7299999999996</v>
      </c>
      <c r="D8705" s="16">
        <f>VLOOKUP(A8705,'JARDIM CAMBURI'!A:I,4, FALSE)</f>
        <v>52</v>
      </c>
      <c r="E8705" s="61">
        <f>VLOOKUP(A8705,'JARDIM CAMBURI'!A:I,5, FALSE)</f>
        <v>43.61</v>
      </c>
      <c r="F8705" s="16">
        <f>VLOOKUP(A8705,'JARDIM CAMBURI'!A:I,6, FALSE())</f>
        <v>23</v>
      </c>
      <c r="G8705" s="16">
        <f>VLOOKUP(A8705,'JARDIM CAMBURI'!A:I,7, FALSE)</f>
        <v>9</v>
      </c>
      <c r="H8705" s="29">
        <f>VLOOKUP(A8705,'JARDIM CAMBURI'!A:I,8, FALSE)</f>
        <v>0.30099999999999999</v>
      </c>
      <c r="I8705" s="16" t="s">
        <v>16</v>
      </c>
      <c r="J8705" s="9"/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</row>
    <row r="8706" spans="1:27" ht="12.75">
      <c r="A8706" s="64">
        <f t="shared" si="135"/>
        <v>46133</v>
      </c>
      <c r="B8706" s="16" t="s">
        <v>19</v>
      </c>
      <c r="C8706" s="60">
        <f>VLOOKUP(A8706,SERRA!A:I,3, FALSE)</f>
        <v>5710.94</v>
      </c>
      <c r="D8706" s="16">
        <f>VLOOKUP(A8706,SERRA!A:I,4, FALSE)</f>
        <v>63</v>
      </c>
      <c r="E8706" s="61">
        <f>VLOOKUP(A8706,SERRA!A:I,5, FALSE)</f>
        <v>32.82</v>
      </c>
      <c r="F8706" s="16">
        <f>VLOOKUP(A8706,SERRA!A:I,6, FALSE)</f>
        <v>6</v>
      </c>
      <c r="G8706" s="16">
        <f>VLOOKUP(A8706,SERRA!A:I,7, FALSE)</f>
        <v>9.75</v>
      </c>
      <c r="H8706" s="29">
        <f>VLOOKUP(A8706,SERRA!A:I,8, FALSE)</f>
        <v>0.29010000000000002</v>
      </c>
      <c r="I8706" s="16" t="s">
        <v>16</v>
      </c>
      <c r="J8706" s="9"/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  <c r="Z8706" s="9"/>
      <c r="AA8706" s="9"/>
    </row>
    <row r="8707" spans="1:27" ht="12.75">
      <c r="A8707" s="64">
        <f t="shared" si="135"/>
        <v>46133</v>
      </c>
      <c r="B8707" s="16" t="s">
        <v>1574</v>
      </c>
      <c r="C8707" s="60">
        <f>VLOOKUP(A8707,BOALI!A:I,3, FALSE)</f>
        <v>2346.9499999999998</v>
      </c>
      <c r="D8707" s="16">
        <f>VLOOKUP(A8707,BOALI!A:I,4, FALSE)</f>
        <v>52</v>
      </c>
      <c r="E8707" s="61">
        <f>VLOOKUP(A8707,BOALI!A:I,5, FALSE)</f>
        <v>0</v>
      </c>
      <c r="F8707" s="16">
        <f>VLOOKUP(A8707,BOALI!A:I,6, FALSE)</f>
        <v>0</v>
      </c>
      <c r="G8707" s="16">
        <f>VLOOKUP(A8707,BOALI!A:I,7, FALSE)</f>
        <v>0</v>
      </c>
      <c r="H8707" s="29">
        <f>VLOOKUP(A8707,BOALI!A:I,8, FALSE)</f>
        <v>0</v>
      </c>
      <c r="I8707" s="16" t="s">
        <v>16</v>
      </c>
      <c r="J8707" s="9"/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  <c r="Z8707" s="9"/>
      <c r="AA8707" s="9"/>
    </row>
    <row r="8708" spans="1:27" ht="12.75">
      <c r="A8708" s="64">
        <f>A8707+1</f>
        <v>46134</v>
      </c>
      <c r="B8708" s="16" t="s">
        <v>21</v>
      </c>
      <c r="C8708" s="60">
        <f>VLOOKUP(A8708,'VILA CLEMENTINO'!A:I,3, FALSE)</f>
        <v>4429.2</v>
      </c>
      <c r="D8708" s="16">
        <f>VLOOKUP(A8708,'VILA CLEMENTINO'!A:I,4, FALSE)</f>
        <v>41</v>
      </c>
      <c r="E8708" s="61">
        <f>VLOOKUP(A8708,'VILA CLEMENTINO'!A:I,5, FALSE)</f>
        <v>32.51</v>
      </c>
      <c r="F8708" s="16">
        <f>VLOOKUP(A8708,'VILA CLEMENTINO'!A:I,6, FALSE)</f>
        <v>7</v>
      </c>
      <c r="G8708" s="62">
        <f>VLOOKUP(A8708,'VILA CLEMENTINO'!A:I,7, FALSE)</f>
        <v>5.2</v>
      </c>
      <c r="H8708" s="29">
        <f>VLOOKUP(A8708,'VILA CLEMENTINO'!A:I,8, FALSE)</f>
        <v>0.2455</v>
      </c>
      <c r="I8708" s="16" t="s">
        <v>11</v>
      </c>
      <c r="J8708" s="9"/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  <c r="Z8708" s="9"/>
      <c r="AA8708" s="9"/>
    </row>
    <row r="8709" spans="1:27" ht="12.75">
      <c r="A8709" s="64">
        <f t="shared" ref="A8709:A8720" si="136">A8708</f>
        <v>46134</v>
      </c>
      <c r="B8709" s="16" t="s">
        <v>12</v>
      </c>
      <c r="C8709" s="60">
        <f>VLOOKUP(A8709,JABAQUARA!A:I,3, FALSE)</f>
        <v>1626.36</v>
      </c>
      <c r="D8709" s="16">
        <f>VLOOKUP(A8709,JABAQUARA!A:I,4, FALSE)</f>
        <v>21</v>
      </c>
      <c r="E8709" s="61">
        <f>VLOOKUP(A8709,JABAQUARA!A:I,5, FALSE)</f>
        <v>22.44</v>
      </c>
      <c r="F8709" s="16">
        <f>VLOOKUP(A8709,JABAQUARA!A:I,6, FALSE)</f>
        <v>0</v>
      </c>
      <c r="G8709" s="16">
        <f>VLOOKUP(A8709,JABAQUARA!A:I,7, FALSE)</f>
        <v>4</v>
      </c>
      <c r="H8709" s="29">
        <f>VLOOKUP(A8709,JABAQUARA!A:I,8, FALSE)</f>
        <v>0.29330000000000001</v>
      </c>
      <c r="I8709" s="16" t="s">
        <v>11</v>
      </c>
      <c r="J8709" s="9"/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  <c r="Z8709" s="9"/>
      <c r="AA8709" s="9"/>
    </row>
    <row r="8710" spans="1:27" ht="12.75">
      <c r="A8710" s="64">
        <f t="shared" si="136"/>
        <v>46134</v>
      </c>
      <c r="B8710" s="16" t="s">
        <v>1467</v>
      </c>
      <c r="C8710" s="60">
        <f>VLOOKUP(A8710,SPOLETO!A:I,3, FALSE)</f>
        <v>3360.35</v>
      </c>
      <c r="D8710" s="16">
        <f>VLOOKUP(A8710,SPOLETO!A:I,4, FALSE)</f>
        <v>71</v>
      </c>
      <c r="E8710" s="61">
        <f>VLOOKUP(A8710,SPOLETO!A:I,5, FALSE)</f>
        <v>0</v>
      </c>
      <c r="F8710" s="16">
        <f>VLOOKUP(A8710,SPOLETO!A:I,6, FALSE)</f>
        <v>0</v>
      </c>
      <c r="G8710" s="16">
        <f>VLOOKUP(A8710,SPOLETO!A:I,7, FALSE)</f>
        <v>0</v>
      </c>
      <c r="H8710" s="29">
        <f>VLOOKUP(A8710,SPOLETO!A:I,8, FALSE)</f>
        <v>0</v>
      </c>
      <c r="I8710" s="16" t="s">
        <v>11</v>
      </c>
      <c r="J8710" s="9"/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</row>
    <row r="8711" spans="1:27" ht="12.75">
      <c r="A8711" s="64">
        <f t="shared" si="136"/>
        <v>46134</v>
      </c>
      <c r="B8711" s="16" t="s">
        <v>9</v>
      </c>
      <c r="C8711" s="60">
        <f>VLOOKUP(A8711,'CAMPO BELO'!A:I,3, FALSE)</f>
        <v>2014.55</v>
      </c>
      <c r="D8711" s="16">
        <f>VLOOKUP(A8711,'CAMPO BELO'!A:I,4, FALSE)</f>
        <v>23</v>
      </c>
      <c r="E8711" s="61">
        <f>VLOOKUP(A8711,'CAMPO BELO'!A:I,5, FALSE)</f>
        <v>26.07</v>
      </c>
      <c r="F8711" s="16">
        <f>VLOOKUP(A8711,'CAMPO BELO'!A:I,6, FALSE)</f>
        <v>0</v>
      </c>
      <c r="G8711" s="16">
        <f>VLOOKUP(A8711,'CAMPO BELO'!A:I,7, FALSE)</f>
        <v>5.6</v>
      </c>
      <c r="H8711" s="29">
        <f>VLOOKUP(A8711,'CAMPO BELO'!A:I,8, FALSE)</f>
        <v>0.29859999999999998</v>
      </c>
      <c r="I8711" s="16" t="s">
        <v>11</v>
      </c>
      <c r="J8711" s="9"/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  <c r="Z8711" s="9"/>
      <c r="AA8711" s="9"/>
    </row>
    <row r="8712" spans="1:27" ht="12.75">
      <c r="A8712" s="64">
        <f t="shared" si="136"/>
        <v>46134</v>
      </c>
      <c r="B8712" s="16" t="s">
        <v>43</v>
      </c>
      <c r="C8712" s="60">
        <f>VLOOKUP(A8712,GOPOÚVA!A:I,3, FALSE)</f>
        <v>1978.41</v>
      </c>
      <c r="D8712" s="16">
        <f>VLOOKUP(A8712,GOPOÚVA!A:I,4, FALSE)</f>
        <v>25</v>
      </c>
      <c r="E8712" s="61">
        <f>VLOOKUP(A8712,GOPOÚVA!A:I,5, FALSE)</f>
        <v>21.57</v>
      </c>
      <c r="F8712" s="16">
        <f>VLOOKUP(A8712,GOPOÚVA!A:I,6, FALSE)</f>
        <v>0</v>
      </c>
      <c r="G8712" s="16">
        <f>VLOOKUP(A8712,GOPOÚVA!A:I,7, FALSE)</f>
        <v>6.33</v>
      </c>
      <c r="H8712" s="29">
        <f>VLOOKUP(A8712,GOPOÚVA!A:I,8, FALSE)</f>
        <v>0.28120000000000001</v>
      </c>
      <c r="I8712" s="16" t="s">
        <v>11</v>
      </c>
      <c r="J8712" s="9"/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  <c r="Z8712" s="9"/>
      <c r="AA8712" s="9"/>
    </row>
    <row r="8713" spans="1:27" ht="12.75">
      <c r="A8713" s="64">
        <f t="shared" si="136"/>
        <v>46134</v>
      </c>
      <c r="B8713" s="16" t="s">
        <v>45</v>
      </c>
      <c r="C8713" s="60">
        <f>VLOOKUP(A8713,MANDAQUI!A:I,3, FALSE)</f>
        <v>2300.06</v>
      </c>
      <c r="D8713" s="16">
        <f>VLOOKUP(A8713,MANDAQUI!A:I,4, FALSE)</f>
        <v>21</v>
      </c>
      <c r="E8713" s="61">
        <f>VLOOKUP(A8713,MANDAQUI!A:I,5, FALSE)</f>
        <v>21.21</v>
      </c>
      <c r="F8713" s="16">
        <f>VLOOKUP(A8713,MANDAQUI!A:I,6, FALSE)</f>
        <v>0</v>
      </c>
      <c r="G8713" s="16">
        <f>VLOOKUP(A8713,MANDAQUI!A:I,7, FALSE)</f>
        <v>8</v>
      </c>
      <c r="H8713" s="29">
        <f>VLOOKUP(A8713,MANDAQUI!A:I,8, FALSE)</f>
        <v>0.26939999999999997</v>
      </c>
      <c r="I8713" s="16" t="s">
        <v>11</v>
      </c>
      <c r="J8713" s="9"/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9"/>
      <c r="AA8713" s="9"/>
    </row>
    <row r="8714" spans="1:27" ht="12.75">
      <c r="A8714" s="64">
        <f t="shared" si="136"/>
        <v>46134</v>
      </c>
      <c r="B8714" s="16" t="s">
        <v>1465</v>
      </c>
      <c r="C8714" s="60">
        <f>VLOOKUP(A8714,AEROPORTO!A:I,3, FALSE)</f>
        <v>8574.7999999999993</v>
      </c>
      <c r="D8714" s="16">
        <f>VLOOKUP(A8714,AEROPORTO!A:I,4, FALSE)</f>
        <v>143</v>
      </c>
      <c r="E8714" s="61">
        <f>VLOOKUP(A8714,AEROPORTO!A:I,5, FALSE)</f>
        <v>0</v>
      </c>
      <c r="F8714" s="16">
        <f>VLOOKUP(A8714,AEROPORTO!A:I,6, FALSE)</f>
        <v>0</v>
      </c>
      <c r="G8714" s="16">
        <f>VLOOKUP(A8714,AEROPORTO!A:I,7, FALSE)</f>
        <v>0</v>
      </c>
      <c r="H8714" s="29">
        <f>VLOOKUP(A8714,AEROPORTO!A:I,8, FALSE)</f>
        <v>0</v>
      </c>
      <c r="I8714" s="16" t="s">
        <v>11</v>
      </c>
      <c r="J8714" s="9"/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  <c r="Z8714" s="9"/>
      <c r="AA8714" s="9"/>
    </row>
    <row r="8715" spans="1:27" ht="12.75">
      <c r="A8715" s="64">
        <f t="shared" si="136"/>
        <v>46134</v>
      </c>
      <c r="B8715" s="16" t="s">
        <v>289</v>
      </c>
      <c r="C8715" s="60">
        <f>VLOOKUP(A8715,PINHEIROS!A:I,3, FALSE)</f>
        <v>2432.2199999999998</v>
      </c>
      <c r="D8715" s="16">
        <f>VLOOKUP(A8715,PINHEIROS!A:I,4, FALSE)</f>
        <v>20</v>
      </c>
      <c r="E8715" s="61">
        <f>VLOOKUP(A8715,PINHEIROS!A:I,5, FALSE)</f>
        <v>26.81</v>
      </c>
      <c r="F8715" s="16">
        <f>VLOOKUP(A8715,PINHEIROS!A:I,6, FALSE)</f>
        <v>2</v>
      </c>
      <c r="G8715" s="16">
        <f>VLOOKUP(A8715,PINHEIROS!A:I,7, FALSE)</f>
        <v>4.5</v>
      </c>
      <c r="H8715" s="29">
        <f>VLOOKUP(A8715,PINHEIROS!A:I,8, FALSE)</f>
        <v>0.28489999999999999</v>
      </c>
      <c r="I8715" s="16" t="s">
        <v>11</v>
      </c>
      <c r="J8715" s="9"/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  <c r="Z8715" s="9"/>
      <c r="AA8715" s="9"/>
    </row>
    <row r="8716" spans="1:27" ht="12.75">
      <c r="A8716" s="64">
        <f t="shared" si="136"/>
        <v>46134</v>
      </c>
      <c r="B8716" s="16" t="s">
        <v>286</v>
      </c>
      <c r="C8716" s="60">
        <f>VLOOKUP(A8716,ACLIMAÇÃO!A:I,3, FALSE)</f>
        <v>1416.08</v>
      </c>
      <c r="D8716" s="16">
        <f>VLOOKUP(A8716,ACLIMAÇÃO!A:I,4, FALSE)</f>
        <v>17</v>
      </c>
      <c r="E8716" s="61">
        <f>VLOOKUP(A8716,ACLIMAÇÃO!A:I,5, FALSE)</f>
        <v>22.21</v>
      </c>
      <c r="F8716" s="16">
        <f>VLOOKUP(A8716,ACLIMAÇÃO!A:I,6, FALSE)</f>
        <v>0</v>
      </c>
      <c r="G8716" s="16">
        <f>VLOOKUP(A8716,ACLIMAÇÃO!A:I,7, FALSE)</f>
        <v>4.33</v>
      </c>
      <c r="H8716" s="29">
        <f>VLOOKUP(A8716,ACLIMAÇÃO!A:I,8, FALSE)</f>
        <v>0.31690000000000002</v>
      </c>
      <c r="I8716" s="16" t="s">
        <v>11</v>
      </c>
      <c r="J8716" s="9"/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  <c r="Z8716" s="9"/>
      <c r="AA8716" s="9"/>
    </row>
    <row r="8717" spans="1:27" ht="12.75">
      <c r="A8717" s="64">
        <f t="shared" si="136"/>
        <v>46134</v>
      </c>
      <c r="B8717" s="16" t="s">
        <v>17</v>
      </c>
      <c r="C8717" s="60">
        <f>VLOOKUP(A8717,'PRAIA DO CANTO'!A:I,3, FALSE)</f>
        <v>3142.94</v>
      </c>
      <c r="D8717" s="16">
        <f>VLOOKUP(A8717,'PRAIA DO CANTO'!A:I,4, FALSE)</f>
        <v>34</v>
      </c>
      <c r="E8717" s="61">
        <f>VLOOKUP(A8717,'PRAIA DO CANTO'!A:I,5, FALSE)</f>
        <v>29.9</v>
      </c>
      <c r="F8717" s="16">
        <f>VLOOKUP(A8717,'PRAIA DO CANTO'!A:I,6, FALSE)</f>
        <v>2</v>
      </c>
      <c r="G8717" s="16">
        <f>VLOOKUP(A8717,'PRAIA DO CANTO'!A:I,7, FALSE)</f>
        <v>8.6</v>
      </c>
      <c r="H8717" s="29">
        <f>VLOOKUP(A8717,'PRAIA DO CANTO'!A:I,8, FALSE)</f>
        <v>0.37130000000000002</v>
      </c>
      <c r="I8717" s="16" t="s">
        <v>16</v>
      </c>
      <c r="J8717" s="9"/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</row>
    <row r="8718" spans="1:27" ht="12.75">
      <c r="A8718" s="64">
        <f t="shared" si="136"/>
        <v>46134</v>
      </c>
      <c r="B8718" s="16" t="s">
        <v>14</v>
      </c>
      <c r="C8718" s="60">
        <f>VLOOKUP(A8718,'JARDIM CAMBURI'!A:I,3, FALSE)</f>
        <v>1785.5</v>
      </c>
      <c r="D8718" s="16">
        <f>VLOOKUP(A8718,'JARDIM CAMBURI'!A:I,4, FALSE)</f>
        <v>21</v>
      </c>
      <c r="E8718" s="61">
        <f>VLOOKUP(A8718,'JARDIM CAMBURI'!A:I,5, FALSE)</f>
        <v>31.26</v>
      </c>
      <c r="F8718" s="16">
        <f>VLOOKUP(A8718,'JARDIM CAMBURI'!A:I,6, FALSE())</f>
        <v>2</v>
      </c>
      <c r="G8718" s="16">
        <f>VLOOKUP(A8718,'JARDIM CAMBURI'!A:I,7, FALSE)</f>
        <v>7.5</v>
      </c>
      <c r="H8718" s="29">
        <f>VLOOKUP(A8718,'JARDIM CAMBURI'!A:I,8, FALSE)</f>
        <v>0.24640000000000001</v>
      </c>
      <c r="I8718" s="16" t="s">
        <v>16</v>
      </c>
      <c r="J8718" s="9"/>
      <c r="K8718" s="9"/>
      <c r="L8718" s="9"/>
      <c r="M8718" s="9"/>
      <c r="N8718" s="9"/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  <c r="AA8718" s="9"/>
    </row>
    <row r="8719" spans="1:27" ht="12.75">
      <c r="A8719" s="64">
        <f t="shared" si="136"/>
        <v>46134</v>
      </c>
      <c r="B8719" s="16" t="s">
        <v>19</v>
      </c>
      <c r="C8719" s="60">
        <f>VLOOKUP(A8719,SERRA!A:I,3, FALSE)</f>
        <v>2228.44</v>
      </c>
      <c r="D8719" s="16">
        <f>VLOOKUP(A8719,SERRA!A:I,4, FALSE)</f>
        <v>22</v>
      </c>
      <c r="E8719" s="61">
        <f>VLOOKUP(A8719,SERRA!A:I,5, FALSE)</f>
        <v>34.869999999999997</v>
      </c>
      <c r="F8719" s="16">
        <f>VLOOKUP(A8719,SERRA!A:I,6, FALSE)</f>
        <v>2</v>
      </c>
      <c r="G8719" s="16">
        <f>VLOOKUP(A8719,SERRA!A:I,7, FALSE)</f>
        <v>10.5</v>
      </c>
      <c r="H8719" s="29">
        <f>VLOOKUP(A8719,SERRA!A:I,8, FALSE)</f>
        <v>0.24729999999999999</v>
      </c>
      <c r="I8719" s="16" t="s">
        <v>16</v>
      </c>
      <c r="J8719" s="9"/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9"/>
      <c r="X8719" s="9"/>
      <c r="Y8719" s="9"/>
      <c r="Z8719" s="9"/>
      <c r="AA8719" s="9"/>
    </row>
    <row r="8720" spans="1:27" ht="12.75">
      <c r="A8720" s="64">
        <f t="shared" si="136"/>
        <v>46134</v>
      </c>
      <c r="B8720" s="16" t="s">
        <v>1574</v>
      </c>
      <c r="C8720" s="60">
        <f>VLOOKUP(A8720,BOALI!A:I,3, FALSE)</f>
        <v>3781.7</v>
      </c>
      <c r="D8720" s="16">
        <f>VLOOKUP(A8720,BOALI!A:I,4, FALSE)</f>
        <v>94</v>
      </c>
      <c r="E8720" s="61">
        <f>VLOOKUP(A8720,BOALI!A:I,5, FALSE)</f>
        <v>0</v>
      </c>
      <c r="F8720" s="16">
        <f>VLOOKUP(A8720,BOALI!A:I,6, FALSE)</f>
        <v>0</v>
      </c>
      <c r="G8720" s="16">
        <f>VLOOKUP(A8720,BOALI!A:I,7, FALSE)</f>
        <v>0</v>
      </c>
      <c r="H8720" s="29">
        <f>VLOOKUP(A8720,BOALI!A:I,8, FALSE)</f>
        <v>0</v>
      </c>
      <c r="I8720" s="16" t="s">
        <v>16</v>
      </c>
      <c r="J8720" s="9"/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9"/>
      <c r="AA8720" s="9"/>
    </row>
    <row r="8721" spans="1:27" ht="12.75">
      <c r="A8721" s="64">
        <f>A8720+1</f>
        <v>46135</v>
      </c>
      <c r="B8721" s="16" t="s">
        <v>21</v>
      </c>
      <c r="C8721" s="60">
        <f>VLOOKUP(A8721,'VILA CLEMENTINO'!A:I,3, FALSE)</f>
        <v>4303.5</v>
      </c>
      <c r="D8721" s="16">
        <f>VLOOKUP(A8721,'VILA CLEMENTINO'!A:I,4, FALSE)</f>
        <v>49</v>
      </c>
      <c r="E8721" s="61">
        <f>VLOOKUP(A8721,'VILA CLEMENTINO'!A:I,5, FALSE)</f>
        <v>25.99</v>
      </c>
      <c r="F8721" s="16">
        <f>VLOOKUP(A8721,'VILA CLEMENTINO'!A:I,6, FALSE)</f>
        <v>0</v>
      </c>
      <c r="G8721" s="62">
        <f>VLOOKUP(A8721,'VILA CLEMENTINO'!A:I,7, FALSE)</f>
        <v>6.8</v>
      </c>
      <c r="H8721" s="29">
        <f>VLOOKUP(A8721,'VILA CLEMENTINO'!A:I,8, FALSE)</f>
        <v>0.32419999999999999</v>
      </c>
      <c r="I8721" s="16" t="s">
        <v>11</v>
      </c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  <c r="Z8721" s="9"/>
      <c r="AA8721" s="9"/>
    </row>
    <row r="8722" spans="1:27" ht="12.75">
      <c r="A8722" s="64">
        <f t="shared" ref="A8722:A8733" si="137">A8721</f>
        <v>46135</v>
      </c>
      <c r="B8722" s="16" t="s">
        <v>12</v>
      </c>
      <c r="C8722" s="60">
        <f>VLOOKUP(A8722,JABAQUARA!A:I,3, FALSE)</f>
        <v>2059.5500000000002</v>
      </c>
      <c r="D8722" s="16">
        <f>VLOOKUP(A8722,JABAQUARA!A:I,4, FALSE)</f>
        <v>14</v>
      </c>
      <c r="E8722" s="61">
        <f>VLOOKUP(A8722,JABAQUARA!A:I,5, FALSE)</f>
        <v>21.63</v>
      </c>
      <c r="F8722" s="16">
        <f>VLOOKUP(A8722,JABAQUARA!A:I,6, FALSE)</f>
        <v>0</v>
      </c>
      <c r="G8722" s="16">
        <f>VLOOKUP(A8722,JABAQUARA!A:I,7, FALSE)</f>
        <v>4.66</v>
      </c>
      <c r="H8722" s="29">
        <f>VLOOKUP(A8722,JABAQUARA!A:I,8, FALSE)</f>
        <v>0.21629999999999999</v>
      </c>
      <c r="I8722" s="16" t="s">
        <v>11</v>
      </c>
      <c r="J8722" s="9"/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</row>
    <row r="8723" spans="1:27" ht="12.75">
      <c r="A8723" s="64">
        <f t="shared" si="137"/>
        <v>46135</v>
      </c>
      <c r="B8723" s="16" t="s">
        <v>1467</v>
      </c>
      <c r="C8723" s="60">
        <f>VLOOKUP(A8723,SPOLETO!A:I,3, FALSE)</f>
        <v>7750.37</v>
      </c>
      <c r="D8723" s="16">
        <f>VLOOKUP(A8723,SPOLETO!A:I,4, FALSE)</f>
        <v>175</v>
      </c>
      <c r="E8723" s="61">
        <f>VLOOKUP(A8723,SPOLETO!A:I,5, FALSE)</f>
        <v>0</v>
      </c>
      <c r="F8723" s="16">
        <f>VLOOKUP(A8723,SPOLETO!A:I,6, FALSE)</f>
        <v>0</v>
      </c>
      <c r="G8723" s="16">
        <f>VLOOKUP(A8723,SPOLETO!A:I,7, FALSE)</f>
        <v>0</v>
      </c>
      <c r="H8723" s="29">
        <f>VLOOKUP(A8723,SPOLETO!A:I,8, FALSE)</f>
        <v>0</v>
      </c>
      <c r="I8723" s="16" t="s">
        <v>11</v>
      </c>
      <c r="J8723" s="9"/>
      <c r="K8723" s="9"/>
      <c r="L8723" s="9"/>
      <c r="M8723" s="9"/>
      <c r="N8723" s="9"/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  <c r="AA8723" s="9"/>
    </row>
    <row r="8724" spans="1:27" ht="12.75">
      <c r="A8724" s="64">
        <f t="shared" si="137"/>
        <v>46135</v>
      </c>
      <c r="B8724" s="16" t="s">
        <v>9</v>
      </c>
      <c r="C8724" s="60">
        <f>VLOOKUP(A8724,'CAMPO BELO'!A:I,3, FALSE)</f>
        <v>2880.25</v>
      </c>
      <c r="D8724" s="16">
        <f>VLOOKUP(A8724,'CAMPO BELO'!A:I,4, FALSE)</f>
        <v>35</v>
      </c>
      <c r="E8724" s="61">
        <f>VLOOKUP(A8724,'CAMPO BELO'!A:I,5, FALSE)</f>
        <v>29.03</v>
      </c>
      <c r="F8724" s="16">
        <f>VLOOKUP(A8724,'CAMPO BELO'!A:I,6, FALSE)</f>
        <v>1</v>
      </c>
      <c r="G8724" s="16">
        <f>VLOOKUP(A8724,'CAMPO BELO'!A:I,7, FALSE)</f>
        <v>8.6</v>
      </c>
      <c r="H8724" s="29">
        <f>VLOOKUP(A8724,'CAMPO BELO'!A:I,8, FALSE)</f>
        <v>0.28410000000000002</v>
      </c>
      <c r="I8724" s="16" t="s">
        <v>11</v>
      </c>
      <c r="J8724" s="9"/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  <c r="AA8724" s="9"/>
    </row>
    <row r="8725" spans="1:27" ht="12.75">
      <c r="A8725" s="64">
        <f t="shared" si="137"/>
        <v>46135</v>
      </c>
      <c r="B8725" s="16" t="s">
        <v>43</v>
      </c>
      <c r="C8725" s="60">
        <f>VLOOKUP(A8725,GOPOÚVA!A:I,3, FALSE)</f>
        <v>2228.4</v>
      </c>
      <c r="D8725" s="16">
        <f>VLOOKUP(A8725,GOPOÚVA!A:I,4, FALSE)</f>
        <v>26</v>
      </c>
      <c r="E8725" s="61">
        <f>VLOOKUP(A8725,GOPOÚVA!A:I,5, FALSE)</f>
        <v>20.27</v>
      </c>
      <c r="F8725" s="16">
        <f>VLOOKUP(A8725,GOPOÚVA!A:I,6, FALSE)</f>
        <v>0</v>
      </c>
      <c r="G8725" s="16">
        <f>VLOOKUP(A8725,GOPOÚVA!A:I,7, FALSE)</f>
        <v>5.66</v>
      </c>
      <c r="H8725" s="29">
        <f>VLOOKUP(A8725,GOPOÚVA!A:I,8, FALSE)</f>
        <v>0.3473</v>
      </c>
      <c r="I8725" s="16" t="s">
        <v>11</v>
      </c>
      <c r="J8725" s="9"/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  <c r="Z8725" s="9"/>
      <c r="AA8725" s="9"/>
    </row>
    <row r="8726" spans="1:27" ht="12.75">
      <c r="A8726" s="64">
        <f t="shared" si="137"/>
        <v>46135</v>
      </c>
      <c r="B8726" s="16" t="s">
        <v>45</v>
      </c>
      <c r="C8726" s="60">
        <f>VLOOKUP(A8726,MANDAQUI!A:I,3, FALSE)</f>
        <v>1960.09</v>
      </c>
      <c r="D8726" s="16">
        <f>VLOOKUP(A8726,MANDAQUI!A:I,4, FALSE)</f>
        <v>20</v>
      </c>
      <c r="E8726" s="61">
        <f>VLOOKUP(A8726,MANDAQUI!A:I,5, FALSE)</f>
        <v>23</v>
      </c>
      <c r="F8726" s="16">
        <f>VLOOKUP(A8726,MANDAQUI!A:I,6, FALSE)</f>
        <v>0</v>
      </c>
      <c r="G8726" s="16">
        <f>VLOOKUP(A8726,MANDAQUI!A:I,7, FALSE)</f>
        <v>5.6</v>
      </c>
      <c r="H8726" s="29">
        <f>VLOOKUP(A8726,MANDAQUI!A:I,8, FALSE)</f>
        <v>0.29480000000000001</v>
      </c>
      <c r="I8726" s="16" t="s">
        <v>11</v>
      </c>
      <c r="J8726" s="9"/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  <c r="AA8726" s="9"/>
    </row>
    <row r="8727" spans="1:27" ht="12.75">
      <c r="A8727" s="64">
        <f t="shared" si="137"/>
        <v>46135</v>
      </c>
      <c r="B8727" s="16" t="s">
        <v>1465</v>
      </c>
      <c r="C8727" s="60">
        <f>VLOOKUP(A8727,AEROPORTO!A:I,3, FALSE)</f>
        <v>7358.4</v>
      </c>
      <c r="D8727" s="16">
        <f>VLOOKUP(A8727,AEROPORTO!A:I,4, FALSE)</f>
        <v>115</v>
      </c>
      <c r="E8727" s="61">
        <f>VLOOKUP(A8727,AEROPORTO!A:I,5, FALSE)</f>
        <v>0</v>
      </c>
      <c r="F8727" s="16">
        <f>VLOOKUP(A8727,AEROPORTO!A:I,6, FALSE)</f>
        <v>0</v>
      </c>
      <c r="G8727" s="16">
        <f>VLOOKUP(A8727,AEROPORTO!A:I,7, FALSE)</f>
        <v>0</v>
      </c>
      <c r="H8727" s="29">
        <f>VLOOKUP(A8727,AEROPORTO!A:I,8, FALSE)</f>
        <v>0</v>
      </c>
      <c r="I8727" s="16" t="s">
        <v>11</v>
      </c>
      <c r="J8727" s="9"/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  <c r="AA8727" s="9"/>
    </row>
    <row r="8728" spans="1:27" ht="12.75">
      <c r="A8728" s="64">
        <f t="shared" si="137"/>
        <v>46135</v>
      </c>
      <c r="B8728" s="16" t="s">
        <v>289</v>
      </c>
      <c r="C8728" s="60">
        <f>VLOOKUP(A8728,PINHEIROS!A:I,3, FALSE)</f>
        <v>4223</v>
      </c>
      <c r="D8728" s="16">
        <f>VLOOKUP(A8728,PINHEIROS!A:I,4, FALSE)</f>
        <v>30</v>
      </c>
      <c r="E8728" s="61">
        <f>VLOOKUP(A8728,PINHEIROS!A:I,5, FALSE)</f>
        <v>24.36</v>
      </c>
      <c r="F8728" s="16">
        <f>VLOOKUP(A8728,PINHEIROS!A:I,6, FALSE)</f>
        <v>3</v>
      </c>
      <c r="G8728" s="16">
        <f>VLOOKUP(A8728,PINHEIROS!A:I,7, FALSE)</f>
        <v>6.75</v>
      </c>
      <c r="H8728" s="29">
        <f>VLOOKUP(A8728,PINHEIROS!A:I,8, FALSE)</f>
        <v>0.30909999999999999</v>
      </c>
      <c r="I8728" s="16" t="s">
        <v>11</v>
      </c>
      <c r="J8728" s="9"/>
      <c r="K8728" s="9"/>
      <c r="L8728" s="9"/>
      <c r="M8728" s="9"/>
      <c r="N8728" s="9"/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</row>
    <row r="8729" spans="1:27" ht="12.75">
      <c r="A8729" s="64">
        <f t="shared" si="137"/>
        <v>46135</v>
      </c>
      <c r="B8729" s="16" t="s">
        <v>286</v>
      </c>
      <c r="C8729" s="60">
        <f>VLOOKUP(A8729,ACLIMAÇÃO!A:I,3, FALSE)</f>
        <v>2532.2399999999998</v>
      </c>
      <c r="D8729" s="16">
        <f>VLOOKUP(A8729,ACLIMAÇÃO!A:I,4, FALSE)</f>
        <v>28</v>
      </c>
      <c r="E8729" s="61">
        <f>VLOOKUP(A8729,ACLIMAÇÃO!A:I,5, FALSE)</f>
        <v>32.29</v>
      </c>
      <c r="F8729" s="16">
        <f>VLOOKUP(A8729,ACLIMAÇÃO!A:I,6, FALSE)</f>
        <v>5</v>
      </c>
      <c r="G8729" s="16">
        <f>VLOOKUP(A8729,ACLIMAÇÃO!A:I,7, FALSE)</f>
        <v>7</v>
      </c>
      <c r="H8729" s="29">
        <f>VLOOKUP(A8729,ACLIMAÇÃO!A:I,8, FALSE)</f>
        <v>0.31869999999999998</v>
      </c>
      <c r="I8729" s="16" t="s">
        <v>11</v>
      </c>
      <c r="J8729" s="9"/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</row>
    <row r="8730" spans="1:27" ht="12.75">
      <c r="A8730" s="64">
        <f t="shared" si="137"/>
        <v>46135</v>
      </c>
      <c r="B8730" s="16" t="s">
        <v>17</v>
      </c>
      <c r="C8730" s="60">
        <f>VLOOKUP(A8730,'PRAIA DO CANTO'!A:I,3, FALSE)</f>
        <v>3579.94</v>
      </c>
      <c r="D8730" s="16">
        <f>VLOOKUP(A8730,'PRAIA DO CANTO'!A:I,4, FALSE)</f>
        <v>40</v>
      </c>
      <c r="E8730" s="61">
        <f>VLOOKUP(A8730,'PRAIA DO CANTO'!A:I,5, FALSE)</f>
        <v>24.14</v>
      </c>
      <c r="F8730" s="16">
        <f>VLOOKUP(A8730,'PRAIA DO CANTO'!A:I,6, FALSE)</f>
        <v>1</v>
      </c>
      <c r="G8730" s="16">
        <f>VLOOKUP(A8730,'PRAIA DO CANTO'!A:I,7, FALSE)</f>
        <v>8.3000000000000007</v>
      </c>
      <c r="H8730" s="29">
        <f>VLOOKUP(A8730,'PRAIA DO CANTO'!A:I,8, FALSE)</f>
        <v>0.29170000000000001</v>
      </c>
      <c r="I8730" s="16" t="s">
        <v>16</v>
      </c>
      <c r="J8730" s="9"/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</row>
    <row r="8731" spans="1:27" ht="12.75">
      <c r="A8731" s="64">
        <f t="shared" si="137"/>
        <v>46135</v>
      </c>
      <c r="B8731" s="16" t="s">
        <v>14</v>
      </c>
      <c r="C8731" s="60">
        <f>VLOOKUP(A8731,'JARDIM CAMBURI'!A:I,3, FALSE)</f>
        <v>2229.46</v>
      </c>
      <c r="D8731" s="16">
        <f>VLOOKUP(A8731,'JARDIM CAMBURI'!A:I,4, FALSE)</f>
        <v>26</v>
      </c>
      <c r="E8731" s="61">
        <f>VLOOKUP(A8731,'JARDIM CAMBURI'!A:I,5, FALSE)</f>
        <v>25.04</v>
      </c>
      <c r="F8731" s="16">
        <f>VLOOKUP(A8731,'JARDIM CAMBURI'!A:I,6, FALSE())</f>
        <v>1</v>
      </c>
      <c r="G8731" s="16">
        <f>VLOOKUP(A8731,'JARDIM CAMBURI'!A:I,7, FALSE)</f>
        <v>13</v>
      </c>
      <c r="H8731" s="29">
        <f>VLOOKUP(A8731,'JARDIM CAMBURI'!A:I,8, FALSE)</f>
        <v>0.31069999999999998</v>
      </c>
      <c r="I8731" s="16" t="s">
        <v>16</v>
      </c>
      <c r="J8731" s="9"/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  <c r="Z8731" s="9"/>
      <c r="AA8731" s="9"/>
    </row>
    <row r="8732" spans="1:27" ht="12.75">
      <c r="A8732" s="64">
        <f t="shared" si="137"/>
        <v>46135</v>
      </c>
      <c r="B8732" s="16" t="s">
        <v>19</v>
      </c>
      <c r="C8732" s="60">
        <f>VLOOKUP(A8732,SERRA!A:I,3, FALSE)</f>
        <v>2827.74</v>
      </c>
      <c r="D8732" s="16">
        <f>VLOOKUP(A8732,SERRA!A:I,4, FALSE)</f>
        <v>27</v>
      </c>
      <c r="E8732" s="61">
        <f>VLOOKUP(A8732,SERRA!A:I,5, FALSE)</f>
        <v>28.88</v>
      </c>
      <c r="F8732" s="16">
        <f>VLOOKUP(A8732,SERRA!A:I,6, FALSE)</f>
        <v>2</v>
      </c>
      <c r="G8732" s="16">
        <f>VLOOKUP(A8732,SERRA!A:I,7, FALSE)</f>
        <v>13.5</v>
      </c>
      <c r="H8732" s="29">
        <f>VLOOKUP(A8732,SERRA!A:I,8, FALSE)</f>
        <v>0.35120000000000001</v>
      </c>
      <c r="I8732" s="16" t="s">
        <v>16</v>
      </c>
      <c r="J8732" s="9"/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  <c r="Z8732" s="9"/>
      <c r="AA8732" s="9"/>
    </row>
    <row r="8733" spans="1:27" ht="12.75">
      <c r="A8733" s="64">
        <f t="shared" si="137"/>
        <v>46135</v>
      </c>
      <c r="B8733" s="16" t="s">
        <v>1574</v>
      </c>
      <c r="C8733" s="60">
        <f>VLOOKUP(A8733,BOALI!A:I,3, FALSE)</f>
        <v>3477.97</v>
      </c>
      <c r="D8733" s="16">
        <f>VLOOKUP(A8733,BOALI!A:I,4, FALSE)</f>
        <v>88</v>
      </c>
      <c r="E8733" s="61">
        <f>VLOOKUP(A8733,BOALI!A:I,5, FALSE)</f>
        <v>0</v>
      </c>
      <c r="F8733" s="16">
        <f>VLOOKUP(A8733,BOALI!A:I,6, FALSE)</f>
        <v>0</v>
      </c>
      <c r="G8733" s="16">
        <f>VLOOKUP(A8733,BOALI!A:I,7, FALSE)</f>
        <v>0</v>
      </c>
      <c r="H8733" s="29">
        <f>VLOOKUP(A8733,BOALI!A:I,8, FALSE)</f>
        <v>0</v>
      </c>
      <c r="I8733" s="16" t="s">
        <v>16</v>
      </c>
      <c r="J8733" s="9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  <c r="Z8733" s="9"/>
      <c r="AA8733" s="9"/>
    </row>
    <row r="8734" spans="1:27" ht="12.75">
      <c r="A8734" s="64">
        <f>A8733+1</f>
        <v>46136</v>
      </c>
      <c r="B8734" s="16" t="s">
        <v>21</v>
      </c>
      <c r="C8734" s="60">
        <f>VLOOKUP(A8734,'VILA CLEMENTINO'!A:I,3, FALSE)</f>
        <v>10885.73</v>
      </c>
      <c r="D8734" s="16">
        <f>VLOOKUP(A8734,'VILA CLEMENTINO'!A:I,4, FALSE)</f>
        <v>108</v>
      </c>
      <c r="E8734" s="61">
        <f>VLOOKUP(A8734,'VILA CLEMENTINO'!A:I,5, FALSE)</f>
        <v>29.59</v>
      </c>
      <c r="F8734" s="16">
        <f>VLOOKUP(A8734,'VILA CLEMENTINO'!A:I,6, FALSE)</f>
        <v>8</v>
      </c>
      <c r="G8734" s="62">
        <f>VLOOKUP(A8734,'VILA CLEMENTINO'!A:I,7, FALSE)</f>
        <v>8.5500000000000007</v>
      </c>
      <c r="H8734" s="29">
        <f>VLOOKUP(A8734,'VILA CLEMENTINO'!A:I,8, FALSE)</f>
        <v>0.27850000000000003</v>
      </c>
      <c r="I8734" s="16" t="s">
        <v>11</v>
      </c>
      <c r="J8734" s="9"/>
      <c r="K8734" s="9"/>
      <c r="L8734" s="9"/>
      <c r="M8734" s="9"/>
      <c r="N8734" s="9"/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</row>
    <row r="8735" spans="1:27" ht="12.75">
      <c r="A8735" s="64">
        <f t="shared" ref="A8735:A8746" si="138">A8734</f>
        <v>46136</v>
      </c>
      <c r="B8735" s="16" t="s">
        <v>12</v>
      </c>
      <c r="C8735" s="60">
        <f>VLOOKUP(A8735,JABAQUARA!A:I,3, FALSE)</f>
        <v>6657.12</v>
      </c>
      <c r="D8735" s="16">
        <f>VLOOKUP(A8735,JABAQUARA!A:I,4, FALSE)</f>
        <v>66</v>
      </c>
      <c r="E8735" s="61">
        <f>VLOOKUP(A8735,JABAQUARA!A:I,5, FALSE)</f>
        <v>29.88</v>
      </c>
      <c r="F8735" s="16">
        <f>VLOOKUP(A8735,JABAQUARA!A:I,6, FALSE)</f>
        <v>3</v>
      </c>
      <c r="G8735" s="16">
        <f>VLOOKUP(A8735,JABAQUARA!A:I,7, FALSE)</f>
        <v>14.25</v>
      </c>
      <c r="H8735" s="29">
        <f>VLOOKUP(A8735,JABAQUARA!A:I,8, FALSE)</f>
        <v>0.29330000000000001</v>
      </c>
      <c r="I8735" s="16" t="s">
        <v>11</v>
      </c>
      <c r="J8735" s="9"/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</row>
    <row r="8736" spans="1:27" ht="12.75">
      <c r="A8736" s="64">
        <f t="shared" si="138"/>
        <v>46136</v>
      </c>
      <c r="B8736" s="16" t="s">
        <v>1467</v>
      </c>
      <c r="C8736" s="60">
        <f>VLOOKUP(A8736,SPOLETO!A:I,3, FALSE)</f>
        <v>0</v>
      </c>
      <c r="D8736" s="16">
        <f>VLOOKUP(A8736,SPOLETO!A:I,4, FALSE)</f>
        <v>0</v>
      </c>
      <c r="E8736" s="61">
        <f>VLOOKUP(A8736,SPOLETO!A:I,5, FALSE)</f>
        <v>0</v>
      </c>
      <c r="F8736" s="16">
        <f>VLOOKUP(A8736,SPOLETO!A:I,6, FALSE)</f>
        <v>0</v>
      </c>
      <c r="G8736" s="16">
        <f>VLOOKUP(A8736,SPOLETO!A:I,7, FALSE)</f>
        <v>0</v>
      </c>
      <c r="H8736" s="29">
        <f>VLOOKUP(A8736,SPOLETO!A:I,8, FALSE)</f>
        <v>0</v>
      </c>
      <c r="I8736" s="16" t="s">
        <v>11</v>
      </c>
      <c r="J8736" s="9"/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</row>
    <row r="8737" spans="1:27" ht="12.75">
      <c r="A8737" s="64">
        <f t="shared" si="138"/>
        <v>46136</v>
      </c>
      <c r="B8737" s="16" t="s">
        <v>9</v>
      </c>
      <c r="C8737" s="60">
        <f>VLOOKUP(A8737,'CAMPO BELO'!A:I,3, FALSE)</f>
        <v>7620.47</v>
      </c>
      <c r="D8737" s="16">
        <f>VLOOKUP(A8737,'CAMPO BELO'!A:I,4, FALSE)</f>
        <v>75</v>
      </c>
      <c r="E8737" s="61">
        <f>VLOOKUP(A8737,'CAMPO BELO'!A:I,5, FALSE)</f>
        <v>31.24</v>
      </c>
      <c r="F8737" s="16">
        <f>VLOOKUP(A8737,'CAMPO BELO'!A:I,6, FALSE)</f>
        <v>13</v>
      </c>
      <c r="G8737" s="16">
        <f>VLOOKUP(A8737,'CAMPO BELO'!A:I,7, FALSE)</f>
        <v>13.2</v>
      </c>
      <c r="H8737" s="29">
        <f>VLOOKUP(A8737,'CAMPO BELO'!A:I,8, FALSE)</f>
        <v>0.26910000000000001</v>
      </c>
      <c r="I8737" s="16" t="s">
        <v>11</v>
      </c>
      <c r="J8737" s="9"/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  <c r="AA8737" s="9"/>
    </row>
    <row r="8738" spans="1:27" ht="12.75">
      <c r="A8738" s="64">
        <f t="shared" si="138"/>
        <v>46136</v>
      </c>
      <c r="B8738" s="16" t="s">
        <v>43</v>
      </c>
      <c r="C8738" s="60">
        <f>VLOOKUP(A8738,GOPOÚVA!A:I,3, FALSE)</f>
        <v>6622.72</v>
      </c>
      <c r="D8738" s="16">
        <f>VLOOKUP(A8738,GOPOÚVA!A:I,4, FALSE)</f>
        <v>67</v>
      </c>
      <c r="E8738" s="61">
        <f>VLOOKUP(A8738,GOPOÚVA!A:I,5, FALSE)</f>
        <v>22.59</v>
      </c>
      <c r="F8738" s="16">
        <f>VLOOKUP(A8738,GOPOÚVA!A:I,6, FALSE)</f>
        <v>0</v>
      </c>
      <c r="G8738" s="16">
        <f>VLOOKUP(A8738,GOPOÚVA!A:I,7, FALSE)</f>
        <v>9.5</v>
      </c>
      <c r="H8738" s="29">
        <f>VLOOKUP(A8738,GOPOÚVA!A:I,8, FALSE)</f>
        <v>0.2722</v>
      </c>
      <c r="I8738" s="16" t="s">
        <v>11</v>
      </c>
      <c r="J8738" s="9"/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  <c r="Z8738" s="9"/>
      <c r="AA8738" s="9"/>
    </row>
    <row r="8739" spans="1:27" ht="12.75">
      <c r="A8739" s="64">
        <f t="shared" si="138"/>
        <v>46136</v>
      </c>
      <c r="B8739" s="16" t="s">
        <v>45</v>
      </c>
      <c r="C8739" s="60">
        <f>VLOOKUP(A8739,MANDAQUI!A:I,3, FALSE)</f>
        <v>8578.1</v>
      </c>
      <c r="D8739" s="16">
        <f>VLOOKUP(A8739,MANDAQUI!A:I,4, FALSE)</f>
        <v>81</v>
      </c>
      <c r="E8739" s="61">
        <f>VLOOKUP(A8739,MANDAQUI!A:I,5, FALSE)</f>
        <v>29.66</v>
      </c>
      <c r="F8739" s="16">
        <f>VLOOKUP(A8739,MANDAQUI!A:I,6, FALSE)</f>
        <v>1</v>
      </c>
      <c r="G8739" s="16">
        <f>VLOOKUP(A8739,MANDAQUI!A:I,7, FALSE)</f>
        <v>12.8</v>
      </c>
      <c r="H8739" s="29">
        <f>VLOOKUP(A8739,MANDAQUI!A:I,8, FALSE)</f>
        <v>0.29049999999999998</v>
      </c>
      <c r="I8739" s="16" t="s">
        <v>11</v>
      </c>
      <c r="J8739" s="9"/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  <c r="Z8739" s="9"/>
      <c r="AA8739" s="9"/>
    </row>
    <row r="8740" spans="1:27" ht="12.75">
      <c r="A8740" s="64">
        <f t="shared" si="138"/>
        <v>46136</v>
      </c>
      <c r="B8740" s="16" t="s">
        <v>1465</v>
      </c>
      <c r="C8740" s="60">
        <f>VLOOKUP(A8740,AEROPORTO!A:I,3, FALSE)</f>
        <v>7762.5</v>
      </c>
      <c r="D8740" s="16">
        <f>VLOOKUP(A8740,AEROPORTO!A:I,4, FALSE)</f>
        <v>120</v>
      </c>
      <c r="E8740" s="61">
        <f>VLOOKUP(A8740,AEROPORTO!A:I,5, FALSE)</f>
        <v>0</v>
      </c>
      <c r="F8740" s="16">
        <f>VLOOKUP(A8740,AEROPORTO!A:I,6, FALSE)</f>
        <v>0</v>
      </c>
      <c r="G8740" s="16">
        <f>VLOOKUP(A8740,AEROPORTO!A:I,7, FALSE)</f>
        <v>0</v>
      </c>
      <c r="H8740" s="29">
        <f>VLOOKUP(A8740,AEROPORTO!A:I,8, FALSE)</f>
        <v>0</v>
      </c>
      <c r="I8740" s="16" t="s">
        <v>11</v>
      </c>
      <c r="J8740" s="9"/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</row>
    <row r="8741" spans="1:27" ht="12.75">
      <c r="A8741" s="64">
        <f t="shared" si="138"/>
        <v>46136</v>
      </c>
      <c r="B8741" s="16" t="s">
        <v>289</v>
      </c>
      <c r="C8741" s="60">
        <f>VLOOKUP(A8741,PINHEIROS!A:I,3, FALSE)</f>
        <v>6454.63</v>
      </c>
      <c r="D8741" s="16">
        <f>VLOOKUP(A8741,PINHEIROS!A:I,4, FALSE)</f>
        <v>73</v>
      </c>
      <c r="E8741" s="61">
        <f>VLOOKUP(A8741,PINHEIROS!A:I,5, FALSE)</f>
        <v>26.84</v>
      </c>
      <c r="F8741" s="16">
        <f>VLOOKUP(A8741,PINHEIROS!A:I,6, FALSE)</f>
        <v>3</v>
      </c>
      <c r="G8741" s="16">
        <f>VLOOKUP(A8741,PINHEIROS!A:I,7, FALSE)</f>
        <v>6.85</v>
      </c>
      <c r="H8741" s="29">
        <f>VLOOKUP(A8741,PINHEIROS!A:I,8, FALSE)</f>
        <v>0.2697</v>
      </c>
      <c r="I8741" s="16" t="s">
        <v>11</v>
      </c>
      <c r="J8741" s="9"/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</row>
    <row r="8742" spans="1:27" ht="12.75">
      <c r="A8742" s="64">
        <f t="shared" si="138"/>
        <v>46136</v>
      </c>
      <c r="B8742" s="16" t="s">
        <v>286</v>
      </c>
      <c r="C8742" s="60">
        <f>VLOOKUP(A8742,ACLIMAÇÃO!A:I,3, FALSE)</f>
        <v>6592.9</v>
      </c>
      <c r="D8742" s="16">
        <f>VLOOKUP(A8742,ACLIMAÇÃO!A:I,4, FALSE)</f>
        <v>66</v>
      </c>
      <c r="E8742" s="61">
        <f>VLOOKUP(A8742,ACLIMAÇÃO!A:I,5, FALSE)</f>
        <v>28.26</v>
      </c>
      <c r="F8742" s="16">
        <f>VLOOKUP(A8742,ACLIMAÇÃO!A:I,6, FALSE)</f>
        <v>2</v>
      </c>
      <c r="G8742" s="16">
        <f>VLOOKUP(A8742,ACLIMAÇÃO!A:I,7, FALSE)</f>
        <v>12.25</v>
      </c>
      <c r="H8742" s="29">
        <f>VLOOKUP(A8742,ACLIMAÇÃO!A:I,8, FALSE)</f>
        <v>0.30320000000000003</v>
      </c>
      <c r="I8742" s="16" t="s">
        <v>11</v>
      </c>
      <c r="J8742" s="9"/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</row>
    <row r="8743" spans="1:27" ht="12.75">
      <c r="A8743" s="64">
        <f t="shared" si="138"/>
        <v>46136</v>
      </c>
      <c r="B8743" s="16" t="s">
        <v>17</v>
      </c>
      <c r="C8743" s="60">
        <f>VLOOKUP(A8743,'PRAIA DO CANTO'!A:I,3, FALSE)</f>
        <v>9121.6299999999992</v>
      </c>
      <c r="D8743" s="16">
        <f>VLOOKUP(A8743,'PRAIA DO CANTO'!A:I,4, FALSE)</f>
        <v>97</v>
      </c>
      <c r="E8743" s="61">
        <f>VLOOKUP(A8743,'PRAIA DO CANTO'!A:I,5, FALSE)</f>
        <v>30.78</v>
      </c>
      <c r="F8743" s="16">
        <f>VLOOKUP(A8743,'PRAIA DO CANTO'!A:I,6, FALSE)</f>
        <v>12</v>
      </c>
      <c r="G8743" s="16">
        <f>VLOOKUP(A8743,'PRAIA DO CANTO'!A:I,7, FALSE)</f>
        <v>10.25</v>
      </c>
      <c r="H8743" s="29">
        <f>VLOOKUP(A8743,'PRAIA DO CANTO'!A:I,8, FALSE)</f>
        <v>0.26600000000000001</v>
      </c>
      <c r="I8743" s="16" t="s">
        <v>16</v>
      </c>
      <c r="J8743" s="9"/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  <c r="Z8743" s="9"/>
      <c r="AA8743" s="9"/>
    </row>
    <row r="8744" spans="1:27" ht="12.75">
      <c r="A8744" s="64">
        <f t="shared" si="138"/>
        <v>46136</v>
      </c>
      <c r="B8744" s="16" t="s">
        <v>14</v>
      </c>
      <c r="C8744" s="60">
        <f>VLOOKUP(A8744,'JARDIM CAMBURI'!A:I,3, FALSE)</f>
        <v>5206.6000000000004</v>
      </c>
      <c r="D8744" s="16">
        <f>VLOOKUP(A8744,'JARDIM CAMBURI'!A:I,4, FALSE)</f>
        <v>62</v>
      </c>
      <c r="E8744" s="61">
        <f>VLOOKUP(A8744,'JARDIM CAMBURI'!A:I,5, FALSE)</f>
        <v>29.68</v>
      </c>
      <c r="F8744" s="16">
        <f>VLOOKUP(A8744,'JARDIM CAMBURI'!A:I,6, FALSE())</f>
        <v>4</v>
      </c>
      <c r="G8744" s="16">
        <f>VLOOKUP(A8744,'JARDIM CAMBURI'!A:I,7, FALSE)</f>
        <v>11</v>
      </c>
      <c r="H8744" s="29">
        <f>VLOOKUP(A8744,'JARDIM CAMBURI'!A:I,8, FALSE)</f>
        <v>0.24540000000000001</v>
      </c>
      <c r="I8744" s="16" t="s">
        <v>16</v>
      </c>
      <c r="J8744" s="9"/>
      <c r="K8744" s="9"/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  <c r="Z8744" s="9"/>
      <c r="AA8744" s="9"/>
    </row>
    <row r="8745" spans="1:27" ht="12.75">
      <c r="A8745" s="64">
        <f t="shared" si="138"/>
        <v>46136</v>
      </c>
      <c r="B8745" s="16" t="s">
        <v>19</v>
      </c>
      <c r="C8745" s="60">
        <f>VLOOKUP(A8745,SERRA!A:I,3, FALSE)</f>
        <v>4708.28</v>
      </c>
      <c r="D8745" s="16">
        <f>VLOOKUP(A8745,SERRA!A:I,4, FALSE)</f>
        <v>57</v>
      </c>
      <c r="E8745" s="61">
        <f>VLOOKUP(A8745,SERRA!A:I,5, FALSE)</f>
        <v>34</v>
      </c>
      <c r="F8745" s="16">
        <f>VLOOKUP(A8745,SERRA!A:I,6, FALSE)</f>
        <v>6</v>
      </c>
      <c r="G8745" s="16">
        <f>VLOOKUP(A8745,SERRA!A:I,7, FALSE)</f>
        <v>10.4</v>
      </c>
      <c r="H8745" s="29">
        <f>VLOOKUP(A8745,SERRA!A:I,8, FALSE)</f>
        <v>0.31240000000000001</v>
      </c>
      <c r="I8745" s="16" t="s">
        <v>16</v>
      </c>
      <c r="J8745" s="9"/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  <c r="Z8745" s="9"/>
      <c r="AA8745" s="9"/>
    </row>
    <row r="8746" spans="1:27" ht="12.75">
      <c r="A8746" s="64">
        <f t="shared" si="138"/>
        <v>46136</v>
      </c>
      <c r="B8746" s="16" t="s">
        <v>1574</v>
      </c>
      <c r="C8746" s="60">
        <f>VLOOKUP(A8746,BOALI!A:I,3, FALSE)</f>
        <v>4383.59</v>
      </c>
      <c r="D8746" s="16">
        <f>VLOOKUP(A8746,BOALI!A:I,4, FALSE)</f>
        <v>92</v>
      </c>
      <c r="E8746" s="61">
        <f>VLOOKUP(A8746,BOALI!A:I,5, FALSE)</f>
        <v>0</v>
      </c>
      <c r="F8746" s="16">
        <f>VLOOKUP(A8746,BOALI!A:I,6, FALSE)</f>
        <v>0</v>
      </c>
      <c r="G8746" s="16">
        <f>VLOOKUP(A8746,BOALI!A:I,7, FALSE)</f>
        <v>0</v>
      </c>
      <c r="H8746" s="29">
        <f>VLOOKUP(A8746,BOALI!A:I,8, FALSE)</f>
        <v>0</v>
      </c>
      <c r="I8746" s="16" t="s">
        <v>16</v>
      </c>
      <c r="J8746" s="9"/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  <c r="AA8746" s="9"/>
    </row>
    <row r="8747" spans="1:27" ht="12.75">
      <c r="A8747" s="64">
        <f>A8746+1</f>
        <v>46137</v>
      </c>
      <c r="B8747" s="16" t="s">
        <v>21</v>
      </c>
      <c r="C8747" s="60">
        <f>VLOOKUP(A8747,'VILA CLEMENTINO'!A:I,3, FALSE)</f>
        <v>11845.36</v>
      </c>
      <c r="D8747" s="16">
        <f>VLOOKUP(A8747,'VILA CLEMENTINO'!A:I,4, FALSE)</f>
        <v>112</v>
      </c>
      <c r="E8747" s="61">
        <f>VLOOKUP(A8747,'VILA CLEMENTINO'!A:I,5, FALSE)</f>
        <v>32.11</v>
      </c>
      <c r="F8747" s="16">
        <f>VLOOKUP(A8747,'VILA CLEMENTINO'!A:I,6, FALSE)</f>
        <v>17</v>
      </c>
      <c r="G8747" s="62">
        <f>VLOOKUP(A8747,'VILA CLEMENTINO'!A:I,7, FALSE)</f>
        <v>9.1999999999999993</v>
      </c>
      <c r="H8747" s="29">
        <f>VLOOKUP(A8747,'VILA CLEMENTINO'!A:I,8, FALSE)</f>
        <v>0.2636</v>
      </c>
      <c r="I8747" s="16" t="s">
        <v>11</v>
      </c>
      <c r="J8747" s="9"/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  <c r="AA8747" s="9"/>
    </row>
    <row r="8748" spans="1:27" ht="12.75">
      <c r="A8748" s="64">
        <f t="shared" ref="A8748:A8759" si="139">A8747</f>
        <v>46137</v>
      </c>
      <c r="B8748" s="16" t="s">
        <v>12</v>
      </c>
      <c r="C8748" s="60">
        <f>VLOOKUP(A8748,JABAQUARA!A:I,3, FALSE)</f>
        <v>3568.55</v>
      </c>
      <c r="D8748" s="16">
        <f>VLOOKUP(A8748,JABAQUARA!A:I,4, FALSE)</f>
        <v>38</v>
      </c>
      <c r="E8748" s="61">
        <f>VLOOKUP(A8748,JABAQUARA!A:I,5, FALSE)</f>
        <v>29.13</v>
      </c>
      <c r="F8748" s="16">
        <f>VLOOKUP(A8748,JABAQUARA!A:I,6, FALSE)</f>
        <v>2</v>
      </c>
      <c r="G8748" s="16">
        <f>VLOOKUP(A8748,JABAQUARA!A:I,7, FALSE)</f>
        <v>6.75</v>
      </c>
      <c r="H8748" s="29">
        <f>VLOOKUP(A8748,JABAQUARA!A:I,8, FALSE)</f>
        <v>0.3533</v>
      </c>
      <c r="I8748" s="16" t="s">
        <v>11</v>
      </c>
      <c r="J8748" s="9"/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</row>
    <row r="8749" spans="1:27" ht="12.75">
      <c r="A8749" s="64">
        <f t="shared" si="139"/>
        <v>46137</v>
      </c>
      <c r="B8749" s="16" t="s">
        <v>1467</v>
      </c>
      <c r="C8749" s="60">
        <f>VLOOKUP(A8749,SPOLETO!A:I,3, FALSE)</f>
        <v>3813.5</v>
      </c>
      <c r="D8749" s="16">
        <f>VLOOKUP(A8749,SPOLETO!A:I,4, FALSE)</f>
        <v>82</v>
      </c>
      <c r="E8749" s="61">
        <f>VLOOKUP(A8749,SPOLETO!A:I,5, FALSE)</f>
        <v>0</v>
      </c>
      <c r="F8749" s="16">
        <f>VLOOKUP(A8749,SPOLETO!A:I,6, FALSE)</f>
        <v>0</v>
      </c>
      <c r="G8749" s="16">
        <f>VLOOKUP(A8749,SPOLETO!A:I,7, FALSE)</f>
        <v>0</v>
      </c>
      <c r="H8749" s="29">
        <f>VLOOKUP(A8749,SPOLETO!A:I,8, FALSE)</f>
        <v>0</v>
      </c>
      <c r="I8749" s="16" t="s">
        <v>11</v>
      </c>
      <c r="J8749" s="9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  <c r="Z8749" s="9"/>
      <c r="AA8749" s="9"/>
    </row>
    <row r="8750" spans="1:27" ht="12.75">
      <c r="A8750" s="64">
        <f t="shared" si="139"/>
        <v>46137</v>
      </c>
      <c r="B8750" s="16" t="s">
        <v>9</v>
      </c>
      <c r="C8750" s="60">
        <f>VLOOKUP(A8750,'CAMPO BELO'!A:I,3, FALSE)</f>
        <v>7086.82</v>
      </c>
      <c r="D8750" s="16">
        <f>VLOOKUP(A8750,'CAMPO BELO'!A:I,4, FALSE)</f>
        <v>62</v>
      </c>
      <c r="E8750" s="61">
        <f>VLOOKUP(A8750,'CAMPO BELO'!A:I,5, FALSE)</f>
        <v>30.07</v>
      </c>
      <c r="F8750" s="16">
        <f>VLOOKUP(A8750,'CAMPO BELO'!A:I,6, FALSE)</f>
        <v>5</v>
      </c>
      <c r="G8750" s="16">
        <f>VLOOKUP(A8750,'CAMPO BELO'!A:I,7, FALSE)</f>
        <v>13</v>
      </c>
      <c r="H8750" s="29">
        <f>VLOOKUP(A8750,'CAMPO BELO'!A:I,8, FALSE)</f>
        <v>0.24640000000000001</v>
      </c>
      <c r="I8750" s="16" t="s">
        <v>11</v>
      </c>
      <c r="J8750" s="9"/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  <c r="Z8750" s="9"/>
      <c r="AA8750" s="9"/>
    </row>
    <row r="8751" spans="1:27" ht="12.75">
      <c r="A8751" s="64">
        <f t="shared" si="139"/>
        <v>46137</v>
      </c>
      <c r="B8751" s="16" t="s">
        <v>43</v>
      </c>
      <c r="C8751" s="60">
        <f>VLOOKUP(A8751,GOPOÚVA!A:I,3, FALSE)</f>
        <v>7980.87</v>
      </c>
      <c r="D8751" s="16">
        <f>VLOOKUP(A8751,GOPOÚVA!A:I,4, FALSE)</f>
        <v>79</v>
      </c>
      <c r="E8751" s="61">
        <f>VLOOKUP(A8751,GOPOÚVA!A:I,5, FALSE)</f>
        <v>22.18</v>
      </c>
      <c r="F8751" s="16">
        <f>VLOOKUP(A8751,GOPOÚVA!A:I,6, FALSE)</f>
        <v>0</v>
      </c>
      <c r="G8751" s="16">
        <f>VLOOKUP(A8751,GOPOÚVA!A:I,7, FALSE)</f>
        <v>10.83</v>
      </c>
      <c r="H8751" s="29">
        <f>VLOOKUP(A8751,GOPOÚVA!A:I,8, FALSE)</f>
        <v>0.28100000000000003</v>
      </c>
      <c r="I8751" s="16" t="s">
        <v>11</v>
      </c>
      <c r="J8751" s="9"/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  <c r="Z8751" s="9"/>
      <c r="AA8751" s="9"/>
    </row>
    <row r="8752" spans="1:27" ht="12.75">
      <c r="A8752" s="64">
        <f t="shared" si="139"/>
        <v>46137</v>
      </c>
      <c r="B8752" s="16" t="s">
        <v>45</v>
      </c>
      <c r="C8752" s="60">
        <f>VLOOKUP(A8752,MANDAQUI!A:I,3, FALSE)</f>
        <v>9366.99</v>
      </c>
      <c r="D8752" s="16">
        <f>VLOOKUP(A8752,MANDAQUI!A:I,4, FALSE)</f>
        <v>88</v>
      </c>
      <c r="E8752" s="61">
        <f>VLOOKUP(A8752,MANDAQUI!A:I,5, FALSE)</f>
        <v>28.91</v>
      </c>
      <c r="F8752" s="16">
        <f>VLOOKUP(A8752,MANDAQUI!A:I,6, FALSE)</f>
        <v>1</v>
      </c>
      <c r="G8752" s="16">
        <f>VLOOKUP(A8752,MANDAQUI!A:I,7, FALSE)</f>
        <v>13.2</v>
      </c>
      <c r="H8752" s="29">
        <f>VLOOKUP(A8752,MANDAQUI!A:I,8, FALSE)</f>
        <v>0.28299999999999997</v>
      </c>
      <c r="I8752" s="16" t="s">
        <v>11</v>
      </c>
      <c r="J8752" s="9"/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</row>
    <row r="8753" spans="1:27" ht="12.75">
      <c r="A8753" s="64">
        <f t="shared" si="139"/>
        <v>46137</v>
      </c>
      <c r="B8753" s="16" t="s">
        <v>1465</v>
      </c>
      <c r="C8753" s="60">
        <f>VLOOKUP(A8753,AEROPORTO!A:I,3, FALSE)</f>
        <v>5805.6</v>
      </c>
      <c r="D8753" s="16">
        <f>VLOOKUP(A8753,AEROPORTO!A:I,4, FALSE)</f>
        <v>88</v>
      </c>
      <c r="E8753" s="61">
        <f>VLOOKUP(A8753,AEROPORTO!A:I,5, FALSE)</f>
        <v>0</v>
      </c>
      <c r="F8753" s="16">
        <f>VLOOKUP(A8753,AEROPORTO!A:I,6, FALSE)</f>
        <v>0</v>
      </c>
      <c r="G8753" s="16">
        <f>VLOOKUP(A8753,AEROPORTO!A:I,7, FALSE)</f>
        <v>0</v>
      </c>
      <c r="H8753" s="29">
        <f>VLOOKUP(A8753,AEROPORTO!A:I,8, FALSE)</f>
        <v>0</v>
      </c>
      <c r="I8753" s="16" t="s">
        <v>11</v>
      </c>
      <c r="J8753" s="9"/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</row>
    <row r="8754" spans="1:27" ht="12.75">
      <c r="A8754" s="64">
        <f t="shared" si="139"/>
        <v>46137</v>
      </c>
      <c r="B8754" s="16" t="s">
        <v>289</v>
      </c>
      <c r="C8754" s="60">
        <f>VLOOKUP(A8754,PINHEIROS!A:I,3, FALSE)</f>
        <v>7516.61</v>
      </c>
      <c r="D8754" s="16">
        <f>VLOOKUP(A8754,PINHEIROS!A:I,4, FALSE)</f>
        <v>78</v>
      </c>
      <c r="E8754" s="61">
        <f>VLOOKUP(A8754,PINHEIROS!A:I,5, FALSE)</f>
        <v>26.37</v>
      </c>
      <c r="F8754" s="16">
        <f>VLOOKUP(A8754,PINHEIROS!A:I,6, FALSE)</f>
        <v>1</v>
      </c>
      <c r="G8754" s="16">
        <f>VLOOKUP(A8754,PINHEIROS!A:I,7, FALSE)</f>
        <v>7.85</v>
      </c>
      <c r="H8754" s="29">
        <f>VLOOKUP(A8754,PINHEIROS!A:I,8, FALSE)</f>
        <v>0.24540000000000001</v>
      </c>
      <c r="I8754" s="16" t="s">
        <v>11</v>
      </c>
      <c r="J8754" s="9"/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</row>
    <row r="8755" spans="1:27" ht="12.75">
      <c r="A8755" s="64">
        <f t="shared" si="139"/>
        <v>46137</v>
      </c>
      <c r="B8755" s="16" t="s">
        <v>286</v>
      </c>
      <c r="C8755" s="60">
        <f>VLOOKUP(A8755,ACLIMAÇÃO!A:I,3, FALSE)</f>
        <v>6154.32</v>
      </c>
      <c r="D8755" s="16">
        <f>VLOOKUP(A8755,ACLIMAÇÃO!A:I,4, FALSE)</f>
        <v>59</v>
      </c>
      <c r="E8755" s="61">
        <f>VLOOKUP(A8755,ACLIMAÇÃO!A:I,5, FALSE)</f>
        <v>28.5</v>
      </c>
      <c r="F8755" s="16">
        <f>VLOOKUP(A8755,ACLIMAÇÃO!A:I,6, FALSE)</f>
        <v>5</v>
      </c>
      <c r="G8755" s="16">
        <f>VLOOKUP(A8755,ACLIMAÇÃO!A:I,7, FALSE)</f>
        <v>11.5</v>
      </c>
      <c r="H8755" s="29">
        <f>VLOOKUP(A8755,ACLIMAÇÃO!A:I,8, FALSE)</f>
        <v>0.28110000000000002</v>
      </c>
      <c r="I8755" s="16" t="s">
        <v>11</v>
      </c>
      <c r="J8755" s="9"/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  <c r="AA8755" s="9"/>
    </row>
    <row r="8756" spans="1:27" ht="12.75">
      <c r="A8756" s="64">
        <f t="shared" si="139"/>
        <v>46137</v>
      </c>
      <c r="B8756" s="16" t="s">
        <v>17</v>
      </c>
      <c r="C8756" s="60">
        <f>VLOOKUP(A8756,'PRAIA DO CANTO'!A:I,3, FALSE)</f>
        <v>9661.34</v>
      </c>
      <c r="D8756" s="16">
        <f>VLOOKUP(A8756,'PRAIA DO CANTO'!A:I,4, FALSE)</f>
        <v>91</v>
      </c>
      <c r="E8756" s="61">
        <f>VLOOKUP(A8756,'PRAIA DO CANTO'!A:I,5, FALSE)</f>
        <v>33.619999999999997</v>
      </c>
      <c r="F8756" s="16">
        <f>VLOOKUP(A8756,'PRAIA DO CANTO'!A:I,6, FALSE)</f>
        <v>14</v>
      </c>
      <c r="G8756" s="16">
        <f>VLOOKUP(A8756,'PRAIA DO CANTO'!A:I,7, FALSE)</f>
        <v>12</v>
      </c>
      <c r="H8756" s="29">
        <f>VLOOKUP(A8756,'PRAIA DO CANTO'!A:I,8, FALSE)</f>
        <v>0.30520000000000003</v>
      </c>
      <c r="I8756" s="16" t="s">
        <v>16</v>
      </c>
      <c r="J8756" s="9"/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  <c r="Z8756" s="9"/>
      <c r="AA8756" s="9"/>
    </row>
    <row r="8757" spans="1:27" ht="12.75">
      <c r="A8757" s="64">
        <f t="shared" si="139"/>
        <v>46137</v>
      </c>
      <c r="B8757" s="16" t="s">
        <v>14</v>
      </c>
      <c r="C8757" s="60">
        <f>VLOOKUP(A8757,'JARDIM CAMBURI'!A:I,3, FALSE)</f>
        <v>5664.8</v>
      </c>
      <c r="D8757" s="16">
        <f>VLOOKUP(A8757,'JARDIM CAMBURI'!A:I,4, FALSE)</f>
        <v>64</v>
      </c>
      <c r="E8757" s="61">
        <f>VLOOKUP(A8757,'JARDIM CAMBURI'!A:I,5, FALSE)</f>
        <v>45.11</v>
      </c>
      <c r="F8757" s="16">
        <f>VLOOKUP(A8757,'JARDIM CAMBURI'!A:I,6, FALSE())</f>
        <v>22</v>
      </c>
      <c r="G8757" s="16">
        <f>VLOOKUP(A8757,'JARDIM CAMBURI'!A:I,7, FALSE)</f>
        <v>13.33</v>
      </c>
      <c r="H8757" s="29">
        <f>VLOOKUP(A8757,'JARDIM CAMBURI'!A:I,8, FALSE)</f>
        <v>0.24340000000000001</v>
      </c>
      <c r="I8757" s="16" t="s">
        <v>16</v>
      </c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  <c r="AA8757" s="9"/>
    </row>
    <row r="8758" spans="1:27" ht="12.75">
      <c r="A8758" s="64">
        <f t="shared" si="139"/>
        <v>46137</v>
      </c>
      <c r="B8758" s="16" t="s">
        <v>19</v>
      </c>
      <c r="C8758" s="60">
        <f>VLOOKUP(A8758,SERRA!A:I,3, FALSE)</f>
        <v>7424.32</v>
      </c>
      <c r="D8758" s="16">
        <f>VLOOKUP(A8758,SERRA!A:I,4, FALSE)</f>
        <v>74</v>
      </c>
      <c r="E8758" s="61">
        <f>VLOOKUP(A8758,SERRA!A:I,5, FALSE)</f>
        <v>36.619999999999997</v>
      </c>
      <c r="F8758" s="16">
        <f>VLOOKUP(A8758,SERRA!A:I,6, FALSE)</f>
        <v>11</v>
      </c>
      <c r="G8758" s="16">
        <f>VLOOKUP(A8758,SERRA!A:I,7, FALSE)</f>
        <v>9.16</v>
      </c>
      <c r="H8758" s="29">
        <f>VLOOKUP(A8758,SERRA!A:I,8, FALSE)</f>
        <v>0.33750000000000002</v>
      </c>
      <c r="I8758" s="16" t="s">
        <v>16</v>
      </c>
      <c r="J8758" s="9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</row>
    <row r="8759" spans="1:27" ht="12.75">
      <c r="A8759" s="64">
        <f t="shared" si="139"/>
        <v>46137</v>
      </c>
      <c r="B8759" s="16" t="s">
        <v>1574</v>
      </c>
      <c r="C8759" s="60">
        <f>VLOOKUP(A8759,BOALI!A:I,3, FALSE)</f>
        <v>2949.34</v>
      </c>
      <c r="D8759" s="16">
        <f>VLOOKUP(A8759,BOALI!A:I,4, FALSE)</f>
        <v>79</v>
      </c>
      <c r="E8759" s="61">
        <f>VLOOKUP(A8759,BOALI!A:I,5, FALSE)</f>
        <v>0</v>
      </c>
      <c r="F8759" s="16">
        <f>VLOOKUP(A8759,BOALI!A:I,6, FALSE)</f>
        <v>0</v>
      </c>
      <c r="G8759" s="16">
        <f>VLOOKUP(A8759,BOALI!A:I,7, FALSE)</f>
        <v>0</v>
      </c>
      <c r="H8759" s="29">
        <f>VLOOKUP(A8759,BOALI!A:I,8, FALSE)</f>
        <v>0</v>
      </c>
      <c r="I8759" s="16" t="s">
        <v>16</v>
      </c>
      <c r="J8759" s="9"/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</row>
    <row r="8760" spans="1:27" ht="12.75">
      <c r="A8760" s="64">
        <f>A8759+1</f>
        <v>46138</v>
      </c>
      <c r="B8760" s="16" t="s">
        <v>21</v>
      </c>
      <c r="C8760" s="60">
        <f>VLOOKUP(A8760,'VILA CLEMENTINO'!A:I,3, FALSE)</f>
        <v>8888.34</v>
      </c>
      <c r="D8760" s="16">
        <f>VLOOKUP(A8760,'VILA CLEMENTINO'!A:I,4, FALSE)</f>
        <v>97</v>
      </c>
      <c r="E8760" s="61">
        <f>VLOOKUP(A8760,'VILA CLEMENTINO'!A:I,5, FALSE)</f>
        <v>31.86</v>
      </c>
      <c r="F8760" s="16">
        <f>VLOOKUP(A8760,'VILA CLEMENTINO'!A:I,6, FALSE)</f>
        <v>14</v>
      </c>
      <c r="G8760" s="62">
        <f>VLOOKUP(A8760,'VILA CLEMENTINO'!A:I,7, FALSE)</f>
        <v>9.625</v>
      </c>
      <c r="H8760" s="29">
        <f>VLOOKUP(A8760,'VILA CLEMENTINO'!A:I,8, FALSE)</f>
        <v>0.23630000000000001</v>
      </c>
      <c r="I8760" s="16" t="s">
        <v>11</v>
      </c>
      <c r="J8760" s="9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</row>
    <row r="8761" spans="1:27" ht="12.75">
      <c r="A8761" s="64">
        <f t="shared" ref="A8761:A8772" si="140">A8760</f>
        <v>46138</v>
      </c>
      <c r="B8761" s="16" t="s">
        <v>12</v>
      </c>
      <c r="C8761" s="60">
        <f>VLOOKUP(A8761,JABAQUARA!A:I,3, FALSE)</f>
        <v>6347.8</v>
      </c>
      <c r="D8761" s="16">
        <f>VLOOKUP(A8761,JABAQUARA!A:I,4, FALSE)</f>
        <v>52</v>
      </c>
      <c r="E8761" s="61">
        <f>VLOOKUP(A8761,JABAQUARA!A:I,5, FALSE)</f>
        <v>25.84</v>
      </c>
      <c r="F8761" s="16">
        <f>VLOOKUP(A8761,JABAQUARA!A:I,6, FALSE)</f>
        <v>1</v>
      </c>
      <c r="G8761" s="16">
        <f>VLOOKUP(A8761,JABAQUARA!A:I,7, FALSE)</f>
        <v>10.25</v>
      </c>
      <c r="H8761" s="29">
        <f>VLOOKUP(A8761,JABAQUARA!A:I,8, FALSE)</f>
        <v>0.29920000000000002</v>
      </c>
      <c r="I8761" s="16" t="s">
        <v>11</v>
      </c>
      <c r="J8761" s="9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</row>
    <row r="8762" spans="1:27" ht="12.75">
      <c r="A8762" s="64">
        <f t="shared" si="140"/>
        <v>46138</v>
      </c>
      <c r="B8762" s="16" t="s">
        <v>1467</v>
      </c>
      <c r="C8762" s="60">
        <f>VLOOKUP(A8762,SPOLETO!A:I,3, FALSE)</f>
        <v>4161.1099999999997</v>
      </c>
      <c r="D8762" s="16">
        <f>VLOOKUP(A8762,SPOLETO!A:I,4, FALSE)</f>
        <v>86</v>
      </c>
      <c r="E8762" s="61">
        <f>VLOOKUP(A8762,SPOLETO!A:I,5, FALSE)</f>
        <v>0</v>
      </c>
      <c r="F8762" s="16">
        <f>VLOOKUP(A8762,SPOLETO!A:I,6, FALSE)</f>
        <v>0</v>
      </c>
      <c r="G8762" s="16">
        <f>VLOOKUP(A8762,SPOLETO!A:I,7, FALSE)</f>
        <v>0</v>
      </c>
      <c r="H8762" s="29">
        <f>VLOOKUP(A8762,SPOLETO!A:I,8, FALSE)</f>
        <v>0</v>
      </c>
      <c r="I8762" s="16" t="s">
        <v>11</v>
      </c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</row>
    <row r="8763" spans="1:27" ht="12.75">
      <c r="A8763" s="64">
        <f t="shared" si="140"/>
        <v>46138</v>
      </c>
      <c r="B8763" s="16" t="s">
        <v>9</v>
      </c>
      <c r="C8763" s="60">
        <f>VLOOKUP(A8763,'CAMPO BELO'!A:I,3, FALSE)</f>
        <v>5872.98</v>
      </c>
      <c r="D8763" s="16">
        <f>VLOOKUP(A8763,'CAMPO BELO'!A:I,4, FALSE)</f>
        <v>62</v>
      </c>
      <c r="E8763" s="61">
        <f>VLOOKUP(A8763,'CAMPO BELO'!A:I,5, FALSE)</f>
        <v>29.48</v>
      </c>
      <c r="F8763" s="16">
        <f>VLOOKUP(A8763,'CAMPO BELO'!A:I,6, FALSE)</f>
        <v>8</v>
      </c>
      <c r="G8763" s="16">
        <f>VLOOKUP(A8763,'CAMPO BELO'!A:I,7, FALSE)</f>
        <v>12.25</v>
      </c>
      <c r="H8763" s="29">
        <f>VLOOKUP(A8763,'CAMPO BELO'!A:I,8, FALSE)</f>
        <v>0.32440000000000002</v>
      </c>
      <c r="I8763" s="16" t="s">
        <v>11</v>
      </c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</row>
    <row r="8764" spans="1:27" ht="12.75">
      <c r="A8764" s="64">
        <f t="shared" si="140"/>
        <v>46138</v>
      </c>
      <c r="B8764" s="16" t="s">
        <v>43</v>
      </c>
      <c r="C8764" s="60">
        <f>VLOOKUP(A8764,GOPOÚVA!A:I,3, FALSE)</f>
        <v>6000.09</v>
      </c>
      <c r="D8764" s="16">
        <f>VLOOKUP(A8764,GOPOÚVA!A:I,4, FALSE)</f>
        <v>64</v>
      </c>
      <c r="E8764" s="61">
        <f>VLOOKUP(A8764,GOPOÚVA!A:I,5, FALSE)</f>
        <v>26.64</v>
      </c>
      <c r="F8764" s="16">
        <f>VLOOKUP(A8764,GOPOÚVA!A:I,6, FALSE)</f>
        <v>2</v>
      </c>
      <c r="G8764" s="16">
        <f>VLOOKUP(A8764,GOPOÚVA!A:I,7, FALSE)</f>
        <v>13</v>
      </c>
      <c r="H8764" s="29">
        <f>VLOOKUP(A8764,GOPOÚVA!A:I,8, FALSE)</f>
        <v>0.30959999999999999</v>
      </c>
      <c r="I8764" s="16" t="s">
        <v>11</v>
      </c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</row>
    <row r="8765" spans="1:27" ht="12.75">
      <c r="A8765" s="64">
        <f t="shared" si="140"/>
        <v>46138</v>
      </c>
      <c r="B8765" s="16" t="s">
        <v>45</v>
      </c>
      <c r="C8765" s="60">
        <f>VLOOKUP(A8765,MANDAQUI!A:I,3, FALSE)</f>
        <v>5793.56</v>
      </c>
      <c r="D8765" s="16">
        <f>VLOOKUP(A8765,MANDAQUI!A:I,4, FALSE)</f>
        <v>59</v>
      </c>
      <c r="E8765" s="61">
        <f>VLOOKUP(A8765,MANDAQUI!A:I,5, FALSE)</f>
        <v>21.48</v>
      </c>
      <c r="F8765" s="16">
        <f>VLOOKUP(A8765,MANDAQUI!A:I,6, FALSE)</f>
        <v>0</v>
      </c>
      <c r="G8765" s="16">
        <f>VLOOKUP(A8765,MANDAQUI!A:I,7, FALSE)</f>
        <v>12.75</v>
      </c>
      <c r="H8765" s="29">
        <f>VLOOKUP(A8765,MANDAQUI!A:I,8, FALSE)</f>
        <v>0.27429999999999999</v>
      </c>
      <c r="I8765" s="16" t="s">
        <v>11</v>
      </c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</row>
    <row r="8766" spans="1:27" ht="12.75">
      <c r="A8766" s="64">
        <f t="shared" si="140"/>
        <v>46138</v>
      </c>
      <c r="B8766" s="16" t="s">
        <v>1465</v>
      </c>
      <c r="C8766" s="60">
        <f>VLOOKUP(A8766,AEROPORTO!A:I,3, FALSE)</f>
        <v>6088.1</v>
      </c>
      <c r="D8766" s="16">
        <f>VLOOKUP(A8766,AEROPORTO!A:I,4, FALSE)</f>
        <v>111</v>
      </c>
      <c r="E8766" s="61">
        <f>VLOOKUP(A8766,AEROPORTO!A:I,5, FALSE)</f>
        <v>0</v>
      </c>
      <c r="F8766" s="16">
        <f>VLOOKUP(A8766,AEROPORTO!A:I,6, FALSE)</f>
        <v>0</v>
      </c>
      <c r="G8766" s="16">
        <f>VLOOKUP(A8766,AEROPORTO!A:I,7, FALSE)</f>
        <v>0</v>
      </c>
      <c r="H8766" s="29">
        <f>VLOOKUP(A8766,AEROPORTO!A:I,8, FALSE)</f>
        <v>0</v>
      </c>
      <c r="I8766" s="16" t="s">
        <v>11</v>
      </c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</row>
    <row r="8767" spans="1:27" ht="12.75">
      <c r="A8767" s="64">
        <f t="shared" si="140"/>
        <v>46138</v>
      </c>
      <c r="B8767" s="16" t="s">
        <v>289</v>
      </c>
      <c r="C8767" s="60">
        <f>VLOOKUP(A8767,PINHEIROS!A:I,3, FALSE)</f>
        <v>6035.53</v>
      </c>
      <c r="D8767" s="16">
        <f>VLOOKUP(A8767,PINHEIROS!A:I,4, FALSE)</f>
        <v>66</v>
      </c>
      <c r="E8767" s="61">
        <f>VLOOKUP(A8767,PINHEIROS!A:I,5, FALSE)</f>
        <v>38.89</v>
      </c>
      <c r="F8767" s="16">
        <f>VLOOKUP(A8767,PINHEIROS!A:I,6, FALSE)</f>
        <v>33</v>
      </c>
      <c r="G8767" s="16">
        <f>VLOOKUP(A8767,PINHEIROS!A:I,7, FALSE)</f>
        <v>11.6</v>
      </c>
      <c r="H8767" s="29">
        <f>VLOOKUP(A8767,PINHEIROS!A:I,8, FALSE)</f>
        <v>0.27029999999999998</v>
      </c>
      <c r="I8767" s="16" t="s">
        <v>11</v>
      </c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</row>
    <row r="8768" spans="1:27" ht="12.75">
      <c r="A8768" s="64">
        <f t="shared" si="140"/>
        <v>46138</v>
      </c>
      <c r="B8768" s="16" t="s">
        <v>286</v>
      </c>
      <c r="C8768" s="60">
        <f>VLOOKUP(A8768,ACLIMAÇÃO!A:I,3, FALSE)</f>
        <v>5091.25</v>
      </c>
      <c r="D8768" s="16">
        <f>VLOOKUP(A8768,ACLIMAÇÃO!A:I,4, FALSE)</f>
        <v>52</v>
      </c>
      <c r="E8768" s="61">
        <f>VLOOKUP(A8768,ACLIMAÇÃO!A:I,5, FALSE)</f>
        <v>24.55</v>
      </c>
      <c r="F8768" s="16">
        <f>VLOOKUP(A8768,ACLIMAÇÃO!A:I,6, FALSE)</f>
        <v>0</v>
      </c>
      <c r="G8768" s="16">
        <f>VLOOKUP(A8768,ACLIMAÇÃO!A:I,7, FALSE)</f>
        <v>10.5</v>
      </c>
      <c r="H8768" s="29">
        <f>VLOOKUP(A8768,ACLIMAÇÃO!A:I,8, FALSE)</f>
        <v>0.25419999999999998</v>
      </c>
      <c r="I8768" s="16" t="s">
        <v>11</v>
      </c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</row>
    <row r="8769" spans="1:27" ht="12.75">
      <c r="A8769" s="64">
        <f t="shared" si="140"/>
        <v>46138</v>
      </c>
      <c r="B8769" s="16" t="s">
        <v>17</v>
      </c>
      <c r="C8769" s="60">
        <f>VLOOKUP(A8769,'PRAIA DO CANTO'!A:I,3, FALSE)</f>
        <v>9127.59</v>
      </c>
      <c r="D8769" s="16">
        <f>VLOOKUP(A8769,'PRAIA DO CANTO'!A:I,4, FALSE)</f>
        <v>77</v>
      </c>
      <c r="E8769" s="61">
        <f>VLOOKUP(A8769,'PRAIA DO CANTO'!A:I,5, FALSE)</f>
        <v>40.26</v>
      </c>
      <c r="F8769" s="16">
        <f>VLOOKUP(A8769,'PRAIA DO CANTO'!A:I,6, FALSE)</f>
        <v>30</v>
      </c>
      <c r="G8769" s="16">
        <f>VLOOKUP(A8769,'PRAIA DO CANTO'!A:I,7, FALSE)</f>
        <v>15.4</v>
      </c>
      <c r="H8769" s="29">
        <f>VLOOKUP(A8769,'PRAIA DO CANTO'!A:I,8, FALSE)</f>
        <v>0.29399999999999998</v>
      </c>
      <c r="I8769" s="16" t="s">
        <v>16</v>
      </c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</row>
    <row r="8770" spans="1:27" ht="12.75">
      <c r="A8770" s="64">
        <f t="shared" si="140"/>
        <v>46138</v>
      </c>
      <c r="B8770" s="16" t="s">
        <v>14</v>
      </c>
      <c r="C8770" s="60">
        <f>VLOOKUP(A8770,'JARDIM CAMBURI'!A:I,3, FALSE)</f>
        <v>8687.68</v>
      </c>
      <c r="D8770" s="16">
        <f>VLOOKUP(A8770,'JARDIM CAMBURI'!A:I,4, FALSE)</f>
        <v>94</v>
      </c>
      <c r="E8770" s="61">
        <f>VLOOKUP(A8770,'JARDIM CAMBURI'!A:I,5, FALSE)</f>
        <v>38.090000000000003</v>
      </c>
      <c r="F8770" s="16">
        <f>VLOOKUP(A8770,'JARDIM CAMBURI'!A:I,6, FALSE())</f>
        <v>23</v>
      </c>
      <c r="G8770" s="16">
        <f>VLOOKUP(A8770,'JARDIM CAMBURI'!A:I,7, FALSE)</f>
        <v>15.5</v>
      </c>
      <c r="H8770" s="29">
        <f>VLOOKUP(A8770,'JARDIM CAMBURI'!A:I,8, FALSE)</f>
        <v>0.36449999999999999</v>
      </c>
      <c r="I8770" s="16" t="s">
        <v>16</v>
      </c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</row>
    <row r="8771" spans="1:27" ht="12.75">
      <c r="A8771" s="64">
        <f t="shared" si="140"/>
        <v>46138</v>
      </c>
      <c r="B8771" s="16" t="s">
        <v>19</v>
      </c>
      <c r="C8771" s="60">
        <f>VLOOKUP(A8771,SERRA!A:I,3, FALSE)</f>
        <v>6512.21</v>
      </c>
      <c r="D8771" s="16">
        <f>VLOOKUP(A8771,SERRA!A:I,4, FALSE)</f>
        <v>72</v>
      </c>
      <c r="E8771" s="61">
        <f>VLOOKUP(A8771,SERRA!A:I,5, FALSE)</f>
        <v>30.19</v>
      </c>
      <c r="F8771" s="16">
        <f>VLOOKUP(A8771,SERRA!A:I,6, FALSE)</f>
        <v>5</v>
      </c>
      <c r="G8771" s="16">
        <f>VLOOKUP(A8771,SERRA!A:I,7, FALSE)</f>
        <v>9.66</v>
      </c>
      <c r="H8771" s="29">
        <f>VLOOKUP(A8771,SERRA!A:I,8, FALSE)</f>
        <v>0.29399999999999998</v>
      </c>
      <c r="I8771" s="16" t="s">
        <v>16</v>
      </c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</row>
    <row r="8772" spans="1:27" ht="12.75">
      <c r="A8772" s="64">
        <f t="shared" si="140"/>
        <v>46138</v>
      </c>
      <c r="B8772" s="16" t="s">
        <v>1574</v>
      </c>
      <c r="C8772" s="60">
        <f>VLOOKUP(A8772,BOALI!A:I,3, FALSE)</f>
        <v>2033.39</v>
      </c>
      <c r="D8772" s="16">
        <f>VLOOKUP(A8772,BOALI!A:I,4, FALSE)</f>
        <v>55</v>
      </c>
      <c r="E8772" s="61">
        <f>VLOOKUP(A8772,BOALI!A:I,5, FALSE)</f>
        <v>0</v>
      </c>
      <c r="F8772" s="16">
        <f>VLOOKUP(A8772,BOALI!A:I,6, FALSE)</f>
        <v>0</v>
      </c>
      <c r="G8772" s="16">
        <f>VLOOKUP(A8772,BOALI!A:I,7, FALSE)</f>
        <v>0</v>
      </c>
      <c r="H8772" s="29">
        <f>VLOOKUP(A8772,BOALI!A:I,8, FALSE)</f>
        <v>0</v>
      </c>
      <c r="I8772" s="16" t="s">
        <v>16</v>
      </c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</row>
    <row r="8773" spans="1:27" ht="12.75">
      <c r="A8773" s="64">
        <f>A8772+1</f>
        <v>46139</v>
      </c>
      <c r="B8773" s="16" t="s">
        <v>21</v>
      </c>
      <c r="C8773" s="60">
        <f>VLOOKUP(A8773,'VILA CLEMENTINO'!A:I,3, FALSE)</f>
        <v>4905.25</v>
      </c>
      <c r="D8773" s="16">
        <f>VLOOKUP(A8773,'VILA CLEMENTINO'!A:I,4, FALSE)</f>
        <v>51</v>
      </c>
      <c r="E8773" s="61">
        <f>VLOOKUP(A8773,'VILA CLEMENTINO'!A:I,5, FALSE)</f>
        <v>29.24</v>
      </c>
      <c r="F8773" s="16">
        <f>VLOOKUP(A8773,'VILA CLEMENTINO'!A:I,6, FALSE)</f>
        <v>5</v>
      </c>
      <c r="G8773" s="62">
        <f>VLOOKUP(A8773,'VILA CLEMENTINO'!A:I,7, FALSE)</f>
        <v>9.25</v>
      </c>
      <c r="H8773" s="29">
        <f>VLOOKUP(A8773,'VILA CLEMENTINO'!A:I,8, FALSE)</f>
        <v>0.251</v>
      </c>
      <c r="I8773" s="16" t="s">
        <v>11</v>
      </c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  <c r="AA8773" s="9"/>
    </row>
    <row r="8774" spans="1:27" ht="12.75">
      <c r="A8774" s="64">
        <f t="shared" ref="A8774:A8785" si="141">A8773</f>
        <v>46139</v>
      </c>
      <c r="B8774" s="16" t="s">
        <v>12</v>
      </c>
      <c r="C8774" s="60">
        <f>VLOOKUP(A8774,JABAQUARA!A:I,3, FALSE)</f>
        <v>2852.63</v>
      </c>
      <c r="D8774" s="16">
        <f>VLOOKUP(A8774,JABAQUARA!A:I,4, FALSE)</f>
        <v>37</v>
      </c>
      <c r="E8774" s="61">
        <f>VLOOKUP(A8774,JABAQUARA!A:I,5, FALSE)</f>
        <v>28.21</v>
      </c>
      <c r="F8774" s="16">
        <f>VLOOKUP(A8774,JABAQUARA!A:I,6, FALSE)</f>
        <v>2</v>
      </c>
      <c r="G8774" s="16">
        <f>VLOOKUP(A8774,JABAQUARA!A:I,7, FALSE)</f>
        <v>9.5</v>
      </c>
      <c r="H8774" s="29">
        <f>VLOOKUP(A8774,JABAQUARA!A:I,8, FALSE)</f>
        <v>0.36330000000000001</v>
      </c>
      <c r="I8774" s="16" t="s">
        <v>11</v>
      </c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</row>
    <row r="8775" spans="1:27" ht="12.75">
      <c r="A8775" s="64">
        <f t="shared" si="141"/>
        <v>46139</v>
      </c>
      <c r="B8775" s="16" t="s">
        <v>1467</v>
      </c>
      <c r="C8775" s="60">
        <f>VLOOKUP(A8775,SPOLETO!A:I,3, FALSE)</f>
        <v>3720.14</v>
      </c>
      <c r="D8775" s="16">
        <f>VLOOKUP(A8775,SPOLETO!A:I,4, FALSE)</f>
        <v>74</v>
      </c>
      <c r="E8775" s="61">
        <f>VLOOKUP(A8775,SPOLETO!A:I,5, FALSE)</f>
        <v>0</v>
      </c>
      <c r="F8775" s="16">
        <f>VLOOKUP(A8775,SPOLETO!A:I,6, FALSE)</f>
        <v>0</v>
      </c>
      <c r="G8775" s="16">
        <f>VLOOKUP(A8775,SPOLETO!A:I,7, FALSE)</f>
        <v>0</v>
      </c>
      <c r="H8775" s="29">
        <f>VLOOKUP(A8775,SPOLETO!A:I,8, FALSE)</f>
        <v>0</v>
      </c>
      <c r="I8775" s="16" t="s">
        <v>11</v>
      </c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</row>
    <row r="8776" spans="1:27" ht="12.75">
      <c r="A8776" s="64">
        <f t="shared" si="141"/>
        <v>46139</v>
      </c>
      <c r="B8776" s="16" t="s">
        <v>9</v>
      </c>
      <c r="C8776" s="60">
        <f>VLOOKUP(A8776,'CAMPO BELO'!A:I,3, FALSE)</f>
        <v>924</v>
      </c>
      <c r="D8776" s="16">
        <f>VLOOKUP(A8776,'CAMPO BELO'!A:I,4, FALSE)</f>
        <v>11</v>
      </c>
      <c r="E8776" s="61">
        <f>VLOOKUP(A8776,'CAMPO BELO'!A:I,5, FALSE)</f>
        <v>23.5</v>
      </c>
      <c r="F8776" s="16">
        <f>VLOOKUP(A8776,'CAMPO BELO'!A:I,6, FALSE)</f>
        <v>0</v>
      </c>
      <c r="G8776" s="16">
        <f>VLOOKUP(A8776,'CAMPO BELO'!A:I,7, FALSE)</f>
        <v>4.5</v>
      </c>
      <c r="H8776" s="29">
        <f>VLOOKUP(A8776,'CAMPO BELO'!A:I,8, FALSE)</f>
        <v>0.28149999999999997</v>
      </c>
      <c r="I8776" s="16" t="s">
        <v>11</v>
      </c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</row>
    <row r="8777" spans="1:27" ht="12.75">
      <c r="A8777" s="64">
        <f t="shared" si="141"/>
        <v>46139</v>
      </c>
      <c r="B8777" s="16" t="s">
        <v>43</v>
      </c>
      <c r="C8777" s="60">
        <f>VLOOKUP(A8777,GOPOÚVA!A:I,3, FALSE)</f>
        <v>2905.33</v>
      </c>
      <c r="D8777" s="16">
        <f>VLOOKUP(A8777,GOPOÚVA!A:I,4, FALSE)</f>
        <v>28</v>
      </c>
      <c r="E8777" s="61">
        <f>VLOOKUP(A8777,GOPOÚVA!A:I,5, FALSE)</f>
        <v>28.34</v>
      </c>
      <c r="F8777" s="16">
        <f>VLOOKUP(A8777,GOPOÚVA!A:I,6, FALSE)</f>
        <v>2</v>
      </c>
      <c r="G8777" s="16">
        <f>VLOOKUP(A8777,GOPOÚVA!A:I,7, FALSE)</f>
        <v>72</v>
      </c>
      <c r="H8777" s="29">
        <f>VLOOKUP(A8777,GOPOÚVA!A:I,8, FALSE)</f>
        <v>0.33389999999999997</v>
      </c>
      <c r="I8777" s="16" t="s">
        <v>11</v>
      </c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</row>
    <row r="8778" spans="1:27" ht="12.75">
      <c r="A8778" s="64">
        <f t="shared" si="141"/>
        <v>46139</v>
      </c>
      <c r="B8778" s="16" t="s">
        <v>45</v>
      </c>
      <c r="C8778" s="60">
        <f>VLOOKUP(A8778,MANDAQUI!A:I,3, FALSE)</f>
        <v>1726.39</v>
      </c>
      <c r="D8778" s="16">
        <f>VLOOKUP(A8778,MANDAQUI!A:I,4, FALSE)</f>
        <v>17</v>
      </c>
      <c r="E8778" s="61">
        <f>VLOOKUP(A8778,MANDAQUI!A:I,5, FALSE)</f>
        <v>21.76</v>
      </c>
      <c r="F8778" s="16">
        <f>VLOOKUP(A8778,MANDAQUI!A:I,6, FALSE)</f>
        <v>0</v>
      </c>
      <c r="G8778" s="16">
        <f>VLOOKUP(A8778,MANDAQUI!A:I,7, FALSE)</f>
        <v>6.5</v>
      </c>
      <c r="H8778" s="29">
        <f>VLOOKUP(A8778,MANDAQUI!A:I,8, FALSE)</f>
        <v>0.28660000000000002</v>
      </c>
      <c r="I8778" s="16" t="s">
        <v>11</v>
      </c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  <c r="AA8778" s="9"/>
    </row>
    <row r="8779" spans="1:27" ht="12.75">
      <c r="A8779" s="64">
        <f t="shared" si="141"/>
        <v>46139</v>
      </c>
      <c r="B8779" s="16" t="s">
        <v>1465</v>
      </c>
      <c r="C8779" s="60">
        <f>VLOOKUP(A8779,AEROPORTO!A:I,3, FALSE)</f>
        <v>0</v>
      </c>
      <c r="D8779" s="16">
        <f>VLOOKUP(A8779,AEROPORTO!A:I,4, FALSE)</f>
        <v>0</v>
      </c>
      <c r="E8779" s="61">
        <f>VLOOKUP(A8779,AEROPORTO!A:I,5, FALSE)</f>
        <v>0</v>
      </c>
      <c r="F8779" s="16">
        <f>VLOOKUP(A8779,AEROPORTO!A:I,6, FALSE)</f>
        <v>0</v>
      </c>
      <c r="G8779" s="16" t="str">
        <f>VLOOKUP(A8779,AEROPORTO!A:I,7, FALSE)</f>
        <v xml:space="preserve">SEM SISTEMA </v>
      </c>
      <c r="H8779" s="29">
        <f>VLOOKUP(A8779,AEROPORTO!A:I,8, FALSE)</f>
        <v>0</v>
      </c>
      <c r="I8779" s="16" t="s">
        <v>11</v>
      </c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  <c r="AA8779" s="9"/>
    </row>
    <row r="8780" spans="1:27" ht="12.75">
      <c r="A8780" s="64">
        <f t="shared" si="141"/>
        <v>46139</v>
      </c>
      <c r="B8780" s="16" t="s">
        <v>289</v>
      </c>
      <c r="C8780" s="60">
        <f>VLOOKUP(A8780,PINHEIROS!A:I,3, FALSE)</f>
        <v>1505.1</v>
      </c>
      <c r="D8780" s="16">
        <f>VLOOKUP(A8780,PINHEIROS!A:I,4, FALSE)</f>
        <v>19</v>
      </c>
      <c r="E8780" s="61">
        <f>VLOOKUP(A8780,PINHEIROS!A:I,5, FALSE)</f>
        <v>26.89</v>
      </c>
      <c r="F8780" s="16">
        <f>VLOOKUP(A8780,PINHEIROS!A:I,6, FALSE)</f>
        <v>1</v>
      </c>
      <c r="G8780" s="16">
        <f>VLOOKUP(A8780,PINHEIROS!A:I,7, FALSE)</f>
        <v>5.5</v>
      </c>
      <c r="H8780" s="29">
        <f>VLOOKUP(A8780,PINHEIROS!A:I,8, FALSE)</f>
        <v>0.25340000000000001</v>
      </c>
      <c r="I8780" s="16" t="s">
        <v>11</v>
      </c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</row>
    <row r="8781" spans="1:27" ht="12.75">
      <c r="A8781" s="64">
        <f t="shared" si="141"/>
        <v>46139</v>
      </c>
      <c r="B8781" s="16" t="s">
        <v>286</v>
      </c>
      <c r="C8781" s="60">
        <f>VLOOKUP(A8781,ACLIMAÇÃO!A:I,3, FALSE)</f>
        <v>1957.23</v>
      </c>
      <c r="D8781" s="16">
        <f>VLOOKUP(A8781,ACLIMAÇÃO!A:I,4, FALSE)</f>
        <v>22</v>
      </c>
      <c r="E8781" s="61">
        <f>VLOOKUP(A8781,ACLIMAÇÃO!A:I,5, FALSE)</f>
        <v>22.12</v>
      </c>
      <c r="F8781" s="16">
        <f>VLOOKUP(A8781,ACLIMAÇÃO!A:I,6, FALSE)</f>
        <v>0</v>
      </c>
      <c r="G8781" s="16">
        <f>VLOOKUP(A8781,ACLIMAÇÃO!A:I,7, FALSE)</f>
        <v>5.33</v>
      </c>
      <c r="H8781" s="29">
        <f>VLOOKUP(A8781,ACLIMAÇÃO!A:I,8, FALSE)</f>
        <v>0.26600000000000001</v>
      </c>
      <c r="I8781" s="16" t="s">
        <v>11</v>
      </c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  <c r="AA8781" s="9"/>
    </row>
    <row r="8782" spans="1:27" ht="12.75">
      <c r="A8782" s="64">
        <f t="shared" si="141"/>
        <v>46139</v>
      </c>
      <c r="B8782" s="16" t="s">
        <v>17</v>
      </c>
      <c r="C8782" s="60">
        <f>VLOOKUP(A8782,'PRAIA DO CANTO'!A:I,3, FALSE)</f>
        <v>2797.7</v>
      </c>
      <c r="D8782" s="16">
        <f>VLOOKUP(A8782,'PRAIA DO CANTO'!A:I,4, FALSE)</f>
        <v>28</v>
      </c>
      <c r="E8782" s="61">
        <f>VLOOKUP(A8782,'PRAIA DO CANTO'!A:I,5, FALSE)</f>
        <v>29.64</v>
      </c>
      <c r="F8782" s="16">
        <f>VLOOKUP(A8782,'PRAIA DO CANTO'!A:I,6, FALSE)</f>
        <v>2</v>
      </c>
      <c r="G8782" s="16">
        <f>VLOOKUP(A8782,'PRAIA DO CANTO'!A:I,7, FALSE)</f>
        <v>7.6</v>
      </c>
      <c r="H8782" s="29">
        <f>VLOOKUP(A8782,'PRAIA DO CANTO'!A:I,8, FALSE)</f>
        <v>0.27310000000000001</v>
      </c>
      <c r="I8782" s="16" t="s">
        <v>16</v>
      </c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  <c r="AA8782" s="9"/>
    </row>
    <row r="8783" spans="1:27" ht="12.75">
      <c r="A8783" s="64">
        <f t="shared" si="141"/>
        <v>46139</v>
      </c>
      <c r="B8783" s="16" t="s">
        <v>14</v>
      </c>
      <c r="C8783" s="60">
        <f>VLOOKUP(A8783,'JARDIM CAMBURI'!A:I,3, FALSE)</f>
        <v>1447.2</v>
      </c>
      <c r="D8783" s="16">
        <f>VLOOKUP(A8783,'JARDIM CAMBURI'!A:I,4, FALSE)</f>
        <v>17</v>
      </c>
      <c r="E8783" s="61">
        <f>VLOOKUP(A8783,'JARDIM CAMBURI'!A:I,5, FALSE)</f>
        <v>14.2</v>
      </c>
      <c r="F8783" s="16">
        <f>VLOOKUP(A8783,'JARDIM CAMBURI'!A:I,6, FALSE())</f>
        <v>0</v>
      </c>
      <c r="G8783" s="16">
        <f>VLOOKUP(A8783,'JARDIM CAMBURI'!A:I,7, FALSE)</f>
        <v>5</v>
      </c>
      <c r="H8783" s="29">
        <f>VLOOKUP(A8783,'JARDIM CAMBURI'!A:I,8, FALSE)</f>
        <v>0.36670000000000003</v>
      </c>
      <c r="I8783" s="16" t="s">
        <v>16</v>
      </c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</row>
    <row r="8784" spans="1:27" ht="12.75">
      <c r="A8784" s="64">
        <f t="shared" si="141"/>
        <v>46139</v>
      </c>
      <c r="B8784" s="16" t="s">
        <v>19</v>
      </c>
      <c r="C8784" s="60">
        <f>VLOOKUP(A8784,SERRA!A:I,3, FALSE)</f>
        <v>2010.52</v>
      </c>
      <c r="D8784" s="16">
        <f>VLOOKUP(A8784,SERRA!A:I,4, FALSE)</f>
        <v>24</v>
      </c>
      <c r="E8784" s="61">
        <f>VLOOKUP(A8784,SERRA!A:I,5, FALSE)</f>
        <v>28.54</v>
      </c>
      <c r="F8784" s="16">
        <f>VLOOKUP(A8784,SERRA!A:I,6, FALSE)</f>
        <v>0</v>
      </c>
      <c r="G8784" s="16">
        <f>VLOOKUP(A8784,SERRA!A:I,7, FALSE)</f>
        <v>4.5</v>
      </c>
      <c r="H8784" s="29">
        <f>VLOOKUP(A8784,SERRA!A:I,8, FALSE)</f>
        <v>0.25340000000000001</v>
      </c>
      <c r="I8784" s="16" t="s">
        <v>16</v>
      </c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  <c r="AA8784" s="9"/>
    </row>
    <row r="8785" spans="1:27" ht="12.75">
      <c r="A8785" s="64">
        <f t="shared" si="141"/>
        <v>46139</v>
      </c>
      <c r="B8785" s="16" t="s">
        <v>1574</v>
      </c>
      <c r="C8785" s="60">
        <f>VLOOKUP(A8785,BOALI!A:I,3, FALSE)</f>
        <v>3014.3</v>
      </c>
      <c r="D8785" s="16">
        <f>VLOOKUP(A8785,BOALI!A:I,4, FALSE)</f>
        <v>81</v>
      </c>
      <c r="E8785" s="61">
        <f>VLOOKUP(A8785,BOALI!A:I,5, FALSE)</f>
        <v>0</v>
      </c>
      <c r="F8785" s="16">
        <f>VLOOKUP(A8785,BOALI!A:I,6, FALSE)</f>
        <v>0</v>
      </c>
      <c r="G8785" s="16">
        <f>VLOOKUP(A8785,BOALI!A:I,7, FALSE)</f>
        <v>0</v>
      </c>
      <c r="H8785" s="29">
        <f>VLOOKUP(A8785,BOALI!A:I,8, FALSE)</f>
        <v>0</v>
      </c>
      <c r="I8785" s="16" t="s">
        <v>16</v>
      </c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  <c r="AA8785" s="9"/>
    </row>
    <row r="8786" spans="1:27" ht="12.75">
      <c r="A8786" s="64">
        <f>A8785+1</f>
        <v>46140</v>
      </c>
      <c r="B8786" s="16" t="s">
        <v>21</v>
      </c>
      <c r="C8786" s="60">
        <f>VLOOKUP(A8786,'VILA CLEMENTINO'!A:I,3, FALSE)</f>
        <v>5300.45</v>
      </c>
      <c r="D8786" s="16">
        <f>VLOOKUP(A8786,'VILA CLEMENTINO'!A:I,4, FALSE)</f>
        <v>60</v>
      </c>
      <c r="E8786" s="61">
        <f>VLOOKUP(A8786,'VILA CLEMENTINO'!A:I,5, FALSE)</f>
        <v>30.07</v>
      </c>
      <c r="F8786" s="16">
        <f>VLOOKUP(A8786,'VILA CLEMENTINO'!A:I,6, FALSE)</f>
        <v>2</v>
      </c>
      <c r="G8786" s="62">
        <f>VLOOKUP(A8786,'VILA CLEMENTINO'!A:I,7, FALSE)</f>
        <v>7.8</v>
      </c>
      <c r="H8786" s="29">
        <f>VLOOKUP(A8786,'VILA CLEMENTINO'!A:I,8, FALSE)</f>
        <v>0.33850000000000002</v>
      </c>
      <c r="I8786" s="16" t="s">
        <v>11</v>
      </c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</row>
    <row r="8787" spans="1:27" ht="12.75">
      <c r="A8787" s="64">
        <f t="shared" ref="A8787:A8798" si="142">A8786</f>
        <v>46140</v>
      </c>
      <c r="B8787" s="16" t="s">
        <v>12</v>
      </c>
      <c r="C8787" s="60">
        <f>VLOOKUP(A8787,JABAQUARA!A:I,3, FALSE)</f>
        <v>3880.88</v>
      </c>
      <c r="D8787" s="16">
        <f>VLOOKUP(A8787,JABAQUARA!A:I,4, FALSE)</f>
        <v>32</v>
      </c>
      <c r="E8787" s="61">
        <f>VLOOKUP(A8787,JABAQUARA!A:I,5, FALSE)</f>
        <v>19.66</v>
      </c>
      <c r="F8787" s="16">
        <f>VLOOKUP(A8787,JABAQUARA!A:I,6, FALSE)</f>
        <v>0</v>
      </c>
      <c r="G8787" s="16">
        <f>VLOOKUP(A8787,JABAQUARA!A:I,7, FALSE)</f>
        <v>7.66</v>
      </c>
      <c r="H8787" s="29">
        <f>VLOOKUP(A8787,JABAQUARA!A:I,8, FALSE)</f>
        <v>0.3231</v>
      </c>
      <c r="I8787" s="16" t="s">
        <v>11</v>
      </c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</row>
    <row r="8788" spans="1:27" ht="12.75">
      <c r="A8788" s="64">
        <f t="shared" si="142"/>
        <v>46140</v>
      </c>
      <c r="B8788" s="16" t="s">
        <v>1467</v>
      </c>
      <c r="C8788" s="60">
        <f>VLOOKUP(A8788,SPOLETO!A:I,3, FALSE)</f>
        <v>3483.18</v>
      </c>
      <c r="D8788" s="16">
        <f>VLOOKUP(A8788,SPOLETO!A:I,4, FALSE)</f>
        <v>65</v>
      </c>
      <c r="E8788" s="61">
        <f>VLOOKUP(A8788,SPOLETO!A:I,5, FALSE)</f>
        <v>0</v>
      </c>
      <c r="F8788" s="16">
        <f>VLOOKUP(A8788,SPOLETO!A:I,6, FALSE)</f>
        <v>0</v>
      </c>
      <c r="G8788" s="16">
        <f>VLOOKUP(A8788,SPOLETO!A:I,7, FALSE)</f>
        <v>0</v>
      </c>
      <c r="H8788" s="29">
        <f>VLOOKUP(A8788,SPOLETO!A:I,8, FALSE)</f>
        <v>0</v>
      </c>
      <c r="I8788" s="16" t="s">
        <v>11</v>
      </c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  <c r="AA8788" s="9"/>
    </row>
    <row r="8789" spans="1:27" ht="12.75">
      <c r="A8789" s="64">
        <f t="shared" si="142"/>
        <v>46140</v>
      </c>
      <c r="B8789" s="16" t="s">
        <v>9</v>
      </c>
      <c r="C8789" s="60">
        <f>VLOOKUP(A8789,'CAMPO BELO'!A:I,3, FALSE)</f>
        <v>2521.46</v>
      </c>
      <c r="D8789" s="16">
        <f>VLOOKUP(A8789,'CAMPO BELO'!A:I,4, FALSE)</f>
        <v>30</v>
      </c>
      <c r="E8789" s="61">
        <f>VLOOKUP(A8789,'CAMPO BELO'!A:I,5, FALSE)</f>
        <v>22.3</v>
      </c>
      <c r="F8789" s="16">
        <f>VLOOKUP(A8789,'CAMPO BELO'!A:I,6, FALSE)</f>
        <v>0</v>
      </c>
      <c r="G8789" s="16">
        <f>VLOOKUP(A8789,'CAMPO BELO'!A:I,7, FALSE)</f>
        <v>7.6</v>
      </c>
      <c r="H8789" s="29">
        <f>VLOOKUP(A8789,'CAMPO BELO'!A:I,8, FALSE)</f>
        <v>0.34339999999999998</v>
      </c>
      <c r="I8789" s="16" t="s">
        <v>11</v>
      </c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</row>
    <row r="8790" spans="1:27" ht="12.75">
      <c r="A8790" s="64">
        <f t="shared" si="142"/>
        <v>46140</v>
      </c>
      <c r="B8790" s="16" t="s">
        <v>43</v>
      </c>
      <c r="C8790" s="60">
        <f>VLOOKUP(A8790,GOPOÚVA!A:I,3, FALSE)</f>
        <v>3000.75</v>
      </c>
      <c r="D8790" s="16">
        <f>VLOOKUP(A8790,GOPOÚVA!A:I,4, FALSE)</f>
        <v>32</v>
      </c>
      <c r="E8790" s="61">
        <f>VLOOKUP(A8790,GOPOÚVA!A:I,5, FALSE)</f>
        <v>22.74</v>
      </c>
      <c r="F8790" s="16">
        <f>VLOOKUP(A8790,GOPOÚVA!A:I,6, FALSE)</f>
        <v>0</v>
      </c>
      <c r="G8790" s="16">
        <f>VLOOKUP(A8790,GOPOÚVA!A:I,7, FALSE)</f>
        <v>9.33</v>
      </c>
      <c r="H8790" s="29">
        <f>VLOOKUP(A8790,GOPOÚVA!A:I,8, FALSE)</f>
        <v>0.3251</v>
      </c>
      <c r="I8790" s="16" t="s">
        <v>11</v>
      </c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</row>
    <row r="8791" spans="1:27" ht="12.75">
      <c r="A8791" s="64">
        <f t="shared" si="142"/>
        <v>46140</v>
      </c>
      <c r="B8791" s="16" t="s">
        <v>45</v>
      </c>
      <c r="C8791" s="60">
        <f>VLOOKUP(A8791,MANDAQUI!A:I,3, FALSE)</f>
        <v>1918.23</v>
      </c>
      <c r="D8791" s="16">
        <f>VLOOKUP(A8791,MANDAQUI!A:I,4, FALSE)</f>
        <v>21</v>
      </c>
      <c r="E8791" s="61">
        <f>VLOOKUP(A8791,MANDAQUI!A:I,5, FALSE)</f>
        <v>22.6</v>
      </c>
      <c r="F8791" s="16">
        <f>VLOOKUP(A8791,MANDAQUI!A:I,6, FALSE)</f>
        <v>0</v>
      </c>
      <c r="G8791" s="16">
        <f>VLOOKUP(A8791,MANDAQUI!A:I,7, FALSE)</f>
        <v>8</v>
      </c>
      <c r="H8791" s="29">
        <f>VLOOKUP(A8791,MANDAQUI!A:I,8, FALSE)</f>
        <v>0.35439999999999999</v>
      </c>
      <c r="I8791" s="16" t="s">
        <v>11</v>
      </c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</row>
    <row r="8792" spans="1:27" ht="12.75">
      <c r="A8792" s="64">
        <f t="shared" si="142"/>
        <v>46140</v>
      </c>
      <c r="B8792" s="16" t="s">
        <v>1465</v>
      </c>
      <c r="C8792" s="60">
        <f>VLOOKUP(A8792,AEROPORTO!A:I,3, FALSE)</f>
        <v>9399.4</v>
      </c>
      <c r="D8792" s="16">
        <f>VLOOKUP(A8792,AEROPORTO!A:I,4, FALSE)</f>
        <v>144</v>
      </c>
      <c r="E8792" s="61">
        <f>VLOOKUP(A8792,AEROPORTO!A:I,5, FALSE)</f>
        <v>0</v>
      </c>
      <c r="F8792" s="16">
        <f>VLOOKUP(A8792,AEROPORTO!A:I,6, FALSE)</f>
        <v>0</v>
      </c>
      <c r="G8792" s="16">
        <f>VLOOKUP(A8792,AEROPORTO!A:I,7, FALSE)</f>
        <v>0</v>
      </c>
      <c r="H8792" s="29">
        <f>VLOOKUP(A8792,AEROPORTO!A:I,8, FALSE)</f>
        <v>0</v>
      </c>
      <c r="I8792" s="16" t="s">
        <v>11</v>
      </c>
      <c r="J8792" s="9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  <c r="AA8792" s="9"/>
    </row>
    <row r="8793" spans="1:27" ht="12.75">
      <c r="A8793" s="64">
        <f t="shared" si="142"/>
        <v>46140</v>
      </c>
      <c r="B8793" s="16" t="s">
        <v>289</v>
      </c>
      <c r="C8793" s="60">
        <f>VLOOKUP(A8793,PINHEIROS!A:I,3, FALSE)</f>
        <v>3838.6</v>
      </c>
      <c r="D8793" s="16">
        <f>VLOOKUP(A8793,PINHEIROS!A:I,4, FALSE)</f>
        <v>30</v>
      </c>
      <c r="E8793" s="61">
        <f>VLOOKUP(A8793,PINHEIROS!A:I,5, FALSE)</f>
        <v>35.32</v>
      </c>
      <c r="F8793" s="16">
        <f>VLOOKUP(A8793,PINHEIROS!A:I,6, FALSE)</f>
        <v>8</v>
      </c>
      <c r="G8793" s="16">
        <f>VLOOKUP(A8793,PINHEIROS!A:I,7, FALSE)</f>
        <v>6.25</v>
      </c>
      <c r="H8793" s="29">
        <f>VLOOKUP(A8793,PINHEIROS!A:I,8, FALSE)</f>
        <v>0.28120000000000001</v>
      </c>
      <c r="I8793" s="16" t="s">
        <v>11</v>
      </c>
      <c r="J8793" s="9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</row>
    <row r="8794" spans="1:27" ht="12.75">
      <c r="A8794" s="64">
        <f t="shared" si="142"/>
        <v>46140</v>
      </c>
      <c r="B8794" s="16" t="s">
        <v>286</v>
      </c>
      <c r="C8794" s="60">
        <f>VLOOKUP(A8794,ACLIMAÇÃO!A:I,3, FALSE)</f>
        <v>2226.6799999999998</v>
      </c>
      <c r="D8794" s="16">
        <f>VLOOKUP(A8794,ACLIMAÇÃO!A:I,4, FALSE)</f>
        <v>26</v>
      </c>
      <c r="E8794" s="61">
        <f>VLOOKUP(A8794,ACLIMAÇÃO!A:I,5, FALSE)</f>
        <v>25.44</v>
      </c>
      <c r="F8794" s="16">
        <f>VLOOKUP(A8794,ACLIMAÇÃO!A:I,6, FALSE)</f>
        <v>0</v>
      </c>
      <c r="G8794" s="16">
        <f>VLOOKUP(A8794,ACLIMAÇÃO!A:I,7, FALSE)</f>
        <v>4.66</v>
      </c>
      <c r="H8794" s="29">
        <f>VLOOKUP(A8794,ACLIMAÇÃO!A:I,8, FALSE)</f>
        <v>0.37269999999999998</v>
      </c>
      <c r="I8794" s="16" t="s">
        <v>11</v>
      </c>
      <c r="J8794" s="9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</row>
    <row r="8795" spans="1:27" ht="12.75">
      <c r="A8795" s="64">
        <f t="shared" si="142"/>
        <v>46140</v>
      </c>
      <c r="B8795" s="16" t="s">
        <v>17</v>
      </c>
      <c r="C8795" s="60">
        <f>VLOOKUP(A8795,'PRAIA DO CANTO'!A:I,3, FALSE)</f>
        <v>5881.42</v>
      </c>
      <c r="D8795" s="16">
        <f>VLOOKUP(A8795,'PRAIA DO CANTO'!A:I,4, FALSE)</f>
        <v>53</v>
      </c>
      <c r="E8795" s="61">
        <f>VLOOKUP(A8795,'PRAIA DO CANTO'!A:I,5, FALSE)</f>
        <v>28.78</v>
      </c>
      <c r="F8795" s="16">
        <f>VLOOKUP(A8795,'PRAIA DO CANTO'!A:I,6, FALSE)</f>
        <v>3</v>
      </c>
      <c r="G8795" s="16">
        <f>VLOOKUP(A8795,'PRAIA DO CANTO'!A:I,7, FALSE)</f>
        <v>10</v>
      </c>
      <c r="H8795" s="29">
        <f>VLOOKUP(A8795,'PRAIA DO CANTO'!A:I,8, FALSE)</f>
        <v>0.3155</v>
      </c>
      <c r="I8795" s="16" t="s">
        <v>16</v>
      </c>
      <c r="J8795" s="9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  <c r="Z8795" s="9"/>
      <c r="AA8795" s="9"/>
    </row>
    <row r="8796" spans="1:27" ht="12.75">
      <c r="A8796" s="64">
        <f t="shared" si="142"/>
        <v>46140</v>
      </c>
      <c r="B8796" s="16" t="s">
        <v>14</v>
      </c>
      <c r="C8796" s="60">
        <f>VLOOKUP(A8796,'JARDIM CAMBURI'!A:I,3, FALSE)</f>
        <v>3375.89</v>
      </c>
      <c r="D8796" s="16">
        <f>VLOOKUP(A8796,'JARDIM CAMBURI'!A:I,4, FALSE)</f>
        <v>30</v>
      </c>
      <c r="E8796" s="61">
        <f>VLOOKUP(A8796,'JARDIM CAMBURI'!A:I,5, FALSE)</f>
        <v>20.13</v>
      </c>
      <c r="F8796" s="16">
        <f>VLOOKUP(A8796,'JARDIM CAMBURI'!A:I,6, FALSE())</f>
        <v>0</v>
      </c>
      <c r="G8796" s="16">
        <f>VLOOKUP(A8796,'JARDIM CAMBURI'!A:I,7, FALSE)</f>
        <v>10</v>
      </c>
      <c r="H8796" s="29">
        <f>VLOOKUP(A8796,'JARDIM CAMBURI'!A:I,8, FALSE)</f>
        <v>0.48970000000000002</v>
      </c>
      <c r="I8796" s="16" t="s">
        <v>16</v>
      </c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  <c r="X8796" s="9"/>
      <c r="Y8796" s="9"/>
      <c r="Z8796" s="9"/>
      <c r="AA8796" s="9"/>
    </row>
    <row r="8797" spans="1:27" ht="12.75">
      <c r="A8797" s="64">
        <f t="shared" si="142"/>
        <v>46140</v>
      </c>
      <c r="B8797" s="16" t="s">
        <v>19</v>
      </c>
      <c r="C8797" s="60">
        <f>VLOOKUP(A8797,SERRA!A:I,3, FALSE)</f>
        <v>3869.8</v>
      </c>
      <c r="D8797" s="16">
        <f>VLOOKUP(A8797,SERRA!A:I,4, FALSE)</f>
        <v>36</v>
      </c>
      <c r="E8797" s="61">
        <f>VLOOKUP(A8797,SERRA!A:I,5, FALSE)</f>
        <v>35.68</v>
      </c>
      <c r="F8797" s="16">
        <f>VLOOKUP(A8797,SERRA!A:I,6, FALSE)</f>
        <v>6</v>
      </c>
      <c r="G8797" s="16">
        <f>VLOOKUP(A8797,SERRA!A:I,7, FALSE)</f>
        <v>18</v>
      </c>
      <c r="H8797" s="29">
        <f>VLOOKUP(A8797,SERRA!A:I,8, FALSE)</f>
        <v>0.38100000000000001</v>
      </c>
      <c r="I8797" s="16" t="s">
        <v>16</v>
      </c>
      <c r="J8797" s="9"/>
      <c r="K8797" s="9"/>
      <c r="L8797" s="9"/>
      <c r="M8797" s="9"/>
      <c r="N8797" s="9"/>
      <c r="O8797" s="9"/>
      <c r="P8797" s="9"/>
      <c r="Q8797" s="9"/>
      <c r="R8797" s="9"/>
      <c r="S8797" s="9"/>
      <c r="T8797" s="9"/>
      <c r="U8797" s="9"/>
      <c r="V8797" s="9"/>
      <c r="W8797" s="9"/>
      <c r="X8797" s="9"/>
      <c r="Y8797" s="9"/>
      <c r="Z8797" s="9"/>
      <c r="AA8797" s="9"/>
    </row>
    <row r="8798" spans="1:27" ht="12.75">
      <c r="A8798" s="64">
        <f t="shared" si="142"/>
        <v>46140</v>
      </c>
      <c r="B8798" s="16" t="s">
        <v>1574</v>
      </c>
      <c r="C8798" s="60">
        <f>VLOOKUP(A8798,BOALI!A:I,3, FALSE)</f>
        <v>3571.61</v>
      </c>
      <c r="D8798" s="16">
        <f>VLOOKUP(A8798,BOALI!A:I,4, FALSE)</f>
        <v>82</v>
      </c>
      <c r="E8798" s="61">
        <f>VLOOKUP(A8798,BOALI!A:I,5, FALSE)</f>
        <v>0</v>
      </c>
      <c r="F8798" s="16">
        <f>VLOOKUP(A8798,BOALI!A:I,6, FALSE)</f>
        <v>0</v>
      </c>
      <c r="G8798" s="16">
        <f>VLOOKUP(A8798,BOALI!A:I,7, FALSE)</f>
        <v>0</v>
      </c>
      <c r="H8798" s="29">
        <f>VLOOKUP(A8798,BOALI!A:I,8, FALSE)</f>
        <v>0</v>
      </c>
      <c r="I8798" s="16" t="s">
        <v>16</v>
      </c>
      <c r="J8798" s="9"/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  <c r="Z8798" s="9"/>
      <c r="AA8798" s="9"/>
    </row>
    <row r="8799" spans="1:27" ht="12.75">
      <c r="A8799" s="64">
        <f>A8798+1</f>
        <v>46141</v>
      </c>
      <c r="B8799" s="16" t="s">
        <v>21</v>
      </c>
      <c r="C8799" s="60">
        <f>VLOOKUP(A8799,'VILA CLEMENTINO'!A:I,3, FALSE)</f>
        <v>4782.21</v>
      </c>
      <c r="D8799" s="16">
        <f>VLOOKUP(A8799,'VILA CLEMENTINO'!A:I,4, FALSE)</f>
        <v>57</v>
      </c>
      <c r="E8799" s="61">
        <f>VLOOKUP(A8799,'VILA CLEMENTINO'!A:I,5, FALSE)</f>
        <v>41.53</v>
      </c>
      <c r="F8799" s="16">
        <f>VLOOKUP(A8799,'VILA CLEMENTINO'!A:I,6, FALSE)</f>
        <v>16</v>
      </c>
      <c r="G8799" s="62">
        <f>VLOOKUP(A8799,'VILA CLEMENTINO'!A:I,7, FALSE)</f>
        <v>7.4</v>
      </c>
      <c r="H8799" s="29">
        <f>VLOOKUP(A8799,'VILA CLEMENTINO'!A:I,8, FALSE)</f>
        <v>0.29509999999999997</v>
      </c>
      <c r="I8799" s="16" t="s">
        <v>11</v>
      </c>
      <c r="J8799" s="9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  <c r="Z8799" s="9"/>
      <c r="AA8799" s="9"/>
    </row>
    <row r="8800" spans="1:27" ht="12.75">
      <c r="A8800" s="64">
        <f t="shared" ref="A8800:A8811" si="143">A8799</f>
        <v>46141</v>
      </c>
      <c r="B8800" s="16" t="s">
        <v>12</v>
      </c>
      <c r="C8800" s="60">
        <f>VLOOKUP(A8800,JABAQUARA!A:I,3, FALSE)</f>
        <v>3457.63</v>
      </c>
      <c r="D8800" s="16">
        <f>VLOOKUP(A8800,JABAQUARA!A:I,4, FALSE)</f>
        <v>26</v>
      </c>
      <c r="E8800" s="61">
        <f>VLOOKUP(A8800,JABAQUARA!A:I,5, FALSE)</f>
        <v>20.84</v>
      </c>
      <c r="F8800" s="16">
        <f>VLOOKUP(A8800,JABAQUARA!A:I,6, FALSE)</f>
        <v>1</v>
      </c>
      <c r="G8800" s="16">
        <f>VLOOKUP(A8800,JABAQUARA!A:I,7, FALSE)</f>
        <v>6</v>
      </c>
      <c r="H8800" s="29">
        <f>VLOOKUP(A8800,JABAQUARA!A:I,8, FALSE)</f>
        <v>0.3488</v>
      </c>
      <c r="I8800" s="16" t="s">
        <v>11</v>
      </c>
      <c r="J8800" s="9"/>
      <c r="K8800" s="9"/>
      <c r="L8800" s="9"/>
      <c r="M8800" s="9"/>
      <c r="N8800" s="9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  <c r="AA8800" s="9"/>
    </row>
    <row r="8801" spans="1:27" ht="12.75">
      <c r="A8801" s="64">
        <f t="shared" si="143"/>
        <v>46141</v>
      </c>
      <c r="B8801" s="16" t="s">
        <v>1467</v>
      </c>
      <c r="C8801" s="60">
        <f>VLOOKUP(A8801,SPOLETO!A:I,3, FALSE)</f>
        <v>1211.99</v>
      </c>
      <c r="D8801" s="16">
        <f>VLOOKUP(A8801,SPOLETO!A:I,4, FALSE)</f>
        <v>21</v>
      </c>
      <c r="E8801" s="61">
        <f>VLOOKUP(A8801,SPOLETO!A:I,5, FALSE)</f>
        <v>0</v>
      </c>
      <c r="F8801" s="16">
        <f>VLOOKUP(A8801,SPOLETO!A:I,6, FALSE)</f>
        <v>0</v>
      </c>
      <c r="G8801" s="16">
        <f>VLOOKUP(A8801,SPOLETO!A:I,7, FALSE)</f>
        <v>0</v>
      </c>
      <c r="H8801" s="29">
        <f>VLOOKUP(A8801,SPOLETO!A:I,8, FALSE)</f>
        <v>0</v>
      </c>
      <c r="I8801" s="16" t="s">
        <v>11</v>
      </c>
      <c r="J8801" s="9"/>
      <c r="K8801" s="9"/>
      <c r="L8801" s="9"/>
      <c r="M8801" s="9"/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</row>
    <row r="8802" spans="1:27" ht="12.75">
      <c r="A8802" s="64">
        <f t="shared" si="143"/>
        <v>46141</v>
      </c>
      <c r="B8802" s="16" t="s">
        <v>9</v>
      </c>
      <c r="C8802" s="60">
        <f>VLOOKUP(A8802,'CAMPO BELO'!A:I,3, FALSE)</f>
        <v>2728.6</v>
      </c>
      <c r="D8802" s="16">
        <f>VLOOKUP(A8802,'CAMPO BELO'!A:I,4, FALSE)</f>
        <v>31</v>
      </c>
      <c r="E8802" s="61">
        <f>VLOOKUP(A8802,'CAMPO BELO'!A:I,5, FALSE)</f>
        <v>29.58</v>
      </c>
      <c r="F8802" s="16">
        <f>VLOOKUP(A8802,'CAMPO BELO'!A:I,6, FALSE)</f>
        <v>3</v>
      </c>
      <c r="G8802" s="16">
        <f>VLOOKUP(A8802,'CAMPO BELO'!A:I,7, FALSE)</f>
        <v>7</v>
      </c>
      <c r="H8802" s="29">
        <f>VLOOKUP(A8802,'CAMPO BELO'!A:I,8, FALSE)</f>
        <v>0.36509999999999998</v>
      </c>
      <c r="I8802" s="16" t="s">
        <v>11</v>
      </c>
      <c r="J8802" s="9"/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</row>
    <row r="8803" spans="1:27" ht="12.75">
      <c r="A8803" s="64">
        <f t="shared" si="143"/>
        <v>46141</v>
      </c>
      <c r="B8803" s="16" t="s">
        <v>43</v>
      </c>
      <c r="C8803" s="60">
        <f>VLOOKUP(A8803,GOPOÚVA!A:I,3, FALSE)</f>
        <v>2716.2</v>
      </c>
      <c r="D8803" s="16">
        <f>VLOOKUP(A8803,GOPOÚVA!A:I,4, FALSE)</f>
        <v>26</v>
      </c>
      <c r="E8803" s="61">
        <f>VLOOKUP(A8803,GOPOÚVA!A:I,5, FALSE)</f>
        <v>24.8</v>
      </c>
      <c r="F8803" s="16">
        <f>VLOOKUP(A8803,GOPOÚVA!A:I,6, FALSE)</f>
        <v>1</v>
      </c>
      <c r="G8803" s="16">
        <f>VLOOKUP(A8803,GOPOÚVA!A:I,7, FALSE)</f>
        <v>6.33</v>
      </c>
      <c r="H8803" s="29">
        <f>VLOOKUP(A8803,GOPOÚVA!A:I,8, FALSE)</f>
        <v>0.33100000000000002</v>
      </c>
      <c r="I8803" s="16" t="s">
        <v>11</v>
      </c>
      <c r="J8803" s="9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</row>
    <row r="8804" spans="1:27" ht="12.75">
      <c r="A8804" s="64">
        <f t="shared" si="143"/>
        <v>46141</v>
      </c>
      <c r="B8804" s="16" t="s">
        <v>45</v>
      </c>
      <c r="C8804" s="60">
        <f>VLOOKUP(A8804,MANDAQUI!A:I,3, FALSE)</f>
        <v>3290.97</v>
      </c>
      <c r="D8804" s="16">
        <f>VLOOKUP(A8804,MANDAQUI!A:I,4, FALSE)</f>
        <v>30</v>
      </c>
      <c r="E8804" s="61">
        <f>VLOOKUP(A8804,MANDAQUI!A:I,5, FALSE)</f>
        <v>20.100000000000001</v>
      </c>
      <c r="F8804" s="16">
        <f>VLOOKUP(A8804,MANDAQUI!A:I,6, FALSE)</f>
        <v>0</v>
      </c>
      <c r="G8804" s="16">
        <f>VLOOKUP(A8804,MANDAQUI!A:I,7, FALSE)</f>
        <v>12</v>
      </c>
      <c r="H8804" s="29">
        <f>VLOOKUP(A8804,MANDAQUI!A:I,8, FALSE)</f>
        <v>0.32</v>
      </c>
      <c r="I8804" s="16" t="s">
        <v>11</v>
      </c>
      <c r="J8804" s="9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  <c r="Z8804" s="9"/>
      <c r="AA8804" s="9"/>
    </row>
    <row r="8805" spans="1:27" ht="12.75">
      <c r="A8805" s="64">
        <f t="shared" si="143"/>
        <v>46141</v>
      </c>
      <c r="B8805" s="16" t="s">
        <v>1465</v>
      </c>
      <c r="C8805" s="60">
        <f>VLOOKUP(A8805,AEROPORTO!A:I,3, FALSE)</f>
        <v>6329</v>
      </c>
      <c r="D8805" s="16">
        <f>VLOOKUP(A8805,AEROPORTO!A:I,4, FALSE)</f>
        <v>117</v>
      </c>
      <c r="E8805" s="61">
        <f>VLOOKUP(A8805,AEROPORTO!A:I,5, FALSE)</f>
        <v>0</v>
      </c>
      <c r="F8805" s="16">
        <f>VLOOKUP(A8805,AEROPORTO!A:I,6, FALSE)</f>
        <v>0</v>
      </c>
      <c r="G8805" s="16">
        <f>VLOOKUP(A8805,AEROPORTO!A:I,7, FALSE)</f>
        <v>0</v>
      </c>
      <c r="H8805" s="29">
        <f>VLOOKUP(A8805,AEROPORTO!A:I,8, FALSE)</f>
        <v>0</v>
      </c>
      <c r="I8805" s="16" t="s">
        <v>11</v>
      </c>
      <c r="J8805" s="9"/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  <c r="Z8805" s="9"/>
      <c r="AA8805" s="9"/>
    </row>
    <row r="8806" spans="1:27" ht="12.75">
      <c r="A8806" s="64">
        <f t="shared" si="143"/>
        <v>46141</v>
      </c>
      <c r="B8806" s="16" t="s">
        <v>289</v>
      </c>
      <c r="C8806" s="60">
        <f>VLOOKUP(A8806,PINHEIROS!A:I,3, FALSE)</f>
        <v>2763.88</v>
      </c>
      <c r="D8806" s="16">
        <f>VLOOKUP(A8806,PINHEIROS!A:I,4, FALSE)</f>
        <v>30</v>
      </c>
      <c r="E8806" s="61">
        <f>VLOOKUP(A8806,PINHEIROS!A:I,5, FALSE)</f>
        <v>32.020000000000003</v>
      </c>
      <c r="F8806" s="16">
        <f>VLOOKUP(A8806,PINHEIROS!A:I,6, FALSE)</f>
        <v>5</v>
      </c>
      <c r="G8806" s="16">
        <f>VLOOKUP(A8806,PINHEIROS!A:I,7, FALSE)</f>
        <v>5.75</v>
      </c>
      <c r="H8806" s="29">
        <f>VLOOKUP(A8806,PINHEIROS!A:I,8, FALSE)</f>
        <v>0.25469999999999998</v>
      </c>
      <c r="I8806" s="16" t="s">
        <v>11</v>
      </c>
      <c r="J8806" s="9"/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  <c r="Z8806" s="9"/>
      <c r="AA8806" s="9"/>
    </row>
    <row r="8807" spans="1:27" ht="12.75">
      <c r="A8807" s="64">
        <f t="shared" si="143"/>
        <v>46141</v>
      </c>
      <c r="B8807" s="16" t="s">
        <v>286</v>
      </c>
      <c r="C8807" s="60">
        <f>VLOOKUP(A8807,ACLIMAÇÃO!A:I,3, FALSE)</f>
        <v>1659.53</v>
      </c>
      <c r="D8807" s="16">
        <f>VLOOKUP(A8807,ACLIMAÇÃO!A:I,4, FALSE)</f>
        <v>20</v>
      </c>
      <c r="E8807" s="61">
        <f>VLOOKUP(A8807,ACLIMAÇÃO!A:I,5, FALSE)</f>
        <v>19.18</v>
      </c>
      <c r="F8807" s="16">
        <f>VLOOKUP(A8807,ACLIMAÇÃO!A:I,6, FALSE)</f>
        <v>0</v>
      </c>
      <c r="G8807" s="16">
        <f>VLOOKUP(A8807,ACLIMAÇÃO!A:I,7, FALSE)</f>
        <v>5</v>
      </c>
      <c r="H8807" s="29">
        <f>VLOOKUP(A8807,ACLIMAÇÃO!A:I,8, FALSE)</f>
        <v>0.31619999999999998</v>
      </c>
      <c r="I8807" s="16" t="s">
        <v>11</v>
      </c>
      <c r="J8807" s="9"/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</row>
    <row r="8808" spans="1:27" ht="12.75">
      <c r="A8808" s="64">
        <f t="shared" si="143"/>
        <v>46141</v>
      </c>
      <c r="B8808" s="16" t="s">
        <v>17</v>
      </c>
      <c r="C8808" s="60">
        <f>VLOOKUP(A8808,'PRAIA DO CANTO'!A:I,3, FALSE)</f>
        <v>4579.76</v>
      </c>
      <c r="D8808" s="16">
        <f>VLOOKUP(A8808,'PRAIA DO CANTO'!A:I,4, FALSE)</f>
        <v>28</v>
      </c>
      <c r="E8808" s="61">
        <f>VLOOKUP(A8808,'PRAIA DO CANTO'!A:I,5, FALSE)</f>
        <v>33.79</v>
      </c>
      <c r="F8808" s="16">
        <f>VLOOKUP(A8808,'PRAIA DO CANTO'!A:I,6, FALSE)</f>
        <v>3</v>
      </c>
      <c r="G8808" s="16">
        <f>VLOOKUP(A8808,'PRAIA DO CANTO'!A:I,7, FALSE)</f>
        <v>9.3000000000000007</v>
      </c>
      <c r="H8808" s="29">
        <f>VLOOKUP(A8808,'PRAIA DO CANTO'!A:I,8, FALSE)</f>
        <v>0.35170000000000001</v>
      </c>
      <c r="I8808" s="16" t="s">
        <v>16</v>
      </c>
      <c r="J8808" s="9"/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  <c r="Z8808" s="9"/>
      <c r="AA8808" s="9"/>
    </row>
    <row r="8809" spans="1:27" ht="12.75">
      <c r="A8809" s="64">
        <f t="shared" si="143"/>
        <v>46141</v>
      </c>
      <c r="B8809" s="16" t="s">
        <v>14</v>
      </c>
      <c r="C8809" s="60">
        <f>VLOOKUP(A8809,'JARDIM CAMBURI'!A:I,3, FALSE)</f>
        <v>3038</v>
      </c>
      <c r="D8809" s="16">
        <f>VLOOKUP(A8809,'JARDIM CAMBURI'!A:I,4, FALSE)</f>
        <v>34</v>
      </c>
      <c r="E8809" s="61">
        <f>VLOOKUP(A8809,'JARDIM CAMBURI'!A:I,5, FALSE)</f>
        <v>28.93</v>
      </c>
      <c r="F8809" s="16">
        <f>VLOOKUP(A8809,'JARDIM CAMBURI'!A:I,6, FALSE())</f>
        <v>0</v>
      </c>
      <c r="G8809" s="16">
        <f>VLOOKUP(A8809,'JARDIM CAMBURI'!A:I,7, FALSE)</f>
        <v>13</v>
      </c>
      <c r="H8809" s="29">
        <f>VLOOKUP(A8809,'JARDIM CAMBURI'!A:I,8, FALSE)</f>
        <v>0.28410000000000002</v>
      </c>
      <c r="I8809" s="16" t="s">
        <v>16</v>
      </c>
      <c r="J8809" s="9"/>
      <c r="K8809" s="9"/>
      <c r="L8809" s="9"/>
      <c r="M8809" s="9"/>
      <c r="N8809" s="9"/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</row>
    <row r="8810" spans="1:27" ht="12.75">
      <c r="A8810" s="64">
        <f t="shared" si="143"/>
        <v>46141</v>
      </c>
      <c r="B8810" s="16" t="s">
        <v>19</v>
      </c>
      <c r="C8810" s="60">
        <f>VLOOKUP(A8810,SERRA!A:I,3, FALSE)</f>
        <v>2601.63</v>
      </c>
      <c r="D8810" s="16">
        <f>VLOOKUP(A8810,SERRA!A:I,4, FALSE)</f>
        <v>29</v>
      </c>
      <c r="E8810" s="61">
        <f>VLOOKUP(A8810,SERRA!A:I,5, FALSE)</f>
        <v>34.74</v>
      </c>
      <c r="F8810" s="16">
        <f>VLOOKUP(A8810,SERRA!A:I,6, FALSE)</f>
        <v>5</v>
      </c>
      <c r="G8810" s="16">
        <f>VLOOKUP(A8810,SERRA!A:I,7, FALSE)</f>
        <v>9</v>
      </c>
      <c r="H8810" s="29">
        <f>VLOOKUP(A8810,SERRA!A:I,8, FALSE)</f>
        <v>0.29049999999999998</v>
      </c>
      <c r="I8810" s="16" t="s">
        <v>16</v>
      </c>
      <c r="J8810" s="9"/>
      <c r="K8810" s="9"/>
      <c r="L8810" s="9"/>
      <c r="M8810" s="9"/>
      <c r="N8810" s="9"/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</row>
    <row r="8811" spans="1:27" ht="12.75">
      <c r="A8811" s="64">
        <f t="shared" si="143"/>
        <v>46141</v>
      </c>
      <c r="B8811" s="16" t="s">
        <v>1574</v>
      </c>
      <c r="C8811" s="60">
        <f>VLOOKUP(A8811,BOALI!A:I,3, FALSE)</f>
        <v>3842.56</v>
      </c>
      <c r="D8811" s="16">
        <f>VLOOKUP(A8811,BOALI!A:I,4, FALSE)</f>
        <v>96</v>
      </c>
      <c r="E8811" s="61">
        <f>VLOOKUP(A8811,BOALI!A:I,5, FALSE)</f>
        <v>0</v>
      </c>
      <c r="F8811" s="16">
        <f>VLOOKUP(A8811,BOALI!A:I,6, FALSE)</f>
        <v>0</v>
      </c>
      <c r="G8811" s="16">
        <f>VLOOKUP(A8811,BOALI!A:I,7, FALSE)</f>
        <v>0</v>
      </c>
      <c r="H8811" s="29">
        <f>VLOOKUP(A8811,BOALI!A:I,8, FALSE)</f>
        <v>0</v>
      </c>
      <c r="I8811" s="16" t="s">
        <v>16</v>
      </c>
      <c r="J8811" s="9"/>
      <c r="K8811" s="9"/>
      <c r="L8811" s="9"/>
      <c r="M8811" s="9"/>
      <c r="N8811" s="9"/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</row>
    <row r="8812" spans="1:27" ht="12.75">
      <c r="A8812" s="64">
        <f>A8811+1</f>
        <v>46142</v>
      </c>
      <c r="B8812" s="16" t="s">
        <v>21</v>
      </c>
      <c r="C8812" s="60">
        <f>VLOOKUP(A8812,'VILA CLEMENTINO'!A:I,3, FALSE)</f>
        <v>9768</v>
      </c>
      <c r="D8812" s="16">
        <f>VLOOKUP(A8812,'VILA CLEMENTINO'!A:I,4, FALSE)</f>
        <v>100</v>
      </c>
      <c r="E8812" s="61">
        <f>VLOOKUP(A8812,'VILA CLEMENTINO'!A:I,5, FALSE)</f>
        <v>25</v>
      </c>
      <c r="F8812" s="16">
        <f>VLOOKUP(A8812,'VILA CLEMENTINO'!A:I,6, FALSE)</f>
        <v>0</v>
      </c>
      <c r="G8812" s="62">
        <f>VLOOKUP(A8812,'VILA CLEMENTINO'!A:I,7, FALSE)</f>
        <v>10.16</v>
      </c>
      <c r="H8812" s="29">
        <f>VLOOKUP(A8812,'VILA CLEMENTINO'!A:I,8, FALSE)</f>
        <v>0.28960000000000002</v>
      </c>
      <c r="I8812" s="16" t="s">
        <v>11</v>
      </c>
      <c r="J8812" s="9"/>
      <c r="K8812" s="9"/>
      <c r="L8812" s="9"/>
      <c r="M8812" s="9"/>
      <c r="N8812" s="9"/>
      <c r="O8812" s="9"/>
      <c r="P8812" s="9"/>
      <c r="Q8812" s="9"/>
      <c r="R8812" s="9"/>
      <c r="S8812" s="9"/>
      <c r="T8812" s="9"/>
      <c r="U8812" s="9"/>
      <c r="V8812" s="9"/>
      <c r="W8812" s="9"/>
      <c r="X8812" s="9"/>
      <c r="Y8812" s="9"/>
      <c r="Z8812" s="9"/>
      <c r="AA8812" s="9"/>
    </row>
    <row r="8813" spans="1:27" ht="12.75">
      <c r="A8813" s="64">
        <f t="shared" ref="A8813:A8824" si="144">A8812</f>
        <v>46142</v>
      </c>
      <c r="B8813" s="16" t="s">
        <v>12</v>
      </c>
      <c r="C8813" s="60">
        <f>VLOOKUP(A8813,JABAQUARA!A:I,3, FALSE)</f>
        <v>6436.63</v>
      </c>
      <c r="D8813" s="16">
        <f>VLOOKUP(A8813,JABAQUARA!A:I,4, FALSE)</f>
        <v>66</v>
      </c>
      <c r="E8813" s="61">
        <f>VLOOKUP(A8813,JABAQUARA!A:I,5, FALSE)</f>
        <v>23.43</v>
      </c>
      <c r="F8813" s="16">
        <f>VLOOKUP(A8813,JABAQUARA!A:I,6, FALSE)</f>
        <v>0</v>
      </c>
      <c r="G8813" s="16">
        <f>VLOOKUP(A8813,JABAQUARA!A:I,7, FALSE)</f>
        <v>7</v>
      </c>
      <c r="H8813" s="29">
        <f>VLOOKUP(A8813,JABAQUARA!A:I,8, FALSE)</f>
        <v>0.29330000000000001</v>
      </c>
      <c r="I8813" s="16" t="s">
        <v>11</v>
      </c>
      <c r="J8813" s="9"/>
      <c r="K8813" s="9"/>
      <c r="L8813" s="9"/>
      <c r="M8813" s="9"/>
      <c r="N8813" s="9"/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</row>
    <row r="8814" spans="1:27" ht="12.75">
      <c r="A8814" s="64">
        <f t="shared" si="144"/>
        <v>46142</v>
      </c>
      <c r="B8814" s="16" t="s">
        <v>1467</v>
      </c>
      <c r="C8814" s="60">
        <f>VLOOKUP(A8814,SPOLETO!A:I,3, FALSE)</f>
        <v>4025.36</v>
      </c>
      <c r="D8814" s="16">
        <f>VLOOKUP(A8814,SPOLETO!A:I,4, FALSE)</f>
        <v>78</v>
      </c>
      <c r="E8814" s="61">
        <f>VLOOKUP(A8814,SPOLETO!A:I,5, FALSE)</f>
        <v>0</v>
      </c>
      <c r="F8814" s="16">
        <f>VLOOKUP(A8814,SPOLETO!A:I,6, FALSE)</f>
        <v>0</v>
      </c>
      <c r="G8814" s="16">
        <f>VLOOKUP(A8814,SPOLETO!A:I,7, FALSE)</f>
        <v>0</v>
      </c>
      <c r="H8814" s="29">
        <f>VLOOKUP(A8814,SPOLETO!A:I,8, FALSE)</f>
        <v>0</v>
      </c>
      <c r="I8814" s="16" t="s">
        <v>11</v>
      </c>
      <c r="J8814" s="9"/>
      <c r="K8814" s="9"/>
      <c r="L8814" s="9"/>
      <c r="M8814" s="9"/>
      <c r="N8814" s="9"/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</row>
    <row r="8815" spans="1:27" ht="12.75">
      <c r="A8815" s="64">
        <f t="shared" si="144"/>
        <v>46142</v>
      </c>
      <c r="B8815" s="16" t="s">
        <v>9</v>
      </c>
      <c r="C8815" s="60">
        <f>VLOOKUP(A8815,'CAMPO BELO'!A:I,3, FALSE)</f>
        <v>6871.52</v>
      </c>
      <c r="D8815" s="16">
        <f>VLOOKUP(A8815,'CAMPO BELO'!A:I,4, FALSE)</f>
        <v>62</v>
      </c>
      <c r="E8815" s="61">
        <f>VLOOKUP(A8815,'CAMPO BELO'!A:I,5, FALSE)</f>
        <v>32.44</v>
      </c>
      <c r="F8815" s="16">
        <f>VLOOKUP(A8815,'CAMPO BELO'!A:I,6, FALSE)</f>
        <v>6</v>
      </c>
      <c r="G8815" s="16">
        <f>VLOOKUP(A8815,'CAMPO BELO'!A:I,7, FALSE)</f>
        <v>19.600000000000001</v>
      </c>
      <c r="H8815" s="29">
        <f>VLOOKUP(A8815,'CAMPO BELO'!A:I,8, FALSE)</f>
        <v>0.3004</v>
      </c>
      <c r="I8815" s="16" t="s">
        <v>11</v>
      </c>
      <c r="J8815" s="9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</row>
    <row r="8816" spans="1:27" ht="12.75">
      <c r="A8816" s="64">
        <f t="shared" si="144"/>
        <v>46142</v>
      </c>
      <c r="B8816" s="16" t="s">
        <v>43</v>
      </c>
      <c r="C8816" s="60">
        <f>VLOOKUP(A8816,GOPOÚVA!A:I,3, FALSE)</f>
        <v>6740.52</v>
      </c>
      <c r="D8816" s="16">
        <f>VLOOKUP(A8816,GOPOÚVA!A:I,4, FALSE)</f>
        <v>65</v>
      </c>
      <c r="E8816" s="61">
        <f>VLOOKUP(A8816,GOPOÚVA!A:I,5, FALSE)</f>
        <v>25.12</v>
      </c>
      <c r="F8816" s="16">
        <f>VLOOKUP(A8816,GOPOÚVA!A:I,6, FALSE)</f>
        <v>1</v>
      </c>
      <c r="G8816" s="16">
        <f>VLOOKUP(A8816,GOPOÚVA!A:I,7, FALSE)</f>
        <v>15.25</v>
      </c>
      <c r="H8816" s="29">
        <f>VLOOKUP(A8816,GOPOÚVA!A:I,8, FALSE)</f>
        <v>0.32879999999999998</v>
      </c>
      <c r="I8816" s="16" t="s">
        <v>11</v>
      </c>
      <c r="J8816" s="9"/>
      <c r="K8816" s="9"/>
      <c r="L8816" s="9"/>
      <c r="M8816" s="9"/>
      <c r="N8816" s="9"/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</row>
    <row r="8817" spans="1:27" ht="12.75">
      <c r="A8817" s="64">
        <f t="shared" si="144"/>
        <v>46142</v>
      </c>
      <c r="B8817" s="16" t="s">
        <v>45</v>
      </c>
      <c r="C8817" s="60">
        <f>VLOOKUP(A8817,MANDAQUI!A:I,3, FALSE)</f>
        <v>5985.1</v>
      </c>
      <c r="D8817" s="16">
        <f>VLOOKUP(A8817,MANDAQUI!A:I,4, FALSE)</f>
        <v>63</v>
      </c>
      <c r="E8817" s="61">
        <f>VLOOKUP(A8817,MANDAQUI!A:I,5, FALSE)</f>
        <v>24.34</v>
      </c>
      <c r="F8817" s="16">
        <f>VLOOKUP(A8817,MANDAQUI!A:I,6, FALSE)</f>
        <v>0</v>
      </c>
      <c r="G8817" s="16">
        <f>VLOOKUP(A8817,MANDAQUI!A:I,7, FALSE)</f>
        <v>12.5</v>
      </c>
      <c r="H8817" s="29">
        <f>VLOOKUP(A8817,MANDAQUI!A:I,8, FALSE)</f>
        <v>0</v>
      </c>
      <c r="I8817" s="16" t="s">
        <v>11</v>
      </c>
      <c r="J8817" s="9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  <c r="V8817" s="9"/>
      <c r="W8817" s="9"/>
      <c r="X8817" s="9"/>
      <c r="Y8817" s="9"/>
      <c r="Z8817" s="9"/>
      <c r="AA8817" s="9"/>
    </row>
    <row r="8818" spans="1:27" ht="12.75">
      <c r="A8818" s="64">
        <f t="shared" si="144"/>
        <v>46142</v>
      </c>
      <c r="B8818" s="16" t="s">
        <v>1465</v>
      </c>
      <c r="C8818" s="60">
        <f>VLOOKUP(A8818,AEROPORTO!A:I,3, FALSE)</f>
        <v>10250.6</v>
      </c>
      <c r="D8818" s="16">
        <f>VLOOKUP(A8818,AEROPORTO!A:I,4, FALSE)</f>
        <v>152</v>
      </c>
      <c r="E8818" s="61">
        <f>VLOOKUP(A8818,AEROPORTO!A:I,5, FALSE)</f>
        <v>0</v>
      </c>
      <c r="F8818" s="16">
        <f>VLOOKUP(A8818,AEROPORTO!A:I,6, FALSE)</f>
        <v>0</v>
      </c>
      <c r="G8818" s="16">
        <f>VLOOKUP(A8818,AEROPORTO!A:I,7, FALSE)</f>
        <v>0</v>
      </c>
      <c r="H8818" s="29">
        <f>VLOOKUP(A8818,AEROPORTO!A:I,8, FALSE)</f>
        <v>0</v>
      </c>
      <c r="I8818" s="16" t="s">
        <v>11</v>
      </c>
      <c r="J8818" s="9"/>
      <c r="K8818" s="9"/>
      <c r="L8818" s="9"/>
      <c r="M8818" s="9"/>
      <c r="N8818" s="9"/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</row>
    <row r="8819" spans="1:27" ht="12.75">
      <c r="A8819" s="64">
        <f t="shared" si="144"/>
        <v>46142</v>
      </c>
      <c r="B8819" s="16" t="s">
        <v>289</v>
      </c>
      <c r="C8819" s="60">
        <f>VLOOKUP(A8819,PINHEIROS!A:I,3, FALSE)</f>
        <v>5699.95</v>
      </c>
      <c r="D8819" s="16">
        <f>VLOOKUP(A8819,PINHEIROS!A:I,4, FALSE)</f>
        <v>49</v>
      </c>
      <c r="E8819" s="61">
        <f>VLOOKUP(A8819,PINHEIROS!A:I,5, FALSE)</f>
        <v>29.41</v>
      </c>
      <c r="F8819" s="16">
        <f>VLOOKUP(A8819,PINHEIROS!A:I,6, FALSE)</f>
        <v>6</v>
      </c>
      <c r="G8819" s="16">
        <f>VLOOKUP(A8819,PINHEIROS!A:I,7, FALSE)</f>
        <v>11</v>
      </c>
      <c r="H8819" s="29">
        <f>VLOOKUP(A8819,PINHEIROS!A:I,8, FALSE)</f>
        <v>0.23680000000000001</v>
      </c>
      <c r="I8819" s="16" t="s">
        <v>11</v>
      </c>
      <c r="J8819" s="9"/>
      <c r="K8819" s="9"/>
      <c r="L8819" s="9"/>
      <c r="M8819" s="9"/>
      <c r="N8819" s="9"/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</row>
    <row r="8820" spans="1:27" ht="12.75">
      <c r="A8820" s="64">
        <f t="shared" si="144"/>
        <v>46142</v>
      </c>
      <c r="B8820" s="16" t="s">
        <v>286</v>
      </c>
      <c r="C8820" s="60">
        <f>VLOOKUP(A8820,ACLIMAÇÃO!A:I,3, FALSE)</f>
        <v>5534.38</v>
      </c>
      <c r="D8820" s="16">
        <f>VLOOKUP(A8820,ACLIMAÇÃO!A:I,4, FALSE)</f>
        <v>57</v>
      </c>
      <c r="E8820" s="61">
        <f>VLOOKUP(A8820,ACLIMAÇÃO!A:I,5, FALSE)</f>
        <v>26.42</v>
      </c>
      <c r="F8820" s="16">
        <f>VLOOKUP(A8820,ACLIMAÇÃO!A:I,6, FALSE)</f>
        <v>4</v>
      </c>
      <c r="G8820" s="16">
        <f>VLOOKUP(A8820,ACLIMAÇÃO!A:I,7, FALSE)</f>
        <v>10</v>
      </c>
      <c r="H8820" s="29">
        <f>VLOOKUP(A8820,ACLIMAÇÃO!A:I,8, FALSE)</f>
        <v>0.3367</v>
      </c>
      <c r="I8820" s="16" t="s">
        <v>11</v>
      </c>
      <c r="J8820" s="9"/>
      <c r="K8820" s="9"/>
      <c r="L8820" s="9"/>
      <c r="M8820" s="9"/>
      <c r="N8820" s="9"/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  <c r="AA8820" s="9"/>
    </row>
    <row r="8821" spans="1:27" ht="12.75">
      <c r="A8821" s="64">
        <f t="shared" si="144"/>
        <v>46142</v>
      </c>
      <c r="B8821" s="16" t="s">
        <v>17</v>
      </c>
      <c r="C8821" s="60">
        <f>VLOOKUP(A8821,'PRAIA DO CANTO'!A:I,3, FALSE)</f>
        <v>7655.8</v>
      </c>
      <c r="D8821" s="16">
        <f>VLOOKUP(A8821,'PRAIA DO CANTO'!A:I,4, FALSE)</f>
        <v>52</v>
      </c>
      <c r="E8821" s="61">
        <f>VLOOKUP(A8821,'PRAIA DO CANTO'!A:I,5, FALSE)</f>
        <v>35.29</v>
      </c>
      <c r="F8821" s="16">
        <f>VLOOKUP(A8821,'PRAIA DO CANTO'!A:I,6, FALSE)</f>
        <v>8</v>
      </c>
      <c r="G8821" s="16">
        <f>VLOOKUP(A8821,'PRAIA DO CANTO'!A:I,7, FALSE)</f>
        <v>10.4</v>
      </c>
      <c r="H8821" s="29">
        <f>VLOOKUP(A8821,'PRAIA DO CANTO'!A:I,8, FALSE)</f>
        <v>0.192</v>
      </c>
      <c r="I8821" s="16" t="s">
        <v>16</v>
      </c>
      <c r="J8821" s="9"/>
      <c r="K8821" s="9"/>
      <c r="L8821" s="9"/>
      <c r="M8821" s="9"/>
      <c r="N8821" s="9"/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  <c r="AA8821" s="9"/>
    </row>
    <row r="8822" spans="1:27" ht="12.75">
      <c r="A8822" s="64">
        <f t="shared" si="144"/>
        <v>46142</v>
      </c>
      <c r="B8822" s="16" t="s">
        <v>14</v>
      </c>
      <c r="C8822" s="60">
        <f>VLOOKUP(A8822,'JARDIM CAMBURI'!A:I,3, FALSE)</f>
        <v>6321.51</v>
      </c>
      <c r="D8822" s="16">
        <f>VLOOKUP(A8822,'JARDIM CAMBURI'!A:I,4, FALSE)</f>
        <v>67</v>
      </c>
      <c r="E8822" s="61">
        <f>VLOOKUP(A8822,'JARDIM CAMBURI'!A:I,5, FALSE)</f>
        <v>40.17</v>
      </c>
      <c r="F8822" s="16">
        <f>VLOOKUP(A8822,'JARDIM CAMBURI'!A:I,6, FALSE())</f>
        <v>20</v>
      </c>
      <c r="G8822" s="16">
        <f>VLOOKUP(A8822,'JARDIM CAMBURI'!A:I,7, FALSE)</f>
        <v>14.66</v>
      </c>
      <c r="H8822" s="29">
        <f>VLOOKUP(A8822,'JARDIM CAMBURI'!A:I,8, FALSE)</f>
        <v>0.3498</v>
      </c>
      <c r="I8822" s="16" t="s">
        <v>16</v>
      </c>
      <c r="J8822" s="9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  <c r="V8822" s="9"/>
      <c r="W8822" s="9"/>
      <c r="X8822" s="9"/>
      <c r="Y8822" s="9"/>
      <c r="Z8822" s="9"/>
      <c r="AA8822" s="9"/>
    </row>
    <row r="8823" spans="1:27" ht="12.75">
      <c r="A8823" s="64">
        <f t="shared" si="144"/>
        <v>46142</v>
      </c>
      <c r="B8823" s="16" t="s">
        <v>19</v>
      </c>
      <c r="C8823" s="60">
        <f>VLOOKUP(A8823,SERRA!A:I,3, FALSE)</f>
        <v>6015.24</v>
      </c>
      <c r="D8823" s="16">
        <f>VLOOKUP(A8823,SERRA!A:I,4, FALSE)</f>
        <v>28</v>
      </c>
      <c r="E8823" s="61">
        <f>VLOOKUP(A8823,SERRA!A:I,5, FALSE)</f>
        <v>63</v>
      </c>
      <c r="F8823" s="16">
        <f>VLOOKUP(A8823,SERRA!A:I,6, FALSE)</f>
        <v>4</v>
      </c>
      <c r="G8823" s="16">
        <f>VLOOKUP(A8823,SERRA!A:I,7, FALSE)</f>
        <v>9.33</v>
      </c>
      <c r="H8823" s="29">
        <f>VLOOKUP(A8823,SERRA!A:I,8, FALSE)</f>
        <v>0.40360000000000001</v>
      </c>
      <c r="I8823" s="16" t="s">
        <v>16</v>
      </c>
      <c r="J8823" s="9"/>
      <c r="K8823" s="9"/>
      <c r="L8823" s="9"/>
      <c r="M8823" s="9"/>
      <c r="N8823" s="9"/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  <c r="AA8823" s="9"/>
    </row>
    <row r="8824" spans="1:27" ht="12.75">
      <c r="A8824" s="64">
        <f t="shared" si="144"/>
        <v>46142</v>
      </c>
      <c r="B8824" s="16" t="s">
        <v>1574</v>
      </c>
      <c r="C8824" s="60">
        <f>VLOOKUP(A8824,BOALI!A:I,3, FALSE)</f>
        <v>3576.63</v>
      </c>
      <c r="D8824" s="16">
        <f>VLOOKUP(A8824,BOALI!A:I,4, FALSE)</f>
        <v>88</v>
      </c>
      <c r="E8824" s="61">
        <f>VLOOKUP(A8824,BOALI!A:I,5, FALSE)</f>
        <v>0</v>
      </c>
      <c r="F8824" s="16">
        <f>VLOOKUP(A8824,BOALI!A:I,6, FALSE)</f>
        <v>0</v>
      </c>
      <c r="G8824" s="16">
        <f>VLOOKUP(A8824,BOALI!A:I,7, FALSE)</f>
        <v>0</v>
      </c>
      <c r="H8824" s="29">
        <f>VLOOKUP(A8824,BOALI!A:I,8, FALSE)</f>
        <v>0</v>
      </c>
      <c r="I8824" s="16" t="s">
        <v>16</v>
      </c>
      <c r="J8824" s="9"/>
      <c r="K8824" s="9"/>
      <c r="L8824" s="9"/>
      <c r="M8824" s="9"/>
      <c r="N8824" s="9"/>
      <c r="O8824" s="9"/>
      <c r="P8824" s="9"/>
      <c r="Q8824" s="9"/>
      <c r="R8824" s="9"/>
      <c r="S8824" s="9"/>
      <c r="T8824" s="9"/>
      <c r="U8824" s="9"/>
      <c r="V8824" s="9"/>
      <c r="W8824" s="9"/>
      <c r="X8824" s="9"/>
      <c r="Y8824" s="9"/>
      <c r="Z8824" s="9"/>
      <c r="AA8824" s="9"/>
    </row>
    <row r="8825" spans="1:27" ht="12.75">
      <c r="A8825" s="64">
        <f>A8824+1</f>
        <v>46143</v>
      </c>
      <c r="B8825" s="16" t="s">
        <v>21</v>
      </c>
      <c r="C8825" s="60">
        <f>VLOOKUP(A8825,'VILA CLEMENTINO'!A:I,3, FALSE)</f>
        <v>9510.9500000000007</v>
      </c>
      <c r="D8825" s="16">
        <f>VLOOKUP(A8825,'VILA CLEMENTINO'!A:I,4, FALSE)</f>
        <v>96</v>
      </c>
      <c r="E8825" s="61">
        <f>VLOOKUP(A8825,'VILA CLEMENTINO'!A:I,5, FALSE)</f>
        <v>34.840000000000003</v>
      </c>
      <c r="F8825" s="16">
        <f>VLOOKUP(A8825,'VILA CLEMENTINO'!A:I,6, FALSE)</f>
        <v>15</v>
      </c>
      <c r="G8825" s="62">
        <f>VLOOKUP(A8825,'VILA CLEMENTINO'!A:I,7, FALSE)</f>
        <v>8</v>
      </c>
      <c r="H8825" s="29">
        <f>VLOOKUP(A8825,'VILA CLEMENTINO'!A:I,8, FALSE)</f>
        <v>0</v>
      </c>
      <c r="I8825" s="16" t="s">
        <v>11</v>
      </c>
      <c r="J8825" s="9"/>
      <c r="K8825" s="9"/>
      <c r="L8825" s="9"/>
      <c r="M8825" s="9"/>
      <c r="N8825" s="9"/>
      <c r="O8825" s="9"/>
      <c r="P8825" s="9"/>
      <c r="Q8825" s="9"/>
      <c r="R8825" s="9"/>
      <c r="S8825" s="9"/>
      <c r="T8825" s="9"/>
      <c r="U8825" s="9"/>
      <c r="V8825" s="9"/>
      <c r="W8825" s="9"/>
      <c r="X8825" s="9"/>
      <c r="Y8825" s="9"/>
      <c r="Z8825" s="9"/>
      <c r="AA8825" s="9"/>
    </row>
    <row r="8826" spans="1:27" ht="12.75">
      <c r="A8826" s="64">
        <f t="shared" ref="A8826:A8837" si="145">A8825</f>
        <v>46143</v>
      </c>
      <c r="B8826" s="16" t="s">
        <v>12</v>
      </c>
      <c r="C8826" s="60">
        <f>VLOOKUP(A8826,JABAQUARA!A:I,3, FALSE)</f>
        <v>6000.9</v>
      </c>
      <c r="D8826" s="16">
        <f>VLOOKUP(A8826,JABAQUARA!A:I,4, FALSE)</f>
        <v>64</v>
      </c>
      <c r="E8826" s="61">
        <f>VLOOKUP(A8826,JABAQUARA!A:I,5, FALSE)</f>
        <v>24.36</v>
      </c>
      <c r="F8826" s="16">
        <f>VLOOKUP(A8826,JABAQUARA!A:I,6, FALSE)</f>
        <v>3</v>
      </c>
      <c r="G8826" s="16">
        <f>VLOOKUP(A8826,JABAQUARA!A:I,7, FALSE)</f>
        <v>8</v>
      </c>
      <c r="H8826" s="29">
        <f>VLOOKUP(A8826,JABAQUARA!A:I,8, FALSE)</f>
        <v>0.28320000000000001</v>
      </c>
      <c r="I8826" s="16" t="s">
        <v>11</v>
      </c>
      <c r="J8826" s="9"/>
      <c r="K8826" s="9"/>
      <c r="L8826" s="9"/>
      <c r="M8826" s="9"/>
      <c r="N8826" s="9"/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</row>
    <row r="8827" spans="1:27" ht="12.75">
      <c r="A8827" s="64">
        <f t="shared" si="145"/>
        <v>46143</v>
      </c>
      <c r="B8827" s="16" t="s">
        <v>1467</v>
      </c>
      <c r="C8827" s="60">
        <f>VLOOKUP(A8827,SPOLETO!A:I,3, FALSE)</f>
        <v>3567.98</v>
      </c>
      <c r="D8827" s="16">
        <f>VLOOKUP(A8827,SPOLETO!A:I,4, FALSE)</f>
        <v>67</v>
      </c>
      <c r="E8827" s="61">
        <f>VLOOKUP(A8827,SPOLETO!A:I,5, FALSE)</f>
        <v>0</v>
      </c>
      <c r="F8827" s="16">
        <f>VLOOKUP(A8827,SPOLETO!A:I,6, FALSE)</f>
        <v>0</v>
      </c>
      <c r="G8827" s="16">
        <f>VLOOKUP(A8827,SPOLETO!A:I,7, FALSE)</f>
        <v>0</v>
      </c>
      <c r="H8827" s="29">
        <f>VLOOKUP(A8827,SPOLETO!A:I,8, FALSE)</f>
        <v>0</v>
      </c>
      <c r="I8827" s="16" t="s">
        <v>11</v>
      </c>
      <c r="J8827" s="9"/>
      <c r="K8827" s="9"/>
      <c r="L8827" s="9"/>
      <c r="M8827" s="9"/>
      <c r="N8827" s="9"/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</row>
    <row r="8828" spans="1:27" ht="12.75">
      <c r="A8828" s="64">
        <f t="shared" si="145"/>
        <v>46143</v>
      </c>
      <c r="B8828" s="16" t="s">
        <v>9</v>
      </c>
      <c r="C8828" s="60">
        <f>VLOOKUP(A8828,'CAMPO BELO'!A:I,3, FALSE)</f>
        <v>6408.59</v>
      </c>
      <c r="D8828" s="16">
        <f>VLOOKUP(A8828,'CAMPO BELO'!A:I,4, FALSE)</f>
        <v>62</v>
      </c>
      <c r="E8828" s="61">
        <f>VLOOKUP(A8828,'CAMPO BELO'!A:I,5, FALSE)</f>
        <v>28.21</v>
      </c>
      <c r="F8828" s="16">
        <f>VLOOKUP(A8828,'CAMPO BELO'!A:I,6, FALSE)</f>
        <v>6</v>
      </c>
      <c r="G8828" s="16">
        <f>VLOOKUP(A8828,'CAMPO BELO'!A:I,7, FALSE)</f>
        <v>9.8000000000000007</v>
      </c>
      <c r="H8828" s="29">
        <f>VLOOKUP(A8828,'CAMPO BELO'!A:I,8, FALSE)</f>
        <v>0.32579999999999998</v>
      </c>
      <c r="I8828" s="16" t="s">
        <v>11</v>
      </c>
      <c r="J8828" s="9"/>
      <c r="K8828" s="9"/>
      <c r="L8828" s="9"/>
      <c r="M8828" s="9"/>
      <c r="N8828" s="9"/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</row>
    <row r="8829" spans="1:27" ht="12.75">
      <c r="A8829" s="64">
        <f t="shared" si="145"/>
        <v>46143</v>
      </c>
      <c r="B8829" s="16" t="s">
        <v>43</v>
      </c>
      <c r="C8829" s="60">
        <f>VLOOKUP(A8829,GOPOÚVA!A:I,3, FALSE)</f>
        <v>6758.58</v>
      </c>
      <c r="D8829" s="16">
        <f>VLOOKUP(A8829,GOPOÚVA!A:I,4, FALSE)</f>
        <v>65</v>
      </c>
      <c r="E8829" s="61">
        <f>VLOOKUP(A8829,GOPOÚVA!A:I,5, FALSE)</f>
        <v>21.52</v>
      </c>
      <c r="F8829" s="16">
        <f>VLOOKUP(A8829,GOPOÚVA!A:I,6, FALSE)</f>
        <v>0</v>
      </c>
      <c r="G8829" s="16">
        <f>VLOOKUP(A8829,GOPOÚVA!A:I,7, FALSE)</f>
        <v>10.5</v>
      </c>
      <c r="H8829" s="29">
        <f>VLOOKUP(A8829,GOPOÚVA!A:I,8, FALSE)</f>
        <v>0.32129999999999997</v>
      </c>
      <c r="I8829" s="16" t="s">
        <v>11</v>
      </c>
      <c r="J8829" s="9"/>
      <c r="K8829" s="9"/>
      <c r="L8829" s="9"/>
      <c r="M8829" s="9"/>
      <c r="N8829" s="9"/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</row>
    <row r="8830" spans="1:27" ht="12.75">
      <c r="A8830" s="64">
        <f t="shared" si="145"/>
        <v>46143</v>
      </c>
      <c r="B8830" s="16" t="s">
        <v>45</v>
      </c>
      <c r="C8830" s="60">
        <f>VLOOKUP(A8830,MANDAQUI!A:I,3, FALSE)</f>
        <v>7000.71</v>
      </c>
      <c r="D8830" s="16">
        <f>VLOOKUP(A8830,MANDAQUI!A:I,4, FALSE)</f>
        <v>68</v>
      </c>
      <c r="E8830" s="61">
        <f>VLOOKUP(A8830,MANDAQUI!A:I,5, FALSE)</f>
        <v>22.28</v>
      </c>
      <c r="F8830" s="16">
        <f>VLOOKUP(A8830,MANDAQUI!A:I,6, FALSE)</f>
        <v>0</v>
      </c>
      <c r="G8830" s="16">
        <f>VLOOKUP(A8830,MANDAQUI!A:I,7, FALSE)</f>
        <v>8.6</v>
      </c>
      <c r="H8830" s="29">
        <f>VLOOKUP(A8830,MANDAQUI!A:I,8, FALSE)</f>
        <v>0.30320000000000003</v>
      </c>
      <c r="I8830" s="16" t="s">
        <v>11</v>
      </c>
      <c r="J8830" s="9"/>
      <c r="K8830" s="9"/>
      <c r="L8830" s="9"/>
      <c r="M8830" s="9"/>
      <c r="N8830" s="9"/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</row>
    <row r="8831" spans="1:27" ht="12.75">
      <c r="A8831" s="64">
        <f t="shared" si="145"/>
        <v>46143</v>
      </c>
      <c r="B8831" s="16" t="s">
        <v>1465</v>
      </c>
      <c r="C8831" s="60">
        <f>VLOOKUP(A8831,AEROPORTO!A:I,3, FALSE)</f>
        <v>6343.3</v>
      </c>
      <c r="D8831" s="16">
        <f>VLOOKUP(A8831,AEROPORTO!A:I,4, FALSE)</f>
        <v>107</v>
      </c>
      <c r="E8831" s="61">
        <f>VLOOKUP(A8831,AEROPORTO!A:I,5, FALSE)</f>
        <v>0</v>
      </c>
      <c r="F8831" s="16">
        <f>VLOOKUP(A8831,AEROPORTO!A:I,6, FALSE)</f>
        <v>0</v>
      </c>
      <c r="G8831" s="16">
        <f>VLOOKUP(A8831,AEROPORTO!A:I,7, FALSE)</f>
        <v>0</v>
      </c>
      <c r="H8831" s="29">
        <f>VLOOKUP(A8831,AEROPORTO!A:I,8, FALSE)</f>
        <v>0</v>
      </c>
      <c r="I8831" s="16" t="s">
        <v>11</v>
      </c>
      <c r="J8831" s="9"/>
      <c r="K8831" s="9"/>
      <c r="L8831" s="9"/>
      <c r="M8831" s="9"/>
      <c r="N8831" s="9"/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  <c r="AA8831" s="9"/>
    </row>
    <row r="8832" spans="1:27" ht="12.75">
      <c r="A8832" s="64">
        <f t="shared" si="145"/>
        <v>46143</v>
      </c>
      <c r="B8832" s="16" t="s">
        <v>289</v>
      </c>
      <c r="C8832" s="60">
        <f>VLOOKUP(A8832,PINHEIROS!A:I,3, FALSE)</f>
        <v>7003.66</v>
      </c>
      <c r="D8832" s="16">
        <f>VLOOKUP(A8832,PINHEIROS!A:I,4, FALSE)</f>
        <v>67</v>
      </c>
      <c r="E8832" s="61">
        <f>VLOOKUP(A8832,PINHEIROS!A:I,5, FALSE)</f>
        <v>25.43</v>
      </c>
      <c r="F8832" s="16">
        <f>VLOOKUP(A8832,PINHEIROS!A:I,6, FALSE)</f>
        <v>1</v>
      </c>
      <c r="G8832" s="16">
        <f>VLOOKUP(A8832,PINHEIROS!A:I,7, FALSE)</f>
        <v>7.57</v>
      </c>
      <c r="H8832" s="29">
        <f>VLOOKUP(A8832,PINHEIROS!A:I,8, FALSE)</f>
        <v>0.3276</v>
      </c>
      <c r="I8832" s="16" t="s">
        <v>11</v>
      </c>
      <c r="J8832" s="9"/>
      <c r="K8832" s="9"/>
      <c r="L8832" s="9"/>
      <c r="M8832" s="9"/>
      <c r="N8832" s="9"/>
      <c r="O8832" s="9"/>
      <c r="P8832" s="9"/>
      <c r="Q8832" s="9"/>
      <c r="R8832" s="9"/>
      <c r="S8832" s="9"/>
      <c r="T8832" s="9"/>
      <c r="U8832" s="9"/>
      <c r="V8832" s="9"/>
      <c r="W8832" s="9"/>
      <c r="X8832" s="9"/>
      <c r="Y8832" s="9"/>
      <c r="Z8832" s="9"/>
      <c r="AA8832" s="9"/>
    </row>
    <row r="8833" spans="1:27" ht="12.75">
      <c r="A8833" s="64">
        <f t="shared" si="145"/>
        <v>46143</v>
      </c>
      <c r="B8833" s="16" t="s">
        <v>286</v>
      </c>
      <c r="C8833" s="60">
        <f>VLOOKUP(A8833,ACLIMAÇÃO!A:I,3, FALSE)</f>
        <v>5271.49</v>
      </c>
      <c r="D8833" s="16">
        <f>VLOOKUP(A8833,ACLIMAÇÃO!A:I,4, FALSE)</f>
        <v>56</v>
      </c>
      <c r="E8833" s="61">
        <f>VLOOKUP(A8833,ACLIMAÇÃO!A:I,5, FALSE)</f>
        <v>27.48</v>
      </c>
      <c r="F8833" s="16">
        <f>VLOOKUP(A8833,ACLIMAÇÃO!A:I,6, FALSE)</f>
        <v>2</v>
      </c>
      <c r="G8833" s="16">
        <f>VLOOKUP(A8833,ACLIMAÇÃO!A:I,7, FALSE)</f>
        <v>8.75</v>
      </c>
      <c r="H8833" s="29">
        <f>VLOOKUP(A8833,ACLIMAÇÃO!A:I,8, FALSE)</f>
        <v>0.30830000000000002</v>
      </c>
      <c r="I8833" s="16" t="s">
        <v>11</v>
      </c>
      <c r="J8833" s="9"/>
      <c r="K8833" s="9"/>
      <c r="L8833" s="9"/>
      <c r="M8833" s="9"/>
      <c r="N8833" s="9"/>
      <c r="O8833" s="9"/>
      <c r="P8833" s="9"/>
      <c r="Q8833" s="9"/>
      <c r="R8833" s="9"/>
      <c r="S8833" s="9"/>
      <c r="T8833" s="9"/>
      <c r="U8833" s="9"/>
      <c r="V8833" s="9"/>
      <c r="W8833" s="9"/>
      <c r="X8833" s="9"/>
      <c r="Y8833" s="9"/>
      <c r="Z8833" s="9"/>
      <c r="AA8833" s="9"/>
    </row>
    <row r="8834" spans="1:27" ht="12.75">
      <c r="A8834" s="64">
        <f t="shared" si="145"/>
        <v>46143</v>
      </c>
      <c r="B8834" s="16" t="s">
        <v>17</v>
      </c>
      <c r="C8834" s="60">
        <f>VLOOKUP(A8834,'PRAIA DO CANTO'!A:I,3, FALSE)</f>
        <v>10215.34</v>
      </c>
      <c r="D8834" s="16">
        <f>VLOOKUP(A8834,'PRAIA DO CANTO'!A:I,4, FALSE)</f>
        <v>99</v>
      </c>
      <c r="E8834" s="61">
        <f>VLOOKUP(A8834,'PRAIA DO CANTO'!A:I,5, FALSE)</f>
        <v>30.26</v>
      </c>
      <c r="F8834" s="16">
        <f>VLOOKUP(A8834,'PRAIA DO CANTO'!A:I,6, FALSE)</f>
        <v>7</v>
      </c>
      <c r="G8834" s="16">
        <f>VLOOKUP(A8834,'PRAIA DO CANTO'!A:I,7, FALSE)</f>
        <v>11.6</v>
      </c>
      <c r="H8834" s="29">
        <f>VLOOKUP(A8834,'PRAIA DO CANTO'!A:I,8, FALSE)</f>
        <v>0.24160000000000001</v>
      </c>
      <c r="I8834" s="16" t="s">
        <v>16</v>
      </c>
      <c r="J8834" s="9"/>
      <c r="K8834" s="9"/>
      <c r="L8834" s="9"/>
      <c r="M8834" s="9"/>
      <c r="N8834" s="9"/>
      <c r="O8834" s="9"/>
      <c r="P8834" s="9"/>
      <c r="Q8834" s="9"/>
      <c r="R8834" s="9"/>
      <c r="S8834" s="9"/>
      <c r="T8834" s="9"/>
      <c r="U8834" s="9"/>
      <c r="V8834" s="9"/>
      <c r="W8834" s="9"/>
      <c r="X8834" s="9"/>
      <c r="Y8834" s="9"/>
      <c r="Z8834" s="9"/>
      <c r="AA8834" s="9"/>
    </row>
    <row r="8835" spans="1:27" ht="12.75">
      <c r="A8835" s="64">
        <f t="shared" si="145"/>
        <v>46143</v>
      </c>
      <c r="B8835" s="16" t="s">
        <v>14</v>
      </c>
      <c r="C8835" s="60">
        <f>VLOOKUP(A8835,'JARDIM CAMBURI'!A:I,3, FALSE)</f>
        <v>6382.85</v>
      </c>
      <c r="D8835" s="16">
        <f>VLOOKUP(A8835,'JARDIM CAMBURI'!A:I,4, FALSE)</f>
        <v>67</v>
      </c>
      <c r="E8835" s="61">
        <f>VLOOKUP(A8835,'JARDIM CAMBURI'!A:I,5, FALSE)</f>
        <v>30.59</v>
      </c>
      <c r="F8835" s="16">
        <f>VLOOKUP(A8835,'JARDIM CAMBURI'!A:I,6, FALSE())</f>
        <v>2</v>
      </c>
      <c r="G8835" s="16">
        <f>VLOOKUP(A8835,'JARDIM CAMBURI'!A:I,7, FALSE)</f>
        <v>11</v>
      </c>
      <c r="H8835" s="29">
        <f>VLOOKUP(A8835,'JARDIM CAMBURI'!A:I,8, FALSE)</f>
        <v>0.31090000000000001</v>
      </c>
      <c r="I8835" s="16" t="s">
        <v>16</v>
      </c>
      <c r="J8835" s="9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  <c r="V8835" s="9"/>
      <c r="W8835" s="9"/>
      <c r="X8835" s="9"/>
      <c r="Y8835" s="9"/>
      <c r="Z8835" s="9"/>
      <c r="AA8835" s="9"/>
    </row>
    <row r="8836" spans="1:27" ht="12.75">
      <c r="A8836" s="64">
        <f t="shared" si="145"/>
        <v>46143</v>
      </c>
      <c r="B8836" s="16" t="s">
        <v>19</v>
      </c>
      <c r="C8836" s="60">
        <f>VLOOKUP(A8836,SERRA!A:I,3, FALSE)</f>
        <v>7054.33</v>
      </c>
      <c r="D8836" s="16">
        <f>VLOOKUP(A8836,SERRA!A:I,4, FALSE)</f>
        <v>72</v>
      </c>
      <c r="E8836" s="61">
        <f>VLOOKUP(A8836,SERRA!A:I,5, FALSE)</f>
        <v>29.64</v>
      </c>
      <c r="F8836" s="16">
        <f>VLOOKUP(A8836,SERRA!A:I,6, FALSE)</f>
        <v>5</v>
      </c>
      <c r="G8836" s="16">
        <f>VLOOKUP(A8836,SERRA!A:I,7, FALSE)</f>
        <v>7.66</v>
      </c>
      <c r="H8836" s="29">
        <f>VLOOKUP(A8836,SERRA!A:I,8, FALSE)</f>
        <v>0.34860000000000002</v>
      </c>
      <c r="I8836" s="16" t="s">
        <v>16</v>
      </c>
      <c r="J8836" s="9"/>
      <c r="K8836" s="9"/>
      <c r="L8836" s="9"/>
      <c r="M8836" s="9"/>
      <c r="N8836" s="9"/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</row>
    <row r="8837" spans="1:27" ht="12.75">
      <c r="A8837" s="64">
        <f t="shared" si="145"/>
        <v>46143</v>
      </c>
      <c r="B8837" s="16" t="s">
        <v>1574</v>
      </c>
      <c r="C8837" s="60">
        <f>VLOOKUP(A8837,BOALI!A:I,3, FALSE)</f>
        <v>2799.69</v>
      </c>
      <c r="D8837" s="16">
        <f>VLOOKUP(A8837,BOALI!A:I,4, FALSE)</f>
        <v>72</v>
      </c>
      <c r="E8837" s="61">
        <f>VLOOKUP(A8837,BOALI!A:I,5, FALSE)</f>
        <v>0</v>
      </c>
      <c r="F8837" s="16">
        <f>VLOOKUP(A8837,BOALI!A:I,6, FALSE)</f>
        <v>0</v>
      </c>
      <c r="G8837" s="16">
        <f>VLOOKUP(A8837,BOALI!A:I,7, FALSE)</f>
        <v>0</v>
      </c>
      <c r="H8837" s="29">
        <f>VLOOKUP(A8837,BOALI!A:I,8, FALSE)</f>
        <v>0</v>
      </c>
      <c r="I8837" s="16" t="s">
        <v>16</v>
      </c>
      <c r="J8837" s="9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  <c r="V8837" s="9"/>
      <c r="W8837" s="9"/>
      <c r="X8837" s="9"/>
      <c r="Y8837" s="9"/>
      <c r="Z8837" s="9"/>
      <c r="AA8837" s="9"/>
    </row>
    <row r="8838" spans="1:27" ht="12.75">
      <c r="A8838" s="64">
        <f>A8837+1</f>
        <v>46144</v>
      </c>
      <c r="B8838" s="16" t="s">
        <v>21</v>
      </c>
      <c r="C8838" s="60">
        <f>VLOOKUP(A8838,'VILA CLEMENTINO'!A:I,3, FALSE)</f>
        <v>9653.51</v>
      </c>
      <c r="D8838" s="16">
        <f>VLOOKUP(A8838,'VILA CLEMENTINO'!A:I,4, FALSE)</f>
        <v>98</v>
      </c>
      <c r="E8838" s="61">
        <f>VLOOKUP(A8838,'VILA CLEMENTINO'!A:I,5, FALSE)</f>
        <v>27.47</v>
      </c>
      <c r="F8838" s="16">
        <f>VLOOKUP(A8838,'VILA CLEMENTINO'!A:I,6, FALSE)</f>
        <v>1</v>
      </c>
      <c r="G8838" s="62">
        <f>VLOOKUP(A8838,'VILA CLEMENTINO'!A:I,7, FALSE)</f>
        <v>8.875</v>
      </c>
      <c r="H8838" s="29">
        <f>VLOOKUP(A8838,'VILA CLEMENTINO'!A:I,8, FALSE)</f>
        <v>0.27339999999999998</v>
      </c>
      <c r="I8838" s="16" t="s">
        <v>11</v>
      </c>
      <c r="J8838" s="9"/>
      <c r="K8838" s="9"/>
      <c r="L8838" s="9"/>
      <c r="M8838" s="9"/>
      <c r="N8838" s="9"/>
      <c r="O8838" s="9"/>
      <c r="P8838" s="9"/>
      <c r="Q8838" s="9"/>
      <c r="R8838" s="9"/>
      <c r="S8838" s="9"/>
      <c r="T8838" s="9"/>
      <c r="U8838" s="9"/>
      <c r="V8838" s="9"/>
      <c r="W8838" s="9"/>
      <c r="X8838" s="9"/>
      <c r="Y8838" s="9"/>
      <c r="Z8838" s="9"/>
      <c r="AA8838" s="9"/>
    </row>
    <row r="8839" spans="1:27" ht="12.75">
      <c r="A8839" s="64">
        <f t="shared" ref="A8839:A8850" si="146">A8838</f>
        <v>46144</v>
      </c>
      <c r="B8839" s="16" t="s">
        <v>12</v>
      </c>
      <c r="C8839" s="60">
        <f>VLOOKUP(A8839,JABAQUARA!A:I,3, FALSE)</f>
        <v>5249.79</v>
      </c>
      <c r="D8839" s="16">
        <f>VLOOKUP(A8839,JABAQUARA!A:I,4, FALSE)</f>
        <v>55</v>
      </c>
      <c r="E8839" s="61">
        <f>VLOOKUP(A8839,JABAQUARA!A:I,5, FALSE)</f>
        <v>24.55</v>
      </c>
      <c r="F8839" s="16">
        <f>VLOOKUP(A8839,JABAQUARA!A:I,6, FALSE)</f>
        <v>1</v>
      </c>
      <c r="G8839" s="16">
        <f>VLOOKUP(A8839,JABAQUARA!A:I,7, FALSE)</f>
        <v>7</v>
      </c>
      <c r="H8839" s="29">
        <f>VLOOKUP(A8839,JABAQUARA!A:I,8, FALSE)</f>
        <v>0.31519999999999998</v>
      </c>
      <c r="I8839" s="16" t="s">
        <v>11</v>
      </c>
      <c r="J8839" s="9"/>
      <c r="K8839" s="9"/>
      <c r="L8839" s="9"/>
      <c r="M8839" s="9"/>
      <c r="N8839" s="9"/>
      <c r="O8839" s="9"/>
      <c r="P8839" s="9"/>
      <c r="Q8839" s="9"/>
      <c r="R8839" s="9"/>
      <c r="S8839" s="9"/>
      <c r="T8839" s="9"/>
      <c r="U8839" s="9"/>
      <c r="V8839" s="9"/>
      <c r="W8839" s="9"/>
      <c r="X8839" s="9"/>
      <c r="Y8839" s="9"/>
      <c r="Z8839" s="9"/>
      <c r="AA8839" s="9"/>
    </row>
    <row r="8840" spans="1:27" ht="12.75">
      <c r="A8840" s="64">
        <f t="shared" si="146"/>
        <v>46144</v>
      </c>
      <c r="B8840" s="16" t="s">
        <v>1467</v>
      </c>
      <c r="C8840" s="60">
        <f>VLOOKUP(A8840,SPOLETO!A:I,3, FALSE)</f>
        <v>3810.73</v>
      </c>
      <c r="D8840" s="16">
        <f>VLOOKUP(A8840,SPOLETO!A:I,4, FALSE)</f>
        <v>68</v>
      </c>
      <c r="E8840" s="61">
        <f>VLOOKUP(A8840,SPOLETO!A:I,5, FALSE)</f>
        <v>0</v>
      </c>
      <c r="F8840" s="16">
        <f>VLOOKUP(A8840,SPOLETO!A:I,6, FALSE)</f>
        <v>0</v>
      </c>
      <c r="G8840" s="16">
        <f>VLOOKUP(A8840,SPOLETO!A:I,7, FALSE)</f>
        <v>0</v>
      </c>
      <c r="H8840" s="29">
        <f>VLOOKUP(A8840,SPOLETO!A:I,8, FALSE)</f>
        <v>0</v>
      </c>
      <c r="I8840" s="16" t="s">
        <v>11</v>
      </c>
      <c r="J8840" s="9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  <c r="Z8840" s="9"/>
      <c r="AA8840" s="9"/>
    </row>
    <row r="8841" spans="1:27" ht="12.75">
      <c r="A8841" s="64">
        <f t="shared" si="146"/>
        <v>46144</v>
      </c>
      <c r="B8841" s="16" t="s">
        <v>9</v>
      </c>
      <c r="C8841" s="60">
        <f>VLOOKUP(A8841,'CAMPO BELO'!A:I,3, FALSE)</f>
        <v>7576.87</v>
      </c>
      <c r="D8841" s="16">
        <f>VLOOKUP(A8841,'CAMPO BELO'!A:I,4, FALSE)</f>
        <v>64</v>
      </c>
      <c r="E8841" s="61">
        <f>VLOOKUP(A8841,'CAMPO BELO'!A:I,5, FALSE)</f>
        <v>35.43</v>
      </c>
      <c r="F8841" s="16">
        <f>VLOOKUP(A8841,'CAMPO BELO'!A:I,6, FALSE)</f>
        <v>10</v>
      </c>
      <c r="G8841" s="16">
        <f>VLOOKUP(A8841,'CAMPO BELO'!A:I,7, FALSE)</f>
        <v>16</v>
      </c>
      <c r="H8841" s="29">
        <f>VLOOKUP(A8841,'CAMPO BELO'!A:I,8, FALSE)</f>
        <v>0.30549999999999999</v>
      </c>
      <c r="I8841" s="16" t="s">
        <v>11</v>
      </c>
      <c r="J8841" s="9"/>
      <c r="K8841" s="9"/>
      <c r="L8841" s="9"/>
      <c r="M8841" s="9"/>
      <c r="N8841" s="9"/>
      <c r="O8841" s="9"/>
      <c r="P8841" s="9"/>
      <c r="Q8841" s="9"/>
      <c r="R8841" s="9"/>
      <c r="S8841" s="9"/>
      <c r="T8841" s="9"/>
      <c r="U8841" s="9"/>
      <c r="V8841" s="9"/>
      <c r="W8841" s="9"/>
      <c r="X8841" s="9"/>
      <c r="Y8841" s="9"/>
      <c r="Z8841" s="9"/>
      <c r="AA8841" s="9"/>
    </row>
    <row r="8842" spans="1:27" ht="12.75">
      <c r="A8842" s="64">
        <f t="shared" si="146"/>
        <v>46144</v>
      </c>
      <c r="B8842" s="16" t="s">
        <v>43</v>
      </c>
      <c r="C8842" s="60">
        <f>VLOOKUP(A8842,GOPOÚVA!A:I,3, FALSE)</f>
        <v>8043.9</v>
      </c>
      <c r="D8842" s="16">
        <f>VLOOKUP(A8842,GOPOÚVA!A:I,4, FALSE)</f>
        <v>74</v>
      </c>
      <c r="E8842" s="61">
        <f>VLOOKUP(A8842,GOPOÚVA!A:I,5, FALSE)</f>
        <v>23.03</v>
      </c>
      <c r="F8842" s="16">
        <f>VLOOKUP(A8842,GOPOÚVA!A:I,6, FALSE)</f>
        <v>1</v>
      </c>
      <c r="G8842" s="16">
        <f>VLOOKUP(A8842,GOPOÚVA!A:I,7, FALSE)</f>
        <v>11</v>
      </c>
      <c r="H8842" s="29">
        <f>VLOOKUP(A8842,GOPOÚVA!A:I,8, FALSE)</f>
        <v>0.32169999999999999</v>
      </c>
      <c r="I8842" s="16" t="s">
        <v>11</v>
      </c>
      <c r="J8842" s="9"/>
      <c r="K8842" s="9"/>
      <c r="L8842" s="9"/>
      <c r="M8842" s="9"/>
      <c r="N8842" s="9"/>
      <c r="O8842" s="9"/>
      <c r="P8842" s="9"/>
      <c r="Q8842" s="9"/>
      <c r="R8842" s="9"/>
      <c r="S8842" s="9"/>
      <c r="T8842" s="9"/>
      <c r="U8842" s="9"/>
      <c r="V8842" s="9"/>
      <c r="W8842" s="9"/>
      <c r="X8842" s="9"/>
      <c r="Y8842" s="9"/>
      <c r="Z8842" s="9"/>
      <c r="AA8842" s="9"/>
    </row>
    <row r="8843" spans="1:27" ht="12.75">
      <c r="A8843" s="64">
        <f t="shared" si="146"/>
        <v>46144</v>
      </c>
      <c r="B8843" s="16" t="s">
        <v>45</v>
      </c>
      <c r="C8843" s="60">
        <f>VLOOKUP(A8843,MANDAQUI!A:I,3, FALSE)</f>
        <v>5816.81</v>
      </c>
      <c r="D8843" s="16">
        <f>VLOOKUP(A8843,MANDAQUI!A:I,4, FALSE)</f>
        <v>55</v>
      </c>
      <c r="E8843" s="61">
        <f>VLOOKUP(A8843,MANDAQUI!A:I,5, FALSE)</f>
        <v>19.91</v>
      </c>
      <c r="F8843" s="16">
        <f>VLOOKUP(A8843,MANDAQUI!A:I,6, FALSE)</f>
        <v>0</v>
      </c>
      <c r="G8843" s="16">
        <f>VLOOKUP(A8843,MANDAQUI!A:I,7, FALSE)</f>
        <v>7.3</v>
      </c>
      <c r="H8843" s="29">
        <f>VLOOKUP(A8843,MANDAQUI!A:I,8, FALSE)</f>
        <v>0.32969999999999999</v>
      </c>
      <c r="I8843" s="16" t="s">
        <v>11</v>
      </c>
      <c r="J8843" s="9"/>
      <c r="K8843" s="9"/>
      <c r="L8843" s="9"/>
      <c r="M8843" s="9"/>
      <c r="N8843" s="9"/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  <c r="AA8843" s="9"/>
    </row>
    <row r="8844" spans="1:27" ht="12.75">
      <c r="A8844" s="64">
        <f t="shared" si="146"/>
        <v>46144</v>
      </c>
      <c r="B8844" s="16" t="s">
        <v>1465</v>
      </c>
      <c r="C8844" s="60">
        <f>VLOOKUP(A8844,AEROPORTO!A:I,3, FALSE)</f>
        <v>7411.1</v>
      </c>
      <c r="D8844" s="16">
        <f>VLOOKUP(A8844,AEROPORTO!A:I,4, FALSE)</f>
        <v>110</v>
      </c>
      <c r="E8844" s="61">
        <f>VLOOKUP(A8844,AEROPORTO!A:I,5, FALSE)</f>
        <v>0</v>
      </c>
      <c r="F8844" s="16">
        <f>VLOOKUP(A8844,AEROPORTO!A:I,6, FALSE)</f>
        <v>0</v>
      </c>
      <c r="G8844" s="16">
        <f>VLOOKUP(A8844,AEROPORTO!A:I,7, FALSE)</f>
        <v>0</v>
      </c>
      <c r="H8844" s="29">
        <f>VLOOKUP(A8844,AEROPORTO!A:I,8, FALSE)</f>
        <v>0</v>
      </c>
      <c r="I8844" s="16" t="s">
        <v>11</v>
      </c>
      <c r="J8844" s="9"/>
      <c r="K8844" s="9"/>
      <c r="L8844" s="9"/>
      <c r="M8844" s="9"/>
      <c r="N8844" s="9"/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</row>
    <row r="8845" spans="1:27" ht="12.75">
      <c r="A8845" s="64">
        <f t="shared" si="146"/>
        <v>46144</v>
      </c>
      <c r="B8845" s="16" t="s">
        <v>289</v>
      </c>
      <c r="C8845" s="60">
        <f>VLOOKUP(A8845,PINHEIROS!A:I,3, FALSE)</f>
        <v>6499.6</v>
      </c>
      <c r="D8845" s="16">
        <f>VLOOKUP(A8845,PINHEIROS!A:I,4, FALSE)</f>
        <v>59</v>
      </c>
      <c r="E8845" s="61">
        <f>VLOOKUP(A8845,PINHEIROS!A:I,5, FALSE)</f>
        <v>25.78</v>
      </c>
      <c r="F8845" s="16">
        <f>VLOOKUP(A8845,PINHEIROS!A:I,6, FALSE)</f>
        <v>1</v>
      </c>
      <c r="G8845" s="16">
        <f>VLOOKUP(A8845,PINHEIROS!A:I,7, FALSE)</f>
        <v>7.33</v>
      </c>
      <c r="H8845" s="29">
        <f>VLOOKUP(A8845,PINHEIROS!A:I,8, FALSE)</f>
        <v>0.31180000000000002</v>
      </c>
      <c r="I8845" s="16" t="s">
        <v>11</v>
      </c>
      <c r="J8845" s="9"/>
      <c r="K8845" s="9"/>
      <c r="L8845" s="9"/>
      <c r="M8845" s="9"/>
      <c r="N8845" s="9"/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</row>
    <row r="8846" spans="1:27" ht="12.75">
      <c r="A8846" s="64">
        <f t="shared" si="146"/>
        <v>46144</v>
      </c>
      <c r="B8846" s="16" t="s">
        <v>286</v>
      </c>
      <c r="C8846" s="60">
        <f>VLOOKUP(A8846,ACLIMAÇÃO!A:I,3, FALSE)</f>
        <v>4528.33</v>
      </c>
      <c r="D8846" s="16">
        <f>VLOOKUP(A8846,ACLIMAÇÃO!A:I,4, FALSE)</f>
        <v>43</v>
      </c>
      <c r="E8846" s="61">
        <f>VLOOKUP(A8846,ACLIMAÇÃO!A:I,5, FALSE)</f>
        <v>26.14</v>
      </c>
      <c r="F8846" s="16">
        <f>VLOOKUP(A8846,ACLIMAÇÃO!A:I,6, FALSE)</f>
        <v>3</v>
      </c>
      <c r="G8846" s="16">
        <f>VLOOKUP(A8846,ACLIMAÇÃO!A:I,7, FALSE)</f>
        <v>8.25</v>
      </c>
      <c r="H8846" s="29">
        <f>VLOOKUP(A8846,ACLIMAÇÃO!A:I,8, FALSE)</f>
        <v>0.31480000000000002</v>
      </c>
      <c r="I8846" s="16" t="s">
        <v>11</v>
      </c>
      <c r="J8846" s="9"/>
      <c r="K8846" s="9"/>
      <c r="L8846" s="9"/>
      <c r="M8846" s="9"/>
      <c r="N8846" s="9"/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</row>
    <row r="8847" spans="1:27" ht="12.75">
      <c r="A8847" s="64">
        <f t="shared" si="146"/>
        <v>46144</v>
      </c>
      <c r="B8847" s="16" t="s">
        <v>17</v>
      </c>
      <c r="C8847" s="60">
        <f>VLOOKUP(A8847,'PRAIA DO CANTO'!A:I,3, FALSE)</f>
        <v>9070.09</v>
      </c>
      <c r="D8847" s="16">
        <f>VLOOKUP(A8847,'PRAIA DO CANTO'!A:I,4, FALSE)</f>
        <v>91</v>
      </c>
      <c r="E8847" s="61">
        <f>VLOOKUP(A8847,'PRAIA DO CANTO'!A:I,5, FALSE)</f>
        <v>29.56</v>
      </c>
      <c r="F8847" s="16">
        <f>VLOOKUP(A8847,'PRAIA DO CANTO'!A:I,6, FALSE)</f>
        <v>6</v>
      </c>
      <c r="G8847" s="16">
        <f>VLOOKUP(A8847,'PRAIA DO CANTO'!A:I,7, FALSE)</f>
        <v>11.1</v>
      </c>
      <c r="H8847" s="29">
        <f>VLOOKUP(A8847,'PRAIA DO CANTO'!A:I,8, FALSE)</f>
        <v>0.30359999999999998</v>
      </c>
      <c r="I8847" s="16" t="s">
        <v>16</v>
      </c>
      <c r="J8847" s="9"/>
      <c r="K8847" s="9"/>
      <c r="L8847" s="9"/>
      <c r="M8847" s="9"/>
      <c r="N8847" s="9"/>
      <c r="O8847" s="9"/>
      <c r="P8847" s="9"/>
      <c r="Q8847" s="9"/>
      <c r="R8847" s="9"/>
      <c r="S8847" s="9"/>
      <c r="T8847" s="9"/>
      <c r="U8847" s="9"/>
      <c r="V8847" s="9"/>
      <c r="W8847" s="9"/>
      <c r="X8847" s="9"/>
      <c r="Y8847" s="9"/>
      <c r="Z8847" s="9"/>
      <c r="AA8847" s="9"/>
    </row>
    <row r="8848" spans="1:27" ht="12.75">
      <c r="A8848" s="64">
        <f t="shared" si="146"/>
        <v>46144</v>
      </c>
      <c r="B8848" s="16" t="s">
        <v>14</v>
      </c>
      <c r="C8848" s="60">
        <f>VLOOKUP(A8848,'JARDIM CAMBURI'!A:I,3, FALSE)</f>
        <v>6635.55</v>
      </c>
      <c r="D8848" s="16">
        <f>VLOOKUP(A8848,'JARDIM CAMBURI'!A:I,4, FALSE)</f>
        <v>76</v>
      </c>
      <c r="E8848" s="61">
        <f>VLOOKUP(A8848,'JARDIM CAMBURI'!A:I,5, FALSE)</f>
        <v>30.2</v>
      </c>
      <c r="F8848" s="16">
        <f>VLOOKUP(A8848,'JARDIM CAMBURI'!A:I,6, FALSE())</f>
        <v>5</v>
      </c>
      <c r="G8848" s="16">
        <f>VLOOKUP(A8848,'JARDIM CAMBURI'!A:I,7, FALSE)</f>
        <v>10.75</v>
      </c>
      <c r="H8848" s="29">
        <f>VLOOKUP(A8848,'JARDIM CAMBURI'!A:I,8, FALSE)</f>
        <v>0.30109999999999998</v>
      </c>
      <c r="I8848" s="16" t="s">
        <v>16</v>
      </c>
      <c r="J8848" s="9"/>
      <c r="K8848" s="9"/>
      <c r="L8848" s="9"/>
      <c r="M8848" s="9"/>
      <c r="N8848" s="9"/>
      <c r="O8848" s="9"/>
      <c r="P8848" s="9"/>
      <c r="Q8848" s="9"/>
      <c r="R8848" s="9"/>
      <c r="S8848" s="9"/>
      <c r="T8848" s="9"/>
      <c r="U8848" s="9"/>
      <c r="V8848" s="9"/>
      <c r="W8848" s="9"/>
      <c r="X8848" s="9"/>
      <c r="Y8848" s="9"/>
      <c r="Z8848" s="9"/>
      <c r="AA8848" s="9"/>
    </row>
    <row r="8849" spans="1:27" ht="12.75">
      <c r="A8849" s="64">
        <f t="shared" si="146"/>
        <v>46144</v>
      </c>
      <c r="B8849" s="16" t="s">
        <v>19</v>
      </c>
      <c r="C8849" s="60">
        <f>VLOOKUP(A8849,SERRA!A:I,3, FALSE)</f>
        <v>5342.52</v>
      </c>
      <c r="D8849" s="16">
        <f>VLOOKUP(A8849,SERRA!A:I,4, FALSE)</f>
        <v>63</v>
      </c>
      <c r="E8849" s="61">
        <f>VLOOKUP(A8849,SERRA!A:I,5, FALSE)</f>
        <v>24.55</v>
      </c>
      <c r="F8849" s="16">
        <f>VLOOKUP(A8849,SERRA!A:I,6, FALSE)</f>
        <v>0</v>
      </c>
      <c r="G8849" s="16">
        <f>VLOOKUP(A8849,SERRA!A:I,7, FALSE)</f>
        <v>7.4</v>
      </c>
      <c r="H8849" s="29">
        <f>VLOOKUP(A8849,SERRA!A:I,8, FALSE)</f>
        <v>0.48759999999999998</v>
      </c>
      <c r="I8849" s="16" t="s">
        <v>16</v>
      </c>
      <c r="J8849" s="9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</row>
    <row r="8850" spans="1:27" ht="12.75">
      <c r="A8850" s="64">
        <f t="shared" si="146"/>
        <v>46144</v>
      </c>
      <c r="B8850" s="16" t="s">
        <v>1574</v>
      </c>
      <c r="C8850" s="60">
        <f>VLOOKUP(A8850,BOALI!A:I,3, FALSE)</f>
        <v>2691.6</v>
      </c>
      <c r="D8850" s="16">
        <f>VLOOKUP(A8850,BOALI!A:I,4, FALSE)</f>
        <v>72</v>
      </c>
      <c r="E8850" s="61">
        <f>VLOOKUP(A8850,BOALI!A:I,5, FALSE)</f>
        <v>0</v>
      </c>
      <c r="F8850" s="16">
        <f>VLOOKUP(A8850,BOALI!A:I,6, FALSE)</f>
        <v>0</v>
      </c>
      <c r="G8850" s="16">
        <f>VLOOKUP(A8850,BOALI!A:I,7, FALSE)</f>
        <v>0</v>
      </c>
      <c r="H8850" s="29">
        <f>VLOOKUP(A8850,BOALI!A:I,8, FALSE)</f>
        <v>0</v>
      </c>
      <c r="I8850" s="16" t="s">
        <v>16</v>
      </c>
      <c r="J8850" s="9"/>
      <c r="K8850" s="9"/>
      <c r="L8850" s="9"/>
      <c r="M8850" s="9"/>
      <c r="N8850" s="9"/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</row>
    <row r="8851" spans="1:27" ht="12.75">
      <c r="A8851" s="64">
        <f>A8850+1</f>
        <v>46145</v>
      </c>
      <c r="B8851" s="16" t="s">
        <v>21</v>
      </c>
      <c r="C8851" s="60">
        <f>VLOOKUP(A8851,'VILA CLEMENTINO'!A:I,3, FALSE)</f>
        <v>9308.77</v>
      </c>
      <c r="D8851" s="16">
        <f>VLOOKUP(A8851,'VILA CLEMENTINO'!A:I,4, FALSE)</f>
        <v>105</v>
      </c>
      <c r="E8851" s="61">
        <f>VLOOKUP(A8851,'VILA CLEMENTINO'!A:I,5, FALSE)</f>
        <v>32.42</v>
      </c>
      <c r="F8851" s="16">
        <f>VLOOKUP(A8851,'VILA CLEMENTINO'!A:I,6, FALSE)</f>
        <v>18</v>
      </c>
      <c r="G8851" s="62">
        <f>VLOOKUP(A8851,'VILA CLEMENTINO'!A:I,7, FALSE)</f>
        <v>12.428571428571429</v>
      </c>
      <c r="H8851" s="29">
        <f>VLOOKUP(A8851,'VILA CLEMENTINO'!A:I,8, FALSE)</f>
        <v>0.27729999999999999</v>
      </c>
      <c r="I8851" s="16" t="s">
        <v>11</v>
      </c>
      <c r="J8851" s="9"/>
      <c r="K8851" s="9"/>
      <c r="L8851" s="9"/>
      <c r="M8851" s="9"/>
      <c r="N8851" s="9"/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</row>
    <row r="8852" spans="1:27" ht="12.75">
      <c r="A8852" s="64">
        <f t="shared" ref="A8852:A8863" si="147">A8851</f>
        <v>46145</v>
      </c>
      <c r="B8852" s="16" t="s">
        <v>12</v>
      </c>
      <c r="C8852" s="60">
        <f>VLOOKUP(A8852,JABAQUARA!A:I,3, FALSE)</f>
        <v>5726.05</v>
      </c>
      <c r="D8852" s="16">
        <f>VLOOKUP(A8852,JABAQUARA!A:I,4, FALSE)</f>
        <v>49</v>
      </c>
      <c r="E8852" s="61">
        <f>VLOOKUP(A8852,JABAQUARA!A:I,5, FALSE)</f>
        <v>27.52</v>
      </c>
      <c r="F8852" s="16">
        <f>VLOOKUP(A8852,JABAQUARA!A:I,6, FALSE)</f>
        <v>2</v>
      </c>
      <c r="G8852" s="16">
        <f>VLOOKUP(A8852,JABAQUARA!A:I,7, FALSE)</f>
        <v>9</v>
      </c>
      <c r="H8852" s="29">
        <f>VLOOKUP(A8852,JABAQUARA!A:I,8, FALSE)</f>
        <v>0.30520000000000003</v>
      </c>
      <c r="I8852" s="16" t="s">
        <v>11</v>
      </c>
      <c r="J8852" s="9"/>
      <c r="K8852" s="9"/>
      <c r="L8852" s="9"/>
      <c r="M8852" s="9"/>
      <c r="N8852" s="9"/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</row>
    <row r="8853" spans="1:27" ht="12.75">
      <c r="A8853" s="64">
        <f t="shared" si="147"/>
        <v>46145</v>
      </c>
      <c r="B8853" s="16" t="s">
        <v>1467</v>
      </c>
      <c r="C8853" s="60">
        <f>VLOOKUP(A8853,SPOLETO!A:I,3, FALSE)</f>
        <v>3505.67</v>
      </c>
      <c r="D8853" s="16">
        <f>VLOOKUP(A8853,SPOLETO!A:I,4, FALSE)</f>
        <v>66</v>
      </c>
      <c r="E8853" s="61">
        <f>VLOOKUP(A8853,SPOLETO!A:I,5, FALSE)</f>
        <v>0</v>
      </c>
      <c r="F8853" s="16">
        <f>VLOOKUP(A8853,SPOLETO!A:I,6, FALSE)</f>
        <v>0</v>
      </c>
      <c r="G8853" s="16">
        <f>VLOOKUP(A8853,SPOLETO!A:I,7, FALSE)</f>
        <v>0</v>
      </c>
      <c r="H8853" s="29">
        <f>VLOOKUP(A8853,SPOLETO!A:I,8, FALSE)</f>
        <v>0</v>
      </c>
      <c r="I8853" s="16" t="s">
        <v>11</v>
      </c>
      <c r="J8853" s="9"/>
      <c r="K8853" s="9"/>
      <c r="L8853" s="9"/>
      <c r="M8853" s="9"/>
      <c r="N8853" s="9"/>
      <c r="O8853" s="9"/>
      <c r="P8853" s="9"/>
      <c r="Q8853" s="9"/>
      <c r="R8853" s="9"/>
      <c r="S8853" s="9"/>
      <c r="T8853" s="9"/>
      <c r="U8853" s="9"/>
      <c r="V8853" s="9"/>
      <c r="W8853" s="9"/>
      <c r="X8853" s="9"/>
      <c r="Y8853" s="9"/>
      <c r="Z8853" s="9"/>
      <c r="AA8853" s="9"/>
    </row>
    <row r="8854" spans="1:27" ht="12.75">
      <c r="A8854" s="64">
        <f t="shared" si="147"/>
        <v>46145</v>
      </c>
      <c r="B8854" s="16" t="s">
        <v>9</v>
      </c>
      <c r="C8854" s="60">
        <f>VLOOKUP(A8854,'CAMPO BELO'!A:I,3, FALSE)</f>
        <v>5294.62</v>
      </c>
      <c r="D8854" s="16">
        <f>VLOOKUP(A8854,'CAMPO BELO'!A:I,4, FALSE)</f>
        <v>55</v>
      </c>
      <c r="E8854" s="61">
        <f>VLOOKUP(A8854,'CAMPO BELO'!A:I,5, FALSE)</f>
        <v>28.07</v>
      </c>
      <c r="F8854" s="16">
        <f>VLOOKUP(A8854,'CAMPO BELO'!A:I,6, FALSE)</f>
        <v>4</v>
      </c>
      <c r="G8854" s="16">
        <f>VLOOKUP(A8854,'CAMPO BELO'!A:I,7, FALSE)</f>
        <v>10.5</v>
      </c>
      <c r="H8854" s="29">
        <f>VLOOKUP(A8854,'CAMPO BELO'!A:I,8, FALSE)</f>
        <v>0.26550000000000001</v>
      </c>
      <c r="I8854" s="16" t="s">
        <v>11</v>
      </c>
      <c r="J8854" s="9"/>
      <c r="K8854" s="9"/>
      <c r="L8854" s="9"/>
      <c r="M8854" s="9"/>
      <c r="N8854" s="9"/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  <c r="AA8854" s="9"/>
    </row>
    <row r="8855" spans="1:27" ht="12.75">
      <c r="A8855" s="64">
        <f t="shared" si="147"/>
        <v>46145</v>
      </c>
      <c r="B8855" s="16" t="s">
        <v>43</v>
      </c>
      <c r="C8855" s="60">
        <f>VLOOKUP(A8855,GOPOÚVA!A:I,3, FALSE)</f>
        <v>4964.37</v>
      </c>
      <c r="D8855" s="16">
        <f>VLOOKUP(A8855,GOPOÚVA!A:I,4, FALSE)</f>
        <v>56</v>
      </c>
      <c r="E8855" s="61">
        <f>VLOOKUP(A8855,GOPOÚVA!A:I,5, FALSE)</f>
        <v>21.39</v>
      </c>
      <c r="F8855" s="16">
        <f>VLOOKUP(A8855,GOPOÚVA!A:I,6, FALSE)</f>
        <v>0</v>
      </c>
      <c r="G8855" s="16">
        <f>VLOOKUP(A8855,GOPOÚVA!A:I,7, FALSE)</f>
        <v>11.25</v>
      </c>
      <c r="H8855" s="29">
        <f>VLOOKUP(A8855,GOPOÚVA!A:I,8, FALSE)</f>
        <v>0.31459999999999999</v>
      </c>
      <c r="I8855" s="16" t="s">
        <v>11</v>
      </c>
      <c r="J8855" s="9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</row>
    <row r="8856" spans="1:27" ht="12.75">
      <c r="A8856" s="64">
        <f t="shared" si="147"/>
        <v>46145</v>
      </c>
      <c r="B8856" s="16" t="s">
        <v>45</v>
      </c>
      <c r="C8856" s="60">
        <f>VLOOKUP(A8856,MANDAQUI!A:I,3, FALSE)</f>
        <v>5664.1</v>
      </c>
      <c r="D8856" s="16">
        <f>VLOOKUP(A8856,MANDAQUI!A:I,4, FALSE)</f>
        <v>53</v>
      </c>
      <c r="E8856" s="61">
        <f>VLOOKUP(A8856,MANDAQUI!A:I,5, FALSE)</f>
        <v>20.170000000000002</v>
      </c>
      <c r="F8856" s="16">
        <f>VLOOKUP(A8856,MANDAQUI!A:I,6, FALSE)</f>
        <v>0</v>
      </c>
      <c r="G8856" s="16">
        <f>VLOOKUP(A8856,MANDAQUI!A:I,7, FALSE)</f>
        <v>10.25</v>
      </c>
      <c r="H8856" s="29">
        <f>VLOOKUP(A8856,MANDAQUI!A:I,8, FALSE)</f>
        <v>0.2969</v>
      </c>
      <c r="I8856" s="16" t="s">
        <v>11</v>
      </c>
      <c r="J8856" s="9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  <c r="W8856" s="9"/>
      <c r="X8856" s="9"/>
      <c r="Y8856" s="9"/>
      <c r="Z8856" s="9"/>
      <c r="AA8856" s="9"/>
    </row>
    <row r="8857" spans="1:27" ht="12.75">
      <c r="A8857" s="64">
        <f t="shared" si="147"/>
        <v>46145</v>
      </c>
      <c r="B8857" s="16" t="s">
        <v>1465</v>
      </c>
      <c r="C8857" s="60">
        <f>VLOOKUP(A8857,AEROPORTO!A:I,3, FALSE)</f>
        <v>4795.3999999999996</v>
      </c>
      <c r="D8857" s="16">
        <f>VLOOKUP(A8857,AEROPORTO!A:I,4, FALSE)</f>
        <v>77</v>
      </c>
      <c r="E8857" s="61">
        <f>VLOOKUP(A8857,AEROPORTO!A:I,5, FALSE)</f>
        <v>0</v>
      </c>
      <c r="F8857" s="16">
        <f>VLOOKUP(A8857,AEROPORTO!A:I,6, FALSE)</f>
        <v>0</v>
      </c>
      <c r="G8857" s="16">
        <f>VLOOKUP(A8857,AEROPORTO!A:I,7, FALSE)</f>
        <v>0</v>
      </c>
      <c r="H8857" s="29">
        <f>VLOOKUP(A8857,AEROPORTO!A:I,8, FALSE)</f>
        <v>0</v>
      </c>
      <c r="I8857" s="16" t="s">
        <v>11</v>
      </c>
      <c r="J8857" s="9"/>
      <c r="K8857" s="9"/>
      <c r="L8857" s="9"/>
      <c r="M8857" s="9"/>
      <c r="N8857" s="9"/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</row>
    <row r="8858" spans="1:27" ht="12.75">
      <c r="A8858" s="64">
        <f t="shared" si="147"/>
        <v>46145</v>
      </c>
      <c r="B8858" s="16" t="s">
        <v>289</v>
      </c>
      <c r="C8858" s="60">
        <f>VLOOKUP(A8858,PINHEIROS!A:I,3, FALSE)</f>
        <v>5057.5</v>
      </c>
      <c r="D8858" s="16">
        <f>VLOOKUP(A8858,PINHEIROS!A:I,4, FALSE)</f>
        <v>45</v>
      </c>
      <c r="E8858" s="61">
        <f>VLOOKUP(A8858,PINHEIROS!A:I,5, FALSE)</f>
        <v>25.51</v>
      </c>
      <c r="F8858" s="16">
        <f>VLOOKUP(A8858,PINHEIROS!A:I,6, FALSE)</f>
        <v>0</v>
      </c>
      <c r="G8858" s="16">
        <f>VLOOKUP(A8858,PINHEIROS!A:I,7, FALSE)</f>
        <v>8.6</v>
      </c>
      <c r="H8858" s="29">
        <f>VLOOKUP(A8858,PINHEIROS!A:I,8, FALSE)</f>
        <v>0.26640000000000003</v>
      </c>
      <c r="I8858" s="16" t="s">
        <v>11</v>
      </c>
      <c r="J8858" s="9"/>
      <c r="K8858" s="9"/>
      <c r="L8858" s="9"/>
      <c r="M8858" s="9"/>
      <c r="N8858" s="9"/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</row>
    <row r="8859" spans="1:27" ht="12.75">
      <c r="A8859" s="64">
        <f t="shared" si="147"/>
        <v>46145</v>
      </c>
      <c r="B8859" s="16" t="s">
        <v>286</v>
      </c>
      <c r="C8859" s="60">
        <f>VLOOKUP(A8859,ACLIMAÇÃO!A:I,3, FALSE)</f>
        <v>4749.0600000000004</v>
      </c>
      <c r="D8859" s="16">
        <f>VLOOKUP(A8859,ACLIMAÇÃO!A:I,4, FALSE)</f>
        <v>47</v>
      </c>
      <c r="E8859" s="61">
        <f>VLOOKUP(A8859,ACLIMAÇÃO!A:I,5, FALSE)</f>
        <v>30.4</v>
      </c>
      <c r="F8859" s="16">
        <f>VLOOKUP(A8859,ACLIMAÇÃO!A:I,6, FALSE)</f>
        <v>2</v>
      </c>
      <c r="G8859" s="16">
        <f>VLOOKUP(A8859,ACLIMAÇÃO!A:I,7, FALSE)</f>
        <v>8.25</v>
      </c>
      <c r="H8859" s="29">
        <f>VLOOKUP(A8859,ACLIMAÇÃO!A:I,8, FALSE)</f>
        <v>0.31690000000000002</v>
      </c>
      <c r="I8859" s="16" t="s">
        <v>11</v>
      </c>
      <c r="J8859" s="9"/>
      <c r="K8859" s="9"/>
      <c r="L8859" s="9"/>
      <c r="M8859" s="9"/>
      <c r="N8859" s="9"/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</row>
    <row r="8860" spans="1:27" ht="12.75">
      <c r="A8860" s="64">
        <f t="shared" si="147"/>
        <v>46145</v>
      </c>
      <c r="B8860" s="16" t="s">
        <v>17</v>
      </c>
      <c r="C8860" s="60">
        <f>VLOOKUP(A8860,'PRAIA DO CANTO'!A:I,3, FALSE)</f>
        <v>12752.37</v>
      </c>
      <c r="D8860" s="16">
        <f>VLOOKUP(A8860,'PRAIA DO CANTO'!A:I,4, FALSE)</f>
        <v>134</v>
      </c>
      <c r="E8860" s="61">
        <f>VLOOKUP(A8860,'PRAIA DO CANTO'!A:I,5, FALSE)</f>
        <v>36.19</v>
      </c>
      <c r="F8860" s="16">
        <f>VLOOKUP(A8860,'PRAIA DO CANTO'!A:I,6, FALSE)</f>
        <v>36</v>
      </c>
      <c r="G8860" s="16">
        <f>VLOOKUP(A8860,'PRAIA DO CANTO'!A:I,7, FALSE)</f>
        <v>18</v>
      </c>
      <c r="H8860" s="29">
        <f>VLOOKUP(A8860,'PRAIA DO CANTO'!A:I,8, FALSE)</f>
        <v>0.38429999999999997</v>
      </c>
      <c r="I8860" s="16" t="s">
        <v>16</v>
      </c>
      <c r="J8860" s="9"/>
      <c r="K8860" s="9"/>
      <c r="L8860" s="9"/>
      <c r="M8860" s="9"/>
      <c r="N8860" s="9"/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</row>
    <row r="8861" spans="1:27" ht="12.75">
      <c r="A8861" s="64">
        <f t="shared" si="147"/>
        <v>46145</v>
      </c>
      <c r="B8861" s="16" t="s">
        <v>14</v>
      </c>
      <c r="C8861" s="60">
        <f>VLOOKUP(A8861,'JARDIM CAMBURI'!A:I,3, FALSE)</f>
        <v>6797.56</v>
      </c>
      <c r="D8861" s="16">
        <f>VLOOKUP(A8861,'JARDIM CAMBURI'!A:I,4, FALSE)</f>
        <v>78</v>
      </c>
      <c r="E8861" s="61">
        <f>VLOOKUP(A8861,'JARDIM CAMBURI'!A:I,5, FALSE)</f>
        <v>31.61</v>
      </c>
      <c r="F8861" s="16">
        <f>VLOOKUP(A8861,'JARDIM CAMBURI'!A:I,6, FALSE())</f>
        <v>3</v>
      </c>
      <c r="G8861" s="16">
        <f>VLOOKUP(A8861,'JARDIM CAMBURI'!A:I,7, FALSE)</f>
        <v>13.25</v>
      </c>
      <c r="H8861" s="29">
        <f>VLOOKUP(A8861,'JARDIM CAMBURI'!A:I,8, FALSE)</f>
        <v>0.34160000000000001</v>
      </c>
      <c r="I8861" s="16" t="s">
        <v>16</v>
      </c>
      <c r="J8861" s="9"/>
      <c r="K8861" s="9"/>
      <c r="L8861" s="9"/>
      <c r="M8861" s="9"/>
      <c r="N8861" s="9"/>
      <c r="O8861" s="9"/>
      <c r="P8861" s="9"/>
      <c r="Q8861" s="9"/>
      <c r="R8861" s="9"/>
      <c r="S8861" s="9"/>
      <c r="T8861" s="9"/>
      <c r="U8861" s="9"/>
      <c r="V8861" s="9"/>
      <c r="W8861" s="9"/>
      <c r="X8861" s="9"/>
      <c r="Y8861" s="9"/>
      <c r="Z8861" s="9"/>
      <c r="AA8861" s="9"/>
    </row>
    <row r="8862" spans="1:27" ht="12.75">
      <c r="A8862" s="64">
        <f t="shared" si="147"/>
        <v>46145</v>
      </c>
      <c r="B8862" s="16" t="s">
        <v>19</v>
      </c>
      <c r="C8862" s="60">
        <f>VLOOKUP(A8862,SERRA!A:I,3, FALSE)</f>
        <v>8023.7</v>
      </c>
      <c r="D8862" s="16">
        <f>VLOOKUP(A8862,SERRA!A:I,4, FALSE)</f>
        <v>90</v>
      </c>
      <c r="E8862" s="61">
        <f>VLOOKUP(A8862,SERRA!A:I,5, FALSE)</f>
        <v>30.03</v>
      </c>
      <c r="F8862" s="16">
        <f>VLOOKUP(A8862,SERRA!A:I,6, FALSE)</f>
        <v>5</v>
      </c>
      <c r="G8862" s="16">
        <f>VLOOKUP(A8862,SERRA!A:I,7, FALSE)</f>
        <v>8.4</v>
      </c>
      <c r="H8862" s="29">
        <f>VLOOKUP(A8862,SERRA!A:I,8, FALSE)</f>
        <v>0.2271</v>
      </c>
      <c r="I8862" s="16" t="s">
        <v>16</v>
      </c>
      <c r="J8862" s="9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</row>
    <row r="8863" spans="1:27" ht="12.75">
      <c r="A8863" s="64">
        <f t="shared" si="147"/>
        <v>46145</v>
      </c>
      <c r="B8863" s="16" t="s">
        <v>1574</v>
      </c>
      <c r="C8863" s="60">
        <f>VLOOKUP(A8863,BOALI!A:I,3, FALSE)</f>
        <v>3561.78</v>
      </c>
      <c r="D8863" s="16">
        <f>VLOOKUP(A8863,BOALI!A:I,4, FALSE)</f>
        <v>95</v>
      </c>
      <c r="E8863" s="61">
        <f>VLOOKUP(A8863,BOALI!A:I,5, FALSE)</f>
        <v>0</v>
      </c>
      <c r="F8863" s="16">
        <f>VLOOKUP(A8863,BOALI!A:I,6, FALSE)</f>
        <v>0</v>
      </c>
      <c r="G8863" s="16">
        <f>VLOOKUP(A8863,BOALI!A:I,7, FALSE)</f>
        <v>0</v>
      </c>
      <c r="H8863" s="29">
        <f>VLOOKUP(A8863,BOALI!A:I,8, FALSE)</f>
        <v>0</v>
      </c>
      <c r="I8863" s="16" t="s">
        <v>16</v>
      </c>
      <c r="J8863" s="9"/>
      <c r="K8863" s="9"/>
      <c r="L8863" s="9"/>
      <c r="M8863" s="9"/>
      <c r="N8863" s="9"/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</row>
    <row r="8864" spans="1:27" ht="12.75">
      <c r="A8864" s="64">
        <f>A8863+1</f>
        <v>46146</v>
      </c>
      <c r="B8864" s="16" t="s">
        <v>21</v>
      </c>
      <c r="C8864" s="60">
        <f>VLOOKUP(A8864,'VILA CLEMENTINO'!A:I,3, FALSE)</f>
        <v>4588.5200000000004</v>
      </c>
      <c r="D8864" s="16">
        <f>VLOOKUP(A8864,'VILA CLEMENTINO'!A:I,4, FALSE)</f>
        <v>45</v>
      </c>
      <c r="E8864" s="61">
        <f>VLOOKUP(A8864,'VILA CLEMENTINO'!A:I,5, FALSE)</f>
        <v>28.08</v>
      </c>
      <c r="F8864" s="16">
        <f>VLOOKUP(A8864,'VILA CLEMENTINO'!A:I,6, FALSE)</f>
        <v>0</v>
      </c>
      <c r="G8864" s="62">
        <f>VLOOKUP(A8864,'VILA CLEMENTINO'!A:I,7, FALSE)</f>
        <v>7</v>
      </c>
      <c r="H8864" s="29">
        <f>VLOOKUP(A8864,'VILA CLEMENTINO'!A:I,8, FALSE)</f>
        <v>0.28079999999999999</v>
      </c>
      <c r="I8864" s="16" t="s">
        <v>11</v>
      </c>
      <c r="J8864" s="9"/>
      <c r="K8864" s="9"/>
      <c r="L8864" s="9"/>
      <c r="M8864" s="9"/>
      <c r="N8864" s="9"/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</row>
    <row r="8865" spans="1:27" ht="12.75">
      <c r="A8865" s="64">
        <f t="shared" ref="A8865:A8876" si="148">A8864</f>
        <v>46146</v>
      </c>
      <c r="B8865" s="16" t="s">
        <v>12</v>
      </c>
      <c r="C8865" s="60">
        <f>VLOOKUP(A8865,JABAQUARA!A:I,3, FALSE)</f>
        <v>1883.29</v>
      </c>
      <c r="D8865" s="16">
        <f>VLOOKUP(A8865,JABAQUARA!A:I,4, FALSE)</f>
        <v>16</v>
      </c>
      <c r="E8865" s="61">
        <f>VLOOKUP(A8865,JABAQUARA!A:I,5, FALSE)</f>
        <v>29.23</v>
      </c>
      <c r="F8865" s="16">
        <f>VLOOKUP(A8865,JABAQUARA!A:I,6, FALSE)</f>
        <v>2</v>
      </c>
      <c r="G8865" s="16">
        <f>VLOOKUP(A8865,JABAQUARA!A:I,7, FALSE)</f>
        <v>8</v>
      </c>
      <c r="H8865" s="29">
        <f>VLOOKUP(A8865,JABAQUARA!A:I,8, FALSE)</f>
        <v>0.29120000000000001</v>
      </c>
      <c r="I8865" s="16" t="s">
        <v>11</v>
      </c>
      <c r="J8865" s="9"/>
      <c r="K8865" s="9"/>
      <c r="L8865" s="9"/>
      <c r="M8865" s="9"/>
      <c r="N8865" s="9"/>
      <c r="O8865" s="9"/>
      <c r="P8865" s="9"/>
      <c r="Q8865" s="9"/>
      <c r="R8865" s="9"/>
      <c r="S8865" s="9"/>
      <c r="T8865" s="9"/>
      <c r="U8865" s="9"/>
      <c r="V8865" s="9"/>
      <c r="W8865" s="9"/>
      <c r="X8865" s="9"/>
      <c r="Y8865" s="9"/>
      <c r="Z8865" s="9"/>
      <c r="AA8865" s="9"/>
    </row>
    <row r="8866" spans="1:27" ht="12.75">
      <c r="A8866" s="64">
        <f t="shared" si="148"/>
        <v>46146</v>
      </c>
      <c r="B8866" s="16" t="s">
        <v>1467</v>
      </c>
      <c r="C8866" s="60">
        <f>VLOOKUP(A8866,SPOLETO!A:I,3, FALSE)</f>
        <v>3347.52</v>
      </c>
      <c r="D8866" s="16">
        <f>VLOOKUP(A8866,SPOLETO!A:I,4, FALSE)</f>
        <v>57</v>
      </c>
      <c r="E8866" s="61">
        <f>VLOOKUP(A8866,SPOLETO!A:I,5, FALSE)</f>
        <v>0</v>
      </c>
      <c r="F8866" s="16">
        <f>VLOOKUP(A8866,SPOLETO!A:I,6, FALSE)</f>
        <v>0</v>
      </c>
      <c r="G8866" s="16">
        <f>VLOOKUP(A8866,SPOLETO!A:I,7, FALSE)</f>
        <v>0</v>
      </c>
      <c r="H8866" s="29">
        <f>VLOOKUP(A8866,SPOLETO!A:I,8, FALSE)</f>
        <v>0</v>
      </c>
      <c r="I8866" s="16" t="s">
        <v>11</v>
      </c>
      <c r="J8866" s="9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</row>
    <row r="8867" spans="1:27" ht="12.75">
      <c r="A8867" s="64">
        <f t="shared" si="148"/>
        <v>46146</v>
      </c>
      <c r="B8867" s="16" t="s">
        <v>9</v>
      </c>
      <c r="C8867" s="60">
        <f>VLOOKUP(A8867,'CAMPO BELO'!A:I,3, FALSE)</f>
        <v>3123.6</v>
      </c>
      <c r="D8867" s="16">
        <f>VLOOKUP(A8867,'CAMPO BELO'!A:I,4, FALSE)</f>
        <v>30</v>
      </c>
      <c r="E8867" s="61">
        <f>VLOOKUP(A8867,'CAMPO BELO'!A:I,5, FALSE)</f>
        <v>27.37</v>
      </c>
      <c r="F8867" s="16">
        <f>VLOOKUP(A8867,'CAMPO BELO'!A:I,6, FALSE)</f>
        <v>0</v>
      </c>
      <c r="G8867" s="16">
        <f>VLOOKUP(A8867,'CAMPO BELO'!A:I,7, FALSE)</f>
        <v>12</v>
      </c>
      <c r="H8867" s="29">
        <f>VLOOKUP(A8867,'CAMPO BELO'!A:I,8, FALSE)</f>
        <v>0.3105</v>
      </c>
      <c r="I8867" s="16" t="s">
        <v>11</v>
      </c>
      <c r="J8867" s="9"/>
      <c r="K8867" s="9"/>
      <c r="L8867" s="9"/>
      <c r="M8867" s="9"/>
      <c r="N8867" s="9"/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</row>
    <row r="8868" spans="1:27" ht="12.75">
      <c r="A8868" s="64">
        <f t="shared" si="148"/>
        <v>46146</v>
      </c>
      <c r="B8868" s="16" t="s">
        <v>43</v>
      </c>
      <c r="C8868" s="60">
        <f>VLOOKUP(A8868,GOPOÚVA!A:I,3, FALSE)</f>
        <v>1689.63</v>
      </c>
      <c r="D8868" s="16">
        <f>VLOOKUP(A8868,GOPOÚVA!A:I,4, FALSE)</f>
        <v>16</v>
      </c>
      <c r="E8868" s="61">
        <f>VLOOKUP(A8868,GOPOÚVA!A:I,5, FALSE)</f>
        <v>29.63</v>
      </c>
      <c r="F8868" s="16">
        <f>VLOOKUP(A8868,GOPOÚVA!A:I,6, FALSE)</f>
        <v>3</v>
      </c>
      <c r="G8868" s="16">
        <f>VLOOKUP(A8868,GOPOÚVA!A:I,7, FALSE)</f>
        <v>4.66</v>
      </c>
      <c r="H8868" s="29">
        <f>VLOOKUP(A8868,GOPOÚVA!A:I,8, FALSE)</f>
        <v>0.30280000000000001</v>
      </c>
      <c r="I8868" s="16" t="s">
        <v>11</v>
      </c>
      <c r="J8868" s="9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</row>
    <row r="8869" spans="1:27" ht="12.75">
      <c r="A8869" s="64">
        <f t="shared" si="148"/>
        <v>46146</v>
      </c>
      <c r="B8869" s="16" t="s">
        <v>45</v>
      </c>
      <c r="C8869" s="60">
        <f>VLOOKUP(A8869,MANDAQUI!A:I,3, FALSE)</f>
        <v>3287.04</v>
      </c>
      <c r="D8869" s="16">
        <f>VLOOKUP(A8869,MANDAQUI!A:I,4, FALSE)</f>
        <v>26</v>
      </c>
      <c r="E8869" s="61">
        <f>VLOOKUP(A8869,MANDAQUI!A:I,5, FALSE)</f>
        <v>22.3</v>
      </c>
      <c r="F8869" s="16">
        <f>VLOOKUP(A8869,MANDAQUI!A:I,6, FALSE)</f>
        <v>0</v>
      </c>
      <c r="G8869" s="16">
        <f>VLOOKUP(A8869,MANDAQUI!A:I,7, FALSE)</f>
        <v>12</v>
      </c>
      <c r="H8869" s="29">
        <f>VLOOKUP(A8869,MANDAQUI!A:I,8, FALSE)</f>
        <v>0.28620000000000001</v>
      </c>
      <c r="I8869" s="16" t="s">
        <v>11</v>
      </c>
      <c r="J8869" s="9"/>
      <c r="K8869" s="9"/>
      <c r="L8869" s="9"/>
      <c r="M8869" s="9"/>
      <c r="N8869" s="9"/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</row>
    <row r="8870" spans="1:27" ht="12.75">
      <c r="A8870" s="64">
        <f t="shared" si="148"/>
        <v>46146</v>
      </c>
      <c r="B8870" s="16" t="s">
        <v>1465</v>
      </c>
      <c r="C8870" s="60">
        <f>VLOOKUP(A8870,AEROPORTO!A:I,3, FALSE)</f>
        <v>7714.1</v>
      </c>
      <c r="D8870" s="16">
        <f>VLOOKUP(A8870,AEROPORTO!A:I,4, FALSE)</f>
        <v>113</v>
      </c>
      <c r="E8870" s="61">
        <f>VLOOKUP(A8870,AEROPORTO!A:I,5, FALSE)</f>
        <v>0</v>
      </c>
      <c r="F8870" s="16">
        <f>VLOOKUP(A8870,AEROPORTO!A:I,6, FALSE)</f>
        <v>0</v>
      </c>
      <c r="G8870" s="16">
        <f>VLOOKUP(A8870,AEROPORTO!A:I,7, FALSE)</f>
        <v>0</v>
      </c>
      <c r="H8870" s="29">
        <f>VLOOKUP(A8870,AEROPORTO!A:I,8, FALSE)</f>
        <v>0</v>
      </c>
      <c r="I8870" s="16" t="s">
        <v>11</v>
      </c>
      <c r="J8870" s="9"/>
      <c r="K8870" s="9"/>
      <c r="L8870" s="9"/>
      <c r="M8870" s="9"/>
      <c r="N8870" s="9"/>
      <c r="O8870" s="9"/>
      <c r="P8870" s="9"/>
      <c r="Q8870" s="9"/>
      <c r="R8870" s="9"/>
      <c r="S8870" s="9"/>
      <c r="T8870" s="9"/>
      <c r="U8870" s="9"/>
      <c r="V8870" s="9"/>
      <c r="W8870" s="9"/>
      <c r="X8870" s="9"/>
      <c r="Y8870" s="9"/>
      <c r="Z8870" s="9"/>
      <c r="AA8870" s="9"/>
    </row>
    <row r="8871" spans="1:27" ht="12.75">
      <c r="A8871" s="64">
        <f t="shared" si="148"/>
        <v>46146</v>
      </c>
      <c r="B8871" s="16" t="s">
        <v>289</v>
      </c>
      <c r="C8871" s="60">
        <f>VLOOKUP(A8871,PINHEIROS!A:I,3, FALSE)</f>
        <v>2924.63</v>
      </c>
      <c r="D8871" s="16">
        <f>VLOOKUP(A8871,PINHEIROS!A:I,4, FALSE)</f>
        <v>27</v>
      </c>
      <c r="E8871" s="61">
        <f>VLOOKUP(A8871,PINHEIROS!A:I,5, FALSE)</f>
        <v>26.58</v>
      </c>
      <c r="F8871" s="16">
        <f>VLOOKUP(A8871,PINHEIROS!A:I,6, FALSE)</f>
        <v>1</v>
      </c>
      <c r="G8871" s="16">
        <f>VLOOKUP(A8871,PINHEIROS!A:I,7, FALSE)</f>
        <v>11.5</v>
      </c>
      <c r="H8871" s="29">
        <f>VLOOKUP(A8871,PINHEIROS!A:I,8, FALSE)</f>
        <v>0.29310000000000003</v>
      </c>
      <c r="I8871" s="16" t="s">
        <v>11</v>
      </c>
      <c r="J8871" s="9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</row>
    <row r="8872" spans="1:27" ht="12.75">
      <c r="A8872" s="64">
        <f t="shared" si="148"/>
        <v>46146</v>
      </c>
      <c r="B8872" s="16" t="s">
        <v>286</v>
      </c>
      <c r="C8872" s="60">
        <f>VLOOKUP(A8872,ACLIMAÇÃO!A:I,3, FALSE)</f>
        <v>1738.48</v>
      </c>
      <c r="D8872" s="16">
        <f>VLOOKUP(A8872,ACLIMAÇÃO!A:I,4, FALSE)</f>
        <v>16</v>
      </c>
      <c r="E8872" s="61">
        <f>VLOOKUP(A8872,ACLIMAÇÃO!A:I,5, FALSE)</f>
        <v>28.28</v>
      </c>
      <c r="F8872" s="16">
        <f>VLOOKUP(A8872,ACLIMAÇÃO!A:I,6, FALSE)</f>
        <v>1</v>
      </c>
      <c r="G8872" s="16">
        <f>VLOOKUP(A8872,ACLIMAÇÃO!A:I,7, FALSE)</f>
        <v>6</v>
      </c>
      <c r="H8872" s="29">
        <f>VLOOKUP(A8872,ACLIMAÇÃO!A:I,8, FALSE)</f>
        <v>0.3175</v>
      </c>
      <c r="I8872" s="16" t="s">
        <v>11</v>
      </c>
      <c r="J8872" s="9"/>
      <c r="K8872" s="9"/>
      <c r="L8872" s="9"/>
      <c r="M8872" s="9"/>
      <c r="N8872" s="9"/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</row>
    <row r="8873" spans="1:27" ht="12.75">
      <c r="A8873" s="64">
        <f t="shared" si="148"/>
        <v>46146</v>
      </c>
      <c r="B8873" s="16" t="s">
        <v>17</v>
      </c>
      <c r="C8873" s="60">
        <f>VLOOKUP(A8873,'PRAIA DO CANTO'!A:I,3, FALSE)</f>
        <v>1918.99</v>
      </c>
      <c r="D8873" s="16">
        <f>VLOOKUP(A8873,'PRAIA DO CANTO'!A:I,4, FALSE)</f>
        <v>23</v>
      </c>
      <c r="E8873" s="61">
        <f>VLOOKUP(A8873,'PRAIA DO CANTO'!A:I,5, FALSE)</f>
        <v>25.73</v>
      </c>
      <c r="F8873" s="16">
        <f>VLOOKUP(A8873,'PRAIA DO CANTO'!A:I,6, FALSE)</f>
        <v>1</v>
      </c>
      <c r="G8873" s="16">
        <f>VLOOKUP(A8873,'PRAIA DO CANTO'!A:I,7, FALSE)</f>
        <v>6</v>
      </c>
      <c r="H8873" s="29">
        <f>VLOOKUP(A8873,'PRAIA DO CANTO'!A:I,8, FALSE)</f>
        <v>0.17080000000000001</v>
      </c>
      <c r="I8873" s="16" t="s">
        <v>16</v>
      </c>
      <c r="J8873" s="9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</row>
    <row r="8874" spans="1:27" ht="12.75">
      <c r="A8874" s="64">
        <f t="shared" si="148"/>
        <v>46146</v>
      </c>
      <c r="B8874" s="16" t="s">
        <v>14</v>
      </c>
      <c r="C8874" s="60">
        <f>VLOOKUP(A8874,'JARDIM CAMBURI'!A:I,3, FALSE)</f>
        <v>2624.17</v>
      </c>
      <c r="D8874" s="16">
        <f>VLOOKUP(A8874,'JARDIM CAMBURI'!A:I,4, FALSE)</f>
        <v>24</v>
      </c>
      <c r="E8874" s="61">
        <f>VLOOKUP(A8874,'JARDIM CAMBURI'!A:I,5, FALSE)</f>
        <v>36.96</v>
      </c>
      <c r="F8874" s="16">
        <f>VLOOKUP(A8874,'JARDIM CAMBURI'!A:I,6, FALSE())</f>
        <v>7</v>
      </c>
      <c r="G8874" s="16">
        <f>VLOOKUP(A8874,'JARDIM CAMBURI'!A:I,7, FALSE)</f>
        <v>9.5</v>
      </c>
      <c r="H8874" s="29">
        <f>VLOOKUP(A8874,'JARDIM CAMBURI'!A:I,8, FALSE)</f>
        <v>0.29430000000000001</v>
      </c>
      <c r="I8874" s="16" t="s">
        <v>16</v>
      </c>
      <c r="J8874" s="9"/>
      <c r="K8874" s="9"/>
      <c r="L8874" s="9"/>
      <c r="M8874" s="9"/>
      <c r="N8874" s="9"/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</row>
    <row r="8875" spans="1:27" ht="12.75">
      <c r="A8875" s="64">
        <f t="shared" si="148"/>
        <v>46146</v>
      </c>
      <c r="B8875" s="16" t="s">
        <v>19</v>
      </c>
      <c r="C8875" s="60">
        <f>VLOOKUP(A8875,SERRA!A:I,3, FALSE)</f>
        <v>2722</v>
      </c>
      <c r="D8875" s="16">
        <f>VLOOKUP(A8875,SERRA!A:I,4, FALSE)</f>
        <v>31</v>
      </c>
      <c r="E8875" s="61">
        <f>VLOOKUP(A8875,SERRA!A:I,5, FALSE)</f>
        <v>26.72</v>
      </c>
      <c r="F8875" s="16">
        <f>VLOOKUP(A8875,SERRA!A:I,6, FALSE)</f>
        <v>0</v>
      </c>
      <c r="G8875" s="16">
        <f>VLOOKUP(A8875,SERRA!A:I,7, FALSE)</f>
        <v>9</v>
      </c>
      <c r="H8875" s="29">
        <f>VLOOKUP(A8875,SERRA!A:I,8, FALSE)</f>
        <v>0.22539999999999999</v>
      </c>
      <c r="I8875" s="16" t="s">
        <v>16</v>
      </c>
      <c r="J8875" s="9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  <c r="W8875" s="9"/>
      <c r="X8875" s="9"/>
      <c r="Y8875" s="9"/>
      <c r="Z8875" s="9"/>
      <c r="AA8875" s="9"/>
    </row>
    <row r="8876" spans="1:27" ht="12.75">
      <c r="A8876" s="64">
        <f t="shared" si="148"/>
        <v>46146</v>
      </c>
      <c r="B8876" s="16" t="s">
        <v>1574</v>
      </c>
      <c r="C8876" s="60">
        <f>VLOOKUP(A8876,BOALI!A:I,3, FALSE)</f>
        <v>2783.22</v>
      </c>
      <c r="D8876" s="16">
        <f>VLOOKUP(A8876,BOALI!A:I,4, FALSE)</f>
        <v>72</v>
      </c>
      <c r="E8876" s="61">
        <f>VLOOKUP(A8876,BOALI!A:I,5, FALSE)</f>
        <v>0</v>
      </c>
      <c r="F8876" s="16">
        <f>VLOOKUP(A8876,BOALI!A:I,6, FALSE)</f>
        <v>0</v>
      </c>
      <c r="G8876" s="16">
        <f>VLOOKUP(A8876,BOALI!A:I,7, FALSE)</f>
        <v>0</v>
      </c>
      <c r="H8876" s="29">
        <f>VLOOKUP(A8876,BOALI!A:I,8, FALSE)</f>
        <v>0</v>
      </c>
      <c r="I8876" s="16" t="s">
        <v>16</v>
      </c>
      <c r="J8876" s="9"/>
      <c r="K8876" s="9"/>
      <c r="L8876" s="9"/>
      <c r="M8876" s="9"/>
      <c r="N8876" s="9"/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</row>
    <row r="8877" spans="1:27" ht="12.75">
      <c r="A8877" s="64">
        <f>A8876+1</f>
        <v>46147</v>
      </c>
      <c r="B8877" s="16" t="s">
        <v>21</v>
      </c>
      <c r="C8877" s="60">
        <f>VLOOKUP(A8877,'VILA CLEMENTINO'!A:I,3, FALSE)</f>
        <v>5846.67</v>
      </c>
      <c r="D8877" s="16">
        <f>VLOOKUP(A8877,'VILA CLEMENTINO'!A:I,4, FALSE)</f>
        <v>55</v>
      </c>
      <c r="E8877" s="61">
        <f>VLOOKUP(A8877,'VILA CLEMENTINO'!A:I,5, FALSE)</f>
        <v>30.25</v>
      </c>
      <c r="F8877" s="16">
        <f>VLOOKUP(A8877,'VILA CLEMENTINO'!A:I,6, FALSE)</f>
        <v>0</v>
      </c>
      <c r="G8877" s="62">
        <f>VLOOKUP(A8877,'VILA CLEMENTINO'!A:I,7, FALSE)</f>
        <v>6.8</v>
      </c>
      <c r="H8877" s="29">
        <f>VLOOKUP(A8877,'VILA CLEMENTINO'!A:I,8, FALSE)</f>
        <v>0.29310000000000003</v>
      </c>
      <c r="I8877" s="16" t="s">
        <v>11</v>
      </c>
      <c r="J8877" s="9"/>
      <c r="K8877" s="9"/>
      <c r="L8877" s="9"/>
      <c r="M8877" s="9"/>
      <c r="N8877" s="9"/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  <c r="AA8877" s="9"/>
    </row>
    <row r="8878" spans="1:27" ht="12.75">
      <c r="A8878" s="64">
        <f t="shared" ref="A8878:A8889" si="149">A8877</f>
        <v>46147</v>
      </c>
      <c r="B8878" s="16" t="s">
        <v>12</v>
      </c>
      <c r="C8878" s="60">
        <f>VLOOKUP(A8878,JABAQUARA!A:I,3, FALSE)</f>
        <v>4616.08</v>
      </c>
      <c r="D8878" s="16">
        <f>VLOOKUP(A8878,JABAQUARA!A:I,4, FALSE)</f>
        <v>41</v>
      </c>
      <c r="E8878" s="61">
        <f>VLOOKUP(A8878,JABAQUARA!A:I,5, FALSE)</f>
        <v>27.06</v>
      </c>
      <c r="F8878" s="16">
        <f>VLOOKUP(A8878,JABAQUARA!A:I,6, FALSE)</f>
        <v>2</v>
      </c>
      <c r="G8878" s="16">
        <f>VLOOKUP(A8878,JABAQUARA!A:I,7, FALSE)</f>
        <v>10.66</v>
      </c>
      <c r="H8878" s="29">
        <f>VLOOKUP(A8878,JABAQUARA!A:I,8, FALSE)</f>
        <v>0.30380000000000001</v>
      </c>
      <c r="I8878" s="16" t="s">
        <v>11</v>
      </c>
      <c r="J8878" s="9"/>
      <c r="K8878" s="9"/>
      <c r="L8878" s="9"/>
      <c r="M8878" s="9"/>
      <c r="N8878" s="9"/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  <c r="AA8878" s="9"/>
    </row>
    <row r="8879" spans="1:27" ht="12.75">
      <c r="A8879" s="64">
        <f t="shared" si="149"/>
        <v>46147</v>
      </c>
      <c r="B8879" s="16" t="s">
        <v>1467</v>
      </c>
      <c r="C8879" s="60">
        <f>VLOOKUP(A8879,SPOLETO!A:I,3, FALSE)</f>
        <v>3508.48</v>
      </c>
      <c r="D8879" s="16">
        <f>VLOOKUP(A8879,SPOLETO!A:I,4, FALSE)</f>
        <v>59</v>
      </c>
      <c r="E8879" s="61">
        <f>VLOOKUP(A8879,SPOLETO!A:I,5, FALSE)</f>
        <v>0</v>
      </c>
      <c r="F8879" s="16">
        <f>VLOOKUP(A8879,SPOLETO!A:I,6, FALSE)</f>
        <v>0</v>
      </c>
      <c r="G8879" s="16">
        <f>VLOOKUP(A8879,SPOLETO!A:I,7, FALSE)</f>
        <v>0</v>
      </c>
      <c r="H8879" s="29">
        <f>VLOOKUP(A8879,SPOLETO!A:I,8, FALSE)</f>
        <v>0</v>
      </c>
      <c r="I8879" s="16" t="s">
        <v>11</v>
      </c>
      <c r="J8879" s="9"/>
      <c r="K8879" s="9"/>
      <c r="L8879" s="9"/>
      <c r="M8879" s="9"/>
      <c r="N8879" s="9"/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</row>
    <row r="8880" spans="1:27" ht="12.75">
      <c r="A8880" s="64">
        <f t="shared" si="149"/>
        <v>46147</v>
      </c>
      <c r="B8880" s="16" t="s">
        <v>9</v>
      </c>
      <c r="C8880" s="60">
        <f>VLOOKUP(A8880,'CAMPO BELO'!A:I,3, FALSE)</f>
        <v>3509.53</v>
      </c>
      <c r="D8880" s="16">
        <f>VLOOKUP(A8880,'CAMPO BELO'!A:I,4, FALSE)</f>
        <v>27</v>
      </c>
      <c r="E8880" s="61">
        <f>VLOOKUP(A8880,'CAMPO BELO'!A:I,5, FALSE)</f>
        <v>24.44</v>
      </c>
      <c r="F8880" s="16">
        <f>VLOOKUP(A8880,'CAMPO BELO'!A:I,6, FALSE)</f>
        <v>0</v>
      </c>
      <c r="G8880" s="16">
        <f>VLOOKUP(A8880,'CAMPO BELO'!A:I,7, FALSE)</f>
        <v>9</v>
      </c>
      <c r="H8880" s="29">
        <f>VLOOKUP(A8880,'CAMPO BELO'!A:I,8, FALSE)</f>
        <v>0.34489999999999998</v>
      </c>
      <c r="I8880" s="16" t="s">
        <v>11</v>
      </c>
      <c r="J8880" s="9"/>
      <c r="K8880" s="9"/>
      <c r="L8880" s="9"/>
      <c r="M8880" s="9"/>
      <c r="N8880" s="9"/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</row>
    <row r="8881" spans="1:27" ht="12.75">
      <c r="A8881" s="64">
        <f t="shared" si="149"/>
        <v>46147</v>
      </c>
      <c r="B8881" s="16" t="s">
        <v>43</v>
      </c>
      <c r="C8881" s="60">
        <f>VLOOKUP(A8881,GOPOÚVA!A:I,3, FALSE)</f>
        <v>2301.98</v>
      </c>
      <c r="D8881" s="16">
        <f>VLOOKUP(A8881,GOPOÚVA!A:I,4, FALSE)</f>
        <v>21</v>
      </c>
      <c r="E8881" s="61">
        <f>VLOOKUP(A8881,GOPOÚVA!A:I,5, FALSE)</f>
        <v>21.04</v>
      </c>
      <c r="F8881" s="16">
        <f>VLOOKUP(A8881,GOPOÚVA!A:I,6, FALSE)</f>
        <v>0</v>
      </c>
      <c r="G8881" s="16">
        <f>VLOOKUP(A8881,GOPOÚVA!A:I,7, FALSE)</f>
        <v>5.33</v>
      </c>
      <c r="H8881" s="29">
        <f>VLOOKUP(A8881,GOPOÚVA!A:I,8, FALSE)</f>
        <v>0.33200000000000002</v>
      </c>
      <c r="I8881" s="16" t="s">
        <v>11</v>
      </c>
      <c r="J8881" s="9"/>
      <c r="K8881" s="9"/>
      <c r="L8881" s="9"/>
      <c r="M8881" s="9"/>
      <c r="N8881" s="9"/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</row>
    <row r="8882" spans="1:27" ht="12.75">
      <c r="A8882" s="64">
        <f t="shared" si="149"/>
        <v>46147</v>
      </c>
      <c r="B8882" s="16" t="s">
        <v>45</v>
      </c>
      <c r="C8882" s="60">
        <f>VLOOKUP(A8882,MANDAQUI!A:I,3, FALSE)</f>
        <v>2854.54</v>
      </c>
      <c r="D8882" s="16">
        <f>VLOOKUP(A8882,MANDAQUI!A:I,4, FALSE)</f>
        <v>30</v>
      </c>
      <c r="E8882" s="61">
        <f>VLOOKUP(A8882,MANDAQUI!A:I,5, FALSE)</f>
        <v>18.829999999999998</v>
      </c>
      <c r="F8882" s="16">
        <f>VLOOKUP(A8882,MANDAQUI!A:I,6, FALSE)</f>
        <v>0</v>
      </c>
      <c r="G8882" s="16">
        <f>VLOOKUP(A8882,MANDAQUI!A:I,7, FALSE)</f>
        <v>12</v>
      </c>
      <c r="H8882" s="29">
        <f>VLOOKUP(A8882,MANDAQUI!A:I,8, FALSE)</f>
        <v>0.34920000000000001</v>
      </c>
      <c r="I8882" s="16" t="s">
        <v>11</v>
      </c>
      <c r="J8882" s="9"/>
      <c r="K8882" s="9"/>
      <c r="L8882" s="9"/>
      <c r="M8882" s="9"/>
      <c r="N8882" s="9"/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  <c r="AA8882" s="9"/>
    </row>
    <row r="8883" spans="1:27" ht="12.75">
      <c r="A8883" s="64">
        <f t="shared" si="149"/>
        <v>46147</v>
      </c>
      <c r="B8883" s="16" t="s">
        <v>1465</v>
      </c>
      <c r="C8883" s="60">
        <f>VLOOKUP(A8883,AEROPORTO!A:I,3, FALSE)</f>
        <v>5329.8</v>
      </c>
      <c r="D8883" s="16">
        <f>VLOOKUP(A8883,AEROPORTO!A:I,4, FALSE)</f>
        <v>88</v>
      </c>
      <c r="E8883" s="61">
        <f>VLOOKUP(A8883,AEROPORTO!A:I,5, FALSE)</f>
        <v>0</v>
      </c>
      <c r="F8883" s="16">
        <f>VLOOKUP(A8883,AEROPORTO!A:I,6, FALSE)</f>
        <v>0</v>
      </c>
      <c r="G8883" s="16">
        <f>VLOOKUP(A8883,AEROPORTO!A:I,7, FALSE)</f>
        <v>0</v>
      </c>
      <c r="H8883" s="29">
        <f>VLOOKUP(A8883,AEROPORTO!A:I,8, FALSE)</f>
        <v>0</v>
      </c>
      <c r="I8883" s="16" t="s">
        <v>11</v>
      </c>
      <c r="J8883" s="9"/>
      <c r="K8883" s="9"/>
      <c r="L8883" s="9"/>
      <c r="M8883" s="9"/>
      <c r="N8883" s="9"/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  <c r="AA8883" s="9"/>
    </row>
    <row r="8884" spans="1:27" ht="12.75">
      <c r="A8884" s="64">
        <f t="shared" si="149"/>
        <v>46147</v>
      </c>
      <c r="B8884" s="16" t="s">
        <v>289</v>
      </c>
      <c r="C8884" s="60">
        <f>VLOOKUP(A8884,PINHEIROS!A:I,3, FALSE)</f>
        <v>4715.76</v>
      </c>
      <c r="D8884" s="16">
        <f>VLOOKUP(A8884,PINHEIROS!A:I,4, FALSE)</f>
        <v>29</v>
      </c>
      <c r="E8884" s="61">
        <f>VLOOKUP(A8884,PINHEIROS!A:I,5, FALSE)</f>
        <v>29.71</v>
      </c>
      <c r="F8884" s="16">
        <f>VLOOKUP(A8884,PINHEIROS!A:I,6, FALSE)</f>
        <v>6</v>
      </c>
      <c r="G8884" s="16">
        <f>VLOOKUP(A8884,PINHEIROS!A:I,7, FALSE)</f>
        <v>6</v>
      </c>
      <c r="H8884" s="29">
        <f>VLOOKUP(A8884,PINHEIROS!A:I,8, FALSE)</f>
        <v>0.38290000000000002</v>
      </c>
      <c r="I8884" s="16" t="s">
        <v>11</v>
      </c>
      <c r="J8884" s="9"/>
      <c r="K8884" s="9"/>
      <c r="L8884" s="9"/>
      <c r="M8884" s="9"/>
      <c r="N8884" s="9"/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</row>
    <row r="8885" spans="1:27" ht="12.75">
      <c r="A8885" s="64">
        <f t="shared" si="149"/>
        <v>46147</v>
      </c>
      <c r="B8885" s="16" t="s">
        <v>286</v>
      </c>
      <c r="C8885" s="60">
        <f>VLOOKUP(A8885,ACLIMAÇÃO!A:I,3, FALSE)</f>
        <v>2512.3000000000002</v>
      </c>
      <c r="D8885" s="16">
        <f>VLOOKUP(A8885,ACLIMAÇÃO!A:I,4, FALSE)</f>
        <v>26</v>
      </c>
      <c r="E8885" s="61">
        <f>VLOOKUP(A8885,ACLIMAÇÃO!A:I,5, FALSE)</f>
        <v>24.45</v>
      </c>
      <c r="F8885" s="16">
        <f>VLOOKUP(A8885,ACLIMAÇÃO!A:I,6, FALSE)</f>
        <v>0</v>
      </c>
      <c r="G8885" s="16">
        <f>VLOOKUP(A8885,ACLIMAÇÃO!A:I,7, FALSE)</f>
        <v>6.5</v>
      </c>
      <c r="H8885" s="29">
        <f>VLOOKUP(A8885,ACLIMAÇÃO!A:I,8, FALSE)</f>
        <v>0.36030000000000001</v>
      </c>
      <c r="I8885" s="16" t="s">
        <v>11</v>
      </c>
      <c r="J8885" s="9"/>
      <c r="K8885" s="9"/>
      <c r="L8885" s="9"/>
      <c r="M8885" s="9"/>
      <c r="N8885" s="9"/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</row>
    <row r="8886" spans="1:27" ht="12.75">
      <c r="A8886" s="64">
        <f t="shared" si="149"/>
        <v>46147</v>
      </c>
      <c r="B8886" s="16" t="s">
        <v>17</v>
      </c>
      <c r="C8886" s="60">
        <f>VLOOKUP(A8886,'PRAIA DO CANTO'!A:I,3, FALSE)</f>
        <v>5839.06</v>
      </c>
      <c r="D8886" s="16">
        <f>VLOOKUP(A8886,'PRAIA DO CANTO'!A:I,4, FALSE)</f>
        <v>55</v>
      </c>
      <c r="E8886" s="61">
        <f>VLOOKUP(A8886,'PRAIA DO CANTO'!A:I,5, FALSE)</f>
        <v>28.36</v>
      </c>
      <c r="F8886" s="16">
        <f>VLOOKUP(A8886,'PRAIA DO CANTO'!A:I,6, FALSE)</f>
        <v>1</v>
      </c>
      <c r="G8886" s="16">
        <f>VLOOKUP(A8886,'PRAIA DO CANTO'!A:I,7, FALSE)</f>
        <v>10.5</v>
      </c>
      <c r="H8886" s="29">
        <f>VLOOKUP(A8886,'PRAIA DO CANTO'!A:I,8, FALSE)</f>
        <v>0.24460000000000001</v>
      </c>
      <c r="I8886" s="16" t="s">
        <v>16</v>
      </c>
      <c r="J8886" s="9"/>
      <c r="K8886" s="9"/>
      <c r="L8886" s="9"/>
      <c r="M8886" s="9"/>
      <c r="N8886" s="9"/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</row>
    <row r="8887" spans="1:27" ht="12.75">
      <c r="A8887" s="64">
        <f t="shared" si="149"/>
        <v>46147</v>
      </c>
      <c r="B8887" s="16" t="s">
        <v>14</v>
      </c>
      <c r="C8887" s="60">
        <f>VLOOKUP(A8887,'JARDIM CAMBURI'!A:I,3, FALSE)</f>
        <v>2768.12</v>
      </c>
      <c r="D8887" s="16">
        <f>VLOOKUP(A8887,'JARDIM CAMBURI'!A:I,4, FALSE)</f>
        <v>34</v>
      </c>
      <c r="E8887" s="61">
        <f>VLOOKUP(A8887,'JARDIM CAMBURI'!A:I,5, FALSE)</f>
        <v>23.97</v>
      </c>
      <c r="F8887" s="16">
        <f>VLOOKUP(A8887,'JARDIM CAMBURI'!A:I,6, FALSE())</f>
        <v>0</v>
      </c>
      <c r="G8887" s="16">
        <f>VLOOKUP(A8887,'JARDIM CAMBURI'!A:I,7, FALSE)</f>
        <v>9</v>
      </c>
      <c r="H8887" s="29">
        <f>VLOOKUP(A8887,'JARDIM CAMBURI'!A:I,8, FALSE)</f>
        <v>0.31590000000000001</v>
      </c>
      <c r="I8887" s="16" t="s">
        <v>16</v>
      </c>
      <c r="J8887" s="9"/>
      <c r="K8887" s="9"/>
      <c r="L8887" s="9"/>
      <c r="M8887" s="9"/>
      <c r="N8887" s="9"/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  <c r="AA8887" s="9"/>
    </row>
    <row r="8888" spans="1:27" ht="12.75">
      <c r="A8888" s="64">
        <f t="shared" si="149"/>
        <v>46147</v>
      </c>
      <c r="B8888" s="16" t="s">
        <v>19</v>
      </c>
      <c r="C8888" s="60">
        <f>VLOOKUP(A8888,SERRA!A:I,3, FALSE)</f>
        <v>3023</v>
      </c>
      <c r="D8888" s="16">
        <f>VLOOKUP(A8888,SERRA!A:I,4, FALSE)</f>
        <v>30</v>
      </c>
      <c r="E8888" s="61">
        <f>VLOOKUP(A8888,SERRA!A:I,5, FALSE)</f>
        <v>34.24</v>
      </c>
      <c r="F8888" s="16">
        <f>VLOOKUP(A8888,SERRA!A:I,6, FALSE)</f>
        <v>4</v>
      </c>
      <c r="G8888" s="16">
        <f>VLOOKUP(A8888,SERRA!A:I,7, FALSE)</f>
        <v>7.5</v>
      </c>
      <c r="H8888" s="29">
        <f>VLOOKUP(A8888,SERRA!A:I,8, FALSE)</f>
        <v>0.29480000000000001</v>
      </c>
      <c r="I8888" s="16" t="s">
        <v>16</v>
      </c>
      <c r="J8888" s="9"/>
      <c r="K8888" s="9"/>
      <c r="L8888" s="9"/>
      <c r="M8888" s="9"/>
      <c r="N8888" s="9"/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</row>
    <row r="8889" spans="1:27" ht="12.75">
      <c r="A8889" s="64">
        <f t="shared" si="149"/>
        <v>46147</v>
      </c>
      <c r="B8889" s="16" t="s">
        <v>1574</v>
      </c>
      <c r="C8889" s="60">
        <f>VLOOKUP(A8889,BOALI!A:I,3, FALSE)</f>
        <v>3571.7</v>
      </c>
      <c r="D8889" s="16">
        <f>VLOOKUP(A8889,BOALI!A:I,4, FALSE)</f>
        <v>92</v>
      </c>
      <c r="E8889" s="61">
        <f>VLOOKUP(A8889,BOALI!A:I,5, FALSE)</f>
        <v>0</v>
      </c>
      <c r="F8889" s="16">
        <f>VLOOKUP(A8889,BOALI!A:I,6, FALSE)</f>
        <v>0</v>
      </c>
      <c r="G8889" s="16">
        <f>VLOOKUP(A8889,BOALI!A:I,7, FALSE)</f>
        <v>0</v>
      </c>
      <c r="H8889" s="29">
        <f>VLOOKUP(A8889,BOALI!A:I,8, FALSE)</f>
        <v>0</v>
      </c>
      <c r="I8889" s="16" t="s">
        <v>16</v>
      </c>
      <c r="J8889" s="9"/>
      <c r="K8889" s="9"/>
      <c r="L8889" s="9"/>
      <c r="M8889" s="9"/>
      <c r="N8889" s="9"/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</row>
    <row r="8890" spans="1:27" ht="12.75">
      <c r="A8890" s="64">
        <f>A8889+1</f>
        <v>46148</v>
      </c>
      <c r="B8890" s="16" t="s">
        <v>21</v>
      </c>
      <c r="C8890" s="60">
        <f>VLOOKUP(A8890,'VILA CLEMENTINO'!A:I,3, FALSE)</f>
        <v>2799.05</v>
      </c>
      <c r="D8890" s="16">
        <f>VLOOKUP(A8890,'VILA CLEMENTINO'!A:I,4, FALSE)</f>
        <v>35</v>
      </c>
      <c r="E8890" s="61">
        <f>VLOOKUP(A8890,'VILA CLEMENTINO'!A:I,5, FALSE)</f>
        <v>29.92</v>
      </c>
      <c r="F8890" s="16">
        <f>VLOOKUP(A8890,'VILA CLEMENTINO'!A:I,6, FALSE)</f>
        <v>1</v>
      </c>
      <c r="G8890" s="62">
        <f>VLOOKUP(A8890,'VILA CLEMENTINO'!A:I,7, FALSE)</f>
        <v>4.8</v>
      </c>
      <c r="H8890" s="29">
        <f>VLOOKUP(A8890,'VILA CLEMENTINO'!A:I,8, FALSE)</f>
        <v>0.34339999999999998</v>
      </c>
      <c r="I8890" s="16" t="s">
        <v>11</v>
      </c>
      <c r="J8890" s="9"/>
      <c r="K8890" s="9"/>
      <c r="L8890" s="9"/>
      <c r="M8890" s="9"/>
      <c r="N8890" s="9"/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</row>
    <row r="8891" spans="1:27" ht="12.75">
      <c r="A8891" s="64">
        <f t="shared" ref="A8891:A8902" si="150">A8890</f>
        <v>46148</v>
      </c>
      <c r="B8891" s="16" t="s">
        <v>12</v>
      </c>
      <c r="C8891" s="60">
        <f>VLOOKUP(A8891,JABAQUARA!A:I,3, FALSE)</f>
        <v>2013.31</v>
      </c>
      <c r="D8891" s="16">
        <f>VLOOKUP(A8891,JABAQUARA!A:I,4, FALSE)</f>
        <v>22</v>
      </c>
      <c r="E8891" s="61">
        <f>VLOOKUP(A8891,JABAQUARA!A:I,5, FALSE)</f>
        <v>25.24</v>
      </c>
      <c r="F8891" s="16">
        <f>VLOOKUP(A8891,JABAQUARA!A:I,6, FALSE)</f>
        <v>0</v>
      </c>
      <c r="G8891" s="16">
        <f>VLOOKUP(A8891,JABAQUARA!A:I,7, FALSE)</f>
        <v>5.33</v>
      </c>
      <c r="H8891" s="29">
        <f>VLOOKUP(A8891,JABAQUARA!A:I,8, FALSE)</f>
        <v>0.29659999999999997</v>
      </c>
      <c r="I8891" s="16" t="s">
        <v>11</v>
      </c>
      <c r="J8891" s="9"/>
      <c r="K8891" s="9"/>
      <c r="L8891" s="9"/>
      <c r="M8891" s="9"/>
      <c r="N8891" s="9"/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</row>
    <row r="8892" spans="1:27" ht="12.75">
      <c r="A8892" s="64">
        <f t="shared" si="150"/>
        <v>46148</v>
      </c>
      <c r="B8892" s="16" t="s">
        <v>1467</v>
      </c>
      <c r="C8892" s="60">
        <f>VLOOKUP(A8892,SPOLETO!A:I,3, FALSE)</f>
        <v>3544</v>
      </c>
      <c r="D8892" s="16">
        <f>VLOOKUP(A8892,SPOLETO!A:I,4, FALSE)</f>
        <v>63</v>
      </c>
      <c r="E8892" s="61">
        <f>VLOOKUP(A8892,SPOLETO!A:I,5, FALSE)</f>
        <v>0</v>
      </c>
      <c r="F8892" s="16">
        <f>VLOOKUP(A8892,SPOLETO!A:I,6, FALSE)</f>
        <v>0</v>
      </c>
      <c r="G8892" s="16">
        <f>VLOOKUP(A8892,SPOLETO!A:I,7, FALSE)</f>
        <v>0</v>
      </c>
      <c r="H8892" s="29">
        <f>VLOOKUP(A8892,SPOLETO!A:I,8, FALSE)</f>
        <v>0</v>
      </c>
      <c r="I8892" s="16" t="s">
        <v>11</v>
      </c>
      <c r="J8892" s="9"/>
      <c r="K8892" s="9"/>
      <c r="L8892" s="9"/>
      <c r="M8892" s="9"/>
      <c r="N8892" s="9"/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</row>
    <row r="8893" spans="1:27" ht="12.75">
      <c r="A8893" s="64">
        <f t="shared" si="150"/>
        <v>46148</v>
      </c>
      <c r="B8893" s="16" t="s">
        <v>9</v>
      </c>
      <c r="C8893" s="60">
        <f>VLOOKUP(A8893,'CAMPO BELO'!A:I,3, FALSE)</f>
        <v>3397.52</v>
      </c>
      <c r="D8893" s="16">
        <f>VLOOKUP(A8893,'CAMPO BELO'!A:I,4, FALSE)</f>
        <v>33</v>
      </c>
      <c r="E8893" s="61">
        <f>VLOOKUP(A8893,'CAMPO BELO'!A:I,5, FALSE)</f>
        <v>32.130000000000003</v>
      </c>
      <c r="F8893" s="16">
        <f>VLOOKUP(A8893,'CAMPO BELO'!A:I,6, FALSE)</f>
        <v>3</v>
      </c>
      <c r="G8893" s="16">
        <f>VLOOKUP(A8893,'CAMPO BELO'!A:I,7, FALSE)</f>
        <v>8.6</v>
      </c>
      <c r="H8893" s="29">
        <f>VLOOKUP(A8893,'CAMPO BELO'!A:I,8, FALSE)</f>
        <v>0.30790000000000001</v>
      </c>
      <c r="I8893" s="16" t="s">
        <v>11</v>
      </c>
      <c r="J8893" s="9"/>
      <c r="K8893" s="9"/>
      <c r="L8893" s="9"/>
      <c r="M8893" s="9"/>
      <c r="N8893" s="9"/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  <c r="AA8893" s="9"/>
    </row>
    <row r="8894" spans="1:27" ht="12.75">
      <c r="A8894" s="64">
        <f t="shared" si="150"/>
        <v>46148</v>
      </c>
      <c r="B8894" s="16" t="s">
        <v>43</v>
      </c>
      <c r="C8894" s="60">
        <f>VLOOKUP(A8894,GOPOÚVA!A:I,3, FALSE)</f>
        <v>2112.9499999999998</v>
      </c>
      <c r="D8894" s="16">
        <f>VLOOKUP(A8894,GOPOÚVA!A:I,4, FALSE)</f>
        <v>25</v>
      </c>
      <c r="E8894" s="61">
        <f>VLOOKUP(A8894,GOPOÚVA!A:I,5, FALSE)</f>
        <v>19.25</v>
      </c>
      <c r="F8894" s="16">
        <f>VLOOKUP(A8894,GOPOÚVA!A:I,6, FALSE)</f>
        <v>0</v>
      </c>
      <c r="G8894" s="16">
        <f>VLOOKUP(A8894,GOPOÚVA!A:I,7, FALSE)</f>
        <v>6.33</v>
      </c>
      <c r="H8894" s="29">
        <f>VLOOKUP(A8894,GOPOÚVA!A:I,8, FALSE)</f>
        <v>0.26729999999999998</v>
      </c>
      <c r="I8894" s="16" t="s">
        <v>11</v>
      </c>
      <c r="J8894" s="9"/>
      <c r="K8894" s="9"/>
      <c r="L8894" s="9"/>
      <c r="M8894" s="9"/>
      <c r="N8894" s="9"/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</row>
    <row r="8895" spans="1:27" ht="12.75">
      <c r="A8895" s="64">
        <f t="shared" si="150"/>
        <v>46148</v>
      </c>
      <c r="B8895" s="16" t="s">
        <v>45</v>
      </c>
      <c r="C8895" s="60">
        <f>VLOOKUP(A8895,MANDAQUI!A:I,3, FALSE)</f>
        <v>2625.23</v>
      </c>
      <c r="D8895" s="16">
        <f>VLOOKUP(A8895,MANDAQUI!A:I,4, FALSE)</f>
        <v>25</v>
      </c>
      <c r="E8895" s="61">
        <f>VLOOKUP(A8895,MANDAQUI!A:I,5, FALSE)</f>
        <v>20.95</v>
      </c>
      <c r="F8895" s="16">
        <f>VLOOKUP(A8895,MANDAQUI!A:I,6, FALSE)</f>
        <v>0</v>
      </c>
      <c r="G8895" s="16">
        <f>VLOOKUP(A8895,MANDAQUI!A:I,7, FALSE)</f>
        <v>5.6</v>
      </c>
      <c r="H8895" s="29">
        <f>VLOOKUP(A8895,MANDAQUI!A:I,8, FALSE)</f>
        <v>0.32590000000000002</v>
      </c>
      <c r="I8895" s="16" t="s">
        <v>11</v>
      </c>
      <c r="J8895" s="9"/>
      <c r="K8895" s="9"/>
      <c r="L8895" s="9"/>
      <c r="M8895" s="9"/>
      <c r="N8895" s="9"/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</row>
    <row r="8896" spans="1:27" ht="12.75">
      <c r="A8896" s="64">
        <f t="shared" si="150"/>
        <v>46148</v>
      </c>
      <c r="B8896" s="16" t="s">
        <v>1465</v>
      </c>
      <c r="C8896" s="60">
        <f>VLOOKUP(A8896,AEROPORTO!A:I,3, FALSE)</f>
        <v>5109.8</v>
      </c>
      <c r="D8896" s="16">
        <f>VLOOKUP(A8896,AEROPORTO!A:I,4, FALSE)</f>
        <v>99</v>
      </c>
      <c r="E8896" s="61">
        <f>VLOOKUP(A8896,AEROPORTO!A:I,5, FALSE)</f>
        <v>0</v>
      </c>
      <c r="F8896" s="16">
        <f>VLOOKUP(A8896,AEROPORTO!A:I,6, FALSE)</f>
        <v>0</v>
      </c>
      <c r="G8896" s="16">
        <f>VLOOKUP(A8896,AEROPORTO!A:I,7, FALSE)</f>
        <v>0</v>
      </c>
      <c r="H8896" s="29">
        <f>VLOOKUP(A8896,AEROPORTO!A:I,8, FALSE)</f>
        <v>0</v>
      </c>
      <c r="I8896" s="16" t="s">
        <v>11</v>
      </c>
      <c r="J8896" s="9"/>
      <c r="K8896" s="9"/>
      <c r="L8896" s="9"/>
      <c r="M8896" s="9"/>
      <c r="N8896" s="9"/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</row>
    <row r="8897" spans="1:27" ht="12.75">
      <c r="A8897" s="64">
        <f t="shared" si="150"/>
        <v>46148</v>
      </c>
      <c r="B8897" s="16" t="s">
        <v>289</v>
      </c>
      <c r="C8897" s="60">
        <f>VLOOKUP(A8897,PINHEIROS!A:I,3, FALSE)</f>
        <v>4230.04</v>
      </c>
      <c r="D8897" s="16">
        <f>VLOOKUP(A8897,PINHEIROS!A:I,4, FALSE)</f>
        <v>33</v>
      </c>
      <c r="E8897" s="61">
        <f>VLOOKUP(A8897,PINHEIROS!A:I,5, FALSE)</f>
        <v>28.33</v>
      </c>
      <c r="F8897" s="16">
        <f>VLOOKUP(A8897,PINHEIROS!A:I,6, FALSE)</f>
        <v>1</v>
      </c>
      <c r="G8897" s="16">
        <f>VLOOKUP(A8897,PINHEIROS!A:I,7, FALSE)</f>
        <v>4</v>
      </c>
      <c r="H8897" s="29">
        <f>VLOOKUP(A8897,PINHEIROS!A:I,8, FALSE)</f>
        <v>0.3216</v>
      </c>
      <c r="I8897" s="16" t="s">
        <v>11</v>
      </c>
      <c r="J8897" s="9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</row>
    <row r="8898" spans="1:27" ht="12.75">
      <c r="A8898" s="64">
        <f t="shared" si="150"/>
        <v>46148</v>
      </c>
      <c r="B8898" s="16" t="s">
        <v>286</v>
      </c>
      <c r="C8898" s="60">
        <f>VLOOKUP(A8898,ACLIMAÇÃO!A:I,3, FALSE)</f>
        <v>2960.46</v>
      </c>
      <c r="D8898" s="16">
        <f>VLOOKUP(A8898,ACLIMAÇÃO!A:I,4, FALSE)</f>
        <v>30</v>
      </c>
      <c r="E8898" s="61">
        <f>VLOOKUP(A8898,ACLIMAÇÃO!A:I,5, FALSE)</f>
        <v>23.31</v>
      </c>
      <c r="F8898" s="16">
        <f>VLOOKUP(A8898,ACLIMAÇÃO!A:I,6, FALSE)</f>
        <v>0</v>
      </c>
      <c r="G8898" s="16">
        <f>VLOOKUP(A8898,ACLIMAÇÃO!A:I,7, FALSE)</f>
        <v>8</v>
      </c>
      <c r="H8898" s="29">
        <f>VLOOKUP(A8898,ACLIMAÇÃO!A:I,8, FALSE)</f>
        <v>0.33550000000000002</v>
      </c>
      <c r="I8898" s="16" t="s">
        <v>11</v>
      </c>
      <c r="J8898" s="9"/>
      <c r="K8898" s="9"/>
      <c r="L8898" s="9"/>
      <c r="M8898" s="9"/>
      <c r="N8898" s="9"/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</row>
    <row r="8899" spans="1:27" ht="12.75">
      <c r="A8899" s="64">
        <f t="shared" si="150"/>
        <v>46148</v>
      </c>
      <c r="B8899" s="16" t="s">
        <v>17</v>
      </c>
      <c r="C8899" s="60">
        <f>VLOOKUP(A8899,'PRAIA DO CANTO'!A:I,3, FALSE)</f>
        <v>3199.35</v>
      </c>
      <c r="D8899" s="16">
        <f>VLOOKUP(A8899,'PRAIA DO CANTO'!A:I,4, FALSE)</f>
        <v>32</v>
      </c>
      <c r="E8899" s="61">
        <f>VLOOKUP(A8899,'PRAIA DO CANTO'!A:I,5, FALSE)</f>
        <v>27.6</v>
      </c>
      <c r="F8899" s="16">
        <f>VLOOKUP(A8899,'PRAIA DO CANTO'!A:I,6, FALSE)</f>
        <v>1</v>
      </c>
      <c r="G8899" s="16">
        <f>VLOOKUP(A8899,'PRAIA DO CANTO'!A:I,7, FALSE)</f>
        <v>7</v>
      </c>
      <c r="H8899" s="29">
        <f>VLOOKUP(A8899,'PRAIA DO CANTO'!A:I,8, FALSE)</f>
        <v>0.21929999999999999</v>
      </c>
      <c r="I8899" s="16" t="s">
        <v>16</v>
      </c>
      <c r="J8899" s="9"/>
      <c r="K8899" s="9"/>
      <c r="L8899" s="9"/>
      <c r="M8899" s="9"/>
      <c r="N8899" s="9"/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</row>
    <row r="8900" spans="1:27" ht="12.75">
      <c r="A8900" s="64">
        <f t="shared" si="150"/>
        <v>46148</v>
      </c>
      <c r="B8900" s="16" t="s">
        <v>14</v>
      </c>
      <c r="C8900" s="60">
        <f>VLOOKUP(A8900,'JARDIM CAMBURI'!A:I,3, FALSE)</f>
        <v>3021.62</v>
      </c>
      <c r="D8900" s="16">
        <f>VLOOKUP(A8900,'JARDIM CAMBURI'!A:I,4, FALSE)</f>
        <v>27</v>
      </c>
      <c r="E8900" s="61">
        <f>VLOOKUP(A8900,'JARDIM CAMBURI'!A:I,5, FALSE)</f>
        <v>20.04</v>
      </c>
      <c r="F8900" s="16">
        <f>VLOOKUP(A8900,'JARDIM CAMBURI'!A:I,6, FALSE())</f>
        <v>0</v>
      </c>
      <c r="G8900" s="16">
        <f>VLOOKUP(A8900,'JARDIM CAMBURI'!A:I,7, FALSE)</f>
        <v>13.5</v>
      </c>
      <c r="H8900" s="29">
        <f>VLOOKUP(A8900,'JARDIM CAMBURI'!A:I,8, FALSE)</f>
        <v>0.2321</v>
      </c>
      <c r="I8900" s="16" t="s">
        <v>16</v>
      </c>
      <c r="J8900" s="9"/>
      <c r="K8900" s="9"/>
      <c r="L8900" s="9"/>
      <c r="M8900" s="9"/>
      <c r="N8900" s="9"/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</row>
    <row r="8901" spans="1:27" ht="12.75">
      <c r="A8901" s="64">
        <f t="shared" si="150"/>
        <v>46148</v>
      </c>
      <c r="B8901" s="16" t="s">
        <v>19</v>
      </c>
      <c r="C8901" s="60">
        <f>VLOOKUP(A8901,SERRA!A:I,3, FALSE)</f>
        <v>1797.5</v>
      </c>
      <c r="D8901" s="16">
        <f>VLOOKUP(A8901,SERRA!A:I,4, FALSE)</f>
        <v>19</v>
      </c>
      <c r="E8901" s="61">
        <f>VLOOKUP(A8901,SERRA!A:I,5, FALSE)</f>
        <v>29.99</v>
      </c>
      <c r="F8901" s="16">
        <f>VLOOKUP(A8901,SERRA!A:I,6, FALSE)</f>
        <v>3</v>
      </c>
      <c r="G8901" s="16">
        <f>VLOOKUP(A8901,SERRA!A:I,7, FALSE)</f>
        <v>6</v>
      </c>
      <c r="H8901" s="29">
        <f>VLOOKUP(A8901,SERRA!A:I,8, FALSE)</f>
        <v>0.47120000000000001</v>
      </c>
      <c r="I8901" s="16" t="s">
        <v>16</v>
      </c>
      <c r="J8901" s="9"/>
      <c r="K8901" s="9"/>
      <c r="L8901" s="9"/>
      <c r="M8901" s="9"/>
      <c r="N8901" s="9"/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</row>
    <row r="8902" spans="1:27" ht="12.75">
      <c r="A8902" s="64">
        <f t="shared" si="150"/>
        <v>46148</v>
      </c>
      <c r="B8902" s="16" t="s">
        <v>1574</v>
      </c>
      <c r="C8902" s="60">
        <f>VLOOKUP(A8902,BOALI!A:I,3, FALSE)</f>
        <v>3940.72</v>
      </c>
      <c r="D8902" s="16">
        <f>VLOOKUP(A8902,BOALI!A:I,4, FALSE)</f>
        <v>92</v>
      </c>
      <c r="E8902" s="61">
        <f>VLOOKUP(A8902,BOALI!A:I,5, FALSE)</f>
        <v>0</v>
      </c>
      <c r="F8902" s="16">
        <f>VLOOKUP(A8902,BOALI!A:I,6, FALSE)</f>
        <v>0</v>
      </c>
      <c r="G8902" s="16">
        <f>VLOOKUP(A8902,BOALI!A:I,7, FALSE)</f>
        <v>0</v>
      </c>
      <c r="H8902" s="29">
        <f>VLOOKUP(A8902,BOALI!A:I,8, FALSE)</f>
        <v>0</v>
      </c>
      <c r="I8902" s="16" t="s">
        <v>16</v>
      </c>
      <c r="J8902" s="9"/>
      <c r="K8902" s="9"/>
      <c r="L8902" s="9"/>
      <c r="M8902" s="9"/>
      <c r="N8902" s="9"/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</row>
    <row r="8903" spans="1:27" ht="12.75">
      <c r="A8903" s="64">
        <f>A8902+1</f>
        <v>46149</v>
      </c>
      <c r="B8903" s="16" t="s">
        <v>21</v>
      </c>
      <c r="C8903" s="60">
        <f>VLOOKUP(A8903,'VILA CLEMENTINO'!A:I,3, FALSE)</f>
        <v>6163.65</v>
      </c>
      <c r="D8903" s="16">
        <f>VLOOKUP(A8903,'VILA CLEMENTINO'!A:I,4, FALSE)</f>
        <v>67</v>
      </c>
      <c r="E8903" s="61">
        <f>VLOOKUP(A8903,'VILA CLEMENTINO'!A:I,5, FALSE)</f>
        <v>26.12</v>
      </c>
      <c r="F8903" s="16">
        <f>VLOOKUP(A8903,'VILA CLEMENTINO'!A:I,6, FALSE)</f>
        <v>0</v>
      </c>
      <c r="G8903" s="62">
        <f>VLOOKUP(A8903,'VILA CLEMENTINO'!A:I,7, FALSE)</f>
        <v>9.8000000000000007</v>
      </c>
      <c r="H8903" s="29">
        <f>VLOOKUP(A8903,'VILA CLEMENTINO'!A:I,8, FALSE)</f>
        <v>0.26400000000000001</v>
      </c>
      <c r="I8903" s="16" t="s">
        <v>11</v>
      </c>
      <c r="J8903" s="9"/>
      <c r="K8903" s="9"/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</row>
    <row r="8904" spans="1:27" ht="12.75">
      <c r="A8904" s="64">
        <f t="shared" ref="A8904:A8915" si="151">A8903</f>
        <v>46149</v>
      </c>
      <c r="B8904" s="16" t="s">
        <v>12</v>
      </c>
      <c r="C8904" s="60">
        <f>VLOOKUP(A8904,JABAQUARA!A:I,3, FALSE)</f>
        <v>3078.56</v>
      </c>
      <c r="D8904" s="16">
        <f>VLOOKUP(A8904,JABAQUARA!A:I,4, FALSE)</f>
        <v>28</v>
      </c>
      <c r="E8904" s="61">
        <f>VLOOKUP(A8904,JABAQUARA!A:I,5, FALSE)</f>
        <v>23.72</v>
      </c>
      <c r="F8904" s="16">
        <f>VLOOKUP(A8904,JABAQUARA!A:I,6, FALSE)</f>
        <v>0</v>
      </c>
      <c r="G8904" s="16">
        <f>VLOOKUP(A8904,JABAQUARA!A:I,7, FALSE)</f>
        <v>5.66</v>
      </c>
      <c r="H8904" s="29">
        <f>VLOOKUP(A8904,JABAQUARA!A:I,8, FALSE)</f>
        <v>0.35270000000000001</v>
      </c>
      <c r="I8904" s="16" t="s">
        <v>11</v>
      </c>
      <c r="J8904" s="9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</row>
    <row r="8905" spans="1:27" ht="12.75">
      <c r="A8905" s="64">
        <f t="shared" si="151"/>
        <v>46149</v>
      </c>
      <c r="B8905" s="16" t="s">
        <v>1467</v>
      </c>
      <c r="C8905" s="60">
        <f>VLOOKUP(A8905,SPOLETO!A:I,3, FALSE)</f>
        <v>4374.07</v>
      </c>
      <c r="D8905" s="16">
        <f>VLOOKUP(A8905,SPOLETO!A:I,4, FALSE)</f>
        <v>77</v>
      </c>
      <c r="E8905" s="61">
        <f>VLOOKUP(A8905,SPOLETO!A:I,5, FALSE)</f>
        <v>0</v>
      </c>
      <c r="F8905" s="16">
        <f>VLOOKUP(A8905,SPOLETO!A:I,6, FALSE)</f>
        <v>0</v>
      </c>
      <c r="G8905" s="16">
        <f>VLOOKUP(A8905,SPOLETO!A:I,7, FALSE)</f>
        <v>0</v>
      </c>
      <c r="H8905" s="29">
        <f>VLOOKUP(A8905,SPOLETO!A:I,8, FALSE)</f>
        <v>0</v>
      </c>
      <c r="I8905" s="16" t="s">
        <v>11</v>
      </c>
      <c r="J8905" s="9"/>
      <c r="K8905" s="9"/>
      <c r="L8905" s="9"/>
      <c r="M8905" s="9"/>
      <c r="N8905" s="9"/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  <c r="AA8905" s="9"/>
    </row>
    <row r="8906" spans="1:27" ht="12.75">
      <c r="A8906" s="64">
        <f t="shared" si="151"/>
        <v>46149</v>
      </c>
      <c r="B8906" s="16" t="s">
        <v>9</v>
      </c>
      <c r="C8906" s="60">
        <f>VLOOKUP(A8906,'CAMPO BELO'!A:I,3, FALSE)</f>
        <v>3033.39</v>
      </c>
      <c r="D8906" s="16">
        <f>VLOOKUP(A8906,'CAMPO BELO'!A:I,4, FALSE)</f>
        <v>35</v>
      </c>
      <c r="E8906" s="61">
        <f>VLOOKUP(A8906,'CAMPO BELO'!A:I,5, FALSE)</f>
        <v>27.19</v>
      </c>
      <c r="F8906" s="16">
        <f>VLOOKUP(A8906,'CAMPO BELO'!A:I,6, FALSE)</f>
        <v>3</v>
      </c>
      <c r="G8906" s="16">
        <f>VLOOKUP(A8906,'CAMPO BELO'!A:I,7, FALSE)</f>
        <v>8.3000000000000007</v>
      </c>
      <c r="H8906" s="29">
        <f>VLOOKUP(A8906,'CAMPO BELO'!A:I,8, FALSE)</f>
        <v>0.35549999999999998</v>
      </c>
      <c r="I8906" s="16" t="s">
        <v>11</v>
      </c>
      <c r="J8906" s="9"/>
      <c r="K8906" s="9"/>
      <c r="L8906" s="9"/>
      <c r="M8906" s="9"/>
      <c r="N8906" s="9"/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  <c r="AA8906" s="9"/>
    </row>
    <row r="8907" spans="1:27" ht="12.75">
      <c r="A8907" s="64">
        <f t="shared" si="151"/>
        <v>46149</v>
      </c>
      <c r="B8907" s="16" t="s">
        <v>43</v>
      </c>
      <c r="C8907" s="60">
        <f>VLOOKUP(A8907,GOPOÚVA!A:I,3, FALSE)</f>
        <v>2860.2</v>
      </c>
      <c r="D8907" s="16">
        <f>VLOOKUP(A8907,GOPOÚVA!A:I,4, FALSE)</f>
        <v>30</v>
      </c>
      <c r="E8907" s="61">
        <f>VLOOKUP(A8907,GOPOÚVA!A:I,5, FALSE)</f>
        <v>22.87</v>
      </c>
      <c r="F8907" s="16">
        <f>VLOOKUP(A8907,GOPOÚVA!A:I,6, FALSE)</f>
        <v>0</v>
      </c>
      <c r="G8907" s="16">
        <f>VLOOKUP(A8907,GOPOÚVA!A:I,7, FALSE)</f>
        <v>9</v>
      </c>
      <c r="H8907" s="29">
        <f>VLOOKUP(A8907,GOPOÚVA!A:I,8, FALSE)</f>
        <v>0.2601</v>
      </c>
      <c r="I8907" s="16" t="s">
        <v>11</v>
      </c>
      <c r="J8907" s="9"/>
      <c r="K8907" s="9"/>
      <c r="L8907" s="9"/>
      <c r="M8907" s="9"/>
      <c r="N8907" s="9"/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</row>
    <row r="8908" spans="1:27" ht="12.75">
      <c r="A8908" s="64">
        <f t="shared" si="151"/>
        <v>46149</v>
      </c>
      <c r="B8908" s="16" t="s">
        <v>45</v>
      </c>
      <c r="C8908" s="60">
        <f>VLOOKUP(A8908,MANDAQUI!A:I,3, FALSE)</f>
        <v>3063.54</v>
      </c>
      <c r="D8908" s="16">
        <f>VLOOKUP(A8908,MANDAQUI!A:I,4, FALSE)</f>
        <v>30</v>
      </c>
      <c r="E8908" s="61">
        <f>VLOOKUP(A8908,MANDAQUI!A:I,5, FALSE)</f>
        <v>20.86</v>
      </c>
      <c r="F8908" s="16">
        <f>VLOOKUP(A8908,MANDAQUI!A:I,6, FALSE)</f>
        <v>0</v>
      </c>
      <c r="G8908" s="16">
        <f>VLOOKUP(A8908,MANDAQUI!A:I,7, FALSE)</f>
        <v>8.66</v>
      </c>
      <c r="H8908" s="29">
        <f>VLOOKUP(A8908,MANDAQUI!A:I,8, FALSE)</f>
        <v>0.3206</v>
      </c>
      <c r="I8908" s="16" t="s">
        <v>11</v>
      </c>
      <c r="J8908" s="9"/>
      <c r="K8908" s="9"/>
      <c r="L8908" s="9"/>
      <c r="M8908" s="9"/>
      <c r="N8908" s="9"/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</row>
    <row r="8909" spans="1:27" ht="12.75">
      <c r="A8909" s="64">
        <f t="shared" si="151"/>
        <v>46149</v>
      </c>
      <c r="B8909" s="16" t="s">
        <v>1465</v>
      </c>
      <c r="C8909" s="60">
        <f>VLOOKUP(A8909,AEROPORTO!A:I,3, FALSE)</f>
        <v>6531.5</v>
      </c>
      <c r="D8909" s="16">
        <f>VLOOKUP(A8909,AEROPORTO!A:I,4, FALSE)</f>
        <v>100</v>
      </c>
      <c r="E8909" s="61">
        <f>VLOOKUP(A8909,AEROPORTO!A:I,5, FALSE)</f>
        <v>0</v>
      </c>
      <c r="F8909" s="16">
        <f>VLOOKUP(A8909,AEROPORTO!A:I,6, FALSE)</f>
        <v>0</v>
      </c>
      <c r="G8909" s="16">
        <f>VLOOKUP(A8909,AEROPORTO!A:I,7, FALSE)</f>
        <v>0</v>
      </c>
      <c r="H8909" s="29">
        <f>VLOOKUP(A8909,AEROPORTO!A:I,8, FALSE)</f>
        <v>0</v>
      </c>
      <c r="I8909" s="16" t="s">
        <v>11</v>
      </c>
      <c r="J8909" s="9"/>
      <c r="K8909" s="9"/>
      <c r="L8909" s="9"/>
      <c r="M8909" s="9"/>
      <c r="N8909" s="9"/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</row>
    <row r="8910" spans="1:27" ht="12.75">
      <c r="A8910" s="64">
        <f t="shared" si="151"/>
        <v>46149</v>
      </c>
      <c r="B8910" s="16" t="s">
        <v>289</v>
      </c>
      <c r="C8910" s="60">
        <f>VLOOKUP(A8910,PINHEIROS!A:I,3, FALSE)</f>
        <v>3272.46</v>
      </c>
      <c r="D8910" s="16">
        <f>VLOOKUP(A8910,PINHEIROS!A:I,4, FALSE)</f>
        <v>30</v>
      </c>
      <c r="E8910" s="61">
        <f>VLOOKUP(A8910,PINHEIROS!A:I,5, FALSE)</f>
        <v>24.05</v>
      </c>
      <c r="F8910" s="16">
        <f>VLOOKUP(A8910,PINHEIROS!A:I,6, FALSE)</f>
        <v>1</v>
      </c>
      <c r="G8910" s="16">
        <f>VLOOKUP(A8910,PINHEIROS!A:I,7, FALSE)</f>
        <v>6.5</v>
      </c>
      <c r="H8910" s="29">
        <f>VLOOKUP(A8910,PINHEIROS!A:I,8, FALSE)</f>
        <v>0.32969999999999999</v>
      </c>
      <c r="I8910" s="16" t="s">
        <v>11</v>
      </c>
      <c r="J8910" s="9"/>
      <c r="K8910" s="9"/>
      <c r="L8910" s="9"/>
      <c r="M8910" s="9"/>
      <c r="N8910" s="9"/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</row>
    <row r="8911" spans="1:27" ht="12.75">
      <c r="A8911" s="64">
        <f t="shared" si="151"/>
        <v>46149</v>
      </c>
      <c r="B8911" s="16" t="s">
        <v>286</v>
      </c>
      <c r="C8911" s="60">
        <f>VLOOKUP(A8911,ACLIMAÇÃO!A:I,3, FALSE)</f>
        <v>3290.4</v>
      </c>
      <c r="D8911" s="16">
        <f>VLOOKUP(A8911,ACLIMAÇÃO!A:I,4, FALSE)</f>
        <v>32</v>
      </c>
      <c r="E8911" s="61">
        <f>VLOOKUP(A8911,ACLIMAÇÃO!A:I,5, FALSE)</f>
        <v>24.15</v>
      </c>
      <c r="F8911" s="16">
        <f>VLOOKUP(A8911,ACLIMAÇÃO!A:I,6, FALSE)</f>
        <v>1</v>
      </c>
      <c r="G8911" s="16">
        <f>VLOOKUP(A8911,ACLIMAÇÃO!A:I,7, FALSE)</f>
        <v>7.6</v>
      </c>
      <c r="H8911" s="29">
        <f>VLOOKUP(A8911,ACLIMAÇÃO!A:I,8, FALSE)</f>
        <v>0.30280000000000001</v>
      </c>
      <c r="I8911" s="16" t="s">
        <v>11</v>
      </c>
      <c r="J8911" s="9"/>
      <c r="K8911" s="9"/>
      <c r="L8911" s="9"/>
      <c r="M8911" s="9"/>
      <c r="N8911" s="9"/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</row>
    <row r="8912" spans="1:27" ht="12.75">
      <c r="A8912" s="64">
        <f t="shared" si="151"/>
        <v>46149</v>
      </c>
      <c r="B8912" s="16" t="s">
        <v>17</v>
      </c>
      <c r="C8912" s="60">
        <f>VLOOKUP(A8912,'PRAIA DO CANTO'!A:I,3, FALSE)</f>
        <v>4972.21</v>
      </c>
      <c r="D8912" s="16">
        <f>VLOOKUP(A8912,'PRAIA DO CANTO'!A:I,4, FALSE)</f>
        <v>45</v>
      </c>
      <c r="E8912" s="61">
        <f>VLOOKUP(A8912,'PRAIA DO CANTO'!A:I,5, FALSE)</f>
        <v>32.43</v>
      </c>
      <c r="F8912" s="16">
        <f>VLOOKUP(A8912,'PRAIA DO CANTO'!A:I,6, FALSE)</f>
        <v>1</v>
      </c>
      <c r="G8912" s="16">
        <f>VLOOKUP(A8912,'PRAIA DO CANTO'!A:I,7, FALSE)</f>
        <v>10</v>
      </c>
      <c r="H8912" s="29">
        <f>VLOOKUP(A8912,'PRAIA DO CANTO'!A:I,8, FALSE)</f>
        <v>0.28849999999999998</v>
      </c>
      <c r="I8912" s="16" t="s">
        <v>16</v>
      </c>
      <c r="J8912" s="9"/>
      <c r="K8912" s="9"/>
      <c r="L8912" s="9"/>
      <c r="M8912" s="9"/>
      <c r="N8912" s="9"/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</row>
    <row r="8913" spans="1:27" ht="12.75">
      <c r="A8913" s="64">
        <f t="shared" si="151"/>
        <v>46149</v>
      </c>
      <c r="B8913" s="16" t="s">
        <v>14</v>
      </c>
      <c r="C8913" s="60">
        <f>VLOOKUP(A8913,'JARDIM CAMBURI'!A:I,3, FALSE)</f>
        <v>3234.82</v>
      </c>
      <c r="D8913" s="16">
        <f>VLOOKUP(A8913,'JARDIM CAMBURI'!A:I,4, FALSE)</f>
        <v>36</v>
      </c>
      <c r="E8913" s="61">
        <f>VLOOKUP(A8913,'JARDIM CAMBURI'!A:I,5, FALSE)</f>
        <v>30.63</v>
      </c>
      <c r="F8913" s="16">
        <f>VLOOKUP(A8913,'JARDIM CAMBURI'!A:I,6, FALSE())</f>
        <v>3</v>
      </c>
      <c r="G8913" s="16">
        <f>VLOOKUP(A8913,'JARDIM CAMBURI'!A:I,7, FALSE)</f>
        <v>12</v>
      </c>
      <c r="H8913" s="29">
        <f>VLOOKUP(A8913,'JARDIM CAMBURI'!A:I,8, FALSE)</f>
        <v>0.36159999999999998</v>
      </c>
      <c r="I8913" s="16" t="s">
        <v>16</v>
      </c>
      <c r="J8913" s="9"/>
      <c r="K8913" s="9"/>
      <c r="L8913" s="9"/>
      <c r="M8913" s="9"/>
      <c r="N8913" s="9"/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</row>
    <row r="8914" spans="1:27" ht="12.75">
      <c r="A8914" s="64">
        <f t="shared" si="151"/>
        <v>46149</v>
      </c>
      <c r="B8914" s="16" t="s">
        <v>19</v>
      </c>
      <c r="C8914" s="60">
        <f>VLOOKUP(A8914,SERRA!A:I,3, FALSE)</f>
        <v>3012.54</v>
      </c>
      <c r="D8914" s="16">
        <f>VLOOKUP(A8914,SERRA!A:I,4, FALSE)</f>
        <v>33</v>
      </c>
      <c r="E8914" s="61">
        <f>VLOOKUP(A8914,SERRA!A:I,5, FALSE)</f>
        <v>29.42</v>
      </c>
      <c r="F8914" s="16">
        <f>VLOOKUP(A8914,SERRA!A:I,6, FALSE)</f>
        <v>1</v>
      </c>
      <c r="G8914" s="16">
        <f>VLOOKUP(A8914,SERRA!A:I,7, FALSE)</f>
        <v>9.5</v>
      </c>
      <c r="H8914" s="29">
        <f>VLOOKUP(A8914,SERRA!A:I,8, FALSE)</f>
        <v>0.193</v>
      </c>
      <c r="I8914" s="16" t="s">
        <v>16</v>
      </c>
      <c r="J8914" s="9"/>
      <c r="K8914" s="9"/>
      <c r="L8914" s="9"/>
      <c r="M8914" s="9"/>
      <c r="N8914" s="9"/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</row>
    <row r="8915" spans="1:27" ht="12.75">
      <c r="A8915" s="64">
        <f t="shared" si="151"/>
        <v>46149</v>
      </c>
      <c r="B8915" s="16" t="s">
        <v>1574</v>
      </c>
      <c r="C8915" s="60">
        <f>VLOOKUP(A8915,BOALI!A:I,3, FALSE)</f>
        <v>3864.64</v>
      </c>
      <c r="D8915" s="16">
        <f>VLOOKUP(A8915,BOALI!A:I,4, FALSE)</f>
        <v>93</v>
      </c>
      <c r="E8915" s="61">
        <f>VLOOKUP(A8915,BOALI!A:I,5, FALSE)</f>
        <v>0</v>
      </c>
      <c r="F8915" s="16">
        <f>VLOOKUP(A8915,BOALI!A:I,6, FALSE)</f>
        <v>0</v>
      </c>
      <c r="G8915" s="16">
        <f>VLOOKUP(A8915,BOALI!A:I,7, FALSE)</f>
        <v>0</v>
      </c>
      <c r="H8915" s="29">
        <f>VLOOKUP(A8915,BOALI!A:I,8, FALSE)</f>
        <v>0</v>
      </c>
      <c r="I8915" s="16" t="s">
        <v>16</v>
      </c>
      <c r="J8915" s="9"/>
      <c r="K8915" s="9"/>
      <c r="L8915" s="9"/>
      <c r="M8915" s="9"/>
      <c r="N8915" s="9"/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</row>
    <row r="8916" spans="1:27" ht="12.75">
      <c r="A8916" s="64">
        <f>A8915+1</f>
        <v>46150</v>
      </c>
      <c r="B8916" s="16" t="s">
        <v>21</v>
      </c>
      <c r="C8916" s="60">
        <f>VLOOKUP(A8916,'VILA CLEMENTINO'!A:I,3, FALSE)</f>
        <v>11389.76</v>
      </c>
      <c r="D8916" s="16">
        <f>VLOOKUP(A8916,'VILA CLEMENTINO'!A:I,4, FALSE)</f>
        <v>122</v>
      </c>
      <c r="E8916" s="61">
        <f>VLOOKUP(A8916,'VILA CLEMENTINO'!A:I,5, FALSE)</f>
        <v>28</v>
      </c>
      <c r="F8916" s="16">
        <f>VLOOKUP(A8916,'VILA CLEMENTINO'!A:I,6, FALSE)</f>
        <v>1</v>
      </c>
      <c r="G8916" s="62">
        <f>VLOOKUP(A8916,'VILA CLEMENTINO'!A:I,7, FALSE)</f>
        <v>10.25</v>
      </c>
      <c r="H8916" s="29">
        <f>VLOOKUP(A8916,'VILA CLEMENTINO'!A:I,8, FALSE)</f>
        <v>0.29039999999999999</v>
      </c>
      <c r="I8916" s="16" t="s">
        <v>11</v>
      </c>
      <c r="J8916" s="9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</row>
    <row r="8917" spans="1:27" ht="12.75">
      <c r="A8917" s="64">
        <f t="shared" ref="A8917:A8928" si="152">A8916</f>
        <v>46150</v>
      </c>
      <c r="B8917" s="16" t="s">
        <v>12</v>
      </c>
      <c r="C8917" s="60">
        <f>VLOOKUP(A8917,JABAQUARA!A:I,3, FALSE)</f>
        <v>6574.88</v>
      </c>
      <c r="D8917" s="16">
        <f>VLOOKUP(A8917,JABAQUARA!A:I,4, FALSE)</f>
        <v>43</v>
      </c>
      <c r="E8917" s="61">
        <f>VLOOKUP(A8917,JABAQUARA!A:I,5, FALSE)</f>
        <v>25.02</v>
      </c>
      <c r="F8917" s="16">
        <f>VLOOKUP(A8917,JABAQUARA!A:I,6, FALSE)</f>
        <v>2</v>
      </c>
      <c r="G8917" s="16">
        <f>VLOOKUP(A8917,JABAQUARA!A:I,7, FALSE)</f>
        <v>9</v>
      </c>
      <c r="H8917" s="29">
        <f>VLOOKUP(A8917,JABAQUARA!A:I,8, FALSE)</f>
        <v>0.27650000000000002</v>
      </c>
      <c r="I8917" s="16" t="s">
        <v>11</v>
      </c>
      <c r="J8917" s="9"/>
      <c r="K8917" s="9"/>
      <c r="L8917" s="9"/>
      <c r="M8917" s="9"/>
      <c r="N8917" s="9"/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  <c r="AA8917" s="9"/>
    </row>
    <row r="8918" spans="1:27" ht="12.75">
      <c r="A8918" s="64">
        <f t="shared" si="152"/>
        <v>46150</v>
      </c>
      <c r="B8918" s="16" t="s">
        <v>1467</v>
      </c>
      <c r="C8918" s="60">
        <f>VLOOKUP(A8918,SPOLETO!A:I,3, FALSE)</f>
        <v>2960.9</v>
      </c>
      <c r="D8918" s="16">
        <f>VLOOKUP(A8918,SPOLETO!A:I,4, FALSE)</f>
        <v>61</v>
      </c>
      <c r="E8918" s="61">
        <f>VLOOKUP(A8918,SPOLETO!A:I,5, FALSE)</f>
        <v>0</v>
      </c>
      <c r="F8918" s="16">
        <f>VLOOKUP(A8918,SPOLETO!A:I,6, FALSE)</f>
        <v>0</v>
      </c>
      <c r="G8918" s="16">
        <f>VLOOKUP(A8918,SPOLETO!A:I,7, FALSE)</f>
        <v>0</v>
      </c>
      <c r="H8918" s="29">
        <f>VLOOKUP(A8918,SPOLETO!A:I,8, FALSE)</f>
        <v>0</v>
      </c>
      <c r="I8918" s="16" t="s">
        <v>11</v>
      </c>
      <c r="J8918" s="9"/>
      <c r="K8918" s="9"/>
      <c r="L8918" s="9"/>
      <c r="M8918" s="9"/>
      <c r="N8918" s="9"/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</row>
    <row r="8919" spans="1:27" ht="12.75">
      <c r="A8919" s="64">
        <f t="shared" si="152"/>
        <v>46150</v>
      </c>
      <c r="B8919" s="16" t="s">
        <v>9</v>
      </c>
      <c r="C8919" s="60">
        <f>VLOOKUP(A8919,'CAMPO BELO'!A:I,3, FALSE)</f>
        <v>10176.11</v>
      </c>
      <c r="D8919" s="16">
        <f>VLOOKUP(A8919,'CAMPO BELO'!A:I,4, FALSE)</f>
        <v>81</v>
      </c>
      <c r="E8919" s="61">
        <f>VLOOKUP(A8919,'CAMPO BELO'!A:I,5, FALSE)</f>
        <v>32.6</v>
      </c>
      <c r="F8919" s="16">
        <f>VLOOKUP(A8919,'CAMPO BELO'!A:I,6, FALSE)</f>
        <v>5</v>
      </c>
      <c r="G8919" s="16">
        <f>VLOOKUP(A8919,'CAMPO BELO'!A:I,7, FALSE)</f>
        <v>13</v>
      </c>
      <c r="H8919" s="29">
        <f>VLOOKUP(A8919,'CAMPO BELO'!A:I,8, FALSE)</f>
        <v>0.318</v>
      </c>
      <c r="I8919" s="16" t="s">
        <v>11</v>
      </c>
      <c r="J8919" s="9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</row>
    <row r="8920" spans="1:27" ht="12.75">
      <c r="A8920" s="64">
        <f t="shared" si="152"/>
        <v>46150</v>
      </c>
      <c r="B8920" s="16" t="s">
        <v>43</v>
      </c>
      <c r="C8920" s="60">
        <f>VLOOKUP(A8920,GOPOÚVA!A:I,3, FALSE)</f>
        <v>8465.15</v>
      </c>
      <c r="D8920" s="16">
        <f>VLOOKUP(A8920,GOPOÚVA!A:I,4, FALSE)</f>
        <v>108</v>
      </c>
      <c r="E8920" s="61">
        <f>VLOOKUP(A8920,GOPOÚVA!A:I,5, FALSE)</f>
        <v>25.34</v>
      </c>
      <c r="F8920" s="16">
        <f>VLOOKUP(A8920,GOPOÚVA!A:I,6, FALSE)</f>
        <v>0</v>
      </c>
      <c r="G8920" s="16">
        <f>VLOOKUP(A8920,GOPOÚVA!A:I,7, FALSE)</f>
        <v>12.4</v>
      </c>
      <c r="H8920" s="29">
        <f>VLOOKUP(A8920,GOPOÚVA!A:I,8, FALSE)</f>
        <v>0.3332</v>
      </c>
      <c r="I8920" s="16" t="s">
        <v>11</v>
      </c>
      <c r="J8920" s="9"/>
      <c r="K8920" s="9"/>
      <c r="L8920" s="9"/>
      <c r="M8920" s="9"/>
      <c r="N8920" s="9"/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</row>
    <row r="8921" spans="1:27" ht="12.75">
      <c r="A8921" s="64">
        <f t="shared" si="152"/>
        <v>46150</v>
      </c>
      <c r="B8921" s="16" t="s">
        <v>45</v>
      </c>
      <c r="C8921" s="60">
        <f>VLOOKUP(A8921,MANDAQUI!A:I,3, FALSE)</f>
        <v>10165.41</v>
      </c>
      <c r="D8921" s="16">
        <f>VLOOKUP(A8921,MANDAQUI!A:I,4, FALSE)</f>
        <v>91</v>
      </c>
      <c r="E8921" s="61">
        <f>VLOOKUP(A8921,MANDAQUI!A:I,5, FALSE)</f>
        <v>27.25</v>
      </c>
      <c r="F8921" s="16">
        <f>VLOOKUP(A8921,MANDAQUI!A:I,6, FALSE)</f>
        <v>4</v>
      </c>
      <c r="G8921" s="16">
        <f>VLOOKUP(A8921,MANDAQUI!A:I,7, FALSE)</f>
        <v>15</v>
      </c>
      <c r="H8921" s="29">
        <f>VLOOKUP(A8921,MANDAQUI!A:I,8, FALSE)</f>
        <v>0.30499999999999999</v>
      </c>
      <c r="I8921" s="16" t="s">
        <v>11</v>
      </c>
      <c r="J8921" s="9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</row>
    <row r="8922" spans="1:27" ht="12.75">
      <c r="A8922" s="64">
        <f t="shared" si="152"/>
        <v>46150</v>
      </c>
      <c r="B8922" s="16" t="s">
        <v>1465</v>
      </c>
      <c r="C8922" s="60">
        <f>VLOOKUP(A8922,AEROPORTO!A:I,3, FALSE)</f>
        <v>7310.4</v>
      </c>
      <c r="D8922" s="16">
        <f>VLOOKUP(A8922,AEROPORTO!A:I,4, FALSE)</f>
        <v>119</v>
      </c>
      <c r="E8922" s="61">
        <f>VLOOKUP(A8922,AEROPORTO!A:I,5, FALSE)</f>
        <v>0</v>
      </c>
      <c r="F8922" s="16">
        <f>VLOOKUP(A8922,AEROPORTO!A:I,6, FALSE)</f>
        <v>0</v>
      </c>
      <c r="G8922" s="16">
        <f>VLOOKUP(A8922,AEROPORTO!A:I,7, FALSE)</f>
        <v>0</v>
      </c>
      <c r="H8922" s="29">
        <f>VLOOKUP(A8922,AEROPORTO!A:I,8, FALSE)</f>
        <v>0</v>
      </c>
      <c r="I8922" s="16" t="s">
        <v>11</v>
      </c>
      <c r="J8922" s="9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</row>
    <row r="8923" spans="1:27" ht="12.75">
      <c r="A8923" s="64">
        <f t="shared" si="152"/>
        <v>46150</v>
      </c>
      <c r="B8923" s="16" t="s">
        <v>289</v>
      </c>
      <c r="C8923" s="60">
        <f>VLOOKUP(A8923,PINHEIROS!A:I,3, FALSE)</f>
        <v>8499.1299999999992</v>
      </c>
      <c r="D8923" s="16">
        <f>VLOOKUP(A8923,PINHEIROS!A:I,4, FALSE)</f>
        <v>79</v>
      </c>
      <c r="E8923" s="61">
        <f>VLOOKUP(A8923,PINHEIROS!A:I,5, FALSE)</f>
        <v>27.8</v>
      </c>
      <c r="F8923" s="16">
        <f>VLOOKUP(A8923,PINHEIROS!A:I,6, FALSE)</f>
        <v>5</v>
      </c>
      <c r="G8923" s="16">
        <f>VLOOKUP(A8923,PINHEIROS!A:I,7, FALSE)</f>
        <v>9.15</v>
      </c>
      <c r="H8923" s="29">
        <f>VLOOKUP(A8923,PINHEIROS!A:I,8, FALSE)</f>
        <v>0.30580000000000002</v>
      </c>
      <c r="I8923" s="16" t="s">
        <v>11</v>
      </c>
      <c r="J8923" s="9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</row>
    <row r="8924" spans="1:27" ht="12.75">
      <c r="A8924" s="64">
        <f t="shared" si="152"/>
        <v>46150</v>
      </c>
      <c r="B8924" s="16" t="s">
        <v>286</v>
      </c>
      <c r="C8924" s="60">
        <f>VLOOKUP(A8924,ACLIMAÇÃO!A:I,3, FALSE)</f>
        <v>5478.84</v>
      </c>
      <c r="D8924" s="16">
        <f>VLOOKUP(A8924,ACLIMAÇÃO!A:I,4, FALSE)</f>
        <v>50</v>
      </c>
      <c r="E8924" s="61">
        <f>VLOOKUP(A8924,ACLIMAÇÃO!A:I,5, FALSE)</f>
        <v>27.34</v>
      </c>
      <c r="F8924" s="16">
        <f>VLOOKUP(A8924,ACLIMAÇÃO!A:I,6, FALSE)</f>
        <v>3</v>
      </c>
      <c r="G8924" s="16">
        <f>VLOOKUP(A8924,ACLIMAÇÃO!A:I,7, FALSE)</f>
        <v>9.5</v>
      </c>
      <c r="H8924" s="29">
        <f>VLOOKUP(A8924,ACLIMAÇÃO!A:I,8, FALSE)</f>
        <v>0.31690000000000002</v>
      </c>
      <c r="I8924" s="16" t="s">
        <v>11</v>
      </c>
      <c r="J8924" s="9"/>
      <c r="K8924" s="9"/>
      <c r="L8924" s="9"/>
      <c r="M8924" s="9"/>
      <c r="N8924" s="9"/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</row>
    <row r="8925" spans="1:27" ht="12.75">
      <c r="A8925" s="64">
        <f t="shared" si="152"/>
        <v>46150</v>
      </c>
      <c r="B8925" s="16" t="s">
        <v>17</v>
      </c>
      <c r="C8925" s="60">
        <f>VLOOKUP(A8925,'PRAIA DO CANTO'!A:I,3, FALSE)</f>
        <v>11138.25</v>
      </c>
      <c r="D8925" s="16">
        <f>VLOOKUP(A8925,'PRAIA DO CANTO'!A:I,4, FALSE)</f>
        <v>111</v>
      </c>
      <c r="E8925" s="61">
        <f>VLOOKUP(A8925,'PRAIA DO CANTO'!A:I,5, FALSE)</f>
        <v>37.450000000000003</v>
      </c>
      <c r="F8925" s="16">
        <f>VLOOKUP(A8925,'PRAIA DO CANTO'!A:I,6, FALSE)</f>
        <v>36</v>
      </c>
      <c r="G8925" s="16">
        <f>VLOOKUP(A8925,'PRAIA DO CANTO'!A:I,7, FALSE)</f>
        <v>14.8</v>
      </c>
      <c r="H8925" s="29">
        <f>VLOOKUP(A8925,'PRAIA DO CANTO'!A:I,8, FALSE)</f>
        <v>0.22850000000000001</v>
      </c>
      <c r="I8925" s="16" t="s">
        <v>16</v>
      </c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</row>
    <row r="8926" spans="1:27" ht="12.75">
      <c r="A8926" s="64">
        <f t="shared" si="152"/>
        <v>46150</v>
      </c>
      <c r="B8926" s="16" t="s">
        <v>14</v>
      </c>
      <c r="C8926" s="60">
        <f>VLOOKUP(A8926,'JARDIM CAMBURI'!A:I,3, FALSE)</f>
        <v>4551.49</v>
      </c>
      <c r="D8926" s="16">
        <f>VLOOKUP(A8926,'JARDIM CAMBURI'!A:I,4, FALSE)</f>
        <v>60</v>
      </c>
      <c r="E8926" s="61">
        <f>VLOOKUP(A8926,'JARDIM CAMBURI'!A:I,5, FALSE)</f>
        <v>14.27</v>
      </c>
      <c r="F8926" s="16">
        <f>VLOOKUP(A8926,'JARDIM CAMBURI'!A:I,6, FALSE())</f>
        <v>0</v>
      </c>
      <c r="G8926" s="16">
        <f>VLOOKUP(A8926,'JARDIM CAMBURI'!A:I,7, FALSE)</f>
        <v>9.66</v>
      </c>
      <c r="H8926" s="29">
        <f>VLOOKUP(A8926,'JARDIM CAMBURI'!A:I,8, FALSE)</f>
        <v>0.31909999999999999</v>
      </c>
      <c r="I8926" s="16" t="s">
        <v>16</v>
      </c>
      <c r="J8926" s="9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</row>
    <row r="8927" spans="1:27" ht="12.75">
      <c r="A8927" s="64">
        <f t="shared" si="152"/>
        <v>46150</v>
      </c>
      <c r="B8927" s="16" t="s">
        <v>19</v>
      </c>
      <c r="C8927" s="60">
        <f>VLOOKUP(A8927,SERRA!A:I,3, FALSE)</f>
        <v>6379.16</v>
      </c>
      <c r="D8927" s="16">
        <f>VLOOKUP(A8927,SERRA!A:I,4, FALSE)</f>
        <v>69</v>
      </c>
      <c r="E8927" s="61">
        <f>VLOOKUP(A8927,SERRA!A:I,5, FALSE)</f>
        <v>33.67</v>
      </c>
      <c r="F8927" s="16">
        <f>VLOOKUP(A8927,SERRA!A:I,6, FALSE)</f>
        <v>6</v>
      </c>
      <c r="G8927" s="16">
        <f>VLOOKUP(A8927,SERRA!A:I,7, FALSE)</f>
        <v>7.6</v>
      </c>
      <c r="H8927" s="29">
        <f>VLOOKUP(A8927,SERRA!A:I,8, FALSE)</f>
        <v>0.32700000000000001</v>
      </c>
      <c r="I8927" s="16" t="s">
        <v>16</v>
      </c>
      <c r="J8927" s="9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</row>
    <row r="8928" spans="1:27" ht="12.75">
      <c r="A8928" s="64">
        <f t="shared" si="152"/>
        <v>46150</v>
      </c>
      <c r="B8928" s="16" t="s">
        <v>1574</v>
      </c>
      <c r="C8928" s="60">
        <f>VLOOKUP(A8928,BOALI!A:I,3, FALSE)</f>
        <v>3711.41</v>
      </c>
      <c r="D8928" s="16">
        <f>VLOOKUP(A8928,BOALI!A:I,4, FALSE)</f>
        <v>99</v>
      </c>
      <c r="E8928" s="61">
        <f>VLOOKUP(A8928,BOALI!A:I,5, FALSE)</f>
        <v>0</v>
      </c>
      <c r="F8928" s="16">
        <f>VLOOKUP(A8928,BOALI!A:I,6, FALSE)</f>
        <v>0</v>
      </c>
      <c r="G8928" s="16">
        <f>VLOOKUP(A8928,BOALI!A:I,7, FALSE)</f>
        <v>0</v>
      </c>
      <c r="H8928" s="29">
        <f>VLOOKUP(A8928,BOALI!A:I,8, FALSE)</f>
        <v>0</v>
      </c>
      <c r="I8928" s="16" t="s">
        <v>16</v>
      </c>
      <c r="J8928" s="9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</row>
    <row r="8929" spans="1:27" ht="12.75">
      <c r="A8929" s="64">
        <f>A8928+1</f>
        <v>46151</v>
      </c>
      <c r="B8929" s="16" t="s">
        <v>21</v>
      </c>
      <c r="C8929" s="60">
        <f>VLOOKUP(A8929,'VILA CLEMENTINO'!A:I,3, FALSE)</f>
        <v>11807.84</v>
      </c>
      <c r="D8929" s="16">
        <f>VLOOKUP(A8929,'VILA CLEMENTINO'!A:I,4, FALSE)</f>
        <v>122</v>
      </c>
      <c r="E8929" s="61">
        <f>VLOOKUP(A8929,'VILA CLEMENTINO'!A:I,5, FALSE)</f>
        <v>35.17</v>
      </c>
      <c r="F8929" s="16">
        <f>VLOOKUP(A8929,'VILA CLEMENTINO'!A:I,6, FALSE)</f>
        <v>33</v>
      </c>
      <c r="G8929" s="62">
        <f>VLOOKUP(A8929,'VILA CLEMENTINO'!A:I,7, FALSE)</f>
        <v>12.85</v>
      </c>
      <c r="H8929" s="29">
        <f>VLOOKUP(A8929,'VILA CLEMENTINO'!A:I,8, FALSE)</f>
        <v>0.28160000000000002</v>
      </c>
      <c r="I8929" s="16" t="s">
        <v>11</v>
      </c>
      <c r="J8929" s="9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</row>
    <row r="8930" spans="1:27" ht="12.75">
      <c r="A8930" s="64">
        <f t="shared" ref="A8930:A8941" si="153">A8929</f>
        <v>46151</v>
      </c>
      <c r="B8930" s="16" t="s">
        <v>12</v>
      </c>
      <c r="C8930" s="60">
        <f>VLOOKUP(A8930,JABAQUARA!A:I,3, FALSE)</f>
        <v>7569.61</v>
      </c>
      <c r="D8930" s="16">
        <f>VLOOKUP(A8930,JABAQUARA!A:I,4, FALSE)</f>
        <v>36</v>
      </c>
      <c r="E8930" s="61">
        <f>VLOOKUP(A8930,JABAQUARA!A:I,5, FALSE)</f>
        <v>25.93</v>
      </c>
      <c r="F8930" s="16">
        <f>VLOOKUP(A8930,JABAQUARA!A:I,6, FALSE)</f>
        <v>0</v>
      </c>
      <c r="G8930" s="16">
        <f>VLOOKUP(A8930,JABAQUARA!A:I,7, FALSE)</f>
        <v>9.66</v>
      </c>
      <c r="H8930" s="29">
        <f>VLOOKUP(A8930,JABAQUARA!A:I,8, FALSE)</f>
        <v>0.29139999999999999</v>
      </c>
      <c r="I8930" s="16" t="s">
        <v>11</v>
      </c>
      <c r="J8930" s="9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</row>
    <row r="8931" spans="1:27" ht="12.75">
      <c r="A8931" s="64">
        <f t="shared" si="153"/>
        <v>46151</v>
      </c>
      <c r="B8931" s="16" t="s">
        <v>1467</v>
      </c>
      <c r="C8931" s="60">
        <f>VLOOKUP(A8931,SPOLETO!A:I,3, FALSE)</f>
        <v>4856.3</v>
      </c>
      <c r="D8931" s="16">
        <f>VLOOKUP(A8931,SPOLETO!A:I,4, FALSE)</f>
        <v>104</v>
      </c>
      <c r="E8931" s="61">
        <f>VLOOKUP(A8931,SPOLETO!A:I,5, FALSE)</f>
        <v>0</v>
      </c>
      <c r="F8931" s="16">
        <f>VLOOKUP(A8931,SPOLETO!A:I,6, FALSE)</f>
        <v>0</v>
      </c>
      <c r="G8931" s="16">
        <f>VLOOKUP(A8931,SPOLETO!A:I,7, FALSE)</f>
        <v>0</v>
      </c>
      <c r="H8931" s="29">
        <f>VLOOKUP(A8931,SPOLETO!A:I,8, FALSE)</f>
        <v>0</v>
      </c>
      <c r="I8931" s="16" t="s">
        <v>11</v>
      </c>
      <c r="J8931" s="9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</row>
    <row r="8932" spans="1:27" ht="12.75">
      <c r="A8932" s="64">
        <f t="shared" si="153"/>
        <v>46151</v>
      </c>
      <c r="B8932" s="16" t="s">
        <v>9</v>
      </c>
      <c r="C8932" s="60">
        <f>VLOOKUP(A8932,'CAMPO BELO'!A:I,3, FALSE)</f>
        <v>5724.34</v>
      </c>
      <c r="D8932" s="16">
        <f>VLOOKUP(A8932,'CAMPO BELO'!A:I,4, FALSE)</f>
        <v>54</v>
      </c>
      <c r="E8932" s="61">
        <f>VLOOKUP(A8932,'CAMPO BELO'!A:I,5, FALSE)</f>
        <v>35.200000000000003</v>
      </c>
      <c r="F8932" s="16">
        <f>VLOOKUP(A8932,'CAMPO BELO'!A:I,6, FALSE)</f>
        <v>5</v>
      </c>
      <c r="G8932" s="16">
        <f>VLOOKUP(A8932,'CAMPO BELO'!A:I,7, FALSE)</f>
        <v>11.5</v>
      </c>
      <c r="H8932" s="29">
        <f>VLOOKUP(A8932,'CAMPO BELO'!A:I,8, FALSE)</f>
        <v>0.28199999999999997</v>
      </c>
      <c r="I8932" s="16" t="s">
        <v>11</v>
      </c>
      <c r="J8932" s="9"/>
      <c r="K8932" s="9"/>
      <c r="L8932" s="9"/>
      <c r="M8932" s="9"/>
      <c r="N8932" s="9"/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  <c r="AA8932" s="9"/>
    </row>
    <row r="8933" spans="1:27" ht="12.75">
      <c r="A8933" s="64">
        <f t="shared" si="153"/>
        <v>46151</v>
      </c>
      <c r="B8933" s="16" t="s">
        <v>43</v>
      </c>
      <c r="C8933" s="60">
        <f>VLOOKUP(A8933,GOPOÚVA!A:I,3, FALSE)</f>
        <v>8598.43</v>
      </c>
      <c r="D8933" s="16">
        <f>VLOOKUP(A8933,GOPOÚVA!A:I,4, FALSE)</f>
        <v>81</v>
      </c>
      <c r="E8933" s="61">
        <f>VLOOKUP(A8933,GOPOÚVA!A:I,5, FALSE)</f>
        <v>25.4</v>
      </c>
      <c r="F8933" s="16">
        <f>VLOOKUP(A8933,GOPOÚVA!A:I,6, FALSE)</f>
        <v>0</v>
      </c>
      <c r="G8933" s="16">
        <f>VLOOKUP(A8933,GOPOÚVA!A:I,7, FALSE)</f>
        <v>14.2</v>
      </c>
      <c r="H8933" s="29">
        <f>VLOOKUP(A8933,GOPOÚVA!A:I,8, FALSE)</f>
        <v>0.30380000000000001</v>
      </c>
      <c r="I8933" s="16" t="s">
        <v>11</v>
      </c>
      <c r="J8933" s="9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</row>
    <row r="8934" spans="1:27" ht="12.75">
      <c r="A8934" s="64">
        <f t="shared" si="153"/>
        <v>46151</v>
      </c>
      <c r="B8934" s="16" t="s">
        <v>45</v>
      </c>
      <c r="C8934" s="60">
        <f>VLOOKUP(A8934,MANDAQUI!A:I,3, FALSE)</f>
        <v>7088.98</v>
      </c>
      <c r="D8934" s="16">
        <f>VLOOKUP(A8934,MANDAQUI!A:I,4, FALSE)</f>
        <v>70</v>
      </c>
      <c r="E8934" s="61">
        <f>VLOOKUP(A8934,MANDAQUI!A:I,5, FALSE)</f>
        <v>27.07</v>
      </c>
      <c r="F8934" s="16">
        <f>VLOOKUP(A8934,MANDAQUI!A:I,6, FALSE)</f>
        <v>1</v>
      </c>
      <c r="G8934" s="16">
        <f>VLOOKUP(A8934,MANDAQUI!A:I,7, FALSE)</f>
        <v>10.8</v>
      </c>
      <c r="H8934" s="29">
        <f>VLOOKUP(A8934,MANDAQUI!A:I,8, FALSE)</f>
        <v>0.30459999999999998</v>
      </c>
      <c r="I8934" s="16" t="s">
        <v>11</v>
      </c>
      <c r="J8934" s="9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</row>
    <row r="8935" spans="1:27" ht="12.75">
      <c r="A8935" s="64">
        <f t="shared" si="153"/>
        <v>46151</v>
      </c>
      <c r="B8935" s="16" t="s">
        <v>1465</v>
      </c>
      <c r="C8935" s="60">
        <f>VLOOKUP(A8935,AEROPORTO!A:I,3, FALSE)</f>
        <v>6600.1</v>
      </c>
      <c r="D8935" s="16">
        <f>VLOOKUP(A8935,AEROPORTO!A:I,4, FALSE)</f>
        <v>108</v>
      </c>
      <c r="E8935" s="61">
        <f>VLOOKUP(A8935,AEROPORTO!A:I,5, FALSE)</f>
        <v>0</v>
      </c>
      <c r="F8935" s="16">
        <f>VLOOKUP(A8935,AEROPORTO!A:I,6, FALSE)</f>
        <v>0</v>
      </c>
      <c r="G8935" s="16">
        <f>VLOOKUP(A8935,AEROPORTO!A:I,7, FALSE)</f>
        <v>0</v>
      </c>
      <c r="H8935" s="29">
        <f>VLOOKUP(A8935,AEROPORTO!A:I,8, FALSE)</f>
        <v>0</v>
      </c>
      <c r="I8935" s="16" t="s">
        <v>11</v>
      </c>
      <c r="J8935" s="9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</row>
    <row r="8936" spans="1:27" ht="12.75">
      <c r="A8936" s="64">
        <f t="shared" si="153"/>
        <v>46151</v>
      </c>
      <c r="B8936" s="16" t="s">
        <v>289</v>
      </c>
      <c r="C8936" s="60">
        <f>VLOOKUP(A8936,PINHEIROS!A:I,3, FALSE)</f>
        <v>7515.88</v>
      </c>
      <c r="D8936" s="16">
        <f>VLOOKUP(A8936,PINHEIROS!A:I,4, FALSE)</f>
        <v>83</v>
      </c>
      <c r="E8936" s="61">
        <f>VLOOKUP(A8936,PINHEIROS!A:I,5, FALSE)</f>
        <v>25.56</v>
      </c>
      <c r="F8936" s="16">
        <f>VLOOKUP(A8936,PINHEIROS!A:I,6, FALSE)</f>
        <v>4</v>
      </c>
      <c r="G8936" s="16">
        <f>VLOOKUP(A8936,PINHEIROS!A:I,7, FALSE)</f>
        <v>8.5</v>
      </c>
      <c r="H8936" s="29">
        <f>VLOOKUP(A8936,PINHEIROS!A:I,8, FALSE)</f>
        <v>0.3075</v>
      </c>
      <c r="I8936" s="16" t="s">
        <v>11</v>
      </c>
      <c r="J8936" s="9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9"/>
      <c r="V8936" s="9"/>
      <c r="W8936" s="9"/>
      <c r="X8936" s="9"/>
      <c r="Y8936" s="9"/>
      <c r="Z8936" s="9"/>
      <c r="AA8936" s="9"/>
    </row>
    <row r="8937" spans="1:27" ht="12.75">
      <c r="A8937" s="64">
        <f t="shared" si="153"/>
        <v>46151</v>
      </c>
      <c r="B8937" s="16" t="s">
        <v>286</v>
      </c>
      <c r="C8937" s="60">
        <f>VLOOKUP(A8937,ACLIMAÇÃO!A:I,3, FALSE)</f>
        <v>5834.52</v>
      </c>
      <c r="D8937" s="16">
        <f>VLOOKUP(A8937,ACLIMAÇÃO!A:I,4, FALSE)</f>
        <v>53</v>
      </c>
      <c r="E8937" s="61">
        <f>VLOOKUP(A8937,ACLIMAÇÃO!A:I,5, FALSE)</f>
        <v>28.46</v>
      </c>
      <c r="F8937" s="16">
        <f>VLOOKUP(A8937,ACLIMAÇÃO!A:I,6, FALSE)</f>
        <v>5</v>
      </c>
      <c r="G8937" s="16">
        <f>VLOOKUP(A8937,ACLIMAÇÃO!A:I,7, FALSE)</f>
        <v>10.5</v>
      </c>
      <c r="H8937" s="29">
        <f>VLOOKUP(A8937,ACLIMAÇÃO!A:I,8, FALSE)</f>
        <v>0.26919999999999999</v>
      </c>
      <c r="I8937" s="16" t="s">
        <v>11</v>
      </c>
      <c r="J8937" s="9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  <c r="AA8937" s="9"/>
    </row>
    <row r="8938" spans="1:27" ht="12.75">
      <c r="A8938" s="64">
        <f t="shared" si="153"/>
        <v>46151</v>
      </c>
      <c r="B8938" s="16" t="s">
        <v>17</v>
      </c>
      <c r="C8938" s="60">
        <f>VLOOKUP(A8938,'PRAIA DO CANTO'!A:I,3, FALSE)</f>
        <v>9615.01</v>
      </c>
      <c r="D8938" s="16">
        <f>VLOOKUP(A8938,'PRAIA DO CANTO'!A:I,4, FALSE)</f>
        <v>89</v>
      </c>
      <c r="E8938" s="61">
        <f>VLOOKUP(A8938,'PRAIA DO CANTO'!A:I,5, FALSE)</f>
        <v>33.270000000000003</v>
      </c>
      <c r="F8938" s="16">
        <f>VLOOKUP(A8938,'PRAIA DO CANTO'!A:I,6, FALSE)</f>
        <v>15</v>
      </c>
      <c r="G8938" s="16">
        <f>VLOOKUP(A8938,'PRAIA DO CANTO'!A:I,7, FALSE)</f>
        <v>11</v>
      </c>
      <c r="H8938" s="29">
        <f>VLOOKUP(A8938,'PRAIA DO CANTO'!A:I,8, FALSE)</f>
        <v>0.26040000000000002</v>
      </c>
      <c r="I8938" s="16" t="s">
        <v>16</v>
      </c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  <c r="AA8938" s="9"/>
    </row>
    <row r="8939" spans="1:27" ht="12.75">
      <c r="A8939" s="64">
        <f t="shared" si="153"/>
        <v>46151</v>
      </c>
      <c r="B8939" s="16" t="s">
        <v>14</v>
      </c>
      <c r="C8939" s="60">
        <f>VLOOKUP(A8939,'JARDIM CAMBURI'!A:I,3, FALSE)</f>
        <v>8027.52</v>
      </c>
      <c r="D8939" s="16">
        <f>VLOOKUP(A8939,'JARDIM CAMBURI'!A:I,4, FALSE)</f>
        <v>80</v>
      </c>
      <c r="E8939" s="61">
        <f>VLOOKUP(A8939,'JARDIM CAMBURI'!A:I,5, FALSE)</f>
        <v>26.88</v>
      </c>
      <c r="F8939" s="16">
        <f>VLOOKUP(A8939,'JARDIM CAMBURI'!A:I,6, FALSE())</f>
        <v>4</v>
      </c>
      <c r="G8939" s="16">
        <f>VLOOKUP(A8939,'JARDIM CAMBURI'!A:I,7, FALSE)</f>
        <v>18.66</v>
      </c>
      <c r="H8939" s="29">
        <f>VLOOKUP(A8939,'JARDIM CAMBURI'!A:I,8, FALSE)</f>
        <v>0.25269999999999998</v>
      </c>
      <c r="I8939" s="16" t="s">
        <v>16</v>
      </c>
      <c r="J8939" s="9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</row>
    <row r="8940" spans="1:27" ht="12.75">
      <c r="A8940" s="64">
        <f t="shared" si="153"/>
        <v>46151</v>
      </c>
      <c r="B8940" s="16" t="s">
        <v>19</v>
      </c>
      <c r="C8940" s="60">
        <f>VLOOKUP(A8940,SERRA!A:I,3, FALSE)</f>
        <v>8035.18</v>
      </c>
      <c r="D8940" s="16">
        <f>VLOOKUP(A8940,SERRA!A:I,4, FALSE)</f>
        <v>85</v>
      </c>
      <c r="E8940" s="61">
        <f>VLOOKUP(A8940,SERRA!A:I,5, FALSE)</f>
        <v>29.63</v>
      </c>
      <c r="F8940" s="16">
        <f>VLOOKUP(A8940,SERRA!A:I,6, FALSE)</f>
        <v>4</v>
      </c>
      <c r="G8940" s="16">
        <f>VLOOKUP(A8940,SERRA!A:I,7, FALSE)</f>
        <v>9</v>
      </c>
      <c r="H8940" s="29">
        <f>VLOOKUP(A8940,SERRA!A:I,8, FALSE)</f>
        <v>0.2979</v>
      </c>
      <c r="I8940" s="16" t="s">
        <v>16</v>
      </c>
      <c r="J8940" s="9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  <c r="AA8940" s="9"/>
    </row>
    <row r="8941" spans="1:27" ht="12.75">
      <c r="A8941" s="64">
        <f t="shared" si="153"/>
        <v>46151</v>
      </c>
      <c r="B8941" s="16" t="s">
        <v>1574</v>
      </c>
      <c r="C8941" s="60">
        <f>VLOOKUP(A8941,BOALI!A:I,3, FALSE)</f>
        <v>2786.91</v>
      </c>
      <c r="D8941" s="16">
        <f>VLOOKUP(A8941,BOALI!A:I,4, FALSE)</f>
        <v>93</v>
      </c>
      <c r="E8941" s="61">
        <f>VLOOKUP(A8941,BOALI!A:I,5, FALSE)</f>
        <v>0</v>
      </c>
      <c r="F8941" s="16">
        <f>VLOOKUP(A8941,BOALI!A:I,6, FALSE)</f>
        <v>0</v>
      </c>
      <c r="G8941" s="16">
        <f>VLOOKUP(A8941,BOALI!A:I,7, FALSE)</f>
        <v>0</v>
      </c>
      <c r="H8941" s="29">
        <f>VLOOKUP(A8941,BOALI!A:I,8, FALSE)</f>
        <v>0</v>
      </c>
      <c r="I8941" s="16" t="s">
        <v>16</v>
      </c>
      <c r="J8941" s="9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9"/>
      <c r="V8941" s="9"/>
      <c r="W8941" s="9"/>
      <c r="X8941" s="9"/>
      <c r="Y8941" s="9"/>
      <c r="Z8941" s="9"/>
      <c r="AA8941" s="9"/>
    </row>
    <row r="8942" spans="1:27" ht="12.75">
      <c r="A8942" s="64">
        <f>A8941+1</f>
        <v>46152</v>
      </c>
      <c r="B8942" s="16" t="s">
        <v>21</v>
      </c>
      <c r="C8942" s="60">
        <f>VLOOKUP(A8942,'VILA CLEMENTINO'!A:I,3, FALSE)</f>
        <v>9884.52</v>
      </c>
      <c r="D8942" s="16">
        <f>VLOOKUP(A8942,'VILA CLEMENTINO'!A:I,4, FALSE)</f>
        <v>109</v>
      </c>
      <c r="E8942" s="61">
        <f>VLOOKUP(A8942,'VILA CLEMENTINO'!A:I,5, FALSE)</f>
        <v>35.950000000000003</v>
      </c>
      <c r="F8942" s="16">
        <f>VLOOKUP(A8942,'VILA CLEMENTINO'!A:I,6, FALSE)</f>
        <v>27</v>
      </c>
      <c r="G8942" s="62">
        <f>VLOOKUP(A8942,'VILA CLEMENTINO'!A:I,7, FALSE)</f>
        <v>12.714285714285714</v>
      </c>
      <c r="H8942" s="29">
        <f>VLOOKUP(A8942,'VILA CLEMENTINO'!A:I,8, FALSE)</f>
        <v>0.26479999999999998</v>
      </c>
      <c r="I8942" s="16" t="s">
        <v>11</v>
      </c>
      <c r="J8942" s="9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9"/>
      <c r="V8942" s="9"/>
      <c r="W8942" s="9"/>
      <c r="X8942" s="9"/>
      <c r="Y8942" s="9"/>
      <c r="Z8942" s="9"/>
      <c r="AA8942" s="9"/>
    </row>
    <row r="8943" spans="1:27" ht="12.75">
      <c r="A8943" s="64">
        <f t="shared" ref="A8943:A8954" si="154">A8942</f>
        <v>46152</v>
      </c>
      <c r="B8943" s="16" t="s">
        <v>12</v>
      </c>
      <c r="C8943" s="60">
        <f>VLOOKUP(A8943,JABAQUARA!A:I,3, FALSE)</f>
        <v>5444.17</v>
      </c>
      <c r="D8943" s="16">
        <f>VLOOKUP(A8943,JABAQUARA!A:I,4, FALSE)</f>
        <v>39</v>
      </c>
      <c r="E8943" s="61">
        <f>VLOOKUP(A8943,JABAQUARA!A:I,5, FALSE)</f>
        <v>23.72</v>
      </c>
      <c r="F8943" s="16">
        <f>VLOOKUP(A8943,JABAQUARA!A:I,6, FALSE)</f>
        <v>1</v>
      </c>
      <c r="G8943" s="16">
        <f>VLOOKUP(A8943,JABAQUARA!A:I,7, FALSE)</f>
        <v>10</v>
      </c>
      <c r="H8943" s="29">
        <f>VLOOKUP(A8943,JABAQUARA!A:I,8, FALSE)</f>
        <v>0.30282999999999999</v>
      </c>
      <c r="I8943" s="16" t="s">
        <v>11</v>
      </c>
      <c r="J8943" s="9"/>
      <c r="K8943" s="9"/>
      <c r="L8943" s="9"/>
      <c r="M8943" s="9"/>
      <c r="N8943" s="9"/>
      <c r="O8943" s="9"/>
      <c r="P8943" s="9"/>
      <c r="Q8943" s="9"/>
      <c r="R8943" s="9"/>
      <c r="S8943" s="9"/>
      <c r="T8943" s="9"/>
      <c r="U8943" s="9"/>
      <c r="V8943" s="9"/>
      <c r="W8943" s="9"/>
      <c r="X8943" s="9"/>
      <c r="Y8943" s="9"/>
      <c r="Z8943" s="9"/>
      <c r="AA8943" s="9"/>
    </row>
    <row r="8944" spans="1:27" ht="12.75">
      <c r="A8944" s="64">
        <f t="shared" si="154"/>
        <v>46152</v>
      </c>
      <c r="B8944" s="16" t="s">
        <v>1467</v>
      </c>
      <c r="C8944" s="60">
        <f>VLOOKUP(A8944,SPOLETO!A:I,3, FALSE)</f>
        <v>2288.6999999999998</v>
      </c>
      <c r="D8944" s="16">
        <f>VLOOKUP(A8944,SPOLETO!A:I,4, FALSE)</f>
        <v>49</v>
      </c>
      <c r="E8944" s="61">
        <f>VLOOKUP(A8944,SPOLETO!A:I,5, FALSE)</f>
        <v>0</v>
      </c>
      <c r="F8944" s="16">
        <f>VLOOKUP(A8944,SPOLETO!A:I,6, FALSE)</f>
        <v>0</v>
      </c>
      <c r="G8944" s="16">
        <f>VLOOKUP(A8944,SPOLETO!A:I,7, FALSE)</f>
        <v>0</v>
      </c>
      <c r="H8944" s="29">
        <f>VLOOKUP(A8944,SPOLETO!A:I,8, FALSE)</f>
        <v>0</v>
      </c>
      <c r="I8944" s="16" t="s">
        <v>11</v>
      </c>
      <c r="J8944" s="9"/>
      <c r="K8944" s="9"/>
      <c r="L8944" s="9"/>
      <c r="M8944" s="9"/>
      <c r="N8944" s="9"/>
      <c r="O8944" s="9"/>
      <c r="P8944" s="9"/>
      <c r="Q8944" s="9"/>
      <c r="R8944" s="9"/>
      <c r="S8944" s="9"/>
      <c r="T8944" s="9"/>
      <c r="U8944" s="9"/>
      <c r="V8944" s="9"/>
      <c r="W8944" s="9"/>
      <c r="X8944" s="9"/>
      <c r="Y8944" s="9"/>
      <c r="Z8944" s="9"/>
      <c r="AA8944" s="9"/>
    </row>
    <row r="8945" spans="1:27" ht="12.75">
      <c r="A8945" s="64">
        <f t="shared" si="154"/>
        <v>46152</v>
      </c>
      <c r="B8945" s="16" t="s">
        <v>9</v>
      </c>
      <c r="C8945" s="60">
        <f>VLOOKUP(A8945,'CAMPO BELO'!A:I,3, FALSE)</f>
        <v>6950.26</v>
      </c>
      <c r="D8945" s="16">
        <f>VLOOKUP(A8945,'CAMPO BELO'!A:I,4, FALSE)</f>
        <v>57</v>
      </c>
      <c r="E8945" s="61">
        <f>VLOOKUP(A8945,'CAMPO BELO'!A:I,5, FALSE)</f>
        <v>27.54</v>
      </c>
      <c r="F8945" s="16">
        <f>VLOOKUP(A8945,'CAMPO BELO'!A:I,6, FALSE)</f>
        <v>1</v>
      </c>
      <c r="G8945" s="16">
        <f>VLOOKUP(A8945,'CAMPO BELO'!A:I,7, FALSE)</f>
        <v>14.5</v>
      </c>
      <c r="H8945" s="29">
        <f>VLOOKUP(A8945,'CAMPO BELO'!A:I,8, FALSE)</f>
        <v>0.34910000000000002</v>
      </c>
      <c r="I8945" s="16" t="s">
        <v>11</v>
      </c>
      <c r="J8945" s="9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9"/>
      <c r="V8945" s="9"/>
      <c r="W8945" s="9"/>
      <c r="X8945" s="9"/>
      <c r="Y8945" s="9"/>
      <c r="Z8945" s="9"/>
      <c r="AA8945" s="9"/>
    </row>
    <row r="8946" spans="1:27" ht="12.75">
      <c r="A8946" s="64">
        <f t="shared" si="154"/>
        <v>46152</v>
      </c>
      <c r="B8946" s="16" t="s">
        <v>43</v>
      </c>
      <c r="C8946" s="60">
        <f>VLOOKUP(A8946,GOPOÚVA!A:I,3, FALSE)</f>
        <v>8131.99</v>
      </c>
      <c r="D8946" s="16">
        <f>VLOOKUP(A8946,GOPOÚVA!A:I,4, FALSE)</f>
        <v>80</v>
      </c>
      <c r="E8946" s="61">
        <f>VLOOKUP(A8946,GOPOÚVA!A:I,5, FALSE)</f>
        <v>23.22</v>
      </c>
      <c r="F8946" s="16">
        <f>VLOOKUP(A8946,GOPOÚVA!A:I,6, FALSE)</f>
        <v>0</v>
      </c>
      <c r="G8946" s="16">
        <f>VLOOKUP(A8946,GOPOÚVA!A:I,7, FALSE)</f>
        <v>14.2</v>
      </c>
      <c r="H8946" s="29">
        <f>VLOOKUP(A8946,GOPOÚVA!A:I,8, FALSE)</f>
        <v>0.2757</v>
      </c>
      <c r="I8946" s="16" t="s">
        <v>11</v>
      </c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9"/>
      <c r="V8946" s="9"/>
      <c r="W8946" s="9"/>
      <c r="X8946" s="9"/>
      <c r="Y8946" s="9"/>
      <c r="Z8946" s="9"/>
      <c r="AA8946" s="9"/>
    </row>
    <row r="8947" spans="1:27" ht="12.75">
      <c r="A8947" s="64">
        <f t="shared" si="154"/>
        <v>46152</v>
      </c>
      <c r="B8947" s="16" t="s">
        <v>45</v>
      </c>
      <c r="C8947" s="60">
        <f>VLOOKUP(A8947,MANDAQUI!A:I,3, FALSE)</f>
        <v>6235.46</v>
      </c>
      <c r="D8947" s="16">
        <f>VLOOKUP(A8947,MANDAQUI!A:I,4, FALSE)</f>
        <v>59</v>
      </c>
      <c r="E8947" s="61">
        <f>VLOOKUP(A8947,MANDAQUI!A:I,5, FALSE)</f>
        <v>33.229999999999997</v>
      </c>
      <c r="F8947" s="16">
        <f>VLOOKUP(A8947,MANDAQUI!A:I,6, FALSE)</f>
        <v>12</v>
      </c>
      <c r="G8947" s="16">
        <f>VLOOKUP(A8947,MANDAQUI!A:I,7, FALSE)</f>
        <v>16.66</v>
      </c>
      <c r="H8947" s="29">
        <f>VLOOKUP(A8947,MANDAQUI!A:I,8, FALSE)</f>
        <v>0.31240000000000001</v>
      </c>
      <c r="I8947" s="16" t="s">
        <v>11</v>
      </c>
      <c r="J8947" s="9"/>
      <c r="K8947" s="9"/>
      <c r="L8947" s="9"/>
      <c r="M8947" s="9"/>
      <c r="N8947" s="9"/>
      <c r="O8947" s="9"/>
      <c r="P8947" s="9"/>
      <c r="Q8947" s="9"/>
      <c r="R8947" s="9"/>
      <c r="S8947" s="9"/>
      <c r="T8947" s="9"/>
      <c r="U8947" s="9"/>
      <c r="V8947" s="9"/>
      <c r="W8947" s="9"/>
      <c r="X8947" s="9"/>
      <c r="Y8947" s="9"/>
      <c r="Z8947" s="9"/>
      <c r="AA8947" s="9"/>
    </row>
    <row r="8948" spans="1:27" ht="12.75">
      <c r="A8948" s="64">
        <f t="shared" si="154"/>
        <v>46152</v>
      </c>
      <c r="B8948" s="16" t="s">
        <v>1465</v>
      </c>
      <c r="C8948" s="60">
        <f>VLOOKUP(A8948,AEROPORTO!A:I,3, FALSE)</f>
        <v>6268.9</v>
      </c>
      <c r="D8948" s="16">
        <f>VLOOKUP(A8948,AEROPORTO!A:I,4, FALSE)</f>
        <v>94</v>
      </c>
      <c r="E8948" s="61">
        <f>VLOOKUP(A8948,AEROPORTO!A:I,5, FALSE)</f>
        <v>0</v>
      </c>
      <c r="F8948" s="16">
        <f>VLOOKUP(A8948,AEROPORTO!A:I,6, FALSE)</f>
        <v>0</v>
      </c>
      <c r="G8948" s="16">
        <f>VLOOKUP(A8948,AEROPORTO!A:I,7, FALSE)</f>
        <v>0</v>
      </c>
      <c r="H8948" s="29">
        <f>VLOOKUP(A8948,AEROPORTO!A:I,8, FALSE)</f>
        <v>0</v>
      </c>
      <c r="I8948" s="16" t="s">
        <v>11</v>
      </c>
      <c r="J8948" s="9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9"/>
      <c r="V8948" s="9"/>
      <c r="W8948" s="9"/>
      <c r="X8948" s="9"/>
      <c r="Y8948" s="9"/>
      <c r="Z8948" s="9"/>
      <c r="AA8948" s="9"/>
    </row>
    <row r="8949" spans="1:27" ht="12.75">
      <c r="A8949" s="64">
        <f t="shared" si="154"/>
        <v>46152</v>
      </c>
      <c r="B8949" s="16" t="s">
        <v>289</v>
      </c>
      <c r="C8949" s="60">
        <f>VLOOKUP(A8949,PINHEIROS!A:I,3, FALSE)</f>
        <v>6283.63</v>
      </c>
      <c r="D8949" s="16">
        <f>VLOOKUP(A8949,PINHEIROS!A:I,4, FALSE)</f>
        <v>64</v>
      </c>
      <c r="E8949" s="61">
        <f>VLOOKUP(A8949,PINHEIROS!A:I,5, FALSE)</f>
        <v>34.9</v>
      </c>
      <c r="F8949" s="16">
        <f>VLOOKUP(A8949,PINHEIROS!A:I,6, FALSE)</f>
        <v>6</v>
      </c>
      <c r="G8949" s="16">
        <f>VLOOKUP(A8949,PINHEIROS!A:I,7, FALSE)</f>
        <v>13</v>
      </c>
      <c r="H8949" s="29">
        <f>VLOOKUP(A8949,PINHEIROS!A:I,8, FALSE)</f>
        <v>0.28489999999999999</v>
      </c>
      <c r="I8949" s="16" t="s">
        <v>11</v>
      </c>
      <c r="J8949" s="9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9"/>
      <c r="V8949" s="9"/>
      <c r="W8949" s="9"/>
      <c r="X8949" s="9"/>
      <c r="Y8949" s="9"/>
      <c r="Z8949" s="9"/>
      <c r="AA8949" s="9"/>
    </row>
    <row r="8950" spans="1:27" ht="12.75">
      <c r="A8950" s="64">
        <f t="shared" si="154"/>
        <v>46152</v>
      </c>
      <c r="B8950" s="16" t="s">
        <v>286</v>
      </c>
      <c r="C8950" s="60">
        <f>VLOOKUP(A8950,ACLIMAÇÃO!A:I,3, FALSE)</f>
        <v>4750.0600000000004</v>
      </c>
      <c r="D8950" s="16">
        <f>VLOOKUP(A8950,ACLIMAÇÃO!A:I,4, FALSE)</f>
        <v>50</v>
      </c>
      <c r="E8950" s="61">
        <f>VLOOKUP(A8950,ACLIMAÇÃO!A:I,5, FALSE)</f>
        <v>28.39</v>
      </c>
      <c r="F8950" s="16">
        <f>VLOOKUP(A8950,ACLIMAÇÃO!A:I,6, FALSE)</f>
        <v>4</v>
      </c>
      <c r="G8950" s="16">
        <f>VLOOKUP(A8950,ACLIMAÇÃO!A:I,7, FALSE)</f>
        <v>9.25</v>
      </c>
      <c r="H8950" s="29">
        <f>VLOOKUP(A8950,ACLIMAÇÃO!A:I,8, FALSE)</f>
        <v>0.3322</v>
      </c>
      <c r="I8950" s="16" t="s">
        <v>11</v>
      </c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  <c r="W8950" s="9"/>
      <c r="X8950" s="9"/>
      <c r="Y8950" s="9"/>
      <c r="Z8950" s="9"/>
      <c r="AA8950" s="9"/>
    </row>
    <row r="8951" spans="1:27" ht="12.75">
      <c r="A8951" s="64">
        <f t="shared" si="154"/>
        <v>46152</v>
      </c>
      <c r="B8951" s="16" t="s">
        <v>17</v>
      </c>
      <c r="C8951" s="60">
        <f>VLOOKUP(A8951,'PRAIA DO CANTO'!A:I,3, FALSE)</f>
        <v>8864.0400000000009</v>
      </c>
      <c r="D8951" s="16">
        <f>VLOOKUP(A8951,'PRAIA DO CANTO'!A:I,4, FALSE)</f>
        <v>90</v>
      </c>
      <c r="E8951" s="61">
        <f>VLOOKUP(A8951,'PRAIA DO CANTO'!A:I,5, FALSE)</f>
        <v>62.81</v>
      </c>
      <c r="F8951" s="16">
        <f>VLOOKUP(A8951,'PRAIA DO CANTO'!A:I,6, FALSE)</f>
        <v>60</v>
      </c>
      <c r="G8951" s="16">
        <f>VLOOKUP(A8951,'PRAIA DO CANTO'!A:I,7, FALSE)</f>
        <v>12.6</v>
      </c>
      <c r="H8951" s="29">
        <f>VLOOKUP(A8951,'PRAIA DO CANTO'!A:I,8, FALSE)</f>
        <v>0.27589999999999998</v>
      </c>
      <c r="I8951" s="16" t="s">
        <v>16</v>
      </c>
      <c r="J8951" s="9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9"/>
      <c r="V8951" s="9"/>
      <c r="W8951" s="9"/>
      <c r="X8951" s="9"/>
      <c r="Y8951" s="9"/>
      <c r="Z8951" s="9"/>
      <c r="AA8951" s="9"/>
    </row>
    <row r="8952" spans="1:27" ht="12.75">
      <c r="A8952" s="64">
        <f t="shared" si="154"/>
        <v>46152</v>
      </c>
      <c r="B8952" s="16" t="s">
        <v>14</v>
      </c>
      <c r="C8952" s="60">
        <f>VLOOKUP(A8952,'JARDIM CAMBURI'!A:I,3, FALSE)</f>
        <v>6845.95</v>
      </c>
      <c r="D8952" s="16">
        <f>VLOOKUP(A8952,'JARDIM CAMBURI'!A:I,4, FALSE)</f>
        <v>77</v>
      </c>
      <c r="E8952" s="61">
        <f>VLOOKUP(A8952,'JARDIM CAMBURI'!A:I,5, FALSE)</f>
        <v>38</v>
      </c>
      <c r="F8952" s="16">
        <f>VLOOKUP(A8952,'JARDIM CAMBURI'!A:I,6, FALSE())</f>
        <v>15</v>
      </c>
      <c r="G8952" s="16">
        <f>VLOOKUP(A8952,'JARDIM CAMBURI'!A:I,7, FALSE)</f>
        <v>14.33</v>
      </c>
      <c r="H8952" s="29">
        <f>VLOOKUP(A8952,'JARDIM CAMBURI'!A:I,8, FALSE)</f>
        <v>0.35709999999999997</v>
      </c>
      <c r="I8952" s="16" t="s">
        <v>16</v>
      </c>
      <c r="J8952" s="9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9"/>
      <c r="V8952" s="9"/>
      <c r="W8952" s="9"/>
      <c r="X8952" s="9"/>
      <c r="Y8952" s="9"/>
      <c r="Z8952" s="9"/>
      <c r="AA8952" s="9"/>
    </row>
    <row r="8953" spans="1:27" ht="12.75">
      <c r="A8953" s="64">
        <f t="shared" si="154"/>
        <v>46152</v>
      </c>
      <c r="B8953" s="16" t="s">
        <v>19</v>
      </c>
      <c r="C8953" s="60">
        <f>VLOOKUP(A8953,SERRA!A:I,3, FALSE)</f>
        <v>9011.91</v>
      </c>
      <c r="D8953" s="16">
        <f>VLOOKUP(A8953,SERRA!A:I,4, FALSE)</f>
        <v>89</v>
      </c>
      <c r="E8953" s="61">
        <f>VLOOKUP(A8953,SERRA!A:I,5, FALSE)</f>
        <v>36.75</v>
      </c>
      <c r="F8953" s="16">
        <f>VLOOKUP(A8953,SERRA!A:I,6, FALSE)</f>
        <v>10</v>
      </c>
      <c r="G8953" s="16">
        <f>VLOOKUP(A8953,SERRA!A:I,7, FALSE)</f>
        <v>6.8</v>
      </c>
      <c r="H8953" s="29">
        <f>VLOOKUP(A8953,SERRA!A:I,8, FALSE)</f>
        <v>0.2487</v>
      </c>
      <c r="I8953" s="16" t="s">
        <v>16</v>
      </c>
      <c r="J8953" s="9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9"/>
      <c r="V8953" s="9"/>
      <c r="W8953" s="9"/>
      <c r="X8953" s="9"/>
      <c r="Y8953" s="9"/>
      <c r="Z8953" s="9"/>
      <c r="AA8953" s="9"/>
    </row>
    <row r="8954" spans="1:27" ht="12.75">
      <c r="A8954" s="64">
        <f t="shared" si="154"/>
        <v>46152</v>
      </c>
      <c r="B8954" s="16" t="s">
        <v>1574</v>
      </c>
      <c r="C8954" s="60">
        <f>VLOOKUP(A8954,BOALI!A:I,3, FALSE)</f>
        <v>2591.21</v>
      </c>
      <c r="D8954" s="16">
        <f>VLOOKUP(A8954,BOALI!A:I,4, FALSE)</f>
        <v>73</v>
      </c>
      <c r="E8954" s="61">
        <f>VLOOKUP(A8954,BOALI!A:I,5, FALSE)</f>
        <v>0</v>
      </c>
      <c r="F8954" s="16">
        <f>VLOOKUP(A8954,BOALI!A:I,6, FALSE)</f>
        <v>0</v>
      </c>
      <c r="G8954" s="16">
        <f>VLOOKUP(A8954,BOALI!A:I,7, FALSE)</f>
        <v>0</v>
      </c>
      <c r="H8954" s="29">
        <f>VLOOKUP(A8954,BOALI!A:I,8, FALSE)</f>
        <v>0</v>
      </c>
      <c r="I8954" s="16" t="s">
        <v>16</v>
      </c>
      <c r="J8954" s="9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9"/>
      <c r="V8954" s="9"/>
      <c r="W8954" s="9"/>
      <c r="X8954" s="9"/>
      <c r="Y8954" s="9"/>
      <c r="Z8954" s="9"/>
      <c r="AA8954" s="9"/>
    </row>
    <row r="8955" spans="1:27" ht="12.75">
      <c r="A8955" s="64">
        <f>A8954+1</f>
        <v>46153</v>
      </c>
      <c r="B8955" s="16" t="s">
        <v>21</v>
      </c>
      <c r="C8955" s="60">
        <f>VLOOKUP(A8955,'VILA CLEMENTINO'!A:I,3, FALSE)</f>
        <v>4850.4399999999996</v>
      </c>
      <c r="D8955" s="16">
        <f>VLOOKUP(A8955,'VILA CLEMENTINO'!A:I,4, FALSE)</f>
        <v>52</v>
      </c>
      <c r="E8955" s="61">
        <f>VLOOKUP(A8955,'VILA CLEMENTINO'!A:I,5, FALSE)</f>
        <v>25.34</v>
      </c>
      <c r="F8955" s="16">
        <f>VLOOKUP(A8955,'VILA CLEMENTINO'!A:I,6, FALSE)</f>
        <v>1</v>
      </c>
      <c r="G8955" s="62">
        <f>VLOOKUP(A8955,'VILA CLEMENTINO'!A:I,7, FALSE)</f>
        <v>9.25</v>
      </c>
      <c r="H8955" s="29">
        <f>VLOOKUP(A8955,'VILA CLEMENTINO'!A:I,8, FALSE)</f>
        <v>0.28260000000000002</v>
      </c>
      <c r="I8955" s="16" t="s">
        <v>11</v>
      </c>
      <c r="J8955" s="9"/>
      <c r="K8955" s="9"/>
      <c r="L8955" s="9"/>
      <c r="M8955" s="9"/>
      <c r="N8955" s="9"/>
      <c r="O8955" s="9"/>
      <c r="P8955" s="9"/>
      <c r="Q8955" s="9"/>
      <c r="R8955" s="9"/>
      <c r="S8955" s="9"/>
      <c r="T8955" s="9"/>
      <c r="U8955" s="9"/>
      <c r="V8955" s="9"/>
      <c r="W8955" s="9"/>
      <c r="X8955" s="9"/>
      <c r="Y8955" s="9"/>
      <c r="Z8955" s="9"/>
      <c r="AA8955" s="9"/>
    </row>
    <row r="8956" spans="1:27" ht="12.75">
      <c r="A8956" s="64">
        <f t="shared" ref="A8956:A8967" si="155">A8955</f>
        <v>46153</v>
      </c>
      <c r="B8956" s="16" t="s">
        <v>12</v>
      </c>
      <c r="C8956" s="60">
        <f>VLOOKUP(A8956,JABAQUARA!A:I,3, FALSE)</f>
        <v>3482.12</v>
      </c>
      <c r="D8956" s="16">
        <f>VLOOKUP(A8956,JABAQUARA!A:I,4, FALSE)</f>
        <v>30</v>
      </c>
      <c r="E8956" s="61">
        <f>VLOOKUP(A8956,JABAQUARA!A:I,5, FALSE)</f>
        <v>37.78</v>
      </c>
      <c r="F8956" s="16">
        <f>VLOOKUP(A8956,JABAQUARA!A:I,6, FALSE)</f>
        <v>7</v>
      </c>
      <c r="G8956" s="16">
        <f>VLOOKUP(A8956,JABAQUARA!A:I,7, FALSE)</f>
        <v>6</v>
      </c>
      <c r="H8956" s="29">
        <f>VLOOKUP(A8956,JABAQUARA!A:I,8, FALSE)</f>
        <v>0</v>
      </c>
      <c r="I8956" s="16" t="s">
        <v>11</v>
      </c>
      <c r="J8956" s="9"/>
      <c r="K8956" s="9"/>
      <c r="L8956" s="9"/>
      <c r="M8956" s="9"/>
      <c r="N8956" s="9"/>
      <c r="O8956" s="9"/>
      <c r="P8956" s="9"/>
      <c r="Q8956" s="9"/>
      <c r="R8956" s="9"/>
      <c r="S8956" s="9"/>
      <c r="T8956" s="9"/>
      <c r="U8956" s="9"/>
      <c r="V8956" s="9"/>
      <c r="W8956" s="9"/>
      <c r="X8956" s="9"/>
      <c r="Y8956" s="9"/>
      <c r="Z8956" s="9"/>
      <c r="AA8956" s="9"/>
    </row>
    <row r="8957" spans="1:27" ht="12.75">
      <c r="A8957" s="64">
        <f t="shared" si="155"/>
        <v>46153</v>
      </c>
      <c r="B8957" s="16" t="s">
        <v>1467</v>
      </c>
      <c r="C8957" s="60">
        <f>VLOOKUP(A8957,SPOLETO!A:I,3, FALSE)</f>
        <v>4165.2299999999996</v>
      </c>
      <c r="D8957" s="16">
        <f>VLOOKUP(A8957,SPOLETO!A:I,4, FALSE)</f>
        <v>74</v>
      </c>
      <c r="E8957" s="61">
        <f>VLOOKUP(A8957,SPOLETO!A:I,5, FALSE)</f>
        <v>0</v>
      </c>
      <c r="F8957" s="16">
        <f>VLOOKUP(A8957,SPOLETO!A:I,6, FALSE)</f>
        <v>0</v>
      </c>
      <c r="G8957" s="16">
        <f>VLOOKUP(A8957,SPOLETO!A:I,7, FALSE)</f>
        <v>0</v>
      </c>
      <c r="H8957" s="29">
        <f>VLOOKUP(A8957,SPOLETO!A:I,8, FALSE)</f>
        <v>0</v>
      </c>
      <c r="I8957" s="16" t="s">
        <v>11</v>
      </c>
      <c r="J8957" s="9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9"/>
      <c r="V8957" s="9"/>
      <c r="W8957" s="9"/>
      <c r="X8957" s="9"/>
      <c r="Y8957" s="9"/>
      <c r="Z8957" s="9"/>
      <c r="AA8957" s="9"/>
    </row>
    <row r="8958" spans="1:27" ht="12.75">
      <c r="A8958" s="64">
        <f t="shared" si="155"/>
        <v>46153</v>
      </c>
      <c r="B8958" s="16" t="s">
        <v>9</v>
      </c>
      <c r="C8958" s="60">
        <f>VLOOKUP(A8958,'CAMPO BELO'!A:I,3, FALSE)</f>
        <v>2445.0300000000002</v>
      </c>
      <c r="D8958" s="16">
        <f>VLOOKUP(A8958,'CAMPO BELO'!A:I,4, FALSE)</f>
        <v>26</v>
      </c>
      <c r="E8958" s="61">
        <f>VLOOKUP(A8958,'CAMPO BELO'!A:I,5, FALSE)</f>
        <v>25.18</v>
      </c>
      <c r="F8958" s="16">
        <f>VLOOKUP(A8958,'CAMPO BELO'!A:I,6, FALSE)</f>
        <v>0</v>
      </c>
      <c r="G8958" s="16">
        <f>VLOOKUP(A8958,'CAMPO BELO'!A:I,7, FALSE)</f>
        <v>12</v>
      </c>
      <c r="H8958" s="29">
        <f>VLOOKUP(A8958,'CAMPO BELO'!A:I,8, FALSE)</f>
        <v>0.71860000000000002</v>
      </c>
      <c r="I8958" s="16" t="s">
        <v>11</v>
      </c>
      <c r="J8958" s="9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  <c r="AA8958" s="9"/>
    </row>
    <row r="8959" spans="1:27" ht="12.75">
      <c r="A8959" s="64">
        <f t="shared" si="155"/>
        <v>46153</v>
      </c>
      <c r="B8959" s="16" t="s">
        <v>43</v>
      </c>
      <c r="C8959" s="60">
        <f>VLOOKUP(A8959,GOPOÚVA!A:I,3, FALSE)</f>
        <v>1886.48</v>
      </c>
      <c r="D8959" s="16">
        <f>VLOOKUP(A8959,GOPOÚVA!A:I,4, FALSE)</f>
        <v>19</v>
      </c>
      <c r="E8959" s="61">
        <f>VLOOKUP(A8959,GOPOÚVA!A:I,5, FALSE)</f>
        <v>22.73</v>
      </c>
      <c r="F8959" s="16">
        <f>VLOOKUP(A8959,GOPOÚVA!A:I,6, FALSE)</f>
        <v>0</v>
      </c>
      <c r="G8959" s="16">
        <f>VLOOKUP(A8959,GOPOÚVA!A:I,7, FALSE)</f>
        <v>8</v>
      </c>
      <c r="H8959" s="29">
        <f>VLOOKUP(A8959,GOPOÚVA!A:I,8, FALSE)</f>
        <v>0.36659999999999998</v>
      </c>
      <c r="I8959" s="16" t="s">
        <v>11</v>
      </c>
      <c r="J8959" s="9"/>
      <c r="K8959" s="9"/>
      <c r="L8959" s="9"/>
      <c r="M8959" s="9"/>
      <c r="N8959" s="9"/>
      <c r="O8959" s="9"/>
      <c r="P8959" s="9"/>
      <c r="Q8959" s="9"/>
      <c r="R8959" s="9"/>
      <c r="S8959" s="9"/>
      <c r="T8959" s="9"/>
      <c r="U8959" s="9"/>
      <c r="V8959" s="9"/>
      <c r="W8959" s="9"/>
      <c r="X8959" s="9"/>
      <c r="Y8959" s="9"/>
      <c r="Z8959" s="9"/>
      <c r="AA8959" s="9"/>
    </row>
    <row r="8960" spans="1:27" ht="12.75">
      <c r="A8960" s="64">
        <f t="shared" si="155"/>
        <v>46153</v>
      </c>
      <c r="B8960" s="16" t="s">
        <v>45</v>
      </c>
      <c r="C8960" s="60">
        <f>VLOOKUP(A8960,MANDAQUI!A:I,3, FALSE)</f>
        <v>2254.6999999999998</v>
      </c>
      <c r="D8960" s="16">
        <f>VLOOKUP(A8960,MANDAQUI!A:I,4, FALSE)</f>
        <v>23</v>
      </c>
      <c r="E8960" s="61">
        <f>VLOOKUP(A8960,MANDAQUI!A:I,5, FALSE)</f>
        <v>20.010000000000002</v>
      </c>
      <c r="F8960" s="16">
        <f>VLOOKUP(A8960,MANDAQUI!A:I,6, FALSE)</f>
        <v>0</v>
      </c>
      <c r="G8960" s="16">
        <f>VLOOKUP(A8960,MANDAQUI!A:I,7, FALSE)</f>
        <v>9</v>
      </c>
      <c r="H8960" s="29">
        <f>VLOOKUP(A8960,MANDAQUI!A:I,8, FALSE)</f>
        <v>0.22</v>
      </c>
      <c r="I8960" s="16" t="s">
        <v>11</v>
      </c>
      <c r="J8960" s="9"/>
      <c r="K8960" s="9"/>
      <c r="L8960" s="9"/>
      <c r="M8960" s="9"/>
      <c r="N8960" s="9"/>
      <c r="O8960" s="9"/>
      <c r="P8960" s="9"/>
      <c r="Q8960" s="9"/>
      <c r="R8960" s="9"/>
      <c r="S8960" s="9"/>
      <c r="T8960" s="9"/>
      <c r="U8960" s="9"/>
      <c r="V8960" s="9"/>
      <c r="W8960" s="9"/>
      <c r="X8960" s="9"/>
      <c r="Y8960" s="9"/>
      <c r="Z8960" s="9"/>
      <c r="AA8960" s="9"/>
    </row>
    <row r="8961" spans="1:27" ht="12.75">
      <c r="A8961" s="64">
        <f t="shared" si="155"/>
        <v>46153</v>
      </c>
      <c r="B8961" s="16" t="s">
        <v>1465</v>
      </c>
      <c r="C8961" s="60">
        <f>VLOOKUP(A8961,AEROPORTO!A:I,3, FALSE)</f>
        <v>7398</v>
      </c>
      <c r="D8961" s="16">
        <f>VLOOKUP(A8961,AEROPORTO!A:I,4, FALSE)</f>
        <v>115</v>
      </c>
      <c r="E8961" s="61">
        <f>VLOOKUP(A8961,AEROPORTO!A:I,5, FALSE)</f>
        <v>0</v>
      </c>
      <c r="F8961" s="16">
        <f>VLOOKUP(A8961,AEROPORTO!A:I,6, FALSE)</f>
        <v>0</v>
      </c>
      <c r="G8961" s="16">
        <f>VLOOKUP(A8961,AEROPORTO!A:I,7, FALSE)</f>
        <v>0</v>
      </c>
      <c r="H8961" s="29">
        <f>VLOOKUP(A8961,AEROPORTO!A:I,8, FALSE)</f>
        <v>0</v>
      </c>
      <c r="I8961" s="16" t="s">
        <v>11</v>
      </c>
      <c r="J8961" s="9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9"/>
      <c r="V8961" s="9"/>
      <c r="W8961" s="9"/>
      <c r="X8961" s="9"/>
      <c r="Y8961" s="9"/>
      <c r="Z8961" s="9"/>
      <c r="AA8961" s="9"/>
    </row>
    <row r="8962" spans="1:27" ht="12.75">
      <c r="A8962" s="64">
        <f t="shared" si="155"/>
        <v>46153</v>
      </c>
      <c r="B8962" s="16" t="s">
        <v>289</v>
      </c>
      <c r="C8962" s="60">
        <f>VLOOKUP(A8962,PINHEIROS!A:I,3, FALSE)</f>
        <v>2328.3000000000002</v>
      </c>
      <c r="D8962" s="16">
        <f>VLOOKUP(A8962,PINHEIROS!A:I,4, FALSE)</f>
        <v>22</v>
      </c>
      <c r="E8962" s="61">
        <f>VLOOKUP(A8962,PINHEIROS!A:I,5, FALSE)</f>
        <v>20.95</v>
      </c>
      <c r="F8962" s="16">
        <f>VLOOKUP(A8962,PINHEIROS!A:I,6, FALSE)</f>
        <v>1</v>
      </c>
      <c r="G8962" s="16">
        <f>VLOOKUP(A8962,PINHEIROS!A:I,7, FALSE)</f>
        <v>8.5</v>
      </c>
      <c r="H8962" s="29">
        <f>VLOOKUP(A8962,PINHEIROS!A:I,8, FALSE)</f>
        <v>0.29859999999999998</v>
      </c>
      <c r="I8962" s="16" t="s">
        <v>11</v>
      </c>
      <c r="J8962" s="9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9"/>
      <c r="V8962" s="9"/>
      <c r="W8962" s="9"/>
      <c r="X8962" s="9"/>
      <c r="Y8962" s="9"/>
      <c r="Z8962" s="9"/>
      <c r="AA8962" s="9"/>
    </row>
    <row r="8963" spans="1:27" ht="12.75">
      <c r="A8963" s="64">
        <f t="shared" si="155"/>
        <v>46153</v>
      </c>
      <c r="B8963" s="16" t="s">
        <v>286</v>
      </c>
      <c r="C8963" s="60">
        <f>VLOOKUP(A8963,ACLIMAÇÃO!A:I,3, FALSE)</f>
        <v>1526.5</v>
      </c>
      <c r="D8963" s="16">
        <f>VLOOKUP(A8963,ACLIMAÇÃO!A:I,4, FALSE)</f>
        <v>18</v>
      </c>
      <c r="E8963" s="61">
        <f>VLOOKUP(A8963,ACLIMAÇÃO!A:I,5, FALSE)</f>
        <v>22.2</v>
      </c>
      <c r="F8963" s="16">
        <f>VLOOKUP(A8963,ACLIMAÇÃO!A:I,6, FALSE)</f>
        <v>0</v>
      </c>
      <c r="G8963" s="16">
        <f>VLOOKUP(A8963,ACLIMAÇÃO!A:I,7, FALSE)</f>
        <v>4.5</v>
      </c>
      <c r="H8963" s="29">
        <f>VLOOKUP(A8963,ACLIMAÇÃO!A:I,8, FALSE)</f>
        <v>0.30409999999999998</v>
      </c>
      <c r="I8963" s="16" t="s">
        <v>11</v>
      </c>
      <c r="J8963" s="9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9"/>
      <c r="V8963" s="9"/>
      <c r="W8963" s="9"/>
      <c r="X8963" s="9"/>
      <c r="Y8963" s="9"/>
      <c r="Z8963" s="9"/>
      <c r="AA8963" s="9"/>
    </row>
    <row r="8964" spans="1:27" ht="12.75">
      <c r="A8964" s="64">
        <f t="shared" si="155"/>
        <v>46153</v>
      </c>
      <c r="B8964" s="16" t="s">
        <v>17</v>
      </c>
      <c r="C8964" s="60">
        <f>VLOOKUP(A8964,'PRAIA DO CANTO'!A:I,3, FALSE)</f>
        <v>4048.02</v>
      </c>
      <c r="D8964" s="16">
        <f>VLOOKUP(A8964,'PRAIA DO CANTO'!A:I,4, FALSE)</f>
        <v>46</v>
      </c>
      <c r="E8964" s="61">
        <f>VLOOKUP(A8964,'PRAIA DO CANTO'!A:I,5, FALSE)</f>
        <v>29.24</v>
      </c>
      <c r="F8964" s="16">
        <f>VLOOKUP(A8964,'PRAIA DO CANTO'!A:I,6, FALSE)</f>
        <v>1</v>
      </c>
      <c r="G8964" s="16">
        <f>VLOOKUP(A8964,'PRAIA DO CANTO'!A:I,7, FALSE)</f>
        <v>10.3</v>
      </c>
      <c r="H8964" s="29">
        <f>VLOOKUP(A8964,'PRAIA DO CANTO'!A:I,8, FALSE)</f>
        <v>0.2485</v>
      </c>
      <c r="I8964" s="16" t="s">
        <v>16</v>
      </c>
      <c r="J8964" s="9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9"/>
      <c r="V8964" s="9"/>
      <c r="W8964" s="9"/>
      <c r="X8964" s="9"/>
      <c r="Y8964" s="9"/>
      <c r="Z8964" s="9"/>
      <c r="AA8964" s="9"/>
    </row>
    <row r="8965" spans="1:27" ht="12.75">
      <c r="A8965" s="64">
        <f t="shared" si="155"/>
        <v>46153</v>
      </c>
      <c r="B8965" s="16" t="s">
        <v>14</v>
      </c>
      <c r="C8965" s="60">
        <f>VLOOKUP(A8965,'JARDIM CAMBURI'!A:I,3, FALSE)</f>
        <v>1060.4100000000001</v>
      </c>
      <c r="D8965" s="16">
        <f>VLOOKUP(A8965,'JARDIM CAMBURI'!A:I,4, FALSE)</f>
        <v>12</v>
      </c>
      <c r="E8965" s="61">
        <f>VLOOKUP(A8965,'JARDIM CAMBURI'!A:I,5, FALSE)</f>
        <v>33.26</v>
      </c>
      <c r="F8965" s="16">
        <f>VLOOKUP(A8965,'JARDIM CAMBURI'!A:I,6, FALSE())</f>
        <v>2</v>
      </c>
      <c r="G8965" s="16">
        <f>VLOOKUP(A8965,'JARDIM CAMBURI'!A:I,7, FALSE)</f>
        <v>4</v>
      </c>
      <c r="H8965" s="29">
        <f>VLOOKUP(A8965,'JARDIM CAMBURI'!A:I,8, FALSE)</f>
        <v>0.33379999999999999</v>
      </c>
      <c r="I8965" s="16" t="s">
        <v>16</v>
      </c>
      <c r="J8965" s="9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9"/>
      <c r="V8965" s="9"/>
      <c r="W8965" s="9"/>
      <c r="X8965" s="9"/>
      <c r="Y8965" s="9"/>
      <c r="Z8965" s="9"/>
      <c r="AA8965" s="9"/>
    </row>
    <row r="8966" spans="1:27" ht="12.75">
      <c r="A8966" s="64">
        <f t="shared" si="155"/>
        <v>46153</v>
      </c>
      <c r="B8966" s="16" t="s">
        <v>19</v>
      </c>
      <c r="C8966" s="60">
        <f>VLOOKUP(A8966,SERRA!A:I,3, FALSE)</f>
        <v>2435.58</v>
      </c>
      <c r="D8966" s="16">
        <f>VLOOKUP(A8966,SERRA!A:I,4, FALSE)</f>
        <v>29</v>
      </c>
      <c r="E8966" s="61">
        <f>VLOOKUP(A8966,SERRA!A:I,5, FALSE)</f>
        <v>30.55</v>
      </c>
      <c r="F8966" s="16">
        <f>VLOOKUP(A8966,SERRA!A:I,6, FALSE)</f>
        <v>1</v>
      </c>
      <c r="G8966" s="16">
        <f>VLOOKUP(A8966,SERRA!A:I,7, FALSE)</f>
        <v>5</v>
      </c>
      <c r="H8966" s="29">
        <f>VLOOKUP(A8966,SERRA!A:I,8, FALSE)</f>
        <v>0.35670000000000002</v>
      </c>
      <c r="I8966" s="16" t="s">
        <v>16</v>
      </c>
      <c r="J8966" s="9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9"/>
      <c r="V8966" s="9"/>
      <c r="W8966" s="9"/>
      <c r="X8966" s="9"/>
      <c r="Y8966" s="9"/>
      <c r="Z8966" s="9"/>
      <c r="AA8966" s="9"/>
    </row>
    <row r="8967" spans="1:27" ht="12.75">
      <c r="A8967" s="64">
        <f t="shared" si="155"/>
        <v>46153</v>
      </c>
      <c r="B8967" s="16" t="s">
        <v>1574</v>
      </c>
      <c r="C8967" s="60">
        <f>VLOOKUP(A8967,BOALI!A:I,3, FALSE)</f>
        <v>3211.68</v>
      </c>
      <c r="D8967" s="16">
        <f>VLOOKUP(A8967,BOALI!A:I,4, FALSE)</f>
        <v>72</v>
      </c>
      <c r="E8967" s="61">
        <f>VLOOKUP(A8967,BOALI!A:I,5, FALSE)</f>
        <v>0</v>
      </c>
      <c r="F8967" s="16">
        <f>VLOOKUP(A8967,BOALI!A:I,6, FALSE)</f>
        <v>0</v>
      </c>
      <c r="G8967" s="16">
        <f>VLOOKUP(A8967,BOALI!A:I,7, FALSE)</f>
        <v>0</v>
      </c>
      <c r="H8967" s="29">
        <f>VLOOKUP(A8967,BOALI!A:I,8, FALSE)</f>
        <v>0</v>
      </c>
      <c r="I8967" s="16" t="s">
        <v>16</v>
      </c>
      <c r="J8967" s="9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9"/>
      <c r="V8967" s="9"/>
      <c r="W8967" s="9"/>
      <c r="X8967" s="9"/>
      <c r="Y8967" s="9"/>
      <c r="Z8967" s="9"/>
      <c r="AA8967" s="9"/>
    </row>
    <row r="8968" spans="1:27" ht="12.75">
      <c r="A8968" s="64">
        <f>A8967+1</f>
        <v>46154</v>
      </c>
      <c r="B8968" s="16" t="s">
        <v>21</v>
      </c>
      <c r="C8968" s="60">
        <f>VLOOKUP(A8968,'VILA CLEMENTINO'!A:I,3, FALSE)</f>
        <v>6168.04</v>
      </c>
      <c r="D8968" s="16">
        <f>VLOOKUP(A8968,'VILA CLEMENTINO'!A:I,4, FALSE)</f>
        <v>69</v>
      </c>
      <c r="E8968" s="61">
        <f>VLOOKUP(A8968,'VILA CLEMENTINO'!A:I,5, FALSE)</f>
        <v>26.7</v>
      </c>
      <c r="F8968" s="16">
        <f>VLOOKUP(A8968,'VILA CLEMENTINO'!A:I,6, FALSE)</f>
        <v>2</v>
      </c>
      <c r="G8968" s="62">
        <f>VLOOKUP(A8968,'VILA CLEMENTINO'!A:I,7, FALSE)</f>
        <v>9.4</v>
      </c>
      <c r="H8968" s="29">
        <f>VLOOKUP(A8968,'VILA CLEMENTINO'!A:I,8, FALSE)</f>
        <v>0.34010000000000001</v>
      </c>
      <c r="I8968" s="16" t="s">
        <v>11</v>
      </c>
      <c r="J8968" s="9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9"/>
      <c r="V8968" s="9"/>
      <c r="W8968" s="9"/>
      <c r="X8968" s="9"/>
      <c r="Y8968" s="9"/>
      <c r="Z8968" s="9"/>
      <c r="AA8968" s="9"/>
    </row>
    <row r="8969" spans="1:27" ht="12.75">
      <c r="A8969" s="64">
        <f t="shared" ref="A8969:A8980" si="156">A8968</f>
        <v>46154</v>
      </c>
      <c r="B8969" s="16" t="s">
        <v>12</v>
      </c>
      <c r="C8969" s="60">
        <f>VLOOKUP(A8969,JABAQUARA!A:I,3, FALSE)</f>
        <v>5198.6499999999996</v>
      </c>
      <c r="D8969" s="16">
        <f>VLOOKUP(A8969,JABAQUARA!A:I,4, FALSE)</f>
        <v>49</v>
      </c>
      <c r="E8969" s="61">
        <f>VLOOKUP(A8969,JABAQUARA!A:I,5, FALSE)</f>
        <v>35.39</v>
      </c>
      <c r="F8969" s="16">
        <f>VLOOKUP(A8969,JABAQUARA!A:I,6, FALSE)</f>
        <v>10</v>
      </c>
      <c r="G8969" s="16">
        <f>VLOOKUP(A8969,JABAQUARA!A:I,7, FALSE)</f>
        <v>6</v>
      </c>
      <c r="H8969" s="29">
        <f>VLOOKUP(A8969,JABAQUARA!A:I,8, FALSE)</f>
        <v>0.34660000000000002</v>
      </c>
      <c r="I8969" s="16" t="s">
        <v>11</v>
      </c>
      <c r="J8969" s="9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9"/>
      <c r="V8969" s="9"/>
      <c r="W8969" s="9"/>
      <c r="X8969" s="9"/>
      <c r="Y8969" s="9"/>
      <c r="Z8969" s="9"/>
      <c r="AA8969" s="9"/>
    </row>
    <row r="8970" spans="1:27" ht="12.75">
      <c r="A8970" s="64">
        <f t="shared" si="156"/>
        <v>46154</v>
      </c>
      <c r="B8970" s="16" t="s">
        <v>1467</v>
      </c>
      <c r="C8970" s="60">
        <f>VLOOKUP(A8970,SPOLETO!A:I,3, FALSE)</f>
        <v>3981.83</v>
      </c>
      <c r="D8970" s="16">
        <f>VLOOKUP(A8970,SPOLETO!A:I,4, FALSE)</f>
        <v>71</v>
      </c>
      <c r="E8970" s="61">
        <f>VLOOKUP(A8970,SPOLETO!A:I,5, FALSE)</f>
        <v>0</v>
      </c>
      <c r="F8970" s="16">
        <f>VLOOKUP(A8970,SPOLETO!A:I,6, FALSE)</f>
        <v>0</v>
      </c>
      <c r="G8970" s="16">
        <f>VLOOKUP(A8970,SPOLETO!A:I,7, FALSE)</f>
        <v>0</v>
      </c>
      <c r="H8970" s="29">
        <f>VLOOKUP(A8970,SPOLETO!A:I,8, FALSE)</f>
        <v>0</v>
      </c>
      <c r="I8970" s="16" t="s">
        <v>11</v>
      </c>
      <c r="J8970" s="9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9"/>
      <c r="V8970" s="9"/>
      <c r="W8970" s="9"/>
      <c r="X8970" s="9"/>
      <c r="Y8970" s="9"/>
      <c r="Z8970" s="9"/>
      <c r="AA8970" s="9"/>
    </row>
    <row r="8971" spans="1:27" ht="12.75">
      <c r="A8971" s="64">
        <f t="shared" si="156"/>
        <v>46154</v>
      </c>
      <c r="B8971" s="16" t="s">
        <v>9</v>
      </c>
      <c r="C8971" s="60">
        <f>VLOOKUP(A8971,'CAMPO BELO'!A:I,3, FALSE)</f>
        <v>3168.67</v>
      </c>
      <c r="D8971" s="16">
        <f>VLOOKUP(A8971,'CAMPO BELO'!A:I,4, FALSE)</f>
        <v>34</v>
      </c>
      <c r="E8971" s="61">
        <f>VLOOKUP(A8971,'CAMPO BELO'!A:I,5, FALSE)</f>
        <v>33.159999999999997</v>
      </c>
      <c r="F8971" s="16">
        <f>VLOOKUP(A8971,'CAMPO BELO'!A:I,6, FALSE)</f>
        <v>2</v>
      </c>
      <c r="G8971" s="16">
        <f>VLOOKUP(A8971,'CAMPO BELO'!A:I,7, FALSE)</f>
        <v>7.6</v>
      </c>
      <c r="H8971" s="29">
        <f>VLOOKUP(A8971,'CAMPO BELO'!A:I,8, FALSE)</f>
        <v>0.34370000000000001</v>
      </c>
      <c r="I8971" s="16" t="s">
        <v>11</v>
      </c>
      <c r="J8971" s="9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9"/>
      <c r="V8971" s="9"/>
      <c r="W8971" s="9"/>
      <c r="X8971" s="9"/>
      <c r="Y8971" s="9"/>
      <c r="Z8971" s="9"/>
      <c r="AA8971" s="9"/>
    </row>
    <row r="8972" spans="1:27" ht="12.75">
      <c r="A8972" s="64">
        <f t="shared" si="156"/>
        <v>46154</v>
      </c>
      <c r="B8972" s="16" t="s">
        <v>43</v>
      </c>
      <c r="C8972" s="60">
        <f>VLOOKUP(A8972,GOPOÚVA!A:I,3, FALSE)</f>
        <v>2599.3000000000002</v>
      </c>
      <c r="D8972" s="16">
        <f>VLOOKUP(A8972,GOPOÚVA!A:I,4, FALSE)</f>
        <v>26</v>
      </c>
      <c r="E8972" s="61">
        <f>VLOOKUP(A8972,GOPOÚVA!A:I,5, FALSE)</f>
        <v>22.24</v>
      </c>
      <c r="F8972" s="16">
        <f>VLOOKUP(A8972,GOPOÚVA!A:I,6, FALSE)</f>
        <v>0</v>
      </c>
      <c r="G8972" s="16">
        <f>VLOOKUP(A8972,GOPOÚVA!A:I,7, FALSE)</f>
        <v>11</v>
      </c>
      <c r="H8972" s="29">
        <f>VLOOKUP(A8972,GOPOÚVA!A:I,8, FALSE)</f>
        <v>0.34889999999999999</v>
      </c>
      <c r="I8972" s="16" t="s">
        <v>11</v>
      </c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9"/>
      <c r="V8972" s="9"/>
      <c r="W8972" s="9"/>
      <c r="X8972" s="9"/>
      <c r="Y8972" s="9"/>
      <c r="Z8972" s="9"/>
      <c r="AA8972" s="9"/>
    </row>
    <row r="8973" spans="1:27" ht="12.75">
      <c r="A8973" s="64">
        <f t="shared" si="156"/>
        <v>46154</v>
      </c>
      <c r="B8973" s="16" t="s">
        <v>45</v>
      </c>
      <c r="C8973" s="60">
        <f>VLOOKUP(A8973,MANDAQUI!A:I,3, FALSE)</f>
        <v>3281.7</v>
      </c>
      <c r="D8973" s="16">
        <f>VLOOKUP(A8973,MANDAQUI!A:I,4, FALSE)</f>
        <v>33</v>
      </c>
      <c r="E8973" s="61">
        <f>VLOOKUP(A8973,MANDAQUI!A:I,5, FALSE)</f>
        <v>23.5</v>
      </c>
      <c r="F8973" s="16">
        <f>VLOOKUP(A8973,MANDAQUI!A:I,6, FALSE)</f>
        <v>0</v>
      </c>
      <c r="G8973" s="16">
        <f>VLOOKUP(A8973,MANDAQUI!A:I,7, FALSE)</f>
        <v>13.5</v>
      </c>
      <c r="H8973" s="29">
        <f>VLOOKUP(A8973,MANDAQUI!A:I,8, FALSE)</f>
        <v>0.33479999999999999</v>
      </c>
      <c r="I8973" s="16" t="s">
        <v>11</v>
      </c>
      <c r="J8973" s="9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9"/>
      <c r="V8973" s="9"/>
      <c r="W8973" s="9"/>
      <c r="X8973" s="9"/>
      <c r="Y8973" s="9"/>
      <c r="Z8973" s="9"/>
      <c r="AA8973" s="9"/>
    </row>
    <row r="8974" spans="1:27" ht="12.75">
      <c r="A8974" s="64">
        <f t="shared" si="156"/>
        <v>46154</v>
      </c>
      <c r="B8974" s="16" t="s">
        <v>1465</v>
      </c>
      <c r="C8974" s="60">
        <f>VLOOKUP(A8974,AEROPORTO!A:I,3, FALSE)</f>
        <v>5923.9</v>
      </c>
      <c r="D8974" s="16">
        <f>VLOOKUP(A8974,AEROPORTO!A:I,4, FALSE)</f>
        <v>92</v>
      </c>
      <c r="E8974" s="61">
        <f>VLOOKUP(A8974,AEROPORTO!A:I,5, FALSE)</f>
        <v>0</v>
      </c>
      <c r="F8974" s="16">
        <f>VLOOKUP(A8974,AEROPORTO!A:I,6, FALSE)</f>
        <v>0</v>
      </c>
      <c r="G8974" s="16">
        <f>VLOOKUP(A8974,AEROPORTO!A:I,7, FALSE)</f>
        <v>0</v>
      </c>
      <c r="H8974" s="29">
        <f>VLOOKUP(A8974,AEROPORTO!A:I,8, FALSE)</f>
        <v>0</v>
      </c>
      <c r="I8974" s="16" t="s">
        <v>11</v>
      </c>
      <c r="J8974" s="9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9"/>
      <c r="V8974" s="9"/>
      <c r="W8974" s="9"/>
      <c r="X8974" s="9"/>
      <c r="Y8974" s="9"/>
      <c r="Z8974" s="9"/>
      <c r="AA8974" s="9"/>
    </row>
    <row r="8975" spans="1:27" ht="12.75">
      <c r="A8975" s="64">
        <f t="shared" si="156"/>
        <v>46154</v>
      </c>
      <c r="B8975" s="16" t="s">
        <v>289</v>
      </c>
      <c r="C8975" s="60">
        <f>VLOOKUP(A8975,PINHEIROS!A:I,3, FALSE)</f>
        <v>3314.49</v>
      </c>
      <c r="D8975" s="16">
        <f>VLOOKUP(A8975,PINHEIROS!A:I,4, FALSE)</f>
        <v>35</v>
      </c>
      <c r="E8975" s="61">
        <f>VLOOKUP(A8975,PINHEIROS!A:I,5, FALSE)</f>
        <v>28.64</v>
      </c>
      <c r="F8975" s="16">
        <f>VLOOKUP(A8975,PINHEIROS!A:I,6, FALSE)</f>
        <v>5</v>
      </c>
      <c r="G8975" s="16">
        <f>VLOOKUP(A8975,PINHEIROS!A:I,7, FALSE)</f>
        <v>6.75</v>
      </c>
      <c r="H8975" s="29">
        <f>VLOOKUP(A8975,PINHEIROS!A:I,8, FALSE)</f>
        <v>0.35449999999999998</v>
      </c>
      <c r="I8975" s="16" t="s">
        <v>11</v>
      </c>
      <c r="J8975" s="9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9"/>
      <c r="V8975" s="9"/>
      <c r="W8975" s="9"/>
      <c r="X8975" s="9"/>
      <c r="Y8975" s="9"/>
      <c r="Z8975" s="9"/>
      <c r="AA8975" s="9"/>
    </row>
    <row r="8976" spans="1:27" ht="12.75">
      <c r="A8976" s="64">
        <f t="shared" si="156"/>
        <v>46154</v>
      </c>
      <c r="B8976" s="16" t="s">
        <v>286</v>
      </c>
      <c r="C8976" s="60">
        <f>VLOOKUP(A8976,ACLIMAÇÃO!A:I,3, FALSE)</f>
        <v>3037.83</v>
      </c>
      <c r="D8976" s="16">
        <f>VLOOKUP(A8976,ACLIMAÇÃO!A:I,4, FALSE)</f>
        <v>24</v>
      </c>
      <c r="E8976" s="61">
        <f>VLOOKUP(A8976,ACLIMAÇÃO!A:I,5, FALSE)</f>
        <v>25.3</v>
      </c>
      <c r="F8976" s="16">
        <f>VLOOKUP(A8976,ACLIMAÇÃO!A:I,6, FALSE)</f>
        <v>1</v>
      </c>
      <c r="G8976" s="16">
        <f>VLOOKUP(A8976,ACLIMAÇÃO!A:I,7, FALSE)</f>
        <v>8</v>
      </c>
      <c r="H8976" s="29">
        <f>VLOOKUP(A8976,ACLIMAÇÃO!A:I,8, FALSE)</f>
        <v>0.35389999999999999</v>
      </c>
      <c r="I8976" s="16" t="s">
        <v>11</v>
      </c>
      <c r="J8976" s="9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9"/>
      <c r="V8976" s="9"/>
      <c r="W8976" s="9"/>
      <c r="X8976" s="9"/>
      <c r="Y8976" s="9"/>
      <c r="Z8976" s="9"/>
      <c r="AA8976" s="9"/>
    </row>
    <row r="8977" spans="1:27" ht="12.75">
      <c r="A8977" s="64">
        <f t="shared" si="156"/>
        <v>46154</v>
      </c>
      <c r="B8977" s="16" t="s">
        <v>17</v>
      </c>
      <c r="C8977" s="60">
        <f>VLOOKUP(A8977,'PRAIA DO CANTO'!A:I,3, FALSE)</f>
        <v>4195.46</v>
      </c>
      <c r="D8977" s="16">
        <f>VLOOKUP(A8977,'PRAIA DO CANTO'!A:I,4, FALSE)</f>
        <v>44</v>
      </c>
      <c r="E8977" s="61">
        <f>VLOOKUP(A8977,'PRAIA DO CANTO'!A:I,5, FALSE)</f>
        <v>26.27</v>
      </c>
      <c r="F8977" s="16">
        <f>VLOOKUP(A8977,'PRAIA DO CANTO'!A:I,6, FALSE)</f>
        <v>0</v>
      </c>
      <c r="G8977" s="16">
        <f>VLOOKUP(A8977,'PRAIA DO CANTO'!A:I,7, FALSE)</f>
        <v>8.25</v>
      </c>
      <c r="H8977" s="29">
        <f>VLOOKUP(A8977,'PRAIA DO CANTO'!A:I,8, FALSE)</f>
        <v>0.28239999999999998</v>
      </c>
      <c r="I8977" s="16" t="s">
        <v>16</v>
      </c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  <c r="W8977" s="9"/>
      <c r="X8977" s="9"/>
      <c r="Y8977" s="9"/>
      <c r="Z8977" s="9"/>
      <c r="AA8977" s="9"/>
    </row>
    <row r="8978" spans="1:27" ht="12.75">
      <c r="A8978" s="64">
        <f t="shared" si="156"/>
        <v>46154</v>
      </c>
      <c r="B8978" s="16" t="s">
        <v>14</v>
      </c>
      <c r="C8978" s="60">
        <f>VLOOKUP(A8978,'JARDIM CAMBURI'!A:I,3, FALSE)</f>
        <v>3098.79</v>
      </c>
      <c r="D8978" s="16">
        <f>VLOOKUP(A8978,'JARDIM CAMBURI'!A:I,4, FALSE)</f>
        <v>27</v>
      </c>
      <c r="E8978" s="61">
        <f>VLOOKUP(A8978,'JARDIM CAMBURI'!A:I,5, FALSE)</f>
        <v>27.67</v>
      </c>
      <c r="F8978" s="16">
        <f>VLOOKUP(A8978,'JARDIM CAMBURI'!A:I,6, FALSE())</f>
        <v>0</v>
      </c>
      <c r="G8978" s="16">
        <f>VLOOKUP(A8978,'JARDIM CAMBURI'!A:I,7, FALSE)</f>
        <v>6.5</v>
      </c>
      <c r="H8978" s="29">
        <f>VLOOKUP(A8978,'JARDIM CAMBURI'!A:I,8, FALSE)</f>
        <v>0.45419999999999999</v>
      </c>
      <c r="I8978" s="16" t="s">
        <v>16</v>
      </c>
      <c r="J8978" s="9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9"/>
      <c r="V8978" s="9"/>
      <c r="W8978" s="9"/>
      <c r="X8978" s="9"/>
      <c r="Y8978" s="9"/>
      <c r="Z8978" s="9"/>
      <c r="AA8978" s="9"/>
    </row>
    <row r="8979" spans="1:27" ht="12.75">
      <c r="A8979" s="64">
        <f t="shared" si="156"/>
        <v>46154</v>
      </c>
      <c r="B8979" s="16" t="s">
        <v>19</v>
      </c>
      <c r="C8979" s="60">
        <f>VLOOKUP(A8979,SERRA!A:I,3, FALSE)</f>
        <v>3715.5</v>
      </c>
      <c r="D8979" s="16">
        <f>VLOOKUP(A8979,SERRA!A:I,4, FALSE)</f>
        <v>38</v>
      </c>
      <c r="E8979" s="61">
        <f>VLOOKUP(A8979,SERRA!A:I,5, FALSE)</f>
        <v>33.17</v>
      </c>
      <c r="F8979" s="16">
        <f>VLOOKUP(A8979,SERRA!A:I,6, FALSE)</f>
        <v>4</v>
      </c>
      <c r="G8979" s="16">
        <f>VLOOKUP(A8979,SERRA!A:I,7, FALSE)</f>
        <v>9</v>
      </c>
      <c r="H8979" s="29">
        <f>VLOOKUP(A8979,SERRA!A:I,8, FALSE)</f>
        <v>0.25240000000000001</v>
      </c>
      <c r="I8979" s="16" t="s">
        <v>16</v>
      </c>
      <c r="J8979" s="9"/>
      <c r="K8979" s="9"/>
      <c r="L8979" s="9"/>
      <c r="M8979" s="9"/>
      <c r="N8979" s="9"/>
      <c r="O8979" s="9"/>
      <c r="P8979" s="9"/>
      <c r="Q8979" s="9"/>
      <c r="R8979" s="9"/>
      <c r="S8979" s="9"/>
      <c r="T8979" s="9"/>
      <c r="U8979" s="9"/>
      <c r="V8979" s="9"/>
      <c r="W8979" s="9"/>
      <c r="X8979" s="9"/>
      <c r="Y8979" s="9"/>
      <c r="Z8979" s="9"/>
      <c r="AA8979" s="9"/>
    </row>
    <row r="8980" spans="1:27" ht="12.75">
      <c r="A8980" s="64">
        <f t="shared" si="156"/>
        <v>46154</v>
      </c>
      <c r="B8980" s="16" t="s">
        <v>1574</v>
      </c>
      <c r="C8980" s="60">
        <f>VLOOKUP(A8980,BOALI!A:I,3, FALSE)</f>
        <v>3749.25</v>
      </c>
      <c r="D8980" s="16">
        <f>VLOOKUP(A8980,BOALI!A:I,4, FALSE)</f>
        <v>83</v>
      </c>
      <c r="E8980" s="61">
        <f>VLOOKUP(A8980,BOALI!A:I,5, FALSE)</f>
        <v>0</v>
      </c>
      <c r="F8980" s="16">
        <f>VLOOKUP(A8980,BOALI!A:I,6, FALSE)</f>
        <v>0</v>
      </c>
      <c r="G8980" s="16">
        <f>VLOOKUP(A8980,BOALI!A:I,7, FALSE)</f>
        <v>0</v>
      </c>
      <c r="H8980" s="29">
        <f>VLOOKUP(A8980,BOALI!A:I,8, FALSE)</f>
        <v>0</v>
      </c>
      <c r="I8980" s="16" t="s">
        <v>16</v>
      </c>
      <c r="J8980" s="9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9"/>
      <c r="V8980" s="9"/>
      <c r="W8980" s="9"/>
      <c r="X8980" s="9"/>
      <c r="Y8980" s="9"/>
      <c r="Z8980" s="9"/>
      <c r="AA8980" s="9"/>
    </row>
    <row r="8981" spans="1:27" ht="12.75">
      <c r="A8981" s="64">
        <f>A8980+1</f>
        <v>46155</v>
      </c>
      <c r="B8981" s="16" t="s">
        <v>21</v>
      </c>
      <c r="C8981" s="60">
        <f>VLOOKUP(A8981,'VILA CLEMENTINO'!A:I,3, FALSE)</f>
        <v>5095.84</v>
      </c>
      <c r="D8981" s="16">
        <f>VLOOKUP(A8981,'VILA CLEMENTINO'!A:I,4, FALSE)</f>
        <v>56</v>
      </c>
      <c r="E8981" s="61">
        <f>VLOOKUP(A8981,'VILA CLEMENTINO'!A:I,5, FALSE)</f>
        <v>24.99</v>
      </c>
      <c r="F8981" s="16">
        <f>VLOOKUP(A8981,'VILA CLEMENTINO'!A:I,6, FALSE)</f>
        <v>0</v>
      </c>
      <c r="G8981" s="62">
        <f>VLOOKUP(A8981,'VILA CLEMENTINO'!A:I,7, FALSE)</f>
        <v>8.4</v>
      </c>
      <c r="H8981" s="29">
        <f>VLOOKUP(A8981,'VILA CLEMENTINO'!A:I,8, FALSE)</f>
        <v>0.28389999999999999</v>
      </c>
      <c r="I8981" s="16" t="s">
        <v>11</v>
      </c>
      <c r="J8981" s="9"/>
      <c r="K8981" s="9"/>
      <c r="L8981" s="9"/>
      <c r="M8981" s="9"/>
      <c r="N8981" s="9"/>
      <c r="O8981" s="9"/>
      <c r="P8981" s="9"/>
      <c r="Q8981" s="9"/>
      <c r="R8981" s="9"/>
      <c r="S8981" s="9"/>
      <c r="T8981" s="9"/>
      <c r="U8981" s="9"/>
      <c r="V8981" s="9"/>
      <c r="W8981" s="9"/>
      <c r="X8981" s="9"/>
      <c r="Y8981" s="9"/>
      <c r="Z8981" s="9"/>
      <c r="AA8981" s="9"/>
    </row>
    <row r="8982" spans="1:27" ht="12.75">
      <c r="A8982" s="64">
        <f t="shared" ref="A8982:A8993" si="157">A8981</f>
        <v>46155</v>
      </c>
      <c r="B8982" s="16" t="s">
        <v>12</v>
      </c>
      <c r="C8982" s="60">
        <f>VLOOKUP(A8982,JABAQUARA!A:I,3, FALSE)</f>
        <v>2225.4699999999998</v>
      </c>
      <c r="D8982" s="16">
        <f>VLOOKUP(A8982,JABAQUARA!A:I,4, FALSE)</f>
        <v>27</v>
      </c>
      <c r="E8982" s="61">
        <f>VLOOKUP(A8982,JABAQUARA!A:I,5, FALSE)</f>
        <v>25.66</v>
      </c>
      <c r="F8982" s="16">
        <f>VLOOKUP(A8982,JABAQUARA!A:I,6, FALSE)</f>
        <v>1</v>
      </c>
      <c r="G8982" s="16">
        <f>VLOOKUP(A8982,JABAQUARA!A:I,7, FALSE)</f>
        <v>5</v>
      </c>
      <c r="H8982" s="29">
        <f>VLOOKUP(A8982,JABAQUARA!A:I,8, FALSE)</f>
        <v>0.38650000000000001</v>
      </c>
      <c r="I8982" s="16" t="s">
        <v>11</v>
      </c>
      <c r="J8982" s="9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9"/>
      <c r="V8982" s="9"/>
      <c r="W8982" s="9"/>
      <c r="X8982" s="9"/>
      <c r="Y8982" s="9"/>
      <c r="Z8982" s="9"/>
      <c r="AA8982" s="9"/>
    </row>
    <row r="8983" spans="1:27" ht="12.75">
      <c r="A8983" s="64">
        <f t="shared" si="157"/>
        <v>46155</v>
      </c>
      <c r="B8983" s="16" t="s">
        <v>1467</v>
      </c>
      <c r="C8983" s="60">
        <f>VLOOKUP(A8983,SPOLETO!A:I,3, FALSE)</f>
        <v>2426.94</v>
      </c>
      <c r="D8983" s="16">
        <f>VLOOKUP(A8983,SPOLETO!A:I,4, FALSE)</f>
        <v>43</v>
      </c>
      <c r="E8983" s="61">
        <f>VLOOKUP(A8983,SPOLETO!A:I,5, FALSE)</f>
        <v>0</v>
      </c>
      <c r="F8983" s="16">
        <f>VLOOKUP(A8983,SPOLETO!A:I,6, FALSE)</f>
        <v>0</v>
      </c>
      <c r="G8983" s="16">
        <f>VLOOKUP(A8983,SPOLETO!A:I,7, FALSE)</f>
        <v>0</v>
      </c>
      <c r="H8983" s="29">
        <f>VLOOKUP(A8983,SPOLETO!A:I,8, FALSE)</f>
        <v>0</v>
      </c>
      <c r="I8983" s="16" t="s">
        <v>11</v>
      </c>
      <c r="J8983" s="9"/>
      <c r="K8983" s="9"/>
      <c r="L8983" s="9"/>
      <c r="M8983" s="9"/>
      <c r="N8983" s="9"/>
      <c r="O8983" s="9"/>
      <c r="P8983" s="9"/>
      <c r="Q8983" s="9"/>
      <c r="R8983" s="9"/>
      <c r="S8983" s="9"/>
      <c r="T8983" s="9"/>
      <c r="U8983" s="9"/>
      <c r="V8983" s="9"/>
      <c r="W8983" s="9"/>
      <c r="X8983" s="9"/>
      <c r="Y8983" s="9"/>
      <c r="Z8983" s="9"/>
      <c r="AA8983" s="9"/>
    </row>
    <row r="8984" spans="1:27" ht="12.75">
      <c r="A8984" s="64">
        <f t="shared" si="157"/>
        <v>46155</v>
      </c>
      <c r="B8984" s="16" t="s">
        <v>9</v>
      </c>
      <c r="C8984" s="60">
        <f>VLOOKUP(A8984,'CAMPO BELO'!A:I,3, FALSE)</f>
        <v>3550.65</v>
      </c>
      <c r="D8984" s="16">
        <f>VLOOKUP(A8984,'CAMPO BELO'!A:I,4, FALSE)</f>
        <v>34</v>
      </c>
      <c r="E8984" s="61">
        <f>VLOOKUP(A8984,'CAMPO BELO'!A:I,5, FALSE)</f>
        <v>28.27</v>
      </c>
      <c r="F8984" s="16">
        <f>VLOOKUP(A8984,'CAMPO BELO'!A:I,6, FALSE)</f>
        <v>2</v>
      </c>
      <c r="G8984" s="16">
        <f>VLOOKUP(A8984,'CAMPO BELO'!A:I,7, FALSE)</f>
        <v>12</v>
      </c>
      <c r="H8984" s="29">
        <f>VLOOKUP(A8984,'CAMPO BELO'!A:I,8, FALSE)</f>
        <v>0.32800000000000001</v>
      </c>
      <c r="I8984" s="16" t="s">
        <v>11</v>
      </c>
      <c r="J8984" s="9"/>
      <c r="K8984" s="9"/>
      <c r="L8984" s="9"/>
      <c r="M8984" s="9"/>
      <c r="N8984" s="9"/>
      <c r="O8984" s="9"/>
      <c r="P8984" s="9"/>
      <c r="Q8984" s="9"/>
      <c r="R8984" s="9"/>
      <c r="S8984" s="9"/>
      <c r="T8984" s="9"/>
      <c r="U8984" s="9"/>
      <c r="V8984" s="9"/>
      <c r="W8984" s="9"/>
      <c r="X8984" s="9"/>
      <c r="Y8984" s="9"/>
      <c r="Z8984" s="9"/>
      <c r="AA8984" s="9"/>
    </row>
    <row r="8985" spans="1:27" ht="12.75">
      <c r="A8985" s="64">
        <f t="shared" si="157"/>
        <v>46155</v>
      </c>
      <c r="B8985" s="16" t="s">
        <v>43</v>
      </c>
      <c r="C8985" s="60">
        <f>VLOOKUP(A8985,GOPOÚVA!A:I,3, FALSE)</f>
        <v>1695.45</v>
      </c>
      <c r="D8985" s="16">
        <f>VLOOKUP(A8985,GOPOÚVA!A:I,4, FALSE)</f>
        <v>18</v>
      </c>
      <c r="E8985" s="61">
        <f>VLOOKUP(A8985,GOPOÚVA!A:I,5, FALSE)</f>
        <v>21.47</v>
      </c>
      <c r="F8985" s="16">
        <f>VLOOKUP(A8985,GOPOÚVA!A:I,6, FALSE)</f>
        <v>0</v>
      </c>
      <c r="G8985" s="16">
        <f>VLOOKUP(A8985,GOPOÚVA!A:I,7, FALSE)</f>
        <v>5.33</v>
      </c>
      <c r="H8985" s="29">
        <f>VLOOKUP(A8985,GOPOÚVA!A:I,8, FALSE)</f>
        <v>0.19020000000000001</v>
      </c>
      <c r="I8985" s="16" t="s">
        <v>11</v>
      </c>
      <c r="J8985" s="9"/>
      <c r="K8985" s="9"/>
      <c r="L8985" s="9"/>
      <c r="M8985" s="9"/>
      <c r="N8985" s="9"/>
      <c r="O8985" s="9"/>
      <c r="P8985" s="9"/>
      <c r="Q8985" s="9"/>
      <c r="R8985" s="9"/>
      <c r="S8985" s="9"/>
      <c r="T8985" s="9"/>
      <c r="U8985" s="9"/>
      <c r="V8985" s="9"/>
      <c r="W8985" s="9"/>
      <c r="X8985" s="9"/>
      <c r="Y8985" s="9"/>
      <c r="Z8985" s="9"/>
      <c r="AA8985" s="9"/>
    </row>
    <row r="8986" spans="1:27" ht="12.75">
      <c r="A8986" s="64">
        <f t="shared" si="157"/>
        <v>46155</v>
      </c>
      <c r="B8986" s="16" t="s">
        <v>45</v>
      </c>
      <c r="C8986" s="60">
        <f>VLOOKUP(A8986,MANDAQUI!A:I,3, FALSE)</f>
        <v>0</v>
      </c>
      <c r="D8986" s="16">
        <f>VLOOKUP(A8986,MANDAQUI!A:I,4, FALSE)</f>
        <v>0</v>
      </c>
      <c r="E8986" s="61">
        <f>VLOOKUP(A8986,MANDAQUI!A:I,5, FALSE)</f>
        <v>0</v>
      </c>
      <c r="F8986" s="16">
        <f>VLOOKUP(A8986,MANDAQUI!A:I,6, FALSE)</f>
        <v>0</v>
      </c>
      <c r="G8986" s="16">
        <f>VLOOKUP(A8986,MANDAQUI!A:I,7, FALSE)</f>
        <v>0</v>
      </c>
      <c r="H8986" s="29">
        <f>VLOOKUP(A8986,MANDAQUI!A:I,8, FALSE)</f>
        <v>0</v>
      </c>
      <c r="I8986" s="16" t="s">
        <v>11</v>
      </c>
      <c r="J8986" s="9"/>
      <c r="K8986" s="9"/>
      <c r="L8986" s="9"/>
      <c r="M8986" s="9"/>
      <c r="N8986" s="9"/>
      <c r="O8986" s="9"/>
      <c r="P8986" s="9"/>
      <c r="Q8986" s="9"/>
      <c r="R8986" s="9"/>
      <c r="S8986" s="9"/>
      <c r="T8986" s="9"/>
      <c r="U8986" s="9"/>
      <c r="V8986" s="9"/>
      <c r="W8986" s="9"/>
      <c r="X8986" s="9"/>
      <c r="Y8986" s="9"/>
      <c r="Z8986" s="9"/>
      <c r="AA8986" s="9"/>
    </row>
    <row r="8987" spans="1:27" ht="12.75">
      <c r="A8987" s="64">
        <f t="shared" si="157"/>
        <v>46155</v>
      </c>
      <c r="B8987" s="16" t="s">
        <v>1465</v>
      </c>
      <c r="C8987" s="60">
        <f>VLOOKUP(A8987,AEROPORTO!A:I,3, FALSE)</f>
        <v>6212.3</v>
      </c>
      <c r="D8987" s="16">
        <f>VLOOKUP(A8987,AEROPORTO!A:I,4, FALSE)</f>
        <v>94</v>
      </c>
      <c r="E8987" s="61">
        <f>VLOOKUP(A8987,AEROPORTO!A:I,5, FALSE)</f>
        <v>0</v>
      </c>
      <c r="F8987" s="16">
        <f>VLOOKUP(A8987,AEROPORTO!A:I,6, FALSE)</f>
        <v>0</v>
      </c>
      <c r="G8987" s="16">
        <f>VLOOKUP(A8987,AEROPORTO!A:I,7, FALSE)</f>
        <v>0</v>
      </c>
      <c r="H8987" s="29">
        <f>VLOOKUP(A8987,AEROPORTO!A:I,8, FALSE)</f>
        <v>0</v>
      </c>
      <c r="I8987" s="16" t="s">
        <v>11</v>
      </c>
      <c r="J8987" s="9"/>
      <c r="K8987" s="9"/>
      <c r="L8987" s="9"/>
      <c r="M8987" s="9"/>
      <c r="N8987" s="9"/>
      <c r="O8987" s="9"/>
      <c r="P8987" s="9"/>
      <c r="Q8987" s="9"/>
      <c r="R8987" s="9"/>
      <c r="S8987" s="9"/>
      <c r="T8987" s="9"/>
      <c r="U8987" s="9"/>
      <c r="V8987" s="9"/>
      <c r="W8987" s="9"/>
      <c r="X8987" s="9"/>
      <c r="Y8987" s="9"/>
      <c r="Z8987" s="9"/>
      <c r="AA8987" s="9"/>
    </row>
    <row r="8988" spans="1:27" ht="12.75">
      <c r="A8988" s="64">
        <f t="shared" si="157"/>
        <v>46155</v>
      </c>
      <c r="B8988" s="16" t="s">
        <v>289</v>
      </c>
      <c r="C8988" s="60">
        <f>VLOOKUP(A8988,PINHEIROS!A:I,3, FALSE)</f>
        <v>2937.1</v>
      </c>
      <c r="D8988" s="16">
        <f>VLOOKUP(A8988,PINHEIROS!A:I,4, FALSE)</f>
        <v>27</v>
      </c>
      <c r="E8988" s="61">
        <f>VLOOKUP(A8988,PINHEIROS!A:I,5, FALSE)</f>
        <v>28.16</v>
      </c>
      <c r="F8988" s="16">
        <f>VLOOKUP(A8988,PINHEIROS!A:I,6, FALSE)</f>
        <v>3</v>
      </c>
      <c r="G8988" s="16">
        <f>VLOOKUP(A8988,PINHEIROS!A:I,7, FALSE)</f>
        <v>4.75</v>
      </c>
      <c r="H8988" s="29">
        <f>VLOOKUP(A8988,PINHEIROS!A:I,8, FALSE)</f>
        <v>0.34960000000000002</v>
      </c>
      <c r="I8988" s="16" t="s">
        <v>11</v>
      </c>
      <c r="J8988" s="9"/>
      <c r="K8988" s="9"/>
      <c r="L8988" s="9"/>
      <c r="M8988" s="9"/>
      <c r="N8988" s="9"/>
      <c r="O8988" s="9"/>
      <c r="P8988" s="9"/>
      <c r="Q8988" s="9"/>
      <c r="R8988" s="9"/>
      <c r="S8988" s="9"/>
      <c r="T8988" s="9"/>
      <c r="U8988" s="9"/>
      <c r="V8988" s="9"/>
      <c r="W8988" s="9"/>
      <c r="X8988" s="9"/>
      <c r="Y8988" s="9"/>
      <c r="Z8988" s="9"/>
      <c r="AA8988" s="9"/>
    </row>
    <row r="8989" spans="1:27" ht="12.75">
      <c r="A8989" s="64">
        <f t="shared" si="157"/>
        <v>46155</v>
      </c>
      <c r="B8989" s="16" t="s">
        <v>286</v>
      </c>
      <c r="C8989" s="60">
        <f>VLOOKUP(A8989,ACLIMAÇÃO!A:I,3, FALSE)</f>
        <v>2973.88</v>
      </c>
      <c r="D8989" s="16">
        <f>VLOOKUP(A8989,ACLIMAÇÃO!A:I,4, FALSE)</f>
        <v>32</v>
      </c>
      <c r="E8989" s="61">
        <f>VLOOKUP(A8989,ACLIMAÇÃO!A:I,5, FALSE)</f>
        <v>24.37</v>
      </c>
      <c r="F8989" s="16">
        <f>VLOOKUP(A8989,ACLIMAÇÃO!A:I,6, FALSE)</f>
        <v>0</v>
      </c>
      <c r="G8989" s="16">
        <f>VLOOKUP(A8989,ACLIMAÇÃO!A:I,7, FALSE)</f>
        <v>8</v>
      </c>
      <c r="H8989" s="29">
        <f>VLOOKUP(A8989,ACLIMAÇÃO!A:I,8, FALSE)</f>
        <v>0.30959999999999999</v>
      </c>
      <c r="I8989" s="16" t="s">
        <v>11</v>
      </c>
      <c r="J8989" s="9"/>
      <c r="K8989" s="9"/>
      <c r="L8989" s="9"/>
      <c r="M8989" s="9"/>
      <c r="N8989" s="9"/>
      <c r="O8989" s="9"/>
      <c r="P8989" s="9"/>
      <c r="Q8989" s="9"/>
      <c r="R8989" s="9"/>
      <c r="S8989" s="9"/>
      <c r="T8989" s="9"/>
      <c r="U8989" s="9"/>
      <c r="V8989" s="9"/>
      <c r="W8989" s="9"/>
      <c r="X8989" s="9"/>
      <c r="Y8989" s="9"/>
      <c r="Z8989" s="9"/>
      <c r="AA8989" s="9"/>
    </row>
    <row r="8990" spans="1:27" ht="12.75">
      <c r="A8990" s="64">
        <f t="shared" si="157"/>
        <v>46155</v>
      </c>
      <c r="B8990" s="16" t="s">
        <v>17</v>
      </c>
      <c r="C8990" s="60">
        <f>VLOOKUP(A8990,'PRAIA DO CANTO'!A:I,3, FALSE)</f>
        <v>3818.39</v>
      </c>
      <c r="D8990" s="16">
        <f>VLOOKUP(A8990,'PRAIA DO CANTO'!A:I,4, FALSE)</f>
        <v>40</v>
      </c>
      <c r="E8990" s="61">
        <f>VLOOKUP(A8990,'PRAIA DO CANTO'!A:I,5, FALSE)</f>
        <v>28.49</v>
      </c>
      <c r="F8990" s="16">
        <f>VLOOKUP(A8990,'PRAIA DO CANTO'!A:I,6, FALSE)</f>
        <v>3</v>
      </c>
      <c r="G8990" s="16">
        <f>VLOOKUP(A8990,'PRAIA DO CANTO'!A:I,7, FALSE)</f>
        <v>13.3</v>
      </c>
      <c r="H8990" s="29">
        <f>VLOOKUP(A8990,'PRAIA DO CANTO'!A:I,8, FALSE)</f>
        <v>0.17180000000000001</v>
      </c>
      <c r="I8990" s="16" t="s">
        <v>16</v>
      </c>
      <c r="J8990" s="9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9"/>
      <c r="V8990" s="9"/>
      <c r="W8990" s="9"/>
      <c r="X8990" s="9"/>
      <c r="Y8990" s="9"/>
      <c r="Z8990" s="9"/>
      <c r="AA8990" s="9"/>
    </row>
    <row r="8991" spans="1:27" ht="12.75">
      <c r="A8991" s="64">
        <f t="shared" si="157"/>
        <v>46155</v>
      </c>
      <c r="B8991" s="16" t="s">
        <v>14</v>
      </c>
      <c r="C8991" s="60">
        <f>VLOOKUP(A8991,'JARDIM CAMBURI'!A:I,3, FALSE)</f>
        <v>2049.8200000000002</v>
      </c>
      <c r="D8991" s="16">
        <f>VLOOKUP(A8991,'JARDIM CAMBURI'!A:I,4, FALSE)</f>
        <v>25</v>
      </c>
      <c r="E8991" s="61">
        <f>VLOOKUP(A8991,'JARDIM CAMBURI'!A:I,5, FALSE)</f>
        <v>20.21</v>
      </c>
      <c r="F8991" s="16">
        <f>VLOOKUP(A8991,'JARDIM CAMBURI'!A:I,6, FALSE())</f>
        <v>0</v>
      </c>
      <c r="G8991" s="16">
        <f>VLOOKUP(A8991,'JARDIM CAMBURI'!A:I,7, FALSE)</f>
        <v>7.5</v>
      </c>
      <c r="H8991" s="29">
        <f>VLOOKUP(A8991,'JARDIM CAMBURI'!A:I,8, FALSE)</f>
        <v>0.33789999999999998</v>
      </c>
      <c r="I8991" s="16" t="s">
        <v>16</v>
      </c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  <c r="W8991" s="9"/>
      <c r="X8991" s="9"/>
      <c r="Y8991" s="9"/>
      <c r="Z8991" s="9"/>
      <c r="AA8991" s="9"/>
    </row>
    <row r="8992" spans="1:27" ht="12.75">
      <c r="A8992" s="64">
        <f t="shared" si="157"/>
        <v>46155</v>
      </c>
      <c r="B8992" s="16" t="s">
        <v>19</v>
      </c>
      <c r="C8992" s="60">
        <f>VLOOKUP(A8992,SERRA!A:I,3, FALSE)</f>
        <v>2371.6</v>
      </c>
      <c r="D8992" s="16">
        <f>VLOOKUP(A8992,SERRA!A:I,4, FALSE)</f>
        <v>28</v>
      </c>
      <c r="E8992" s="61">
        <f>VLOOKUP(A8992,SERRA!A:I,5, FALSE)</f>
        <v>27.57</v>
      </c>
      <c r="F8992" s="16">
        <f>VLOOKUP(A8992,SERRA!A:I,6, FALSE)</f>
        <v>1</v>
      </c>
      <c r="G8992" s="16">
        <f>VLOOKUP(A8992,SERRA!A:I,7, FALSE)</f>
        <v>6.5</v>
      </c>
      <c r="H8992" s="29">
        <f>VLOOKUP(A8992,SERRA!A:I,8, FALSE)</f>
        <v>0.32140000000000002</v>
      </c>
      <c r="I8992" s="16" t="s">
        <v>16</v>
      </c>
      <c r="J8992" s="9"/>
      <c r="K8992" s="9"/>
      <c r="L8992" s="9"/>
      <c r="M8992" s="9"/>
      <c r="N8992" s="9"/>
      <c r="O8992" s="9"/>
      <c r="P8992" s="9"/>
      <c r="Q8992" s="9"/>
      <c r="R8992" s="9"/>
      <c r="S8992" s="9"/>
      <c r="T8992" s="9"/>
      <c r="U8992" s="9"/>
      <c r="V8992" s="9"/>
      <c r="W8992" s="9"/>
      <c r="X8992" s="9"/>
      <c r="Y8992" s="9"/>
      <c r="Z8992" s="9"/>
      <c r="AA8992" s="9"/>
    </row>
    <row r="8993" spans="1:27" ht="12.75">
      <c r="A8993" s="64">
        <f t="shared" si="157"/>
        <v>46155</v>
      </c>
      <c r="B8993" s="16" t="s">
        <v>1574</v>
      </c>
      <c r="C8993" s="60">
        <f>VLOOKUP(A8993,BOALI!A:I,3, FALSE)</f>
        <v>3391.94</v>
      </c>
      <c r="D8993" s="16">
        <f>VLOOKUP(A8993,BOALI!A:I,4, FALSE)</f>
        <v>77</v>
      </c>
      <c r="E8993" s="61">
        <f>VLOOKUP(A8993,BOALI!A:I,5, FALSE)</f>
        <v>0</v>
      </c>
      <c r="F8993" s="16">
        <f>VLOOKUP(A8993,BOALI!A:I,6, FALSE)</f>
        <v>0</v>
      </c>
      <c r="G8993" s="16">
        <f>VLOOKUP(A8993,BOALI!A:I,7, FALSE)</f>
        <v>0</v>
      </c>
      <c r="H8993" s="29">
        <f>VLOOKUP(A8993,BOALI!A:I,8, FALSE)</f>
        <v>0</v>
      </c>
      <c r="I8993" s="16" t="s">
        <v>16</v>
      </c>
      <c r="J8993" s="9"/>
      <c r="K8993" s="9"/>
      <c r="L8993" s="9"/>
      <c r="M8993" s="9"/>
      <c r="N8993" s="9"/>
      <c r="O8993" s="9"/>
      <c r="P8993" s="9"/>
      <c r="Q8993" s="9"/>
      <c r="R8993" s="9"/>
      <c r="S8993" s="9"/>
      <c r="T8993" s="9"/>
      <c r="U8993" s="9"/>
      <c r="V8993" s="9"/>
      <c r="W8993" s="9"/>
      <c r="X8993" s="9"/>
      <c r="Y8993" s="9"/>
      <c r="Z8993" s="9"/>
      <c r="AA8993" s="9"/>
    </row>
    <row r="8994" spans="1:27" ht="12.75">
      <c r="A8994" s="64">
        <f>A8993+1</f>
        <v>46156</v>
      </c>
      <c r="B8994" s="16" t="s">
        <v>21</v>
      </c>
      <c r="C8994" s="60">
        <f>VLOOKUP(A8994,'VILA CLEMENTINO'!A:I,3, FALSE)</f>
        <v>4614.8999999999996</v>
      </c>
      <c r="D8994" s="16">
        <f>VLOOKUP(A8994,'VILA CLEMENTINO'!A:I,4, FALSE)</f>
        <v>53</v>
      </c>
      <c r="E8994" s="61">
        <f>VLOOKUP(A8994,'VILA CLEMENTINO'!A:I,5, FALSE)</f>
        <v>28.36</v>
      </c>
      <c r="F8994" s="16">
        <f>VLOOKUP(A8994,'VILA CLEMENTINO'!A:I,6, FALSE)</f>
        <v>0</v>
      </c>
      <c r="G8994" s="62">
        <f>VLOOKUP(A8994,'VILA CLEMENTINO'!A:I,7, FALSE)</f>
        <v>7.4</v>
      </c>
      <c r="H8994" s="29">
        <f>VLOOKUP(A8994,'VILA CLEMENTINO'!A:I,8, FALSE)</f>
        <v>0.2767</v>
      </c>
      <c r="I8994" s="16" t="s">
        <v>11</v>
      </c>
      <c r="J8994" s="9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9"/>
      <c r="V8994" s="9"/>
      <c r="W8994" s="9"/>
      <c r="X8994" s="9"/>
      <c r="Y8994" s="9"/>
      <c r="Z8994" s="9"/>
      <c r="AA8994" s="9"/>
    </row>
    <row r="8995" spans="1:27" ht="12.75">
      <c r="A8995" s="64">
        <f t="shared" ref="A8995:A9006" si="158">A8994</f>
        <v>46156</v>
      </c>
      <c r="B8995" s="16" t="s">
        <v>12</v>
      </c>
      <c r="C8995" s="60">
        <f>VLOOKUP(A8995,JABAQUARA!A:I,3, FALSE)</f>
        <v>4032.37</v>
      </c>
      <c r="D8995" s="16">
        <f>VLOOKUP(A8995,JABAQUARA!A:I,4, FALSE)</f>
        <v>41</v>
      </c>
      <c r="E8995" s="61">
        <f>VLOOKUP(A8995,JABAQUARA!A:I,5, FALSE)</f>
        <v>22.57</v>
      </c>
      <c r="F8995" s="16">
        <f>VLOOKUP(A8995,JABAQUARA!A:I,6, FALSE)</f>
        <v>0</v>
      </c>
      <c r="G8995" s="16">
        <f>VLOOKUP(A8995,JABAQUARA!A:I,7, FALSE)</f>
        <v>10</v>
      </c>
      <c r="H8995" s="29">
        <f>VLOOKUP(A8995,JABAQUARA!A:I,8, FALSE)</f>
        <v>0.31690000000000002</v>
      </c>
      <c r="I8995" s="16" t="s">
        <v>11</v>
      </c>
      <c r="J8995" s="9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9"/>
      <c r="V8995" s="9"/>
      <c r="W8995" s="9"/>
      <c r="X8995" s="9"/>
      <c r="Y8995" s="9"/>
      <c r="Z8995" s="9"/>
      <c r="AA8995" s="9"/>
    </row>
    <row r="8996" spans="1:27" ht="12.75">
      <c r="A8996" s="64">
        <f t="shared" si="158"/>
        <v>46156</v>
      </c>
      <c r="B8996" s="16" t="s">
        <v>1467</v>
      </c>
      <c r="C8996" s="60">
        <f>VLOOKUP(A8996,SPOLETO!A:I,3, FALSE)</f>
        <v>4865.05</v>
      </c>
      <c r="D8996" s="16">
        <f>VLOOKUP(A8996,SPOLETO!A:I,4, FALSE)</f>
        <v>84</v>
      </c>
      <c r="E8996" s="61">
        <f>VLOOKUP(A8996,SPOLETO!A:I,5, FALSE)</f>
        <v>0</v>
      </c>
      <c r="F8996" s="16">
        <f>VLOOKUP(A8996,SPOLETO!A:I,6, FALSE)</f>
        <v>0</v>
      </c>
      <c r="G8996" s="16">
        <f>VLOOKUP(A8996,SPOLETO!A:I,7, FALSE)</f>
        <v>0</v>
      </c>
      <c r="H8996" s="29">
        <f>VLOOKUP(A8996,SPOLETO!A:I,8, FALSE)</f>
        <v>0</v>
      </c>
      <c r="I8996" s="16" t="s">
        <v>11</v>
      </c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  <c r="Z8996" s="9"/>
      <c r="AA8996" s="9"/>
    </row>
    <row r="8997" spans="1:27" ht="12.75">
      <c r="A8997" s="64">
        <f t="shared" si="158"/>
        <v>46156</v>
      </c>
      <c r="B8997" s="16" t="s">
        <v>9</v>
      </c>
      <c r="C8997" s="60">
        <f>VLOOKUP(A8997,'CAMPO BELO'!A:I,3, FALSE)</f>
        <v>3103.8</v>
      </c>
      <c r="D8997" s="16">
        <f>VLOOKUP(A8997,'CAMPO BELO'!A:I,4, FALSE)</f>
        <v>28</v>
      </c>
      <c r="E8997" s="61">
        <f>VLOOKUP(A8997,'CAMPO BELO'!A:I,5, FALSE)</f>
        <v>32.659999999999997</v>
      </c>
      <c r="F8997" s="16">
        <f>VLOOKUP(A8997,'CAMPO BELO'!A:I,6, FALSE)</f>
        <v>5</v>
      </c>
      <c r="G8997" s="16">
        <f>VLOOKUP(A8997,'CAMPO BELO'!A:I,7, FALSE)</f>
        <v>8</v>
      </c>
      <c r="H8997" s="29">
        <f>VLOOKUP(A8997,'CAMPO BELO'!A:I,8, FALSE)</f>
        <v>0.28100000000000003</v>
      </c>
      <c r="I8997" s="16" t="s">
        <v>11</v>
      </c>
      <c r="J8997" s="9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9"/>
      <c r="V8997" s="9"/>
      <c r="W8997" s="9"/>
      <c r="X8997" s="9"/>
      <c r="Y8997" s="9"/>
      <c r="Z8997" s="9"/>
      <c r="AA8997" s="9"/>
    </row>
    <row r="8998" spans="1:27" ht="12.75">
      <c r="A8998" s="64">
        <f t="shared" si="158"/>
        <v>46156</v>
      </c>
      <c r="B8998" s="16" t="s">
        <v>43</v>
      </c>
      <c r="C8998" s="60">
        <f>VLOOKUP(A8998,GOPOÚVA!A:I,3, FALSE)</f>
        <v>3776.16</v>
      </c>
      <c r="D8998" s="16">
        <f>VLOOKUP(A8998,GOPOÚVA!A:I,4, FALSE)</f>
        <v>41</v>
      </c>
      <c r="E8998" s="61">
        <f>VLOOKUP(A8998,GOPOÚVA!A:I,5, FALSE)</f>
        <v>21.93</v>
      </c>
      <c r="F8998" s="16">
        <f>VLOOKUP(A8998,GOPOÚVA!A:I,6, FALSE)</f>
        <v>0</v>
      </c>
      <c r="G8998" s="16">
        <f>VLOOKUP(A8998,GOPOÚVA!A:I,7, FALSE)</f>
        <v>11.33</v>
      </c>
      <c r="H8998" s="29">
        <f>VLOOKUP(A8998,GOPOÚVA!A:I,8, FALSE)</f>
        <v>0.35970000000000002</v>
      </c>
      <c r="I8998" s="16" t="s">
        <v>11</v>
      </c>
      <c r="J8998" s="9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9"/>
      <c r="V8998" s="9"/>
      <c r="W8998" s="9"/>
      <c r="X8998" s="9"/>
      <c r="Y8998" s="9"/>
      <c r="Z8998" s="9"/>
      <c r="AA8998" s="9"/>
    </row>
    <row r="8999" spans="1:27" ht="12.75">
      <c r="A8999" s="64">
        <f t="shared" si="158"/>
        <v>46156</v>
      </c>
      <c r="B8999" s="16" t="s">
        <v>45</v>
      </c>
      <c r="C8999" s="60">
        <f>VLOOKUP(A8999,MANDAQUI!A:I,3, FALSE)</f>
        <v>4267.17</v>
      </c>
      <c r="D8999" s="16">
        <f>VLOOKUP(A8999,MANDAQUI!A:I,4, FALSE)</f>
        <v>41</v>
      </c>
      <c r="E8999" s="61">
        <f>VLOOKUP(A8999,MANDAQUI!A:I,5, FALSE)</f>
        <v>27.42</v>
      </c>
      <c r="F8999" s="16">
        <f>VLOOKUP(A8999,MANDAQUI!A:I,6, FALSE)</f>
        <v>2</v>
      </c>
      <c r="G8999" s="16">
        <f>VLOOKUP(A8999,MANDAQUI!A:I,7, FALSE)</f>
        <v>12</v>
      </c>
      <c r="H8999" s="29">
        <f>VLOOKUP(A8999,MANDAQUI!A:I,8, FALSE)</f>
        <v>0.28799999999999998</v>
      </c>
      <c r="I8999" s="16" t="s">
        <v>11</v>
      </c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9"/>
      <c r="V8999" s="9"/>
      <c r="W8999" s="9"/>
      <c r="X8999" s="9"/>
      <c r="Y8999" s="9"/>
      <c r="Z8999" s="9"/>
      <c r="AA8999" s="9"/>
    </row>
    <row r="9000" spans="1:27" ht="12.75">
      <c r="A9000" s="64">
        <f t="shared" si="158"/>
        <v>46156</v>
      </c>
      <c r="B9000" s="16" t="s">
        <v>1465</v>
      </c>
      <c r="C9000" s="60">
        <f>VLOOKUP(A9000,AEROPORTO!A:I,3, FALSE)</f>
        <v>6073.3</v>
      </c>
      <c r="D9000" s="16">
        <f>VLOOKUP(A9000,AEROPORTO!A:I,4, FALSE)</f>
        <v>95</v>
      </c>
      <c r="E9000" s="61">
        <f>VLOOKUP(A9000,AEROPORTO!A:I,5, FALSE)</f>
        <v>0</v>
      </c>
      <c r="F9000" s="16">
        <f>VLOOKUP(A9000,AEROPORTO!A:I,6, FALSE)</f>
        <v>0</v>
      </c>
      <c r="G9000" s="16">
        <f>VLOOKUP(A9000,AEROPORTO!A:I,7, FALSE)</f>
        <v>0</v>
      </c>
      <c r="H9000" s="29">
        <f>VLOOKUP(A9000,AEROPORTO!A:I,8, FALSE)</f>
        <v>0</v>
      </c>
      <c r="I9000" s="16" t="s">
        <v>11</v>
      </c>
      <c r="J9000" s="9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9"/>
      <c r="V9000" s="9"/>
      <c r="W9000" s="9"/>
      <c r="X9000" s="9"/>
      <c r="Y9000" s="9"/>
      <c r="Z9000" s="9"/>
      <c r="AA9000" s="9"/>
    </row>
    <row r="9001" spans="1:27" ht="12.75">
      <c r="A9001" s="64">
        <f t="shared" si="158"/>
        <v>46156</v>
      </c>
      <c r="B9001" s="16" t="s">
        <v>289</v>
      </c>
      <c r="C9001" s="60">
        <f>VLOOKUP(A9001,PINHEIROS!A:I,3, FALSE)</f>
        <v>4474.1899999999996</v>
      </c>
      <c r="D9001" s="16">
        <f>VLOOKUP(A9001,PINHEIROS!A:I,4, FALSE)</f>
        <v>35</v>
      </c>
      <c r="E9001" s="61">
        <f>VLOOKUP(A9001,PINHEIROS!A:I,5, FALSE)</f>
        <v>25.07</v>
      </c>
      <c r="F9001" s="16">
        <f>VLOOKUP(A9001,PINHEIROS!A:I,6, FALSE)</f>
        <v>2</v>
      </c>
      <c r="G9001" s="16">
        <f>VLOOKUP(A9001,PINHEIROS!A:I,7, FALSE)</f>
        <v>7</v>
      </c>
      <c r="H9001" s="29">
        <f>VLOOKUP(A9001,PINHEIROS!A:I,8, FALSE)</f>
        <v>0.36259999999999998</v>
      </c>
      <c r="I9001" s="16" t="s">
        <v>11</v>
      </c>
      <c r="J9001" s="9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9"/>
      <c r="V9001" s="9"/>
      <c r="W9001" s="9"/>
      <c r="X9001" s="9"/>
      <c r="Y9001" s="9"/>
      <c r="Z9001" s="9"/>
      <c r="AA9001" s="9"/>
    </row>
    <row r="9002" spans="1:27" ht="12.75">
      <c r="A9002" s="64">
        <f t="shared" si="158"/>
        <v>46156</v>
      </c>
      <c r="B9002" s="16" t="s">
        <v>286</v>
      </c>
      <c r="C9002" s="60">
        <f>VLOOKUP(A9002,ACLIMAÇÃO!A:I,3, FALSE)</f>
        <v>2452.23</v>
      </c>
      <c r="D9002" s="16">
        <f>VLOOKUP(A9002,ACLIMAÇÃO!A:I,4, FALSE)</f>
        <v>23</v>
      </c>
      <c r="E9002" s="61">
        <f>VLOOKUP(A9002,ACLIMAÇÃO!A:I,5, FALSE)</f>
        <v>23.22</v>
      </c>
      <c r="F9002" s="16">
        <f>VLOOKUP(A9002,ACLIMAÇÃO!A:I,6, FALSE)</f>
        <v>0</v>
      </c>
      <c r="G9002" s="16">
        <f>VLOOKUP(A9002,ACLIMAÇÃO!A:I,7, FALSE)</f>
        <v>6.3</v>
      </c>
      <c r="H9002" s="29">
        <f>VLOOKUP(A9002,ACLIMAÇÃO!A:I,8, FALSE)</f>
        <v>0.26979999999999998</v>
      </c>
      <c r="I9002" s="16" t="s">
        <v>11</v>
      </c>
      <c r="J9002" s="9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9"/>
      <c r="V9002" s="9"/>
      <c r="W9002" s="9"/>
      <c r="X9002" s="9"/>
      <c r="Y9002" s="9"/>
      <c r="Z9002" s="9"/>
      <c r="AA9002" s="9"/>
    </row>
    <row r="9003" spans="1:27" ht="12.75">
      <c r="A9003" s="64">
        <f t="shared" si="158"/>
        <v>46156</v>
      </c>
      <c r="B9003" s="16" t="s">
        <v>17</v>
      </c>
      <c r="C9003" s="60">
        <f>VLOOKUP(A9003,'PRAIA DO CANTO'!A:I,3, FALSE)</f>
        <v>5705.22</v>
      </c>
      <c r="D9003" s="16">
        <f>VLOOKUP(A9003,'PRAIA DO CANTO'!A:I,4, FALSE)</f>
        <v>62</v>
      </c>
      <c r="E9003" s="61">
        <f>VLOOKUP(A9003,'PRAIA DO CANTO'!A:I,5, FALSE)</f>
        <v>26.63</v>
      </c>
      <c r="F9003" s="16">
        <f>VLOOKUP(A9003,'PRAIA DO CANTO'!A:I,6, FALSE)</f>
        <v>1</v>
      </c>
      <c r="G9003" s="16">
        <f>VLOOKUP(A9003,'PRAIA DO CANTO'!A:I,7, FALSE)</f>
        <v>14</v>
      </c>
      <c r="H9003" s="29">
        <f>VLOOKUP(A9003,'PRAIA DO CANTO'!A:I,8, FALSE)</f>
        <v>0.20280000000000001</v>
      </c>
      <c r="I9003" s="16" t="s">
        <v>16</v>
      </c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  <c r="W9003" s="9"/>
      <c r="X9003" s="9"/>
      <c r="Y9003" s="9"/>
      <c r="Z9003" s="9"/>
      <c r="AA9003" s="9"/>
    </row>
    <row r="9004" spans="1:27" ht="12.75">
      <c r="A9004" s="64">
        <f t="shared" si="158"/>
        <v>46156</v>
      </c>
      <c r="B9004" s="16" t="s">
        <v>14</v>
      </c>
      <c r="C9004" s="60">
        <f>VLOOKUP(A9004,'JARDIM CAMBURI'!A:I,3, FALSE)</f>
        <v>3173.56</v>
      </c>
      <c r="D9004" s="16">
        <f>VLOOKUP(A9004,'JARDIM CAMBURI'!A:I,4, FALSE)</f>
        <v>34</v>
      </c>
      <c r="E9004" s="61">
        <f>VLOOKUP(A9004,'JARDIM CAMBURI'!A:I,5, FALSE)</f>
        <v>27.36</v>
      </c>
      <c r="F9004" s="16">
        <f>VLOOKUP(A9004,'JARDIM CAMBURI'!A:I,6, FALSE())</f>
        <v>1</v>
      </c>
      <c r="G9004" s="16">
        <f>VLOOKUP(A9004,'JARDIM CAMBURI'!A:I,7, FALSE)</f>
        <v>11</v>
      </c>
      <c r="H9004" s="29">
        <f>VLOOKUP(A9004,'JARDIM CAMBURI'!A:I,8, FALSE)</f>
        <v>0.51739999999999997</v>
      </c>
      <c r="I9004" s="16" t="s">
        <v>16</v>
      </c>
      <c r="J9004" s="9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9"/>
      <c r="V9004" s="9"/>
      <c r="W9004" s="9"/>
      <c r="X9004" s="9"/>
      <c r="Y9004" s="9"/>
      <c r="Z9004" s="9"/>
      <c r="AA9004" s="9"/>
    </row>
    <row r="9005" spans="1:27" ht="12.75">
      <c r="A9005" s="64">
        <f t="shared" si="158"/>
        <v>46156</v>
      </c>
      <c r="B9005" s="16" t="s">
        <v>19</v>
      </c>
      <c r="C9005" s="60">
        <f>VLOOKUP(A9005,SERRA!A:I,3, FALSE)</f>
        <v>3272.32</v>
      </c>
      <c r="D9005" s="16">
        <f>VLOOKUP(A9005,SERRA!A:I,4, FALSE)</f>
        <v>35</v>
      </c>
      <c r="E9005" s="61">
        <f>VLOOKUP(A9005,SERRA!A:I,5, FALSE)</f>
        <v>25.17</v>
      </c>
      <c r="F9005" s="16">
        <f>VLOOKUP(A9005,SERRA!A:I,6, FALSE)</f>
        <v>1</v>
      </c>
      <c r="G9005" s="16">
        <f>VLOOKUP(A9005,SERRA!A:I,7, FALSE)</f>
        <v>17.5</v>
      </c>
      <c r="H9005" s="29">
        <f>VLOOKUP(A9005,SERRA!A:I,8, FALSE)</f>
        <v>0</v>
      </c>
      <c r="I9005" s="16" t="s">
        <v>16</v>
      </c>
      <c r="J9005" s="9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9"/>
      <c r="V9005" s="9"/>
      <c r="W9005" s="9"/>
      <c r="X9005" s="9"/>
      <c r="Y9005" s="9"/>
      <c r="Z9005" s="9"/>
      <c r="AA9005" s="9"/>
    </row>
    <row r="9006" spans="1:27" ht="12.75">
      <c r="A9006" s="64">
        <f t="shared" si="158"/>
        <v>46156</v>
      </c>
      <c r="B9006" s="16" t="s">
        <v>1574</v>
      </c>
      <c r="C9006" s="60">
        <f>VLOOKUP(A9006,BOALI!A:I,3, FALSE)</f>
        <v>2756.5</v>
      </c>
      <c r="D9006" s="16">
        <f>VLOOKUP(A9006,BOALI!A:I,4, FALSE)</f>
        <v>70</v>
      </c>
      <c r="E9006" s="61">
        <f>VLOOKUP(A9006,BOALI!A:I,5, FALSE)</f>
        <v>0</v>
      </c>
      <c r="F9006" s="16">
        <f>VLOOKUP(A9006,BOALI!A:I,6, FALSE)</f>
        <v>0</v>
      </c>
      <c r="G9006" s="16">
        <f>VLOOKUP(A9006,BOALI!A:I,7, FALSE)</f>
        <v>0</v>
      </c>
      <c r="H9006" s="29">
        <f>VLOOKUP(A9006,BOALI!A:I,8, FALSE)</f>
        <v>0</v>
      </c>
      <c r="I9006" s="16" t="s">
        <v>16</v>
      </c>
      <c r="J9006" s="9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9"/>
      <c r="V9006" s="9"/>
      <c r="W9006" s="9"/>
      <c r="X9006" s="9"/>
      <c r="Y9006" s="9"/>
      <c r="Z9006" s="9"/>
      <c r="AA9006" s="9"/>
    </row>
    <row r="9007" spans="1:27" ht="12.75">
      <c r="A9007" s="64">
        <f>A9006+1</f>
        <v>46157</v>
      </c>
      <c r="B9007" s="16" t="s">
        <v>21</v>
      </c>
      <c r="C9007" s="60">
        <f>VLOOKUP(A9007,'VILA CLEMENTINO'!A:I,3, FALSE)</f>
        <v>15855.35</v>
      </c>
      <c r="D9007" s="16">
        <f>VLOOKUP(A9007,'VILA CLEMENTINO'!A:I,4, FALSE)</f>
        <v>153</v>
      </c>
      <c r="E9007" s="61">
        <f>VLOOKUP(A9007,'VILA CLEMENTINO'!A:I,5, FALSE)</f>
        <v>36.18</v>
      </c>
      <c r="F9007" s="16">
        <f>VLOOKUP(A9007,'VILA CLEMENTINO'!A:I,6, FALSE)</f>
        <v>38</v>
      </c>
      <c r="G9007" s="62">
        <f>VLOOKUP(A9007,'VILA CLEMENTINO'!A:I,7, FALSE)</f>
        <v>13.444444444444445</v>
      </c>
      <c r="H9007" s="29">
        <f>VLOOKUP(A9007,'VILA CLEMENTINO'!A:I,8, FALSE)</f>
        <v>0.27039999999999997</v>
      </c>
      <c r="I9007" s="16" t="s">
        <v>11</v>
      </c>
      <c r="J9007" s="9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9"/>
      <c r="V9007" s="9"/>
      <c r="W9007" s="9"/>
      <c r="X9007" s="9"/>
      <c r="Y9007" s="9"/>
      <c r="Z9007" s="9"/>
      <c r="AA9007" s="9"/>
    </row>
    <row r="9008" spans="1:27" ht="12.75">
      <c r="A9008" s="64">
        <f t="shared" ref="A9008:A9019" si="159">A9007</f>
        <v>46157</v>
      </c>
      <c r="B9008" s="16" t="s">
        <v>12</v>
      </c>
      <c r="C9008" s="60">
        <f>VLOOKUP(A9008,JABAQUARA!A:I,3, FALSE)</f>
        <v>9035.92</v>
      </c>
      <c r="D9008" s="16">
        <f>VLOOKUP(A9008,JABAQUARA!A:I,4, FALSE)</f>
        <v>87</v>
      </c>
      <c r="E9008" s="61">
        <f>VLOOKUP(A9008,JABAQUARA!A:I,5, FALSE)</f>
        <v>39.67</v>
      </c>
      <c r="F9008" s="16">
        <f>VLOOKUP(A9008,JABAQUARA!A:I,6, FALSE)</f>
        <v>29</v>
      </c>
      <c r="G9008" s="16">
        <f>VLOOKUP(A9008,JABAQUARA!A:I,7, FALSE)</f>
        <v>16.25</v>
      </c>
      <c r="H9008" s="29">
        <f>VLOOKUP(A9008,JABAQUARA!A:I,8, FALSE)</f>
        <v>0.308</v>
      </c>
      <c r="I9008" s="16" t="s">
        <v>11</v>
      </c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  <c r="W9008" s="9"/>
      <c r="X9008" s="9"/>
      <c r="Y9008" s="9"/>
      <c r="Z9008" s="9"/>
      <c r="AA9008" s="9"/>
    </row>
    <row r="9009" spans="1:27" ht="12.75">
      <c r="A9009" s="64">
        <f t="shared" si="159"/>
        <v>46157</v>
      </c>
      <c r="B9009" s="16" t="s">
        <v>1467</v>
      </c>
      <c r="C9009" s="60">
        <f>VLOOKUP(A9009,SPOLETO!A:I,3, FALSE)</f>
        <v>4046.41</v>
      </c>
      <c r="D9009" s="16">
        <f>VLOOKUP(A9009,SPOLETO!A:I,4, FALSE)</f>
        <v>73</v>
      </c>
      <c r="E9009" s="61">
        <f>VLOOKUP(A9009,SPOLETO!A:I,5, FALSE)</f>
        <v>0</v>
      </c>
      <c r="F9009" s="16">
        <f>VLOOKUP(A9009,SPOLETO!A:I,6, FALSE)</f>
        <v>0</v>
      </c>
      <c r="G9009" s="16">
        <f>VLOOKUP(A9009,SPOLETO!A:I,7, FALSE)</f>
        <v>0</v>
      </c>
      <c r="H9009" s="29">
        <f>VLOOKUP(A9009,SPOLETO!A:I,8, FALSE)</f>
        <v>0</v>
      </c>
      <c r="I9009" s="16" t="s">
        <v>11</v>
      </c>
      <c r="J9009" s="9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9"/>
      <c r="V9009" s="9"/>
      <c r="W9009" s="9"/>
      <c r="X9009" s="9"/>
      <c r="Y9009" s="9"/>
      <c r="Z9009" s="9"/>
      <c r="AA9009" s="9"/>
    </row>
    <row r="9010" spans="1:27" ht="12.75">
      <c r="A9010" s="64">
        <f t="shared" si="159"/>
        <v>46157</v>
      </c>
      <c r="B9010" s="16" t="s">
        <v>9</v>
      </c>
      <c r="C9010" s="60">
        <f>VLOOKUP(A9010,'CAMPO BELO'!A:I,3, FALSE)</f>
        <v>7620.19</v>
      </c>
      <c r="D9010" s="16">
        <f>VLOOKUP(A9010,'CAMPO BELO'!A:I,4, FALSE)</f>
        <v>68</v>
      </c>
      <c r="E9010" s="61">
        <f>VLOOKUP(A9010,'CAMPO BELO'!A:I,5, FALSE)</f>
        <v>27.55</v>
      </c>
      <c r="F9010" s="16">
        <f>VLOOKUP(A9010,'CAMPO BELO'!A:I,6, FALSE)</f>
        <v>7</v>
      </c>
      <c r="G9010" s="16">
        <f>VLOOKUP(A9010,'CAMPO BELO'!A:I,7, FALSE)</f>
        <v>15.5</v>
      </c>
      <c r="H9010" s="29">
        <f>VLOOKUP(A9010,'CAMPO BELO'!A:I,8, FALSE)</f>
        <v>0.29499999999999998</v>
      </c>
      <c r="I9010" s="16" t="s">
        <v>11</v>
      </c>
      <c r="J9010" s="9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9"/>
      <c r="V9010" s="9"/>
      <c r="W9010" s="9"/>
      <c r="X9010" s="9"/>
      <c r="Y9010" s="9"/>
      <c r="Z9010" s="9"/>
      <c r="AA9010" s="9"/>
    </row>
    <row r="9011" spans="1:27" ht="12.75">
      <c r="A9011" s="64">
        <f t="shared" si="159"/>
        <v>46157</v>
      </c>
      <c r="B9011" s="16" t="s">
        <v>43</v>
      </c>
      <c r="C9011" s="60">
        <f>VLOOKUP(A9011,GOPOÚVA!A:I,3, FALSE)</f>
        <v>9874.9</v>
      </c>
      <c r="D9011" s="16">
        <f>VLOOKUP(A9011,GOPOÚVA!A:I,4, FALSE)</f>
        <v>96</v>
      </c>
      <c r="E9011" s="61">
        <f>VLOOKUP(A9011,GOPOÚVA!A:I,5, FALSE)</f>
        <v>28.69</v>
      </c>
      <c r="F9011" s="16">
        <f>VLOOKUP(A9011,GOPOÚVA!A:I,6, FALSE)</f>
        <v>4</v>
      </c>
      <c r="G9011" s="16">
        <f>VLOOKUP(A9011,GOPOÚVA!A:I,7, FALSE)</f>
        <v>13.16</v>
      </c>
      <c r="H9011" s="29">
        <f>VLOOKUP(A9011,GOPOÚVA!A:I,8, FALSE)</f>
        <v>0.36059999999999998</v>
      </c>
      <c r="I9011" s="16" t="s">
        <v>11</v>
      </c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  <c r="W9011" s="9"/>
      <c r="X9011" s="9"/>
      <c r="Y9011" s="9"/>
      <c r="Z9011" s="9"/>
      <c r="AA9011" s="9"/>
    </row>
    <row r="9012" spans="1:27" ht="12.75">
      <c r="A9012" s="64">
        <f t="shared" si="159"/>
        <v>46157</v>
      </c>
      <c r="B9012" s="16" t="s">
        <v>45</v>
      </c>
      <c r="C9012" s="60">
        <f>VLOOKUP(A9012,MANDAQUI!A:I,3, FALSE)</f>
        <v>10365.629999999999</v>
      </c>
      <c r="D9012" s="16">
        <f>VLOOKUP(A9012,MANDAQUI!A:I,4, FALSE)</f>
        <v>93</v>
      </c>
      <c r="E9012" s="61">
        <f>VLOOKUP(A9012,MANDAQUI!A:I,5, FALSE)</f>
        <v>27.11</v>
      </c>
      <c r="F9012" s="16">
        <f>VLOOKUP(A9012,MANDAQUI!A:I,6, FALSE)</f>
        <v>0</v>
      </c>
      <c r="G9012" s="16">
        <f>VLOOKUP(A9012,MANDAQUI!A:I,7, FALSE)</f>
        <v>15.6</v>
      </c>
      <c r="H9012" s="29">
        <f>VLOOKUP(A9012,MANDAQUI!A:I,8, FALSE)</f>
        <v>0.2954</v>
      </c>
      <c r="I9012" s="16" t="s">
        <v>11</v>
      </c>
      <c r="J9012" s="9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9"/>
      <c r="V9012" s="9"/>
      <c r="W9012" s="9"/>
      <c r="X9012" s="9"/>
      <c r="Y9012" s="9"/>
      <c r="Z9012" s="9"/>
      <c r="AA9012" s="9"/>
    </row>
    <row r="9013" spans="1:27" ht="12.75">
      <c r="A9013" s="64">
        <f t="shared" si="159"/>
        <v>46157</v>
      </c>
      <c r="B9013" s="16" t="s">
        <v>1465</v>
      </c>
      <c r="C9013" s="60">
        <f>VLOOKUP(A9013,AEROPORTO!A:I,3, FALSE)</f>
        <v>7769.8</v>
      </c>
      <c r="D9013" s="16">
        <f>VLOOKUP(A9013,AEROPORTO!A:I,4, FALSE)</f>
        <v>124</v>
      </c>
      <c r="E9013" s="61">
        <f>VLOOKUP(A9013,AEROPORTO!A:I,5, FALSE)</f>
        <v>0</v>
      </c>
      <c r="F9013" s="16">
        <f>VLOOKUP(A9013,AEROPORTO!A:I,6, FALSE)</f>
        <v>0</v>
      </c>
      <c r="G9013" s="16">
        <f>VLOOKUP(A9013,AEROPORTO!A:I,7, FALSE)</f>
        <v>0</v>
      </c>
      <c r="H9013" s="29">
        <f>VLOOKUP(A9013,AEROPORTO!A:I,8, FALSE)</f>
        <v>0</v>
      </c>
      <c r="I9013" s="16" t="s">
        <v>11</v>
      </c>
      <c r="J9013" s="9"/>
      <c r="K9013" s="9"/>
      <c r="L9013" s="9"/>
      <c r="M9013" s="9"/>
      <c r="N9013" s="9"/>
      <c r="O9013" s="9"/>
      <c r="P9013" s="9"/>
      <c r="Q9013" s="9"/>
      <c r="R9013" s="9"/>
      <c r="S9013" s="9"/>
      <c r="T9013" s="9"/>
      <c r="U9013" s="9"/>
      <c r="V9013" s="9"/>
      <c r="W9013" s="9"/>
      <c r="X9013" s="9"/>
      <c r="Y9013" s="9"/>
      <c r="Z9013" s="9"/>
      <c r="AA9013" s="9"/>
    </row>
    <row r="9014" spans="1:27" ht="12.75">
      <c r="A9014" s="64">
        <f t="shared" si="159"/>
        <v>46157</v>
      </c>
      <c r="B9014" s="16" t="s">
        <v>289</v>
      </c>
      <c r="C9014" s="60">
        <f>VLOOKUP(A9014,PINHEIROS!A:I,3, FALSE)</f>
        <v>9994.44</v>
      </c>
      <c r="D9014" s="16">
        <f>VLOOKUP(A9014,PINHEIROS!A:I,4, FALSE)</f>
        <v>85</v>
      </c>
      <c r="E9014" s="61">
        <f>VLOOKUP(A9014,PINHEIROS!A:I,5, FALSE)</f>
        <v>30.27</v>
      </c>
      <c r="F9014" s="16">
        <f>VLOOKUP(A9014,PINHEIROS!A:I,6, FALSE)</f>
        <v>11</v>
      </c>
      <c r="G9014" s="16">
        <f>VLOOKUP(A9014,PINHEIROS!A:I,7, FALSE)</f>
        <v>10.8</v>
      </c>
      <c r="H9014" s="29">
        <f>VLOOKUP(A9014,PINHEIROS!A:I,8, FALSE)</f>
        <v>0.31330000000000002</v>
      </c>
      <c r="I9014" s="16" t="s">
        <v>11</v>
      </c>
      <c r="J9014" s="9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9"/>
      <c r="V9014" s="9"/>
      <c r="W9014" s="9"/>
      <c r="X9014" s="9"/>
      <c r="Y9014" s="9"/>
      <c r="Z9014" s="9"/>
      <c r="AA9014" s="9"/>
    </row>
    <row r="9015" spans="1:27" ht="12.75">
      <c r="A9015" s="64">
        <f t="shared" si="159"/>
        <v>46157</v>
      </c>
      <c r="B9015" s="16" t="s">
        <v>286</v>
      </c>
      <c r="C9015" s="60">
        <f>VLOOKUP(A9015,ACLIMAÇÃO!A:I,3, FALSE)</f>
        <v>7333.09</v>
      </c>
      <c r="D9015" s="16">
        <f>VLOOKUP(A9015,ACLIMAÇÃO!A:I,4, FALSE)</f>
        <v>71</v>
      </c>
      <c r="E9015" s="61">
        <f>VLOOKUP(A9015,ACLIMAÇÃO!A:I,5, FALSE)</f>
        <v>36.46</v>
      </c>
      <c r="F9015" s="16">
        <f>VLOOKUP(A9015,ACLIMAÇÃO!A:I,6, FALSE)</f>
        <v>19</v>
      </c>
      <c r="G9015" s="16">
        <f>VLOOKUP(A9015,ACLIMAÇÃO!A:I,7, FALSE)</f>
        <v>14.5</v>
      </c>
      <c r="H9015" s="29">
        <f>VLOOKUP(A9015,ACLIMAÇÃO!A:I,8, FALSE)</f>
        <v>0.29339999999999999</v>
      </c>
      <c r="I9015" s="16" t="s">
        <v>11</v>
      </c>
      <c r="J9015" s="9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9"/>
      <c r="V9015" s="9"/>
      <c r="W9015" s="9"/>
      <c r="X9015" s="9"/>
      <c r="Y9015" s="9"/>
      <c r="Z9015" s="9"/>
      <c r="AA9015" s="9"/>
    </row>
    <row r="9016" spans="1:27" ht="12.75">
      <c r="A9016" s="64">
        <f t="shared" si="159"/>
        <v>46157</v>
      </c>
      <c r="B9016" s="16" t="s">
        <v>17</v>
      </c>
      <c r="C9016" s="60">
        <f>VLOOKUP(A9016,'PRAIA DO CANTO'!A:I,3, FALSE)</f>
        <v>10799.21</v>
      </c>
      <c r="D9016" s="16">
        <f>VLOOKUP(A9016,'PRAIA DO CANTO'!A:I,4, FALSE)</f>
        <v>110</v>
      </c>
      <c r="E9016" s="61">
        <f>VLOOKUP(A9016,'PRAIA DO CANTO'!A:I,5, FALSE)</f>
        <v>30.92</v>
      </c>
      <c r="F9016" s="16">
        <f>VLOOKUP(A9016,'PRAIA DO CANTO'!A:I,6, FALSE)</f>
        <v>8</v>
      </c>
      <c r="G9016" s="16">
        <f>VLOOKUP(A9016,'PRAIA DO CANTO'!A:I,7, FALSE)</f>
        <v>14.1</v>
      </c>
      <c r="H9016" s="29">
        <f>VLOOKUP(A9016,'PRAIA DO CANTO'!A:I,8, FALSE)</f>
        <v>0.28649999999999998</v>
      </c>
      <c r="I9016" s="16" t="s">
        <v>16</v>
      </c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  <c r="W9016" s="9"/>
      <c r="X9016" s="9"/>
      <c r="Y9016" s="9"/>
      <c r="Z9016" s="9"/>
      <c r="AA9016" s="9"/>
    </row>
    <row r="9017" spans="1:27" ht="12.75">
      <c r="A9017" s="64">
        <f t="shared" si="159"/>
        <v>46157</v>
      </c>
      <c r="B9017" s="16" t="s">
        <v>14</v>
      </c>
      <c r="C9017" s="60">
        <f>VLOOKUP(A9017,'JARDIM CAMBURI'!A:I,3, FALSE)</f>
        <v>6108.9</v>
      </c>
      <c r="D9017" s="16">
        <f>VLOOKUP(A9017,'JARDIM CAMBURI'!A:I,4, FALSE)</f>
        <v>61</v>
      </c>
      <c r="E9017" s="61">
        <f>VLOOKUP(A9017,'JARDIM CAMBURI'!A:I,5, FALSE)</f>
        <v>21.3</v>
      </c>
      <c r="F9017" s="16">
        <f>VLOOKUP(A9017,'JARDIM CAMBURI'!A:I,6, FALSE())</f>
        <v>1</v>
      </c>
      <c r="G9017" s="16">
        <f>VLOOKUP(A9017,'JARDIM CAMBURI'!A:I,7, FALSE)</f>
        <v>13.33</v>
      </c>
      <c r="H9017" s="29">
        <f>VLOOKUP(A9017,'JARDIM CAMBURI'!A:I,8, FALSE)</f>
        <v>0.2301</v>
      </c>
      <c r="I9017" s="16" t="s">
        <v>16</v>
      </c>
      <c r="J9017" s="9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9"/>
      <c r="V9017" s="9"/>
      <c r="W9017" s="9"/>
      <c r="X9017" s="9"/>
      <c r="Y9017" s="9"/>
      <c r="Z9017" s="9"/>
      <c r="AA9017" s="9"/>
    </row>
    <row r="9018" spans="1:27" ht="12.75">
      <c r="A9018" s="64">
        <f t="shared" si="159"/>
        <v>46157</v>
      </c>
      <c r="B9018" s="16" t="s">
        <v>19</v>
      </c>
      <c r="C9018" s="60">
        <f>VLOOKUP(A9018,SERRA!A:I,3, FALSE)</f>
        <v>8337.51</v>
      </c>
      <c r="D9018" s="16">
        <f>VLOOKUP(A9018,SERRA!A:I,4, FALSE)</f>
        <v>79</v>
      </c>
      <c r="E9018" s="61">
        <f>VLOOKUP(A9018,SERRA!A:I,5, FALSE)</f>
        <v>34.65</v>
      </c>
      <c r="F9018" s="16">
        <f>VLOOKUP(A9018,SERRA!A:I,6, FALSE)</f>
        <v>15</v>
      </c>
      <c r="G9018" s="16">
        <f>VLOOKUP(A9018,SERRA!A:I,7, FALSE)</f>
        <v>15.8</v>
      </c>
      <c r="H9018" s="29">
        <f>VLOOKUP(A9018,SERRA!A:I,8, FALSE)</f>
        <v>0.31159999999999999</v>
      </c>
      <c r="I9018" s="16" t="s">
        <v>16</v>
      </c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  <c r="W9018" s="9"/>
      <c r="X9018" s="9"/>
      <c r="Y9018" s="9"/>
      <c r="Z9018" s="9"/>
      <c r="AA9018" s="9"/>
    </row>
    <row r="9019" spans="1:27" ht="12.75">
      <c r="A9019" s="64">
        <f t="shared" si="159"/>
        <v>46157</v>
      </c>
      <c r="B9019" s="16" t="s">
        <v>1574</v>
      </c>
      <c r="C9019" s="60">
        <f>VLOOKUP(A9019,BOALI!A:I,3, FALSE)</f>
        <v>3312.04</v>
      </c>
      <c r="D9019" s="16">
        <f>VLOOKUP(A9019,BOALI!A:I,4, FALSE)</f>
        <v>88</v>
      </c>
      <c r="E9019" s="61">
        <f>VLOOKUP(A9019,BOALI!A:I,5, FALSE)</f>
        <v>0</v>
      </c>
      <c r="F9019" s="16">
        <f>VLOOKUP(A9019,BOALI!A:I,6, FALSE)</f>
        <v>0</v>
      </c>
      <c r="G9019" s="16">
        <f>VLOOKUP(A9019,BOALI!A:I,7, FALSE)</f>
        <v>0</v>
      </c>
      <c r="H9019" s="29">
        <f>VLOOKUP(A9019,BOALI!A:I,8, FALSE)</f>
        <v>0</v>
      </c>
      <c r="I9019" s="16" t="s">
        <v>16</v>
      </c>
      <c r="J9019" s="9"/>
      <c r="K9019" s="9"/>
      <c r="L9019" s="9"/>
      <c r="M9019" s="9"/>
      <c r="N9019" s="9"/>
      <c r="O9019" s="9"/>
      <c r="P9019" s="9"/>
      <c r="Q9019" s="9"/>
      <c r="R9019" s="9"/>
      <c r="S9019" s="9"/>
      <c r="T9019" s="9"/>
      <c r="U9019" s="9"/>
      <c r="V9019" s="9"/>
      <c r="W9019" s="9"/>
      <c r="X9019" s="9"/>
      <c r="Y9019" s="9"/>
      <c r="Z9019" s="9"/>
      <c r="AA9019" s="9"/>
    </row>
    <row r="9020" spans="1:27" ht="12.75">
      <c r="A9020" s="64">
        <f>A9019+1</f>
        <v>46158</v>
      </c>
      <c r="B9020" s="16" t="s">
        <v>21</v>
      </c>
      <c r="C9020" s="60">
        <f>VLOOKUP(A9020,'VILA CLEMENTINO'!A:I,3, FALSE)</f>
        <v>14227.55</v>
      </c>
      <c r="D9020" s="16">
        <f>VLOOKUP(A9020,'VILA CLEMENTINO'!A:I,4, FALSE)</f>
        <v>131</v>
      </c>
      <c r="E9020" s="61">
        <f>VLOOKUP(A9020,'VILA CLEMENTINO'!A:I,5, FALSE)</f>
        <v>33.15</v>
      </c>
      <c r="F9020" s="16">
        <f>VLOOKUP(A9020,'VILA CLEMENTINO'!A:I,6, FALSE)</f>
        <v>15</v>
      </c>
      <c r="G9020" s="62">
        <f>VLOOKUP(A9020,'VILA CLEMENTINO'!A:I,7, FALSE)</f>
        <v>12.375</v>
      </c>
      <c r="H9020" s="29">
        <f>VLOOKUP(A9020,'VILA CLEMENTINO'!A:I,8, FALSE)</f>
        <v>0.26629999999999998</v>
      </c>
      <c r="I9020" s="16" t="s">
        <v>11</v>
      </c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  <c r="W9020" s="9"/>
      <c r="X9020" s="9"/>
      <c r="Y9020" s="9"/>
      <c r="Z9020" s="9"/>
      <c r="AA9020" s="9"/>
    </row>
    <row r="9021" spans="1:27" ht="12.75">
      <c r="A9021" s="64">
        <f t="shared" ref="A9021:A9032" si="160">A9020</f>
        <v>46158</v>
      </c>
      <c r="B9021" s="16" t="s">
        <v>12</v>
      </c>
      <c r="C9021" s="60">
        <f>VLOOKUP(A9021,JABAQUARA!A:I,3, FALSE)</f>
        <v>9131.7800000000007</v>
      </c>
      <c r="D9021" s="16">
        <f>VLOOKUP(A9021,JABAQUARA!A:I,4, FALSE)</f>
        <v>90</v>
      </c>
      <c r="E9021" s="61">
        <f>VLOOKUP(A9021,JABAQUARA!A:I,5, FALSE)</f>
        <v>33.42</v>
      </c>
      <c r="F9021" s="16">
        <f>VLOOKUP(A9021,JABAQUARA!A:I,6, FALSE)</f>
        <v>23</v>
      </c>
      <c r="G9021" s="16">
        <f>VLOOKUP(A9021,JABAQUARA!A:I,7, FALSE)</f>
        <v>18.5</v>
      </c>
      <c r="H9021" s="29">
        <f>VLOOKUP(A9021,JABAQUARA!A:I,8, FALSE)</f>
        <v>0.29730000000000001</v>
      </c>
      <c r="I9021" s="16" t="s">
        <v>11</v>
      </c>
      <c r="J9021" s="9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9"/>
      <c r="V9021" s="9"/>
      <c r="W9021" s="9"/>
      <c r="X9021" s="9"/>
      <c r="Y9021" s="9"/>
      <c r="Z9021" s="9"/>
      <c r="AA9021" s="9"/>
    </row>
    <row r="9022" spans="1:27" ht="12.75">
      <c r="A9022" s="64">
        <f t="shared" si="160"/>
        <v>46158</v>
      </c>
      <c r="B9022" s="16" t="s">
        <v>1467</v>
      </c>
      <c r="C9022" s="60">
        <f>VLOOKUP(A9022,SPOLETO!A:I,3, FALSE)</f>
        <v>4955.8</v>
      </c>
      <c r="D9022" s="16">
        <f>VLOOKUP(A9022,SPOLETO!A:I,4, FALSE)</f>
        <v>70</v>
      </c>
      <c r="E9022" s="61">
        <f>VLOOKUP(A9022,SPOLETO!A:I,5, FALSE)</f>
        <v>0</v>
      </c>
      <c r="F9022" s="16">
        <f>VLOOKUP(A9022,SPOLETO!A:I,6, FALSE)</f>
        <v>0</v>
      </c>
      <c r="G9022" s="16">
        <f>VLOOKUP(A9022,SPOLETO!A:I,7, FALSE)</f>
        <v>0</v>
      </c>
      <c r="H9022" s="29">
        <f>VLOOKUP(A9022,SPOLETO!A:I,8, FALSE)</f>
        <v>0</v>
      </c>
      <c r="I9022" s="16" t="s">
        <v>11</v>
      </c>
      <c r="J9022" s="9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9"/>
      <c r="V9022" s="9"/>
      <c r="W9022" s="9"/>
      <c r="X9022" s="9"/>
      <c r="Y9022" s="9"/>
      <c r="Z9022" s="9"/>
      <c r="AA9022" s="9"/>
    </row>
    <row r="9023" spans="1:27" ht="12.75">
      <c r="A9023" s="64">
        <f t="shared" si="160"/>
        <v>46158</v>
      </c>
      <c r="B9023" s="16" t="s">
        <v>9</v>
      </c>
      <c r="C9023" s="60">
        <f>VLOOKUP(A9023,'CAMPO BELO'!A:I,3, FALSE)</f>
        <v>8460.34</v>
      </c>
      <c r="D9023" s="16">
        <f>VLOOKUP(A9023,'CAMPO BELO'!A:I,4, FALSE)</f>
        <v>80</v>
      </c>
      <c r="E9023" s="61">
        <f>VLOOKUP(A9023,'CAMPO BELO'!A:I,5, FALSE)</f>
        <v>27.44</v>
      </c>
      <c r="F9023" s="16">
        <f>VLOOKUP(A9023,'CAMPO BELO'!A:I,6, FALSE)</f>
        <v>5</v>
      </c>
      <c r="G9023" s="16">
        <f>VLOOKUP(A9023,'CAMPO BELO'!A:I,7, FALSE)</f>
        <v>17</v>
      </c>
      <c r="H9023" s="29">
        <f>VLOOKUP(A9023,'CAMPO BELO'!A:I,8, FALSE)</f>
        <v>0.30399999999999999</v>
      </c>
      <c r="I9023" s="16" t="s">
        <v>11</v>
      </c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9"/>
      <c r="V9023" s="9"/>
      <c r="W9023" s="9"/>
      <c r="X9023" s="9"/>
      <c r="Y9023" s="9"/>
      <c r="Z9023" s="9"/>
      <c r="AA9023" s="9"/>
    </row>
    <row r="9024" spans="1:27" ht="12.75">
      <c r="A9024" s="64">
        <f t="shared" si="160"/>
        <v>46158</v>
      </c>
      <c r="B9024" s="16" t="s">
        <v>43</v>
      </c>
      <c r="C9024" s="60">
        <f>VLOOKUP(A9024,GOPOÚVA!A:I,3, FALSE)</f>
        <v>8519.57</v>
      </c>
      <c r="D9024" s="16">
        <f>VLOOKUP(A9024,GOPOÚVA!A:I,4, FALSE)</f>
        <v>84</v>
      </c>
      <c r="E9024" s="61">
        <f>VLOOKUP(A9024,GOPOÚVA!A:I,5, FALSE)</f>
        <v>23.66</v>
      </c>
      <c r="F9024" s="16">
        <f>VLOOKUP(A9024,GOPOÚVA!A:I,6, FALSE)</f>
        <v>0</v>
      </c>
      <c r="G9024" s="16">
        <f>VLOOKUP(A9024,GOPOÚVA!A:I,7, FALSE)</f>
        <v>13.6</v>
      </c>
      <c r="H9024" s="29">
        <f>VLOOKUP(A9024,GOPOÚVA!A:I,8, FALSE)</f>
        <v>0.29620000000000002</v>
      </c>
      <c r="I9024" s="16" t="s">
        <v>11</v>
      </c>
      <c r="J9024" s="9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9"/>
      <c r="V9024" s="9"/>
      <c r="W9024" s="9"/>
      <c r="X9024" s="9"/>
      <c r="Y9024" s="9"/>
      <c r="Z9024" s="9"/>
      <c r="AA9024" s="9"/>
    </row>
    <row r="9025" spans="1:27" ht="12.75">
      <c r="A9025" s="64">
        <f t="shared" si="160"/>
        <v>46158</v>
      </c>
      <c r="B9025" s="16" t="s">
        <v>45</v>
      </c>
      <c r="C9025" s="60">
        <f>VLOOKUP(A9025,MANDAQUI!A:I,3, FALSE)</f>
        <v>9856.99</v>
      </c>
      <c r="D9025" s="16">
        <f>VLOOKUP(A9025,MANDAQUI!A:I,4, FALSE)</f>
        <v>89</v>
      </c>
      <c r="E9025" s="61">
        <f>VLOOKUP(A9025,MANDAQUI!A:I,5, FALSE)</f>
        <v>29.74</v>
      </c>
      <c r="F9025" s="16">
        <f>VLOOKUP(A9025,MANDAQUI!A:I,6, FALSE)</f>
        <v>9</v>
      </c>
      <c r="G9025" s="16">
        <f>VLOOKUP(A9025,MANDAQUI!A:I,7, FALSE)</f>
        <v>15.4</v>
      </c>
      <c r="H9025" s="29">
        <f>VLOOKUP(A9025,MANDAQUI!A:I,8, FALSE)</f>
        <v>0.27679999999999999</v>
      </c>
      <c r="I9025" s="16" t="s">
        <v>11</v>
      </c>
      <c r="J9025" s="9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9"/>
      <c r="V9025" s="9"/>
      <c r="W9025" s="9"/>
      <c r="X9025" s="9"/>
      <c r="Y9025" s="9"/>
      <c r="Z9025" s="9"/>
      <c r="AA9025" s="9"/>
    </row>
    <row r="9026" spans="1:27" ht="12.75">
      <c r="A9026" s="64">
        <f t="shared" si="160"/>
        <v>46158</v>
      </c>
      <c r="B9026" s="16" t="s">
        <v>1465</v>
      </c>
      <c r="C9026" s="60">
        <f>VLOOKUP(A9026,AEROPORTO!A:I,3, FALSE)</f>
        <v>5614.5</v>
      </c>
      <c r="D9026" s="16">
        <f>VLOOKUP(A9026,AEROPORTO!A:I,4, FALSE)</f>
        <v>85</v>
      </c>
      <c r="E9026" s="61">
        <f>VLOOKUP(A9026,AEROPORTO!A:I,5, FALSE)</f>
        <v>0</v>
      </c>
      <c r="F9026" s="16">
        <f>VLOOKUP(A9026,AEROPORTO!A:I,6, FALSE)</f>
        <v>0</v>
      </c>
      <c r="G9026" s="16">
        <f>VLOOKUP(A9026,AEROPORTO!A:I,7, FALSE)</f>
        <v>0</v>
      </c>
      <c r="H9026" s="29">
        <f>VLOOKUP(A9026,AEROPORTO!A:I,8, FALSE)</f>
        <v>0</v>
      </c>
      <c r="I9026" s="16" t="s">
        <v>11</v>
      </c>
      <c r="J9026" s="9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9"/>
      <c r="V9026" s="9"/>
      <c r="W9026" s="9"/>
      <c r="X9026" s="9"/>
      <c r="Y9026" s="9"/>
      <c r="Z9026" s="9"/>
      <c r="AA9026" s="9"/>
    </row>
    <row r="9027" spans="1:27" ht="12.75">
      <c r="A9027" s="64">
        <f t="shared" si="160"/>
        <v>46158</v>
      </c>
      <c r="B9027" s="16" t="s">
        <v>289</v>
      </c>
      <c r="C9027" s="60">
        <f>VLOOKUP(A9027,PINHEIROS!A:I,3, FALSE)</f>
        <v>9677.2900000000009</v>
      </c>
      <c r="D9027" s="16">
        <f>VLOOKUP(A9027,PINHEIROS!A:I,4, FALSE)</f>
        <v>95</v>
      </c>
      <c r="E9027" s="61">
        <f>VLOOKUP(A9027,PINHEIROS!A:I,5, FALSE)</f>
        <v>30.55</v>
      </c>
      <c r="F9027" s="16">
        <f>VLOOKUP(A9027,PINHEIROS!A:I,6, FALSE)</f>
        <v>14</v>
      </c>
      <c r="G9027" s="16">
        <f>VLOOKUP(A9027,PINHEIROS!A:I,7, FALSE)</f>
        <v>17.25</v>
      </c>
      <c r="H9027" s="29">
        <f>VLOOKUP(A9027,PINHEIROS!A:I,8, FALSE)</f>
        <v>0.29370000000000002</v>
      </c>
      <c r="I9027" s="16" t="s">
        <v>11</v>
      </c>
      <c r="J9027" s="9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9"/>
      <c r="V9027" s="9"/>
      <c r="W9027" s="9"/>
      <c r="X9027" s="9"/>
      <c r="Y9027" s="9"/>
      <c r="Z9027" s="9"/>
      <c r="AA9027" s="9"/>
    </row>
    <row r="9028" spans="1:27" ht="12.75">
      <c r="A9028" s="64">
        <f t="shared" si="160"/>
        <v>46158</v>
      </c>
      <c r="B9028" s="16" t="s">
        <v>286</v>
      </c>
      <c r="C9028" s="60">
        <f>VLOOKUP(A9028,ACLIMAÇÃO!A:I,3, FALSE)</f>
        <v>4468.74</v>
      </c>
      <c r="D9028" s="16">
        <f>VLOOKUP(A9028,ACLIMAÇÃO!A:I,4, FALSE)</f>
        <v>46</v>
      </c>
      <c r="E9028" s="61">
        <f>VLOOKUP(A9028,ACLIMAÇÃO!A:I,5, FALSE)</f>
        <v>24.31</v>
      </c>
      <c r="F9028" s="16">
        <f>VLOOKUP(A9028,ACLIMAÇÃO!A:I,6, FALSE)</f>
        <v>0</v>
      </c>
      <c r="G9028" s="16">
        <f>VLOOKUP(A9028,ACLIMAÇÃO!A:I,7, FALSE)</f>
        <v>8.5</v>
      </c>
      <c r="H9028" s="29">
        <f>VLOOKUP(A9028,ACLIMAÇÃO!A:I,8, FALSE)</f>
        <v>0.31219999999999998</v>
      </c>
      <c r="I9028" s="16" t="s">
        <v>11</v>
      </c>
      <c r="J9028" s="9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9"/>
      <c r="V9028" s="9"/>
      <c r="W9028" s="9"/>
      <c r="X9028" s="9"/>
      <c r="Y9028" s="9"/>
      <c r="Z9028" s="9"/>
      <c r="AA9028" s="9"/>
    </row>
    <row r="9029" spans="1:27" ht="12.75">
      <c r="A9029" s="64">
        <f t="shared" si="160"/>
        <v>46158</v>
      </c>
      <c r="B9029" s="16" t="s">
        <v>17</v>
      </c>
      <c r="C9029" s="60">
        <f>VLOOKUP(A9029,'PRAIA DO CANTO'!A:I,3, FALSE)</f>
        <v>10250.39</v>
      </c>
      <c r="D9029" s="16">
        <f>VLOOKUP(A9029,'PRAIA DO CANTO'!A:I,4, FALSE)</f>
        <v>101</v>
      </c>
      <c r="E9029" s="61">
        <f>VLOOKUP(A9029,'PRAIA DO CANTO'!A:I,5, FALSE)</f>
        <v>30.96</v>
      </c>
      <c r="F9029" s="16">
        <f>VLOOKUP(A9029,'PRAIA DO CANTO'!A:I,6, FALSE)</f>
        <v>6</v>
      </c>
      <c r="G9029" s="16">
        <f>VLOOKUP(A9029,'PRAIA DO CANTO'!A:I,7, FALSE)</f>
        <v>20</v>
      </c>
      <c r="H9029" s="29">
        <f>VLOOKUP(A9029,'PRAIA DO CANTO'!A:I,8, FALSE)</f>
        <v>0.23430000000000001</v>
      </c>
      <c r="I9029" s="16" t="s">
        <v>16</v>
      </c>
      <c r="J9029" s="9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9"/>
      <c r="V9029" s="9"/>
      <c r="W9029" s="9"/>
      <c r="X9029" s="9"/>
      <c r="Y9029" s="9"/>
      <c r="Z9029" s="9"/>
      <c r="AA9029" s="9"/>
    </row>
    <row r="9030" spans="1:27" ht="12.75">
      <c r="A9030" s="64">
        <f t="shared" si="160"/>
        <v>46158</v>
      </c>
      <c r="B9030" s="16" t="s">
        <v>14</v>
      </c>
      <c r="C9030" s="60">
        <f>VLOOKUP(A9030,'JARDIM CAMBURI'!A:I,3, FALSE)</f>
        <v>4784.37</v>
      </c>
      <c r="D9030" s="16">
        <f>VLOOKUP(A9030,'JARDIM CAMBURI'!A:I,4, FALSE)</f>
        <v>52</v>
      </c>
      <c r="E9030" s="61">
        <f>VLOOKUP(A9030,'JARDIM CAMBURI'!A:I,5, FALSE)</f>
        <v>23.16</v>
      </c>
      <c r="F9030" s="16">
        <f>VLOOKUP(A9030,'JARDIM CAMBURI'!A:I,6, FALSE())</f>
        <v>1</v>
      </c>
      <c r="G9030" s="16">
        <f>VLOOKUP(A9030,'JARDIM CAMBURI'!A:I,7, FALSE)</f>
        <v>5.8</v>
      </c>
      <c r="H9030" s="29">
        <f>VLOOKUP(A9030,'JARDIM CAMBURI'!A:I,8, FALSE)</f>
        <v>0.25390000000000001</v>
      </c>
      <c r="I9030" s="16" t="s">
        <v>16</v>
      </c>
      <c r="J9030" s="9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9"/>
      <c r="V9030" s="9"/>
      <c r="W9030" s="9"/>
      <c r="X9030" s="9"/>
      <c r="Y9030" s="9"/>
      <c r="Z9030" s="9"/>
      <c r="AA9030" s="9"/>
    </row>
    <row r="9031" spans="1:27" ht="12.75">
      <c r="A9031" s="64">
        <f t="shared" si="160"/>
        <v>46158</v>
      </c>
      <c r="B9031" s="16" t="s">
        <v>19</v>
      </c>
      <c r="C9031" s="60">
        <f>VLOOKUP(A9031,SERRA!A:I,3, FALSE)</f>
        <v>6435.54</v>
      </c>
      <c r="D9031" s="16">
        <f>VLOOKUP(A9031,SERRA!A:I,4, FALSE)</f>
        <v>61</v>
      </c>
      <c r="E9031" s="61">
        <f>VLOOKUP(A9031,SERRA!A:I,5, FALSE)</f>
        <v>26.56</v>
      </c>
      <c r="F9031" s="16">
        <f>VLOOKUP(A9031,SERRA!A:I,6, FALSE)</f>
        <v>3</v>
      </c>
      <c r="G9031" s="16">
        <f>VLOOKUP(A9031,SERRA!A:I,7, FALSE)</f>
        <v>15.25</v>
      </c>
      <c r="H9031" s="29">
        <f>VLOOKUP(A9031,SERRA!A:I,8, FALSE)</f>
        <v>0.32179999999999997</v>
      </c>
      <c r="I9031" s="16" t="s">
        <v>16</v>
      </c>
      <c r="J9031" s="9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9"/>
      <c r="V9031" s="9"/>
      <c r="W9031" s="9"/>
      <c r="X9031" s="9"/>
      <c r="Y9031" s="9"/>
      <c r="Z9031" s="9"/>
      <c r="AA9031" s="9"/>
    </row>
    <row r="9032" spans="1:27" ht="12.75">
      <c r="A9032" s="64">
        <f t="shared" si="160"/>
        <v>46158</v>
      </c>
      <c r="B9032" s="16" t="s">
        <v>1574</v>
      </c>
      <c r="C9032" s="60">
        <f>VLOOKUP(A9032,BOALI!A:I,3, FALSE)</f>
        <v>2879.65</v>
      </c>
      <c r="D9032" s="16">
        <f>VLOOKUP(A9032,BOALI!A:I,4, FALSE)</f>
        <v>76</v>
      </c>
      <c r="E9032" s="61">
        <f>VLOOKUP(A9032,BOALI!A:I,5, FALSE)</f>
        <v>0</v>
      </c>
      <c r="F9032" s="16">
        <f>VLOOKUP(A9032,BOALI!A:I,6, FALSE)</f>
        <v>0</v>
      </c>
      <c r="G9032" s="16">
        <f>VLOOKUP(A9032,BOALI!A:I,7, FALSE)</f>
        <v>0</v>
      </c>
      <c r="H9032" s="29">
        <f>VLOOKUP(A9032,BOALI!A:I,8, FALSE)</f>
        <v>0</v>
      </c>
      <c r="I9032" s="16" t="s">
        <v>16</v>
      </c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  <c r="W9032" s="9"/>
      <c r="X9032" s="9"/>
      <c r="Y9032" s="9"/>
      <c r="Z9032" s="9"/>
      <c r="AA9032" s="9"/>
    </row>
    <row r="9033" spans="1:27" ht="12.75">
      <c r="A9033" s="64">
        <f>A9032+1</f>
        <v>46159</v>
      </c>
      <c r="B9033" s="16" t="s">
        <v>21</v>
      </c>
      <c r="C9033" s="60">
        <f>VLOOKUP(A9033,'VILA CLEMENTINO'!A:I,3, FALSE)</f>
        <v>8890.65</v>
      </c>
      <c r="D9033" s="16">
        <f>VLOOKUP(A9033,'VILA CLEMENTINO'!A:I,4, FALSE)</f>
        <v>95</v>
      </c>
      <c r="E9033" s="61">
        <f>VLOOKUP(A9033,'VILA CLEMENTINO'!A:I,5, FALSE)</f>
        <v>29.82</v>
      </c>
      <c r="F9033" s="16">
        <f>VLOOKUP(A9033,'VILA CLEMENTINO'!A:I,6, FALSE)</f>
        <v>8</v>
      </c>
      <c r="G9033" s="62">
        <f>VLOOKUP(A9033,'VILA CLEMENTINO'!A:I,7, FALSE)</f>
        <v>9.875</v>
      </c>
      <c r="H9033" s="29">
        <f>VLOOKUP(A9033,'VILA CLEMENTINO'!A:I,8, FALSE)</f>
        <v>0.2472</v>
      </c>
      <c r="I9033" s="16" t="s">
        <v>11</v>
      </c>
      <c r="J9033" s="9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9"/>
      <c r="V9033" s="9"/>
      <c r="W9033" s="9"/>
      <c r="X9033" s="9"/>
      <c r="Y9033" s="9"/>
      <c r="Z9033" s="9"/>
      <c r="AA9033" s="9"/>
    </row>
    <row r="9034" spans="1:27" ht="12.75">
      <c r="A9034" s="64">
        <f t="shared" ref="A9034:A9045" si="161">A9033</f>
        <v>46159</v>
      </c>
      <c r="B9034" s="16" t="s">
        <v>12</v>
      </c>
      <c r="C9034" s="60">
        <f>VLOOKUP(A9034,JABAQUARA!A:I,3, FALSE)</f>
        <v>4220.7700000000004</v>
      </c>
      <c r="D9034" s="16">
        <f>VLOOKUP(A9034,JABAQUARA!A:I,4, FALSE)</f>
        <v>45</v>
      </c>
      <c r="E9034" s="61">
        <f>VLOOKUP(A9034,JABAQUARA!A:I,5, FALSE)</f>
        <v>31.33</v>
      </c>
      <c r="F9034" s="16">
        <f>VLOOKUP(A9034,JABAQUARA!A:I,6, FALSE)</f>
        <v>9</v>
      </c>
      <c r="G9034" s="16">
        <f>VLOOKUP(A9034,JABAQUARA!A:I,7, FALSE)</f>
        <v>9.25</v>
      </c>
      <c r="H9034" s="29">
        <f>VLOOKUP(A9034,JABAQUARA!A:I,8, FALSE)</f>
        <v>0.29670000000000002</v>
      </c>
      <c r="I9034" s="16" t="s">
        <v>11</v>
      </c>
      <c r="J9034" s="9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9"/>
      <c r="V9034" s="9"/>
      <c r="W9034" s="9"/>
      <c r="X9034" s="9"/>
      <c r="Y9034" s="9"/>
      <c r="Z9034" s="9"/>
      <c r="AA9034" s="9"/>
    </row>
    <row r="9035" spans="1:27" ht="12.75">
      <c r="A9035" s="64">
        <f t="shared" si="161"/>
        <v>46159</v>
      </c>
      <c r="B9035" s="16" t="s">
        <v>1467</v>
      </c>
      <c r="C9035" s="60">
        <f>VLOOKUP(A9035,SPOLETO!A:I,3, FALSE)</f>
        <v>4354.3</v>
      </c>
      <c r="D9035" s="16">
        <f>VLOOKUP(A9035,SPOLETO!A:I,4, FALSE)</f>
        <v>57</v>
      </c>
      <c r="E9035" s="61">
        <f>VLOOKUP(A9035,SPOLETO!A:I,5, FALSE)</f>
        <v>0</v>
      </c>
      <c r="F9035" s="16">
        <f>VLOOKUP(A9035,SPOLETO!A:I,6, FALSE)</f>
        <v>0</v>
      </c>
      <c r="G9035" s="16">
        <f>VLOOKUP(A9035,SPOLETO!A:I,7, FALSE)</f>
        <v>0</v>
      </c>
      <c r="H9035" s="29">
        <f>VLOOKUP(A9035,SPOLETO!A:I,8, FALSE)</f>
        <v>0</v>
      </c>
      <c r="I9035" s="16" t="s">
        <v>11</v>
      </c>
      <c r="J9035" s="9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9"/>
      <c r="V9035" s="9"/>
      <c r="W9035" s="9"/>
      <c r="X9035" s="9"/>
      <c r="Y9035" s="9"/>
      <c r="Z9035" s="9"/>
      <c r="AA9035" s="9"/>
    </row>
    <row r="9036" spans="1:27" ht="12.75">
      <c r="A9036" s="64">
        <f t="shared" si="161"/>
        <v>46159</v>
      </c>
      <c r="B9036" s="16" t="s">
        <v>9</v>
      </c>
      <c r="C9036" s="60">
        <f>VLOOKUP(A9036,'CAMPO BELO'!A:I,3, FALSE)</f>
        <v>7082.09</v>
      </c>
      <c r="D9036" s="16">
        <f>VLOOKUP(A9036,'CAMPO BELO'!A:I,4, FALSE)</f>
        <v>69</v>
      </c>
      <c r="E9036" s="61">
        <f>VLOOKUP(A9036,'CAMPO BELO'!A:I,5, FALSE)</f>
        <v>36.99</v>
      </c>
      <c r="F9036" s="16">
        <f>VLOOKUP(A9036,'CAMPO BELO'!A:I,6, FALSE)</f>
        <v>16</v>
      </c>
      <c r="G9036" s="16">
        <f>VLOOKUP(A9036,'CAMPO BELO'!A:I,7, FALSE)</f>
        <v>15.5</v>
      </c>
      <c r="H9036" s="29">
        <f>VLOOKUP(A9036,'CAMPO BELO'!A:I,8, FALSE)</f>
        <v>0.28299999999999997</v>
      </c>
      <c r="I9036" s="16" t="s">
        <v>11</v>
      </c>
      <c r="J9036" s="9"/>
      <c r="K9036" s="9"/>
      <c r="L9036" s="9"/>
      <c r="M9036" s="9"/>
      <c r="N9036" s="9"/>
      <c r="O9036" s="9"/>
      <c r="P9036" s="9"/>
      <c r="Q9036" s="9"/>
      <c r="R9036" s="9"/>
      <c r="S9036" s="9"/>
      <c r="T9036" s="9"/>
      <c r="U9036" s="9"/>
      <c r="V9036" s="9"/>
      <c r="W9036" s="9"/>
      <c r="X9036" s="9"/>
      <c r="Y9036" s="9"/>
      <c r="Z9036" s="9"/>
      <c r="AA9036" s="9"/>
    </row>
    <row r="9037" spans="1:27" ht="12.75">
      <c r="A9037" s="64">
        <f t="shared" si="161"/>
        <v>46159</v>
      </c>
      <c r="B9037" s="16" t="s">
        <v>43</v>
      </c>
      <c r="C9037" s="60">
        <f>VLOOKUP(A9037,GOPOÚVA!A:I,3, FALSE)</f>
        <v>5811.84</v>
      </c>
      <c r="D9037" s="16">
        <f>VLOOKUP(A9037,GOPOÚVA!A:I,4, FALSE)</f>
        <v>61</v>
      </c>
      <c r="E9037" s="61">
        <f>VLOOKUP(A9037,GOPOÚVA!A:I,5, FALSE)</f>
        <v>25.71</v>
      </c>
      <c r="F9037" s="16">
        <f>VLOOKUP(A9037,GOPOÚVA!A:I,6, FALSE)</f>
        <v>2</v>
      </c>
      <c r="G9037" s="16">
        <f>VLOOKUP(A9037,GOPOÚVA!A:I,7, FALSE)</f>
        <v>16</v>
      </c>
      <c r="H9037" s="29">
        <f>VLOOKUP(A9037,GOPOÚVA!A:I,8, FALSE)</f>
        <v>0.26889999999999997</v>
      </c>
      <c r="I9037" s="16" t="s">
        <v>11</v>
      </c>
      <c r="J9037" s="9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9"/>
      <c r="V9037" s="9"/>
      <c r="W9037" s="9"/>
      <c r="X9037" s="9"/>
      <c r="Y9037" s="9"/>
      <c r="Z9037" s="9"/>
      <c r="AA9037" s="9"/>
    </row>
    <row r="9038" spans="1:27" ht="12.75">
      <c r="A9038" s="64">
        <f t="shared" si="161"/>
        <v>46159</v>
      </c>
      <c r="B9038" s="16" t="s">
        <v>45</v>
      </c>
      <c r="C9038" s="60">
        <f>VLOOKUP(A9038,MANDAQUI!A:I,3, FALSE)</f>
        <v>6262.96</v>
      </c>
      <c r="D9038" s="16">
        <f>VLOOKUP(A9038,MANDAQUI!A:I,4, FALSE)</f>
        <v>61</v>
      </c>
      <c r="E9038" s="61">
        <f>VLOOKUP(A9038,MANDAQUI!A:I,5, FALSE)</f>
        <v>26.23</v>
      </c>
      <c r="F9038" s="16">
        <f>VLOOKUP(A9038,MANDAQUI!A:I,6, FALSE)</f>
        <v>1</v>
      </c>
      <c r="G9038" s="16">
        <f>VLOOKUP(A9038,MANDAQUI!A:I,7, FALSE)</f>
        <v>11.5</v>
      </c>
      <c r="H9038" s="29">
        <f>VLOOKUP(A9038,MANDAQUI!A:I,8, FALSE)</f>
        <v>0.32279999999999998</v>
      </c>
      <c r="I9038" s="16" t="s">
        <v>11</v>
      </c>
      <c r="J9038" s="9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9"/>
      <c r="V9038" s="9"/>
      <c r="W9038" s="9"/>
      <c r="X9038" s="9"/>
      <c r="Y9038" s="9"/>
      <c r="Z9038" s="9"/>
      <c r="AA9038" s="9"/>
    </row>
    <row r="9039" spans="1:27" ht="12.75">
      <c r="A9039" s="64">
        <f t="shared" si="161"/>
        <v>46159</v>
      </c>
      <c r="B9039" s="16" t="s">
        <v>1465</v>
      </c>
      <c r="C9039" s="60">
        <f>VLOOKUP(A9039,AEROPORTO!A:I,3, FALSE)</f>
        <v>4884.8</v>
      </c>
      <c r="D9039" s="16">
        <f>VLOOKUP(A9039,AEROPORTO!A:I,4, FALSE)</f>
        <v>90</v>
      </c>
      <c r="E9039" s="61">
        <f>VLOOKUP(A9039,AEROPORTO!A:I,5, FALSE)</f>
        <v>0</v>
      </c>
      <c r="F9039" s="16">
        <f>VLOOKUP(A9039,AEROPORTO!A:I,6, FALSE)</f>
        <v>0</v>
      </c>
      <c r="G9039" s="16">
        <f>VLOOKUP(A9039,AEROPORTO!A:I,7, FALSE)</f>
        <v>0</v>
      </c>
      <c r="H9039" s="29">
        <f>VLOOKUP(A9039,AEROPORTO!A:I,8, FALSE)</f>
        <v>0</v>
      </c>
      <c r="I9039" s="16" t="s">
        <v>11</v>
      </c>
      <c r="J9039" s="9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9"/>
      <c r="V9039" s="9"/>
      <c r="W9039" s="9"/>
      <c r="X9039" s="9"/>
      <c r="Y9039" s="9"/>
      <c r="Z9039" s="9"/>
      <c r="AA9039" s="9"/>
    </row>
    <row r="9040" spans="1:27" ht="12.75">
      <c r="A9040" s="64">
        <f t="shared" si="161"/>
        <v>46159</v>
      </c>
      <c r="B9040" s="16" t="s">
        <v>289</v>
      </c>
      <c r="C9040" s="60">
        <f>VLOOKUP(A9040,PINHEIROS!A:I,3, FALSE)</f>
        <v>8043.53</v>
      </c>
      <c r="D9040" s="16">
        <f>VLOOKUP(A9040,PINHEIROS!A:I,4, FALSE)</f>
        <v>75</v>
      </c>
      <c r="E9040" s="61">
        <f>VLOOKUP(A9040,PINHEIROS!A:I,5, FALSE)</f>
        <v>33.57</v>
      </c>
      <c r="F9040" s="16">
        <f>VLOOKUP(A9040,PINHEIROS!A:I,6, FALSE)</f>
        <v>9</v>
      </c>
      <c r="G9040" s="16">
        <f>VLOOKUP(A9040,PINHEIROS!A:I,7, FALSE)</f>
        <v>16.5</v>
      </c>
      <c r="H9040" s="29">
        <f>VLOOKUP(A9040,PINHEIROS!A:I,8, FALSE)</f>
        <v>0.31730000000000003</v>
      </c>
      <c r="I9040" s="16" t="s">
        <v>11</v>
      </c>
      <c r="J9040" s="9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9"/>
      <c r="V9040" s="9"/>
      <c r="W9040" s="9"/>
      <c r="X9040" s="9"/>
      <c r="Y9040" s="9"/>
      <c r="Z9040" s="9"/>
      <c r="AA9040" s="9"/>
    </row>
    <row r="9041" spans="1:27" ht="12.75">
      <c r="A9041" s="64">
        <f t="shared" si="161"/>
        <v>46159</v>
      </c>
      <c r="B9041" s="16" t="s">
        <v>286</v>
      </c>
      <c r="C9041" s="60">
        <f>VLOOKUP(A9041,ACLIMAÇÃO!A:I,3, FALSE)</f>
        <v>3921.5</v>
      </c>
      <c r="D9041" s="16">
        <f>VLOOKUP(A9041,ACLIMAÇÃO!A:I,4, FALSE)</f>
        <v>41</v>
      </c>
      <c r="E9041" s="61">
        <f>VLOOKUP(A9041,ACLIMAÇÃO!A:I,5, FALSE)</f>
        <v>28.4</v>
      </c>
      <c r="F9041" s="16">
        <f>VLOOKUP(A9041,ACLIMAÇÃO!A:I,6, FALSE)</f>
        <v>4</v>
      </c>
      <c r="G9041" s="16">
        <f>VLOOKUP(A9041,ACLIMAÇÃO!A:I,7, FALSE)</f>
        <v>8.25</v>
      </c>
      <c r="H9041" s="29">
        <f>VLOOKUP(A9041,ACLIMAÇÃO!A:I,8, FALSE)</f>
        <v>0.24440000000000001</v>
      </c>
      <c r="I9041" s="16" t="s">
        <v>11</v>
      </c>
      <c r="J9041" s="9"/>
      <c r="K9041" s="9"/>
      <c r="L9041" s="9"/>
      <c r="M9041" s="9"/>
      <c r="N9041" s="9"/>
      <c r="O9041" s="9"/>
      <c r="P9041" s="9"/>
      <c r="Q9041" s="9"/>
      <c r="R9041" s="9"/>
      <c r="S9041" s="9"/>
      <c r="T9041" s="9"/>
      <c r="U9041" s="9"/>
      <c r="V9041" s="9"/>
      <c r="W9041" s="9"/>
      <c r="X9041" s="9"/>
      <c r="Y9041" s="9"/>
      <c r="Z9041" s="9"/>
      <c r="AA9041" s="9"/>
    </row>
    <row r="9042" spans="1:27" ht="12.75">
      <c r="A9042" s="64">
        <f t="shared" si="161"/>
        <v>46159</v>
      </c>
      <c r="B9042" s="16" t="s">
        <v>17</v>
      </c>
      <c r="C9042" s="60">
        <f>VLOOKUP(A9042,'PRAIA DO CANTO'!A:I,3, FALSE)</f>
        <v>11462.38</v>
      </c>
      <c r="D9042" s="16">
        <f>VLOOKUP(A9042,'PRAIA DO CANTO'!A:I,4, FALSE)</f>
        <v>117</v>
      </c>
      <c r="E9042" s="61">
        <f>VLOOKUP(A9042,'PRAIA DO CANTO'!A:I,5, FALSE)</f>
        <v>42.03</v>
      </c>
      <c r="F9042" s="16">
        <f>VLOOKUP(A9042,'PRAIA DO CANTO'!A:I,6, FALSE)</f>
        <v>45</v>
      </c>
      <c r="G9042" s="16">
        <f>VLOOKUP(A9042,'PRAIA DO CANTO'!A:I,7, FALSE)</f>
        <v>18</v>
      </c>
      <c r="H9042" s="29">
        <f>VLOOKUP(A9042,'PRAIA DO CANTO'!A:I,8, FALSE)</f>
        <v>0.25369999999999998</v>
      </c>
      <c r="I9042" s="16" t="s">
        <v>16</v>
      </c>
      <c r="J9042" s="9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9"/>
      <c r="V9042" s="9"/>
      <c r="W9042" s="9"/>
      <c r="X9042" s="9"/>
      <c r="Y9042" s="9"/>
      <c r="Z9042" s="9"/>
      <c r="AA9042" s="9"/>
    </row>
    <row r="9043" spans="1:27" ht="12.75">
      <c r="A9043" s="64">
        <f t="shared" si="161"/>
        <v>46159</v>
      </c>
      <c r="B9043" s="16" t="s">
        <v>14</v>
      </c>
      <c r="C9043" s="60">
        <f>VLOOKUP(A9043,'JARDIM CAMBURI'!A:I,3, FALSE)</f>
        <v>7721.06</v>
      </c>
      <c r="D9043" s="16">
        <f>VLOOKUP(A9043,'JARDIM CAMBURI'!A:I,4, FALSE)</f>
        <v>83</v>
      </c>
      <c r="E9043" s="61">
        <f>VLOOKUP(A9043,'JARDIM CAMBURI'!A:I,5, FALSE)</f>
        <v>34.08</v>
      </c>
      <c r="F9043" s="16">
        <f>VLOOKUP(A9043,'JARDIM CAMBURI'!A:I,6, FALSE())</f>
        <v>15</v>
      </c>
      <c r="G9043" s="16">
        <f>VLOOKUP(A9043,'JARDIM CAMBURI'!A:I,7, FALSE)</f>
        <v>14.5</v>
      </c>
      <c r="H9043" s="29">
        <f>VLOOKUP(A9043,'JARDIM CAMBURI'!A:I,8, FALSE)</f>
        <v>0.33250000000000002</v>
      </c>
      <c r="I9043" s="16" t="s">
        <v>16</v>
      </c>
      <c r="J9043" s="9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9"/>
      <c r="V9043" s="9"/>
      <c r="W9043" s="9"/>
      <c r="X9043" s="9"/>
      <c r="Y9043" s="9"/>
      <c r="Z9043" s="9"/>
      <c r="AA9043" s="9"/>
    </row>
    <row r="9044" spans="1:27" ht="12.75">
      <c r="A9044" s="64">
        <f t="shared" si="161"/>
        <v>46159</v>
      </c>
      <c r="B9044" s="16" t="s">
        <v>19</v>
      </c>
      <c r="C9044" s="60">
        <f>VLOOKUP(A9044,SERRA!A:I,3, FALSE)</f>
        <v>9204.85</v>
      </c>
      <c r="D9044" s="16">
        <f>VLOOKUP(A9044,SERRA!A:I,4, FALSE)</f>
        <v>98</v>
      </c>
      <c r="E9044" s="61">
        <f>VLOOKUP(A9044,SERRA!A:I,5, FALSE)</f>
        <v>24.93</v>
      </c>
      <c r="F9044" s="16">
        <f>VLOOKUP(A9044,SERRA!A:I,6, FALSE)</f>
        <v>1</v>
      </c>
      <c r="G9044" s="16">
        <f>VLOOKUP(A9044,SERRA!A:I,7, FALSE)</f>
        <v>10.5</v>
      </c>
      <c r="H9044" s="29">
        <f>VLOOKUP(A9044,SERRA!A:I,8, FALSE)</f>
        <v>0.22500000000000001</v>
      </c>
      <c r="I9044" s="16" t="s">
        <v>16</v>
      </c>
      <c r="J9044" s="9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9"/>
      <c r="V9044" s="9"/>
      <c r="W9044" s="9"/>
      <c r="X9044" s="9"/>
      <c r="Y9044" s="9"/>
      <c r="Z9044" s="9"/>
      <c r="AA9044" s="9"/>
    </row>
    <row r="9045" spans="1:27" ht="12.75">
      <c r="A9045" s="64">
        <f t="shared" si="161"/>
        <v>46159</v>
      </c>
      <c r="B9045" s="16" t="s">
        <v>1574</v>
      </c>
      <c r="C9045" s="60">
        <f>VLOOKUP(A9045,BOALI!A:I,3, FALSE)</f>
        <v>2696.54</v>
      </c>
      <c r="D9045" s="16">
        <f>VLOOKUP(A9045,BOALI!A:I,4, FALSE)</f>
        <v>77</v>
      </c>
      <c r="E9045" s="61">
        <f>VLOOKUP(A9045,BOALI!A:I,5, FALSE)</f>
        <v>0</v>
      </c>
      <c r="F9045" s="16">
        <f>VLOOKUP(A9045,BOALI!A:I,6, FALSE)</f>
        <v>0</v>
      </c>
      <c r="G9045" s="16">
        <f>VLOOKUP(A9045,BOALI!A:I,7, FALSE)</f>
        <v>0</v>
      </c>
      <c r="H9045" s="29">
        <f>VLOOKUP(A9045,BOALI!A:I,8, FALSE)</f>
        <v>0</v>
      </c>
      <c r="I9045" s="16" t="s">
        <v>16</v>
      </c>
      <c r="J9045" s="9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9"/>
      <c r="V9045" s="9"/>
      <c r="W9045" s="9"/>
      <c r="X9045" s="9"/>
      <c r="Y9045" s="9"/>
      <c r="Z9045" s="9"/>
      <c r="AA9045" s="9"/>
    </row>
    <row r="9046" spans="1:27" ht="12.75">
      <c r="A9046" s="64">
        <f>A9045+1</f>
        <v>46160</v>
      </c>
      <c r="B9046" s="16" t="s">
        <v>21</v>
      </c>
      <c r="C9046" s="60">
        <f>VLOOKUP(A9046,'VILA CLEMENTINO'!A:I,3, FALSE)</f>
        <v>3749.29</v>
      </c>
      <c r="D9046" s="16">
        <f>VLOOKUP(A9046,'VILA CLEMENTINO'!A:I,4, FALSE)</f>
        <v>38</v>
      </c>
      <c r="E9046" s="61">
        <f>VLOOKUP(A9046,'VILA CLEMENTINO'!A:I,5, FALSE)</f>
        <v>26</v>
      </c>
      <c r="F9046" s="16">
        <f>VLOOKUP(A9046,'VILA CLEMENTINO'!A:I,6, FALSE)</f>
        <v>0</v>
      </c>
      <c r="G9046" s="62">
        <f>VLOOKUP(A9046,'VILA CLEMENTINO'!A:I,7, FALSE)</f>
        <v>7.75</v>
      </c>
      <c r="H9046" s="29">
        <f>VLOOKUP(A9046,'VILA CLEMENTINO'!A:I,8, FALSE)</f>
        <v>0.24510000000000001</v>
      </c>
      <c r="I9046" s="16" t="s">
        <v>11</v>
      </c>
      <c r="J9046" s="9"/>
      <c r="K9046" s="9"/>
      <c r="L9046" s="9"/>
      <c r="M9046" s="9"/>
      <c r="N9046" s="9"/>
      <c r="O9046" s="9"/>
      <c r="P9046" s="9"/>
      <c r="Q9046" s="9"/>
      <c r="R9046" s="9"/>
      <c r="S9046" s="9"/>
      <c r="T9046" s="9"/>
      <c r="U9046" s="9"/>
      <c r="V9046" s="9"/>
      <c r="W9046" s="9"/>
      <c r="X9046" s="9"/>
      <c r="Y9046" s="9"/>
      <c r="Z9046" s="9"/>
      <c r="AA9046" s="9"/>
    </row>
    <row r="9047" spans="1:27" ht="12.75">
      <c r="A9047" s="64">
        <f t="shared" ref="A9047:A9058" si="162">A9046</f>
        <v>46160</v>
      </c>
      <c r="B9047" s="16" t="s">
        <v>12</v>
      </c>
      <c r="C9047" s="60">
        <f>VLOOKUP(A9047,JABAQUARA!A:I,3, FALSE)</f>
        <v>4182.76</v>
      </c>
      <c r="D9047" s="16">
        <f>VLOOKUP(A9047,JABAQUARA!A:I,4, FALSE)</f>
        <v>44</v>
      </c>
      <c r="E9047" s="61">
        <f>VLOOKUP(A9047,JABAQUARA!A:I,5, FALSE)</f>
        <v>29.76</v>
      </c>
      <c r="F9047" s="16">
        <f>VLOOKUP(A9047,JABAQUARA!A:I,6, FALSE)</f>
        <v>4</v>
      </c>
      <c r="G9047" s="16">
        <f>VLOOKUP(A9047,JABAQUARA!A:I,7, FALSE)</f>
        <v>14.5</v>
      </c>
      <c r="H9047" s="29">
        <f>VLOOKUP(A9047,JABAQUARA!A:I,8, FALSE)</f>
        <v>0.31309999999999999</v>
      </c>
      <c r="I9047" s="16" t="s">
        <v>11</v>
      </c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9"/>
      <c r="V9047" s="9"/>
      <c r="W9047" s="9"/>
      <c r="X9047" s="9"/>
      <c r="Y9047" s="9"/>
      <c r="Z9047" s="9"/>
      <c r="AA9047" s="9"/>
    </row>
    <row r="9048" spans="1:27" ht="12.75">
      <c r="A9048" s="64">
        <f t="shared" si="162"/>
        <v>46160</v>
      </c>
      <c r="B9048" s="16" t="s">
        <v>1467</v>
      </c>
      <c r="C9048" s="60">
        <f>VLOOKUP(A9048,SPOLETO!A:I,3, FALSE)</f>
        <v>2312.1</v>
      </c>
      <c r="D9048" s="16">
        <f>VLOOKUP(A9048,SPOLETO!A:I,4, FALSE)</f>
        <v>38</v>
      </c>
      <c r="E9048" s="61">
        <f>VLOOKUP(A9048,SPOLETO!A:I,5, FALSE)</f>
        <v>0</v>
      </c>
      <c r="F9048" s="16">
        <f>VLOOKUP(A9048,SPOLETO!A:I,6, FALSE)</f>
        <v>0</v>
      </c>
      <c r="G9048" s="16">
        <f>VLOOKUP(A9048,SPOLETO!A:I,7, FALSE)</f>
        <v>0</v>
      </c>
      <c r="H9048" s="29">
        <f>VLOOKUP(A9048,SPOLETO!A:I,8, FALSE)</f>
        <v>0</v>
      </c>
      <c r="I9048" s="16" t="s">
        <v>11</v>
      </c>
      <c r="J9048" s="9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9"/>
      <c r="V9048" s="9"/>
      <c r="W9048" s="9"/>
      <c r="X9048" s="9"/>
      <c r="Y9048" s="9"/>
      <c r="Z9048" s="9"/>
      <c r="AA9048" s="9"/>
    </row>
    <row r="9049" spans="1:27" ht="12.75">
      <c r="A9049" s="64">
        <f t="shared" si="162"/>
        <v>46160</v>
      </c>
      <c r="B9049" s="16" t="s">
        <v>9</v>
      </c>
      <c r="C9049" s="60">
        <f>VLOOKUP(A9049,'CAMPO BELO'!A:I,3, FALSE)</f>
        <v>3410.53</v>
      </c>
      <c r="D9049" s="16">
        <f>VLOOKUP(A9049,'CAMPO BELO'!A:I,4, FALSE)</f>
        <v>36</v>
      </c>
      <c r="E9049" s="61">
        <f>VLOOKUP(A9049,'CAMPO BELO'!A:I,5, FALSE)</f>
        <v>34.799999999999997</v>
      </c>
      <c r="F9049" s="16">
        <f>VLOOKUP(A9049,'CAMPO BELO'!A:I,6, FALSE)</f>
        <v>4</v>
      </c>
      <c r="G9049" s="16">
        <f>VLOOKUP(A9049,'CAMPO BELO'!A:I,7, FALSE)</f>
        <v>13</v>
      </c>
      <c r="H9049" s="29">
        <f>VLOOKUP(A9049,'CAMPO BELO'!A:I,8, FALSE)</f>
        <v>0.40949999999999998</v>
      </c>
      <c r="I9049" s="16" t="s">
        <v>11</v>
      </c>
      <c r="J9049" s="9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9"/>
      <c r="V9049" s="9"/>
      <c r="W9049" s="9"/>
      <c r="X9049" s="9"/>
      <c r="Y9049" s="9"/>
      <c r="Z9049" s="9"/>
      <c r="AA9049" s="9"/>
    </row>
    <row r="9050" spans="1:27" ht="12.75">
      <c r="A9050" s="64">
        <f t="shared" si="162"/>
        <v>46160</v>
      </c>
      <c r="B9050" s="16" t="s">
        <v>43</v>
      </c>
      <c r="C9050" s="60">
        <f>VLOOKUP(A9050,GOPOÚVA!A:I,3, FALSE)</f>
        <v>2882.5</v>
      </c>
      <c r="D9050" s="16">
        <f>VLOOKUP(A9050,GOPOÚVA!A:I,4, FALSE)</f>
        <v>26</v>
      </c>
      <c r="E9050" s="61">
        <f>VLOOKUP(A9050,GOPOÚVA!A:I,5, FALSE)</f>
        <v>24.28</v>
      </c>
      <c r="F9050" s="16">
        <f>VLOOKUP(A9050,GOPOÚVA!A:I,6, FALSE)</f>
        <v>0</v>
      </c>
      <c r="G9050" s="16">
        <f>VLOOKUP(A9050,GOPOÚVA!A:I,7, FALSE)</f>
        <v>11</v>
      </c>
      <c r="H9050" s="29">
        <f>VLOOKUP(A9050,GOPOÚVA!A:I,8, FALSE)</f>
        <v>0.34370000000000001</v>
      </c>
      <c r="I9050" s="16" t="s">
        <v>11</v>
      </c>
      <c r="J9050" s="9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9"/>
      <c r="V9050" s="9"/>
      <c r="W9050" s="9"/>
      <c r="X9050" s="9"/>
      <c r="Y9050" s="9"/>
      <c r="Z9050" s="9"/>
      <c r="AA9050" s="9"/>
    </row>
    <row r="9051" spans="1:27" ht="12.75">
      <c r="A9051" s="64">
        <f t="shared" si="162"/>
        <v>46160</v>
      </c>
      <c r="B9051" s="16" t="s">
        <v>45</v>
      </c>
      <c r="C9051" s="60">
        <f>VLOOKUP(A9051,MANDAQUI!A:I,3, FALSE)</f>
        <v>2530.4899999999998</v>
      </c>
      <c r="D9051" s="16">
        <f>VLOOKUP(A9051,MANDAQUI!A:I,4, FALSE)</f>
        <v>24</v>
      </c>
      <c r="E9051" s="61">
        <f>VLOOKUP(A9051,MANDAQUI!A:I,5, FALSE)</f>
        <v>25.57</v>
      </c>
      <c r="F9051" s="16">
        <f>VLOOKUP(A9051,MANDAQUI!A:I,6, FALSE)</f>
        <v>0</v>
      </c>
      <c r="G9051" s="16">
        <f>VLOOKUP(A9051,MANDAQUI!A:I,7, FALSE)</f>
        <v>10.5</v>
      </c>
      <c r="H9051" s="29">
        <f>VLOOKUP(A9051,MANDAQUI!A:I,8, FALSE)</f>
        <v>0.26989999999999997</v>
      </c>
      <c r="I9051" s="16" t="s">
        <v>11</v>
      </c>
      <c r="J9051" s="9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9"/>
      <c r="V9051" s="9"/>
      <c r="W9051" s="9"/>
      <c r="X9051" s="9"/>
      <c r="Y9051" s="9"/>
      <c r="Z9051" s="9"/>
      <c r="AA9051" s="9"/>
    </row>
    <row r="9052" spans="1:27" ht="12.75">
      <c r="A9052" s="64">
        <f t="shared" si="162"/>
        <v>46160</v>
      </c>
      <c r="B9052" s="16" t="s">
        <v>1465</v>
      </c>
      <c r="C9052" s="60">
        <f>VLOOKUP(A9052,AEROPORTO!A:I,3, FALSE)</f>
        <v>6484.3</v>
      </c>
      <c r="D9052" s="16">
        <f>VLOOKUP(A9052,AEROPORTO!A:I,4, FALSE)</f>
        <v>122</v>
      </c>
      <c r="E9052" s="61">
        <f>VLOOKUP(A9052,AEROPORTO!A:I,5, FALSE)</f>
        <v>0</v>
      </c>
      <c r="F9052" s="16">
        <f>VLOOKUP(A9052,AEROPORTO!A:I,6, FALSE)</f>
        <v>0</v>
      </c>
      <c r="G9052" s="16">
        <f>VLOOKUP(A9052,AEROPORTO!A:I,7, FALSE)</f>
        <v>0</v>
      </c>
      <c r="H9052" s="29">
        <f>VLOOKUP(A9052,AEROPORTO!A:I,8, FALSE)</f>
        <v>0</v>
      </c>
      <c r="I9052" s="16" t="s">
        <v>11</v>
      </c>
      <c r="J9052" s="9"/>
      <c r="K9052" s="9"/>
      <c r="L9052" s="9"/>
      <c r="M9052" s="9"/>
      <c r="N9052" s="9"/>
      <c r="O9052" s="9"/>
      <c r="P9052" s="9"/>
      <c r="Q9052" s="9"/>
      <c r="R9052" s="9"/>
      <c r="S9052" s="9"/>
      <c r="T9052" s="9"/>
      <c r="U9052" s="9"/>
      <c r="V9052" s="9"/>
      <c r="W9052" s="9"/>
      <c r="X9052" s="9"/>
      <c r="Y9052" s="9"/>
      <c r="Z9052" s="9"/>
      <c r="AA9052" s="9"/>
    </row>
    <row r="9053" spans="1:27" ht="12.75">
      <c r="A9053" s="64">
        <f t="shared" si="162"/>
        <v>46160</v>
      </c>
      <c r="B9053" s="16" t="s">
        <v>289</v>
      </c>
      <c r="C9053" s="60">
        <f>VLOOKUP(A9053,PINHEIROS!A:I,3, FALSE)</f>
        <v>3065.4</v>
      </c>
      <c r="D9053" s="16">
        <f>VLOOKUP(A9053,PINHEIROS!A:I,4, FALSE)</f>
        <v>30</v>
      </c>
      <c r="E9053" s="61">
        <f>VLOOKUP(A9053,PINHEIROS!A:I,5, FALSE)</f>
        <v>33.200000000000003</v>
      </c>
      <c r="F9053" s="16">
        <f>VLOOKUP(A9053,PINHEIROS!A:I,6, FALSE)</f>
        <v>4</v>
      </c>
      <c r="G9053" s="16">
        <f>VLOOKUP(A9053,PINHEIROS!A:I,7, FALSE)</f>
        <v>9.3000000000000007</v>
      </c>
      <c r="H9053" s="29">
        <f>VLOOKUP(A9053,PINHEIROS!A:I,8, FALSE)</f>
        <v>0.32429999999999998</v>
      </c>
      <c r="I9053" s="16" t="s">
        <v>11</v>
      </c>
      <c r="J9053" s="9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9"/>
      <c r="V9053" s="9"/>
      <c r="W9053" s="9"/>
      <c r="X9053" s="9"/>
      <c r="Y9053" s="9"/>
      <c r="Z9053" s="9"/>
      <c r="AA9053" s="9"/>
    </row>
    <row r="9054" spans="1:27" ht="12.75">
      <c r="A9054" s="64">
        <f t="shared" si="162"/>
        <v>46160</v>
      </c>
      <c r="B9054" s="16" t="s">
        <v>286</v>
      </c>
      <c r="C9054" s="60">
        <f>VLOOKUP(A9054,ACLIMAÇÃO!A:I,3, FALSE)</f>
        <v>2208.9</v>
      </c>
      <c r="D9054" s="16">
        <f>VLOOKUP(A9054,ACLIMAÇÃO!A:I,4, FALSE)</f>
        <v>23</v>
      </c>
      <c r="E9054" s="61">
        <f>VLOOKUP(A9054,ACLIMAÇÃO!A:I,5, FALSE)</f>
        <v>23.34</v>
      </c>
      <c r="F9054" s="16">
        <f>VLOOKUP(A9054,ACLIMAÇÃO!A:I,6, FALSE)</f>
        <v>0</v>
      </c>
      <c r="G9054" s="16">
        <f>VLOOKUP(A9054,ACLIMAÇÃO!A:I,7, FALSE)</f>
        <v>8.5</v>
      </c>
      <c r="H9054" s="29">
        <f>VLOOKUP(A9054,ACLIMAÇÃO!A:I,8, FALSE)</f>
        <v>0.2878</v>
      </c>
      <c r="I9054" s="16" t="s">
        <v>11</v>
      </c>
      <c r="J9054" s="9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9"/>
      <c r="V9054" s="9"/>
      <c r="W9054" s="9"/>
      <c r="X9054" s="9"/>
      <c r="Y9054" s="9"/>
      <c r="Z9054" s="9"/>
      <c r="AA9054" s="9"/>
    </row>
    <row r="9055" spans="1:27" ht="12.75">
      <c r="A9055" s="64">
        <f t="shared" si="162"/>
        <v>46160</v>
      </c>
      <c r="B9055" s="16" t="s">
        <v>17</v>
      </c>
      <c r="C9055" s="60">
        <f>VLOOKUP(A9055,'PRAIA DO CANTO'!A:I,3, FALSE)</f>
        <v>2822.1</v>
      </c>
      <c r="D9055" s="16">
        <f>VLOOKUP(A9055,'PRAIA DO CANTO'!A:I,4, FALSE)</f>
        <v>26</v>
      </c>
      <c r="E9055" s="61">
        <f>VLOOKUP(A9055,'PRAIA DO CANTO'!A:I,5, FALSE)</f>
        <v>23.64</v>
      </c>
      <c r="F9055" s="16">
        <f>VLOOKUP(A9055,'PRAIA DO CANTO'!A:I,6, FALSE)</f>
        <v>0</v>
      </c>
      <c r="G9055" s="16">
        <f>VLOOKUP(A9055,'PRAIA DO CANTO'!A:I,7, FALSE)</f>
        <v>6.3</v>
      </c>
      <c r="H9055" s="29">
        <f>VLOOKUP(A9055,'PRAIA DO CANTO'!A:I,8, FALSE)</f>
        <v>0.33950000000000002</v>
      </c>
      <c r="I9055" s="16" t="s">
        <v>16</v>
      </c>
      <c r="J9055" s="9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9"/>
      <c r="V9055" s="9"/>
      <c r="W9055" s="9"/>
      <c r="X9055" s="9"/>
      <c r="Y9055" s="9"/>
      <c r="Z9055" s="9"/>
      <c r="AA9055" s="9"/>
    </row>
    <row r="9056" spans="1:27" ht="12.75">
      <c r="A9056" s="64">
        <f t="shared" si="162"/>
        <v>46160</v>
      </c>
      <c r="B9056" s="16" t="s">
        <v>14</v>
      </c>
      <c r="C9056" s="60" t="str">
        <f>VLOOKUP(A9056,'JARDIM CAMBURI'!A:I,3, FALSE)</f>
        <v xml:space="preserve"> R$  1.437,36 </v>
      </c>
      <c r="D9056" s="16">
        <f>VLOOKUP(A9056,'JARDIM CAMBURI'!A:I,4, FALSE)</f>
        <v>18</v>
      </c>
      <c r="E9056" s="61">
        <f>VLOOKUP(A9056,'JARDIM CAMBURI'!A:I,5, FALSE)</f>
        <v>33.409999999999997</v>
      </c>
      <c r="F9056" s="16">
        <f>VLOOKUP(A9056,'JARDIM CAMBURI'!A:I,6, FALSE())</f>
        <v>4</v>
      </c>
      <c r="G9056" s="16">
        <f>VLOOKUP(A9056,'JARDIM CAMBURI'!A:I,7, FALSE)</f>
        <v>6</v>
      </c>
      <c r="H9056" s="29">
        <f>VLOOKUP(A9056,'JARDIM CAMBURI'!A:I,8, FALSE)</f>
        <v>0.21290000000000001</v>
      </c>
      <c r="I9056" s="16" t="s">
        <v>16</v>
      </c>
      <c r="J9056" s="9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9"/>
      <c r="V9056" s="9"/>
      <c r="W9056" s="9"/>
      <c r="X9056" s="9"/>
      <c r="Y9056" s="9"/>
      <c r="Z9056" s="9"/>
      <c r="AA9056" s="9"/>
    </row>
    <row r="9057" spans="1:27" ht="12.75">
      <c r="A9057" s="64">
        <f t="shared" si="162"/>
        <v>46160</v>
      </c>
      <c r="B9057" s="16" t="s">
        <v>19</v>
      </c>
      <c r="C9057" s="60">
        <f>VLOOKUP(A9057,SERRA!A:I,3, FALSE)</f>
        <v>2188.02</v>
      </c>
      <c r="D9057" s="16">
        <f>VLOOKUP(A9057,SERRA!A:I,4, FALSE)</f>
        <v>26</v>
      </c>
      <c r="E9057" s="61">
        <f>VLOOKUP(A9057,SERRA!A:I,5, FALSE)</f>
        <v>31.43</v>
      </c>
      <c r="F9057" s="16">
        <f>VLOOKUP(A9057,SERRA!A:I,6, FALSE)</f>
        <v>3</v>
      </c>
      <c r="G9057" s="16">
        <f>VLOOKUP(A9057,SERRA!A:I,7, FALSE)</f>
        <v>6</v>
      </c>
      <c r="H9057" s="29">
        <f>VLOOKUP(A9057,SERRA!A:I,8, FALSE)</f>
        <v>0.35270000000000001</v>
      </c>
      <c r="I9057" s="16" t="s">
        <v>16</v>
      </c>
      <c r="J9057" s="9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9"/>
      <c r="V9057" s="9"/>
      <c r="W9057" s="9"/>
      <c r="X9057" s="9"/>
      <c r="Y9057" s="9"/>
      <c r="Z9057" s="9"/>
      <c r="AA9057" s="9"/>
    </row>
    <row r="9058" spans="1:27" ht="12.75">
      <c r="A9058" s="64">
        <f t="shared" si="162"/>
        <v>46160</v>
      </c>
      <c r="B9058" s="16" t="s">
        <v>1574</v>
      </c>
      <c r="C9058" s="60">
        <f>VLOOKUP(A9058,BOALI!A:I,3, FALSE)</f>
        <v>3278.6</v>
      </c>
      <c r="D9058" s="16">
        <f>VLOOKUP(A9058,BOALI!A:I,4, FALSE)</f>
        <v>77</v>
      </c>
      <c r="E9058" s="61">
        <f>VLOOKUP(A9058,BOALI!A:I,5, FALSE)</f>
        <v>0</v>
      </c>
      <c r="F9058" s="16">
        <f>VLOOKUP(A9058,BOALI!A:I,6, FALSE)</f>
        <v>0</v>
      </c>
      <c r="G9058" s="16">
        <f>VLOOKUP(A9058,BOALI!A:I,7, FALSE)</f>
        <v>0</v>
      </c>
      <c r="H9058" s="29">
        <f>VLOOKUP(A9058,BOALI!A:I,8, FALSE)</f>
        <v>0</v>
      </c>
      <c r="I9058" s="16" t="s">
        <v>16</v>
      </c>
      <c r="J9058" s="9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9"/>
      <c r="V9058" s="9"/>
      <c r="W9058" s="9"/>
      <c r="X9058" s="9"/>
      <c r="Y9058" s="9"/>
      <c r="Z9058" s="9"/>
      <c r="AA9058" s="9"/>
    </row>
    <row r="9059" spans="1:27" ht="12.75">
      <c r="A9059" s="64">
        <f>A9058+1</f>
        <v>46161</v>
      </c>
      <c r="B9059" s="16" t="s">
        <v>21</v>
      </c>
      <c r="C9059" s="60">
        <f>VLOOKUP(A9059,'VILA CLEMENTINO'!A:I,3, FALSE)</f>
        <v>6793.08</v>
      </c>
      <c r="D9059" s="16">
        <f>VLOOKUP(A9059,'VILA CLEMENTINO'!A:I,4, FALSE)</f>
        <v>74</v>
      </c>
      <c r="E9059" s="61">
        <f>VLOOKUP(A9059,'VILA CLEMENTINO'!A:I,5, FALSE)</f>
        <v>31.67</v>
      </c>
      <c r="F9059" s="16">
        <f>VLOOKUP(A9059,'VILA CLEMENTINO'!A:I,6, FALSE)</f>
        <v>6</v>
      </c>
      <c r="G9059" s="62">
        <f>VLOOKUP(A9059,'VILA CLEMENTINO'!A:I,7, FALSE)</f>
        <v>11</v>
      </c>
      <c r="H9059" s="29">
        <f>VLOOKUP(A9059,'VILA CLEMENTINO'!A:I,8, FALSE)</f>
        <v>0.29809999999999998</v>
      </c>
      <c r="I9059" s="16" t="s">
        <v>11</v>
      </c>
      <c r="J9059" s="9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9"/>
      <c r="V9059" s="9"/>
      <c r="W9059" s="9"/>
      <c r="X9059" s="9"/>
      <c r="Y9059" s="9"/>
      <c r="Z9059" s="9"/>
      <c r="AA9059" s="9"/>
    </row>
    <row r="9060" spans="1:27" ht="12.75">
      <c r="A9060" s="64">
        <f t="shared" ref="A9060:A9071" si="163">A9059</f>
        <v>46161</v>
      </c>
      <c r="B9060" s="16" t="s">
        <v>12</v>
      </c>
      <c r="C9060" s="60">
        <f>VLOOKUP(A9060,JABAQUARA!A:I,3, FALSE)</f>
        <v>4218.6499999999996</v>
      </c>
      <c r="D9060" s="16">
        <f>VLOOKUP(A9060,JABAQUARA!A:I,4, FALSE)</f>
        <v>41</v>
      </c>
      <c r="E9060" s="61">
        <f>VLOOKUP(A9060,JABAQUARA!A:I,5, FALSE)</f>
        <v>41</v>
      </c>
      <c r="F9060" s="16">
        <f>VLOOKUP(A9060,JABAQUARA!A:I,6, FALSE)</f>
        <v>6</v>
      </c>
      <c r="G9060" s="16">
        <f>VLOOKUP(A9060,JABAQUARA!A:I,7, FALSE)</f>
        <v>9</v>
      </c>
      <c r="H9060" s="29">
        <f>VLOOKUP(A9060,JABAQUARA!A:I,8, FALSE)</f>
        <v>0.3846</v>
      </c>
      <c r="I9060" s="16" t="s">
        <v>11</v>
      </c>
      <c r="J9060" s="9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9"/>
      <c r="V9060" s="9"/>
      <c r="W9060" s="9"/>
      <c r="X9060" s="9"/>
      <c r="Y9060" s="9"/>
      <c r="Z9060" s="9"/>
      <c r="AA9060" s="9"/>
    </row>
    <row r="9061" spans="1:27" ht="12.75">
      <c r="A9061" s="64">
        <f t="shared" si="163"/>
        <v>46161</v>
      </c>
      <c r="B9061" s="16" t="s">
        <v>1467</v>
      </c>
      <c r="C9061" s="60">
        <f>VLOOKUP(A9061,SPOLETO!A:I,3, FALSE)</f>
        <v>3967.51</v>
      </c>
      <c r="D9061" s="16">
        <f>VLOOKUP(A9061,SPOLETO!A:I,4, FALSE)</f>
        <v>69</v>
      </c>
      <c r="E9061" s="61">
        <f>VLOOKUP(A9061,SPOLETO!A:I,5, FALSE)</f>
        <v>0</v>
      </c>
      <c r="F9061" s="16">
        <f>VLOOKUP(A9061,SPOLETO!A:I,6, FALSE)</f>
        <v>0</v>
      </c>
      <c r="G9061" s="16">
        <f>VLOOKUP(A9061,SPOLETO!A:I,7, FALSE)</f>
        <v>0</v>
      </c>
      <c r="H9061" s="29">
        <f>VLOOKUP(A9061,SPOLETO!A:I,8, FALSE)</f>
        <v>0</v>
      </c>
      <c r="I9061" s="16" t="s">
        <v>11</v>
      </c>
      <c r="J9061" s="9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9"/>
      <c r="V9061" s="9"/>
      <c r="W9061" s="9"/>
      <c r="X9061" s="9"/>
      <c r="Y9061" s="9"/>
      <c r="Z9061" s="9"/>
      <c r="AA9061" s="9"/>
    </row>
    <row r="9062" spans="1:27" ht="12.75">
      <c r="A9062" s="64">
        <f t="shared" si="163"/>
        <v>46161</v>
      </c>
      <c r="B9062" s="16" t="s">
        <v>9</v>
      </c>
      <c r="C9062" s="60">
        <f>VLOOKUP(A9062,'CAMPO BELO'!A:I,3, FALSE)</f>
        <v>3824.38</v>
      </c>
      <c r="D9062" s="16">
        <f>VLOOKUP(A9062,'CAMPO BELO'!A:I,4, FALSE)</f>
        <v>37</v>
      </c>
      <c r="E9062" s="61">
        <f>VLOOKUP(A9062,'CAMPO BELO'!A:I,5, FALSE)</f>
        <v>31.88</v>
      </c>
      <c r="F9062" s="16">
        <f>VLOOKUP(A9062,'CAMPO BELO'!A:I,6, FALSE)</f>
        <v>4</v>
      </c>
      <c r="G9062" s="16">
        <f>VLOOKUP(A9062,'CAMPO BELO'!A:I,7, FALSE)</f>
        <v>9</v>
      </c>
      <c r="H9062" s="29">
        <f>VLOOKUP(A9062,'CAMPO BELO'!A:I,8, FALSE)</f>
        <v>0.3155</v>
      </c>
      <c r="I9062" s="16" t="s">
        <v>11</v>
      </c>
      <c r="J9062" s="9"/>
      <c r="K9062" s="9"/>
      <c r="L9062" s="9"/>
      <c r="M9062" s="9"/>
      <c r="N9062" s="9"/>
      <c r="O9062" s="9"/>
      <c r="P9062" s="9"/>
      <c r="Q9062" s="9"/>
      <c r="R9062" s="9"/>
      <c r="S9062" s="9"/>
      <c r="T9062" s="9"/>
      <c r="U9062" s="9"/>
      <c r="V9062" s="9"/>
      <c r="W9062" s="9"/>
      <c r="X9062" s="9"/>
      <c r="Y9062" s="9"/>
      <c r="Z9062" s="9"/>
      <c r="AA9062" s="9"/>
    </row>
    <row r="9063" spans="1:27" ht="12.75">
      <c r="A9063" s="64">
        <f t="shared" si="163"/>
        <v>46161</v>
      </c>
      <c r="B9063" s="16" t="s">
        <v>43</v>
      </c>
      <c r="C9063" s="60">
        <f>VLOOKUP(A9063,GOPOÚVA!A:I,3, FALSE)</f>
        <v>2763.11</v>
      </c>
      <c r="D9063" s="16">
        <f>VLOOKUP(A9063,GOPOÚVA!A:I,4, FALSE)</f>
        <v>32</v>
      </c>
      <c r="E9063" s="61">
        <f>VLOOKUP(A9063,GOPOÚVA!A:I,5, FALSE)</f>
        <v>23.47</v>
      </c>
      <c r="F9063" s="16">
        <f>VLOOKUP(A9063,GOPOÚVA!A:I,6, FALSE)</f>
        <v>1</v>
      </c>
      <c r="G9063" s="16">
        <f>VLOOKUP(A9063,GOPOÚVA!A:I,7, FALSE)</f>
        <v>13.5</v>
      </c>
      <c r="H9063" s="29">
        <f>VLOOKUP(A9063,GOPOÚVA!A:I,8, FALSE)</f>
        <v>0.32590000000000002</v>
      </c>
      <c r="I9063" s="16" t="s">
        <v>11</v>
      </c>
      <c r="J9063" s="9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9"/>
      <c r="V9063" s="9"/>
      <c r="W9063" s="9"/>
      <c r="X9063" s="9"/>
      <c r="Y9063" s="9"/>
      <c r="Z9063" s="9"/>
      <c r="AA9063" s="9"/>
    </row>
    <row r="9064" spans="1:27" ht="12.75">
      <c r="A9064" s="64">
        <f t="shared" si="163"/>
        <v>46161</v>
      </c>
      <c r="B9064" s="16" t="s">
        <v>45</v>
      </c>
      <c r="C9064" s="60">
        <f>VLOOKUP(A9064,MANDAQUI!A:I,3, FALSE)</f>
        <v>3213.43</v>
      </c>
      <c r="D9064" s="16">
        <f>VLOOKUP(A9064,MANDAQUI!A:I,4, FALSE)</f>
        <v>32</v>
      </c>
      <c r="E9064" s="61">
        <f>VLOOKUP(A9064,MANDAQUI!A:I,5, FALSE)</f>
        <v>33.880000000000003</v>
      </c>
      <c r="F9064" s="16">
        <f>VLOOKUP(A9064,MANDAQUI!A:I,6, FALSE)</f>
        <v>9</v>
      </c>
      <c r="G9064" s="16">
        <f>VLOOKUP(A9064,MANDAQUI!A:I,7, FALSE)</f>
        <v>13.5</v>
      </c>
      <c r="H9064" s="29">
        <f>VLOOKUP(A9064,MANDAQUI!A:I,8, FALSE)</f>
        <v>0.30880000000000002</v>
      </c>
      <c r="I9064" s="16" t="s">
        <v>11</v>
      </c>
      <c r="J9064" s="9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9"/>
      <c r="V9064" s="9"/>
      <c r="W9064" s="9"/>
      <c r="X9064" s="9"/>
      <c r="Y9064" s="9"/>
      <c r="Z9064" s="9"/>
      <c r="AA9064" s="9"/>
    </row>
    <row r="9065" spans="1:27" ht="12.75">
      <c r="A9065" s="64">
        <f t="shared" si="163"/>
        <v>46161</v>
      </c>
      <c r="B9065" s="16" t="s">
        <v>1465</v>
      </c>
      <c r="C9065" s="60">
        <f>VLOOKUP(A9065,AEROPORTO!A:I,3, FALSE)</f>
        <v>6751</v>
      </c>
      <c r="D9065" s="16">
        <f>VLOOKUP(A9065,AEROPORTO!A:I,4, FALSE)</f>
        <v>107</v>
      </c>
      <c r="E9065" s="61">
        <f>VLOOKUP(A9065,AEROPORTO!A:I,5, FALSE)</f>
        <v>0</v>
      </c>
      <c r="F9065" s="16">
        <f>VLOOKUP(A9065,AEROPORTO!A:I,6, FALSE)</f>
        <v>0</v>
      </c>
      <c r="G9065" s="16">
        <f>VLOOKUP(A9065,AEROPORTO!A:I,7, FALSE)</f>
        <v>0</v>
      </c>
      <c r="H9065" s="29">
        <f>VLOOKUP(A9065,AEROPORTO!A:I,8, FALSE)</f>
        <v>0</v>
      </c>
      <c r="I9065" s="16" t="s">
        <v>11</v>
      </c>
      <c r="J9065" s="9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9"/>
      <c r="V9065" s="9"/>
      <c r="W9065" s="9"/>
      <c r="X9065" s="9"/>
      <c r="Y9065" s="9"/>
      <c r="Z9065" s="9"/>
      <c r="AA9065" s="9"/>
    </row>
    <row r="9066" spans="1:27" ht="12.75">
      <c r="A9066" s="64">
        <f t="shared" si="163"/>
        <v>46161</v>
      </c>
      <c r="B9066" s="16" t="s">
        <v>289</v>
      </c>
      <c r="C9066" s="60">
        <f>VLOOKUP(A9066,PINHEIROS!A:I,3, FALSE)</f>
        <v>4133.75</v>
      </c>
      <c r="D9066" s="16">
        <f>VLOOKUP(A9066,PINHEIROS!A:I,4, FALSE)</f>
        <v>40</v>
      </c>
      <c r="E9066" s="61">
        <f>VLOOKUP(A9066,PINHEIROS!A:I,5, FALSE)</f>
        <v>28.2</v>
      </c>
      <c r="F9066" s="16">
        <f>VLOOKUP(A9066,PINHEIROS!A:I,6, FALSE)</f>
        <v>3</v>
      </c>
      <c r="G9066" s="16">
        <f>VLOOKUP(A9066,PINHEIROS!A:I,7, FALSE)</f>
        <v>8</v>
      </c>
      <c r="H9066" s="29">
        <f>VLOOKUP(A9066,PINHEIROS!A:I,8, FALSE)</f>
        <v>0.29649999999999999</v>
      </c>
      <c r="I9066" s="16" t="s">
        <v>11</v>
      </c>
      <c r="J9066" s="9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9"/>
      <c r="V9066" s="9"/>
      <c r="W9066" s="9"/>
      <c r="X9066" s="9"/>
      <c r="Y9066" s="9"/>
      <c r="Z9066" s="9"/>
      <c r="AA9066" s="9"/>
    </row>
    <row r="9067" spans="1:27" ht="12.75">
      <c r="A9067" s="64">
        <f t="shared" si="163"/>
        <v>46161</v>
      </c>
      <c r="B9067" s="16" t="s">
        <v>286</v>
      </c>
      <c r="C9067" s="60">
        <f>VLOOKUP(A9067,ACLIMAÇÃO!A:I,3, FALSE)</f>
        <v>2502.33</v>
      </c>
      <c r="D9067" s="16">
        <f>VLOOKUP(A9067,ACLIMAÇÃO!A:I,4, FALSE)</f>
        <v>32</v>
      </c>
      <c r="E9067" s="61">
        <f>VLOOKUP(A9067,ACLIMAÇÃO!A:I,5, FALSE)</f>
        <v>27.43</v>
      </c>
      <c r="F9067" s="16">
        <f>VLOOKUP(A9067,ACLIMAÇÃO!A:I,6, FALSE)</f>
        <v>1</v>
      </c>
      <c r="G9067" s="16">
        <f>VLOOKUP(A9067,ACLIMAÇÃO!A:I,7, FALSE)</f>
        <v>5</v>
      </c>
      <c r="H9067" s="29">
        <f>VLOOKUP(A9067,ACLIMAÇÃO!A:I,8, FALSE)</f>
        <v>0.38619999999999999</v>
      </c>
      <c r="I9067" s="16" t="s">
        <v>11</v>
      </c>
      <c r="J9067" s="9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9"/>
      <c r="V9067" s="9"/>
      <c r="W9067" s="9"/>
      <c r="X9067" s="9"/>
      <c r="Y9067" s="9"/>
      <c r="Z9067" s="9"/>
      <c r="AA9067" s="9"/>
    </row>
    <row r="9068" spans="1:27" ht="12.75">
      <c r="A9068" s="64">
        <f t="shared" si="163"/>
        <v>46161</v>
      </c>
      <c r="B9068" s="16" t="s">
        <v>17</v>
      </c>
      <c r="C9068" s="60">
        <f>VLOOKUP(A9068,'PRAIA DO CANTO'!A:I,3, FALSE)</f>
        <v>6078.44</v>
      </c>
      <c r="D9068" s="16">
        <f>VLOOKUP(A9068,'PRAIA DO CANTO'!A:I,4, FALSE)</f>
        <v>59</v>
      </c>
      <c r="E9068" s="61">
        <f>VLOOKUP(A9068,'PRAIA DO CANTO'!A:I,5, FALSE)</f>
        <v>33.1</v>
      </c>
      <c r="F9068" s="16">
        <f>VLOOKUP(A9068,'PRAIA DO CANTO'!A:I,6, FALSE)</f>
        <v>9</v>
      </c>
      <c r="G9068" s="16">
        <f>VLOOKUP(A9068,'PRAIA DO CANTO'!A:I,7, FALSE)</f>
        <v>11.75</v>
      </c>
      <c r="H9068" s="29">
        <f>VLOOKUP(A9068,'PRAIA DO CANTO'!A:I,8, FALSE)</f>
        <v>0.2767</v>
      </c>
      <c r="I9068" s="16" t="s">
        <v>16</v>
      </c>
      <c r="J9068" s="9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9"/>
      <c r="V9068" s="9"/>
      <c r="W9068" s="9"/>
      <c r="X9068" s="9"/>
      <c r="Y9068" s="9"/>
      <c r="Z9068" s="9"/>
      <c r="AA9068" s="9"/>
    </row>
    <row r="9069" spans="1:27" ht="12.75">
      <c r="A9069" s="64">
        <f t="shared" si="163"/>
        <v>46161</v>
      </c>
      <c r="B9069" s="16" t="s">
        <v>14</v>
      </c>
      <c r="C9069" s="60">
        <f>VLOOKUP(A9069,'JARDIM CAMBURI'!A:I,3, FALSE)</f>
        <v>3357.45</v>
      </c>
      <c r="D9069" s="16">
        <f>VLOOKUP(A9069,'JARDIM CAMBURI'!A:I,4, FALSE)</f>
        <v>28</v>
      </c>
      <c r="E9069" s="61">
        <f>VLOOKUP(A9069,'JARDIM CAMBURI'!A:I,5, FALSE)</f>
        <v>30.67</v>
      </c>
      <c r="F9069" s="16">
        <f>VLOOKUP(A9069,'JARDIM CAMBURI'!A:I,6, FALSE())</f>
        <v>4</v>
      </c>
      <c r="G9069" s="16">
        <f>VLOOKUP(A9069,'JARDIM CAMBURI'!A:I,7, FALSE)</f>
        <v>9</v>
      </c>
      <c r="H9069" s="29">
        <f>VLOOKUP(A9069,'JARDIM CAMBURI'!A:I,8, FALSE)</f>
        <v>0.375</v>
      </c>
      <c r="I9069" s="16" t="s">
        <v>16</v>
      </c>
      <c r="J9069" s="9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9"/>
      <c r="V9069" s="9"/>
      <c r="W9069" s="9"/>
      <c r="X9069" s="9"/>
      <c r="Y9069" s="9"/>
      <c r="Z9069" s="9"/>
      <c r="AA9069" s="9"/>
    </row>
    <row r="9070" spans="1:27" ht="12.75">
      <c r="A9070" s="64">
        <f t="shared" si="163"/>
        <v>46161</v>
      </c>
      <c r="B9070" s="16" t="s">
        <v>19</v>
      </c>
      <c r="C9070" s="60">
        <f>VLOOKUP(A9070,SERRA!A:I,3, FALSE)</f>
        <v>3135.21</v>
      </c>
      <c r="D9070" s="16">
        <f>VLOOKUP(A9070,SERRA!A:I,4, FALSE)</f>
        <v>33</v>
      </c>
      <c r="E9070" s="61">
        <f>VLOOKUP(A9070,SERRA!A:I,5, FALSE)</f>
        <v>35.51</v>
      </c>
      <c r="F9070" s="16">
        <f>VLOOKUP(A9070,SERRA!A:I,6, FALSE)</f>
        <v>3</v>
      </c>
      <c r="G9070" s="16">
        <f>VLOOKUP(A9070,SERRA!A:I,7, FALSE)</f>
        <v>7.5</v>
      </c>
      <c r="H9070" s="29">
        <f>VLOOKUP(A9070,SERRA!A:I,8, FALSE)</f>
        <v>0.30509999999999998</v>
      </c>
      <c r="I9070" s="16" t="s">
        <v>16</v>
      </c>
      <c r="J9070" s="9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9"/>
      <c r="V9070" s="9"/>
      <c r="W9070" s="9"/>
      <c r="X9070" s="9"/>
      <c r="Y9070" s="9"/>
      <c r="Z9070" s="9"/>
      <c r="AA9070" s="9"/>
    </row>
    <row r="9071" spans="1:27" ht="12.75">
      <c r="A9071" s="64">
        <f t="shared" si="163"/>
        <v>46161</v>
      </c>
      <c r="B9071" s="16" t="s">
        <v>1574</v>
      </c>
      <c r="C9071" s="60">
        <f>VLOOKUP(A9071,BOALI!A:I,3, FALSE)</f>
        <v>2785.9</v>
      </c>
      <c r="D9071" s="16">
        <f>VLOOKUP(A9071,BOALI!A:I,4, FALSE)</f>
        <v>67</v>
      </c>
      <c r="E9071" s="61">
        <f>VLOOKUP(A9071,BOALI!A:I,5, FALSE)</f>
        <v>0</v>
      </c>
      <c r="F9071" s="16">
        <f>VLOOKUP(A9071,BOALI!A:I,6, FALSE)</f>
        <v>0</v>
      </c>
      <c r="G9071" s="16">
        <f>VLOOKUP(A9071,BOALI!A:I,7, FALSE)</f>
        <v>0</v>
      </c>
      <c r="H9071" s="29">
        <f>VLOOKUP(A9071,BOALI!A:I,8, FALSE)</f>
        <v>0</v>
      </c>
      <c r="I9071" s="16" t="s">
        <v>16</v>
      </c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  <c r="Z9071" s="9"/>
      <c r="AA9071" s="9"/>
    </row>
    <row r="9072" spans="1:27" ht="12.75">
      <c r="A9072" s="64">
        <f>A9071+1</f>
        <v>46162</v>
      </c>
      <c r="B9072" s="16" t="s">
        <v>21</v>
      </c>
      <c r="C9072" s="60">
        <f>VLOOKUP(A9072,'VILA CLEMENTINO'!A:I,3, FALSE)</f>
        <v>5933.81</v>
      </c>
      <c r="D9072" s="16">
        <f>VLOOKUP(A9072,'VILA CLEMENTINO'!A:I,4, FALSE)</f>
        <v>66</v>
      </c>
      <c r="E9072" s="61">
        <f>VLOOKUP(A9072,'VILA CLEMENTINO'!A:I,5, FALSE)</f>
        <v>30.35</v>
      </c>
      <c r="F9072" s="16">
        <f>VLOOKUP(A9072,'VILA CLEMENTINO'!A:I,6, FALSE)</f>
        <v>5</v>
      </c>
      <c r="G9072" s="16">
        <f>VLOOKUP(A9072,'VILA CLEMENTINO'!A:I,7, FALSE)</f>
        <v>9.1999999999999993</v>
      </c>
      <c r="H9072" s="29">
        <f>VLOOKUP(A9072,'VILA CLEMENTINO'!A:I,8, FALSE)</f>
        <v>0.31740000000000002</v>
      </c>
      <c r="I9072" s="16" t="s">
        <v>11</v>
      </c>
      <c r="J9072" s="9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9"/>
      <c r="V9072" s="9"/>
      <c r="W9072" s="9"/>
      <c r="X9072" s="9"/>
      <c r="Y9072" s="9"/>
      <c r="Z9072" s="9"/>
      <c r="AA9072" s="9"/>
    </row>
    <row r="9073" spans="1:27" ht="12.75">
      <c r="A9073" s="64">
        <f t="shared" ref="A9073:A9084" si="164">A9072</f>
        <v>46162</v>
      </c>
      <c r="B9073" s="16" t="s">
        <v>12</v>
      </c>
      <c r="C9073" s="60">
        <f>VLOOKUP(A9073,JABAQUARA!A:I,3, FALSE)</f>
        <v>2074.41</v>
      </c>
      <c r="D9073" s="16">
        <f>VLOOKUP(A9073,JABAQUARA!A:I,4, FALSE)</f>
        <v>35</v>
      </c>
      <c r="E9073" s="61">
        <f>VLOOKUP(A9073,JABAQUARA!A:I,5, FALSE)</f>
        <v>26.83</v>
      </c>
      <c r="F9073" s="16">
        <f>VLOOKUP(A9073,JABAQUARA!A:I,6, FALSE)</f>
        <v>1</v>
      </c>
      <c r="G9073" s="16">
        <f>VLOOKUP(A9073,JABAQUARA!A:I,7, FALSE)</f>
        <v>6.66</v>
      </c>
      <c r="H9073" s="29">
        <f>VLOOKUP(A9073,JABAQUARA!A:I,8, FALSE)</f>
        <v>0.31169999999999998</v>
      </c>
      <c r="I9073" s="16" t="s">
        <v>11</v>
      </c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9"/>
      <c r="V9073" s="9"/>
      <c r="W9073" s="9"/>
      <c r="X9073" s="9"/>
      <c r="Y9073" s="9"/>
      <c r="Z9073" s="9"/>
      <c r="AA9073" s="9"/>
    </row>
    <row r="9074" spans="1:27" ht="12.75">
      <c r="A9074" s="64">
        <f t="shared" si="164"/>
        <v>46162</v>
      </c>
      <c r="B9074" s="16" t="s">
        <v>1467</v>
      </c>
      <c r="C9074" s="60">
        <f>VLOOKUP(A9074,SPOLETO!A:I,3, FALSE)</f>
        <v>3142.56</v>
      </c>
      <c r="D9074" s="16">
        <f>VLOOKUP(A9074,SPOLETO!A:I,4, FALSE)</f>
        <v>56</v>
      </c>
      <c r="E9074" s="61">
        <f>VLOOKUP(A9074,SPOLETO!A:I,5, FALSE)</f>
        <v>0</v>
      </c>
      <c r="F9074" s="16">
        <f>VLOOKUP(A9074,SPOLETO!A:I,6, FALSE)</f>
        <v>0</v>
      </c>
      <c r="G9074" s="16">
        <f>VLOOKUP(A9074,SPOLETO!A:I,7, FALSE)</f>
        <v>0</v>
      </c>
      <c r="H9074" s="29">
        <f>VLOOKUP(A9074,SPOLETO!A:I,8, FALSE)</f>
        <v>0</v>
      </c>
      <c r="I9074" s="16" t="s">
        <v>11</v>
      </c>
      <c r="J9074" s="9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9"/>
      <c r="V9074" s="9"/>
      <c r="W9074" s="9"/>
      <c r="X9074" s="9"/>
      <c r="Y9074" s="9"/>
      <c r="Z9074" s="9"/>
      <c r="AA9074" s="9"/>
    </row>
    <row r="9075" spans="1:27" ht="12.75">
      <c r="A9075" s="64">
        <f t="shared" si="164"/>
        <v>46162</v>
      </c>
      <c r="B9075" s="16" t="s">
        <v>9</v>
      </c>
      <c r="C9075" s="60">
        <f>VLOOKUP(A9075,'CAMPO BELO'!A:I,3, FALSE)</f>
        <v>4425.58</v>
      </c>
      <c r="D9075" s="16">
        <f>VLOOKUP(A9075,'CAMPO BELO'!A:I,4, FALSE)</f>
        <v>42</v>
      </c>
      <c r="E9075" s="61">
        <f>VLOOKUP(A9075,'CAMPO BELO'!A:I,5, FALSE)</f>
        <v>35.28</v>
      </c>
      <c r="F9075" s="16">
        <f>VLOOKUP(A9075,'CAMPO BELO'!A:I,6, FALSE)</f>
        <v>8</v>
      </c>
      <c r="G9075" s="16">
        <f>VLOOKUP(A9075,'CAMPO BELO'!A:I,7, FALSE)</f>
        <v>14</v>
      </c>
      <c r="H9075" s="29">
        <f>VLOOKUP(A9075,'CAMPO BELO'!A:I,8, FALSE)</f>
        <v>0.3155</v>
      </c>
      <c r="I9075" s="16" t="s">
        <v>11</v>
      </c>
      <c r="J9075" s="9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9"/>
      <c r="V9075" s="9"/>
      <c r="W9075" s="9"/>
      <c r="X9075" s="9"/>
      <c r="Y9075" s="9"/>
      <c r="Z9075" s="9"/>
      <c r="AA9075" s="9"/>
    </row>
    <row r="9076" spans="1:27" ht="12.75">
      <c r="A9076" s="64">
        <f t="shared" si="164"/>
        <v>46162</v>
      </c>
      <c r="B9076" s="16" t="s">
        <v>43</v>
      </c>
      <c r="C9076" s="60">
        <f>VLOOKUP(A9076,GOPOÚVA!A:I,3, FALSE)</f>
        <v>3100.01</v>
      </c>
      <c r="D9076" s="16">
        <f>VLOOKUP(A9076,GOPOÚVA!A:I,4, FALSE)</f>
        <v>30</v>
      </c>
      <c r="E9076" s="61">
        <f>VLOOKUP(A9076,GOPOÚVA!A:I,5, FALSE)</f>
        <v>24.32</v>
      </c>
      <c r="F9076" s="16">
        <f>VLOOKUP(A9076,GOPOÚVA!A:I,6, FALSE)</f>
        <v>1</v>
      </c>
      <c r="G9076" s="16">
        <f>VLOOKUP(A9076,GOPOÚVA!A:I,7, FALSE)</f>
        <v>13</v>
      </c>
      <c r="H9076" s="29">
        <f>VLOOKUP(A9076,GOPOÚVA!A:I,8, FALSE)</f>
        <v>0.33489999999999998</v>
      </c>
      <c r="I9076" s="16" t="s">
        <v>11</v>
      </c>
      <c r="J9076" s="9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9"/>
      <c r="V9076" s="9"/>
      <c r="W9076" s="9"/>
      <c r="X9076" s="9"/>
      <c r="Y9076" s="9"/>
      <c r="Z9076" s="9"/>
      <c r="AA9076" s="9"/>
    </row>
    <row r="9077" spans="1:27" ht="12.75">
      <c r="A9077" s="64">
        <f t="shared" si="164"/>
        <v>46162</v>
      </c>
      <c r="B9077" s="16" t="s">
        <v>45</v>
      </c>
      <c r="C9077" s="60">
        <f>VLOOKUP(A9077,MANDAQUI!A:I,3, FALSE)</f>
        <v>2966.73</v>
      </c>
      <c r="D9077" s="16">
        <f>VLOOKUP(A9077,MANDAQUI!A:I,4, FALSE)</f>
        <v>31</v>
      </c>
      <c r="E9077" s="61">
        <f>VLOOKUP(A9077,MANDAQUI!A:I,5, FALSE)</f>
        <v>20.99</v>
      </c>
      <c r="F9077" s="16">
        <f>VLOOKUP(A9077,MANDAQUI!A:I,6, FALSE)</f>
        <v>0</v>
      </c>
      <c r="G9077" s="16">
        <f>VLOOKUP(A9077,MANDAQUI!A:I,7, FALSE)</f>
        <v>8.66</v>
      </c>
      <c r="H9077" s="29">
        <f>VLOOKUP(A9077,MANDAQUI!A:I,8, FALSE)</f>
        <v>0.29199999999999998</v>
      </c>
      <c r="I9077" s="16" t="s">
        <v>11</v>
      </c>
      <c r="J9077" s="9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9"/>
      <c r="V9077" s="9"/>
      <c r="W9077" s="9"/>
      <c r="X9077" s="9"/>
      <c r="Y9077" s="9"/>
      <c r="Z9077" s="9"/>
      <c r="AA9077" s="9"/>
    </row>
    <row r="9078" spans="1:27" ht="12.75">
      <c r="A9078" s="64">
        <f t="shared" si="164"/>
        <v>46162</v>
      </c>
      <c r="B9078" s="16" t="s">
        <v>1465</v>
      </c>
      <c r="C9078" s="60">
        <f>VLOOKUP(A9078,AEROPORTO!A:I,3, FALSE)</f>
        <v>5387.5</v>
      </c>
      <c r="D9078" s="16">
        <f>VLOOKUP(A9078,AEROPORTO!A:I,4, FALSE)</f>
        <v>79</v>
      </c>
      <c r="E9078" s="61">
        <f>VLOOKUP(A9078,AEROPORTO!A:I,5, FALSE)</f>
        <v>0</v>
      </c>
      <c r="F9078" s="16">
        <f>VLOOKUP(A9078,AEROPORTO!A:I,6, FALSE)</f>
        <v>0</v>
      </c>
      <c r="G9078" s="16">
        <f>VLOOKUP(A9078,AEROPORTO!A:I,7, FALSE)</f>
        <v>0</v>
      </c>
      <c r="H9078" s="29">
        <f>VLOOKUP(A9078,AEROPORTO!A:I,8, FALSE)</f>
        <v>0</v>
      </c>
      <c r="I9078" s="16" t="s">
        <v>11</v>
      </c>
      <c r="J9078" s="9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9"/>
      <c r="V9078" s="9"/>
      <c r="W9078" s="9"/>
      <c r="X9078" s="9"/>
      <c r="Y9078" s="9"/>
      <c r="Z9078" s="9"/>
      <c r="AA9078" s="9"/>
    </row>
    <row r="9079" spans="1:27" ht="12.75">
      <c r="A9079" s="64">
        <f t="shared" si="164"/>
        <v>46162</v>
      </c>
      <c r="B9079" s="16" t="s">
        <v>289</v>
      </c>
      <c r="C9079" s="60">
        <f>VLOOKUP(A9079,PINHEIROS!A:I,3, FALSE)</f>
        <v>3062.88</v>
      </c>
      <c r="D9079" s="16">
        <f>VLOOKUP(A9079,PINHEIROS!A:I,4, FALSE)</f>
        <v>33</v>
      </c>
      <c r="E9079" s="61">
        <f>VLOOKUP(A9079,PINHEIROS!A:I,5, FALSE)</f>
        <v>30.5</v>
      </c>
      <c r="F9079" s="16">
        <f>VLOOKUP(A9079,PINHEIROS!A:I,6, FALSE)</f>
        <v>6</v>
      </c>
      <c r="G9079" s="16">
        <f>VLOOKUP(A9079,PINHEIROS!A:I,7, FALSE)</f>
        <v>6.25</v>
      </c>
      <c r="H9079" s="29">
        <f>VLOOKUP(A9079,PINHEIROS!A:I,8, FALSE)</f>
        <v>0.30220000000000002</v>
      </c>
      <c r="I9079" s="16" t="s">
        <v>11</v>
      </c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  <c r="W9079" s="9"/>
      <c r="X9079" s="9"/>
      <c r="Y9079" s="9"/>
      <c r="Z9079" s="9"/>
      <c r="AA9079" s="9"/>
    </row>
    <row r="9080" spans="1:27" ht="12.75">
      <c r="A9080" s="64">
        <f t="shared" si="164"/>
        <v>46162</v>
      </c>
      <c r="B9080" s="16" t="s">
        <v>286</v>
      </c>
      <c r="C9080" s="60">
        <f>VLOOKUP(A9080,ACLIMAÇÃO!A:I,3, FALSE)</f>
        <v>2069.5100000000002</v>
      </c>
      <c r="D9080" s="16">
        <f>VLOOKUP(A9080,ACLIMAÇÃO!A:I,4, FALSE)</f>
        <v>21</v>
      </c>
      <c r="E9080" s="61">
        <f>VLOOKUP(A9080,ACLIMAÇÃO!A:I,5, FALSE)</f>
        <v>23.22</v>
      </c>
      <c r="F9080" s="16">
        <f>VLOOKUP(A9080,ACLIMAÇÃO!A:I,6, FALSE)</f>
        <v>0</v>
      </c>
      <c r="G9080" s="16">
        <f>VLOOKUP(A9080,ACLIMAÇÃO!A:I,7, FALSE)</f>
        <v>5.33</v>
      </c>
      <c r="H9080" s="29">
        <f>VLOOKUP(A9080,ACLIMAÇÃO!A:I,8, FALSE)</f>
        <v>0.30499999999999999</v>
      </c>
      <c r="I9080" s="16" t="s">
        <v>11</v>
      </c>
      <c r="J9080" s="9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9"/>
      <c r="V9080" s="9"/>
      <c r="W9080" s="9"/>
      <c r="X9080" s="9"/>
      <c r="Y9080" s="9"/>
      <c r="Z9080" s="9"/>
      <c r="AA9080" s="9"/>
    </row>
    <row r="9081" spans="1:27" ht="12.75">
      <c r="A9081" s="64">
        <f t="shared" si="164"/>
        <v>46162</v>
      </c>
      <c r="B9081" s="16" t="s">
        <v>17</v>
      </c>
      <c r="C9081" s="60">
        <f>VLOOKUP(A9081,'PRAIA DO CANTO'!A:I,3, FALSE)</f>
        <v>5441.01</v>
      </c>
      <c r="D9081" s="16">
        <f>VLOOKUP(A9081,'PRAIA DO CANTO'!A:I,4, FALSE)</f>
        <v>51</v>
      </c>
      <c r="E9081" s="61">
        <f>VLOOKUP(A9081,'PRAIA DO CANTO'!A:I,5, FALSE)</f>
        <v>41.97</v>
      </c>
      <c r="F9081" s="16">
        <f>VLOOKUP(A9081,'PRAIA DO CANTO'!A:I,6, FALSE)</f>
        <v>22</v>
      </c>
      <c r="G9081" s="16">
        <f>VLOOKUP(A9081,'PRAIA DO CANTO'!A:I,7, FALSE)</f>
        <v>15.3</v>
      </c>
      <c r="H9081" s="29">
        <f>VLOOKUP(A9081,'PRAIA DO CANTO'!A:I,8, FALSE)</f>
        <v>0.28199999999999997</v>
      </c>
      <c r="I9081" s="16" t="s">
        <v>16</v>
      </c>
      <c r="J9081" s="9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9"/>
      <c r="V9081" s="9"/>
      <c r="W9081" s="9"/>
      <c r="X9081" s="9"/>
      <c r="Y9081" s="9"/>
      <c r="Z9081" s="9"/>
      <c r="AA9081" s="9"/>
    </row>
    <row r="9082" spans="1:27" ht="12.75">
      <c r="A9082" s="64">
        <f t="shared" si="164"/>
        <v>46162</v>
      </c>
      <c r="B9082" s="16" t="s">
        <v>14</v>
      </c>
      <c r="C9082" s="60">
        <f>VLOOKUP(A9082,'JARDIM CAMBURI'!A:I,3, FALSE)</f>
        <v>4233.75</v>
      </c>
      <c r="D9082" s="16">
        <f>VLOOKUP(A9082,'JARDIM CAMBURI'!A:I,4, FALSE)</f>
        <v>43</v>
      </c>
      <c r="E9082" s="61">
        <f>VLOOKUP(A9082,'JARDIM CAMBURI'!A:I,5, FALSE)</f>
        <v>31.19</v>
      </c>
      <c r="F9082" s="16">
        <f>VLOOKUP(A9082,'JARDIM CAMBURI'!A:I,6, FALSE())</f>
        <v>7</v>
      </c>
      <c r="G9082" s="16">
        <f>VLOOKUP(A9082,'JARDIM CAMBURI'!A:I,7, FALSE)</f>
        <v>15</v>
      </c>
      <c r="H9082" s="29">
        <f>VLOOKUP(A9082,'JARDIM CAMBURI'!A:I,8, FALSE)</f>
        <v>0.38140000000000002</v>
      </c>
      <c r="I9082" s="16" t="s">
        <v>16</v>
      </c>
      <c r="J9082" s="9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9"/>
      <c r="V9082" s="9"/>
      <c r="W9082" s="9"/>
      <c r="X9082" s="9"/>
      <c r="Y9082" s="9"/>
      <c r="Z9082" s="9"/>
      <c r="AA9082" s="9"/>
    </row>
    <row r="9083" spans="1:27" ht="12.75">
      <c r="A9083" s="64">
        <f t="shared" si="164"/>
        <v>46162</v>
      </c>
      <c r="B9083" s="16" t="s">
        <v>19</v>
      </c>
      <c r="C9083" s="60">
        <f>VLOOKUP(A9083,SERRA!A:I,3, FALSE)</f>
        <v>3596.03</v>
      </c>
      <c r="D9083" s="16">
        <f>VLOOKUP(A9083,SERRA!A:I,4, FALSE)</f>
        <v>33</v>
      </c>
      <c r="E9083" s="61">
        <f>VLOOKUP(A9083,SERRA!A:I,5, FALSE)</f>
        <v>26.7</v>
      </c>
      <c r="F9083" s="16">
        <f>VLOOKUP(A9083,SERRA!A:I,6, FALSE)</f>
        <v>2</v>
      </c>
      <c r="G9083" s="16">
        <f>VLOOKUP(A9083,SERRA!A:I,7, FALSE)</f>
        <v>16.5</v>
      </c>
      <c r="H9083" s="29">
        <f>VLOOKUP(A9083,SERRA!A:I,8, FALSE)</f>
        <v>0.31180000000000002</v>
      </c>
      <c r="I9083" s="16" t="s">
        <v>16</v>
      </c>
      <c r="J9083" s="9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9"/>
      <c r="V9083" s="9"/>
      <c r="W9083" s="9"/>
      <c r="X9083" s="9"/>
      <c r="Y9083" s="9"/>
      <c r="Z9083" s="9"/>
      <c r="AA9083" s="9"/>
    </row>
    <row r="9084" spans="1:27" ht="12.75">
      <c r="A9084" s="64">
        <f t="shared" si="164"/>
        <v>46162</v>
      </c>
      <c r="B9084" s="16" t="s">
        <v>1574</v>
      </c>
      <c r="C9084" s="60">
        <f>VLOOKUP(A9084,BOALI!A:I,3, FALSE)</f>
        <v>3870.7</v>
      </c>
      <c r="D9084" s="16">
        <f>VLOOKUP(A9084,BOALI!A:I,4, FALSE)</f>
        <v>98</v>
      </c>
      <c r="E9084" s="61">
        <f>VLOOKUP(A9084,BOALI!A:I,5, FALSE)</f>
        <v>0</v>
      </c>
      <c r="F9084" s="16">
        <f>VLOOKUP(A9084,BOALI!A:I,6, FALSE)</f>
        <v>0</v>
      </c>
      <c r="G9084" s="16">
        <f>VLOOKUP(A9084,BOALI!A:I,7, FALSE)</f>
        <v>0</v>
      </c>
      <c r="H9084" s="29">
        <f>VLOOKUP(A9084,BOALI!A:I,8, FALSE)</f>
        <v>0</v>
      </c>
      <c r="I9084" s="16" t="s">
        <v>16</v>
      </c>
      <c r="J9084" s="9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9"/>
      <c r="V9084" s="9"/>
      <c r="W9084" s="9"/>
      <c r="X9084" s="9"/>
      <c r="Y9084" s="9"/>
      <c r="Z9084" s="9"/>
      <c r="AA9084" s="9"/>
    </row>
    <row r="9085" spans="1:27" ht="12.75">
      <c r="A9085" s="64">
        <f>A9084+1</f>
        <v>46163</v>
      </c>
      <c r="B9085" s="16" t="s">
        <v>21</v>
      </c>
      <c r="C9085" s="60">
        <f>VLOOKUP(A9085,'VILA CLEMENTINO'!A:I,3, FALSE)</f>
        <v>6911.13</v>
      </c>
      <c r="D9085" s="16">
        <f>VLOOKUP(A9085,'VILA CLEMENTINO'!A:I,4, FALSE)</f>
        <v>68</v>
      </c>
      <c r="E9085" s="61">
        <f>VLOOKUP(A9085,'VILA CLEMENTINO'!A:I,5, FALSE)</f>
        <v>30.04</v>
      </c>
      <c r="F9085" s="16">
        <f>VLOOKUP(A9085,'VILA CLEMENTINO'!A:I,6, FALSE)</f>
        <v>4</v>
      </c>
      <c r="G9085" s="62">
        <f>VLOOKUP(A9085,'VILA CLEMENTINO'!A:I,7, FALSE)</f>
        <v>10.8</v>
      </c>
      <c r="H9085" s="29">
        <f>VLOOKUP(A9085,'VILA CLEMENTINO'!A:I,8, FALSE)</f>
        <v>0.29699999999999999</v>
      </c>
      <c r="I9085" s="16" t="s">
        <v>11</v>
      </c>
      <c r="J9085" s="9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9"/>
      <c r="V9085" s="9"/>
      <c r="W9085" s="9"/>
      <c r="X9085" s="9"/>
      <c r="Y9085" s="9"/>
      <c r="Z9085" s="9"/>
      <c r="AA9085" s="9"/>
    </row>
    <row r="9086" spans="1:27" ht="12.75">
      <c r="A9086" s="64">
        <f t="shared" ref="A9086:A9097" si="165">A9085</f>
        <v>46163</v>
      </c>
      <c r="B9086" s="16" t="s">
        <v>12</v>
      </c>
      <c r="C9086" s="60">
        <f>VLOOKUP(A9086,JABAQUARA!A:I,3, FALSE)</f>
        <v>5725.06</v>
      </c>
      <c r="D9086" s="16">
        <f>VLOOKUP(A9086,JABAQUARA!A:I,4, FALSE)</f>
        <v>55</v>
      </c>
      <c r="E9086" s="61">
        <f>VLOOKUP(A9086,JABAQUARA!A:I,5, FALSE)</f>
        <v>29.42</v>
      </c>
      <c r="F9086" s="16">
        <f>VLOOKUP(A9086,JABAQUARA!A:I,6, FALSE)</f>
        <v>2</v>
      </c>
      <c r="G9086" s="16">
        <f>VLOOKUP(A9086,JABAQUARA!A:I,7, FALSE)</f>
        <v>9</v>
      </c>
      <c r="H9086" s="29">
        <f>VLOOKUP(A9086,JABAQUARA!A:I,8, FALSE)</f>
        <v>0.31640000000000001</v>
      </c>
      <c r="I9086" s="16" t="s">
        <v>11</v>
      </c>
      <c r="J9086" s="9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9"/>
      <c r="V9086" s="9"/>
      <c r="W9086" s="9"/>
      <c r="X9086" s="9"/>
      <c r="Y9086" s="9"/>
      <c r="Z9086" s="9"/>
      <c r="AA9086" s="9"/>
    </row>
    <row r="9087" spans="1:27" ht="12.75">
      <c r="A9087" s="64">
        <f t="shared" si="165"/>
        <v>46163</v>
      </c>
      <c r="B9087" s="16" t="s">
        <v>1467</v>
      </c>
      <c r="C9087" s="60">
        <f>VLOOKUP(A9087,SPOLETO!A:I,3, FALSE)</f>
        <v>3186.95</v>
      </c>
      <c r="D9087" s="16">
        <f>VLOOKUP(A9087,SPOLETO!A:I,4, FALSE)</f>
        <v>52</v>
      </c>
      <c r="E9087" s="61">
        <f>VLOOKUP(A9087,SPOLETO!A:I,5, FALSE)</f>
        <v>0</v>
      </c>
      <c r="F9087" s="16">
        <f>VLOOKUP(A9087,SPOLETO!A:I,6, FALSE)</f>
        <v>0</v>
      </c>
      <c r="G9087" s="16">
        <f>VLOOKUP(A9087,SPOLETO!A:I,7, FALSE)</f>
        <v>0</v>
      </c>
      <c r="H9087" s="29">
        <f>VLOOKUP(A9087,SPOLETO!A:I,8, FALSE)</f>
        <v>0</v>
      </c>
      <c r="I9087" s="16" t="s">
        <v>11</v>
      </c>
      <c r="J9087" s="9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9"/>
      <c r="V9087" s="9"/>
      <c r="W9087" s="9"/>
      <c r="X9087" s="9"/>
      <c r="Y9087" s="9"/>
      <c r="Z9087" s="9"/>
      <c r="AA9087" s="9"/>
    </row>
    <row r="9088" spans="1:27" ht="12.75">
      <c r="A9088" s="64">
        <f t="shared" si="165"/>
        <v>46163</v>
      </c>
      <c r="B9088" s="16" t="s">
        <v>9</v>
      </c>
      <c r="C9088" s="60">
        <f>VLOOKUP(A9088,'CAMPO BELO'!A:I,3, FALSE)</f>
        <v>3761.48</v>
      </c>
      <c r="D9088" s="16">
        <f>VLOOKUP(A9088,'CAMPO BELO'!A:I,4, FALSE)</f>
        <v>43</v>
      </c>
      <c r="E9088" s="61">
        <f>VLOOKUP(A9088,'CAMPO BELO'!A:I,5, FALSE)</f>
        <v>26.54</v>
      </c>
      <c r="F9088" s="16">
        <f>VLOOKUP(A9088,'CAMPO BELO'!A:I,6, FALSE)</f>
        <v>3</v>
      </c>
      <c r="G9088" s="16">
        <f>VLOOKUP(A9088,'CAMPO BELO'!A:I,7, FALSE)</f>
        <v>15</v>
      </c>
      <c r="H9088" s="29">
        <f>VLOOKUP(A9088,'CAMPO BELO'!A:I,8, FALSE)</f>
        <v>0.44030000000000002</v>
      </c>
      <c r="I9088" s="16" t="s">
        <v>11</v>
      </c>
      <c r="J9088" s="9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9"/>
      <c r="V9088" s="9"/>
      <c r="W9088" s="9"/>
      <c r="X9088" s="9"/>
      <c r="Y9088" s="9"/>
      <c r="Z9088" s="9"/>
      <c r="AA9088" s="9"/>
    </row>
    <row r="9089" spans="1:27" ht="12.75">
      <c r="A9089" s="64">
        <f t="shared" si="165"/>
        <v>46163</v>
      </c>
      <c r="B9089" s="16" t="s">
        <v>43</v>
      </c>
      <c r="C9089" s="60">
        <f>VLOOKUP(A9089,GOPOÚVA!A:I,3, FALSE)</f>
        <v>4014.33</v>
      </c>
      <c r="D9089" s="16">
        <f>VLOOKUP(A9089,GOPOÚVA!A:I,4, FALSE)</f>
        <v>43</v>
      </c>
      <c r="E9089" s="61">
        <f>VLOOKUP(A9089,GOPOÚVA!A:I,5, FALSE)</f>
        <v>23.14</v>
      </c>
      <c r="F9089" s="16">
        <f>VLOOKUP(A9089,GOPOÚVA!A:I,6, FALSE)</f>
        <v>1</v>
      </c>
      <c r="G9089" s="16">
        <f>VLOOKUP(A9089,GOPOÚVA!A:I,7, FALSE)</f>
        <v>10</v>
      </c>
      <c r="H9089" s="29">
        <f>VLOOKUP(A9089,GOPOÚVA!A:I,8, FALSE)</f>
        <v>0.33119999999999999</v>
      </c>
      <c r="I9089" s="16" t="s">
        <v>11</v>
      </c>
      <c r="J9089" s="9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9"/>
      <c r="V9089" s="9"/>
      <c r="W9089" s="9"/>
      <c r="X9089" s="9"/>
      <c r="Y9089" s="9"/>
      <c r="Z9089" s="9"/>
      <c r="AA9089" s="9"/>
    </row>
    <row r="9090" spans="1:27" ht="12.75">
      <c r="A9090" s="64">
        <f t="shared" si="165"/>
        <v>46163</v>
      </c>
      <c r="B9090" s="16" t="s">
        <v>45</v>
      </c>
      <c r="C9090" s="60">
        <f>VLOOKUP(A9090,MANDAQUI!A:I,3, FALSE)</f>
        <v>3311.55</v>
      </c>
      <c r="D9090" s="16">
        <f>VLOOKUP(A9090,MANDAQUI!A:I,4, FALSE)</f>
        <v>32</v>
      </c>
      <c r="E9090" s="61">
        <f>VLOOKUP(A9090,MANDAQUI!A:I,5, FALSE)</f>
        <v>26.53</v>
      </c>
      <c r="F9090" s="16">
        <f>VLOOKUP(A9090,MANDAQUI!A:I,6, FALSE)</f>
        <v>0</v>
      </c>
      <c r="G9090" s="16">
        <f>VLOOKUP(A9090,MANDAQUI!A:I,7, FALSE)</f>
        <v>9.33</v>
      </c>
      <c r="H9090" s="29">
        <f>VLOOKUP(A9090,MANDAQUI!A:I,8, FALSE)</f>
        <v>0.32969999999999999</v>
      </c>
      <c r="I9090" s="16" t="s">
        <v>11</v>
      </c>
      <c r="J9090" s="9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9"/>
      <c r="V9090" s="9"/>
      <c r="W9090" s="9"/>
      <c r="X9090" s="9"/>
      <c r="Y9090" s="9"/>
      <c r="Z9090" s="9"/>
      <c r="AA9090" s="9"/>
    </row>
    <row r="9091" spans="1:27" ht="12.75">
      <c r="A9091" s="64">
        <f t="shared" si="165"/>
        <v>46163</v>
      </c>
      <c r="B9091" s="16" t="s">
        <v>1465</v>
      </c>
      <c r="C9091" s="60">
        <f>VLOOKUP(A9091,AEROPORTO!A:I,3, FALSE)</f>
        <v>7477.05</v>
      </c>
      <c r="D9091" s="16">
        <f>VLOOKUP(A9091,AEROPORTO!A:I,4, FALSE)</f>
        <v>103</v>
      </c>
      <c r="E9091" s="61">
        <f>VLOOKUP(A9091,AEROPORTO!A:I,5, FALSE)</f>
        <v>0</v>
      </c>
      <c r="F9091" s="16">
        <f>VLOOKUP(A9091,AEROPORTO!A:I,6, FALSE)</f>
        <v>0</v>
      </c>
      <c r="G9091" s="16">
        <f>VLOOKUP(A9091,AEROPORTO!A:I,7, FALSE)</f>
        <v>0</v>
      </c>
      <c r="H9091" s="29">
        <f>VLOOKUP(A9091,AEROPORTO!A:I,8, FALSE)</f>
        <v>0</v>
      </c>
      <c r="I9091" s="16" t="s">
        <v>11</v>
      </c>
      <c r="J9091" s="9"/>
      <c r="K9091" s="9"/>
      <c r="L9091" s="9"/>
      <c r="M9091" s="9"/>
      <c r="N9091" s="9"/>
      <c r="O9091" s="9"/>
      <c r="P9091" s="9"/>
      <c r="Q9091" s="9"/>
      <c r="R9091" s="9"/>
      <c r="S9091" s="9"/>
      <c r="T9091" s="9"/>
      <c r="U9091" s="9"/>
      <c r="V9091" s="9"/>
      <c r="W9091" s="9"/>
      <c r="X9091" s="9"/>
      <c r="Y9091" s="9"/>
      <c r="Z9091" s="9"/>
      <c r="AA9091" s="9"/>
    </row>
    <row r="9092" spans="1:27" ht="12.75">
      <c r="A9092" s="64">
        <f t="shared" si="165"/>
        <v>46163</v>
      </c>
      <c r="B9092" s="16" t="s">
        <v>289</v>
      </c>
      <c r="C9092" s="60">
        <f>VLOOKUP(A9092,PINHEIROS!A:I,3, FALSE)</f>
        <v>3824.24</v>
      </c>
      <c r="D9092" s="16">
        <f>VLOOKUP(A9092,PINHEIROS!A:I,4, FALSE)</f>
        <v>38</v>
      </c>
      <c r="E9092" s="61">
        <f>VLOOKUP(A9092,PINHEIROS!A:I,5, FALSE)</f>
        <v>30.72</v>
      </c>
      <c r="F9092" s="16">
        <f>VLOOKUP(A9092,PINHEIROS!A:I,6, FALSE)</f>
        <v>4</v>
      </c>
      <c r="G9092" s="16">
        <f>VLOOKUP(A9092,PINHEIROS!A:I,7, FALSE)</f>
        <v>7.5</v>
      </c>
      <c r="H9092" s="29">
        <f>VLOOKUP(A9092,PINHEIROS!A:I,8, FALSE)</f>
        <v>0.27689999999999998</v>
      </c>
      <c r="I9092" s="16" t="s">
        <v>11</v>
      </c>
      <c r="J9092" s="9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9"/>
      <c r="V9092" s="9"/>
      <c r="W9092" s="9"/>
      <c r="X9092" s="9"/>
      <c r="Y9092" s="9"/>
      <c r="Z9092" s="9"/>
      <c r="AA9092" s="9"/>
    </row>
    <row r="9093" spans="1:27" ht="12.75">
      <c r="A9093" s="64">
        <f t="shared" si="165"/>
        <v>46163</v>
      </c>
      <c r="B9093" s="16" t="s">
        <v>286</v>
      </c>
      <c r="C9093" s="60">
        <f>VLOOKUP(A9093,ACLIMAÇÃO!A:I,3, FALSE)</f>
        <v>2739.53</v>
      </c>
      <c r="D9093" s="16">
        <f>VLOOKUP(A9093,ACLIMAÇÃO!A:I,4, FALSE)</f>
        <v>26</v>
      </c>
      <c r="E9093" s="61">
        <f>VLOOKUP(A9093,ACLIMAÇÃO!A:I,5, FALSE)</f>
        <v>28.06</v>
      </c>
      <c r="F9093" s="16">
        <f>VLOOKUP(A9093,ACLIMAÇÃO!A:I,6, FALSE)</f>
        <v>2</v>
      </c>
      <c r="G9093" s="16">
        <f>VLOOKUP(A9093,ACLIMAÇÃO!A:I,7, FALSE)</f>
        <v>7</v>
      </c>
      <c r="H9093" s="29">
        <f>VLOOKUP(A9093,ACLIMAÇÃO!A:I,8, FALSE)</f>
        <v>0.32069999999999999</v>
      </c>
      <c r="I9093" s="16" t="s">
        <v>11</v>
      </c>
      <c r="J9093" s="9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9"/>
      <c r="V9093" s="9"/>
      <c r="W9093" s="9"/>
      <c r="X9093" s="9"/>
      <c r="Y9093" s="9"/>
      <c r="Z9093" s="9"/>
      <c r="AA9093" s="9"/>
    </row>
    <row r="9094" spans="1:27" ht="12.75">
      <c r="A9094" s="64">
        <f t="shared" si="165"/>
        <v>46163</v>
      </c>
      <c r="B9094" s="16" t="s">
        <v>17</v>
      </c>
      <c r="C9094" s="60">
        <f>VLOOKUP(A9094,'PRAIA DO CANTO'!A:I,3, FALSE)</f>
        <v>4665.95</v>
      </c>
      <c r="D9094" s="16">
        <f>VLOOKUP(A9094,'PRAIA DO CANTO'!A:I,4, FALSE)</f>
        <v>46</v>
      </c>
      <c r="E9094" s="61">
        <f>VLOOKUP(A9094,'PRAIA DO CANTO'!A:I,5, FALSE)</f>
        <v>31.49</v>
      </c>
      <c r="F9094" s="16">
        <f>VLOOKUP(A9094,'PRAIA DO CANTO'!A:I,6, FALSE)</f>
        <v>2</v>
      </c>
      <c r="G9094" s="16">
        <f>VLOOKUP(A9094,'PRAIA DO CANTO'!A:I,7, FALSE)</f>
        <v>11</v>
      </c>
      <c r="H9094" s="29">
        <f>VLOOKUP(A9094,'PRAIA DO CANTO'!A:I,8, FALSE)</f>
        <v>0.3105</v>
      </c>
      <c r="I9094" s="16" t="s">
        <v>16</v>
      </c>
      <c r="J9094" s="9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9"/>
      <c r="V9094" s="9"/>
      <c r="W9094" s="9"/>
      <c r="X9094" s="9"/>
      <c r="Y9094" s="9"/>
      <c r="Z9094" s="9"/>
      <c r="AA9094" s="9"/>
    </row>
    <row r="9095" spans="1:27" ht="12.75">
      <c r="A9095" s="64">
        <f t="shared" si="165"/>
        <v>46163</v>
      </c>
      <c r="B9095" s="16" t="s">
        <v>14</v>
      </c>
      <c r="C9095" s="60">
        <f>VLOOKUP(A9095,'JARDIM CAMBURI'!A:I,3, FALSE)</f>
        <v>3476.64</v>
      </c>
      <c r="D9095" s="16">
        <f>VLOOKUP(A9095,'JARDIM CAMBURI'!A:I,4, FALSE)</f>
        <v>38</v>
      </c>
      <c r="E9095" s="61">
        <f>VLOOKUP(A9095,'JARDIM CAMBURI'!A:I,5, FALSE)</f>
        <v>27.43</v>
      </c>
      <c r="F9095" s="16">
        <f>VLOOKUP(A9095,'JARDIM CAMBURI'!A:I,6, FALSE())</f>
        <v>4</v>
      </c>
      <c r="G9095" s="16">
        <f>VLOOKUP(A9095,'JARDIM CAMBURI'!A:I,7, FALSE)</f>
        <v>13</v>
      </c>
      <c r="H9095" s="29">
        <f>VLOOKUP(A9095,'JARDIM CAMBURI'!A:I,8, FALSE)</f>
        <v>0.28499999999999998</v>
      </c>
      <c r="I9095" s="16" t="s">
        <v>16</v>
      </c>
      <c r="J9095" s="9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9"/>
      <c r="V9095" s="9"/>
      <c r="W9095" s="9"/>
      <c r="X9095" s="9"/>
      <c r="Y9095" s="9"/>
      <c r="Z9095" s="9"/>
      <c r="AA9095" s="9"/>
    </row>
    <row r="9096" spans="1:27" ht="12.75">
      <c r="A9096" s="64">
        <f t="shared" si="165"/>
        <v>46163</v>
      </c>
      <c r="B9096" s="16" t="s">
        <v>19</v>
      </c>
      <c r="C9096" s="60">
        <f>VLOOKUP(A9096,SERRA!A:I,3, FALSE)</f>
        <v>3621.25</v>
      </c>
      <c r="D9096" s="16">
        <f>VLOOKUP(A9096,SERRA!A:I,4, FALSE)</f>
        <v>39</v>
      </c>
      <c r="E9096" s="61">
        <f>VLOOKUP(A9096,SERRA!A:I,5, FALSE)</f>
        <v>28.14</v>
      </c>
      <c r="F9096" s="16">
        <f>VLOOKUP(A9096,SERRA!A:I,6, FALSE)</f>
        <v>0</v>
      </c>
      <c r="G9096" s="16">
        <f>VLOOKUP(A9096,SERRA!A:I,7, FALSE)</f>
        <v>9</v>
      </c>
      <c r="H9096" s="29">
        <f>VLOOKUP(A9096,SERRA!A:I,8, FALSE)</f>
        <v>0.26450000000000001</v>
      </c>
      <c r="I9096" s="16" t="s">
        <v>16</v>
      </c>
      <c r="J9096" s="9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9"/>
      <c r="V9096" s="9"/>
      <c r="W9096" s="9"/>
      <c r="X9096" s="9"/>
      <c r="Y9096" s="9"/>
      <c r="Z9096" s="9"/>
      <c r="AA9096" s="9"/>
    </row>
    <row r="9097" spans="1:27" ht="12.75">
      <c r="A9097" s="64">
        <f t="shared" si="165"/>
        <v>46163</v>
      </c>
      <c r="B9097" s="16" t="s">
        <v>1574</v>
      </c>
      <c r="C9097" s="60">
        <f>VLOOKUP(A9097,BOALI!A:I,3, FALSE)</f>
        <v>3773.54</v>
      </c>
      <c r="D9097" s="16">
        <f>VLOOKUP(A9097,BOALI!A:I,4, FALSE)</f>
        <v>92</v>
      </c>
      <c r="E9097" s="61">
        <f>VLOOKUP(A9097,BOALI!A:I,5, FALSE)</f>
        <v>0</v>
      </c>
      <c r="F9097" s="16">
        <f>VLOOKUP(A9097,BOALI!A:I,6, FALSE)</f>
        <v>0</v>
      </c>
      <c r="G9097" s="16">
        <f>VLOOKUP(A9097,BOALI!A:I,7, FALSE)</f>
        <v>0</v>
      </c>
      <c r="H9097" s="29">
        <f>VLOOKUP(A9097,BOALI!A:I,8, FALSE)</f>
        <v>0</v>
      </c>
      <c r="I9097" s="16" t="s">
        <v>16</v>
      </c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9"/>
      <c r="V9097" s="9"/>
      <c r="W9097" s="9"/>
      <c r="X9097" s="9"/>
      <c r="Y9097" s="9"/>
      <c r="Z9097" s="9"/>
      <c r="AA9097" s="9"/>
    </row>
    <row r="9098" spans="1:27" ht="12.75">
      <c r="A9098" s="64">
        <f>A9097+1</f>
        <v>46164</v>
      </c>
      <c r="B9098" s="16" t="s">
        <v>21</v>
      </c>
      <c r="C9098" s="60">
        <f>VLOOKUP(A9098,'VILA CLEMENTINO'!A:I,3, FALSE)</f>
        <v>14596.78</v>
      </c>
      <c r="D9098" s="16">
        <f>VLOOKUP(A9098,'VILA CLEMENTINO'!A:I,4, FALSE)</f>
        <v>135</v>
      </c>
      <c r="E9098" s="61">
        <f>VLOOKUP(A9098,'VILA CLEMENTINO'!A:I,5, FALSE)</f>
        <v>36.81</v>
      </c>
      <c r="F9098" s="16">
        <f>VLOOKUP(A9098,'VILA CLEMENTINO'!A:I,6, FALSE)</f>
        <v>0</v>
      </c>
      <c r="G9098" s="62">
        <f>VLOOKUP(A9098,'VILA CLEMENTINO'!A:I,7, FALSE)</f>
        <v>10</v>
      </c>
      <c r="H9098" s="29">
        <f>VLOOKUP(A9098,'VILA CLEMENTINO'!A:I,8, FALSE)</f>
        <v>0.2863</v>
      </c>
      <c r="I9098" s="16" t="s">
        <v>11</v>
      </c>
      <c r="J9098" s="9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9"/>
      <c r="V9098" s="9"/>
      <c r="W9098" s="9"/>
      <c r="X9098" s="9"/>
      <c r="Y9098" s="9"/>
      <c r="Z9098" s="9"/>
      <c r="AA9098" s="9"/>
    </row>
    <row r="9099" spans="1:27" ht="12.75">
      <c r="A9099" s="64">
        <f t="shared" ref="A9099:A9110" si="166">A9098</f>
        <v>46164</v>
      </c>
      <c r="B9099" s="16" t="s">
        <v>12</v>
      </c>
      <c r="C9099" s="60">
        <f>VLOOKUP(A9099,JABAQUARA!A:I,3, FALSE)</f>
        <v>6886.61</v>
      </c>
      <c r="D9099" s="16">
        <f>VLOOKUP(A9099,JABAQUARA!A:I,4, FALSE)</f>
        <v>45</v>
      </c>
      <c r="E9099" s="61">
        <f>VLOOKUP(A9099,JABAQUARA!A:I,5, FALSE)</f>
        <v>30.54</v>
      </c>
      <c r="F9099" s="16">
        <f>VLOOKUP(A9099,JABAQUARA!A:I,6, FALSE)</f>
        <v>2</v>
      </c>
      <c r="G9099" s="16">
        <f>VLOOKUP(A9099,JABAQUARA!A:I,7, FALSE)</f>
        <v>11.25</v>
      </c>
      <c r="H9099" s="29">
        <f>VLOOKUP(A9099,JABAQUARA!A:I,8, FALSE)</f>
        <v>0.29380000000000001</v>
      </c>
      <c r="I9099" s="16" t="s">
        <v>11</v>
      </c>
      <c r="J9099" s="9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9"/>
      <c r="V9099" s="9"/>
      <c r="W9099" s="9"/>
      <c r="X9099" s="9"/>
      <c r="Y9099" s="9"/>
      <c r="Z9099" s="9"/>
      <c r="AA9099" s="9"/>
    </row>
    <row r="9100" spans="1:27" ht="12.75">
      <c r="A9100" s="64">
        <f t="shared" si="166"/>
        <v>46164</v>
      </c>
      <c r="B9100" s="16" t="s">
        <v>1467</v>
      </c>
      <c r="C9100" s="60">
        <f>VLOOKUP(A9100,SPOLETO!A:I,3, FALSE)</f>
        <v>4175.12</v>
      </c>
      <c r="D9100" s="16">
        <f>VLOOKUP(A9100,SPOLETO!A:I,4, FALSE)</f>
        <v>64</v>
      </c>
      <c r="E9100" s="61">
        <f>VLOOKUP(A9100,SPOLETO!A:I,5, FALSE)</f>
        <v>0</v>
      </c>
      <c r="F9100" s="16">
        <f>VLOOKUP(A9100,SPOLETO!A:I,6, FALSE)</f>
        <v>0</v>
      </c>
      <c r="G9100" s="16">
        <f>VLOOKUP(A9100,SPOLETO!A:I,7, FALSE)</f>
        <v>0</v>
      </c>
      <c r="H9100" s="29">
        <f>VLOOKUP(A9100,SPOLETO!A:I,8, FALSE)</f>
        <v>0</v>
      </c>
      <c r="I9100" s="16" t="s">
        <v>11</v>
      </c>
      <c r="J9100" s="9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9"/>
      <c r="V9100" s="9"/>
      <c r="W9100" s="9"/>
      <c r="X9100" s="9"/>
      <c r="Y9100" s="9"/>
      <c r="Z9100" s="9"/>
      <c r="AA9100" s="9"/>
    </row>
    <row r="9101" spans="1:27" ht="12.75">
      <c r="A9101" s="64">
        <f t="shared" si="166"/>
        <v>46164</v>
      </c>
      <c r="B9101" s="16" t="s">
        <v>9</v>
      </c>
      <c r="C9101" s="60">
        <f>VLOOKUP(A9101,'CAMPO BELO'!A:I,3, FALSE)</f>
        <v>8148.34</v>
      </c>
      <c r="D9101" s="16">
        <f>VLOOKUP(A9101,'CAMPO BELO'!A:I,4, FALSE)</f>
        <v>87</v>
      </c>
      <c r="E9101" s="61">
        <f>VLOOKUP(A9101,'CAMPO BELO'!A:I,5, FALSE)</f>
        <v>24.49</v>
      </c>
      <c r="F9101" s="16">
        <f>VLOOKUP(A9101,'CAMPO BELO'!A:I,6, FALSE)</f>
        <v>1</v>
      </c>
      <c r="G9101" s="16">
        <f>VLOOKUP(A9101,'CAMPO BELO'!A:I,7, FALSE)</f>
        <v>14.4</v>
      </c>
      <c r="H9101" s="29">
        <f>VLOOKUP(A9101,'CAMPO BELO'!A:I,8, FALSE)</f>
        <v>0.26889999999999997</v>
      </c>
      <c r="I9101" s="16" t="s">
        <v>11</v>
      </c>
      <c r="J9101" s="9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9"/>
      <c r="V9101" s="9"/>
      <c r="W9101" s="9"/>
      <c r="X9101" s="9"/>
      <c r="Y9101" s="9"/>
      <c r="Z9101" s="9"/>
      <c r="AA9101" s="9"/>
    </row>
    <row r="9102" spans="1:27" ht="12.75">
      <c r="A9102" s="64">
        <f t="shared" si="166"/>
        <v>46164</v>
      </c>
      <c r="B9102" s="16" t="s">
        <v>43</v>
      </c>
      <c r="C9102" s="60">
        <f>VLOOKUP(A9102,GOPOÚVA!A:I,3, FALSE)</f>
        <v>8986.5499999999993</v>
      </c>
      <c r="D9102" s="16">
        <f>VLOOKUP(A9102,GOPOÚVA!A:I,4, FALSE)</f>
        <v>96</v>
      </c>
      <c r="E9102" s="61">
        <f>VLOOKUP(A9102,GOPOÚVA!A:I,5, FALSE)</f>
        <v>28.58</v>
      </c>
      <c r="F9102" s="16">
        <f>VLOOKUP(A9102,GOPOÚVA!A:I,6, FALSE)</f>
        <v>4</v>
      </c>
      <c r="G9102" s="16">
        <f>VLOOKUP(A9102,GOPOÚVA!A:I,7, FALSE)</f>
        <v>11.83</v>
      </c>
      <c r="H9102" s="29">
        <f>VLOOKUP(A9102,GOPOÚVA!A:I,8, FALSE)</f>
        <v>0.31280000000000002</v>
      </c>
      <c r="I9102" s="16" t="s">
        <v>11</v>
      </c>
      <c r="J9102" s="9"/>
      <c r="K9102" s="9"/>
      <c r="L9102" s="9"/>
      <c r="M9102" s="9"/>
      <c r="N9102" s="9"/>
      <c r="O9102" s="9"/>
      <c r="P9102" s="9"/>
      <c r="Q9102" s="9"/>
      <c r="R9102" s="9"/>
      <c r="S9102" s="9"/>
      <c r="T9102" s="9"/>
      <c r="U9102" s="9"/>
      <c r="V9102" s="9"/>
      <c r="W9102" s="9"/>
      <c r="X9102" s="9"/>
      <c r="Y9102" s="9"/>
      <c r="Z9102" s="9"/>
      <c r="AA9102" s="9"/>
    </row>
    <row r="9103" spans="1:27" ht="12.75">
      <c r="A9103" s="64">
        <f t="shared" si="166"/>
        <v>46164</v>
      </c>
      <c r="B9103" s="16" t="s">
        <v>45</v>
      </c>
      <c r="C9103" s="60">
        <f>VLOOKUP(A9103,MANDAQUI!A:I,3, FALSE)</f>
        <v>10590.61</v>
      </c>
      <c r="D9103" s="16">
        <f>VLOOKUP(A9103,MANDAQUI!A:I,4, FALSE)</f>
        <v>100</v>
      </c>
      <c r="E9103" s="61">
        <f>VLOOKUP(A9103,MANDAQUI!A:I,5, FALSE)</f>
        <v>34.04</v>
      </c>
      <c r="F9103" s="16">
        <f>VLOOKUP(A9103,MANDAQUI!A:I,6, FALSE)</f>
        <v>23</v>
      </c>
      <c r="G9103" s="16">
        <f>VLOOKUP(A9103,MANDAQUI!A:I,7, FALSE)</f>
        <v>15.8</v>
      </c>
      <c r="H9103" s="29">
        <f>VLOOKUP(A9103,MANDAQUI!A:I,8, FALSE)</f>
        <v>0.31209999999999999</v>
      </c>
      <c r="I9103" s="16" t="s">
        <v>11</v>
      </c>
      <c r="J9103" s="9"/>
      <c r="K9103" s="9"/>
      <c r="L9103" s="9"/>
      <c r="M9103" s="9"/>
      <c r="N9103" s="9"/>
      <c r="O9103" s="9"/>
      <c r="P9103" s="9"/>
      <c r="Q9103" s="9"/>
      <c r="R9103" s="9"/>
      <c r="S9103" s="9"/>
      <c r="T9103" s="9"/>
      <c r="U9103" s="9"/>
      <c r="V9103" s="9"/>
      <c r="W9103" s="9"/>
      <c r="X9103" s="9"/>
      <c r="Y9103" s="9"/>
      <c r="Z9103" s="9"/>
      <c r="AA9103" s="9"/>
    </row>
    <row r="9104" spans="1:27" ht="12.75">
      <c r="A9104" s="64">
        <f t="shared" si="166"/>
        <v>46164</v>
      </c>
      <c r="B9104" s="16" t="s">
        <v>1465</v>
      </c>
      <c r="C9104" s="60">
        <f>VLOOKUP(A9104,AEROPORTO!A:I,3, FALSE)</f>
        <v>9036.65</v>
      </c>
      <c r="D9104" s="16">
        <f>VLOOKUP(A9104,AEROPORTO!A:I,4, FALSE)</f>
        <v>119</v>
      </c>
      <c r="E9104" s="61">
        <f>VLOOKUP(A9104,AEROPORTO!A:I,5, FALSE)</f>
        <v>0</v>
      </c>
      <c r="F9104" s="16">
        <f>VLOOKUP(A9104,AEROPORTO!A:I,6, FALSE)</f>
        <v>0</v>
      </c>
      <c r="G9104" s="16">
        <f>VLOOKUP(A9104,AEROPORTO!A:I,7, FALSE)</f>
        <v>0</v>
      </c>
      <c r="H9104" s="29">
        <f>VLOOKUP(A9104,AEROPORTO!A:I,8, FALSE)</f>
        <v>0</v>
      </c>
      <c r="I9104" s="16" t="s">
        <v>11</v>
      </c>
      <c r="J9104" s="9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9"/>
      <c r="V9104" s="9"/>
      <c r="W9104" s="9"/>
      <c r="X9104" s="9"/>
      <c r="Y9104" s="9"/>
      <c r="Z9104" s="9"/>
      <c r="AA9104" s="9"/>
    </row>
    <row r="9105" spans="1:27" ht="12.75">
      <c r="A9105" s="64">
        <f t="shared" si="166"/>
        <v>46164</v>
      </c>
      <c r="B9105" s="16" t="s">
        <v>289</v>
      </c>
      <c r="C9105" s="60">
        <f>VLOOKUP(A9105,PINHEIROS!A:I,3, FALSE)</f>
        <v>8756.99</v>
      </c>
      <c r="D9105" s="16">
        <f>VLOOKUP(A9105,PINHEIROS!A:I,4, FALSE)</f>
        <v>82</v>
      </c>
      <c r="E9105" s="61">
        <f>VLOOKUP(A9105,PINHEIROS!A:I,5, FALSE)</f>
        <v>31.11</v>
      </c>
      <c r="F9105" s="16">
        <f>VLOOKUP(A9105,PINHEIROS!A:I,6, FALSE)</f>
        <v>14</v>
      </c>
      <c r="G9105" s="16">
        <f>VLOOKUP(A9105,PINHEIROS!A:I,7, FALSE)</f>
        <v>8.57</v>
      </c>
      <c r="H9105" s="29">
        <f>VLOOKUP(A9105,PINHEIROS!A:I,8, FALSE)</f>
        <v>0.34110000000000001</v>
      </c>
      <c r="I9105" s="16" t="s">
        <v>11</v>
      </c>
      <c r="J9105" s="9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9"/>
      <c r="V9105" s="9"/>
      <c r="W9105" s="9"/>
      <c r="X9105" s="9"/>
      <c r="Y9105" s="9"/>
      <c r="Z9105" s="9"/>
      <c r="AA9105" s="9"/>
    </row>
    <row r="9106" spans="1:27" ht="12.75">
      <c r="A9106" s="64">
        <f t="shared" si="166"/>
        <v>46164</v>
      </c>
      <c r="B9106" s="16" t="s">
        <v>286</v>
      </c>
      <c r="C9106" s="60">
        <f>VLOOKUP(A9106,ACLIMAÇÃO!A:I,3, FALSE)</f>
        <v>7068.04</v>
      </c>
      <c r="D9106" s="16">
        <f>VLOOKUP(A9106,ACLIMAÇÃO!A:I,4, FALSE)</f>
        <v>69</v>
      </c>
      <c r="E9106" s="61">
        <f>VLOOKUP(A9106,ACLIMAÇÃO!A:I,5, FALSE)</f>
        <v>40.450000000000003</v>
      </c>
      <c r="F9106" s="16">
        <f>VLOOKUP(A9106,ACLIMAÇÃO!A:I,6, FALSE)</f>
        <v>29</v>
      </c>
      <c r="G9106" s="16">
        <f>VLOOKUP(A9106,ACLIMAÇÃO!A:I,7, FALSE)</f>
        <v>13.5</v>
      </c>
      <c r="H9106" s="29">
        <f>VLOOKUP(A9106,ACLIMAÇÃO!A:I,8, FALSE)</f>
        <v>0.2898</v>
      </c>
      <c r="I9106" s="16" t="s">
        <v>11</v>
      </c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9"/>
      <c r="V9106" s="9"/>
      <c r="W9106" s="9"/>
      <c r="X9106" s="9"/>
      <c r="Y9106" s="9"/>
      <c r="Z9106" s="9"/>
      <c r="AA9106" s="9"/>
    </row>
    <row r="9107" spans="1:27" ht="12.75">
      <c r="A9107" s="64">
        <f t="shared" si="166"/>
        <v>46164</v>
      </c>
      <c r="B9107" s="16" t="s">
        <v>17</v>
      </c>
      <c r="C9107" s="60">
        <f>VLOOKUP(A9107,'PRAIA DO CANTO'!A:I,3, FALSE)</f>
        <v>11611</v>
      </c>
      <c r="D9107" s="16">
        <f>VLOOKUP(A9107,'PRAIA DO CANTO'!A:I,4, FALSE)</f>
        <v>122</v>
      </c>
      <c r="E9107" s="61">
        <f>VLOOKUP(A9107,'PRAIA DO CANTO'!A:I,5, FALSE)</f>
        <v>35.229999999999997</v>
      </c>
      <c r="F9107" s="16">
        <f>VLOOKUP(A9107,'PRAIA DO CANTO'!A:I,6, FALSE)</f>
        <v>16</v>
      </c>
      <c r="G9107" s="16">
        <f>VLOOKUP(A9107,'PRAIA DO CANTO'!A:I,7, FALSE)</f>
        <v>14.83</v>
      </c>
      <c r="H9107" s="29">
        <f>VLOOKUP(A9107,'PRAIA DO CANTO'!A:I,8, FALSE)</f>
        <v>0.26500000000000001</v>
      </c>
      <c r="I9107" s="16" t="s">
        <v>16</v>
      </c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  <c r="W9107" s="9"/>
      <c r="X9107" s="9"/>
      <c r="Y9107" s="9"/>
      <c r="Z9107" s="9"/>
      <c r="AA9107" s="9"/>
    </row>
    <row r="9108" spans="1:27" ht="12.75">
      <c r="A9108" s="64">
        <f t="shared" si="166"/>
        <v>46164</v>
      </c>
      <c r="B9108" s="16" t="s">
        <v>14</v>
      </c>
      <c r="C9108" s="60">
        <f>VLOOKUP(A9108,'JARDIM CAMBURI'!A:I,3, FALSE)</f>
        <v>6099.39</v>
      </c>
      <c r="D9108" s="16">
        <f>VLOOKUP(A9108,'JARDIM CAMBURI'!A:I,4, FALSE)</f>
        <v>69</v>
      </c>
      <c r="E9108" s="61">
        <f>VLOOKUP(A9108,'JARDIM CAMBURI'!A:I,5, FALSE)</f>
        <v>35.770000000000003</v>
      </c>
      <c r="F9108" s="16">
        <f>VLOOKUP(A9108,'JARDIM CAMBURI'!A:I,6, FALSE())</f>
        <v>20</v>
      </c>
      <c r="G9108" s="16">
        <f>VLOOKUP(A9108,'JARDIM CAMBURI'!A:I,7, FALSE)</f>
        <v>11.75</v>
      </c>
      <c r="H9108" s="29">
        <f>VLOOKUP(A9108,'JARDIM CAMBURI'!A:I,8, FALSE)</f>
        <v>0.32090000000000002</v>
      </c>
      <c r="I9108" s="16" t="s">
        <v>16</v>
      </c>
      <c r="J9108" s="9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9"/>
      <c r="V9108" s="9"/>
      <c r="W9108" s="9"/>
      <c r="X9108" s="9"/>
      <c r="Y9108" s="9"/>
      <c r="Z9108" s="9"/>
      <c r="AA9108" s="9"/>
    </row>
    <row r="9109" spans="1:27" ht="12.75">
      <c r="A9109" s="64">
        <f t="shared" si="166"/>
        <v>46164</v>
      </c>
      <c r="B9109" s="16" t="s">
        <v>19</v>
      </c>
      <c r="C9109" s="60">
        <f>VLOOKUP(A9109,SERRA!A:I,3, FALSE)</f>
        <v>6348.87</v>
      </c>
      <c r="D9109" s="16">
        <f>VLOOKUP(A9109,SERRA!A:I,4, FALSE)</f>
        <v>69</v>
      </c>
      <c r="E9109" s="61">
        <f>VLOOKUP(A9109,SERRA!A:I,5, FALSE)</f>
        <v>30.86</v>
      </c>
      <c r="F9109" s="16">
        <f>VLOOKUP(A9109,SERRA!A:I,6, FALSE)</f>
        <v>3</v>
      </c>
      <c r="G9109" s="16">
        <f>VLOOKUP(A9109,SERRA!A:I,7, FALSE)</f>
        <v>7.2</v>
      </c>
      <c r="H9109" s="29">
        <f>VLOOKUP(A9109,SERRA!A:I,8, FALSE)</f>
        <v>0.28789999999999999</v>
      </c>
      <c r="I9109" s="16" t="s">
        <v>16</v>
      </c>
      <c r="J9109" s="9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9"/>
      <c r="V9109" s="9"/>
      <c r="W9109" s="9"/>
      <c r="X9109" s="9"/>
      <c r="Y9109" s="9"/>
      <c r="Z9109" s="9"/>
      <c r="AA9109" s="9"/>
    </row>
    <row r="9110" spans="1:27" ht="12.75">
      <c r="A9110" s="64">
        <f t="shared" si="166"/>
        <v>46164</v>
      </c>
      <c r="B9110" s="16" t="s">
        <v>1574</v>
      </c>
      <c r="C9110" s="60">
        <f>VLOOKUP(A9110,BOALI!A:I,3, FALSE)</f>
        <v>3570.39</v>
      </c>
      <c r="D9110" s="16">
        <f>VLOOKUP(A9110,BOALI!A:I,4, FALSE)</f>
        <v>88</v>
      </c>
      <c r="E9110" s="61">
        <f>VLOOKUP(A9110,BOALI!A:I,5, FALSE)</f>
        <v>0</v>
      </c>
      <c r="F9110" s="16">
        <f>VLOOKUP(A9110,BOALI!A:I,6, FALSE)</f>
        <v>0</v>
      </c>
      <c r="G9110" s="16">
        <f>VLOOKUP(A9110,BOALI!A:I,7, FALSE)</f>
        <v>0</v>
      </c>
      <c r="H9110" s="29">
        <f>VLOOKUP(A9110,BOALI!A:I,8, FALSE)</f>
        <v>0</v>
      </c>
      <c r="I9110" s="16" t="s">
        <v>16</v>
      </c>
      <c r="J9110" s="9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9"/>
      <c r="V9110" s="9"/>
      <c r="W9110" s="9"/>
      <c r="X9110" s="9"/>
      <c r="Y9110" s="9"/>
      <c r="Z9110" s="9"/>
      <c r="AA9110" s="9"/>
    </row>
    <row r="9111" spans="1:27" ht="12.75">
      <c r="A9111" s="64">
        <f>A9110+1</f>
        <v>46165</v>
      </c>
      <c r="B9111" s="16" t="s">
        <v>21</v>
      </c>
      <c r="C9111" s="60">
        <f>VLOOKUP(A9111,'VILA CLEMENTINO'!A:I,3, FALSE)</f>
        <v>14279.76</v>
      </c>
      <c r="D9111" s="16">
        <f>VLOOKUP(A9111,'VILA CLEMENTINO'!A:I,4, FALSE)</f>
        <v>131</v>
      </c>
      <c r="E9111" s="61">
        <f>VLOOKUP(A9111,'VILA CLEMENTINO'!A:I,5, FALSE)</f>
        <v>0</v>
      </c>
      <c r="F9111" s="16">
        <f>VLOOKUP(A9111,'VILA CLEMENTINO'!A:I,6, FALSE)</f>
        <v>0</v>
      </c>
      <c r="G9111" s="62">
        <f>VLOOKUP(A9111,'VILA CLEMENTINO'!A:I,7, FALSE)</f>
        <v>9.9</v>
      </c>
      <c r="H9111" s="29">
        <f>VLOOKUP(A9111,'VILA CLEMENTINO'!A:I,8, FALSE)</f>
        <v>0.28310000000000002</v>
      </c>
      <c r="I9111" s="16" t="s">
        <v>11</v>
      </c>
      <c r="J9111" s="9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9"/>
      <c r="V9111" s="9"/>
      <c r="W9111" s="9"/>
      <c r="X9111" s="9"/>
      <c r="Y9111" s="9"/>
      <c r="Z9111" s="9"/>
      <c r="AA9111" s="9"/>
    </row>
    <row r="9112" spans="1:27" ht="12.75">
      <c r="A9112" s="64">
        <f t="shared" ref="A9112:A9123" si="167">A9111</f>
        <v>46165</v>
      </c>
      <c r="B9112" s="16" t="s">
        <v>12</v>
      </c>
      <c r="C9112" s="60">
        <f>VLOOKUP(A9112,JABAQUARA!A:I,3, FALSE)</f>
        <v>9391.1</v>
      </c>
      <c r="D9112" s="16">
        <f>VLOOKUP(A9112,JABAQUARA!A:I,4, FALSE)</f>
        <v>87</v>
      </c>
      <c r="E9112" s="61">
        <f>VLOOKUP(A9112,JABAQUARA!A:I,5, FALSE)</f>
        <v>35.880000000000003</v>
      </c>
      <c r="F9112" s="16">
        <f>VLOOKUP(A9112,JABAQUARA!A:I,6, FALSE)</f>
        <v>23</v>
      </c>
      <c r="G9112" s="16">
        <f>VLOOKUP(A9112,JABAQUARA!A:I,7, FALSE)</f>
        <v>14.8</v>
      </c>
      <c r="H9112" s="29">
        <f>VLOOKUP(A9112,JABAQUARA!A:I,8, FALSE)</f>
        <v>0.3085</v>
      </c>
      <c r="I9112" s="16" t="s">
        <v>11</v>
      </c>
      <c r="J9112" s="9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9"/>
      <c r="V9112" s="9"/>
      <c r="W9112" s="9"/>
      <c r="X9112" s="9"/>
      <c r="Y9112" s="9"/>
      <c r="Z9112" s="9"/>
      <c r="AA9112" s="9"/>
    </row>
    <row r="9113" spans="1:27" ht="12.75">
      <c r="A9113" s="64">
        <f t="shared" si="167"/>
        <v>46165</v>
      </c>
      <c r="B9113" s="16" t="s">
        <v>1467</v>
      </c>
      <c r="C9113" s="60">
        <f>VLOOKUP(A9113,SPOLETO!A:I,3, FALSE)</f>
        <v>4825</v>
      </c>
      <c r="D9113" s="16">
        <f>VLOOKUP(A9113,SPOLETO!A:I,4, FALSE)</f>
        <v>62</v>
      </c>
      <c r="E9113" s="61">
        <f>VLOOKUP(A9113,SPOLETO!A:I,5, FALSE)</f>
        <v>0</v>
      </c>
      <c r="F9113" s="16">
        <f>VLOOKUP(A9113,SPOLETO!A:I,6, FALSE)</f>
        <v>0</v>
      </c>
      <c r="G9113" s="16">
        <f>VLOOKUP(A9113,SPOLETO!A:I,7, FALSE)</f>
        <v>0</v>
      </c>
      <c r="H9113" s="29">
        <f>VLOOKUP(A9113,SPOLETO!A:I,8, FALSE)</f>
        <v>0</v>
      </c>
      <c r="I9113" s="16" t="s">
        <v>11</v>
      </c>
      <c r="J9113" s="9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9"/>
      <c r="V9113" s="9"/>
      <c r="W9113" s="9"/>
      <c r="X9113" s="9"/>
      <c r="Y9113" s="9"/>
      <c r="Z9113" s="9"/>
      <c r="AA9113" s="9"/>
    </row>
    <row r="9114" spans="1:27" ht="12.75">
      <c r="A9114" s="64">
        <f t="shared" si="167"/>
        <v>46165</v>
      </c>
      <c r="B9114" s="16" t="s">
        <v>9</v>
      </c>
      <c r="C9114" s="60">
        <f>VLOOKUP(A9114,'CAMPO BELO'!A:I,3, FALSE)</f>
        <v>8578.6</v>
      </c>
      <c r="D9114" s="16">
        <f>VLOOKUP(A9114,'CAMPO BELO'!A:I,4, FALSE)</f>
        <v>90</v>
      </c>
      <c r="E9114" s="61">
        <f>VLOOKUP(A9114,'CAMPO BELO'!A:I,5, FALSE)</f>
        <v>26.46</v>
      </c>
      <c r="F9114" s="16">
        <f>VLOOKUP(A9114,'CAMPO BELO'!A:I,6, FALSE)</f>
        <v>4</v>
      </c>
      <c r="G9114" s="16">
        <f>VLOOKUP(A9114,'CAMPO BELO'!A:I,7, FALSE)</f>
        <v>18.2</v>
      </c>
      <c r="H9114" s="29">
        <f>VLOOKUP(A9114,'CAMPO BELO'!A:I,8, FALSE)</f>
        <v>0.26769999999999999</v>
      </c>
      <c r="I9114" s="16" t="s">
        <v>11</v>
      </c>
      <c r="J9114" s="9"/>
      <c r="K9114" s="9"/>
      <c r="L9114" s="9"/>
      <c r="M9114" s="9"/>
      <c r="N9114" s="9"/>
      <c r="O9114" s="9"/>
      <c r="P9114" s="9"/>
      <c r="Q9114" s="9"/>
      <c r="R9114" s="9"/>
      <c r="S9114" s="9"/>
      <c r="T9114" s="9"/>
      <c r="U9114" s="9"/>
      <c r="V9114" s="9"/>
      <c r="W9114" s="9"/>
      <c r="X9114" s="9"/>
      <c r="Y9114" s="9"/>
      <c r="Z9114" s="9"/>
      <c r="AA9114" s="9"/>
    </row>
    <row r="9115" spans="1:27" ht="12.75">
      <c r="A9115" s="64">
        <f t="shared" si="167"/>
        <v>46165</v>
      </c>
      <c r="B9115" s="16" t="s">
        <v>43</v>
      </c>
      <c r="C9115" s="60">
        <f>VLOOKUP(A9115,GOPOÚVA!A:I,3, FALSE)</f>
        <v>8871.67</v>
      </c>
      <c r="D9115" s="16">
        <f>VLOOKUP(A9115,GOPOÚVA!A:I,4, FALSE)</f>
        <v>90</v>
      </c>
      <c r="E9115" s="61">
        <f>VLOOKUP(A9115,GOPOÚVA!A:I,5, FALSE)</f>
        <v>27.8</v>
      </c>
      <c r="F9115" s="16">
        <f>VLOOKUP(A9115,GOPOÚVA!A:I,6, FALSE)</f>
        <v>6</v>
      </c>
      <c r="G9115" s="16">
        <f>VLOOKUP(A9115,GOPOÚVA!A:I,7, FALSE)</f>
        <v>20.25</v>
      </c>
      <c r="H9115" s="29">
        <f>VLOOKUP(A9115,GOPOÚVA!A:I,8, FALSE)</f>
        <v>0.3448</v>
      </c>
      <c r="I9115" s="16" t="s">
        <v>11</v>
      </c>
      <c r="J9115" s="9"/>
      <c r="K9115" s="9"/>
      <c r="L9115" s="9"/>
      <c r="M9115" s="9"/>
      <c r="N9115" s="9"/>
      <c r="O9115" s="9"/>
      <c r="P9115" s="9"/>
      <c r="Q9115" s="9"/>
      <c r="R9115" s="9"/>
      <c r="S9115" s="9"/>
      <c r="T9115" s="9"/>
      <c r="U9115" s="9"/>
      <c r="V9115" s="9"/>
      <c r="W9115" s="9"/>
      <c r="X9115" s="9"/>
      <c r="Y9115" s="9"/>
      <c r="Z9115" s="9"/>
      <c r="AA9115" s="9"/>
    </row>
    <row r="9116" spans="1:27" ht="12.75">
      <c r="A9116" s="64">
        <f t="shared" si="167"/>
        <v>46165</v>
      </c>
      <c r="B9116" s="16" t="s">
        <v>45</v>
      </c>
      <c r="C9116" s="60">
        <f>VLOOKUP(A9116,MANDAQUI!A:I,3, FALSE)</f>
        <v>10079.69</v>
      </c>
      <c r="D9116" s="16">
        <f>VLOOKUP(A9116,MANDAQUI!A:I,4, FALSE)</f>
        <v>91</v>
      </c>
      <c r="E9116" s="61">
        <f>VLOOKUP(A9116,MANDAQUI!A:I,5, FALSE)</f>
        <v>39.32</v>
      </c>
      <c r="F9116" s="16">
        <f>VLOOKUP(A9116,MANDAQUI!A:I,6, FALSE)</f>
        <v>30</v>
      </c>
      <c r="G9116" s="16">
        <f>VLOOKUP(A9116,MANDAQUI!A:I,7, FALSE)</f>
        <v>14.6</v>
      </c>
      <c r="H9116" s="29">
        <f>VLOOKUP(A9116,MANDAQUI!A:I,8, FALSE)</f>
        <v>0.30840000000000001</v>
      </c>
      <c r="I9116" s="16" t="s">
        <v>11</v>
      </c>
      <c r="J9116" s="9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9"/>
      <c r="V9116" s="9"/>
      <c r="W9116" s="9"/>
      <c r="X9116" s="9"/>
      <c r="Y9116" s="9"/>
      <c r="Z9116" s="9"/>
      <c r="AA9116" s="9"/>
    </row>
    <row r="9117" spans="1:27" ht="12.75">
      <c r="A9117" s="64">
        <f t="shared" si="167"/>
        <v>46165</v>
      </c>
      <c r="B9117" s="16" t="s">
        <v>1465</v>
      </c>
      <c r="C9117" s="60">
        <f>VLOOKUP(A9117,AEROPORTO!A:I,3, FALSE)</f>
        <v>6949.2</v>
      </c>
      <c r="D9117" s="16">
        <f>VLOOKUP(A9117,AEROPORTO!A:I,4, FALSE)</f>
        <v>90</v>
      </c>
      <c r="E9117" s="61">
        <f>VLOOKUP(A9117,AEROPORTO!A:I,5, FALSE)</f>
        <v>0</v>
      </c>
      <c r="F9117" s="16">
        <f>VLOOKUP(A9117,AEROPORTO!A:I,6, FALSE)</f>
        <v>0</v>
      </c>
      <c r="G9117" s="16">
        <f>VLOOKUP(A9117,AEROPORTO!A:I,7, FALSE)</f>
        <v>0</v>
      </c>
      <c r="H9117" s="29">
        <f>VLOOKUP(A9117,AEROPORTO!A:I,8, FALSE)</f>
        <v>0</v>
      </c>
      <c r="I9117" s="16" t="s">
        <v>11</v>
      </c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  <c r="W9117" s="9"/>
      <c r="X9117" s="9"/>
      <c r="Y9117" s="9"/>
      <c r="Z9117" s="9"/>
      <c r="AA9117" s="9"/>
    </row>
    <row r="9118" spans="1:27" ht="12.75">
      <c r="A9118" s="64">
        <f t="shared" si="167"/>
        <v>46165</v>
      </c>
      <c r="B9118" s="16" t="s">
        <v>289</v>
      </c>
      <c r="C9118" s="60">
        <f>VLOOKUP(A9118,PINHEIROS!A:I,3, FALSE)</f>
        <v>12296.89</v>
      </c>
      <c r="D9118" s="16">
        <f>VLOOKUP(A9118,PINHEIROS!A:I,4, FALSE)</f>
        <v>104</v>
      </c>
      <c r="E9118" s="61">
        <f>VLOOKUP(A9118,PINHEIROS!A:I,5, FALSE)</f>
        <v>50.83</v>
      </c>
      <c r="F9118" s="16">
        <f>VLOOKUP(A9118,PINHEIROS!A:I,6, FALSE)</f>
        <v>42</v>
      </c>
      <c r="G9118" s="16">
        <f>VLOOKUP(A9118,PINHEIROS!A:I,7, FALSE)</f>
        <v>13.5</v>
      </c>
      <c r="H9118" s="29">
        <f>VLOOKUP(A9118,PINHEIROS!A:I,8, FALSE)</f>
        <v>0.26900000000000002</v>
      </c>
      <c r="I9118" s="16" t="s">
        <v>11</v>
      </c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9"/>
      <c r="V9118" s="9"/>
      <c r="W9118" s="9"/>
      <c r="X9118" s="9"/>
      <c r="Y9118" s="9"/>
      <c r="Z9118" s="9"/>
      <c r="AA9118" s="9"/>
    </row>
    <row r="9119" spans="1:27" ht="12.75">
      <c r="A9119" s="64">
        <f t="shared" si="167"/>
        <v>46165</v>
      </c>
      <c r="B9119" s="16" t="s">
        <v>286</v>
      </c>
      <c r="C9119" s="60">
        <f>VLOOKUP(A9119,ACLIMAÇÃO!A:I,3, FALSE)</f>
        <v>6602.45</v>
      </c>
      <c r="D9119" s="16">
        <f>VLOOKUP(A9119,ACLIMAÇÃO!A:I,4, FALSE)</f>
        <v>69</v>
      </c>
      <c r="E9119" s="61">
        <f>VLOOKUP(A9119,ACLIMAÇÃO!A:I,5, FALSE)</f>
        <v>31.34</v>
      </c>
      <c r="F9119" s="16">
        <f>VLOOKUP(A9119,ACLIMAÇÃO!A:I,6, FALSE)</f>
        <v>5</v>
      </c>
      <c r="G9119" s="16">
        <f>VLOOKUP(A9119,ACLIMAÇÃO!A:I,7, FALSE)</f>
        <v>13</v>
      </c>
      <c r="H9119" s="29">
        <f>VLOOKUP(A9119,ACLIMAÇÃO!A:I,8, FALSE)</f>
        <v>0.29480000000000001</v>
      </c>
      <c r="I9119" s="16" t="s">
        <v>11</v>
      </c>
      <c r="J9119" s="9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9"/>
      <c r="V9119" s="9"/>
      <c r="W9119" s="9"/>
      <c r="X9119" s="9"/>
      <c r="Y9119" s="9"/>
      <c r="Z9119" s="9"/>
      <c r="AA9119" s="9"/>
    </row>
    <row r="9120" spans="1:27" ht="12.75">
      <c r="A9120" s="64">
        <f t="shared" si="167"/>
        <v>46165</v>
      </c>
      <c r="B9120" s="16" t="s">
        <v>17</v>
      </c>
      <c r="C9120" s="60">
        <f>VLOOKUP(A9120,'PRAIA DO CANTO'!A:I,3, FALSE)</f>
        <v>10192.58</v>
      </c>
      <c r="D9120" s="16">
        <f>VLOOKUP(A9120,'PRAIA DO CANTO'!A:I,4, FALSE)</f>
        <v>101</v>
      </c>
      <c r="E9120" s="61">
        <f>VLOOKUP(A9120,'PRAIA DO CANTO'!A:I,5, FALSE)</f>
        <v>47.64</v>
      </c>
      <c r="F9120" s="16">
        <f>VLOOKUP(A9120,'PRAIA DO CANTO'!A:I,6, FALSE)</f>
        <v>56</v>
      </c>
      <c r="G9120" s="16">
        <f>VLOOKUP(A9120,'PRAIA DO CANTO'!A:I,7, FALSE)</f>
        <v>16.399999999999999</v>
      </c>
      <c r="H9120" s="29">
        <f>VLOOKUP(A9120,'PRAIA DO CANTO'!A:I,8, FALSE)</f>
        <v>0.31490000000000001</v>
      </c>
      <c r="I9120" s="16" t="s">
        <v>16</v>
      </c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  <c r="W9120" s="9"/>
      <c r="X9120" s="9"/>
      <c r="Y9120" s="9"/>
      <c r="Z9120" s="9"/>
      <c r="AA9120" s="9"/>
    </row>
    <row r="9121" spans="1:27" ht="12.75">
      <c r="A9121" s="64">
        <f t="shared" si="167"/>
        <v>46165</v>
      </c>
      <c r="B9121" s="16" t="s">
        <v>14</v>
      </c>
      <c r="C9121" s="60">
        <f>VLOOKUP(A9121,'JARDIM CAMBURI'!A:I,3, FALSE)</f>
        <v>5604.88</v>
      </c>
      <c r="D9121" s="16">
        <f>VLOOKUP(A9121,'JARDIM CAMBURI'!A:I,4, FALSE)</f>
        <v>52</v>
      </c>
      <c r="E9121" s="61">
        <f>VLOOKUP(A9121,'JARDIM CAMBURI'!A:I,5, FALSE)</f>
        <v>61.52</v>
      </c>
      <c r="F9121" s="16">
        <f>VLOOKUP(A9121,'JARDIM CAMBURI'!A:I,6, FALSE())</f>
        <v>31</v>
      </c>
      <c r="G9121" s="16">
        <f>VLOOKUP(A9121,'JARDIM CAMBURI'!A:I,7, FALSE)</f>
        <v>9.75</v>
      </c>
      <c r="H9121" s="29">
        <f>VLOOKUP(A9121,'JARDIM CAMBURI'!A:I,8, FALSE)</f>
        <v>0.38819999999999999</v>
      </c>
      <c r="I9121" s="16" t="s">
        <v>16</v>
      </c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9"/>
      <c r="V9121" s="9"/>
      <c r="W9121" s="9"/>
      <c r="X9121" s="9"/>
      <c r="Y9121" s="9"/>
      <c r="Z9121" s="9"/>
      <c r="AA9121" s="9"/>
    </row>
    <row r="9122" spans="1:27" ht="12.75">
      <c r="A9122" s="64">
        <f t="shared" si="167"/>
        <v>46165</v>
      </c>
      <c r="B9122" s="16" t="s">
        <v>19</v>
      </c>
      <c r="C9122" s="60">
        <f>VLOOKUP(A9122,SERRA!A:I,3, FALSE)</f>
        <v>6039.28</v>
      </c>
      <c r="D9122" s="16">
        <f>VLOOKUP(A9122,SERRA!A:I,4, FALSE)</f>
        <v>65</v>
      </c>
      <c r="E9122" s="61">
        <f>VLOOKUP(A9122,SERRA!A:I,5, FALSE)</f>
        <v>25.53</v>
      </c>
      <c r="F9122" s="16">
        <f>VLOOKUP(A9122,SERRA!A:I,6, FALSE)</f>
        <v>0</v>
      </c>
      <c r="G9122" s="16">
        <f>VLOOKUP(A9122,SERRA!A:I,7, FALSE)</f>
        <v>7.4</v>
      </c>
      <c r="H9122" s="29">
        <f>VLOOKUP(A9122,SERRA!A:I,8, FALSE)</f>
        <v>0.33250000000000002</v>
      </c>
      <c r="I9122" s="16" t="s">
        <v>16</v>
      </c>
      <c r="J9122" s="9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9"/>
      <c r="V9122" s="9"/>
      <c r="W9122" s="9"/>
      <c r="X9122" s="9"/>
      <c r="Y9122" s="9"/>
      <c r="Z9122" s="9"/>
      <c r="AA9122" s="9"/>
    </row>
    <row r="9123" spans="1:27" ht="12.75">
      <c r="A9123" s="64">
        <f t="shared" si="167"/>
        <v>46165</v>
      </c>
      <c r="B9123" s="16" t="s">
        <v>1574</v>
      </c>
      <c r="C9123" s="60">
        <f>VLOOKUP(A9123,BOALI!A:I,3, FALSE)</f>
        <v>2332.6999999999998</v>
      </c>
      <c r="D9123" s="16">
        <f>VLOOKUP(A9123,BOALI!A:I,4, FALSE)</f>
        <v>78</v>
      </c>
      <c r="E9123" s="61">
        <f>VLOOKUP(A9123,BOALI!A:I,5, FALSE)</f>
        <v>0</v>
      </c>
      <c r="F9123" s="16">
        <f>VLOOKUP(A9123,BOALI!A:I,6, FALSE)</f>
        <v>0</v>
      </c>
      <c r="G9123" s="16">
        <f>VLOOKUP(A9123,BOALI!A:I,7, FALSE)</f>
        <v>0</v>
      </c>
      <c r="H9123" s="29">
        <f>VLOOKUP(A9123,BOALI!A:I,8, FALSE)</f>
        <v>0</v>
      </c>
      <c r="I9123" s="16" t="s">
        <v>16</v>
      </c>
      <c r="J9123" s="9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9"/>
      <c r="V9123" s="9"/>
      <c r="W9123" s="9"/>
      <c r="X9123" s="9"/>
      <c r="Y9123" s="9"/>
      <c r="Z9123" s="9"/>
      <c r="AA9123" s="9"/>
    </row>
    <row r="9124" spans="1:27" ht="12.75">
      <c r="A9124" s="64">
        <f>A9123+1</f>
        <v>46166</v>
      </c>
      <c r="B9124" s="16" t="s">
        <v>21</v>
      </c>
      <c r="C9124" s="60">
        <f>VLOOKUP(A9124,'VILA CLEMENTINO'!A:I,3, FALSE)</f>
        <v>11277.43</v>
      </c>
      <c r="D9124" s="16">
        <f>VLOOKUP(A9124,'VILA CLEMENTINO'!A:I,4, FALSE)</f>
        <v>113</v>
      </c>
      <c r="E9124" s="61">
        <f>VLOOKUP(A9124,'VILA CLEMENTINO'!A:I,5, FALSE)</f>
        <v>26.04</v>
      </c>
      <c r="F9124" s="16">
        <f>VLOOKUP(A9124,'VILA CLEMENTINO'!A:I,6, FALSE)</f>
        <v>5</v>
      </c>
      <c r="G9124" s="62">
        <f>VLOOKUP(A9124,'VILA CLEMENTINO'!A:I,7, FALSE)</f>
        <v>9.2857142857142865</v>
      </c>
      <c r="H9124" s="29">
        <f>VLOOKUP(A9124,'VILA CLEMENTINO'!A:I,8, FALSE)</f>
        <v>0.27410000000000001</v>
      </c>
      <c r="I9124" s="16" t="s">
        <v>11</v>
      </c>
      <c r="J9124" s="9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9"/>
      <c r="V9124" s="9"/>
      <c r="W9124" s="9"/>
      <c r="X9124" s="9"/>
      <c r="Y9124" s="9"/>
      <c r="Z9124" s="9"/>
      <c r="AA9124" s="9"/>
    </row>
    <row r="9125" spans="1:27" ht="12.75">
      <c r="A9125" s="64">
        <f t="shared" ref="A9125:A9136" si="168">A9124</f>
        <v>46166</v>
      </c>
      <c r="B9125" s="16" t="s">
        <v>12</v>
      </c>
      <c r="C9125" s="60">
        <f>VLOOKUP(A9125,JABAQUARA!A:I,3, FALSE)</f>
        <v>6930.8</v>
      </c>
      <c r="D9125" s="16">
        <f>VLOOKUP(A9125,JABAQUARA!A:I,4, FALSE)</f>
        <v>57</v>
      </c>
      <c r="E9125" s="61">
        <f>VLOOKUP(A9125,JABAQUARA!A:I,5, FALSE)</f>
        <v>29.16</v>
      </c>
      <c r="F9125" s="16">
        <f>VLOOKUP(A9125,JABAQUARA!A:I,6, FALSE)</f>
        <v>3</v>
      </c>
      <c r="G9125" s="16">
        <f>VLOOKUP(A9125,JABAQUARA!A:I,7, FALSE)</f>
        <v>12</v>
      </c>
      <c r="H9125" s="29">
        <f>VLOOKUP(A9125,JABAQUARA!A:I,8, FALSE)</f>
        <v>0.28050000000000003</v>
      </c>
      <c r="I9125" s="16" t="s">
        <v>11</v>
      </c>
      <c r="J9125" s="9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9"/>
      <c r="V9125" s="9"/>
      <c r="W9125" s="9"/>
      <c r="X9125" s="9"/>
      <c r="Y9125" s="9"/>
      <c r="Z9125" s="9"/>
      <c r="AA9125" s="9"/>
    </row>
    <row r="9126" spans="1:27" ht="12.75">
      <c r="A9126" s="64">
        <f t="shared" si="168"/>
        <v>46166</v>
      </c>
      <c r="B9126" s="16" t="s">
        <v>1467</v>
      </c>
      <c r="C9126" s="60">
        <f>VLOOKUP(A9126,SPOLETO!A:I,3, FALSE)</f>
        <v>2666.33</v>
      </c>
      <c r="D9126" s="16">
        <f>VLOOKUP(A9126,SPOLETO!A:I,4, FALSE)</f>
        <v>35</v>
      </c>
      <c r="E9126" s="61">
        <f>VLOOKUP(A9126,SPOLETO!A:I,5, FALSE)</f>
        <v>0</v>
      </c>
      <c r="F9126" s="67">
        <f>VLOOKUP(A9126,SPOLETO!A:I,6, FALSE)</f>
        <v>0</v>
      </c>
      <c r="G9126" s="67">
        <f>VLOOKUP(A9126,SPOLETO!A:I,7, FALSE)</f>
        <v>0</v>
      </c>
      <c r="H9126" s="29">
        <f>VLOOKUP(A9126,SPOLETO!A:I,8, FALSE)</f>
        <v>0</v>
      </c>
      <c r="I9126" s="16" t="s">
        <v>11</v>
      </c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  <c r="W9126" s="9"/>
      <c r="X9126" s="9"/>
      <c r="Y9126" s="9"/>
      <c r="Z9126" s="9"/>
      <c r="AA9126" s="9"/>
    </row>
    <row r="9127" spans="1:27" ht="12.75">
      <c r="A9127" s="64">
        <f t="shared" si="168"/>
        <v>46166</v>
      </c>
      <c r="B9127" s="16" t="s">
        <v>9</v>
      </c>
      <c r="C9127" s="60">
        <f>VLOOKUP(A9127,'CAMPO BELO'!A:I,3, FALSE)</f>
        <v>5589.63</v>
      </c>
      <c r="D9127" s="16">
        <f>VLOOKUP(A9127,'CAMPO BELO'!A:I,4, FALSE)</f>
        <v>60</v>
      </c>
      <c r="E9127" s="61">
        <f>VLOOKUP(A9127,'CAMPO BELO'!A:I,5, FALSE)</f>
        <v>23.27</v>
      </c>
      <c r="F9127" s="16">
        <f>VLOOKUP(A9127,'CAMPO BELO'!A:I,6, FALSE)</f>
        <v>0</v>
      </c>
      <c r="G9127" s="16">
        <f>VLOOKUP(A9127,'CAMPO BELO'!A:I,7, FALSE)</f>
        <v>13</v>
      </c>
      <c r="H9127" s="29">
        <f>VLOOKUP(A9127,'CAMPO BELO'!A:I,8, FALSE)</f>
        <v>0.25919999999999999</v>
      </c>
      <c r="I9127" s="16" t="s">
        <v>11</v>
      </c>
      <c r="J9127" s="9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9"/>
      <c r="V9127" s="9"/>
      <c r="W9127" s="9"/>
      <c r="X9127" s="9"/>
      <c r="Y9127" s="9"/>
      <c r="Z9127" s="9"/>
      <c r="AA9127" s="9"/>
    </row>
    <row r="9128" spans="1:27" ht="12.75">
      <c r="A9128" s="64">
        <f t="shared" si="168"/>
        <v>46166</v>
      </c>
      <c r="B9128" s="16" t="s">
        <v>43</v>
      </c>
      <c r="C9128" s="60">
        <f>VLOOKUP(A9128,GOPOÚVA!A:I,3, FALSE)</f>
        <v>5622.66</v>
      </c>
      <c r="D9128" s="16">
        <f>VLOOKUP(A9128,GOPOÚVA!A:I,4, FALSE)</f>
        <v>60</v>
      </c>
      <c r="E9128" s="61">
        <f>VLOOKUP(A9128,GOPOÚVA!A:I,5, FALSE)</f>
        <v>26.1</v>
      </c>
      <c r="F9128" s="16">
        <f>VLOOKUP(A9128,GOPOÚVA!A:I,6, FALSE)</f>
        <v>2</v>
      </c>
      <c r="G9128" s="16">
        <f>VLOOKUP(A9128,GOPOÚVA!A:I,7, FALSE)</f>
        <v>9.1999999999999993</v>
      </c>
      <c r="H9128" s="29">
        <f>VLOOKUP(A9128,GOPOÚVA!A:I,8, FALSE)</f>
        <v>0.31459999999999999</v>
      </c>
      <c r="I9128" s="16" t="s">
        <v>11</v>
      </c>
      <c r="J9128" s="9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9"/>
      <c r="V9128" s="9"/>
      <c r="W9128" s="9"/>
      <c r="X9128" s="9"/>
      <c r="Y9128" s="9"/>
      <c r="Z9128" s="9"/>
      <c r="AA9128" s="9"/>
    </row>
    <row r="9129" spans="1:27" ht="12.75">
      <c r="A9129" s="64">
        <f t="shared" si="168"/>
        <v>46166</v>
      </c>
      <c r="B9129" s="16" t="s">
        <v>45</v>
      </c>
      <c r="C9129" s="60">
        <f>VLOOKUP(A9129,MANDAQUI!A:I,3, FALSE)</f>
        <v>6761.14</v>
      </c>
      <c r="D9129" s="16">
        <f>VLOOKUP(A9129,MANDAQUI!A:I,4, FALSE)</f>
        <v>66</v>
      </c>
      <c r="E9129" s="61">
        <f>VLOOKUP(A9129,MANDAQUI!A:I,5, FALSE)</f>
        <v>32.409999999999997</v>
      </c>
      <c r="F9129" s="16">
        <f>VLOOKUP(A9129,MANDAQUI!A:I,6, FALSE)</f>
        <v>11</v>
      </c>
      <c r="G9129" s="16">
        <f>VLOOKUP(A9129,MANDAQUI!A:I,7, FALSE)</f>
        <v>13.75</v>
      </c>
      <c r="H9129" s="29">
        <f>VLOOKUP(A9129,MANDAQUI!A:I,8, FALSE)</f>
        <v>0.2994</v>
      </c>
      <c r="I9129" s="16" t="s">
        <v>11</v>
      </c>
      <c r="J9129" s="9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9"/>
      <c r="V9129" s="9"/>
      <c r="W9129" s="9"/>
      <c r="X9129" s="9"/>
      <c r="Y9129" s="9"/>
      <c r="Z9129" s="9"/>
      <c r="AA9129" s="9"/>
    </row>
    <row r="9130" spans="1:27" ht="12.75">
      <c r="A9130" s="64">
        <f t="shared" si="168"/>
        <v>46166</v>
      </c>
      <c r="B9130" s="16" t="s">
        <v>1465</v>
      </c>
      <c r="C9130" s="60">
        <f>VLOOKUP(A9130,AEROPORTO!A:I,3, FALSE)</f>
        <v>5866.15</v>
      </c>
      <c r="D9130" s="16">
        <f>VLOOKUP(A9130,AEROPORTO!A:I,4, FALSE)</f>
        <v>73</v>
      </c>
      <c r="E9130" s="61">
        <f>VLOOKUP(A9130,AEROPORTO!A:I,5, FALSE)</f>
        <v>0</v>
      </c>
      <c r="F9130" s="16">
        <f>VLOOKUP(A9130,AEROPORTO!A:I,6, FALSE)</f>
        <v>0</v>
      </c>
      <c r="G9130" s="16">
        <f>VLOOKUP(A9130,AEROPORTO!A:I,7, FALSE)</f>
        <v>0</v>
      </c>
      <c r="H9130" s="29">
        <f>VLOOKUP(A9130,AEROPORTO!A:I,8, FALSE)</f>
        <v>0</v>
      </c>
      <c r="I9130" s="16" t="s">
        <v>11</v>
      </c>
      <c r="J9130" s="9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9"/>
      <c r="V9130" s="9"/>
      <c r="W9130" s="9"/>
      <c r="X9130" s="9"/>
      <c r="Y9130" s="9"/>
      <c r="Z9130" s="9"/>
      <c r="AA9130" s="9"/>
    </row>
    <row r="9131" spans="1:27" ht="12.75">
      <c r="A9131" s="64">
        <f t="shared" si="168"/>
        <v>46166</v>
      </c>
      <c r="B9131" s="16" t="s">
        <v>289</v>
      </c>
      <c r="C9131" s="60">
        <f>VLOOKUP(A9131,PINHEIROS!A:I,3, FALSE)</f>
        <v>7262.7</v>
      </c>
      <c r="D9131" s="16">
        <f>VLOOKUP(A9131,PINHEIROS!A:I,4, FALSE)</f>
        <v>67</v>
      </c>
      <c r="E9131" s="61">
        <f>VLOOKUP(A9131,PINHEIROS!A:I,5, FALSE)</f>
        <v>33.49</v>
      </c>
      <c r="F9131" s="16">
        <f>VLOOKUP(A9131,PINHEIROS!A:I,6, FALSE)</f>
        <v>15</v>
      </c>
      <c r="G9131" s="16">
        <f>VLOOKUP(A9131,PINHEIROS!A:I,7, FALSE)</f>
        <v>10.6</v>
      </c>
      <c r="H9131" s="29">
        <f>VLOOKUP(A9131,PINHEIROS!A:I,8, FALSE)</f>
        <v>0.3044</v>
      </c>
      <c r="I9131" s="16" t="s">
        <v>11</v>
      </c>
      <c r="J9131" s="9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9"/>
      <c r="V9131" s="9"/>
      <c r="W9131" s="9"/>
      <c r="X9131" s="9"/>
      <c r="Y9131" s="9"/>
      <c r="Z9131" s="9"/>
      <c r="AA9131" s="9"/>
    </row>
    <row r="9132" spans="1:27" ht="12.75">
      <c r="A9132" s="64">
        <f t="shared" si="168"/>
        <v>46166</v>
      </c>
      <c r="B9132" s="16" t="s">
        <v>286</v>
      </c>
      <c r="C9132" s="60">
        <f>VLOOKUP(A9132,ACLIMAÇÃO!A:I,3, FALSE)</f>
        <v>4360.1400000000003</v>
      </c>
      <c r="D9132" s="16">
        <f>VLOOKUP(A9132,ACLIMAÇÃO!A:I,4, FALSE)</f>
        <v>46</v>
      </c>
      <c r="E9132" s="61">
        <f>VLOOKUP(A9132,ACLIMAÇÃO!A:I,5, FALSE)</f>
        <v>31.13</v>
      </c>
      <c r="F9132" s="16">
        <f>VLOOKUP(A9132,ACLIMAÇÃO!A:I,6, FALSE)</f>
        <v>6</v>
      </c>
      <c r="G9132" s="16">
        <f>VLOOKUP(A9132,ACLIMAÇÃO!A:I,7, FALSE)</f>
        <v>8.75</v>
      </c>
      <c r="H9132" s="29">
        <f>VLOOKUP(A9132,ACLIMAÇÃO!A:I,8, FALSE)</f>
        <v>0.29959999999999998</v>
      </c>
      <c r="I9132" s="16" t="s">
        <v>11</v>
      </c>
      <c r="J9132" s="9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9"/>
      <c r="V9132" s="9"/>
      <c r="W9132" s="9"/>
      <c r="X9132" s="9"/>
      <c r="Y9132" s="9"/>
      <c r="Z9132" s="9"/>
      <c r="AA9132" s="9"/>
    </row>
    <row r="9133" spans="1:27" ht="12.75">
      <c r="A9133" s="64">
        <f t="shared" si="168"/>
        <v>46166</v>
      </c>
      <c r="B9133" s="16" t="s">
        <v>17</v>
      </c>
      <c r="C9133" s="60">
        <f>VLOOKUP(A9133,'PRAIA DO CANTO'!A:I,3, FALSE)</f>
        <v>10079.17</v>
      </c>
      <c r="D9133" s="16">
        <f>VLOOKUP(A9133,'PRAIA DO CANTO'!A:I,4, FALSE)</f>
        <v>104</v>
      </c>
      <c r="E9133" s="61">
        <f>VLOOKUP(A9133,'PRAIA DO CANTO'!A:I,5, FALSE)</f>
        <v>35.32</v>
      </c>
      <c r="F9133" s="16">
        <f>VLOOKUP(A9133,'PRAIA DO CANTO'!A:I,6, FALSE)</f>
        <v>23</v>
      </c>
      <c r="G9133" s="16">
        <f>VLOOKUP(A9133,'PRAIA DO CANTO'!A:I,7, FALSE)</f>
        <v>18.5</v>
      </c>
      <c r="H9133" s="29">
        <f>VLOOKUP(A9133,'PRAIA DO CANTO'!A:I,8, FALSE)</f>
        <v>0.2757</v>
      </c>
      <c r="I9133" s="16" t="s">
        <v>16</v>
      </c>
      <c r="J9133" s="9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9"/>
      <c r="V9133" s="9"/>
      <c r="W9133" s="9"/>
      <c r="X9133" s="9"/>
      <c r="Y9133" s="9"/>
      <c r="Z9133" s="9"/>
      <c r="AA9133" s="9"/>
    </row>
    <row r="9134" spans="1:27" ht="12.75">
      <c r="A9134" s="64">
        <f t="shared" si="168"/>
        <v>46166</v>
      </c>
      <c r="B9134" s="16" t="s">
        <v>14</v>
      </c>
      <c r="C9134" s="60">
        <f>VLOOKUP(A9134,'JARDIM CAMBURI'!A:I,3, FALSE)</f>
        <v>8636.65</v>
      </c>
      <c r="D9134" s="16">
        <f>VLOOKUP(A9134,'JARDIM CAMBURI'!A:I,4, FALSE)</f>
        <v>99</v>
      </c>
      <c r="E9134" s="61">
        <f>VLOOKUP(A9134,'JARDIM CAMBURI'!A:I,5, FALSE)</f>
        <v>27.34</v>
      </c>
      <c r="F9134" s="16">
        <f>VLOOKUP(A9134,'JARDIM CAMBURI'!A:I,6, FALSE())</f>
        <v>4</v>
      </c>
      <c r="G9134" s="16">
        <f>VLOOKUP(A9134,'JARDIM CAMBURI'!A:I,7, FALSE)</f>
        <v>13.25</v>
      </c>
      <c r="H9134" s="29">
        <f>VLOOKUP(A9134,'JARDIM CAMBURI'!A:I,8, FALSE)</f>
        <v>0.29310000000000003</v>
      </c>
      <c r="I9134" s="16" t="s">
        <v>16</v>
      </c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  <c r="W9134" s="9"/>
      <c r="X9134" s="9"/>
      <c r="Y9134" s="9"/>
      <c r="Z9134" s="9"/>
      <c r="AA9134" s="9"/>
    </row>
    <row r="9135" spans="1:27" ht="12.75">
      <c r="A9135" s="64">
        <f t="shared" si="168"/>
        <v>46166</v>
      </c>
      <c r="B9135" s="16" t="s">
        <v>19</v>
      </c>
      <c r="C9135" s="60">
        <f>VLOOKUP(A9135,SERRA!A:I,3, FALSE)</f>
        <v>6363.75</v>
      </c>
      <c r="D9135" s="16">
        <f>VLOOKUP(A9135,SERRA!A:I,4, FALSE)</f>
        <v>69</v>
      </c>
      <c r="E9135" s="61">
        <f>VLOOKUP(A9135,SERRA!A:I,5, FALSE)</f>
        <v>25.86</v>
      </c>
      <c r="F9135" s="16">
        <f>VLOOKUP(A9135,SERRA!A:I,6, FALSE)</f>
        <v>1</v>
      </c>
      <c r="G9135" s="16">
        <f>VLOOKUP(A9135,SERRA!A:I,7, FALSE)</f>
        <v>7.2</v>
      </c>
      <c r="H9135" s="29">
        <f>VLOOKUP(A9135,SERRA!A:I,8, FALSE)</f>
        <v>0.28499999999999998</v>
      </c>
      <c r="I9135" s="16" t="s">
        <v>16</v>
      </c>
      <c r="J9135" s="9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9"/>
      <c r="V9135" s="9"/>
      <c r="W9135" s="9"/>
      <c r="X9135" s="9"/>
      <c r="Y9135" s="9"/>
      <c r="Z9135" s="9"/>
      <c r="AA9135" s="9"/>
    </row>
    <row r="9136" spans="1:27" ht="12.75">
      <c r="A9136" s="64">
        <f t="shared" si="168"/>
        <v>46166</v>
      </c>
      <c r="B9136" s="16" t="s">
        <v>1574</v>
      </c>
      <c r="C9136" s="60">
        <f>VLOOKUP(A9136,BOALI!A:I,3, FALSE)</f>
        <v>2180.98</v>
      </c>
      <c r="D9136" s="16">
        <f>VLOOKUP(A9136,BOALI!A:I,4, FALSE)</f>
        <v>58</v>
      </c>
      <c r="E9136" s="61">
        <f>VLOOKUP(A9136,BOALI!A:I,5, FALSE)</f>
        <v>0</v>
      </c>
      <c r="F9136" s="16">
        <f>VLOOKUP(A9136,BOALI!A:I,6, FALSE)</f>
        <v>0</v>
      </c>
      <c r="G9136" s="16">
        <f>VLOOKUP(A9136,BOALI!A:I,7, FALSE)</f>
        <v>0</v>
      </c>
      <c r="H9136" s="29">
        <f>VLOOKUP(A9136,BOALI!A:I,8, FALSE)</f>
        <v>0</v>
      </c>
      <c r="I9136" s="16" t="s">
        <v>16</v>
      </c>
      <c r="J9136" s="9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9"/>
      <c r="V9136" s="9"/>
      <c r="W9136" s="9"/>
      <c r="X9136" s="9"/>
      <c r="Y9136" s="9"/>
      <c r="Z9136" s="9"/>
      <c r="AA9136" s="9"/>
    </row>
    <row r="9137" spans="1:27" ht="12.75">
      <c r="A9137" s="64">
        <f>A9136+1</f>
        <v>46167</v>
      </c>
      <c r="B9137" s="16" t="s">
        <v>21</v>
      </c>
      <c r="C9137" s="60">
        <f>VLOOKUP(A9137,'VILA CLEMENTINO'!A:I,3, FALSE)</f>
        <v>3608.08</v>
      </c>
      <c r="D9137" s="16">
        <f>VLOOKUP(A9137,'VILA CLEMENTINO'!A:I,4, FALSE)</f>
        <v>42</v>
      </c>
      <c r="E9137" s="61">
        <f>VLOOKUP(A9137,'VILA CLEMENTINO'!A:I,5, FALSE)</f>
        <v>24.51</v>
      </c>
      <c r="F9137" s="16">
        <f>VLOOKUP(A9137,'VILA CLEMENTINO'!A:I,6, FALSE)</f>
        <v>1</v>
      </c>
      <c r="G9137" s="62">
        <f>VLOOKUP(A9137,'VILA CLEMENTINO'!A:I,7, FALSE)</f>
        <v>7</v>
      </c>
      <c r="H9137" s="29">
        <f>VLOOKUP(A9137,'VILA CLEMENTINO'!A:I,8, FALSE)</f>
        <v>0.26829999999999998</v>
      </c>
      <c r="I9137" s="16" t="s">
        <v>11</v>
      </c>
      <c r="J9137" s="9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9"/>
      <c r="V9137" s="9"/>
      <c r="W9137" s="9"/>
      <c r="X9137" s="9"/>
      <c r="Y9137" s="9"/>
      <c r="Z9137" s="9"/>
      <c r="AA9137" s="9"/>
    </row>
    <row r="9138" spans="1:27" ht="12.75">
      <c r="A9138" s="64">
        <f t="shared" ref="A9138:A9149" si="169">A9137</f>
        <v>46167</v>
      </c>
      <c r="B9138" s="16" t="s">
        <v>12</v>
      </c>
      <c r="C9138" s="60">
        <f>VLOOKUP(A9138,JABAQUARA!A:I,3, FALSE)</f>
        <v>3292.01</v>
      </c>
      <c r="D9138" s="16">
        <f>VLOOKUP(A9138,JABAQUARA!A:I,4, FALSE)</f>
        <v>23</v>
      </c>
      <c r="E9138" s="61">
        <f>VLOOKUP(A9138,JABAQUARA!A:I,5, FALSE)</f>
        <v>32.81</v>
      </c>
      <c r="F9138" s="16">
        <f>VLOOKUP(A9138,JABAQUARA!A:I,6, FALSE)</f>
        <v>3</v>
      </c>
      <c r="G9138" s="16">
        <f>VLOOKUP(A9138,JABAQUARA!A:I,7, FALSE)</f>
        <v>8.5</v>
      </c>
      <c r="H9138" s="29">
        <f>VLOOKUP(A9138,JABAQUARA!A:I,8, FALSE)</f>
        <v>0.32840000000000003</v>
      </c>
      <c r="I9138" s="16" t="s">
        <v>11</v>
      </c>
      <c r="J9138" s="9"/>
      <c r="K9138" s="9"/>
      <c r="L9138" s="9"/>
      <c r="M9138" s="9"/>
      <c r="N9138" s="9"/>
      <c r="O9138" s="9"/>
      <c r="P9138" s="9"/>
      <c r="Q9138" s="9"/>
      <c r="R9138" s="9"/>
      <c r="S9138" s="9"/>
      <c r="T9138" s="9"/>
      <c r="U9138" s="9"/>
      <c r="V9138" s="9"/>
      <c r="W9138" s="9"/>
      <c r="X9138" s="9"/>
      <c r="Y9138" s="9"/>
      <c r="Z9138" s="9"/>
      <c r="AA9138" s="9"/>
    </row>
    <row r="9139" spans="1:27" ht="12.75">
      <c r="A9139" s="64">
        <f t="shared" si="169"/>
        <v>46167</v>
      </c>
      <c r="B9139" s="16" t="s">
        <v>1467</v>
      </c>
      <c r="C9139" s="60">
        <f>VLOOKUP(A9139,SPOLETO!A:I,3, FALSE)</f>
        <v>2129.2399999999998</v>
      </c>
      <c r="D9139" s="16">
        <f>VLOOKUP(A9139,SPOLETO!A:I,4, FALSE)</f>
        <v>43</v>
      </c>
      <c r="E9139" s="61">
        <f>VLOOKUP(A9139,SPOLETO!A:I,5, FALSE)</f>
        <v>0</v>
      </c>
      <c r="F9139" s="67">
        <f>VLOOKUP(A9139,SPOLETO!A:I,6, FALSE)</f>
        <v>0</v>
      </c>
      <c r="G9139" s="67">
        <f>VLOOKUP(A9139,SPOLETO!A:I,7, FALSE)</f>
        <v>0</v>
      </c>
      <c r="H9139" s="29">
        <f>VLOOKUP(A9139,SPOLETO!A:I,8, FALSE)</f>
        <v>0</v>
      </c>
      <c r="I9139" s="16" t="s">
        <v>11</v>
      </c>
      <c r="J9139" s="9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9"/>
      <c r="X9139" s="9"/>
      <c r="Y9139" s="9"/>
      <c r="Z9139" s="9"/>
      <c r="AA9139" s="9"/>
    </row>
    <row r="9140" spans="1:27" ht="12.75">
      <c r="A9140" s="64">
        <f t="shared" si="169"/>
        <v>46167</v>
      </c>
      <c r="B9140" s="16" t="s">
        <v>9</v>
      </c>
      <c r="C9140" s="60">
        <f>VLOOKUP(A9140,'CAMPO BELO'!A:I,3, FALSE)</f>
        <v>2135.88</v>
      </c>
      <c r="D9140" s="16">
        <f>VLOOKUP(A9140,'CAMPO BELO'!A:I,4, FALSE)</f>
        <v>25</v>
      </c>
      <c r="E9140" s="61">
        <f>VLOOKUP(A9140,'CAMPO BELO'!A:I,5, FALSE)</f>
        <v>21.49</v>
      </c>
      <c r="F9140" s="16">
        <f>VLOOKUP(A9140,'CAMPO BELO'!A:I,6, FALSE)</f>
        <v>0</v>
      </c>
      <c r="G9140" s="16">
        <f>VLOOKUP(A9140,'CAMPO BELO'!A:I,7, FALSE)</f>
        <v>9</v>
      </c>
      <c r="H9140" s="29">
        <f>VLOOKUP(A9140,'CAMPO BELO'!A:I,8, FALSE)</f>
        <v>0.30609999999999998</v>
      </c>
      <c r="I9140" s="16" t="s">
        <v>11</v>
      </c>
      <c r="J9140" s="9"/>
      <c r="K9140" s="9"/>
      <c r="L9140" s="9"/>
      <c r="M9140" s="9"/>
      <c r="N9140" s="9"/>
      <c r="O9140" s="9"/>
      <c r="P9140" s="9"/>
      <c r="Q9140" s="9"/>
      <c r="R9140" s="9"/>
      <c r="S9140" s="9"/>
      <c r="T9140" s="9"/>
      <c r="U9140" s="9"/>
      <c r="V9140" s="9"/>
      <c r="W9140" s="9"/>
      <c r="X9140" s="9"/>
      <c r="Y9140" s="9"/>
      <c r="Z9140" s="9"/>
      <c r="AA9140" s="9"/>
    </row>
    <row r="9141" spans="1:27" ht="12.75">
      <c r="A9141" s="64">
        <f t="shared" si="169"/>
        <v>46167</v>
      </c>
      <c r="B9141" s="16" t="s">
        <v>43</v>
      </c>
      <c r="C9141" s="60">
        <f>VLOOKUP(A9141,GOPOÚVA!A:I,3, FALSE)</f>
        <v>1946.69</v>
      </c>
      <c r="D9141" s="16">
        <f>VLOOKUP(A9141,GOPOÚVA!A:I,4, FALSE)</f>
        <v>20</v>
      </c>
      <c r="E9141" s="61">
        <f>VLOOKUP(A9141,GOPOÚVA!A:I,5, FALSE)</f>
        <v>29.36</v>
      </c>
      <c r="F9141" s="16">
        <f>VLOOKUP(A9141,GOPOÚVA!A:I,6, FALSE)</f>
        <v>1</v>
      </c>
      <c r="G9141" s="16">
        <f>VLOOKUP(A9141,GOPOÚVA!A:I,7, FALSE)</f>
        <v>9</v>
      </c>
      <c r="H9141" s="29">
        <f>VLOOKUP(A9141,GOPOÚVA!A:I,8, FALSE)</f>
        <v>0.24510000000000001</v>
      </c>
      <c r="I9141" s="16" t="s">
        <v>11</v>
      </c>
      <c r="J9141" s="9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9"/>
      <c r="X9141" s="9"/>
      <c r="Y9141" s="9"/>
      <c r="Z9141" s="9"/>
      <c r="AA9141" s="9"/>
    </row>
    <row r="9142" spans="1:27" ht="12.75">
      <c r="A9142" s="64">
        <f t="shared" si="169"/>
        <v>46167</v>
      </c>
      <c r="B9142" s="16" t="s">
        <v>45</v>
      </c>
      <c r="C9142" s="60">
        <f>VLOOKUP(A9142,MANDAQUI!A:I,3, FALSE)</f>
        <v>2028.9</v>
      </c>
      <c r="D9142" s="16">
        <f>VLOOKUP(A9142,MANDAQUI!A:I,4, FALSE)</f>
        <v>20</v>
      </c>
      <c r="E9142" s="61">
        <f>VLOOKUP(A9142,MANDAQUI!A:I,5, FALSE)</f>
        <v>27.89</v>
      </c>
      <c r="F9142" s="16">
        <f>VLOOKUP(A9142,MANDAQUI!A:I,6, FALSE)</f>
        <v>1</v>
      </c>
      <c r="G9142" s="16">
        <f>VLOOKUP(A9142,MANDAQUI!A:I,7, FALSE)</f>
        <v>7.5</v>
      </c>
      <c r="H9142" s="29">
        <f>VLOOKUP(A9142,MANDAQUI!A:I,8, FALSE)</f>
        <v>0.32290000000000002</v>
      </c>
      <c r="I9142" s="16" t="s">
        <v>11</v>
      </c>
      <c r="J9142" s="9"/>
      <c r="K9142" s="9"/>
      <c r="L9142" s="9"/>
      <c r="M9142" s="9"/>
      <c r="N9142" s="9"/>
      <c r="O9142" s="9"/>
      <c r="P9142" s="9"/>
      <c r="Q9142" s="9"/>
      <c r="R9142" s="9"/>
      <c r="S9142" s="9"/>
      <c r="T9142" s="9"/>
      <c r="U9142" s="9"/>
      <c r="V9142" s="9"/>
      <c r="W9142" s="9"/>
      <c r="X9142" s="9"/>
      <c r="Y9142" s="9"/>
      <c r="Z9142" s="9"/>
      <c r="AA9142" s="9"/>
    </row>
    <row r="9143" spans="1:27" ht="12.75">
      <c r="A9143" s="64">
        <f t="shared" si="169"/>
        <v>46167</v>
      </c>
      <c r="B9143" s="16" t="s">
        <v>1465</v>
      </c>
      <c r="C9143" s="60">
        <f>VLOOKUP(A9143,AEROPORTO!A:I,3, FALSE)</f>
        <v>5780.3</v>
      </c>
      <c r="D9143" s="16">
        <f>VLOOKUP(A9143,AEROPORTO!A:I,4, FALSE)</f>
        <v>89</v>
      </c>
      <c r="E9143" s="61">
        <f>VLOOKUP(A9143,AEROPORTO!A:I,5, FALSE)</f>
        <v>0</v>
      </c>
      <c r="F9143" s="16">
        <f>VLOOKUP(A9143,AEROPORTO!A:I,6, FALSE)</f>
        <v>0</v>
      </c>
      <c r="G9143" s="16">
        <f>VLOOKUP(A9143,AEROPORTO!A:I,7, FALSE)</f>
        <v>0</v>
      </c>
      <c r="H9143" s="29">
        <f>VLOOKUP(A9143,AEROPORTO!A:I,8, FALSE)</f>
        <v>0</v>
      </c>
      <c r="I9143" s="16" t="s">
        <v>11</v>
      </c>
      <c r="J9143" s="9"/>
      <c r="K9143" s="9"/>
      <c r="L9143" s="9"/>
      <c r="M9143" s="9"/>
      <c r="N9143" s="9"/>
      <c r="O9143" s="9"/>
      <c r="P9143" s="9"/>
      <c r="Q9143" s="9"/>
      <c r="R9143" s="9"/>
      <c r="S9143" s="9"/>
      <c r="T9143" s="9"/>
      <c r="U9143" s="9"/>
      <c r="V9143" s="9"/>
      <c r="W9143" s="9"/>
      <c r="X9143" s="9"/>
      <c r="Y9143" s="9"/>
      <c r="Z9143" s="9"/>
      <c r="AA9143" s="9"/>
    </row>
    <row r="9144" spans="1:27" ht="12.75">
      <c r="A9144" s="64">
        <f t="shared" si="169"/>
        <v>46167</v>
      </c>
      <c r="B9144" s="16" t="s">
        <v>289</v>
      </c>
      <c r="C9144" s="60">
        <f>VLOOKUP(A9144,PINHEIROS!A:I,3, FALSE)</f>
        <v>1410.39</v>
      </c>
      <c r="D9144" s="16">
        <f>VLOOKUP(A9144,PINHEIROS!A:I,4, FALSE)</f>
        <v>16</v>
      </c>
      <c r="E9144" s="61">
        <f>VLOOKUP(A9144,PINHEIROS!A:I,5, FALSE)</f>
        <v>31.2</v>
      </c>
      <c r="F9144" s="16">
        <f>VLOOKUP(A9144,PINHEIROS!A:I,6, FALSE)</f>
        <v>3</v>
      </c>
      <c r="G9144" s="16">
        <f>VLOOKUP(A9144,PINHEIROS!A:I,7, FALSE)</f>
        <v>7</v>
      </c>
      <c r="H9144" s="29">
        <f>VLOOKUP(A9144,PINHEIROS!A:I,8, FALSE)</f>
        <v>0.31850000000000001</v>
      </c>
      <c r="I9144" s="16" t="s">
        <v>11</v>
      </c>
      <c r="J9144" s="9"/>
      <c r="K9144" s="9"/>
      <c r="L9144" s="9"/>
      <c r="M9144" s="9"/>
      <c r="N9144" s="9"/>
      <c r="O9144" s="9"/>
      <c r="P9144" s="9"/>
      <c r="Q9144" s="9"/>
      <c r="R9144" s="9"/>
      <c r="S9144" s="9"/>
      <c r="T9144" s="9"/>
      <c r="U9144" s="9"/>
      <c r="V9144" s="9"/>
      <c r="W9144" s="9"/>
      <c r="X9144" s="9"/>
      <c r="Y9144" s="9"/>
      <c r="Z9144" s="9"/>
      <c r="AA9144" s="9"/>
    </row>
    <row r="9145" spans="1:27" ht="12.75">
      <c r="A9145" s="64">
        <f t="shared" si="169"/>
        <v>46167</v>
      </c>
      <c r="B9145" s="16" t="s">
        <v>286</v>
      </c>
      <c r="C9145" s="60">
        <f>VLOOKUP(A9145,ACLIMAÇÃO!A:I,3, FALSE)</f>
        <v>2261.31</v>
      </c>
      <c r="D9145" s="16">
        <f>VLOOKUP(A9145,ACLIMAÇÃO!A:I,4, FALSE)</f>
        <v>20</v>
      </c>
      <c r="E9145" s="61">
        <f>VLOOKUP(A9145,ACLIMAÇÃO!A:I,5, FALSE)</f>
        <v>26.37</v>
      </c>
      <c r="F9145" s="16">
        <f>VLOOKUP(A9145,ACLIMAÇÃO!A:I,6, FALSE)</f>
        <v>1</v>
      </c>
      <c r="G9145" s="16">
        <f>VLOOKUP(A9145,ACLIMAÇÃO!A:I,7, FALSE)</f>
        <v>7</v>
      </c>
      <c r="H9145" s="29">
        <f>VLOOKUP(A9145,ACLIMAÇÃO!A:I,8, FALSE)</f>
        <v>0.32479999999999998</v>
      </c>
      <c r="I9145" s="16" t="s">
        <v>11</v>
      </c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9"/>
      <c r="X9145" s="9"/>
      <c r="Y9145" s="9"/>
      <c r="Z9145" s="9"/>
      <c r="AA9145" s="9"/>
    </row>
    <row r="9146" spans="1:27" ht="12.75">
      <c r="A9146" s="64">
        <f t="shared" si="169"/>
        <v>46167</v>
      </c>
      <c r="B9146" s="16" t="s">
        <v>17</v>
      </c>
      <c r="C9146" s="60">
        <f>VLOOKUP(A9146,'PRAIA DO CANTO'!A:I,3, FALSE)</f>
        <v>2365.5300000000002</v>
      </c>
      <c r="D9146" s="16">
        <f>VLOOKUP(A9146,'PRAIA DO CANTO'!A:I,4, FALSE)</f>
        <v>23</v>
      </c>
      <c r="E9146" s="61">
        <f>VLOOKUP(A9146,'PRAIA DO CANTO'!A:I,5, FALSE)</f>
        <v>28.26</v>
      </c>
      <c r="F9146" s="16">
        <f>VLOOKUP(A9146,'PRAIA DO CANTO'!A:I,6, FALSE)</f>
        <v>1</v>
      </c>
      <c r="G9146" s="16">
        <f>VLOOKUP(A9146,'PRAIA DO CANTO'!A:I,7, FALSE)</f>
        <v>5.6</v>
      </c>
      <c r="H9146" s="29">
        <f>VLOOKUP(A9146,'PRAIA DO CANTO'!A:I,8, FALSE)</f>
        <v>0.2888</v>
      </c>
      <c r="I9146" s="16" t="s">
        <v>16</v>
      </c>
      <c r="J9146" s="9"/>
      <c r="K9146" s="9"/>
      <c r="L9146" s="9"/>
      <c r="M9146" s="9"/>
      <c r="N9146" s="9"/>
      <c r="O9146" s="9"/>
      <c r="P9146" s="9"/>
      <c r="Q9146" s="9"/>
      <c r="R9146" s="9"/>
      <c r="S9146" s="9"/>
      <c r="T9146" s="9"/>
      <c r="U9146" s="9"/>
      <c r="V9146" s="9"/>
      <c r="W9146" s="9"/>
      <c r="X9146" s="9"/>
      <c r="Y9146" s="9"/>
      <c r="Z9146" s="9"/>
      <c r="AA9146" s="9"/>
    </row>
    <row r="9147" spans="1:27" ht="12.75">
      <c r="A9147" s="64">
        <f t="shared" si="169"/>
        <v>46167</v>
      </c>
      <c r="B9147" s="16" t="s">
        <v>14</v>
      </c>
      <c r="C9147" s="60">
        <f>VLOOKUP(A9147,'JARDIM CAMBURI'!A:I,3, FALSE)</f>
        <v>2312.21</v>
      </c>
      <c r="D9147" s="16">
        <f>VLOOKUP(A9147,'JARDIM CAMBURI'!A:I,4, FALSE)</f>
        <v>23</v>
      </c>
      <c r="E9147" s="61">
        <f>VLOOKUP(A9147,'JARDIM CAMBURI'!A:I,5, FALSE)</f>
        <v>27.76</v>
      </c>
      <c r="F9147" s="16">
        <f>VLOOKUP(A9147,'JARDIM CAMBURI'!A:I,6, FALSE())</f>
        <v>2</v>
      </c>
      <c r="G9147" s="16">
        <f>VLOOKUP(A9147,'JARDIM CAMBURI'!A:I,7, FALSE)</f>
        <v>8</v>
      </c>
      <c r="H9147" s="29">
        <f>VLOOKUP(A9147,'JARDIM CAMBURI'!A:I,8, FALSE)</f>
        <v>0.35389999999999999</v>
      </c>
      <c r="I9147" s="16" t="s">
        <v>16</v>
      </c>
      <c r="J9147" s="9"/>
      <c r="K9147" s="9"/>
      <c r="L9147" s="9"/>
      <c r="M9147" s="9"/>
      <c r="N9147" s="9"/>
      <c r="O9147" s="9"/>
      <c r="P9147" s="9"/>
      <c r="Q9147" s="9"/>
      <c r="R9147" s="9"/>
      <c r="S9147" s="9"/>
      <c r="T9147" s="9"/>
      <c r="U9147" s="9"/>
      <c r="V9147" s="9"/>
      <c r="W9147" s="9"/>
      <c r="X9147" s="9"/>
      <c r="Y9147" s="9"/>
      <c r="Z9147" s="9"/>
      <c r="AA9147" s="9"/>
    </row>
    <row r="9148" spans="1:27" ht="12.75">
      <c r="A9148" s="64">
        <f t="shared" si="169"/>
        <v>46167</v>
      </c>
      <c r="B9148" s="16" t="s">
        <v>19</v>
      </c>
      <c r="C9148" s="60">
        <f>VLOOKUP(A9148,SERRA!A:I,3, FALSE)</f>
        <v>2289.34</v>
      </c>
      <c r="D9148" s="16">
        <f>VLOOKUP(A9148,SERRA!A:I,4, FALSE)</f>
        <v>26</v>
      </c>
      <c r="E9148" s="61">
        <f>VLOOKUP(A9148,SERRA!A:I,5, FALSE)</f>
        <v>28.01</v>
      </c>
      <c r="F9148" s="16">
        <f>VLOOKUP(A9148,SERRA!A:I,6, FALSE)</f>
        <v>0</v>
      </c>
      <c r="G9148" s="16">
        <f>VLOOKUP(A9148,SERRA!A:I,7, FALSE)</f>
        <v>9.5</v>
      </c>
      <c r="H9148" s="29">
        <f>VLOOKUP(A9148,SERRA!A:I,8, FALSE)</f>
        <v>0.31719999999999998</v>
      </c>
      <c r="I9148" s="16" t="s">
        <v>16</v>
      </c>
      <c r="J9148" s="9"/>
      <c r="K9148" s="9"/>
      <c r="L9148" s="9"/>
      <c r="M9148" s="9"/>
      <c r="N9148" s="9"/>
      <c r="O9148" s="9"/>
      <c r="P9148" s="9"/>
      <c r="Q9148" s="9"/>
      <c r="R9148" s="9"/>
      <c r="S9148" s="9"/>
      <c r="T9148" s="9"/>
      <c r="U9148" s="9"/>
      <c r="V9148" s="9"/>
      <c r="W9148" s="9"/>
      <c r="X9148" s="9"/>
      <c r="Y9148" s="9"/>
      <c r="Z9148" s="9"/>
      <c r="AA9148" s="9"/>
    </row>
    <row r="9149" spans="1:27" ht="12.75">
      <c r="A9149" s="64">
        <f t="shared" si="169"/>
        <v>46167</v>
      </c>
      <c r="B9149" s="16" t="s">
        <v>1574</v>
      </c>
      <c r="C9149" s="60">
        <f>VLOOKUP(A9149,BOALI!A:I,3, FALSE)</f>
        <v>2521.44</v>
      </c>
      <c r="D9149" s="16">
        <f>VLOOKUP(A9149,BOALI!A:I,4, FALSE)</f>
        <v>69</v>
      </c>
      <c r="E9149" s="61">
        <f>VLOOKUP(A9149,BOALI!A:I,5, FALSE)</f>
        <v>0</v>
      </c>
      <c r="F9149" s="16">
        <f>VLOOKUP(A9149,BOALI!A:I,6, FALSE)</f>
        <v>0</v>
      </c>
      <c r="G9149" s="16">
        <f>VLOOKUP(A9149,BOALI!A:I,7, FALSE)</f>
        <v>0</v>
      </c>
      <c r="H9149" s="29">
        <f>VLOOKUP(A9149,BOALI!A:I,8, FALSE)</f>
        <v>0</v>
      </c>
      <c r="I9149" s="16" t="s">
        <v>16</v>
      </c>
      <c r="J9149" s="9"/>
      <c r="K9149" s="9"/>
      <c r="L9149" s="9"/>
      <c r="M9149" s="9"/>
      <c r="N9149" s="9"/>
      <c r="O9149" s="9"/>
      <c r="P9149" s="9"/>
      <c r="Q9149" s="9"/>
      <c r="R9149" s="9"/>
      <c r="S9149" s="9"/>
      <c r="T9149" s="9"/>
      <c r="U9149" s="9"/>
      <c r="V9149" s="9"/>
      <c r="W9149" s="9"/>
      <c r="X9149" s="9"/>
      <c r="Y9149" s="9"/>
      <c r="Z9149" s="9"/>
      <c r="AA9149" s="9"/>
    </row>
    <row r="9150" spans="1:27" ht="12.75">
      <c r="A9150" s="64">
        <f>A9149+1</f>
        <v>46168</v>
      </c>
      <c r="B9150" s="16" t="s">
        <v>21</v>
      </c>
      <c r="C9150" s="60">
        <f>VLOOKUP(A9150,'VILA CLEMENTINO'!A:I,3, FALSE)</f>
        <v>4147.3</v>
      </c>
      <c r="D9150" s="16">
        <f>VLOOKUP(A9150,'VILA CLEMENTINO'!A:I,4, FALSE)</f>
        <v>48</v>
      </c>
      <c r="E9150" s="61">
        <f>VLOOKUP(A9150,'VILA CLEMENTINO'!A:I,5, FALSE)</f>
        <v>27.01</v>
      </c>
      <c r="F9150" s="16">
        <f>VLOOKUP(A9150,'VILA CLEMENTINO'!A:I,6, FALSE)</f>
        <v>3</v>
      </c>
      <c r="G9150" s="62">
        <f>VLOOKUP(A9150,'VILA CLEMENTINO'!A:I,7, FALSE)</f>
        <v>6.6</v>
      </c>
      <c r="H9150" s="29">
        <f>VLOOKUP(A9150,'VILA CLEMENTINO'!A:I,8, FALSE)</f>
        <v>0.33860000000000001</v>
      </c>
      <c r="I9150" s="16" t="s">
        <v>11</v>
      </c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  <c r="Z9150" s="9"/>
      <c r="AA9150" s="9"/>
    </row>
    <row r="9151" spans="1:27" ht="12.75">
      <c r="A9151" s="64">
        <f t="shared" ref="A9151:A9162" si="170">A9150</f>
        <v>46168</v>
      </c>
      <c r="B9151" s="16" t="s">
        <v>12</v>
      </c>
      <c r="C9151" s="60">
        <f>VLOOKUP(A9151,JABAQUARA!A:I,3, FALSE)</f>
        <v>3465.31</v>
      </c>
      <c r="D9151" s="16">
        <f>VLOOKUP(A9151,JABAQUARA!A:I,4, FALSE)</f>
        <v>38</v>
      </c>
      <c r="E9151" s="61">
        <f>VLOOKUP(A9151,JABAQUARA!A:I,5, FALSE)</f>
        <v>35.14</v>
      </c>
      <c r="F9151" s="16">
        <f>VLOOKUP(A9151,JABAQUARA!A:I,6, FALSE)</f>
        <v>3</v>
      </c>
      <c r="G9151" s="16">
        <f>VLOOKUP(A9151,JABAQUARA!A:I,7, FALSE)</f>
        <v>6</v>
      </c>
      <c r="H9151" s="29">
        <f>VLOOKUP(A9151,JABAQUARA!A:I,8, FALSE)</f>
        <v>0.3921</v>
      </c>
      <c r="I9151" s="16" t="s">
        <v>11</v>
      </c>
      <c r="J9151" s="9"/>
      <c r="K9151" s="9"/>
      <c r="L9151" s="9"/>
      <c r="M9151" s="9"/>
      <c r="N9151" s="9"/>
      <c r="O9151" s="9"/>
      <c r="P9151" s="9"/>
      <c r="Q9151" s="9"/>
      <c r="R9151" s="9"/>
      <c r="S9151" s="9"/>
      <c r="T9151" s="9"/>
      <c r="U9151" s="9"/>
      <c r="V9151" s="9"/>
      <c r="W9151" s="9"/>
      <c r="X9151" s="9"/>
      <c r="Y9151" s="9"/>
      <c r="Z9151" s="9"/>
      <c r="AA9151" s="9"/>
    </row>
    <row r="9152" spans="1:27" ht="12.75">
      <c r="A9152" s="64">
        <f t="shared" si="170"/>
        <v>46168</v>
      </c>
      <c r="B9152" s="16" t="s">
        <v>1467</v>
      </c>
      <c r="C9152" s="60">
        <f>VLOOKUP(A9152,SPOLETO!A:I,3, FALSE)</f>
        <v>3531.76</v>
      </c>
      <c r="D9152" s="16">
        <f>VLOOKUP(A9152,SPOLETO!A:I,4, FALSE)</f>
        <v>68</v>
      </c>
      <c r="E9152" s="61">
        <f>VLOOKUP(A9152,SPOLETO!A:I,5, FALSE)</f>
        <v>0</v>
      </c>
      <c r="F9152" s="67">
        <f>VLOOKUP(A9152,SPOLETO!A:I,6, FALSE)</f>
        <v>0</v>
      </c>
      <c r="G9152" s="67">
        <f>VLOOKUP(A9152,SPOLETO!A:I,7, FALSE)</f>
        <v>0</v>
      </c>
      <c r="H9152" s="29">
        <f>VLOOKUP(A9152,SPOLETO!A:I,8, FALSE)</f>
        <v>0</v>
      </c>
      <c r="I9152" s="16" t="s">
        <v>11</v>
      </c>
      <c r="J9152" s="9"/>
      <c r="K9152" s="9"/>
      <c r="L9152" s="9"/>
      <c r="M9152" s="9"/>
      <c r="N9152" s="9"/>
      <c r="O9152" s="9"/>
      <c r="P9152" s="9"/>
      <c r="Q9152" s="9"/>
      <c r="R9152" s="9"/>
      <c r="S9152" s="9"/>
      <c r="T9152" s="9"/>
      <c r="U9152" s="9"/>
      <c r="V9152" s="9"/>
      <c r="W9152" s="9"/>
      <c r="X9152" s="9"/>
      <c r="Y9152" s="9"/>
      <c r="Z9152" s="9"/>
      <c r="AA9152" s="9"/>
    </row>
    <row r="9153" spans="1:27" ht="12.75">
      <c r="A9153" s="64">
        <f t="shared" si="170"/>
        <v>46168</v>
      </c>
      <c r="B9153" s="16" t="s">
        <v>9</v>
      </c>
      <c r="C9153" s="60">
        <f>VLOOKUP(A9153,'CAMPO BELO'!A:I,3, FALSE)</f>
        <v>4126</v>
      </c>
      <c r="D9153" s="16">
        <f>VLOOKUP(A9153,'CAMPO BELO'!A:I,4, FALSE)</f>
        <v>45</v>
      </c>
      <c r="E9153" s="61">
        <f>VLOOKUP(A9153,'CAMPO BELO'!A:I,5, FALSE)</f>
        <v>25.3</v>
      </c>
      <c r="F9153" s="16">
        <f>VLOOKUP(A9153,'CAMPO BELO'!A:I,6, FALSE)</f>
        <v>0</v>
      </c>
      <c r="G9153" s="16">
        <f>VLOOKUP(A9153,'CAMPO BELO'!A:I,7, FALSE)</f>
        <v>11.6</v>
      </c>
      <c r="H9153" s="29">
        <f>VLOOKUP(A9153,'CAMPO BELO'!A:I,8, FALSE)</f>
        <v>0.33210000000000001</v>
      </c>
      <c r="I9153" s="16" t="s">
        <v>11</v>
      </c>
      <c r="J9153" s="9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9"/>
      <c r="X9153" s="9"/>
      <c r="Y9153" s="9"/>
      <c r="Z9153" s="9"/>
      <c r="AA9153" s="9"/>
    </row>
    <row r="9154" spans="1:27" ht="12.75">
      <c r="A9154" s="64">
        <f t="shared" si="170"/>
        <v>46168</v>
      </c>
      <c r="B9154" s="16" t="s">
        <v>43</v>
      </c>
      <c r="C9154" s="60">
        <f>VLOOKUP(A9154,GOPOÚVA!A:I,3, FALSE)</f>
        <v>2168.44</v>
      </c>
      <c r="D9154" s="16">
        <f>VLOOKUP(A9154,GOPOÚVA!A:I,4, FALSE)</f>
        <v>24</v>
      </c>
      <c r="E9154" s="61">
        <f>VLOOKUP(A9154,GOPOÚVA!A:I,5, FALSE)</f>
        <v>32.17</v>
      </c>
      <c r="F9154" s="16">
        <f>VLOOKUP(A9154,GOPOÚVA!A:I,6, FALSE)</f>
        <v>3</v>
      </c>
      <c r="G9154" s="16">
        <f>VLOOKUP(A9154,GOPOÚVA!A:I,7, FALSE)</f>
        <v>11</v>
      </c>
      <c r="H9154" s="29">
        <f>VLOOKUP(A9154,GOPOÚVA!A:I,8, FALSE)</f>
        <v>0.32569999999999999</v>
      </c>
      <c r="I9154" s="16" t="s">
        <v>11</v>
      </c>
      <c r="J9154" s="9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9"/>
      <c r="X9154" s="9"/>
      <c r="Y9154" s="9"/>
      <c r="Z9154" s="9"/>
      <c r="AA9154" s="9"/>
    </row>
    <row r="9155" spans="1:27" ht="12.75">
      <c r="A9155" s="64">
        <f t="shared" si="170"/>
        <v>46168</v>
      </c>
      <c r="B9155" s="16" t="s">
        <v>45</v>
      </c>
      <c r="C9155" s="60">
        <f>VLOOKUP(A9155,MANDAQUI!A:I,3, FALSE)</f>
        <v>3200.7</v>
      </c>
      <c r="D9155" s="16">
        <f>VLOOKUP(A9155,MANDAQUI!A:I,4, FALSE)</f>
        <v>32</v>
      </c>
      <c r="E9155" s="61">
        <f>VLOOKUP(A9155,MANDAQUI!A:I,5, FALSE)</f>
        <v>27.04</v>
      </c>
      <c r="F9155" s="16">
        <f>VLOOKUP(A9155,MANDAQUI!A:I,6, FALSE)</f>
        <v>0</v>
      </c>
      <c r="G9155" s="16">
        <f>VLOOKUP(A9155,MANDAQUI!A:I,7, FALSE)</f>
        <v>13.5</v>
      </c>
      <c r="H9155" s="29">
        <f>VLOOKUP(A9155,MANDAQUI!A:I,8, FALSE)</f>
        <v>0.31809999999999999</v>
      </c>
      <c r="I9155" s="16" t="s">
        <v>11</v>
      </c>
      <c r="J9155" s="9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9"/>
      <c r="X9155" s="9"/>
      <c r="Y9155" s="9"/>
      <c r="Z9155" s="9"/>
      <c r="AA9155" s="9"/>
    </row>
    <row r="9156" spans="1:27" ht="12.75">
      <c r="A9156" s="64">
        <f t="shared" si="170"/>
        <v>46168</v>
      </c>
      <c r="B9156" s="16" t="s">
        <v>1465</v>
      </c>
      <c r="C9156" s="60">
        <f>VLOOKUP(A9156,AEROPORTO!A:I,3, FALSE)</f>
        <v>6093.5</v>
      </c>
      <c r="D9156" s="16">
        <f>VLOOKUP(A9156,AEROPORTO!A:I,4, FALSE)</f>
        <v>84</v>
      </c>
      <c r="E9156" s="61">
        <f>VLOOKUP(A9156,AEROPORTO!A:I,5, FALSE)</f>
        <v>0</v>
      </c>
      <c r="F9156" s="16">
        <f>VLOOKUP(A9156,AEROPORTO!A:I,6, FALSE)</f>
        <v>0</v>
      </c>
      <c r="G9156" s="16">
        <f>VLOOKUP(A9156,AEROPORTO!A:I,7, FALSE)</f>
        <v>0</v>
      </c>
      <c r="H9156" s="29">
        <f>VLOOKUP(A9156,AEROPORTO!A:I,8, FALSE)</f>
        <v>0</v>
      </c>
      <c r="I9156" s="16" t="s">
        <v>11</v>
      </c>
      <c r="J9156" s="9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9"/>
      <c r="X9156" s="9"/>
      <c r="Y9156" s="9"/>
      <c r="Z9156" s="9"/>
      <c r="AA9156" s="9"/>
    </row>
    <row r="9157" spans="1:27" ht="12.75">
      <c r="A9157" s="64">
        <f t="shared" si="170"/>
        <v>46168</v>
      </c>
      <c r="B9157" s="16" t="s">
        <v>289</v>
      </c>
      <c r="C9157" s="60">
        <f>VLOOKUP(A9157,PINHEIROS!A:I,3, FALSE)</f>
        <v>2480.09</v>
      </c>
      <c r="D9157" s="16">
        <f>VLOOKUP(A9157,PINHEIROS!A:I,4, FALSE)</f>
        <v>25</v>
      </c>
      <c r="E9157" s="61">
        <f>VLOOKUP(A9157,PINHEIROS!A:I,5, FALSE)</f>
        <v>26.17</v>
      </c>
      <c r="F9157" s="16">
        <f>VLOOKUP(A9157,PINHEIROS!A:I,6, FALSE)</f>
        <v>1</v>
      </c>
      <c r="G9157" s="16">
        <f>VLOOKUP(A9157,PINHEIROS!A:I,7, FALSE)</f>
        <v>4.5</v>
      </c>
      <c r="H9157" s="29">
        <f>VLOOKUP(A9157,PINHEIROS!A:I,8, FALSE)</f>
        <v>0.35</v>
      </c>
      <c r="I9157" s="16" t="s">
        <v>11</v>
      </c>
      <c r="J9157" s="9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9"/>
      <c r="X9157" s="9"/>
      <c r="Y9157" s="9"/>
      <c r="Z9157" s="9"/>
      <c r="AA9157" s="9"/>
    </row>
    <row r="9158" spans="1:27" ht="12.75">
      <c r="A9158" s="64">
        <f t="shared" si="170"/>
        <v>46168</v>
      </c>
      <c r="B9158" s="16" t="s">
        <v>286</v>
      </c>
      <c r="C9158" s="60">
        <f>VLOOKUP(A9158,ACLIMAÇÃO!A:I,3, FALSE)</f>
        <v>3528.53</v>
      </c>
      <c r="D9158" s="16">
        <f>VLOOKUP(A9158,ACLIMAÇÃO!A:I,4, FALSE)</f>
        <v>37</v>
      </c>
      <c r="E9158" s="61">
        <f>VLOOKUP(A9158,ACLIMAÇÃO!A:I,5, FALSE)</f>
        <v>32.22</v>
      </c>
      <c r="F9158" s="16">
        <f>VLOOKUP(A9158,ACLIMAÇÃO!A:I,6, FALSE)</f>
        <v>7</v>
      </c>
      <c r="G9158" s="16">
        <f>VLOOKUP(A9158,ACLIMAÇÃO!A:I,7, FALSE)</f>
        <v>7.33</v>
      </c>
      <c r="H9158" s="29">
        <f>VLOOKUP(A9158,ACLIMAÇÃO!A:I,8, FALSE)</f>
        <v>0.33989999999999998</v>
      </c>
      <c r="I9158" s="16" t="s">
        <v>11</v>
      </c>
      <c r="J9158" s="9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9"/>
      <c r="X9158" s="9"/>
      <c r="Y9158" s="9"/>
      <c r="Z9158" s="9"/>
      <c r="AA9158" s="9"/>
    </row>
    <row r="9159" spans="1:27" ht="12.75">
      <c r="A9159" s="64">
        <f t="shared" si="170"/>
        <v>46168</v>
      </c>
      <c r="B9159" s="16" t="s">
        <v>17</v>
      </c>
      <c r="C9159" s="60">
        <f>VLOOKUP(A9159,'PRAIA DO CANTO'!A:I,3, FALSE)</f>
        <v>5117.95</v>
      </c>
      <c r="D9159" s="16">
        <f>VLOOKUP(A9159,'PRAIA DO CANTO'!A:I,4, FALSE)</f>
        <v>49</v>
      </c>
      <c r="E9159" s="61">
        <f>VLOOKUP(A9159,'PRAIA DO CANTO'!A:I,5, FALSE)</f>
        <v>26.42</v>
      </c>
      <c r="F9159" s="16">
        <f>VLOOKUP(A9159,'PRAIA DO CANTO'!A:I,6, FALSE)</f>
        <v>1</v>
      </c>
      <c r="G9159" s="16">
        <f>VLOOKUP(A9159,'PRAIA DO CANTO'!A:I,7, FALSE)</f>
        <v>9</v>
      </c>
      <c r="H9159" s="29">
        <f>VLOOKUP(A9159,'PRAIA DO CANTO'!A:I,8, FALSE)</f>
        <v>0.31680000000000003</v>
      </c>
      <c r="I9159" s="16" t="s">
        <v>16</v>
      </c>
      <c r="J9159" s="9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9"/>
      <c r="X9159" s="9"/>
      <c r="Y9159" s="9"/>
      <c r="Z9159" s="9"/>
      <c r="AA9159" s="9"/>
    </row>
    <row r="9160" spans="1:27" ht="12.75">
      <c r="A9160" s="64">
        <f t="shared" si="170"/>
        <v>46168</v>
      </c>
      <c r="B9160" s="16" t="s">
        <v>14</v>
      </c>
      <c r="C9160" s="60">
        <f>VLOOKUP(A9160,'JARDIM CAMBURI'!A:I,3, FALSE)</f>
        <v>2676.2</v>
      </c>
      <c r="D9160" s="16">
        <f>VLOOKUP(A9160,'JARDIM CAMBURI'!A:I,4, FALSE)</f>
        <v>32</v>
      </c>
      <c r="E9160" s="61">
        <f>VLOOKUP(A9160,'JARDIM CAMBURI'!A:I,5, FALSE)</f>
        <v>25.42</v>
      </c>
      <c r="F9160" s="16">
        <f>VLOOKUP(A9160,'JARDIM CAMBURI'!A:I,6, FALSE())</f>
        <v>2</v>
      </c>
      <c r="G9160" s="16">
        <f>VLOOKUP(A9160,'JARDIM CAMBURI'!A:I,7, FALSE)</f>
        <v>10.5</v>
      </c>
      <c r="H9160" s="29">
        <f>VLOOKUP(A9160,'JARDIM CAMBURI'!A:I,8, FALSE)</f>
        <v>0.3584</v>
      </c>
      <c r="I9160" s="16" t="s">
        <v>16</v>
      </c>
      <c r="J9160" s="9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9"/>
      <c r="X9160" s="9"/>
      <c r="Y9160" s="9"/>
      <c r="Z9160" s="9"/>
      <c r="AA9160" s="9"/>
    </row>
    <row r="9161" spans="1:27" ht="12.75">
      <c r="A9161" s="64">
        <f t="shared" si="170"/>
        <v>46168</v>
      </c>
      <c r="B9161" s="16" t="s">
        <v>19</v>
      </c>
      <c r="C9161" s="60">
        <f>VLOOKUP(A9161,SERRA!A:I,3, FALSE)</f>
        <v>5018.28</v>
      </c>
      <c r="D9161" s="16">
        <f>VLOOKUP(A9161,SERRA!A:I,4, FALSE)</f>
        <v>46</v>
      </c>
      <c r="E9161" s="61">
        <f>VLOOKUP(A9161,SERRA!A:I,5, FALSE)</f>
        <v>33.83</v>
      </c>
      <c r="F9161" s="16">
        <f>VLOOKUP(A9161,SERRA!A:I,6, FALSE)</f>
        <v>3</v>
      </c>
      <c r="G9161" s="16">
        <f>VLOOKUP(A9161,SERRA!A:I,7, FALSE)</f>
        <v>28</v>
      </c>
      <c r="H9161" s="29">
        <f>VLOOKUP(A9161,SERRA!A:I,8, FALSE)</f>
        <v>0.28920000000000001</v>
      </c>
      <c r="I9161" s="16" t="s">
        <v>16</v>
      </c>
      <c r="J9161" s="9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9"/>
      <c r="X9161" s="9"/>
      <c r="Y9161" s="9"/>
      <c r="Z9161" s="9"/>
      <c r="AA9161" s="9"/>
    </row>
    <row r="9162" spans="1:27" ht="12.75">
      <c r="A9162" s="64">
        <f t="shared" si="170"/>
        <v>46168</v>
      </c>
      <c r="B9162" s="16" t="s">
        <v>1574</v>
      </c>
      <c r="C9162" s="60">
        <f>VLOOKUP(A9162,BOALI!A:I,3, FALSE)</f>
        <v>3995.21</v>
      </c>
      <c r="D9162" s="16">
        <f>VLOOKUP(A9162,BOALI!A:I,4, FALSE)</f>
        <v>96</v>
      </c>
      <c r="E9162" s="61">
        <f>VLOOKUP(A9162,BOALI!A:I,5, FALSE)</f>
        <v>0</v>
      </c>
      <c r="F9162" s="16">
        <f>VLOOKUP(A9162,BOALI!A:I,6, FALSE)</f>
        <v>0</v>
      </c>
      <c r="G9162" s="16">
        <f>VLOOKUP(A9162,BOALI!A:I,7, FALSE)</f>
        <v>0</v>
      </c>
      <c r="H9162" s="29">
        <f>VLOOKUP(A9162,BOALI!A:I,8, FALSE)</f>
        <v>0</v>
      </c>
      <c r="I9162" s="16" t="s">
        <v>16</v>
      </c>
      <c r="J9162" s="9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9"/>
      <c r="X9162" s="9"/>
      <c r="Y9162" s="9"/>
      <c r="Z9162" s="9"/>
      <c r="AA9162" s="9"/>
    </row>
    <row r="9163" spans="1:27" ht="12.75">
      <c r="A9163" s="64">
        <f>A9162+1</f>
        <v>46169</v>
      </c>
      <c r="B9163" s="16" t="s">
        <v>21</v>
      </c>
      <c r="C9163" s="60">
        <f>VLOOKUP(A9163,'VILA CLEMENTINO'!A:I,3, FALSE)</f>
        <v>6089.93</v>
      </c>
      <c r="D9163" s="16">
        <f>VLOOKUP(A9163,'VILA CLEMENTINO'!A:I,4, FALSE)</f>
        <v>59</v>
      </c>
      <c r="E9163" s="61">
        <f>VLOOKUP(A9163,'VILA CLEMENTINO'!A:I,5, FALSE)</f>
        <v>31.94</v>
      </c>
      <c r="F9163" s="16">
        <f>VLOOKUP(A9163,'VILA CLEMENTINO'!A:I,6, FALSE)</f>
        <v>8</v>
      </c>
      <c r="G9163" s="62">
        <f>VLOOKUP(A9163,'VILA CLEMENTINO'!A:I,7, FALSE)</f>
        <v>8.4</v>
      </c>
      <c r="H9163" s="29">
        <f>VLOOKUP(A9163,'VILA CLEMENTINO'!A:I,8, FALSE)</f>
        <v>0.30869999999999997</v>
      </c>
      <c r="I9163" s="16" t="s">
        <v>11</v>
      </c>
      <c r="J9163" s="9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9"/>
      <c r="X9163" s="9"/>
      <c r="Y9163" s="9"/>
      <c r="Z9163" s="9"/>
      <c r="AA9163" s="9"/>
    </row>
    <row r="9164" spans="1:27" ht="12.75">
      <c r="A9164" s="64">
        <f t="shared" ref="A9164:A9175" si="171">A9163</f>
        <v>46169</v>
      </c>
      <c r="B9164" s="16" t="s">
        <v>12</v>
      </c>
      <c r="C9164" s="60">
        <f>VLOOKUP(A9164,JABAQUARA!A:I,3, FALSE)</f>
        <v>3661.39</v>
      </c>
      <c r="D9164" s="16">
        <f>VLOOKUP(A9164,JABAQUARA!A:I,4, FALSE)</f>
        <v>35</v>
      </c>
      <c r="E9164" s="61">
        <f>VLOOKUP(A9164,JABAQUARA!A:I,5, FALSE)</f>
        <v>24.83</v>
      </c>
      <c r="F9164" s="16">
        <f>VLOOKUP(A9164,JABAQUARA!A:I,6, FALSE)</f>
        <v>0</v>
      </c>
      <c r="G9164" s="16">
        <f>VLOOKUP(A9164,JABAQUARA!A:I,7, FALSE)</f>
        <v>7.66</v>
      </c>
      <c r="H9164" s="29">
        <f>VLOOKUP(A9164,JABAQUARA!A:I,8, FALSE)</f>
        <v>0.34949999999999998</v>
      </c>
      <c r="I9164" s="16" t="s">
        <v>11</v>
      </c>
      <c r="J9164" s="9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9"/>
      <c r="X9164" s="9"/>
      <c r="Y9164" s="9"/>
      <c r="Z9164" s="9"/>
      <c r="AA9164" s="9"/>
    </row>
    <row r="9165" spans="1:27" ht="12.75">
      <c r="A9165" s="64">
        <f t="shared" si="171"/>
        <v>46169</v>
      </c>
      <c r="B9165" s="16" t="s">
        <v>1467</v>
      </c>
      <c r="C9165" s="60">
        <f>VLOOKUP(A9165,SPOLETO!A:I,3, FALSE)</f>
        <v>3712.96</v>
      </c>
      <c r="D9165" s="16">
        <f>VLOOKUP(A9165,SPOLETO!A:I,4, FALSE)</f>
        <v>67</v>
      </c>
      <c r="E9165" s="61">
        <f>VLOOKUP(A9165,SPOLETO!A:I,5, FALSE)</f>
        <v>0</v>
      </c>
      <c r="F9165" s="67">
        <f>VLOOKUP(A9165,SPOLETO!A:I,6, FALSE)</f>
        <v>0</v>
      </c>
      <c r="G9165" s="67">
        <f>VLOOKUP(A9165,SPOLETO!A:I,7, FALSE)</f>
        <v>0</v>
      </c>
      <c r="H9165" s="29">
        <f>VLOOKUP(A9165,SPOLETO!A:I,8, FALSE)</f>
        <v>0</v>
      </c>
      <c r="I9165" s="16" t="s">
        <v>11</v>
      </c>
      <c r="J9165" s="9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9"/>
      <c r="X9165" s="9"/>
      <c r="Y9165" s="9"/>
      <c r="Z9165" s="9"/>
      <c r="AA9165" s="9"/>
    </row>
    <row r="9166" spans="1:27" ht="12.75">
      <c r="A9166" s="64">
        <f t="shared" si="171"/>
        <v>46169</v>
      </c>
      <c r="B9166" s="16" t="s">
        <v>9</v>
      </c>
      <c r="C9166" s="60">
        <f>VLOOKUP(A9166,'CAMPO BELO'!A:I,3, FALSE)</f>
        <v>2260.63</v>
      </c>
      <c r="D9166" s="16">
        <f>VLOOKUP(A9166,'CAMPO BELO'!A:I,4, FALSE)</f>
        <v>29</v>
      </c>
      <c r="E9166" s="61">
        <f>VLOOKUP(A9166,'CAMPO BELO'!A:I,5, FALSE)</f>
        <v>34.35</v>
      </c>
      <c r="F9166" s="16">
        <f>VLOOKUP(A9166,'CAMPO BELO'!A:I,6, FALSE)</f>
        <v>0</v>
      </c>
      <c r="G9166" s="16">
        <f>VLOOKUP(A9166,'CAMPO BELO'!A:I,7, FALSE)</f>
        <v>9.6</v>
      </c>
      <c r="H9166" s="29">
        <f>VLOOKUP(A9166,'CAMPO BELO'!A:I,8, FALSE)</f>
        <v>0.307</v>
      </c>
      <c r="I9166" s="16" t="s">
        <v>11</v>
      </c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9"/>
      <c r="X9166" s="9"/>
      <c r="Y9166" s="9"/>
      <c r="Z9166" s="9"/>
      <c r="AA9166" s="9"/>
    </row>
    <row r="9167" spans="1:27" ht="12.75">
      <c r="A9167" s="64">
        <f t="shared" si="171"/>
        <v>46169</v>
      </c>
      <c r="B9167" s="16" t="s">
        <v>43</v>
      </c>
      <c r="C9167" s="60">
        <f>VLOOKUP(A9167,GOPOÚVA!A:I,3, FALSE)</f>
        <v>2726.38</v>
      </c>
      <c r="D9167" s="16">
        <f>VLOOKUP(A9167,GOPOÚVA!A:I,4, FALSE)</f>
        <v>30</v>
      </c>
      <c r="E9167" s="61">
        <f>VLOOKUP(A9167,GOPOÚVA!A:I,5, FALSE)</f>
        <v>26.29</v>
      </c>
      <c r="F9167" s="16">
        <f>VLOOKUP(A9167,GOPOÚVA!A:I,6, FALSE)</f>
        <v>0</v>
      </c>
      <c r="G9167" s="16">
        <f>VLOOKUP(A9167,GOPOÚVA!A:I,7, FALSE)</f>
        <v>14</v>
      </c>
      <c r="H9167" s="29">
        <f>VLOOKUP(A9167,GOPOÚVA!A:I,8, FALSE)</f>
        <v>0.26790000000000003</v>
      </c>
      <c r="I9167" s="16" t="s">
        <v>11</v>
      </c>
      <c r="J9167" s="9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9"/>
      <c r="X9167" s="9"/>
      <c r="Y9167" s="9"/>
      <c r="Z9167" s="9"/>
      <c r="AA9167" s="9"/>
    </row>
    <row r="9168" spans="1:27" ht="12.75">
      <c r="A9168" s="64">
        <f t="shared" si="171"/>
        <v>46169</v>
      </c>
      <c r="B9168" s="16" t="s">
        <v>45</v>
      </c>
      <c r="C9168" s="60">
        <f>VLOOKUP(A9168,MANDAQUI!A:I,3, FALSE)</f>
        <v>3554.56</v>
      </c>
      <c r="D9168" s="16">
        <f>VLOOKUP(A9168,MANDAQUI!A:I,4, FALSE)</f>
        <v>35</v>
      </c>
      <c r="E9168" s="61">
        <f>VLOOKUP(A9168,MANDAQUI!A:I,5, FALSE)</f>
        <v>22</v>
      </c>
      <c r="F9168" s="16">
        <f>VLOOKUP(A9168,MANDAQUI!A:I,6, FALSE)</f>
        <v>0</v>
      </c>
      <c r="G9168" s="16">
        <f>VLOOKUP(A9168,MANDAQUI!A:I,7, FALSE)</f>
        <v>9.33</v>
      </c>
      <c r="H9168" s="29">
        <f>VLOOKUP(A9168,MANDAQUI!A:I,8, FALSE)</f>
        <v>0.2974</v>
      </c>
      <c r="I9168" s="16" t="s">
        <v>11</v>
      </c>
      <c r="J9168" s="9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9"/>
      <c r="X9168" s="9"/>
      <c r="Y9168" s="9"/>
      <c r="Z9168" s="9"/>
      <c r="AA9168" s="9"/>
    </row>
    <row r="9169" spans="1:27" ht="12.75">
      <c r="A9169" s="64">
        <f t="shared" si="171"/>
        <v>46169</v>
      </c>
      <c r="B9169" s="16" t="s">
        <v>1465</v>
      </c>
      <c r="C9169" s="60">
        <f>VLOOKUP(A9169,AEROPORTO!A:I,3, FALSE)</f>
        <v>5557.7</v>
      </c>
      <c r="D9169" s="16">
        <f>VLOOKUP(A9169,AEROPORTO!A:I,4, FALSE)</f>
        <v>72</v>
      </c>
      <c r="E9169" s="61">
        <f>VLOOKUP(A9169,AEROPORTO!A:I,5, FALSE)</f>
        <v>0</v>
      </c>
      <c r="F9169" s="16">
        <f>VLOOKUP(A9169,AEROPORTO!A:I,6, FALSE)</f>
        <v>0</v>
      </c>
      <c r="G9169" s="16">
        <f>VLOOKUP(A9169,AEROPORTO!A:I,7, FALSE)</f>
        <v>0</v>
      </c>
      <c r="H9169" s="29">
        <f>VLOOKUP(A9169,AEROPORTO!A:I,8, FALSE)</f>
        <v>0</v>
      </c>
      <c r="I9169" s="16" t="s">
        <v>11</v>
      </c>
      <c r="J9169" s="9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9"/>
      <c r="X9169" s="9"/>
      <c r="Y9169" s="9"/>
      <c r="Z9169" s="9"/>
      <c r="AA9169" s="9"/>
    </row>
    <row r="9170" spans="1:27" ht="12.75">
      <c r="A9170" s="64">
        <f t="shared" si="171"/>
        <v>46169</v>
      </c>
      <c r="B9170" s="16" t="s">
        <v>289</v>
      </c>
      <c r="C9170" s="60">
        <f>VLOOKUP(A9170,PINHEIROS!A:I,3, FALSE)</f>
        <v>3990.97</v>
      </c>
      <c r="D9170" s="16">
        <f>VLOOKUP(A9170,PINHEIROS!A:I,4, FALSE)</f>
        <v>34</v>
      </c>
      <c r="E9170" s="61">
        <f>VLOOKUP(A9170,PINHEIROS!A:I,5, FALSE)</f>
        <v>30.32</v>
      </c>
      <c r="F9170" s="16">
        <f>VLOOKUP(A9170,PINHEIROS!A:I,6, FALSE)</f>
        <v>4</v>
      </c>
      <c r="G9170" s="16">
        <f>VLOOKUP(A9170,PINHEIROS!A:I,7, FALSE)</f>
        <v>8.5</v>
      </c>
      <c r="H9170" s="29">
        <f>VLOOKUP(A9170,PINHEIROS!A:I,8, FALSE)</f>
        <v>0.30990000000000001</v>
      </c>
      <c r="I9170" s="16" t="s">
        <v>11</v>
      </c>
      <c r="J9170" s="9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9"/>
      <c r="X9170" s="9"/>
      <c r="Y9170" s="9"/>
      <c r="Z9170" s="9"/>
      <c r="AA9170" s="9"/>
    </row>
    <row r="9171" spans="1:27" ht="12.75">
      <c r="A9171" s="64">
        <f t="shared" si="171"/>
        <v>46169</v>
      </c>
      <c r="B9171" s="16" t="s">
        <v>286</v>
      </c>
      <c r="C9171" s="60">
        <f>VLOOKUP(A9171,ACLIMAÇÃO!A:I,3, FALSE)</f>
        <v>2276.11</v>
      </c>
      <c r="D9171" s="16">
        <f>VLOOKUP(A9171,ACLIMAÇÃO!A:I,4, FALSE)</f>
        <v>24</v>
      </c>
      <c r="E9171" s="61">
        <f>VLOOKUP(A9171,ACLIMAÇÃO!A:I,5, FALSE)</f>
        <v>26.49</v>
      </c>
      <c r="F9171" s="16">
        <f>VLOOKUP(A9171,ACLIMAÇÃO!A:I,6, FALSE)</f>
        <v>1</v>
      </c>
      <c r="G9171" s="16">
        <f>VLOOKUP(A9171,ACLIMAÇÃO!A:I,7, FALSE)</f>
        <v>5</v>
      </c>
      <c r="H9171" s="29">
        <f>VLOOKUP(A9171,ACLIMAÇÃO!A:I,8, FALSE)</f>
        <v>0.32479999999999998</v>
      </c>
      <c r="I9171" s="16" t="s">
        <v>11</v>
      </c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9"/>
      <c r="X9171" s="9"/>
      <c r="Y9171" s="9"/>
      <c r="Z9171" s="9"/>
      <c r="AA9171" s="9"/>
    </row>
    <row r="9172" spans="1:27" ht="12.75">
      <c r="A9172" s="64">
        <f t="shared" si="171"/>
        <v>46169</v>
      </c>
      <c r="B9172" s="16" t="s">
        <v>17</v>
      </c>
      <c r="C9172" s="60">
        <f>VLOOKUP(A9172,'PRAIA DO CANTO'!A:I,3, FALSE)</f>
        <v>3905.85</v>
      </c>
      <c r="D9172" s="16">
        <f>VLOOKUP(A9172,'PRAIA DO CANTO'!A:I,4, FALSE)</f>
        <v>42</v>
      </c>
      <c r="E9172" s="61">
        <f>VLOOKUP(A9172,'PRAIA DO CANTO'!A:I,5, FALSE)</f>
        <v>31.38</v>
      </c>
      <c r="F9172" s="16">
        <f>VLOOKUP(A9172,'PRAIA DO CANTO'!A:I,6, FALSE)</f>
        <v>2</v>
      </c>
      <c r="G9172" s="16">
        <f>VLOOKUP(A9172,'PRAIA DO CANTO'!A:I,7, FALSE)</f>
        <v>9.6</v>
      </c>
      <c r="H9172" s="29">
        <f>VLOOKUP(A9172,'PRAIA DO CANTO'!A:I,8, FALSE)</f>
        <v>0.35730000000000001</v>
      </c>
      <c r="I9172" s="16" t="s">
        <v>16</v>
      </c>
      <c r="J9172" s="9"/>
      <c r="K9172" s="9"/>
      <c r="L9172" s="9"/>
      <c r="M9172" s="9"/>
      <c r="N9172" s="9"/>
      <c r="O9172" s="9"/>
      <c r="P9172" s="9"/>
      <c r="Q9172" s="9"/>
      <c r="R9172" s="9"/>
      <c r="S9172" s="9"/>
      <c r="T9172" s="9"/>
      <c r="U9172" s="9"/>
      <c r="V9172" s="9"/>
      <c r="W9172" s="9"/>
      <c r="X9172" s="9"/>
      <c r="Y9172" s="9"/>
      <c r="Z9172" s="9"/>
      <c r="AA9172" s="9"/>
    </row>
    <row r="9173" spans="1:27" ht="12.75">
      <c r="A9173" s="64">
        <f t="shared" si="171"/>
        <v>46169</v>
      </c>
      <c r="B9173" s="16" t="s">
        <v>14</v>
      </c>
      <c r="C9173" s="60">
        <f>VLOOKUP(A9173,'JARDIM CAMBURI'!A:I,3, FALSE)</f>
        <v>2156</v>
      </c>
      <c r="D9173" s="16">
        <f>VLOOKUP(A9173,'JARDIM CAMBURI'!A:I,4, FALSE)</f>
        <v>27</v>
      </c>
      <c r="E9173" s="61">
        <f>VLOOKUP(A9173,'JARDIM CAMBURI'!A:I,5, FALSE)</f>
        <v>33.31</v>
      </c>
      <c r="F9173" s="16">
        <f>VLOOKUP(A9173,'JARDIM CAMBURI'!A:I,6, FALSE())</f>
        <v>4</v>
      </c>
      <c r="G9173" s="16">
        <f>VLOOKUP(A9173,'JARDIM CAMBURI'!A:I,7, FALSE)</f>
        <v>8</v>
      </c>
      <c r="H9173" s="29">
        <f>VLOOKUP(A9173,'JARDIM CAMBURI'!A:I,8, FALSE)</f>
        <v>0.58189999999999997</v>
      </c>
      <c r="I9173" s="16" t="s">
        <v>16</v>
      </c>
      <c r="J9173" s="9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9"/>
      <c r="X9173" s="9"/>
      <c r="Y9173" s="9"/>
      <c r="Z9173" s="9"/>
      <c r="AA9173" s="9"/>
    </row>
    <row r="9174" spans="1:27" ht="12.75">
      <c r="A9174" s="64">
        <f t="shared" si="171"/>
        <v>46169</v>
      </c>
      <c r="B9174" s="16" t="s">
        <v>19</v>
      </c>
      <c r="C9174" s="60">
        <f>VLOOKUP(A9174,SERRA!A:I,3, FALSE)</f>
        <v>2159.5500000000002</v>
      </c>
      <c r="D9174" s="16">
        <f>VLOOKUP(A9174,SERRA!A:I,4, FALSE)</f>
        <v>25</v>
      </c>
      <c r="E9174" s="61">
        <f>VLOOKUP(A9174,SERRA!A:I,5, FALSE)</f>
        <v>31.96</v>
      </c>
      <c r="F9174" s="16">
        <f>VLOOKUP(A9174,SERRA!A:I,6, FALSE)</f>
        <v>2</v>
      </c>
      <c r="G9174" s="16">
        <f>VLOOKUP(A9174,SERRA!A:I,7, FALSE)</f>
        <v>8.5</v>
      </c>
      <c r="H9174" s="29">
        <f>VLOOKUP(A9174,SERRA!A:I,8, FALSE)</f>
        <v>0.41210000000000002</v>
      </c>
      <c r="I9174" s="16" t="s">
        <v>16</v>
      </c>
      <c r="J9174" s="9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9"/>
      <c r="X9174" s="9"/>
      <c r="Y9174" s="9"/>
      <c r="Z9174" s="9"/>
      <c r="AA9174" s="9"/>
    </row>
    <row r="9175" spans="1:27" ht="12.75">
      <c r="A9175" s="64">
        <f t="shared" si="171"/>
        <v>46169</v>
      </c>
      <c r="B9175" s="16" t="s">
        <v>1574</v>
      </c>
      <c r="C9175" s="60">
        <f>VLOOKUP(A9175,BOALI!A:I,3, FALSE)</f>
        <v>3255.02</v>
      </c>
      <c r="D9175" s="16">
        <f>VLOOKUP(A9175,BOALI!A:I,4, FALSE)</f>
        <v>82</v>
      </c>
      <c r="E9175" s="61">
        <f>VLOOKUP(A9175,BOALI!A:I,5, FALSE)</f>
        <v>0</v>
      </c>
      <c r="F9175" s="16">
        <f>VLOOKUP(A9175,BOALI!A:I,6, FALSE)</f>
        <v>0</v>
      </c>
      <c r="G9175" s="16">
        <f>VLOOKUP(A9175,BOALI!A:I,7, FALSE)</f>
        <v>0</v>
      </c>
      <c r="H9175" s="29">
        <f>VLOOKUP(A9175,BOALI!A:I,8, FALSE)</f>
        <v>0</v>
      </c>
      <c r="I9175" s="16" t="s">
        <v>16</v>
      </c>
      <c r="J9175" s="9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9"/>
      <c r="X9175" s="9"/>
      <c r="Y9175" s="9"/>
      <c r="Z9175" s="9"/>
      <c r="AA9175" s="9"/>
    </row>
    <row r="9176" spans="1:27" ht="12.75">
      <c r="A9176" s="64">
        <f>A9175+1</f>
        <v>46170</v>
      </c>
      <c r="B9176" s="16" t="s">
        <v>21</v>
      </c>
      <c r="C9176" s="60">
        <f>VLOOKUP(A9176,'VILA CLEMENTINO'!A:I,3, FALSE)</f>
        <v>5432.44</v>
      </c>
      <c r="D9176" s="16">
        <f>VLOOKUP(A9176,'VILA CLEMENTINO'!A:I,4, FALSE)</f>
        <v>61</v>
      </c>
      <c r="E9176" s="61">
        <f>VLOOKUP(A9176,'VILA CLEMENTINO'!A:I,5, FALSE)</f>
        <v>24.37</v>
      </c>
      <c r="F9176" s="16">
        <f>VLOOKUP(A9176,'VILA CLEMENTINO'!A:I,6, FALSE)</f>
        <v>0</v>
      </c>
      <c r="G9176" s="62">
        <f>VLOOKUP(A9176,'VILA CLEMENTINO'!A:I,7, FALSE)</f>
        <v>7.5</v>
      </c>
      <c r="H9176" s="29">
        <f>VLOOKUP(A9176,'VILA CLEMENTINO'!A:I,8, FALSE)</f>
        <v>0.24440000000000001</v>
      </c>
      <c r="I9176" s="16" t="s">
        <v>11</v>
      </c>
      <c r="J9176" s="9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9"/>
      <c r="X9176" s="9"/>
      <c r="Y9176" s="9"/>
      <c r="Z9176" s="9"/>
      <c r="AA9176" s="9"/>
    </row>
    <row r="9177" spans="1:27" ht="12.75">
      <c r="A9177" s="64">
        <f t="shared" ref="A9177:A9188" si="172">A9176</f>
        <v>46170</v>
      </c>
      <c r="B9177" s="16" t="s">
        <v>12</v>
      </c>
      <c r="C9177" s="60">
        <f>VLOOKUP(A9177,JABAQUARA!A:I,3, FALSE)</f>
        <v>4188.2299999999996</v>
      </c>
      <c r="D9177" s="16">
        <f>VLOOKUP(A9177,JABAQUARA!A:I,4, FALSE)</f>
        <v>42</v>
      </c>
      <c r="E9177" s="61">
        <f>VLOOKUP(A9177,JABAQUARA!A:I,5, FALSE)</f>
        <v>27.91</v>
      </c>
      <c r="F9177" s="16">
        <f>VLOOKUP(A9177,JABAQUARA!A:I,6, FALSE)</f>
        <v>2</v>
      </c>
      <c r="G9177" s="16">
        <f>VLOOKUP(A9177,JABAQUARA!A:I,7, FALSE)</f>
        <v>8.66</v>
      </c>
      <c r="H9177" s="29">
        <f>VLOOKUP(A9177,JABAQUARA!A:I,8, FALSE)</f>
        <v>0.371</v>
      </c>
      <c r="I9177" s="16" t="s">
        <v>11</v>
      </c>
      <c r="J9177" s="9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9"/>
      <c r="X9177" s="9"/>
      <c r="Y9177" s="9"/>
      <c r="Z9177" s="9"/>
      <c r="AA9177" s="9"/>
    </row>
    <row r="9178" spans="1:27" ht="12.75">
      <c r="A9178" s="64">
        <f t="shared" si="172"/>
        <v>46170</v>
      </c>
      <c r="B9178" s="16" t="s">
        <v>1467</v>
      </c>
      <c r="C9178" s="60">
        <f>VLOOKUP(A9178,SPOLETO!A:I,3, FALSE)</f>
        <v>2773.33</v>
      </c>
      <c r="D9178" s="16">
        <f>VLOOKUP(A9178,SPOLETO!A:I,4, FALSE)</f>
        <v>52</v>
      </c>
      <c r="E9178" s="61">
        <f>VLOOKUP(A9178,SPOLETO!A:I,5, FALSE)</f>
        <v>0</v>
      </c>
      <c r="F9178" s="16">
        <f>VLOOKUP(A9178,SPOLETO!A:I,6, FALSE)</f>
        <v>0</v>
      </c>
      <c r="G9178" s="16">
        <f>VLOOKUP(A9178,SPOLETO!A:I,7, FALSE)</f>
        <v>0</v>
      </c>
      <c r="H9178" s="29">
        <f>VLOOKUP(A9178,SPOLETO!A:I,8, FALSE)</f>
        <v>0</v>
      </c>
      <c r="I9178" s="16" t="s">
        <v>11</v>
      </c>
      <c r="J9178" s="9"/>
      <c r="K9178" s="9"/>
      <c r="L9178" s="9"/>
      <c r="M9178" s="9"/>
      <c r="N9178" s="9"/>
      <c r="O9178" s="9"/>
      <c r="P9178" s="9"/>
      <c r="Q9178" s="9"/>
      <c r="R9178" s="9"/>
      <c r="S9178" s="9"/>
      <c r="T9178" s="9"/>
      <c r="U9178" s="9"/>
      <c r="V9178" s="9"/>
      <c r="W9178" s="9"/>
      <c r="X9178" s="9"/>
      <c r="Y9178" s="9"/>
      <c r="Z9178" s="9"/>
      <c r="AA9178" s="9"/>
    </row>
    <row r="9179" spans="1:27" ht="12.75">
      <c r="A9179" s="64">
        <f t="shared" si="172"/>
        <v>46170</v>
      </c>
      <c r="B9179" s="16" t="s">
        <v>9</v>
      </c>
      <c r="C9179" s="60">
        <f>VLOOKUP(A9179,'CAMPO BELO'!A:I,3, FALSE)</f>
        <v>3415.93</v>
      </c>
      <c r="D9179" s="16">
        <f>VLOOKUP(A9179,'CAMPO BELO'!A:I,4, FALSE)</f>
        <v>36</v>
      </c>
      <c r="E9179" s="61">
        <f>VLOOKUP(A9179,'CAMPO BELO'!A:I,5, FALSE)</f>
        <v>27.72</v>
      </c>
      <c r="F9179" s="16">
        <f>VLOOKUP(A9179,'CAMPO BELO'!A:I,6, FALSE)</f>
        <v>1</v>
      </c>
      <c r="G9179" s="16">
        <f>VLOOKUP(A9179,'CAMPO BELO'!A:I,7, FALSE)</f>
        <v>10.3</v>
      </c>
      <c r="H9179" s="29">
        <f>VLOOKUP(A9179,'CAMPO BELO'!A:I,8, FALSE)</f>
        <v>0.35749999999999998</v>
      </c>
      <c r="I9179" s="16" t="s">
        <v>11</v>
      </c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9"/>
      <c r="X9179" s="9"/>
      <c r="Y9179" s="9"/>
      <c r="Z9179" s="9"/>
      <c r="AA9179" s="9"/>
    </row>
    <row r="9180" spans="1:27" ht="12.75">
      <c r="A9180" s="64">
        <f t="shared" si="172"/>
        <v>46170</v>
      </c>
      <c r="B9180" s="16" t="s">
        <v>43</v>
      </c>
      <c r="C9180" s="60">
        <f>VLOOKUP(A9180,GOPOÚVA!A:I,3, FALSE)</f>
        <v>4289.41</v>
      </c>
      <c r="D9180" s="16">
        <f>VLOOKUP(A9180,GOPOÚVA!A:I,4, FALSE)</f>
        <v>38</v>
      </c>
      <c r="E9180" s="61">
        <f>VLOOKUP(A9180,GOPOÚVA!A:I,5, FALSE)</f>
        <v>31.06</v>
      </c>
      <c r="F9180" s="16">
        <f>VLOOKUP(A9180,GOPOÚVA!A:I,6, FALSE)</f>
        <v>4</v>
      </c>
      <c r="G9180" s="16">
        <f>VLOOKUP(A9180,GOPOÚVA!A:I,7, FALSE)</f>
        <v>10</v>
      </c>
      <c r="H9180" s="29">
        <f>VLOOKUP(A9180,GOPOÚVA!A:I,8, FALSE)</f>
        <v>0.30530000000000002</v>
      </c>
      <c r="I9180" s="16" t="s">
        <v>11</v>
      </c>
      <c r="J9180" s="9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9"/>
      <c r="X9180" s="9"/>
      <c r="Y9180" s="9"/>
      <c r="Z9180" s="9"/>
      <c r="AA9180" s="9"/>
    </row>
    <row r="9181" spans="1:27" ht="12.75">
      <c r="A9181" s="64">
        <f t="shared" si="172"/>
        <v>46170</v>
      </c>
      <c r="B9181" s="16" t="s">
        <v>45</v>
      </c>
      <c r="C9181" s="60">
        <f>VLOOKUP(A9181,MANDAQUI!A:I,3, FALSE)</f>
        <v>3538.96</v>
      </c>
      <c r="D9181" s="16">
        <f>VLOOKUP(A9181,MANDAQUI!A:I,4, FALSE)</f>
        <v>35</v>
      </c>
      <c r="E9181" s="61">
        <f>VLOOKUP(A9181,MANDAQUI!A:I,5, FALSE)</f>
        <v>28.1</v>
      </c>
      <c r="F9181" s="16">
        <f>VLOOKUP(A9181,MANDAQUI!A:I,6, FALSE)</f>
        <v>2</v>
      </c>
      <c r="G9181" s="16">
        <f>VLOOKUP(A9181,MANDAQUI!A:I,7, FALSE)</f>
        <v>9</v>
      </c>
      <c r="H9181" s="29">
        <f>VLOOKUP(A9181,MANDAQUI!A:I,8, FALSE)</f>
        <v>0.29509999999999997</v>
      </c>
      <c r="I9181" s="16" t="s">
        <v>11</v>
      </c>
      <c r="J9181" s="9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9"/>
      <c r="X9181" s="9"/>
      <c r="Y9181" s="9"/>
      <c r="Z9181" s="9"/>
      <c r="AA9181" s="9"/>
    </row>
    <row r="9182" spans="1:27" ht="12.75">
      <c r="A9182" s="64">
        <f t="shared" si="172"/>
        <v>46170</v>
      </c>
      <c r="B9182" s="16" t="s">
        <v>1465</v>
      </c>
      <c r="C9182" s="60">
        <f>VLOOKUP(A9182,AEROPORTO!A:I,3, FALSE)</f>
        <v>6522.8</v>
      </c>
      <c r="D9182" s="16">
        <f>VLOOKUP(A9182,AEROPORTO!A:I,4, FALSE)</f>
        <v>91</v>
      </c>
      <c r="E9182" s="61">
        <f>VLOOKUP(A9182,AEROPORTO!A:I,5, FALSE)</f>
        <v>0</v>
      </c>
      <c r="F9182" s="16">
        <f>VLOOKUP(A9182,AEROPORTO!A:I,6, FALSE)</f>
        <v>0</v>
      </c>
      <c r="G9182" s="16">
        <f>VLOOKUP(A9182,AEROPORTO!A:I,7, FALSE)</f>
        <v>0</v>
      </c>
      <c r="H9182" s="29">
        <f>VLOOKUP(A9182,AEROPORTO!A:I,8, FALSE)</f>
        <v>0</v>
      </c>
      <c r="I9182" s="16" t="s">
        <v>11</v>
      </c>
      <c r="J9182" s="9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9"/>
      <c r="X9182" s="9"/>
      <c r="Y9182" s="9"/>
      <c r="Z9182" s="9"/>
      <c r="AA9182" s="9"/>
    </row>
    <row r="9183" spans="1:27" ht="12.75">
      <c r="A9183" s="64">
        <f t="shared" si="172"/>
        <v>46170</v>
      </c>
      <c r="B9183" s="16" t="s">
        <v>289</v>
      </c>
      <c r="C9183" s="60">
        <f>VLOOKUP(A9183,PINHEIROS!A:I,3, FALSE)</f>
        <v>2445.48</v>
      </c>
      <c r="D9183" s="16">
        <f>VLOOKUP(A9183,PINHEIROS!A:I,4, FALSE)</f>
        <v>26</v>
      </c>
      <c r="E9183" s="61">
        <f>VLOOKUP(A9183,PINHEIROS!A:I,5, FALSE)</f>
        <v>28.67</v>
      </c>
      <c r="F9183" s="16">
        <f>VLOOKUP(A9183,PINHEIROS!A:I,6, FALSE)</f>
        <v>1</v>
      </c>
      <c r="G9183" s="16">
        <f>VLOOKUP(A9183,PINHEIROS!A:I,7, FALSE)</f>
        <v>5.5</v>
      </c>
      <c r="H9183" s="29">
        <f>VLOOKUP(A9183,PINHEIROS!A:I,8, FALSE)</f>
        <v>0.32019999999999998</v>
      </c>
      <c r="I9183" s="16" t="s">
        <v>11</v>
      </c>
      <c r="J9183" s="9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9"/>
      <c r="X9183" s="9"/>
      <c r="Y9183" s="9"/>
      <c r="Z9183" s="9"/>
      <c r="AA9183" s="9"/>
    </row>
    <row r="9184" spans="1:27" ht="12.75">
      <c r="A9184" s="64">
        <f t="shared" si="172"/>
        <v>46170</v>
      </c>
      <c r="B9184" s="16" t="s">
        <v>286</v>
      </c>
      <c r="C9184" s="60">
        <f>VLOOKUP(A9184,ACLIMAÇÃO!A:I,3, FALSE)</f>
        <v>2480.37</v>
      </c>
      <c r="D9184" s="16">
        <f>VLOOKUP(A9184,ACLIMAÇÃO!A:I,4, FALSE)</f>
        <v>24</v>
      </c>
      <c r="E9184" s="61">
        <f>VLOOKUP(A9184,ACLIMAÇÃO!A:I,5, FALSE)</f>
        <v>30.43</v>
      </c>
      <c r="F9184" s="16">
        <f>VLOOKUP(A9184,ACLIMAÇÃO!A:I,6, FALSE)</f>
        <v>2</v>
      </c>
      <c r="G9184" s="16">
        <f>VLOOKUP(A9184,ACLIMAÇÃO!A:I,7, FALSE)</f>
        <v>6.66</v>
      </c>
      <c r="H9184" s="29">
        <f>VLOOKUP(A9184,ACLIMAÇÃO!A:I,8, FALSE)</f>
        <v>0.34810000000000002</v>
      </c>
      <c r="I9184" s="16" t="s">
        <v>11</v>
      </c>
      <c r="J9184" s="9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9"/>
      <c r="X9184" s="9"/>
      <c r="Y9184" s="9"/>
      <c r="Z9184" s="9"/>
      <c r="AA9184" s="9"/>
    </row>
    <row r="9185" spans="1:27" ht="12.75">
      <c r="A9185" s="64">
        <f t="shared" si="172"/>
        <v>46170</v>
      </c>
      <c r="B9185" s="16" t="s">
        <v>17</v>
      </c>
      <c r="C9185" s="60">
        <f>VLOOKUP(A9185,'PRAIA DO CANTO'!A:I,3, FALSE)</f>
        <v>5637.23</v>
      </c>
      <c r="D9185" s="16">
        <f>VLOOKUP(A9185,'PRAIA DO CANTO'!A:I,4, FALSE)</f>
        <v>54</v>
      </c>
      <c r="E9185" s="61">
        <f>VLOOKUP(A9185,'PRAIA DO CANTO'!A:I,5, FALSE)</f>
        <v>28.1</v>
      </c>
      <c r="F9185" s="16">
        <f>VLOOKUP(A9185,'PRAIA DO CANTO'!A:I,6, FALSE)</f>
        <v>1</v>
      </c>
      <c r="G9185" s="16">
        <f>VLOOKUP(A9185,'PRAIA DO CANTO'!A:I,7, FALSE)</f>
        <v>14</v>
      </c>
      <c r="H9185" s="29">
        <f>VLOOKUP(A9185,'PRAIA DO CANTO'!A:I,8, FALSE)</f>
        <v>0.26929999999999998</v>
      </c>
      <c r="I9185" s="16" t="s">
        <v>16</v>
      </c>
      <c r="J9185" s="9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9"/>
      <c r="X9185" s="9"/>
      <c r="Y9185" s="9"/>
      <c r="Z9185" s="9"/>
      <c r="AA9185" s="9"/>
    </row>
    <row r="9186" spans="1:27" ht="12.75">
      <c r="A9186" s="64">
        <f t="shared" si="172"/>
        <v>46170</v>
      </c>
      <c r="B9186" s="16" t="s">
        <v>14</v>
      </c>
      <c r="C9186" s="60">
        <f>VLOOKUP(A9186,'JARDIM CAMBURI'!A:I,3, FALSE)</f>
        <v>1535.95</v>
      </c>
      <c r="D9186" s="16">
        <f>VLOOKUP(A9186,'JARDIM CAMBURI'!A:I,4, FALSE)</f>
        <v>19</v>
      </c>
      <c r="E9186" s="61">
        <f>VLOOKUP(A9186,'JARDIM CAMBURI'!A:I,5, FALSE)</f>
        <v>59.89</v>
      </c>
      <c r="F9186" s="16">
        <f>VLOOKUP(A9186,'JARDIM CAMBURI'!A:I,6, FALSE())</f>
        <v>8</v>
      </c>
      <c r="G9186" s="16">
        <f>VLOOKUP(A9186,'JARDIM CAMBURI'!A:I,7, FALSE)</f>
        <v>5.5</v>
      </c>
      <c r="H9186" s="29">
        <f>VLOOKUP(A9186,'JARDIM CAMBURI'!A:I,8, FALSE)</f>
        <v>0.90369999999999995</v>
      </c>
      <c r="I9186" s="16" t="s">
        <v>16</v>
      </c>
      <c r="J9186" s="9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9"/>
      <c r="X9186" s="9"/>
      <c r="Y9186" s="9"/>
      <c r="Z9186" s="9"/>
      <c r="AA9186" s="9"/>
    </row>
    <row r="9187" spans="1:27" ht="12.75">
      <c r="A9187" s="64">
        <f t="shared" si="172"/>
        <v>46170</v>
      </c>
      <c r="B9187" s="16" t="s">
        <v>19</v>
      </c>
      <c r="C9187" s="60">
        <f>VLOOKUP(A9187,SERRA!A:I,3, FALSE)</f>
        <v>3238.56</v>
      </c>
      <c r="D9187" s="16">
        <f>VLOOKUP(A9187,SERRA!A:I,4, FALSE)</f>
        <v>34</v>
      </c>
      <c r="E9187" s="61">
        <f>VLOOKUP(A9187,SERRA!A:I,5, FALSE)</f>
        <v>32.700000000000003</v>
      </c>
      <c r="F9187" s="16">
        <f>VLOOKUP(A9187,SERRA!A:I,6, FALSE)</f>
        <v>5</v>
      </c>
      <c r="G9187" s="16">
        <f>VLOOKUP(A9187,SERRA!A:I,7, FALSE)</f>
        <v>34</v>
      </c>
      <c r="H9187" s="29">
        <f>VLOOKUP(A9187,SERRA!A:I,8, FALSE)</f>
        <v>0.3301</v>
      </c>
      <c r="I9187" s="16" t="s">
        <v>16</v>
      </c>
      <c r="J9187" s="9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9"/>
      <c r="X9187" s="9"/>
      <c r="Y9187" s="9"/>
      <c r="Z9187" s="9"/>
      <c r="AA9187" s="9"/>
    </row>
    <row r="9188" spans="1:27" ht="12.75">
      <c r="A9188" s="64">
        <f t="shared" si="172"/>
        <v>46170</v>
      </c>
      <c r="B9188" s="16" t="s">
        <v>1574</v>
      </c>
      <c r="C9188" s="60">
        <f>VLOOKUP(A9188,BOALI!A:I,3, FALSE)</f>
        <v>3874.34</v>
      </c>
      <c r="D9188" s="16">
        <f>VLOOKUP(A9188,BOALI!A:I,4, FALSE)</f>
        <v>86</v>
      </c>
      <c r="E9188" s="61">
        <f>VLOOKUP(A9188,BOALI!A:I,5, FALSE)</f>
        <v>0</v>
      </c>
      <c r="F9188" s="16">
        <f>VLOOKUP(A9188,BOALI!A:I,6, FALSE)</f>
        <v>0</v>
      </c>
      <c r="G9188" s="16">
        <f>VLOOKUP(A9188,BOALI!A:I,7, FALSE)</f>
        <v>0</v>
      </c>
      <c r="H9188" s="29">
        <f>VLOOKUP(A9188,BOALI!A:I,8, FALSE)</f>
        <v>0</v>
      </c>
      <c r="I9188" s="16" t="s">
        <v>16</v>
      </c>
      <c r="J9188" s="9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9"/>
      <c r="X9188" s="9"/>
      <c r="Y9188" s="9"/>
      <c r="Z9188" s="9"/>
      <c r="AA9188" s="9"/>
    </row>
    <row r="9189" spans="1:27" ht="12.75">
      <c r="A9189" s="64">
        <f>A9188+1</f>
        <v>46171</v>
      </c>
      <c r="B9189" s="16" t="s">
        <v>21</v>
      </c>
      <c r="C9189" s="60">
        <f>VLOOKUP(A9189,'VILA CLEMENTINO'!A:I,3, FALSE)</f>
        <v>15631.34</v>
      </c>
      <c r="D9189" s="16">
        <f>VLOOKUP(A9189,'VILA CLEMENTINO'!A:I,4, FALSE)</f>
        <v>143</v>
      </c>
      <c r="E9189" s="61">
        <f>VLOOKUP(A9189,'VILA CLEMENTINO'!A:I,5, FALSE)</f>
        <v>32.49</v>
      </c>
      <c r="F9189" s="16">
        <f>VLOOKUP(A9189,'VILA CLEMENTINO'!A:I,6, FALSE)</f>
        <v>20</v>
      </c>
      <c r="G9189" s="62">
        <f>VLOOKUP(A9189,'VILA CLEMENTINO'!A:I,7, FALSE)</f>
        <v>11.555555555555555</v>
      </c>
      <c r="H9189" s="29">
        <f>VLOOKUP(A9189,'VILA CLEMENTINO'!A:I,8, FALSE)</f>
        <v>0.2631</v>
      </c>
      <c r="I9189" s="16" t="s">
        <v>11</v>
      </c>
      <c r="J9189" s="9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  <c r="AA9189" s="9"/>
    </row>
    <row r="9190" spans="1:27" ht="12.75">
      <c r="A9190" s="64">
        <f t="shared" ref="A9190:A9201" si="173">A9189</f>
        <v>46171</v>
      </c>
      <c r="B9190" s="16" t="s">
        <v>12</v>
      </c>
      <c r="C9190" s="60">
        <f>VLOOKUP(A9190,JABAQUARA!A:I,3, FALSE)</f>
        <v>9706.99</v>
      </c>
      <c r="D9190" s="16">
        <f>VLOOKUP(A9190,JABAQUARA!A:I,4, FALSE)</f>
        <v>79</v>
      </c>
      <c r="E9190" s="61">
        <f>VLOOKUP(A9190,JABAQUARA!A:I,5, FALSE)</f>
        <v>31.66</v>
      </c>
      <c r="F9190" s="16">
        <f>VLOOKUP(A9190,JABAQUARA!A:I,6, FALSE)</f>
        <v>7</v>
      </c>
      <c r="G9190" s="16">
        <f>VLOOKUP(A9190,JABAQUARA!A:I,7, FALSE)</f>
        <v>11.88</v>
      </c>
      <c r="H9190" s="29">
        <f>VLOOKUP(A9190,JABAQUARA!A:I,8, FALSE)</f>
        <v>0.3342</v>
      </c>
      <c r="I9190" s="16" t="s">
        <v>11</v>
      </c>
      <c r="J9190" s="9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9"/>
      <c r="X9190" s="9"/>
      <c r="Y9190" s="9"/>
      <c r="Z9190" s="9"/>
      <c r="AA9190" s="9"/>
    </row>
    <row r="9191" spans="1:27" ht="12.75">
      <c r="A9191" s="64">
        <f t="shared" si="173"/>
        <v>46171</v>
      </c>
      <c r="B9191" s="16" t="s">
        <v>1467</v>
      </c>
      <c r="C9191" s="60">
        <f>VLOOKUP(A9191,SPOLETO!A:I,3, FALSE)</f>
        <v>4503.5600000000004</v>
      </c>
      <c r="D9191" s="16">
        <f>VLOOKUP(A9191,SPOLETO!A:I,4, FALSE)</f>
        <v>72</v>
      </c>
      <c r="E9191" s="61">
        <f>VLOOKUP(A9191,SPOLETO!A:I,5, FALSE)</f>
        <v>0</v>
      </c>
      <c r="F9191" s="16">
        <f>VLOOKUP(A9191,SPOLETO!A:I,6, FALSE)</f>
        <v>0</v>
      </c>
      <c r="G9191" s="16">
        <f>VLOOKUP(A9191,SPOLETO!A:I,7, FALSE)</f>
        <v>0</v>
      </c>
      <c r="H9191" s="29">
        <f>VLOOKUP(A9191,SPOLETO!A:I,8, FALSE)</f>
        <v>0</v>
      </c>
      <c r="I9191" s="16" t="s">
        <v>11</v>
      </c>
      <c r="J9191" s="9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9"/>
      <c r="X9191" s="9"/>
      <c r="Y9191" s="9"/>
      <c r="Z9191" s="9"/>
      <c r="AA9191" s="9"/>
    </row>
    <row r="9192" spans="1:27" ht="12.75">
      <c r="A9192" s="64">
        <f t="shared" si="173"/>
        <v>46171</v>
      </c>
      <c r="B9192" s="16" t="s">
        <v>9</v>
      </c>
      <c r="C9192" s="60">
        <f>VLOOKUP(A9192,'CAMPO BELO'!A:I,3, FALSE)</f>
        <v>9675.16</v>
      </c>
      <c r="D9192" s="16">
        <f>VLOOKUP(A9192,'CAMPO BELO'!A:I,4, FALSE)</f>
        <v>86</v>
      </c>
      <c r="E9192" s="61">
        <f>VLOOKUP(A9192,'CAMPO BELO'!A:I,5, FALSE)</f>
        <v>30.03</v>
      </c>
      <c r="F9192" s="16">
        <f>VLOOKUP(A9192,'CAMPO BELO'!A:I,6, FALSE)</f>
        <v>6</v>
      </c>
      <c r="G9192" s="16">
        <f>VLOOKUP(A9192,'CAMPO BELO'!A:I,7, FALSE)</f>
        <v>14.2</v>
      </c>
      <c r="H9192" s="29">
        <f>VLOOKUP(A9192,'CAMPO BELO'!A:I,8, FALSE)</f>
        <v>0.32129999999999997</v>
      </c>
      <c r="I9192" s="16" t="s">
        <v>11</v>
      </c>
      <c r="J9192" s="9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9"/>
      <c r="X9192" s="9"/>
      <c r="Y9192" s="9"/>
      <c r="Z9192" s="9"/>
      <c r="AA9192" s="9"/>
    </row>
    <row r="9193" spans="1:27" ht="12.75">
      <c r="A9193" s="64">
        <f t="shared" si="173"/>
        <v>46171</v>
      </c>
      <c r="B9193" s="16" t="s">
        <v>43</v>
      </c>
      <c r="C9193" s="60">
        <f>VLOOKUP(A9193,GOPOÚVA!A:I,3, FALSE)</f>
        <v>8416.7800000000007</v>
      </c>
      <c r="D9193" s="16">
        <f>VLOOKUP(A9193,GOPOÚVA!A:I,4, FALSE)</f>
        <v>85</v>
      </c>
      <c r="E9193" s="61">
        <f>VLOOKUP(A9193,GOPOÚVA!A:I,5, FALSE)</f>
        <v>31.2</v>
      </c>
      <c r="F9193" s="16">
        <f>VLOOKUP(A9193,GOPOÚVA!A:I,6, FALSE)</f>
        <v>8</v>
      </c>
      <c r="G9193" s="16">
        <f>VLOOKUP(A9193,GOPOÚVA!A:I,7, FALSE)</f>
        <v>10.16</v>
      </c>
      <c r="H9193" s="29">
        <f>VLOOKUP(A9193,GOPOÚVA!A:I,8, FALSE)</f>
        <v>0.32300000000000001</v>
      </c>
      <c r="I9193" s="16" t="s">
        <v>11</v>
      </c>
      <c r="J9193" s="9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9"/>
      <c r="X9193" s="9"/>
      <c r="Y9193" s="9"/>
      <c r="Z9193" s="9"/>
      <c r="AA9193" s="9"/>
    </row>
    <row r="9194" spans="1:27" ht="12.75">
      <c r="A9194" s="64">
        <f t="shared" si="173"/>
        <v>46171</v>
      </c>
      <c r="B9194" s="16" t="s">
        <v>45</v>
      </c>
      <c r="C9194" s="60">
        <f>VLOOKUP(A9194,MANDAQUI!A:I,3, FALSE)</f>
        <v>8161.42</v>
      </c>
      <c r="D9194" s="16">
        <f>VLOOKUP(A9194,MANDAQUI!A:I,4, FALSE)</f>
        <v>78</v>
      </c>
      <c r="E9194" s="61">
        <f>VLOOKUP(A9194,MANDAQUI!A:I,5, FALSE)</f>
        <v>29.34</v>
      </c>
      <c r="F9194" s="16">
        <f>VLOOKUP(A9194,MANDAQUI!A:I,6, FALSE)</f>
        <v>6</v>
      </c>
      <c r="G9194" s="16">
        <f>VLOOKUP(A9194,MANDAQUI!A:I,7, FALSE)</f>
        <v>12.2</v>
      </c>
      <c r="H9194" s="29">
        <f>VLOOKUP(A9194,MANDAQUI!A:I,8, FALSE)</f>
        <v>0.30020000000000002</v>
      </c>
      <c r="I9194" s="16" t="s">
        <v>11</v>
      </c>
      <c r="J9194" s="9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9"/>
      <c r="X9194" s="9"/>
      <c r="Y9194" s="9"/>
      <c r="Z9194" s="9"/>
      <c r="AA9194" s="9"/>
    </row>
    <row r="9195" spans="1:27" ht="12.75">
      <c r="A9195" s="64">
        <f t="shared" si="173"/>
        <v>46171</v>
      </c>
      <c r="B9195" s="16" t="s">
        <v>1465</v>
      </c>
      <c r="C9195" s="60">
        <f>VLOOKUP(A9195,AEROPORTO!A:I,3, FALSE)</f>
        <v>7097.9</v>
      </c>
      <c r="D9195" s="16">
        <f>VLOOKUP(A9195,AEROPORTO!A:I,4, FALSE)</f>
        <v>97</v>
      </c>
      <c r="E9195" s="61">
        <f>VLOOKUP(A9195,AEROPORTO!A:I,5, FALSE)</f>
        <v>0</v>
      </c>
      <c r="F9195" s="16">
        <f>VLOOKUP(A9195,AEROPORTO!A:I,6, FALSE)</f>
        <v>0</v>
      </c>
      <c r="G9195" s="16">
        <f>VLOOKUP(A9195,AEROPORTO!A:I,7, FALSE)</f>
        <v>0</v>
      </c>
      <c r="H9195" s="29">
        <f>VLOOKUP(A9195,AEROPORTO!A:I,8, FALSE)</f>
        <v>0</v>
      </c>
      <c r="I9195" s="16" t="s">
        <v>11</v>
      </c>
      <c r="J9195" s="9"/>
      <c r="K9195" s="9"/>
      <c r="L9195" s="9"/>
      <c r="M9195" s="9"/>
      <c r="N9195" s="9"/>
      <c r="O9195" s="9"/>
      <c r="P9195" s="9"/>
      <c r="Q9195" s="9"/>
      <c r="R9195" s="9"/>
      <c r="S9195" s="9"/>
      <c r="T9195" s="9"/>
      <c r="U9195" s="9"/>
      <c r="V9195" s="9"/>
      <c r="W9195" s="9"/>
      <c r="X9195" s="9"/>
      <c r="Y9195" s="9"/>
      <c r="Z9195" s="9"/>
      <c r="AA9195" s="9"/>
    </row>
    <row r="9196" spans="1:27" ht="12.75">
      <c r="A9196" s="64">
        <f t="shared" si="173"/>
        <v>46171</v>
      </c>
      <c r="B9196" s="16" t="s">
        <v>289</v>
      </c>
      <c r="C9196" s="60">
        <f>VLOOKUP(A9196,PINHEIROS!A:I,3, FALSE)</f>
        <v>7568.87</v>
      </c>
      <c r="D9196" s="16">
        <f>VLOOKUP(A9196,PINHEIROS!A:I,4, FALSE)</f>
        <v>72</v>
      </c>
      <c r="E9196" s="61">
        <f>VLOOKUP(A9196,PINHEIROS!A:I,5, FALSE)</f>
        <v>31.05</v>
      </c>
      <c r="F9196" s="16">
        <f>VLOOKUP(A9196,PINHEIROS!A:I,6, FALSE)</f>
        <v>15</v>
      </c>
      <c r="G9196" s="16">
        <f>VLOOKUP(A9196,PINHEIROS!A:I,7, FALSE)</f>
        <v>9.5</v>
      </c>
      <c r="H9196" s="29">
        <f>VLOOKUP(A9196,PINHEIROS!A:I,8, FALSE)</f>
        <v>0.3024</v>
      </c>
      <c r="I9196" s="16" t="s">
        <v>11</v>
      </c>
      <c r="J9196" s="9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9"/>
      <c r="X9196" s="9"/>
      <c r="Y9196" s="9"/>
      <c r="Z9196" s="9"/>
      <c r="AA9196" s="9"/>
    </row>
    <row r="9197" spans="1:27" ht="12.75">
      <c r="A9197" s="64">
        <f t="shared" si="173"/>
        <v>46171</v>
      </c>
      <c r="B9197" s="16" t="s">
        <v>286</v>
      </c>
      <c r="C9197" s="60">
        <f>VLOOKUP(A9197,ACLIMAÇÃO!A:I,3, FALSE)</f>
        <v>6500.1</v>
      </c>
      <c r="D9197" s="16">
        <f>VLOOKUP(A9197,ACLIMAÇÃO!A:I,4, FALSE)</f>
        <v>67</v>
      </c>
      <c r="E9197" s="61">
        <f>VLOOKUP(A9197,ACLIMAÇÃO!A:I,5, FALSE)</f>
        <v>30.32</v>
      </c>
      <c r="F9197" s="16">
        <f>VLOOKUP(A9197,ACLIMAÇÃO!A:I,6, FALSE)</f>
        <v>6</v>
      </c>
      <c r="G9197" s="16">
        <f>VLOOKUP(A9197,ACLIMAÇÃO!A:I,7, FALSE)</f>
        <v>11.75</v>
      </c>
      <c r="H9197" s="29">
        <f>VLOOKUP(A9197,ACLIMAÇÃO!A:I,8, FALSE)</f>
        <v>0.30459999999999998</v>
      </c>
      <c r="I9197" s="16" t="s">
        <v>11</v>
      </c>
      <c r="J9197" s="9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9"/>
      <c r="X9197" s="9"/>
      <c r="Y9197" s="9"/>
      <c r="Z9197" s="9"/>
      <c r="AA9197" s="9"/>
    </row>
    <row r="9198" spans="1:27" ht="12.75">
      <c r="A9198" s="64">
        <f t="shared" si="173"/>
        <v>46171</v>
      </c>
      <c r="B9198" s="16" t="s">
        <v>17</v>
      </c>
      <c r="C9198" s="60">
        <f>VLOOKUP(A9198,'PRAIA DO CANTO'!A:I,3, FALSE)</f>
        <v>10254.89</v>
      </c>
      <c r="D9198" s="16">
        <f>VLOOKUP(A9198,'PRAIA DO CANTO'!A:I,4, FALSE)</f>
        <v>105</v>
      </c>
      <c r="E9198" s="61">
        <f>VLOOKUP(A9198,'PRAIA DO CANTO'!A:I,5, FALSE)</f>
        <v>32.549999999999997</v>
      </c>
      <c r="F9198" s="16">
        <f>VLOOKUP(A9198,'PRAIA DO CANTO'!A:I,6, FALSE)</f>
        <v>13</v>
      </c>
      <c r="G9198" s="16">
        <f>VLOOKUP(A9198,'PRAIA DO CANTO'!A:I,7, FALSE)</f>
        <v>13.83</v>
      </c>
      <c r="H9198" s="29">
        <f>VLOOKUP(A9198,'PRAIA DO CANTO'!A:I,8, FALSE)</f>
        <v>0.30309999999999998</v>
      </c>
      <c r="I9198" s="16" t="s">
        <v>16</v>
      </c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9"/>
      <c r="X9198" s="9"/>
      <c r="Y9198" s="9"/>
      <c r="Z9198" s="9"/>
      <c r="AA9198" s="9"/>
    </row>
    <row r="9199" spans="1:27" ht="12.75">
      <c r="A9199" s="64">
        <f t="shared" si="173"/>
        <v>46171</v>
      </c>
      <c r="B9199" s="16" t="s">
        <v>14</v>
      </c>
      <c r="C9199" s="60">
        <f>VLOOKUP(A9199,'JARDIM CAMBURI'!A:I,3, FALSE)</f>
        <v>7277.29</v>
      </c>
      <c r="D9199" s="16">
        <f>VLOOKUP(A9199,'JARDIM CAMBURI'!A:I,4, FALSE)</f>
        <v>73</v>
      </c>
      <c r="E9199" s="61">
        <f>VLOOKUP(A9199,'JARDIM CAMBURI'!A:I,5, FALSE)</f>
        <v>33.840000000000003</v>
      </c>
      <c r="F9199" s="16">
        <f>VLOOKUP(A9199,'JARDIM CAMBURI'!A:I,6, FALSE())</f>
        <v>12</v>
      </c>
      <c r="G9199" s="16">
        <f>VLOOKUP(A9199,'JARDIM CAMBURI'!A:I,7, FALSE)</f>
        <v>12</v>
      </c>
      <c r="H9199" s="29">
        <f>VLOOKUP(A9199,'JARDIM CAMBURI'!A:I,8, FALSE)</f>
        <v>0.32419999999999999</v>
      </c>
      <c r="I9199" s="16" t="s">
        <v>16</v>
      </c>
      <c r="J9199" s="9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9"/>
      <c r="X9199" s="9"/>
      <c r="Y9199" s="9"/>
      <c r="Z9199" s="9"/>
      <c r="AA9199" s="9"/>
    </row>
    <row r="9200" spans="1:27" ht="12.75">
      <c r="A9200" s="64">
        <f t="shared" si="173"/>
        <v>46171</v>
      </c>
      <c r="B9200" s="16" t="s">
        <v>19</v>
      </c>
      <c r="C9200" s="60">
        <f>VLOOKUP(A9200,SERRA!A:I,3, FALSE)</f>
        <v>8008.37</v>
      </c>
      <c r="D9200" s="16">
        <f>VLOOKUP(A9200,SERRA!A:I,4, FALSE)</f>
        <v>81</v>
      </c>
      <c r="E9200" s="61">
        <f>VLOOKUP(A9200,SERRA!A:I,5, FALSE)</f>
        <v>28.02</v>
      </c>
      <c r="F9200" s="16">
        <f>VLOOKUP(A9200,SERRA!A:I,6, FALSE)</f>
        <v>0</v>
      </c>
      <c r="G9200" s="16">
        <f>VLOOKUP(A9200,SERRA!A:I,7, FALSE)</f>
        <v>12.5</v>
      </c>
      <c r="H9200" s="29">
        <f>VLOOKUP(A9200,SERRA!A:I,8, FALSE)</f>
        <v>0.28610000000000002</v>
      </c>
      <c r="I9200" s="16" t="s">
        <v>16</v>
      </c>
      <c r="J9200" s="9"/>
      <c r="K9200" s="9"/>
      <c r="L9200" s="9"/>
      <c r="M9200" s="9"/>
      <c r="N9200" s="9"/>
      <c r="O9200" s="9"/>
      <c r="P9200" s="9"/>
      <c r="Q9200" s="9"/>
      <c r="R9200" s="9"/>
      <c r="S9200" s="9"/>
      <c r="T9200" s="9"/>
      <c r="U9200" s="9"/>
      <c r="V9200" s="9"/>
      <c r="W9200" s="9"/>
      <c r="X9200" s="9"/>
      <c r="Y9200" s="9"/>
      <c r="Z9200" s="9"/>
      <c r="AA9200" s="9"/>
    </row>
    <row r="9201" spans="1:27" ht="12.75">
      <c r="A9201" s="64">
        <f t="shared" si="173"/>
        <v>46171</v>
      </c>
      <c r="B9201" s="16" t="s">
        <v>1574</v>
      </c>
      <c r="C9201" s="60">
        <f>VLOOKUP(A9201,BOALI!A:I,3, FALSE)</f>
        <v>3288.54</v>
      </c>
      <c r="D9201" s="16">
        <f>VLOOKUP(A9201,BOALI!A:I,4, FALSE)</f>
        <v>87</v>
      </c>
      <c r="E9201" s="61">
        <f>VLOOKUP(A9201,BOALI!A:I,5, FALSE)</f>
        <v>0</v>
      </c>
      <c r="F9201" s="16">
        <f>VLOOKUP(A9201,BOALI!A:I,6, FALSE)</f>
        <v>0</v>
      </c>
      <c r="G9201" s="16">
        <f>VLOOKUP(A9201,BOALI!A:I,7, FALSE)</f>
        <v>0</v>
      </c>
      <c r="H9201" s="29">
        <f>VLOOKUP(A9201,BOALI!A:I,8, FALSE)</f>
        <v>0</v>
      </c>
      <c r="I9201" s="16" t="s">
        <v>16</v>
      </c>
      <c r="J9201" s="9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9"/>
      <c r="X9201" s="9"/>
      <c r="Y9201" s="9"/>
      <c r="Z9201" s="9"/>
      <c r="AA9201" s="9"/>
    </row>
    <row r="9202" spans="1:27" ht="12.75">
      <c r="A9202" s="64">
        <f>A9201+1</f>
        <v>46172</v>
      </c>
      <c r="B9202" s="16" t="s">
        <v>21</v>
      </c>
      <c r="C9202" s="60">
        <f>VLOOKUP(A9202,'VILA CLEMENTINO'!A:I,3, FALSE)</f>
        <v>13328.93</v>
      </c>
      <c r="D9202" s="16">
        <f>VLOOKUP(A9202,'VILA CLEMENTINO'!A:I,4, FALSE)</f>
        <v>136</v>
      </c>
      <c r="E9202" s="61">
        <f>VLOOKUP(A9202,'VILA CLEMENTINO'!A:I,5, FALSE)</f>
        <v>29.97</v>
      </c>
      <c r="F9202" s="16">
        <f>VLOOKUP(A9202,'VILA CLEMENTINO'!A:I,6, FALSE)</f>
        <v>15</v>
      </c>
      <c r="G9202" s="62">
        <f>VLOOKUP(A9202,'VILA CLEMENTINO'!A:I,7, FALSE)</f>
        <v>12.75</v>
      </c>
      <c r="H9202" s="29">
        <f>VLOOKUP(A9202,'VILA CLEMENTINO'!A:I,8, FALSE)</f>
        <v>0.27489999999999998</v>
      </c>
      <c r="I9202" s="16" t="s">
        <v>11</v>
      </c>
      <c r="J9202" s="9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9"/>
      <c r="X9202" s="9"/>
      <c r="Y9202" s="9"/>
      <c r="Z9202" s="9"/>
      <c r="AA9202" s="9"/>
    </row>
    <row r="9203" spans="1:27" ht="12.75">
      <c r="A9203" s="64">
        <f t="shared" ref="A9203:A9214" si="174">A9202</f>
        <v>46172</v>
      </c>
      <c r="B9203" s="16" t="s">
        <v>12</v>
      </c>
      <c r="C9203" s="60">
        <f>VLOOKUP(A9203,JABAQUARA!A:I,3, FALSE)</f>
        <v>7268.51</v>
      </c>
      <c r="D9203" s="16">
        <f>VLOOKUP(A9203,JABAQUARA!A:I,4, FALSE)</f>
        <v>71</v>
      </c>
      <c r="E9203" s="61">
        <f>VLOOKUP(A9203,JABAQUARA!A:I,5, FALSE)</f>
        <v>34.36</v>
      </c>
      <c r="F9203" s="16">
        <f>VLOOKUP(A9203,JABAQUARA!A:I,6, FALSE)</f>
        <v>16</v>
      </c>
      <c r="G9203" s="16">
        <f>VLOOKUP(A9203,JABAQUARA!A:I,7, FALSE)</f>
        <v>12.75</v>
      </c>
      <c r="H9203" s="29">
        <f>VLOOKUP(A9203,JABAQUARA!A:I,8, FALSE)</f>
        <v>0.26100000000000001</v>
      </c>
      <c r="I9203" s="16" t="s">
        <v>11</v>
      </c>
      <c r="J9203" s="9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9"/>
      <c r="X9203" s="9"/>
      <c r="Y9203" s="9"/>
      <c r="Z9203" s="9"/>
      <c r="AA9203" s="9"/>
    </row>
    <row r="9204" spans="1:27" ht="12.75">
      <c r="A9204" s="64">
        <f t="shared" si="174"/>
        <v>46172</v>
      </c>
      <c r="B9204" s="16" t="s">
        <v>1467</v>
      </c>
      <c r="C9204" s="60">
        <f>VLOOKUP(A9204,SPOLETO!A:I,3, FALSE)</f>
        <v>2606.63</v>
      </c>
      <c r="D9204" s="16">
        <f>VLOOKUP(A9204,SPOLETO!A:I,4, FALSE)</f>
        <v>39</v>
      </c>
      <c r="E9204" s="61">
        <f>VLOOKUP(A9204,SPOLETO!A:I,5, FALSE)</f>
        <v>0</v>
      </c>
      <c r="F9204" s="16">
        <f>VLOOKUP(A9204,SPOLETO!A:I,6, FALSE)</f>
        <v>0</v>
      </c>
      <c r="G9204" s="16">
        <f>VLOOKUP(A9204,SPOLETO!A:I,7, FALSE)</f>
        <v>0</v>
      </c>
      <c r="H9204" s="29">
        <f>VLOOKUP(A9204,SPOLETO!A:I,8, FALSE)</f>
        <v>0</v>
      </c>
      <c r="I9204" s="16" t="s">
        <v>11</v>
      </c>
      <c r="J9204" s="9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9"/>
      <c r="X9204" s="9"/>
      <c r="Y9204" s="9"/>
      <c r="Z9204" s="9"/>
      <c r="AA9204" s="9"/>
    </row>
    <row r="9205" spans="1:27" ht="12.75">
      <c r="A9205" s="64">
        <f t="shared" si="174"/>
        <v>46172</v>
      </c>
      <c r="B9205" s="16" t="s">
        <v>9</v>
      </c>
      <c r="C9205" s="60">
        <f>VLOOKUP(A9205,'CAMPO BELO'!A:I,3, FALSE)</f>
        <v>5908.53</v>
      </c>
      <c r="D9205" s="16">
        <f>VLOOKUP(A9205,'CAMPO BELO'!A:I,4, FALSE)</f>
        <v>58</v>
      </c>
      <c r="E9205" s="61">
        <f>VLOOKUP(A9205,'CAMPO BELO'!A:I,5, FALSE)</f>
        <v>27.17</v>
      </c>
      <c r="F9205" s="16">
        <f>VLOOKUP(A9205,'CAMPO BELO'!A:I,6, FALSE)</f>
        <v>5</v>
      </c>
      <c r="G9205" s="16">
        <f>VLOOKUP(A9205,'CAMPO BELO'!A:I,7, FALSE)</f>
        <v>12</v>
      </c>
      <c r="H9205" s="29">
        <f>VLOOKUP(A9205,'CAMPO BELO'!A:I,8, FALSE)</f>
        <v>0.28489999999999999</v>
      </c>
      <c r="I9205" s="16" t="s">
        <v>11</v>
      </c>
      <c r="J9205" s="9"/>
      <c r="K9205" s="9"/>
      <c r="L9205" s="9"/>
      <c r="M9205" s="9"/>
      <c r="N9205" s="9"/>
      <c r="O9205" s="9"/>
      <c r="P9205" s="9"/>
      <c r="Q9205" s="9"/>
      <c r="R9205" s="9"/>
      <c r="S9205" s="9"/>
      <c r="T9205" s="9"/>
      <c r="U9205" s="9"/>
      <c r="V9205" s="9"/>
      <c r="W9205" s="9"/>
      <c r="X9205" s="9"/>
      <c r="Y9205" s="9"/>
      <c r="Z9205" s="9"/>
      <c r="AA9205" s="9"/>
    </row>
    <row r="9206" spans="1:27" ht="12.75">
      <c r="A9206" s="64">
        <f t="shared" si="174"/>
        <v>46172</v>
      </c>
      <c r="B9206" s="16" t="s">
        <v>43</v>
      </c>
      <c r="C9206" s="60">
        <f>VLOOKUP(A9206,GOPOÚVA!A:I,3, FALSE)</f>
        <v>8812.2800000000007</v>
      </c>
      <c r="D9206" s="16">
        <f>VLOOKUP(A9206,GOPOÚVA!A:I,4, FALSE)</f>
        <v>85</v>
      </c>
      <c r="E9206" s="61">
        <f>VLOOKUP(A9206,GOPOÚVA!A:I,5, FALSE)</f>
        <v>35.29</v>
      </c>
      <c r="F9206" s="16">
        <f>VLOOKUP(A9206,GOPOÚVA!A:I,6, FALSE)</f>
        <v>17</v>
      </c>
      <c r="G9206" s="16">
        <f>VLOOKUP(A9206,GOPOÚVA!A:I,7, FALSE)</f>
        <v>15</v>
      </c>
      <c r="H9206" s="29">
        <f>VLOOKUP(A9206,GOPOÚVA!A:I,8, FALSE)</f>
        <v>0.30880000000000002</v>
      </c>
      <c r="I9206" s="16" t="s">
        <v>11</v>
      </c>
      <c r="J9206" s="9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9"/>
      <c r="X9206" s="9"/>
      <c r="Y9206" s="9"/>
      <c r="Z9206" s="9"/>
      <c r="AA9206" s="9"/>
    </row>
    <row r="9207" spans="1:27" ht="12.75">
      <c r="A9207" s="64">
        <f t="shared" si="174"/>
        <v>46172</v>
      </c>
      <c r="B9207" s="16" t="s">
        <v>45</v>
      </c>
      <c r="C9207" s="60">
        <f>VLOOKUP(A9207,MANDAQUI!A:I,3, FALSE)</f>
        <v>9087.4699999999993</v>
      </c>
      <c r="D9207" s="16">
        <f>VLOOKUP(A9207,MANDAQUI!A:I,4, FALSE)</f>
        <v>86</v>
      </c>
      <c r="E9207" s="61">
        <f>VLOOKUP(A9207,MANDAQUI!A:I,5, FALSE)</f>
        <v>31.6</v>
      </c>
      <c r="F9207" s="16">
        <f>VLOOKUP(A9207,MANDAQUI!A:I,6, FALSE)</f>
        <v>6</v>
      </c>
      <c r="G9207" s="16">
        <f>VLOOKUP(A9207,MANDAQUI!A:I,7, FALSE)</f>
        <v>13.4</v>
      </c>
      <c r="H9207" s="29">
        <f>VLOOKUP(A9207,MANDAQUI!A:I,8, FALSE)</f>
        <v>0.32240000000000002</v>
      </c>
      <c r="I9207" s="16" t="s">
        <v>11</v>
      </c>
      <c r="J9207" s="9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9"/>
      <c r="X9207" s="9"/>
      <c r="Y9207" s="9"/>
      <c r="Z9207" s="9"/>
      <c r="AA9207" s="9"/>
    </row>
    <row r="9208" spans="1:27" ht="12.75">
      <c r="A9208" s="64">
        <f t="shared" si="174"/>
        <v>46172</v>
      </c>
      <c r="B9208" s="16" t="s">
        <v>1465</v>
      </c>
      <c r="C9208" s="60">
        <f>VLOOKUP(A9208,AEROPORTO!A:I,3, FALSE)</f>
        <v>4580.7</v>
      </c>
      <c r="D9208" s="16">
        <f>VLOOKUP(A9208,AEROPORTO!A:I,4, FALSE)</f>
        <v>64</v>
      </c>
      <c r="E9208" s="61">
        <f>VLOOKUP(A9208,AEROPORTO!A:I,5, FALSE)</f>
        <v>0</v>
      </c>
      <c r="F9208" s="16">
        <f>VLOOKUP(A9208,AEROPORTO!A:I,6, FALSE)</f>
        <v>0</v>
      </c>
      <c r="G9208" s="16">
        <f>VLOOKUP(A9208,AEROPORTO!A:I,7, FALSE)</f>
        <v>0</v>
      </c>
      <c r="H9208" s="29">
        <f>VLOOKUP(A9208,AEROPORTO!A:I,8, FALSE)</f>
        <v>0</v>
      </c>
      <c r="I9208" s="16" t="s">
        <v>11</v>
      </c>
      <c r="J9208" s="9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9"/>
      <c r="X9208" s="9"/>
      <c r="Y9208" s="9"/>
      <c r="Z9208" s="9"/>
      <c r="AA9208" s="9"/>
    </row>
    <row r="9209" spans="1:27" ht="12.75">
      <c r="A9209" s="64">
        <f t="shared" si="174"/>
        <v>46172</v>
      </c>
      <c r="B9209" s="16" t="s">
        <v>289</v>
      </c>
      <c r="C9209" s="60">
        <f>VLOOKUP(A9209,PINHEIROS!A:I,3, FALSE)</f>
        <v>9130.56</v>
      </c>
      <c r="D9209" s="16">
        <f>VLOOKUP(A9209,PINHEIROS!A:I,4, FALSE)</f>
        <v>93</v>
      </c>
      <c r="E9209" s="61">
        <f>VLOOKUP(A9209,PINHEIROS!A:I,5, FALSE)</f>
        <v>32.729999999999997</v>
      </c>
      <c r="F9209" s="16">
        <f>VLOOKUP(A9209,PINHEIROS!A:I,6, FALSE)</f>
        <v>11</v>
      </c>
      <c r="G9209" s="16">
        <f>VLOOKUP(A9209,PINHEIROS!A:I,7, FALSE)</f>
        <v>9.83</v>
      </c>
      <c r="H9209" s="29">
        <f>VLOOKUP(A9209,PINHEIROS!A:I,8, FALSE)</f>
        <v>0.29880000000000001</v>
      </c>
      <c r="I9209" s="16" t="s">
        <v>11</v>
      </c>
      <c r="J9209" s="9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9"/>
      <c r="X9209" s="9"/>
      <c r="Y9209" s="9"/>
      <c r="Z9209" s="9"/>
      <c r="AA9209" s="9"/>
    </row>
    <row r="9210" spans="1:27" ht="12.75">
      <c r="A9210" s="64">
        <f t="shared" si="174"/>
        <v>46172</v>
      </c>
      <c r="B9210" s="16" t="s">
        <v>286</v>
      </c>
      <c r="C9210" s="60">
        <f>VLOOKUP(A9210,ACLIMAÇÃO!A:I,3, FALSE)</f>
        <v>5823.46</v>
      </c>
      <c r="D9210" s="16">
        <f>VLOOKUP(A9210,ACLIMAÇÃO!A:I,4, FALSE)</f>
        <v>60</v>
      </c>
      <c r="E9210" s="61">
        <f>VLOOKUP(A9210,ACLIMAÇÃO!A:I,5, FALSE)</f>
        <v>30.51</v>
      </c>
      <c r="F9210" s="16">
        <f>VLOOKUP(A9210,ACLIMAÇÃO!A:I,6, FALSE)</f>
        <v>8</v>
      </c>
      <c r="G9210" s="16">
        <f>VLOOKUP(A9210,ACLIMAÇÃO!A:I,7, FALSE)</f>
        <v>11</v>
      </c>
      <c r="H9210" s="29">
        <f>VLOOKUP(A9210,ACLIMAÇÃO!A:I,8, FALSE)</f>
        <v>0.26040000000000002</v>
      </c>
      <c r="I9210" s="16" t="s">
        <v>11</v>
      </c>
      <c r="J9210" s="9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9"/>
      <c r="X9210" s="9"/>
      <c r="Y9210" s="9"/>
      <c r="Z9210" s="9"/>
      <c r="AA9210" s="9"/>
    </row>
    <row r="9211" spans="1:27" ht="12.75">
      <c r="A9211" s="64">
        <f t="shared" si="174"/>
        <v>46172</v>
      </c>
      <c r="B9211" s="16" t="s">
        <v>17</v>
      </c>
      <c r="C9211" s="60">
        <f>VLOOKUP(A9211,'PRAIA DO CANTO'!A:I,3, FALSE)</f>
        <v>10343.26</v>
      </c>
      <c r="D9211" s="16">
        <f>VLOOKUP(A9211,'PRAIA DO CANTO'!A:I,4, FALSE)</f>
        <v>99</v>
      </c>
      <c r="E9211" s="61">
        <f>VLOOKUP(A9211,'PRAIA DO CANTO'!A:I,5, FALSE)</f>
        <v>35.630000000000003</v>
      </c>
      <c r="F9211" s="16">
        <f>VLOOKUP(A9211,'PRAIA DO CANTO'!A:I,6, FALSE)</f>
        <v>23</v>
      </c>
      <c r="G9211" s="16">
        <f>VLOOKUP(A9211,'PRAIA DO CANTO'!A:I,7, FALSE)</f>
        <v>12.8</v>
      </c>
      <c r="H9211" s="29">
        <f>VLOOKUP(A9211,'PRAIA DO CANTO'!A:I,8, FALSE)</f>
        <v>0.30819999999999997</v>
      </c>
      <c r="I9211" s="16" t="s">
        <v>16</v>
      </c>
      <c r="J9211" s="9"/>
      <c r="K9211" s="9"/>
      <c r="L9211" s="9"/>
      <c r="M9211" s="9"/>
      <c r="N9211" s="9"/>
      <c r="O9211" s="9"/>
      <c r="P9211" s="9"/>
      <c r="Q9211" s="9"/>
      <c r="R9211" s="9"/>
      <c r="S9211" s="9"/>
      <c r="T9211" s="9"/>
      <c r="U9211" s="9"/>
      <c r="V9211" s="9"/>
      <c r="W9211" s="9"/>
      <c r="X9211" s="9"/>
      <c r="Y9211" s="9"/>
      <c r="Z9211" s="9"/>
      <c r="AA9211" s="9"/>
    </row>
    <row r="9212" spans="1:27" ht="12.75">
      <c r="A9212" s="64">
        <f t="shared" si="174"/>
        <v>46172</v>
      </c>
      <c r="B9212" s="16" t="s">
        <v>14</v>
      </c>
      <c r="C9212" s="60">
        <f>VLOOKUP(A9212,'JARDIM CAMBURI'!A:I,3, FALSE)</f>
        <v>7356.53</v>
      </c>
      <c r="D9212" s="16">
        <f>VLOOKUP(A9212,'JARDIM CAMBURI'!A:I,4, FALSE)</f>
        <v>75</v>
      </c>
      <c r="E9212" s="61">
        <f>VLOOKUP(A9212,'JARDIM CAMBURI'!A:I,5, FALSE)</f>
        <v>31.43</v>
      </c>
      <c r="F9212" s="16">
        <f>VLOOKUP(A9212,'JARDIM CAMBURI'!A:I,6, FALSE())</f>
        <v>9</v>
      </c>
      <c r="G9212" s="16">
        <f>VLOOKUP(A9212,'JARDIM CAMBURI'!A:I,7, FALSE)</f>
        <v>10.25</v>
      </c>
      <c r="H9212" s="29">
        <f>VLOOKUP(A9212,'JARDIM CAMBURI'!A:I,8, FALSE)</f>
        <v>0.40610000000000002</v>
      </c>
      <c r="I9212" s="16" t="s">
        <v>16</v>
      </c>
      <c r="J9212" s="9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9"/>
      <c r="X9212" s="9"/>
      <c r="Y9212" s="9"/>
      <c r="Z9212" s="9"/>
      <c r="AA9212" s="9"/>
    </row>
    <row r="9213" spans="1:27" ht="12.75">
      <c r="A9213" s="64">
        <f t="shared" si="174"/>
        <v>46172</v>
      </c>
      <c r="B9213" s="16" t="s">
        <v>19</v>
      </c>
      <c r="C9213" s="60">
        <f>VLOOKUP(A9213,SERRA!A:I,3, FALSE)</f>
        <v>8035.74</v>
      </c>
      <c r="D9213" s="16">
        <f>VLOOKUP(A9213,SERRA!A:I,4, FALSE)</f>
        <v>70</v>
      </c>
      <c r="E9213" s="61">
        <f>VLOOKUP(A9213,SERRA!A:I,5, FALSE)</f>
        <v>31.56</v>
      </c>
      <c r="F9213" s="16">
        <f>VLOOKUP(A9213,SERRA!A:I,6, FALSE)</f>
        <v>10</v>
      </c>
      <c r="G9213" s="16">
        <f>VLOOKUP(A9213,SERRA!A:I,7, FALSE)</f>
        <v>8.4</v>
      </c>
      <c r="H9213" s="29">
        <f>VLOOKUP(A9213,SERRA!A:I,8, FALSE)</f>
        <v>0.31830000000000003</v>
      </c>
      <c r="I9213" s="16" t="s">
        <v>16</v>
      </c>
      <c r="J9213" s="9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9"/>
      <c r="X9213" s="9"/>
      <c r="Y9213" s="9"/>
      <c r="Z9213" s="9"/>
      <c r="AA9213" s="9"/>
    </row>
    <row r="9214" spans="1:27" ht="12.75">
      <c r="A9214" s="64">
        <f t="shared" si="174"/>
        <v>46172</v>
      </c>
      <c r="B9214" s="16" t="s">
        <v>1574</v>
      </c>
      <c r="C9214" s="60">
        <f>VLOOKUP(A9214,BOALI!A:I,3, FALSE)</f>
        <v>4665.01</v>
      </c>
      <c r="D9214" s="16">
        <f>VLOOKUP(A9214,BOALI!A:I,4, FALSE)</f>
        <v>183</v>
      </c>
      <c r="E9214" s="61">
        <f>VLOOKUP(A9214,BOALI!A:I,5, FALSE)</f>
        <v>0</v>
      </c>
      <c r="F9214" s="16">
        <f>VLOOKUP(A9214,BOALI!A:I,6, FALSE)</f>
        <v>0</v>
      </c>
      <c r="G9214" s="16">
        <f>VLOOKUP(A9214,BOALI!A:I,7, FALSE)</f>
        <v>0</v>
      </c>
      <c r="H9214" s="29">
        <f>VLOOKUP(A9214,BOALI!A:I,8, FALSE)</f>
        <v>0</v>
      </c>
      <c r="I9214" s="16" t="s">
        <v>16</v>
      </c>
      <c r="J9214" s="9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9"/>
      <c r="X9214" s="9"/>
      <c r="Y9214" s="9"/>
      <c r="Z9214" s="9"/>
      <c r="AA9214" s="9"/>
    </row>
    <row r="9215" spans="1:27" ht="12.75">
      <c r="A9215" s="64">
        <f>A9214+1</f>
        <v>46173</v>
      </c>
      <c r="B9215" s="16" t="s">
        <v>21</v>
      </c>
      <c r="C9215" s="60">
        <f>VLOOKUP(A9215,'VILA CLEMENTINO'!A:I,3, FALSE)</f>
        <v>12739.48</v>
      </c>
      <c r="D9215" s="16">
        <f>VLOOKUP(A9215,'VILA CLEMENTINO'!A:I,4, FALSE)</f>
        <v>125</v>
      </c>
      <c r="E9215" s="61">
        <f>VLOOKUP(A9215,'VILA CLEMENTINO'!A:I,5, FALSE)</f>
        <v>30.12</v>
      </c>
      <c r="F9215" s="16">
        <f>VLOOKUP(A9215,'VILA CLEMENTINO'!A:I,6, FALSE)</f>
        <v>15</v>
      </c>
      <c r="G9215" s="62">
        <f>VLOOKUP(A9215,'VILA CLEMENTINO'!A:I,7, FALSE)</f>
        <v>13.857142857142858</v>
      </c>
      <c r="H9215" s="29">
        <f>VLOOKUP(A9215,'VILA CLEMENTINO'!A:I,8, FALSE)</f>
        <v>0.24829999999999999</v>
      </c>
      <c r="I9215" s="16" t="s">
        <v>11</v>
      </c>
      <c r="J9215" s="9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9"/>
      <c r="X9215" s="9"/>
      <c r="Y9215" s="9"/>
      <c r="Z9215" s="9"/>
      <c r="AA9215" s="9"/>
    </row>
    <row r="9216" spans="1:27" ht="12.75">
      <c r="A9216" s="64">
        <f t="shared" ref="A9216:A9227" si="175">A9215</f>
        <v>46173</v>
      </c>
      <c r="B9216" s="16" t="s">
        <v>12</v>
      </c>
      <c r="C9216" s="60">
        <f>VLOOKUP(A9216,JABAQUARA!A:I,3, FALSE)</f>
        <v>6540.03</v>
      </c>
      <c r="D9216" s="16">
        <f>VLOOKUP(A9216,JABAQUARA!A:I,4, FALSE)</f>
        <v>69</v>
      </c>
      <c r="E9216" s="61">
        <f>VLOOKUP(A9216,JABAQUARA!A:I,5, FALSE)</f>
        <v>33.130000000000003</v>
      </c>
      <c r="F9216" s="16">
        <f>VLOOKUP(A9216,JABAQUARA!A:I,6, FALSE)</f>
        <v>14</v>
      </c>
      <c r="G9216" s="16">
        <f>VLOOKUP(A9216,JABAQUARA!A:I,7, FALSE)</f>
        <v>18.329999999999998</v>
      </c>
      <c r="H9216" s="29">
        <f>VLOOKUP(A9216,JABAQUARA!A:I,8, FALSE)</f>
        <v>0.29570000000000002</v>
      </c>
      <c r="I9216" s="16" t="s">
        <v>11</v>
      </c>
      <c r="J9216" s="9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9"/>
      <c r="X9216" s="9"/>
      <c r="Y9216" s="9"/>
      <c r="Z9216" s="9"/>
      <c r="AA9216" s="9"/>
    </row>
    <row r="9217" spans="1:27" ht="12.75">
      <c r="A9217" s="64">
        <f t="shared" si="175"/>
        <v>46173</v>
      </c>
      <c r="B9217" s="16" t="s">
        <v>1467</v>
      </c>
      <c r="C9217" s="60">
        <f>VLOOKUP(A9217,SPOLETO!A:I,3, FALSE)</f>
        <v>3070.29</v>
      </c>
      <c r="D9217" s="16">
        <f>VLOOKUP(A9217,SPOLETO!A:I,4, FALSE)</f>
        <v>40</v>
      </c>
      <c r="E9217" s="61">
        <f>VLOOKUP(A9217,SPOLETO!A:I,5, FALSE)</f>
        <v>0</v>
      </c>
      <c r="F9217" s="16">
        <f>VLOOKUP(A9217,SPOLETO!A:I,6, FALSE)</f>
        <v>0</v>
      </c>
      <c r="G9217" s="16">
        <f>VLOOKUP(A9217,SPOLETO!A:I,7, FALSE)</f>
        <v>0</v>
      </c>
      <c r="H9217" s="29">
        <f>VLOOKUP(A9217,SPOLETO!A:I,8, FALSE)</f>
        <v>0</v>
      </c>
      <c r="I9217" s="16" t="s">
        <v>11</v>
      </c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9"/>
      <c r="X9217" s="9"/>
      <c r="Y9217" s="9"/>
      <c r="Z9217" s="9"/>
      <c r="AA9217" s="9"/>
    </row>
    <row r="9218" spans="1:27" ht="12.75">
      <c r="A9218" s="64">
        <f t="shared" si="175"/>
        <v>46173</v>
      </c>
      <c r="B9218" s="16" t="s">
        <v>9</v>
      </c>
      <c r="C9218" s="60">
        <f>VLOOKUP(A9218,'CAMPO BELO'!A:I,3, FALSE)</f>
        <v>5338.91</v>
      </c>
      <c r="D9218" s="16">
        <f>VLOOKUP(A9218,'CAMPO BELO'!A:I,4, FALSE)</f>
        <v>59</v>
      </c>
      <c r="E9218" s="61">
        <f>VLOOKUP(A9218,'CAMPO BELO'!A:I,5, FALSE)</f>
        <v>26.58</v>
      </c>
      <c r="F9218" s="16">
        <f>VLOOKUP(A9218,'CAMPO BELO'!A:I,6, FALSE)</f>
        <v>1</v>
      </c>
      <c r="G9218" s="16">
        <f>VLOOKUP(A9218,'CAMPO BELO'!A:I,7, FALSE)</f>
        <v>12</v>
      </c>
      <c r="H9218" s="29">
        <f>VLOOKUP(A9218,'CAMPO BELO'!A:I,8, FALSE)</f>
        <v>0.3695</v>
      </c>
      <c r="I9218" s="16" t="s">
        <v>11</v>
      </c>
      <c r="J9218" s="9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9"/>
      <c r="X9218" s="9"/>
      <c r="Y9218" s="9"/>
      <c r="Z9218" s="9"/>
      <c r="AA9218" s="9"/>
    </row>
    <row r="9219" spans="1:27" ht="12.75">
      <c r="A9219" s="64">
        <f t="shared" si="175"/>
        <v>46173</v>
      </c>
      <c r="B9219" s="16" t="s">
        <v>43</v>
      </c>
      <c r="C9219" s="60">
        <f>VLOOKUP(A9219,GOPOÚVA!A:I,3, FALSE)</f>
        <v>4365.55</v>
      </c>
      <c r="D9219" s="16">
        <f>VLOOKUP(A9219,GOPOÚVA!A:I,4, FALSE)</f>
        <v>46</v>
      </c>
      <c r="E9219" s="61">
        <f>VLOOKUP(A9219,GOPOÚVA!A:I,5, FALSE)</f>
        <v>30.58</v>
      </c>
      <c r="F9219" s="16">
        <f>VLOOKUP(A9219,GOPOÚVA!A:I,6, FALSE)</f>
        <v>4</v>
      </c>
      <c r="G9219" s="16">
        <f>VLOOKUP(A9219,GOPOÚVA!A:I,7, FALSE)</f>
        <v>6.8</v>
      </c>
      <c r="H9219" s="29">
        <f>VLOOKUP(A9219,GOPOÚVA!A:I,8, FALSE)</f>
        <v>0.34739999999999999</v>
      </c>
      <c r="I9219" s="16" t="s">
        <v>11</v>
      </c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9"/>
      <c r="X9219" s="9"/>
      <c r="Y9219" s="9"/>
      <c r="Z9219" s="9"/>
      <c r="AA9219" s="9"/>
    </row>
    <row r="9220" spans="1:27" ht="12.75">
      <c r="A9220" s="64">
        <f t="shared" si="175"/>
        <v>46173</v>
      </c>
      <c r="B9220" s="16" t="s">
        <v>45</v>
      </c>
      <c r="C9220" s="60">
        <f>VLOOKUP(A9220,MANDAQUI!A:I,3, FALSE)</f>
        <v>5027.0200000000004</v>
      </c>
      <c r="D9220" s="16">
        <f>VLOOKUP(A9220,MANDAQUI!A:I,4, FALSE)</f>
        <v>47</v>
      </c>
      <c r="E9220" s="61">
        <f>VLOOKUP(A9220,MANDAQUI!A:I,5, FALSE)</f>
        <v>30.08</v>
      </c>
      <c r="F9220" s="16">
        <f>VLOOKUP(A9220,MANDAQUI!A:I,6, FALSE)</f>
        <v>6</v>
      </c>
      <c r="G9220" s="16">
        <f>VLOOKUP(A9220,MANDAQUI!A:I,7, FALSE)</f>
        <v>9.75</v>
      </c>
      <c r="H9220" s="29">
        <f>VLOOKUP(A9220,MANDAQUI!A:I,8, FALSE)</f>
        <v>0.2571</v>
      </c>
      <c r="I9220" s="16" t="s">
        <v>11</v>
      </c>
      <c r="J9220" s="9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9"/>
      <c r="X9220" s="9"/>
      <c r="Y9220" s="9"/>
      <c r="Z9220" s="9"/>
      <c r="AA9220" s="9"/>
    </row>
    <row r="9221" spans="1:27" ht="12.75">
      <c r="A9221" s="64">
        <f t="shared" si="175"/>
        <v>46173</v>
      </c>
      <c r="B9221" s="16" t="s">
        <v>1465</v>
      </c>
      <c r="C9221" s="60">
        <f>VLOOKUP(A9221,AEROPORTO!A:I,3, FALSE)</f>
        <v>5936.65</v>
      </c>
      <c r="D9221" s="16">
        <f>VLOOKUP(A9221,AEROPORTO!A:I,4, FALSE)</f>
        <v>83</v>
      </c>
      <c r="E9221" s="61">
        <f>VLOOKUP(A9221,AEROPORTO!A:I,5, FALSE)</f>
        <v>0</v>
      </c>
      <c r="F9221" s="16">
        <f>VLOOKUP(A9221,AEROPORTO!A:I,6, FALSE)</f>
        <v>0</v>
      </c>
      <c r="G9221" s="16">
        <f>VLOOKUP(A9221,AEROPORTO!A:I,7, FALSE)</f>
        <v>0</v>
      </c>
      <c r="H9221" s="29">
        <f>VLOOKUP(A9221,AEROPORTO!A:I,8, FALSE)</f>
        <v>0</v>
      </c>
      <c r="I9221" s="16" t="s">
        <v>11</v>
      </c>
      <c r="J9221" s="9"/>
      <c r="K9221" s="9"/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9"/>
      <c r="X9221" s="9"/>
      <c r="Y9221" s="9"/>
      <c r="Z9221" s="9"/>
      <c r="AA9221" s="9"/>
    </row>
    <row r="9222" spans="1:27" ht="12.75">
      <c r="A9222" s="64">
        <f t="shared" si="175"/>
        <v>46173</v>
      </c>
      <c r="B9222" s="16" t="s">
        <v>289</v>
      </c>
      <c r="C9222" s="60">
        <f>VLOOKUP(A9222,PINHEIROS!A:I,3, FALSE)</f>
        <v>7149.22</v>
      </c>
      <c r="D9222" s="16">
        <f>VLOOKUP(A9222,PINHEIROS!A:I,4, FALSE)</f>
        <v>64</v>
      </c>
      <c r="E9222" s="61">
        <f>VLOOKUP(A9222,PINHEIROS!A:I,5, FALSE)</f>
        <v>32.479999999999997</v>
      </c>
      <c r="F9222" s="16">
        <f>VLOOKUP(A9222,PINHEIROS!A:I,6, FALSE)</f>
        <v>10</v>
      </c>
      <c r="G9222" s="16">
        <f>VLOOKUP(A9222,PINHEIROS!A:I,7, FALSE)</f>
        <v>13.25</v>
      </c>
      <c r="H9222" s="29">
        <f>VLOOKUP(A9222,PINHEIROS!A:I,8, FALSE)</f>
        <v>0.26400000000000001</v>
      </c>
      <c r="I9222" s="16" t="s">
        <v>11</v>
      </c>
      <c r="J9222" s="9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9"/>
      <c r="X9222" s="9"/>
      <c r="Y9222" s="9"/>
      <c r="Z9222" s="9"/>
      <c r="AA9222" s="9"/>
    </row>
    <row r="9223" spans="1:27" ht="12.75">
      <c r="A9223" s="64">
        <f t="shared" si="175"/>
        <v>46173</v>
      </c>
      <c r="B9223" s="16" t="s">
        <v>286</v>
      </c>
      <c r="C9223" s="60">
        <f>VLOOKUP(A9223,ACLIMAÇÃO!A:I,3, FALSE)</f>
        <v>4137.1400000000003</v>
      </c>
      <c r="D9223" s="16">
        <f>VLOOKUP(A9223,ACLIMAÇÃO!A:I,4, FALSE)</f>
        <v>44</v>
      </c>
      <c r="E9223" s="61">
        <f>VLOOKUP(A9223,ACLIMAÇÃO!A:I,5, FALSE)</f>
        <v>31.35</v>
      </c>
      <c r="F9223" s="16">
        <f>VLOOKUP(A9223,ACLIMAÇÃO!A:I,6, FALSE)</f>
        <v>8</v>
      </c>
      <c r="G9223" s="16">
        <f>VLOOKUP(A9223,ACLIMAÇÃO!A:I,7, FALSE)</f>
        <v>9</v>
      </c>
      <c r="H9223" s="29">
        <f>VLOOKUP(A9223,ACLIMAÇÃO!A:I,8, FALSE)</f>
        <v>0.28460000000000002</v>
      </c>
      <c r="I9223" s="16" t="s">
        <v>11</v>
      </c>
      <c r="J9223" s="9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9"/>
      <c r="X9223" s="9"/>
      <c r="Y9223" s="9"/>
      <c r="Z9223" s="9"/>
      <c r="AA9223" s="9"/>
    </row>
    <row r="9224" spans="1:27" ht="12.75">
      <c r="A9224" s="64">
        <f t="shared" si="175"/>
        <v>46173</v>
      </c>
      <c r="B9224" s="16" t="s">
        <v>17</v>
      </c>
      <c r="C9224" s="60">
        <f>VLOOKUP(A9224,'PRAIA DO CANTO'!A:I,3, FALSE)</f>
        <v>11839.8</v>
      </c>
      <c r="D9224" s="16">
        <f>VLOOKUP(A9224,'PRAIA DO CANTO'!A:I,4, FALSE)</f>
        <v>130</v>
      </c>
      <c r="E9224" s="61">
        <f>VLOOKUP(A9224,'PRAIA DO CANTO'!A:I,5, FALSE)</f>
        <v>38.5</v>
      </c>
      <c r="F9224" s="16">
        <f>VLOOKUP(A9224,'PRAIA DO CANTO'!A:I,6, FALSE)</f>
        <v>34</v>
      </c>
      <c r="G9224" s="16">
        <f>VLOOKUP(A9224,'PRAIA DO CANTO'!A:I,7, FALSE)</f>
        <v>16.16</v>
      </c>
      <c r="H9224" s="29">
        <f>VLOOKUP(A9224,'PRAIA DO CANTO'!A:I,8, FALSE)</f>
        <v>0.28320000000000001</v>
      </c>
      <c r="I9224" s="16" t="s">
        <v>16</v>
      </c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9"/>
      <c r="X9224" s="9"/>
      <c r="Y9224" s="9"/>
      <c r="Z9224" s="9"/>
      <c r="AA9224" s="9"/>
    </row>
    <row r="9225" spans="1:27" ht="12.75">
      <c r="A9225" s="64">
        <f t="shared" si="175"/>
        <v>46173</v>
      </c>
      <c r="B9225" s="16" t="s">
        <v>14</v>
      </c>
      <c r="C9225" s="60">
        <f>VLOOKUP(A9225,'JARDIM CAMBURI'!A:I,3, FALSE)</f>
        <v>8366.61</v>
      </c>
      <c r="D9225" s="16">
        <f>VLOOKUP(A9225,'JARDIM CAMBURI'!A:I,4, FALSE)</f>
        <v>99</v>
      </c>
      <c r="E9225" s="61">
        <f>VLOOKUP(A9225,'JARDIM CAMBURI'!A:I,5, FALSE)</f>
        <v>39.99</v>
      </c>
      <c r="F9225" s="16">
        <f>VLOOKUP(A9225,'JARDIM CAMBURI'!A:I,6, FALSE())</f>
        <v>24</v>
      </c>
      <c r="G9225" s="16">
        <f>VLOOKUP(A9225,'JARDIM CAMBURI'!A:I,7, FALSE)</f>
        <v>13.75</v>
      </c>
      <c r="H9225" s="29">
        <f>VLOOKUP(A9225,'JARDIM CAMBURI'!A:I,8, FALSE)</f>
        <v>0.31900000000000001</v>
      </c>
      <c r="I9225" s="16" t="s">
        <v>16</v>
      </c>
      <c r="J9225" s="9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9"/>
      <c r="X9225" s="9"/>
      <c r="Y9225" s="9"/>
      <c r="Z9225" s="9"/>
      <c r="AA9225" s="9"/>
    </row>
    <row r="9226" spans="1:27" ht="12.75">
      <c r="A9226" s="64">
        <f t="shared" si="175"/>
        <v>46173</v>
      </c>
      <c r="B9226" s="16" t="s">
        <v>19</v>
      </c>
      <c r="C9226" s="60">
        <f>VLOOKUP(A9226,SERRA!A:I,3, FALSE)</f>
        <v>6166.96</v>
      </c>
      <c r="D9226" s="16">
        <f>VLOOKUP(A9226,SERRA!A:I,4, FALSE)</f>
        <v>70</v>
      </c>
      <c r="E9226" s="61">
        <f>VLOOKUP(A9226,SERRA!A:I,5, FALSE)</f>
        <v>27.55</v>
      </c>
      <c r="F9226" s="16">
        <f>VLOOKUP(A9226,SERRA!A:I,6, FALSE)</f>
        <v>1</v>
      </c>
      <c r="G9226" s="16">
        <f>VLOOKUP(A9226,SERRA!A:I,7, FALSE)</f>
        <v>8</v>
      </c>
      <c r="H9226" s="29">
        <f>VLOOKUP(A9226,SERRA!A:I,8, FALSE)</f>
        <v>0.33460000000000001</v>
      </c>
      <c r="I9226" s="16" t="s">
        <v>16</v>
      </c>
      <c r="J9226" s="9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9"/>
      <c r="X9226" s="9"/>
      <c r="Y9226" s="9"/>
      <c r="Z9226" s="9"/>
      <c r="AA9226" s="9"/>
    </row>
    <row r="9227" spans="1:27" ht="12.75">
      <c r="A9227" s="64">
        <f t="shared" si="175"/>
        <v>46173</v>
      </c>
      <c r="B9227" s="16" t="s">
        <v>1574</v>
      </c>
      <c r="C9227" s="60">
        <f>VLOOKUP(A9227,BOALI!A:I,3, FALSE)</f>
        <v>2145.65</v>
      </c>
      <c r="D9227" s="16">
        <f>VLOOKUP(A9227,BOALI!A:I,4, FALSE)</f>
        <v>64</v>
      </c>
      <c r="E9227" s="61">
        <f>VLOOKUP(A9227,BOALI!A:I,5, FALSE)</f>
        <v>0</v>
      </c>
      <c r="F9227" s="16">
        <f>VLOOKUP(A9227,BOALI!A:I,6, FALSE)</f>
        <v>0</v>
      </c>
      <c r="G9227" s="16">
        <f>VLOOKUP(A9227,BOALI!A:I,7, FALSE)</f>
        <v>0</v>
      </c>
      <c r="H9227" s="29">
        <f>VLOOKUP(A9227,BOALI!A:I,8, FALSE)</f>
        <v>0</v>
      </c>
      <c r="I9227" s="16" t="s">
        <v>16</v>
      </c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  <c r="Z9227" s="9"/>
      <c r="AA9227" s="9"/>
    </row>
    <row r="9228" spans="1:27" ht="12.75">
      <c r="A9228" s="64">
        <f>A9227+1</f>
        <v>46174</v>
      </c>
      <c r="B9228" s="16" t="s">
        <v>21</v>
      </c>
      <c r="C9228" s="60">
        <f>VLOOKUP(A9228,'VILA CLEMENTINO'!A:I,3, FALSE)</f>
        <v>4752.1400000000003</v>
      </c>
      <c r="D9228" s="16">
        <f>VLOOKUP(A9228,'VILA CLEMENTINO'!A:I,4, FALSE)</f>
        <v>46</v>
      </c>
      <c r="E9228" s="61">
        <f>VLOOKUP(A9228,'VILA CLEMENTINO'!A:I,5, FALSE)</f>
        <v>29.59</v>
      </c>
      <c r="F9228" s="16">
        <f>VLOOKUP(A9228,'VILA CLEMENTINO'!A:I,6, FALSE)</f>
        <v>1</v>
      </c>
      <c r="G9228" s="62">
        <f>VLOOKUP(A9228,'VILA CLEMENTINO'!A:I,7, FALSE)</f>
        <v>7.5</v>
      </c>
      <c r="H9228" s="29">
        <f>VLOOKUP(A9228,'VILA CLEMENTINO'!A:I,8, FALSE)</f>
        <v>0.3115</v>
      </c>
      <c r="I9228" s="16" t="s">
        <v>11</v>
      </c>
      <c r="J9228" s="9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9"/>
      <c r="X9228" s="9"/>
      <c r="Y9228" s="9"/>
      <c r="Z9228" s="9"/>
      <c r="AA9228" s="9"/>
    </row>
    <row r="9229" spans="1:27" ht="12.75">
      <c r="A9229" s="64">
        <f t="shared" ref="A9229:A9240" si="176">A9228</f>
        <v>46174</v>
      </c>
      <c r="B9229" s="16" t="s">
        <v>12</v>
      </c>
      <c r="C9229" s="60">
        <f>VLOOKUP(A9229,JABAQUARA!A:I,3, FALSE)</f>
        <v>2213.34</v>
      </c>
      <c r="D9229" s="16">
        <f>VLOOKUP(A9229,JABAQUARA!A:I,4, FALSE)</f>
        <v>30</v>
      </c>
      <c r="E9229" s="61">
        <f>VLOOKUP(A9229,JABAQUARA!A:I,5, FALSE)</f>
        <v>33.81</v>
      </c>
      <c r="F9229" s="16">
        <f>VLOOKUP(A9229,JABAQUARA!A:I,6, FALSE)</f>
        <v>3</v>
      </c>
      <c r="G9229" s="16">
        <f>VLOOKUP(A9229,JABAQUARA!A:I,7, FALSE)</f>
        <v>7.5</v>
      </c>
      <c r="H9229" s="29">
        <f>VLOOKUP(A9229,JABAQUARA!A:I,8, FALSE)</f>
        <v>0.3276</v>
      </c>
      <c r="I9229" s="16" t="s">
        <v>11</v>
      </c>
      <c r="J9229" s="9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9"/>
      <c r="X9229" s="9"/>
      <c r="Y9229" s="9"/>
      <c r="Z9229" s="9"/>
      <c r="AA9229" s="9"/>
    </row>
    <row r="9230" spans="1:27" ht="12.75">
      <c r="A9230" s="64">
        <f t="shared" si="176"/>
        <v>46174</v>
      </c>
      <c r="B9230" s="16" t="s">
        <v>1467</v>
      </c>
      <c r="C9230" s="60">
        <f>VLOOKUP(A9230,SPOLETO!A:I,3, FALSE)</f>
        <v>3042.03</v>
      </c>
      <c r="D9230" s="16">
        <f>VLOOKUP(A9230,SPOLETO!A:I,4, FALSE)</f>
        <v>54</v>
      </c>
      <c r="E9230" s="61">
        <f>VLOOKUP(A9230,SPOLETO!A:I,5, FALSE)</f>
        <v>0</v>
      </c>
      <c r="F9230" s="60">
        <f>VLOOKUP(A9230,SPOLETO!A:I,6, FALSE)</f>
        <v>0</v>
      </c>
      <c r="G9230" s="16">
        <f>VLOOKUP(A9230,SPOLETO!A:I,7, FALSE)</f>
        <v>0</v>
      </c>
      <c r="H9230" s="29">
        <f>VLOOKUP(A9230,SPOLETO!A:I,8, FALSE)</f>
        <v>0</v>
      </c>
      <c r="I9230" s="16" t="s">
        <v>11</v>
      </c>
      <c r="J9230" s="9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9"/>
      <c r="X9230" s="9"/>
      <c r="Y9230" s="9"/>
      <c r="Z9230" s="9"/>
      <c r="AA9230" s="9"/>
    </row>
    <row r="9231" spans="1:27" ht="12.75">
      <c r="A9231" s="64">
        <f t="shared" si="176"/>
        <v>46174</v>
      </c>
      <c r="B9231" s="16" t="s">
        <v>9</v>
      </c>
      <c r="C9231" s="60">
        <f>VLOOKUP(A9231,'CAMPO BELO'!A:I,3, FALSE)</f>
        <v>1635</v>
      </c>
      <c r="D9231" s="16">
        <f>VLOOKUP(A9231,'CAMPO BELO'!A:I,4, FALSE)</f>
        <v>18</v>
      </c>
      <c r="E9231" s="61">
        <f>VLOOKUP(A9231,'CAMPO BELO'!A:I,5, FALSE)</f>
        <v>27.33</v>
      </c>
      <c r="F9231" s="16">
        <f>VLOOKUP(A9231,'CAMPO BELO'!A:I,6, FALSE)</f>
        <v>0</v>
      </c>
      <c r="G9231" s="16">
        <f>VLOOKUP(A9231,'CAMPO BELO'!A:I,7, FALSE)</f>
        <v>6</v>
      </c>
      <c r="H9231" s="29">
        <f>VLOOKUP(A9231,'CAMPO BELO'!A:I,8, FALSE)</f>
        <v>0.1172</v>
      </c>
      <c r="I9231" s="16" t="s">
        <v>11</v>
      </c>
      <c r="J9231" s="9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9"/>
      <c r="X9231" s="9"/>
      <c r="Y9231" s="9"/>
      <c r="Z9231" s="9"/>
      <c r="AA9231" s="9"/>
    </row>
    <row r="9232" spans="1:27" ht="12.75">
      <c r="A9232" s="64">
        <f t="shared" si="176"/>
        <v>46174</v>
      </c>
      <c r="B9232" s="16" t="s">
        <v>43</v>
      </c>
      <c r="C9232" s="60">
        <f>VLOOKUP(A9232,GOPOÚVA!A:I,3, FALSE)</f>
        <v>1772.8</v>
      </c>
      <c r="D9232" s="16">
        <f>VLOOKUP(A9232,GOPOÚVA!A:I,4, FALSE)</f>
        <v>19</v>
      </c>
      <c r="E9232" s="61">
        <f>VLOOKUP(A9232,GOPOÚVA!A:I,5, FALSE)</f>
        <v>34.21</v>
      </c>
      <c r="F9232" s="16">
        <f>VLOOKUP(A9232,GOPOÚVA!A:I,6, FALSE)</f>
        <v>2</v>
      </c>
      <c r="G9232" s="16">
        <f>VLOOKUP(A9232,GOPOÚVA!A:I,7, FALSE)</f>
        <v>7.5</v>
      </c>
      <c r="H9232" s="29">
        <f>VLOOKUP(A9232,GOPOÚVA!A:I,8, FALSE)</f>
        <v>0.29509999999999997</v>
      </c>
      <c r="I9232" s="16" t="s">
        <v>11</v>
      </c>
      <c r="J9232" s="9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9"/>
      <c r="X9232" s="9"/>
      <c r="Y9232" s="9"/>
      <c r="Z9232" s="9"/>
      <c r="AA9232" s="9"/>
    </row>
    <row r="9233" spans="1:27" ht="12.75">
      <c r="A9233" s="64">
        <f t="shared" si="176"/>
        <v>46174</v>
      </c>
      <c r="B9233" s="16" t="s">
        <v>45</v>
      </c>
      <c r="C9233" s="60">
        <f>VLOOKUP(A9233,MANDAQUI!A:I,3, FALSE)</f>
        <v>2581.16</v>
      </c>
      <c r="D9233" s="16">
        <f>VLOOKUP(A9233,MANDAQUI!A:I,4, FALSE)</f>
        <v>39</v>
      </c>
      <c r="E9233" s="61">
        <f>VLOOKUP(A9233,MANDAQUI!A:I,5, FALSE)</f>
        <v>22.35</v>
      </c>
      <c r="F9233" s="16">
        <f>VLOOKUP(A9233,MANDAQUI!A:I,6, FALSE)</f>
        <v>0</v>
      </c>
      <c r="G9233" s="16">
        <f>VLOOKUP(A9233,MANDAQUI!A:I,7, FALSE)</f>
        <v>8.5</v>
      </c>
      <c r="H9233" s="29">
        <f>VLOOKUP(A9233,MANDAQUI!A:I,8, FALSE)</f>
        <v>0.29749999999999999</v>
      </c>
      <c r="I9233" s="16" t="s">
        <v>11</v>
      </c>
      <c r="J9233" s="9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  <c r="AA9233" s="9"/>
    </row>
    <row r="9234" spans="1:27" ht="12.75">
      <c r="A9234" s="64">
        <f t="shared" si="176"/>
        <v>46174</v>
      </c>
      <c r="B9234" s="16" t="s">
        <v>1465</v>
      </c>
      <c r="C9234" s="60">
        <f>VLOOKUP(A9234,AEROPORTO!A:I,3, FALSE)</f>
        <v>7372.45</v>
      </c>
      <c r="D9234" s="16">
        <f>VLOOKUP(A9234,AEROPORTO!A:I,4, FALSE)</f>
        <v>94</v>
      </c>
      <c r="E9234" s="61">
        <f>VLOOKUP(A9234,AEROPORTO!A:I,5, FALSE)</f>
        <v>0</v>
      </c>
      <c r="F9234" s="16">
        <f>VLOOKUP(A9234,AEROPORTO!A:I,6, FALSE)</f>
        <v>0</v>
      </c>
      <c r="G9234" s="16">
        <f>VLOOKUP(A9234,AEROPORTO!A:I,7, FALSE)</f>
        <v>0</v>
      </c>
      <c r="H9234" s="29">
        <f>VLOOKUP(A9234,AEROPORTO!A:I,8, FALSE)</f>
        <v>0</v>
      </c>
      <c r="I9234" s="16" t="s">
        <v>11</v>
      </c>
      <c r="J9234" s="9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9"/>
      <c r="X9234" s="9"/>
      <c r="Y9234" s="9"/>
      <c r="Z9234" s="9"/>
      <c r="AA9234" s="9"/>
    </row>
    <row r="9235" spans="1:27" ht="12.75">
      <c r="A9235" s="64">
        <f t="shared" si="176"/>
        <v>46174</v>
      </c>
      <c r="B9235" s="16" t="s">
        <v>289</v>
      </c>
      <c r="C9235" s="60">
        <f>VLOOKUP(A9235,PINHEIROS!A:I,3, FALSE)</f>
        <v>1679.6</v>
      </c>
      <c r="D9235" s="16">
        <f>VLOOKUP(A9235,PINHEIROS!A:I,4, FALSE)</f>
        <v>18</v>
      </c>
      <c r="E9235" s="61">
        <f>VLOOKUP(A9235,PINHEIROS!A:I,5, FALSE)</f>
        <v>46.73</v>
      </c>
      <c r="F9235" s="16">
        <f>VLOOKUP(A9235,PINHEIROS!A:I,6, FALSE)</f>
        <v>6</v>
      </c>
      <c r="G9235" s="16">
        <f>VLOOKUP(A9235,PINHEIROS!A:I,7, FALSE)</f>
        <v>7</v>
      </c>
      <c r="H9235" s="29">
        <f>VLOOKUP(A9235,PINHEIROS!A:I,8, FALSE)</f>
        <v>0.25609999999999999</v>
      </c>
      <c r="I9235" s="16" t="s">
        <v>11</v>
      </c>
      <c r="J9235" s="9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9"/>
      <c r="X9235" s="9"/>
      <c r="Y9235" s="9"/>
      <c r="Z9235" s="9"/>
      <c r="AA9235" s="9"/>
    </row>
    <row r="9236" spans="1:27" ht="12.75">
      <c r="A9236" s="64">
        <f t="shared" si="176"/>
        <v>46174</v>
      </c>
      <c r="B9236" s="16" t="s">
        <v>286</v>
      </c>
      <c r="C9236" s="60">
        <f>VLOOKUP(A9236,ACLIMAÇÃO!A:I,3, FALSE)</f>
        <v>1408.26</v>
      </c>
      <c r="D9236" s="16">
        <f>VLOOKUP(A9236,ACLIMAÇÃO!A:I,4, FALSE)</f>
        <v>19</v>
      </c>
      <c r="E9236" s="61">
        <f>VLOOKUP(A9236,ACLIMAÇÃO!A:I,5, FALSE)</f>
        <v>29.11</v>
      </c>
      <c r="F9236" s="16">
        <f>VLOOKUP(A9236,ACLIMAÇÃO!A:I,6, FALSE)</f>
        <v>0</v>
      </c>
      <c r="G9236" s="16">
        <f>VLOOKUP(A9236,ACLIMAÇÃO!A:I,7, FALSE)</f>
        <v>5.5</v>
      </c>
      <c r="H9236" s="29">
        <f>VLOOKUP(A9236,ACLIMAÇÃO!A:I,8, FALSE)</f>
        <v>0.2676</v>
      </c>
      <c r="I9236" s="16" t="s">
        <v>11</v>
      </c>
      <c r="J9236" s="9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9"/>
      <c r="X9236" s="9"/>
      <c r="Y9236" s="9"/>
      <c r="Z9236" s="9"/>
      <c r="AA9236" s="9"/>
    </row>
    <row r="9237" spans="1:27" ht="12.75">
      <c r="A9237" s="64">
        <f t="shared" si="176"/>
        <v>46174</v>
      </c>
      <c r="B9237" s="16" t="s">
        <v>17</v>
      </c>
      <c r="C9237" s="60">
        <f>VLOOKUP(A9237,'PRAIA DO CANTO'!A:I,3, FALSE)</f>
        <v>3033.25</v>
      </c>
      <c r="D9237" s="16">
        <f>VLOOKUP(A9237,'PRAIA DO CANTO'!A:I,4, FALSE)</f>
        <v>31</v>
      </c>
      <c r="E9237" s="61">
        <f>VLOOKUP(A9237,'PRAIA DO CANTO'!A:I,5, FALSE)</f>
        <v>29.3</v>
      </c>
      <c r="F9237" s="16">
        <f>VLOOKUP(A9237,'PRAIA DO CANTO'!A:I,6, FALSE)</f>
        <v>4</v>
      </c>
      <c r="G9237" s="16">
        <f>VLOOKUP(A9237,'PRAIA DO CANTO'!A:I,7, FALSE)</f>
        <v>9</v>
      </c>
      <c r="H9237" s="29">
        <f>VLOOKUP(A9237,'PRAIA DO CANTO'!A:I,8, FALSE)</f>
        <v>0.3362</v>
      </c>
      <c r="I9237" s="16" t="s">
        <v>16</v>
      </c>
      <c r="J9237" s="9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9"/>
      <c r="X9237" s="9"/>
      <c r="Y9237" s="9"/>
      <c r="Z9237" s="9"/>
      <c r="AA9237" s="9"/>
    </row>
    <row r="9238" spans="1:27" ht="12.75">
      <c r="A9238" s="64">
        <f t="shared" si="176"/>
        <v>46174</v>
      </c>
      <c r="B9238" s="16" t="s">
        <v>14</v>
      </c>
      <c r="C9238" s="60">
        <f>VLOOKUP(A9238,'JARDIM CAMBURI'!A:I,3, FALSE)</f>
        <v>1766.9</v>
      </c>
      <c r="D9238" s="16">
        <f>VLOOKUP(A9238,'JARDIM CAMBURI'!A:I,4, FALSE)</f>
        <v>21</v>
      </c>
      <c r="E9238" s="61">
        <f>VLOOKUP(A9238,'JARDIM CAMBURI'!A:I,5, FALSE)</f>
        <v>51.03</v>
      </c>
      <c r="F9238" s="16">
        <f>VLOOKUP(A9238,'JARDIM CAMBURI'!A:I,6, FALSE())</f>
        <v>8</v>
      </c>
      <c r="G9238" s="16">
        <f>VLOOKUP(A9238,'JARDIM CAMBURI'!A:I,7, FALSE)</f>
        <v>6.5</v>
      </c>
      <c r="H9238" s="29">
        <f>VLOOKUP(A9238,'JARDIM CAMBURI'!A:I,8, FALSE)</f>
        <v>0.52490000000000003</v>
      </c>
      <c r="I9238" s="16" t="s">
        <v>16</v>
      </c>
      <c r="J9238" s="9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9"/>
      <c r="X9238" s="9"/>
      <c r="Y9238" s="9"/>
      <c r="Z9238" s="9"/>
      <c r="AA9238" s="9"/>
    </row>
    <row r="9239" spans="1:27" ht="12.75">
      <c r="A9239" s="64">
        <f t="shared" si="176"/>
        <v>46174</v>
      </c>
      <c r="B9239" s="16" t="s">
        <v>19</v>
      </c>
      <c r="C9239" s="60">
        <f>VLOOKUP(A9239,SERRA!A:I,3, FALSE)</f>
        <v>1774.86</v>
      </c>
      <c r="D9239" s="16">
        <f>VLOOKUP(A9239,SERRA!A:I,4, FALSE)</f>
        <v>20</v>
      </c>
      <c r="E9239" s="61">
        <f>VLOOKUP(A9239,SERRA!A:I,5, FALSE)</f>
        <v>31.28</v>
      </c>
      <c r="F9239" s="16">
        <f>VLOOKUP(A9239,SERRA!A:I,6, FALSE)</f>
        <v>2</v>
      </c>
      <c r="G9239" s="16">
        <f>VLOOKUP(A9239,SERRA!A:I,7, FALSE)</f>
        <v>6.5</v>
      </c>
      <c r="H9239" s="29">
        <f>VLOOKUP(A9239,SERRA!A:I,8, FALSE)</f>
        <v>0.2722</v>
      </c>
      <c r="I9239" s="16" t="s">
        <v>16</v>
      </c>
      <c r="J9239" s="9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9"/>
      <c r="X9239" s="9"/>
      <c r="Y9239" s="9"/>
      <c r="Z9239" s="9"/>
      <c r="AA9239" s="9"/>
    </row>
    <row r="9240" spans="1:27" ht="12.75">
      <c r="A9240" s="64">
        <f t="shared" si="176"/>
        <v>46174</v>
      </c>
      <c r="B9240" s="16" t="s">
        <v>1574</v>
      </c>
      <c r="C9240" s="60">
        <f>VLOOKUP(A9240,BOALI!A:I,3, FALSE)</f>
        <v>3331.26</v>
      </c>
      <c r="D9240" s="16">
        <f>VLOOKUP(A9240,BOALI!A:I,4, FALSE)</f>
        <v>80</v>
      </c>
      <c r="E9240" s="61">
        <f>VLOOKUP(A9240,BOALI!A:I,5, FALSE)</f>
        <v>0</v>
      </c>
      <c r="F9240" s="16">
        <f>VLOOKUP(A9240,BOALI!A:I,6, FALSE)</f>
        <v>0</v>
      </c>
      <c r="G9240" s="16">
        <f>VLOOKUP(A9240,BOALI!A:I,7, FALSE)</f>
        <v>0</v>
      </c>
      <c r="H9240" s="29">
        <f>VLOOKUP(A9240,BOALI!A:I,8, FALSE)</f>
        <v>0</v>
      </c>
      <c r="I9240" s="16" t="s">
        <v>16</v>
      </c>
      <c r="J9240" s="9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9"/>
      <c r="X9240" s="9"/>
      <c r="Y9240" s="9"/>
      <c r="Z9240" s="9"/>
      <c r="AA9240" s="9"/>
    </row>
    <row r="9241" spans="1:27" ht="12.75">
      <c r="A9241" s="64">
        <f>A9240+1</f>
        <v>46175</v>
      </c>
      <c r="B9241" s="16" t="s">
        <v>21</v>
      </c>
      <c r="C9241" s="60">
        <f>VLOOKUP(A9241,'VILA CLEMENTINO'!A:I,3, FALSE)</f>
        <v>5793.9500000000007</v>
      </c>
      <c r="D9241" s="16">
        <f>VLOOKUP(A9241,'VILA CLEMENTINO'!A:I,4, FALSE)</f>
        <v>67</v>
      </c>
      <c r="E9241" s="61">
        <f>VLOOKUP(A9241,'VILA CLEMENTINO'!A:I,5, FALSE)</f>
        <v>32.42</v>
      </c>
      <c r="F9241" s="16">
        <f>VLOOKUP(A9241,'VILA CLEMENTINO'!A:I,6, FALSE)</f>
        <v>5</v>
      </c>
      <c r="G9241" s="62">
        <f>VLOOKUP(A9241,'VILA CLEMENTINO'!A:I,7, FALSE)</f>
        <v>8.6</v>
      </c>
      <c r="H9241" s="29">
        <f>VLOOKUP(A9241,'VILA CLEMENTINO'!A:I,8, FALSE)</f>
        <v>0.38640000000000002</v>
      </c>
      <c r="I9241" s="16" t="s">
        <v>11</v>
      </c>
      <c r="J9241" s="9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9"/>
      <c r="X9241" s="9"/>
      <c r="Y9241" s="9"/>
      <c r="Z9241" s="9"/>
      <c r="AA9241" s="9"/>
    </row>
    <row r="9242" spans="1:27" ht="12.75">
      <c r="A9242" s="64">
        <f t="shared" ref="A9242:A9253" si="177">A9241</f>
        <v>46175</v>
      </c>
      <c r="B9242" s="16" t="s">
        <v>12</v>
      </c>
      <c r="C9242" s="60">
        <f>VLOOKUP(A9242,JABAQUARA!A:I,3, FALSE)</f>
        <v>4657.55</v>
      </c>
      <c r="D9242" s="16">
        <f>VLOOKUP(A9242,JABAQUARA!A:I,4, FALSE)</f>
        <v>43</v>
      </c>
      <c r="E9242" s="61">
        <f>VLOOKUP(A9242,JABAQUARA!A:I,5, FALSE)</f>
        <v>42.36</v>
      </c>
      <c r="F9242" s="16">
        <f>VLOOKUP(A9242,JABAQUARA!A:I,6, FALSE)</f>
        <v>11</v>
      </c>
      <c r="G9242" s="16">
        <f>VLOOKUP(A9242,JABAQUARA!A:I,7, FALSE)</f>
        <v>8</v>
      </c>
      <c r="H9242" s="29">
        <f>VLOOKUP(A9242,JABAQUARA!A:I,8, FALSE)</f>
        <v>0.32529999999999998</v>
      </c>
      <c r="I9242" s="16" t="s">
        <v>11</v>
      </c>
      <c r="J9242" s="9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9"/>
      <c r="X9242" s="9"/>
      <c r="Y9242" s="9"/>
      <c r="Z9242" s="9"/>
      <c r="AA9242" s="9"/>
    </row>
    <row r="9243" spans="1:27" ht="12.75">
      <c r="A9243" s="64">
        <f t="shared" si="177"/>
        <v>46175</v>
      </c>
      <c r="B9243" s="16" t="s">
        <v>1467</v>
      </c>
      <c r="C9243" s="60">
        <f>VLOOKUP(A9243,SPOLETO!A:I,3, FALSE)</f>
        <v>2907.48</v>
      </c>
      <c r="D9243" s="16">
        <f>VLOOKUP(A9243,SPOLETO!A:I,4, FALSE)</f>
        <v>50</v>
      </c>
      <c r="E9243" s="61">
        <f>VLOOKUP(A9243,SPOLETO!A:I,5, FALSE)</f>
        <v>0</v>
      </c>
      <c r="F9243" s="60">
        <f>VLOOKUP(A9243,SPOLETO!A:I,6, FALSE)</f>
        <v>0</v>
      </c>
      <c r="G9243" s="16">
        <f>VLOOKUP(A9243,SPOLETO!A:I,7, FALSE)</f>
        <v>0</v>
      </c>
      <c r="H9243" s="29">
        <f>VLOOKUP(A9243,SPOLETO!A:I,8, FALSE)</f>
        <v>0</v>
      </c>
      <c r="I9243" s="16" t="s">
        <v>11</v>
      </c>
      <c r="J9243" s="9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9"/>
      <c r="X9243" s="9"/>
      <c r="Y9243" s="9"/>
      <c r="Z9243" s="9"/>
      <c r="AA9243" s="9"/>
    </row>
    <row r="9244" spans="1:27" ht="12.75">
      <c r="A9244" s="64">
        <f t="shared" si="177"/>
        <v>46175</v>
      </c>
      <c r="B9244" s="16" t="s">
        <v>9</v>
      </c>
      <c r="C9244" s="60">
        <f>VLOOKUP(A9244,'CAMPO BELO'!A:I,3, FALSE)</f>
        <v>2833.23</v>
      </c>
      <c r="D9244" s="16">
        <f>VLOOKUP(A9244,'CAMPO BELO'!A:I,4, FALSE)</f>
        <v>30</v>
      </c>
      <c r="E9244" s="61">
        <f>VLOOKUP(A9244,'CAMPO BELO'!A:I,5, FALSE)</f>
        <v>26.34</v>
      </c>
      <c r="F9244" s="16">
        <f>VLOOKUP(A9244,'CAMPO BELO'!A:I,6, FALSE)</f>
        <v>1</v>
      </c>
      <c r="G9244" s="16">
        <f>VLOOKUP(A9244,'CAMPO BELO'!A:I,7, FALSE)</f>
        <v>7</v>
      </c>
      <c r="H9244" s="29">
        <f>VLOOKUP(A9244,'CAMPO BELO'!A:I,8, FALSE)</f>
        <v>0.26779999999999998</v>
      </c>
      <c r="I9244" s="16" t="s">
        <v>11</v>
      </c>
      <c r="J9244" s="9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9"/>
      <c r="X9244" s="9"/>
      <c r="Y9244" s="9"/>
      <c r="Z9244" s="9"/>
      <c r="AA9244" s="9"/>
    </row>
    <row r="9245" spans="1:27" ht="12.75">
      <c r="A9245" s="64">
        <f t="shared" si="177"/>
        <v>46175</v>
      </c>
      <c r="B9245" s="16" t="s">
        <v>43</v>
      </c>
      <c r="C9245" s="60">
        <f>VLOOKUP(A9245,GOPOÚVA!A:I,3, FALSE)</f>
        <v>1437.46</v>
      </c>
      <c r="D9245" s="16">
        <f>VLOOKUP(A9245,GOPOÚVA!A:I,4, FALSE)</f>
        <v>20</v>
      </c>
      <c r="E9245" s="61">
        <f>VLOOKUP(A9245,GOPOÚVA!A:I,5, FALSE)</f>
        <v>32.54</v>
      </c>
      <c r="F9245" s="16">
        <f>VLOOKUP(A9245,GOPOÚVA!A:I,6, FALSE)</f>
        <v>1</v>
      </c>
      <c r="G9245" s="16">
        <f>VLOOKUP(A9245,GOPOÚVA!A:I,7, FALSE)</f>
        <v>7.5</v>
      </c>
      <c r="H9245" s="29">
        <f>VLOOKUP(A9245,GOPOÚVA!A:I,8, FALSE)</f>
        <v>0.38590000000000002</v>
      </c>
      <c r="I9245" s="16" t="s">
        <v>11</v>
      </c>
      <c r="J9245" s="9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9"/>
      <c r="X9245" s="9"/>
      <c r="Y9245" s="9"/>
      <c r="Z9245" s="9"/>
      <c r="AA9245" s="9"/>
    </row>
    <row r="9246" spans="1:27" ht="12.75">
      <c r="A9246" s="64">
        <f t="shared" si="177"/>
        <v>46175</v>
      </c>
      <c r="B9246" s="16" t="s">
        <v>45</v>
      </c>
      <c r="C9246" s="60">
        <f>VLOOKUP(A9246,MANDAQUI!A:I,3, FALSE)</f>
        <v>3439.19</v>
      </c>
      <c r="D9246" s="16">
        <f>VLOOKUP(A9246,MANDAQUI!A:I,4, FALSE)</f>
        <v>31</v>
      </c>
      <c r="E9246" s="61">
        <f>VLOOKUP(A9246,MANDAQUI!A:I,5, FALSE)</f>
        <v>26.62</v>
      </c>
      <c r="F9246" s="16">
        <f>VLOOKUP(A9246,MANDAQUI!A:I,6, FALSE)</f>
        <v>1</v>
      </c>
      <c r="G9246" s="16">
        <f>VLOOKUP(A9246,MANDAQUI!A:I,7, FALSE)</f>
        <v>10.5</v>
      </c>
      <c r="H9246" s="29">
        <f>VLOOKUP(A9246,MANDAQUI!A:I,8, FALSE)</f>
        <v>0.31390000000000001</v>
      </c>
      <c r="I9246" s="16" t="s">
        <v>11</v>
      </c>
      <c r="J9246" s="9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9"/>
      <c r="X9246" s="9"/>
      <c r="Y9246" s="9"/>
      <c r="Z9246" s="9"/>
      <c r="AA9246" s="9"/>
    </row>
    <row r="9247" spans="1:27" ht="12.75">
      <c r="A9247" s="64">
        <f t="shared" si="177"/>
        <v>46175</v>
      </c>
      <c r="B9247" s="16" t="s">
        <v>1465</v>
      </c>
      <c r="C9247" s="60">
        <f>VLOOKUP(A9247,AEROPORTO!A:I,3, FALSE)</f>
        <v>5672.55</v>
      </c>
      <c r="D9247" s="16">
        <f>VLOOKUP(A9247,AEROPORTO!A:I,4, FALSE)</f>
        <v>78</v>
      </c>
      <c r="E9247" s="61">
        <f>VLOOKUP(A9247,AEROPORTO!A:I,5, FALSE)</f>
        <v>0</v>
      </c>
      <c r="F9247" s="16">
        <f>VLOOKUP(A9247,AEROPORTO!A:I,6, FALSE)</f>
        <v>0</v>
      </c>
      <c r="G9247" s="16">
        <f>VLOOKUP(A9247,AEROPORTO!A:I,7, FALSE)</f>
        <v>0</v>
      </c>
      <c r="H9247" s="29">
        <f>VLOOKUP(A9247,AEROPORTO!A:I,8, FALSE)</f>
        <v>0</v>
      </c>
      <c r="I9247" s="16" t="s">
        <v>11</v>
      </c>
      <c r="J9247" s="9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9"/>
      <c r="X9247" s="9"/>
      <c r="Y9247" s="9"/>
      <c r="Z9247" s="9"/>
      <c r="AA9247" s="9"/>
    </row>
    <row r="9248" spans="1:27" ht="12.75">
      <c r="A9248" s="64">
        <f t="shared" si="177"/>
        <v>46175</v>
      </c>
      <c r="B9248" s="16" t="s">
        <v>289</v>
      </c>
      <c r="C9248" s="60">
        <f>VLOOKUP(A9248,PINHEIROS!A:I,3, FALSE)</f>
        <v>5870.9</v>
      </c>
      <c r="D9248" s="16">
        <f>VLOOKUP(A9248,PINHEIROS!A:I,4, FALSE)</f>
        <v>32</v>
      </c>
      <c r="E9248" s="61">
        <f>VLOOKUP(A9248,PINHEIROS!A:I,5, FALSE)</f>
        <v>30.09</v>
      </c>
      <c r="F9248" s="16">
        <f>VLOOKUP(A9248,PINHEIROS!A:I,6, FALSE)</f>
        <v>4</v>
      </c>
      <c r="G9248" s="16">
        <f>VLOOKUP(A9248,PINHEIROS!A:I,7, FALSE)</f>
        <v>7.75</v>
      </c>
      <c r="H9248" s="29">
        <f>VLOOKUP(A9248,PINHEIROS!A:I,8, FALSE)</f>
        <v>0.36890000000000001</v>
      </c>
      <c r="I9248" s="16" t="s">
        <v>11</v>
      </c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9"/>
      <c r="X9248" s="9"/>
      <c r="Y9248" s="9"/>
      <c r="Z9248" s="9"/>
      <c r="AA9248" s="9"/>
    </row>
    <row r="9249" spans="1:27" ht="12.75">
      <c r="A9249" s="64">
        <f t="shared" si="177"/>
        <v>46175</v>
      </c>
      <c r="B9249" s="16" t="s">
        <v>286</v>
      </c>
      <c r="C9249" s="60">
        <f>VLOOKUP(A9249,ACLIMAÇÃO!A:I,3, FALSE)</f>
        <v>3315.07</v>
      </c>
      <c r="D9249" s="16">
        <f>VLOOKUP(A9249,ACLIMAÇÃO!A:I,4, FALSE)</f>
        <v>38</v>
      </c>
      <c r="E9249" s="61">
        <f>VLOOKUP(A9249,ACLIMAÇÃO!A:I,5, FALSE)</f>
        <v>33.42</v>
      </c>
      <c r="F9249" s="16">
        <f>VLOOKUP(A9249,ACLIMAÇÃO!A:I,6, FALSE)</f>
        <v>6</v>
      </c>
      <c r="G9249" s="16">
        <f>VLOOKUP(A9249,ACLIMAÇÃO!A:I,7, FALSE)</f>
        <v>7.33</v>
      </c>
      <c r="H9249" s="29">
        <f>VLOOKUP(A9249,ACLIMAÇÃO!A:I,8, FALSE)</f>
        <v>0.33560000000000001</v>
      </c>
      <c r="I9249" s="16" t="s">
        <v>11</v>
      </c>
      <c r="J9249" s="9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9"/>
      <c r="X9249" s="9"/>
      <c r="Y9249" s="9"/>
      <c r="Z9249" s="9"/>
      <c r="AA9249" s="9"/>
    </row>
    <row r="9250" spans="1:27" ht="12.75">
      <c r="A9250" s="64">
        <f t="shared" si="177"/>
        <v>46175</v>
      </c>
      <c r="B9250" s="16" t="s">
        <v>17</v>
      </c>
      <c r="C9250" s="60">
        <f>VLOOKUP(A9250,'PRAIA DO CANTO'!A:I,3, FALSE)</f>
        <v>5060.3500000000004</v>
      </c>
      <c r="D9250" s="16">
        <f>VLOOKUP(A9250,'PRAIA DO CANTO'!A:I,4, FALSE)</f>
        <v>48</v>
      </c>
      <c r="E9250" s="61">
        <f>VLOOKUP(A9250,'PRAIA DO CANTO'!A:I,5, FALSE)</f>
        <v>30.43</v>
      </c>
      <c r="F9250" s="16">
        <f>VLOOKUP(A9250,'PRAIA DO CANTO'!A:I,6, FALSE)</f>
        <v>5</v>
      </c>
      <c r="G9250" s="16">
        <f>VLOOKUP(A9250,'PRAIA DO CANTO'!A:I,7, FALSE)</f>
        <v>11.3</v>
      </c>
      <c r="H9250" s="29">
        <f>VLOOKUP(A9250,'PRAIA DO CANTO'!A:I,8, FALSE)</f>
        <v>0.32800000000000001</v>
      </c>
      <c r="I9250" s="16" t="s">
        <v>16</v>
      </c>
      <c r="J9250" s="9"/>
      <c r="K9250" s="9"/>
      <c r="L9250" s="9"/>
      <c r="M9250" s="9"/>
      <c r="N9250" s="9"/>
      <c r="O9250" s="9"/>
      <c r="P9250" s="9"/>
      <c r="Q9250" s="9"/>
      <c r="R9250" s="9"/>
      <c r="S9250" s="9"/>
      <c r="T9250" s="9"/>
      <c r="U9250" s="9"/>
      <c r="V9250" s="9"/>
      <c r="W9250" s="9"/>
      <c r="X9250" s="9"/>
      <c r="Y9250" s="9"/>
      <c r="Z9250" s="9"/>
      <c r="AA9250" s="9"/>
    </row>
    <row r="9251" spans="1:27" ht="12.75">
      <c r="A9251" s="64">
        <f t="shared" si="177"/>
        <v>46175</v>
      </c>
      <c r="B9251" s="16" t="s">
        <v>14</v>
      </c>
      <c r="C9251" s="60">
        <f>VLOOKUP(A9251,'JARDIM CAMBURI'!A:I,3, FALSE)</f>
        <v>3936.33</v>
      </c>
      <c r="D9251" s="16">
        <f>VLOOKUP(A9251,'JARDIM CAMBURI'!A:I,4, FALSE)</f>
        <v>38</v>
      </c>
      <c r="E9251" s="61">
        <f>VLOOKUP(A9251,'JARDIM CAMBURI'!A:I,5, FALSE)</f>
        <v>23.78</v>
      </c>
      <c r="F9251" s="16">
        <f>VLOOKUP(A9251,'JARDIM CAMBURI'!A:I,6, FALSE())</f>
        <v>3</v>
      </c>
      <c r="G9251" s="16">
        <f>VLOOKUP(A9251,'JARDIM CAMBURI'!A:I,7, FALSE)</f>
        <v>12.5</v>
      </c>
      <c r="H9251" s="29">
        <f>VLOOKUP(A9251,'JARDIM CAMBURI'!A:I,8, FALSE)</f>
        <v>0.31259999999999999</v>
      </c>
      <c r="I9251" s="16" t="s">
        <v>16</v>
      </c>
      <c r="J9251" s="9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9"/>
      <c r="X9251" s="9"/>
      <c r="Y9251" s="9"/>
      <c r="Z9251" s="9"/>
      <c r="AA9251" s="9"/>
    </row>
    <row r="9252" spans="1:27" ht="12.75">
      <c r="A9252" s="64">
        <f t="shared" si="177"/>
        <v>46175</v>
      </c>
      <c r="B9252" s="16" t="s">
        <v>19</v>
      </c>
      <c r="C9252" s="60">
        <f>VLOOKUP(A9252,SERRA!A:I,3, FALSE)</f>
        <v>4003.05</v>
      </c>
      <c r="D9252" s="16">
        <f>VLOOKUP(A9252,SERRA!A:I,4, FALSE)</f>
        <v>44</v>
      </c>
      <c r="E9252" s="61">
        <f>VLOOKUP(A9252,SERRA!A:I,5, FALSE)</f>
        <v>36.19</v>
      </c>
      <c r="F9252" s="16">
        <f>VLOOKUP(A9252,SERRA!A:I,6, FALSE)</f>
        <v>3</v>
      </c>
      <c r="G9252" s="16">
        <f>VLOOKUP(A9252,SERRA!A:I,7, FALSE)</f>
        <v>10.5</v>
      </c>
      <c r="H9252" s="29">
        <f>VLOOKUP(A9252,SERRA!A:I,8, FALSE)</f>
        <v>0.30669999999999997</v>
      </c>
      <c r="I9252" s="16" t="s">
        <v>16</v>
      </c>
      <c r="J9252" s="9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9"/>
      <c r="X9252" s="9"/>
      <c r="Y9252" s="9"/>
      <c r="Z9252" s="9"/>
      <c r="AA9252" s="9"/>
    </row>
    <row r="9253" spans="1:27" ht="12.75">
      <c r="A9253" s="64">
        <f t="shared" si="177"/>
        <v>46175</v>
      </c>
      <c r="B9253" s="16" t="s">
        <v>1574</v>
      </c>
      <c r="C9253" s="60">
        <f>VLOOKUP(A9253,BOALI!A:I,3, FALSE)</f>
        <v>3392.01</v>
      </c>
      <c r="D9253" s="16">
        <f>VLOOKUP(A9253,BOALI!A:I,4, FALSE)</f>
        <v>73</v>
      </c>
      <c r="E9253" s="61">
        <f>VLOOKUP(A9253,BOALI!A:I,5, FALSE)</f>
        <v>0</v>
      </c>
      <c r="F9253" s="16">
        <f>VLOOKUP(A9253,BOALI!A:I,6, FALSE)</f>
        <v>0</v>
      </c>
      <c r="G9253" s="16">
        <f>VLOOKUP(A9253,BOALI!A:I,7, FALSE)</f>
        <v>0</v>
      </c>
      <c r="H9253" s="29">
        <f>VLOOKUP(A9253,BOALI!A:I,8, FALSE)</f>
        <v>0</v>
      </c>
      <c r="I9253" s="16" t="s">
        <v>16</v>
      </c>
      <c r="J9253" s="9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9"/>
      <c r="X9253" s="9"/>
      <c r="Y9253" s="9"/>
      <c r="Z9253" s="9"/>
      <c r="AA9253" s="9"/>
    </row>
    <row r="9254" spans="1:27" ht="12.75">
      <c r="A9254" s="64">
        <f>A9253+1</f>
        <v>46176</v>
      </c>
      <c r="B9254" s="16" t="s">
        <v>21</v>
      </c>
      <c r="C9254" s="60">
        <f>VLOOKUP(A9254,'VILA CLEMENTINO'!A:I,3, FALSE)</f>
        <v>9630.48</v>
      </c>
      <c r="D9254" s="16">
        <f>VLOOKUP(A9254,'VILA CLEMENTINO'!A:I,4, FALSE)</f>
        <v>96</v>
      </c>
      <c r="E9254" s="61">
        <f>VLOOKUP(A9254,'VILA CLEMENTINO'!A:I,5, FALSE)</f>
        <v>30.21</v>
      </c>
      <c r="F9254" s="16">
        <f>VLOOKUP(A9254,'VILA CLEMENTINO'!A:I,6, FALSE)</f>
        <v>11</v>
      </c>
      <c r="G9254" s="62">
        <f>VLOOKUP(A9254,'VILA CLEMENTINO'!A:I,7, FALSE)</f>
        <v>10.285714285714286</v>
      </c>
      <c r="H9254" s="29">
        <f>VLOOKUP(A9254,'VILA CLEMENTINO'!A:I,8, FALSE)</f>
        <v>0.24840000000000001</v>
      </c>
      <c r="I9254" s="16" t="s">
        <v>11</v>
      </c>
      <c r="J9254" s="9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9"/>
      <c r="X9254" s="9"/>
      <c r="Y9254" s="9"/>
      <c r="Z9254" s="9"/>
      <c r="AA9254" s="9"/>
    </row>
    <row r="9255" spans="1:27" ht="12.75">
      <c r="A9255" s="64">
        <f t="shared" ref="A9255:A9266" si="178">A9254</f>
        <v>46176</v>
      </c>
      <c r="B9255" s="16" t="s">
        <v>12</v>
      </c>
      <c r="C9255" s="60">
        <f>VLOOKUP(A9255,JABAQUARA!A:I,3, FALSE)</f>
        <v>6098.61</v>
      </c>
      <c r="D9255" s="16">
        <f>VLOOKUP(A9255,JABAQUARA!A:I,4, FALSE)</f>
        <v>62</v>
      </c>
      <c r="E9255" s="61">
        <f>VLOOKUP(A9255,JABAQUARA!A:I,5, FALSE)</f>
        <v>30.49</v>
      </c>
      <c r="F9255" s="16">
        <f>VLOOKUP(A9255,JABAQUARA!A:I,6, FALSE)</f>
        <v>6</v>
      </c>
      <c r="G9255" s="16">
        <f>VLOOKUP(A9255,JABAQUARA!A:I,7, FALSE)</f>
        <v>9.25</v>
      </c>
      <c r="H9255" s="29">
        <f>VLOOKUP(A9255,JABAQUARA!A:I,8, FALSE)</f>
        <v>0.37759999999999999</v>
      </c>
      <c r="I9255" s="16" t="s">
        <v>11</v>
      </c>
      <c r="J9255" s="9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9"/>
      <c r="X9255" s="9"/>
      <c r="Y9255" s="9"/>
      <c r="Z9255" s="9"/>
      <c r="AA9255" s="9"/>
    </row>
    <row r="9256" spans="1:27" ht="12.75">
      <c r="A9256" s="64">
        <f t="shared" si="178"/>
        <v>46176</v>
      </c>
      <c r="B9256" s="16" t="s">
        <v>1467</v>
      </c>
      <c r="C9256" s="60">
        <f>VLOOKUP(A9256,SPOLETO!A:I,3, FALSE)</f>
        <v>2495.2600000000002</v>
      </c>
      <c r="D9256" s="16">
        <f>VLOOKUP(A9256,SPOLETO!A:I,4, FALSE)</f>
        <v>46</v>
      </c>
      <c r="E9256" s="61">
        <f>VLOOKUP(A9256,SPOLETO!A:I,5, FALSE)</f>
        <v>0</v>
      </c>
      <c r="F9256" s="60">
        <f>VLOOKUP(A9256,SPOLETO!A:I,6, FALSE)</f>
        <v>0</v>
      </c>
      <c r="G9256" s="16">
        <f>VLOOKUP(A9256,SPOLETO!A:I,7, FALSE)</f>
        <v>0</v>
      </c>
      <c r="H9256" s="29">
        <f>VLOOKUP(A9256,SPOLETO!A:I,8, FALSE)</f>
        <v>0</v>
      </c>
      <c r="I9256" s="16" t="s">
        <v>11</v>
      </c>
      <c r="J9256" s="9"/>
      <c r="K9256" s="9"/>
      <c r="L9256" s="9"/>
      <c r="M9256" s="9"/>
      <c r="N9256" s="9"/>
      <c r="O9256" s="9"/>
      <c r="P9256" s="9"/>
      <c r="Q9256" s="9"/>
      <c r="R9256" s="9"/>
      <c r="S9256" s="9"/>
      <c r="T9256" s="9"/>
      <c r="U9256" s="9"/>
      <c r="V9256" s="9"/>
      <c r="W9256" s="9"/>
      <c r="X9256" s="9"/>
      <c r="Y9256" s="9"/>
      <c r="Z9256" s="9"/>
      <c r="AA9256" s="9"/>
    </row>
    <row r="9257" spans="1:27" ht="12.75">
      <c r="A9257" s="64">
        <f t="shared" si="178"/>
        <v>46176</v>
      </c>
      <c r="B9257" s="16" t="s">
        <v>9</v>
      </c>
      <c r="C9257" s="60">
        <f>VLOOKUP(A9257,'CAMPO BELO'!A:I,3, FALSE)</f>
        <v>4859.21</v>
      </c>
      <c r="D9257" s="16">
        <f>VLOOKUP(A9257,'CAMPO BELO'!A:I,4, FALSE)</f>
        <v>45</v>
      </c>
      <c r="E9257" s="61">
        <f>VLOOKUP(A9257,'CAMPO BELO'!A:I,5, FALSE)</f>
        <v>31.65</v>
      </c>
      <c r="F9257" s="16">
        <f>VLOOKUP(A9257,'CAMPO BELO'!A:I,6, FALSE)</f>
        <v>7</v>
      </c>
      <c r="G9257" s="16">
        <f>VLOOKUP(A9257,'CAMPO BELO'!A:I,7, FALSE)</f>
        <v>13</v>
      </c>
      <c r="H9257" s="29">
        <f>VLOOKUP(A9257,'CAMPO BELO'!A:I,8, FALSE)</f>
        <v>0.31319999999999998</v>
      </c>
      <c r="I9257" s="16" t="s">
        <v>11</v>
      </c>
      <c r="J9257" s="9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9"/>
      <c r="X9257" s="9"/>
      <c r="Y9257" s="9"/>
      <c r="Z9257" s="9"/>
      <c r="AA9257" s="9"/>
    </row>
    <row r="9258" spans="1:27" ht="12.75">
      <c r="A9258" s="64">
        <f t="shared" si="178"/>
        <v>46176</v>
      </c>
      <c r="B9258" s="16" t="s">
        <v>43</v>
      </c>
      <c r="C9258" s="60">
        <f>VLOOKUP(A9258,GOPOÚVA!A:I,3, FALSE)</f>
        <v>5116.3</v>
      </c>
      <c r="D9258" s="16">
        <f>VLOOKUP(A9258,GOPOÚVA!A:I,4, FALSE)</f>
        <v>49</v>
      </c>
      <c r="E9258" s="61">
        <f>VLOOKUP(A9258,GOPOÚVA!A:I,5, FALSE)</f>
        <v>24.18</v>
      </c>
      <c r="F9258" s="16">
        <f>VLOOKUP(A9258,GOPOÚVA!A:I,6, FALSE)</f>
        <v>0</v>
      </c>
      <c r="G9258" s="16">
        <f>VLOOKUP(A9258,GOPOÚVA!A:I,7, FALSE)</f>
        <v>11.6</v>
      </c>
      <c r="H9258" s="29">
        <f>VLOOKUP(A9258,GOPOÚVA!A:I,8, FALSE)</f>
        <v>0.31290000000000001</v>
      </c>
      <c r="I9258" s="16" t="s">
        <v>11</v>
      </c>
      <c r="J9258" s="9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9"/>
      <c r="X9258" s="9"/>
      <c r="Y9258" s="9"/>
      <c r="Z9258" s="9"/>
      <c r="AA9258" s="9"/>
    </row>
    <row r="9259" spans="1:27" ht="12.75">
      <c r="A9259" s="64">
        <f t="shared" si="178"/>
        <v>46176</v>
      </c>
      <c r="B9259" s="16" t="s">
        <v>45</v>
      </c>
      <c r="C9259" s="60">
        <f>VLOOKUP(A9259,MANDAQUI!A:I,3, FALSE)</f>
        <v>3547.39</v>
      </c>
      <c r="D9259" s="16">
        <f>VLOOKUP(A9259,MANDAQUI!A:I,4, FALSE)</f>
        <v>35</v>
      </c>
      <c r="E9259" s="61">
        <f>VLOOKUP(A9259,MANDAQUI!A:I,5, FALSE)</f>
        <v>25.01</v>
      </c>
      <c r="F9259" s="16">
        <f>VLOOKUP(A9259,MANDAQUI!A:I,6, FALSE)</f>
        <v>1</v>
      </c>
      <c r="G9259" s="16">
        <f>VLOOKUP(A9259,MANDAQUI!A:I,7, FALSE)</f>
        <v>9.33</v>
      </c>
      <c r="H9259" s="29">
        <f>VLOOKUP(A9259,MANDAQUI!A:I,8, FALSE)</f>
        <v>0.32569999999999999</v>
      </c>
      <c r="I9259" s="16" t="s">
        <v>11</v>
      </c>
      <c r="J9259" s="9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9"/>
      <c r="X9259" s="9"/>
      <c r="Y9259" s="9"/>
      <c r="Z9259" s="9"/>
      <c r="AA9259" s="9"/>
    </row>
    <row r="9260" spans="1:27" ht="12.75">
      <c r="A9260" s="64">
        <f t="shared" si="178"/>
        <v>46176</v>
      </c>
      <c r="B9260" s="16" t="s">
        <v>1465</v>
      </c>
      <c r="C9260" s="60">
        <f>VLOOKUP(A9260,AEROPORTO!A:I,3, FALSE)</f>
        <v>5693.15</v>
      </c>
      <c r="D9260" s="16">
        <f>VLOOKUP(A9260,AEROPORTO!A:I,4, FALSE)</f>
        <v>76</v>
      </c>
      <c r="E9260" s="61">
        <f>VLOOKUP(A9260,AEROPORTO!A:I,5, FALSE)</f>
        <v>0</v>
      </c>
      <c r="F9260" s="16">
        <f>VLOOKUP(A9260,AEROPORTO!A:I,6, FALSE)</f>
        <v>0</v>
      </c>
      <c r="G9260" s="16">
        <f>VLOOKUP(A9260,AEROPORTO!A:I,7, FALSE)</f>
        <v>0</v>
      </c>
      <c r="H9260" s="29">
        <f>VLOOKUP(A9260,AEROPORTO!A:I,8, FALSE)</f>
        <v>0</v>
      </c>
      <c r="I9260" s="16" t="s">
        <v>11</v>
      </c>
      <c r="J9260" s="9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9"/>
      <c r="X9260" s="9"/>
      <c r="Y9260" s="9"/>
      <c r="Z9260" s="9"/>
      <c r="AA9260" s="9"/>
    </row>
    <row r="9261" spans="1:27" ht="12.75">
      <c r="A9261" s="64">
        <f t="shared" si="178"/>
        <v>46176</v>
      </c>
      <c r="B9261" s="16" t="s">
        <v>289</v>
      </c>
      <c r="C9261" s="60">
        <f>VLOOKUP(A9261,PINHEIROS!A:I,3, FALSE)</f>
        <v>3652.94</v>
      </c>
      <c r="D9261" s="16">
        <f>VLOOKUP(A9261,PINHEIROS!A:I,4, FALSE)</f>
        <v>39</v>
      </c>
      <c r="E9261" s="61">
        <f>VLOOKUP(A9261,PINHEIROS!A:I,5, FALSE)</f>
        <v>33.26</v>
      </c>
      <c r="F9261" s="16">
        <f>VLOOKUP(A9261,PINHEIROS!A:I,6, FALSE)</f>
        <v>4</v>
      </c>
      <c r="G9261" s="16">
        <f>VLOOKUP(A9261,PINHEIROS!A:I,7, FALSE)</f>
        <v>11.33</v>
      </c>
      <c r="H9261" s="29">
        <f>VLOOKUP(A9261,PINHEIROS!A:I,8, FALSE)</f>
        <v>0.33539999999999998</v>
      </c>
      <c r="I9261" s="16" t="s">
        <v>11</v>
      </c>
      <c r="J9261" s="9"/>
      <c r="K9261" s="9"/>
      <c r="L9261" s="9"/>
      <c r="M9261" s="9"/>
      <c r="N9261" s="9"/>
      <c r="O9261" s="9"/>
      <c r="P9261" s="9"/>
      <c r="Q9261" s="9"/>
      <c r="R9261" s="9"/>
      <c r="S9261" s="9"/>
      <c r="T9261" s="9"/>
      <c r="U9261" s="9"/>
      <c r="V9261" s="9"/>
      <c r="W9261" s="9"/>
      <c r="X9261" s="9"/>
      <c r="Y9261" s="9"/>
      <c r="Z9261" s="9"/>
      <c r="AA9261" s="9"/>
    </row>
    <row r="9262" spans="1:27" ht="12.75">
      <c r="A9262" s="64">
        <f t="shared" si="178"/>
        <v>46176</v>
      </c>
      <c r="B9262" s="16" t="s">
        <v>286</v>
      </c>
      <c r="C9262" s="60">
        <f>VLOOKUP(A9262,ACLIMAÇÃO!A:I,3, FALSE)</f>
        <v>4834.1099999999997</v>
      </c>
      <c r="D9262" s="16">
        <f>VLOOKUP(A9262,ACLIMAÇÃO!A:I,4, FALSE)</f>
        <v>52</v>
      </c>
      <c r="E9262" s="61">
        <f>VLOOKUP(A9262,ACLIMAÇÃO!A:I,5, FALSE)</f>
        <v>34.51</v>
      </c>
      <c r="F9262" s="16">
        <f>VLOOKUP(A9262,ACLIMAÇÃO!A:I,6, FALSE)</f>
        <v>11</v>
      </c>
      <c r="G9262" s="16">
        <f>VLOOKUP(A9262,ACLIMAÇÃO!A:I,7, FALSE)</f>
        <v>11.33</v>
      </c>
      <c r="H9262" s="29">
        <f>VLOOKUP(A9262,ACLIMAÇÃO!A:I,8, FALSE)</f>
        <v>0.29949999999999999</v>
      </c>
      <c r="I9262" s="16" t="s">
        <v>11</v>
      </c>
      <c r="J9262" s="9"/>
      <c r="K9262" s="9"/>
      <c r="L9262" s="9"/>
      <c r="M9262" s="9"/>
      <c r="N9262" s="9"/>
      <c r="O9262" s="9"/>
      <c r="P9262" s="9"/>
      <c r="Q9262" s="9"/>
      <c r="R9262" s="9"/>
      <c r="S9262" s="9"/>
      <c r="T9262" s="9"/>
      <c r="U9262" s="9"/>
      <c r="V9262" s="9"/>
      <c r="W9262" s="9"/>
      <c r="X9262" s="9"/>
      <c r="Y9262" s="9"/>
      <c r="Z9262" s="9"/>
      <c r="AA9262" s="9"/>
    </row>
    <row r="9263" spans="1:27" ht="12.75">
      <c r="A9263" s="64">
        <f t="shared" si="178"/>
        <v>46176</v>
      </c>
      <c r="B9263" s="16" t="s">
        <v>17</v>
      </c>
      <c r="C9263" s="60">
        <f>VLOOKUP(A9263,'PRAIA DO CANTO'!A:I,3, FALSE)</f>
        <v>7439.12</v>
      </c>
      <c r="D9263" s="16">
        <f>VLOOKUP(A9263,'PRAIA DO CANTO'!A:I,4, FALSE)</f>
        <v>78</v>
      </c>
      <c r="E9263" s="61">
        <f>VLOOKUP(A9263,'PRAIA DO CANTO'!A:I,5, FALSE)</f>
        <v>36.9</v>
      </c>
      <c r="F9263" s="16">
        <f>VLOOKUP(A9263,'PRAIA DO CANTO'!A:I,6, FALSE)</f>
        <v>17</v>
      </c>
      <c r="G9263" s="16">
        <f>VLOOKUP(A9263,'PRAIA DO CANTO'!A:I,7, FALSE)</f>
        <v>17.3</v>
      </c>
      <c r="H9263" s="29">
        <f>VLOOKUP(A9263,'PRAIA DO CANTO'!A:I,8, FALSE)</f>
        <v>0.28249999999999997</v>
      </c>
      <c r="I9263" s="16" t="s">
        <v>16</v>
      </c>
      <c r="J9263" s="9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9"/>
      <c r="X9263" s="9"/>
      <c r="Y9263" s="9"/>
      <c r="Z9263" s="9"/>
      <c r="AA9263" s="9"/>
    </row>
    <row r="9264" spans="1:27" ht="12.75">
      <c r="A9264" s="64">
        <f t="shared" si="178"/>
        <v>46176</v>
      </c>
      <c r="B9264" s="16" t="s">
        <v>14</v>
      </c>
      <c r="C9264" s="60">
        <f>VLOOKUP(A9264,'JARDIM CAMBURI'!A:I,3, FALSE)</f>
        <v>5452.42</v>
      </c>
      <c r="D9264" s="16">
        <f>VLOOKUP(A9264,'JARDIM CAMBURI'!A:I,4, FALSE)</f>
        <v>58</v>
      </c>
      <c r="E9264" s="61">
        <f>VLOOKUP(A9264,'JARDIM CAMBURI'!A:I,5, FALSE)</f>
        <v>21.42</v>
      </c>
      <c r="F9264" s="16">
        <f>VLOOKUP(A9264,'JARDIM CAMBURI'!A:I,6, FALSE())</f>
        <v>1</v>
      </c>
      <c r="G9264" s="16">
        <f>VLOOKUP(A9264,'JARDIM CAMBURI'!A:I,7, FALSE)</f>
        <v>11</v>
      </c>
      <c r="H9264" s="29">
        <f>VLOOKUP(A9264,'JARDIM CAMBURI'!A:I,8, FALSE)</f>
        <v>0.34739999999999999</v>
      </c>
      <c r="I9264" s="16" t="s">
        <v>16</v>
      </c>
      <c r="J9264" s="9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9"/>
      <c r="X9264" s="9"/>
      <c r="Y9264" s="9"/>
      <c r="Z9264" s="9"/>
      <c r="AA9264" s="9"/>
    </row>
    <row r="9265" spans="1:27" ht="12.75">
      <c r="A9265" s="64">
        <f t="shared" si="178"/>
        <v>46176</v>
      </c>
      <c r="B9265" s="16" t="s">
        <v>19</v>
      </c>
      <c r="C9265" s="60">
        <f>VLOOKUP(A9265,SERRA!A:I,3, FALSE)</f>
        <v>4596.25</v>
      </c>
      <c r="D9265" s="16">
        <f>VLOOKUP(A9265,SERRA!A:I,4, FALSE)</f>
        <v>50</v>
      </c>
      <c r="E9265" s="61">
        <f>VLOOKUP(A9265,SERRA!A:I,5, FALSE)</f>
        <v>22.68</v>
      </c>
      <c r="F9265" s="16">
        <f>VLOOKUP(A9265,SERRA!A:I,6, FALSE)</f>
        <v>3</v>
      </c>
      <c r="G9265" s="16">
        <f>VLOOKUP(A9265,SERRA!A:I,7, FALSE)</f>
        <v>12</v>
      </c>
      <c r="H9265" s="29">
        <f>VLOOKUP(A9265,SERRA!A:I,8, FALSE)</f>
        <v>0.28410000000000002</v>
      </c>
      <c r="I9265" s="16" t="s">
        <v>16</v>
      </c>
      <c r="J9265" s="9"/>
      <c r="K9265" s="9"/>
      <c r="L9265" s="9"/>
      <c r="M9265" s="9"/>
      <c r="N9265" s="9"/>
      <c r="O9265" s="9"/>
      <c r="P9265" s="9"/>
      <c r="Q9265" s="9"/>
      <c r="R9265" s="9"/>
      <c r="S9265" s="9"/>
      <c r="T9265" s="9"/>
      <c r="U9265" s="9"/>
      <c r="V9265" s="9"/>
      <c r="W9265" s="9"/>
      <c r="X9265" s="9"/>
      <c r="Y9265" s="9"/>
      <c r="Z9265" s="9"/>
      <c r="AA9265" s="9"/>
    </row>
    <row r="9266" spans="1:27" ht="12.75">
      <c r="A9266" s="64">
        <f t="shared" si="178"/>
        <v>46176</v>
      </c>
      <c r="B9266" s="16" t="s">
        <v>1574</v>
      </c>
      <c r="C9266" s="60">
        <f>VLOOKUP(A9266,BOALI!A:I,3, FALSE)</f>
        <v>4882.79</v>
      </c>
      <c r="D9266" s="16">
        <f>VLOOKUP(A9266,BOALI!A:I,4, FALSE)</f>
        <v>96</v>
      </c>
      <c r="E9266" s="61">
        <f>VLOOKUP(A9266,BOALI!A:I,5, FALSE)</f>
        <v>0</v>
      </c>
      <c r="F9266" s="16">
        <f>VLOOKUP(A9266,BOALI!A:I,6, FALSE)</f>
        <v>0</v>
      </c>
      <c r="G9266" s="16">
        <f>VLOOKUP(A9266,BOALI!A:I,7, FALSE)</f>
        <v>0</v>
      </c>
      <c r="H9266" s="29">
        <f>VLOOKUP(A9266,BOALI!A:I,8, FALSE)</f>
        <v>0</v>
      </c>
      <c r="I9266" s="16" t="s">
        <v>16</v>
      </c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9"/>
      <c r="X9266" s="9"/>
      <c r="Y9266" s="9"/>
      <c r="Z9266" s="9"/>
      <c r="AA9266" s="9"/>
    </row>
    <row r="9267" spans="1:27" ht="12.75">
      <c r="A9267" s="64">
        <f>A9266+1</f>
        <v>46177</v>
      </c>
      <c r="B9267" s="16" t="s">
        <v>21</v>
      </c>
      <c r="C9267" s="60">
        <f>VLOOKUP(A9267,'VILA CLEMENTINO'!A:I,3, FALSE)</f>
        <v>11258.98</v>
      </c>
      <c r="D9267" s="16">
        <f>VLOOKUP(A9267,'VILA CLEMENTINO'!A:I,4, FALSE)</f>
        <v>103</v>
      </c>
      <c r="E9267" s="61">
        <f>VLOOKUP(A9267,'VILA CLEMENTINO'!A:I,5, FALSE)</f>
        <v>30.95</v>
      </c>
      <c r="F9267" s="16">
        <f>VLOOKUP(A9267,'VILA CLEMENTINO'!A:I,6, FALSE)</f>
        <v>15</v>
      </c>
      <c r="G9267" s="62">
        <f>VLOOKUP(A9267,'VILA CLEMENTINO'!A:I,7, FALSE)</f>
        <v>11.428571428571429</v>
      </c>
      <c r="H9267" s="29">
        <f>VLOOKUP(A9267,'VILA CLEMENTINO'!A:I,8, FALSE)</f>
        <v>0.2671</v>
      </c>
      <c r="I9267" s="16" t="s">
        <v>11</v>
      </c>
      <c r="J9267" s="9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9"/>
      <c r="X9267" s="9"/>
      <c r="Y9267" s="9"/>
      <c r="Z9267" s="9"/>
      <c r="AA9267" s="9"/>
    </row>
    <row r="9268" spans="1:27" ht="12.75">
      <c r="A9268" s="64">
        <f t="shared" ref="A9268:A9279" si="179">A9267</f>
        <v>46177</v>
      </c>
      <c r="B9268" s="16" t="s">
        <v>12</v>
      </c>
      <c r="C9268" s="60">
        <f>VLOOKUP(A9268,JABAQUARA!A:I,3, FALSE)</f>
        <v>4835.34</v>
      </c>
      <c r="D9268" s="16">
        <f>VLOOKUP(A9268,JABAQUARA!A:I,4, FALSE)</f>
        <v>59</v>
      </c>
      <c r="E9268" s="61">
        <f>VLOOKUP(A9268,JABAQUARA!A:I,5, FALSE)</f>
        <v>26.58</v>
      </c>
      <c r="F9268" s="16">
        <f>VLOOKUP(A9268,JABAQUARA!A:I,6, FALSE)</f>
        <v>0</v>
      </c>
      <c r="G9268" s="16">
        <f>VLOOKUP(A9268,JABAQUARA!A:I,7, FALSE)</f>
        <v>10.25</v>
      </c>
      <c r="H9268" s="29">
        <f>VLOOKUP(A9268,JABAQUARA!A:I,8, FALSE)</f>
        <v>0.33879999999999999</v>
      </c>
      <c r="I9268" s="16" t="s">
        <v>11</v>
      </c>
      <c r="J9268" s="9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9"/>
      <c r="X9268" s="9"/>
      <c r="Y9268" s="9"/>
      <c r="Z9268" s="9"/>
      <c r="AA9268" s="9"/>
    </row>
    <row r="9269" spans="1:27" ht="12.75">
      <c r="A9269" s="64">
        <f t="shared" si="179"/>
        <v>46177</v>
      </c>
      <c r="B9269" s="16" t="s">
        <v>1467</v>
      </c>
      <c r="C9269" s="60">
        <f>VLOOKUP(A9269,SPOLETO!A:I,3, FALSE)</f>
        <v>1481.65</v>
      </c>
      <c r="D9269" s="66">
        <f>VLOOKUP(A9269,SPOLETO!A:I,4, FALSE)</f>
        <v>31</v>
      </c>
      <c r="E9269" s="61">
        <f>VLOOKUP(A9269,SPOLETO!A:I,5, FALSE)</f>
        <v>0</v>
      </c>
      <c r="F9269" s="60">
        <f>VLOOKUP(A9269,SPOLETO!A:I,6, FALSE)</f>
        <v>0</v>
      </c>
      <c r="G9269" s="16">
        <f>VLOOKUP(A9269,SPOLETO!A:I,7, FALSE)</f>
        <v>0</v>
      </c>
      <c r="H9269" s="29">
        <f>VLOOKUP(A9269,SPOLETO!A:I,8, FALSE)</f>
        <v>0</v>
      </c>
      <c r="I9269" s="16" t="s">
        <v>11</v>
      </c>
      <c r="J9269" s="9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9"/>
      <c r="X9269" s="9"/>
      <c r="Y9269" s="9"/>
      <c r="Z9269" s="9"/>
      <c r="AA9269" s="9"/>
    </row>
    <row r="9270" spans="1:27" ht="12.75">
      <c r="A9270" s="64">
        <f t="shared" si="179"/>
        <v>46177</v>
      </c>
      <c r="B9270" s="16" t="s">
        <v>9</v>
      </c>
      <c r="C9270" s="60">
        <f>VLOOKUP(A9270,'CAMPO BELO'!A:I,3, FALSE)</f>
        <v>3997.69</v>
      </c>
      <c r="D9270" s="16">
        <f>VLOOKUP(A9270,'CAMPO BELO'!A:I,4, FALSE)</f>
        <v>41</v>
      </c>
      <c r="E9270" s="61">
        <f>VLOOKUP(A9270,'CAMPO BELO'!A:I,5, FALSE)</f>
        <v>29.44</v>
      </c>
      <c r="F9270" s="16">
        <f>VLOOKUP(A9270,'CAMPO BELO'!A:I,6, FALSE)</f>
        <v>3</v>
      </c>
      <c r="G9270" s="16">
        <f>VLOOKUP(A9270,'CAMPO BELO'!A:I,7, FALSE)</f>
        <v>6.6</v>
      </c>
      <c r="H9270" s="29">
        <f>VLOOKUP(A9270,'CAMPO BELO'!A:I,8, FALSE)</f>
        <v>0.31090000000000001</v>
      </c>
      <c r="I9270" s="16" t="s">
        <v>11</v>
      </c>
      <c r="J9270" s="9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9"/>
      <c r="X9270" s="9"/>
      <c r="Y9270" s="9"/>
      <c r="Z9270" s="9"/>
      <c r="AA9270" s="9"/>
    </row>
    <row r="9271" spans="1:27" ht="12.75">
      <c r="A9271" s="64">
        <f t="shared" si="179"/>
        <v>46177</v>
      </c>
      <c r="B9271" s="16" t="s">
        <v>43</v>
      </c>
      <c r="C9271" s="60">
        <f>VLOOKUP(A9271,GOPOÚVA!A:I,3, FALSE)</f>
        <v>7119.2</v>
      </c>
      <c r="D9271" s="16">
        <f>VLOOKUP(A9271,GOPOÚVA!A:I,4, FALSE)</f>
        <v>67</v>
      </c>
      <c r="E9271" s="61">
        <f>VLOOKUP(A9271,GOPOÚVA!A:I,5, FALSE)</f>
        <v>30.35</v>
      </c>
      <c r="F9271" s="16">
        <f>VLOOKUP(A9271,GOPOÚVA!A:I,6, FALSE)</f>
        <v>5</v>
      </c>
      <c r="G9271" s="16">
        <f>VLOOKUP(A9271,GOPOÚVA!A:I,7, FALSE)</f>
        <v>14.75</v>
      </c>
      <c r="H9271" s="29">
        <f>VLOOKUP(A9271,GOPOÚVA!A:I,8, FALSE)</f>
        <v>0.32719999999999999</v>
      </c>
      <c r="I9271" s="16" t="s">
        <v>11</v>
      </c>
      <c r="J9271" s="9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9"/>
      <c r="X9271" s="9"/>
      <c r="Y9271" s="9"/>
      <c r="Z9271" s="9"/>
      <c r="AA9271" s="9"/>
    </row>
    <row r="9272" spans="1:27" ht="12.75">
      <c r="A9272" s="64">
        <f t="shared" si="179"/>
        <v>46177</v>
      </c>
      <c r="B9272" s="16" t="s">
        <v>45</v>
      </c>
      <c r="C9272" s="60">
        <f>VLOOKUP(A9272,MANDAQUI!A:I,3, FALSE)</f>
        <v>6024.14</v>
      </c>
      <c r="D9272" s="16">
        <f>VLOOKUP(A9272,MANDAQUI!A:I,4, FALSE)</f>
        <v>57</v>
      </c>
      <c r="E9272" s="61">
        <f>VLOOKUP(A9272,MANDAQUI!A:I,5, FALSE)</f>
        <v>30.67</v>
      </c>
      <c r="F9272" s="16">
        <f>VLOOKUP(A9272,MANDAQUI!A:I,6, FALSE)</f>
        <v>2</v>
      </c>
      <c r="G9272" s="16">
        <f>VLOOKUP(A9272,MANDAQUI!A:I,7, FALSE)</f>
        <v>14.33</v>
      </c>
      <c r="H9272" s="29">
        <f>VLOOKUP(A9272,MANDAQUI!A:I,8, FALSE)</f>
        <v>0.29799999999999999</v>
      </c>
      <c r="I9272" s="16" t="s">
        <v>11</v>
      </c>
      <c r="J9272" s="9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9"/>
      <c r="X9272" s="9"/>
      <c r="Y9272" s="9"/>
      <c r="Z9272" s="9"/>
      <c r="AA9272" s="9"/>
    </row>
    <row r="9273" spans="1:27" ht="12.75">
      <c r="A9273" s="64">
        <f t="shared" si="179"/>
        <v>46177</v>
      </c>
      <c r="B9273" s="16" t="s">
        <v>1465</v>
      </c>
      <c r="C9273" s="60">
        <f>VLOOKUP(A9273,AEROPORTO!A:I,3, FALSE)</f>
        <v>6145.85</v>
      </c>
      <c r="D9273" s="16">
        <f>VLOOKUP(A9273,AEROPORTO!A:I,4, FALSE)</f>
        <v>93</v>
      </c>
      <c r="E9273" s="61">
        <f>VLOOKUP(A9273,AEROPORTO!A:I,5, FALSE)</f>
        <v>0</v>
      </c>
      <c r="F9273" s="16">
        <f>VLOOKUP(A9273,AEROPORTO!A:I,6, FALSE)</f>
        <v>0</v>
      </c>
      <c r="G9273" s="16">
        <f>VLOOKUP(A9273,AEROPORTO!A:I,7, FALSE)</f>
        <v>0</v>
      </c>
      <c r="H9273" s="29">
        <f>VLOOKUP(A9273,AEROPORTO!A:I,8, FALSE)</f>
        <v>0</v>
      </c>
      <c r="I9273" s="16" t="s">
        <v>11</v>
      </c>
      <c r="J9273" s="9"/>
      <c r="K9273" s="9"/>
      <c r="L9273" s="9"/>
      <c r="M9273" s="9"/>
      <c r="N9273" s="9"/>
      <c r="O9273" s="9"/>
      <c r="P9273" s="9"/>
      <c r="Q9273" s="9"/>
      <c r="R9273" s="9"/>
      <c r="S9273" s="9"/>
      <c r="T9273" s="9"/>
      <c r="U9273" s="9"/>
      <c r="V9273" s="9"/>
      <c r="W9273" s="9"/>
      <c r="X9273" s="9"/>
      <c r="Y9273" s="9"/>
      <c r="Z9273" s="9"/>
      <c r="AA9273" s="9"/>
    </row>
    <row r="9274" spans="1:27" ht="12.75">
      <c r="A9274" s="64">
        <f t="shared" si="179"/>
        <v>46177</v>
      </c>
      <c r="B9274" s="16" t="s">
        <v>289</v>
      </c>
      <c r="C9274" s="60">
        <f>VLOOKUP(A9274,PINHEIROS!A:I,3, FALSE)</f>
        <v>4879.28</v>
      </c>
      <c r="D9274" s="16">
        <f>VLOOKUP(A9274,PINHEIROS!A:I,4, FALSE)</f>
        <v>43</v>
      </c>
      <c r="E9274" s="61">
        <f>VLOOKUP(A9274,PINHEIROS!A:I,5, FALSE)</f>
        <v>28.72</v>
      </c>
      <c r="F9274" s="16">
        <f>VLOOKUP(A9274,PINHEIROS!A:I,6, FALSE)</f>
        <v>4</v>
      </c>
      <c r="G9274" s="16">
        <f>VLOOKUP(A9274,PINHEIROS!A:I,7, FALSE)</f>
        <v>7</v>
      </c>
      <c r="H9274" s="29">
        <f>VLOOKUP(A9274,PINHEIROS!A:I,8, FALSE)</f>
        <v>0.31769999999999998</v>
      </c>
      <c r="I9274" s="16" t="s">
        <v>11</v>
      </c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9"/>
      <c r="V9274" s="9"/>
      <c r="W9274" s="9"/>
      <c r="X9274" s="9"/>
      <c r="Y9274" s="9"/>
      <c r="Z9274" s="9"/>
      <c r="AA9274" s="9"/>
    </row>
    <row r="9275" spans="1:27" ht="12.75">
      <c r="A9275" s="64">
        <f t="shared" si="179"/>
        <v>46177</v>
      </c>
      <c r="B9275" s="16" t="s">
        <v>286</v>
      </c>
      <c r="C9275" s="60">
        <f>VLOOKUP(A9275,ACLIMAÇÃO!A:I,3, FALSE)</f>
        <v>4721.6099999999997</v>
      </c>
      <c r="D9275" s="16">
        <f>VLOOKUP(A9275,ACLIMAÇÃO!A:I,4, FALSE)</f>
        <v>46</v>
      </c>
      <c r="E9275" s="61">
        <f>VLOOKUP(A9275,ACLIMAÇÃO!A:I,5, FALSE)</f>
        <v>37.020000000000003</v>
      </c>
      <c r="F9275" s="16">
        <f>VLOOKUP(A9275,ACLIMAÇÃO!A:I,6, FALSE)</f>
        <v>12</v>
      </c>
      <c r="G9275" s="16">
        <f>VLOOKUP(A9275,ACLIMAÇÃO!A:I,7, FALSE)</f>
        <v>10.66</v>
      </c>
      <c r="H9275" s="29">
        <f>VLOOKUP(A9275,ACLIMAÇÃO!A:I,8, FALSE)</f>
        <v>0.27500000000000002</v>
      </c>
      <c r="I9275" s="16" t="s">
        <v>11</v>
      </c>
      <c r="J9275" s="9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9"/>
      <c r="X9275" s="9"/>
      <c r="Y9275" s="9"/>
      <c r="Z9275" s="9"/>
      <c r="AA9275" s="9"/>
    </row>
    <row r="9276" spans="1:27" ht="12.75">
      <c r="A9276" s="64">
        <f t="shared" si="179"/>
        <v>46177</v>
      </c>
      <c r="B9276" s="16" t="s">
        <v>17</v>
      </c>
      <c r="C9276" s="60">
        <f>VLOOKUP(A9276,'PRAIA DO CANTO'!A:I,3, FALSE)</f>
        <v>8186.34</v>
      </c>
      <c r="D9276" s="16">
        <f>VLOOKUP(A9276,'PRAIA DO CANTO'!A:I,4, FALSE)</f>
        <v>76</v>
      </c>
      <c r="E9276" s="61">
        <f>VLOOKUP(A9276,'PRAIA DO CANTO'!A:I,5, FALSE)</f>
        <v>34.35</v>
      </c>
      <c r="F9276" s="16">
        <f>VLOOKUP(A9276,'PRAIA DO CANTO'!A:I,6, FALSE)</f>
        <v>12</v>
      </c>
      <c r="G9276" s="16">
        <f>VLOOKUP(A9276,'PRAIA DO CANTO'!A:I,7, FALSE)</f>
        <v>12</v>
      </c>
      <c r="H9276" s="29">
        <f>VLOOKUP(A9276,'PRAIA DO CANTO'!A:I,8, FALSE)</f>
        <v>0.24540000000000001</v>
      </c>
      <c r="I9276" s="16" t="s">
        <v>16</v>
      </c>
      <c r="J9276" s="9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9"/>
      <c r="X9276" s="9"/>
      <c r="Y9276" s="9"/>
      <c r="Z9276" s="9"/>
      <c r="AA9276" s="9"/>
    </row>
    <row r="9277" spans="1:27" ht="12.75">
      <c r="A9277" s="64">
        <f t="shared" si="179"/>
        <v>46177</v>
      </c>
      <c r="B9277" s="16" t="s">
        <v>14</v>
      </c>
      <c r="C9277" s="60">
        <f>VLOOKUP(A9277,'JARDIM CAMBURI'!A:I,3, FALSE)</f>
        <v>5637.59</v>
      </c>
      <c r="D9277" s="16">
        <f>VLOOKUP(A9277,'JARDIM CAMBURI'!A:I,4, FALSE)</f>
        <v>56</v>
      </c>
      <c r="E9277" s="61">
        <f>VLOOKUP(A9277,'JARDIM CAMBURI'!A:I,5, FALSE)</f>
        <v>41.99</v>
      </c>
      <c r="F9277" s="16">
        <f>VLOOKUP(A9277,'JARDIM CAMBURI'!A:I,6, FALSE())</f>
        <v>19</v>
      </c>
      <c r="G9277" s="16">
        <f>VLOOKUP(A9277,'JARDIM CAMBURI'!A:I,7, FALSE)</f>
        <v>14.66</v>
      </c>
      <c r="H9277" s="29">
        <f>VLOOKUP(A9277,'JARDIM CAMBURI'!A:I,8, FALSE)</f>
        <v>0</v>
      </c>
      <c r="I9277" s="16" t="s">
        <v>16</v>
      </c>
      <c r="J9277" s="9"/>
      <c r="K9277" s="9"/>
      <c r="L9277" s="9"/>
      <c r="M9277" s="9"/>
      <c r="N9277" s="9"/>
      <c r="O9277" s="9"/>
      <c r="P9277" s="9"/>
      <c r="Q9277" s="9"/>
      <c r="R9277" s="9"/>
      <c r="S9277" s="9"/>
      <c r="T9277" s="9"/>
      <c r="U9277" s="9"/>
      <c r="V9277" s="9"/>
      <c r="W9277" s="9"/>
      <c r="X9277" s="9"/>
      <c r="Y9277" s="9"/>
      <c r="Z9277" s="9"/>
      <c r="AA9277" s="9"/>
    </row>
    <row r="9278" spans="1:27" ht="12.75">
      <c r="A9278" s="64">
        <f t="shared" si="179"/>
        <v>46177</v>
      </c>
      <c r="B9278" s="16" t="s">
        <v>19</v>
      </c>
      <c r="C9278" s="60">
        <f>VLOOKUP(A9278,SERRA!A:I,3, FALSE)</f>
        <v>6354.83</v>
      </c>
      <c r="D9278" s="16">
        <f>VLOOKUP(A9278,SERRA!A:I,4, FALSE)</f>
        <v>69</v>
      </c>
      <c r="E9278" s="61">
        <f>VLOOKUP(A9278,SERRA!A:I,5, FALSE)</f>
        <v>29.91</v>
      </c>
      <c r="F9278" s="16">
        <f>VLOOKUP(A9278,SERRA!A:I,6, FALSE)</f>
        <v>4</v>
      </c>
      <c r="G9278" s="16">
        <f>VLOOKUP(A9278,SERRA!A:I,7, FALSE)</f>
        <v>13</v>
      </c>
      <c r="H9278" s="29">
        <f>VLOOKUP(A9278,SERRA!A:I,8, FALSE)</f>
        <v>0.29509999999999997</v>
      </c>
      <c r="I9278" s="16" t="s">
        <v>16</v>
      </c>
      <c r="J9278" s="9"/>
      <c r="K9278" s="9"/>
      <c r="L9278" s="9"/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  <c r="AA9278" s="9"/>
    </row>
    <row r="9279" spans="1:27" ht="12.75">
      <c r="A9279" s="64">
        <f t="shared" si="179"/>
        <v>46177</v>
      </c>
      <c r="B9279" s="16" t="s">
        <v>1574</v>
      </c>
      <c r="C9279" s="60">
        <f>VLOOKUP(A9279,BOALI!A:I,3, FALSE)</f>
        <v>2627.64</v>
      </c>
      <c r="D9279" s="16">
        <f>VLOOKUP(A9279,BOALI!A:I,4, FALSE)</f>
        <v>62</v>
      </c>
      <c r="E9279" s="61">
        <f>VLOOKUP(A9279,BOALI!A:I,5, FALSE)</f>
        <v>0</v>
      </c>
      <c r="F9279" s="16">
        <f>VLOOKUP(A9279,BOALI!A:I,6, FALSE)</f>
        <v>0</v>
      </c>
      <c r="G9279" s="16">
        <f>VLOOKUP(A9279,BOALI!A:I,7, FALSE)</f>
        <v>0</v>
      </c>
      <c r="H9279" s="29">
        <f>VLOOKUP(A9279,BOALI!A:I,8, FALSE)</f>
        <v>0</v>
      </c>
      <c r="I9279" s="16" t="s">
        <v>16</v>
      </c>
      <c r="J9279" s="9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9"/>
      <c r="X9279" s="9"/>
      <c r="Y9279" s="9"/>
      <c r="Z9279" s="9"/>
      <c r="AA9279" s="9"/>
    </row>
    <row r="9280" spans="1:27" ht="12.75">
      <c r="A9280" s="64">
        <f>A9279+1</f>
        <v>46178</v>
      </c>
      <c r="B9280" s="16" t="s">
        <v>21</v>
      </c>
      <c r="C9280" s="60">
        <f>VLOOKUP(A9280,'VILA CLEMENTINO'!A:I,3, FALSE)</f>
        <v>12209.21</v>
      </c>
      <c r="D9280" s="16">
        <f>VLOOKUP(A9280,'VILA CLEMENTINO'!A:I,4, FALSE)</f>
        <v>111</v>
      </c>
      <c r="E9280" s="61">
        <f>VLOOKUP(A9280,'VILA CLEMENTINO'!A:I,5, FALSE)</f>
        <v>29.95</v>
      </c>
      <c r="F9280" s="16">
        <f>VLOOKUP(A9280,'VILA CLEMENTINO'!A:I,6, FALSE)</f>
        <v>11</v>
      </c>
      <c r="G9280" s="62">
        <f>VLOOKUP(A9280,'VILA CLEMENTINO'!A:I,7, FALSE)</f>
        <v>10.25</v>
      </c>
      <c r="H9280" s="29">
        <f>VLOOKUP(A9280,'VILA CLEMENTINO'!A:I,8, FALSE)</f>
        <v>0.27339999999999998</v>
      </c>
      <c r="I9280" s="16" t="s">
        <v>11</v>
      </c>
      <c r="J9280" s="9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9"/>
      <c r="X9280" s="9"/>
      <c r="Y9280" s="9"/>
      <c r="Z9280" s="9"/>
      <c r="AA9280" s="9"/>
    </row>
    <row r="9281" spans="1:27" ht="12.75">
      <c r="A9281" s="64">
        <f t="shared" ref="A9281:A9292" si="180">A9280</f>
        <v>46178</v>
      </c>
      <c r="B9281" s="16" t="s">
        <v>12</v>
      </c>
      <c r="C9281" s="60">
        <f>VLOOKUP(A9281,JABAQUARA!A:I,3, FALSE)</f>
        <v>4684.4799999999996</v>
      </c>
      <c r="D9281" s="16">
        <f>VLOOKUP(A9281,JABAQUARA!A:I,4, FALSE)</f>
        <v>44</v>
      </c>
      <c r="E9281" s="61">
        <f>VLOOKUP(A9281,JABAQUARA!A:I,5, FALSE)</f>
        <v>34.049999999999997</v>
      </c>
      <c r="F9281" s="16">
        <f>VLOOKUP(A9281,JABAQUARA!A:I,6, FALSE)</f>
        <v>9</v>
      </c>
      <c r="G9281" s="16">
        <f>VLOOKUP(A9281,JABAQUARA!A:I,7, FALSE)</f>
        <v>9.7579999999999991</v>
      </c>
      <c r="H9281" s="29">
        <f>VLOOKUP(A9281,JABAQUARA!A:I,8, FALSE)</f>
        <v>0.30940000000000001</v>
      </c>
      <c r="I9281" s="16" t="s">
        <v>11</v>
      </c>
      <c r="J9281" s="9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9"/>
      <c r="X9281" s="9"/>
      <c r="Y9281" s="9"/>
      <c r="Z9281" s="9"/>
      <c r="AA9281" s="9"/>
    </row>
    <row r="9282" spans="1:27" ht="12.75">
      <c r="A9282" s="64">
        <f t="shared" si="180"/>
        <v>46178</v>
      </c>
      <c r="B9282" s="16" t="s">
        <v>1467</v>
      </c>
      <c r="C9282" s="60">
        <f>VLOOKUP(A9282,SPOLETO!A:I,3, FALSE)</f>
        <v>2201.6799999999998</v>
      </c>
      <c r="D9282" s="66">
        <f>VLOOKUP(A9282,SPOLETO!A:I,4, FALSE)</f>
        <v>50</v>
      </c>
      <c r="E9282" s="61">
        <f>VLOOKUP(A9282,SPOLETO!A:I,5, FALSE)</f>
        <v>0</v>
      </c>
      <c r="F9282" s="60">
        <f>VLOOKUP(A9282,SPOLETO!A:I,6, FALSE)</f>
        <v>0</v>
      </c>
      <c r="G9282" s="16">
        <f>VLOOKUP(A9282,SPOLETO!A:I,7, FALSE)</f>
        <v>0</v>
      </c>
      <c r="H9282" s="29">
        <f>VLOOKUP(A9282,SPOLETO!A:I,8, FALSE)</f>
        <v>0</v>
      </c>
      <c r="I9282" s="16" t="s">
        <v>11</v>
      </c>
      <c r="J9282" s="9"/>
      <c r="K9282" s="9"/>
      <c r="L9282" s="9"/>
      <c r="M9282" s="9"/>
      <c r="N9282" s="9"/>
      <c r="O9282" s="9"/>
      <c r="P9282" s="9"/>
      <c r="Q9282" s="9"/>
      <c r="R9282" s="9"/>
      <c r="S9282" s="9"/>
      <c r="T9282" s="9"/>
      <c r="U9282" s="9"/>
      <c r="V9282" s="9"/>
      <c r="W9282" s="9"/>
      <c r="X9282" s="9"/>
      <c r="Y9282" s="9"/>
      <c r="Z9282" s="9"/>
      <c r="AA9282" s="9"/>
    </row>
    <row r="9283" spans="1:27" ht="12.75">
      <c r="A9283" s="64">
        <f t="shared" si="180"/>
        <v>46178</v>
      </c>
      <c r="B9283" s="16" t="s">
        <v>9</v>
      </c>
      <c r="C9283" s="60">
        <f>VLOOKUP(A9283,'CAMPO BELO'!A:I,3, FALSE)</f>
        <v>5921.85</v>
      </c>
      <c r="D9283" s="16">
        <f>VLOOKUP(A9283,'CAMPO BELO'!A:I,4, FALSE)</f>
        <v>59</v>
      </c>
      <c r="E9283" s="61">
        <f>VLOOKUP(A9283,'CAMPO BELO'!A:I,5, FALSE)</f>
        <v>25.33</v>
      </c>
      <c r="F9283" s="16">
        <f>VLOOKUP(A9283,'CAMPO BELO'!A:I,6, FALSE)</f>
        <v>2</v>
      </c>
      <c r="G9283" s="16">
        <f>VLOOKUP(A9283,'CAMPO BELO'!A:I,7, FALSE)</f>
        <v>9.6</v>
      </c>
      <c r="H9283" s="29">
        <f>VLOOKUP(A9283,'CAMPO BELO'!A:I,8, FALSE)</f>
        <v>0.3125</v>
      </c>
      <c r="I9283" s="16" t="s">
        <v>11</v>
      </c>
      <c r="J9283" s="9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9"/>
      <c r="X9283" s="9"/>
      <c r="Y9283" s="9"/>
      <c r="Z9283" s="9"/>
      <c r="AA9283" s="9"/>
    </row>
    <row r="9284" spans="1:27" ht="12.75">
      <c r="A9284" s="64">
        <f t="shared" si="180"/>
        <v>46178</v>
      </c>
      <c r="B9284" s="16" t="s">
        <v>43</v>
      </c>
      <c r="C9284" s="60">
        <f>VLOOKUP(A9284,GOPOÚVA!A:I,3, FALSE)</f>
        <v>5767.46</v>
      </c>
      <c r="D9284" s="16">
        <f>VLOOKUP(A9284,GOPOÚVA!A:I,4, FALSE)</f>
        <v>54</v>
      </c>
      <c r="E9284" s="61">
        <f>VLOOKUP(A9284,GOPOÚVA!A:I,5, FALSE)</f>
        <v>31.28</v>
      </c>
      <c r="F9284" s="16">
        <f>VLOOKUP(A9284,GOPOÚVA!A:I,6, FALSE)</f>
        <v>2</v>
      </c>
      <c r="G9284" s="16">
        <f>VLOOKUP(A9284,GOPOÚVA!A:I,7, FALSE)</f>
        <v>8.4</v>
      </c>
      <c r="H9284" s="29">
        <f>VLOOKUP(A9284,GOPOÚVA!A:I,8, FALSE)</f>
        <v>0.33279999999999998</v>
      </c>
      <c r="I9284" s="16" t="s">
        <v>11</v>
      </c>
      <c r="J9284" s="9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9"/>
      <c r="X9284" s="9"/>
      <c r="Y9284" s="9"/>
      <c r="Z9284" s="9"/>
      <c r="AA9284" s="9"/>
    </row>
    <row r="9285" spans="1:27" ht="12.75">
      <c r="A9285" s="64">
        <f t="shared" si="180"/>
        <v>46178</v>
      </c>
      <c r="B9285" s="16" t="s">
        <v>45</v>
      </c>
      <c r="C9285" s="60">
        <f>VLOOKUP(A9285,MANDAQUI!A:I,3, FALSE)</f>
        <v>7829.36</v>
      </c>
      <c r="D9285" s="16">
        <f>VLOOKUP(A9285,MANDAQUI!A:I,4, FALSE)</f>
        <v>68</v>
      </c>
      <c r="E9285" s="61">
        <f>VLOOKUP(A9285,MANDAQUI!A:I,5, FALSE)</f>
        <v>27.56</v>
      </c>
      <c r="F9285" s="16">
        <f>VLOOKUP(A9285,MANDAQUI!A:I,6, FALSE)</f>
        <v>1</v>
      </c>
      <c r="G9285" s="16">
        <f>VLOOKUP(A9285,MANDAQUI!A:I,7, FALSE)</f>
        <v>10.8</v>
      </c>
      <c r="H9285" s="29">
        <f>VLOOKUP(A9285,MANDAQUI!A:I,8, FALSE)</f>
        <v>0.29570000000000002</v>
      </c>
      <c r="I9285" s="16" t="s">
        <v>11</v>
      </c>
      <c r="J9285" s="9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9"/>
      <c r="X9285" s="9"/>
      <c r="Y9285" s="9"/>
      <c r="Z9285" s="9"/>
      <c r="AA9285" s="9"/>
    </row>
    <row r="9286" spans="1:27" ht="12.75">
      <c r="A9286" s="64">
        <f t="shared" si="180"/>
        <v>46178</v>
      </c>
      <c r="B9286" s="16" t="s">
        <v>1465</v>
      </c>
      <c r="C9286" s="60">
        <f>VLOOKUP(A9286,AEROPORTO!A:I,3, FALSE)</f>
        <v>6238.75</v>
      </c>
      <c r="D9286" s="16">
        <f>VLOOKUP(A9286,AEROPORTO!A:I,4, FALSE)</f>
        <v>91</v>
      </c>
      <c r="E9286" s="61">
        <f>VLOOKUP(A9286,AEROPORTO!A:I,5, FALSE)</f>
        <v>0</v>
      </c>
      <c r="F9286" s="16">
        <f>VLOOKUP(A9286,AEROPORTO!A:I,6, FALSE)</f>
        <v>0</v>
      </c>
      <c r="G9286" s="16">
        <f>VLOOKUP(A9286,AEROPORTO!A:I,7, FALSE)</f>
        <v>0</v>
      </c>
      <c r="H9286" s="29">
        <f>VLOOKUP(A9286,AEROPORTO!A:I,8, FALSE)</f>
        <v>0</v>
      </c>
      <c r="I9286" s="16" t="s">
        <v>11</v>
      </c>
      <c r="J9286" s="9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9"/>
      <c r="X9286" s="9"/>
      <c r="Y9286" s="9"/>
      <c r="Z9286" s="9"/>
      <c r="AA9286" s="9"/>
    </row>
    <row r="9287" spans="1:27" ht="12.75">
      <c r="A9287" s="64">
        <f t="shared" si="180"/>
        <v>46178</v>
      </c>
      <c r="B9287" s="16" t="s">
        <v>289</v>
      </c>
      <c r="C9287" s="60">
        <f>VLOOKUP(A9287,PINHEIROS!A:I,3, FALSE)</f>
        <v>6480.52</v>
      </c>
      <c r="D9287" s="16">
        <f>VLOOKUP(A9287,PINHEIROS!A:I,4, FALSE)</f>
        <v>58</v>
      </c>
      <c r="E9287" s="61">
        <f>VLOOKUP(A9287,PINHEIROS!A:I,5, FALSE)</f>
        <v>27.55</v>
      </c>
      <c r="F9287" s="16">
        <f>VLOOKUP(A9287,PINHEIROS!A:I,6, FALSE)</f>
        <v>4</v>
      </c>
      <c r="G9287" s="16">
        <f>VLOOKUP(A9287,PINHEIROS!A:I,7, FALSE)</f>
        <v>6.85</v>
      </c>
      <c r="H9287" s="29">
        <f>VLOOKUP(A9287,PINHEIROS!A:I,8, FALSE)</f>
        <v>0.33079999999999998</v>
      </c>
      <c r="I9287" s="16" t="s">
        <v>11</v>
      </c>
      <c r="J9287" s="9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9"/>
      <c r="X9287" s="9"/>
      <c r="Y9287" s="9"/>
      <c r="Z9287" s="9"/>
      <c r="AA9287" s="9"/>
    </row>
    <row r="9288" spans="1:27" ht="12.75">
      <c r="A9288" s="64">
        <f t="shared" si="180"/>
        <v>46178</v>
      </c>
      <c r="B9288" s="16" t="s">
        <v>286</v>
      </c>
      <c r="C9288" s="60">
        <f>VLOOKUP(A9288,ACLIMAÇÃO!A:I,3, FALSE)</f>
        <v>4508.75</v>
      </c>
      <c r="D9288" s="16">
        <f>VLOOKUP(A9288,ACLIMAÇÃO!A:I,4, FALSE)</f>
        <v>45</v>
      </c>
      <c r="E9288" s="61">
        <f>VLOOKUP(A9288,ACLIMAÇÃO!A:I,5, FALSE)</f>
        <v>28.5</v>
      </c>
      <c r="F9288" s="16">
        <f>VLOOKUP(A9288,ACLIMAÇÃO!A:I,6, FALSE)</f>
        <v>3</v>
      </c>
      <c r="G9288" s="16">
        <f>VLOOKUP(A9288,ACLIMAÇÃO!A:I,7, FALSE)</f>
        <v>8</v>
      </c>
      <c r="H9288" s="29">
        <f>VLOOKUP(A9288,ACLIMAÇÃO!A:I,8, FALSE)</f>
        <v>0.31900000000000001</v>
      </c>
      <c r="I9288" s="16" t="s">
        <v>11</v>
      </c>
      <c r="J9288" s="9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9"/>
      <c r="X9288" s="9"/>
      <c r="Y9288" s="9"/>
      <c r="Z9288" s="9"/>
      <c r="AA9288" s="9"/>
    </row>
    <row r="9289" spans="1:27" ht="12.75">
      <c r="A9289" s="64">
        <f t="shared" si="180"/>
        <v>46178</v>
      </c>
      <c r="B9289" s="16" t="s">
        <v>17</v>
      </c>
      <c r="C9289" s="60">
        <f>VLOOKUP(A9289,'PRAIA DO CANTO'!A:I,3, FALSE)</f>
        <v>8940.66</v>
      </c>
      <c r="D9289" s="16">
        <f>VLOOKUP(A9289,'PRAIA DO CANTO'!A:I,4, FALSE)</f>
        <v>89</v>
      </c>
      <c r="E9289" s="61">
        <f>VLOOKUP(A9289,'PRAIA DO CANTO'!A:I,5, FALSE)</f>
        <v>30.52</v>
      </c>
      <c r="F9289" s="16">
        <f>VLOOKUP(A9289,'PRAIA DO CANTO'!A:I,6, FALSE)</f>
        <v>4</v>
      </c>
      <c r="G9289" s="16">
        <f>VLOOKUP(A9289,'PRAIA DO CANTO'!A:I,7, FALSE)</f>
        <v>18.25</v>
      </c>
      <c r="H9289" s="29">
        <f>VLOOKUP(A9289,'PRAIA DO CANTO'!A:I,8, FALSE)</f>
        <v>0.27700000000000002</v>
      </c>
      <c r="I9289" s="16" t="s">
        <v>16</v>
      </c>
      <c r="J9289" s="9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9"/>
      <c r="X9289" s="9"/>
      <c r="Y9289" s="9"/>
      <c r="Z9289" s="9"/>
      <c r="AA9289" s="9"/>
    </row>
    <row r="9290" spans="1:27" ht="12.75">
      <c r="A9290" s="64">
        <f t="shared" si="180"/>
        <v>46178</v>
      </c>
      <c r="B9290" s="16" t="s">
        <v>14</v>
      </c>
      <c r="C9290" s="60">
        <f>VLOOKUP(A9290,'JARDIM CAMBURI'!A:I,3, FALSE)</f>
        <v>6268.87</v>
      </c>
      <c r="D9290" s="16">
        <f>VLOOKUP(A9290,'JARDIM CAMBURI'!A:I,4, FALSE)</f>
        <v>55</v>
      </c>
      <c r="E9290" s="61">
        <f>VLOOKUP(A9290,'JARDIM CAMBURI'!A:I,5, FALSE)</f>
        <v>28.79</v>
      </c>
      <c r="F9290" s="16">
        <f>VLOOKUP(A9290,'JARDIM CAMBURI'!A:I,6, FALSE())</f>
        <v>32</v>
      </c>
      <c r="G9290" s="16">
        <f>VLOOKUP(A9290,'JARDIM CAMBURI'!A:I,7, FALSE)</f>
        <v>7.4</v>
      </c>
      <c r="H9290" s="29">
        <f>VLOOKUP(A9290,'JARDIM CAMBURI'!A:I,8, FALSE)</f>
        <v>0.24329999999999999</v>
      </c>
      <c r="I9290" s="16" t="s">
        <v>16</v>
      </c>
      <c r="J9290" s="9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9"/>
      <c r="X9290" s="9"/>
      <c r="Y9290" s="9"/>
      <c r="Z9290" s="9"/>
      <c r="AA9290" s="9"/>
    </row>
    <row r="9291" spans="1:27" ht="12.75">
      <c r="A9291" s="64">
        <f t="shared" si="180"/>
        <v>46178</v>
      </c>
      <c r="B9291" s="16" t="s">
        <v>19</v>
      </c>
      <c r="C9291" s="60">
        <f>VLOOKUP(A9291,SERRA!A:I,3, FALSE)</f>
        <v>6231.19</v>
      </c>
      <c r="D9291" s="16">
        <f>VLOOKUP(A9291,SERRA!A:I,4, FALSE)</f>
        <v>59</v>
      </c>
      <c r="E9291" s="61">
        <f>VLOOKUP(A9291,SERRA!A:I,5, FALSE)</f>
        <v>29.6</v>
      </c>
      <c r="F9291" s="16">
        <f>VLOOKUP(A9291,SERRA!A:I,6, FALSE)</f>
        <v>3</v>
      </c>
      <c r="G9291" s="16">
        <f>VLOOKUP(A9291,SERRA!A:I,7, FALSE)</f>
        <v>8</v>
      </c>
      <c r="H9291" s="29">
        <f>VLOOKUP(A9291,SERRA!A:I,8, FALSE)</f>
        <v>0.3453</v>
      </c>
      <c r="I9291" s="16" t="s">
        <v>16</v>
      </c>
      <c r="J9291" s="9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9"/>
      <c r="X9291" s="9"/>
      <c r="Y9291" s="9"/>
      <c r="Z9291" s="9"/>
      <c r="AA9291" s="9"/>
    </row>
    <row r="9292" spans="1:27" ht="12.75">
      <c r="A9292" s="64">
        <f t="shared" si="180"/>
        <v>46178</v>
      </c>
      <c r="B9292" s="16" t="s">
        <v>1574</v>
      </c>
      <c r="C9292" s="60">
        <f>VLOOKUP(A9292,BOALI!A:I,3, FALSE)</f>
        <v>3007.82</v>
      </c>
      <c r="D9292" s="16">
        <f>VLOOKUP(A9292,BOALI!A:I,4, FALSE)</f>
        <v>76</v>
      </c>
      <c r="E9292" s="61">
        <f>VLOOKUP(A9292,BOALI!A:I,5, FALSE)</f>
        <v>0</v>
      </c>
      <c r="F9292" s="16">
        <f>VLOOKUP(A9292,BOALI!A:I,6, FALSE)</f>
        <v>0</v>
      </c>
      <c r="G9292" s="16">
        <f>VLOOKUP(A9292,BOALI!A:I,7, FALSE)</f>
        <v>0</v>
      </c>
      <c r="H9292" s="29">
        <f>VLOOKUP(A9292,BOALI!A:I,8, FALSE)</f>
        <v>0</v>
      </c>
      <c r="I9292" s="16" t="s">
        <v>16</v>
      </c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  <c r="Z9292" s="9"/>
      <c r="AA9292" s="9"/>
    </row>
    <row r="9293" spans="1:27" ht="12.75">
      <c r="A9293" s="64">
        <f>A9292+1</f>
        <v>46179</v>
      </c>
      <c r="B9293" s="16" t="s">
        <v>21</v>
      </c>
      <c r="C9293" s="60">
        <f>VLOOKUP(A9293,'VILA CLEMENTINO'!A:I,3, FALSE)</f>
        <v>12205.26</v>
      </c>
      <c r="D9293" s="16">
        <f>VLOOKUP(A9293,'VILA CLEMENTINO'!A:I,4, FALSE)</f>
        <v>110</v>
      </c>
      <c r="E9293" s="61">
        <f>VLOOKUP(A9293,'VILA CLEMENTINO'!A:I,5, FALSE)</f>
        <v>31.65</v>
      </c>
      <c r="F9293" s="16">
        <f>VLOOKUP(A9293,'VILA CLEMENTINO'!A:I,6, FALSE)</f>
        <v>14</v>
      </c>
      <c r="G9293" s="62">
        <f>VLOOKUP(A9293,'VILA CLEMENTINO'!A:I,7, FALSE)</f>
        <v>11.714285714285714</v>
      </c>
      <c r="H9293" s="29">
        <f>VLOOKUP(A9293,'VILA CLEMENTINO'!A:I,8, FALSE)</f>
        <v>0.26050000000000001</v>
      </c>
      <c r="I9293" s="16" t="s">
        <v>11</v>
      </c>
      <c r="J9293" s="9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9"/>
      <c r="X9293" s="9"/>
      <c r="Y9293" s="9"/>
      <c r="Z9293" s="9"/>
      <c r="AA9293" s="9"/>
    </row>
    <row r="9294" spans="1:27" ht="12.75">
      <c r="A9294" s="64">
        <f t="shared" ref="A9294:A9305" si="181">A9293</f>
        <v>46179</v>
      </c>
      <c r="B9294" s="16" t="s">
        <v>12</v>
      </c>
      <c r="C9294" s="60">
        <f>VLOOKUP(A9294,JABAQUARA!A:I,3, FALSE)</f>
        <v>4414.2299999999996</v>
      </c>
      <c r="D9294" s="16">
        <f>VLOOKUP(A9294,JABAQUARA!A:I,4, FALSE)</f>
        <v>48</v>
      </c>
      <c r="E9294" s="61">
        <f>VLOOKUP(A9294,JABAQUARA!A:I,5, FALSE)</f>
        <v>22.24</v>
      </c>
      <c r="F9294" s="16">
        <f>VLOOKUP(A9294,JABAQUARA!A:I,6, FALSE)</f>
        <v>0</v>
      </c>
      <c r="G9294" s="16">
        <f>VLOOKUP(A9294,JABAQUARA!A:I,7, FALSE)</f>
        <v>8.75</v>
      </c>
      <c r="H9294" s="29">
        <f>VLOOKUP(A9294,JABAQUARA!A:I,8, FALSE)</f>
        <v>0.3493</v>
      </c>
      <c r="I9294" s="16" t="s">
        <v>11</v>
      </c>
      <c r="J9294" s="9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9"/>
      <c r="X9294" s="9"/>
      <c r="Y9294" s="9"/>
      <c r="Z9294" s="9"/>
      <c r="AA9294" s="9"/>
    </row>
    <row r="9295" spans="1:27" ht="12.75">
      <c r="A9295" s="64">
        <f t="shared" si="181"/>
        <v>46179</v>
      </c>
      <c r="B9295" s="16" t="s">
        <v>1467</v>
      </c>
      <c r="C9295" s="60">
        <f>VLOOKUP(A9295,SPOLETO!A:I,3, FALSE)</f>
        <v>1983.6</v>
      </c>
      <c r="D9295" s="66">
        <f>VLOOKUP(A9295,SPOLETO!A:I,4, FALSE)</f>
        <v>41</v>
      </c>
      <c r="E9295" s="61">
        <f>VLOOKUP(A9295,SPOLETO!A:I,5, FALSE)</f>
        <v>0</v>
      </c>
      <c r="F9295" s="60">
        <f>VLOOKUP(A9295,SPOLETO!A:I,6, FALSE)</f>
        <v>0</v>
      </c>
      <c r="G9295" s="16">
        <f>VLOOKUP(A9295,SPOLETO!A:I,7, FALSE)</f>
        <v>0</v>
      </c>
      <c r="H9295" s="29">
        <f>VLOOKUP(A9295,SPOLETO!A:I,8, FALSE)</f>
        <v>0</v>
      </c>
      <c r="I9295" s="16" t="s">
        <v>11</v>
      </c>
      <c r="J9295" s="9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9"/>
      <c r="X9295" s="9"/>
      <c r="Y9295" s="9"/>
      <c r="Z9295" s="9"/>
      <c r="AA9295" s="9"/>
    </row>
    <row r="9296" spans="1:27" ht="12.75">
      <c r="A9296" s="64">
        <f t="shared" si="181"/>
        <v>46179</v>
      </c>
      <c r="B9296" s="16" t="s">
        <v>9</v>
      </c>
      <c r="C9296" s="60">
        <f>VLOOKUP(A9296,'CAMPO BELO'!A:I,3, FALSE)</f>
        <v>6916.58</v>
      </c>
      <c r="D9296" s="16">
        <f>VLOOKUP(A9296,'CAMPO BELO'!A:I,4, FALSE)</f>
        <v>66</v>
      </c>
      <c r="E9296" s="61">
        <f>VLOOKUP(A9296,'CAMPO BELO'!A:I,5, FALSE)</f>
        <v>27.01</v>
      </c>
      <c r="F9296" s="16">
        <f>VLOOKUP(A9296,'CAMPO BELO'!A:I,6, FALSE)</f>
        <v>5</v>
      </c>
      <c r="G9296" s="16">
        <f>VLOOKUP(A9296,'CAMPO BELO'!A:I,7, FALSE)</f>
        <v>13.25</v>
      </c>
      <c r="H9296" s="29">
        <f>VLOOKUP(A9296,'CAMPO BELO'!A:I,8, FALSE)</f>
        <v>0.31269999999999998</v>
      </c>
      <c r="I9296" s="16" t="s">
        <v>11</v>
      </c>
      <c r="J9296" s="9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9"/>
      <c r="X9296" s="9"/>
      <c r="Y9296" s="9"/>
      <c r="Z9296" s="9"/>
      <c r="AA9296" s="9"/>
    </row>
    <row r="9297" spans="1:27" ht="12.75">
      <c r="A9297" s="64">
        <f t="shared" si="181"/>
        <v>46179</v>
      </c>
      <c r="B9297" s="16" t="s">
        <v>43</v>
      </c>
      <c r="C9297" s="60">
        <f>VLOOKUP(A9297,GOPOÚVA!A:I,3, FALSE)</f>
        <v>7689.17</v>
      </c>
      <c r="D9297" s="16">
        <f>VLOOKUP(A9297,GOPOÚVA!A:I,4, FALSE)</f>
        <v>75</v>
      </c>
      <c r="E9297" s="61">
        <f>VLOOKUP(A9297,GOPOÚVA!A:I,5, FALSE)</f>
        <v>26.64</v>
      </c>
      <c r="F9297" s="16">
        <f>VLOOKUP(A9297,GOPOÚVA!A:I,6, FALSE)</f>
        <v>0</v>
      </c>
      <c r="G9297" s="16">
        <f>VLOOKUP(A9297,GOPOÚVA!A:I,7, FALSE)</f>
        <v>12.8</v>
      </c>
      <c r="H9297" s="29">
        <f>VLOOKUP(A9297,GOPOÚVA!A:I,8, FALSE)</f>
        <v>0.34200000000000003</v>
      </c>
      <c r="I9297" s="16" t="s">
        <v>11</v>
      </c>
      <c r="J9297" s="9"/>
      <c r="K9297" s="9"/>
      <c r="L9297" s="9"/>
      <c r="M9297" s="9"/>
      <c r="N9297" s="9"/>
      <c r="O9297" s="9"/>
      <c r="P9297" s="9"/>
      <c r="Q9297" s="9"/>
      <c r="R9297" s="9"/>
      <c r="S9297" s="9"/>
      <c r="T9297" s="9"/>
      <c r="U9297" s="9"/>
      <c r="V9297" s="9"/>
      <c r="W9297" s="9"/>
      <c r="X9297" s="9"/>
      <c r="Y9297" s="9"/>
      <c r="Z9297" s="9"/>
      <c r="AA9297" s="9"/>
    </row>
    <row r="9298" spans="1:27" ht="12.75">
      <c r="A9298" s="64">
        <f t="shared" si="181"/>
        <v>46179</v>
      </c>
      <c r="B9298" s="16" t="s">
        <v>45</v>
      </c>
      <c r="C9298" s="60">
        <f>VLOOKUP(A9298,MANDAQUI!A:I,3, FALSE)</f>
        <v>7256.85</v>
      </c>
      <c r="D9298" s="16">
        <f>VLOOKUP(A9298,MANDAQUI!A:I,4, FALSE)</f>
        <v>66</v>
      </c>
      <c r="E9298" s="61">
        <f>VLOOKUP(A9298,MANDAQUI!A:I,5, FALSE)</f>
        <v>25.58</v>
      </c>
      <c r="F9298" s="16">
        <f>VLOOKUP(A9298,MANDAQUI!A:I,6, FALSE)</f>
        <v>1</v>
      </c>
      <c r="G9298" s="16">
        <f>VLOOKUP(A9298,MANDAQUI!A:I,7, FALSE)</f>
        <v>11</v>
      </c>
      <c r="H9298" s="29">
        <f>VLOOKUP(A9298,MANDAQUI!A:I,8, FALSE)</f>
        <v>0.29170000000000001</v>
      </c>
      <c r="I9298" s="16" t="s">
        <v>11</v>
      </c>
      <c r="J9298" s="9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9"/>
      <c r="X9298" s="9"/>
      <c r="Y9298" s="9"/>
      <c r="Z9298" s="9"/>
      <c r="AA9298" s="9"/>
    </row>
    <row r="9299" spans="1:27" ht="12.75">
      <c r="A9299" s="64">
        <f t="shared" si="181"/>
        <v>46179</v>
      </c>
      <c r="B9299" s="16" t="s">
        <v>1465</v>
      </c>
      <c r="C9299" s="60">
        <f>VLOOKUP(A9299,AEROPORTO!A:I,3, FALSE)</f>
        <v>3980</v>
      </c>
      <c r="D9299" s="16">
        <f>VLOOKUP(A9299,AEROPORTO!A:I,4, FALSE)</f>
        <v>65</v>
      </c>
      <c r="E9299" s="61">
        <f>VLOOKUP(A9299,AEROPORTO!A:I,5, FALSE)</f>
        <v>0</v>
      </c>
      <c r="F9299" s="16">
        <f>VLOOKUP(A9299,AEROPORTO!A:I,6, FALSE)</f>
        <v>0</v>
      </c>
      <c r="G9299" s="16">
        <f>VLOOKUP(A9299,AEROPORTO!A:I,7, FALSE)</f>
        <v>0</v>
      </c>
      <c r="H9299" s="29">
        <f>VLOOKUP(A9299,AEROPORTO!A:I,8, FALSE)</f>
        <v>0</v>
      </c>
      <c r="I9299" s="16" t="s">
        <v>11</v>
      </c>
      <c r="J9299" s="9"/>
      <c r="K9299" s="9"/>
      <c r="L9299" s="9"/>
      <c r="M9299" s="9"/>
      <c r="N9299" s="9"/>
      <c r="O9299" s="9"/>
      <c r="P9299" s="9"/>
      <c r="Q9299" s="9"/>
      <c r="R9299" s="9"/>
      <c r="S9299" s="9"/>
      <c r="T9299" s="9"/>
      <c r="U9299" s="9"/>
      <c r="V9299" s="9"/>
      <c r="W9299" s="9"/>
      <c r="X9299" s="9"/>
      <c r="Y9299" s="9"/>
      <c r="Z9299" s="9"/>
      <c r="AA9299" s="9"/>
    </row>
    <row r="9300" spans="1:27" ht="12.75">
      <c r="A9300" s="64">
        <f t="shared" si="181"/>
        <v>46179</v>
      </c>
      <c r="B9300" s="16" t="s">
        <v>289</v>
      </c>
      <c r="C9300" s="60">
        <f>VLOOKUP(A9300,PINHEIROS!A:I,3, FALSE)</f>
        <v>6201.93</v>
      </c>
      <c r="D9300" s="16">
        <f>VLOOKUP(A9300,PINHEIROS!A:I,4, FALSE)</f>
        <v>62</v>
      </c>
      <c r="E9300" s="61">
        <f>VLOOKUP(A9300,PINHEIROS!A:I,5, FALSE)</f>
        <v>43.14</v>
      </c>
      <c r="F9300" s="16">
        <f>VLOOKUP(A9300,PINHEIROS!A:I,6, FALSE)</f>
        <v>9</v>
      </c>
      <c r="G9300" s="16">
        <f>VLOOKUP(A9300,PINHEIROS!A:I,7, FALSE)</f>
        <v>7.33</v>
      </c>
      <c r="H9300" s="29">
        <f>VLOOKUP(A9300,PINHEIROS!A:I,8, FALSE)</f>
        <v>0.28349999999999997</v>
      </c>
      <c r="I9300" s="16" t="s">
        <v>11</v>
      </c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9"/>
      <c r="X9300" s="9"/>
      <c r="Y9300" s="9"/>
      <c r="Z9300" s="9"/>
      <c r="AA9300" s="9"/>
    </row>
    <row r="9301" spans="1:27" ht="12.75">
      <c r="A9301" s="64">
        <f t="shared" si="181"/>
        <v>46179</v>
      </c>
      <c r="B9301" s="16" t="s">
        <v>286</v>
      </c>
      <c r="C9301" s="60">
        <f>VLOOKUP(A9301,ACLIMAÇÃO!A:I,3, FALSE)</f>
        <v>4319.78</v>
      </c>
      <c r="D9301" s="16">
        <f>VLOOKUP(A9301,ACLIMAÇÃO!A:I,4, FALSE)</f>
        <v>44</v>
      </c>
      <c r="E9301" s="61">
        <f>VLOOKUP(A9301,ACLIMAÇÃO!A:I,5, FALSE)</f>
        <v>26.19</v>
      </c>
      <c r="F9301" s="16">
        <f>VLOOKUP(A9301,ACLIMAÇÃO!A:I,6, FALSE)</f>
        <v>3</v>
      </c>
      <c r="G9301" s="16">
        <f>VLOOKUP(A9301,ACLIMAÇÃO!A:I,7, FALSE)</f>
        <v>9</v>
      </c>
      <c r="H9301" s="29">
        <f>VLOOKUP(A9301,ACLIMAÇÃO!A:I,8, FALSE)</f>
        <v>0.28520000000000001</v>
      </c>
      <c r="I9301" s="16" t="s">
        <v>11</v>
      </c>
      <c r="J9301" s="9"/>
      <c r="K9301" s="9"/>
      <c r="L9301" s="9"/>
      <c r="M9301" s="9"/>
      <c r="N9301" s="9"/>
      <c r="O9301" s="9"/>
      <c r="P9301" s="9"/>
      <c r="Q9301" s="9"/>
      <c r="R9301" s="9"/>
      <c r="S9301" s="9"/>
      <c r="T9301" s="9"/>
      <c r="U9301" s="9"/>
      <c r="V9301" s="9"/>
      <c r="W9301" s="9"/>
      <c r="X9301" s="9"/>
      <c r="Y9301" s="9"/>
      <c r="Z9301" s="9"/>
      <c r="AA9301" s="9"/>
    </row>
    <row r="9302" spans="1:27" ht="12.75">
      <c r="A9302" s="64">
        <f t="shared" si="181"/>
        <v>46179</v>
      </c>
      <c r="B9302" s="16" t="s">
        <v>17</v>
      </c>
      <c r="C9302" s="60">
        <f>VLOOKUP(A9302,'PRAIA DO CANTO'!A:I,3, FALSE)</f>
        <v>8296.43</v>
      </c>
      <c r="D9302" s="16">
        <f>VLOOKUP(A9302,'PRAIA DO CANTO'!A:I,4, FALSE)</f>
        <v>76</v>
      </c>
      <c r="E9302" s="61">
        <f>VLOOKUP(A9302,'PRAIA DO CANTO'!A:I,5, FALSE)</f>
        <v>33.15</v>
      </c>
      <c r="F9302" s="16">
        <f>VLOOKUP(A9302,'PRAIA DO CANTO'!A:I,6, FALSE)</f>
        <v>14</v>
      </c>
      <c r="G9302" s="16">
        <f>VLOOKUP(A9302,'PRAIA DO CANTO'!A:I,7, FALSE)</f>
        <v>15.25</v>
      </c>
      <c r="H9302" s="29">
        <f>VLOOKUP(A9302,'PRAIA DO CANTO'!A:I,8, FALSE)</f>
        <v>0.31419999999999998</v>
      </c>
      <c r="I9302" s="16" t="s">
        <v>16</v>
      </c>
      <c r="J9302" s="9"/>
      <c r="K9302" s="9"/>
      <c r="L9302" s="9"/>
      <c r="M9302" s="9"/>
      <c r="N9302" s="9"/>
      <c r="O9302" s="9"/>
      <c r="P9302" s="9"/>
      <c r="Q9302" s="9"/>
      <c r="R9302" s="9"/>
      <c r="S9302" s="9"/>
      <c r="T9302" s="9"/>
      <c r="U9302" s="9"/>
      <c r="V9302" s="9"/>
      <c r="W9302" s="9"/>
      <c r="X9302" s="9"/>
      <c r="Y9302" s="9"/>
      <c r="Z9302" s="9"/>
      <c r="AA9302" s="9"/>
    </row>
    <row r="9303" spans="1:27" ht="12.75">
      <c r="A9303" s="64">
        <f t="shared" si="181"/>
        <v>46179</v>
      </c>
      <c r="B9303" s="16" t="s">
        <v>14</v>
      </c>
      <c r="C9303" s="60">
        <f>VLOOKUP(A9303,'JARDIM CAMBURI'!A:I,3, FALSE)</f>
        <v>5071.72</v>
      </c>
      <c r="D9303" s="16">
        <f>VLOOKUP(A9303,'JARDIM CAMBURI'!A:I,4, FALSE)</f>
        <v>58</v>
      </c>
      <c r="E9303" s="61">
        <f>VLOOKUP(A9303,'JARDIM CAMBURI'!A:I,5, FALSE)</f>
        <v>23.17</v>
      </c>
      <c r="F9303" s="16">
        <f>VLOOKUP(A9303,'JARDIM CAMBURI'!A:I,6, FALSE())</f>
        <v>2</v>
      </c>
      <c r="G9303" s="16">
        <f>VLOOKUP(A9303,'JARDIM CAMBURI'!A:I,7, FALSE)</f>
        <v>9.25</v>
      </c>
      <c r="H9303" s="29">
        <f>VLOOKUP(A9303,'JARDIM CAMBURI'!A:I,8, FALSE)</f>
        <v>0.28060000000000002</v>
      </c>
      <c r="I9303" s="16" t="s">
        <v>16</v>
      </c>
      <c r="J9303" s="9"/>
      <c r="K9303" s="9"/>
      <c r="L9303" s="9"/>
      <c r="M9303" s="9"/>
      <c r="N9303" s="9"/>
      <c r="O9303" s="9"/>
      <c r="P9303" s="9"/>
      <c r="Q9303" s="9"/>
      <c r="R9303" s="9"/>
      <c r="S9303" s="9"/>
      <c r="T9303" s="9"/>
      <c r="U9303" s="9"/>
      <c r="V9303" s="9"/>
      <c r="W9303" s="9"/>
      <c r="X9303" s="9"/>
      <c r="Y9303" s="9"/>
      <c r="Z9303" s="9"/>
      <c r="AA9303" s="9"/>
    </row>
    <row r="9304" spans="1:27" ht="12.75">
      <c r="A9304" s="64">
        <f t="shared" si="181"/>
        <v>46179</v>
      </c>
      <c r="B9304" s="16" t="s">
        <v>19</v>
      </c>
      <c r="C9304" s="60">
        <f>VLOOKUP(A9304,SERRA!A:I,3, FALSE)</f>
        <v>6231.19</v>
      </c>
      <c r="D9304" s="16">
        <f>VLOOKUP(A9304,SERRA!A:I,4, FALSE)</f>
        <v>68</v>
      </c>
      <c r="E9304" s="61">
        <f>VLOOKUP(A9304,SERRA!A:I,5, FALSE)</f>
        <v>32.4</v>
      </c>
      <c r="F9304" s="16">
        <f>VLOOKUP(A9304,SERRA!A:I,6, FALSE)</f>
        <v>7</v>
      </c>
      <c r="G9304" s="16">
        <f>VLOOKUP(A9304,SERRA!A:I,7, FALSE)</f>
        <v>8.25</v>
      </c>
      <c r="H9304" s="29">
        <f>VLOOKUP(A9304,SERRA!A:I,8, FALSE)</f>
        <v>0.31230000000000002</v>
      </c>
      <c r="I9304" s="16" t="s">
        <v>16</v>
      </c>
      <c r="J9304" s="9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9"/>
      <c r="X9304" s="9"/>
      <c r="Y9304" s="9"/>
      <c r="Z9304" s="9"/>
      <c r="AA9304" s="9"/>
    </row>
    <row r="9305" spans="1:27" ht="12.75">
      <c r="A9305" s="64">
        <f t="shared" si="181"/>
        <v>46179</v>
      </c>
      <c r="B9305" s="16" t="s">
        <v>1574</v>
      </c>
      <c r="C9305" s="60">
        <f>VLOOKUP(A9305,BOALI!A:I,3, FALSE)</f>
        <v>2405.79</v>
      </c>
      <c r="D9305" s="16">
        <f>VLOOKUP(A9305,BOALI!A:I,4, FALSE)</f>
        <v>62</v>
      </c>
      <c r="E9305" s="61">
        <f>VLOOKUP(A9305,BOALI!A:I,5, FALSE)</f>
        <v>0</v>
      </c>
      <c r="F9305" s="16">
        <f>VLOOKUP(A9305,BOALI!A:I,6, FALSE)</f>
        <v>0</v>
      </c>
      <c r="G9305" s="16">
        <f>VLOOKUP(A9305,BOALI!A:I,7, FALSE)</f>
        <v>0</v>
      </c>
      <c r="H9305" s="29">
        <f>VLOOKUP(A9305,BOALI!A:I,8, FALSE)</f>
        <v>0</v>
      </c>
      <c r="I9305" s="16" t="s">
        <v>16</v>
      </c>
      <c r="J9305" s="9"/>
      <c r="K9305" s="9"/>
      <c r="L9305" s="9"/>
      <c r="M9305" s="9"/>
      <c r="N9305" s="9"/>
      <c r="O9305" s="9"/>
      <c r="P9305" s="9"/>
      <c r="Q9305" s="9"/>
      <c r="R9305" s="9"/>
      <c r="S9305" s="9"/>
      <c r="T9305" s="9"/>
      <c r="U9305" s="9"/>
      <c r="V9305" s="9"/>
      <c r="W9305" s="9"/>
      <c r="X9305" s="9"/>
      <c r="Y9305" s="9"/>
      <c r="Z9305" s="9"/>
      <c r="AA9305" s="9"/>
    </row>
    <row r="9306" spans="1:27" ht="12.75">
      <c r="A9306" s="64">
        <f>A9305+1</f>
        <v>46180</v>
      </c>
      <c r="B9306" s="16" t="s">
        <v>21</v>
      </c>
      <c r="C9306" s="60">
        <f>VLOOKUP(A9306,'VILA CLEMENTINO'!A:I,3, FALSE)</f>
        <v>9592.93</v>
      </c>
      <c r="D9306" s="16">
        <f>VLOOKUP(A9306,'VILA CLEMENTINO'!A:I,4, FALSE)</f>
        <v>106</v>
      </c>
      <c r="E9306" s="61">
        <f>VLOOKUP(A9306,'VILA CLEMENTINO'!A:I,5, FALSE)</f>
        <v>39.700000000000003</v>
      </c>
      <c r="F9306" s="16">
        <f>VLOOKUP(A9306,'VILA CLEMENTINO'!A:I,6, FALSE)</f>
        <v>39</v>
      </c>
      <c r="G9306" s="62">
        <f>VLOOKUP(A9306,'VILA CLEMENTINO'!A:I,7, FALSE)</f>
        <v>14.333333333333334</v>
      </c>
      <c r="H9306" s="29">
        <f>VLOOKUP(A9306,'VILA CLEMENTINO'!A:I,8, FALSE)</f>
        <v>0.27210000000000001</v>
      </c>
      <c r="I9306" s="16" t="s">
        <v>11</v>
      </c>
      <c r="J9306" s="9"/>
      <c r="K9306" s="9"/>
      <c r="L9306" s="9"/>
      <c r="M9306" s="9"/>
      <c r="N9306" s="9"/>
      <c r="O9306" s="9"/>
      <c r="P9306" s="9"/>
      <c r="Q9306" s="9"/>
      <c r="R9306" s="9"/>
      <c r="S9306" s="9"/>
      <c r="T9306" s="9"/>
      <c r="U9306" s="9"/>
      <c r="V9306" s="9"/>
      <c r="W9306" s="9"/>
      <c r="X9306" s="9"/>
      <c r="Y9306" s="9"/>
      <c r="Z9306" s="9"/>
      <c r="AA9306" s="9"/>
    </row>
    <row r="9307" spans="1:27" ht="12.75">
      <c r="A9307" s="64">
        <f t="shared" ref="A9307:A9318" si="182">A9306</f>
        <v>46180</v>
      </c>
      <c r="B9307" s="16" t="s">
        <v>12</v>
      </c>
      <c r="C9307" s="60">
        <f>VLOOKUP(A9307,JABAQUARA!A:I,3, FALSE)</f>
        <v>4766.66</v>
      </c>
      <c r="D9307" s="16">
        <f>VLOOKUP(A9307,JABAQUARA!A:I,4, FALSE)</f>
        <v>53</v>
      </c>
      <c r="E9307" s="61">
        <f>VLOOKUP(A9307,JABAQUARA!A:I,5, FALSE)</f>
        <v>31.22</v>
      </c>
      <c r="F9307" s="16">
        <f>VLOOKUP(A9307,JABAQUARA!A:I,6, FALSE)</f>
        <v>7</v>
      </c>
      <c r="G9307" s="16">
        <f>VLOOKUP(A9307,JABAQUARA!A:I,7, FALSE)</f>
        <v>8.25</v>
      </c>
      <c r="H9307" s="29">
        <f>VLOOKUP(A9307,JABAQUARA!A:I,8, FALSE)</f>
        <v>0.35980000000000001</v>
      </c>
      <c r="I9307" s="16" t="s">
        <v>11</v>
      </c>
      <c r="J9307" s="9"/>
      <c r="K9307" s="9"/>
      <c r="L9307" s="9"/>
      <c r="M9307" s="9"/>
      <c r="N9307" s="9"/>
      <c r="O9307" s="9"/>
      <c r="P9307" s="9"/>
      <c r="Q9307" s="9"/>
      <c r="R9307" s="9"/>
      <c r="S9307" s="9"/>
      <c r="T9307" s="9"/>
      <c r="U9307" s="9"/>
      <c r="V9307" s="9"/>
      <c r="W9307" s="9"/>
      <c r="X9307" s="9"/>
      <c r="Y9307" s="9"/>
      <c r="Z9307" s="9"/>
      <c r="AA9307" s="9"/>
    </row>
    <row r="9308" spans="1:27" ht="12.75">
      <c r="A9308" s="64">
        <f t="shared" si="182"/>
        <v>46180</v>
      </c>
      <c r="B9308" s="16" t="s">
        <v>1467</v>
      </c>
      <c r="C9308" s="60">
        <f>VLOOKUP(A9308,SPOLETO!A:I,3, FALSE)</f>
        <v>2325.6999999999998</v>
      </c>
      <c r="D9308" s="66">
        <f>VLOOKUP(A9308,SPOLETO!A:I,4, FALSE)</f>
        <v>48</v>
      </c>
      <c r="E9308" s="68">
        <f>VLOOKUP(A9308,SPOLETO!A:I,5, FALSE)</f>
        <v>0</v>
      </c>
      <c r="F9308" s="69">
        <f>VLOOKUP(A9308,SPOLETO!A:I,6, FALSE)</f>
        <v>0</v>
      </c>
      <c r="G9308" s="70">
        <f>VLOOKUP(A9308,SPOLETO!A:I,7, FALSE)</f>
        <v>0</v>
      </c>
      <c r="H9308" s="71">
        <f>VLOOKUP(A9308,SPOLETO!A:I,8, FALSE)</f>
        <v>0</v>
      </c>
      <c r="I9308" s="16" t="s">
        <v>11</v>
      </c>
      <c r="J9308" s="9"/>
      <c r="K9308" s="9"/>
      <c r="L9308" s="9"/>
      <c r="M9308" s="9"/>
      <c r="N9308" s="9"/>
      <c r="O9308" s="9"/>
      <c r="P9308" s="9"/>
      <c r="Q9308" s="9"/>
      <c r="R9308" s="9"/>
      <c r="S9308" s="9"/>
      <c r="T9308" s="9"/>
      <c r="U9308" s="9"/>
      <c r="V9308" s="9"/>
      <c r="W9308" s="9"/>
      <c r="X9308" s="9"/>
      <c r="Y9308" s="9"/>
      <c r="Z9308" s="9"/>
      <c r="AA9308" s="9"/>
    </row>
    <row r="9309" spans="1:27" ht="12.75">
      <c r="A9309" s="64">
        <f t="shared" si="182"/>
        <v>46180</v>
      </c>
      <c r="B9309" s="16" t="s">
        <v>9</v>
      </c>
      <c r="C9309" s="60">
        <f>VLOOKUP(A9309,'CAMPO BELO'!A:I,3, FALSE)</f>
        <v>6487.59</v>
      </c>
      <c r="D9309" s="16">
        <f>VLOOKUP(A9309,'CAMPO BELO'!A:I,4, FALSE)</f>
        <v>69</v>
      </c>
      <c r="E9309" s="61">
        <f>VLOOKUP(A9309,'CAMPO BELO'!A:I,5, FALSE)</f>
        <v>25.47</v>
      </c>
      <c r="F9309" s="16">
        <f>VLOOKUP(A9309,'CAMPO BELO'!A:I,6, FALSE)</f>
        <v>1</v>
      </c>
      <c r="G9309" s="16">
        <f>VLOOKUP(A9309,'CAMPO BELO'!A:I,7, FALSE)</f>
        <v>13.5</v>
      </c>
      <c r="H9309" s="29">
        <f>VLOOKUP(A9309,'CAMPO BELO'!A:I,8, FALSE)</f>
        <v>0.40529999999999999</v>
      </c>
      <c r="I9309" s="16" t="s">
        <v>11</v>
      </c>
      <c r="J9309" s="9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9"/>
      <c r="X9309" s="9"/>
      <c r="Y9309" s="9"/>
      <c r="Z9309" s="9"/>
      <c r="AA9309" s="9"/>
    </row>
    <row r="9310" spans="1:27" ht="12.75">
      <c r="A9310" s="64">
        <f t="shared" si="182"/>
        <v>46180</v>
      </c>
      <c r="B9310" s="16" t="s">
        <v>43</v>
      </c>
      <c r="C9310" s="60">
        <f>VLOOKUP(A9310,GOPOÚVA!A:I,3, FALSE)</f>
        <v>6587.15</v>
      </c>
      <c r="D9310" s="16">
        <f>VLOOKUP(A9310,GOPOÚVA!A:I,4, FALSE)</f>
        <v>69</v>
      </c>
      <c r="E9310" s="61">
        <f>VLOOKUP(A9310,GOPOÚVA!A:I,5, FALSE)</f>
        <v>34.479999999999997</v>
      </c>
      <c r="F9310" s="16">
        <f>VLOOKUP(A9310,GOPOÚVA!A:I,6, FALSE)</f>
        <v>15</v>
      </c>
      <c r="G9310" s="16">
        <f>VLOOKUP(A9310,GOPOÚVA!A:I,7, FALSE)</f>
        <v>16.25</v>
      </c>
      <c r="H9310" s="29">
        <f>VLOOKUP(A9310,GOPOÚVA!A:I,8, FALSE)</f>
        <v>0.31130000000000002</v>
      </c>
      <c r="I9310" s="16" t="s">
        <v>11</v>
      </c>
      <c r="J9310" s="9"/>
      <c r="K9310" s="9"/>
      <c r="L9310" s="9"/>
      <c r="M9310" s="9"/>
      <c r="N9310" s="9"/>
      <c r="O9310" s="9"/>
      <c r="P9310" s="9"/>
      <c r="Q9310" s="9"/>
      <c r="R9310" s="9"/>
      <c r="S9310" s="9"/>
      <c r="T9310" s="9"/>
      <c r="U9310" s="9"/>
      <c r="V9310" s="9"/>
      <c r="W9310" s="9"/>
      <c r="X9310" s="9"/>
      <c r="Y9310" s="9"/>
      <c r="Z9310" s="9"/>
      <c r="AA9310" s="9"/>
    </row>
    <row r="9311" spans="1:27" ht="12.75">
      <c r="A9311" s="64">
        <f t="shared" si="182"/>
        <v>46180</v>
      </c>
      <c r="B9311" s="16" t="s">
        <v>45</v>
      </c>
      <c r="C9311" s="60">
        <f>VLOOKUP(A9311,MANDAQUI!A:I,3, FALSE)</f>
        <v>6645.87</v>
      </c>
      <c r="D9311" s="16">
        <f>VLOOKUP(A9311,MANDAQUI!A:I,4, FALSE)</f>
        <v>59</v>
      </c>
      <c r="E9311" s="61">
        <f>VLOOKUP(A9311,MANDAQUI!A:I,5, FALSE)</f>
        <v>23.44</v>
      </c>
      <c r="F9311" s="16">
        <f>VLOOKUP(A9311,MANDAQUI!A:I,6, FALSE)</f>
        <v>0</v>
      </c>
      <c r="G9311" s="16">
        <f>VLOOKUP(A9311,MANDAQUI!A:I,7, FALSE)</f>
        <v>11.75</v>
      </c>
      <c r="H9311" s="29">
        <f>VLOOKUP(A9311,MANDAQUI!A:I,8, FALSE)</f>
        <v>0.29310000000000003</v>
      </c>
      <c r="I9311" s="16" t="s">
        <v>11</v>
      </c>
      <c r="J9311" s="9"/>
      <c r="K9311" s="9"/>
      <c r="L9311" s="9"/>
      <c r="M9311" s="9"/>
      <c r="N9311" s="9"/>
      <c r="O9311" s="9"/>
      <c r="P9311" s="9"/>
      <c r="Q9311" s="9"/>
      <c r="R9311" s="9"/>
      <c r="S9311" s="9"/>
      <c r="T9311" s="9"/>
      <c r="U9311" s="9"/>
      <c r="V9311" s="9"/>
      <c r="W9311" s="9"/>
      <c r="X9311" s="9"/>
      <c r="Y9311" s="9"/>
      <c r="Z9311" s="9"/>
      <c r="AA9311" s="9"/>
    </row>
    <row r="9312" spans="1:27" ht="12.75">
      <c r="A9312" s="64">
        <f t="shared" si="182"/>
        <v>46180</v>
      </c>
      <c r="B9312" s="16" t="s">
        <v>1465</v>
      </c>
      <c r="C9312" s="60">
        <f>VLOOKUP(A9312,AEROPORTO!A:I,3, FALSE)</f>
        <v>6637.25</v>
      </c>
      <c r="D9312" s="16">
        <f>VLOOKUP(A9312,AEROPORTO!A:I,4, FALSE)</f>
        <v>105</v>
      </c>
      <c r="E9312" s="68">
        <f>VLOOKUP(A9312,AEROPORTO!A:I,5, FALSE)</f>
        <v>0</v>
      </c>
      <c r="F9312" s="70">
        <f>VLOOKUP(A9312,AEROPORTO!A:I,6, FALSE)</f>
        <v>0</v>
      </c>
      <c r="G9312" s="70">
        <f>VLOOKUP(A9312,AEROPORTO!A:I,7, FALSE)</f>
        <v>0</v>
      </c>
      <c r="H9312" s="71">
        <f>VLOOKUP(A9312,AEROPORTO!A:I,8, FALSE)</f>
        <v>0</v>
      </c>
      <c r="I9312" s="16" t="s">
        <v>11</v>
      </c>
      <c r="J9312" s="9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9"/>
      <c r="X9312" s="9"/>
      <c r="Y9312" s="9"/>
      <c r="Z9312" s="9"/>
      <c r="AA9312" s="9"/>
    </row>
    <row r="9313" spans="1:27" ht="12.75">
      <c r="A9313" s="64">
        <f t="shared" si="182"/>
        <v>46180</v>
      </c>
      <c r="B9313" s="16" t="s">
        <v>289</v>
      </c>
      <c r="C9313" s="60">
        <f>VLOOKUP(A9313,PINHEIROS!A:I,3, FALSE)</f>
        <v>4756.72</v>
      </c>
      <c r="D9313" s="16">
        <f>VLOOKUP(A9313,PINHEIROS!A:I,4, FALSE)</f>
        <v>47</v>
      </c>
      <c r="E9313" s="61">
        <f>VLOOKUP(A9313,PINHEIROS!A:I,5, FALSE)</f>
        <v>38.29</v>
      </c>
      <c r="F9313" s="16">
        <f>VLOOKUP(A9313,PINHEIROS!A:I,6, FALSE)</f>
        <v>14</v>
      </c>
      <c r="G9313" s="16">
        <f>VLOOKUP(A9313,PINHEIROS!A:I,7, FALSE)</f>
        <v>6.16</v>
      </c>
      <c r="H9313" s="29">
        <f>VLOOKUP(A9313,PINHEIROS!A:I,8, FALSE)</f>
        <v>0.33189999999999997</v>
      </c>
      <c r="I9313" s="16" t="s">
        <v>11</v>
      </c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9"/>
      <c r="X9313" s="9"/>
      <c r="Y9313" s="9"/>
      <c r="Z9313" s="9"/>
      <c r="AA9313" s="9"/>
    </row>
    <row r="9314" spans="1:27" ht="12.75">
      <c r="A9314" s="64">
        <f t="shared" si="182"/>
        <v>46180</v>
      </c>
      <c r="B9314" s="16" t="s">
        <v>286</v>
      </c>
      <c r="C9314" s="60">
        <f>VLOOKUP(A9314,ACLIMAÇÃO!A:I,3, FALSE)</f>
        <v>4171.4399999999996</v>
      </c>
      <c r="D9314" s="16">
        <f>VLOOKUP(A9314,ACLIMAÇÃO!A:I,4, FALSE)</f>
        <v>43</v>
      </c>
      <c r="E9314" s="61">
        <f>VLOOKUP(A9314,ACLIMAÇÃO!A:I,5, FALSE)</f>
        <v>23.36</v>
      </c>
      <c r="F9314" s="16">
        <f>VLOOKUP(A9314,ACLIMAÇÃO!A:I,6, FALSE)</f>
        <v>0</v>
      </c>
      <c r="G9314" s="16">
        <f>VLOOKUP(A9314,ACLIMAÇÃO!A:I,7, FALSE)</f>
        <v>8.75</v>
      </c>
      <c r="H9314" s="29">
        <f>VLOOKUP(A9314,ACLIMAÇÃO!A:I,8, FALSE)</f>
        <v>0.27910000000000001</v>
      </c>
      <c r="I9314" s="16" t="s">
        <v>11</v>
      </c>
      <c r="J9314" s="9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9"/>
      <c r="X9314" s="9"/>
      <c r="Y9314" s="9"/>
      <c r="Z9314" s="9"/>
      <c r="AA9314" s="9"/>
    </row>
    <row r="9315" spans="1:27" ht="12.75">
      <c r="A9315" s="64">
        <f t="shared" si="182"/>
        <v>46180</v>
      </c>
      <c r="B9315" s="16" t="s">
        <v>17</v>
      </c>
      <c r="C9315" s="60">
        <f>VLOOKUP(A9315,'PRAIA DO CANTO'!A:I,3, FALSE)</f>
        <v>9331.18</v>
      </c>
      <c r="D9315" s="16">
        <f>VLOOKUP(A9315,'PRAIA DO CANTO'!A:I,4, FALSE)</f>
        <v>95</v>
      </c>
      <c r="E9315" s="61">
        <f>VLOOKUP(A9315,'PRAIA DO CANTO'!A:I,5, FALSE)</f>
        <v>46.19</v>
      </c>
      <c r="F9315" s="16">
        <f>VLOOKUP(A9315,'PRAIA DO CANTO'!A:I,6, FALSE)</f>
        <v>32</v>
      </c>
      <c r="G9315" s="16">
        <f>VLOOKUP(A9315,'PRAIA DO CANTO'!A:I,7, FALSE)</f>
        <v>14</v>
      </c>
      <c r="H9315" s="29">
        <f>VLOOKUP(A9315,'PRAIA DO CANTO'!A:I,8, FALSE)</f>
        <v>0.35010000000000002</v>
      </c>
      <c r="I9315" s="16" t="s">
        <v>16</v>
      </c>
      <c r="J9315" s="9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9"/>
      <c r="X9315" s="9"/>
      <c r="Y9315" s="9"/>
      <c r="Z9315" s="9"/>
      <c r="AA9315" s="9"/>
    </row>
    <row r="9316" spans="1:27" ht="12.75">
      <c r="A9316" s="64">
        <f t="shared" si="182"/>
        <v>46180</v>
      </c>
      <c r="B9316" s="16" t="s">
        <v>14</v>
      </c>
      <c r="C9316" s="60">
        <f>VLOOKUP(A9316,'JARDIM CAMBURI'!A:I,3, FALSE)</f>
        <v>7208.39</v>
      </c>
      <c r="D9316" s="16">
        <f>VLOOKUP(A9316,'JARDIM CAMBURI'!A:I,4, FALSE)</f>
        <v>81</v>
      </c>
      <c r="E9316" s="61">
        <f>VLOOKUP(A9316,'JARDIM CAMBURI'!A:I,5, FALSE)</f>
        <v>24.84</v>
      </c>
      <c r="F9316" s="16">
        <f>VLOOKUP(A9316,'JARDIM CAMBURI'!A:I,6, FALSE())</f>
        <v>1</v>
      </c>
      <c r="G9316" s="16">
        <f>VLOOKUP(A9316,'JARDIM CAMBURI'!A:I,7, FALSE)</f>
        <v>10.6</v>
      </c>
      <c r="H9316" s="29">
        <f>VLOOKUP(A9316,'JARDIM CAMBURI'!A:I,8, FALSE)</f>
        <v>0.26550000000000001</v>
      </c>
      <c r="I9316" s="16" t="s">
        <v>16</v>
      </c>
      <c r="J9316" s="9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9"/>
      <c r="X9316" s="9"/>
      <c r="Y9316" s="9"/>
      <c r="Z9316" s="9"/>
      <c r="AA9316" s="9"/>
    </row>
    <row r="9317" spans="1:27" ht="12.75">
      <c r="A9317" s="64">
        <f t="shared" si="182"/>
        <v>46180</v>
      </c>
      <c r="B9317" s="16" t="s">
        <v>19</v>
      </c>
      <c r="C9317" s="60">
        <f>VLOOKUP(A9317,SERRA!A:I,3, FALSE)</f>
        <v>6410.42</v>
      </c>
      <c r="D9317" s="16">
        <f>VLOOKUP(A9317,SERRA!A:I,4, FALSE)</f>
        <v>70</v>
      </c>
      <c r="E9317" s="61">
        <f>VLOOKUP(A9317,SERRA!A:I,5, FALSE)</f>
        <v>30.96</v>
      </c>
      <c r="F9317" s="16">
        <f>VLOOKUP(A9317,SERRA!A:I,6, FALSE)</f>
        <v>2</v>
      </c>
      <c r="G9317" s="16">
        <f>VLOOKUP(A9317,SERRA!A:I,7, FALSE)</f>
        <v>12.66</v>
      </c>
      <c r="H9317" s="29">
        <f>VLOOKUP(A9317,SERRA!A:I,8, FALSE)</f>
        <v>0.31259999999999999</v>
      </c>
      <c r="I9317" s="16" t="s">
        <v>16</v>
      </c>
      <c r="J9317" s="9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9"/>
      <c r="X9317" s="9"/>
      <c r="Y9317" s="9"/>
      <c r="Z9317" s="9"/>
      <c r="AA9317" s="9"/>
    </row>
    <row r="9318" spans="1:27" ht="12.75">
      <c r="A9318" s="64">
        <f t="shared" si="182"/>
        <v>46180</v>
      </c>
      <c r="B9318" s="16" t="s">
        <v>1574</v>
      </c>
      <c r="C9318" s="69">
        <f>VLOOKUP(A9318,BOALI!A:I,3, FALSE)</f>
        <v>2999.45</v>
      </c>
      <c r="D9318" s="70">
        <f>VLOOKUP(A9318,BOALI!A:I,4, FALSE)</f>
        <v>63</v>
      </c>
      <c r="E9318" s="68">
        <f>VLOOKUP(A9318,BOALI!A:I,5, FALSE)</f>
        <v>0</v>
      </c>
      <c r="F9318" s="70">
        <f>VLOOKUP(A9318,BOALI!A:I,6, FALSE)</f>
        <v>0</v>
      </c>
      <c r="G9318" s="70">
        <f>VLOOKUP(A9318,BOALI!A:I,7, FALSE)</f>
        <v>0</v>
      </c>
      <c r="H9318" s="71">
        <f>VLOOKUP(A9318,BOALI!A:I,8, FALSE)</f>
        <v>0</v>
      </c>
      <c r="I9318" s="16" t="s">
        <v>16</v>
      </c>
      <c r="J9318" s="9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9"/>
      <c r="X9318" s="9"/>
      <c r="Y9318" s="9"/>
      <c r="Z9318" s="9"/>
      <c r="AA9318" s="9"/>
    </row>
    <row r="9319" spans="1:27" ht="12.75">
      <c r="A9319" s="64">
        <f>A9318+1</f>
        <v>46181</v>
      </c>
      <c r="B9319" s="16" t="s">
        <v>21</v>
      </c>
      <c r="C9319" s="60">
        <f>VLOOKUP(A9319,'VILA CLEMENTINO'!A:I,3, FALSE)</f>
        <v>3273.21</v>
      </c>
      <c r="D9319" s="16">
        <f>VLOOKUP(A9319,'VILA CLEMENTINO'!A:I,4, FALSE)</f>
        <v>39</v>
      </c>
      <c r="E9319" s="61">
        <f>VLOOKUP(A9319,'VILA CLEMENTINO'!A:I,5, FALSE)</f>
        <v>25.56</v>
      </c>
      <c r="F9319" s="16">
        <f>VLOOKUP(A9319,'VILA CLEMENTINO'!A:I,6, FALSE)</f>
        <v>0</v>
      </c>
      <c r="G9319" s="62">
        <f>VLOOKUP(A9319,'VILA CLEMENTINO'!A:I,7, FALSE)</f>
        <v>7</v>
      </c>
      <c r="H9319" s="29">
        <f>VLOOKUP(A9319,'VILA CLEMENTINO'!A:I,8, FALSE)</f>
        <v>0.3014</v>
      </c>
      <c r="I9319" s="16" t="s">
        <v>11</v>
      </c>
      <c r="J9319" s="9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9"/>
      <c r="X9319" s="9"/>
      <c r="Y9319" s="9"/>
      <c r="Z9319" s="9"/>
      <c r="AA9319" s="9"/>
    </row>
    <row r="9320" spans="1:27" ht="12.75">
      <c r="A9320" s="64">
        <f t="shared" ref="A9320:A9331" si="183">A9319</f>
        <v>46181</v>
      </c>
      <c r="B9320" s="16" t="s">
        <v>12</v>
      </c>
      <c r="C9320" s="60">
        <f>VLOOKUP(A9320,JABAQUARA!A:I,3, FALSE)</f>
        <v>1819.46</v>
      </c>
      <c r="D9320" s="16">
        <f>VLOOKUP(A9320,JABAQUARA!A:I,4, FALSE)</f>
        <v>23</v>
      </c>
      <c r="E9320" s="61">
        <f>VLOOKUP(A9320,JABAQUARA!A:I,5, FALSE)</f>
        <v>27.26</v>
      </c>
      <c r="F9320" s="16">
        <f>VLOOKUP(A9320,JABAQUARA!A:I,6, FALSE)</f>
        <v>2</v>
      </c>
      <c r="G9320" s="16">
        <f>VLOOKUP(A9320,JABAQUARA!A:I,7, FALSE)</f>
        <v>8.5</v>
      </c>
      <c r="H9320" s="29">
        <f>VLOOKUP(A9320,JABAQUARA!A:I,8, FALSE)</f>
        <v>0.37309999999999999</v>
      </c>
      <c r="I9320" s="16" t="s">
        <v>11</v>
      </c>
      <c r="J9320" s="9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9"/>
      <c r="X9320" s="9"/>
      <c r="Y9320" s="9"/>
      <c r="Z9320" s="9"/>
      <c r="AA9320" s="9"/>
    </row>
    <row r="9321" spans="1:27" ht="12.75">
      <c r="A9321" s="64">
        <f t="shared" si="183"/>
        <v>46181</v>
      </c>
      <c r="B9321" s="16" t="s">
        <v>1467</v>
      </c>
      <c r="C9321" s="60">
        <f>VLOOKUP(A9321,SPOLETO!A:I,3, FALSE)</f>
        <v>1458.22</v>
      </c>
      <c r="D9321" s="16">
        <f>VLOOKUP(A9321,SPOLETO!A:I,4, FALSE)</f>
        <v>26</v>
      </c>
      <c r="E9321" s="68">
        <f>VLOOKUP(A9321,SPOLETO!A:I,5, FALSE)</f>
        <v>0</v>
      </c>
      <c r="F9321" s="69">
        <f>VLOOKUP(A9321,SPOLETO!A:I,6, FALSE)</f>
        <v>0</v>
      </c>
      <c r="G9321" s="70">
        <f>VLOOKUP(A9321,SPOLETO!A:I,7, FALSE)</f>
        <v>0</v>
      </c>
      <c r="H9321" s="71">
        <f>VLOOKUP(A9321,SPOLETO!A:I,8, FALSE)</f>
        <v>0</v>
      </c>
      <c r="I9321" s="16" t="s">
        <v>11</v>
      </c>
      <c r="J9321" s="9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9"/>
      <c r="X9321" s="9"/>
      <c r="Y9321" s="9"/>
      <c r="Z9321" s="9"/>
      <c r="AA9321" s="9"/>
    </row>
    <row r="9322" spans="1:27" ht="12.75">
      <c r="A9322" s="64">
        <f t="shared" si="183"/>
        <v>46181</v>
      </c>
      <c r="B9322" s="16" t="s">
        <v>9</v>
      </c>
      <c r="C9322" s="60">
        <f>VLOOKUP(A9322,'CAMPO BELO'!A:I,3, FALSE)</f>
        <v>879.76</v>
      </c>
      <c r="D9322" s="16">
        <f>VLOOKUP(A9322,'CAMPO BELO'!A:I,4, FALSE)</f>
        <v>12</v>
      </c>
      <c r="E9322" s="61">
        <f>VLOOKUP(A9322,'CAMPO BELO'!A:I,5, FALSE)</f>
        <v>22.29</v>
      </c>
      <c r="F9322" s="16">
        <f>VLOOKUP(A9322,'CAMPO BELO'!A:I,6, FALSE)</f>
        <v>0</v>
      </c>
      <c r="G9322" s="16">
        <f>VLOOKUP(A9322,'CAMPO BELO'!A:I,7, FALSE)</f>
        <v>4</v>
      </c>
      <c r="H9322" s="29">
        <f>VLOOKUP(A9322,'CAMPO BELO'!A:I,8, FALSE)</f>
        <v>0.37440000000000001</v>
      </c>
      <c r="I9322" s="16" t="s">
        <v>11</v>
      </c>
      <c r="J9322" s="9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9"/>
      <c r="X9322" s="9"/>
      <c r="Y9322" s="9"/>
      <c r="Z9322" s="9"/>
      <c r="AA9322" s="9"/>
    </row>
    <row r="9323" spans="1:27" ht="12.75">
      <c r="A9323" s="64">
        <f t="shared" si="183"/>
        <v>46181</v>
      </c>
      <c r="B9323" s="16" t="s">
        <v>43</v>
      </c>
      <c r="C9323" s="60">
        <f>VLOOKUP(A9323,GOPOÚVA!A:I,3, FALSE)</f>
        <v>2165.2800000000002</v>
      </c>
      <c r="D9323" s="16">
        <f>VLOOKUP(A9323,GOPOÚVA!A:I,4, FALSE)</f>
        <v>24</v>
      </c>
      <c r="E9323" s="61">
        <f>VLOOKUP(A9323,GOPOÚVA!A:I,5, FALSE)</f>
        <v>31.27</v>
      </c>
      <c r="F9323" s="16">
        <f>VLOOKUP(A9323,GOPOÚVA!A:I,6, FALSE)</f>
        <v>3</v>
      </c>
      <c r="G9323" s="16">
        <f>VLOOKUP(A9323,GOPOÚVA!A:I,7, FALSE)</f>
        <v>8.5</v>
      </c>
      <c r="H9323" s="29">
        <f>VLOOKUP(A9323,GOPOÚVA!A:I,8, FALSE)</f>
        <v>0.30309999999999998</v>
      </c>
      <c r="I9323" s="16" t="s">
        <v>11</v>
      </c>
      <c r="J9323" s="9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9"/>
      <c r="X9323" s="9"/>
      <c r="Y9323" s="9"/>
      <c r="Z9323" s="9"/>
      <c r="AA9323" s="9"/>
    </row>
    <row r="9324" spans="1:27" ht="12.75">
      <c r="A9324" s="64">
        <f t="shared" si="183"/>
        <v>46181</v>
      </c>
      <c r="B9324" s="16" t="s">
        <v>45</v>
      </c>
      <c r="C9324" s="60">
        <f>VLOOKUP(A9324,MANDAQUI!A:I,3, FALSE)</f>
        <v>1759.18</v>
      </c>
      <c r="D9324" s="16">
        <f>VLOOKUP(A9324,MANDAQUI!A:I,4, FALSE)</f>
        <v>17</v>
      </c>
      <c r="E9324" s="61">
        <f>VLOOKUP(A9324,MANDAQUI!A:I,5, FALSE)</f>
        <v>19.2</v>
      </c>
      <c r="F9324" s="16">
        <f>VLOOKUP(A9324,MANDAQUI!A:I,6, FALSE)</f>
        <v>0</v>
      </c>
      <c r="G9324" s="16">
        <f>VLOOKUP(A9324,MANDAQUI!A:I,7, FALSE)</f>
        <v>7</v>
      </c>
      <c r="H9324" s="29">
        <f>VLOOKUP(A9324,MANDAQUI!A:I,8, FALSE)</f>
        <v>0.31219999999999998</v>
      </c>
      <c r="I9324" s="16" t="s">
        <v>11</v>
      </c>
      <c r="J9324" s="9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9"/>
      <c r="X9324" s="9"/>
      <c r="Y9324" s="9"/>
      <c r="Z9324" s="9"/>
      <c r="AA9324" s="9"/>
    </row>
    <row r="9325" spans="1:27" ht="12.75">
      <c r="A9325" s="64">
        <f t="shared" si="183"/>
        <v>46181</v>
      </c>
      <c r="B9325" s="16" t="s">
        <v>1465</v>
      </c>
      <c r="C9325" s="60">
        <f>VLOOKUP(A9325,AEROPORTO!A:I,3, FALSE)</f>
        <v>5322.8</v>
      </c>
      <c r="D9325" s="16">
        <f>VLOOKUP(A9325,AEROPORTO!A:I,4, FALSE)</f>
        <v>79</v>
      </c>
      <c r="E9325" s="68">
        <f>VLOOKUP(A9325,AEROPORTO!A:I,5, FALSE)</f>
        <v>0</v>
      </c>
      <c r="F9325" s="70">
        <f>VLOOKUP(A9325,AEROPORTO!A:I,6, FALSE)</f>
        <v>0</v>
      </c>
      <c r="G9325" s="70">
        <f>VLOOKUP(A9325,AEROPORTO!A:I,7, FALSE)</f>
        <v>0</v>
      </c>
      <c r="H9325" s="71">
        <f>VLOOKUP(A9325,AEROPORTO!A:I,8, FALSE)</f>
        <v>0</v>
      </c>
      <c r="I9325" s="16" t="s">
        <v>11</v>
      </c>
      <c r="J9325" s="9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9"/>
      <c r="X9325" s="9"/>
      <c r="Y9325" s="9"/>
      <c r="Z9325" s="9"/>
      <c r="AA9325" s="9"/>
    </row>
    <row r="9326" spans="1:27" ht="12.75">
      <c r="A9326" s="64">
        <f t="shared" si="183"/>
        <v>46181</v>
      </c>
      <c r="B9326" s="16" t="s">
        <v>289</v>
      </c>
      <c r="C9326" s="60">
        <f>VLOOKUP(A9326,PINHEIROS!A:I,3, FALSE)</f>
        <v>1531.05</v>
      </c>
      <c r="D9326" s="16">
        <f>VLOOKUP(A9326,PINHEIROS!A:I,4, FALSE)</f>
        <v>15</v>
      </c>
      <c r="E9326" s="61">
        <f>VLOOKUP(A9326,PINHEIROS!A:I,5, FALSE)</f>
        <v>27.63</v>
      </c>
      <c r="F9326" s="16">
        <f>VLOOKUP(A9326,PINHEIROS!A:I,6, FALSE)</f>
        <v>0</v>
      </c>
      <c r="G9326" s="16">
        <f>VLOOKUP(A9326,PINHEIROS!A:I,7, FALSE)</f>
        <v>4.66</v>
      </c>
      <c r="H9326" s="29">
        <f>VLOOKUP(A9326,PINHEIROS!A:I,8, FALSE)</f>
        <v>0.28029999999999999</v>
      </c>
      <c r="I9326" s="16" t="s">
        <v>11</v>
      </c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9"/>
      <c r="X9326" s="9"/>
      <c r="Y9326" s="9"/>
      <c r="Z9326" s="9"/>
      <c r="AA9326" s="9"/>
    </row>
    <row r="9327" spans="1:27" ht="12.75">
      <c r="A9327" s="64">
        <f t="shared" si="183"/>
        <v>46181</v>
      </c>
      <c r="B9327" s="16" t="s">
        <v>286</v>
      </c>
      <c r="C9327" s="60">
        <f>VLOOKUP(A9327,ACLIMAÇÃO!A:I,3, FALSE)</f>
        <v>1252.93</v>
      </c>
      <c r="D9327" s="16">
        <f>VLOOKUP(A9327,ACLIMAÇÃO!A:I,4, FALSE)</f>
        <v>18</v>
      </c>
      <c r="E9327" s="61">
        <f>VLOOKUP(A9327,ACLIMAÇÃO!A:I,5, FALSE)</f>
        <v>23.49</v>
      </c>
      <c r="F9327" s="16">
        <f>VLOOKUP(A9327,ACLIMAÇÃO!A:I,6, FALSE)</f>
        <v>0</v>
      </c>
      <c r="G9327" s="16">
        <f>VLOOKUP(A9327,ACLIMAÇÃO!A:I,7, FALSE)</f>
        <v>5.5</v>
      </c>
      <c r="H9327" s="29">
        <f>VLOOKUP(A9327,ACLIMAÇÃO!A:I,8, FALSE)</f>
        <v>0.30230000000000001</v>
      </c>
      <c r="I9327" s="16" t="s">
        <v>11</v>
      </c>
      <c r="J9327" s="9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9"/>
      <c r="X9327" s="9"/>
      <c r="Y9327" s="9"/>
      <c r="Z9327" s="9"/>
      <c r="AA9327" s="9"/>
    </row>
    <row r="9328" spans="1:27" ht="12.75">
      <c r="A9328" s="64">
        <f t="shared" si="183"/>
        <v>46181</v>
      </c>
      <c r="B9328" s="16" t="s">
        <v>17</v>
      </c>
      <c r="C9328" s="60">
        <f>VLOOKUP(A9328,'PRAIA DO CANTO'!A:I,3, FALSE)</f>
        <v>3390.75</v>
      </c>
      <c r="D9328" s="16">
        <f>VLOOKUP(A9328,'PRAIA DO CANTO'!A:I,4, FALSE)</f>
        <v>36</v>
      </c>
      <c r="E9328" s="61">
        <f>VLOOKUP(A9328,'PRAIA DO CANTO'!A:I,5, FALSE)</f>
        <v>23.84</v>
      </c>
      <c r="F9328" s="16">
        <f>VLOOKUP(A9328,'PRAIA DO CANTO'!A:I,6, FALSE)</f>
        <v>1</v>
      </c>
      <c r="G9328" s="16">
        <f>VLOOKUP(A9328,'PRAIA DO CANTO'!A:I,7, FALSE)</f>
        <v>9.3000000000000007</v>
      </c>
      <c r="H9328" s="29">
        <f>VLOOKUP(A9328,'PRAIA DO CANTO'!A:I,8, FALSE)</f>
        <v>0.2487</v>
      </c>
      <c r="I9328" s="16" t="s">
        <v>16</v>
      </c>
      <c r="J9328" s="9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  <c r="AA9328" s="9"/>
    </row>
    <row r="9329" spans="1:27" ht="12.75">
      <c r="A9329" s="64">
        <f t="shared" si="183"/>
        <v>46181</v>
      </c>
      <c r="B9329" s="16" t="s">
        <v>14</v>
      </c>
      <c r="C9329" s="60">
        <f>VLOOKUP(A9329,'JARDIM CAMBURI'!A:I,3, FALSE)</f>
        <v>3709.69</v>
      </c>
      <c r="D9329" s="16">
        <f>VLOOKUP(A9329,'JARDIM CAMBURI'!A:I,4, FALSE)</f>
        <v>36</v>
      </c>
      <c r="E9329" s="61">
        <f>VLOOKUP(A9329,'JARDIM CAMBURI'!A:I,5, FALSE)</f>
        <v>28.32</v>
      </c>
      <c r="F9329" s="16">
        <f>VLOOKUP(A9329,'JARDIM CAMBURI'!A:I,6, FALSE())</f>
        <v>4</v>
      </c>
      <c r="G9329" s="16">
        <f>VLOOKUP(A9329,'JARDIM CAMBURI'!A:I,7, FALSE)</f>
        <v>14</v>
      </c>
      <c r="H9329" s="29">
        <f>VLOOKUP(A9329,'JARDIM CAMBURI'!A:I,8, FALSE)</f>
        <v>0.2351</v>
      </c>
      <c r="I9329" s="16" t="s">
        <v>16</v>
      </c>
      <c r="J9329" s="9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9"/>
      <c r="X9329" s="9"/>
      <c r="Y9329" s="9"/>
      <c r="Z9329" s="9"/>
      <c r="AA9329" s="9"/>
    </row>
    <row r="9330" spans="1:27" ht="12.75">
      <c r="A9330" s="64">
        <f t="shared" si="183"/>
        <v>46181</v>
      </c>
      <c r="B9330" s="16" t="s">
        <v>19</v>
      </c>
      <c r="C9330" s="60">
        <f>VLOOKUP(A9330,SERRA!A:I,3, FALSE)</f>
        <v>2506.84</v>
      </c>
      <c r="D9330" s="16">
        <f>VLOOKUP(A9330,SERRA!A:I,4, FALSE)</f>
        <v>25</v>
      </c>
      <c r="E9330" s="61">
        <f>VLOOKUP(A9330,SERRA!A:I,5, FALSE)</f>
        <v>42.24</v>
      </c>
      <c r="F9330" s="16">
        <f>VLOOKUP(A9330,SERRA!A:I,6, FALSE)</f>
        <v>2</v>
      </c>
      <c r="G9330" s="16">
        <f>VLOOKUP(A9330,SERRA!A:I,7, FALSE)</f>
        <v>4</v>
      </c>
      <c r="H9330" s="29">
        <f>VLOOKUP(A9330,SERRA!A:I,8, FALSE)</f>
        <v>0.35759999999999997</v>
      </c>
      <c r="I9330" s="16" t="s">
        <v>16</v>
      </c>
      <c r="J9330" s="9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9"/>
      <c r="X9330" s="9"/>
      <c r="Y9330" s="9"/>
      <c r="Z9330" s="9"/>
      <c r="AA9330" s="9"/>
    </row>
    <row r="9331" spans="1:27" ht="12.75">
      <c r="A9331" s="64">
        <f t="shared" si="183"/>
        <v>46181</v>
      </c>
      <c r="B9331" s="16" t="s">
        <v>1574</v>
      </c>
      <c r="C9331" s="69">
        <f>VLOOKUP(A9331,BOALI!A:I,3, FALSE)</f>
        <v>3156.19</v>
      </c>
      <c r="D9331" s="70">
        <f>VLOOKUP(A9331,BOALI!A:I,4, FALSE)</f>
        <v>67</v>
      </c>
      <c r="E9331" s="68">
        <f>VLOOKUP(A9331,BOALI!A:I,5, FALSE)</f>
        <v>0</v>
      </c>
      <c r="F9331" s="70">
        <f>VLOOKUP(A9331,BOALI!A:I,6, FALSE)</f>
        <v>0</v>
      </c>
      <c r="G9331" s="70">
        <f>VLOOKUP(A9331,BOALI!A:I,7, FALSE)</f>
        <v>0</v>
      </c>
      <c r="H9331" s="71">
        <f>VLOOKUP(A9331,BOALI!A:I,8, FALSE)</f>
        <v>0</v>
      </c>
      <c r="I9331" s="16" t="s">
        <v>16</v>
      </c>
      <c r="J9331" s="9"/>
      <c r="K9331" s="9"/>
      <c r="L9331" s="9"/>
      <c r="M9331" s="9"/>
      <c r="N9331" s="9"/>
      <c r="O9331" s="9"/>
      <c r="P9331" s="9"/>
      <c r="Q9331" s="9"/>
      <c r="R9331" s="9"/>
      <c r="S9331" s="9"/>
      <c r="T9331" s="9"/>
      <c r="U9331" s="9"/>
      <c r="V9331" s="9"/>
      <c r="W9331" s="9"/>
      <c r="X9331" s="9"/>
      <c r="Y9331" s="9"/>
      <c r="Z9331" s="9"/>
      <c r="AA9331" s="9"/>
    </row>
    <row r="9332" spans="1:27" ht="12.75">
      <c r="A9332" s="64">
        <f>A9331+1</f>
        <v>46182</v>
      </c>
      <c r="B9332" s="16" t="s">
        <v>21</v>
      </c>
      <c r="C9332" s="60">
        <f>VLOOKUP(A9332,'VILA CLEMENTINO'!A:I,3, FALSE)</f>
        <v>5543.16</v>
      </c>
      <c r="D9332" s="16">
        <f>VLOOKUP(A9332,'VILA CLEMENTINO'!A:I,4, FALSE)</f>
        <v>60</v>
      </c>
      <c r="E9332" s="61">
        <f>VLOOKUP(A9332,'VILA CLEMENTINO'!A:I,5, FALSE)</f>
        <v>27.25</v>
      </c>
      <c r="F9332" s="16">
        <f>VLOOKUP(A9332,'VILA CLEMENTINO'!A:I,6, FALSE)</f>
        <v>1</v>
      </c>
      <c r="G9332" s="62">
        <f>VLOOKUP(A9332,'VILA CLEMENTINO'!A:I,7, FALSE)</f>
        <v>8</v>
      </c>
      <c r="H9332" s="29">
        <f>VLOOKUP(A9332,'VILA CLEMENTINO'!A:I,8, FALSE)</f>
        <v>0.30969999999999998</v>
      </c>
      <c r="I9332" s="16" t="s">
        <v>11</v>
      </c>
      <c r="J9332" s="9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9"/>
      <c r="X9332" s="9"/>
      <c r="Y9332" s="9"/>
      <c r="Z9332" s="9"/>
      <c r="AA9332" s="9"/>
    </row>
    <row r="9333" spans="1:27" ht="12.75">
      <c r="A9333" s="64">
        <f t="shared" ref="A9333:A9344" si="184">A9332</f>
        <v>46182</v>
      </c>
      <c r="B9333" s="16" t="s">
        <v>12</v>
      </c>
      <c r="C9333" s="60">
        <f>VLOOKUP(A9333,JABAQUARA!A:I,3, FALSE)</f>
        <v>2481.33</v>
      </c>
      <c r="D9333" s="16">
        <f>VLOOKUP(A9333,JABAQUARA!A:I,4, FALSE)</f>
        <v>30</v>
      </c>
      <c r="E9333" s="61">
        <f>VLOOKUP(A9333,JABAQUARA!A:I,5, FALSE)</f>
        <v>26</v>
      </c>
      <c r="F9333" s="16">
        <f>VLOOKUP(A9333,JABAQUARA!A:I,6, FALSE)</f>
        <v>1</v>
      </c>
      <c r="G9333" s="16">
        <f>VLOOKUP(A9333,JABAQUARA!A:I,7, FALSE)</f>
        <v>5.6</v>
      </c>
      <c r="H9333" s="29">
        <f>VLOOKUP(A9333,JABAQUARA!A:I,8, FALSE)</f>
        <v>0.36780000000000002</v>
      </c>
      <c r="I9333" s="16" t="s">
        <v>11</v>
      </c>
      <c r="J9333" s="9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9"/>
      <c r="X9333" s="9"/>
      <c r="Y9333" s="9"/>
      <c r="Z9333" s="9"/>
      <c r="AA9333" s="9"/>
    </row>
    <row r="9334" spans="1:27" ht="12.75">
      <c r="A9334" s="64">
        <f t="shared" si="184"/>
        <v>46182</v>
      </c>
      <c r="B9334" s="16" t="s">
        <v>1467</v>
      </c>
      <c r="C9334" s="60">
        <f>VLOOKUP(A9334,SPOLETO!A:I,3, FALSE)</f>
        <v>4451.5</v>
      </c>
      <c r="D9334" s="16">
        <f>VLOOKUP(A9334,SPOLETO!A:I,4, FALSE)</f>
        <v>73</v>
      </c>
      <c r="E9334" s="68">
        <f>VLOOKUP(A9334,SPOLETO!A:I,5, FALSE)</f>
        <v>0</v>
      </c>
      <c r="F9334" s="69">
        <f>VLOOKUP(A9334,SPOLETO!A:I,6, FALSE)</f>
        <v>0</v>
      </c>
      <c r="G9334" s="70">
        <f>VLOOKUP(A9334,SPOLETO!A:I,7, FALSE)</f>
        <v>0</v>
      </c>
      <c r="H9334" s="71">
        <f>VLOOKUP(A9334,SPOLETO!A:I,8, FALSE)</f>
        <v>0</v>
      </c>
      <c r="I9334" s="16" t="s">
        <v>11</v>
      </c>
      <c r="J9334" s="9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9"/>
      <c r="X9334" s="9"/>
      <c r="Y9334" s="9"/>
      <c r="Z9334" s="9"/>
      <c r="AA9334" s="9"/>
    </row>
    <row r="9335" spans="1:27" ht="12.75">
      <c r="A9335" s="64">
        <f t="shared" si="184"/>
        <v>46182</v>
      </c>
      <c r="B9335" s="16" t="s">
        <v>9</v>
      </c>
      <c r="C9335" s="60">
        <f>VLOOKUP(A9335,'CAMPO BELO'!A:I,3, FALSE)</f>
        <v>2221.8000000000002</v>
      </c>
      <c r="D9335" s="16">
        <f>VLOOKUP(A9335,'CAMPO BELO'!A:I,4, FALSE)</f>
        <v>32</v>
      </c>
      <c r="E9335" s="61">
        <f>VLOOKUP(A9335,'CAMPO BELO'!A:I,5, FALSE)</f>
        <v>29.35</v>
      </c>
      <c r="F9335" s="16">
        <f>VLOOKUP(A9335,'CAMPO BELO'!A:I,6, FALSE)</f>
        <v>2</v>
      </c>
      <c r="G9335" s="16">
        <f>VLOOKUP(A9335,'CAMPO BELO'!A:I,7, FALSE)</f>
        <v>7</v>
      </c>
      <c r="H9335" s="29">
        <f>VLOOKUP(A9335,'CAMPO BELO'!A:I,8, FALSE)</f>
        <v>0.42259999999999998</v>
      </c>
      <c r="I9335" s="16" t="s">
        <v>11</v>
      </c>
      <c r="J9335" s="9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9"/>
      <c r="X9335" s="9"/>
      <c r="Y9335" s="9"/>
      <c r="Z9335" s="9"/>
      <c r="AA9335" s="9"/>
    </row>
    <row r="9336" spans="1:27" ht="12.75">
      <c r="A9336" s="64">
        <f t="shared" si="184"/>
        <v>46182</v>
      </c>
      <c r="B9336" s="16" t="s">
        <v>43</v>
      </c>
      <c r="C9336" s="60">
        <f>VLOOKUP(A9336,GOPOÚVA!A:I,3, FALSE)</f>
        <v>3022.65</v>
      </c>
      <c r="D9336" s="16">
        <f>VLOOKUP(A9336,GOPOÚVA!A:I,4, FALSE)</f>
        <v>30</v>
      </c>
      <c r="E9336" s="61">
        <f>VLOOKUP(A9336,GOPOÚVA!A:I,5, FALSE)</f>
        <v>26.75</v>
      </c>
      <c r="F9336" s="16">
        <f>VLOOKUP(A9336,GOPOÚVA!A:I,6, FALSE)</f>
        <v>0</v>
      </c>
      <c r="G9336" s="16">
        <f>VLOOKUP(A9336,GOPOÚVA!A:I,7, FALSE)</f>
        <v>10</v>
      </c>
      <c r="H9336" s="29">
        <f>VLOOKUP(A9336,GOPOÚVA!A:I,8, FALSE)</f>
        <v>0.37980000000000003</v>
      </c>
      <c r="I9336" s="16" t="s">
        <v>11</v>
      </c>
      <c r="J9336" s="9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9"/>
      <c r="X9336" s="9"/>
      <c r="Y9336" s="9"/>
      <c r="Z9336" s="9"/>
      <c r="AA9336" s="9"/>
    </row>
    <row r="9337" spans="1:27" ht="12.75">
      <c r="A9337" s="64">
        <f t="shared" si="184"/>
        <v>46182</v>
      </c>
      <c r="B9337" s="16" t="s">
        <v>45</v>
      </c>
      <c r="C9337" s="60">
        <f>VLOOKUP(A9337,MANDAQUI!A:I,3, FALSE)</f>
        <v>2627.6</v>
      </c>
      <c r="D9337" s="16">
        <f>VLOOKUP(A9337,MANDAQUI!A:I,4, FALSE)</f>
        <v>25</v>
      </c>
      <c r="E9337" s="61">
        <f>VLOOKUP(A9337,MANDAQUI!A:I,5, FALSE)</f>
        <v>30.16</v>
      </c>
      <c r="F9337" s="16">
        <f>VLOOKUP(A9337,MANDAQUI!A:I,6, FALSE)</f>
        <v>2</v>
      </c>
      <c r="G9337" s="16">
        <f>VLOOKUP(A9337,MANDAQUI!A:I,7, FALSE)</f>
        <v>9</v>
      </c>
      <c r="H9337" s="29">
        <f>VLOOKUP(A9337,MANDAQUI!A:I,8, FALSE)</f>
        <v>0.30020000000000002</v>
      </c>
      <c r="I9337" s="16" t="s">
        <v>11</v>
      </c>
      <c r="J9337" s="9"/>
      <c r="K9337" s="9"/>
      <c r="L9337" s="9"/>
      <c r="M9337" s="9"/>
      <c r="N9337" s="9"/>
      <c r="O9337" s="9"/>
      <c r="P9337" s="9"/>
      <c r="Q9337" s="9"/>
      <c r="R9337" s="9"/>
      <c r="S9337" s="9"/>
      <c r="T9337" s="9"/>
      <c r="U9337" s="9"/>
      <c r="V9337" s="9"/>
      <c r="W9337" s="9"/>
      <c r="X9337" s="9"/>
      <c r="Y9337" s="9"/>
      <c r="Z9337" s="9"/>
      <c r="AA9337" s="9"/>
    </row>
    <row r="9338" spans="1:27" ht="12.75">
      <c r="A9338" s="64">
        <f t="shared" si="184"/>
        <v>46182</v>
      </c>
      <c r="B9338" s="16" t="s">
        <v>1465</v>
      </c>
      <c r="C9338" s="60">
        <f>VLOOKUP(A9338,AEROPORTO!A:I,3, FALSE)</f>
        <v>6313.15</v>
      </c>
      <c r="D9338" s="16">
        <f>VLOOKUP(A9338,AEROPORTO!A:I,4, FALSE)</f>
        <v>84</v>
      </c>
      <c r="E9338" s="68">
        <f>VLOOKUP(A9338,AEROPORTO!A:I,5, FALSE)</f>
        <v>0</v>
      </c>
      <c r="F9338" s="70">
        <f>VLOOKUP(A9338,AEROPORTO!A:I,6, FALSE)</f>
        <v>0</v>
      </c>
      <c r="G9338" s="70">
        <f>VLOOKUP(A9338,AEROPORTO!A:I,7, FALSE)</f>
        <v>0</v>
      </c>
      <c r="H9338" s="71">
        <f>VLOOKUP(A9338,AEROPORTO!A:I,8, FALSE)</f>
        <v>0</v>
      </c>
      <c r="I9338" s="16" t="s">
        <v>11</v>
      </c>
      <c r="J9338" s="9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9"/>
      <c r="X9338" s="9"/>
      <c r="Y9338" s="9"/>
      <c r="Z9338" s="9"/>
      <c r="AA9338" s="9"/>
    </row>
    <row r="9339" spans="1:27" ht="12.75">
      <c r="A9339" s="64">
        <f t="shared" si="184"/>
        <v>46182</v>
      </c>
      <c r="B9339" s="16" t="s">
        <v>289</v>
      </c>
      <c r="C9339" s="60">
        <f>VLOOKUP(A9339,PINHEIROS!A:I,3, FALSE)</f>
        <v>2972.57</v>
      </c>
      <c r="D9339" s="16">
        <f>VLOOKUP(A9339,PINHEIROS!A:I,4, FALSE)</f>
        <v>26</v>
      </c>
      <c r="E9339" s="61">
        <f>VLOOKUP(A9339,PINHEIROS!A:I,5, FALSE)</f>
        <v>30.28</v>
      </c>
      <c r="F9339" s="16">
        <f>VLOOKUP(A9339,PINHEIROS!A:I,6, FALSE)</f>
        <v>2</v>
      </c>
      <c r="G9339" s="16">
        <f>VLOOKUP(A9339,PINHEIROS!A:I,7, FALSE)</f>
        <v>6.33</v>
      </c>
      <c r="H9339" s="29">
        <f>VLOOKUP(A9339,PINHEIROS!A:I,8, FALSE)</f>
        <v>0.32790000000000002</v>
      </c>
      <c r="I9339" s="16" t="s">
        <v>11</v>
      </c>
      <c r="J9339" s="9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9"/>
      <c r="X9339" s="9"/>
      <c r="Y9339" s="9"/>
      <c r="Z9339" s="9"/>
      <c r="AA9339" s="9"/>
    </row>
    <row r="9340" spans="1:27" ht="12.75">
      <c r="A9340" s="64">
        <f t="shared" si="184"/>
        <v>46182</v>
      </c>
      <c r="B9340" s="16" t="s">
        <v>286</v>
      </c>
      <c r="C9340" s="60">
        <f>VLOOKUP(A9340,ACLIMAÇÃO!A:I,3, FALSE)</f>
        <v>2431.23</v>
      </c>
      <c r="D9340" s="16">
        <f>VLOOKUP(A9340,ACLIMAÇÃO!A:I,4, FALSE)</f>
        <v>25</v>
      </c>
      <c r="E9340" s="61">
        <f>VLOOKUP(A9340,ACLIMAÇÃO!A:I,5, FALSE)</f>
        <v>28.18</v>
      </c>
      <c r="F9340" s="16">
        <f>VLOOKUP(A9340,ACLIMAÇÃO!A:I,6, FALSE)</f>
        <v>0</v>
      </c>
      <c r="G9340" s="16">
        <f>VLOOKUP(A9340,ACLIMAÇÃO!A:I,7, FALSE)</f>
        <v>3.33</v>
      </c>
      <c r="H9340" s="29">
        <f>VLOOKUP(A9340,ACLIMAÇÃO!A:I,8, FALSE)</f>
        <v>0.35260000000000002</v>
      </c>
      <c r="I9340" s="16" t="s">
        <v>11</v>
      </c>
      <c r="J9340" s="9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9"/>
      <c r="X9340" s="9"/>
      <c r="Y9340" s="9"/>
      <c r="Z9340" s="9"/>
      <c r="AA9340" s="9"/>
    </row>
    <row r="9341" spans="1:27" ht="12.75">
      <c r="A9341" s="64">
        <f t="shared" si="184"/>
        <v>46182</v>
      </c>
      <c r="B9341" s="16" t="s">
        <v>17</v>
      </c>
      <c r="C9341" s="60">
        <f>VLOOKUP(A9341,'PRAIA DO CANTO'!A:I,3, FALSE)</f>
        <v>7207.8</v>
      </c>
      <c r="D9341" s="16">
        <f>VLOOKUP(A9341,'PRAIA DO CANTO'!A:I,4, FALSE)</f>
        <v>53</v>
      </c>
      <c r="E9341" s="61">
        <f>VLOOKUP(A9341,'PRAIA DO CANTO'!A:I,5, FALSE)</f>
        <v>35.25</v>
      </c>
      <c r="F9341" s="16">
        <f>VLOOKUP(A9341,'PRAIA DO CANTO'!A:I,6, FALSE)</f>
        <v>11</v>
      </c>
      <c r="G9341" s="16">
        <f>VLOOKUP(A9341,'PRAIA DO CANTO'!A:I,7, FALSE)</f>
        <v>10.5</v>
      </c>
      <c r="H9341" s="29">
        <f>VLOOKUP(A9341,'PRAIA DO CANTO'!A:I,8, FALSE)</f>
        <v>0.35349999999999998</v>
      </c>
      <c r="I9341" s="16" t="s">
        <v>16</v>
      </c>
      <c r="J9341" s="9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9"/>
      <c r="X9341" s="9"/>
      <c r="Y9341" s="9"/>
      <c r="Z9341" s="9"/>
      <c r="AA9341" s="9"/>
    </row>
    <row r="9342" spans="1:27" ht="12.75">
      <c r="A9342" s="64">
        <f t="shared" si="184"/>
        <v>46182</v>
      </c>
      <c r="B9342" s="16" t="s">
        <v>14</v>
      </c>
      <c r="C9342" s="60">
        <f>VLOOKUP(A9342,'JARDIM CAMBURI'!A:I,3, FALSE)</f>
        <v>3245</v>
      </c>
      <c r="D9342" s="16">
        <f>VLOOKUP(A9342,'JARDIM CAMBURI'!A:I,4, FALSE)</f>
        <v>30</v>
      </c>
      <c r="E9342" s="61">
        <f>VLOOKUP(A9342,'JARDIM CAMBURI'!A:I,5, FALSE)</f>
        <v>35.700000000000003</v>
      </c>
      <c r="F9342" s="16">
        <f>VLOOKUP(A9342,'JARDIM CAMBURI'!A:I,6, FALSE())</f>
        <v>6</v>
      </c>
      <c r="G9342" s="16">
        <f>VLOOKUP(A9342,'JARDIM CAMBURI'!A:I,7, FALSE)</f>
        <v>6.5</v>
      </c>
      <c r="H9342" s="29">
        <f>VLOOKUP(A9342,'JARDIM CAMBURI'!A:I,8, FALSE)</f>
        <v>0.3392</v>
      </c>
      <c r="I9342" s="16" t="s">
        <v>16</v>
      </c>
      <c r="J9342" s="9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9"/>
      <c r="X9342" s="9"/>
      <c r="Y9342" s="9"/>
      <c r="Z9342" s="9"/>
      <c r="AA9342" s="9"/>
    </row>
    <row r="9343" spans="1:27" ht="12.75">
      <c r="A9343" s="64">
        <f t="shared" si="184"/>
        <v>46182</v>
      </c>
      <c r="B9343" s="16" t="s">
        <v>19</v>
      </c>
      <c r="C9343" s="60">
        <f>VLOOKUP(A9343,SERRA!A:I,3, FALSE)</f>
        <v>3408</v>
      </c>
      <c r="D9343" s="16">
        <f>VLOOKUP(A9343,SERRA!A:I,4, FALSE)</f>
        <v>21</v>
      </c>
      <c r="E9343" s="61">
        <f>VLOOKUP(A9343,SERRA!A:I,5, FALSE)</f>
        <v>32.29</v>
      </c>
      <c r="F9343" s="16">
        <f>VLOOKUP(A9343,SERRA!A:I,6, FALSE)</f>
        <v>6</v>
      </c>
      <c r="G9343" s="16">
        <f>VLOOKUP(A9343,SERRA!A:I,7, FALSE)</f>
        <v>10.5</v>
      </c>
      <c r="H9343" s="29">
        <f>VLOOKUP(A9343,SERRA!A:I,8, FALSE)</f>
        <v>0.30570000000000003</v>
      </c>
      <c r="I9343" s="16" t="s">
        <v>16</v>
      </c>
      <c r="J9343" s="9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9"/>
      <c r="X9343" s="9"/>
      <c r="Y9343" s="9"/>
      <c r="Z9343" s="9"/>
      <c r="AA9343" s="9"/>
    </row>
    <row r="9344" spans="1:27" ht="12.75">
      <c r="A9344" s="64">
        <f t="shared" si="184"/>
        <v>46182</v>
      </c>
      <c r="B9344" s="16" t="s">
        <v>1574</v>
      </c>
      <c r="C9344" s="69">
        <f>VLOOKUP(A9344,BOALI!A:I,3, FALSE)</f>
        <v>3491.67</v>
      </c>
      <c r="D9344" s="70">
        <f>VLOOKUP(A9344,BOALI!A:I,4, FALSE)</f>
        <v>71</v>
      </c>
      <c r="E9344" s="68">
        <f>VLOOKUP(A9344,BOALI!A:I,5, FALSE)</f>
        <v>0</v>
      </c>
      <c r="F9344" s="70">
        <f>VLOOKUP(A9344,BOALI!A:I,6, FALSE)</f>
        <v>0</v>
      </c>
      <c r="G9344" s="70">
        <f>VLOOKUP(A9344,BOALI!A:I,7, FALSE)</f>
        <v>0</v>
      </c>
      <c r="H9344" s="71">
        <f>VLOOKUP(A9344,BOALI!A:I,8, FALSE)</f>
        <v>0</v>
      </c>
      <c r="I9344" s="16" t="s">
        <v>16</v>
      </c>
      <c r="J9344" s="9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9"/>
      <c r="X9344" s="9"/>
      <c r="Y9344" s="9"/>
      <c r="Z9344" s="9"/>
      <c r="AA9344" s="9"/>
    </row>
    <row r="9345" spans="1:27" ht="12.75">
      <c r="A9345" s="64">
        <f>A9344+1</f>
        <v>46183</v>
      </c>
      <c r="B9345" s="16" t="s">
        <v>21</v>
      </c>
      <c r="C9345" s="60">
        <f>VLOOKUP(A9345,'VILA CLEMENTINO'!A:I,3, FALSE)</f>
        <v>7377.96</v>
      </c>
      <c r="D9345" s="16">
        <f>VLOOKUP(A9345,'VILA CLEMENTINO'!A:I,4, FALSE)</f>
        <v>83</v>
      </c>
      <c r="E9345" s="61">
        <f>VLOOKUP(A9345,'VILA CLEMENTINO'!A:I,5, FALSE)</f>
        <v>32.71</v>
      </c>
      <c r="F9345" s="16">
        <f>VLOOKUP(A9345,'VILA CLEMENTINO'!A:I,6, FALSE)</f>
        <v>11</v>
      </c>
      <c r="G9345" s="62">
        <f>VLOOKUP(A9345,'VILA CLEMENTINO'!A:I,7, FALSE)</f>
        <v>10.4</v>
      </c>
      <c r="H9345" s="29">
        <f>VLOOKUP(A9345,'VILA CLEMENTINO'!A:I,8, FALSE)</f>
        <v>0.30020000000000002</v>
      </c>
      <c r="I9345" s="16" t="s">
        <v>11</v>
      </c>
      <c r="J9345" s="9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9"/>
      <c r="X9345" s="9"/>
      <c r="Y9345" s="9"/>
      <c r="Z9345" s="9"/>
      <c r="AA9345" s="9"/>
    </row>
    <row r="9346" spans="1:27" ht="12.75">
      <c r="A9346" s="64">
        <f t="shared" ref="A9346:A9357" si="185">A9345</f>
        <v>46183</v>
      </c>
      <c r="B9346" s="16" t="s">
        <v>12</v>
      </c>
      <c r="C9346" s="60">
        <f>VLOOKUP(A9346,JABAQUARA!A:I,3, FALSE)</f>
        <v>4494.1099999999997</v>
      </c>
      <c r="D9346" s="16">
        <f>VLOOKUP(A9346,JABAQUARA!A:I,4, FALSE)</f>
        <v>40</v>
      </c>
      <c r="E9346" s="61">
        <f>VLOOKUP(A9346,JABAQUARA!A:I,5, FALSE)</f>
        <v>30.32</v>
      </c>
      <c r="F9346" s="16">
        <f>VLOOKUP(A9346,JABAQUARA!A:I,6, FALSE)</f>
        <v>6</v>
      </c>
      <c r="G9346" s="16">
        <f>VLOOKUP(A9346,JABAQUARA!A:I,7, FALSE)</f>
        <v>10</v>
      </c>
      <c r="H9346" s="29">
        <f>VLOOKUP(A9346,JABAQUARA!A:I,8, FALSE)</f>
        <v>0.36969999999999997</v>
      </c>
      <c r="I9346" s="16" t="s">
        <v>11</v>
      </c>
      <c r="J9346" s="9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9"/>
      <c r="X9346" s="9"/>
      <c r="Y9346" s="9"/>
      <c r="Z9346" s="9"/>
      <c r="AA9346" s="9"/>
    </row>
    <row r="9347" spans="1:27" ht="12.75">
      <c r="A9347" s="64">
        <f t="shared" si="185"/>
        <v>46183</v>
      </c>
      <c r="B9347" s="16" t="s">
        <v>1467</v>
      </c>
      <c r="C9347" s="60">
        <f>VLOOKUP(A9347,SPOLETO!A:I,3, FALSE)</f>
        <v>2969.95</v>
      </c>
      <c r="D9347" s="16">
        <f>VLOOKUP(A9347,SPOLETO!A:I,4, FALSE)</f>
        <v>54</v>
      </c>
      <c r="E9347" s="68">
        <f>VLOOKUP(A9347,SPOLETO!A:I,5, FALSE)</f>
        <v>0</v>
      </c>
      <c r="F9347" s="69">
        <f>VLOOKUP(A9347,SPOLETO!A:I,6, FALSE)</f>
        <v>0</v>
      </c>
      <c r="G9347" s="70">
        <f>VLOOKUP(A9347,SPOLETO!A:I,7, FALSE)</f>
        <v>0</v>
      </c>
      <c r="H9347" s="71">
        <f>VLOOKUP(A9347,SPOLETO!A:I,8, FALSE)</f>
        <v>0</v>
      </c>
      <c r="I9347" s="16" t="s">
        <v>11</v>
      </c>
      <c r="J9347" s="9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9"/>
      <c r="X9347" s="9"/>
      <c r="Y9347" s="9"/>
      <c r="Z9347" s="9"/>
      <c r="AA9347" s="9"/>
    </row>
    <row r="9348" spans="1:27" ht="12.75">
      <c r="A9348" s="64">
        <f t="shared" si="185"/>
        <v>46183</v>
      </c>
      <c r="B9348" s="16" t="s">
        <v>9</v>
      </c>
      <c r="C9348" s="60">
        <f>VLOOKUP(A9348,'CAMPO BELO'!A:I,3, FALSE)</f>
        <v>3352.09</v>
      </c>
      <c r="D9348" s="16">
        <f>VLOOKUP(A9348,'CAMPO BELO'!A:I,4, FALSE)</f>
        <v>35</v>
      </c>
      <c r="E9348" s="61">
        <f>VLOOKUP(A9348,'CAMPO BELO'!A:I,5, FALSE)</f>
        <v>29.55</v>
      </c>
      <c r="F9348" s="16">
        <f>VLOOKUP(A9348,'CAMPO BELO'!A:I,6, FALSE)</f>
        <v>3</v>
      </c>
      <c r="G9348" s="16">
        <f>VLOOKUP(A9348,'CAMPO BELO'!A:I,7, FALSE)</f>
        <v>7.5</v>
      </c>
      <c r="H9348" s="29">
        <f>VLOOKUP(A9348,'CAMPO BELO'!A:I,8, FALSE)</f>
        <v>0.30099999999999999</v>
      </c>
      <c r="I9348" s="16" t="s">
        <v>11</v>
      </c>
      <c r="J9348" s="9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9"/>
      <c r="X9348" s="9"/>
      <c r="Y9348" s="9"/>
      <c r="Z9348" s="9"/>
      <c r="AA9348" s="9"/>
    </row>
    <row r="9349" spans="1:27" ht="12.75">
      <c r="A9349" s="64">
        <f t="shared" si="185"/>
        <v>46183</v>
      </c>
      <c r="B9349" s="16" t="s">
        <v>43</v>
      </c>
      <c r="C9349" s="60">
        <f>VLOOKUP(A9349,GOPOÚVA!A:I,3, FALSE)</f>
        <v>2110.66</v>
      </c>
      <c r="D9349" s="16">
        <f>VLOOKUP(A9349,GOPOÚVA!A:I,4, FALSE)</f>
        <v>23</v>
      </c>
      <c r="E9349" s="61">
        <f>VLOOKUP(A9349,GOPOÚVA!A:I,5, FALSE)</f>
        <v>25.73</v>
      </c>
      <c r="F9349" s="16">
        <f>VLOOKUP(A9349,GOPOÚVA!A:I,6, FALSE)</f>
        <v>0</v>
      </c>
      <c r="G9349" s="16">
        <f>VLOOKUP(A9349,GOPOÚVA!A:I,7, FALSE)</f>
        <v>6.33</v>
      </c>
      <c r="H9349" s="29">
        <f>VLOOKUP(A9349,GOPOÚVA!A:I,8, FALSE)</f>
        <v>0.32440000000000002</v>
      </c>
      <c r="I9349" s="16" t="s">
        <v>11</v>
      </c>
      <c r="J9349" s="9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9"/>
      <c r="X9349" s="9"/>
      <c r="Y9349" s="9"/>
      <c r="Z9349" s="9"/>
      <c r="AA9349" s="9"/>
    </row>
    <row r="9350" spans="1:27" ht="12.75">
      <c r="A9350" s="64">
        <f t="shared" si="185"/>
        <v>46183</v>
      </c>
      <c r="B9350" s="16" t="s">
        <v>45</v>
      </c>
      <c r="C9350" s="60">
        <f>VLOOKUP(A9350,MANDAQUI!A:I,3, FALSE)</f>
        <v>3454.5</v>
      </c>
      <c r="D9350" s="16">
        <f>VLOOKUP(A9350,MANDAQUI!A:I,4, FALSE)</f>
        <v>31</v>
      </c>
      <c r="E9350" s="61">
        <f>VLOOKUP(A9350,MANDAQUI!A:I,5, FALSE)</f>
        <v>27.13</v>
      </c>
      <c r="F9350" s="16">
        <f>VLOOKUP(A9350,MANDAQUI!A:I,6, FALSE)</f>
        <v>1</v>
      </c>
      <c r="G9350" s="16">
        <f>VLOOKUP(A9350,MANDAQUI!A:I,7, FALSE)</f>
        <v>8.66</v>
      </c>
      <c r="H9350" s="29">
        <f>VLOOKUP(A9350,MANDAQUI!A:I,8, FALSE)</f>
        <v>0.39179999999999998</v>
      </c>
      <c r="I9350" s="16" t="s">
        <v>11</v>
      </c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9"/>
      <c r="X9350" s="9"/>
      <c r="Y9350" s="9"/>
      <c r="Z9350" s="9"/>
      <c r="AA9350" s="9"/>
    </row>
    <row r="9351" spans="1:27" ht="12.75">
      <c r="A9351" s="64">
        <f t="shared" si="185"/>
        <v>46183</v>
      </c>
      <c r="B9351" s="16" t="s">
        <v>1465</v>
      </c>
      <c r="C9351" s="60">
        <f>VLOOKUP(A9351,AEROPORTO!A:I,3, FALSE)</f>
        <v>6813.35</v>
      </c>
      <c r="D9351" s="16">
        <f>VLOOKUP(A9351,AEROPORTO!A:I,4, FALSE)</f>
        <v>92</v>
      </c>
      <c r="E9351" s="68">
        <f>VLOOKUP(A9351,AEROPORTO!A:I,5, FALSE)</f>
        <v>0</v>
      </c>
      <c r="F9351" s="70">
        <f>VLOOKUP(A9351,AEROPORTO!A:I,6, FALSE)</f>
        <v>0</v>
      </c>
      <c r="G9351" s="70">
        <f>VLOOKUP(A9351,AEROPORTO!A:I,7, FALSE)</f>
        <v>0</v>
      </c>
      <c r="H9351" s="71">
        <f>VLOOKUP(A9351,AEROPORTO!A:I,8, FALSE)</f>
        <v>0</v>
      </c>
      <c r="I9351" s="16" t="s">
        <v>11</v>
      </c>
      <c r="J9351" s="9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9"/>
      <c r="X9351" s="9"/>
      <c r="Y9351" s="9"/>
      <c r="Z9351" s="9"/>
      <c r="AA9351" s="9"/>
    </row>
    <row r="9352" spans="1:27" ht="12.75">
      <c r="A9352" s="64">
        <f t="shared" si="185"/>
        <v>46183</v>
      </c>
      <c r="B9352" s="16" t="s">
        <v>289</v>
      </c>
      <c r="C9352" s="60">
        <f>VLOOKUP(A9352,PINHEIROS!A:I,3, FALSE)</f>
        <v>3979.22</v>
      </c>
      <c r="D9352" s="16">
        <f>VLOOKUP(A9352,PINHEIROS!A:I,4, FALSE)</f>
        <v>39</v>
      </c>
      <c r="E9352" s="61">
        <f>VLOOKUP(A9352,PINHEIROS!A:I,5, FALSE)</f>
        <v>31.02</v>
      </c>
      <c r="F9352" s="16">
        <f>VLOOKUP(A9352,PINHEIROS!A:I,6, FALSE)</f>
        <v>8</v>
      </c>
      <c r="G9352" s="16">
        <f>VLOOKUP(A9352,PINHEIROS!A:I,7, FALSE)</f>
        <v>6.8</v>
      </c>
      <c r="H9352" s="29">
        <f>VLOOKUP(A9352,PINHEIROS!A:I,8, FALSE)</f>
        <v>0.34599999999999997</v>
      </c>
      <c r="I9352" s="16" t="s">
        <v>11</v>
      </c>
      <c r="J9352" s="9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9"/>
      <c r="X9352" s="9"/>
      <c r="Y9352" s="9"/>
      <c r="Z9352" s="9"/>
      <c r="AA9352" s="9"/>
    </row>
    <row r="9353" spans="1:27" ht="12.75">
      <c r="A9353" s="64">
        <f t="shared" si="185"/>
        <v>46183</v>
      </c>
      <c r="B9353" s="16" t="s">
        <v>286</v>
      </c>
      <c r="C9353" s="60">
        <f>VLOOKUP(A9353,ACLIMAÇÃO!A:I,3, FALSE)</f>
        <v>3495.27</v>
      </c>
      <c r="D9353" s="16">
        <f>VLOOKUP(A9353,ACLIMAÇÃO!A:I,4, FALSE)</f>
        <v>36</v>
      </c>
      <c r="E9353" s="61">
        <f>VLOOKUP(A9353,ACLIMAÇÃO!A:I,5, FALSE)</f>
        <v>35.54</v>
      </c>
      <c r="F9353" s="16">
        <f>VLOOKUP(A9353,ACLIMAÇÃO!A:I,6, FALSE)</f>
        <v>9</v>
      </c>
      <c r="G9353" s="16">
        <f>VLOOKUP(A9353,ACLIMAÇÃO!A:I,7, FALSE)</f>
        <v>9</v>
      </c>
      <c r="H9353" s="29">
        <f>VLOOKUP(A9353,ACLIMAÇÃO!A:I,8, FALSE)</f>
        <v>0.30620000000000003</v>
      </c>
      <c r="I9353" s="16" t="s">
        <v>11</v>
      </c>
      <c r="J9353" s="9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9"/>
      <c r="X9353" s="9"/>
      <c r="Y9353" s="9"/>
      <c r="Z9353" s="9"/>
      <c r="AA9353" s="9"/>
    </row>
    <row r="9354" spans="1:27" ht="12.75">
      <c r="A9354" s="64">
        <f t="shared" si="185"/>
        <v>46183</v>
      </c>
      <c r="B9354" s="16" t="s">
        <v>17</v>
      </c>
      <c r="C9354" s="60">
        <f>VLOOKUP(A9354,'PRAIA DO CANTO'!A:I,3, FALSE)</f>
        <v>3682.35</v>
      </c>
      <c r="D9354" s="16">
        <f>VLOOKUP(A9354,'PRAIA DO CANTO'!A:I,4, FALSE)</f>
        <v>41</v>
      </c>
      <c r="E9354" s="61">
        <f>VLOOKUP(A9354,'PRAIA DO CANTO'!A:I,5, FALSE)</f>
        <v>52.28</v>
      </c>
      <c r="F9354" s="16">
        <f>VLOOKUP(A9354,'PRAIA DO CANTO'!A:I,6, FALSE)</f>
        <v>13</v>
      </c>
      <c r="G9354" s="16">
        <f>VLOOKUP(A9354,'PRAIA DO CANTO'!A:I,7, FALSE)</f>
        <v>9.6</v>
      </c>
      <c r="H9354" s="29">
        <f>VLOOKUP(A9354,'PRAIA DO CANTO'!A:I,8, FALSE)</f>
        <v>0.379</v>
      </c>
      <c r="I9354" s="16" t="s">
        <v>16</v>
      </c>
      <c r="J9354" s="9"/>
      <c r="K9354" s="9"/>
      <c r="L9354" s="9"/>
      <c r="M9354" s="9"/>
      <c r="N9354" s="9"/>
      <c r="O9354" s="9"/>
      <c r="P9354" s="9"/>
      <c r="Q9354" s="9"/>
      <c r="R9354" s="9"/>
      <c r="S9354" s="9"/>
      <c r="T9354" s="9"/>
      <c r="U9354" s="9"/>
      <c r="V9354" s="9"/>
      <c r="W9354" s="9"/>
      <c r="X9354" s="9"/>
      <c r="Y9354" s="9"/>
      <c r="Z9354" s="9"/>
      <c r="AA9354" s="9"/>
    </row>
    <row r="9355" spans="1:27" ht="12.75">
      <c r="A9355" s="64">
        <f t="shared" si="185"/>
        <v>46183</v>
      </c>
      <c r="B9355" s="16" t="s">
        <v>14</v>
      </c>
      <c r="C9355" s="60">
        <f>VLOOKUP(A9355,'JARDIM CAMBURI'!A:I,3, FALSE)</f>
        <v>2032.76</v>
      </c>
      <c r="D9355" s="16">
        <f>VLOOKUP(A9355,'JARDIM CAMBURI'!A:I,4, FALSE)</f>
        <v>16</v>
      </c>
      <c r="E9355" s="61">
        <f>VLOOKUP(A9355,'JARDIM CAMBURI'!A:I,5, FALSE)</f>
        <v>23.72</v>
      </c>
      <c r="F9355" s="16">
        <f>VLOOKUP(A9355,'JARDIM CAMBURI'!A:I,6, FALSE())</f>
        <v>0</v>
      </c>
      <c r="G9355" s="16">
        <f>VLOOKUP(A9355,'JARDIM CAMBURI'!A:I,7, FALSE)</f>
        <v>7</v>
      </c>
      <c r="H9355" s="29">
        <f>VLOOKUP(A9355,'JARDIM CAMBURI'!A:I,8, FALSE)</f>
        <v>0.31830000000000003</v>
      </c>
      <c r="I9355" s="16" t="s">
        <v>16</v>
      </c>
      <c r="J9355" s="9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9"/>
      <c r="X9355" s="9"/>
      <c r="Y9355" s="9"/>
      <c r="Z9355" s="9"/>
      <c r="AA9355" s="9"/>
    </row>
    <row r="9356" spans="1:27" ht="12.75">
      <c r="A9356" s="64">
        <f t="shared" si="185"/>
        <v>46183</v>
      </c>
      <c r="B9356" s="16" t="s">
        <v>19</v>
      </c>
      <c r="C9356" s="60">
        <f>VLOOKUP(A9356,SERRA!A:I,3, FALSE)</f>
        <v>2454.1</v>
      </c>
      <c r="D9356" s="16">
        <f>VLOOKUP(A9356,SERRA!A:I,4, FALSE)</f>
        <v>29</v>
      </c>
      <c r="E9356" s="61">
        <f>VLOOKUP(A9356,SERRA!A:I,5, FALSE)</f>
        <v>28.28</v>
      </c>
      <c r="F9356" s="16">
        <f>VLOOKUP(A9356,SERRA!A:I,6, FALSE)</f>
        <v>2</v>
      </c>
      <c r="G9356" s="16">
        <f>VLOOKUP(A9356,SERRA!A:I,7, FALSE)</f>
        <v>7.5</v>
      </c>
      <c r="H9356" s="29">
        <f>VLOOKUP(A9356,SERRA!A:I,8, FALSE)</f>
        <v>0.28749999999999998</v>
      </c>
      <c r="I9356" s="16" t="s">
        <v>16</v>
      </c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  <c r="Z9356" s="9"/>
      <c r="AA9356" s="9"/>
    </row>
    <row r="9357" spans="1:27" ht="12.75">
      <c r="A9357" s="64">
        <f t="shared" si="185"/>
        <v>46183</v>
      </c>
      <c r="B9357" s="16" t="s">
        <v>1574</v>
      </c>
      <c r="C9357" s="69">
        <f>VLOOKUP(A9357,BOALI!A:I,3, FALSE)</f>
        <v>2568.73</v>
      </c>
      <c r="D9357" s="70">
        <f>VLOOKUP(A9357,BOALI!A:I,4, FALSE)</f>
        <v>62</v>
      </c>
      <c r="E9357" s="68">
        <f>VLOOKUP(A9357,BOALI!A:I,5, FALSE)</f>
        <v>0</v>
      </c>
      <c r="F9357" s="70">
        <f>VLOOKUP(A9357,BOALI!A:I,6, FALSE)</f>
        <v>0</v>
      </c>
      <c r="G9357" s="70">
        <f>VLOOKUP(A9357,BOALI!A:I,7, FALSE)</f>
        <v>0</v>
      </c>
      <c r="H9357" s="71">
        <f>VLOOKUP(A9357,BOALI!A:I,8, FALSE)</f>
        <v>0</v>
      </c>
      <c r="I9357" s="16" t="s">
        <v>16</v>
      </c>
      <c r="J9357" s="9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9"/>
      <c r="X9357" s="9"/>
      <c r="Y9357" s="9"/>
      <c r="Z9357" s="9"/>
      <c r="AA9357" s="9"/>
    </row>
    <row r="9358" spans="1:27" ht="12.75">
      <c r="A9358" s="64">
        <f>A9357+1</f>
        <v>46184</v>
      </c>
      <c r="B9358" s="16" t="s">
        <v>21</v>
      </c>
      <c r="C9358" s="60">
        <f>VLOOKUP(A9358,'VILA CLEMENTINO'!A:I,3, FALSE)</f>
        <v>7132.21</v>
      </c>
      <c r="D9358" s="16">
        <f>VLOOKUP(A9358,'VILA CLEMENTINO'!A:I,4, FALSE)</f>
        <v>79</v>
      </c>
      <c r="E9358" s="61">
        <f>VLOOKUP(A9358,'VILA CLEMENTINO'!A:I,5, FALSE)</f>
        <v>32.31</v>
      </c>
      <c r="F9358" s="16">
        <f>VLOOKUP(A9358,'VILA CLEMENTINO'!A:I,6, FALSE)</f>
        <v>12</v>
      </c>
      <c r="G9358" s="62">
        <f>VLOOKUP(A9358,'VILA CLEMENTINO'!A:I,7, FALSE)</f>
        <v>9.5</v>
      </c>
      <c r="H9358" s="29">
        <f>VLOOKUP(A9358,'VILA CLEMENTINO'!A:I,8, FALSE)</f>
        <v>0.27639999999999998</v>
      </c>
      <c r="I9358" s="16" t="s">
        <v>11</v>
      </c>
      <c r="J9358" s="9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9"/>
      <c r="X9358" s="9"/>
      <c r="Y9358" s="9"/>
      <c r="Z9358" s="9"/>
      <c r="AA9358" s="9"/>
    </row>
    <row r="9359" spans="1:27" ht="12.75">
      <c r="A9359" s="64">
        <f t="shared" ref="A9359:A9370" si="186">A9358</f>
        <v>46184</v>
      </c>
      <c r="B9359" s="16" t="s">
        <v>12</v>
      </c>
      <c r="C9359" s="60">
        <f>VLOOKUP(A9359,JABAQUARA!A:I,3, FALSE)</f>
        <v>2570.5700000000002</v>
      </c>
      <c r="D9359" s="16">
        <f>VLOOKUP(A9359,JABAQUARA!A:I,4, FALSE)</f>
        <v>33</v>
      </c>
      <c r="E9359" s="61">
        <f>VLOOKUP(A9359,JABAQUARA!A:I,5, FALSE)</f>
        <v>40</v>
      </c>
      <c r="F9359" s="16">
        <f>VLOOKUP(A9359,JABAQUARA!A:I,6, FALSE)</f>
        <v>3</v>
      </c>
      <c r="G9359" s="16">
        <f>VLOOKUP(A9359,JABAQUARA!A:I,7, FALSE)</f>
        <v>4.5</v>
      </c>
      <c r="H9359" s="29">
        <f>VLOOKUP(A9359,JABAQUARA!A:I,8, FALSE)</f>
        <v>0.39429999999999998</v>
      </c>
      <c r="I9359" s="16" t="s">
        <v>11</v>
      </c>
      <c r="J9359" s="9"/>
      <c r="K9359" s="9"/>
      <c r="L9359" s="9"/>
      <c r="M9359" s="9"/>
      <c r="N9359" s="9"/>
      <c r="O9359" s="9"/>
      <c r="P9359" s="9"/>
      <c r="Q9359" s="9"/>
      <c r="R9359" s="9"/>
      <c r="S9359" s="9"/>
      <c r="T9359" s="9"/>
      <c r="U9359" s="9"/>
      <c r="V9359" s="9"/>
      <c r="W9359" s="9"/>
      <c r="X9359" s="9"/>
      <c r="Y9359" s="9"/>
      <c r="Z9359" s="9"/>
      <c r="AA9359" s="9"/>
    </row>
    <row r="9360" spans="1:27" ht="12.75">
      <c r="A9360" s="64">
        <f t="shared" si="186"/>
        <v>46184</v>
      </c>
      <c r="B9360" s="16" t="s">
        <v>1467</v>
      </c>
      <c r="C9360" s="60">
        <f>VLOOKUP(A9360,SPOLETO!A:I,3, FALSE)</f>
        <v>4854.49</v>
      </c>
      <c r="D9360" s="16">
        <f>VLOOKUP(A9360,SPOLETO!A:I,4, FALSE)</f>
        <v>76</v>
      </c>
      <c r="E9360" s="68">
        <f>VLOOKUP(A9360,SPOLETO!A:I,5, FALSE)</f>
        <v>0</v>
      </c>
      <c r="F9360" s="69">
        <f>VLOOKUP(A9360,SPOLETO!A:I,6, FALSE)</f>
        <v>0</v>
      </c>
      <c r="G9360" s="70">
        <f>VLOOKUP(A9360,SPOLETO!A:I,7, FALSE)</f>
        <v>0</v>
      </c>
      <c r="H9360" s="71">
        <f>VLOOKUP(A9360,SPOLETO!A:I,8, FALSE)</f>
        <v>0</v>
      </c>
      <c r="I9360" s="16" t="s">
        <v>11</v>
      </c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9"/>
      <c r="X9360" s="9"/>
      <c r="Y9360" s="9"/>
      <c r="Z9360" s="9"/>
      <c r="AA9360" s="9"/>
    </row>
    <row r="9361" spans="1:27" ht="12.75">
      <c r="A9361" s="64">
        <f t="shared" si="186"/>
        <v>46184</v>
      </c>
      <c r="B9361" s="16" t="s">
        <v>9</v>
      </c>
      <c r="C9361" s="60">
        <f>VLOOKUP(A9361,'CAMPO BELO'!A:I,3, FALSE)</f>
        <v>3970.1</v>
      </c>
      <c r="D9361" s="16">
        <f>VLOOKUP(A9361,'CAMPO BELO'!A:I,4, FALSE)</f>
        <v>32</v>
      </c>
      <c r="E9361" s="61">
        <f>VLOOKUP(A9361,'CAMPO BELO'!A:I,5, FALSE)</f>
        <v>31.1</v>
      </c>
      <c r="F9361" s="16">
        <f>VLOOKUP(A9361,'CAMPO BELO'!A:I,6, FALSE)</f>
        <v>3</v>
      </c>
      <c r="G9361" s="16">
        <f>VLOOKUP(A9361,'CAMPO BELO'!A:I,7, FALSE)</f>
        <v>10.66</v>
      </c>
      <c r="H9361" s="29">
        <f>VLOOKUP(A9361,'CAMPO BELO'!A:I,8, FALSE)</f>
        <v>0.31630000000000003</v>
      </c>
      <c r="I9361" s="16" t="s">
        <v>11</v>
      </c>
      <c r="J9361" s="9"/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9"/>
      <c r="X9361" s="9"/>
      <c r="Y9361" s="9"/>
      <c r="Z9361" s="9"/>
      <c r="AA9361" s="9"/>
    </row>
    <row r="9362" spans="1:27" ht="12.75">
      <c r="A9362" s="64">
        <f t="shared" si="186"/>
        <v>46184</v>
      </c>
      <c r="B9362" s="16" t="s">
        <v>43</v>
      </c>
      <c r="C9362" s="60">
        <f>VLOOKUP(A9362,GOPOÚVA!A:I,3, FALSE)</f>
        <v>3645.6</v>
      </c>
      <c r="D9362" s="16">
        <f>VLOOKUP(A9362,GOPOÚVA!A:I,4, FALSE)</f>
        <v>41</v>
      </c>
      <c r="E9362" s="61">
        <f>VLOOKUP(A9362,GOPOÚVA!A:I,5, FALSE)</f>
        <v>31.29</v>
      </c>
      <c r="F9362" s="16">
        <f>VLOOKUP(A9362,GOPOÚVA!A:I,6, FALSE)</f>
        <v>4</v>
      </c>
      <c r="G9362" s="16">
        <f>VLOOKUP(A9362,GOPOÚVA!A:I,7, FALSE)</f>
        <v>9.66</v>
      </c>
      <c r="H9362" s="29">
        <f>VLOOKUP(A9362,GOPOÚVA!A:I,8, FALSE)</f>
        <v>0.26840000000000003</v>
      </c>
      <c r="I9362" s="16" t="s">
        <v>11</v>
      </c>
      <c r="J9362" s="9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9"/>
      <c r="X9362" s="9"/>
      <c r="Y9362" s="9"/>
      <c r="Z9362" s="9"/>
      <c r="AA9362" s="9"/>
    </row>
    <row r="9363" spans="1:27" ht="12.75">
      <c r="A9363" s="64">
        <f t="shared" si="186"/>
        <v>46184</v>
      </c>
      <c r="B9363" s="16" t="s">
        <v>45</v>
      </c>
      <c r="C9363" s="60">
        <f>VLOOKUP(A9363,MANDAQUI!A:I,3, FALSE)</f>
        <v>2780.85</v>
      </c>
      <c r="D9363" s="16">
        <f>VLOOKUP(A9363,MANDAQUI!A:I,4, FALSE)</f>
        <v>25</v>
      </c>
      <c r="E9363" s="61">
        <f>VLOOKUP(A9363,MANDAQUI!A:I,5, FALSE)</f>
        <v>26.63</v>
      </c>
      <c r="F9363" s="16">
        <f>VLOOKUP(A9363,MANDAQUI!A:I,6, FALSE)</f>
        <v>0</v>
      </c>
      <c r="G9363" s="16">
        <f>VLOOKUP(A9363,MANDAQUI!A:I,7, FALSE)</f>
        <v>10.5</v>
      </c>
      <c r="H9363" s="29">
        <f>VLOOKUP(A9363,MANDAQUI!A:I,8, FALSE)</f>
        <v>0.31109999999999999</v>
      </c>
      <c r="I9363" s="16" t="s">
        <v>11</v>
      </c>
      <c r="J9363" s="9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9"/>
      <c r="X9363" s="9"/>
      <c r="Y9363" s="9"/>
      <c r="Z9363" s="9"/>
      <c r="AA9363" s="9"/>
    </row>
    <row r="9364" spans="1:27" ht="12.75">
      <c r="A9364" s="64">
        <f t="shared" si="186"/>
        <v>46184</v>
      </c>
      <c r="B9364" s="16" t="s">
        <v>1465</v>
      </c>
      <c r="C9364" s="60">
        <f>VLOOKUP(A9364,AEROPORTO!A:I,3, FALSE)</f>
        <v>8505.35</v>
      </c>
      <c r="D9364" s="16">
        <f>VLOOKUP(A9364,AEROPORTO!A:I,4, FALSE)</f>
        <v>115</v>
      </c>
      <c r="E9364" s="68">
        <f>VLOOKUP(A9364,AEROPORTO!A:I,5, FALSE)</f>
        <v>0</v>
      </c>
      <c r="F9364" s="70">
        <f>VLOOKUP(A9364,AEROPORTO!A:I,6, FALSE)</f>
        <v>0</v>
      </c>
      <c r="G9364" s="70">
        <f>VLOOKUP(A9364,AEROPORTO!A:I,7, FALSE)</f>
        <v>0</v>
      </c>
      <c r="H9364" s="71">
        <f>VLOOKUP(A9364,AEROPORTO!A:I,8, FALSE)</f>
        <v>0</v>
      </c>
      <c r="I9364" s="16" t="s">
        <v>11</v>
      </c>
      <c r="J9364" s="9"/>
      <c r="K9364" s="9"/>
      <c r="L9364" s="9"/>
      <c r="M9364" s="9"/>
      <c r="N9364" s="9"/>
      <c r="O9364" s="9"/>
      <c r="P9364" s="9"/>
      <c r="Q9364" s="9"/>
      <c r="R9364" s="9"/>
      <c r="S9364" s="9"/>
      <c r="T9364" s="9"/>
      <c r="U9364" s="9"/>
      <c r="V9364" s="9"/>
      <c r="W9364" s="9"/>
      <c r="X9364" s="9"/>
      <c r="Y9364" s="9"/>
      <c r="Z9364" s="9"/>
      <c r="AA9364" s="9"/>
    </row>
    <row r="9365" spans="1:27" ht="12.75">
      <c r="A9365" s="64">
        <f t="shared" si="186"/>
        <v>46184</v>
      </c>
      <c r="B9365" s="16" t="s">
        <v>289</v>
      </c>
      <c r="C9365" s="60">
        <f>VLOOKUP(A9365,PINHEIROS!A:I,3, FALSE)</f>
        <v>3160.24</v>
      </c>
      <c r="D9365" s="16">
        <f>VLOOKUP(A9365,PINHEIROS!A:I,4, FALSE)</f>
        <v>28</v>
      </c>
      <c r="E9365" s="61">
        <f>VLOOKUP(A9365,PINHEIROS!A:I,5, FALSE)</f>
        <v>31.35</v>
      </c>
      <c r="F9365" s="16">
        <f>VLOOKUP(A9365,PINHEIROS!A:I,6, FALSE)</f>
        <v>4</v>
      </c>
      <c r="G9365" s="16">
        <f>VLOOKUP(A9365,PINHEIROS!A:I,7, FALSE)</f>
        <v>5.5</v>
      </c>
      <c r="H9365" s="29">
        <f>VLOOKUP(A9365,PINHEIROS!A:I,8, FALSE)</f>
        <v>0.30990000000000001</v>
      </c>
      <c r="I9365" s="16" t="s">
        <v>11</v>
      </c>
      <c r="J9365" s="9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9"/>
      <c r="X9365" s="9"/>
      <c r="Y9365" s="9"/>
      <c r="Z9365" s="9"/>
      <c r="AA9365" s="9"/>
    </row>
    <row r="9366" spans="1:27" ht="12.75">
      <c r="A9366" s="64">
        <f t="shared" si="186"/>
        <v>46184</v>
      </c>
      <c r="B9366" s="16" t="s">
        <v>286</v>
      </c>
      <c r="C9366" s="60">
        <f>VLOOKUP(A9366,ACLIMAÇÃO!A:I,3, FALSE)</f>
        <v>3345.36</v>
      </c>
      <c r="D9366" s="16">
        <f>VLOOKUP(A9366,ACLIMAÇÃO!A:I,4, FALSE)</f>
        <v>32</v>
      </c>
      <c r="E9366" s="61">
        <f>VLOOKUP(A9366,ACLIMAÇÃO!A:I,5, FALSE)</f>
        <v>31.19</v>
      </c>
      <c r="F9366" s="16">
        <f>VLOOKUP(A9366,ACLIMAÇÃO!A:I,6, FALSE)</f>
        <v>6</v>
      </c>
      <c r="G9366" s="16">
        <f>VLOOKUP(A9366,ACLIMAÇÃO!A:I,7, FALSE)</f>
        <v>9</v>
      </c>
      <c r="H9366" s="29">
        <f>VLOOKUP(A9366,ACLIMAÇÃO!A:I,8, FALSE)</f>
        <v>0.2913</v>
      </c>
      <c r="I9366" s="16" t="s">
        <v>11</v>
      </c>
      <c r="J9366" s="9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9"/>
      <c r="X9366" s="9"/>
      <c r="Y9366" s="9"/>
      <c r="Z9366" s="9"/>
      <c r="AA9366" s="9"/>
    </row>
    <row r="9367" spans="1:27" ht="12.75">
      <c r="A9367" s="64">
        <f t="shared" si="186"/>
        <v>46184</v>
      </c>
      <c r="B9367" s="16" t="s">
        <v>17</v>
      </c>
      <c r="C9367" s="60">
        <f>VLOOKUP(A9367,'PRAIA DO CANTO'!A:I,3, FALSE)</f>
        <v>4904.08</v>
      </c>
      <c r="D9367" s="16">
        <f>VLOOKUP(A9367,'PRAIA DO CANTO'!A:I,4, FALSE)</f>
        <v>60</v>
      </c>
      <c r="E9367" s="61">
        <f>VLOOKUP(A9367,'PRAIA DO CANTO'!A:I,5, FALSE)</f>
        <v>26.52</v>
      </c>
      <c r="F9367" s="16">
        <f>VLOOKUP(A9367,'PRAIA DO CANTO'!A:I,6, FALSE)</f>
        <v>1</v>
      </c>
      <c r="G9367" s="16">
        <f>VLOOKUP(A9367,'PRAIA DO CANTO'!A:I,7, FALSE)</f>
        <v>0</v>
      </c>
      <c r="H9367" s="29">
        <f>VLOOKUP(A9367,'PRAIA DO CANTO'!A:I,8, FALSE)</f>
        <v>0.30249999999999999</v>
      </c>
      <c r="I9367" s="16" t="s">
        <v>16</v>
      </c>
      <c r="J9367" s="9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9"/>
      <c r="X9367" s="9"/>
      <c r="Y9367" s="9"/>
      <c r="Z9367" s="9"/>
      <c r="AA9367" s="9"/>
    </row>
    <row r="9368" spans="1:27" ht="12.75">
      <c r="A9368" s="64">
        <f t="shared" si="186"/>
        <v>46184</v>
      </c>
      <c r="B9368" s="16" t="s">
        <v>14</v>
      </c>
      <c r="C9368" s="60">
        <f>VLOOKUP(A9368,'JARDIM CAMBURI'!A:I,3, FALSE)</f>
        <v>2983.47</v>
      </c>
      <c r="D9368" s="16">
        <f>VLOOKUP(A9368,'JARDIM CAMBURI'!A:I,4, FALSE)</f>
        <v>31</v>
      </c>
      <c r="E9368" s="61">
        <f>VLOOKUP(A9368,'JARDIM CAMBURI'!A:I,5, FALSE)</f>
        <v>21.47</v>
      </c>
      <c r="F9368" s="16">
        <f>VLOOKUP(A9368,'JARDIM CAMBURI'!A:I,6, FALSE())</f>
        <v>0</v>
      </c>
      <c r="G9368" s="16">
        <f>VLOOKUP(A9368,'JARDIM CAMBURI'!A:I,7, FALSE)</f>
        <v>11</v>
      </c>
      <c r="H9368" s="29">
        <f>VLOOKUP(A9368,'JARDIM CAMBURI'!A:I,8, FALSE)</f>
        <v>0.2389</v>
      </c>
      <c r="I9368" s="16" t="s">
        <v>16</v>
      </c>
      <c r="J9368" s="9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9"/>
      <c r="X9368" s="9"/>
      <c r="Y9368" s="9"/>
      <c r="Z9368" s="9"/>
      <c r="AA9368" s="9"/>
    </row>
    <row r="9369" spans="1:27" ht="12.75">
      <c r="A9369" s="64">
        <f t="shared" si="186"/>
        <v>46184</v>
      </c>
      <c r="B9369" s="16" t="s">
        <v>19</v>
      </c>
      <c r="C9369" s="60">
        <f>VLOOKUP(A9369,SERRA!A:I,3, FALSE)</f>
        <v>2018.72</v>
      </c>
      <c r="D9369" s="16">
        <f>VLOOKUP(A9369,SERRA!A:I,4, FALSE)</f>
        <v>28</v>
      </c>
      <c r="E9369" s="61">
        <f>VLOOKUP(A9369,SERRA!A:I,5, FALSE)</f>
        <v>21.07</v>
      </c>
      <c r="F9369" s="16">
        <f>VLOOKUP(A9369,SERRA!A:I,6, FALSE)</f>
        <v>1</v>
      </c>
      <c r="G9369" s="16">
        <f>VLOOKUP(A9369,SERRA!A:I,7, FALSE)</f>
        <v>7</v>
      </c>
      <c r="H9369" s="29">
        <f>VLOOKUP(A9369,SERRA!A:I,8, FALSE)</f>
        <v>0.39400000000000002</v>
      </c>
      <c r="I9369" s="16" t="s">
        <v>16</v>
      </c>
      <c r="J9369" s="9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9"/>
      <c r="X9369" s="9"/>
      <c r="Y9369" s="9"/>
      <c r="Z9369" s="9"/>
      <c r="AA9369" s="9"/>
    </row>
    <row r="9370" spans="1:27" ht="12.75">
      <c r="A9370" s="64">
        <f t="shared" si="186"/>
        <v>46184</v>
      </c>
      <c r="B9370" s="16" t="s">
        <v>1574</v>
      </c>
      <c r="C9370" s="69">
        <f>VLOOKUP(A9370,BOALI!A:I,3, FALSE)</f>
        <v>4135.21</v>
      </c>
      <c r="D9370" s="70">
        <f>VLOOKUP(A9370,BOALI!A:I,4, FALSE)</f>
        <v>100</v>
      </c>
      <c r="E9370" s="68">
        <f>VLOOKUP(A9370,BOALI!A:I,5, FALSE)</f>
        <v>0</v>
      </c>
      <c r="F9370" s="70">
        <f>VLOOKUP(A9370,BOALI!A:I,6, FALSE)</f>
        <v>0</v>
      </c>
      <c r="G9370" s="70">
        <f>VLOOKUP(A9370,BOALI!A:I,7, FALSE)</f>
        <v>0</v>
      </c>
      <c r="H9370" s="71">
        <f>VLOOKUP(A9370,BOALI!A:I,8, FALSE)</f>
        <v>0</v>
      </c>
      <c r="I9370" s="16" t="s">
        <v>16</v>
      </c>
      <c r="J9370" s="9"/>
      <c r="K9370" s="9"/>
      <c r="L9370" s="9"/>
      <c r="M9370" s="9"/>
      <c r="N9370" s="9"/>
      <c r="O9370" s="9"/>
      <c r="P9370" s="9"/>
      <c r="Q9370" s="9"/>
      <c r="R9370" s="9"/>
      <c r="S9370" s="9"/>
      <c r="T9370" s="9"/>
      <c r="U9370" s="9"/>
      <c r="V9370" s="9"/>
      <c r="W9370" s="9"/>
      <c r="X9370" s="9"/>
      <c r="Y9370" s="9"/>
      <c r="Z9370" s="9"/>
      <c r="AA9370" s="9"/>
    </row>
    <row r="9371" spans="1:27" ht="12.75">
      <c r="A9371" s="64">
        <f>A9370+1</f>
        <v>46185</v>
      </c>
      <c r="B9371" s="16" t="s">
        <v>21</v>
      </c>
      <c r="C9371" s="60">
        <f>VLOOKUP(A9371,'VILA CLEMENTINO'!A:I,3, FALSE)</f>
        <v>15753.79</v>
      </c>
      <c r="D9371" s="16">
        <f>VLOOKUP(A9371,'VILA CLEMENTINO'!A:I,4, FALSE)</f>
        <v>151</v>
      </c>
      <c r="E9371" s="61">
        <f>VLOOKUP(A9371,'VILA CLEMENTINO'!A:I,5, FALSE)</f>
        <v>32.75</v>
      </c>
      <c r="F9371" s="16">
        <f>VLOOKUP(A9371,'VILA CLEMENTINO'!A:I,6, FALSE)</f>
        <v>21</v>
      </c>
      <c r="G9371" s="62">
        <f>VLOOKUP(A9371,'VILA CLEMENTINO'!A:I,7, FALSE)</f>
        <v>11.636363636363637</v>
      </c>
      <c r="H9371" s="29">
        <f>VLOOKUP(A9371,'VILA CLEMENTINO'!A:I,8, FALSE)</f>
        <v>0.2777</v>
      </c>
      <c r="I9371" s="16" t="s">
        <v>11</v>
      </c>
      <c r="J9371" s="9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9"/>
      <c r="X9371" s="9"/>
      <c r="Y9371" s="9"/>
      <c r="Z9371" s="9"/>
      <c r="AA9371" s="9"/>
    </row>
    <row r="9372" spans="1:27" ht="12.75">
      <c r="A9372" s="64">
        <f t="shared" ref="A9372:A9383" si="187">A9371</f>
        <v>46185</v>
      </c>
      <c r="B9372" s="16" t="s">
        <v>12</v>
      </c>
      <c r="C9372" s="60">
        <f>VLOOKUP(A9372,JABAQUARA!A:I,3, FALSE)</f>
        <v>8810.43</v>
      </c>
      <c r="D9372" s="16">
        <f>VLOOKUP(A9372,JABAQUARA!A:I,4, FALSE)</f>
        <v>95</v>
      </c>
      <c r="E9372" s="61">
        <f>VLOOKUP(A9372,JABAQUARA!A:I,5, FALSE)</f>
        <v>40</v>
      </c>
      <c r="F9372" s="16">
        <f>VLOOKUP(A9372,JABAQUARA!A:I,6, FALSE)</f>
        <v>38</v>
      </c>
      <c r="G9372" s="16">
        <f>VLOOKUP(A9372,JABAQUARA!A:I,7, FALSE)</f>
        <v>18.25</v>
      </c>
      <c r="H9372" s="29">
        <f>VLOOKUP(A9372,JABAQUARA!A:I,8, FALSE)</f>
        <v>0.34549999999999997</v>
      </c>
      <c r="I9372" s="16" t="s">
        <v>11</v>
      </c>
      <c r="J9372" s="9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9"/>
      <c r="X9372" s="9"/>
      <c r="Y9372" s="9"/>
      <c r="Z9372" s="9"/>
      <c r="AA9372" s="9"/>
    </row>
    <row r="9373" spans="1:27" ht="12.75">
      <c r="A9373" s="64">
        <f t="shared" si="187"/>
        <v>46185</v>
      </c>
      <c r="B9373" s="16" t="s">
        <v>1467</v>
      </c>
      <c r="C9373" s="60">
        <f>VLOOKUP(A9373,SPOLETO!A:I,3, FALSE)</f>
        <v>3647.97</v>
      </c>
      <c r="D9373" s="16">
        <f>VLOOKUP(A9373,SPOLETO!A:I,4, FALSE)</f>
        <v>54</v>
      </c>
      <c r="E9373" s="68">
        <f>VLOOKUP(A9373,SPOLETO!A:I,5, FALSE)</f>
        <v>0</v>
      </c>
      <c r="F9373" s="69">
        <f>VLOOKUP(A9373,SPOLETO!A:I,6, FALSE)</f>
        <v>0</v>
      </c>
      <c r="G9373" s="70" t="str">
        <f>VLOOKUP(A9373,SPOLETO!A:I,7, FALSE)</f>
        <v xml:space="preserve"> </v>
      </c>
      <c r="H9373" s="71">
        <f>VLOOKUP(A9373,SPOLETO!A:I,8, FALSE)</f>
        <v>0</v>
      </c>
      <c r="I9373" s="16" t="s">
        <v>11</v>
      </c>
      <c r="J9373" s="9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9"/>
      <c r="X9373" s="9"/>
      <c r="Y9373" s="9"/>
      <c r="Z9373" s="9"/>
      <c r="AA9373" s="9"/>
    </row>
    <row r="9374" spans="1:27" ht="12.75">
      <c r="A9374" s="64">
        <f t="shared" si="187"/>
        <v>46185</v>
      </c>
      <c r="B9374" s="16" t="s">
        <v>9</v>
      </c>
      <c r="C9374" s="60">
        <f>VLOOKUP(A9374,'CAMPO BELO'!A:I,3, FALSE)</f>
        <v>7318.83</v>
      </c>
      <c r="D9374" s="16">
        <f>VLOOKUP(A9374,'CAMPO BELO'!A:I,4, FALSE)</f>
        <v>69</v>
      </c>
      <c r="E9374" s="61">
        <f>VLOOKUP(A9374,'CAMPO BELO'!A:I,5, FALSE)</f>
        <v>35.75</v>
      </c>
      <c r="F9374" s="16">
        <f>VLOOKUP(A9374,'CAMPO BELO'!A:I,6, FALSE)</f>
        <v>10</v>
      </c>
      <c r="G9374" s="16">
        <f>VLOOKUP(A9374,'CAMPO BELO'!A:I,7, FALSE)</f>
        <v>14.5</v>
      </c>
      <c r="H9374" s="29">
        <f>VLOOKUP(A9374,'CAMPO BELO'!A:I,8, FALSE)</f>
        <v>0.2959</v>
      </c>
      <c r="I9374" s="16" t="s">
        <v>11</v>
      </c>
      <c r="J9374" s="9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9"/>
      <c r="X9374" s="9"/>
      <c r="Y9374" s="9"/>
      <c r="Z9374" s="9"/>
      <c r="AA9374" s="9"/>
    </row>
    <row r="9375" spans="1:27" ht="12.75">
      <c r="A9375" s="64">
        <f t="shared" si="187"/>
        <v>46185</v>
      </c>
      <c r="B9375" s="16" t="s">
        <v>43</v>
      </c>
      <c r="C9375" s="60">
        <f>VLOOKUP(A9375,GOPOÚVA!A:I,3, FALSE)</f>
        <v>9524.1</v>
      </c>
      <c r="D9375" s="16">
        <f>VLOOKUP(A9375,GOPOÚVA!A:I,4, FALSE)</f>
        <v>101</v>
      </c>
      <c r="E9375" s="61">
        <f>VLOOKUP(A9375,GOPOÚVA!A:I,5, FALSE)</f>
        <v>37.5</v>
      </c>
      <c r="F9375" s="16">
        <f>VLOOKUP(A9375,GOPOÚVA!A:I,6, FALSE)</f>
        <v>30</v>
      </c>
      <c r="G9375" s="16">
        <f>VLOOKUP(A9375,GOPOÚVA!A:I,7, FALSE)</f>
        <v>14.166</v>
      </c>
      <c r="H9375" s="29">
        <f>VLOOKUP(A9375,GOPOÚVA!A:I,8, FALSE)</f>
        <v>0.31159999999999999</v>
      </c>
      <c r="I9375" s="16" t="s">
        <v>11</v>
      </c>
      <c r="J9375" s="9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9"/>
      <c r="X9375" s="9"/>
      <c r="Y9375" s="9"/>
      <c r="Z9375" s="9"/>
      <c r="AA9375" s="9"/>
    </row>
    <row r="9376" spans="1:27" ht="12.75">
      <c r="A9376" s="64">
        <f t="shared" si="187"/>
        <v>46185</v>
      </c>
      <c r="B9376" s="16" t="s">
        <v>45</v>
      </c>
      <c r="C9376" s="60">
        <f>VLOOKUP(A9376,MANDAQUI!A:I,3, FALSE)</f>
        <v>9673.7199999999993</v>
      </c>
      <c r="D9376" s="16">
        <f>VLOOKUP(A9376,MANDAQUI!A:I,4, FALSE)</f>
        <v>95</v>
      </c>
      <c r="E9376" s="61">
        <f>VLOOKUP(A9376,MANDAQUI!A:I,5, FALSE)</f>
        <v>73</v>
      </c>
      <c r="F9376" s="16">
        <f>VLOOKUP(A9376,MANDAQUI!A:I,6, FALSE)</f>
        <v>34</v>
      </c>
      <c r="G9376" s="16">
        <f>VLOOKUP(A9376,MANDAQUI!A:I,7, FALSE)</f>
        <v>20</v>
      </c>
      <c r="H9376" s="29">
        <f>VLOOKUP(A9376,MANDAQUI!A:I,8, FALSE)</f>
        <v>0.30769999999999997</v>
      </c>
      <c r="I9376" s="16" t="s">
        <v>11</v>
      </c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9"/>
      <c r="X9376" s="9"/>
      <c r="Y9376" s="9"/>
      <c r="Z9376" s="9"/>
      <c r="AA9376" s="9"/>
    </row>
    <row r="9377" spans="1:27" ht="12.75">
      <c r="A9377" s="64">
        <f t="shared" si="187"/>
        <v>46185</v>
      </c>
      <c r="B9377" s="16" t="s">
        <v>1465</v>
      </c>
      <c r="C9377" s="60">
        <f>VLOOKUP(A9377,AEROPORTO!A:I,3, FALSE)</f>
        <v>8506.4500000000007</v>
      </c>
      <c r="D9377" s="16">
        <f>VLOOKUP(A9377,AEROPORTO!A:I,4, FALSE)</f>
        <v>109</v>
      </c>
      <c r="E9377" s="68">
        <f>VLOOKUP(A9377,AEROPORTO!A:I,5, FALSE)</f>
        <v>0</v>
      </c>
      <c r="F9377" s="70">
        <f>VLOOKUP(A9377,AEROPORTO!A:I,6, FALSE)</f>
        <v>0</v>
      </c>
      <c r="G9377" s="70">
        <f>VLOOKUP(A9377,AEROPORTO!A:I,7, FALSE)</f>
        <v>0</v>
      </c>
      <c r="H9377" s="71">
        <f>VLOOKUP(A9377,AEROPORTO!A:I,8, FALSE)</f>
        <v>0</v>
      </c>
      <c r="I9377" s="16" t="s">
        <v>11</v>
      </c>
      <c r="J9377" s="9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9"/>
      <c r="X9377" s="9"/>
      <c r="Y9377" s="9"/>
      <c r="Z9377" s="9"/>
      <c r="AA9377" s="9"/>
    </row>
    <row r="9378" spans="1:27" ht="12.75">
      <c r="A9378" s="64">
        <f t="shared" si="187"/>
        <v>46185</v>
      </c>
      <c r="B9378" s="16" t="s">
        <v>289</v>
      </c>
      <c r="C9378" s="60">
        <f>VLOOKUP(A9378,PINHEIROS!A:I,3, FALSE)</f>
        <v>7715.47</v>
      </c>
      <c r="D9378" s="16">
        <f>VLOOKUP(A9378,PINHEIROS!A:I,4, FALSE)</f>
        <v>84</v>
      </c>
      <c r="E9378" s="61">
        <f>VLOOKUP(A9378,PINHEIROS!A:I,5, FALSE)</f>
        <v>35.21</v>
      </c>
      <c r="F9378" s="16">
        <f>VLOOKUP(A9378,PINHEIROS!A:I,6, FALSE)</f>
        <v>19</v>
      </c>
      <c r="G9378" s="16">
        <f>VLOOKUP(A9378,PINHEIROS!A:I,7, FALSE)</f>
        <v>8.33</v>
      </c>
      <c r="H9378" s="29">
        <f>VLOOKUP(A9378,PINHEIROS!A:I,8, FALSE)</f>
        <v>0.2964</v>
      </c>
      <c r="I9378" s="16" t="s">
        <v>11</v>
      </c>
      <c r="J9378" s="9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9"/>
      <c r="X9378" s="9"/>
      <c r="Y9378" s="9"/>
      <c r="Z9378" s="9"/>
      <c r="AA9378" s="9"/>
    </row>
    <row r="9379" spans="1:27" ht="12.75">
      <c r="A9379" s="64">
        <f t="shared" si="187"/>
        <v>46185</v>
      </c>
      <c r="B9379" s="16" t="s">
        <v>286</v>
      </c>
      <c r="C9379" s="60">
        <f>VLOOKUP(A9379,ACLIMAÇÃO!A:I,3, FALSE)</f>
        <v>5686.69</v>
      </c>
      <c r="D9379" s="16">
        <f>VLOOKUP(A9379,ACLIMAÇÃO!A:I,4, FALSE)</f>
        <v>58</v>
      </c>
      <c r="E9379" s="61">
        <f>VLOOKUP(A9379,ACLIMAÇÃO!A:I,5, FALSE)</f>
        <v>32.14</v>
      </c>
      <c r="F9379" s="16">
        <f>VLOOKUP(A9379,ACLIMAÇÃO!A:I,6, FALSE)</f>
        <v>12</v>
      </c>
      <c r="G9379" s="16">
        <f>VLOOKUP(A9379,ACLIMAÇÃO!A:I,7, FALSE)</f>
        <v>10.25</v>
      </c>
      <c r="H9379" s="29">
        <f>VLOOKUP(A9379,ACLIMAÇÃO!A:I,8, FALSE)</f>
        <v>0.309</v>
      </c>
      <c r="I9379" s="16" t="s">
        <v>11</v>
      </c>
      <c r="J9379" s="9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9"/>
      <c r="X9379" s="9"/>
      <c r="Y9379" s="9"/>
      <c r="Z9379" s="9"/>
      <c r="AA9379" s="9"/>
    </row>
    <row r="9380" spans="1:27" ht="12.75">
      <c r="A9380" s="64">
        <f t="shared" si="187"/>
        <v>46185</v>
      </c>
      <c r="B9380" s="16" t="s">
        <v>17</v>
      </c>
      <c r="C9380" s="60">
        <f>VLOOKUP(A9380,'PRAIA DO CANTO'!A:I,3, FALSE)</f>
        <v>13095.06</v>
      </c>
      <c r="D9380" s="16">
        <f>VLOOKUP(A9380,'PRAIA DO CANTO'!A:I,4, FALSE)</f>
        <v>136</v>
      </c>
      <c r="E9380" s="61">
        <f>VLOOKUP(A9380,'PRAIA DO CANTO'!A:I,5, FALSE)</f>
        <v>36.049999999999997</v>
      </c>
      <c r="F9380" s="16">
        <f>VLOOKUP(A9380,'PRAIA DO CANTO'!A:I,6, FALSE)</f>
        <v>30</v>
      </c>
      <c r="G9380" s="16">
        <f>VLOOKUP(A9380,'PRAIA DO CANTO'!A:I,7, FALSE)</f>
        <v>14.5</v>
      </c>
      <c r="H9380" s="29">
        <f>VLOOKUP(A9380,'PRAIA DO CANTO'!A:I,8, FALSE)</f>
        <v>0.27660000000000001</v>
      </c>
      <c r="I9380" s="16" t="s">
        <v>16</v>
      </c>
      <c r="J9380" s="9"/>
      <c r="K9380" s="9"/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9"/>
      <c r="X9380" s="9"/>
      <c r="Y9380" s="9"/>
      <c r="Z9380" s="9"/>
      <c r="AA9380" s="9"/>
    </row>
    <row r="9381" spans="1:27" ht="12.75">
      <c r="A9381" s="64">
        <f t="shared" si="187"/>
        <v>46185</v>
      </c>
      <c r="B9381" s="16" t="s">
        <v>14</v>
      </c>
      <c r="C9381" s="60">
        <f>VLOOKUP(A9381,'JARDIM CAMBURI'!A:I,3, FALSE)</f>
        <v>6596.37</v>
      </c>
      <c r="D9381" s="16">
        <f>VLOOKUP(A9381,'JARDIM CAMBURI'!A:I,4, FALSE)</f>
        <v>70</v>
      </c>
      <c r="E9381" s="61">
        <f>VLOOKUP(A9381,'JARDIM CAMBURI'!A:I,5, FALSE)</f>
        <v>26.2</v>
      </c>
      <c r="F9381" s="16">
        <f>VLOOKUP(A9381,'JARDIM CAMBURI'!A:I,6, FALSE())</f>
        <v>3</v>
      </c>
      <c r="G9381" s="16">
        <f>VLOOKUP(A9381,'JARDIM CAMBURI'!A:I,7, FALSE)</f>
        <v>8.4</v>
      </c>
      <c r="H9381" s="29">
        <f>VLOOKUP(A9381,'JARDIM CAMBURI'!A:I,8, FALSE)</f>
        <v>0.21529999999999999</v>
      </c>
      <c r="I9381" s="16" t="s">
        <v>16</v>
      </c>
      <c r="J9381" s="9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9"/>
      <c r="X9381" s="9"/>
      <c r="Y9381" s="9"/>
      <c r="Z9381" s="9"/>
      <c r="AA9381" s="9"/>
    </row>
    <row r="9382" spans="1:27" ht="12.75">
      <c r="A9382" s="64">
        <f t="shared" si="187"/>
        <v>46185</v>
      </c>
      <c r="B9382" s="16" t="s">
        <v>19</v>
      </c>
      <c r="C9382" s="60">
        <f>VLOOKUP(A9382,SERRA!A:I,3, FALSE)</f>
        <v>10433.48</v>
      </c>
      <c r="D9382" s="16">
        <f>VLOOKUP(A9382,SERRA!A:I,4, FALSE)</f>
        <v>107</v>
      </c>
      <c r="E9382" s="61">
        <f>VLOOKUP(A9382,SERRA!A:I,5, FALSE)</f>
        <v>39.380000000000003</v>
      </c>
      <c r="F9382" s="16">
        <f>VLOOKUP(A9382,SERRA!A:I,6, FALSE)</f>
        <v>31</v>
      </c>
      <c r="G9382" s="16">
        <f>VLOOKUP(A9382,SERRA!A:I,7, FALSE)</f>
        <v>19.66</v>
      </c>
      <c r="H9382" s="29">
        <f>VLOOKUP(A9382,SERRA!A:I,8, FALSE)</f>
        <v>0.29549999999999998</v>
      </c>
      <c r="I9382" s="16" t="s">
        <v>16</v>
      </c>
      <c r="J9382" s="9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9"/>
      <c r="X9382" s="9"/>
      <c r="Y9382" s="9"/>
      <c r="Z9382" s="9"/>
      <c r="AA9382" s="9"/>
    </row>
    <row r="9383" spans="1:27" ht="12.75">
      <c r="A9383" s="64">
        <f t="shared" si="187"/>
        <v>46185</v>
      </c>
      <c r="B9383" s="16" t="s">
        <v>1574</v>
      </c>
      <c r="C9383" s="69">
        <f>VLOOKUP(A9383,BOALI!A:I,3, FALSE)</f>
        <v>2809.63</v>
      </c>
      <c r="D9383" s="70">
        <f>VLOOKUP(A9383,BOALI!A:I,4, FALSE)</f>
        <v>80</v>
      </c>
      <c r="E9383" s="68">
        <f>VLOOKUP(A9383,BOALI!A:I,5, FALSE)</f>
        <v>0</v>
      </c>
      <c r="F9383" s="70">
        <f>VLOOKUP(A9383,BOALI!A:I,6, FALSE)</f>
        <v>0</v>
      </c>
      <c r="G9383" s="70">
        <f>VLOOKUP(A9383,BOALI!A:I,7, FALSE)</f>
        <v>0</v>
      </c>
      <c r="H9383" s="71">
        <f>VLOOKUP(A9383,BOALI!A:I,8, FALSE)</f>
        <v>0</v>
      </c>
      <c r="I9383" s="16" t="s">
        <v>16</v>
      </c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9"/>
      <c r="X9383" s="9"/>
      <c r="Y9383" s="9"/>
      <c r="Z9383" s="9"/>
      <c r="AA9383" s="9"/>
    </row>
    <row r="9384" spans="1:27" ht="12.75">
      <c r="A9384" s="64">
        <f>A9383+1</f>
        <v>46186</v>
      </c>
      <c r="B9384" s="16" t="s">
        <v>21</v>
      </c>
      <c r="C9384" s="60">
        <f>VLOOKUP(A9384,'VILA CLEMENTINO'!A:I,3, FALSE)</f>
        <v>12587.94</v>
      </c>
      <c r="D9384" s="16">
        <f>VLOOKUP(A9384,'VILA CLEMENTINO'!A:I,4, FALSE)</f>
        <v>105</v>
      </c>
      <c r="E9384" s="61">
        <f>VLOOKUP(A9384,'VILA CLEMENTINO'!A:I,5, FALSE)</f>
        <v>30.07</v>
      </c>
      <c r="F9384" s="16">
        <f>VLOOKUP(A9384,'VILA CLEMENTINO'!A:I,6, FALSE)</f>
        <v>14</v>
      </c>
      <c r="G9384" s="62">
        <f>VLOOKUP(A9384,'VILA CLEMENTINO'!A:I,7, FALSE)</f>
        <v>10.111111111111111</v>
      </c>
      <c r="H9384" s="29">
        <f>VLOOKUP(A9384,'VILA CLEMENTINO'!A:I,8, FALSE)</f>
        <v>0.27729999999999999</v>
      </c>
      <c r="I9384" s="16" t="s">
        <v>11</v>
      </c>
      <c r="J9384" s="9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9"/>
      <c r="X9384" s="9"/>
      <c r="Y9384" s="9"/>
      <c r="Z9384" s="9"/>
      <c r="AA9384" s="9"/>
    </row>
    <row r="9385" spans="1:27" ht="12.75">
      <c r="A9385" s="64">
        <f t="shared" ref="A9385:A9396" si="188">A9384</f>
        <v>46186</v>
      </c>
      <c r="B9385" s="16" t="s">
        <v>12</v>
      </c>
      <c r="C9385" s="60">
        <f>VLOOKUP(A9385,JABAQUARA!A:I,3, FALSE)</f>
        <v>8263.74</v>
      </c>
      <c r="D9385" s="16">
        <f>VLOOKUP(A9385,JABAQUARA!A:I,4, FALSE)</f>
        <v>69</v>
      </c>
      <c r="E9385" s="61">
        <f>VLOOKUP(A9385,JABAQUARA!A:I,5, FALSE)</f>
        <v>69</v>
      </c>
      <c r="F9385" s="16">
        <f>VLOOKUP(A9385,JABAQUARA!A:I,6, FALSE)</f>
        <v>10</v>
      </c>
      <c r="G9385" s="16">
        <f>VLOOKUP(A9385,JABAQUARA!A:I,7, FALSE)</f>
        <v>13.5</v>
      </c>
      <c r="H9385" s="29">
        <f>VLOOKUP(A9385,JABAQUARA!A:I,8, FALSE)</f>
        <v>0.33019999999999999</v>
      </c>
      <c r="I9385" s="16" t="s">
        <v>11</v>
      </c>
      <c r="J9385" s="9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9"/>
      <c r="X9385" s="9"/>
      <c r="Y9385" s="9"/>
      <c r="Z9385" s="9"/>
      <c r="AA9385" s="9"/>
    </row>
    <row r="9386" spans="1:27" ht="12.75">
      <c r="A9386" s="64">
        <f t="shared" si="188"/>
        <v>46186</v>
      </c>
      <c r="B9386" s="16" t="s">
        <v>1467</v>
      </c>
      <c r="C9386" s="60">
        <f>VLOOKUP(A9386,SPOLETO!A:I,3, FALSE)</f>
        <v>3716.85</v>
      </c>
      <c r="D9386" s="16">
        <f>VLOOKUP(A9386,SPOLETO!A:I,4, FALSE)</f>
        <v>50</v>
      </c>
      <c r="E9386" s="68">
        <f>VLOOKUP(A9386,SPOLETO!A:I,5, FALSE)</f>
        <v>0</v>
      </c>
      <c r="F9386" s="69">
        <f>VLOOKUP(A9386,SPOLETO!A:I,6, FALSE)</f>
        <v>0</v>
      </c>
      <c r="G9386" s="70">
        <f>VLOOKUP(A9386,SPOLETO!A:I,7, FALSE)</f>
        <v>0</v>
      </c>
      <c r="H9386" s="71">
        <f>VLOOKUP(A9386,SPOLETO!A:I,8, FALSE)</f>
        <v>0</v>
      </c>
      <c r="I9386" s="16" t="s">
        <v>11</v>
      </c>
      <c r="J9386" s="9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9"/>
      <c r="X9386" s="9"/>
      <c r="Y9386" s="9"/>
      <c r="Z9386" s="9"/>
      <c r="AA9386" s="9"/>
    </row>
    <row r="9387" spans="1:27" ht="12.75">
      <c r="A9387" s="64">
        <f t="shared" si="188"/>
        <v>46186</v>
      </c>
      <c r="B9387" s="16" t="s">
        <v>9</v>
      </c>
      <c r="C9387" s="60">
        <f>VLOOKUP(A9387,'CAMPO BELO'!A:I,3, FALSE)</f>
        <v>7063.9</v>
      </c>
      <c r="D9387" s="16">
        <f>VLOOKUP(A9387,'CAMPO BELO'!A:I,4, FALSE)</f>
        <v>54</v>
      </c>
      <c r="E9387" s="61">
        <f>VLOOKUP(A9387,'CAMPO BELO'!A:I,5, FALSE)</f>
        <v>50.26</v>
      </c>
      <c r="F9387" s="16">
        <f>VLOOKUP(A9387,'CAMPO BELO'!A:I,6, FALSE)</f>
        <v>28</v>
      </c>
      <c r="G9387" s="16">
        <f>VLOOKUP(A9387,'CAMPO BELO'!A:I,7, FALSE)</f>
        <v>14.33</v>
      </c>
      <c r="H9387" s="29">
        <f>VLOOKUP(A9387,'CAMPO BELO'!A:I,8, FALSE)</f>
        <v>36.57</v>
      </c>
      <c r="I9387" s="16" t="s">
        <v>11</v>
      </c>
      <c r="J9387" s="9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9"/>
      <c r="X9387" s="9"/>
      <c r="Y9387" s="9"/>
      <c r="Z9387" s="9"/>
      <c r="AA9387" s="9"/>
    </row>
    <row r="9388" spans="1:27" ht="12.75">
      <c r="A9388" s="64">
        <f t="shared" si="188"/>
        <v>46186</v>
      </c>
      <c r="B9388" s="16" t="s">
        <v>43</v>
      </c>
      <c r="C9388" s="60">
        <f>VLOOKUP(A9388,GOPOÚVA!A:I,3, FALSE)</f>
        <v>7267.06</v>
      </c>
      <c r="D9388" s="16">
        <f>VLOOKUP(A9388,GOPOÚVA!A:I,4, FALSE)</f>
        <v>70</v>
      </c>
      <c r="E9388" s="61">
        <f>VLOOKUP(A9388,GOPOÚVA!A:I,5, FALSE)</f>
        <v>28.53</v>
      </c>
      <c r="F9388" s="16">
        <f>VLOOKUP(A9388,GOPOÚVA!A:I,6, FALSE)</f>
        <v>3</v>
      </c>
      <c r="G9388" s="16">
        <f>VLOOKUP(A9388,GOPOÚVA!A:I,7, FALSE)</f>
        <v>12.6</v>
      </c>
      <c r="H9388" s="29">
        <f>VLOOKUP(A9388,GOPOÚVA!A:I,8, FALSE)</f>
        <v>0.30080000000000001</v>
      </c>
      <c r="I9388" s="16" t="s">
        <v>11</v>
      </c>
      <c r="J9388" s="9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9"/>
      <c r="X9388" s="9"/>
      <c r="Y9388" s="9"/>
      <c r="Z9388" s="9"/>
      <c r="AA9388" s="9"/>
    </row>
    <row r="9389" spans="1:27" ht="12.75">
      <c r="A9389" s="64">
        <f t="shared" si="188"/>
        <v>46186</v>
      </c>
      <c r="B9389" s="16" t="s">
        <v>45</v>
      </c>
      <c r="C9389" s="60">
        <f>VLOOKUP(A9389,MANDAQUI!A:I,3, FALSE)</f>
        <v>6523.11</v>
      </c>
      <c r="D9389" s="16">
        <f>VLOOKUP(A9389,MANDAQUI!A:I,4, FALSE)</f>
        <v>54</v>
      </c>
      <c r="E9389" s="61">
        <f>VLOOKUP(A9389,MANDAQUI!A:I,5, FALSE)</f>
        <v>51.58</v>
      </c>
      <c r="F9389" s="16">
        <f>VLOOKUP(A9389,MANDAQUI!A:I,6, FALSE)</f>
        <v>35</v>
      </c>
      <c r="G9389" s="16">
        <f>VLOOKUP(A9389,MANDAQUI!A:I,7, FALSE)</f>
        <v>16.66</v>
      </c>
      <c r="H9389" s="29">
        <f>VLOOKUP(A9389,MANDAQUI!A:I,8, FALSE)</f>
        <v>0.33610000000000001</v>
      </c>
      <c r="I9389" s="16" t="s">
        <v>11</v>
      </c>
      <c r="J9389" s="9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9"/>
      <c r="X9389" s="9"/>
      <c r="Y9389" s="9"/>
      <c r="Z9389" s="9"/>
      <c r="AA9389" s="9"/>
    </row>
    <row r="9390" spans="1:27" ht="12.75">
      <c r="A9390" s="64">
        <f t="shared" si="188"/>
        <v>46186</v>
      </c>
      <c r="B9390" s="16" t="s">
        <v>1465</v>
      </c>
      <c r="C9390" s="60">
        <f>VLOOKUP(A9390,AEROPORTO!A:I,3, FALSE)</f>
        <v>7042.65</v>
      </c>
      <c r="D9390" s="16">
        <f>VLOOKUP(A9390,AEROPORTO!A:I,4, FALSE)</f>
        <v>117</v>
      </c>
      <c r="E9390" s="68">
        <f>VLOOKUP(A9390,AEROPORTO!A:I,5, FALSE)</f>
        <v>0</v>
      </c>
      <c r="F9390" s="70">
        <f>VLOOKUP(A9390,AEROPORTO!A:I,6, FALSE)</f>
        <v>0</v>
      </c>
      <c r="G9390" s="70">
        <f>VLOOKUP(A9390,AEROPORTO!A:I,7, FALSE)</f>
        <v>0</v>
      </c>
      <c r="H9390" s="71">
        <f>VLOOKUP(A9390,AEROPORTO!A:I,8, FALSE)</f>
        <v>0</v>
      </c>
      <c r="I9390" s="16" t="s">
        <v>11</v>
      </c>
      <c r="J9390" s="9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9"/>
      <c r="X9390" s="9"/>
      <c r="Y9390" s="9"/>
      <c r="Z9390" s="9"/>
      <c r="AA9390" s="9"/>
    </row>
    <row r="9391" spans="1:27" ht="12.75">
      <c r="A9391" s="64">
        <f t="shared" si="188"/>
        <v>46186</v>
      </c>
      <c r="B9391" s="16" t="s">
        <v>289</v>
      </c>
      <c r="C9391" s="60">
        <f>VLOOKUP(A9391,PINHEIROS!A:I,3, FALSE)</f>
        <v>10715.35</v>
      </c>
      <c r="D9391" s="16">
        <f>VLOOKUP(A9391,PINHEIROS!A:I,4, FALSE)</f>
        <v>107</v>
      </c>
      <c r="E9391" s="61">
        <f>VLOOKUP(A9391,PINHEIROS!A:I,5, FALSE)</f>
        <v>40.130000000000003</v>
      </c>
      <c r="F9391" s="16">
        <f>VLOOKUP(A9391,PINHEIROS!A:I,6, FALSE)</f>
        <v>21</v>
      </c>
      <c r="G9391" s="16">
        <f>VLOOKUP(A9391,PINHEIROS!A:I,7, FALSE)</f>
        <v>25.5</v>
      </c>
      <c r="H9391" s="29">
        <f>VLOOKUP(A9391,PINHEIROS!A:I,8, FALSE)</f>
        <v>0.31190000000000001</v>
      </c>
      <c r="I9391" s="16" t="s">
        <v>11</v>
      </c>
      <c r="J9391" s="9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9"/>
      <c r="X9391" s="9"/>
      <c r="Y9391" s="9"/>
      <c r="Z9391" s="9"/>
      <c r="AA9391" s="9"/>
    </row>
    <row r="9392" spans="1:27" ht="12.75">
      <c r="A9392" s="64">
        <f t="shared" si="188"/>
        <v>46186</v>
      </c>
      <c r="B9392" s="16" t="s">
        <v>286</v>
      </c>
      <c r="C9392" s="60">
        <f>VLOOKUP(A9392,ACLIMAÇÃO!A:I,3, FALSE)</f>
        <v>5213.5600000000004</v>
      </c>
      <c r="D9392" s="16">
        <f>VLOOKUP(A9392,ACLIMAÇÃO!A:I,4, FALSE)</f>
        <v>52</v>
      </c>
      <c r="E9392" s="61">
        <f>VLOOKUP(A9392,ACLIMAÇÃO!A:I,5, FALSE)</f>
        <v>36.43</v>
      </c>
      <c r="F9392" s="16">
        <f>VLOOKUP(A9392,ACLIMAÇÃO!A:I,6, FALSE)</f>
        <v>14</v>
      </c>
      <c r="G9392" s="16">
        <f>VLOOKUP(A9392,ACLIMAÇÃO!A:I,7, FALSE)</f>
        <v>10</v>
      </c>
      <c r="H9392" s="29">
        <f>VLOOKUP(A9392,ACLIMAÇÃO!A:I,8, FALSE)</f>
        <v>0.28289999999999998</v>
      </c>
      <c r="I9392" s="16" t="s">
        <v>11</v>
      </c>
      <c r="J9392" s="9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9"/>
      <c r="X9392" s="9"/>
      <c r="Y9392" s="9"/>
      <c r="Z9392" s="9"/>
      <c r="AA9392" s="9"/>
    </row>
    <row r="9393" spans="1:27" ht="12.75">
      <c r="A9393" s="64">
        <f t="shared" si="188"/>
        <v>46186</v>
      </c>
      <c r="B9393" s="16" t="s">
        <v>17</v>
      </c>
      <c r="C9393" s="60">
        <f>VLOOKUP(A9393,'PRAIA DO CANTO'!A:I,3, FALSE)</f>
        <v>10016.950000000001</v>
      </c>
      <c r="D9393" s="16">
        <f>VLOOKUP(A9393,'PRAIA DO CANTO'!A:I,4, FALSE)</f>
        <v>96</v>
      </c>
      <c r="E9393" s="61">
        <f>VLOOKUP(A9393,'PRAIA DO CANTO'!A:I,5, FALSE)</f>
        <v>29.89</v>
      </c>
      <c r="F9393" s="16">
        <f>VLOOKUP(A9393,'PRAIA DO CANTO'!A:I,6, FALSE)</f>
        <v>12</v>
      </c>
      <c r="G9393" s="16">
        <f>VLOOKUP(A9393,'PRAIA DO CANTO'!A:I,7, FALSE)</f>
        <v>10.7</v>
      </c>
      <c r="H9393" s="29">
        <f>VLOOKUP(A9393,'PRAIA DO CANTO'!A:I,8, FALSE)</f>
        <v>0.2676</v>
      </c>
      <c r="I9393" s="16" t="s">
        <v>16</v>
      </c>
      <c r="J9393" s="9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9"/>
      <c r="X9393" s="9"/>
      <c r="Y9393" s="9"/>
      <c r="Z9393" s="9"/>
      <c r="AA9393" s="9"/>
    </row>
    <row r="9394" spans="1:27" ht="12.75">
      <c r="A9394" s="64">
        <f t="shared" si="188"/>
        <v>46186</v>
      </c>
      <c r="B9394" s="16" t="s">
        <v>14</v>
      </c>
      <c r="C9394" s="60">
        <f>VLOOKUP(A9394,'JARDIM CAMBURI'!A:I,3, FALSE)</f>
        <v>4616.2299999999996</v>
      </c>
      <c r="D9394" s="16">
        <f>VLOOKUP(A9394,'JARDIM CAMBURI'!A:I,4, FALSE)</f>
        <v>42</v>
      </c>
      <c r="E9394" s="61">
        <f>VLOOKUP(A9394,'JARDIM CAMBURI'!A:I,5, FALSE)</f>
        <v>31.98</v>
      </c>
      <c r="F9394" s="16">
        <f>VLOOKUP(A9394,'JARDIM CAMBURI'!A:I,6, FALSE())</f>
        <v>9</v>
      </c>
      <c r="G9394" s="16">
        <f>VLOOKUP(A9394,'JARDIM CAMBURI'!A:I,7, FALSE)</f>
        <v>8.25</v>
      </c>
      <c r="H9394" s="29">
        <f>VLOOKUP(A9394,'JARDIM CAMBURI'!A:I,8, FALSE)</f>
        <v>0.36870000000000003</v>
      </c>
      <c r="I9394" s="16" t="s">
        <v>16</v>
      </c>
      <c r="J9394" s="9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9"/>
      <c r="X9394" s="9"/>
      <c r="Y9394" s="9"/>
      <c r="Z9394" s="9"/>
      <c r="AA9394" s="9"/>
    </row>
    <row r="9395" spans="1:27" ht="12.75">
      <c r="A9395" s="64">
        <f t="shared" si="188"/>
        <v>46186</v>
      </c>
      <c r="B9395" s="16" t="s">
        <v>19</v>
      </c>
      <c r="C9395" s="60">
        <f>VLOOKUP(A9395,SERRA!A:I,3, FALSE)</f>
        <v>5141.6899999999996</v>
      </c>
      <c r="D9395" s="16">
        <f>VLOOKUP(A9395,SERRA!A:I,4, FALSE)</f>
        <v>45</v>
      </c>
      <c r="E9395" s="61">
        <f>VLOOKUP(A9395,SERRA!A:I,5, FALSE)</f>
        <v>20.39</v>
      </c>
      <c r="F9395" s="16">
        <f>VLOOKUP(A9395,SERRA!A:I,6, FALSE)</f>
        <v>0</v>
      </c>
      <c r="G9395" s="16">
        <f>VLOOKUP(A9395,SERRA!A:I,7, FALSE)</f>
        <v>11.33</v>
      </c>
      <c r="H9395" s="29">
        <f>VLOOKUP(A9395,SERRA!A:I,8, FALSE)</f>
        <v>0.25640000000000002</v>
      </c>
      <c r="I9395" s="16" t="s">
        <v>16</v>
      </c>
      <c r="J9395" s="9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9"/>
      <c r="X9395" s="9"/>
      <c r="Y9395" s="9"/>
      <c r="Z9395" s="9"/>
      <c r="AA9395" s="9"/>
    </row>
    <row r="9396" spans="1:27" ht="12.75">
      <c r="A9396" s="64">
        <f t="shared" si="188"/>
        <v>46186</v>
      </c>
      <c r="B9396" s="16" t="s">
        <v>1574</v>
      </c>
      <c r="C9396" s="69">
        <f>VLOOKUP(A9396,BOALI!A:I,3, FALSE)</f>
        <v>1631.22</v>
      </c>
      <c r="D9396" s="70">
        <f>VLOOKUP(A9396,BOALI!A:I,4, FALSE)</f>
        <v>42</v>
      </c>
      <c r="E9396" s="68">
        <f>VLOOKUP(A9396,BOALI!A:I,5, FALSE)</f>
        <v>0</v>
      </c>
      <c r="F9396" s="70">
        <f>VLOOKUP(A9396,BOALI!A:I,6, FALSE)</f>
        <v>0</v>
      </c>
      <c r="G9396" s="70">
        <f>VLOOKUP(A9396,BOALI!A:I,7, FALSE)</f>
        <v>0</v>
      </c>
      <c r="H9396" s="71">
        <f>VLOOKUP(A9396,BOALI!A:I,8, FALSE)</f>
        <v>0</v>
      </c>
      <c r="I9396" s="16" t="s">
        <v>16</v>
      </c>
      <c r="J9396" s="9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9"/>
      <c r="X9396" s="9"/>
      <c r="Y9396" s="9"/>
      <c r="Z9396" s="9"/>
      <c r="AA9396" s="9"/>
    </row>
    <row r="9397" spans="1:27" ht="12.75">
      <c r="A9397" s="64">
        <f>A9396+1</f>
        <v>46187</v>
      </c>
      <c r="B9397" s="16" t="s">
        <v>21</v>
      </c>
      <c r="C9397" s="60">
        <f>VLOOKUP(A9397,'VILA CLEMENTINO'!A:I,3, FALSE)</f>
        <v>11390.92</v>
      </c>
      <c r="D9397" s="16">
        <f>VLOOKUP(A9397,'VILA CLEMENTINO'!A:I,4, FALSE)</f>
        <v>121</v>
      </c>
      <c r="E9397" s="61">
        <f>VLOOKUP(A9397,'VILA CLEMENTINO'!A:I,5, FALSE)</f>
        <v>33.24</v>
      </c>
      <c r="F9397" s="16">
        <f>VLOOKUP(A9397,'VILA CLEMENTINO'!A:I,6, FALSE)</f>
        <v>22</v>
      </c>
      <c r="G9397" s="62">
        <f>VLOOKUP(A9397,'VILA CLEMENTINO'!A:I,7, FALSE)</f>
        <v>10.333333333333334</v>
      </c>
      <c r="H9397" s="29">
        <f>VLOOKUP(A9397,'VILA CLEMENTINO'!A:I,8, FALSE)</f>
        <v>0.29899999999999999</v>
      </c>
      <c r="I9397" s="16" t="s">
        <v>11</v>
      </c>
      <c r="J9397" s="9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9"/>
      <c r="X9397" s="9"/>
      <c r="Y9397" s="9"/>
      <c r="Z9397" s="9"/>
      <c r="AA9397" s="9"/>
    </row>
    <row r="9398" spans="1:27" ht="12.75">
      <c r="A9398" s="64">
        <f t="shared" ref="A9398:A9409" si="189">A9397</f>
        <v>46187</v>
      </c>
      <c r="B9398" s="16" t="s">
        <v>12</v>
      </c>
      <c r="C9398" s="60">
        <f>VLOOKUP(A9398,JABAQUARA!A:I,3, FALSE)</f>
        <v>4671.3599999999997</v>
      </c>
      <c r="D9398" s="16">
        <f>VLOOKUP(A9398,JABAQUARA!A:I,4, FALSE)</f>
        <v>52</v>
      </c>
      <c r="E9398" s="61">
        <f>VLOOKUP(A9398,JABAQUARA!A:I,5, FALSE)</f>
        <v>34.9</v>
      </c>
      <c r="F9398" s="16">
        <f>VLOOKUP(A9398,JABAQUARA!A:I,6, FALSE)</f>
        <v>8</v>
      </c>
      <c r="G9398" s="16">
        <f>VLOOKUP(A9398,JABAQUARA!A:I,7, FALSE)</f>
        <v>9.25</v>
      </c>
      <c r="H9398" s="29">
        <f>VLOOKUP(A9398,JABAQUARA!A:I,8, FALSE)</f>
        <v>0.3422</v>
      </c>
      <c r="I9398" s="16" t="s">
        <v>11</v>
      </c>
      <c r="J9398" s="9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9"/>
      <c r="X9398" s="9"/>
      <c r="Y9398" s="9"/>
      <c r="Z9398" s="9"/>
      <c r="AA9398" s="9"/>
    </row>
    <row r="9399" spans="1:27" ht="12.75">
      <c r="A9399" s="64">
        <f t="shared" si="189"/>
        <v>46187</v>
      </c>
      <c r="B9399" s="16" t="s">
        <v>1467</v>
      </c>
      <c r="C9399" s="60">
        <f>VLOOKUP(A9399,SPOLETO!A:I,3, FALSE)</f>
        <v>2554.8000000000002</v>
      </c>
      <c r="D9399" s="16">
        <f>VLOOKUP(A9399,SPOLETO!A:I,4, FALSE)</f>
        <v>32</v>
      </c>
      <c r="E9399" s="68">
        <f>VLOOKUP(A9399,SPOLETO!A:I,5, FALSE)</f>
        <v>0</v>
      </c>
      <c r="F9399" s="69">
        <f>VLOOKUP(A9399,SPOLETO!A:I,6, FALSE)</f>
        <v>0</v>
      </c>
      <c r="G9399" s="70">
        <f>VLOOKUP(A9399,SPOLETO!A:I,7, FALSE)</f>
        <v>0</v>
      </c>
      <c r="H9399" s="71">
        <f>VLOOKUP(A9399,SPOLETO!A:I,8, FALSE)</f>
        <v>0</v>
      </c>
      <c r="I9399" s="16" t="s">
        <v>11</v>
      </c>
      <c r="J9399" s="9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9"/>
      <c r="X9399" s="9"/>
      <c r="Y9399" s="9"/>
      <c r="Z9399" s="9"/>
      <c r="AA9399" s="9"/>
    </row>
    <row r="9400" spans="1:27" ht="12.75">
      <c r="A9400" s="64">
        <f t="shared" si="189"/>
        <v>46187</v>
      </c>
      <c r="B9400" s="16" t="s">
        <v>9</v>
      </c>
      <c r="C9400" s="60">
        <f>VLOOKUP(A9400,'CAMPO BELO'!A:I,3, FALSE)</f>
        <v>4386</v>
      </c>
      <c r="D9400" s="16">
        <f>VLOOKUP(A9400,'CAMPO BELO'!A:I,4, FALSE)</f>
        <v>36</v>
      </c>
      <c r="E9400" s="61">
        <f>VLOOKUP(A9400,'CAMPO BELO'!A:I,5, FALSE)</f>
        <v>0</v>
      </c>
      <c r="F9400" s="16">
        <f>VLOOKUP(A9400,'CAMPO BELO'!A:I,6, FALSE)</f>
        <v>0</v>
      </c>
      <c r="G9400" s="16">
        <f>VLOOKUP(A9400,'CAMPO BELO'!A:I,7, FALSE)</f>
        <v>12.6</v>
      </c>
      <c r="H9400" s="29">
        <f>VLOOKUP(A9400,'CAMPO BELO'!A:I,8, FALSE)</f>
        <v>0</v>
      </c>
      <c r="I9400" s="16" t="s">
        <v>11</v>
      </c>
      <c r="J9400" s="9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9"/>
      <c r="X9400" s="9"/>
      <c r="Y9400" s="9"/>
      <c r="Z9400" s="9"/>
      <c r="AA9400" s="9"/>
    </row>
    <row r="9401" spans="1:27" ht="12.75">
      <c r="A9401" s="64">
        <f t="shared" si="189"/>
        <v>46187</v>
      </c>
      <c r="B9401" s="16" t="s">
        <v>43</v>
      </c>
      <c r="C9401" s="60">
        <f>VLOOKUP(A9401,GOPOÚVA!A:I,3, FALSE)</f>
        <v>7308.87</v>
      </c>
      <c r="D9401" s="16">
        <f>VLOOKUP(A9401,GOPOÚVA!A:I,4, FALSE)</f>
        <v>79</v>
      </c>
      <c r="E9401" s="61">
        <f>VLOOKUP(A9401,GOPOÚVA!A:I,5, FALSE)</f>
        <v>30.81</v>
      </c>
      <c r="F9401" s="16">
        <f>VLOOKUP(A9401,GOPOÚVA!A:I,6, FALSE)</f>
        <v>2</v>
      </c>
      <c r="G9401" s="16">
        <f>VLOOKUP(A9401,GOPOÚVA!A:I,7, FALSE)</f>
        <v>12.4</v>
      </c>
      <c r="H9401" s="29">
        <f>VLOOKUP(A9401,GOPOÚVA!A:I,8, FALSE)</f>
        <v>0.29349999999999998</v>
      </c>
      <c r="I9401" s="16" t="s">
        <v>11</v>
      </c>
      <c r="J9401" s="9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9"/>
      <c r="X9401" s="9"/>
      <c r="Y9401" s="9"/>
      <c r="Z9401" s="9"/>
      <c r="AA9401" s="9"/>
    </row>
    <row r="9402" spans="1:27" ht="12.75">
      <c r="A9402" s="64">
        <f t="shared" si="189"/>
        <v>46187</v>
      </c>
      <c r="B9402" s="16" t="s">
        <v>45</v>
      </c>
      <c r="C9402" s="60">
        <f>VLOOKUP(A9402,MANDAQUI!A:I,3, FALSE)</f>
        <v>5356.6</v>
      </c>
      <c r="D9402" s="16">
        <f>VLOOKUP(A9402,MANDAQUI!A:I,4, FALSE)</f>
        <v>47</v>
      </c>
      <c r="E9402" s="61">
        <f>VLOOKUP(A9402,MANDAQUI!A:I,5, FALSE)</f>
        <v>27.59</v>
      </c>
      <c r="F9402" s="16">
        <f>VLOOKUP(A9402,MANDAQUI!A:I,6, FALSE)</f>
        <v>3</v>
      </c>
      <c r="G9402" s="16">
        <f>VLOOKUP(A9402,MANDAQUI!A:I,7, FALSE)</f>
        <v>10</v>
      </c>
      <c r="H9402" s="29">
        <f>VLOOKUP(A9402,MANDAQUI!A:I,8, FALSE)</f>
        <v>0.29820000000000002</v>
      </c>
      <c r="I9402" s="16" t="s">
        <v>11</v>
      </c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9"/>
      <c r="X9402" s="9"/>
      <c r="Y9402" s="9"/>
      <c r="Z9402" s="9"/>
      <c r="AA9402" s="9"/>
    </row>
    <row r="9403" spans="1:27" ht="12.75">
      <c r="A9403" s="64">
        <f t="shared" si="189"/>
        <v>46187</v>
      </c>
      <c r="B9403" s="16" t="s">
        <v>1465</v>
      </c>
      <c r="C9403" s="60">
        <f>VLOOKUP(A9403,AEROPORTO!A:I,3, FALSE)</f>
        <v>7706.85</v>
      </c>
      <c r="D9403" s="16">
        <f>VLOOKUP(A9403,AEROPORTO!A:I,4, FALSE)</f>
        <v>117</v>
      </c>
      <c r="E9403" s="68">
        <f>VLOOKUP(A9403,AEROPORTO!A:I,5, FALSE)</f>
        <v>0</v>
      </c>
      <c r="F9403" s="70">
        <f>VLOOKUP(A9403,AEROPORTO!A:I,6, FALSE)</f>
        <v>0</v>
      </c>
      <c r="G9403" s="70">
        <f>VLOOKUP(A9403,AEROPORTO!A:I,7, FALSE)</f>
        <v>0</v>
      </c>
      <c r="H9403" s="71">
        <f>VLOOKUP(A9403,AEROPORTO!A:I,8, FALSE)</f>
        <v>0</v>
      </c>
      <c r="I9403" s="16" t="s">
        <v>11</v>
      </c>
      <c r="J9403" s="9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9"/>
      <c r="X9403" s="9"/>
      <c r="Y9403" s="9"/>
      <c r="Z9403" s="9"/>
      <c r="AA9403" s="9"/>
    </row>
    <row r="9404" spans="1:27" ht="12.75">
      <c r="A9404" s="64">
        <f t="shared" si="189"/>
        <v>46187</v>
      </c>
      <c r="B9404" s="16" t="s">
        <v>289</v>
      </c>
      <c r="C9404" s="60">
        <f>VLOOKUP(A9404,PINHEIROS!A:I,3, FALSE)</f>
        <v>7151.29</v>
      </c>
      <c r="D9404" s="16">
        <f>VLOOKUP(A9404,PINHEIROS!A:I,4, FALSE)</f>
        <v>67</v>
      </c>
      <c r="E9404" s="61">
        <f>VLOOKUP(A9404,PINHEIROS!A:I,5, FALSE)</f>
        <v>34.47</v>
      </c>
      <c r="F9404" s="16">
        <f>VLOOKUP(A9404,PINHEIROS!A:I,6, FALSE)</f>
        <v>20</v>
      </c>
      <c r="G9404" s="16">
        <f>VLOOKUP(A9404,PINHEIROS!A:I,7, FALSE)</f>
        <v>11</v>
      </c>
      <c r="H9404" s="29">
        <f>VLOOKUP(A9404,PINHEIROS!A:I,8, FALSE)</f>
        <v>0.2949</v>
      </c>
      <c r="I9404" s="16" t="s">
        <v>11</v>
      </c>
      <c r="J9404" s="9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9"/>
      <c r="X9404" s="9"/>
      <c r="Y9404" s="9"/>
      <c r="Z9404" s="9"/>
      <c r="AA9404" s="9"/>
    </row>
    <row r="9405" spans="1:27" ht="12.75">
      <c r="A9405" s="64">
        <f t="shared" si="189"/>
        <v>46187</v>
      </c>
      <c r="B9405" s="16" t="s">
        <v>286</v>
      </c>
      <c r="C9405" s="60">
        <f>VLOOKUP(A9405,ACLIMAÇÃO!A:I,3, FALSE)</f>
        <v>4349.0200000000004</v>
      </c>
      <c r="D9405" s="16">
        <f>VLOOKUP(A9405,ACLIMAÇÃO!A:I,4, FALSE)</f>
        <v>42</v>
      </c>
      <c r="E9405" s="61">
        <f>VLOOKUP(A9405,ACLIMAÇÃO!A:I,5, FALSE)</f>
        <v>29.3</v>
      </c>
      <c r="F9405" s="16">
        <f>VLOOKUP(A9405,ACLIMAÇÃO!A:I,6, FALSE)</f>
        <v>3</v>
      </c>
      <c r="G9405" s="16">
        <f>VLOOKUP(A9405,ACLIMAÇÃO!A:I,7, FALSE)</f>
        <v>7.5</v>
      </c>
      <c r="H9405" s="29">
        <f>VLOOKUP(A9405,ACLIMAÇÃO!A:I,8, FALSE)</f>
        <v>0.29160000000000003</v>
      </c>
      <c r="I9405" s="16" t="s">
        <v>11</v>
      </c>
      <c r="J9405" s="9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9"/>
      <c r="X9405" s="9"/>
      <c r="Y9405" s="9"/>
      <c r="Z9405" s="9"/>
      <c r="AA9405" s="9"/>
    </row>
    <row r="9406" spans="1:27" ht="12.75">
      <c r="A9406" s="64">
        <f t="shared" si="189"/>
        <v>46187</v>
      </c>
      <c r="B9406" s="16" t="s">
        <v>17</v>
      </c>
      <c r="C9406" s="60">
        <f>VLOOKUP(A9406,'PRAIA DO CANTO'!A:I,3, FALSE)</f>
        <v>13237.43</v>
      </c>
      <c r="D9406" s="16">
        <f>VLOOKUP(A9406,'PRAIA DO CANTO'!A:I,4, FALSE)</f>
        <v>137</v>
      </c>
      <c r="E9406" s="61">
        <f>VLOOKUP(A9406,'PRAIA DO CANTO'!A:I,5, FALSE)</f>
        <v>38.19</v>
      </c>
      <c r="F9406" s="16">
        <f>VLOOKUP(A9406,'PRAIA DO CANTO'!A:I,6, FALSE)</f>
        <v>40</v>
      </c>
      <c r="G9406" s="16">
        <f>VLOOKUP(A9406,'PRAIA DO CANTO'!A:I,7, FALSE)</f>
        <v>14.4</v>
      </c>
      <c r="H9406" s="29">
        <f>VLOOKUP(A9406,'PRAIA DO CANTO'!A:I,8, FALSE)</f>
        <v>0.19889999999999999</v>
      </c>
      <c r="I9406" s="16" t="s">
        <v>16</v>
      </c>
      <c r="J9406" s="9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9"/>
      <c r="X9406" s="9"/>
      <c r="Y9406" s="9"/>
      <c r="Z9406" s="9"/>
      <c r="AA9406" s="9"/>
    </row>
    <row r="9407" spans="1:27" ht="12.75">
      <c r="A9407" s="64">
        <f t="shared" si="189"/>
        <v>46187</v>
      </c>
      <c r="B9407" s="16" t="s">
        <v>14</v>
      </c>
      <c r="C9407" s="60">
        <f>VLOOKUP(A9407,'JARDIM CAMBURI'!A:I,3, FALSE)</f>
        <v>8312.07</v>
      </c>
      <c r="D9407" s="16">
        <f>VLOOKUP(A9407,'JARDIM CAMBURI'!A:I,4, FALSE)</f>
        <v>94</v>
      </c>
      <c r="E9407" s="61">
        <f>VLOOKUP(A9407,'JARDIM CAMBURI'!A:I,5, FALSE)</f>
        <v>30.63</v>
      </c>
      <c r="F9407" s="16">
        <f>VLOOKUP(A9407,'JARDIM CAMBURI'!A:I,6, FALSE())</f>
        <v>13</v>
      </c>
      <c r="G9407" s="16">
        <f>VLOOKUP(A9407,'JARDIM CAMBURI'!A:I,7, FALSE)</f>
        <v>13.6</v>
      </c>
      <c r="H9407" s="29">
        <f>VLOOKUP(A9407,'JARDIM CAMBURI'!A:I,8, FALSE)</f>
        <v>0.24340000000000001</v>
      </c>
      <c r="I9407" s="16" t="s">
        <v>16</v>
      </c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9"/>
      <c r="X9407" s="9"/>
      <c r="Y9407" s="9"/>
      <c r="Z9407" s="9"/>
      <c r="AA9407" s="9"/>
    </row>
    <row r="9408" spans="1:27" ht="12.75">
      <c r="A9408" s="64">
        <f t="shared" si="189"/>
        <v>46187</v>
      </c>
      <c r="B9408" s="16" t="s">
        <v>19</v>
      </c>
      <c r="C9408" s="60">
        <f>VLOOKUP(A9408,SERRA!A:I,3, FALSE)</f>
        <v>8810.6299999999992</v>
      </c>
      <c r="D9408" s="16">
        <f>VLOOKUP(A9408,SERRA!A:I,4, FALSE)</f>
        <v>97</v>
      </c>
      <c r="E9408" s="61">
        <f>VLOOKUP(A9408,SERRA!A:I,5, FALSE)</f>
        <v>30.08</v>
      </c>
      <c r="F9408" s="16">
        <f>VLOOKUP(A9408,SERRA!A:I,6, FALSE)</f>
        <v>5</v>
      </c>
      <c r="G9408" s="16">
        <f>VLOOKUP(A9408,SERRA!A:I,7, FALSE)</f>
        <v>12.75</v>
      </c>
      <c r="H9408" s="29">
        <f>VLOOKUP(A9408,SERRA!A:I,8, FALSE)</f>
        <v>0.35089999999999999</v>
      </c>
      <c r="I9408" s="16" t="s">
        <v>16</v>
      </c>
      <c r="J9408" s="9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9"/>
      <c r="X9408" s="9"/>
      <c r="Y9408" s="9"/>
      <c r="Z9408" s="9"/>
      <c r="AA9408" s="9"/>
    </row>
    <row r="9409" spans="1:27" ht="12.75">
      <c r="A9409" s="64">
        <f t="shared" si="189"/>
        <v>46187</v>
      </c>
      <c r="B9409" s="16" t="s">
        <v>1574</v>
      </c>
      <c r="C9409" s="69">
        <f>VLOOKUP(A9409,BOALI!A:I,3, FALSE)</f>
        <v>2846.74</v>
      </c>
      <c r="D9409" s="70">
        <f>VLOOKUP(A9409,BOALI!A:I,4, FALSE)</f>
        <v>87</v>
      </c>
      <c r="E9409" s="68">
        <f>VLOOKUP(A9409,BOALI!A:I,5, FALSE)</f>
        <v>0</v>
      </c>
      <c r="F9409" s="70">
        <f>VLOOKUP(A9409,BOALI!A:I,6, FALSE)</f>
        <v>0</v>
      </c>
      <c r="G9409" s="70">
        <f>VLOOKUP(A9409,BOALI!A:I,7, FALSE)</f>
        <v>0</v>
      </c>
      <c r="H9409" s="71">
        <f>VLOOKUP(A9409,BOALI!A:I,8, FALSE)</f>
        <v>0</v>
      </c>
      <c r="I9409" s="16" t="s">
        <v>16</v>
      </c>
      <c r="J9409" s="9"/>
      <c r="K9409" s="9"/>
      <c r="L9409" s="9"/>
      <c r="M9409" s="9"/>
      <c r="N9409" s="9"/>
      <c r="O9409" s="9"/>
      <c r="P9409" s="9"/>
      <c r="Q9409" s="9"/>
      <c r="R9409" s="9"/>
      <c r="S9409" s="9"/>
      <c r="T9409" s="9"/>
      <c r="U9409" s="9"/>
      <c r="V9409" s="9"/>
      <c r="W9409" s="9"/>
      <c r="X9409" s="9"/>
      <c r="Y9409" s="9"/>
      <c r="Z9409" s="9"/>
      <c r="AA9409" s="9"/>
    </row>
    <row r="9410" spans="1:27" ht="12.75">
      <c r="A9410" s="64">
        <f>A9409+1</f>
        <v>46188</v>
      </c>
      <c r="B9410" s="16" t="s">
        <v>21</v>
      </c>
      <c r="C9410" s="60">
        <f>VLOOKUP(A9410,'VILA CLEMENTINO'!A:I,3, FALSE)</f>
        <v>4291.1499999999996</v>
      </c>
      <c r="D9410" s="16">
        <f>VLOOKUP(A9410,'VILA CLEMENTINO'!A:I,4, FALSE)</f>
        <v>47</v>
      </c>
      <c r="E9410" s="61">
        <f>VLOOKUP(A9410,'VILA CLEMENTINO'!A:I,5, FALSE)</f>
        <v>29.28</v>
      </c>
      <c r="F9410" s="16">
        <f>VLOOKUP(A9410,'VILA CLEMENTINO'!A:I,6, FALSE)</f>
        <v>4</v>
      </c>
      <c r="G9410" s="62">
        <f>VLOOKUP(A9410,'VILA CLEMENTINO'!A:I,7, FALSE)</f>
        <v>8.25</v>
      </c>
      <c r="H9410" s="29">
        <f>VLOOKUP(A9410,'VILA CLEMENTINO'!A:I,8, FALSE)</f>
        <v>0.2843</v>
      </c>
      <c r="I9410" s="16" t="s">
        <v>11</v>
      </c>
      <c r="J9410" s="9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9"/>
      <c r="X9410" s="9"/>
      <c r="Y9410" s="9"/>
      <c r="Z9410" s="9"/>
      <c r="AA9410" s="9"/>
    </row>
    <row r="9411" spans="1:27" ht="12.75">
      <c r="A9411" s="64">
        <f t="shared" ref="A9411:A9422" si="190">A9410</f>
        <v>46188</v>
      </c>
      <c r="B9411" s="16" t="s">
        <v>12</v>
      </c>
      <c r="C9411" s="60">
        <f>VLOOKUP(A9411,JABAQUARA!A:I,3, FALSE)</f>
        <v>3232.79</v>
      </c>
      <c r="D9411" s="16">
        <f>VLOOKUP(A9411,JABAQUARA!A:I,4, FALSE)</f>
        <v>39</v>
      </c>
      <c r="E9411" s="61">
        <f>VLOOKUP(A9411,JABAQUARA!A:I,5, FALSE)</f>
        <v>30.18</v>
      </c>
      <c r="F9411" s="16">
        <f>VLOOKUP(A9411,JABAQUARA!A:I,6, FALSE)</f>
        <v>3</v>
      </c>
      <c r="G9411" s="16">
        <f>VLOOKUP(A9411,JABAQUARA!A:I,7, FALSE)</f>
        <v>12</v>
      </c>
      <c r="H9411" s="29">
        <f>VLOOKUP(A9411,JABAQUARA!A:I,8, FALSE)</f>
        <v>0.39119999999999999</v>
      </c>
      <c r="I9411" s="16" t="s">
        <v>11</v>
      </c>
      <c r="J9411" s="9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9"/>
      <c r="X9411" s="9"/>
      <c r="Y9411" s="9"/>
      <c r="Z9411" s="9"/>
      <c r="AA9411" s="9"/>
    </row>
    <row r="9412" spans="1:27" ht="12.75">
      <c r="A9412" s="64">
        <f t="shared" si="190"/>
        <v>46188</v>
      </c>
      <c r="B9412" s="16" t="s">
        <v>1467</v>
      </c>
      <c r="C9412" s="60">
        <f>VLOOKUP(A9412,SPOLETO!A:I,3, FALSE)</f>
        <v>2155.9899999999998</v>
      </c>
      <c r="D9412" s="16">
        <f>VLOOKUP(A9412,SPOLETO!A:I,4, FALSE)</f>
        <v>35</v>
      </c>
      <c r="E9412" s="68">
        <f>VLOOKUP(A9412,SPOLETO!A:I,5, FALSE)</f>
        <v>0</v>
      </c>
      <c r="F9412" s="69">
        <f>VLOOKUP(A9412,SPOLETO!A:I,6, FALSE)</f>
        <v>0</v>
      </c>
      <c r="G9412" s="70">
        <f>VLOOKUP(A9412,SPOLETO!A:I,7, FALSE)</f>
        <v>0</v>
      </c>
      <c r="H9412" s="71">
        <f>VLOOKUP(A9412,SPOLETO!A:I,8, FALSE)</f>
        <v>0</v>
      </c>
      <c r="I9412" s="16" t="s">
        <v>11</v>
      </c>
      <c r="J9412" s="9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9"/>
      <c r="X9412" s="9"/>
      <c r="Y9412" s="9"/>
      <c r="Z9412" s="9"/>
      <c r="AA9412" s="9"/>
    </row>
    <row r="9413" spans="1:27" ht="12.75">
      <c r="A9413" s="64">
        <f t="shared" si="190"/>
        <v>46188</v>
      </c>
      <c r="B9413" s="16" t="s">
        <v>9</v>
      </c>
      <c r="C9413" s="60">
        <f>VLOOKUP(A9413,'CAMPO BELO'!A:I,3, FALSE)</f>
        <v>1560.37</v>
      </c>
      <c r="D9413" s="16">
        <f>VLOOKUP(A9413,'CAMPO BELO'!A:I,4, FALSE)</f>
        <v>15</v>
      </c>
      <c r="E9413" s="61">
        <f>VLOOKUP(A9413,'CAMPO BELO'!A:I,5, FALSE)</f>
        <v>0</v>
      </c>
      <c r="F9413" s="16">
        <f>VLOOKUP(A9413,'CAMPO BELO'!A:I,6, FALSE)</f>
        <v>0</v>
      </c>
      <c r="G9413" s="16">
        <f>VLOOKUP(A9413,'CAMPO BELO'!A:I,7, FALSE)</f>
        <v>7</v>
      </c>
      <c r="H9413" s="29">
        <f>VLOOKUP(A9413,'CAMPO BELO'!A:I,8, FALSE)</f>
        <v>0</v>
      </c>
      <c r="I9413" s="16" t="s">
        <v>11</v>
      </c>
      <c r="J9413" s="9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9"/>
      <c r="X9413" s="9"/>
      <c r="Y9413" s="9"/>
      <c r="Z9413" s="9"/>
      <c r="AA9413" s="9"/>
    </row>
    <row r="9414" spans="1:27" ht="12.75">
      <c r="A9414" s="64">
        <f t="shared" si="190"/>
        <v>46188</v>
      </c>
      <c r="B9414" s="16" t="s">
        <v>43</v>
      </c>
      <c r="C9414" s="60">
        <f>VLOOKUP(A9414,GOPOÚVA!A:I,3, FALSE)</f>
        <v>1947.26</v>
      </c>
      <c r="D9414" s="16">
        <f>VLOOKUP(A9414,GOPOÚVA!A:I,4, FALSE)</f>
        <v>25</v>
      </c>
      <c r="E9414" s="61">
        <f>VLOOKUP(A9414,GOPOÚVA!A:I,5, FALSE)</f>
        <v>29.69</v>
      </c>
      <c r="F9414" s="16">
        <f>VLOOKUP(A9414,GOPOÚVA!A:I,6, FALSE)</f>
        <v>1</v>
      </c>
      <c r="G9414" s="16">
        <f>VLOOKUP(A9414,GOPOÚVA!A:I,7, FALSE)</f>
        <v>9</v>
      </c>
      <c r="H9414" s="29">
        <f>VLOOKUP(A9414,GOPOÚVA!A:I,8, FALSE)</f>
        <v>0.36130000000000001</v>
      </c>
      <c r="I9414" s="16" t="s">
        <v>11</v>
      </c>
      <c r="J9414" s="9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9"/>
      <c r="X9414" s="9"/>
      <c r="Y9414" s="9"/>
      <c r="Z9414" s="9"/>
      <c r="AA9414" s="9"/>
    </row>
    <row r="9415" spans="1:27" ht="12.75">
      <c r="A9415" s="64">
        <f t="shared" si="190"/>
        <v>46188</v>
      </c>
      <c r="B9415" s="16" t="s">
        <v>45</v>
      </c>
      <c r="C9415" s="60">
        <f>VLOOKUP(A9415,MANDAQUI!A:I,3, FALSE)</f>
        <v>2256.6999999999998</v>
      </c>
      <c r="D9415" s="16">
        <f>VLOOKUP(A9415,MANDAQUI!A:I,4, FALSE)</f>
        <v>23</v>
      </c>
      <c r="E9415" s="61">
        <f>VLOOKUP(A9415,MANDAQUI!A:I,5, FALSE)</f>
        <v>28.19</v>
      </c>
      <c r="F9415" s="16">
        <f>VLOOKUP(A9415,MANDAQUI!A:I,6, FALSE)</f>
        <v>3</v>
      </c>
      <c r="G9415" s="16">
        <f>VLOOKUP(A9415,MANDAQUI!A:I,7, FALSE)</f>
        <v>11.5</v>
      </c>
      <c r="H9415" s="29">
        <f>VLOOKUP(A9415,MANDAQUI!A:I,8, FALSE)</f>
        <v>0.3301</v>
      </c>
      <c r="I9415" s="16" t="s">
        <v>11</v>
      </c>
      <c r="J9415" s="9"/>
      <c r="K9415" s="9"/>
      <c r="L9415" s="9"/>
      <c r="M9415" s="9"/>
      <c r="N9415" s="9"/>
      <c r="O9415" s="9"/>
      <c r="P9415" s="9"/>
      <c r="Q9415" s="9"/>
      <c r="R9415" s="9"/>
      <c r="S9415" s="9"/>
      <c r="T9415" s="9"/>
      <c r="U9415" s="9"/>
      <c r="V9415" s="9"/>
      <c r="W9415" s="9"/>
      <c r="X9415" s="9"/>
      <c r="Y9415" s="9"/>
      <c r="Z9415" s="9"/>
      <c r="AA9415" s="9"/>
    </row>
    <row r="9416" spans="1:27" ht="12.75">
      <c r="A9416" s="64">
        <f t="shared" si="190"/>
        <v>46188</v>
      </c>
      <c r="B9416" s="16" t="s">
        <v>1465</v>
      </c>
      <c r="C9416" s="60">
        <f>VLOOKUP(A9416,AEROPORTO!A:I,3, FALSE)</f>
        <v>9560.7999999999993</v>
      </c>
      <c r="D9416" s="16">
        <f>VLOOKUP(A9416,AEROPORTO!A:I,4, FALSE)</f>
        <v>140</v>
      </c>
      <c r="E9416" s="68">
        <f>VLOOKUP(A9416,AEROPORTO!A:I,5, FALSE)</f>
        <v>0</v>
      </c>
      <c r="F9416" s="70">
        <f>VLOOKUP(A9416,AEROPORTO!A:I,6, FALSE)</f>
        <v>0</v>
      </c>
      <c r="G9416" s="70">
        <f>VLOOKUP(A9416,AEROPORTO!A:I,7, FALSE)</f>
        <v>0</v>
      </c>
      <c r="H9416" s="71">
        <f>VLOOKUP(A9416,AEROPORTO!A:I,8, FALSE)</f>
        <v>0</v>
      </c>
      <c r="I9416" s="16" t="s">
        <v>11</v>
      </c>
      <c r="J9416" s="9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9"/>
      <c r="X9416" s="9"/>
      <c r="Y9416" s="9"/>
      <c r="Z9416" s="9"/>
      <c r="AA9416" s="9"/>
    </row>
    <row r="9417" spans="1:27" ht="12.75">
      <c r="A9417" s="64">
        <f t="shared" si="190"/>
        <v>46188</v>
      </c>
      <c r="B9417" s="16" t="s">
        <v>289</v>
      </c>
      <c r="C9417" s="60">
        <f>VLOOKUP(A9417,PINHEIROS!A:I,3, FALSE)</f>
        <v>2492.85</v>
      </c>
      <c r="D9417" s="16">
        <f>VLOOKUP(A9417,PINHEIROS!A:I,4, FALSE)</f>
        <v>24</v>
      </c>
      <c r="E9417" s="61">
        <f>VLOOKUP(A9417,PINHEIROS!A:I,5, FALSE)</f>
        <v>31.29</v>
      </c>
      <c r="F9417" s="16">
        <f>VLOOKUP(A9417,PINHEIROS!A:I,6, FALSE)</f>
        <v>3</v>
      </c>
      <c r="G9417" s="16">
        <f>VLOOKUP(A9417,PINHEIROS!A:I,7, FALSE)</f>
        <v>6.5</v>
      </c>
      <c r="H9417" s="29">
        <f>VLOOKUP(A9417,PINHEIROS!A:I,8, FALSE)</f>
        <v>0.313</v>
      </c>
      <c r="I9417" s="16" t="s">
        <v>11</v>
      </c>
      <c r="J9417" s="9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9"/>
      <c r="X9417" s="9"/>
      <c r="Y9417" s="9"/>
      <c r="Z9417" s="9"/>
      <c r="AA9417" s="9"/>
    </row>
    <row r="9418" spans="1:27" ht="12.75">
      <c r="A9418" s="64">
        <f t="shared" si="190"/>
        <v>46188</v>
      </c>
      <c r="B9418" s="16" t="s">
        <v>286</v>
      </c>
      <c r="C9418" s="60">
        <f>VLOOKUP(A9418,ACLIMAÇÃO!A:I,3, FALSE)</f>
        <v>3151.76</v>
      </c>
      <c r="D9418" s="16">
        <f>VLOOKUP(A9418,ACLIMAÇÃO!A:I,4, FALSE)</f>
        <v>30</v>
      </c>
      <c r="E9418" s="61">
        <f>VLOOKUP(A9418,ACLIMAÇÃO!A:I,5, FALSE)</f>
        <v>36.01</v>
      </c>
      <c r="F9418" s="16">
        <f>VLOOKUP(A9418,ACLIMAÇÃO!A:I,6, FALSE)</f>
        <v>7</v>
      </c>
      <c r="G9418" s="16">
        <f>VLOOKUP(A9418,ACLIMAÇÃO!A:I,7, FALSE)</f>
        <v>12</v>
      </c>
      <c r="H9418" s="29">
        <f>VLOOKUP(A9418,ACLIMAÇÃO!A:I,8, FALSE)</f>
        <v>0.26779999999999998</v>
      </c>
      <c r="I9418" s="16" t="s">
        <v>11</v>
      </c>
      <c r="J9418" s="9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9"/>
      <c r="X9418" s="9"/>
      <c r="Y9418" s="9"/>
      <c r="Z9418" s="9"/>
      <c r="AA9418" s="9"/>
    </row>
    <row r="9419" spans="1:27" ht="12.75">
      <c r="A9419" s="64">
        <f t="shared" si="190"/>
        <v>46188</v>
      </c>
      <c r="B9419" s="16" t="s">
        <v>17</v>
      </c>
      <c r="C9419" s="60">
        <f>VLOOKUP(A9419,'PRAIA DO CANTO'!A:I,3, FALSE)</f>
        <v>4326.1499999999996</v>
      </c>
      <c r="D9419" s="16">
        <f>VLOOKUP(A9419,'PRAIA DO CANTO'!A:I,4, FALSE)</f>
        <v>42</v>
      </c>
      <c r="E9419" s="61">
        <f>VLOOKUP(A9419,'PRAIA DO CANTO'!A:I,5, FALSE)</f>
        <v>33.700000000000003</v>
      </c>
      <c r="F9419" s="16">
        <f>VLOOKUP(A9419,'PRAIA DO CANTO'!A:I,6, FALSE)</f>
        <v>9</v>
      </c>
      <c r="G9419" s="16">
        <f>VLOOKUP(A9419,'PRAIA DO CANTO'!A:I,7, FALSE)</f>
        <v>11</v>
      </c>
      <c r="H9419" s="29">
        <f>VLOOKUP(A9419,'PRAIA DO CANTO'!A:I,8, FALSE)</f>
        <v>0.2445</v>
      </c>
      <c r="I9419" s="16" t="s">
        <v>16</v>
      </c>
      <c r="J9419" s="9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9"/>
      <c r="X9419" s="9"/>
      <c r="Y9419" s="9"/>
      <c r="Z9419" s="9"/>
      <c r="AA9419" s="9"/>
    </row>
    <row r="9420" spans="1:27" ht="12.75">
      <c r="A9420" s="64">
        <f t="shared" si="190"/>
        <v>46188</v>
      </c>
      <c r="B9420" s="16" t="s">
        <v>14</v>
      </c>
      <c r="C9420" s="60">
        <f>VLOOKUP(A9420,'JARDIM CAMBURI'!A:I,3, FALSE)</f>
        <v>1717.32</v>
      </c>
      <c r="D9420" s="16">
        <f>VLOOKUP(A9420,'JARDIM CAMBURI'!A:I,4, FALSE)</f>
        <v>20</v>
      </c>
      <c r="E9420" s="61">
        <f>VLOOKUP(A9420,'JARDIM CAMBURI'!A:I,5, FALSE)</f>
        <v>29.72</v>
      </c>
      <c r="F9420" s="16">
        <f>VLOOKUP(A9420,'JARDIM CAMBURI'!A:I,6, FALSE())</f>
        <v>2</v>
      </c>
      <c r="G9420" s="16">
        <f>VLOOKUP(A9420,'JARDIM CAMBURI'!A:I,7, FALSE)</f>
        <v>8.5</v>
      </c>
      <c r="H9420" s="29">
        <f>VLOOKUP(A9420,'JARDIM CAMBURI'!A:I,8, FALSE)</f>
        <v>0.21870000000000001</v>
      </c>
      <c r="I9420" s="16" t="s">
        <v>16</v>
      </c>
      <c r="J9420" s="9"/>
      <c r="K9420" s="9"/>
      <c r="L9420" s="9"/>
      <c r="M9420" s="9"/>
      <c r="N9420" s="9"/>
      <c r="O9420" s="9"/>
      <c r="P9420" s="9"/>
      <c r="Q9420" s="9"/>
      <c r="R9420" s="9"/>
      <c r="S9420" s="9"/>
      <c r="T9420" s="9"/>
      <c r="U9420" s="9"/>
      <c r="V9420" s="9"/>
      <c r="W9420" s="9"/>
      <c r="X9420" s="9"/>
      <c r="Y9420" s="9"/>
      <c r="Z9420" s="9"/>
      <c r="AA9420" s="9"/>
    </row>
    <row r="9421" spans="1:27" ht="12.75">
      <c r="A9421" s="64">
        <f t="shared" si="190"/>
        <v>46188</v>
      </c>
      <c r="B9421" s="16" t="s">
        <v>19</v>
      </c>
      <c r="C9421" s="60">
        <f>VLOOKUP(A9421,SERRA!A:I,3, FALSE)</f>
        <v>2603.42</v>
      </c>
      <c r="D9421" s="16">
        <f>VLOOKUP(A9421,SERRA!A:I,4, FALSE)</f>
        <v>21</v>
      </c>
      <c r="E9421" s="61">
        <f>VLOOKUP(A9421,SERRA!A:I,5, FALSE)</f>
        <v>26.77</v>
      </c>
      <c r="F9421" s="16">
        <f>VLOOKUP(A9421,SERRA!A:I,6, FALSE)</f>
        <v>2</v>
      </c>
      <c r="G9421" s="16">
        <f>VLOOKUP(A9421,SERRA!A:I,7, FALSE)</f>
        <v>10.5</v>
      </c>
      <c r="H9421" s="29">
        <f>VLOOKUP(A9421,SERRA!A:I,8, FALSE)</f>
        <v>0.30480000000000002</v>
      </c>
      <c r="I9421" s="16" t="s">
        <v>16</v>
      </c>
      <c r="J9421" s="9"/>
      <c r="K9421" s="9"/>
      <c r="L9421" s="9"/>
      <c r="M9421" s="9"/>
      <c r="N9421" s="9"/>
      <c r="O9421" s="9"/>
      <c r="P9421" s="9"/>
      <c r="Q9421" s="9"/>
      <c r="R9421" s="9"/>
      <c r="S9421" s="9"/>
      <c r="T9421" s="9"/>
      <c r="U9421" s="9"/>
      <c r="V9421" s="9"/>
      <c r="W9421" s="9"/>
      <c r="X9421" s="9"/>
      <c r="Y9421" s="9"/>
      <c r="Z9421" s="9"/>
      <c r="AA9421" s="9"/>
    </row>
    <row r="9422" spans="1:27" ht="12.75">
      <c r="A9422" s="64">
        <f t="shared" si="190"/>
        <v>46188</v>
      </c>
      <c r="B9422" s="16" t="s">
        <v>1574</v>
      </c>
      <c r="C9422" s="69">
        <f>VLOOKUP(A9422,BOALI!A:I,3, FALSE)</f>
        <v>0</v>
      </c>
      <c r="D9422" s="70">
        <f>VLOOKUP(A9422,BOALI!A:I,4, FALSE)</f>
        <v>0</v>
      </c>
      <c r="E9422" s="68">
        <f>VLOOKUP(A9422,BOALI!A:I,5, FALSE)</f>
        <v>0</v>
      </c>
      <c r="F9422" s="70">
        <f>VLOOKUP(A9422,BOALI!A:I,6, FALSE)</f>
        <v>0</v>
      </c>
      <c r="G9422" s="70">
        <f>VLOOKUP(A9422,BOALI!A:I,7, FALSE)</f>
        <v>0</v>
      </c>
      <c r="H9422" s="71">
        <f>VLOOKUP(A9422,BOALI!A:I,8, FALSE)</f>
        <v>0</v>
      </c>
      <c r="I9422" s="16" t="s">
        <v>16</v>
      </c>
      <c r="J9422" s="9"/>
      <c r="K9422" s="9"/>
      <c r="L9422" s="9"/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  <c r="AA9422" s="9"/>
    </row>
    <row r="9423" spans="1:27" ht="12.75">
      <c r="A9423" s="64">
        <f>A9422+1</f>
        <v>46189</v>
      </c>
      <c r="B9423" s="16" t="s">
        <v>21</v>
      </c>
      <c r="C9423" s="60">
        <f>VLOOKUP(A9423,'VILA CLEMENTINO'!A:I,3, FALSE)</f>
        <v>5573.04</v>
      </c>
      <c r="D9423" s="16">
        <f>VLOOKUP(A9423,'VILA CLEMENTINO'!A:I,4, FALSE)</f>
        <v>61</v>
      </c>
      <c r="E9423" s="61">
        <f>VLOOKUP(A9423,'VILA CLEMENTINO'!A:I,5, FALSE)</f>
        <v>33.869999999999997</v>
      </c>
      <c r="F9423" s="16">
        <f>VLOOKUP(A9423,'VILA CLEMENTINO'!A:I,6, FALSE)</f>
        <v>7</v>
      </c>
      <c r="G9423" s="62">
        <f>VLOOKUP(A9423,'VILA CLEMENTINO'!A:I,7, FALSE)</f>
        <v>6.5</v>
      </c>
      <c r="H9423" s="29">
        <f>VLOOKUP(A9423,'VILA CLEMENTINO'!A:I,8, FALSE)</f>
        <v>0.34870000000000001</v>
      </c>
      <c r="I9423" s="16" t="s">
        <v>11</v>
      </c>
      <c r="J9423" s="9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9"/>
      <c r="V9423" s="9"/>
      <c r="W9423" s="9"/>
      <c r="X9423" s="9"/>
      <c r="Y9423" s="9"/>
      <c r="Z9423" s="9"/>
      <c r="AA9423" s="9"/>
    </row>
    <row r="9424" spans="1:27" ht="12.75">
      <c r="A9424" s="64">
        <f t="shared" ref="A9424:A9435" si="191">A9423</f>
        <v>46189</v>
      </c>
      <c r="B9424" s="16" t="s">
        <v>12</v>
      </c>
      <c r="C9424" s="60">
        <f>VLOOKUP(A9424,JABAQUARA!A:I,3, FALSE)</f>
        <v>2678.96</v>
      </c>
      <c r="D9424" s="16">
        <f>VLOOKUP(A9424,JABAQUARA!A:I,4, FALSE)</f>
        <v>31</v>
      </c>
      <c r="E9424" s="61">
        <f>VLOOKUP(A9424,JABAQUARA!A:I,5, FALSE)</f>
        <v>28.15</v>
      </c>
      <c r="F9424" s="16">
        <f>VLOOKUP(A9424,JABAQUARA!A:I,6, FALSE)</f>
        <v>0</v>
      </c>
      <c r="G9424" s="16">
        <f>VLOOKUP(A9424,JABAQUARA!A:I,7, FALSE)</f>
        <v>14.3</v>
      </c>
      <c r="H9424" s="29">
        <f>VLOOKUP(A9424,JABAQUARA!A:I,8, FALSE)</f>
        <v>0.33589999999999998</v>
      </c>
      <c r="I9424" s="16" t="s">
        <v>11</v>
      </c>
      <c r="J9424" s="9"/>
      <c r="K9424" s="9"/>
      <c r="L9424" s="9"/>
      <c r="M9424" s="9"/>
      <c r="N9424" s="9"/>
      <c r="O9424" s="9"/>
      <c r="P9424" s="9"/>
      <c r="Q9424" s="9"/>
      <c r="R9424" s="9"/>
      <c r="S9424" s="9"/>
      <c r="T9424" s="9"/>
      <c r="U9424" s="9"/>
      <c r="V9424" s="9"/>
      <c r="W9424" s="9"/>
      <c r="X9424" s="9"/>
      <c r="Y9424" s="9"/>
      <c r="Z9424" s="9"/>
      <c r="AA9424" s="9"/>
    </row>
    <row r="9425" spans="1:27" ht="12.75">
      <c r="A9425" s="64">
        <f t="shared" si="191"/>
        <v>46189</v>
      </c>
      <c r="B9425" s="16" t="s">
        <v>1467</v>
      </c>
      <c r="C9425" s="60">
        <f>VLOOKUP(A9425,SPOLETO!A:I,3, FALSE)</f>
        <v>4443.47</v>
      </c>
      <c r="D9425" s="16">
        <f>VLOOKUP(A9425,SPOLETO!A:I,4, FALSE)</f>
        <v>72</v>
      </c>
      <c r="E9425" s="68">
        <f>VLOOKUP(A9425,SPOLETO!A:I,5, FALSE)</f>
        <v>0</v>
      </c>
      <c r="F9425" s="69">
        <f>VLOOKUP(A9425,SPOLETO!A:I,6, FALSE)</f>
        <v>0</v>
      </c>
      <c r="G9425" s="70">
        <f>VLOOKUP(A9425,SPOLETO!A:I,7, FALSE)</f>
        <v>0</v>
      </c>
      <c r="H9425" s="71">
        <f>VLOOKUP(A9425,SPOLETO!A:I,8, FALSE)</f>
        <v>0</v>
      </c>
      <c r="I9425" s="16" t="s">
        <v>11</v>
      </c>
      <c r="J9425" s="9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9"/>
      <c r="V9425" s="9"/>
      <c r="W9425" s="9"/>
      <c r="X9425" s="9"/>
      <c r="Y9425" s="9"/>
      <c r="Z9425" s="9"/>
      <c r="AA9425" s="9"/>
    </row>
    <row r="9426" spans="1:27" ht="12.75">
      <c r="A9426" s="64">
        <f t="shared" si="191"/>
        <v>46189</v>
      </c>
      <c r="B9426" s="16" t="s">
        <v>9</v>
      </c>
      <c r="C9426" s="60">
        <f>VLOOKUP(A9426,'CAMPO BELO'!A:I,3, FALSE)</f>
        <v>0</v>
      </c>
      <c r="D9426" s="16">
        <f>VLOOKUP(A9426,'CAMPO BELO'!A:I,4, FALSE)</f>
        <v>0</v>
      </c>
      <c r="E9426" s="61">
        <f>VLOOKUP(A9426,'CAMPO BELO'!A:I,5, FALSE)</f>
        <v>0</v>
      </c>
      <c r="F9426" s="16">
        <f>VLOOKUP(A9426,'CAMPO BELO'!A:I,6, FALSE)</f>
        <v>0</v>
      </c>
      <c r="G9426" s="16">
        <f>VLOOKUP(A9426,'CAMPO BELO'!A:I,7, FALSE)</f>
        <v>0</v>
      </c>
      <c r="H9426" s="29">
        <f>VLOOKUP(A9426,'CAMPO BELO'!A:I,8, FALSE)</f>
        <v>0</v>
      </c>
      <c r="I9426" s="16" t="s">
        <v>11</v>
      </c>
      <c r="J9426" s="9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9"/>
      <c r="V9426" s="9"/>
      <c r="W9426" s="9"/>
      <c r="X9426" s="9"/>
      <c r="Y9426" s="9"/>
      <c r="Z9426" s="9"/>
      <c r="AA9426" s="9"/>
    </row>
    <row r="9427" spans="1:27" ht="12.75">
      <c r="A9427" s="64">
        <f t="shared" si="191"/>
        <v>46189</v>
      </c>
      <c r="B9427" s="16" t="s">
        <v>43</v>
      </c>
      <c r="C9427" s="60">
        <f>VLOOKUP(A9427,GOPOÚVA!A:I,3, FALSE)</f>
        <v>3601.47</v>
      </c>
      <c r="D9427" s="16">
        <f>VLOOKUP(A9427,GOPOÚVA!A:I,4, FALSE)</f>
        <v>40</v>
      </c>
      <c r="E9427" s="61">
        <f>VLOOKUP(A9427,GOPOÚVA!A:I,5, FALSE)</f>
        <v>30.9</v>
      </c>
      <c r="F9427" s="16">
        <f>VLOOKUP(A9427,GOPOÚVA!A:I,6, FALSE)</f>
        <v>2</v>
      </c>
      <c r="G9427" s="16">
        <f>VLOOKUP(A9427,GOPOÚVA!A:I,7, FALSE)</f>
        <v>12</v>
      </c>
      <c r="H9427" s="29">
        <f>VLOOKUP(A9427,GOPOÚVA!A:I,8, FALSE)</f>
        <v>0.37759999999999999</v>
      </c>
      <c r="I9427" s="16" t="s">
        <v>11</v>
      </c>
      <c r="J9427" s="9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9"/>
      <c r="V9427" s="9"/>
      <c r="W9427" s="9"/>
      <c r="X9427" s="9"/>
      <c r="Y9427" s="9"/>
      <c r="Z9427" s="9"/>
      <c r="AA9427" s="9"/>
    </row>
    <row r="9428" spans="1:27" ht="12.75">
      <c r="A9428" s="64">
        <f t="shared" si="191"/>
        <v>46189</v>
      </c>
      <c r="B9428" s="16" t="s">
        <v>45</v>
      </c>
      <c r="C9428" s="60">
        <f>VLOOKUP(A9428,MANDAQUI!A:I,3, FALSE)</f>
        <v>3436.45</v>
      </c>
      <c r="D9428" s="16">
        <f>VLOOKUP(A9428,MANDAQUI!A:I,4, FALSE)</f>
        <v>32</v>
      </c>
      <c r="E9428" s="61">
        <f>VLOOKUP(A9428,MANDAQUI!A:I,5, FALSE)</f>
        <v>35.71</v>
      </c>
      <c r="F9428" s="16">
        <f>VLOOKUP(A9428,MANDAQUI!A:I,6, FALSE)</f>
        <v>10</v>
      </c>
      <c r="G9428" s="16">
        <f>VLOOKUP(A9428,MANDAQUI!A:I,7, FALSE)</f>
        <v>11.5</v>
      </c>
      <c r="H9428" s="29">
        <f>VLOOKUP(A9428,MANDAQUI!A:I,8, FALSE)</f>
        <v>0.36009999999999998</v>
      </c>
      <c r="I9428" s="16" t="s">
        <v>11</v>
      </c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9"/>
      <c r="V9428" s="9"/>
      <c r="W9428" s="9"/>
      <c r="X9428" s="9"/>
      <c r="Y9428" s="9"/>
      <c r="Z9428" s="9"/>
      <c r="AA9428" s="9"/>
    </row>
    <row r="9429" spans="1:27" ht="12.75">
      <c r="A9429" s="64">
        <f t="shared" si="191"/>
        <v>46189</v>
      </c>
      <c r="B9429" s="16" t="s">
        <v>1465</v>
      </c>
      <c r="C9429" s="60">
        <f>VLOOKUP(A9429,AEROPORTO!A:I,3, FALSE)</f>
        <v>6479.3</v>
      </c>
      <c r="D9429" s="16">
        <f>VLOOKUP(A9429,AEROPORTO!A:I,4, FALSE)</f>
        <v>88</v>
      </c>
      <c r="E9429" s="68">
        <f>VLOOKUP(A9429,AEROPORTO!A:I,5, FALSE)</f>
        <v>0</v>
      </c>
      <c r="F9429" s="70">
        <f>VLOOKUP(A9429,AEROPORTO!A:I,6, FALSE)</f>
        <v>0</v>
      </c>
      <c r="G9429" s="70">
        <f>VLOOKUP(A9429,AEROPORTO!A:I,7, FALSE)</f>
        <v>0</v>
      </c>
      <c r="H9429" s="71">
        <f>VLOOKUP(A9429,AEROPORTO!A:I,8, FALSE)</f>
        <v>0</v>
      </c>
      <c r="I9429" s="16" t="s">
        <v>11</v>
      </c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  <c r="Z9429" s="9"/>
      <c r="AA9429" s="9"/>
    </row>
    <row r="9430" spans="1:27" ht="12.75">
      <c r="A9430" s="64">
        <f t="shared" si="191"/>
        <v>46189</v>
      </c>
      <c r="B9430" s="16" t="s">
        <v>289</v>
      </c>
      <c r="C9430" s="60">
        <f>VLOOKUP(A9430,PINHEIROS!A:I,3, FALSE)</f>
        <v>3554.93</v>
      </c>
      <c r="D9430" s="16">
        <f>VLOOKUP(A9430,PINHEIROS!A:I,4, FALSE)</f>
        <v>31</v>
      </c>
      <c r="E9430" s="61">
        <f>VLOOKUP(A9430,PINHEIROS!A:I,5, FALSE)</f>
        <v>29.32</v>
      </c>
      <c r="F9430" s="16">
        <f>VLOOKUP(A9430,PINHEIROS!A:I,6, FALSE)</f>
        <v>1</v>
      </c>
      <c r="G9430" s="16">
        <f>VLOOKUP(A9430,PINHEIROS!A:I,7, FALSE)</f>
        <v>5</v>
      </c>
      <c r="H9430" s="29">
        <f>VLOOKUP(A9430,PINHEIROS!A:I,8, FALSE)</f>
        <v>0.33110000000000001</v>
      </c>
      <c r="I9430" s="16" t="s">
        <v>11</v>
      </c>
      <c r="J9430" s="9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9"/>
      <c r="V9430" s="9"/>
      <c r="W9430" s="9"/>
      <c r="X9430" s="9"/>
      <c r="Y9430" s="9"/>
      <c r="Z9430" s="9"/>
      <c r="AA9430" s="9"/>
    </row>
    <row r="9431" spans="1:27" ht="12.75">
      <c r="A9431" s="64">
        <f t="shared" si="191"/>
        <v>46189</v>
      </c>
      <c r="B9431" s="16" t="s">
        <v>286</v>
      </c>
      <c r="C9431" s="60">
        <f>VLOOKUP(A9431,ACLIMAÇÃO!A:I,3, FALSE)</f>
        <v>2758.42</v>
      </c>
      <c r="D9431" s="16">
        <f>VLOOKUP(A9431,ACLIMAÇÃO!A:I,4, FALSE)</f>
        <v>32</v>
      </c>
      <c r="E9431" s="61">
        <f>VLOOKUP(A9431,ACLIMAÇÃO!A:I,5, FALSE)</f>
        <v>29.14</v>
      </c>
      <c r="F9431" s="16">
        <f>VLOOKUP(A9431,ACLIMAÇÃO!A:I,6, FALSE)</f>
        <v>2</v>
      </c>
      <c r="G9431" s="16">
        <f>VLOOKUP(A9431,ACLIMAÇÃO!A:I,7, FALSE)</f>
        <v>6</v>
      </c>
      <c r="H9431" s="29">
        <f>VLOOKUP(A9431,ACLIMAÇÃO!A:I,8, FALSE)</f>
        <v>0.31059999999999999</v>
      </c>
      <c r="I9431" s="16" t="s">
        <v>11</v>
      </c>
      <c r="J9431" s="9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9"/>
      <c r="V9431" s="9"/>
      <c r="W9431" s="9"/>
      <c r="X9431" s="9"/>
      <c r="Y9431" s="9"/>
      <c r="Z9431" s="9"/>
      <c r="AA9431" s="9"/>
    </row>
    <row r="9432" spans="1:27" ht="12.75">
      <c r="A9432" s="64">
        <f t="shared" si="191"/>
        <v>46189</v>
      </c>
      <c r="B9432" s="16" t="s">
        <v>17</v>
      </c>
      <c r="C9432" s="60">
        <f>VLOOKUP(A9432,'PRAIA DO CANTO'!A:I,3, FALSE)</f>
        <v>5387.66</v>
      </c>
      <c r="D9432" s="16">
        <f>VLOOKUP(A9432,'PRAIA DO CANTO'!A:I,4, FALSE)</f>
        <v>53</v>
      </c>
      <c r="E9432" s="61">
        <f>VLOOKUP(A9432,'PRAIA DO CANTO'!A:I,5, FALSE)</f>
        <v>33.74</v>
      </c>
      <c r="F9432" s="16">
        <f>VLOOKUP(A9432,'PRAIA DO CANTO'!A:I,6, FALSE)</f>
        <v>12</v>
      </c>
      <c r="G9432" s="16">
        <f>VLOOKUP(A9432,'PRAIA DO CANTO'!A:I,7, FALSE)</f>
        <v>10.75</v>
      </c>
      <c r="H9432" s="29">
        <f>VLOOKUP(A9432,'PRAIA DO CANTO'!A:I,8, FALSE)</f>
        <v>0.26240000000000002</v>
      </c>
      <c r="I9432" s="16" t="s">
        <v>16</v>
      </c>
      <c r="J9432" s="9"/>
      <c r="K9432" s="9"/>
      <c r="L9432" s="9"/>
      <c r="M9432" s="9"/>
      <c r="N9432" s="9"/>
      <c r="O9432" s="9"/>
      <c r="P9432" s="9"/>
      <c r="Q9432" s="9"/>
      <c r="R9432" s="9"/>
      <c r="S9432" s="9"/>
      <c r="T9432" s="9"/>
      <c r="U9432" s="9"/>
      <c r="V9432" s="9"/>
      <c r="W9432" s="9"/>
      <c r="X9432" s="9"/>
      <c r="Y9432" s="9"/>
      <c r="Z9432" s="9"/>
      <c r="AA9432" s="9"/>
    </row>
    <row r="9433" spans="1:27" ht="12.75">
      <c r="A9433" s="64">
        <f t="shared" si="191"/>
        <v>46189</v>
      </c>
      <c r="B9433" s="16" t="s">
        <v>14</v>
      </c>
      <c r="C9433" s="60">
        <f>VLOOKUP(A9433,'JARDIM CAMBURI'!A:I,3, FALSE)</f>
        <v>3254.16</v>
      </c>
      <c r="D9433" s="16">
        <f>VLOOKUP(A9433,'JARDIM CAMBURI'!A:I,4, FALSE)</f>
        <v>34</v>
      </c>
      <c r="E9433" s="61">
        <f>VLOOKUP(A9433,'JARDIM CAMBURI'!A:I,5, FALSE)</f>
        <v>50.88</v>
      </c>
      <c r="F9433" s="16">
        <f>VLOOKUP(A9433,'JARDIM CAMBURI'!A:I,6, FALSE())</f>
        <v>13</v>
      </c>
      <c r="G9433" s="16">
        <f>VLOOKUP(A9433,'JARDIM CAMBURI'!A:I,7, FALSE)</f>
        <v>9</v>
      </c>
      <c r="H9433" s="29">
        <f>VLOOKUP(A9433,'JARDIM CAMBURI'!A:I,8, FALSE)</f>
        <v>0.37480000000000002</v>
      </c>
      <c r="I9433" s="16" t="s">
        <v>16</v>
      </c>
      <c r="J9433" s="9"/>
      <c r="K9433" s="9"/>
      <c r="L9433" s="9"/>
      <c r="M9433" s="9"/>
      <c r="N9433" s="9"/>
      <c r="O9433" s="9"/>
      <c r="P9433" s="9"/>
      <c r="Q9433" s="9"/>
      <c r="R9433" s="9"/>
      <c r="S9433" s="9"/>
      <c r="T9433" s="9"/>
      <c r="U9433" s="9"/>
      <c r="V9433" s="9"/>
      <c r="W9433" s="9"/>
      <c r="X9433" s="9"/>
      <c r="Y9433" s="9"/>
      <c r="Z9433" s="9"/>
      <c r="AA9433" s="9"/>
    </row>
    <row r="9434" spans="1:27" ht="12.75">
      <c r="A9434" s="64">
        <f t="shared" si="191"/>
        <v>46189</v>
      </c>
      <c r="B9434" s="16" t="s">
        <v>19</v>
      </c>
      <c r="C9434" s="60">
        <f>VLOOKUP(A9434,SERRA!A:I,3, FALSE)</f>
        <v>2789.19</v>
      </c>
      <c r="D9434" s="16">
        <f>VLOOKUP(A9434,SERRA!A:I,4, FALSE)</f>
        <v>17</v>
      </c>
      <c r="E9434" s="61">
        <f>VLOOKUP(A9434,SERRA!A:I,5, FALSE)</f>
        <v>36.590000000000003</v>
      </c>
      <c r="F9434" s="16">
        <f>VLOOKUP(A9434,SERRA!A:I,6, FALSE)</f>
        <v>4</v>
      </c>
      <c r="G9434" s="16">
        <f>VLOOKUP(A9434,SERRA!A:I,7, FALSE)</f>
        <v>8.5</v>
      </c>
      <c r="H9434" s="29">
        <f>VLOOKUP(A9434,SERRA!A:I,8, FALSE)</f>
        <v>0.32279999999999998</v>
      </c>
      <c r="I9434" s="16" t="s">
        <v>16</v>
      </c>
      <c r="J9434" s="9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9"/>
      <c r="V9434" s="9"/>
      <c r="W9434" s="9"/>
      <c r="X9434" s="9"/>
      <c r="Y9434" s="9"/>
      <c r="Z9434" s="9"/>
      <c r="AA9434" s="9"/>
    </row>
    <row r="9435" spans="1:27" ht="12.75">
      <c r="A9435" s="64">
        <f t="shared" si="191"/>
        <v>46189</v>
      </c>
      <c r="B9435" s="16" t="s">
        <v>1574</v>
      </c>
      <c r="C9435" s="69">
        <f>VLOOKUP(A9435,BOALI!A:I,3, FALSE)</f>
        <v>0</v>
      </c>
      <c r="D9435" s="70">
        <f>VLOOKUP(A9435,BOALI!A:I,4, FALSE)</f>
        <v>0</v>
      </c>
      <c r="E9435" s="68">
        <f>VLOOKUP(A9435,BOALI!A:I,5, FALSE)</f>
        <v>0</v>
      </c>
      <c r="F9435" s="70">
        <f>VLOOKUP(A9435,BOALI!A:I,6, FALSE)</f>
        <v>0</v>
      </c>
      <c r="G9435" s="70">
        <f>VLOOKUP(A9435,BOALI!A:I,7, FALSE)</f>
        <v>0</v>
      </c>
      <c r="H9435" s="71">
        <f>VLOOKUP(A9435,BOALI!A:I,8, FALSE)</f>
        <v>0</v>
      </c>
      <c r="I9435" s="16" t="s">
        <v>16</v>
      </c>
      <c r="J9435" s="9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9"/>
      <c r="V9435" s="9"/>
      <c r="W9435" s="9"/>
      <c r="X9435" s="9"/>
      <c r="Y9435" s="9"/>
      <c r="Z9435" s="9"/>
      <c r="AA9435" s="9"/>
    </row>
    <row r="9436" spans="1:27" ht="12.75">
      <c r="A9436" s="64">
        <f>A9435+1</f>
        <v>46190</v>
      </c>
      <c r="B9436" s="16" t="s">
        <v>21</v>
      </c>
      <c r="C9436" s="60">
        <f>VLOOKUP(A9436,'VILA CLEMENTINO'!A:I,3, FALSE)</f>
        <v>6004.28</v>
      </c>
      <c r="D9436" s="16">
        <f>VLOOKUP(A9436,'VILA CLEMENTINO'!A:I,4, FALSE)</f>
        <v>65</v>
      </c>
      <c r="E9436" s="61">
        <f>VLOOKUP(A9436,'VILA CLEMENTINO'!A:I,5, FALSE)</f>
        <v>27.84</v>
      </c>
      <c r="F9436" s="16">
        <f>VLOOKUP(A9436,'VILA CLEMENTINO'!A:I,6, FALSE)</f>
        <v>0</v>
      </c>
      <c r="G9436" s="62">
        <f>VLOOKUP(A9436,'VILA CLEMENTINO'!A:I,7, FALSE)</f>
        <v>9.6</v>
      </c>
      <c r="H9436" s="29">
        <f>VLOOKUP(A9436,'VILA CLEMENTINO'!A:I,8, FALSE)</f>
        <v>0.30130000000000001</v>
      </c>
      <c r="I9436" s="16" t="s">
        <v>11</v>
      </c>
      <c r="J9436" s="9"/>
      <c r="K9436" s="9"/>
      <c r="L9436" s="9"/>
      <c r="M9436" s="9"/>
      <c r="N9436" s="9"/>
      <c r="O9436" s="9"/>
      <c r="P9436" s="9"/>
      <c r="Q9436" s="9"/>
      <c r="R9436" s="9"/>
      <c r="S9436" s="9"/>
      <c r="T9436" s="9"/>
      <c r="U9436" s="9"/>
      <c r="V9436" s="9"/>
      <c r="W9436" s="9"/>
      <c r="X9436" s="9"/>
      <c r="Y9436" s="9"/>
      <c r="Z9436" s="9"/>
      <c r="AA9436" s="9"/>
    </row>
    <row r="9437" spans="1:27" ht="12.75">
      <c r="A9437" s="64">
        <f t="shared" ref="A9437:A9448" si="192">A9436</f>
        <v>46190</v>
      </c>
      <c r="B9437" s="16" t="s">
        <v>12</v>
      </c>
      <c r="C9437" s="60" t="e">
        <f>VLOOKUP(A9437,JABAQUARA!A:I,3, FALSE)</f>
        <v>#N/A</v>
      </c>
      <c r="D9437" s="16" t="e">
        <f>VLOOKUP(A9437,JABAQUARA!A:I,4, FALSE)</f>
        <v>#N/A</v>
      </c>
      <c r="E9437" s="61" t="e">
        <f>VLOOKUP(A9437,JABAQUARA!A:I,5, FALSE)</f>
        <v>#N/A</v>
      </c>
      <c r="F9437" s="16" t="e">
        <f>VLOOKUP(A9437,JABAQUARA!A:I,6, FALSE)</f>
        <v>#N/A</v>
      </c>
      <c r="G9437" s="16" t="e">
        <f>VLOOKUP(A9437,JABAQUARA!A:I,7, FALSE)</f>
        <v>#N/A</v>
      </c>
      <c r="H9437" s="29" t="e">
        <f>VLOOKUP(A9437,JABAQUARA!A:I,8, FALSE)</f>
        <v>#N/A</v>
      </c>
      <c r="I9437" s="16" t="s">
        <v>11</v>
      </c>
      <c r="J9437" s="9"/>
      <c r="K9437" s="9"/>
      <c r="L9437" s="9"/>
      <c r="M9437" s="9"/>
      <c r="N9437" s="9"/>
      <c r="O9437" s="9"/>
      <c r="P9437" s="9"/>
      <c r="Q9437" s="9"/>
      <c r="R9437" s="9"/>
      <c r="S9437" s="9"/>
      <c r="T9437" s="9"/>
      <c r="U9437" s="9"/>
      <c r="V9437" s="9"/>
      <c r="W9437" s="9"/>
      <c r="X9437" s="9"/>
      <c r="Y9437" s="9"/>
      <c r="Z9437" s="9"/>
      <c r="AA9437" s="9"/>
    </row>
    <row r="9438" spans="1:27" ht="12.75">
      <c r="A9438" s="64">
        <f t="shared" si="192"/>
        <v>46190</v>
      </c>
      <c r="B9438" s="16" t="s">
        <v>1467</v>
      </c>
      <c r="C9438" s="60">
        <f>VLOOKUP(A9438,SPOLETO!A:I,3, FALSE)</f>
        <v>2672.43</v>
      </c>
      <c r="D9438" s="16">
        <f>VLOOKUP(A9438,SPOLETO!A:I,4, FALSE)</f>
        <v>47</v>
      </c>
      <c r="E9438" s="68">
        <f>VLOOKUP(A9438,SPOLETO!A:I,5, FALSE)</f>
        <v>0</v>
      </c>
      <c r="F9438" s="69">
        <f>VLOOKUP(A9438,SPOLETO!A:I,6, FALSE)</f>
        <v>0</v>
      </c>
      <c r="G9438" s="70">
        <f>VLOOKUP(A9438,SPOLETO!A:I,7, FALSE)</f>
        <v>0</v>
      </c>
      <c r="H9438" s="71">
        <f>VLOOKUP(A9438,SPOLETO!A:I,8, FALSE)</f>
        <v>0</v>
      </c>
      <c r="I9438" s="16" t="s">
        <v>11</v>
      </c>
      <c r="J9438" s="9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9"/>
      <c r="V9438" s="9"/>
      <c r="W9438" s="9"/>
      <c r="X9438" s="9"/>
      <c r="Y9438" s="9"/>
      <c r="Z9438" s="9"/>
      <c r="AA9438" s="9"/>
    </row>
    <row r="9439" spans="1:27" ht="12.75">
      <c r="A9439" s="64">
        <f t="shared" si="192"/>
        <v>46190</v>
      </c>
      <c r="B9439" s="16" t="s">
        <v>9</v>
      </c>
      <c r="C9439" s="60">
        <f>VLOOKUP(A9439,'CAMPO BELO'!A:I,3, FALSE)</f>
        <v>0</v>
      </c>
      <c r="D9439" s="16">
        <f>VLOOKUP(A9439,'CAMPO BELO'!A:I,4, FALSE)</f>
        <v>0</v>
      </c>
      <c r="E9439" s="61">
        <f>VLOOKUP(A9439,'CAMPO BELO'!A:I,5, FALSE)</f>
        <v>0</v>
      </c>
      <c r="F9439" s="16">
        <f>VLOOKUP(A9439,'CAMPO BELO'!A:I,6, FALSE)</f>
        <v>0</v>
      </c>
      <c r="G9439" s="16">
        <f>VLOOKUP(A9439,'CAMPO BELO'!A:I,7, FALSE)</f>
        <v>0</v>
      </c>
      <c r="H9439" s="29">
        <f>VLOOKUP(A9439,'CAMPO BELO'!A:I,8, FALSE)</f>
        <v>0</v>
      </c>
      <c r="I9439" s="16" t="s">
        <v>11</v>
      </c>
      <c r="J9439" s="9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9"/>
      <c r="V9439" s="9"/>
      <c r="W9439" s="9"/>
      <c r="X9439" s="9"/>
      <c r="Y9439" s="9"/>
      <c r="Z9439" s="9"/>
      <c r="AA9439" s="9"/>
    </row>
    <row r="9440" spans="1:27" ht="12.75">
      <c r="A9440" s="64">
        <f t="shared" si="192"/>
        <v>46190</v>
      </c>
      <c r="B9440" s="16" t="s">
        <v>43</v>
      </c>
      <c r="C9440" s="60">
        <f>VLOOKUP(A9440,GOPOÚVA!A:I,3, FALSE)</f>
        <v>2281.35</v>
      </c>
      <c r="D9440" s="16">
        <f>VLOOKUP(A9440,GOPOÚVA!A:I,4, FALSE)</f>
        <v>25</v>
      </c>
      <c r="E9440" s="61">
        <f>VLOOKUP(A9440,GOPOÚVA!A:I,5, FALSE)</f>
        <v>26.82</v>
      </c>
      <c r="F9440" s="16">
        <f>VLOOKUP(A9440,GOPOÚVA!A:I,6, FALSE)</f>
        <v>1</v>
      </c>
      <c r="G9440" s="16">
        <f>VLOOKUP(A9440,GOPOÚVA!A:I,7, FALSE)</f>
        <v>9</v>
      </c>
      <c r="H9440" s="29">
        <f>VLOOKUP(A9440,GOPOÚVA!A:I,8, FALSE)</f>
        <v>0.2893</v>
      </c>
      <c r="I9440" s="16" t="s">
        <v>11</v>
      </c>
      <c r="J9440" s="9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9"/>
      <c r="V9440" s="9"/>
      <c r="W9440" s="9"/>
      <c r="X9440" s="9"/>
      <c r="Y9440" s="9"/>
      <c r="Z9440" s="9"/>
      <c r="AA9440" s="9"/>
    </row>
    <row r="9441" spans="1:27" ht="12.75">
      <c r="A9441" s="64">
        <f t="shared" si="192"/>
        <v>46190</v>
      </c>
      <c r="B9441" s="16" t="s">
        <v>45</v>
      </c>
      <c r="C9441" s="60">
        <f>VLOOKUP(A9441,MANDAQUI!A:I,3, FALSE)</f>
        <v>3532.49</v>
      </c>
      <c r="D9441" s="16">
        <f>VLOOKUP(A9441,MANDAQUI!A:I,4, FALSE)</f>
        <v>29</v>
      </c>
      <c r="E9441" s="61">
        <f>VLOOKUP(A9441,MANDAQUI!A:I,5, FALSE)</f>
        <v>24.98</v>
      </c>
      <c r="F9441" s="16">
        <f>VLOOKUP(A9441,MANDAQUI!A:I,6, FALSE)</f>
        <v>0</v>
      </c>
      <c r="G9441" s="16">
        <f>VLOOKUP(A9441,MANDAQUI!A:I,7, FALSE)</f>
        <v>9.66</v>
      </c>
      <c r="H9441" s="29">
        <f>VLOOKUP(A9441,MANDAQUI!A:I,8, FALSE)</f>
        <v>0.31590000000000001</v>
      </c>
      <c r="I9441" s="16" t="s">
        <v>11</v>
      </c>
      <c r="J9441" s="9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9"/>
      <c r="V9441" s="9"/>
      <c r="W9441" s="9"/>
      <c r="X9441" s="9"/>
      <c r="Y9441" s="9"/>
      <c r="Z9441" s="9"/>
      <c r="AA9441" s="9"/>
    </row>
    <row r="9442" spans="1:27" ht="12.75">
      <c r="A9442" s="64">
        <f t="shared" si="192"/>
        <v>46190</v>
      </c>
      <c r="B9442" s="16" t="s">
        <v>1465</v>
      </c>
      <c r="C9442" s="60">
        <f>VLOOKUP(A9442,AEROPORTO!A:I,3, FALSE)</f>
        <v>6929</v>
      </c>
      <c r="D9442" s="16">
        <f>VLOOKUP(A9442,AEROPORTO!A:I,4, FALSE)</f>
        <v>99</v>
      </c>
      <c r="E9442" s="68">
        <f>VLOOKUP(A9442,AEROPORTO!A:I,5, FALSE)</f>
        <v>0</v>
      </c>
      <c r="F9442" s="70">
        <f>VLOOKUP(A9442,AEROPORTO!A:I,6, FALSE)</f>
        <v>0</v>
      </c>
      <c r="G9442" s="70">
        <f>VLOOKUP(A9442,AEROPORTO!A:I,7, FALSE)</f>
        <v>0</v>
      </c>
      <c r="H9442" s="71">
        <f>VLOOKUP(A9442,AEROPORTO!A:I,8, FALSE)</f>
        <v>0</v>
      </c>
      <c r="I9442" s="16" t="s">
        <v>11</v>
      </c>
      <c r="J9442" s="9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9"/>
      <c r="V9442" s="9"/>
      <c r="W9442" s="9"/>
      <c r="X9442" s="9"/>
      <c r="Y9442" s="9"/>
      <c r="Z9442" s="9"/>
      <c r="AA9442" s="9"/>
    </row>
    <row r="9443" spans="1:27" ht="12.75">
      <c r="A9443" s="64">
        <f t="shared" si="192"/>
        <v>46190</v>
      </c>
      <c r="B9443" s="16" t="s">
        <v>289</v>
      </c>
      <c r="C9443" s="60">
        <f>VLOOKUP(A9443,PINHEIROS!A:I,3, FALSE)</f>
        <v>5038.6099999999997</v>
      </c>
      <c r="D9443" s="16">
        <f>VLOOKUP(A9443,PINHEIROS!A:I,4, FALSE)</f>
        <v>43</v>
      </c>
      <c r="E9443" s="61">
        <f>VLOOKUP(A9443,PINHEIROS!A:I,5, FALSE)</f>
        <v>26.43</v>
      </c>
      <c r="F9443" s="16">
        <f>VLOOKUP(A9443,PINHEIROS!A:I,6, FALSE)</f>
        <v>2</v>
      </c>
      <c r="G9443" s="16">
        <f>VLOOKUP(A9443,PINHEIROS!A:I,7, FALSE)</f>
        <v>7.5</v>
      </c>
      <c r="H9443" s="29">
        <f>VLOOKUP(A9443,PINHEIROS!A:I,8, FALSE)</f>
        <v>0.30649999999999999</v>
      </c>
      <c r="I9443" s="16" t="s">
        <v>11</v>
      </c>
      <c r="J9443" s="9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9"/>
      <c r="V9443" s="9"/>
      <c r="W9443" s="9"/>
      <c r="X9443" s="9"/>
      <c r="Y9443" s="9"/>
      <c r="Z9443" s="9"/>
      <c r="AA9443" s="9"/>
    </row>
    <row r="9444" spans="1:27" ht="12.75">
      <c r="A9444" s="64">
        <f t="shared" si="192"/>
        <v>46190</v>
      </c>
      <c r="B9444" s="16" t="s">
        <v>286</v>
      </c>
      <c r="C9444" s="60">
        <f>VLOOKUP(A9444,ACLIMAÇÃO!A:I,3, FALSE)</f>
        <v>2384.36</v>
      </c>
      <c r="D9444" s="16">
        <f>VLOOKUP(A9444,ACLIMAÇÃO!A:I,4, FALSE)</f>
        <v>26</v>
      </c>
      <c r="E9444" s="61">
        <f>VLOOKUP(A9444,ACLIMAÇÃO!A:I,5, FALSE)</f>
        <v>29.42</v>
      </c>
      <c r="F9444" s="16">
        <f>VLOOKUP(A9444,ACLIMAÇÃO!A:I,6, FALSE)</f>
        <v>1</v>
      </c>
      <c r="G9444" s="16">
        <f>VLOOKUP(A9444,ACLIMAÇÃO!A:I,7, FALSE)</f>
        <v>5.66</v>
      </c>
      <c r="H9444" s="29">
        <f>VLOOKUP(A9444,ACLIMAÇÃO!A:I,8, FALSE)</f>
        <v>28.38</v>
      </c>
      <c r="I9444" s="16" t="s">
        <v>11</v>
      </c>
      <c r="J9444" s="9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9"/>
      <c r="V9444" s="9"/>
      <c r="W9444" s="9"/>
      <c r="X9444" s="9"/>
      <c r="Y9444" s="9"/>
      <c r="Z9444" s="9"/>
      <c r="AA9444" s="9"/>
    </row>
    <row r="9445" spans="1:27" ht="12.75">
      <c r="A9445" s="64">
        <f t="shared" si="192"/>
        <v>46190</v>
      </c>
      <c r="B9445" s="16" t="s">
        <v>17</v>
      </c>
      <c r="C9445" s="60" t="e">
        <f>VLOOKUP(A9445,'PRAIA DO CANTO'!A:I,3, FALSE)</f>
        <v>#N/A</v>
      </c>
      <c r="D9445" s="16" t="e">
        <f>VLOOKUP(A9445,'PRAIA DO CANTO'!A:I,4, FALSE)</f>
        <v>#N/A</v>
      </c>
      <c r="E9445" s="61" t="e">
        <f>VLOOKUP(A9445,'PRAIA DO CANTO'!A:I,5, FALSE)</f>
        <v>#N/A</v>
      </c>
      <c r="F9445" s="16" t="e">
        <f>VLOOKUP(A9445,'PRAIA DO CANTO'!A:I,6, FALSE)</f>
        <v>#N/A</v>
      </c>
      <c r="G9445" s="16" t="e">
        <f>VLOOKUP(A9445,'PRAIA DO CANTO'!A:I,7, FALSE)</f>
        <v>#N/A</v>
      </c>
      <c r="H9445" s="29" t="e">
        <f>VLOOKUP(A9445,'PRAIA DO CANTO'!A:I,8, FALSE)</f>
        <v>#N/A</v>
      </c>
      <c r="I9445" s="16" t="s">
        <v>16</v>
      </c>
      <c r="J9445" s="9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9"/>
      <c r="V9445" s="9"/>
      <c r="W9445" s="9"/>
      <c r="X9445" s="9"/>
      <c r="Y9445" s="9"/>
      <c r="Z9445" s="9"/>
      <c r="AA9445" s="9"/>
    </row>
    <row r="9446" spans="1:27" ht="12.75">
      <c r="A9446" s="64">
        <f t="shared" si="192"/>
        <v>46190</v>
      </c>
      <c r="B9446" s="16" t="s">
        <v>14</v>
      </c>
      <c r="C9446" s="60">
        <f>VLOOKUP(A9446,'JARDIM CAMBURI'!A:I,3, FALSE)</f>
        <v>2124.34</v>
      </c>
      <c r="D9446" s="16">
        <f>VLOOKUP(A9446,'JARDIM CAMBURI'!A:I,4, FALSE)</f>
        <v>26</v>
      </c>
      <c r="E9446" s="61">
        <f>VLOOKUP(A9446,'JARDIM CAMBURI'!A:I,5, FALSE)</f>
        <v>22.17</v>
      </c>
      <c r="F9446" s="16">
        <f>VLOOKUP(A9446,'JARDIM CAMBURI'!A:I,6, FALSE())</f>
        <v>0</v>
      </c>
      <c r="G9446" s="16">
        <f>VLOOKUP(A9446,'JARDIM CAMBURI'!A:I,7, FALSE)</f>
        <v>9</v>
      </c>
      <c r="H9446" s="29">
        <f>VLOOKUP(A9446,'JARDIM CAMBURI'!A:I,8, FALSE)</f>
        <v>0.1739</v>
      </c>
      <c r="I9446" s="16" t="s">
        <v>16</v>
      </c>
      <c r="J9446" s="9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9"/>
      <c r="V9446" s="9"/>
      <c r="W9446" s="9"/>
      <c r="X9446" s="9"/>
      <c r="Y9446" s="9"/>
      <c r="Z9446" s="9"/>
      <c r="AA9446" s="9"/>
    </row>
    <row r="9447" spans="1:27" ht="12.75">
      <c r="A9447" s="64">
        <f t="shared" si="192"/>
        <v>46190</v>
      </c>
      <c r="B9447" s="16" t="s">
        <v>19</v>
      </c>
      <c r="C9447" s="60">
        <f>VLOOKUP(A9447,SERRA!A:I,3, FALSE)</f>
        <v>3180.97</v>
      </c>
      <c r="D9447" s="16">
        <f>VLOOKUP(A9447,SERRA!A:I,4, FALSE)</f>
        <v>27</v>
      </c>
      <c r="E9447" s="61">
        <f>VLOOKUP(A9447,SERRA!A:I,5, FALSE)</f>
        <v>26.74</v>
      </c>
      <c r="F9447" s="16">
        <f>VLOOKUP(A9447,SERRA!A:I,6, FALSE)</f>
        <v>0</v>
      </c>
      <c r="G9447" s="16">
        <f>VLOOKUP(A9447,SERRA!A:I,7, FALSE)</f>
        <v>6</v>
      </c>
      <c r="H9447" s="29">
        <f>VLOOKUP(A9447,SERRA!A:I,8, FALSE)</f>
        <v>0.39600000000000002</v>
      </c>
      <c r="I9447" s="16" t="s">
        <v>16</v>
      </c>
      <c r="J9447" s="9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9"/>
      <c r="V9447" s="9"/>
      <c r="W9447" s="9"/>
      <c r="X9447" s="9"/>
      <c r="Y9447" s="9"/>
      <c r="Z9447" s="9"/>
      <c r="AA9447" s="9"/>
    </row>
    <row r="9448" spans="1:27" ht="12.75">
      <c r="A9448" s="64">
        <f t="shared" si="192"/>
        <v>46190</v>
      </c>
      <c r="B9448" s="16" t="s">
        <v>1574</v>
      </c>
      <c r="C9448" s="69">
        <f>VLOOKUP(A9448,BOALI!A:I,3, FALSE)</f>
        <v>0</v>
      </c>
      <c r="D9448" s="70">
        <f>VLOOKUP(A9448,BOALI!A:I,4, FALSE)</f>
        <v>0</v>
      </c>
      <c r="E9448" s="68">
        <f>VLOOKUP(A9448,BOALI!A:I,5, FALSE)</f>
        <v>0</v>
      </c>
      <c r="F9448" s="70">
        <f>VLOOKUP(A9448,BOALI!A:I,6, FALSE)</f>
        <v>0</v>
      </c>
      <c r="G9448" s="70">
        <f>VLOOKUP(A9448,BOALI!A:I,7, FALSE)</f>
        <v>0</v>
      </c>
      <c r="H9448" s="71">
        <f>VLOOKUP(A9448,BOALI!A:I,8, FALSE)</f>
        <v>0</v>
      </c>
      <c r="I9448" s="16" t="s">
        <v>16</v>
      </c>
      <c r="J9448" s="9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9"/>
      <c r="V9448" s="9"/>
      <c r="W9448" s="9"/>
      <c r="X9448" s="9"/>
      <c r="Y9448" s="9"/>
      <c r="Z9448" s="9"/>
      <c r="AA9448" s="9"/>
    </row>
    <row r="9449" spans="1:27" ht="12.75">
      <c r="A9449" s="64">
        <f>A9448+1</f>
        <v>46191</v>
      </c>
      <c r="B9449" s="16" t="s">
        <v>21</v>
      </c>
      <c r="C9449" s="60">
        <f>VLOOKUP(A9449,'VILA CLEMENTINO'!A:I,3, FALSE)</f>
        <v>6836.57</v>
      </c>
      <c r="D9449" s="16">
        <f>VLOOKUP(A9449,'VILA CLEMENTINO'!A:I,4, FALSE)</f>
        <v>82</v>
      </c>
      <c r="E9449" s="61">
        <f>VLOOKUP(A9449,'VILA CLEMENTINO'!A:I,5, FALSE)</f>
        <v>25.68</v>
      </c>
      <c r="F9449" s="16">
        <f>VLOOKUP(A9449,'VILA CLEMENTINO'!A:I,6, FALSE)</f>
        <v>1</v>
      </c>
      <c r="G9449" s="62">
        <f>VLOOKUP(A9449,'VILA CLEMENTINO'!A:I,7, FALSE)</f>
        <v>10</v>
      </c>
      <c r="H9449" s="29">
        <f>VLOOKUP(A9449,'VILA CLEMENTINO'!A:I,8, FALSE)</f>
        <v>0.29520000000000002</v>
      </c>
      <c r="I9449" s="16" t="s">
        <v>11</v>
      </c>
      <c r="J9449" s="9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9"/>
      <c r="V9449" s="9"/>
      <c r="W9449" s="9"/>
      <c r="X9449" s="9"/>
      <c r="Y9449" s="9"/>
      <c r="Z9449" s="9"/>
      <c r="AA9449" s="9"/>
    </row>
    <row r="9450" spans="1:27" ht="12.75">
      <c r="A9450" s="64">
        <f t="shared" ref="A9450:A9461" si="193">A9449</f>
        <v>46191</v>
      </c>
      <c r="B9450" s="16" t="s">
        <v>12</v>
      </c>
      <c r="C9450" s="60" t="e">
        <f>VLOOKUP(A9450,JABAQUARA!A:I,3, FALSE)</f>
        <v>#N/A</v>
      </c>
      <c r="D9450" s="16" t="e">
        <f>VLOOKUP(A9450,JABAQUARA!A:I,4, FALSE)</f>
        <v>#N/A</v>
      </c>
      <c r="E9450" s="61" t="e">
        <f>VLOOKUP(A9450,JABAQUARA!A:I,5, FALSE)</f>
        <v>#N/A</v>
      </c>
      <c r="F9450" s="16" t="e">
        <f>VLOOKUP(A9450,JABAQUARA!A:I,6, FALSE)</f>
        <v>#N/A</v>
      </c>
      <c r="G9450" s="16" t="e">
        <f>VLOOKUP(A9450,JABAQUARA!A:I,7, FALSE)</f>
        <v>#N/A</v>
      </c>
      <c r="H9450" s="29" t="e">
        <f>VLOOKUP(A9450,JABAQUARA!A:I,8, FALSE)</f>
        <v>#N/A</v>
      </c>
      <c r="I9450" s="16" t="s">
        <v>11</v>
      </c>
      <c r="J9450" s="9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9"/>
      <c r="V9450" s="9"/>
      <c r="W9450" s="9"/>
      <c r="X9450" s="9"/>
      <c r="Y9450" s="9"/>
      <c r="Z9450" s="9"/>
      <c r="AA9450" s="9"/>
    </row>
    <row r="9451" spans="1:27" ht="12.75">
      <c r="A9451" s="64">
        <f t="shared" si="193"/>
        <v>46191</v>
      </c>
      <c r="B9451" s="16" t="s">
        <v>1467</v>
      </c>
      <c r="C9451" s="60">
        <f>VLOOKUP(A9451,SPOLETO!A:I,3, FALSE)</f>
        <v>4442.87</v>
      </c>
      <c r="D9451" s="16">
        <f>VLOOKUP(A9451,SPOLETO!A:I,4, FALSE)</f>
        <v>73</v>
      </c>
      <c r="E9451" s="68">
        <f>VLOOKUP(A9451,SPOLETO!A:I,5, FALSE)</f>
        <v>0</v>
      </c>
      <c r="F9451" s="69">
        <f>VLOOKUP(A9451,SPOLETO!A:I,6, FALSE)</f>
        <v>0</v>
      </c>
      <c r="G9451" s="70">
        <f>VLOOKUP(A9451,SPOLETO!A:I,7, FALSE)</f>
        <v>0</v>
      </c>
      <c r="H9451" s="71">
        <f>VLOOKUP(A9451,SPOLETO!A:I,8, FALSE)</f>
        <v>0</v>
      </c>
      <c r="I9451" s="16" t="s">
        <v>11</v>
      </c>
      <c r="J9451" s="9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9"/>
      <c r="V9451" s="9"/>
      <c r="W9451" s="9"/>
      <c r="X9451" s="9"/>
      <c r="Y9451" s="9"/>
      <c r="Z9451" s="9"/>
      <c r="AA9451" s="9"/>
    </row>
    <row r="9452" spans="1:27" ht="12.75">
      <c r="A9452" s="64">
        <f t="shared" si="193"/>
        <v>46191</v>
      </c>
      <c r="B9452" s="16" t="s">
        <v>9</v>
      </c>
      <c r="C9452" s="60">
        <f>VLOOKUP(A9452,'CAMPO BELO'!A:I,3, FALSE)</f>
        <v>14317.16</v>
      </c>
      <c r="D9452" s="16">
        <f>VLOOKUP(A9452,'CAMPO BELO'!A:I,4, FALSE)</f>
        <v>116</v>
      </c>
      <c r="E9452" s="61">
        <f>VLOOKUP(A9452,'CAMPO BELO'!A:I,5, FALSE)</f>
        <v>23.12</v>
      </c>
      <c r="F9452" s="16">
        <f>VLOOKUP(A9452,'CAMPO BELO'!A:I,6, FALSE)</f>
        <v>1</v>
      </c>
      <c r="G9452" s="16">
        <f>VLOOKUP(A9452,'CAMPO BELO'!A:I,7, FALSE)</f>
        <v>15.6</v>
      </c>
      <c r="H9452" s="29">
        <f>VLOOKUP(A9452,'CAMPO BELO'!A:I,8, FALSE)</f>
        <v>0.34100000000000003</v>
      </c>
      <c r="I9452" s="16" t="s">
        <v>11</v>
      </c>
      <c r="J9452" s="9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9"/>
      <c r="V9452" s="9"/>
      <c r="W9452" s="9"/>
      <c r="X9452" s="9"/>
      <c r="Y9452" s="9"/>
      <c r="Z9452" s="9"/>
      <c r="AA9452" s="9"/>
    </row>
    <row r="9453" spans="1:27" ht="12.75">
      <c r="A9453" s="64">
        <f t="shared" si="193"/>
        <v>46191</v>
      </c>
      <c r="B9453" s="16" t="s">
        <v>43</v>
      </c>
      <c r="C9453" s="60" t="e">
        <f>VLOOKUP(A9453,GOPOÚVA!A:I,3, FALSE)</f>
        <v>#N/A</v>
      </c>
      <c r="D9453" s="16" t="e">
        <f>VLOOKUP(A9453,GOPOÚVA!A:I,4, FALSE)</f>
        <v>#N/A</v>
      </c>
      <c r="E9453" s="61" t="e">
        <f>VLOOKUP(A9453,GOPOÚVA!A:I,5, FALSE)</f>
        <v>#N/A</v>
      </c>
      <c r="F9453" s="16" t="e">
        <f>VLOOKUP(A9453,GOPOÚVA!A:I,6, FALSE)</f>
        <v>#N/A</v>
      </c>
      <c r="G9453" s="16" t="e">
        <f>VLOOKUP(A9453,GOPOÚVA!A:I,7, FALSE)</f>
        <v>#N/A</v>
      </c>
      <c r="H9453" s="29" t="e">
        <f>VLOOKUP(A9453,GOPOÚVA!A:I,8, FALSE)</f>
        <v>#N/A</v>
      </c>
      <c r="I9453" s="16" t="s">
        <v>11</v>
      </c>
      <c r="J9453" s="9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9"/>
      <c r="V9453" s="9"/>
      <c r="W9453" s="9"/>
      <c r="X9453" s="9"/>
      <c r="Y9453" s="9"/>
      <c r="Z9453" s="9"/>
      <c r="AA9453" s="9"/>
    </row>
    <row r="9454" spans="1:27" ht="12.75">
      <c r="A9454" s="64">
        <f t="shared" si="193"/>
        <v>46191</v>
      </c>
      <c r="B9454" s="16" t="s">
        <v>45</v>
      </c>
      <c r="C9454" s="60">
        <f>VLOOKUP(A9454,MANDAQUI!A:I,3, FALSE)</f>
        <v>3994.5</v>
      </c>
      <c r="D9454" s="16">
        <f>VLOOKUP(A9454,MANDAQUI!A:I,4, FALSE)</f>
        <v>43</v>
      </c>
      <c r="E9454" s="61">
        <f>VLOOKUP(A9454,MANDAQUI!A:I,5, FALSE)</f>
        <v>31.62</v>
      </c>
      <c r="F9454" s="16">
        <f>VLOOKUP(A9454,MANDAQUI!A:I,6, FALSE)</f>
        <v>7</v>
      </c>
      <c r="G9454" s="16">
        <f>VLOOKUP(A9454,MANDAQUI!A:I,7, FALSE)</f>
        <v>11.33</v>
      </c>
      <c r="H9454" s="29">
        <f>VLOOKUP(A9454,MANDAQUI!A:I,8, FALSE)</f>
        <v>0.32069999999999999</v>
      </c>
      <c r="I9454" s="16" t="s">
        <v>11</v>
      </c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  <c r="W9454" s="9"/>
      <c r="X9454" s="9"/>
      <c r="Y9454" s="9"/>
      <c r="Z9454" s="9"/>
      <c r="AA9454" s="9"/>
    </row>
    <row r="9455" spans="1:27" ht="12.75">
      <c r="A9455" s="64">
        <f t="shared" si="193"/>
        <v>46191</v>
      </c>
      <c r="B9455" s="16" t="s">
        <v>1465</v>
      </c>
      <c r="C9455" s="60">
        <f>VLOOKUP(A9455,AEROPORTO!A:I,3, FALSE)</f>
        <v>8275.75</v>
      </c>
      <c r="D9455" s="16">
        <f>VLOOKUP(A9455,AEROPORTO!A:I,4, FALSE)</f>
        <v>112</v>
      </c>
      <c r="E9455" s="68">
        <f>VLOOKUP(A9455,AEROPORTO!A:I,5, FALSE)</f>
        <v>0</v>
      </c>
      <c r="F9455" s="70">
        <f>VLOOKUP(A9455,AEROPORTO!A:I,6, FALSE)</f>
        <v>0</v>
      </c>
      <c r="G9455" s="70">
        <f>VLOOKUP(A9455,AEROPORTO!A:I,7, FALSE)</f>
        <v>0</v>
      </c>
      <c r="H9455" s="71">
        <f>VLOOKUP(A9455,AEROPORTO!A:I,8, FALSE)</f>
        <v>0</v>
      </c>
      <c r="I9455" s="16" t="s">
        <v>11</v>
      </c>
      <c r="J9455" s="9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9"/>
      <c r="V9455" s="9"/>
      <c r="W9455" s="9"/>
      <c r="X9455" s="9"/>
      <c r="Y9455" s="9"/>
      <c r="Z9455" s="9"/>
      <c r="AA9455" s="9"/>
    </row>
    <row r="9456" spans="1:27" ht="12.75">
      <c r="A9456" s="64">
        <f t="shared" si="193"/>
        <v>46191</v>
      </c>
      <c r="B9456" s="16" t="s">
        <v>289</v>
      </c>
      <c r="C9456" s="60">
        <f>VLOOKUP(A9456,PINHEIROS!A:I,3, FALSE)</f>
        <v>2077.1999999999998</v>
      </c>
      <c r="D9456" s="16">
        <f>VLOOKUP(A9456,PINHEIROS!A:I,4, FALSE)</f>
        <v>21</v>
      </c>
      <c r="E9456" s="61">
        <f>VLOOKUP(A9456,PINHEIROS!A:I,5, FALSE)</f>
        <v>35.53</v>
      </c>
      <c r="F9456" s="16">
        <f>VLOOKUP(A9456,PINHEIROS!A:I,6, FALSE)</f>
        <v>4</v>
      </c>
      <c r="G9456" s="16">
        <f>VLOOKUP(A9456,PINHEIROS!A:I,7, FALSE)</f>
        <v>5</v>
      </c>
      <c r="H9456" s="29">
        <f>VLOOKUP(A9456,PINHEIROS!A:I,8, FALSE)</f>
        <v>0.34739999999999999</v>
      </c>
      <c r="I9456" s="16" t="s">
        <v>11</v>
      </c>
      <c r="J9456" s="9"/>
      <c r="K9456" s="9"/>
      <c r="L9456" s="9"/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  <c r="AA9456" s="9"/>
    </row>
    <row r="9457" spans="1:27" ht="12.75">
      <c r="A9457" s="64">
        <f t="shared" si="193"/>
        <v>46191</v>
      </c>
      <c r="B9457" s="16" t="s">
        <v>286</v>
      </c>
      <c r="C9457" s="60">
        <f>VLOOKUP(A9457,ACLIMAÇÃO!A:I,3, FALSE)</f>
        <v>3885.57</v>
      </c>
      <c r="D9457" s="16">
        <f>VLOOKUP(A9457,ACLIMAÇÃO!A:I,4, FALSE)</f>
        <v>40</v>
      </c>
      <c r="E9457" s="61">
        <f>VLOOKUP(A9457,ACLIMAÇÃO!A:I,5, FALSE)</f>
        <v>29.47</v>
      </c>
      <c r="F9457" s="16">
        <f>VLOOKUP(A9457,ACLIMAÇÃO!A:I,6, FALSE)</f>
        <v>3</v>
      </c>
      <c r="G9457" s="16">
        <f>VLOOKUP(A9457,ACLIMAÇÃO!A:I,7, FALSE)</f>
        <v>10</v>
      </c>
      <c r="H9457" s="29">
        <f>VLOOKUP(A9457,ACLIMAÇÃO!A:I,8, FALSE)</f>
        <v>0.26800000000000002</v>
      </c>
      <c r="I9457" s="16" t="s">
        <v>11</v>
      </c>
      <c r="J9457" s="9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9"/>
      <c r="V9457" s="9"/>
      <c r="W9457" s="9"/>
      <c r="X9457" s="9"/>
      <c r="Y9457" s="9"/>
      <c r="Z9457" s="9"/>
      <c r="AA9457" s="9"/>
    </row>
    <row r="9458" spans="1:27" ht="12.75">
      <c r="A9458" s="64">
        <f t="shared" si="193"/>
        <v>46191</v>
      </c>
      <c r="B9458" s="16" t="s">
        <v>17</v>
      </c>
      <c r="C9458" s="60">
        <f>VLOOKUP(A9458,'PRAIA DO CANTO'!A:I,3, FALSE)</f>
        <v>4939.2299999999996</v>
      </c>
      <c r="D9458" s="16">
        <f>VLOOKUP(A9458,'PRAIA DO CANTO'!A:I,4, FALSE)</f>
        <v>52</v>
      </c>
      <c r="E9458" s="61">
        <f>VLOOKUP(A9458,'PRAIA DO CANTO'!A:I,5, FALSE)</f>
        <v>28.98</v>
      </c>
      <c r="F9458" s="16">
        <f>VLOOKUP(A9458,'PRAIA DO CANTO'!A:I,6, FALSE)</f>
        <v>3</v>
      </c>
      <c r="G9458" s="16">
        <f>VLOOKUP(A9458,'PRAIA DO CANTO'!A:I,7, FALSE)</f>
        <v>10</v>
      </c>
      <c r="H9458" s="29">
        <f>VLOOKUP(A9458,'PRAIA DO CANTO'!A:I,8, FALSE)</f>
        <v>0.2286</v>
      </c>
      <c r="I9458" s="16" t="s">
        <v>16</v>
      </c>
      <c r="J9458" s="9"/>
      <c r="K9458" s="9"/>
      <c r="L9458" s="9"/>
      <c r="M9458" s="9"/>
      <c r="N9458" s="9"/>
      <c r="O9458" s="9"/>
      <c r="P9458" s="9"/>
      <c r="Q9458" s="9"/>
      <c r="R9458" s="9"/>
      <c r="S9458" s="9"/>
      <c r="T9458" s="9"/>
      <c r="U9458" s="9"/>
      <c r="V9458" s="9"/>
      <c r="W9458" s="9"/>
      <c r="X9458" s="9"/>
      <c r="Y9458" s="9"/>
      <c r="Z9458" s="9"/>
      <c r="AA9458" s="9"/>
    </row>
    <row r="9459" spans="1:27" ht="12.75">
      <c r="A9459" s="64">
        <f t="shared" si="193"/>
        <v>46191</v>
      </c>
      <c r="B9459" s="16" t="s">
        <v>14</v>
      </c>
      <c r="C9459" s="60">
        <f>VLOOKUP(A9459,'JARDIM CAMBURI'!A:I,3, FALSE)</f>
        <v>2767.49</v>
      </c>
      <c r="D9459" s="16">
        <f>VLOOKUP(A9459,'JARDIM CAMBURI'!A:I,4, FALSE)</f>
        <v>32</v>
      </c>
      <c r="E9459" s="61">
        <f>VLOOKUP(A9459,'JARDIM CAMBURI'!A:I,5, FALSE)</f>
        <v>23.47</v>
      </c>
      <c r="F9459" s="16">
        <f>VLOOKUP(A9459,'JARDIM CAMBURI'!A:I,6, FALSE())</f>
        <v>0</v>
      </c>
      <c r="G9459" s="16">
        <f>VLOOKUP(A9459,'JARDIM CAMBURI'!A:I,7, FALSE)</f>
        <v>11</v>
      </c>
      <c r="H9459" s="29">
        <f>VLOOKUP(A9459,'JARDIM CAMBURI'!A:I,8, FALSE)</f>
        <v>0.45779999999999998</v>
      </c>
      <c r="I9459" s="16" t="s">
        <v>16</v>
      </c>
      <c r="J9459" s="9"/>
      <c r="K9459" s="9"/>
      <c r="L9459" s="9"/>
      <c r="M9459" s="9"/>
      <c r="N9459" s="9"/>
      <c r="O9459" s="9"/>
      <c r="P9459" s="9"/>
      <c r="Q9459" s="9"/>
      <c r="R9459" s="9"/>
      <c r="S9459" s="9"/>
      <c r="T9459" s="9"/>
      <c r="U9459" s="9"/>
      <c r="V9459" s="9"/>
      <c r="W9459" s="9"/>
      <c r="X9459" s="9"/>
      <c r="Y9459" s="9"/>
      <c r="Z9459" s="9"/>
      <c r="AA9459" s="9"/>
    </row>
    <row r="9460" spans="1:27" ht="12.75">
      <c r="A9460" s="64">
        <f t="shared" si="193"/>
        <v>46191</v>
      </c>
      <c r="B9460" s="16" t="s">
        <v>19</v>
      </c>
      <c r="C9460" s="60">
        <f>VLOOKUP(A9460,SERRA!A:I,3, FALSE)</f>
        <v>2747.64</v>
      </c>
      <c r="D9460" s="16">
        <f>VLOOKUP(A9460,SERRA!A:I,4, FALSE)</f>
        <v>29</v>
      </c>
      <c r="E9460" s="61">
        <f>VLOOKUP(A9460,SERRA!A:I,5, FALSE)</f>
        <v>28.86</v>
      </c>
      <c r="F9460" s="16">
        <f>VLOOKUP(A9460,SERRA!A:I,6, FALSE)</f>
        <v>1</v>
      </c>
      <c r="G9460" s="16">
        <f>VLOOKUP(A9460,SERRA!A:I,7, FALSE)</f>
        <v>7.5</v>
      </c>
      <c r="H9460" s="29">
        <f>VLOOKUP(A9460,SERRA!A:I,8, FALSE)</f>
        <v>0.28149999999999997</v>
      </c>
      <c r="I9460" s="16" t="s">
        <v>16</v>
      </c>
      <c r="J9460" s="9"/>
      <c r="K9460" s="9"/>
      <c r="L9460" s="9"/>
      <c r="M9460" s="9"/>
      <c r="N9460" s="9"/>
      <c r="O9460" s="9"/>
      <c r="P9460" s="9"/>
      <c r="Q9460" s="9"/>
      <c r="R9460" s="9"/>
      <c r="S9460" s="9"/>
      <c r="T9460" s="9"/>
      <c r="U9460" s="9"/>
      <c r="V9460" s="9"/>
      <c r="W9460" s="9"/>
      <c r="X9460" s="9"/>
      <c r="Y9460" s="9"/>
      <c r="Z9460" s="9"/>
      <c r="AA9460" s="9"/>
    </row>
    <row r="9461" spans="1:27" ht="12.75">
      <c r="A9461" s="64">
        <f t="shared" si="193"/>
        <v>46191</v>
      </c>
      <c r="B9461" s="16" t="s">
        <v>1574</v>
      </c>
      <c r="C9461" s="69">
        <f>VLOOKUP(A9461,BOALI!A:I,3, FALSE)</f>
        <v>0</v>
      </c>
      <c r="D9461" s="70">
        <f>VLOOKUP(A9461,BOALI!A:I,4, FALSE)</f>
        <v>0</v>
      </c>
      <c r="E9461" s="68">
        <f>VLOOKUP(A9461,BOALI!A:I,5, FALSE)</f>
        <v>0</v>
      </c>
      <c r="F9461" s="70">
        <f>VLOOKUP(A9461,BOALI!A:I,6, FALSE)</f>
        <v>0</v>
      </c>
      <c r="G9461" s="70">
        <f>VLOOKUP(A9461,BOALI!A:I,7, FALSE)</f>
        <v>0</v>
      </c>
      <c r="H9461" s="71">
        <f>VLOOKUP(A9461,BOALI!A:I,8, FALSE)</f>
        <v>0</v>
      </c>
      <c r="I9461" s="16" t="s">
        <v>16</v>
      </c>
      <c r="J9461" s="9"/>
      <c r="K9461" s="9"/>
      <c r="L9461" s="9"/>
      <c r="M9461" s="9"/>
      <c r="N9461" s="9"/>
      <c r="O9461" s="9"/>
      <c r="P9461" s="9"/>
      <c r="Q9461" s="9"/>
      <c r="R9461" s="9"/>
      <c r="S9461" s="9"/>
      <c r="T9461" s="9"/>
      <c r="U9461" s="9"/>
      <c r="V9461" s="9"/>
      <c r="W9461" s="9"/>
      <c r="X9461" s="9"/>
      <c r="Y9461" s="9"/>
      <c r="Z9461" s="9"/>
      <c r="AA9461" s="9"/>
    </row>
    <row r="9462" spans="1:27" ht="12.75">
      <c r="A9462" s="64">
        <f>A9461+1</f>
        <v>46192</v>
      </c>
      <c r="B9462" s="16" t="s">
        <v>21</v>
      </c>
      <c r="C9462" s="60">
        <f>VLOOKUP(A9462,'VILA CLEMENTINO'!A:I,3, FALSE)</f>
        <v>18346.2</v>
      </c>
      <c r="D9462" s="16">
        <f>VLOOKUP(A9462,'VILA CLEMENTINO'!A:I,4, FALSE)</f>
        <v>153</v>
      </c>
      <c r="E9462" s="61">
        <f>VLOOKUP(A9462,'VILA CLEMENTINO'!A:I,5, FALSE)</f>
        <v>38.75</v>
      </c>
      <c r="F9462" s="16">
        <f>VLOOKUP(A9462,'VILA CLEMENTINO'!A:I,6, FALSE)</f>
        <v>48</v>
      </c>
      <c r="G9462" s="62">
        <f>VLOOKUP(A9462,'VILA CLEMENTINO'!A:I,7, FALSE)</f>
        <v>10.272727272727273</v>
      </c>
      <c r="H9462" s="29">
        <f>VLOOKUP(A9462,'VILA CLEMENTINO'!A:I,8, FALSE)</f>
        <v>0.29339999999999999</v>
      </c>
      <c r="I9462" s="16" t="s">
        <v>11</v>
      </c>
      <c r="J9462" s="9"/>
      <c r="K9462" s="9"/>
      <c r="L9462" s="9"/>
      <c r="M9462" s="9"/>
      <c r="N9462" s="9"/>
      <c r="O9462" s="9"/>
      <c r="P9462" s="9"/>
      <c r="Q9462" s="9"/>
      <c r="R9462" s="9"/>
      <c r="S9462" s="9"/>
      <c r="T9462" s="9"/>
      <c r="U9462" s="9"/>
      <c r="V9462" s="9"/>
      <c r="W9462" s="9"/>
      <c r="X9462" s="9"/>
      <c r="Y9462" s="9"/>
      <c r="Z9462" s="9"/>
      <c r="AA9462" s="9"/>
    </row>
    <row r="9463" spans="1:27" ht="12.75">
      <c r="A9463" s="64">
        <f t="shared" ref="A9463:A9474" si="194">A9462</f>
        <v>46192</v>
      </c>
      <c r="B9463" s="16" t="s">
        <v>12</v>
      </c>
      <c r="C9463" s="60">
        <f>VLOOKUP(A9463,JABAQUARA!A:I,3, FALSE)</f>
        <v>9947.23</v>
      </c>
      <c r="D9463" s="16">
        <f>VLOOKUP(A9463,JABAQUARA!A:I,4, FALSE)</f>
        <v>93</v>
      </c>
      <c r="E9463" s="61">
        <f>VLOOKUP(A9463,JABAQUARA!A:I,5, FALSE)</f>
        <v>43.26</v>
      </c>
      <c r="F9463" s="16">
        <f>VLOOKUP(A9463,JABAQUARA!A:I,6, FALSE)</f>
        <v>34</v>
      </c>
      <c r="G9463" s="16">
        <f>VLOOKUP(A9463,JABAQUARA!A:I,7, FALSE)</f>
        <v>18.25</v>
      </c>
      <c r="H9463" s="29">
        <f>VLOOKUP(A9463,JABAQUARA!A:I,8, FALSE)</f>
        <v>0.35909999999999997</v>
      </c>
      <c r="I9463" s="16" t="s">
        <v>11</v>
      </c>
      <c r="J9463" s="9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9"/>
      <c r="V9463" s="9"/>
      <c r="W9463" s="9"/>
      <c r="X9463" s="9"/>
      <c r="Y9463" s="9"/>
      <c r="Z9463" s="9"/>
      <c r="AA9463" s="9"/>
    </row>
    <row r="9464" spans="1:27" ht="12.75">
      <c r="A9464" s="64">
        <f t="shared" si="194"/>
        <v>46192</v>
      </c>
      <c r="B9464" s="16" t="s">
        <v>1467</v>
      </c>
      <c r="C9464" s="60">
        <f>VLOOKUP(A9464,SPOLETO!A:I,3, FALSE)</f>
        <v>3676.5</v>
      </c>
      <c r="D9464" s="16">
        <f>VLOOKUP(A9464,SPOLETO!A:I,4, FALSE)</f>
        <v>64</v>
      </c>
      <c r="E9464" s="68">
        <f>VLOOKUP(A9464,SPOLETO!A:I,5, FALSE)</f>
        <v>0</v>
      </c>
      <c r="F9464" s="69">
        <f>VLOOKUP(A9464,SPOLETO!A:I,6, FALSE)</f>
        <v>0</v>
      </c>
      <c r="G9464" s="70">
        <f>VLOOKUP(A9464,SPOLETO!A:I,7, FALSE)</f>
        <v>0</v>
      </c>
      <c r="H9464" s="71">
        <f>VLOOKUP(A9464,SPOLETO!A:I,8, FALSE)</f>
        <v>0</v>
      </c>
      <c r="I9464" s="16" t="s">
        <v>11</v>
      </c>
      <c r="J9464" s="9"/>
      <c r="K9464" s="9"/>
      <c r="L9464" s="9"/>
      <c r="M9464" s="9"/>
      <c r="N9464" s="9"/>
      <c r="O9464" s="9"/>
      <c r="P9464" s="9"/>
      <c r="Q9464" s="9"/>
      <c r="R9464" s="9"/>
      <c r="S9464" s="9"/>
      <c r="T9464" s="9"/>
      <c r="U9464" s="9"/>
      <c r="V9464" s="9"/>
      <c r="W9464" s="9"/>
      <c r="X9464" s="9"/>
      <c r="Y9464" s="9"/>
      <c r="Z9464" s="9"/>
      <c r="AA9464" s="9"/>
    </row>
    <row r="9465" spans="1:27" ht="12.75">
      <c r="A9465" s="64">
        <f t="shared" si="194"/>
        <v>46192</v>
      </c>
      <c r="B9465" s="16" t="s">
        <v>9</v>
      </c>
      <c r="C9465" s="60">
        <f>VLOOKUP(A9465,'CAMPO BELO'!A:I,3, FALSE)</f>
        <v>11176.58</v>
      </c>
      <c r="D9465" s="16">
        <f>VLOOKUP(A9465,'CAMPO BELO'!A:I,4, FALSE)</f>
        <v>86</v>
      </c>
      <c r="E9465" s="61">
        <f>VLOOKUP(A9465,'CAMPO BELO'!A:I,5, FALSE)</f>
        <v>49.67</v>
      </c>
      <c r="F9465" s="16">
        <f>VLOOKUP(A9465,'CAMPO BELO'!A:I,6, FALSE)</f>
        <v>45</v>
      </c>
      <c r="G9465" s="16">
        <f>VLOOKUP(A9465,'CAMPO BELO'!A:I,7, FALSE)</f>
        <v>17.5</v>
      </c>
      <c r="H9465" s="29">
        <f>VLOOKUP(A9465,'CAMPO BELO'!A:I,8, FALSE)</f>
        <v>0.39660000000000001</v>
      </c>
      <c r="I9465" s="16" t="s">
        <v>11</v>
      </c>
      <c r="J9465" s="9"/>
      <c r="K9465" s="9"/>
      <c r="L9465" s="9"/>
      <c r="M9465" s="9"/>
      <c r="N9465" s="9"/>
      <c r="O9465" s="9"/>
      <c r="P9465" s="9"/>
      <c r="Q9465" s="9"/>
      <c r="R9465" s="9"/>
      <c r="S9465" s="9"/>
      <c r="T9465" s="9"/>
      <c r="U9465" s="9"/>
      <c r="V9465" s="9"/>
      <c r="W9465" s="9"/>
      <c r="X9465" s="9"/>
      <c r="Y9465" s="9"/>
      <c r="Z9465" s="9"/>
      <c r="AA9465" s="9"/>
    </row>
    <row r="9466" spans="1:27" ht="12.75">
      <c r="A9466" s="64">
        <f t="shared" si="194"/>
        <v>46192</v>
      </c>
      <c r="B9466" s="16" t="s">
        <v>43</v>
      </c>
      <c r="C9466" s="60">
        <f>VLOOKUP(A9466,GOPOÚVA!A:I,3, FALSE)</f>
        <v>7988.69</v>
      </c>
      <c r="D9466" s="16">
        <f>VLOOKUP(A9466,GOPOÚVA!A:I,4, FALSE)</f>
        <v>74</v>
      </c>
      <c r="E9466" s="61">
        <f>VLOOKUP(A9466,GOPOÚVA!A:I,5, FALSE)</f>
        <v>32.44</v>
      </c>
      <c r="F9466" s="16">
        <f>VLOOKUP(A9466,GOPOÚVA!A:I,6, FALSE)</f>
        <v>11</v>
      </c>
      <c r="G9466" s="16">
        <f>VLOOKUP(A9466,GOPOÚVA!A:I,7, FALSE)</f>
        <v>12.6</v>
      </c>
      <c r="H9466" s="29">
        <f>VLOOKUP(A9466,GOPOÚVA!A:I,8, FALSE)</f>
        <v>0.31669999999999998</v>
      </c>
      <c r="I9466" s="16" t="s">
        <v>11</v>
      </c>
      <c r="J9466" s="9"/>
      <c r="K9466" s="9"/>
      <c r="L9466" s="9"/>
      <c r="M9466" s="9"/>
      <c r="N9466" s="9"/>
      <c r="O9466" s="9"/>
      <c r="P9466" s="9"/>
      <c r="Q9466" s="9"/>
      <c r="R9466" s="9"/>
      <c r="S9466" s="9"/>
      <c r="T9466" s="9"/>
      <c r="U9466" s="9"/>
      <c r="V9466" s="9"/>
      <c r="W9466" s="9"/>
      <c r="X9466" s="9"/>
      <c r="Y9466" s="9"/>
      <c r="Z9466" s="9"/>
      <c r="AA9466" s="9"/>
    </row>
    <row r="9467" spans="1:27" ht="12.75">
      <c r="A9467" s="64">
        <f t="shared" si="194"/>
        <v>46192</v>
      </c>
      <c r="B9467" s="16" t="s">
        <v>45</v>
      </c>
      <c r="C9467" s="60">
        <f>VLOOKUP(A9467,MANDAQUI!A:I,3, FALSE)</f>
        <v>11127.09</v>
      </c>
      <c r="D9467" s="16">
        <f>VLOOKUP(A9467,MANDAQUI!A:I,4, FALSE)</f>
        <v>84</v>
      </c>
      <c r="E9467" s="61">
        <f>VLOOKUP(A9467,MANDAQUI!A:I,5, FALSE)</f>
        <v>68.900000000000006</v>
      </c>
      <c r="F9467" s="16">
        <f>VLOOKUP(A9467,MANDAQUI!A:I,6, FALSE)</f>
        <v>49</v>
      </c>
      <c r="G9467" s="16">
        <f>VLOOKUP(A9467,MANDAQUI!A:I,7, FALSE)</f>
        <v>14</v>
      </c>
      <c r="H9467" s="29">
        <f>VLOOKUP(A9467,MANDAQUI!A:I,8, FALSE)</f>
        <v>0.3034</v>
      </c>
      <c r="I9467" s="16" t="s">
        <v>11</v>
      </c>
      <c r="J9467" s="9"/>
      <c r="K9467" s="9"/>
      <c r="L9467" s="9"/>
      <c r="M9467" s="9"/>
      <c r="N9467" s="9"/>
      <c r="O9467" s="9"/>
      <c r="P9467" s="9"/>
      <c r="Q9467" s="9"/>
      <c r="R9467" s="9"/>
      <c r="S9467" s="9"/>
      <c r="T9467" s="9"/>
      <c r="U9467" s="9"/>
      <c r="V9467" s="9"/>
      <c r="W9467" s="9"/>
      <c r="X9467" s="9"/>
      <c r="Y9467" s="9"/>
      <c r="Z9467" s="9"/>
      <c r="AA9467" s="9"/>
    </row>
    <row r="9468" spans="1:27" ht="12.75">
      <c r="A9468" s="64">
        <f t="shared" si="194"/>
        <v>46192</v>
      </c>
      <c r="B9468" s="16" t="s">
        <v>1465</v>
      </c>
      <c r="C9468" s="60">
        <f>VLOOKUP(A9468,AEROPORTO!A:I,3, FALSE)</f>
        <v>0</v>
      </c>
      <c r="D9468" s="60">
        <f>VLOOKUP(A9468,AEROPORTO!A:I,4, FALSE)</f>
        <v>0</v>
      </c>
      <c r="E9468" s="68">
        <f>VLOOKUP(A9468,AEROPORTO!A:I,5, FALSE)</f>
        <v>0</v>
      </c>
      <c r="F9468" s="70">
        <f>VLOOKUP(A9468,AEROPORTO!A:I,6, FALSE)</f>
        <v>0</v>
      </c>
      <c r="G9468" s="70">
        <f>VLOOKUP(A9468,AEROPORTO!A:I,7, FALSE)</f>
        <v>0</v>
      </c>
      <c r="H9468" s="71">
        <f>VLOOKUP(A9468,AEROPORTO!A:I,8, FALSE)</f>
        <v>0</v>
      </c>
      <c r="I9468" s="16" t="s">
        <v>11</v>
      </c>
      <c r="J9468" s="9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9"/>
      <c r="V9468" s="9"/>
      <c r="W9468" s="9"/>
      <c r="X9468" s="9"/>
      <c r="Y9468" s="9"/>
      <c r="Z9468" s="9"/>
      <c r="AA9468" s="9"/>
    </row>
    <row r="9469" spans="1:27" ht="12.75">
      <c r="A9469" s="64">
        <f t="shared" si="194"/>
        <v>46192</v>
      </c>
      <c r="B9469" s="16" t="s">
        <v>289</v>
      </c>
      <c r="C9469" s="60">
        <f>VLOOKUP(A9469,PINHEIROS!A:I,3, FALSE)</f>
        <v>13443.67</v>
      </c>
      <c r="D9469" s="16">
        <f>VLOOKUP(A9469,PINHEIROS!A:I,4, FALSE)</f>
        <v>114</v>
      </c>
      <c r="E9469" s="61">
        <f>VLOOKUP(A9469,PINHEIROS!A:I,5, FALSE)</f>
        <v>44.91</v>
      </c>
      <c r="F9469" s="16">
        <f>VLOOKUP(A9469,PINHEIROS!A:I,6, FALSE)</f>
        <v>45</v>
      </c>
      <c r="G9469" s="16">
        <f>VLOOKUP(A9469,PINHEIROS!A:I,7, FALSE)</f>
        <v>12.166</v>
      </c>
      <c r="H9469" s="29">
        <f>VLOOKUP(A9469,PINHEIROS!A:I,8, FALSE)</f>
        <v>0.30330000000000001</v>
      </c>
      <c r="I9469" s="16" t="s">
        <v>11</v>
      </c>
      <c r="J9469" s="9"/>
      <c r="K9469" s="9"/>
      <c r="L9469" s="9"/>
      <c r="M9469" s="9"/>
      <c r="N9469" s="9"/>
      <c r="O9469" s="9"/>
      <c r="P9469" s="9"/>
      <c r="Q9469" s="9"/>
      <c r="R9469" s="9"/>
      <c r="S9469" s="9"/>
      <c r="T9469" s="9"/>
      <c r="U9469" s="9"/>
      <c r="V9469" s="9"/>
      <c r="W9469" s="9"/>
      <c r="X9469" s="9"/>
      <c r="Y9469" s="9"/>
      <c r="Z9469" s="9"/>
      <c r="AA9469" s="9"/>
    </row>
    <row r="9470" spans="1:27" ht="12.75">
      <c r="A9470" s="64">
        <f t="shared" si="194"/>
        <v>46192</v>
      </c>
      <c r="B9470" s="16" t="s">
        <v>286</v>
      </c>
      <c r="C9470" s="60">
        <f>VLOOKUP(A9470,ACLIMAÇÃO!A:I,3, FALSE)</f>
        <v>9127.61</v>
      </c>
      <c r="D9470" s="16">
        <f>VLOOKUP(A9470,ACLIMAÇÃO!A:I,4, FALSE)</f>
        <v>78</v>
      </c>
      <c r="E9470" s="61">
        <f>VLOOKUP(A9470,ACLIMAÇÃO!A:I,5, FALSE)</f>
        <v>14763</v>
      </c>
      <c r="F9470" s="16">
        <f>VLOOKUP(A9470,ACLIMAÇÃO!A:I,6, FALSE)</f>
        <v>54</v>
      </c>
      <c r="G9470" s="16">
        <f>VLOOKUP(A9470,ACLIMAÇÃO!A:I,7, FALSE)</f>
        <v>20.329999999999998</v>
      </c>
      <c r="H9470" s="29">
        <f>VLOOKUP(A9470,ACLIMAÇÃO!A:I,8, FALSE)</f>
        <v>0.27989999999999998</v>
      </c>
      <c r="I9470" s="16" t="s">
        <v>11</v>
      </c>
      <c r="J9470" s="9"/>
      <c r="K9470" s="9"/>
      <c r="L9470" s="9"/>
      <c r="M9470" s="9"/>
      <c r="N9470" s="9"/>
      <c r="O9470" s="9"/>
      <c r="P9470" s="9"/>
      <c r="Q9470" s="9"/>
      <c r="R9470" s="9"/>
      <c r="S9470" s="9"/>
      <c r="T9470" s="9"/>
      <c r="U9470" s="9"/>
      <c r="V9470" s="9"/>
      <c r="W9470" s="9"/>
      <c r="X9470" s="9"/>
      <c r="Y9470" s="9"/>
      <c r="Z9470" s="9"/>
      <c r="AA9470" s="9"/>
    </row>
    <row r="9471" spans="1:27" ht="12.75">
      <c r="A9471" s="64">
        <f t="shared" si="194"/>
        <v>46192</v>
      </c>
      <c r="B9471" s="16" t="s">
        <v>17</v>
      </c>
      <c r="C9471" s="60">
        <f>VLOOKUP(A9471,'PRAIA DO CANTO'!A:I,3, FALSE)</f>
        <v>15162.87</v>
      </c>
      <c r="D9471" s="16">
        <f>VLOOKUP(A9471,'PRAIA DO CANTO'!A:I,4, FALSE)</f>
        <v>124</v>
      </c>
      <c r="E9471" s="61">
        <f>VLOOKUP(A9471,'PRAIA DO CANTO'!A:I,5, FALSE)</f>
        <v>38.31</v>
      </c>
      <c r="F9471" s="16">
        <f>VLOOKUP(A9471,'PRAIA DO CANTO'!A:I,6, FALSE)</f>
        <v>48</v>
      </c>
      <c r="G9471" s="16">
        <f>VLOOKUP(A9471,'PRAIA DO CANTO'!A:I,7, FALSE)</f>
        <v>16.5</v>
      </c>
      <c r="H9471" s="29">
        <f>VLOOKUP(A9471,'PRAIA DO CANTO'!A:I,8, FALSE)</f>
        <v>0.23599999999999999</v>
      </c>
      <c r="I9471" s="16" t="s">
        <v>16</v>
      </c>
      <c r="J9471" s="9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9"/>
      <c r="V9471" s="9"/>
      <c r="W9471" s="9"/>
      <c r="X9471" s="9"/>
      <c r="Y9471" s="9"/>
      <c r="Z9471" s="9"/>
      <c r="AA9471" s="9"/>
    </row>
    <row r="9472" spans="1:27" ht="12.75">
      <c r="A9472" s="64">
        <f t="shared" si="194"/>
        <v>46192</v>
      </c>
      <c r="B9472" s="16" t="s">
        <v>14</v>
      </c>
      <c r="C9472" s="60">
        <f>VLOOKUP(A9472,'JARDIM CAMBURI'!A:I,3, FALSE)</f>
        <v>7917.54</v>
      </c>
      <c r="D9472" s="16">
        <f>VLOOKUP(A9472,'JARDIM CAMBURI'!A:I,4, FALSE)</f>
        <v>74</v>
      </c>
      <c r="E9472" s="61">
        <f>VLOOKUP(A9472,'JARDIM CAMBURI'!A:I,5, FALSE)</f>
        <v>34.93</v>
      </c>
      <c r="F9472" s="16">
        <f>VLOOKUP(A9472,'JARDIM CAMBURI'!A:I,6, FALSE())</f>
        <v>16</v>
      </c>
      <c r="G9472" s="16">
        <f>VLOOKUP(A9472,'JARDIM CAMBURI'!A:I,7, FALSE)</f>
        <v>10.4</v>
      </c>
      <c r="H9472" s="29">
        <f>VLOOKUP(A9472,'JARDIM CAMBURI'!A:I,8, FALSE)</f>
        <v>0.30149999999999999</v>
      </c>
      <c r="I9472" s="16" t="s">
        <v>16</v>
      </c>
      <c r="J9472" s="9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9"/>
      <c r="V9472" s="9"/>
      <c r="W9472" s="9"/>
      <c r="X9472" s="9"/>
      <c r="Y9472" s="9"/>
      <c r="Z9472" s="9"/>
      <c r="AA9472" s="9"/>
    </row>
    <row r="9473" spans="1:27" ht="12.75">
      <c r="A9473" s="64">
        <f t="shared" si="194"/>
        <v>46192</v>
      </c>
      <c r="B9473" s="16" t="s">
        <v>19</v>
      </c>
      <c r="C9473" s="60">
        <f>VLOOKUP(A9473,SERRA!A:I,3, FALSE)</f>
        <v>8285.4</v>
      </c>
      <c r="D9473" s="16">
        <f>VLOOKUP(A9473,SERRA!A:I,4, FALSE)</f>
        <v>85</v>
      </c>
      <c r="E9473" s="61">
        <f>VLOOKUP(A9473,SERRA!A:I,5, FALSE)</f>
        <v>30.95</v>
      </c>
      <c r="F9473" s="16">
        <f>VLOOKUP(A9473,SERRA!A:I,6, FALSE)</f>
        <v>12</v>
      </c>
      <c r="G9473" s="16">
        <f>VLOOKUP(A9473,SERRA!A:I,7, FALSE)</f>
        <v>10.8</v>
      </c>
      <c r="H9473" s="29">
        <f>VLOOKUP(A9473,SERRA!A:I,8, FALSE)</f>
        <v>0.31680000000000003</v>
      </c>
      <c r="I9473" s="16" t="s">
        <v>16</v>
      </c>
      <c r="J9473" s="9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9"/>
      <c r="V9473" s="9"/>
      <c r="W9473" s="9"/>
      <c r="X9473" s="9"/>
      <c r="Y9473" s="9"/>
      <c r="Z9473" s="9"/>
      <c r="AA9473" s="9"/>
    </row>
    <row r="9474" spans="1:27" ht="12.75">
      <c r="A9474" s="64">
        <f t="shared" si="194"/>
        <v>46192</v>
      </c>
      <c r="B9474" s="16" t="s">
        <v>1574</v>
      </c>
      <c r="C9474" s="69">
        <f>VLOOKUP(A9474,BOALI!A:I,3, FALSE)</f>
        <v>0</v>
      </c>
      <c r="D9474" s="70">
        <f>VLOOKUP(A9474,BOALI!A:I,4, FALSE)</f>
        <v>0</v>
      </c>
      <c r="E9474" s="68">
        <f>VLOOKUP(A9474,BOALI!A:I,5, FALSE)</f>
        <v>0</v>
      </c>
      <c r="F9474" s="70">
        <f>VLOOKUP(A9474,BOALI!A:I,6, FALSE)</f>
        <v>0</v>
      </c>
      <c r="G9474" s="70">
        <f>VLOOKUP(A9474,BOALI!A:I,7, FALSE)</f>
        <v>0</v>
      </c>
      <c r="H9474" s="71">
        <f>VLOOKUP(A9474,BOALI!A:I,8, FALSE)</f>
        <v>0</v>
      </c>
      <c r="I9474" s="16" t="s">
        <v>16</v>
      </c>
      <c r="J9474" s="9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9"/>
      <c r="V9474" s="9"/>
      <c r="W9474" s="9"/>
      <c r="X9474" s="9"/>
      <c r="Y9474" s="9"/>
      <c r="Z9474" s="9"/>
      <c r="AA9474" s="9"/>
    </row>
    <row r="9475" spans="1:27" ht="12.75">
      <c r="A9475" s="64">
        <f>A9474+1</f>
        <v>46193</v>
      </c>
      <c r="B9475" s="16" t="s">
        <v>21</v>
      </c>
      <c r="C9475" s="60">
        <f>VLOOKUP(A9475,'VILA CLEMENTINO'!A:I,3, FALSE)</f>
        <v>13026.32</v>
      </c>
      <c r="D9475" s="16">
        <f>VLOOKUP(A9475,'VILA CLEMENTINO'!A:I,4, FALSE)</f>
        <v>135</v>
      </c>
      <c r="E9475" s="61">
        <f>VLOOKUP(A9475,'VILA CLEMENTINO'!A:I,5, FALSE)</f>
        <v>28.98</v>
      </c>
      <c r="F9475" s="16">
        <f>VLOOKUP(A9475,'VILA CLEMENTINO'!A:I,6, FALSE)</f>
        <v>9</v>
      </c>
      <c r="G9475" s="62">
        <f>VLOOKUP(A9475,'VILA CLEMENTINO'!A:I,7, FALSE)</f>
        <v>12.111111111111111</v>
      </c>
      <c r="H9475" s="29">
        <f>VLOOKUP(A9475,'VILA CLEMENTINO'!A:I,8, FALSE)</f>
        <v>0.27879999999999999</v>
      </c>
      <c r="I9475" s="16" t="s">
        <v>11</v>
      </c>
      <c r="J9475" s="9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9"/>
      <c r="V9475" s="9"/>
      <c r="W9475" s="9"/>
      <c r="X9475" s="9"/>
      <c r="Y9475" s="9"/>
      <c r="Z9475" s="9"/>
      <c r="AA9475" s="9"/>
    </row>
    <row r="9476" spans="1:27" ht="12.75">
      <c r="A9476" s="64">
        <f t="shared" ref="A9476:A9487" si="195">A9475</f>
        <v>46193</v>
      </c>
      <c r="B9476" s="16" t="s">
        <v>12</v>
      </c>
      <c r="C9476" s="60">
        <f>VLOOKUP(A9476,JABAQUARA!A:I,3, FALSE)</f>
        <v>7605.98</v>
      </c>
      <c r="D9476" s="16">
        <f>VLOOKUP(A9476,JABAQUARA!A:I,4, FALSE)</f>
        <v>74</v>
      </c>
      <c r="E9476" s="61">
        <f>VLOOKUP(A9476,JABAQUARA!A:I,5, FALSE)</f>
        <v>32.28</v>
      </c>
      <c r="F9476" s="16">
        <f>VLOOKUP(A9476,JABAQUARA!A:I,6, FALSE)</f>
        <v>2</v>
      </c>
      <c r="G9476" s="16">
        <f>VLOOKUP(A9476,JABAQUARA!A:I,7, FALSE)</f>
        <v>14.5</v>
      </c>
      <c r="H9476" s="29">
        <f>VLOOKUP(A9476,JABAQUARA!A:I,8, FALSE)</f>
        <v>0.32279999999999998</v>
      </c>
      <c r="I9476" s="16" t="s">
        <v>11</v>
      </c>
      <c r="J9476" s="9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9"/>
      <c r="V9476" s="9"/>
      <c r="W9476" s="9"/>
      <c r="X9476" s="9"/>
      <c r="Y9476" s="9"/>
      <c r="Z9476" s="9"/>
      <c r="AA9476" s="9"/>
    </row>
    <row r="9477" spans="1:27" ht="12.75">
      <c r="A9477" s="64">
        <f t="shared" si="195"/>
        <v>46193</v>
      </c>
      <c r="B9477" s="16" t="s">
        <v>1467</v>
      </c>
      <c r="C9477" s="60">
        <f>VLOOKUP(A9477,SPOLETO!A:I,3, FALSE)</f>
        <v>3345.2</v>
      </c>
      <c r="D9477" s="16">
        <f>VLOOKUP(A9477,SPOLETO!A:I,4, FALSE)</f>
        <v>44</v>
      </c>
      <c r="E9477" s="68">
        <f>VLOOKUP(A9477,SPOLETO!A:I,5, FALSE)</f>
        <v>0</v>
      </c>
      <c r="F9477" s="69">
        <f>VLOOKUP(A9477,SPOLETO!A:I,6, FALSE)</f>
        <v>0</v>
      </c>
      <c r="G9477" s="70">
        <f>VLOOKUP(A9477,SPOLETO!A:I,7, FALSE)</f>
        <v>0</v>
      </c>
      <c r="H9477" s="71">
        <f>VLOOKUP(A9477,SPOLETO!A:I,8, FALSE)</f>
        <v>0</v>
      </c>
      <c r="I9477" s="16" t="s">
        <v>11</v>
      </c>
      <c r="J9477" s="9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9"/>
      <c r="V9477" s="9"/>
      <c r="W9477" s="9"/>
      <c r="X9477" s="9"/>
      <c r="Y9477" s="9"/>
      <c r="Z9477" s="9"/>
      <c r="AA9477" s="9"/>
    </row>
    <row r="9478" spans="1:27" ht="12.75">
      <c r="A9478" s="64">
        <f t="shared" si="195"/>
        <v>46193</v>
      </c>
      <c r="B9478" s="16" t="s">
        <v>9</v>
      </c>
      <c r="C9478" s="60">
        <f>VLOOKUP(A9478,'CAMPO BELO'!A:I,3, FALSE)</f>
        <v>7492.2</v>
      </c>
      <c r="D9478" s="16">
        <f>VLOOKUP(A9478,'CAMPO BELO'!A:I,4, FALSE)</f>
        <v>77</v>
      </c>
      <c r="E9478" s="61">
        <f>VLOOKUP(A9478,'CAMPO BELO'!A:I,5, FALSE)</f>
        <v>30.08</v>
      </c>
      <c r="F9478" s="16">
        <f>VLOOKUP(A9478,'CAMPO BELO'!A:I,6, FALSE)</f>
        <v>3</v>
      </c>
      <c r="G9478" s="16">
        <f>VLOOKUP(A9478,'CAMPO BELO'!A:I,7, FALSE)</f>
        <v>16.5</v>
      </c>
      <c r="H9478" s="29">
        <f>VLOOKUP(A9478,'CAMPO BELO'!A:I,8, FALSE)</f>
        <v>0.3775</v>
      </c>
      <c r="I9478" s="16" t="s">
        <v>11</v>
      </c>
      <c r="J9478" s="9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9"/>
      <c r="V9478" s="9"/>
      <c r="W9478" s="9"/>
      <c r="X9478" s="9"/>
      <c r="Y9478" s="9"/>
      <c r="Z9478" s="9"/>
      <c r="AA9478" s="9"/>
    </row>
    <row r="9479" spans="1:27" ht="12.75">
      <c r="A9479" s="64">
        <f t="shared" si="195"/>
        <v>46193</v>
      </c>
      <c r="B9479" s="16" t="s">
        <v>43</v>
      </c>
      <c r="C9479" s="60">
        <f>VLOOKUP(A9479,GOPOÚVA!A:I,3, FALSE)</f>
        <v>8133.16</v>
      </c>
      <c r="D9479" s="16">
        <f>VLOOKUP(A9479,GOPOÚVA!A:I,4, FALSE)</f>
        <v>78</v>
      </c>
      <c r="E9479" s="61">
        <f>VLOOKUP(A9479,GOPOÚVA!A:I,5, FALSE)</f>
        <v>29.07</v>
      </c>
      <c r="F9479" s="16">
        <f>VLOOKUP(A9479,GOPOÚVA!A:I,6, FALSE)</f>
        <v>3</v>
      </c>
      <c r="G9479" s="16">
        <f>VLOOKUP(A9479,GOPOÚVA!A:I,7, FALSE)</f>
        <v>13</v>
      </c>
      <c r="H9479" s="29">
        <f>VLOOKUP(A9479,GOPOÚVA!A:I,8, FALSE)</f>
        <v>0.31130000000000002</v>
      </c>
      <c r="I9479" s="16" t="s">
        <v>11</v>
      </c>
      <c r="J9479" s="9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9"/>
      <c r="V9479" s="9"/>
      <c r="W9479" s="9"/>
      <c r="X9479" s="9"/>
      <c r="Y9479" s="9"/>
      <c r="Z9479" s="9"/>
      <c r="AA9479" s="9"/>
    </row>
    <row r="9480" spans="1:27" ht="12.75">
      <c r="A9480" s="64">
        <f t="shared" si="195"/>
        <v>46193</v>
      </c>
      <c r="B9480" s="16" t="s">
        <v>45</v>
      </c>
      <c r="C9480" s="60">
        <f>VLOOKUP(A9480,MANDAQUI!A:I,3, FALSE)</f>
        <v>7427.21</v>
      </c>
      <c r="D9480" s="16">
        <f>VLOOKUP(A9480,MANDAQUI!A:I,4, FALSE)</f>
        <v>69</v>
      </c>
      <c r="E9480" s="61">
        <f>VLOOKUP(A9480,MANDAQUI!A:I,5, FALSE)</f>
        <v>33.42</v>
      </c>
      <c r="F9480" s="16">
        <f>VLOOKUP(A9480,MANDAQUI!A:I,6, FALSE)</f>
        <v>14</v>
      </c>
      <c r="G9480" s="16">
        <f>VLOOKUP(A9480,MANDAQUI!A:I,7, FALSE)</f>
        <v>12.2</v>
      </c>
      <c r="H9480" s="29">
        <f>VLOOKUP(A9480,MANDAQUI!A:I,8, FALSE)</f>
        <v>0.29630000000000001</v>
      </c>
      <c r="I9480" s="16" t="s">
        <v>11</v>
      </c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9"/>
      <c r="V9480" s="9"/>
      <c r="W9480" s="9"/>
      <c r="X9480" s="9"/>
      <c r="Y9480" s="9"/>
      <c r="Z9480" s="9"/>
      <c r="AA9480" s="9"/>
    </row>
    <row r="9481" spans="1:27" ht="12.75">
      <c r="A9481" s="64">
        <f t="shared" si="195"/>
        <v>46193</v>
      </c>
      <c r="B9481" s="16" t="s">
        <v>1465</v>
      </c>
      <c r="C9481" s="60">
        <f>VLOOKUP(A9481,AEROPORTO!A:I,3, FALSE)</f>
        <v>0</v>
      </c>
      <c r="D9481" s="16">
        <f>VLOOKUP(A9481,AEROPORTO!A:I,4, FALSE)</f>
        <v>0</v>
      </c>
      <c r="E9481" s="68">
        <f>VLOOKUP(A9481,AEROPORTO!A:I,5, FALSE)</f>
        <v>0</v>
      </c>
      <c r="F9481" s="70">
        <f>VLOOKUP(A9481,AEROPORTO!A:I,6, FALSE)</f>
        <v>0</v>
      </c>
      <c r="G9481" s="70">
        <f>VLOOKUP(A9481,AEROPORTO!A:I,7, FALSE)</f>
        <v>0</v>
      </c>
      <c r="H9481" s="71">
        <f>VLOOKUP(A9481,AEROPORTO!A:I,8, FALSE)</f>
        <v>0</v>
      </c>
      <c r="I9481" s="16" t="s">
        <v>11</v>
      </c>
      <c r="J9481" s="9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  <c r="AA9481" s="9"/>
    </row>
    <row r="9482" spans="1:27" ht="12.75">
      <c r="A9482" s="64">
        <f t="shared" si="195"/>
        <v>46193</v>
      </c>
      <c r="B9482" s="16" t="s">
        <v>289</v>
      </c>
      <c r="C9482" s="60">
        <f>VLOOKUP(A9482,PINHEIROS!A:I,3, FALSE)</f>
        <v>7759.39</v>
      </c>
      <c r="D9482" s="16">
        <f>VLOOKUP(A9482,PINHEIROS!A:I,4, FALSE)</f>
        <v>57</v>
      </c>
      <c r="E9482" s="61">
        <f>VLOOKUP(A9482,PINHEIROS!A:I,5, FALSE)</f>
        <v>33.58</v>
      </c>
      <c r="F9482" s="16">
        <f>VLOOKUP(A9482,PINHEIROS!A:I,6, FALSE)</f>
        <v>9</v>
      </c>
      <c r="G9482" s="16">
        <f>VLOOKUP(A9482,PINHEIROS!A:I,7, FALSE)</f>
        <v>6.71</v>
      </c>
      <c r="H9482" s="29">
        <f>VLOOKUP(A9482,PINHEIROS!A:I,8, FALSE)</f>
        <v>0.2853</v>
      </c>
      <c r="I9482" s="16" t="s">
        <v>11</v>
      </c>
      <c r="J9482" s="9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9"/>
      <c r="V9482" s="9"/>
      <c r="W9482" s="9"/>
      <c r="X9482" s="9"/>
      <c r="Y9482" s="9"/>
      <c r="Z9482" s="9"/>
      <c r="AA9482" s="9"/>
    </row>
    <row r="9483" spans="1:27" ht="12.75">
      <c r="A9483" s="64">
        <f t="shared" si="195"/>
        <v>46193</v>
      </c>
      <c r="B9483" s="16" t="s">
        <v>286</v>
      </c>
      <c r="C9483" s="60">
        <f>VLOOKUP(A9483,ACLIMAÇÃO!A:I,3, FALSE)</f>
        <v>3876.42</v>
      </c>
      <c r="D9483" s="16">
        <f>VLOOKUP(A9483,ACLIMAÇÃO!A:I,4, FALSE)</f>
        <v>42</v>
      </c>
      <c r="E9483" s="61">
        <f>VLOOKUP(A9483,ACLIMAÇÃO!A:I,5, FALSE)</f>
        <v>37.31</v>
      </c>
      <c r="F9483" s="16">
        <f>VLOOKUP(A9483,ACLIMAÇÃO!A:I,6, FALSE)</f>
        <v>11</v>
      </c>
      <c r="G9483" s="16">
        <f>VLOOKUP(A9483,ACLIMAÇÃO!A:I,7, FALSE)</f>
        <v>7.35</v>
      </c>
      <c r="H9483" s="29">
        <f>VLOOKUP(A9483,ACLIMAÇÃO!A:I,8, FALSE)</f>
        <v>0.28599999999999998</v>
      </c>
      <c r="I9483" s="16" t="s">
        <v>11</v>
      </c>
      <c r="J9483" s="9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9"/>
      <c r="V9483" s="9"/>
      <c r="W9483" s="9"/>
      <c r="X9483" s="9"/>
      <c r="Y9483" s="9"/>
      <c r="Z9483" s="9"/>
      <c r="AA9483" s="9"/>
    </row>
    <row r="9484" spans="1:27" ht="12.75">
      <c r="A9484" s="64">
        <f t="shared" si="195"/>
        <v>46193</v>
      </c>
      <c r="B9484" s="16" t="s">
        <v>17</v>
      </c>
      <c r="C9484" s="60">
        <f>VLOOKUP(A9484,'PRAIA DO CANTO'!A:I,3, FALSE)</f>
        <v>6840.16</v>
      </c>
      <c r="D9484" s="16">
        <f>VLOOKUP(A9484,'PRAIA DO CANTO'!A:I,4, FALSE)</f>
        <v>67</v>
      </c>
      <c r="E9484" s="61">
        <f>VLOOKUP(A9484,'PRAIA DO CANTO'!A:I,5, FALSE)</f>
        <v>25.69</v>
      </c>
      <c r="F9484" s="16">
        <f>VLOOKUP(A9484,'PRAIA DO CANTO'!A:I,6, FALSE)</f>
        <v>0</v>
      </c>
      <c r="G9484" s="16">
        <f>VLOOKUP(A9484,'PRAIA DO CANTO'!A:I,7, FALSE)</f>
        <v>12</v>
      </c>
      <c r="H9484" s="29">
        <f>VLOOKUP(A9484,'PRAIA DO CANTO'!A:I,8, FALSE)</f>
        <v>0.21740000000000001</v>
      </c>
      <c r="I9484" s="16" t="s">
        <v>16</v>
      </c>
      <c r="J9484" s="9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9"/>
      <c r="V9484" s="9"/>
      <c r="W9484" s="9"/>
      <c r="X9484" s="9"/>
      <c r="Y9484" s="9"/>
      <c r="Z9484" s="9"/>
      <c r="AA9484" s="9"/>
    </row>
    <row r="9485" spans="1:27" ht="12.75">
      <c r="A9485" s="64">
        <f t="shared" si="195"/>
        <v>46193</v>
      </c>
      <c r="B9485" s="16" t="s">
        <v>14</v>
      </c>
      <c r="C9485" s="60">
        <f>VLOOKUP(A9485,'JARDIM CAMBURI'!A:I,3, FALSE)</f>
        <v>7046.74</v>
      </c>
      <c r="D9485" s="16">
        <f>VLOOKUP(A9485,'JARDIM CAMBURI'!A:I,4, FALSE)</f>
        <v>76</v>
      </c>
      <c r="E9485" s="61">
        <f>VLOOKUP(A9485,'JARDIM CAMBURI'!A:I,5, FALSE)</f>
        <v>25.56</v>
      </c>
      <c r="F9485" s="16">
        <f>VLOOKUP(A9485,'JARDIM CAMBURI'!A:I,6, FALSE())</f>
        <v>6</v>
      </c>
      <c r="G9485" s="16">
        <f>VLOOKUP(A9485,'JARDIM CAMBURI'!A:I,7, FALSE)</f>
        <v>15.5</v>
      </c>
      <c r="H9485" s="29">
        <f>VLOOKUP(A9485,'JARDIM CAMBURI'!A:I,8, FALSE)</f>
        <v>0.2621</v>
      </c>
      <c r="I9485" s="16" t="s">
        <v>16</v>
      </c>
      <c r="J9485" s="9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9"/>
      <c r="V9485" s="9"/>
      <c r="W9485" s="9"/>
      <c r="X9485" s="9"/>
      <c r="Y9485" s="9"/>
      <c r="Z9485" s="9"/>
      <c r="AA9485" s="9"/>
    </row>
    <row r="9486" spans="1:27" ht="12.75">
      <c r="A9486" s="64">
        <f t="shared" si="195"/>
        <v>46193</v>
      </c>
      <c r="B9486" s="16" t="s">
        <v>19</v>
      </c>
      <c r="C9486" s="60">
        <f>VLOOKUP(A9486,SERRA!A:I,3, FALSE)</f>
        <v>5104.78</v>
      </c>
      <c r="D9486" s="16">
        <f>VLOOKUP(A9486,SERRA!A:I,4, FALSE)</f>
        <v>50</v>
      </c>
      <c r="E9486" s="61">
        <f>VLOOKUP(A9486,SERRA!A:I,5, FALSE)</f>
        <v>23.93</v>
      </c>
      <c r="F9486" s="16">
        <f>VLOOKUP(A9486,SERRA!A:I,6, FALSE)</f>
        <v>1</v>
      </c>
      <c r="G9486" s="16">
        <f>VLOOKUP(A9486,SERRA!A:I,7, FALSE)</f>
        <v>0.16</v>
      </c>
      <c r="H9486" s="29">
        <f>VLOOKUP(A9486,SERRA!A:I,8, FALSE)</f>
        <v>0.39429999999999998</v>
      </c>
      <c r="I9486" s="16" t="s">
        <v>16</v>
      </c>
      <c r="J9486" s="9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9"/>
      <c r="V9486" s="9"/>
      <c r="W9486" s="9"/>
      <c r="X9486" s="9"/>
      <c r="Y9486" s="9"/>
      <c r="Z9486" s="9"/>
      <c r="AA9486" s="9"/>
    </row>
    <row r="9487" spans="1:27" ht="12.75">
      <c r="A9487" s="64">
        <f t="shared" si="195"/>
        <v>46193</v>
      </c>
      <c r="B9487" s="16" t="s">
        <v>1574</v>
      </c>
      <c r="C9487" s="69">
        <f>VLOOKUP(A9487,BOALI!A:I,3, FALSE)</f>
        <v>0</v>
      </c>
      <c r="D9487" s="70">
        <f>VLOOKUP(A9487,BOALI!A:I,4, FALSE)</f>
        <v>0</v>
      </c>
      <c r="E9487" s="68">
        <f>VLOOKUP(A9487,BOALI!A:I,5, FALSE)</f>
        <v>0</v>
      </c>
      <c r="F9487" s="70">
        <f>VLOOKUP(A9487,BOALI!A:I,6, FALSE)</f>
        <v>0</v>
      </c>
      <c r="G9487" s="70">
        <f>VLOOKUP(A9487,BOALI!A:I,7, FALSE)</f>
        <v>0</v>
      </c>
      <c r="H9487" s="71">
        <f>VLOOKUP(A9487,BOALI!A:I,8, FALSE)</f>
        <v>0</v>
      </c>
      <c r="I9487" s="16" t="s">
        <v>16</v>
      </c>
      <c r="J9487" s="9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9"/>
      <c r="V9487" s="9"/>
      <c r="W9487" s="9"/>
      <c r="X9487" s="9"/>
      <c r="Y9487" s="9"/>
      <c r="Z9487" s="9"/>
      <c r="AA9487" s="9"/>
    </row>
    <row r="9488" spans="1:27" ht="12.75">
      <c r="A9488" s="64">
        <f>A9487+1</f>
        <v>46194</v>
      </c>
      <c r="B9488" s="16" t="s">
        <v>21</v>
      </c>
      <c r="C9488" s="60">
        <f>VLOOKUP(A9488,'VILA CLEMENTINO'!A:I,3, FALSE)</f>
        <v>8046.49</v>
      </c>
      <c r="D9488" s="16">
        <f>VLOOKUP(A9488,'VILA CLEMENTINO'!A:I,4, FALSE)</f>
        <v>92</v>
      </c>
      <c r="E9488" s="61">
        <f>VLOOKUP(A9488,'VILA CLEMENTINO'!A:I,5, FALSE)</f>
        <v>30.53</v>
      </c>
      <c r="F9488" s="16">
        <f>VLOOKUP(A9488,'VILA CLEMENTINO'!A:I,6, FALSE)</f>
        <v>5</v>
      </c>
      <c r="G9488" s="62">
        <f>VLOOKUP(A9488,'VILA CLEMENTINO'!A:I,7, FALSE)</f>
        <v>11</v>
      </c>
      <c r="H9488" s="29">
        <f>VLOOKUP(A9488,'VILA CLEMENTINO'!A:I,8, FALSE)</f>
        <v>0.27139999999999997</v>
      </c>
      <c r="I9488" s="16" t="s">
        <v>11</v>
      </c>
      <c r="J9488" s="9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9"/>
      <c r="V9488" s="9"/>
      <c r="W9488" s="9"/>
      <c r="X9488" s="9"/>
      <c r="Y9488" s="9"/>
      <c r="Z9488" s="9"/>
      <c r="AA9488" s="9"/>
    </row>
    <row r="9489" spans="1:27" ht="12.75">
      <c r="A9489" s="64">
        <f t="shared" ref="A9489:A9500" si="196">A9488</f>
        <v>46194</v>
      </c>
      <c r="B9489" s="16" t="s">
        <v>12</v>
      </c>
      <c r="C9489" s="60">
        <f>VLOOKUP(A9489,JABAQUARA!A:I,3, FALSE)</f>
        <v>4190.24</v>
      </c>
      <c r="D9489" s="16">
        <f>VLOOKUP(A9489,JABAQUARA!A:I,4, FALSE)</f>
        <v>42</v>
      </c>
      <c r="E9489" s="61">
        <f>VLOOKUP(A9489,JABAQUARA!A:I,5, FALSE)</f>
        <v>34.44</v>
      </c>
      <c r="F9489" s="16">
        <f>VLOOKUP(A9489,JABAQUARA!A:I,6, FALSE)</f>
        <v>8</v>
      </c>
      <c r="G9489" s="16">
        <f>VLOOKUP(A9489,JABAQUARA!A:I,7, FALSE)</f>
        <v>7.75</v>
      </c>
      <c r="H9489" s="29">
        <f>VLOOKUP(A9489,JABAQUARA!A:I,8, FALSE)</f>
        <v>0.29709999999999998</v>
      </c>
      <c r="I9489" s="16" t="s">
        <v>11</v>
      </c>
      <c r="J9489" s="9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9"/>
      <c r="V9489" s="9"/>
      <c r="W9489" s="9"/>
      <c r="X9489" s="9"/>
      <c r="Y9489" s="9"/>
      <c r="Z9489" s="9"/>
      <c r="AA9489" s="9"/>
    </row>
    <row r="9490" spans="1:27" ht="12.75">
      <c r="A9490" s="64">
        <f t="shared" si="196"/>
        <v>46194</v>
      </c>
      <c r="B9490" s="16" t="s">
        <v>1467</v>
      </c>
      <c r="C9490" s="60">
        <f>VLOOKUP(A9490,SPOLETO!A:I,3, FALSE)</f>
        <v>0</v>
      </c>
      <c r="D9490" s="16">
        <f>VLOOKUP(A9490,SPOLETO!A:I,4, FALSE)</f>
        <v>0</v>
      </c>
      <c r="E9490" s="68">
        <f>VLOOKUP(A9490,SPOLETO!A:I,5, FALSE)</f>
        <v>0</v>
      </c>
      <c r="F9490" s="70">
        <f>VLOOKUP(A9490,SPOLETO!A:I,6, FALSE)</f>
        <v>0</v>
      </c>
      <c r="G9490" s="70">
        <f>VLOOKUP(A9490,SPOLETO!A:I,7, FALSE)</f>
        <v>0</v>
      </c>
      <c r="H9490" s="71">
        <f>VLOOKUP(A9490,SPOLETO!A:I,8, FALSE)</f>
        <v>0</v>
      </c>
      <c r="I9490" s="16" t="s">
        <v>11</v>
      </c>
      <c r="J9490" s="9"/>
      <c r="K9490" s="9"/>
      <c r="L9490" s="9"/>
      <c r="M9490" s="9"/>
      <c r="N9490" s="9"/>
      <c r="O9490" s="9"/>
      <c r="P9490" s="9"/>
      <c r="Q9490" s="9"/>
      <c r="R9490" s="9"/>
      <c r="S9490" s="9"/>
      <c r="T9490" s="9"/>
      <c r="U9490" s="9"/>
      <c r="V9490" s="9"/>
      <c r="W9490" s="9"/>
      <c r="X9490" s="9"/>
      <c r="Y9490" s="9"/>
      <c r="Z9490" s="9"/>
      <c r="AA9490" s="9"/>
    </row>
    <row r="9491" spans="1:27" ht="12.75">
      <c r="A9491" s="64">
        <f t="shared" si="196"/>
        <v>46194</v>
      </c>
      <c r="B9491" s="16" t="s">
        <v>9</v>
      </c>
      <c r="C9491" s="60">
        <f>VLOOKUP(A9491,'CAMPO BELO'!A:I,3, FALSE)</f>
        <v>5742.87</v>
      </c>
      <c r="D9491" s="16">
        <f>VLOOKUP(A9491,'CAMPO BELO'!A:I,4, FALSE)</f>
        <v>54</v>
      </c>
      <c r="E9491" s="61">
        <f>VLOOKUP(A9491,'CAMPO BELO'!A:I,5, FALSE)</f>
        <v>28</v>
      </c>
      <c r="F9491" s="16">
        <f>VLOOKUP(A9491,'CAMPO BELO'!A:I,6, FALSE)</f>
        <v>3</v>
      </c>
      <c r="G9491" s="16">
        <f>VLOOKUP(A9491,'CAMPO BELO'!A:I,7, FALSE)</f>
        <v>15.3</v>
      </c>
      <c r="H9491" s="29">
        <f>VLOOKUP(A9491,'CAMPO BELO'!A:I,8, FALSE)</f>
        <v>0.29620000000000002</v>
      </c>
      <c r="I9491" s="16" t="s">
        <v>11</v>
      </c>
      <c r="J9491" s="9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9"/>
      <c r="V9491" s="9"/>
      <c r="W9491" s="9"/>
      <c r="X9491" s="9"/>
      <c r="Y9491" s="9"/>
      <c r="Z9491" s="9"/>
      <c r="AA9491" s="9"/>
    </row>
    <row r="9492" spans="1:27" ht="12.75">
      <c r="A9492" s="64">
        <f t="shared" si="196"/>
        <v>46194</v>
      </c>
      <c r="B9492" s="16" t="s">
        <v>43</v>
      </c>
      <c r="C9492" s="60">
        <f>VLOOKUP(A9492,GOPOÚVA!A:I,3, FALSE)</f>
        <v>5802.8</v>
      </c>
      <c r="D9492" s="16">
        <f>VLOOKUP(A9492,GOPOÚVA!A:I,4, FALSE)</f>
        <v>60</v>
      </c>
      <c r="E9492" s="61">
        <f>VLOOKUP(A9492,GOPOÚVA!A:I,5, FALSE)</f>
        <v>24.24</v>
      </c>
      <c r="F9492" s="16">
        <f>VLOOKUP(A9492,GOPOÚVA!A:I,6, FALSE)</f>
        <v>0</v>
      </c>
      <c r="G9492" s="16">
        <f>VLOOKUP(A9492,GOPOÚVA!A:I,7, FALSE)</f>
        <v>11.2</v>
      </c>
      <c r="H9492" s="29">
        <f>VLOOKUP(A9492,GOPOÚVA!A:I,8, FALSE)</f>
        <v>0.29120000000000001</v>
      </c>
      <c r="I9492" s="16" t="s">
        <v>11</v>
      </c>
      <c r="J9492" s="9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9"/>
      <c r="V9492" s="9"/>
      <c r="W9492" s="9"/>
      <c r="X9492" s="9"/>
      <c r="Y9492" s="9"/>
      <c r="Z9492" s="9"/>
      <c r="AA9492" s="9"/>
    </row>
    <row r="9493" spans="1:27" ht="12.75">
      <c r="A9493" s="64">
        <f t="shared" si="196"/>
        <v>46194</v>
      </c>
      <c r="B9493" s="16" t="s">
        <v>45</v>
      </c>
      <c r="C9493" s="60">
        <f>VLOOKUP(A9493,MANDAQUI!A:I,3, FALSE)</f>
        <v>4635.0200000000004</v>
      </c>
      <c r="D9493" s="16">
        <f>VLOOKUP(A9493,MANDAQUI!A:I,4, FALSE)</f>
        <v>45</v>
      </c>
      <c r="E9493" s="61">
        <f>VLOOKUP(A9493,MANDAQUI!A:I,5, FALSE)</f>
        <v>32.07</v>
      </c>
      <c r="F9493" s="16">
        <f>VLOOKUP(A9493,MANDAQUI!A:I,6, FALSE)</f>
        <v>8</v>
      </c>
      <c r="G9493" s="16">
        <f>VLOOKUP(A9493,MANDAQUI!A:I,7, FALSE)</f>
        <v>12.33</v>
      </c>
      <c r="H9493" s="29">
        <f>VLOOKUP(A9493,MANDAQUI!A:I,8, FALSE)</f>
        <v>0</v>
      </c>
      <c r="I9493" s="16" t="s">
        <v>11</v>
      </c>
      <c r="J9493" s="9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9"/>
      <c r="V9493" s="9"/>
      <c r="W9493" s="9"/>
      <c r="X9493" s="9"/>
      <c r="Y9493" s="9"/>
      <c r="Z9493" s="9"/>
      <c r="AA9493" s="9"/>
    </row>
    <row r="9494" spans="1:27" ht="12.75">
      <c r="A9494" s="64">
        <f t="shared" si="196"/>
        <v>46194</v>
      </c>
      <c r="B9494" s="16" t="s">
        <v>1465</v>
      </c>
      <c r="C9494" s="60">
        <f>VLOOKUP(A9494,AEROPORTO!A:I,3, FALSE)</f>
        <v>0</v>
      </c>
      <c r="D9494" s="16">
        <f>VLOOKUP(A9494,AEROPORTO!A:I,4, FALSE)</f>
        <v>0</v>
      </c>
      <c r="E9494" s="68">
        <f>VLOOKUP(A9494,AEROPORTO!A:I,5, FALSE)</f>
        <v>0</v>
      </c>
      <c r="F9494" s="70">
        <f>VLOOKUP(A9494,AEROPORTO!A:I,6, FALSE)</f>
        <v>0</v>
      </c>
      <c r="G9494" s="70">
        <f>VLOOKUP(A9494,AEROPORTO!A:I,7, FALSE)</f>
        <v>0</v>
      </c>
      <c r="H9494" s="71">
        <f>VLOOKUP(A9494,AEROPORTO!A:I,8, FALSE)</f>
        <v>0</v>
      </c>
      <c r="I9494" s="16" t="s">
        <v>11</v>
      </c>
      <c r="J9494" s="9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9"/>
      <c r="V9494" s="9"/>
      <c r="W9494" s="9"/>
      <c r="X9494" s="9"/>
      <c r="Y9494" s="9"/>
      <c r="Z9494" s="9"/>
      <c r="AA9494" s="9"/>
    </row>
    <row r="9495" spans="1:27" ht="12.75">
      <c r="A9495" s="64">
        <f t="shared" si="196"/>
        <v>46194</v>
      </c>
      <c r="B9495" s="16" t="s">
        <v>289</v>
      </c>
      <c r="C9495" s="60">
        <f>VLOOKUP(A9495,PINHEIROS!A:I,3, FALSE)</f>
        <v>5392.3</v>
      </c>
      <c r="D9495" s="16">
        <f>VLOOKUP(A9495,PINHEIROS!A:I,4, FALSE)</f>
        <v>56</v>
      </c>
      <c r="E9495" s="61">
        <f>VLOOKUP(A9495,PINHEIROS!A:I,5, FALSE)</f>
        <v>34.6</v>
      </c>
      <c r="F9495" s="16">
        <f>VLOOKUP(A9495,PINHEIROS!A:I,6, FALSE)</f>
        <v>8</v>
      </c>
      <c r="G9495" s="16">
        <f>VLOOKUP(A9495,PINHEIROS!A:I,7, FALSE)</f>
        <v>9.1999999999999993</v>
      </c>
      <c r="H9495" s="29">
        <f>VLOOKUP(A9495,PINHEIROS!A:I,8, FALSE)</f>
        <v>0.32300000000000001</v>
      </c>
      <c r="I9495" s="16" t="s">
        <v>11</v>
      </c>
      <c r="J9495" s="9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9"/>
      <c r="V9495" s="9"/>
      <c r="W9495" s="9"/>
      <c r="X9495" s="9"/>
      <c r="Y9495" s="9"/>
      <c r="Z9495" s="9"/>
      <c r="AA9495" s="9"/>
    </row>
    <row r="9496" spans="1:27" ht="12.75">
      <c r="A9496" s="64">
        <f t="shared" si="196"/>
        <v>46194</v>
      </c>
      <c r="B9496" s="16" t="s">
        <v>286</v>
      </c>
      <c r="C9496" s="60">
        <f>VLOOKUP(A9496,ACLIMAÇÃO!A:I,3, FALSE)</f>
        <v>3704.05</v>
      </c>
      <c r="D9496" s="16">
        <f>VLOOKUP(A9496,ACLIMAÇÃO!A:I,4, FALSE)</f>
        <v>40</v>
      </c>
      <c r="E9496" s="61">
        <f>VLOOKUP(A9496,ACLIMAÇÃO!A:I,5, FALSE)</f>
        <v>35.229999999999997</v>
      </c>
      <c r="F9496" s="16">
        <f>VLOOKUP(A9496,ACLIMAÇÃO!A:I,6, FALSE)</f>
        <v>10</v>
      </c>
      <c r="G9496" s="16">
        <f>VLOOKUP(A9496,ACLIMAÇÃO!A:I,7, FALSE)</f>
        <v>7.5</v>
      </c>
      <c r="H9496" s="29">
        <f>VLOOKUP(A9496,ACLIMAÇÃO!A:I,8, FALSE)</f>
        <v>0.27500000000000002</v>
      </c>
      <c r="I9496" s="16" t="s">
        <v>11</v>
      </c>
      <c r="J9496" s="9"/>
      <c r="K9496" s="9"/>
      <c r="L9496" s="9"/>
      <c r="M9496" s="9"/>
      <c r="N9496" s="9"/>
      <c r="O9496" s="9"/>
      <c r="P9496" s="9"/>
      <c r="Q9496" s="9"/>
      <c r="R9496" s="9"/>
      <c r="S9496" s="9"/>
      <c r="T9496" s="9"/>
      <c r="U9496" s="9"/>
      <c r="V9496" s="9"/>
      <c r="W9496" s="9"/>
      <c r="X9496" s="9"/>
      <c r="Y9496" s="9"/>
      <c r="Z9496" s="9"/>
      <c r="AA9496" s="9"/>
    </row>
    <row r="9497" spans="1:27" ht="12.75">
      <c r="A9497" s="64">
        <f t="shared" si="196"/>
        <v>46194</v>
      </c>
      <c r="B9497" s="16" t="s">
        <v>17</v>
      </c>
      <c r="C9497" s="60">
        <f>VLOOKUP(A9497,'PRAIA DO CANTO'!A:I,3, FALSE)</f>
        <v>6653.39</v>
      </c>
      <c r="D9497" s="16">
        <f>VLOOKUP(A9497,'PRAIA DO CANTO'!A:I,4, FALSE)</f>
        <v>85</v>
      </c>
      <c r="E9497" s="61">
        <f>VLOOKUP(A9497,'PRAIA DO CANTO'!A:I,5, FALSE)</f>
        <v>123.95</v>
      </c>
      <c r="F9497" s="16">
        <f>VLOOKUP(A9497,'PRAIA DO CANTO'!A:I,6, FALSE)</f>
        <v>63</v>
      </c>
      <c r="G9497" s="16">
        <f>VLOOKUP(A9497,'PRAIA DO CANTO'!A:I,7, FALSE)</f>
        <v>18</v>
      </c>
      <c r="H9497" s="29">
        <f>VLOOKUP(A9497,'PRAIA DO CANTO'!A:I,8, FALSE)</f>
        <v>0</v>
      </c>
      <c r="I9497" s="16" t="s">
        <v>16</v>
      </c>
      <c r="J9497" s="9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9"/>
      <c r="V9497" s="9"/>
      <c r="W9497" s="9"/>
      <c r="X9497" s="9"/>
      <c r="Y9497" s="9"/>
      <c r="Z9497" s="9"/>
      <c r="AA9497" s="9"/>
    </row>
    <row r="9498" spans="1:27" ht="12.75">
      <c r="A9498" s="64">
        <f t="shared" si="196"/>
        <v>46194</v>
      </c>
      <c r="B9498" s="16" t="s">
        <v>14</v>
      </c>
      <c r="C9498" s="60">
        <f>VLOOKUP(A9498,'JARDIM CAMBURI'!A:I,3, FALSE)</f>
        <v>7663.06</v>
      </c>
      <c r="D9498" s="16">
        <f>VLOOKUP(A9498,'JARDIM CAMBURI'!A:I,4, FALSE)</f>
        <v>82</v>
      </c>
      <c r="E9498" s="61">
        <f>VLOOKUP(A9498,'JARDIM CAMBURI'!A:I,5, FALSE)</f>
        <v>37.67</v>
      </c>
      <c r="F9498" s="16">
        <f>VLOOKUP(A9498,'JARDIM CAMBURI'!A:I,6, FALSE())</f>
        <v>23</v>
      </c>
      <c r="G9498" s="16">
        <f>VLOOKUP(A9498,'JARDIM CAMBURI'!A:I,7, FALSE)</f>
        <v>14.5</v>
      </c>
      <c r="H9498" s="29">
        <f>VLOOKUP(A9498,'JARDIM CAMBURI'!A:I,8, FALSE)</f>
        <v>0</v>
      </c>
      <c r="I9498" s="16" t="s">
        <v>16</v>
      </c>
      <c r="J9498" s="9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9"/>
      <c r="V9498" s="9"/>
      <c r="W9498" s="9"/>
      <c r="X9498" s="9"/>
      <c r="Y9498" s="9"/>
      <c r="Z9498" s="9"/>
      <c r="AA9498" s="9"/>
    </row>
    <row r="9499" spans="1:27" ht="12.75">
      <c r="A9499" s="64">
        <f t="shared" si="196"/>
        <v>46194</v>
      </c>
      <c r="B9499" s="16" t="s">
        <v>19</v>
      </c>
      <c r="C9499" s="60">
        <f>VLOOKUP(A9499,SERRA!A:I,3, FALSE)</f>
        <v>6608.63</v>
      </c>
      <c r="D9499" s="16">
        <f>VLOOKUP(A9499,SERRA!A:I,4, FALSE)</f>
        <v>79</v>
      </c>
      <c r="E9499" s="61">
        <f>VLOOKUP(A9499,SERRA!A:I,5, FALSE)</f>
        <v>29.19</v>
      </c>
      <c r="F9499" s="16">
        <f>VLOOKUP(A9499,SERRA!A:I,6, FALSE)</f>
        <v>6</v>
      </c>
      <c r="G9499" s="16">
        <f>VLOOKUP(A9499,SERRA!A:I,7, FALSE)</f>
        <v>19.75</v>
      </c>
      <c r="H9499" s="29">
        <f>VLOOKUP(A9499,SERRA!A:I,8, FALSE)</f>
        <v>0.34189999999999998</v>
      </c>
      <c r="I9499" s="16" t="s">
        <v>16</v>
      </c>
      <c r="J9499" s="9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9"/>
      <c r="V9499" s="9"/>
      <c r="W9499" s="9"/>
      <c r="X9499" s="9"/>
      <c r="Y9499" s="9"/>
      <c r="Z9499" s="9"/>
      <c r="AA9499" s="9"/>
    </row>
    <row r="9500" spans="1:27" ht="12.75">
      <c r="A9500" s="64">
        <f t="shared" si="196"/>
        <v>46194</v>
      </c>
      <c r="B9500" s="16" t="s">
        <v>1574</v>
      </c>
      <c r="C9500" s="69">
        <f>VLOOKUP(A9500,BOALI!A:I,3, FALSE)</f>
        <v>0</v>
      </c>
      <c r="D9500" s="70">
        <f>VLOOKUP(A9500,BOALI!A:I,4, FALSE)</f>
        <v>0</v>
      </c>
      <c r="E9500" s="68">
        <f>VLOOKUP(A9500,BOALI!A:I,5, FALSE)</f>
        <v>0</v>
      </c>
      <c r="F9500" s="70">
        <f>VLOOKUP(A9500,BOALI!A:I,6, FALSE)</f>
        <v>0</v>
      </c>
      <c r="G9500" s="70">
        <f>VLOOKUP(A9500,BOALI!A:I,7, FALSE)</f>
        <v>0</v>
      </c>
      <c r="H9500" s="71">
        <f>VLOOKUP(A9500,BOALI!A:I,8, FALSE)</f>
        <v>0</v>
      </c>
      <c r="I9500" s="16" t="s">
        <v>16</v>
      </c>
      <c r="J9500" s="9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9"/>
      <c r="V9500" s="9"/>
      <c r="W9500" s="9"/>
      <c r="X9500" s="9"/>
      <c r="Y9500" s="9"/>
      <c r="Z9500" s="9"/>
      <c r="AA9500" s="9"/>
    </row>
    <row r="9501" spans="1:27" ht="12.75">
      <c r="A9501" s="64">
        <f>A9500+1</f>
        <v>46195</v>
      </c>
      <c r="B9501" s="16" t="s">
        <v>21</v>
      </c>
      <c r="C9501" s="60" t="e">
        <f>VLOOKUP(A9501,'VILA CLEMENTINO'!A:I,3, FALSE)</f>
        <v>#N/A</v>
      </c>
      <c r="D9501" s="16" t="e">
        <f>VLOOKUP(A9501,'VILA CLEMENTINO'!A:I,4, FALSE)</f>
        <v>#N/A</v>
      </c>
      <c r="E9501" s="61" t="e">
        <f>VLOOKUP(A9501,'VILA CLEMENTINO'!A:I,5, FALSE)</f>
        <v>#N/A</v>
      </c>
      <c r="F9501" s="16" t="e">
        <f>VLOOKUP(A9501,'VILA CLEMENTINO'!A:I,6, FALSE)</f>
        <v>#N/A</v>
      </c>
      <c r="G9501" s="62" t="e">
        <f>VLOOKUP(A9501,'VILA CLEMENTINO'!A:I,7, FALSE)</f>
        <v>#N/A</v>
      </c>
      <c r="H9501" s="29" t="e">
        <f>VLOOKUP(A9501,'VILA CLEMENTINO'!A:I,8, FALSE)</f>
        <v>#N/A</v>
      </c>
      <c r="I9501" s="16" t="s">
        <v>11</v>
      </c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  <c r="W9501" s="9"/>
      <c r="X9501" s="9"/>
      <c r="Y9501" s="9"/>
      <c r="Z9501" s="9"/>
      <c r="AA9501" s="9"/>
    </row>
    <row r="9502" spans="1:27" ht="12.75">
      <c r="A9502" s="64">
        <f t="shared" ref="A9502:A9513" si="197">A9501</f>
        <v>46195</v>
      </c>
      <c r="B9502" s="16" t="s">
        <v>12</v>
      </c>
      <c r="C9502" s="60" t="e">
        <f>VLOOKUP(A9502,JABAQUARA!A:I,3, FALSE)</f>
        <v>#N/A</v>
      </c>
      <c r="D9502" s="16" t="e">
        <f>VLOOKUP(A9502,JABAQUARA!A:I,4, FALSE)</f>
        <v>#N/A</v>
      </c>
      <c r="E9502" s="61" t="e">
        <f>VLOOKUP(A9502,JABAQUARA!A:I,5, FALSE)</f>
        <v>#N/A</v>
      </c>
      <c r="F9502" s="16" t="e">
        <f>VLOOKUP(A9502,JABAQUARA!A:I,6, FALSE)</f>
        <v>#N/A</v>
      </c>
      <c r="G9502" s="16" t="e">
        <f>VLOOKUP(A9502,JABAQUARA!A:I,7, FALSE)</f>
        <v>#N/A</v>
      </c>
      <c r="H9502" s="29" t="e">
        <f>VLOOKUP(A9502,JABAQUARA!A:I,8, FALSE)</f>
        <v>#N/A</v>
      </c>
      <c r="I9502" s="16" t="s">
        <v>11</v>
      </c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  <c r="Z9502" s="9"/>
      <c r="AA9502" s="9"/>
    </row>
    <row r="9503" spans="1:27" ht="12.75">
      <c r="A9503" s="64">
        <f t="shared" si="197"/>
        <v>46195</v>
      </c>
      <c r="B9503" s="16" t="s">
        <v>1467</v>
      </c>
      <c r="C9503" s="60" t="e">
        <f>VLOOKUP(A9503,SPOLETO!A:I,3, FALSE)</f>
        <v>#N/A</v>
      </c>
      <c r="D9503" s="16" t="e">
        <f>VLOOKUP(A9503,SPOLETO!A:I,4, FALSE)</f>
        <v>#N/A</v>
      </c>
      <c r="E9503" s="68" t="e">
        <f>VLOOKUP(A9503,SPOLETO!A:I,5, FALSE)</f>
        <v>#N/A</v>
      </c>
      <c r="F9503" s="70" t="e">
        <f>VLOOKUP(A9503,SPOLETO!A:I,6, FALSE)</f>
        <v>#N/A</v>
      </c>
      <c r="G9503" s="70" t="e">
        <f>VLOOKUP(A9503,SPOLETO!A:I,7, FALSE)</f>
        <v>#N/A</v>
      </c>
      <c r="H9503" s="71" t="e">
        <f>VLOOKUP(A9503,SPOLETO!A:I,8, FALSE)</f>
        <v>#N/A</v>
      </c>
      <c r="I9503" s="16" t="s">
        <v>11</v>
      </c>
      <c r="J9503" s="9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9"/>
      <c r="V9503" s="9"/>
      <c r="W9503" s="9"/>
      <c r="X9503" s="9"/>
      <c r="Y9503" s="9"/>
      <c r="Z9503" s="9"/>
      <c r="AA9503" s="9"/>
    </row>
    <row r="9504" spans="1:27" ht="12.75">
      <c r="A9504" s="64">
        <f t="shared" si="197"/>
        <v>46195</v>
      </c>
      <c r="B9504" s="16" t="s">
        <v>9</v>
      </c>
      <c r="C9504" s="60">
        <f>VLOOKUP(A9504,'CAMPO BELO'!A:I,3, FALSE)</f>
        <v>0</v>
      </c>
      <c r="D9504" s="16">
        <f>VLOOKUP(A9504,'CAMPO BELO'!A:I,4, FALSE)</f>
        <v>0</v>
      </c>
      <c r="E9504" s="61">
        <f>VLOOKUP(A9504,'CAMPO BELO'!A:I,5, FALSE)</f>
        <v>0</v>
      </c>
      <c r="F9504" s="16">
        <f>VLOOKUP(A9504,'CAMPO BELO'!A:I,6, FALSE)</f>
        <v>0</v>
      </c>
      <c r="G9504" s="16">
        <f>VLOOKUP(A9504,'CAMPO BELO'!A:I,7, FALSE)</f>
        <v>0</v>
      </c>
      <c r="H9504" s="29">
        <f>VLOOKUP(A9504,'CAMPO BELO'!A:I,8, FALSE)</f>
        <v>0</v>
      </c>
      <c r="I9504" s="16" t="s">
        <v>11</v>
      </c>
      <c r="J9504" s="9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9"/>
      <c r="V9504" s="9"/>
      <c r="W9504" s="9"/>
      <c r="X9504" s="9"/>
      <c r="Y9504" s="9"/>
      <c r="Z9504" s="9"/>
      <c r="AA9504" s="9"/>
    </row>
    <row r="9505" spans="1:27" ht="12.75">
      <c r="A9505" s="64">
        <f t="shared" si="197"/>
        <v>46195</v>
      </c>
      <c r="B9505" s="16" t="s">
        <v>43</v>
      </c>
      <c r="C9505" s="60" t="e">
        <f>VLOOKUP(A9505,GOPOÚVA!A:I,3, FALSE)</f>
        <v>#N/A</v>
      </c>
      <c r="D9505" s="16" t="e">
        <f>VLOOKUP(A9505,GOPOÚVA!A:I,4, FALSE)</f>
        <v>#N/A</v>
      </c>
      <c r="E9505" s="61" t="e">
        <f>VLOOKUP(A9505,GOPOÚVA!A:I,5, FALSE)</f>
        <v>#N/A</v>
      </c>
      <c r="F9505" s="16" t="e">
        <f>VLOOKUP(A9505,GOPOÚVA!A:I,6, FALSE)</f>
        <v>#N/A</v>
      </c>
      <c r="G9505" s="16" t="e">
        <f>VLOOKUP(A9505,GOPOÚVA!A:I,7, FALSE)</f>
        <v>#N/A</v>
      </c>
      <c r="H9505" s="29" t="e">
        <f>VLOOKUP(A9505,GOPOÚVA!A:I,8, FALSE)</f>
        <v>#N/A</v>
      </c>
      <c r="I9505" s="16" t="s">
        <v>11</v>
      </c>
      <c r="J9505" s="9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9"/>
      <c r="V9505" s="9"/>
      <c r="W9505" s="9"/>
      <c r="X9505" s="9"/>
      <c r="Y9505" s="9"/>
      <c r="Z9505" s="9"/>
      <c r="AA9505" s="9"/>
    </row>
    <row r="9506" spans="1:27" ht="12.75">
      <c r="A9506" s="64">
        <f t="shared" si="197"/>
        <v>46195</v>
      </c>
      <c r="B9506" s="16" t="s">
        <v>45</v>
      </c>
      <c r="C9506" s="60">
        <f>VLOOKUP(A9506,MANDAQUI!A:I,3, FALSE)</f>
        <v>0</v>
      </c>
      <c r="D9506" s="16">
        <f>VLOOKUP(A9506,MANDAQUI!A:I,4, FALSE)</f>
        <v>0</v>
      </c>
      <c r="E9506" s="61">
        <f>VLOOKUP(A9506,MANDAQUI!A:I,5, FALSE)</f>
        <v>0</v>
      </c>
      <c r="F9506" s="16">
        <f>VLOOKUP(A9506,MANDAQUI!A:I,6, FALSE)</f>
        <v>0</v>
      </c>
      <c r="G9506" s="16">
        <f>VLOOKUP(A9506,MANDAQUI!A:I,7, FALSE)</f>
        <v>0</v>
      </c>
      <c r="H9506" s="29">
        <f>VLOOKUP(A9506,MANDAQUI!A:I,8, FALSE)</f>
        <v>0</v>
      </c>
      <c r="I9506" s="16" t="s">
        <v>11</v>
      </c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9"/>
      <c r="V9506" s="9"/>
      <c r="W9506" s="9"/>
      <c r="X9506" s="9"/>
      <c r="Y9506" s="9"/>
      <c r="Z9506" s="9"/>
      <c r="AA9506" s="9"/>
    </row>
    <row r="9507" spans="1:27" ht="12.75">
      <c r="A9507" s="64">
        <f t="shared" si="197"/>
        <v>46195</v>
      </c>
      <c r="B9507" s="16" t="s">
        <v>1465</v>
      </c>
      <c r="C9507" s="60" t="e">
        <f>VLOOKUP(A9507,AEROPORTO!A:I,3, FALSE)</f>
        <v>#N/A</v>
      </c>
      <c r="D9507" s="16" t="e">
        <f>VLOOKUP(A9507,AEROPORTO!A:I,4, FALSE)</f>
        <v>#N/A</v>
      </c>
      <c r="E9507" s="68" t="e">
        <f>VLOOKUP(A9507,AEROPORTO!A:I,5, FALSE)</f>
        <v>#N/A</v>
      </c>
      <c r="F9507" s="70" t="e">
        <f>VLOOKUP(A9507,AEROPORTO!A:I,6, FALSE)</f>
        <v>#N/A</v>
      </c>
      <c r="G9507" s="70" t="e">
        <f>VLOOKUP(A9507,AEROPORTO!A:I,7, FALSE)</f>
        <v>#N/A</v>
      </c>
      <c r="H9507" s="71" t="e">
        <f>VLOOKUP(A9507,AEROPORTO!A:I,8, FALSE)</f>
        <v>#N/A</v>
      </c>
      <c r="I9507" s="16" t="s">
        <v>11</v>
      </c>
      <c r="J9507" s="9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9"/>
      <c r="V9507" s="9"/>
      <c r="W9507" s="9"/>
      <c r="X9507" s="9"/>
      <c r="Y9507" s="9"/>
      <c r="Z9507" s="9"/>
      <c r="AA9507" s="9"/>
    </row>
    <row r="9508" spans="1:27" ht="12.75">
      <c r="A9508" s="64">
        <f t="shared" si="197"/>
        <v>46195</v>
      </c>
      <c r="B9508" s="16" t="s">
        <v>289</v>
      </c>
      <c r="C9508" s="60">
        <f>VLOOKUP(A9508,PINHEIROS!A:I,3, FALSE)</f>
        <v>0</v>
      </c>
      <c r="D9508" s="16">
        <f>VLOOKUP(A9508,PINHEIROS!A:I,4, FALSE)</f>
        <v>0</v>
      </c>
      <c r="E9508" s="61">
        <f>VLOOKUP(A9508,PINHEIROS!A:I,5, FALSE)</f>
        <v>0</v>
      </c>
      <c r="F9508" s="16">
        <f>VLOOKUP(A9508,PINHEIROS!A:I,6, FALSE)</f>
        <v>0</v>
      </c>
      <c r="G9508" s="16">
        <f>VLOOKUP(A9508,PINHEIROS!A:I,7, FALSE)</f>
        <v>0</v>
      </c>
      <c r="H9508" s="29">
        <f>VLOOKUP(A9508,PINHEIROS!A:I,8, FALSE)</f>
        <v>0</v>
      </c>
      <c r="I9508" s="16" t="s">
        <v>11</v>
      </c>
      <c r="J9508" s="9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9"/>
      <c r="V9508" s="9"/>
      <c r="W9508" s="9"/>
      <c r="X9508" s="9"/>
      <c r="Y9508" s="9"/>
      <c r="Z9508" s="9"/>
      <c r="AA9508" s="9"/>
    </row>
    <row r="9509" spans="1:27" ht="12.75">
      <c r="A9509" s="64">
        <f t="shared" si="197"/>
        <v>46195</v>
      </c>
      <c r="B9509" s="16" t="s">
        <v>286</v>
      </c>
      <c r="C9509" s="60">
        <f>VLOOKUP(A9509,ACLIMAÇÃO!A:I,3, FALSE)</f>
        <v>0</v>
      </c>
      <c r="D9509" s="16">
        <f>VLOOKUP(A9509,ACLIMAÇÃO!A:I,4, FALSE)</f>
        <v>0</v>
      </c>
      <c r="E9509" s="61">
        <f>VLOOKUP(A9509,ACLIMAÇÃO!A:I,5, FALSE)</f>
        <v>0</v>
      </c>
      <c r="F9509" s="16">
        <f>VLOOKUP(A9509,ACLIMAÇÃO!A:I,6, FALSE)</f>
        <v>0</v>
      </c>
      <c r="G9509" s="16">
        <f>VLOOKUP(A9509,ACLIMAÇÃO!A:I,7, FALSE)</f>
        <v>0</v>
      </c>
      <c r="H9509" s="29">
        <f>VLOOKUP(A9509,ACLIMAÇÃO!A:I,8, FALSE)</f>
        <v>0</v>
      </c>
      <c r="I9509" s="16" t="s">
        <v>11</v>
      </c>
      <c r="J9509" s="9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9"/>
      <c r="V9509" s="9"/>
      <c r="W9509" s="9"/>
      <c r="X9509" s="9"/>
      <c r="Y9509" s="9"/>
      <c r="Z9509" s="9"/>
      <c r="AA9509" s="9"/>
    </row>
    <row r="9510" spans="1:27" ht="12.75">
      <c r="A9510" s="64">
        <f t="shared" si="197"/>
        <v>46195</v>
      </c>
      <c r="B9510" s="16" t="s">
        <v>17</v>
      </c>
      <c r="C9510" s="60" t="e">
        <f>VLOOKUP(A9510,'PRAIA DO CANTO'!A:I,3, FALSE)</f>
        <v>#N/A</v>
      </c>
      <c r="D9510" s="16" t="e">
        <f>VLOOKUP(A9510,'PRAIA DO CANTO'!A:I,4, FALSE)</f>
        <v>#N/A</v>
      </c>
      <c r="E9510" s="61" t="e">
        <f>VLOOKUP(A9510,'PRAIA DO CANTO'!A:I,5, FALSE)</f>
        <v>#N/A</v>
      </c>
      <c r="F9510" s="16" t="e">
        <f>VLOOKUP(A9510,'PRAIA DO CANTO'!A:I,6, FALSE)</f>
        <v>#N/A</v>
      </c>
      <c r="G9510" s="16" t="e">
        <f>VLOOKUP(A9510,'PRAIA DO CANTO'!A:I,7, FALSE)</f>
        <v>#N/A</v>
      </c>
      <c r="H9510" s="29" t="e">
        <f>VLOOKUP(A9510,'PRAIA DO CANTO'!A:I,8, FALSE)</f>
        <v>#N/A</v>
      </c>
      <c r="I9510" s="16" t="s">
        <v>16</v>
      </c>
      <c r="J9510" s="9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9"/>
      <c r="V9510" s="9"/>
      <c r="W9510" s="9"/>
      <c r="X9510" s="9"/>
      <c r="Y9510" s="9"/>
      <c r="Z9510" s="9"/>
      <c r="AA9510" s="9"/>
    </row>
    <row r="9511" spans="1:27" ht="12.75">
      <c r="A9511" s="64">
        <f t="shared" si="197"/>
        <v>46195</v>
      </c>
      <c r="B9511" s="16" t="s">
        <v>14</v>
      </c>
      <c r="C9511" s="60">
        <f>VLOOKUP(A9511,'JARDIM CAMBURI'!A:I,3, FALSE)</f>
        <v>0</v>
      </c>
      <c r="D9511" s="16">
        <f>VLOOKUP(A9511,'JARDIM CAMBURI'!A:I,4, FALSE)</f>
        <v>0</v>
      </c>
      <c r="E9511" s="61">
        <f>VLOOKUP(A9511,'JARDIM CAMBURI'!A:I,5, FALSE)</f>
        <v>0</v>
      </c>
      <c r="F9511" s="16">
        <f>VLOOKUP(A9511,'JARDIM CAMBURI'!A:I,6, FALSE())</f>
        <v>0</v>
      </c>
      <c r="G9511" s="16">
        <f>VLOOKUP(A9511,'JARDIM CAMBURI'!A:I,7, FALSE)</f>
        <v>0</v>
      </c>
      <c r="H9511" s="29">
        <f>VLOOKUP(A9511,'JARDIM CAMBURI'!A:I,8, FALSE)</f>
        <v>0</v>
      </c>
      <c r="I9511" s="16" t="s">
        <v>16</v>
      </c>
      <c r="J9511" s="9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9"/>
      <c r="V9511" s="9"/>
      <c r="W9511" s="9"/>
      <c r="X9511" s="9"/>
      <c r="Y9511" s="9"/>
      <c r="Z9511" s="9"/>
      <c r="AA9511" s="9"/>
    </row>
    <row r="9512" spans="1:27" ht="12.75">
      <c r="A9512" s="64">
        <f t="shared" si="197"/>
        <v>46195</v>
      </c>
      <c r="B9512" s="16" t="s">
        <v>19</v>
      </c>
      <c r="C9512" s="60">
        <f>VLOOKUP(A9512,SERRA!A:I,3, FALSE)</f>
        <v>0</v>
      </c>
      <c r="D9512" s="16">
        <f>VLOOKUP(A9512,SERRA!A:I,4, FALSE)</f>
        <v>0</v>
      </c>
      <c r="E9512" s="61">
        <f>VLOOKUP(A9512,SERRA!A:I,5, FALSE)</f>
        <v>0</v>
      </c>
      <c r="F9512" s="16">
        <f>VLOOKUP(A9512,SERRA!A:I,6, FALSE)</f>
        <v>0</v>
      </c>
      <c r="G9512" s="16">
        <f>VLOOKUP(A9512,SERRA!A:I,7, FALSE)</f>
        <v>0</v>
      </c>
      <c r="H9512" s="29">
        <f>VLOOKUP(A9512,SERRA!A:I,8, FALSE)</f>
        <v>0</v>
      </c>
      <c r="I9512" s="16" t="s">
        <v>16</v>
      </c>
      <c r="J9512" s="9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9"/>
      <c r="V9512" s="9"/>
      <c r="W9512" s="9"/>
      <c r="X9512" s="9"/>
      <c r="Y9512" s="9"/>
      <c r="Z9512" s="9"/>
      <c r="AA9512" s="9"/>
    </row>
    <row r="9513" spans="1:27" ht="12.75">
      <c r="A9513" s="64">
        <f t="shared" si="197"/>
        <v>46195</v>
      </c>
      <c r="B9513" s="16" t="s">
        <v>1574</v>
      </c>
      <c r="C9513" s="69">
        <f>VLOOKUP(A9513,BOALI!A:I,3, FALSE)</f>
        <v>0</v>
      </c>
      <c r="D9513" s="70">
        <f>VLOOKUP(A9513,BOALI!A:I,4, FALSE)</f>
        <v>0</v>
      </c>
      <c r="E9513" s="68">
        <f>VLOOKUP(A9513,BOALI!A:I,5, FALSE)</f>
        <v>0</v>
      </c>
      <c r="F9513" s="70">
        <f>VLOOKUP(A9513,BOALI!A:I,6, FALSE)</f>
        <v>0</v>
      </c>
      <c r="G9513" s="70">
        <f>VLOOKUP(A9513,BOALI!A:I,7, FALSE)</f>
        <v>0</v>
      </c>
      <c r="H9513" s="71">
        <f>VLOOKUP(A9513,BOALI!A:I,8, FALSE)</f>
        <v>0</v>
      </c>
      <c r="I9513" s="16" t="s">
        <v>16</v>
      </c>
      <c r="J9513" s="9"/>
      <c r="K9513" s="9"/>
      <c r="L9513" s="9"/>
      <c r="M9513" s="9"/>
      <c r="N9513" s="9"/>
      <c r="O9513" s="9"/>
      <c r="P9513" s="9"/>
      <c r="Q9513" s="9"/>
      <c r="R9513" s="9"/>
      <c r="S9513" s="9"/>
      <c r="T9513" s="9"/>
      <c r="U9513" s="9"/>
      <c r="V9513" s="9"/>
      <c r="W9513" s="9"/>
      <c r="X9513" s="9"/>
      <c r="Y9513" s="9"/>
      <c r="Z9513" s="9"/>
      <c r="AA9513" s="9"/>
    </row>
    <row r="9514" spans="1:27" ht="12.75">
      <c r="A9514" s="64">
        <f>A9513+1</f>
        <v>46196</v>
      </c>
      <c r="B9514" s="16" t="s">
        <v>21</v>
      </c>
      <c r="C9514" s="60" t="e">
        <f>VLOOKUP(A9514,'VILA CLEMENTINO'!A:I,3, FALSE)</f>
        <v>#N/A</v>
      </c>
      <c r="D9514" s="16" t="e">
        <f>VLOOKUP(A9514,'VILA CLEMENTINO'!A:I,4, FALSE)</f>
        <v>#N/A</v>
      </c>
      <c r="E9514" s="61" t="e">
        <f>VLOOKUP(A9514,'VILA CLEMENTINO'!A:I,5, FALSE)</f>
        <v>#N/A</v>
      </c>
      <c r="F9514" s="16" t="e">
        <f>VLOOKUP(A9514,'VILA CLEMENTINO'!A:I,6, FALSE)</f>
        <v>#N/A</v>
      </c>
      <c r="G9514" s="62" t="e">
        <f>VLOOKUP(A9514,'VILA CLEMENTINO'!A:I,7, FALSE)</f>
        <v>#N/A</v>
      </c>
      <c r="H9514" s="29" t="e">
        <f>VLOOKUP(A9514,'VILA CLEMENTINO'!A:I,8, FALSE)</f>
        <v>#N/A</v>
      </c>
      <c r="I9514" s="16" t="s">
        <v>11</v>
      </c>
      <c r="J9514" s="9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9"/>
      <c r="V9514" s="9"/>
      <c r="W9514" s="9"/>
      <c r="X9514" s="9"/>
      <c r="Y9514" s="9"/>
      <c r="Z9514" s="9"/>
      <c r="AA9514" s="9"/>
    </row>
    <row r="9515" spans="1:27" ht="12.75">
      <c r="A9515" s="64">
        <f t="shared" ref="A9515:A9526" si="198">A9514</f>
        <v>46196</v>
      </c>
      <c r="B9515" s="16" t="s">
        <v>12</v>
      </c>
      <c r="C9515" s="60" t="e">
        <f>VLOOKUP(A9515,JABAQUARA!A:I,3, FALSE)</f>
        <v>#N/A</v>
      </c>
      <c r="D9515" s="16" t="e">
        <f>VLOOKUP(A9515,JABAQUARA!A:I,4, FALSE)</f>
        <v>#N/A</v>
      </c>
      <c r="E9515" s="61" t="e">
        <f>VLOOKUP(A9515,JABAQUARA!A:I,5, FALSE)</f>
        <v>#N/A</v>
      </c>
      <c r="F9515" s="16" t="e">
        <f>VLOOKUP(A9515,JABAQUARA!A:I,6, FALSE)</f>
        <v>#N/A</v>
      </c>
      <c r="G9515" s="16" t="e">
        <f>VLOOKUP(A9515,JABAQUARA!A:I,7, FALSE)</f>
        <v>#N/A</v>
      </c>
      <c r="H9515" s="29" t="e">
        <f>VLOOKUP(A9515,JABAQUARA!A:I,8, FALSE)</f>
        <v>#N/A</v>
      </c>
      <c r="I9515" s="16" t="s">
        <v>11</v>
      </c>
      <c r="J9515" s="9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9"/>
      <c r="V9515" s="9"/>
      <c r="W9515" s="9"/>
      <c r="X9515" s="9"/>
      <c r="Y9515" s="9"/>
      <c r="Z9515" s="9"/>
      <c r="AA9515" s="9"/>
    </row>
    <row r="9516" spans="1:27" ht="12.75">
      <c r="A9516" s="64">
        <f t="shared" si="198"/>
        <v>46196</v>
      </c>
      <c r="B9516" s="16" t="s">
        <v>1467</v>
      </c>
      <c r="C9516" s="60">
        <f>VLOOKUP(A9516,SPOLETO!A:I,3, FALSE)</f>
        <v>0</v>
      </c>
      <c r="D9516" s="60">
        <f>VLOOKUP(A9516,SPOLETO!A:I,4, FALSE)</f>
        <v>0</v>
      </c>
      <c r="E9516" s="68">
        <f>VLOOKUP(A9516,SPOLETO!A:I,5, FALSE)</f>
        <v>0</v>
      </c>
      <c r="F9516" s="70">
        <f>VLOOKUP(A9516,SPOLETO!A:I,6, FALSE)</f>
        <v>0</v>
      </c>
      <c r="G9516" s="70">
        <f>VLOOKUP(A9516,SPOLETO!A:I,7, FALSE)</f>
        <v>0</v>
      </c>
      <c r="H9516" s="71">
        <f>VLOOKUP(A9516,SPOLETO!A:I,8, FALSE)</f>
        <v>0</v>
      </c>
      <c r="I9516" s="16" t="s">
        <v>11</v>
      </c>
      <c r="J9516" s="9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9"/>
      <c r="V9516" s="9"/>
      <c r="W9516" s="9"/>
      <c r="X9516" s="9"/>
      <c r="Y9516" s="9"/>
      <c r="Z9516" s="9"/>
      <c r="AA9516" s="9"/>
    </row>
    <row r="9517" spans="1:27" ht="12.75">
      <c r="A9517" s="64">
        <f t="shared" si="198"/>
        <v>46196</v>
      </c>
      <c r="B9517" s="16" t="s">
        <v>9</v>
      </c>
      <c r="C9517" s="60">
        <f>VLOOKUP(A9517,'CAMPO BELO'!A:I,3, FALSE)</f>
        <v>0</v>
      </c>
      <c r="D9517" s="16">
        <f>VLOOKUP(A9517,'CAMPO BELO'!A:I,4, FALSE)</f>
        <v>0</v>
      </c>
      <c r="E9517" s="61">
        <f>VLOOKUP(A9517,'CAMPO BELO'!A:I,5, FALSE)</f>
        <v>0</v>
      </c>
      <c r="F9517" s="16">
        <f>VLOOKUP(A9517,'CAMPO BELO'!A:I,6, FALSE)</f>
        <v>0</v>
      </c>
      <c r="G9517" s="16">
        <f>VLOOKUP(A9517,'CAMPO BELO'!A:I,7, FALSE)</f>
        <v>0</v>
      </c>
      <c r="H9517" s="29">
        <f>VLOOKUP(A9517,'CAMPO BELO'!A:I,8, FALSE)</f>
        <v>0</v>
      </c>
      <c r="I9517" s="16" t="s">
        <v>11</v>
      </c>
      <c r="J9517" s="9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9"/>
      <c r="V9517" s="9"/>
      <c r="W9517" s="9"/>
      <c r="X9517" s="9"/>
      <c r="Y9517" s="9"/>
      <c r="Z9517" s="9"/>
      <c r="AA9517" s="9"/>
    </row>
    <row r="9518" spans="1:27" ht="12.75">
      <c r="A9518" s="64">
        <f t="shared" si="198"/>
        <v>46196</v>
      </c>
      <c r="B9518" s="16" t="s">
        <v>43</v>
      </c>
      <c r="C9518" s="60" t="e">
        <f>VLOOKUP(A9518,GOPOÚVA!A:I,3, FALSE)</f>
        <v>#N/A</v>
      </c>
      <c r="D9518" s="16" t="e">
        <f>VLOOKUP(A9518,GOPOÚVA!A:I,4, FALSE)</f>
        <v>#N/A</v>
      </c>
      <c r="E9518" s="61" t="e">
        <f>VLOOKUP(A9518,GOPOÚVA!A:I,5, FALSE)</f>
        <v>#N/A</v>
      </c>
      <c r="F9518" s="16" t="e">
        <f>VLOOKUP(A9518,GOPOÚVA!A:I,6, FALSE)</f>
        <v>#N/A</v>
      </c>
      <c r="G9518" s="16" t="e">
        <f>VLOOKUP(A9518,GOPOÚVA!A:I,7, FALSE)</f>
        <v>#N/A</v>
      </c>
      <c r="H9518" s="29" t="e">
        <f>VLOOKUP(A9518,GOPOÚVA!A:I,8, FALSE)</f>
        <v>#N/A</v>
      </c>
      <c r="I9518" s="16" t="s">
        <v>11</v>
      </c>
      <c r="J9518" s="9"/>
      <c r="K9518" s="9"/>
      <c r="L9518" s="9"/>
      <c r="M9518" s="9"/>
      <c r="N9518" s="9"/>
      <c r="O9518" s="9"/>
      <c r="P9518" s="9"/>
      <c r="Q9518" s="9"/>
      <c r="R9518" s="9"/>
      <c r="S9518" s="9"/>
      <c r="T9518" s="9"/>
      <c r="U9518" s="9"/>
      <c r="V9518" s="9"/>
      <c r="W9518" s="9"/>
      <c r="X9518" s="9"/>
      <c r="Y9518" s="9"/>
      <c r="Z9518" s="9"/>
      <c r="AA9518" s="9"/>
    </row>
    <row r="9519" spans="1:27" ht="12.75">
      <c r="A9519" s="64">
        <f t="shared" si="198"/>
        <v>46196</v>
      </c>
      <c r="B9519" s="16" t="s">
        <v>45</v>
      </c>
      <c r="C9519" s="60" t="e">
        <f>VLOOKUP(A9519,MANDAQUI!A:I,3, FALSE)</f>
        <v>#N/A</v>
      </c>
      <c r="D9519" s="16" t="e">
        <f>VLOOKUP(A9519,MANDAQUI!A:I,4, FALSE)</f>
        <v>#N/A</v>
      </c>
      <c r="E9519" s="61" t="e">
        <f>VLOOKUP(A9519,MANDAQUI!A:I,5, FALSE)</f>
        <v>#N/A</v>
      </c>
      <c r="F9519" s="16" t="e">
        <f>VLOOKUP(A9519,MANDAQUI!A:I,6, FALSE)</f>
        <v>#N/A</v>
      </c>
      <c r="G9519" s="16" t="e">
        <f>VLOOKUP(A9519,MANDAQUI!A:I,7, FALSE)</f>
        <v>#N/A</v>
      </c>
      <c r="H9519" s="29" t="e">
        <f>VLOOKUP(A9519,MANDAQUI!A:I,8, FALSE)</f>
        <v>#N/A</v>
      </c>
      <c r="I9519" s="16" t="s">
        <v>11</v>
      </c>
      <c r="J9519" s="9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9"/>
      <c r="V9519" s="9"/>
      <c r="W9519" s="9"/>
      <c r="X9519" s="9"/>
      <c r="Y9519" s="9"/>
      <c r="Z9519" s="9"/>
      <c r="AA9519" s="9"/>
    </row>
    <row r="9520" spans="1:27" ht="12.75">
      <c r="A9520" s="64">
        <f t="shared" si="198"/>
        <v>46196</v>
      </c>
      <c r="B9520" s="16" t="s">
        <v>1465</v>
      </c>
      <c r="C9520" s="60" t="e">
        <f>VLOOKUP(A9520,AEROPORTO!A:I,3, FALSE)</f>
        <v>#N/A</v>
      </c>
      <c r="D9520" s="16" t="e">
        <f>VLOOKUP(A9520,AEROPORTO!A:I,4, FALSE)</f>
        <v>#N/A</v>
      </c>
      <c r="E9520" s="68" t="e">
        <f>VLOOKUP(A9520,AEROPORTO!A:I,5, FALSE)</f>
        <v>#N/A</v>
      </c>
      <c r="F9520" s="70" t="e">
        <f>VLOOKUP(A9520,AEROPORTO!A:I,6, FALSE)</f>
        <v>#N/A</v>
      </c>
      <c r="G9520" s="70" t="e">
        <f>VLOOKUP(A9520,AEROPORTO!A:I,7, FALSE)</f>
        <v>#N/A</v>
      </c>
      <c r="H9520" s="71" t="e">
        <f>VLOOKUP(A9520,AEROPORTO!A:I,8, FALSE)</f>
        <v>#N/A</v>
      </c>
      <c r="I9520" s="16" t="s">
        <v>11</v>
      </c>
      <c r="J9520" s="9"/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9"/>
      <c r="V9520" s="9"/>
      <c r="W9520" s="9"/>
      <c r="X9520" s="9"/>
      <c r="Y9520" s="9"/>
      <c r="Z9520" s="9"/>
      <c r="AA9520" s="9"/>
    </row>
    <row r="9521" spans="1:27" ht="12.75">
      <c r="A9521" s="64">
        <f t="shared" si="198"/>
        <v>46196</v>
      </c>
      <c r="B9521" s="16" t="s">
        <v>289</v>
      </c>
      <c r="C9521" s="60">
        <f>VLOOKUP(A9521,PINHEIROS!A:I,3, FALSE)</f>
        <v>0</v>
      </c>
      <c r="D9521" s="16">
        <f>VLOOKUP(A9521,PINHEIROS!A:I,4, FALSE)</f>
        <v>0</v>
      </c>
      <c r="E9521" s="61">
        <f>VLOOKUP(A9521,PINHEIROS!A:I,5, FALSE)</f>
        <v>0</v>
      </c>
      <c r="F9521" s="16">
        <f>VLOOKUP(A9521,PINHEIROS!A:I,6, FALSE)</f>
        <v>0</v>
      </c>
      <c r="G9521" s="16">
        <f>VLOOKUP(A9521,PINHEIROS!A:I,7, FALSE)</f>
        <v>0</v>
      </c>
      <c r="H9521" s="29">
        <f>VLOOKUP(A9521,PINHEIROS!A:I,8, FALSE)</f>
        <v>0</v>
      </c>
      <c r="I9521" s="16" t="s">
        <v>11</v>
      </c>
      <c r="J9521" s="9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9"/>
      <c r="V9521" s="9"/>
      <c r="W9521" s="9"/>
      <c r="X9521" s="9"/>
      <c r="Y9521" s="9"/>
      <c r="Z9521" s="9"/>
      <c r="AA9521" s="9"/>
    </row>
    <row r="9522" spans="1:27" ht="12.75">
      <c r="A9522" s="64">
        <f t="shared" si="198"/>
        <v>46196</v>
      </c>
      <c r="B9522" s="16" t="s">
        <v>286</v>
      </c>
      <c r="C9522" s="60">
        <f>VLOOKUP(A9522,ACLIMAÇÃO!A:I,3, FALSE)</f>
        <v>0</v>
      </c>
      <c r="D9522" s="16">
        <f>VLOOKUP(A9522,ACLIMAÇÃO!A:I,4, FALSE)</f>
        <v>0</v>
      </c>
      <c r="E9522" s="61">
        <f>VLOOKUP(A9522,ACLIMAÇÃO!A:I,5, FALSE)</f>
        <v>0</v>
      </c>
      <c r="F9522" s="16">
        <f>VLOOKUP(A9522,ACLIMAÇÃO!A:I,6, FALSE)</f>
        <v>0</v>
      </c>
      <c r="G9522" s="16">
        <f>VLOOKUP(A9522,ACLIMAÇÃO!A:I,7, FALSE)</f>
        <v>0</v>
      </c>
      <c r="H9522" s="29">
        <f>VLOOKUP(A9522,ACLIMAÇÃO!A:I,8, FALSE)</f>
        <v>0</v>
      </c>
      <c r="I9522" s="16" t="s">
        <v>11</v>
      </c>
      <c r="J9522" s="9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9"/>
      <c r="V9522" s="9"/>
      <c r="W9522" s="9"/>
      <c r="X9522" s="9"/>
      <c r="Y9522" s="9"/>
      <c r="Z9522" s="9"/>
      <c r="AA9522" s="9"/>
    </row>
    <row r="9523" spans="1:27" ht="12.75">
      <c r="A9523" s="64">
        <f t="shared" si="198"/>
        <v>46196</v>
      </c>
      <c r="B9523" s="16" t="s">
        <v>17</v>
      </c>
      <c r="C9523" s="60" t="e">
        <f>VLOOKUP(A9523,'PRAIA DO CANTO'!A:I,3, FALSE)</f>
        <v>#N/A</v>
      </c>
      <c r="D9523" s="16" t="e">
        <f>VLOOKUP(A9523,'PRAIA DO CANTO'!A:I,4, FALSE)</f>
        <v>#N/A</v>
      </c>
      <c r="E9523" s="61" t="e">
        <f>VLOOKUP(A9523,'PRAIA DO CANTO'!A:I,5, FALSE)</f>
        <v>#N/A</v>
      </c>
      <c r="F9523" s="16" t="e">
        <f>VLOOKUP(A9523,'PRAIA DO CANTO'!A:I,6, FALSE)</f>
        <v>#N/A</v>
      </c>
      <c r="G9523" s="16" t="e">
        <f>VLOOKUP(A9523,'PRAIA DO CANTO'!A:I,7, FALSE)</f>
        <v>#N/A</v>
      </c>
      <c r="H9523" s="29" t="e">
        <f>VLOOKUP(A9523,'PRAIA DO CANTO'!A:I,8, FALSE)</f>
        <v>#N/A</v>
      </c>
      <c r="I9523" s="16" t="s">
        <v>16</v>
      </c>
      <c r="J9523" s="9"/>
      <c r="K9523" s="9"/>
      <c r="L9523" s="9"/>
      <c r="M9523" s="9"/>
      <c r="N9523" s="9"/>
      <c r="O9523" s="9"/>
      <c r="P9523" s="9"/>
      <c r="Q9523" s="9"/>
      <c r="R9523" s="9"/>
      <c r="S9523" s="9"/>
      <c r="T9523" s="9"/>
      <c r="U9523" s="9"/>
      <c r="V9523" s="9"/>
      <c r="W9523" s="9"/>
      <c r="X9523" s="9"/>
      <c r="Y9523" s="9"/>
      <c r="Z9523" s="9"/>
      <c r="AA9523" s="9"/>
    </row>
    <row r="9524" spans="1:27" ht="12.75">
      <c r="A9524" s="64">
        <f t="shared" si="198"/>
        <v>46196</v>
      </c>
      <c r="B9524" s="16" t="s">
        <v>14</v>
      </c>
      <c r="C9524" s="60">
        <f>VLOOKUP(A9524,'JARDIM CAMBURI'!A:I,3, FALSE)</f>
        <v>0</v>
      </c>
      <c r="D9524" s="16">
        <f>VLOOKUP(A9524,'JARDIM CAMBURI'!A:I,4, FALSE)</f>
        <v>0</v>
      </c>
      <c r="E9524" s="61">
        <f>VLOOKUP(A9524,'JARDIM CAMBURI'!A:I,5, FALSE)</f>
        <v>0</v>
      </c>
      <c r="F9524" s="16">
        <f>VLOOKUP(A9524,'JARDIM CAMBURI'!A:I,6, FALSE())</f>
        <v>0</v>
      </c>
      <c r="G9524" s="16">
        <f>VLOOKUP(A9524,'JARDIM CAMBURI'!A:I,7, FALSE)</f>
        <v>0</v>
      </c>
      <c r="H9524" s="29">
        <f>VLOOKUP(A9524,'JARDIM CAMBURI'!A:I,8, FALSE)</f>
        <v>0</v>
      </c>
      <c r="I9524" s="16" t="s">
        <v>16</v>
      </c>
      <c r="J9524" s="9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9"/>
      <c r="V9524" s="9"/>
      <c r="W9524" s="9"/>
      <c r="X9524" s="9"/>
      <c r="Y9524" s="9"/>
      <c r="Z9524" s="9"/>
      <c r="AA9524" s="9"/>
    </row>
    <row r="9525" spans="1:27" ht="12.75">
      <c r="A9525" s="64">
        <f t="shared" si="198"/>
        <v>46196</v>
      </c>
      <c r="B9525" s="16" t="s">
        <v>19</v>
      </c>
      <c r="C9525" s="60">
        <f>VLOOKUP(A9525,SERRA!A:I,3, FALSE)</f>
        <v>0</v>
      </c>
      <c r="D9525" s="16">
        <f>VLOOKUP(A9525,SERRA!A:I,4, FALSE)</f>
        <v>0</v>
      </c>
      <c r="E9525" s="61">
        <f>VLOOKUP(A9525,SERRA!A:I,5, FALSE)</f>
        <v>0</v>
      </c>
      <c r="F9525" s="16">
        <f>VLOOKUP(A9525,SERRA!A:I,6, FALSE)</f>
        <v>0</v>
      </c>
      <c r="G9525" s="16">
        <f>VLOOKUP(A9525,SERRA!A:I,7, FALSE)</f>
        <v>0</v>
      </c>
      <c r="H9525" s="29">
        <f>VLOOKUP(A9525,SERRA!A:I,8, FALSE)</f>
        <v>0</v>
      </c>
      <c r="I9525" s="16" t="s">
        <v>16</v>
      </c>
      <c r="J9525" s="9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9"/>
      <c r="V9525" s="9"/>
      <c r="W9525" s="9"/>
      <c r="X9525" s="9"/>
      <c r="Y9525" s="9"/>
      <c r="Z9525" s="9"/>
      <c r="AA9525" s="9"/>
    </row>
    <row r="9526" spans="1:27" ht="12.75">
      <c r="A9526" s="64">
        <f t="shared" si="198"/>
        <v>46196</v>
      </c>
      <c r="B9526" s="16" t="s">
        <v>1574</v>
      </c>
      <c r="C9526" s="69">
        <f>VLOOKUP(A9526,BOALI!A:I,3, FALSE)</f>
        <v>0</v>
      </c>
      <c r="D9526" s="70">
        <f>VLOOKUP(A9526,BOALI!A:I,4, FALSE)</f>
        <v>0</v>
      </c>
      <c r="E9526" s="68">
        <f>VLOOKUP(A9526,BOALI!A:I,5, FALSE)</f>
        <v>0</v>
      </c>
      <c r="F9526" s="70">
        <f>VLOOKUP(A9526,BOALI!A:I,6, FALSE)</f>
        <v>0</v>
      </c>
      <c r="G9526" s="70">
        <f>VLOOKUP(A9526,BOALI!A:I,7, FALSE)</f>
        <v>0</v>
      </c>
      <c r="H9526" s="71">
        <f>VLOOKUP(A9526,BOALI!A:I,8, FALSE)</f>
        <v>0</v>
      </c>
      <c r="I9526" s="16" t="s">
        <v>16</v>
      </c>
      <c r="J9526" s="9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9"/>
      <c r="V9526" s="9"/>
      <c r="W9526" s="9"/>
      <c r="X9526" s="9"/>
      <c r="Y9526" s="9"/>
      <c r="Z9526" s="9"/>
      <c r="AA9526" s="9"/>
    </row>
    <row r="9527" spans="1:27" ht="12.75">
      <c r="A9527" s="64">
        <f>A9526+1</f>
        <v>46197</v>
      </c>
      <c r="B9527" s="16" t="s">
        <v>21</v>
      </c>
      <c r="C9527" s="60" t="e">
        <f>VLOOKUP(A9527,'VILA CLEMENTINO'!A:I,3, FALSE)</f>
        <v>#N/A</v>
      </c>
      <c r="D9527" s="16" t="e">
        <f>VLOOKUP(A9527,'VILA CLEMENTINO'!A:I,4, FALSE)</f>
        <v>#N/A</v>
      </c>
      <c r="E9527" s="61" t="e">
        <f>VLOOKUP(A9527,'VILA CLEMENTINO'!A:I,5, FALSE)</f>
        <v>#N/A</v>
      </c>
      <c r="F9527" s="16" t="e">
        <f>VLOOKUP(A9527,'VILA CLEMENTINO'!A:I,6, FALSE)</f>
        <v>#N/A</v>
      </c>
      <c r="G9527" s="62" t="e">
        <f>VLOOKUP(A9527,'VILA CLEMENTINO'!A:I,7, FALSE)</f>
        <v>#N/A</v>
      </c>
      <c r="H9527" s="29" t="e">
        <f>VLOOKUP(A9527,'VILA CLEMENTINO'!A:I,8, FALSE)</f>
        <v>#N/A</v>
      </c>
      <c r="I9527" s="16" t="s">
        <v>11</v>
      </c>
      <c r="J9527" s="9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9"/>
      <c r="V9527" s="9"/>
      <c r="W9527" s="9"/>
      <c r="X9527" s="9"/>
      <c r="Y9527" s="9"/>
      <c r="Z9527" s="9"/>
      <c r="AA9527" s="9"/>
    </row>
    <row r="9528" spans="1:27" ht="12.75">
      <c r="A9528" s="64">
        <f t="shared" ref="A9528:A9539" si="199">A9527</f>
        <v>46197</v>
      </c>
      <c r="B9528" s="16" t="s">
        <v>12</v>
      </c>
      <c r="C9528" s="60">
        <f>VLOOKUP(A9528,JABAQUARA!A:I,3, FALSE)</f>
        <v>0</v>
      </c>
      <c r="D9528" s="16">
        <f>VLOOKUP(A9528,JABAQUARA!A:I,4, FALSE)</f>
        <v>0</v>
      </c>
      <c r="E9528" s="61">
        <f>VLOOKUP(A9528,JABAQUARA!A:I,5, FALSE)</f>
        <v>0</v>
      </c>
      <c r="F9528" s="16">
        <f>VLOOKUP(A9528,JABAQUARA!A:I,6, FALSE)</f>
        <v>0</v>
      </c>
      <c r="G9528" s="16">
        <f>VLOOKUP(A9528,JABAQUARA!A:I,7, FALSE)</f>
        <v>0</v>
      </c>
      <c r="H9528" s="29">
        <f>VLOOKUP(A9528,JABAQUARA!A:I,8, FALSE)</f>
        <v>0</v>
      </c>
      <c r="I9528" s="16" t="s">
        <v>11</v>
      </c>
      <c r="J9528" s="9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9"/>
      <c r="V9528" s="9"/>
      <c r="W9528" s="9"/>
      <c r="X9528" s="9"/>
      <c r="Y9528" s="9"/>
      <c r="Z9528" s="9"/>
      <c r="AA9528" s="9"/>
    </row>
    <row r="9529" spans="1:27" ht="12.75">
      <c r="A9529" s="64">
        <f t="shared" si="199"/>
        <v>46197</v>
      </c>
      <c r="B9529" s="16" t="s">
        <v>1467</v>
      </c>
      <c r="C9529" s="60">
        <f>VLOOKUP(A9529,SPOLETO!A:I,3, FALSE)</f>
        <v>0</v>
      </c>
      <c r="D9529" s="60">
        <f>VLOOKUP(A9529,SPOLETO!A:I,4, FALSE)</f>
        <v>0</v>
      </c>
      <c r="E9529" s="68">
        <f>VLOOKUP(A9529,SPOLETO!A:I,5, FALSE)</f>
        <v>0</v>
      </c>
      <c r="F9529" s="70">
        <f>VLOOKUP(A9529,SPOLETO!A:I,6, FALSE)</f>
        <v>0</v>
      </c>
      <c r="G9529" s="70">
        <f>VLOOKUP(A9529,SPOLETO!A:I,7, FALSE)</f>
        <v>0</v>
      </c>
      <c r="H9529" s="71">
        <f>VLOOKUP(A9529,SPOLETO!A:I,8, FALSE)</f>
        <v>0</v>
      </c>
      <c r="I9529" s="16" t="s">
        <v>11</v>
      </c>
      <c r="J9529" s="9"/>
      <c r="K9529" s="9"/>
      <c r="L9529" s="9"/>
      <c r="M9529" s="9"/>
      <c r="N9529" s="9"/>
      <c r="O9529" s="9"/>
      <c r="P9529" s="9"/>
      <c r="Q9529" s="9"/>
      <c r="R9529" s="9"/>
      <c r="S9529" s="9"/>
      <c r="T9529" s="9"/>
      <c r="U9529" s="9"/>
      <c r="V9529" s="9"/>
      <c r="W9529" s="9"/>
      <c r="X9529" s="9"/>
      <c r="Y9529" s="9"/>
      <c r="Z9529" s="9"/>
      <c r="AA9529" s="9"/>
    </row>
    <row r="9530" spans="1:27" ht="12.75">
      <c r="A9530" s="64">
        <f t="shared" si="199"/>
        <v>46197</v>
      </c>
      <c r="B9530" s="16" t="s">
        <v>9</v>
      </c>
      <c r="C9530" s="60">
        <f>VLOOKUP(A9530,'CAMPO BELO'!A:I,3, FALSE)</f>
        <v>0</v>
      </c>
      <c r="D9530" s="16">
        <f>VLOOKUP(A9530,'CAMPO BELO'!A:I,4, FALSE)</f>
        <v>0</v>
      </c>
      <c r="E9530" s="61">
        <f>VLOOKUP(A9530,'CAMPO BELO'!A:I,5, FALSE)</f>
        <v>0</v>
      </c>
      <c r="F9530" s="16">
        <f>VLOOKUP(A9530,'CAMPO BELO'!A:I,6, FALSE)</f>
        <v>0</v>
      </c>
      <c r="G9530" s="16">
        <f>VLOOKUP(A9530,'CAMPO BELO'!A:I,7, FALSE)</f>
        <v>0</v>
      </c>
      <c r="H9530" s="29">
        <f>VLOOKUP(A9530,'CAMPO BELO'!A:I,8, FALSE)</f>
        <v>0</v>
      </c>
      <c r="I9530" s="16" t="s">
        <v>11</v>
      </c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9"/>
      <c r="V9530" s="9"/>
      <c r="W9530" s="9"/>
      <c r="X9530" s="9"/>
      <c r="Y9530" s="9"/>
      <c r="Z9530" s="9"/>
      <c r="AA9530" s="9"/>
    </row>
    <row r="9531" spans="1:27" ht="12.75">
      <c r="A9531" s="64">
        <f t="shared" si="199"/>
        <v>46197</v>
      </c>
      <c r="B9531" s="16" t="s">
        <v>43</v>
      </c>
      <c r="C9531" s="60" t="e">
        <f>VLOOKUP(A9531,GOPOÚVA!A:I,3, FALSE)</f>
        <v>#N/A</v>
      </c>
      <c r="D9531" s="16" t="e">
        <f>VLOOKUP(A9531,GOPOÚVA!A:I,4, FALSE)</f>
        <v>#N/A</v>
      </c>
      <c r="E9531" s="61" t="e">
        <f>VLOOKUP(A9531,GOPOÚVA!A:I,5, FALSE)</f>
        <v>#N/A</v>
      </c>
      <c r="F9531" s="16" t="e">
        <f>VLOOKUP(A9531,GOPOÚVA!A:I,6, FALSE)</f>
        <v>#N/A</v>
      </c>
      <c r="G9531" s="16" t="e">
        <f>VLOOKUP(A9531,GOPOÚVA!A:I,7, FALSE)</f>
        <v>#N/A</v>
      </c>
      <c r="H9531" s="29" t="e">
        <f>VLOOKUP(A9531,GOPOÚVA!A:I,8, FALSE)</f>
        <v>#N/A</v>
      </c>
      <c r="I9531" s="16" t="s">
        <v>11</v>
      </c>
      <c r="J9531" s="9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9"/>
      <c r="V9531" s="9"/>
      <c r="W9531" s="9"/>
      <c r="X9531" s="9"/>
      <c r="Y9531" s="9"/>
      <c r="Z9531" s="9"/>
      <c r="AA9531" s="9"/>
    </row>
    <row r="9532" spans="1:27" ht="12.75">
      <c r="A9532" s="64">
        <f t="shared" si="199"/>
        <v>46197</v>
      </c>
      <c r="B9532" s="16" t="s">
        <v>45</v>
      </c>
      <c r="C9532" s="60" t="e">
        <f>VLOOKUP(A9532,MANDAQUI!A:I,3, FALSE)</f>
        <v>#N/A</v>
      </c>
      <c r="D9532" s="16" t="e">
        <f>VLOOKUP(A9532,MANDAQUI!A:I,4, FALSE)</f>
        <v>#N/A</v>
      </c>
      <c r="E9532" s="61" t="e">
        <f>VLOOKUP(A9532,MANDAQUI!A:I,5, FALSE)</f>
        <v>#N/A</v>
      </c>
      <c r="F9532" s="16" t="e">
        <f>VLOOKUP(A9532,MANDAQUI!A:I,6, FALSE)</f>
        <v>#N/A</v>
      </c>
      <c r="G9532" s="16" t="e">
        <f>VLOOKUP(A9532,MANDAQUI!A:I,7, FALSE)</f>
        <v>#N/A</v>
      </c>
      <c r="H9532" s="29" t="e">
        <f>VLOOKUP(A9532,MANDAQUI!A:I,8, FALSE)</f>
        <v>#N/A</v>
      </c>
      <c r="I9532" s="16" t="s">
        <v>11</v>
      </c>
      <c r="J9532" s="9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9"/>
      <c r="V9532" s="9"/>
      <c r="W9532" s="9"/>
      <c r="X9532" s="9"/>
      <c r="Y9532" s="9"/>
      <c r="Z9532" s="9"/>
      <c r="AA9532" s="9"/>
    </row>
    <row r="9533" spans="1:27" ht="12.75">
      <c r="A9533" s="64">
        <f t="shared" si="199"/>
        <v>46197</v>
      </c>
      <c r="B9533" s="16" t="s">
        <v>1465</v>
      </c>
      <c r="C9533" s="60" t="e">
        <f>VLOOKUP(A9533,AEROPORTO!A:I,3, FALSE)</f>
        <v>#N/A</v>
      </c>
      <c r="D9533" s="16" t="e">
        <f>VLOOKUP(A9533,AEROPORTO!A:I,4, FALSE)</f>
        <v>#N/A</v>
      </c>
      <c r="E9533" s="68" t="e">
        <f>VLOOKUP(A9533,AEROPORTO!A:I,5, FALSE)</f>
        <v>#N/A</v>
      </c>
      <c r="F9533" s="70" t="e">
        <f>VLOOKUP(A9533,AEROPORTO!A:I,6, FALSE)</f>
        <v>#N/A</v>
      </c>
      <c r="G9533" s="70" t="e">
        <f>VLOOKUP(A9533,AEROPORTO!A:I,7, FALSE)</f>
        <v>#N/A</v>
      </c>
      <c r="H9533" s="71" t="e">
        <f>VLOOKUP(A9533,AEROPORTO!A:I,8, FALSE)</f>
        <v>#N/A</v>
      </c>
      <c r="I9533" s="16" t="s">
        <v>11</v>
      </c>
      <c r="J9533" s="9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9"/>
      <c r="V9533" s="9"/>
      <c r="W9533" s="9"/>
      <c r="X9533" s="9"/>
      <c r="Y9533" s="9"/>
      <c r="Z9533" s="9"/>
      <c r="AA9533" s="9"/>
    </row>
    <row r="9534" spans="1:27" ht="12.75">
      <c r="A9534" s="64">
        <f t="shared" si="199"/>
        <v>46197</v>
      </c>
      <c r="B9534" s="16" t="s">
        <v>289</v>
      </c>
      <c r="C9534" s="60">
        <f>VLOOKUP(A9534,PINHEIROS!A:I,3, FALSE)</f>
        <v>0</v>
      </c>
      <c r="D9534" s="16">
        <f>VLOOKUP(A9534,PINHEIROS!A:I,4, FALSE)</f>
        <v>0</v>
      </c>
      <c r="E9534" s="61">
        <f>VLOOKUP(A9534,PINHEIROS!A:I,5, FALSE)</f>
        <v>0</v>
      </c>
      <c r="F9534" s="16">
        <f>VLOOKUP(A9534,PINHEIROS!A:I,6, FALSE)</f>
        <v>0</v>
      </c>
      <c r="G9534" s="16">
        <f>VLOOKUP(A9534,PINHEIROS!A:I,7, FALSE)</f>
        <v>0</v>
      </c>
      <c r="H9534" s="29">
        <f>VLOOKUP(A9534,PINHEIROS!A:I,8, FALSE)</f>
        <v>0</v>
      </c>
      <c r="I9534" s="16" t="s">
        <v>11</v>
      </c>
      <c r="J9534" s="9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9"/>
      <c r="V9534" s="9"/>
      <c r="W9534" s="9"/>
      <c r="X9534" s="9"/>
      <c r="Y9534" s="9"/>
      <c r="Z9534" s="9"/>
      <c r="AA9534" s="9"/>
    </row>
    <row r="9535" spans="1:27" ht="12.75">
      <c r="A9535" s="64">
        <f t="shared" si="199"/>
        <v>46197</v>
      </c>
      <c r="B9535" s="16" t="s">
        <v>286</v>
      </c>
      <c r="C9535" s="60">
        <f>VLOOKUP(A9535,ACLIMAÇÃO!A:I,3, FALSE)</f>
        <v>0</v>
      </c>
      <c r="D9535" s="16">
        <f>VLOOKUP(A9535,ACLIMAÇÃO!A:I,4, FALSE)</f>
        <v>0</v>
      </c>
      <c r="E9535" s="61">
        <f>VLOOKUP(A9535,ACLIMAÇÃO!A:I,5, FALSE)</f>
        <v>0</v>
      </c>
      <c r="F9535" s="16">
        <f>VLOOKUP(A9535,ACLIMAÇÃO!A:I,6, FALSE)</f>
        <v>0</v>
      </c>
      <c r="G9535" s="16">
        <f>VLOOKUP(A9535,ACLIMAÇÃO!A:I,7, FALSE)</f>
        <v>0</v>
      </c>
      <c r="H9535" s="29">
        <f>VLOOKUP(A9535,ACLIMAÇÃO!A:I,8, FALSE)</f>
        <v>0</v>
      </c>
      <c r="I9535" s="16" t="s">
        <v>11</v>
      </c>
      <c r="J9535" s="9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9"/>
      <c r="V9535" s="9"/>
      <c r="W9535" s="9"/>
      <c r="X9535" s="9"/>
      <c r="Y9535" s="9"/>
      <c r="Z9535" s="9"/>
      <c r="AA9535" s="9"/>
    </row>
    <row r="9536" spans="1:27" ht="12.75">
      <c r="A9536" s="64">
        <f t="shared" si="199"/>
        <v>46197</v>
      </c>
      <c r="B9536" s="16" t="s">
        <v>17</v>
      </c>
      <c r="C9536" s="60" t="e">
        <f>VLOOKUP(A9536,'PRAIA DO CANTO'!A:I,3, FALSE)</f>
        <v>#N/A</v>
      </c>
      <c r="D9536" s="16" t="e">
        <f>VLOOKUP(A9536,'PRAIA DO CANTO'!A:I,4, FALSE)</f>
        <v>#N/A</v>
      </c>
      <c r="E9536" s="61" t="e">
        <f>VLOOKUP(A9536,'PRAIA DO CANTO'!A:I,5, FALSE)</f>
        <v>#N/A</v>
      </c>
      <c r="F9536" s="16" t="e">
        <f>VLOOKUP(A9536,'PRAIA DO CANTO'!A:I,6, FALSE)</f>
        <v>#N/A</v>
      </c>
      <c r="G9536" s="16" t="e">
        <f>VLOOKUP(A9536,'PRAIA DO CANTO'!A:I,7, FALSE)</f>
        <v>#N/A</v>
      </c>
      <c r="H9536" s="29" t="e">
        <f>VLOOKUP(A9536,'PRAIA DO CANTO'!A:I,8, FALSE)</f>
        <v>#N/A</v>
      </c>
      <c r="I9536" s="16" t="s">
        <v>16</v>
      </c>
      <c r="J9536" s="9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9"/>
      <c r="V9536" s="9"/>
      <c r="W9536" s="9"/>
      <c r="X9536" s="9"/>
      <c r="Y9536" s="9"/>
      <c r="Z9536" s="9"/>
      <c r="AA9536" s="9"/>
    </row>
    <row r="9537" spans="1:27" ht="12.75">
      <c r="A9537" s="64">
        <f t="shared" si="199"/>
        <v>46197</v>
      </c>
      <c r="B9537" s="16" t="s">
        <v>14</v>
      </c>
      <c r="C9537" s="60">
        <f>VLOOKUP(A9537,'JARDIM CAMBURI'!A:I,3, FALSE)</f>
        <v>0</v>
      </c>
      <c r="D9537" s="16">
        <f>VLOOKUP(A9537,'JARDIM CAMBURI'!A:I,4, FALSE)</f>
        <v>0</v>
      </c>
      <c r="E9537" s="61">
        <f>VLOOKUP(A9537,'JARDIM CAMBURI'!A:I,5, FALSE)</f>
        <v>0</v>
      </c>
      <c r="F9537" s="16">
        <f>VLOOKUP(A9537,'JARDIM CAMBURI'!A:I,6, FALSE())</f>
        <v>0</v>
      </c>
      <c r="G9537" s="16">
        <f>VLOOKUP(A9537,'JARDIM CAMBURI'!A:I,7, FALSE)</f>
        <v>0</v>
      </c>
      <c r="H9537" s="29">
        <f>VLOOKUP(A9537,'JARDIM CAMBURI'!A:I,8, FALSE)</f>
        <v>0</v>
      </c>
      <c r="I9537" s="16" t="s">
        <v>16</v>
      </c>
      <c r="J9537" s="9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9"/>
      <c r="V9537" s="9"/>
      <c r="W9537" s="9"/>
      <c r="X9537" s="9"/>
      <c r="Y9537" s="9"/>
      <c r="Z9537" s="9"/>
      <c r="AA9537" s="9"/>
    </row>
    <row r="9538" spans="1:27" ht="12.75">
      <c r="A9538" s="64">
        <f t="shared" si="199"/>
        <v>46197</v>
      </c>
      <c r="B9538" s="16" t="s">
        <v>19</v>
      </c>
      <c r="C9538" s="60">
        <f>VLOOKUP(A9538,SERRA!A:I,3, FALSE)</f>
        <v>0</v>
      </c>
      <c r="D9538" s="16">
        <f>VLOOKUP(A9538,SERRA!A:I,4, FALSE)</f>
        <v>0</v>
      </c>
      <c r="E9538" s="61">
        <f>VLOOKUP(A9538,SERRA!A:I,5, FALSE)</f>
        <v>0</v>
      </c>
      <c r="F9538" s="16">
        <f>VLOOKUP(A9538,SERRA!A:I,6, FALSE)</f>
        <v>0</v>
      </c>
      <c r="G9538" s="16">
        <f>VLOOKUP(A9538,SERRA!A:I,7, FALSE)</f>
        <v>0</v>
      </c>
      <c r="H9538" s="29">
        <f>VLOOKUP(A9538,SERRA!A:I,8, FALSE)</f>
        <v>0</v>
      </c>
      <c r="I9538" s="16" t="s">
        <v>16</v>
      </c>
      <c r="J9538" s="9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9"/>
      <c r="V9538" s="9"/>
      <c r="W9538" s="9"/>
      <c r="X9538" s="9"/>
      <c r="Y9538" s="9"/>
      <c r="Z9538" s="9"/>
      <c r="AA9538" s="9"/>
    </row>
    <row r="9539" spans="1:27" ht="12.75">
      <c r="A9539" s="64">
        <f t="shared" si="199"/>
        <v>46197</v>
      </c>
      <c r="B9539" s="16" t="s">
        <v>1574</v>
      </c>
      <c r="C9539" s="69">
        <f>VLOOKUP(A9539,BOALI!A:I,3, FALSE)</f>
        <v>0</v>
      </c>
      <c r="D9539" s="70">
        <f>VLOOKUP(A9539,BOALI!A:I,4, FALSE)</f>
        <v>0</v>
      </c>
      <c r="E9539" s="68">
        <f>VLOOKUP(A9539,BOALI!A:I,5, FALSE)</f>
        <v>0</v>
      </c>
      <c r="F9539" s="70">
        <f>VLOOKUP(A9539,BOALI!A:I,6, FALSE)</f>
        <v>0</v>
      </c>
      <c r="G9539" s="70">
        <f>VLOOKUP(A9539,BOALI!A:I,7, FALSE)</f>
        <v>0</v>
      </c>
      <c r="H9539" s="71">
        <f>VLOOKUP(A9539,BOALI!A:I,8, FALSE)</f>
        <v>0</v>
      </c>
      <c r="I9539" s="16" t="s">
        <v>16</v>
      </c>
      <c r="J9539" s="9"/>
      <c r="K9539" s="9"/>
      <c r="L9539" s="9"/>
      <c r="M9539" s="9"/>
      <c r="N9539" s="9"/>
      <c r="O9539" s="9"/>
      <c r="P9539" s="9"/>
      <c r="Q9539" s="9"/>
      <c r="R9539" s="9"/>
      <c r="S9539" s="9"/>
      <c r="T9539" s="9"/>
      <c r="U9539" s="9"/>
      <c r="V9539" s="9"/>
      <c r="W9539" s="9"/>
      <c r="X9539" s="9"/>
      <c r="Y9539" s="9"/>
      <c r="Z9539" s="9"/>
      <c r="AA9539" s="9"/>
    </row>
    <row r="9540" spans="1:27" ht="12.75">
      <c r="A9540" s="64">
        <f>A9539+1</f>
        <v>46198</v>
      </c>
      <c r="B9540" s="16" t="s">
        <v>21</v>
      </c>
      <c r="C9540" s="60" t="e">
        <f>VLOOKUP(A9540,'VILA CLEMENTINO'!A:I,3, FALSE)</f>
        <v>#N/A</v>
      </c>
      <c r="D9540" s="16" t="e">
        <f>VLOOKUP(A9540,'VILA CLEMENTINO'!A:I,4, FALSE)</f>
        <v>#N/A</v>
      </c>
      <c r="E9540" s="61" t="e">
        <f>VLOOKUP(A9540,'VILA CLEMENTINO'!A:I,5, FALSE)</f>
        <v>#N/A</v>
      </c>
      <c r="F9540" s="16" t="e">
        <f>VLOOKUP(A9540,'VILA CLEMENTINO'!A:I,6, FALSE)</f>
        <v>#N/A</v>
      </c>
      <c r="G9540" s="62" t="e">
        <f>VLOOKUP(A9540,'VILA CLEMENTINO'!A:I,7, FALSE)</f>
        <v>#N/A</v>
      </c>
      <c r="H9540" s="29" t="e">
        <f>VLOOKUP(A9540,'VILA CLEMENTINO'!A:I,8, FALSE)</f>
        <v>#N/A</v>
      </c>
      <c r="I9540" s="16" t="s">
        <v>11</v>
      </c>
      <c r="J9540" s="9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9"/>
      <c r="V9540" s="9"/>
      <c r="W9540" s="9"/>
      <c r="X9540" s="9"/>
      <c r="Y9540" s="9"/>
      <c r="Z9540" s="9"/>
      <c r="AA9540" s="9"/>
    </row>
    <row r="9541" spans="1:27" ht="12.75">
      <c r="A9541" s="64">
        <f t="shared" ref="A9541:A9552" si="200">A9540</f>
        <v>46198</v>
      </c>
      <c r="B9541" s="16" t="s">
        <v>12</v>
      </c>
      <c r="C9541" s="60">
        <f>VLOOKUP(A9541,JABAQUARA!A:I,3, FALSE)</f>
        <v>0</v>
      </c>
      <c r="D9541" s="16">
        <f>VLOOKUP(A9541,JABAQUARA!A:I,4, FALSE)</f>
        <v>0</v>
      </c>
      <c r="E9541" s="61">
        <f>VLOOKUP(A9541,JABAQUARA!A:I,5, FALSE)</f>
        <v>0</v>
      </c>
      <c r="F9541" s="16">
        <f>VLOOKUP(A9541,JABAQUARA!A:I,6, FALSE)</f>
        <v>0</v>
      </c>
      <c r="G9541" s="16">
        <f>VLOOKUP(A9541,JABAQUARA!A:I,7, FALSE)</f>
        <v>0</v>
      </c>
      <c r="H9541" s="29">
        <f>VLOOKUP(A9541,JABAQUARA!A:I,8, FALSE)</f>
        <v>0</v>
      </c>
      <c r="I9541" s="16" t="s">
        <v>11</v>
      </c>
      <c r="J9541" s="9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9"/>
      <c r="V9541" s="9"/>
      <c r="W9541" s="9"/>
      <c r="X9541" s="9"/>
      <c r="Y9541" s="9"/>
      <c r="Z9541" s="9"/>
      <c r="AA9541" s="9"/>
    </row>
    <row r="9542" spans="1:27" ht="12.75">
      <c r="A9542" s="64">
        <f t="shared" si="200"/>
        <v>46198</v>
      </c>
      <c r="B9542" s="16" t="s">
        <v>1467</v>
      </c>
      <c r="C9542" s="60">
        <f>VLOOKUP(A9542,SPOLETO!A:I,3, FALSE)</f>
        <v>0</v>
      </c>
      <c r="D9542" s="16">
        <f>VLOOKUP(A9542,SPOLETO!A:I,4, FALSE)</f>
        <v>0</v>
      </c>
      <c r="E9542" s="68">
        <f>VLOOKUP(A9542,SPOLETO!A:I,5, FALSE)</f>
        <v>0</v>
      </c>
      <c r="F9542" s="70">
        <f>VLOOKUP(A9542,SPOLETO!A:I,6, FALSE)</f>
        <v>0</v>
      </c>
      <c r="G9542" s="70">
        <f>VLOOKUP(A9542,SPOLETO!A:I,7, FALSE)</f>
        <v>0</v>
      </c>
      <c r="H9542" s="71">
        <f>VLOOKUP(A9542,SPOLETO!A:I,8, FALSE)</f>
        <v>0</v>
      </c>
      <c r="I9542" s="16" t="s">
        <v>11</v>
      </c>
      <c r="J9542" s="9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9"/>
      <c r="V9542" s="9"/>
      <c r="W9542" s="9"/>
      <c r="X9542" s="9"/>
      <c r="Y9542" s="9"/>
      <c r="Z9542" s="9"/>
      <c r="AA9542" s="9"/>
    </row>
    <row r="9543" spans="1:27" ht="12.75">
      <c r="A9543" s="64">
        <f t="shared" si="200"/>
        <v>46198</v>
      </c>
      <c r="B9543" s="16" t="s">
        <v>9</v>
      </c>
      <c r="C9543" s="60">
        <f>VLOOKUP(A9543,'CAMPO BELO'!A:I,3, FALSE)</f>
        <v>0</v>
      </c>
      <c r="D9543" s="16">
        <f>VLOOKUP(A9543,'CAMPO BELO'!A:I,4, FALSE)</f>
        <v>0</v>
      </c>
      <c r="E9543" s="61">
        <f>VLOOKUP(A9543,'CAMPO BELO'!A:I,5, FALSE)</f>
        <v>0</v>
      </c>
      <c r="F9543" s="16">
        <f>VLOOKUP(A9543,'CAMPO BELO'!A:I,6, FALSE)</f>
        <v>0</v>
      </c>
      <c r="G9543" s="16">
        <f>VLOOKUP(A9543,'CAMPO BELO'!A:I,7, FALSE)</f>
        <v>0</v>
      </c>
      <c r="H9543" s="29">
        <f>VLOOKUP(A9543,'CAMPO BELO'!A:I,8, FALSE)</f>
        <v>0</v>
      </c>
      <c r="I9543" s="16" t="s">
        <v>11</v>
      </c>
      <c r="J9543" s="9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9"/>
      <c r="V9543" s="9"/>
      <c r="W9543" s="9"/>
      <c r="X9543" s="9"/>
      <c r="Y9543" s="9"/>
      <c r="Z9543" s="9"/>
      <c r="AA9543" s="9"/>
    </row>
    <row r="9544" spans="1:27" ht="12.75">
      <c r="A9544" s="64">
        <f t="shared" si="200"/>
        <v>46198</v>
      </c>
      <c r="B9544" s="16" t="s">
        <v>43</v>
      </c>
      <c r="C9544" s="60" t="e">
        <f>VLOOKUP(A9544,GOPOÚVA!A:I,3, FALSE)</f>
        <v>#N/A</v>
      </c>
      <c r="D9544" s="16" t="e">
        <f>VLOOKUP(A9544,GOPOÚVA!A:I,4, FALSE)</f>
        <v>#N/A</v>
      </c>
      <c r="E9544" s="61" t="e">
        <f>VLOOKUP(A9544,GOPOÚVA!A:I,5, FALSE)</f>
        <v>#N/A</v>
      </c>
      <c r="F9544" s="16" t="e">
        <f>VLOOKUP(A9544,GOPOÚVA!A:I,6, FALSE)</f>
        <v>#N/A</v>
      </c>
      <c r="G9544" s="16" t="e">
        <f>VLOOKUP(A9544,GOPOÚVA!A:I,7, FALSE)</f>
        <v>#N/A</v>
      </c>
      <c r="H9544" s="29" t="e">
        <f>VLOOKUP(A9544,GOPOÚVA!A:I,8, FALSE)</f>
        <v>#N/A</v>
      </c>
      <c r="I9544" s="16" t="s">
        <v>11</v>
      </c>
      <c r="J9544" s="9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9"/>
      <c r="V9544" s="9"/>
      <c r="W9544" s="9"/>
      <c r="X9544" s="9"/>
      <c r="Y9544" s="9"/>
      <c r="Z9544" s="9"/>
      <c r="AA9544" s="9"/>
    </row>
    <row r="9545" spans="1:27" ht="12.75">
      <c r="A9545" s="64">
        <f t="shared" si="200"/>
        <v>46198</v>
      </c>
      <c r="B9545" s="16" t="s">
        <v>45</v>
      </c>
      <c r="C9545" s="60" t="e">
        <f>VLOOKUP(A9545,MANDAQUI!A:I,3, FALSE)</f>
        <v>#N/A</v>
      </c>
      <c r="D9545" s="16" t="e">
        <f>VLOOKUP(A9545,MANDAQUI!A:I,4, FALSE)</f>
        <v>#N/A</v>
      </c>
      <c r="E9545" s="61" t="e">
        <f>VLOOKUP(A9545,MANDAQUI!A:I,5, FALSE)</f>
        <v>#N/A</v>
      </c>
      <c r="F9545" s="16" t="e">
        <f>VLOOKUP(A9545,MANDAQUI!A:I,6, FALSE)</f>
        <v>#N/A</v>
      </c>
      <c r="G9545" s="16" t="e">
        <f>VLOOKUP(A9545,MANDAQUI!A:I,7, FALSE)</f>
        <v>#N/A</v>
      </c>
      <c r="H9545" s="29" t="e">
        <f>VLOOKUP(A9545,MANDAQUI!A:I,8, FALSE)</f>
        <v>#N/A</v>
      </c>
      <c r="I9545" s="16" t="s">
        <v>11</v>
      </c>
      <c r="J9545" s="9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9"/>
      <c r="V9545" s="9"/>
      <c r="W9545" s="9"/>
      <c r="X9545" s="9"/>
      <c r="Y9545" s="9"/>
      <c r="Z9545" s="9"/>
      <c r="AA9545" s="9"/>
    </row>
    <row r="9546" spans="1:27" ht="12.75">
      <c r="A9546" s="64">
        <f t="shared" si="200"/>
        <v>46198</v>
      </c>
      <c r="B9546" s="16" t="s">
        <v>1465</v>
      </c>
      <c r="C9546" s="60" t="e">
        <f>VLOOKUP(A9546,AEROPORTO!A:I,3, FALSE)</f>
        <v>#N/A</v>
      </c>
      <c r="D9546" s="16" t="e">
        <f>VLOOKUP(A9546,AEROPORTO!A:I,4, FALSE)</f>
        <v>#N/A</v>
      </c>
      <c r="E9546" s="68" t="e">
        <f>VLOOKUP(A9546,AEROPORTO!A:I,5, FALSE)</f>
        <v>#N/A</v>
      </c>
      <c r="F9546" s="70" t="e">
        <f>VLOOKUP(A9546,AEROPORTO!A:I,6, FALSE)</f>
        <v>#N/A</v>
      </c>
      <c r="G9546" s="70" t="e">
        <f>VLOOKUP(A9546,AEROPORTO!A:I,7, FALSE)</f>
        <v>#N/A</v>
      </c>
      <c r="H9546" s="71" t="e">
        <f>VLOOKUP(A9546,AEROPORTO!A:I,8, FALSE)</f>
        <v>#N/A</v>
      </c>
      <c r="I9546" s="16" t="s">
        <v>11</v>
      </c>
      <c r="J9546" s="9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9"/>
      <c r="V9546" s="9"/>
      <c r="W9546" s="9"/>
      <c r="X9546" s="9"/>
      <c r="Y9546" s="9"/>
      <c r="Z9546" s="9"/>
      <c r="AA9546" s="9"/>
    </row>
    <row r="9547" spans="1:27" ht="12.75">
      <c r="A9547" s="64">
        <f t="shared" si="200"/>
        <v>46198</v>
      </c>
      <c r="B9547" s="16" t="s">
        <v>289</v>
      </c>
      <c r="C9547" s="60">
        <f>VLOOKUP(A9547,PINHEIROS!A:I,3, FALSE)</f>
        <v>0</v>
      </c>
      <c r="D9547" s="16">
        <f>VLOOKUP(A9547,PINHEIROS!A:I,4, FALSE)</f>
        <v>0</v>
      </c>
      <c r="E9547" s="61">
        <f>VLOOKUP(A9547,PINHEIROS!A:I,5, FALSE)</f>
        <v>0</v>
      </c>
      <c r="F9547" s="16">
        <f>VLOOKUP(A9547,PINHEIROS!A:I,6, FALSE)</f>
        <v>0</v>
      </c>
      <c r="G9547" s="16">
        <f>VLOOKUP(A9547,PINHEIROS!A:I,7, FALSE)</f>
        <v>0</v>
      </c>
      <c r="H9547" s="29">
        <f>VLOOKUP(A9547,PINHEIROS!A:I,8, FALSE)</f>
        <v>0</v>
      </c>
      <c r="I9547" s="16" t="s">
        <v>11</v>
      </c>
      <c r="J9547" s="9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9"/>
      <c r="V9547" s="9"/>
      <c r="W9547" s="9"/>
      <c r="X9547" s="9"/>
      <c r="Y9547" s="9"/>
      <c r="Z9547" s="9"/>
      <c r="AA9547" s="9"/>
    </row>
    <row r="9548" spans="1:27" ht="12.75">
      <c r="A9548" s="64">
        <f t="shared" si="200"/>
        <v>46198</v>
      </c>
      <c r="B9548" s="16" t="s">
        <v>286</v>
      </c>
      <c r="C9548" s="60">
        <f>VLOOKUP(A9548,ACLIMAÇÃO!A:I,3, FALSE)</f>
        <v>0</v>
      </c>
      <c r="D9548" s="16">
        <f>VLOOKUP(A9548,ACLIMAÇÃO!A:I,4, FALSE)</f>
        <v>0</v>
      </c>
      <c r="E9548" s="61">
        <f>VLOOKUP(A9548,ACLIMAÇÃO!A:I,5, FALSE)</f>
        <v>0</v>
      </c>
      <c r="F9548" s="16">
        <f>VLOOKUP(A9548,ACLIMAÇÃO!A:I,6, FALSE)</f>
        <v>0</v>
      </c>
      <c r="G9548" s="16">
        <f>VLOOKUP(A9548,ACLIMAÇÃO!A:I,7, FALSE)</f>
        <v>0</v>
      </c>
      <c r="H9548" s="29">
        <f>VLOOKUP(A9548,ACLIMAÇÃO!A:I,8, FALSE)</f>
        <v>0</v>
      </c>
      <c r="I9548" s="16" t="s">
        <v>11</v>
      </c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  <c r="W9548" s="9"/>
      <c r="X9548" s="9"/>
      <c r="Y9548" s="9"/>
      <c r="Z9548" s="9"/>
      <c r="AA9548" s="9"/>
    </row>
    <row r="9549" spans="1:27" ht="12.75">
      <c r="A9549" s="64">
        <f t="shared" si="200"/>
        <v>46198</v>
      </c>
      <c r="B9549" s="16" t="s">
        <v>17</v>
      </c>
      <c r="C9549" s="60" t="e">
        <f>VLOOKUP(A9549,'PRAIA DO CANTO'!A:I,3, FALSE)</f>
        <v>#N/A</v>
      </c>
      <c r="D9549" s="16" t="e">
        <f>VLOOKUP(A9549,'PRAIA DO CANTO'!A:I,4, FALSE)</f>
        <v>#N/A</v>
      </c>
      <c r="E9549" s="61" t="e">
        <f>VLOOKUP(A9549,'PRAIA DO CANTO'!A:I,5, FALSE)</f>
        <v>#N/A</v>
      </c>
      <c r="F9549" s="16" t="e">
        <f>VLOOKUP(A9549,'PRAIA DO CANTO'!A:I,6, FALSE)</f>
        <v>#N/A</v>
      </c>
      <c r="G9549" s="16" t="e">
        <f>VLOOKUP(A9549,'PRAIA DO CANTO'!A:I,7, FALSE)</f>
        <v>#N/A</v>
      </c>
      <c r="H9549" s="29" t="e">
        <f>VLOOKUP(A9549,'PRAIA DO CANTO'!A:I,8, FALSE)</f>
        <v>#N/A</v>
      </c>
      <c r="I9549" s="16" t="s">
        <v>16</v>
      </c>
      <c r="J9549" s="9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9"/>
      <c r="V9549" s="9"/>
      <c r="W9549" s="9"/>
      <c r="X9549" s="9"/>
      <c r="Y9549" s="9"/>
      <c r="Z9549" s="9"/>
      <c r="AA9549" s="9"/>
    </row>
    <row r="9550" spans="1:27" ht="12.75">
      <c r="A9550" s="64">
        <f t="shared" si="200"/>
        <v>46198</v>
      </c>
      <c r="B9550" s="16" t="s">
        <v>14</v>
      </c>
      <c r="C9550" s="60">
        <f>VLOOKUP(A9550,'JARDIM CAMBURI'!A:I,3, FALSE)</f>
        <v>0</v>
      </c>
      <c r="D9550" s="16">
        <f>VLOOKUP(A9550,'JARDIM CAMBURI'!A:I,4, FALSE)</f>
        <v>0</v>
      </c>
      <c r="E9550" s="61">
        <f>VLOOKUP(A9550,'JARDIM CAMBURI'!A:I,5, FALSE)</f>
        <v>0</v>
      </c>
      <c r="F9550" s="16">
        <f>VLOOKUP(A9550,'JARDIM CAMBURI'!A:I,6, FALSE())</f>
        <v>0</v>
      </c>
      <c r="G9550" s="16">
        <f>VLOOKUP(A9550,'JARDIM CAMBURI'!A:I,7, FALSE)</f>
        <v>0</v>
      </c>
      <c r="H9550" s="29">
        <f>VLOOKUP(A9550,'JARDIM CAMBURI'!A:I,8, FALSE)</f>
        <v>0</v>
      </c>
      <c r="I9550" s="16" t="s">
        <v>16</v>
      </c>
      <c r="J9550" s="9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9"/>
      <c r="V9550" s="9"/>
      <c r="W9550" s="9"/>
      <c r="X9550" s="9"/>
      <c r="Y9550" s="9"/>
      <c r="Z9550" s="9"/>
      <c r="AA9550" s="9"/>
    </row>
    <row r="9551" spans="1:27" ht="12.75">
      <c r="A9551" s="64">
        <f t="shared" si="200"/>
        <v>46198</v>
      </c>
      <c r="B9551" s="16" t="s">
        <v>19</v>
      </c>
      <c r="C9551" s="60">
        <f>VLOOKUP(A9551,SERRA!A:I,3, FALSE)</f>
        <v>0</v>
      </c>
      <c r="D9551" s="16">
        <f>VLOOKUP(A9551,SERRA!A:I,4, FALSE)</f>
        <v>0</v>
      </c>
      <c r="E9551" s="61">
        <f>VLOOKUP(A9551,SERRA!A:I,5, FALSE)</f>
        <v>0</v>
      </c>
      <c r="F9551" s="16">
        <f>VLOOKUP(A9551,SERRA!A:I,6, FALSE)</f>
        <v>0</v>
      </c>
      <c r="G9551" s="16">
        <f>VLOOKUP(A9551,SERRA!A:I,7, FALSE)</f>
        <v>0</v>
      </c>
      <c r="H9551" s="29">
        <f>VLOOKUP(A9551,SERRA!A:I,8, FALSE)</f>
        <v>0</v>
      </c>
      <c r="I9551" s="16" t="s">
        <v>16</v>
      </c>
      <c r="J9551" s="9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9"/>
      <c r="V9551" s="9"/>
      <c r="W9551" s="9"/>
      <c r="X9551" s="9"/>
      <c r="Y9551" s="9"/>
      <c r="Z9551" s="9"/>
      <c r="AA9551" s="9"/>
    </row>
    <row r="9552" spans="1:27" ht="12.75">
      <c r="A9552" s="64">
        <f t="shared" si="200"/>
        <v>46198</v>
      </c>
      <c r="B9552" s="16" t="s">
        <v>1574</v>
      </c>
      <c r="C9552" s="69">
        <f>VLOOKUP(A9552,BOALI!A:I,3, FALSE)</f>
        <v>0</v>
      </c>
      <c r="D9552" s="70">
        <f>VLOOKUP(A9552,BOALI!A:I,4, FALSE)</f>
        <v>0</v>
      </c>
      <c r="E9552" s="68">
        <f>VLOOKUP(A9552,BOALI!A:I,5, FALSE)</f>
        <v>0</v>
      </c>
      <c r="F9552" s="70">
        <f>VLOOKUP(A9552,BOALI!A:I,6, FALSE)</f>
        <v>0</v>
      </c>
      <c r="G9552" s="70">
        <f>VLOOKUP(A9552,BOALI!A:I,7, FALSE)</f>
        <v>0</v>
      </c>
      <c r="H9552" s="71">
        <f>VLOOKUP(A9552,BOALI!A:I,8, FALSE)</f>
        <v>0</v>
      </c>
      <c r="I9552" s="16" t="s">
        <v>16</v>
      </c>
      <c r="J9552" s="9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9"/>
      <c r="V9552" s="9"/>
      <c r="W9552" s="9"/>
      <c r="X9552" s="9"/>
      <c r="Y9552" s="9"/>
      <c r="Z9552" s="9"/>
      <c r="AA9552" s="9"/>
    </row>
    <row r="9553" spans="1:27" ht="12.75">
      <c r="A9553" s="64">
        <f>A9552+1</f>
        <v>46199</v>
      </c>
      <c r="B9553" s="16" t="s">
        <v>21</v>
      </c>
      <c r="C9553" s="60" t="e">
        <f>VLOOKUP(A9553,'VILA CLEMENTINO'!A:I,3, FALSE)</f>
        <v>#N/A</v>
      </c>
      <c r="D9553" s="16" t="e">
        <f>VLOOKUP(A9553,'VILA CLEMENTINO'!A:I,4, FALSE)</f>
        <v>#N/A</v>
      </c>
      <c r="E9553" s="61" t="e">
        <f>VLOOKUP(A9553,'VILA CLEMENTINO'!A:I,5, FALSE)</f>
        <v>#N/A</v>
      </c>
      <c r="F9553" s="16" t="e">
        <f>VLOOKUP(A9553,'VILA CLEMENTINO'!A:I,6, FALSE)</f>
        <v>#N/A</v>
      </c>
      <c r="G9553" s="62" t="e">
        <f>VLOOKUP(A9553,'VILA CLEMENTINO'!A:I,7, FALSE)</f>
        <v>#N/A</v>
      </c>
      <c r="H9553" s="29" t="e">
        <f>VLOOKUP(A9553,'VILA CLEMENTINO'!A:I,8, FALSE)</f>
        <v>#N/A</v>
      </c>
      <c r="I9553" s="16" t="s">
        <v>11</v>
      </c>
      <c r="J9553" s="9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9"/>
      <c r="V9553" s="9"/>
      <c r="W9553" s="9"/>
      <c r="X9553" s="9"/>
      <c r="Y9553" s="9"/>
      <c r="Z9553" s="9"/>
      <c r="AA9553" s="9"/>
    </row>
    <row r="9554" spans="1:27" ht="12.75">
      <c r="A9554" s="64">
        <f t="shared" ref="A9554:A9565" si="201">A9553</f>
        <v>46199</v>
      </c>
      <c r="B9554" s="16" t="s">
        <v>12</v>
      </c>
      <c r="C9554" s="60">
        <f>VLOOKUP(A9554,JABAQUARA!A:I,3, FALSE)</f>
        <v>0</v>
      </c>
      <c r="D9554" s="16">
        <f>VLOOKUP(A9554,JABAQUARA!A:I,4, FALSE)</f>
        <v>0</v>
      </c>
      <c r="E9554" s="61">
        <f>VLOOKUP(A9554,JABAQUARA!A:I,5, FALSE)</f>
        <v>0</v>
      </c>
      <c r="F9554" s="16">
        <f>VLOOKUP(A9554,JABAQUARA!A:I,6, FALSE)</f>
        <v>0</v>
      </c>
      <c r="G9554" s="16">
        <f>VLOOKUP(A9554,JABAQUARA!A:I,7, FALSE)</f>
        <v>0</v>
      </c>
      <c r="H9554" s="29">
        <f>VLOOKUP(A9554,JABAQUARA!A:I,8, FALSE)</f>
        <v>0</v>
      </c>
      <c r="I9554" s="16" t="s">
        <v>11</v>
      </c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9"/>
      <c r="V9554" s="9"/>
      <c r="W9554" s="9"/>
      <c r="X9554" s="9"/>
      <c r="Y9554" s="9"/>
      <c r="Z9554" s="9"/>
      <c r="AA9554" s="9"/>
    </row>
    <row r="9555" spans="1:27" ht="12.75">
      <c r="A9555" s="64">
        <f t="shared" si="201"/>
        <v>46199</v>
      </c>
      <c r="B9555" s="16" t="s">
        <v>1467</v>
      </c>
      <c r="C9555" s="60">
        <f>VLOOKUP(A9555,SPOLETO!A:I,3, FALSE)</f>
        <v>0</v>
      </c>
      <c r="D9555" s="16">
        <f>VLOOKUP(A9555,SPOLETO!A:I,4, FALSE)</f>
        <v>0</v>
      </c>
      <c r="E9555" s="68">
        <f>VLOOKUP(A9555,SPOLETO!A:I,5, FALSE)</f>
        <v>0</v>
      </c>
      <c r="F9555" s="70">
        <f>VLOOKUP(A9555,SPOLETO!A:I,6, FALSE)</f>
        <v>0</v>
      </c>
      <c r="G9555" s="70">
        <f>VLOOKUP(A9555,SPOLETO!A:I,7, FALSE)</f>
        <v>0</v>
      </c>
      <c r="H9555" s="71">
        <f>VLOOKUP(A9555,SPOLETO!A:I,8, FALSE)</f>
        <v>0</v>
      </c>
      <c r="I9555" s="16" t="s">
        <v>11</v>
      </c>
      <c r="J9555" s="9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9"/>
      <c r="V9555" s="9"/>
      <c r="W9555" s="9"/>
      <c r="X9555" s="9"/>
      <c r="Y9555" s="9"/>
      <c r="Z9555" s="9"/>
      <c r="AA9555" s="9"/>
    </row>
    <row r="9556" spans="1:27" ht="12.75">
      <c r="A9556" s="64">
        <f t="shared" si="201"/>
        <v>46199</v>
      </c>
      <c r="B9556" s="16" t="s">
        <v>9</v>
      </c>
      <c r="C9556" s="60">
        <f>VLOOKUP(A9556,'CAMPO BELO'!A:I,3, FALSE)</f>
        <v>0</v>
      </c>
      <c r="D9556" s="16">
        <f>VLOOKUP(A9556,'CAMPO BELO'!A:I,4, FALSE)</f>
        <v>0</v>
      </c>
      <c r="E9556" s="61">
        <f>VLOOKUP(A9556,'CAMPO BELO'!A:I,5, FALSE)</f>
        <v>0</v>
      </c>
      <c r="F9556" s="16">
        <f>VLOOKUP(A9556,'CAMPO BELO'!A:I,6, FALSE)</f>
        <v>0</v>
      </c>
      <c r="G9556" s="16">
        <f>VLOOKUP(A9556,'CAMPO BELO'!A:I,7, FALSE)</f>
        <v>0</v>
      </c>
      <c r="H9556" s="29">
        <f>VLOOKUP(A9556,'CAMPO BELO'!A:I,8, FALSE)</f>
        <v>0</v>
      </c>
      <c r="I9556" s="16" t="s">
        <v>11</v>
      </c>
      <c r="J9556" s="9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9"/>
      <c r="V9556" s="9"/>
      <c r="W9556" s="9"/>
      <c r="X9556" s="9"/>
      <c r="Y9556" s="9"/>
      <c r="Z9556" s="9"/>
      <c r="AA9556" s="9"/>
    </row>
    <row r="9557" spans="1:27" ht="12.75">
      <c r="A9557" s="64">
        <f t="shared" si="201"/>
        <v>46199</v>
      </c>
      <c r="B9557" s="16" t="s">
        <v>43</v>
      </c>
      <c r="C9557" s="60" t="e">
        <f>VLOOKUP(A9557,GOPOÚVA!A:I,3, FALSE)</f>
        <v>#N/A</v>
      </c>
      <c r="D9557" s="16" t="e">
        <f>VLOOKUP(A9557,GOPOÚVA!A:I,4, FALSE)</f>
        <v>#N/A</v>
      </c>
      <c r="E9557" s="61" t="e">
        <f>VLOOKUP(A9557,GOPOÚVA!A:I,5, FALSE)</f>
        <v>#N/A</v>
      </c>
      <c r="F9557" s="16" t="e">
        <f>VLOOKUP(A9557,GOPOÚVA!A:I,6, FALSE)</f>
        <v>#N/A</v>
      </c>
      <c r="G9557" s="16" t="e">
        <f>VLOOKUP(A9557,GOPOÚVA!A:I,7, FALSE)</f>
        <v>#N/A</v>
      </c>
      <c r="H9557" s="29" t="e">
        <f>VLOOKUP(A9557,GOPOÚVA!A:I,8, FALSE)</f>
        <v>#N/A</v>
      </c>
      <c r="I9557" s="16" t="s">
        <v>11</v>
      </c>
      <c r="J9557" s="9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9"/>
      <c r="V9557" s="9"/>
      <c r="W9557" s="9"/>
      <c r="X9557" s="9"/>
      <c r="Y9557" s="9"/>
      <c r="Z9557" s="9"/>
      <c r="AA9557" s="9"/>
    </row>
    <row r="9558" spans="1:27" ht="12.75">
      <c r="A9558" s="64">
        <f t="shared" si="201"/>
        <v>46199</v>
      </c>
      <c r="B9558" s="16" t="s">
        <v>45</v>
      </c>
      <c r="C9558" s="60" t="e">
        <f>VLOOKUP(A9558,MANDAQUI!A:I,3, FALSE)</f>
        <v>#N/A</v>
      </c>
      <c r="D9558" s="16" t="e">
        <f>VLOOKUP(A9558,MANDAQUI!A:I,4, FALSE)</f>
        <v>#N/A</v>
      </c>
      <c r="E9558" s="61" t="e">
        <f>VLOOKUP(A9558,MANDAQUI!A:I,5, FALSE)</f>
        <v>#N/A</v>
      </c>
      <c r="F9558" s="16" t="e">
        <f>VLOOKUP(A9558,MANDAQUI!A:I,6, FALSE)</f>
        <v>#N/A</v>
      </c>
      <c r="G9558" s="16" t="e">
        <f>VLOOKUP(A9558,MANDAQUI!A:I,7, FALSE)</f>
        <v>#N/A</v>
      </c>
      <c r="H9558" s="29" t="e">
        <f>VLOOKUP(A9558,MANDAQUI!A:I,8, FALSE)</f>
        <v>#N/A</v>
      </c>
      <c r="I9558" s="16" t="s">
        <v>11</v>
      </c>
      <c r="J9558" s="9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9"/>
      <c r="V9558" s="9"/>
      <c r="W9558" s="9"/>
      <c r="X9558" s="9"/>
      <c r="Y9558" s="9"/>
      <c r="Z9558" s="9"/>
      <c r="AA9558" s="9"/>
    </row>
    <row r="9559" spans="1:27" ht="12.75">
      <c r="A9559" s="64">
        <f t="shared" si="201"/>
        <v>46199</v>
      </c>
      <c r="B9559" s="16" t="s">
        <v>1465</v>
      </c>
      <c r="C9559" s="60" t="e">
        <f>VLOOKUP(A9559,AEROPORTO!A:I,3, FALSE)</f>
        <v>#N/A</v>
      </c>
      <c r="D9559" s="16" t="e">
        <f>VLOOKUP(A9559,AEROPORTO!A:I,4, FALSE)</f>
        <v>#N/A</v>
      </c>
      <c r="E9559" s="68" t="e">
        <f>VLOOKUP(A9559,AEROPORTO!A:I,5, FALSE)</f>
        <v>#N/A</v>
      </c>
      <c r="F9559" s="70" t="e">
        <f>VLOOKUP(A9559,AEROPORTO!A:I,6, FALSE)</f>
        <v>#N/A</v>
      </c>
      <c r="G9559" s="70" t="e">
        <f>VLOOKUP(A9559,AEROPORTO!A:I,7, FALSE)</f>
        <v>#N/A</v>
      </c>
      <c r="H9559" s="71" t="e">
        <f>VLOOKUP(A9559,AEROPORTO!A:I,8, FALSE)</f>
        <v>#N/A</v>
      </c>
      <c r="I9559" s="16" t="s">
        <v>11</v>
      </c>
      <c r="J9559" s="9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9"/>
      <c r="V9559" s="9"/>
      <c r="W9559" s="9"/>
      <c r="X9559" s="9"/>
      <c r="Y9559" s="9"/>
      <c r="Z9559" s="9"/>
      <c r="AA9559" s="9"/>
    </row>
    <row r="9560" spans="1:27" ht="12.75">
      <c r="A9560" s="64">
        <f t="shared" si="201"/>
        <v>46199</v>
      </c>
      <c r="B9560" s="16" t="s">
        <v>289</v>
      </c>
      <c r="C9560" s="60">
        <f>VLOOKUP(A9560,PINHEIROS!A:I,3, FALSE)</f>
        <v>0</v>
      </c>
      <c r="D9560" s="16">
        <f>VLOOKUP(A9560,PINHEIROS!A:I,4, FALSE)</f>
        <v>0</v>
      </c>
      <c r="E9560" s="61">
        <f>VLOOKUP(A9560,PINHEIROS!A:I,5, FALSE)</f>
        <v>0</v>
      </c>
      <c r="F9560" s="16">
        <f>VLOOKUP(A9560,PINHEIROS!A:I,6, FALSE)</f>
        <v>0</v>
      </c>
      <c r="G9560" s="16">
        <f>VLOOKUP(A9560,PINHEIROS!A:I,7, FALSE)</f>
        <v>0</v>
      </c>
      <c r="H9560" s="29">
        <f>VLOOKUP(A9560,PINHEIROS!A:I,8, FALSE)</f>
        <v>0</v>
      </c>
      <c r="I9560" s="16" t="s">
        <v>11</v>
      </c>
      <c r="J9560" s="9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9"/>
      <c r="V9560" s="9"/>
      <c r="W9560" s="9"/>
      <c r="X9560" s="9"/>
      <c r="Y9560" s="9"/>
      <c r="Z9560" s="9"/>
      <c r="AA9560" s="9"/>
    </row>
    <row r="9561" spans="1:27" ht="12.75">
      <c r="A9561" s="64">
        <f t="shared" si="201"/>
        <v>46199</v>
      </c>
      <c r="B9561" s="16" t="s">
        <v>286</v>
      </c>
      <c r="C9561" s="60">
        <f>VLOOKUP(A9561,ACLIMAÇÃO!A:I,3, FALSE)</f>
        <v>0</v>
      </c>
      <c r="D9561" s="16">
        <f>VLOOKUP(A9561,ACLIMAÇÃO!A:I,4, FALSE)</f>
        <v>0</v>
      </c>
      <c r="E9561" s="61">
        <f>VLOOKUP(A9561,ACLIMAÇÃO!A:I,5, FALSE)</f>
        <v>0</v>
      </c>
      <c r="F9561" s="16">
        <f>VLOOKUP(A9561,ACLIMAÇÃO!A:I,6, FALSE)</f>
        <v>0</v>
      </c>
      <c r="G9561" s="16">
        <f>VLOOKUP(A9561,ACLIMAÇÃO!A:I,7, FALSE)</f>
        <v>0</v>
      </c>
      <c r="H9561" s="29">
        <f>VLOOKUP(A9561,ACLIMAÇÃO!A:I,8, FALSE)</f>
        <v>0</v>
      </c>
      <c r="I9561" s="16" t="s">
        <v>11</v>
      </c>
      <c r="J9561" s="9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9"/>
      <c r="V9561" s="9"/>
      <c r="W9561" s="9"/>
      <c r="X9561" s="9"/>
      <c r="Y9561" s="9"/>
      <c r="Z9561" s="9"/>
      <c r="AA9561" s="9"/>
    </row>
    <row r="9562" spans="1:27" ht="12.75">
      <c r="A9562" s="64">
        <f t="shared" si="201"/>
        <v>46199</v>
      </c>
      <c r="B9562" s="16" t="s">
        <v>17</v>
      </c>
      <c r="C9562" s="60" t="e">
        <f>VLOOKUP(A9562,'PRAIA DO CANTO'!A:I,3, FALSE)</f>
        <v>#N/A</v>
      </c>
      <c r="D9562" s="16" t="e">
        <f>VLOOKUP(A9562,'PRAIA DO CANTO'!A:I,4, FALSE)</f>
        <v>#N/A</v>
      </c>
      <c r="E9562" s="61" t="e">
        <f>VLOOKUP(A9562,'PRAIA DO CANTO'!A:I,5, FALSE)</f>
        <v>#N/A</v>
      </c>
      <c r="F9562" s="16" t="e">
        <f>VLOOKUP(A9562,'PRAIA DO CANTO'!A:I,6, FALSE)</f>
        <v>#N/A</v>
      </c>
      <c r="G9562" s="16" t="e">
        <f>VLOOKUP(A9562,'PRAIA DO CANTO'!A:I,7, FALSE)</f>
        <v>#N/A</v>
      </c>
      <c r="H9562" s="29" t="e">
        <f>VLOOKUP(A9562,'PRAIA DO CANTO'!A:I,8, FALSE)</f>
        <v>#N/A</v>
      </c>
      <c r="I9562" s="16" t="s">
        <v>16</v>
      </c>
      <c r="J9562" s="9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9"/>
      <c r="V9562" s="9"/>
      <c r="W9562" s="9"/>
      <c r="X9562" s="9"/>
      <c r="Y9562" s="9"/>
      <c r="Z9562" s="9"/>
      <c r="AA9562" s="9"/>
    </row>
    <row r="9563" spans="1:27" ht="12.75">
      <c r="A9563" s="64">
        <f t="shared" si="201"/>
        <v>46199</v>
      </c>
      <c r="B9563" s="16" t="s">
        <v>14</v>
      </c>
      <c r="C9563" s="60">
        <f>VLOOKUP(A9563,'JARDIM CAMBURI'!A:I,3, FALSE)</f>
        <v>0</v>
      </c>
      <c r="D9563" s="16">
        <f>VLOOKUP(A9563,'JARDIM CAMBURI'!A:I,4, FALSE)</f>
        <v>0</v>
      </c>
      <c r="E9563" s="61">
        <f>VLOOKUP(A9563,'JARDIM CAMBURI'!A:I,5, FALSE)</f>
        <v>0</v>
      </c>
      <c r="F9563" s="16">
        <f>VLOOKUP(A9563,'JARDIM CAMBURI'!A:I,6, FALSE())</f>
        <v>0</v>
      </c>
      <c r="G9563" s="16">
        <f>VLOOKUP(A9563,'JARDIM CAMBURI'!A:I,7, FALSE)</f>
        <v>0</v>
      </c>
      <c r="H9563" s="29">
        <f>VLOOKUP(A9563,'JARDIM CAMBURI'!A:I,8, FALSE)</f>
        <v>0</v>
      </c>
      <c r="I9563" s="16" t="s">
        <v>16</v>
      </c>
      <c r="J9563" s="9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9"/>
      <c r="V9563" s="9"/>
      <c r="W9563" s="9"/>
      <c r="X9563" s="9"/>
      <c r="Y9563" s="9"/>
      <c r="Z9563" s="9"/>
      <c r="AA9563" s="9"/>
    </row>
    <row r="9564" spans="1:27" ht="12.75">
      <c r="A9564" s="64">
        <f t="shared" si="201"/>
        <v>46199</v>
      </c>
      <c r="B9564" s="16" t="s">
        <v>19</v>
      </c>
      <c r="C9564" s="60">
        <f>VLOOKUP(A9564,SERRA!A:I,3, FALSE)</f>
        <v>0</v>
      </c>
      <c r="D9564" s="16">
        <f>VLOOKUP(A9564,SERRA!A:I,4, FALSE)</f>
        <v>0</v>
      </c>
      <c r="E9564" s="61">
        <f>VLOOKUP(A9564,SERRA!A:I,5, FALSE)</f>
        <v>0</v>
      </c>
      <c r="F9564" s="16">
        <f>VLOOKUP(A9564,SERRA!A:I,6, FALSE)</f>
        <v>0</v>
      </c>
      <c r="G9564" s="16">
        <f>VLOOKUP(A9564,SERRA!A:I,7, FALSE)</f>
        <v>0</v>
      </c>
      <c r="H9564" s="29">
        <f>VLOOKUP(A9564,SERRA!A:I,8, FALSE)</f>
        <v>0</v>
      </c>
      <c r="I9564" s="16" t="s">
        <v>16</v>
      </c>
      <c r="J9564" s="9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9"/>
      <c r="V9564" s="9"/>
      <c r="W9564" s="9"/>
      <c r="X9564" s="9"/>
      <c r="Y9564" s="9"/>
      <c r="Z9564" s="9"/>
      <c r="AA9564" s="9"/>
    </row>
    <row r="9565" spans="1:27" ht="12.75">
      <c r="A9565" s="64">
        <f t="shared" si="201"/>
        <v>46199</v>
      </c>
      <c r="B9565" s="16" t="s">
        <v>1574</v>
      </c>
      <c r="C9565" s="69">
        <f>VLOOKUP(A9565,BOALI!A:I,3, FALSE)</f>
        <v>0</v>
      </c>
      <c r="D9565" s="70">
        <f>VLOOKUP(A9565,BOALI!A:I,4, FALSE)</f>
        <v>0</v>
      </c>
      <c r="E9565" s="68">
        <f>VLOOKUP(A9565,BOALI!A:I,5, FALSE)</f>
        <v>0</v>
      </c>
      <c r="F9565" s="70">
        <f>VLOOKUP(A9565,BOALI!A:I,6, FALSE)</f>
        <v>0</v>
      </c>
      <c r="G9565" s="70">
        <f>VLOOKUP(A9565,BOALI!A:I,7, FALSE)</f>
        <v>0</v>
      </c>
      <c r="H9565" s="71">
        <f>VLOOKUP(A9565,BOALI!A:I,8, FALSE)</f>
        <v>0</v>
      </c>
      <c r="I9565" s="16" t="s">
        <v>16</v>
      </c>
      <c r="J9565" s="9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9"/>
      <c r="V9565" s="9"/>
      <c r="W9565" s="9"/>
      <c r="X9565" s="9"/>
      <c r="Y9565" s="9"/>
      <c r="Z9565" s="9"/>
      <c r="AA9565" s="9"/>
    </row>
    <row r="9566" spans="1:27" ht="12.75">
      <c r="A9566" s="64">
        <f>A9565+1</f>
        <v>46200</v>
      </c>
      <c r="B9566" s="16" t="s">
        <v>21</v>
      </c>
      <c r="C9566" s="60" t="e">
        <f>VLOOKUP(A9566,'VILA CLEMENTINO'!A:I,3, FALSE)</f>
        <v>#N/A</v>
      </c>
      <c r="D9566" s="16" t="e">
        <f>VLOOKUP(A9566,'VILA CLEMENTINO'!A:I,4, FALSE)</f>
        <v>#N/A</v>
      </c>
      <c r="E9566" s="61" t="e">
        <f>VLOOKUP(A9566,'VILA CLEMENTINO'!A:I,5, FALSE)</f>
        <v>#N/A</v>
      </c>
      <c r="F9566" s="16" t="e">
        <f>VLOOKUP(A9566,'VILA CLEMENTINO'!A:I,6, FALSE)</f>
        <v>#N/A</v>
      </c>
      <c r="G9566" s="62" t="e">
        <f>VLOOKUP(A9566,'VILA CLEMENTINO'!A:I,7, FALSE)</f>
        <v>#N/A</v>
      </c>
      <c r="H9566" s="29" t="e">
        <f>VLOOKUP(A9566,'VILA CLEMENTINO'!A:I,8, FALSE)</f>
        <v>#N/A</v>
      </c>
      <c r="I9566" s="16" t="s">
        <v>11</v>
      </c>
      <c r="J9566" s="9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9"/>
      <c r="V9566" s="9"/>
      <c r="W9566" s="9"/>
      <c r="X9566" s="9"/>
      <c r="Y9566" s="9"/>
      <c r="Z9566" s="9"/>
      <c r="AA9566" s="9"/>
    </row>
    <row r="9567" spans="1:27" ht="12.75">
      <c r="A9567" s="64">
        <f t="shared" ref="A9567:A9578" si="202">A9566</f>
        <v>46200</v>
      </c>
      <c r="B9567" s="16" t="s">
        <v>12</v>
      </c>
      <c r="C9567" s="60" t="e">
        <f>VLOOKUP(A9567,JABAQUARA!A:I,3, FALSE)</f>
        <v>#N/A</v>
      </c>
      <c r="D9567" s="16" t="e">
        <f>VLOOKUP(A9567,JABAQUARA!A:I,4, FALSE)</f>
        <v>#N/A</v>
      </c>
      <c r="E9567" s="61" t="e">
        <f>VLOOKUP(A9567,JABAQUARA!A:I,5, FALSE)</f>
        <v>#N/A</v>
      </c>
      <c r="F9567" s="16" t="e">
        <f>VLOOKUP(A9567,JABAQUARA!A:I,6, FALSE)</f>
        <v>#N/A</v>
      </c>
      <c r="G9567" s="16" t="e">
        <f>VLOOKUP(A9567,JABAQUARA!A:I,7, FALSE)</f>
        <v>#N/A</v>
      </c>
      <c r="H9567" s="29" t="e">
        <f>VLOOKUP(A9567,JABAQUARA!A:I,8, FALSE)</f>
        <v>#N/A</v>
      </c>
      <c r="I9567" s="16" t="s">
        <v>11</v>
      </c>
      <c r="J9567" s="9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9"/>
      <c r="V9567" s="9"/>
      <c r="W9567" s="9"/>
      <c r="X9567" s="9"/>
      <c r="Y9567" s="9"/>
      <c r="Z9567" s="9"/>
      <c r="AA9567" s="9"/>
    </row>
    <row r="9568" spans="1:27" ht="12.75">
      <c r="A9568" s="64">
        <f t="shared" si="202"/>
        <v>46200</v>
      </c>
      <c r="B9568" s="16" t="s">
        <v>1467</v>
      </c>
      <c r="C9568" s="60">
        <f>VLOOKUP(A9568,SPOLETO!A:I,3, FALSE)</f>
        <v>0</v>
      </c>
      <c r="D9568" s="16">
        <f>VLOOKUP(A9568,SPOLETO!A:I,4, FALSE)</f>
        <v>0</v>
      </c>
      <c r="E9568" s="68">
        <f>VLOOKUP(A9568,SPOLETO!A:I,5, FALSE)</f>
        <v>0</v>
      </c>
      <c r="F9568" s="70">
        <f>VLOOKUP(A9568,SPOLETO!A:I,6, FALSE)</f>
        <v>0</v>
      </c>
      <c r="G9568" s="70">
        <f>VLOOKUP(A9568,SPOLETO!A:I,7, FALSE)</f>
        <v>0</v>
      </c>
      <c r="H9568" s="71">
        <f>VLOOKUP(A9568,SPOLETO!A:I,8, FALSE)</f>
        <v>0</v>
      </c>
      <c r="I9568" s="16" t="s">
        <v>11</v>
      </c>
      <c r="J9568" s="9"/>
      <c r="K9568" s="9"/>
      <c r="L9568" s="9"/>
      <c r="M9568" s="9"/>
      <c r="N9568" s="9"/>
      <c r="O9568" s="9"/>
      <c r="P9568" s="9"/>
      <c r="Q9568" s="9"/>
      <c r="R9568" s="9"/>
      <c r="S9568" s="9"/>
      <c r="T9568" s="9"/>
      <c r="U9568" s="9"/>
      <c r="V9568" s="9"/>
      <c r="W9568" s="9"/>
      <c r="X9568" s="9"/>
      <c r="Y9568" s="9"/>
      <c r="Z9568" s="9"/>
      <c r="AA9568" s="9"/>
    </row>
    <row r="9569" spans="1:27" ht="12.75">
      <c r="A9569" s="64">
        <f t="shared" si="202"/>
        <v>46200</v>
      </c>
      <c r="B9569" s="16" t="s">
        <v>9</v>
      </c>
      <c r="C9569" s="60">
        <f>VLOOKUP(A9569,'CAMPO BELO'!A:I,3, FALSE)</f>
        <v>0</v>
      </c>
      <c r="D9569" s="16">
        <f>VLOOKUP(A9569,'CAMPO BELO'!A:I,4, FALSE)</f>
        <v>0</v>
      </c>
      <c r="E9569" s="61">
        <f>VLOOKUP(A9569,'CAMPO BELO'!A:I,5, FALSE)</f>
        <v>0</v>
      </c>
      <c r="F9569" s="16">
        <f>VLOOKUP(A9569,'CAMPO BELO'!A:I,6, FALSE)</f>
        <v>0</v>
      </c>
      <c r="G9569" s="16">
        <f>VLOOKUP(A9569,'CAMPO BELO'!A:I,7, FALSE)</f>
        <v>0</v>
      </c>
      <c r="H9569" s="29">
        <f>VLOOKUP(A9569,'CAMPO BELO'!A:I,8, FALSE)</f>
        <v>0</v>
      </c>
      <c r="I9569" s="16" t="s">
        <v>11</v>
      </c>
      <c r="J9569" s="9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9"/>
      <c r="V9569" s="9"/>
      <c r="W9569" s="9"/>
      <c r="X9569" s="9"/>
      <c r="Y9569" s="9"/>
      <c r="Z9569" s="9"/>
      <c r="AA9569" s="9"/>
    </row>
    <row r="9570" spans="1:27" ht="12.75">
      <c r="A9570" s="64">
        <f t="shared" si="202"/>
        <v>46200</v>
      </c>
      <c r="B9570" s="16" t="s">
        <v>43</v>
      </c>
      <c r="C9570" s="60" t="e">
        <f>VLOOKUP(A9570,GOPOÚVA!A:I,3, FALSE)</f>
        <v>#N/A</v>
      </c>
      <c r="D9570" s="16" t="e">
        <f>VLOOKUP(A9570,GOPOÚVA!A:I,4, FALSE)</f>
        <v>#N/A</v>
      </c>
      <c r="E9570" s="61" t="e">
        <f>VLOOKUP(A9570,GOPOÚVA!A:I,5, FALSE)</f>
        <v>#N/A</v>
      </c>
      <c r="F9570" s="16" t="e">
        <f>VLOOKUP(A9570,GOPOÚVA!A:I,6, FALSE)</f>
        <v>#N/A</v>
      </c>
      <c r="G9570" s="16" t="e">
        <f>VLOOKUP(A9570,GOPOÚVA!A:I,7, FALSE)</f>
        <v>#N/A</v>
      </c>
      <c r="H9570" s="29" t="e">
        <f>VLOOKUP(A9570,GOPOÚVA!A:I,8, FALSE)</f>
        <v>#N/A</v>
      </c>
      <c r="I9570" s="16" t="s">
        <v>11</v>
      </c>
      <c r="J9570" s="9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9"/>
      <c r="V9570" s="9"/>
      <c r="W9570" s="9"/>
      <c r="X9570" s="9"/>
      <c r="Y9570" s="9"/>
      <c r="Z9570" s="9"/>
      <c r="AA9570" s="9"/>
    </row>
    <row r="9571" spans="1:27" ht="12.75">
      <c r="A9571" s="64">
        <f t="shared" si="202"/>
        <v>46200</v>
      </c>
      <c r="B9571" s="16" t="s">
        <v>45</v>
      </c>
      <c r="C9571" s="60" t="e">
        <f>VLOOKUP(A9571,MANDAQUI!A:I,3, FALSE)</f>
        <v>#N/A</v>
      </c>
      <c r="D9571" s="16" t="e">
        <f>VLOOKUP(A9571,MANDAQUI!A:I,4, FALSE)</f>
        <v>#N/A</v>
      </c>
      <c r="E9571" s="61" t="e">
        <f>VLOOKUP(A9571,MANDAQUI!A:I,5, FALSE)</f>
        <v>#N/A</v>
      </c>
      <c r="F9571" s="16" t="e">
        <f>VLOOKUP(A9571,MANDAQUI!A:I,6, FALSE)</f>
        <v>#N/A</v>
      </c>
      <c r="G9571" s="16" t="e">
        <f>VLOOKUP(A9571,MANDAQUI!A:I,7, FALSE)</f>
        <v>#N/A</v>
      </c>
      <c r="H9571" s="29" t="e">
        <f>VLOOKUP(A9571,MANDAQUI!A:I,8, FALSE)</f>
        <v>#N/A</v>
      </c>
      <c r="I9571" s="16" t="s">
        <v>11</v>
      </c>
      <c r="J9571" s="9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9"/>
      <c r="V9571" s="9"/>
      <c r="W9571" s="9"/>
      <c r="X9571" s="9"/>
      <c r="Y9571" s="9"/>
      <c r="Z9571" s="9"/>
      <c r="AA9571" s="9"/>
    </row>
    <row r="9572" spans="1:27" ht="12.75">
      <c r="A9572" s="64">
        <f t="shared" si="202"/>
        <v>46200</v>
      </c>
      <c r="B9572" s="16" t="s">
        <v>1465</v>
      </c>
      <c r="C9572" s="60" t="e">
        <f>VLOOKUP(A9572,AEROPORTO!A:I,3, FALSE)</f>
        <v>#N/A</v>
      </c>
      <c r="D9572" s="16" t="e">
        <f>VLOOKUP(A9572,AEROPORTO!A:I,4, FALSE)</f>
        <v>#N/A</v>
      </c>
      <c r="E9572" s="68" t="e">
        <f>VLOOKUP(A9572,AEROPORTO!A:I,5, FALSE)</f>
        <v>#N/A</v>
      </c>
      <c r="F9572" s="70" t="e">
        <f>VLOOKUP(A9572,AEROPORTO!A:I,6, FALSE)</f>
        <v>#N/A</v>
      </c>
      <c r="G9572" s="70" t="e">
        <f>VLOOKUP(A9572,AEROPORTO!A:I,7, FALSE)</f>
        <v>#N/A</v>
      </c>
      <c r="H9572" s="71" t="e">
        <f>VLOOKUP(A9572,AEROPORTO!A:I,8, FALSE)</f>
        <v>#N/A</v>
      </c>
      <c r="I9572" s="16" t="s">
        <v>11</v>
      </c>
      <c r="J9572" s="9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9"/>
      <c r="V9572" s="9"/>
      <c r="W9572" s="9"/>
      <c r="X9572" s="9"/>
      <c r="Y9572" s="9"/>
      <c r="Z9572" s="9"/>
      <c r="AA9572" s="9"/>
    </row>
    <row r="9573" spans="1:27" ht="12.75">
      <c r="A9573" s="64">
        <f t="shared" si="202"/>
        <v>46200</v>
      </c>
      <c r="B9573" s="16" t="s">
        <v>289</v>
      </c>
      <c r="C9573" s="60">
        <f>VLOOKUP(A9573,PINHEIROS!A:I,3, FALSE)</f>
        <v>0</v>
      </c>
      <c r="D9573" s="16">
        <f>VLOOKUP(A9573,PINHEIROS!A:I,4, FALSE)</f>
        <v>0</v>
      </c>
      <c r="E9573" s="61">
        <f>VLOOKUP(A9573,PINHEIROS!A:I,5, FALSE)</f>
        <v>0</v>
      </c>
      <c r="F9573" s="16">
        <f>VLOOKUP(A9573,PINHEIROS!A:I,6, FALSE)</f>
        <v>0</v>
      </c>
      <c r="G9573" s="16">
        <f>VLOOKUP(A9573,PINHEIROS!A:I,7, FALSE)</f>
        <v>0</v>
      </c>
      <c r="H9573" s="29">
        <f>VLOOKUP(A9573,PINHEIROS!A:I,8, FALSE)</f>
        <v>0</v>
      </c>
      <c r="I9573" s="16" t="s">
        <v>11</v>
      </c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9"/>
      <c r="X9573" s="9"/>
      <c r="Y9573" s="9"/>
      <c r="Z9573" s="9"/>
      <c r="AA9573" s="9"/>
    </row>
    <row r="9574" spans="1:27" ht="12.75">
      <c r="A9574" s="64">
        <f t="shared" si="202"/>
        <v>46200</v>
      </c>
      <c r="B9574" s="16" t="s">
        <v>286</v>
      </c>
      <c r="C9574" s="60">
        <f>VLOOKUP(A9574,ACLIMAÇÃO!A:I,3, FALSE)</f>
        <v>0</v>
      </c>
      <c r="D9574" s="16">
        <f>VLOOKUP(A9574,ACLIMAÇÃO!A:I,4, FALSE)</f>
        <v>0</v>
      </c>
      <c r="E9574" s="61">
        <f>VLOOKUP(A9574,ACLIMAÇÃO!A:I,5, FALSE)</f>
        <v>0</v>
      </c>
      <c r="F9574" s="16">
        <f>VLOOKUP(A9574,ACLIMAÇÃO!A:I,6, FALSE)</f>
        <v>0</v>
      </c>
      <c r="G9574" s="16">
        <f>VLOOKUP(A9574,ACLIMAÇÃO!A:I,7, FALSE)</f>
        <v>0</v>
      </c>
      <c r="H9574" s="29">
        <f>VLOOKUP(A9574,ACLIMAÇÃO!A:I,8, FALSE)</f>
        <v>0</v>
      </c>
      <c r="I9574" s="16" t="s">
        <v>11</v>
      </c>
      <c r="J9574" s="9"/>
      <c r="K9574" s="9"/>
      <c r="L9574" s="9"/>
      <c r="M9574" s="9"/>
      <c r="N9574" s="9"/>
      <c r="O9574" s="9"/>
      <c r="P9574" s="9"/>
      <c r="Q9574" s="9"/>
      <c r="R9574" s="9"/>
      <c r="S9574" s="9"/>
      <c r="T9574" s="9"/>
      <c r="U9574" s="9"/>
      <c r="V9574" s="9"/>
      <c r="W9574" s="9"/>
      <c r="X9574" s="9"/>
      <c r="Y9574" s="9"/>
      <c r="Z9574" s="9"/>
      <c r="AA9574" s="9"/>
    </row>
    <row r="9575" spans="1:27" ht="12.75">
      <c r="A9575" s="64">
        <f t="shared" si="202"/>
        <v>46200</v>
      </c>
      <c r="B9575" s="16" t="s">
        <v>17</v>
      </c>
      <c r="C9575" s="60" t="e">
        <f>VLOOKUP(A9575,'PRAIA DO CANTO'!A:I,3, FALSE)</f>
        <v>#N/A</v>
      </c>
      <c r="D9575" s="16" t="e">
        <f>VLOOKUP(A9575,'PRAIA DO CANTO'!A:I,4, FALSE)</f>
        <v>#N/A</v>
      </c>
      <c r="E9575" s="61" t="e">
        <f>VLOOKUP(A9575,'PRAIA DO CANTO'!A:I,5, FALSE)</f>
        <v>#N/A</v>
      </c>
      <c r="F9575" s="16" t="e">
        <f>VLOOKUP(A9575,'PRAIA DO CANTO'!A:I,6, FALSE)</f>
        <v>#N/A</v>
      </c>
      <c r="G9575" s="16" t="e">
        <f>VLOOKUP(A9575,'PRAIA DO CANTO'!A:I,7, FALSE)</f>
        <v>#N/A</v>
      </c>
      <c r="H9575" s="29" t="e">
        <f>VLOOKUP(A9575,'PRAIA DO CANTO'!A:I,8, FALSE)</f>
        <v>#N/A</v>
      </c>
      <c r="I9575" s="16" t="s">
        <v>16</v>
      </c>
      <c r="J9575" s="9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9"/>
      <c r="V9575" s="9"/>
      <c r="W9575" s="9"/>
      <c r="X9575" s="9"/>
      <c r="Y9575" s="9"/>
      <c r="Z9575" s="9"/>
      <c r="AA9575" s="9"/>
    </row>
    <row r="9576" spans="1:27" ht="12.75">
      <c r="A9576" s="64">
        <f t="shared" si="202"/>
        <v>46200</v>
      </c>
      <c r="B9576" s="16" t="s">
        <v>14</v>
      </c>
      <c r="C9576" s="60">
        <f>VLOOKUP(A9576,'JARDIM CAMBURI'!A:I,3, FALSE)</f>
        <v>0</v>
      </c>
      <c r="D9576" s="16">
        <f>VLOOKUP(A9576,'JARDIM CAMBURI'!A:I,4, FALSE)</f>
        <v>0</v>
      </c>
      <c r="E9576" s="61">
        <f>VLOOKUP(A9576,'JARDIM CAMBURI'!A:I,5, FALSE)</f>
        <v>0</v>
      </c>
      <c r="F9576" s="16">
        <f>VLOOKUP(A9576,'JARDIM CAMBURI'!A:I,6, FALSE())</f>
        <v>0</v>
      </c>
      <c r="G9576" s="16">
        <f>VLOOKUP(A9576,'JARDIM CAMBURI'!A:I,7, FALSE)</f>
        <v>0</v>
      </c>
      <c r="H9576" s="29">
        <f>VLOOKUP(A9576,'JARDIM CAMBURI'!A:I,8, FALSE)</f>
        <v>0</v>
      </c>
      <c r="I9576" s="16" t="s">
        <v>16</v>
      </c>
      <c r="J9576" s="9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9"/>
      <c r="V9576" s="9"/>
      <c r="W9576" s="9"/>
      <c r="X9576" s="9"/>
      <c r="Y9576" s="9"/>
      <c r="Z9576" s="9"/>
      <c r="AA9576" s="9"/>
    </row>
    <row r="9577" spans="1:27" ht="12.75">
      <c r="A9577" s="64">
        <f t="shared" si="202"/>
        <v>46200</v>
      </c>
      <c r="B9577" s="16" t="s">
        <v>19</v>
      </c>
      <c r="C9577" s="60">
        <f>VLOOKUP(A9577,SERRA!A:I,3, FALSE)</f>
        <v>0</v>
      </c>
      <c r="D9577" s="16">
        <f>VLOOKUP(A9577,SERRA!A:I,4, FALSE)</f>
        <v>0</v>
      </c>
      <c r="E9577" s="61">
        <f>VLOOKUP(A9577,SERRA!A:I,5, FALSE)</f>
        <v>0</v>
      </c>
      <c r="F9577" s="16">
        <f>VLOOKUP(A9577,SERRA!A:I,6, FALSE)</f>
        <v>0</v>
      </c>
      <c r="G9577" s="16">
        <f>VLOOKUP(A9577,SERRA!A:I,7, FALSE)</f>
        <v>0</v>
      </c>
      <c r="H9577" s="29">
        <f>VLOOKUP(A9577,SERRA!A:I,8, FALSE)</f>
        <v>0</v>
      </c>
      <c r="I9577" s="16" t="s">
        <v>16</v>
      </c>
      <c r="J9577" s="9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9"/>
      <c r="V9577" s="9"/>
      <c r="W9577" s="9"/>
      <c r="X9577" s="9"/>
      <c r="Y9577" s="9"/>
      <c r="Z9577" s="9"/>
      <c r="AA9577" s="9"/>
    </row>
    <row r="9578" spans="1:27" ht="12.75">
      <c r="A9578" s="64">
        <f t="shared" si="202"/>
        <v>46200</v>
      </c>
      <c r="B9578" s="16" t="s">
        <v>1574</v>
      </c>
      <c r="C9578" s="69">
        <f>VLOOKUP(A9578,BOALI!A:I,3, FALSE)</f>
        <v>0</v>
      </c>
      <c r="D9578" s="70">
        <f>VLOOKUP(A9578,BOALI!A:I,4, FALSE)</f>
        <v>0</v>
      </c>
      <c r="E9578" s="68">
        <f>VLOOKUP(A9578,BOALI!A:I,5, FALSE)</f>
        <v>0</v>
      </c>
      <c r="F9578" s="70">
        <f>VLOOKUP(A9578,BOALI!A:I,6, FALSE)</f>
        <v>0</v>
      </c>
      <c r="G9578" s="70">
        <f>VLOOKUP(A9578,BOALI!A:I,7, FALSE)</f>
        <v>0</v>
      </c>
      <c r="H9578" s="71">
        <f>VLOOKUP(A9578,BOALI!A:I,8, FALSE)</f>
        <v>0</v>
      </c>
      <c r="I9578" s="16" t="s">
        <v>16</v>
      </c>
      <c r="J9578" s="9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9"/>
      <c r="V9578" s="9"/>
      <c r="W9578" s="9"/>
      <c r="X9578" s="9"/>
      <c r="Y9578" s="9"/>
      <c r="Z9578" s="9"/>
      <c r="AA9578" s="9"/>
    </row>
    <row r="9579" spans="1:27" ht="12.75">
      <c r="A9579" s="64">
        <f>A9578+1</f>
        <v>46201</v>
      </c>
      <c r="B9579" s="16" t="s">
        <v>21</v>
      </c>
      <c r="C9579" s="60" t="e">
        <f>VLOOKUP(A9579,'VILA CLEMENTINO'!A:I,3, FALSE)</f>
        <v>#N/A</v>
      </c>
      <c r="D9579" s="16" t="e">
        <f>VLOOKUP(A9579,'VILA CLEMENTINO'!A:I,4, FALSE)</f>
        <v>#N/A</v>
      </c>
      <c r="E9579" s="61" t="e">
        <f>VLOOKUP(A9579,'VILA CLEMENTINO'!A:I,5, FALSE)</f>
        <v>#N/A</v>
      </c>
      <c r="F9579" s="16" t="e">
        <f>VLOOKUP(A9579,'VILA CLEMENTINO'!A:I,6, FALSE)</f>
        <v>#N/A</v>
      </c>
      <c r="G9579" s="62" t="e">
        <f>VLOOKUP(A9579,'VILA CLEMENTINO'!A:I,7, FALSE)</f>
        <v>#N/A</v>
      </c>
      <c r="H9579" s="29" t="e">
        <f>VLOOKUP(A9579,'VILA CLEMENTINO'!A:I,8, FALSE)</f>
        <v>#N/A</v>
      </c>
      <c r="I9579" s="16" t="s">
        <v>11</v>
      </c>
      <c r="J9579" s="9"/>
      <c r="K9579" s="9"/>
      <c r="L9579" s="9"/>
      <c r="M9579" s="9"/>
      <c r="N9579" s="9"/>
      <c r="O9579" s="9"/>
      <c r="P9579" s="9"/>
      <c r="Q9579" s="9"/>
      <c r="R9579" s="9"/>
      <c r="S9579" s="9"/>
      <c r="T9579" s="9"/>
      <c r="U9579" s="9"/>
      <c r="V9579" s="9"/>
      <c r="W9579" s="9"/>
      <c r="X9579" s="9"/>
      <c r="Y9579" s="9"/>
      <c r="Z9579" s="9"/>
      <c r="AA9579" s="9"/>
    </row>
    <row r="9580" spans="1:27" ht="12.75">
      <c r="A9580" s="64">
        <f t="shared" ref="A9580:A9591" si="203">A9579</f>
        <v>46201</v>
      </c>
      <c r="B9580" s="16" t="s">
        <v>12</v>
      </c>
      <c r="C9580" s="60" t="e">
        <f>VLOOKUP(A9580,JABAQUARA!A:I,3, FALSE)</f>
        <v>#N/A</v>
      </c>
      <c r="D9580" s="16" t="e">
        <f>VLOOKUP(A9580,JABAQUARA!A:I,4, FALSE)</f>
        <v>#N/A</v>
      </c>
      <c r="E9580" s="61" t="e">
        <f>VLOOKUP(A9580,JABAQUARA!A:I,5, FALSE)</f>
        <v>#N/A</v>
      </c>
      <c r="F9580" s="16" t="e">
        <f>VLOOKUP(A9580,JABAQUARA!A:I,6, FALSE)</f>
        <v>#N/A</v>
      </c>
      <c r="G9580" s="16" t="e">
        <f>VLOOKUP(A9580,JABAQUARA!A:I,7, FALSE)</f>
        <v>#N/A</v>
      </c>
      <c r="H9580" s="29" t="e">
        <f>VLOOKUP(A9580,JABAQUARA!A:I,8, FALSE)</f>
        <v>#N/A</v>
      </c>
      <c r="I9580" s="16" t="s">
        <v>11</v>
      </c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9"/>
      <c r="V9580" s="9"/>
      <c r="W9580" s="9"/>
      <c r="X9580" s="9"/>
      <c r="Y9580" s="9"/>
      <c r="Z9580" s="9"/>
      <c r="AA9580" s="9"/>
    </row>
    <row r="9581" spans="1:27" ht="12.75">
      <c r="A9581" s="64">
        <f t="shared" si="203"/>
        <v>46201</v>
      </c>
      <c r="B9581" s="16" t="s">
        <v>1467</v>
      </c>
      <c r="C9581" s="60" t="e">
        <f>VLOOKUP(A9581,SPOLETO!A:I,3, FALSE)</f>
        <v>#N/A</v>
      </c>
      <c r="D9581" s="16" t="e">
        <f>VLOOKUP(A9581,SPOLETO!A:I,4, FALSE)</f>
        <v>#N/A</v>
      </c>
      <c r="E9581" s="68" t="e">
        <f>VLOOKUP(A9581,SPOLETO!A:I,5, FALSE)</f>
        <v>#N/A</v>
      </c>
      <c r="F9581" s="70" t="e">
        <f>VLOOKUP(A9581,SPOLETO!A:I,6, FALSE)</f>
        <v>#N/A</v>
      </c>
      <c r="G9581" s="70" t="e">
        <f>VLOOKUP(A9581,SPOLETO!A:I,7, FALSE)</f>
        <v>#N/A</v>
      </c>
      <c r="H9581" s="71" t="e">
        <f>VLOOKUP(A9581,SPOLETO!A:I,8, FALSE)</f>
        <v>#N/A</v>
      </c>
      <c r="I9581" s="16" t="s">
        <v>11</v>
      </c>
      <c r="J9581" s="9"/>
      <c r="K9581" s="9"/>
      <c r="L9581" s="9"/>
      <c r="M9581" s="9"/>
      <c r="N9581" s="9"/>
      <c r="O9581" s="9"/>
      <c r="P9581" s="9"/>
      <c r="Q9581" s="9"/>
      <c r="R9581" s="9"/>
      <c r="S9581" s="9"/>
      <c r="T9581" s="9"/>
      <c r="U9581" s="9"/>
      <c r="V9581" s="9"/>
      <c r="W9581" s="9"/>
      <c r="X9581" s="9"/>
      <c r="Y9581" s="9"/>
      <c r="Z9581" s="9"/>
      <c r="AA9581" s="9"/>
    </row>
    <row r="9582" spans="1:27" ht="12.75">
      <c r="A9582" s="64">
        <f t="shared" si="203"/>
        <v>46201</v>
      </c>
      <c r="B9582" s="16" t="s">
        <v>9</v>
      </c>
      <c r="C9582" s="60">
        <f>VLOOKUP(A9582,'CAMPO BELO'!A:I,3, FALSE)</f>
        <v>0</v>
      </c>
      <c r="D9582" s="16">
        <f>VLOOKUP(A9582,'CAMPO BELO'!A:I,4, FALSE)</f>
        <v>0</v>
      </c>
      <c r="E9582" s="61">
        <f>VLOOKUP(A9582,'CAMPO BELO'!A:I,5, FALSE)</f>
        <v>0</v>
      </c>
      <c r="F9582" s="16">
        <f>VLOOKUP(A9582,'CAMPO BELO'!A:I,6, FALSE)</f>
        <v>0</v>
      </c>
      <c r="G9582" s="16">
        <f>VLOOKUP(A9582,'CAMPO BELO'!A:I,7, FALSE)</f>
        <v>0</v>
      </c>
      <c r="H9582" s="29">
        <f>VLOOKUP(A9582,'CAMPO BELO'!A:I,8, FALSE)</f>
        <v>0</v>
      </c>
      <c r="I9582" s="16" t="s">
        <v>11</v>
      </c>
      <c r="J9582" s="9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9"/>
      <c r="V9582" s="9"/>
      <c r="W9582" s="9"/>
      <c r="X9582" s="9"/>
      <c r="Y9582" s="9"/>
      <c r="Z9582" s="9"/>
      <c r="AA9582" s="9"/>
    </row>
    <row r="9583" spans="1:27" ht="12.75">
      <c r="A9583" s="64">
        <f t="shared" si="203"/>
        <v>46201</v>
      </c>
      <c r="B9583" s="16" t="s">
        <v>43</v>
      </c>
      <c r="C9583" s="60" t="e">
        <f>VLOOKUP(A9583,GOPOÚVA!A:I,3, FALSE)</f>
        <v>#N/A</v>
      </c>
      <c r="D9583" s="16" t="e">
        <f>VLOOKUP(A9583,GOPOÚVA!A:I,4, FALSE)</f>
        <v>#N/A</v>
      </c>
      <c r="E9583" s="61" t="e">
        <f>VLOOKUP(A9583,GOPOÚVA!A:I,5, FALSE)</f>
        <v>#N/A</v>
      </c>
      <c r="F9583" s="16" t="e">
        <f>VLOOKUP(A9583,GOPOÚVA!A:I,6, FALSE)</f>
        <v>#N/A</v>
      </c>
      <c r="G9583" s="16" t="e">
        <f>VLOOKUP(A9583,GOPOÚVA!A:I,7, FALSE)</f>
        <v>#N/A</v>
      </c>
      <c r="H9583" s="29" t="e">
        <f>VLOOKUP(A9583,GOPOÚVA!A:I,8, FALSE)</f>
        <v>#N/A</v>
      </c>
      <c r="I9583" s="16" t="s">
        <v>11</v>
      </c>
      <c r="J9583" s="9"/>
      <c r="K9583" s="9"/>
      <c r="L9583" s="9"/>
      <c r="M9583" s="9"/>
      <c r="N9583" s="9"/>
      <c r="O9583" s="9"/>
      <c r="P9583" s="9"/>
      <c r="Q9583" s="9"/>
      <c r="R9583" s="9"/>
      <c r="S9583" s="9"/>
      <c r="T9583" s="9"/>
      <c r="U9583" s="9"/>
      <c r="V9583" s="9"/>
      <c r="W9583" s="9"/>
      <c r="X9583" s="9"/>
      <c r="Y9583" s="9"/>
      <c r="Z9583" s="9"/>
      <c r="AA9583" s="9"/>
    </row>
    <row r="9584" spans="1:27" ht="12.75">
      <c r="A9584" s="64">
        <f t="shared" si="203"/>
        <v>46201</v>
      </c>
      <c r="B9584" s="16" t="s">
        <v>45</v>
      </c>
      <c r="C9584" s="60" t="e">
        <f>VLOOKUP(A9584,MANDAQUI!A:I,3, FALSE)</f>
        <v>#N/A</v>
      </c>
      <c r="D9584" s="16" t="e">
        <f>VLOOKUP(A9584,MANDAQUI!A:I,4, FALSE)</f>
        <v>#N/A</v>
      </c>
      <c r="E9584" s="61" t="e">
        <f>VLOOKUP(A9584,MANDAQUI!A:I,5, FALSE)</f>
        <v>#N/A</v>
      </c>
      <c r="F9584" s="16" t="e">
        <f>VLOOKUP(A9584,MANDAQUI!A:I,6, FALSE)</f>
        <v>#N/A</v>
      </c>
      <c r="G9584" s="16" t="e">
        <f>VLOOKUP(A9584,MANDAQUI!A:I,7, FALSE)</f>
        <v>#N/A</v>
      </c>
      <c r="H9584" s="29" t="e">
        <f>VLOOKUP(A9584,MANDAQUI!A:I,8, FALSE)</f>
        <v>#N/A</v>
      </c>
      <c r="I9584" s="16" t="s">
        <v>11</v>
      </c>
      <c r="J9584" s="9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9"/>
      <c r="V9584" s="9"/>
      <c r="W9584" s="9"/>
      <c r="X9584" s="9"/>
      <c r="Y9584" s="9"/>
      <c r="Z9584" s="9"/>
      <c r="AA9584" s="9"/>
    </row>
    <row r="9585" spans="1:27" ht="12.75">
      <c r="A9585" s="64">
        <f t="shared" si="203"/>
        <v>46201</v>
      </c>
      <c r="B9585" s="16" t="s">
        <v>1465</v>
      </c>
      <c r="C9585" s="60" t="e">
        <f>VLOOKUP(A9585,AEROPORTO!A:I,3, FALSE)</f>
        <v>#N/A</v>
      </c>
      <c r="D9585" s="16" t="e">
        <f>VLOOKUP(A9585,AEROPORTO!A:I,4, FALSE)</f>
        <v>#N/A</v>
      </c>
      <c r="E9585" s="68" t="e">
        <f>VLOOKUP(A9585,AEROPORTO!A:I,5, FALSE)</f>
        <v>#N/A</v>
      </c>
      <c r="F9585" s="70" t="e">
        <f>VLOOKUP(A9585,AEROPORTO!A:I,6, FALSE)</f>
        <v>#N/A</v>
      </c>
      <c r="G9585" s="70" t="e">
        <f>VLOOKUP(A9585,AEROPORTO!A:I,7, FALSE)</f>
        <v>#N/A</v>
      </c>
      <c r="H9585" s="71" t="e">
        <f>VLOOKUP(A9585,AEROPORTO!A:I,8, FALSE)</f>
        <v>#N/A</v>
      </c>
      <c r="I9585" s="16" t="s">
        <v>11</v>
      </c>
      <c r="J9585" s="9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9"/>
      <c r="V9585" s="9"/>
      <c r="W9585" s="9"/>
      <c r="X9585" s="9"/>
      <c r="Y9585" s="9"/>
      <c r="Z9585" s="9"/>
      <c r="AA9585" s="9"/>
    </row>
    <row r="9586" spans="1:27" ht="12.75">
      <c r="A9586" s="64">
        <f t="shared" si="203"/>
        <v>46201</v>
      </c>
      <c r="B9586" s="16" t="s">
        <v>289</v>
      </c>
      <c r="C9586" s="60">
        <f>VLOOKUP(A9586,PINHEIROS!A:I,3, FALSE)</f>
        <v>0</v>
      </c>
      <c r="D9586" s="16">
        <f>VLOOKUP(A9586,PINHEIROS!A:I,4, FALSE)</f>
        <v>0</v>
      </c>
      <c r="E9586" s="61">
        <f>VLOOKUP(A9586,PINHEIROS!A:I,5, FALSE)</f>
        <v>0</v>
      </c>
      <c r="F9586" s="16">
        <f>VLOOKUP(A9586,PINHEIROS!A:I,6, FALSE)</f>
        <v>0</v>
      </c>
      <c r="G9586" s="16">
        <f>VLOOKUP(A9586,PINHEIROS!A:I,7, FALSE)</f>
        <v>0</v>
      </c>
      <c r="H9586" s="29">
        <f>VLOOKUP(A9586,PINHEIROS!A:I,8, FALSE)</f>
        <v>0</v>
      </c>
      <c r="I9586" s="16" t="s">
        <v>11</v>
      </c>
      <c r="J9586" s="9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9"/>
      <c r="V9586" s="9"/>
      <c r="W9586" s="9"/>
      <c r="X9586" s="9"/>
      <c r="Y9586" s="9"/>
      <c r="Z9586" s="9"/>
      <c r="AA9586" s="9"/>
    </row>
    <row r="9587" spans="1:27" ht="12.75">
      <c r="A9587" s="64">
        <f t="shared" si="203"/>
        <v>46201</v>
      </c>
      <c r="B9587" s="16" t="s">
        <v>286</v>
      </c>
      <c r="C9587" s="60">
        <f>VLOOKUP(A9587,ACLIMAÇÃO!A:I,3, FALSE)</f>
        <v>0</v>
      </c>
      <c r="D9587" s="16">
        <f>VLOOKUP(A9587,ACLIMAÇÃO!A:I,4, FALSE)</f>
        <v>0</v>
      </c>
      <c r="E9587" s="61">
        <f>VLOOKUP(A9587,ACLIMAÇÃO!A:I,5, FALSE)</f>
        <v>0</v>
      </c>
      <c r="F9587" s="16">
        <f>VLOOKUP(A9587,ACLIMAÇÃO!A:I,6, FALSE)</f>
        <v>0</v>
      </c>
      <c r="G9587" s="16">
        <f>VLOOKUP(A9587,ACLIMAÇÃO!A:I,7, FALSE)</f>
        <v>0</v>
      </c>
      <c r="H9587" s="29">
        <f>VLOOKUP(A9587,ACLIMAÇÃO!A:I,8, FALSE)</f>
        <v>0</v>
      </c>
      <c r="I9587" s="16" t="s">
        <v>11</v>
      </c>
      <c r="J9587" s="9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9"/>
      <c r="V9587" s="9"/>
      <c r="W9587" s="9"/>
      <c r="X9587" s="9"/>
      <c r="Y9587" s="9"/>
      <c r="Z9587" s="9"/>
      <c r="AA9587" s="9"/>
    </row>
    <row r="9588" spans="1:27" ht="12.75">
      <c r="A9588" s="64">
        <f t="shared" si="203"/>
        <v>46201</v>
      </c>
      <c r="B9588" s="16" t="s">
        <v>17</v>
      </c>
      <c r="C9588" s="60" t="e">
        <f>VLOOKUP(A9588,'PRAIA DO CANTO'!A:I,3, FALSE)</f>
        <v>#N/A</v>
      </c>
      <c r="D9588" s="16" t="e">
        <f>VLOOKUP(A9588,'PRAIA DO CANTO'!A:I,4, FALSE)</f>
        <v>#N/A</v>
      </c>
      <c r="E9588" s="61" t="e">
        <f>VLOOKUP(A9588,'PRAIA DO CANTO'!A:I,5, FALSE)</f>
        <v>#N/A</v>
      </c>
      <c r="F9588" s="16" t="e">
        <f>VLOOKUP(A9588,'PRAIA DO CANTO'!A:I,6, FALSE)</f>
        <v>#N/A</v>
      </c>
      <c r="G9588" s="16" t="e">
        <f>VLOOKUP(A9588,'PRAIA DO CANTO'!A:I,7, FALSE)</f>
        <v>#N/A</v>
      </c>
      <c r="H9588" s="29" t="e">
        <f>VLOOKUP(A9588,'PRAIA DO CANTO'!A:I,8, FALSE)</f>
        <v>#N/A</v>
      </c>
      <c r="I9588" s="16" t="s">
        <v>16</v>
      </c>
      <c r="J9588" s="9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9"/>
      <c r="V9588" s="9"/>
      <c r="W9588" s="9"/>
      <c r="X9588" s="9"/>
      <c r="Y9588" s="9"/>
      <c r="Z9588" s="9"/>
      <c r="AA9588" s="9"/>
    </row>
    <row r="9589" spans="1:27" ht="12.75">
      <c r="A9589" s="64">
        <f t="shared" si="203"/>
        <v>46201</v>
      </c>
      <c r="B9589" s="16" t="s">
        <v>14</v>
      </c>
      <c r="C9589" s="60">
        <f>VLOOKUP(A9589,'JARDIM CAMBURI'!A:I,3, FALSE)</f>
        <v>0</v>
      </c>
      <c r="D9589" s="16">
        <f>VLOOKUP(A9589,'JARDIM CAMBURI'!A:I,4, FALSE)</f>
        <v>0</v>
      </c>
      <c r="E9589" s="61">
        <f>VLOOKUP(A9589,'JARDIM CAMBURI'!A:I,5, FALSE)</f>
        <v>0</v>
      </c>
      <c r="F9589" s="16">
        <f>VLOOKUP(A9589,'JARDIM CAMBURI'!A:I,6, FALSE())</f>
        <v>0</v>
      </c>
      <c r="G9589" s="16">
        <f>VLOOKUP(A9589,'JARDIM CAMBURI'!A:I,7, FALSE)</f>
        <v>0</v>
      </c>
      <c r="H9589" s="29">
        <f>VLOOKUP(A9589,'JARDIM CAMBURI'!A:I,8, FALSE)</f>
        <v>0</v>
      </c>
      <c r="I9589" s="16" t="s">
        <v>16</v>
      </c>
      <c r="J9589" s="9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9"/>
      <c r="V9589" s="9"/>
      <c r="W9589" s="9"/>
      <c r="X9589" s="9"/>
      <c r="Y9589" s="9"/>
      <c r="Z9589" s="9"/>
      <c r="AA9589" s="9"/>
    </row>
    <row r="9590" spans="1:27" ht="12.75">
      <c r="A9590" s="64">
        <f t="shared" si="203"/>
        <v>46201</v>
      </c>
      <c r="B9590" s="16" t="s">
        <v>19</v>
      </c>
      <c r="C9590" s="60">
        <f>VLOOKUP(A9590,SERRA!A:I,3, FALSE)</f>
        <v>0</v>
      </c>
      <c r="D9590" s="16">
        <f>VLOOKUP(A9590,SERRA!A:I,4, FALSE)</f>
        <v>0</v>
      </c>
      <c r="E9590" s="61">
        <f>VLOOKUP(A9590,SERRA!A:I,5, FALSE)</f>
        <v>0</v>
      </c>
      <c r="F9590" s="16">
        <f>VLOOKUP(A9590,SERRA!A:I,6, FALSE)</f>
        <v>0</v>
      </c>
      <c r="G9590" s="16">
        <f>VLOOKUP(A9590,SERRA!A:I,7, FALSE)</f>
        <v>0</v>
      </c>
      <c r="H9590" s="29">
        <f>VLOOKUP(A9590,SERRA!A:I,8, FALSE)</f>
        <v>0</v>
      </c>
      <c r="I9590" s="16" t="s">
        <v>16</v>
      </c>
      <c r="J9590" s="9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9"/>
      <c r="V9590" s="9"/>
      <c r="W9590" s="9"/>
      <c r="X9590" s="9"/>
      <c r="Y9590" s="9"/>
      <c r="Z9590" s="9"/>
      <c r="AA9590" s="9"/>
    </row>
    <row r="9591" spans="1:27" ht="12.75">
      <c r="A9591" s="64">
        <f t="shared" si="203"/>
        <v>46201</v>
      </c>
      <c r="B9591" s="16" t="s">
        <v>1574</v>
      </c>
      <c r="C9591" s="69">
        <f>VLOOKUP(A9591,BOALI!A:I,3, FALSE)</f>
        <v>0</v>
      </c>
      <c r="D9591" s="70">
        <f>VLOOKUP(A9591,BOALI!A:I,4, FALSE)</f>
        <v>0</v>
      </c>
      <c r="E9591" s="68">
        <f>VLOOKUP(A9591,BOALI!A:I,5, FALSE)</f>
        <v>0</v>
      </c>
      <c r="F9591" s="70">
        <f>VLOOKUP(A9591,BOALI!A:I,6, FALSE)</f>
        <v>0</v>
      </c>
      <c r="G9591" s="70">
        <f>VLOOKUP(A9591,BOALI!A:I,7, FALSE)</f>
        <v>0</v>
      </c>
      <c r="H9591" s="71">
        <f>VLOOKUP(A9591,BOALI!A:I,8, FALSE)</f>
        <v>0</v>
      </c>
      <c r="I9591" s="16" t="s">
        <v>16</v>
      </c>
      <c r="J9591" s="9"/>
      <c r="K9591" s="9"/>
      <c r="L9591" s="9"/>
      <c r="M9591" s="9"/>
      <c r="N9591" s="9"/>
      <c r="O9591" s="9"/>
      <c r="P9591" s="9"/>
      <c r="Q9591" s="9"/>
      <c r="R9591" s="9"/>
      <c r="S9591" s="9"/>
      <c r="T9591" s="9"/>
      <c r="U9591" s="9"/>
      <c r="V9591" s="9"/>
      <c r="W9591" s="9"/>
      <c r="X9591" s="9"/>
      <c r="Y9591" s="9"/>
      <c r="Z9591" s="9"/>
      <c r="AA9591" s="9"/>
    </row>
    <row r="9592" spans="1:27" ht="12.75">
      <c r="A9592" s="64">
        <f>A9591+1</f>
        <v>46202</v>
      </c>
      <c r="B9592" s="16" t="s">
        <v>21</v>
      </c>
      <c r="C9592" s="60" t="e">
        <f>VLOOKUP(A9592,'VILA CLEMENTINO'!A:I,3, FALSE)</f>
        <v>#N/A</v>
      </c>
      <c r="D9592" s="16" t="e">
        <f>VLOOKUP(A9592,'VILA CLEMENTINO'!A:I,4, FALSE)</f>
        <v>#N/A</v>
      </c>
      <c r="E9592" s="61" t="e">
        <f>VLOOKUP(A9592,'VILA CLEMENTINO'!A:I,5, FALSE)</f>
        <v>#N/A</v>
      </c>
      <c r="F9592" s="16" t="e">
        <f>VLOOKUP(A9592,'VILA CLEMENTINO'!A:I,6, FALSE)</f>
        <v>#N/A</v>
      </c>
      <c r="G9592" s="62" t="e">
        <f>VLOOKUP(A9592,'VILA CLEMENTINO'!A:I,7, FALSE)</f>
        <v>#N/A</v>
      </c>
      <c r="H9592" s="29" t="e">
        <f>VLOOKUP(A9592,'VILA CLEMENTINO'!A:I,8, FALSE)</f>
        <v>#N/A</v>
      </c>
      <c r="I9592" s="16" t="s">
        <v>11</v>
      </c>
      <c r="J9592" s="9"/>
      <c r="K9592" s="9"/>
      <c r="L9592" s="9"/>
      <c r="M9592" s="9"/>
      <c r="N9592" s="9"/>
      <c r="O9592" s="9"/>
      <c r="P9592" s="9"/>
      <c r="Q9592" s="9"/>
      <c r="R9592" s="9"/>
      <c r="S9592" s="9"/>
      <c r="T9592" s="9"/>
      <c r="U9592" s="9"/>
      <c r="V9592" s="9"/>
      <c r="W9592" s="9"/>
      <c r="X9592" s="9"/>
      <c r="Y9592" s="9"/>
      <c r="Z9592" s="9"/>
      <c r="AA9592" s="9"/>
    </row>
    <row r="9593" spans="1:27" ht="12.75">
      <c r="A9593" s="64">
        <f t="shared" ref="A9593:A9604" si="204">A9592</f>
        <v>46202</v>
      </c>
      <c r="B9593" s="16" t="s">
        <v>12</v>
      </c>
      <c r="C9593" s="60" t="e">
        <f>VLOOKUP(A9593,JABAQUARA!A:I,3, FALSE)</f>
        <v>#N/A</v>
      </c>
      <c r="D9593" s="16" t="e">
        <f>VLOOKUP(A9593,JABAQUARA!A:I,4, FALSE)</f>
        <v>#N/A</v>
      </c>
      <c r="E9593" s="61" t="e">
        <f>VLOOKUP(A9593,JABAQUARA!A:I,5, FALSE)</f>
        <v>#N/A</v>
      </c>
      <c r="F9593" s="16" t="e">
        <f>VLOOKUP(A9593,JABAQUARA!A:I,6, FALSE)</f>
        <v>#N/A</v>
      </c>
      <c r="G9593" s="16" t="e">
        <f>VLOOKUP(A9593,JABAQUARA!A:I,7, FALSE)</f>
        <v>#N/A</v>
      </c>
      <c r="H9593" s="29" t="e">
        <f>VLOOKUP(A9593,JABAQUARA!A:I,8, FALSE)</f>
        <v>#N/A</v>
      </c>
      <c r="I9593" s="16" t="s">
        <v>11</v>
      </c>
      <c r="J9593" s="9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9"/>
      <c r="V9593" s="9"/>
      <c r="W9593" s="9"/>
      <c r="X9593" s="9"/>
      <c r="Y9593" s="9"/>
      <c r="Z9593" s="9"/>
      <c r="AA9593" s="9"/>
    </row>
    <row r="9594" spans="1:27" ht="12.75">
      <c r="A9594" s="64">
        <f t="shared" si="204"/>
        <v>46202</v>
      </c>
      <c r="B9594" s="16" t="s">
        <v>1467</v>
      </c>
      <c r="C9594" s="60">
        <f>VLOOKUP(A9594,SPOLETO!A:I,3, FALSE)</f>
        <v>0</v>
      </c>
      <c r="D9594" s="16">
        <f>VLOOKUP(A9594,SPOLETO!A:I,4, FALSE)</f>
        <v>0</v>
      </c>
      <c r="E9594" s="68">
        <f>VLOOKUP(A9594,SPOLETO!A:I,5, FALSE)</f>
        <v>0</v>
      </c>
      <c r="F9594" s="70">
        <f>VLOOKUP(A9594,SPOLETO!A:I,6, FALSE)</f>
        <v>0</v>
      </c>
      <c r="G9594" s="70">
        <f>VLOOKUP(A9594,SPOLETO!A:I,7, FALSE)</f>
        <v>0</v>
      </c>
      <c r="H9594" s="71">
        <f>VLOOKUP(A9594,SPOLETO!A:I,8, FALSE)</f>
        <v>0</v>
      </c>
      <c r="I9594" s="16" t="s">
        <v>11</v>
      </c>
      <c r="J9594" s="9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9"/>
      <c r="V9594" s="9"/>
      <c r="W9594" s="9"/>
      <c r="X9594" s="9"/>
      <c r="Y9594" s="9"/>
      <c r="Z9594" s="9"/>
      <c r="AA9594" s="9"/>
    </row>
    <row r="9595" spans="1:27" ht="12.75">
      <c r="A9595" s="64">
        <f t="shared" si="204"/>
        <v>46202</v>
      </c>
      <c r="B9595" s="16" t="s">
        <v>9</v>
      </c>
      <c r="C9595" s="60">
        <f>VLOOKUP(A9595,'CAMPO BELO'!A:I,3, FALSE)</f>
        <v>0</v>
      </c>
      <c r="D9595" s="16">
        <f>VLOOKUP(A9595,'CAMPO BELO'!A:I,4, FALSE)</f>
        <v>0</v>
      </c>
      <c r="E9595" s="61">
        <f>VLOOKUP(A9595,'CAMPO BELO'!A:I,5, FALSE)</f>
        <v>0</v>
      </c>
      <c r="F9595" s="16">
        <f>VLOOKUP(A9595,'CAMPO BELO'!A:I,6, FALSE)</f>
        <v>0</v>
      </c>
      <c r="G9595" s="16">
        <f>VLOOKUP(A9595,'CAMPO BELO'!A:I,7, FALSE)</f>
        <v>0</v>
      </c>
      <c r="H9595" s="29">
        <f>VLOOKUP(A9595,'CAMPO BELO'!A:I,8, FALSE)</f>
        <v>0</v>
      </c>
      <c r="I9595" s="16" t="s">
        <v>11</v>
      </c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9"/>
      <c r="V9595" s="9"/>
      <c r="W9595" s="9"/>
      <c r="X9595" s="9"/>
      <c r="Y9595" s="9"/>
      <c r="Z9595" s="9"/>
      <c r="AA9595" s="9"/>
    </row>
    <row r="9596" spans="1:27" ht="12.75">
      <c r="A9596" s="64">
        <f t="shared" si="204"/>
        <v>46202</v>
      </c>
      <c r="B9596" s="16" t="s">
        <v>43</v>
      </c>
      <c r="C9596" s="60" t="e">
        <f>VLOOKUP(A9596,GOPOÚVA!A:I,3, FALSE)</f>
        <v>#N/A</v>
      </c>
      <c r="D9596" s="16" t="e">
        <f>VLOOKUP(A9596,GOPOÚVA!A:I,4, FALSE)</f>
        <v>#N/A</v>
      </c>
      <c r="E9596" s="61" t="e">
        <f>VLOOKUP(A9596,GOPOÚVA!A:I,5, FALSE)</f>
        <v>#N/A</v>
      </c>
      <c r="F9596" s="16" t="e">
        <f>VLOOKUP(A9596,GOPOÚVA!A:I,6, FALSE)</f>
        <v>#N/A</v>
      </c>
      <c r="G9596" s="16" t="e">
        <f>VLOOKUP(A9596,GOPOÚVA!A:I,7, FALSE)</f>
        <v>#N/A</v>
      </c>
      <c r="H9596" s="29" t="e">
        <f>VLOOKUP(A9596,GOPOÚVA!A:I,8, FALSE)</f>
        <v>#N/A</v>
      </c>
      <c r="I9596" s="16" t="s">
        <v>11</v>
      </c>
      <c r="J9596" s="9"/>
      <c r="K9596" s="9"/>
      <c r="L9596" s="9"/>
      <c r="M9596" s="9"/>
      <c r="N9596" s="9"/>
      <c r="O9596" s="9"/>
      <c r="P9596" s="9"/>
      <c r="Q9596" s="9"/>
      <c r="R9596" s="9"/>
      <c r="S9596" s="9"/>
      <c r="T9596" s="9"/>
      <c r="U9596" s="9"/>
      <c r="V9596" s="9"/>
      <c r="W9596" s="9"/>
      <c r="X9596" s="9"/>
      <c r="Y9596" s="9"/>
      <c r="Z9596" s="9"/>
      <c r="AA9596" s="9"/>
    </row>
    <row r="9597" spans="1:27" ht="12.75">
      <c r="A9597" s="64">
        <f t="shared" si="204"/>
        <v>46202</v>
      </c>
      <c r="B9597" s="16" t="s">
        <v>45</v>
      </c>
      <c r="C9597" s="60" t="e">
        <f>VLOOKUP(A9597,MANDAQUI!A:I,3, FALSE)</f>
        <v>#N/A</v>
      </c>
      <c r="D9597" s="16" t="e">
        <f>VLOOKUP(A9597,MANDAQUI!A:I,4, FALSE)</f>
        <v>#N/A</v>
      </c>
      <c r="E9597" s="61" t="e">
        <f>VLOOKUP(A9597,MANDAQUI!A:I,5, FALSE)</f>
        <v>#N/A</v>
      </c>
      <c r="F9597" s="16" t="e">
        <f>VLOOKUP(A9597,MANDAQUI!A:I,6, FALSE)</f>
        <v>#N/A</v>
      </c>
      <c r="G9597" s="16" t="e">
        <f>VLOOKUP(A9597,MANDAQUI!A:I,7, FALSE)</f>
        <v>#N/A</v>
      </c>
      <c r="H9597" s="29" t="e">
        <f>VLOOKUP(A9597,MANDAQUI!A:I,8, FALSE)</f>
        <v>#N/A</v>
      </c>
      <c r="I9597" s="16" t="s">
        <v>11</v>
      </c>
      <c r="J9597" s="9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9"/>
      <c r="V9597" s="9"/>
      <c r="W9597" s="9"/>
      <c r="X9597" s="9"/>
      <c r="Y9597" s="9"/>
      <c r="Z9597" s="9"/>
      <c r="AA9597" s="9"/>
    </row>
    <row r="9598" spans="1:27" ht="12.75">
      <c r="A9598" s="64">
        <f t="shared" si="204"/>
        <v>46202</v>
      </c>
      <c r="B9598" s="16" t="s">
        <v>1465</v>
      </c>
      <c r="C9598" s="60" t="e">
        <f>VLOOKUP(A9598,AEROPORTO!A:I,3, FALSE)</f>
        <v>#N/A</v>
      </c>
      <c r="D9598" s="16" t="e">
        <f>VLOOKUP(A9598,AEROPORTO!A:I,4, FALSE)</f>
        <v>#N/A</v>
      </c>
      <c r="E9598" s="68" t="e">
        <f>VLOOKUP(A9598,AEROPORTO!A:I,5, FALSE)</f>
        <v>#N/A</v>
      </c>
      <c r="F9598" s="70" t="e">
        <f>VLOOKUP(A9598,AEROPORTO!A:I,6, FALSE)</f>
        <v>#N/A</v>
      </c>
      <c r="G9598" s="70" t="e">
        <f>VLOOKUP(A9598,AEROPORTO!A:I,7, FALSE)</f>
        <v>#N/A</v>
      </c>
      <c r="H9598" s="71" t="e">
        <f>VLOOKUP(A9598,AEROPORTO!A:I,8, FALSE)</f>
        <v>#N/A</v>
      </c>
      <c r="I9598" s="16" t="s">
        <v>11</v>
      </c>
      <c r="J9598" s="9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9"/>
      <c r="V9598" s="9"/>
      <c r="W9598" s="9"/>
      <c r="X9598" s="9"/>
      <c r="Y9598" s="9"/>
      <c r="Z9598" s="9"/>
      <c r="AA9598" s="9"/>
    </row>
    <row r="9599" spans="1:27" ht="12.75">
      <c r="A9599" s="64">
        <f t="shared" si="204"/>
        <v>46202</v>
      </c>
      <c r="B9599" s="16" t="s">
        <v>289</v>
      </c>
      <c r="C9599" s="60">
        <f>VLOOKUP(A9599,PINHEIROS!A:I,3, FALSE)</f>
        <v>0</v>
      </c>
      <c r="D9599" s="16">
        <f>VLOOKUP(A9599,PINHEIROS!A:I,4, FALSE)</f>
        <v>0</v>
      </c>
      <c r="E9599" s="61">
        <f>VLOOKUP(A9599,PINHEIROS!A:I,5, FALSE)</f>
        <v>0</v>
      </c>
      <c r="F9599" s="16">
        <f>VLOOKUP(A9599,PINHEIROS!A:I,6, FALSE)</f>
        <v>0</v>
      </c>
      <c r="G9599" s="16">
        <f>VLOOKUP(A9599,PINHEIROS!A:I,7, FALSE)</f>
        <v>0</v>
      </c>
      <c r="H9599" s="29">
        <f>VLOOKUP(A9599,PINHEIROS!A:I,8, FALSE)</f>
        <v>0</v>
      </c>
      <c r="I9599" s="16" t="s">
        <v>11</v>
      </c>
      <c r="J9599" s="9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9"/>
      <c r="V9599" s="9"/>
      <c r="W9599" s="9"/>
      <c r="X9599" s="9"/>
      <c r="Y9599" s="9"/>
      <c r="Z9599" s="9"/>
      <c r="AA9599" s="9"/>
    </row>
    <row r="9600" spans="1:27" ht="12.75">
      <c r="A9600" s="64">
        <f t="shared" si="204"/>
        <v>46202</v>
      </c>
      <c r="B9600" s="16" t="s">
        <v>286</v>
      </c>
      <c r="C9600" s="60">
        <f>VLOOKUP(A9600,ACLIMAÇÃO!A:I,3, FALSE)</f>
        <v>0</v>
      </c>
      <c r="D9600" s="16">
        <f>VLOOKUP(A9600,ACLIMAÇÃO!A:I,4, FALSE)</f>
        <v>0</v>
      </c>
      <c r="E9600" s="61">
        <f>VLOOKUP(A9600,ACLIMAÇÃO!A:I,5, FALSE)</f>
        <v>0</v>
      </c>
      <c r="F9600" s="16">
        <f>VLOOKUP(A9600,ACLIMAÇÃO!A:I,6, FALSE)</f>
        <v>0</v>
      </c>
      <c r="G9600" s="16">
        <f>VLOOKUP(A9600,ACLIMAÇÃO!A:I,7, FALSE)</f>
        <v>0</v>
      </c>
      <c r="H9600" s="29">
        <f>VLOOKUP(A9600,ACLIMAÇÃO!A:I,8, FALSE)</f>
        <v>0</v>
      </c>
      <c r="I9600" s="16" t="s">
        <v>11</v>
      </c>
      <c r="J9600" s="9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9"/>
      <c r="V9600" s="9"/>
      <c r="W9600" s="9"/>
      <c r="X9600" s="9"/>
      <c r="Y9600" s="9"/>
      <c r="Z9600" s="9"/>
      <c r="AA9600" s="9"/>
    </row>
    <row r="9601" spans="1:27" ht="12.75">
      <c r="A9601" s="64">
        <f t="shared" si="204"/>
        <v>46202</v>
      </c>
      <c r="B9601" s="16" t="s">
        <v>17</v>
      </c>
      <c r="C9601" s="60" t="e">
        <f>VLOOKUP(A9601,'PRAIA DO CANTO'!A:I,3, FALSE)</f>
        <v>#N/A</v>
      </c>
      <c r="D9601" s="16" t="e">
        <f>VLOOKUP(A9601,'PRAIA DO CANTO'!A:I,4, FALSE)</f>
        <v>#N/A</v>
      </c>
      <c r="E9601" s="61" t="e">
        <f>VLOOKUP(A9601,'PRAIA DO CANTO'!A:I,5, FALSE)</f>
        <v>#N/A</v>
      </c>
      <c r="F9601" s="16" t="e">
        <f>VLOOKUP(A9601,'PRAIA DO CANTO'!A:I,6, FALSE)</f>
        <v>#N/A</v>
      </c>
      <c r="G9601" s="16" t="e">
        <f>VLOOKUP(A9601,'PRAIA DO CANTO'!A:I,7, FALSE)</f>
        <v>#N/A</v>
      </c>
      <c r="H9601" s="29" t="e">
        <f>VLOOKUP(A9601,'PRAIA DO CANTO'!A:I,8, FALSE)</f>
        <v>#N/A</v>
      </c>
      <c r="I9601" s="16" t="s">
        <v>16</v>
      </c>
      <c r="J9601" s="9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9"/>
      <c r="V9601" s="9"/>
      <c r="W9601" s="9"/>
      <c r="X9601" s="9"/>
      <c r="Y9601" s="9"/>
      <c r="Z9601" s="9"/>
      <c r="AA9601" s="9"/>
    </row>
    <row r="9602" spans="1:27" ht="12.75">
      <c r="A9602" s="64">
        <f t="shared" si="204"/>
        <v>46202</v>
      </c>
      <c r="B9602" s="16" t="s">
        <v>14</v>
      </c>
      <c r="C9602" s="60">
        <f>VLOOKUP(A9602,'JARDIM CAMBURI'!A:I,3, FALSE)</f>
        <v>0</v>
      </c>
      <c r="D9602" s="16">
        <f>VLOOKUP(A9602,'JARDIM CAMBURI'!A:I,4, FALSE)</f>
        <v>0</v>
      </c>
      <c r="E9602" s="61">
        <f>VLOOKUP(A9602,'JARDIM CAMBURI'!A:I,5, FALSE)</f>
        <v>0</v>
      </c>
      <c r="F9602" s="16">
        <f>VLOOKUP(A9602,'JARDIM CAMBURI'!A:I,6, FALSE())</f>
        <v>0</v>
      </c>
      <c r="G9602" s="16">
        <f>VLOOKUP(A9602,'JARDIM CAMBURI'!A:I,7, FALSE)</f>
        <v>0</v>
      </c>
      <c r="H9602" s="29">
        <f>VLOOKUP(A9602,'JARDIM CAMBURI'!A:I,8, FALSE)</f>
        <v>0</v>
      </c>
      <c r="I9602" s="16" t="s">
        <v>16</v>
      </c>
      <c r="J9602" s="9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9"/>
      <c r="V9602" s="9"/>
      <c r="W9602" s="9"/>
      <c r="X9602" s="9"/>
      <c r="Y9602" s="9"/>
      <c r="Z9602" s="9"/>
      <c r="AA9602" s="9"/>
    </row>
    <row r="9603" spans="1:27" ht="12.75">
      <c r="A9603" s="64">
        <f t="shared" si="204"/>
        <v>46202</v>
      </c>
      <c r="B9603" s="16" t="s">
        <v>19</v>
      </c>
      <c r="C9603" s="60">
        <f>VLOOKUP(A9603,SERRA!A:I,3, FALSE)</f>
        <v>0</v>
      </c>
      <c r="D9603" s="16">
        <f>VLOOKUP(A9603,SERRA!A:I,4, FALSE)</f>
        <v>0</v>
      </c>
      <c r="E9603" s="61">
        <f>VLOOKUP(A9603,SERRA!A:I,5, FALSE)</f>
        <v>0</v>
      </c>
      <c r="F9603" s="16">
        <f>VLOOKUP(A9603,SERRA!A:I,6, FALSE)</f>
        <v>0</v>
      </c>
      <c r="G9603" s="16">
        <f>VLOOKUP(A9603,SERRA!A:I,7, FALSE)</f>
        <v>0</v>
      </c>
      <c r="H9603" s="29">
        <f>VLOOKUP(A9603,SERRA!A:I,8, FALSE)</f>
        <v>0</v>
      </c>
      <c r="I9603" s="16" t="s">
        <v>16</v>
      </c>
      <c r="J9603" s="9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9"/>
      <c r="V9603" s="9"/>
      <c r="W9603" s="9"/>
      <c r="X9603" s="9"/>
      <c r="Y9603" s="9"/>
      <c r="Z9603" s="9"/>
      <c r="AA9603" s="9"/>
    </row>
    <row r="9604" spans="1:27" ht="12.75">
      <c r="A9604" s="64">
        <f t="shared" si="204"/>
        <v>46202</v>
      </c>
      <c r="B9604" s="16" t="s">
        <v>1574</v>
      </c>
      <c r="C9604" s="69">
        <f>VLOOKUP(A9604,BOALI!A:I,3, FALSE)</f>
        <v>0</v>
      </c>
      <c r="D9604" s="70">
        <f>VLOOKUP(A9604,BOALI!A:I,4, FALSE)</f>
        <v>0</v>
      </c>
      <c r="E9604" s="68">
        <f>VLOOKUP(A9604,BOALI!A:I,5, FALSE)</f>
        <v>0</v>
      </c>
      <c r="F9604" s="70">
        <f>VLOOKUP(A9604,BOALI!A:I,6, FALSE)</f>
        <v>0</v>
      </c>
      <c r="G9604" s="70">
        <f>VLOOKUP(A9604,BOALI!A:I,7, FALSE)</f>
        <v>0</v>
      </c>
      <c r="H9604" s="71">
        <f>VLOOKUP(A9604,BOALI!A:I,8, FALSE)</f>
        <v>0</v>
      </c>
      <c r="I9604" s="16" t="s">
        <v>16</v>
      </c>
      <c r="J9604" s="9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9"/>
      <c r="V9604" s="9"/>
      <c r="W9604" s="9"/>
      <c r="X9604" s="9"/>
      <c r="Y9604" s="9"/>
      <c r="Z9604" s="9"/>
      <c r="AA9604" s="9"/>
    </row>
    <row r="9605" spans="1:27" ht="12.75">
      <c r="A9605" s="64">
        <f>A9604+1</f>
        <v>46203</v>
      </c>
      <c r="B9605" s="16" t="s">
        <v>21</v>
      </c>
      <c r="C9605" s="60" t="e">
        <f>VLOOKUP(A9605,'VILA CLEMENTINO'!A:I,3, FALSE)</f>
        <v>#N/A</v>
      </c>
      <c r="D9605" s="16" t="e">
        <f>VLOOKUP(A9605,'VILA CLEMENTINO'!A:I,4, FALSE)</f>
        <v>#N/A</v>
      </c>
      <c r="E9605" s="61" t="e">
        <f>VLOOKUP(A9605,'VILA CLEMENTINO'!A:I,5, FALSE)</f>
        <v>#N/A</v>
      </c>
      <c r="F9605" s="16" t="e">
        <f>VLOOKUP(A9605,'VILA CLEMENTINO'!A:I,6, FALSE)</f>
        <v>#N/A</v>
      </c>
      <c r="G9605" s="62" t="e">
        <f>VLOOKUP(A9605,'VILA CLEMENTINO'!A:I,7, FALSE)</f>
        <v>#N/A</v>
      </c>
      <c r="H9605" s="29" t="e">
        <f>VLOOKUP(A9605,'VILA CLEMENTINO'!A:I,8, FALSE)</f>
        <v>#N/A</v>
      </c>
      <c r="I9605" s="16" t="s">
        <v>11</v>
      </c>
      <c r="J9605" s="9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9"/>
      <c r="V9605" s="9"/>
      <c r="W9605" s="9"/>
      <c r="X9605" s="9"/>
      <c r="Y9605" s="9"/>
      <c r="Z9605" s="9"/>
      <c r="AA9605" s="9"/>
    </row>
    <row r="9606" spans="1:27" ht="12.75">
      <c r="A9606" s="64">
        <f t="shared" ref="A9606:A9617" si="205">A9605</f>
        <v>46203</v>
      </c>
      <c r="B9606" s="16" t="s">
        <v>12</v>
      </c>
      <c r="C9606" s="60" t="e">
        <f>VLOOKUP(A9606,JABAQUARA!A:I,3, FALSE)</f>
        <v>#N/A</v>
      </c>
      <c r="D9606" s="16" t="e">
        <f>VLOOKUP(A9606,JABAQUARA!A:I,4, FALSE)</f>
        <v>#N/A</v>
      </c>
      <c r="E9606" s="61" t="e">
        <f>VLOOKUP(A9606,JABAQUARA!A:I,5, FALSE)</f>
        <v>#N/A</v>
      </c>
      <c r="F9606" s="16" t="e">
        <f>VLOOKUP(A9606,JABAQUARA!A:I,6, FALSE)</f>
        <v>#N/A</v>
      </c>
      <c r="G9606" s="16" t="e">
        <f>VLOOKUP(A9606,JABAQUARA!A:I,7, FALSE)</f>
        <v>#N/A</v>
      </c>
      <c r="H9606" s="29" t="e">
        <f>VLOOKUP(A9606,JABAQUARA!A:I,8, FALSE)</f>
        <v>#N/A</v>
      </c>
      <c r="I9606" s="16" t="s">
        <v>11</v>
      </c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9"/>
      <c r="V9606" s="9"/>
      <c r="W9606" s="9"/>
      <c r="X9606" s="9"/>
      <c r="Y9606" s="9"/>
      <c r="Z9606" s="9"/>
      <c r="AA9606" s="9"/>
    </row>
    <row r="9607" spans="1:27" ht="12.75">
      <c r="A9607" s="64">
        <f t="shared" si="205"/>
        <v>46203</v>
      </c>
      <c r="B9607" s="16" t="s">
        <v>1467</v>
      </c>
      <c r="C9607" s="60">
        <f>VLOOKUP(A9607,SPOLETO!A:I,3, FALSE)</f>
        <v>0</v>
      </c>
      <c r="D9607" s="16">
        <f>VLOOKUP(A9607,SPOLETO!A:I,4, FALSE)</f>
        <v>0</v>
      </c>
      <c r="E9607" s="68">
        <f>VLOOKUP(A9607,SPOLETO!A:I,5, FALSE)</f>
        <v>0</v>
      </c>
      <c r="F9607" s="70">
        <f>VLOOKUP(A9607,SPOLETO!A:I,6, FALSE)</f>
        <v>0</v>
      </c>
      <c r="G9607" s="70">
        <f>VLOOKUP(A9607,SPOLETO!A:I,7, FALSE)</f>
        <v>0</v>
      </c>
      <c r="H9607" s="71">
        <f>VLOOKUP(A9607,SPOLETO!A:I,8, FALSE)</f>
        <v>0</v>
      </c>
      <c r="I9607" s="16" t="s">
        <v>11</v>
      </c>
      <c r="J9607" s="9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9"/>
      <c r="V9607" s="9"/>
      <c r="W9607" s="9"/>
      <c r="X9607" s="9"/>
      <c r="Y9607" s="9"/>
      <c r="Z9607" s="9"/>
      <c r="AA9607" s="9"/>
    </row>
    <row r="9608" spans="1:27" ht="12.75">
      <c r="A9608" s="64">
        <f t="shared" si="205"/>
        <v>46203</v>
      </c>
      <c r="B9608" s="16" t="s">
        <v>9</v>
      </c>
      <c r="C9608" s="60">
        <f>VLOOKUP(A9608,'CAMPO BELO'!A:I,3, FALSE)</f>
        <v>0</v>
      </c>
      <c r="D9608" s="16">
        <f>VLOOKUP(A9608,'CAMPO BELO'!A:I,4, FALSE)</f>
        <v>0</v>
      </c>
      <c r="E9608" s="61">
        <f>VLOOKUP(A9608,'CAMPO BELO'!A:I,5, FALSE)</f>
        <v>0</v>
      </c>
      <c r="F9608" s="16">
        <f>VLOOKUP(A9608,'CAMPO BELO'!A:I,6, FALSE)</f>
        <v>0</v>
      </c>
      <c r="G9608" s="16">
        <f>VLOOKUP(A9608,'CAMPO BELO'!A:I,7, FALSE)</f>
        <v>0</v>
      </c>
      <c r="H9608" s="29">
        <f>VLOOKUP(A9608,'CAMPO BELO'!A:I,8, FALSE)</f>
        <v>0</v>
      </c>
      <c r="I9608" s="16" t="s">
        <v>11</v>
      </c>
      <c r="J9608" s="9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9"/>
      <c r="V9608" s="9"/>
      <c r="W9608" s="9"/>
      <c r="X9608" s="9"/>
      <c r="Y9608" s="9"/>
      <c r="Z9608" s="9"/>
      <c r="AA9608" s="9"/>
    </row>
    <row r="9609" spans="1:27" ht="12.75">
      <c r="A9609" s="64">
        <f t="shared" si="205"/>
        <v>46203</v>
      </c>
      <c r="B9609" s="16" t="s">
        <v>43</v>
      </c>
      <c r="C9609" s="60" t="e">
        <f>VLOOKUP(A9609,GOPOÚVA!A:I,3, FALSE)</f>
        <v>#N/A</v>
      </c>
      <c r="D9609" s="16" t="e">
        <f>VLOOKUP(A9609,GOPOÚVA!A:I,4, FALSE)</f>
        <v>#N/A</v>
      </c>
      <c r="E9609" s="61" t="e">
        <f>VLOOKUP(A9609,GOPOÚVA!A:I,5, FALSE)</f>
        <v>#N/A</v>
      </c>
      <c r="F9609" s="16" t="e">
        <f>VLOOKUP(A9609,GOPOÚVA!A:I,6, FALSE)</f>
        <v>#N/A</v>
      </c>
      <c r="G9609" s="16" t="e">
        <f>VLOOKUP(A9609,GOPOÚVA!A:I,7, FALSE)</f>
        <v>#N/A</v>
      </c>
      <c r="H9609" s="29" t="e">
        <f>VLOOKUP(A9609,GOPOÚVA!A:I,8, FALSE)</f>
        <v>#N/A</v>
      </c>
      <c r="I9609" s="16" t="s">
        <v>11</v>
      </c>
      <c r="J9609" s="9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9"/>
      <c r="V9609" s="9"/>
      <c r="W9609" s="9"/>
      <c r="X9609" s="9"/>
      <c r="Y9609" s="9"/>
      <c r="Z9609" s="9"/>
      <c r="AA9609" s="9"/>
    </row>
    <row r="9610" spans="1:27" ht="12.75">
      <c r="A9610" s="64">
        <f t="shared" si="205"/>
        <v>46203</v>
      </c>
      <c r="B9610" s="16" t="s">
        <v>45</v>
      </c>
      <c r="C9610" s="60" t="e">
        <f>VLOOKUP(A9610,MANDAQUI!A:I,3, FALSE)</f>
        <v>#N/A</v>
      </c>
      <c r="D9610" s="16" t="e">
        <f>VLOOKUP(A9610,MANDAQUI!A:I,4, FALSE)</f>
        <v>#N/A</v>
      </c>
      <c r="E9610" s="61" t="e">
        <f>VLOOKUP(A9610,MANDAQUI!A:I,5, FALSE)</f>
        <v>#N/A</v>
      </c>
      <c r="F9610" s="16" t="e">
        <f>VLOOKUP(A9610,MANDAQUI!A:I,6, FALSE)</f>
        <v>#N/A</v>
      </c>
      <c r="G9610" s="16" t="e">
        <f>VLOOKUP(A9610,MANDAQUI!A:I,7, FALSE)</f>
        <v>#N/A</v>
      </c>
      <c r="H9610" s="29" t="e">
        <f>VLOOKUP(A9610,MANDAQUI!A:I,8, FALSE)</f>
        <v>#N/A</v>
      </c>
      <c r="I9610" s="16" t="s">
        <v>11</v>
      </c>
      <c r="J9610" s="9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9"/>
      <c r="V9610" s="9"/>
      <c r="W9610" s="9"/>
      <c r="X9610" s="9"/>
      <c r="Y9610" s="9"/>
      <c r="Z9610" s="9"/>
      <c r="AA9610" s="9"/>
    </row>
    <row r="9611" spans="1:27" ht="12.75">
      <c r="A9611" s="64">
        <f t="shared" si="205"/>
        <v>46203</v>
      </c>
      <c r="B9611" s="16" t="s">
        <v>1465</v>
      </c>
      <c r="C9611" s="60" t="e">
        <f>VLOOKUP(A9611,AEROPORTO!A:I,3, FALSE)</f>
        <v>#N/A</v>
      </c>
      <c r="D9611" s="16" t="e">
        <f>VLOOKUP(A9611,AEROPORTO!A:I,4, FALSE)</f>
        <v>#N/A</v>
      </c>
      <c r="E9611" s="68" t="e">
        <f>VLOOKUP(A9611,AEROPORTO!A:I,5, FALSE)</f>
        <v>#N/A</v>
      </c>
      <c r="F9611" s="70" t="e">
        <f>VLOOKUP(A9611,AEROPORTO!A:I,6, FALSE)</f>
        <v>#N/A</v>
      </c>
      <c r="G9611" s="70" t="e">
        <f>VLOOKUP(A9611,AEROPORTO!A:I,7, FALSE)</f>
        <v>#N/A</v>
      </c>
      <c r="H9611" s="71" t="e">
        <f>VLOOKUP(A9611,AEROPORTO!A:I,8, FALSE)</f>
        <v>#N/A</v>
      </c>
      <c r="I9611" s="16" t="s">
        <v>11</v>
      </c>
      <c r="J9611" s="9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9"/>
      <c r="V9611" s="9"/>
      <c r="W9611" s="9"/>
      <c r="X9611" s="9"/>
      <c r="Y9611" s="9"/>
      <c r="Z9611" s="9"/>
      <c r="AA9611" s="9"/>
    </row>
    <row r="9612" spans="1:27" ht="12.75">
      <c r="A9612" s="64">
        <f t="shared" si="205"/>
        <v>46203</v>
      </c>
      <c r="B9612" s="16" t="s">
        <v>289</v>
      </c>
      <c r="C9612" s="60">
        <f>VLOOKUP(A9612,PINHEIROS!A:I,3, FALSE)</f>
        <v>0</v>
      </c>
      <c r="D9612" s="16">
        <f>VLOOKUP(A9612,PINHEIROS!A:I,4, FALSE)</f>
        <v>0</v>
      </c>
      <c r="E9612" s="61">
        <f>VLOOKUP(A9612,PINHEIROS!A:I,5, FALSE)</f>
        <v>0</v>
      </c>
      <c r="F9612" s="16">
        <f>VLOOKUP(A9612,PINHEIROS!A:I,6, FALSE)</f>
        <v>0</v>
      </c>
      <c r="G9612" s="16">
        <f>VLOOKUP(A9612,PINHEIROS!A:I,7, FALSE)</f>
        <v>0</v>
      </c>
      <c r="H9612" s="29">
        <f>VLOOKUP(A9612,PINHEIROS!A:I,8, FALSE)</f>
        <v>0</v>
      </c>
      <c r="I9612" s="16" t="s">
        <v>11</v>
      </c>
      <c r="J9612" s="9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9"/>
      <c r="V9612" s="9"/>
      <c r="W9612" s="9"/>
      <c r="X9612" s="9"/>
      <c r="Y9612" s="9"/>
      <c r="Z9612" s="9"/>
      <c r="AA9612" s="9"/>
    </row>
    <row r="9613" spans="1:27" ht="12.75">
      <c r="A9613" s="64">
        <f t="shared" si="205"/>
        <v>46203</v>
      </c>
      <c r="B9613" s="16" t="s">
        <v>286</v>
      </c>
      <c r="C9613" s="60">
        <f>VLOOKUP(A9613,ACLIMAÇÃO!A:I,3, FALSE)</f>
        <v>0</v>
      </c>
      <c r="D9613" s="16">
        <f>VLOOKUP(A9613,ACLIMAÇÃO!A:I,4, FALSE)</f>
        <v>0</v>
      </c>
      <c r="E9613" s="61">
        <f>VLOOKUP(A9613,ACLIMAÇÃO!A:I,5, FALSE)</f>
        <v>0</v>
      </c>
      <c r="F9613" s="16">
        <f>VLOOKUP(A9613,ACLIMAÇÃO!A:I,6, FALSE)</f>
        <v>0</v>
      </c>
      <c r="G9613" s="16">
        <f>VLOOKUP(A9613,ACLIMAÇÃO!A:I,7, FALSE)</f>
        <v>0</v>
      </c>
      <c r="H9613" s="29">
        <f>VLOOKUP(A9613,ACLIMAÇÃO!A:I,8, FALSE)</f>
        <v>0</v>
      </c>
      <c r="I9613" s="16" t="s">
        <v>11</v>
      </c>
      <c r="J9613" s="9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9"/>
      <c r="V9613" s="9"/>
      <c r="W9613" s="9"/>
      <c r="X9613" s="9"/>
      <c r="Y9613" s="9"/>
      <c r="Z9613" s="9"/>
      <c r="AA9613" s="9"/>
    </row>
    <row r="9614" spans="1:27" ht="12.75">
      <c r="A9614" s="64">
        <f t="shared" si="205"/>
        <v>46203</v>
      </c>
      <c r="B9614" s="16" t="s">
        <v>17</v>
      </c>
      <c r="C9614" s="60" t="e">
        <f>VLOOKUP(A9614,'PRAIA DO CANTO'!A:I,3, FALSE)</f>
        <v>#N/A</v>
      </c>
      <c r="D9614" s="16" t="e">
        <f>VLOOKUP(A9614,'PRAIA DO CANTO'!A:I,4, FALSE)</f>
        <v>#N/A</v>
      </c>
      <c r="E9614" s="61" t="e">
        <f>VLOOKUP(A9614,'PRAIA DO CANTO'!A:I,5, FALSE)</f>
        <v>#N/A</v>
      </c>
      <c r="F9614" s="16" t="e">
        <f>VLOOKUP(A9614,'PRAIA DO CANTO'!A:I,6, FALSE)</f>
        <v>#N/A</v>
      </c>
      <c r="G9614" s="16" t="e">
        <f>VLOOKUP(A9614,'PRAIA DO CANTO'!A:I,7, FALSE)</f>
        <v>#N/A</v>
      </c>
      <c r="H9614" s="29" t="e">
        <f>VLOOKUP(A9614,'PRAIA DO CANTO'!A:I,8, FALSE)</f>
        <v>#N/A</v>
      </c>
      <c r="I9614" s="16" t="s">
        <v>16</v>
      </c>
      <c r="J9614" s="9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9"/>
      <c r="V9614" s="9"/>
      <c r="W9614" s="9"/>
      <c r="X9614" s="9"/>
      <c r="Y9614" s="9"/>
      <c r="Z9614" s="9"/>
      <c r="AA9614" s="9"/>
    </row>
    <row r="9615" spans="1:27" ht="12.75">
      <c r="A9615" s="64">
        <f t="shared" si="205"/>
        <v>46203</v>
      </c>
      <c r="B9615" s="16" t="s">
        <v>14</v>
      </c>
      <c r="C9615" s="60">
        <f>VLOOKUP(A9615,'JARDIM CAMBURI'!A:I,3, FALSE)</f>
        <v>0</v>
      </c>
      <c r="D9615" s="16">
        <f>VLOOKUP(A9615,'JARDIM CAMBURI'!A:I,4, FALSE)</f>
        <v>0</v>
      </c>
      <c r="E9615" s="61">
        <f>VLOOKUP(A9615,'JARDIM CAMBURI'!A:I,5, FALSE)</f>
        <v>0</v>
      </c>
      <c r="F9615" s="16">
        <f>VLOOKUP(A9615,'JARDIM CAMBURI'!A:I,6, FALSE())</f>
        <v>0</v>
      </c>
      <c r="G9615" s="16">
        <f>VLOOKUP(A9615,'JARDIM CAMBURI'!A:I,7, FALSE)</f>
        <v>0</v>
      </c>
      <c r="H9615" s="29">
        <f>VLOOKUP(A9615,'JARDIM CAMBURI'!A:I,8, FALSE)</f>
        <v>0</v>
      </c>
      <c r="I9615" s="16" t="s">
        <v>16</v>
      </c>
      <c r="J9615" s="9"/>
      <c r="K9615" s="9"/>
      <c r="L9615" s="9"/>
      <c r="M9615" s="9"/>
      <c r="N9615" s="9"/>
      <c r="O9615" s="9"/>
      <c r="P9615" s="9"/>
      <c r="Q9615" s="9"/>
      <c r="R9615" s="9"/>
      <c r="S9615" s="9"/>
      <c r="T9615" s="9"/>
      <c r="U9615" s="9"/>
      <c r="V9615" s="9"/>
      <c r="W9615" s="9"/>
      <c r="X9615" s="9"/>
      <c r="Y9615" s="9"/>
      <c r="Z9615" s="9"/>
      <c r="AA9615" s="9"/>
    </row>
    <row r="9616" spans="1:27" ht="12.75">
      <c r="A9616" s="64">
        <f t="shared" si="205"/>
        <v>46203</v>
      </c>
      <c r="B9616" s="16" t="s">
        <v>19</v>
      </c>
      <c r="C9616" s="60">
        <f>VLOOKUP(A9616,SERRA!A:I,3, FALSE)</f>
        <v>0</v>
      </c>
      <c r="D9616" s="16">
        <f>VLOOKUP(A9616,SERRA!A:I,4, FALSE)</f>
        <v>0</v>
      </c>
      <c r="E9616" s="61">
        <f>VLOOKUP(A9616,SERRA!A:I,5, FALSE)</f>
        <v>0</v>
      </c>
      <c r="F9616" s="16">
        <f>VLOOKUP(A9616,SERRA!A:I,6, FALSE)</f>
        <v>0</v>
      </c>
      <c r="G9616" s="16">
        <f>VLOOKUP(A9616,SERRA!A:I,7, FALSE)</f>
        <v>0</v>
      </c>
      <c r="H9616" s="29">
        <f>VLOOKUP(A9616,SERRA!A:I,8, FALSE)</f>
        <v>0</v>
      </c>
      <c r="I9616" s="16" t="s">
        <v>16</v>
      </c>
      <c r="J9616" s="9"/>
      <c r="K9616" s="9"/>
      <c r="L9616" s="9"/>
      <c r="M9616" s="9"/>
      <c r="N9616" s="9"/>
      <c r="O9616" s="9"/>
      <c r="P9616" s="9"/>
      <c r="Q9616" s="9"/>
      <c r="R9616" s="9"/>
      <c r="S9616" s="9"/>
      <c r="T9616" s="9"/>
      <c r="U9616" s="9"/>
      <c r="V9616" s="9"/>
      <c r="W9616" s="9"/>
      <c r="X9616" s="9"/>
      <c r="Y9616" s="9"/>
      <c r="Z9616" s="9"/>
      <c r="AA9616" s="9"/>
    </row>
    <row r="9617" spans="1:27" ht="12.75">
      <c r="A9617" s="64">
        <f t="shared" si="205"/>
        <v>46203</v>
      </c>
      <c r="B9617" s="16" t="s">
        <v>1574</v>
      </c>
      <c r="C9617" s="69">
        <f>VLOOKUP(A9617,BOALI!A:I,3, FALSE)</f>
        <v>0</v>
      </c>
      <c r="D9617" s="70">
        <f>VLOOKUP(A9617,BOALI!A:I,4, FALSE)</f>
        <v>0</v>
      </c>
      <c r="E9617" s="68">
        <f>VLOOKUP(A9617,BOALI!A:I,5, FALSE)</f>
        <v>0</v>
      </c>
      <c r="F9617" s="70">
        <f>VLOOKUP(A9617,BOALI!A:I,6, FALSE)</f>
        <v>0</v>
      </c>
      <c r="G9617" s="70">
        <f>VLOOKUP(A9617,BOALI!A:I,7, FALSE)</f>
        <v>0</v>
      </c>
      <c r="H9617" s="71">
        <f>VLOOKUP(A9617,BOALI!A:I,8, FALSE)</f>
        <v>0</v>
      </c>
      <c r="I9617" s="16" t="s">
        <v>16</v>
      </c>
      <c r="J9617" s="9"/>
      <c r="K9617" s="9"/>
      <c r="L9617" s="9"/>
      <c r="M9617" s="9"/>
      <c r="N9617" s="9"/>
      <c r="O9617" s="9"/>
      <c r="P9617" s="9"/>
      <c r="Q9617" s="9"/>
      <c r="R9617" s="9"/>
      <c r="S9617" s="9"/>
      <c r="T9617" s="9"/>
      <c r="U9617" s="9"/>
      <c r="V9617" s="9"/>
      <c r="W9617" s="9"/>
      <c r="X9617" s="9"/>
      <c r="Y9617" s="9"/>
      <c r="Z9617" s="9"/>
      <c r="AA9617" s="9"/>
    </row>
    <row r="9618" spans="1:27" ht="12.75">
      <c r="A9618" s="64">
        <f>A9617+1</f>
        <v>46204</v>
      </c>
      <c r="B9618" s="16" t="s">
        <v>21</v>
      </c>
      <c r="C9618" s="60" t="e">
        <f>VLOOKUP(A9618,'VILA CLEMENTINO'!A:I,3, FALSE)</f>
        <v>#N/A</v>
      </c>
      <c r="D9618" s="16" t="e">
        <f>VLOOKUP(A9618,'VILA CLEMENTINO'!A:I,4, FALSE)</f>
        <v>#N/A</v>
      </c>
      <c r="E9618" s="61" t="e">
        <f>VLOOKUP(A9618,'VILA CLEMENTINO'!A:I,5, FALSE)</f>
        <v>#N/A</v>
      </c>
      <c r="F9618" s="16" t="e">
        <f>VLOOKUP(A9618,'VILA CLEMENTINO'!A:I,6, FALSE)</f>
        <v>#N/A</v>
      </c>
      <c r="G9618" s="62" t="e">
        <f>VLOOKUP(A9618,'VILA CLEMENTINO'!A:I,7, FALSE)</f>
        <v>#N/A</v>
      </c>
      <c r="H9618" s="29" t="e">
        <f>VLOOKUP(A9618,'VILA CLEMENTINO'!A:I,8, FALSE)</f>
        <v>#N/A</v>
      </c>
      <c r="I9618" s="16" t="s">
        <v>11</v>
      </c>
      <c r="J9618" s="9"/>
      <c r="K9618" s="9"/>
      <c r="L9618" s="9"/>
      <c r="M9618" s="9"/>
      <c r="N9618" s="9"/>
      <c r="O9618" s="9"/>
      <c r="P9618" s="9"/>
      <c r="Q9618" s="9"/>
      <c r="R9618" s="9"/>
      <c r="S9618" s="9"/>
      <c r="T9618" s="9"/>
      <c r="U9618" s="9"/>
      <c r="V9618" s="9"/>
      <c r="W9618" s="9"/>
      <c r="X9618" s="9"/>
      <c r="Y9618" s="9"/>
      <c r="Z9618" s="9"/>
      <c r="AA9618" s="9"/>
    </row>
    <row r="9619" spans="1:27" ht="12.75">
      <c r="A9619" s="64">
        <f t="shared" ref="A9619:A9630" si="206">A9618</f>
        <v>46204</v>
      </c>
      <c r="B9619" s="16" t="s">
        <v>12</v>
      </c>
      <c r="C9619" s="60" t="e">
        <f>VLOOKUP(A9619,JABAQUARA!A:I,3, FALSE)</f>
        <v>#N/A</v>
      </c>
      <c r="D9619" s="16" t="e">
        <f>VLOOKUP(A9619,JABAQUARA!A:I,4, FALSE)</f>
        <v>#N/A</v>
      </c>
      <c r="E9619" s="61" t="e">
        <f>VLOOKUP(A9619,JABAQUARA!A:I,5, FALSE)</f>
        <v>#N/A</v>
      </c>
      <c r="F9619" s="16" t="e">
        <f>VLOOKUP(A9619,JABAQUARA!A:I,6, FALSE)</f>
        <v>#N/A</v>
      </c>
      <c r="G9619" s="16" t="e">
        <f>VLOOKUP(A9619,JABAQUARA!A:I,7, FALSE)</f>
        <v>#N/A</v>
      </c>
      <c r="H9619" s="29" t="e">
        <f>VLOOKUP(A9619,JABAQUARA!A:I,8, FALSE)</f>
        <v>#N/A</v>
      </c>
      <c r="I9619" s="16" t="s">
        <v>11</v>
      </c>
      <c r="J9619" s="9"/>
      <c r="K9619" s="9"/>
      <c r="L9619" s="9"/>
      <c r="M9619" s="9"/>
      <c r="N9619" s="9"/>
      <c r="O9619" s="9"/>
      <c r="P9619" s="9"/>
      <c r="Q9619" s="9"/>
      <c r="R9619" s="9"/>
      <c r="S9619" s="9"/>
      <c r="T9619" s="9"/>
      <c r="U9619" s="9"/>
      <c r="V9619" s="9"/>
      <c r="W9619" s="9"/>
      <c r="X9619" s="9"/>
      <c r="Y9619" s="9"/>
      <c r="Z9619" s="9"/>
      <c r="AA9619" s="9"/>
    </row>
    <row r="9620" spans="1:27" ht="12.75">
      <c r="A9620" s="64">
        <f t="shared" si="206"/>
        <v>46204</v>
      </c>
      <c r="B9620" s="16" t="s">
        <v>1467</v>
      </c>
      <c r="C9620" s="60" t="e">
        <f>VLOOKUP(A9620,SPOLETO!A:I,3, FALSE)</f>
        <v>#N/A</v>
      </c>
      <c r="D9620" s="16" t="e">
        <f>VLOOKUP(A9620,SPOLETO!A:I,4, FALSE)</f>
        <v>#N/A</v>
      </c>
      <c r="E9620" s="68" t="e">
        <f>VLOOKUP(A9620,SPOLETO!A:I,5, FALSE)</f>
        <v>#N/A</v>
      </c>
      <c r="F9620" s="70" t="e">
        <f>VLOOKUP(A9620,SPOLETO!A:I,6, FALSE)</f>
        <v>#N/A</v>
      </c>
      <c r="G9620" s="70" t="e">
        <f>VLOOKUP(A9620,SPOLETO!A:I,7, FALSE)</f>
        <v>#N/A</v>
      </c>
      <c r="H9620" s="71" t="e">
        <f>VLOOKUP(A9620,SPOLETO!A:I,8, FALSE)</f>
        <v>#N/A</v>
      </c>
      <c r="I9620" s="16" t="s">
        <v>11</v>
      </c>
      <c r="J9620" s="9"/>
      <c r="K9620" s="9"/>
      <c r="L9620" s="9"/>
      <c r="M9620" s="9"/>
      <c r="N9620" s="9"/>
      <c r="O9620" s="9"/>
      <c r="P9620" s="9"/>
      <c r="Q9620" s="9"/>
      <c r="R9620" s="9"/>
      <c r="S9620" s="9"/>
      <c r="T9620" s="9"/>
      <c r="U9620" s="9"/>
      <c r="V9620" s="9"/>
      <c r="W9620" s="9"/>
      <c r="X9620" s="9"/>
      <c r="Y9620" s="9"/>
      <c r="Z9620" s="9"/>
      <c r="AA9620" s="9"/>
    </row>
    <row r="9621" spans="1:27" ht="12.75">
      <c r="A9621" s="64">
        <f t="shared" si="206"/>
        <v>46204</v>
      </c>
      <c r="B9621" s="16" t="s">
        <v>9</v>
      </c>
      <c r="C9621" s="60" t="e">
        <f>VLOOKUP(A9621,'CAMPO BELO'!A:I,3, FALSE)</f>
        <v>#N/A</v>
      </c>
      <c r="D9621" s="16" t="e">
        <f>VLOOKUP(A9621,'CAMPO BELO'!A:I,4, FALSE)</f>
        <v>#N/A</v>
      </c>
      <c r="E9621" s="61" t="e">
        <f>VLOOKUP(A9621,'CAMPO BELO'!A:I,5, FALSE)</f>
        <v>#N/A</v>
      </c>
      <c r="F9621" s="16" t="e">
        <f>VLOOKUP(A9621,'CAMPO BELO'!A:I,6, FALSE)</f>
        <v>#N/A</v>
      </c>
      <c r="G9621" s="16" t="e">
        <f>VLOOKUP(A9621,'CAMPO BELO'!A:I,7, FALSE)</f>
        <v>#N/A</v>
      </c>
      <c r="H9621" s="29" t="e">
        <f>VLOOKUP(A9621,'CAMPO BELO'!A:I,8, FALSE)</f>
        <v>#N/A</v>
      </c>
      <c r="I9621" s="16" t="s">
        <v>11</v>
      </c>
      <c r="J9621" s="9"/>
      <c r="K9621" s="9"/>
      <c r="L9621" s="9"/>
      <c r="M9621" s="9"/>
      <c r="N9621" s="9"/>
      <c r="O9621" s="9"/>
      <c r="P9621" s="9"/>
      <c r="Q9621" s="9"/>
      <c r="R9621" s="9"/>
      <c r="S9621" s="9"/>
      <c r="T9621" s="9"/>
      <c r="U9621" s="9"/>
      <c r="V9621" s="9"/>
      <c r="W9621" s="9"/>
      <c r="X9621" s="9"/>
      <c r="Y9621" s="9"/>
      <c r="Z9621" s="9"/>
      <c r="AA9621" s="9"/>
    </row>
    <row r="9622" spans="1:27" ht="12.75">
      <c r="A9622" s="64">
        <f t="shared" si="206"/>
        <v>46204</v>
      </c>
      <c r="B9622" s="16" t="s">
        <v>43</v>
      </c>
      <c r="C9622" s="60" t="e">
        <f>VLOOKUP(A9622,GOPOÚVA!A:I,3, FALSE)</f>
        <v>#N/A</v>
      </c>
      <c r="D9622" s="16" t="e">
        <f>VLOOKUP(A9622,GOPOÚVA!A:I,4, FALSE)</f>
        <v>#N/A</v>
      </c>
      <c r="E9622" s="61" t="e">
        <f>VLOOKUP(A9622,GOPOÚVA!A:I,5, FALSE)</f>
        <v>#N/A</v>
      </c>
      <c r="F9622" s="16" t="e">
        <f>VLOOKUP(A9622,GOPOÚVA!A:I,6, FALSE)</f>
        <v>#N/A</v>
      </c>
      <c r="G9622" s="16" t="e">
        <f>VLOOKUP(A9622,GOPOÚVA!A:I,7, FALSE)</f>
        <v>#N/A</v>
      </c>
      <c r="H9622" s="29" t="e">
        <f>VLOOKUP(A9622,GOPOÚVA!A:I,8, FALSE)</f>
        <v>#N/A</v>
      </c>
      <c r="I9622" s="16" t="s">
        <v>11</v>
      </c>
      <c r="J9622" s="9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9"/>
      <c r="V9622" s="9"/>
      <c r="W9622" s="9"/>
      <c r="X9622" s="9"/>
      <c r="Y9622" s="9"/>
      <c r="Z9622" s="9"/>
      <c r="AA9622" s="9"/>
    </row>
    <row r="9623" spans="1:27" ht="12.75">
      <c r="A9623" s="64">
        <f t="shared" si="206"/>
        <v>46204</v>
      </c>
      <c r="B9623" s="16" t="s">
        <v>45</v>
      </c>
      <c r="C9623" s="60" t="e">
        <f>VLOOKUP(A9623,MANDAQUI!A:I,3, FALSE)</f>
        <v>#N/A</v>
      </c>
      <c r="D9623" s="16" t="e">
        <f>VLOOKUP(A9623,MANDAQUI!A:I,4, FALSE)</f>
        <v>#N/A</v>
      </c>
      <c r="E9623" s="61" t="e">
        <f>VLOOKUP(A9623,MANDAQUI!A:I,5, FALSE)</f>
        <v>#N/A</v>
      </c>
      <c r="F9623" s="16" t="e">
        <f>VLOOKUP(A9623,MANDAQUI!A:I,6, FALSE)</f>
        <v>#N/A</v>
      </c>
      <c r="G9623" s="16" t="e">
        <f>VLOOKUP(A9623,MANDAQUI!A:I,7, FALSE)</f>
        <v>#N/A</v>
      </c>
      <c r="H9623" s="29" t="e">
        <f>VLOOKUP(A9623,MANDAQUI!A:I,8, FALSE)</f>
        <v>#N/A</v>
      </c>
      <c r="I9623" s="16" t="s">
        <v>11</v>
      </c>
      <c r="J9623" s="9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9"/>
      <c r="V9623" s="9"/>
      <c r="W9623" s="9"/>
      <c r="X9623" s="9"/>
      <c r="Y9623" s="9"/>
      <c r="Z9623" s="9"/>
      <c r="AA9623" s="9"/>
    </row>
    <row r="9624" spans="1:27" ht="12.75">
      <c r="A9624" s="64">
        <f t="shared" si="206"/>
        <v>46204</v>
      </c>
      <c r="B9624" s="16" t="s">
        <v>1465</v>
      </c>
      <c r="C9624" s="60" t="e">
        <f>VLOOKUP(A9624,AEROPORTO!A:I,3, FALSE)</f>
        <v>#N/A</v>
      </c>
      <c r="D9624" s="16" t="e">
        <f>VLOOKUP(A9624,AEROPORTO!A:I,4, FALSE)</f>
        <v>#N/A</v>
      </c>
      <c r="E9624" s="68" t="e">
        <f>VLOOKUP(A9624,AEROPORTO!A:I,5, FALSE)</f>
        <v>#N/A</v>
      </c>
      <c r="F9624" s="70" t="e">
        <f>VLOOKUP(A9624,AEROPORTO!A:I,6, FALSE)</f>
        <v>#N/A</v>
      </c>
      <c r="G9624" s="70" t="e">
        <f>VLOOKUP(A9624,AEROPORTO!A:I,7, FALSE)</f>
        <v>#N/A</v>
      </c>
      <c r="H9624" s="71" t="e">
        <f>VLOOKUP(A9624,AEROPORTO!A:I,8, FALSE)</f>
        <v>#N/A</v>
      </c>
      <c r="I9624" s="16" t="s">
        <v>11</v>
      </c>
      <c r="J9624" s="9"/>
      <c r="K9624" s="9"/>
      <c r="L9624" s="9"/>
      <c r="M9624" s="9"/>
      <c r="N9624" s="9"/>
      <c r="O9624" s="9"/>
      <c r="P9624" s="9"/>
      <c r="Q9624" s="9"/>
      <c r="R9624" s="9"/>
      <c r="S9624" s="9"/>
      <c r="T9624" s="9"/>
      <c r="U9624" s="9"/>
      <c r="V9624" s="9"/>
      <c r="W9624" s="9"/>
      <c r="X9624" s="9"/>
      <c r="Y9624" s="9"/>
      <c r="Z9624" s="9"/>
      <c r="AA9624" s="9"/>
    </row>
    <row r="9625" spans="1:27" ht="12.75">
      <c r="A9625" s="64">
        <f t="shared" si="206"/>
        <v>46204</v>
      </c>
      <c r="B9625" s="16" t="s">
        <v>289</v>
      </c>
      <c r="C9625" s="60">
        <f>VLOOKUP(A9625,PINHEIROS!A:I,3, FALSE)</f>
        <v>0</v>
      </c>
      <c r="D9625" s="16">
        <f>VLOOKUP(A9625,PINHEIROS!A:I,4, FALSE)</f>
        <v>0</v>
      </c>
      <c r="E9625" s="61">
        <f>VLOOKUP(A9625,PINHEIROS!A:I,5, FALSE)</f>
        <v>0</v>
      </c>
      <c r="F9625" s="16">
        <f>VLOOKUP(A9625,PINHEIROS!A:I,6, FALSE)</f>
        <v>0</v>
      </c>
      <c r="G9625" s="16">
        <f>VLOOKUP(A9625,PINHEIROS!A:I,7, FALSE)</f>
        <v>0</v>
      </c>
      <c r="H9625" s="29">
        <f>VLOOKUP(A9625,PINHEIROS!A:I,8, FALSE)</f>
        <v>0</v>
      </c>
      <c r="I9625" s="16" t="s">
        <v>11</v>
      </c>
      <c r="J9625" s="9"/>
      <c r="K9625" s="9"/>
      <c r="L9625" s="9"/>
      <c r="M9625" s="9"/>
      <c r="N9625" s="9"/>
      <c r="O9625" s="9"/>
      <c r="P9625" s="9"/>
      <c r="Q9625" s="9"/>
      <c r="R9625" s="9"/>
      <c r="S9625" s="9"/>
      <c r="T9625" s="9"/>
      <c r="U9625" s="9"/>
      <c r="V9625" s="9"/>
      <c r="W9625" s="9"/>
      <c r="X9625" s="9"/>
      <c r="Y9625" s="9"/>
      <c r="Z9625" s="9"/>
      <c r="AA9625" s="9"/>
    </row>
    <row r="9626" spans="1:27" ht="12.75">
      <c r="A9626" s="64">
        <f t="shared" si="206"/>
        <v>46204</v>
      </c>
      <c r="B9626" s="16" t="s">
        <v>286</v>
      </c>
      <c r="C9626" s="60">
        <f>VLOOKUP(A9626,ACLIMAÇÃO!A:I,3, FALSE)</f>
        <v>0</v>
      </c>
      <c r="D9626" s="16">
        <f>VLOOKUP(A9626,ACLIMAÇÃO!A:I,4, FALSE)</f>
        <v>0</v>
      </c>
      <c r="E9626" s="61">
        <f>VLOOKUP(A9626,ACLIMAÇÃO!A:I,5, FALSE)</f>
        <v>0</v>
      </c>
      <c r="F9626" s="16">
        <f>VLOOKUP(A9626,ACLIMAÇÃO!A:I,6, FALSE)</f>
        <v>0</v>
      </c>
      <c r="G9626" s="16">
        <f>VLOOKUP(A9626,ACLIMAÇÃO!A:I,7, FALSE)</f>
        <v>0</v>
      </c>
      <c r="H9626" s="29">
        <f>VLOOKUP(A9626,ACLIMAÇÃO!A:I,8, FALSE)</f>
        <v>0</v>
      </c>
      <c r="I9626" s="16" t="s">
        <v>11</v>
      </c>
      <c r="J9626" s="9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9"/>
      <c r="V9626" s="9"/>
      <c r="W9626" s="9"/>
      <c r="X9626" s="9"/>
      <c r="Y9626" s="9"/>
      <c r="Z9626" s="9"/>
      <c r="AA9626" s="9"/>
    </row>
    <row r="9627" spans="1:27" ht="12.75">
      <c r="A9627" s="64">
        <f t="shared" si="206"/>
        <v>46204</v>
      </c>
      <c r="B9627" s="16" t="s">
        <v>17</v>
      </c>
      <c r="C9627" s="60" t="e">
        <f>VLOOKUP(A9627,'PRAIA DO CANTO'!A:I,3, FALSE)</f>
        <v>#N/A</v>
      </c>
      <c r="D9627" s="16" t="e">
        <f>VLOOKUP(A9627,'PRAIA DO CANTO'!A:I,4, FALSE)</f>
        <v>#N/A</v>
      </c>
      <c r="E9627" s="61" t="e">
        <f>VLOOKUP(A9627,'PRAIA DO CANTO'!A:I,5, FALSE)</f>
        <v>#N/A</v>
      </c>
      <c r="F9627" s="16" t="e">
        <f>VLOOKUP(A9627,'PRAIA DO CANTO'!A:I,6, FALSE)</f>
        <v>#N/A</v>
      </c>
      <c r="G9627" s="16" t="e">
        <f>VLOOKUP(A9627,'PRAIA DO CANTO'!A:I,7, FALSE)</f>
        <v>#N/A</v>
      </c>
      <c r="H9627" s="29" t="e">
        <f>VLOOKUP(A9627,'PRAIA DO CANTO'!A:I,8, FALSE)</f>
        <v>#N/A</v>
      </c>
      <c r="I9627" s="16" t="s">
        <v>16</v>
      </c>
      <c r="J9627" s="9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9"/>
      <c r="V9627" s="9"/>
      <c r="W9627" s="9"/>
      <c r="X9627" s="9"/>
      <c r="Y9627" s="9"/>
      <c r="Z9627" s="9"/>
      <c r="AA9627" s="9"/>
    </row>
    <row r="9628" spans="1:27" ht="12.75">
      <c r="A9628" s="64">
        <f t="shared" si="206"/>
        <v>46204</v>
      </c>
      <c r="B9628" s="16" t="s">
        <v>14</v>
      </c>
      <c r="C9628" s="60">
        <f>VLOOKUP(A9628,'JARDIM CAMBURI'!A:I,3, FALSE)</f>
        <v>0</v>
      </c>
      <c r="D9628" s="16">
        <f>VLOOKUP(A9628,'JARDIM CAMBURI'!A:I,4, FALSE)</f>
        <v>0</v>
      </c>
      <c r="E9628" s="61">
        <f>VLOOKUP(A9628,'JARDIM CAMBURI'!A:I,5, FALSE)</f>
        <v>0</v>
      </c>
      <c r="F9628" s="16">
        <f>VLOOKUP(A9628,'JARDIM CAMBURI'!A:I,6, FALSE())</f>
        <v>0</v>
      </c>
      <c r="G9628" s="16">
        <f>VLOOKUP(A9628,'JARDIM CAMBURI'!A:I,7, FALSE)</f>
        <v>0</v>
      </c>
      <c r="H9628" s="29">
        <f>VLOOKUP(A9628,'JARDIM CAMBURI'!A:I,8, FALSE)</f>
        <v>0</v>
      </c>
      <c r="I9628" s="16" t="s">
        <v>16</v>
      </c>
      <c r="J9628" s="9"/>
      <c r="K9628" s="9"/>
      <c r="L9628" s="9"/>
      <c r="M9628" s="9"/>
      <c r="N9628" s="9"/>
      <c r="O9628" s="9"/>
      <c r="P9628" s="9"/>
      <c r="Q9628" s="9"/>
      <c r="R9628" s="9"/>
      <c r="S9628" s="9"/>
      <c r="T9628" s="9"/>
      <c r="U9628" s="9"/>
      <c r="V9628" s="9"/>
      <c r="W9628" s="9"/>
      <c r="X9628" s="9"/>
      <c r="Y9628" s="9"/>
      <c r="Z9628" s="9"/>
      <c r="AA9628" s="9"/>
    </row>
    <row r="9629" spans="1:27" ht="12.75">
      <c r="A9629" s="64">
        <f t="shared" si="206"/>
        <v>46204</v>
      </c>
      <c r="B9629" s="16" t="s">
        <v>19</v>
      </c>
      <c r="C9629" s="60">
        <f>VLOOKUP(A9629,SERRA!A:I,3, FALSE)</f>
        <v>0</v>
      </c>
      <c r="D9629" s="16">
        <f>VLOOKUP(A9629,SERRA!A:I,4, FALSE)</f>
        <v>0</v>
      </c>
      <c r="E9629" s="61">
        <f>VLOOKUP(A9629,SERRA!A:I,5, FALSE)</f>
        <v>0</v>
      </c>
      <c r="F9629" s="16">
        <f>VLOOKUP(A9629,SERRA!A:I,6, FALSE)</f>
        <v>0</v>
      </c>
      <c r="G9629" s="16">
        <f>VLOOKUP(A9629,SERRA!A:I,7, FALSE)</f>
        <v>0</v>
      </c>
      <c r="H9629" s="29">
        <f>VLOOKUP(A9629,SERRA!A:I,8, FALSE)</f>
        <v>0</v>
      </c>
      <c r="I9629" s="16" t="s">
        <v>16</v>
      </c>
      <c r="J9629" s="9"/>
      <c r="K9629" s="9"/>
      <c r="L9629" s="9"/>
      <c r="M9629" s="9"/>
      <c r="N9629" s="9"/>
      <c r="O9629" s="9"/>
      <c r="P9629" s="9"/>
      <c r="Q9629" s="9"/>
      <c r="R9629" s="9"/>
      <c r="S9629" s="9"/>
      <c r="T9629" s="9"/>
      <c r="U9629" s="9"/>
      <c r="V9629" s="9"/>
      <c r="W9629" s="9"/>
      <c r="X9629" s="9"/>
      <c r="Y9629" s="9"/>
      <c r="Z9629" s="9"/>
      <c r="AA9629" s="9"/>
    </row>
    <row r="9630" spans="1:27" ht="12.75">
      <c r="A9630" s="64">
        <f t="shared" si="206"/>
        <v>46204</v>
      </c>
      <c r="B9630" s="16" t="s">
        <v>1574</v>
      </c>
      <c r="C9630" s="69">
        <f>VLOOKUP(A9630,BOALI!A:I,3, FALSE)</f>
        <v>0</v>
      </c>
      <c r="D9630" s="70">
        <f>VLOOKUP(A9630,BOALI!A:I,4, FALSE)</f>
        <v>0</v>
      </c>
      <c r="E9630" s="68">
        <f>VLOOKUP(A9630,BOALI!A:I,5, FALSE)</f>
        <v>0</v>
      </c>
      <c r="F9630" s="70">
        <f>VLOOKUP(A9630,BOALI!A:I,6, FALSE)</f>
        <v>0</v>
      </c>
      <c r="G9630" s="70">
        <f>VLOOKUP(A9630,BOALI!A:I,7, FALSE)</f>
        <v>0</v>
      </c>
      <c r="H9630" s="71">
        <f>VLOOKUP(A9630,BOALI!A:I,8, FALSE)</f>
        <v>0</v>
      </c>
      <c r="I9630" s="16" t="s">
        <v>16</v>
      </c>
      <c r="J9630" s="9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9"/>
      <c r="V9630" s="9"/>
      <c r="W9630" s="9"/>
      <c r="X9630" s="9"/>
      <c r="Y9630" s="9"/>
      <c r="Z9630" s="9"/>
      <c r="AA9630" s="9"/>
    </row>
    <row r="9631" spans="1:27" ht="12.75">
      <c r="A9631" s="64">
        <f>A9630+1</f>
        <v>46205</v>
      </c>
      <c r="B9631" s="16" t="s">
        <v>21</v>
      </c>
      <c r="C9631" s="60" t="e">
        <f>VLOOKUP(A9631,'VILA CLEMENTINO'!A:I,3, FALSE)</f>
        <v>#N/A</v>
      </c>
      <c r="D9631" s="16" t="e">
        <f>VLOOKUP(A9631,'VILA CLEMENTINO'!A:I,4, FALSE)</f>
        <v>#N/A</v>
      </c>
      <c r="E9631" s="61" t="e">
        <f>VLOOKUP(A9631,'VILA CLEMENTINO'!A:I,5, FALSE)</f>
        <v>#N/A</v>
      </c>
      <c r="F9631" s="16" t="e">
        <f>VLOOKUP(A9631,'VILA CLEMENTINO'!A:I,6, FALSE)</f>
        <v>#N/A</v>
      </c>
      <c r="G9631" s="62" t="e">
        <f>VLOOKUP(A9631,'VILA CLEMENTINO'!A:I,7, FALSE)</f>
        <v>#N/A</v>
      </c>
      <c r="H9631" s="29" t="e">
        <f>VLOOKUP(A9631,'VILA CLEMENTINO'!A:I,8, FALSE)</f>
        <v>#N/A</v>
      </c>
      <c r="I9631" s="16" t="s">
        <v>11</v>
      </c>
      <c r="J9631" s="9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9"/>
      <c r="V9631" s="9"/>
      <c r="W9631" s="9"/>
      <c r="X9631" s="9"/>
      <c r="Y9631" s="9"/>
      <c r="Z9631" s="9"/>
      <c r="AA9631" s="9"/>
    </row>
    <row r="9632" spans="1:27" ht="12.75">
      <c r="A9632" s="64">
        <f t="shared" ref="A9632:A9643" si="207">A9631</f>
        <v>46205</v>
      </c>
      <c r="B9632" s="16" t="s">
        <v>12</v>
      </c>
      <c r="C9632" s="60" t="e">
        <f>VLOOKUP(A9632,JABAQUARA!A:I,3, FALSE)</f>
        <v>#N/A</v>
      </c>
      <c r="D9632" s="16" t="e">
        <f>VLOOKUP(A9632,JABAQUARA!A:I,4, FALSE)</f>
        <v>#N/A</v>
      </c>
      <c r="E9632" s="61" t="e">
        <f>VLOOKUP(A9632,JABAQUARA!A:I,5, FALSE)</f>
        <v>#N/A</v>
      </c>
      <c r="F9632" s="16" t="e">
        <f>VLOOKUP(A9632,JABAQUARA!A:I,6, FALSE)</f>
        <v>#N/A</v>
      </c>
      <c r="G9632" s="16" t="e">
        <f>VLOOKUP(A9632,JABAQUARA!A:I,7, FALSE)</f>
        <v>#N/A</v>
      </c>
      <c r="H9632" s="29" t="e">
        <f>VLOOKUP(A9632,JABAQUARA!A:I,8, FALSE)</f>
        <v>#N/A</v>
      </c>
      <c r="I9632" s="16" t="s">
        <v>11</v>
      </c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  <c r="AA9632" s="9"/>
    </row>
    <row r="9633" spans="1:27" ht="12.75">
      <c r="A9633" s="64">
        <f t="shared" si="207"/>
        <v>46205</v>
      </c>
      <c r="B9633" s="16" t="s">
        <v>1467</v>
      </c>
      <c r="C9633" s="60" t="e">
        <f>VLOOKUP(A9633,SPOLETO!A:I,3, FALSE)</f>
        <v>#N/A</v>
      </c>
      <c r="D9633" s="16" t="e">
        <f>VLOOKUP(A9633,SPOLETO!A:I,4, FALSE)</f>
        <v>#N/A</v>
      </c>
      <c r="E9633" s="68" t="e">
        <f>VLOOKUP(A9633,SPOLETO!A:I,5, FALSE)</f>
        <v>#N/A</v>
      </c>
      <c r="F9633" s="70" t="e">
        <f>VLOOKUP(A9633,SPOLETO!A:I,6, FALSE)</f>
        <v>#N/A</v>
      </c>
      <c r="G9633" s="70" t="e">
        <f>VLOOKUP(A9633,SPOLETO!A:I,7, FALSE)</f>
        <v>#N/A</v>
      </c>
      <c r="H9633" s="71" t="e">
        <f>VLOOKUP(A9633,SPOLETO!A:I,8, FALSE)</f>
        <v>#N/A</v>
      </c>
      <c r="I9633" s="16" t="s">
        <v>11</v>
      </c>
      <c r="J9633" s="9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9"/>
      <c r="V9633" s="9"/>
      <c r="W9633" s="9"/>
      <c r="X9633" s="9"/>
      <c r="Y9633" s="9"/>
      <c r="Z9633" s="9"/>
      <c r="AA9633" s="9"/>
    </row>
    <row r="9634" spans="1:27" ht="12.75">
      <c r="A9634" s="64">
        <f t="shared" si="207"/>
        <v>46205</v>
      </c>
      <c r="B9634" s="16" t="s">
        <v>9</v>
      </c>
      <c r="C9634" s="60" t="e">
        <f>VLOOKUP(A9634,'CAMPO BELO'!A:I,3, FALSE)</f>
        <v>#N/A</v>
      </c>
      <c r="D9634" s="16" t="e">
        <f>VLOOKUP(A9634,'CAMPO BELO'!A:I,4, FALSE)</f>
        <v>#N/A</v>
      </c>
      <c r="E9634" s="61" t="e">
        <f>VLOOKUP(A9634,'CAMPO BELO'!A:I,5, FALSE)</f>
        <v>#N/A</v>
      </c>
      <c r="F9634" s="16" t="e">
        <f>VLOOKUP(A9634,'CAMPO BELO'!A:I,6, FALSE)</f>
        <v>#N/A</v>
      </c>
      <c r="G9634" s="16" t="e">
        <f>VLOOKUP(A9634,'CAMPO BELO'!A:I,7, FALSE)</f>
        <v>#N/A</v>
      </c>
      <c r="H9634" s="29" t="e">
        <f>VLOOKUP(A9634,'CAMPO BELO'!A:I,8, FALSE)</f>
        <v>#N/A</v>
      </c>
      <c r="I9634" s="16" t="s">
        <v>11</v>
      </c>
      <c r="J9634" s="9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9"/>
      <c r="V9634" s="9"/>
      <c r="W9634" s="9"/>
      <c r="X9634" s="9"/>
      <c r="Y9634" s="9"/>
      <c r="Z9634" s="9"/>
      <c r="AA9634" s="9"/>
    </row>
    <row r="9635" spans="1:27" ht="12.75">
      <c r="A9635" s="64">
        <f t="shared" si="207"/>
        <v>46205</v>
      </c>
      <c r="B9635" s="16" t="s">
        <v>43</v>
      </c>
      <c r="C9635" s="60" t="e">
        <f>VLOOKUP(A9635,GOPOÚVA!A:I,3, FALSE)</f>
        <v>#N/A</v>
      </c>
      <c r="D9635" s="16" t="e">
        <f>VLOOKUP(A9635,GOPOÚVA!A:I,4, FALSE)</f>
        <v>#N/A</v>
      </c>
      <c r="E9635" s="61" t="e">
        <f>VLOOKUP(A9635,GOPOÚVA!A:I,5, FALSE)</f>
        <v>#N/A</v>
      </c>
      <c r="F9635" s="16" t="e">
        <f>VLOOKUP(A9635,GOPOÚVA!A:I,6, FALSE)</f>
        <v>#N/A</v>
      </c>
      <c r="G9635" s="16" t="e">
        <f>VLOOKUP(A9635,GOPOÚVA!A:I,7, FALSE)</f>
        <v>#N/A</v>
      </c>
      <c r="H9635" s="29" t="e">
        <f>VLOOKUP(A9635,GOPOÚVA!A:I,8, FALSE)</f>
        <v>#N/A</v>
      </c>
      <c r="I9635" s="16" t="s">
        <v>11</v>
      </c>
      <c r="J9635" s="9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9"/>
      <c r="V9635" s="9"/>
      <c r="W9635" s="9"/>
      <c r="X9635" s="9"/>
      <c r="Y9635" s="9"/>
      <c r="Z9635" s="9"/>
      <c r="AA9635" s="9"/>
    </row>
    <row r="9636" spans="1:27" ht="12.75">
      <c r="A9636" s="64">
        <f t="shared" si="207"/>
        <v>46205</v>
      </c>
      <c r="B9636" s="16" t="s">
        <v>45</v>
      </c>
      <c r="C9636" s="60" t="e">
        <f>VLOOKUP(A9636,MANDAQUI!A:I,3, FALSE)</f>
        <v>#N/A</v>
      </c>
      <c r="D9636" s="16" t="e">
        <f>VLOOKUP(A9636,MANDAQUI!A:I,4, FALSE)</f>
        <v>#N/A</v>
      </c>
      <c r="E9636" s="61" t="e">
        <f>VLOOKUP(A9636,MANDAQUI!A:I,5, FALSE)</f>
        <v>#N/A</v>
      </c>
      <c r="F9636" s="16" t="e">
        <f>VLOOKUP(A9636,MANDAQUI!A:I,6, FALSE)</f>
        <v>#N/A</v>
      </c>
      <c r="G9636" s="16" t="e">
        <f>VLOOKUP(A9636,MANDAQUI!A:I,7, FALSE)</f>
        <v>#N/A</v>
      </c>
      <c r="H9636" s="29" t="e">
        <f>VLOOKUP(A9636,MANDAQUI!A:I,8, FALSE)</f>
        <v>#N/A</v>
      </c>
      <c r="I9636" s="16" t="s">
        <v>11</v>
      </c>
      <c r="J9636" s="9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9"/>
      <c r="V9636" s="9"/>
      <c r="W9636" s="9"/>
      <c r="X9636" s="9"/>
      <c r="Y9636" s="9"/>
      <c r="Z9636" s="9"/>
      <c r="AA9636" s="9"/>
    </row>
    <row r="9637" spans="1:27" ht="12.75">
      <c r="A9637" s="64">
        <f t="shared" si="207"/>
        <v>46205</v>
      </c>
      <c r="B9637" s="16" t="s">
        <v>1465</v>
      </c>
      <c r="C9637" s="60" t="e">
        <f>VLOOKUP(A9637,AEROPORTO!A:I,3, FALSE)</f>
        <v>#N/A</v>
      </c>
      <c r="D9637" s="16" t="e">
        <f>VLOOKUP(A9637,AEROPORTO!A:I,4, FALSE)</f>
        <v>#N/A</v>
      </c>
      <c r="E9637" s="68" t="e">
        <f>VLOOKUP(A9637,AEROPORTO!A:I,5, FALSE)</f>
        <v>#N/A</v>
      </c>
      <c r="F9637" s="70" t="e">
        <f>VLOOKUP(A9637,AEROPORTO!A:I,6, FALSE)</f>
        <v>#N/A</v>
      </c>
      <c r="G9637" s="70" t="e">
        <f>VLOOKUP(A9637,AEROPORTO!A:I,7, FALSE)</f>
        <v>#N/A</v>
      </c>
      <c r="H9637" s="71" t="e">
        <f>VLOOKUP(A9637,AEROPORTO!A:I,8, FALSE)</f>
        <v>#N/A</v>
      </c>
      <c r="I9637" s="16" t="s">
        <v>11</v>
      </c>
      <c r="J9637" s="9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9"/>
      <c r="V9637" s="9"/>
      <c r="W9637" s="9"/>
      <c r="X9637" s="9"/>
      <c r="Y9637" s="9"/>
      <c r="Z9637" s="9"/>
      <c r="AA9637" s="9"/>
    </row>
    <row r="9638" spans="1:27" ht="12.75">
      <c r="A9638" s="64">
        <f t="shared" si="207"/>
        <v>46205</v>
      </c>
      <c r="B9638" s="16" t="s">
        <v>289</v>
      </c>
      <c r="C9638" s="60">
        <f>VLOOKUP(A9638,PINHEIROS!A:I,3, FALSE)</f>
        <v>0</v>
      </c>
      <c r="D9638" s="16">
        <f>VLOOKUP(A9638,PINHEIROS!A:I,4, FALSE)</f>
        <v>0</v>
      </c>
      <c r="E9638" s="61">
        <f>VLOOKUP(A9638,PINHEIROS!A:I,5, FALSE)</f>
        <v>0</v>
      </c>
      <c r="F9638" s="16">
        <f>VLOOKUP(A9638,PINHEIROS!A:I,6, FALSE)</f>
        <v>0</v>
      </c>
      <c r="G9638" s="16">
        <f>VLOOKUP(A9638,PINHEIROS!A:I,7, FALSE)</f>
        <v>0</v>
      </c>
      <c r="H9638" s="29">
        <f>VLOOKUP(A9638,PINHEIROS!A:I,8, FALSE)</f>
        <v>0</v>
      </c>
      <c r="I9638" s="16" t="s">
        <v>11</v>
      </c>
      <c r="J9638" s="9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9"/>
      <c r="V9638" s="9"/>
      <c r="W9638" s="9"/>
      <c r="X9638" s="9"/>
      <c r="Y9638" s="9"/>
      <c r="Z9638" s="9"/>
      <c r="AA9638" s="9"/>
    </row>
    <row r="9639" spans="1:27" ht="12.75">
      <c r="A9639" s="64">
        <f t="shared" si="207"/>
        <v>46205</v>
      </c>
      <c r="B9639" s="16" t="s">
        <v>286</v>
      </c>
      <c r="C9639" s="60">
        <f>VLOOKUP(A9639,ACLIMAÇÃO!A:I,3, FALSE)</f>
        <v>0</v>
      </c>
      <c r="D9639" s="16">
        <f>VLOOKUP(A9639,ACLIMAÇÃO!A:I,4, FALSE)</f>
        <v>0</v>
      </c>
      <c r="E9639" s="61">
        <f>VLOOKUP(A9639,ACLIMAÇÃO!A:I,5, FALSE)</f>
        <v>0</v>
      </c>
      <c r="F9639" s="16">
        <f>VLOOKUP(A9639,ACLIMAÇÃO!A:I,6, FALSE)</f>
        <v>0</v>
      </c>
      <c r="G9639" s="16">
        <f>VLOOKUP(A9639,ACLIMAÇÃO!A:I,7, FALSE)</f>
        <v>0</v>
      </c>
      <c r="H9639" s="29">
        <f>VLOOKUP(A9639,ACLIMAÇÃO!A:I,8, FALSE)</f>
        <v>0</v>
      </c>
      <c r="I9639" s="16" t="s">
        <v>11</v>
      </c>
      <c r="J9639" s="9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9"/>
      <c r="V9639" s="9"/>
      <c r="W9639" s="9"/>
      <c r="X9639" s="9"/>
      <c r="Y9639" s="9"/>
      <c r="Z9639" s="9"/>
      <c r="AA9639" s="9"/>
    </row>
    <row r="9640" spans="1:27" ht="12.75">
      <c r="A9640" s="64">
        <f t="shared" si="207"/>
        <v>46205</v>
      </c>
      <c r="B9640" s="16" t="s">
        <v>17</v>
      </c>
      <c r="C9640" s="60" t="e">
        <f>VLOOKUP(A9640,'PRAIA DO CANTO'!A:I,3, FALSE)</f>
        <v>#N/A</v>
      </c>
      <c r="D9640" s="16" t="e">
        <f>VLOOKUP(A9640,'PRAIA DO CANTO'!A:I,4, FALSE)</f>
        <v>#N/A</v>
      </c>
      <c r="E9640" s="61" t="e">
        <f>VLOOKUP(A9640,'PRAIA DO CANTO'!A:I,5, FALSE)</f>
        <v>#N/A</v>
      </c>
      <c r="F9640" s="16" t="e">
        <f>VLOOKUP(A9640,'PRAIA DO CANTO'!A:I,6, FALSE)</f>
        <v>#N/A</v>
      </c>
      <c r="G9640" s="16" t="e">
        <f>VLOOKUP(A9640,'PRAIA DO CANTO'!A:I,7, FALSE)</f>
        <v>#N/A</v>
      </c>
      <c r="H9640" s="29" t="e">
        <f>VLOOKUP(A9640,'PRAIA DO CANTO'!A:I,8, FALSE)</f>
        <v>#N/A</v>
      </c>
      <c r="I9640" s="16" t="s">
        <v>16</v>
      </c>
      <c r="J9640" s="9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9"/>
      <c r="V9640" s="9"/>
      <c r="W9640" s="9"/>
      <c r="X9640" s="9"/>
      <c r="Y9640" s="9"/>
      <c r="Z9640" s="9"/>
      <c r="AA9640" s="9"/>
    </row>
    <row r="9641" spans="1:27" ht="12.75">
      <c r="A9641" s="64">
        <f t="shared" si="207"/>
        <v>46205</v>
      </c>
      <c r="B9641" s="16" t="s">
        <v>14</v>
      </c>
      <c r="C9641" s="60">
        <f>VLOOKUP(A9641,'JARDIM CAMBURI'!A:I,3, FALSE)</f>
        <v>0</v>
      </c>
      <c r="D9641" s="16">
        <f>VLOOKUP(A9641,'JARDIM CAMBURI'!A:I,4, FALSE)</f>
        <v>0</v>
      </c>
      <c r="E9641" s="61">
        <f>VLOOKUP(A9641,'JARDIM CAMBURI'!A:I,5, FALSE)</f>
        <v>0</v>
      </c>
      <c r="F9641" s="16">
        <f>VLOOKUP(A9641,'JARDIM CAMBURI'!A:I,6, FALSE())</f>
        <v>0</v>
      </c>
      <c r="G9641" s="16">
        <f>VLOOKUP(A9641,'JARDIM CAMBURI'!A:I,7, FALSE)</f>
        <v>0</v>
      </c>
      <c r="H9641" s="29">
        <f>VLOOKUP(A9641,'JARDIM CAMBURI'!A:I,8, FALSE)</f>
        <v>0</v>
      </c>
      <c r="I9641" s="16" t="s">
        <v>16</v>
      </c>
      <c r="J9641" s="9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9"/>
      <c r="V9641" s="9"/>
      <c r="W9641" s="9"/>
      <c r="X9641" s="9"/>
      <c r="Y9641" s="9"/>
      <c r="Z9641" s="9"/>
      <c r="AA9641" s="9"/>
    </row>
    <row r="9642" spans="1:27" ht="12.75">
      <c r="A9642" s="64">
        <f t="shared" si="207"/>
        <v>46205</v>
      </c>
      <c r="B9642" s="16" t="s">
        <v>19</v>
      </c>
      <c r="C9642" s="60">
        <f>VLOOKUP(A9642,SERRA!A:I,3, FALSE)</f>
        <v>0</v>
      </c>
      <c r="D9642" s="16">
        <f>VLOOKUP(A9642,SERRA!A:I,4, FALSE)</f>
        <v>0</v>
      </c>
      <c r="E9642" s="61">
        <f>VLOOKUP(A9642,SERRA!A:I,5, FALSE)</f>
        <v>0</v>
      </c>
      <c r="F9642" s="16">
        <f>VLOOKUP(A9642,SERRA!A:I,6, FALSE)</f>
        <v>0</v>
      </c>
      <c r="G9642" s="16">
        <f>VLOOKUP(A9642,SERRA!A:I,7, FALSE)</f>
        <v>0</v>
      </c>
      <c r="H9642" s="29">
        <f>VLOOKUP(A9642,SERRA!A:I,8, FALSE)</f>
        <v>0</v>
      </c>
      <c r="I9642" s="16" t="s">
        <v>16</v>
      </c>
      <c r="J9642" s="9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9"/>
      <c r="V9642" s="9"/>
      <c r="W9642" s="9"/>
      <c r="X9642" s="9"/>
      <c r="Y9642" s="9"/>
      <c r="Z9642" s="9"/>
      <c r="AA9642" s="9"/>
    </row>
    <row r="9643" spans="1:27" ht="12.75">
      <c r="A9643" s="64">
        <f t="shared" si="207"/>
        <v>46205</v>
      </c>
      <c r="B9643" s="16" t="s">
        <v>1574</v>
      </c>
      <c r="C9643" s="69" t="e">
        <f>VLOOKUP(A9643,BOALI!A:I,3, FALSE)</f>
        <v>#N/A</v>
      </c>
      <c r="D9643" s="70" t="e">
        <f>VLOOKUP(A9643,BOALI!A:I,4, FALSE)</f>
        <v>#N/A</v>
      </c>
      <c r="E9643" s="68" t="e">
        <f>VLOOKUP(A9643,BOALI!A:I,5, FALSE)</f>
        <v>#N/A</v>
      </c>
      <c r="F9643" s="70" t="e">
        <f>VLOOKUP(A9643,BOALI!A:I,6, FALSE)</f>
        <v>#N/A</v>
      </c>
      <c r="G9643" s="70" t="e">
        <f>VLOOKUP(A9643,BOALI!A:I,7, FALSE)</f>
        <v>#N/A</v>
      </c>
      <c r="H9643" s="71" t="e">
        <f>VLOOKUP(A9643,BOALI!A:I,8, FALSE)</f>
        <v>#N/A</v>
      </c>
      <c r="I9643" s="16" t="s">
        <v>16</v>
      </c>
      <c r="J9643" s="9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9"/>
      <c r="V9643" s="9"/>
      <c r="W9643" s="9"/>
      <c r="X9643" s="9"/>
      <c r="Y9643" s="9"/>
      <c r="Z9643" s="9"/>
      <c r="AA9643" s="9"/>
    </row>
    <row r="9644" spans="1:27" ht="12.75">
      <c r="A9644" s="64">
        <f>A9643+1</f>
        <v>46206</v>
      </c>
      <c r="B9644" s="16" t="s">
        <v>21</v>
      </c>
      <c r="C9644" s="60" t="e">
        <f>VLOOKUP(A9644,'VILA CLEMENTINO'!A:I,3, FALSE)</f>
        <v>#N/A</v>
      </c>
      <c r="D9644" s="16" t="e">
        <f>VLOOKUP(A9644,'VILA CLEMENTINO'!A:I,4, FALSE)</f>
        <v>#N/A</v>
      </c>
      <c r="E9644" s="61" t="e">
        <f>VLOOKUP(A9644,'VILA CLEMENTINO'!A:I,5, FALSE)</f>
        <v>#N/A</v>
      </c>
      <c r="F9644" s="16" t="e">
        <f>VLOOKUP(A9644,'VILA CLEMENTINO'!A:I,6, FALSE)</f>
        <v>#N/A</v>
      </c>
      <c r="G9644" s="62" t="e">
        <f>VLOOKUP(A9644,'VILA CLEMENTINO'!A:I,7, FALSE)</f>
        <v>#N/A</v>
      </c>
      <c r="H9644" s="29" t="e">
        <f>VLOOKUP(A9644,'VILA CLEMENTINO'!A:I,8, FALSE)</f>
        <v>#N/A</v>
      </c>
      <c r="I9644" s="16" t="s">
        <v>11</v>
      </c>
      <c r="J9644" s="9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9"/>
      <c r="V9644" s="9"/>
      <c r="W9644" s="9"/>
      <c r="X9644" s="9"/>
      <c r="Y9644" s="9"/>
      <c r="Z9644" s="9"/>
      <c r="AA9644" s="9"/>
    </row>
    <row r="9645" spans="1:27" ht="12.75">
      <c r="A9645" s="64">
        <f t="shared" ref="A9645:A9656" si="208">A9644</f>
        <v>46206</v>
      </c>
      <c r="B9645" s="16" t="s">
        <v>12</v>
      </c>
      <c r="C9645" s="60" t="e">
        <f>VLOOKUP(A9645,JABAQUARA!A:I,3, FALSE)</f>
        <v>#N/A</v>
      </c>
      <c r="D9645" s="16" t="e">
        <f>VLOOKUP(A9645,JABAQUARA!A:I,4, FALSE)</f>
        <v>#N/A</v>
      </c>
      <c r="E9645" s="61" t="e">
        <f>VLOOKUP(A9645,JABAQUARA!A:I,5, FALSE)</f>
        <v>#N/A</v>
      </c>
      <c r="F9645" s="16" t="e">
        <f>VLOOKUP(A9645,JABAQUARA!A:I,6, FALSE)</f>
        <v>#N/A</v>
      </c>
      <c r="G9645" s="16" t="e">
        <f>VLOOKUP(A9645,JABAQUARA!A:I,7, FALSE)</f>
        <v>#N/A</v>
      </c>
      <c r="H9645" s="29" t="e">
        <f>VLOOKUP(A9645,JABAQUARA!A:I,8, FALSE)</f>
        <v>#N/A</v>
      </c>
      <c r="I9645" s="16" t="s">
        <v>11</v>
      </c>
      <c r="J9645" s="9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9"/>
      <c r="V9645" s="9"/>
      <c r="W9645" s="9"/>
      <c r="X9645" s="9"/>
      <c r="Y9645" s="9"/>
      <c r="Z9645" s="9"/>
      <c r="AA9645" s="9"/>
    </row>
    <row r="9646" spans="1:27" ht="12.75">
      <c r="A9646" s="64">
        <f t="shared" si="208"/>
        <v>46206</v>
      </c>
      <c r="B9646" s="16" t="s">
        <v>1467</v>
      </c>
      <c r="C9646" s="60" t="e">
        <f>VLOOKUP(A9646,SPOLETO!A:I,3, FALSE)</f>
        <v>#N/A</v>
      </c>
      <c r="D9646" s="16" t="e">
        <f>VLOOKUP(A9646,SPOLETO!A:I,4, FALSE)</f>
        <v>#N/A</v>
      </c>
      <c r="E9646" s="68" t="e">
        <f>VLOOKUP(A9646,SPOLETO!A:I,5, FALSE)</f>
        <v>#N/A</v>
      </c>
      <c r="F9646" s="70" t="e">
        <f>VLOOKUP(A9646,SPOLETO!A:I,6, FALSE)</f>
        <v>#N/A</v>
      </c>
      <c r="G9646" s="70" t="e">
        <f>VLOOKUP(A9646,SPOLETO!A:I,7, FALSE)</f>
        <v>#N/A</v>
      </c>
      <c r="H9646" s="71" t="e">
        <f>VLOOKUP(A9646,SPOLETO!A:I,8, FALSE)</f>
        <v>#N/A</v>
      </c>
      <c r="I9646" s="16" t="s">
        <v>11</v>
      </c>
      <c r="J9646" s="9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9"/>
      <c r="V9646" s="9"/>
      <c r="W9646" s="9"/>
      <c r="X9646" s="9"/>
      <c r="Y9646" s="9"/>
      <c r="Z9646" s="9"/>
      <c r="AA9646" s="9"/>
    </row>
    <row r="9647" spans="1:27" ht="12.75">
      <c r="A9647" s="64">
        <f t="shared" si="208"/>
        <v>46206</v>
      </c>
      <c r="B9647" s="16" t="s">
        <v>9</v>
      </c>
      <c r="C9647" s="60" t="e">
        <f>VLOOKUP(A9647,'CAMPO BELO'!A:I,3, FALSE)</f>
        <v>#N/A</v>
      </c>
      <c r="D9647" s="16" t="e">
        <f>VLOOKUP(A9647,'CAMPO BELO'!A:I,4, FALSE)</f>
        <v>#N/A</v>
      </c>
      <c r="E9647" s="61" t="e">
        <f>VLOOKUP(A9647,'CAMPO BELO'!A:I,5, FALSE)</f>
        <v>#N/A</v>
      </c>
      <c r="F9647" s="16" t="e">
        <f>VLOOKUP(A9647,'CAMPO BELO'!A:I,6, FALSE)</f>
        <v>#N/A</v>
      </c>
      <c r="G9647" s="16" t="e">
        <f>VLOOKUP(A9647,'CAMPO BELO'!A:I,7, FALSE)</f>
        <v>#N/A</v>
      </c>
      <c r="H9647" s="29" t="e">
        <f>VLOOKUP(A9647,'CAMPO BELO'!A:I,8, FALSE)</f>
        <v>#N/A</v>
      </c>
      <c r="I9647" s="16" t="s">
        <v>11</v>
      </c>
      <c r="J9647" s="9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9"/>
      <c r="V9647" s="9"/>
      <c r="W9647" s="9"/>
      <c r="X9647" s="9"/>
      <c r="Y9647" s="9"/>
      <c r="Z9647" s="9"/>
      <c r="AA9647" s="9"/>
    </row>
    <row r="9648" spans="1:27" ht="12.75">
      <c r="A9648" s="64">
        <f t="shared" si="208"/>
        <v>46206</v>
      </c>
      <c r="B9648" s="16" t="s">
        <v>43</v>
      </c>
      <c r="C9648" s="60" t="e">
        <f>VLOOKUP(A9648,GOPOÚVA!A:I,3, FALSE)</f>
        <v>#N/A</v>
      </c>
      <c r="D9648" s="16" t="e">
        <f>VLOOKUP(A9648,GOPOÚVA!A:I,4, FALSE)</f>
        <v>#N/A</v>
      </c>
      <c r="E9648" s="61" t="e">
        <f>VLOOKUP(A9648,GOPOÚVA!A:I,5, FALSE)</f>
        <v>#N/A</v>
      </c>
      <c r="F9648" s="16" t="e">
        <f>VLOOKUP(A9648,GOPOÚVA!A:I,6, FALSE)</f>
        <v>#N/A</v>
      </c>
      <c r="G9648" s="16" t="e">
        <f>VLOOKUP(A9648,GOPOÚVA!A:I,7, FALSE)</f>
        <v>#N/A</v>
      </c>
      <c r="H9648" s="29" t="e">
        <f>VLOOKUP(A9648,GOPOÚVA!A:I,8, FALSE)</f>
        <v>#N/A</v>
      </c>
      <c r="I9648" s="16" t="s">
        <v>11</v>
      </c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  <c r="AA9648" s="9"/>
    </row>
    <row r="9649" spans="1:27" ht="12.75">
      <c r="A9649" s="64">
        <f t="shared" si="208"/>
        <v>46206</v>
      </c>
      <c r="B9649" s="16" t="s">
        <v>45</v>
      </c>
      <c r="C9649" s="60" t="e">
        <f>VLOOKUP(A9649,MANDAQUI!A:I,3, FALSE)</f>
        <v>#N/A</v>
      </c>
      <c r="D9649" s="16" t="e">
        <f>VLOOKUP(A9649,MANDAQUI!A:I,4, FALSE)</f>
        <v>#N/A</v>
      </c>
      <c r="E9649" s="61" t="e">
        <f>VLOOKUP(A9649,MANDAQUI!A:I,5, FALSE)</f>
        <v>#N/A</v>
      </c>
      <c r="F9649" s="16" t="e">
        <f>VLOOKUP(A9649,MANDAQUI!A:I,6, FALSE)</f>
        <v>#N/A</v>
      </c>
      <c r="G9649" s="16" t="e">
        <f>VLOOKUP(A9649,MANDAQUI!A:I,7, FALSE)</f>
        <v>#N/A</v>
      </c>
      <c r="H9649" s="29" t="e">
        <f>VLOOKUP(A9649,MANDAQUI!A:I,8, FALSE)</f>
        <v>#N/A</v>
      </c>
      <c r="I9649" s="16" t="s">
        <v>11</v>
      </c>
      <c r="J9649" s="9"/>
      <c r="K9649" s="9"/>
      <c r="L9649" s="9"/>
      <c r="M9649" s="9"/>
      <c r="N9649" s="9"/>
      <c r="O9649" s="9"/>
      <c r="P9649" s="9"/>
      <c r="Q9649" s="9"/>
      <c r="R9649" s="9"/>
      <c r="S9649" s="9"/>
      <c r="T9649" s="9"/>
      <c r="U9649" s="9"/>
      <c r="V9649" s="9"/>
      <c r="W9649" s="9"/>
      <c r="X9649" s="9"/>
      <c r="Y9649" s="9"/>
      <c r="Z9649" s="9"/>
      <c r="AA9649" s="9"/>
    </row>
    <row r="9650" spans="1:27" ht="12.75">
      <c r="A9650" s="64">
        <f t="shared" si="208"/>
        <v>46206</v>
      </c>
      <c r="B9650" s="16" t="s">
        <v>1465</v>
      </c>
      <c r="C9650" s="60" t="e">
        <f>VLOOKUP(A9650,AEROPORTO!A:I,3, FALSE)</f>
        <v>#N/A</v>
      </c>
      <c r="D9650" s="16" t="e">
        <f>VLOOKUP(A9650,AEROPORTO!A:I,4, FALSE)</f>
        <v>#N/A</v>
      </c>
      <c r="E9650" s="68" t="e">
        <f>VLOOKUP(A9650,AEROPORTO!A:I,5, FALSE)</f>
        <v>#N/A</v>
      </c>
      <c r="F9650" s="70" t="e">
        <f>VLOOKUP(A9650,AEROPORTO!A:I,6, FALSE)</f>
        <v>#N/A</v>
      </c>
      <c r="G9650" s="70" t="e">
        <f>VLOOKUP(A9650,AEROPORTO!A:I,7, FALSE)</f>
        <v>#N/A</v>
      </c>
      <c r="H9650" s="71" t="e">
        <f>VLOOKUP(A9650,AEROPORTO!A:I,8, FALSE)</f>
        <v>#N/A</v>
      </c>
      <c r="I9650" s="16" t="s">
        <v>11</v>
      </c>
      <c r="J9650" s="9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9"/>
      <c r="V9650" s="9"/>
      <c r="W9650" s="9"/>
      <c r="X9650" s="9"/>
      <c r="Y9650" s="9"/>
      <c r="Z9650" s="9"/>
      <c r="AA9650" s="9"/>
    </row>
    <row r="9651" spans="1:27" ht="12.75">
      <c r="A9651" s="64">
        <f t="shared" si="208"/>
        <v>46206</v>
      </c>
      <c r="B9651" s="16" t="s">
        <v>289</v>
      </c>
      <c r="C9651" s="60">
        <f>VLOOKUP(A9651,PINHEIROS!A:I,3, FALSE)</f>
        <v>0</v>
      </c>
      <c r="D9651" s="16">
        <f>VLOOKUP(A9651,PINHEIROS!A:I,4, FALSE)</f>
        <v>0</v>
      </c>
      <c r="E9651" s="61">
        <f>VLOOKUP(A9651,PINHEIROS!A:I,5, FALSE)</f>
        <v>0</v>
      </c>
      <c r="F9651" s="16">
        <f>VLOOKUP(A9651,PINHEIROS!A:I,6, FALSE)</f>
        <v>0</v>
      </c>
      <c r="G9651" s="16">
        <f>VLOOKUP(A9651,PINHEIROS!A:I,7, FALSE)</f>
        <v>0</v>
      </c>
      <c r="H9651" s="29">
        <f>VLOOKUP(A9651,PINHEIROS!A:I,8, FALSE)</f>
        <v>0</v>
      </c>
      <c r="I9651" s="16" t="s">
        <v>11</v>
      </c>
      <c r="J9651" s="9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9"/>
      <c r="V9651" s="9"/>
      <c r="W9651" s="9"/>
      <c r="X9651" s="9"/>
      <c r="Y9651" s="9"/>
      <c r="Z9651" s="9"/>
      <c r="AA9651" s="9"/>
    </row>
    <row r="9652" spans="1:27" ht="12.75">
      <c r="A9652" s="64">
        <f t="shared" si="208"/>
        <v>46206</v>
      </c>
      <c r="B9652" s="16" t="s">
        <v>286</v>
      </c>
      <c r="C9652" s="60">
        <f>VLOOKUP(A9652,ACLIMAÇÃO!A:I,3, FALSE)</f>
        <v>0</v>
      </c>
      <c r="D9652" s="16">
        <f>VLOOKUP(A9652,ACLIMAÇÃO!A:I,4, FALSE)</f>
        <v>0</v>
      </c>
      <c r="E9652" s="61">
        <f>VLOOKUP(A9652,ACLIMAÇÃO!A:I,5, FALSE)</f>
        <v>0</v>
      </c>
      <c r="F9652" s="16">
        <f>VLOOKUP(A9652,ACLIMAÇÃO!A:I,6, FALSE)</f>
        <v>0</v>
      </c>
      <c r="G9652" s="16">
        <f>VLOOKUP(A9652,ACLIMAÇÃO!A:I,7, FALSE)</f>
        <v>0</v>
      </c>
      <c r="H9652" s="29">
        <f>VLOOKUP(A9652,ACLIMAÇÃO!A:I,8, FALSE)</f>
        <v>0</v>
      </c>
      <c r="I9652" s="16" t="s">
        <v>11</v>
      </c>
      <c r="J9652" s="9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9"/>
      <c r="V9652" s="9"/>
      <c r="W9652" s="9"/>
      <c r="X9652" s="9"/>
      <c r="Y9652" s="9"/>
      <c r="Z9652" s="9"/>
      <c r="AA9652" s="9"/>
    </row>
    <row r="9653" spans="1:27" ht="12.75">
      <c r="A9653" s="64">
        <f t="shared" si="208"/>
        <v>46206</v>
      </c>
      <c r="B9653" s="16" t="s">
        <v>17</v>
      </c>
      <c r="C9653" s="60" t="e">
        <f>VLOOKUP(A9653,'PRAIA DO CANTO'!A:I,3, FALSE)</f>
        <v>#N/A</v>
      </c>
      <c r="D9653" s="16" t="e">
        <f>VLOOKUP(A9653,'PRAIA DO CANTO'!A:I,4, FALSE)</f>
        <v>#N/A</v>
      </c>
      <c r="E9653" s="61" t="e">
        <f>VLOOKUP(A9653,'PRAIA DO CANTO'!A:I,5, FALSE)</f>
        <v>#N/A</v>
      </c>
      <c r="F9653" s="16" t="e">
        <f>VLOOKUP(A9653,'PRAIA DO CANTO'!A:I,6, FALSE)</f>
        <v>#N/A</v>
      </c>
      <c r="G9653" s="16" t="e">
        <f>VLOOKUP(A9653,'PRAIA DO CANTO'!A:I,7, FALSE)</f>
        <v>#N/A</v>
      </c>
      <c r="H9653" s="29" t="e">
        <f>VLOOKUP(A9653,'PRAIA DO CANTO'!A:I,8, FALSE)</f>
        <v>#N/A</v>
      </c>
      <c r="I9653" s="16" t="s">
        <v>16</v>
      </c>
      <c r="J9653" s="9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9"/>
      <c r="V9653" s="9"/>
      <c r="W9653" s="9"/>
      <c r="X9653" s="9"/>
      <c r="Y9653" s="9"/>
      <c r="Z9653" s="9"/>
      <c r="AA9653" s="9"/>
    </row>
    <row r="9654" spans="1:27" ht="12.75">
      <c r="A9654" s="64">
        <f t="shared" si="208"/>
        <v>46206</v>
      </c>
      <c r="B9654" s="16" t="s">
        <v>14</v>
      </c>
      <c r="C9654" s="60">
        <f>VLOOKUP(A9654,'JARDIM CAMBURI'!A:I,3, FALSE)</f>
        <v>0</v>
      </c>
      <c r="D9654" s="16">
        <f>VLOOKUP(A9654,'JARDIM CAMBURI'!A:I,4, FALSE)</f>
        <v>0</v>
      </c>
      <c r="E9654" s="61">
        <f>VLOOKUP(A9654,'JARDIM CAMBURI'!A:I,5, FALSE)</f>
        <v>0</v>
      </c>
      <c r="F9654" s="16">
        <f>VLOOKUP(A9654,'JARDIM CAMBURI'!A:I,6, FALSE())</f>
        <v>0</v>
      </c>
      <c r="G9654" s="16">
        <f>VLOOKUP(A9654,'JARDIM CAMBURI'!A:I,7, FALSE)</f>
        <v>0</v>
      </c>
      <c r="H9654" s="29">
        <f>VLOOKUP(A9654,'JARDIM CAMBURI'!A:I,8, FALSE)</f>
        <v>0</v>
      </c>
      <c r="I9654" s="16" t="s">
        <v>16</v>
      </c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  <c r="W9654" s="9"/>
      <c r="X9654" s="9"/>
      <c r="Y9654" s="9"/>
      <c r="Z9654" s="9"/>
      <c r="AA9654" s="9"/>
    </row>
    <row r="9655" spans="1:27" ht="12.75">
      <c r="A9655" s="64">
        <f t="shared" si="208"/>
        <v>46206</v>
      </c>
      <c r="B9655" s="16" t="s">
        <v>19</v>
      </c>
      <c r="C9655" s="60">
        <f>VLOOKUP(A9655,SERRA!A:I,3, FALSE)</f>
        <v>0</v>
      </c>
      <c r="D9655" s="16">
        <f>VLOOKUP(A9655,SERRA!A:I,4, FALSE)</f>
        <v>0</v>
      </c>
      <c r="E9655" s="61">
        <f>VLOOKUP(A9655,SERRA!A:I,5, FALSE)</f>
        <v>0</v>
      </c>
      <c r="F9655" s="16">
        <f>VLOOKUP(A9655,SERRA!A:I,6, FALSE)</f>
        <v>0</v>
      </c>
      <c r="G9655" s="16">
        <f>VLOOKUP(A9655,SERRA!A:I,7, FALSE)</f>
        <v>0</v>
      </c>
      <c r="H9655" s="29">
        <f>VLOOKUP(A9655,SERRA!A:I,8, FALSE)</f>
        <v>0</v>
      </c>
      <c r="I9655" s="16" t="s">
        <v>16</v>
      </c>
      <c r="J9655" s="9"/>
      <c r="K9655" s="9"/>
      <c r="L9655" s="9"/>
      <c r="M9655" s="9"/>
      <c r="N9655" s="9"/>
      <c r="O9655" s="9"/>
      <c r="P9655" s="9"/>
      <c r="Q9655" s="9"/>
      <c r="R9655" s="9"/>
      <c r="S9655" s="9"/>
      <c r="T9655" s="9"/>
      <c r="U9655" s="9"/>
      <c r="V9655" s="9"/>
      <c r="W9655" s="9"/>
      <c r="X9655" s="9"/>
      <c r="Y9655" s="9"/>
      <c r="Z9655" s="9"/>
      <c r="AA9655" s="9"/>
    </row>
    <row r="9656" spans="1:27" ht="12.75">
      <c r="A9656" s="64">
        <f t="shared" si="208"/>
        <v>46206</v>
      </c>
      <c r="B9656" s="16" t="s">
        <v>1574</v>
      </c>
      <c r="C9656" s="69" t="e">
        <f>VLOOKUP(A9656,BOALI!A:I,3, FALSE)</f>
        <v>#N/A</v>
      </c>
      <c r="D9656" s="70" t="e">
        <f>VLOOKUP(A9656,BOALI!A:I,4, FALSE)</f>
        <v>#N/A</v>
      </c>
      <c r="E9656" s="68" t="e">
        <f>VLOOKUP(A9656,BOALI!A:I,5, FALSE)</f>
        <v>#N/A</v>
      </c>
      <c r="F9656" s="70" t="e">
        <f>VLOOKUP(A9656,BOALI!A:I,6, FALSE)</f>
        <v>#N/A</v>
      </c>
      <c r="G9656" s="70" t="e">
        <f>VLOOKUP(A9656,BOALI!A:I,7, FALSE)</f>
        <v>#N/A</v>
      </c>
      <c r="H9656" s="71" t="e">
        <f>VLOOKUP(A9656,BOALI!A:I,8, FALSE)</f>
        <v>#N/A</v>
      </c>
      <c r="I9656" s="16" t="s">
        <v>16</v>
      </c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9"/>
      <c r="V9656" s="9"/>
      <c r="W9656" s="9"/>
      <c r="X9656" s="9"/>
      <c r="Y9656" s="9"/>
      <c r="Z9656" s="9"/>
      <c r="AA9656" s="9"/>
    </row>
    <row r="9657" spans="1:27" ht="12.75">
      <c r="A9657" s="64"/>
      <c r="B9657" s="16"/>
      <c r="C9657" s="60"/>
      <c r="D9657" s="16"/>
      <c r="E9657" s="61"/>
      <c r="F9657" s="16"/>
      <c r="G9657" s="16"/>
      <c r="H9657" s="29"/>
      <c r="I9657" s="16"/>
      <c r="J9657" s="9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9"/>
      <c r="V9657" s="9"/>
      <c r="W9657" s="9"/>
      <c r="X9657" s="9"/>
      <c r="Y9657" s="9"/>
      <c r="Z9657" s="9"/>
      <c r="AA9657" s="9"/>
    </row>
    <row r="9658" spans="1:27" ht="12.75">
      <c r="A9658" s="64"/>
      <c r="B9658" s="16"/>
      <c r="C9658" s="60"/>
      <c r="D9658" s="16"/>
      <c r="E9658" s="61"/>
      <c r="F9658" s="16"/>
      <c r="G9658" s="16"/>
      <c r="H9658" s="29"/>
      <c r="I9658" s="16"/>
      <c r="J9658" s="9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9"/>
      <c r="V9658" s="9"/>
      <c r="W9658" s="9"/>
      <c r="X9658" s="9"/>
      <c r="Y9658" s="9"/>
      <c r="Z9658" s="9"/>
      <c r="AA9658" s="9"/>
    </row>
    <row r="9659" spans="1:27" ht="12.75">
      <c r="A9659" s="64"/>
      <c r="B9659" s="16"/>
      <c r="C9659" s="60"/>
      <c r="D9659" s="16"/>
      <c r="E9659" s="61"/>
      <c r="F9659" s="16"/>
      <c r="G9659" s="16"/>
      <c r="H9659" s="29"/>
      <c r="I9659" s="16"/>
      <c r="J9659" s="9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9"/>
      <c r="V9659" s="9"/>
      <c r="W9659" s="9"/>
      <c r="X9659" s="9"/>
      <c r="Y9659" s="9"/>
      <c r="Z9659" s="9"/>
      <c r="AA9659" s="9"/>
    </row>
    <row r="9660" spans="1:27" ht="12.75">
      <c r="A9660" s="64"/>
      <c r="B9660" s="16"/>
      <c r="C9660" s="60"/>
      <c r="D9660" s="16"/>
      <c r="E9660" s="61"/>
      <c r="F9660" s="16"/>
      <c r="G9660" s="16"/>
      <c r="H9660" s="29"/>
      <c r="I9660" s="16"/>
      <c r="J9660" s="9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9"/>
      <c r="V9660" s="9"/>
      <c r="W9660" s="9"/>
      <c r="X9660" s="9"/>
      <c r="Y9660" s="9"/>
      <c r="Z9660" s="9"/>
      <c r="AA9660" s="9"/>
    </row>
    <row r="9661" spans="1:27" ht="12.75">
      <c r="A9661" s="64"/>
      <c r="B9661" s="16"/>
      <c r="C9661" s="60"/>
      <c r="D9661" s="16"/>
      <c r="E9661" s="61"/>
      <c r="F9661" s="16"/>
      <c r="G9661" s="16"/>
      <c r="H9661" s="29"/>
      <c r="I9661" s="16"/>
      <c r="J9661" s="9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9"/>
      <c r="V9661" s="9"/>
      <c r="W9661" s="9"/>
      <c r="X9661" s="9"/>
      <c r="Y9661" s="9"/>
      <c r="Z9661" s="9"/>
      <c r="AA9661" s="9"/>
    </row>
    <row r="9662" spans="1:27" ht="12.75">
      <c r="A9662" s="64"/>
      <c r="B9662" s="16"/>
      <c r="C9662" s="60"/>
      <c r="D9662" s="16"/>
      <c r="E9662" s="61"/>
      <c r="F9662" s="16"/>
      <c r="G9662" s="16"/>
      <c r="H9662" s="29"/>
      <c r="I9662" s="16"/>
      <c r="J9662" s="9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9"/>
      <c r="V9662" s="9"/>
      <c r="W9662" s="9"/>
      <c r="X9662" s="9"/>
      <c r="Y9662" s="9"/>
      <c r="Z9662" s="9"/>
      <c r="AA9662" s="9"/>
    </row>
    <row r="9663" spans="1:27" ht="12.75">
      <c r="A9663" s="64"/>
      <c r="B9663" s="16"/>
      <c r="C9663" s="60"/>
      <c r="D9663" s="16"/>
      <c r="E9663" s="61"/>
      <c r="F9663" s="16"/>
      <c r="G9663" s="16"/>
      <c r="H9663" s="29"/>
      <c r="I9663" s="16"/>
      <c r="J9663" s="9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9"/>
      <c r="V9663" s="9"/>
      <c r="W9663" s="9"/>
      <c r="X9663" s="9"/>
      <c r="Y9663" s="9"/>
      <c r="Z9663" s="9"/>
      <c r="AA9663" s="9"/>
    </row>
    <row r="9664" spans="1:27" ht="12.75">
      <c r="A9664" s="64"/>
      <c r="B9664" s="16"/>
      <c r="C9664" s="60"/>
      <c r="D9664" s="16"/>
      <c r="E9664" s="61"/>
      <c r="F9664" s="16"/>
      <c r="G9664" s="16"/>
      <c r="H9664" s="29"/>
      <c r="I9664" s="16"/>
      <c r="J9664" s="9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9"/>
      <c r="V9664" s="9"/>
      <c r="W9664" s="9"/>
      <c r="X9664" s="9"/>
      <c r="Y9664" s="9"/>
      <c r="Z9664" s="9"/>
      <c r="AA9664" s="9"/>
    </row>
    <row r="9665" spans="1:27" ht="12.75">
      <c r="A9665" s="64"/>
      <c r="B9665" s="16"/>
      <c r="C9665" s="60"/>
      <c r="D9665" s="16"/>
      <c r="E9665" s="61"/>
      <c r="F9665" s="16"/>
      <c r="G9665" s="16"/>
      <c r="H9665" s="29"/>
      <c r="I9665" s="16"/>
      <c r="J9665" s="9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9"/>
      <c r="V9665" s="9"/>
      <c r="W9665" s="9"/>
      <c r="X9665" s="9"/>
      <c r="Y9665" s="9"/>
      <c r="Z9665" s="9"/>
      <c r="AA9665" s="9"/>
    </row>
    <row r="9666" spans="1:27" ht="12.75">
      <c r="A9666" s="64"/>
      <c r="B9666" s="16"/>
      <c r="C9666" s="60"/>
      <c r="D9666" s="16"/>
      <c r="E9666" s="61"/>
      <c r="F9666" s="16"/>
      <c r="G9666" s="16"/>
      <c r="H9666" s="29"/>
      <c r="I9666" s="16"/>
      <c r="J9666" s="9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9"/>
      <c r="V9666" s="9"/>
      <c r="W9666" s="9"/>
      <c r="X9666" s="9"/>
      <c r="Y9666" s="9"/>
      <c r="Z9666" s="9"/>
      <c r="AA9666" s="9"/>
    </row>
    <row r="9667" spans="1:27" ht="12.75">
      <c r="A9667" s="64"/>
      <c r="B9667" s="16"/>
      <c r="C9667" s="60"/>
      <c r="D9667" s="16"/>
      <c r="E9667" s="61"/>
      <c r="F9667" s="16"/>
      <c r="G9667" s="16"/>
      <c r="H9667" s="29"/>
      <c r="I9667" s="16"/>
      <c r="J9667" s="9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9"/>
      <c r="V9667" s="9"/>
      <c r="W9667" s="9"/>
      <c r="X9667" s="9"/>
      <c r="Y9667" s="9"/>
      <c r="Z9667" s="9"/>
      <c r="AA9667" s="9"/>
    </row>
    <row r="9668" spans="1:27" ht="12.75">
      <c r="A9668" s="64"/>
      <c r="B9668" s="16"/>
      <c r="C9668" s="60"/>
      <c r="D9668" s="16"/>
      <c r="E9668" s="61"/>
      <c r="F9668" s="16"/>
      <c r="G9668" s="16"/>
      <c r="H9668" s="29"/>
      <c r="I9668" s="16"/>
      <c r="J9668" s="9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9"/>
      <c r="V9668" s="9"/>
      <c r="W9668" s="9"/>
      <c r="X9668" s="9"/>
      <c r="Y9668" s="9"/>
      <c r="Z9668" s="9"/>
      <c r="AA9668" s="9"/>
    </row>
    <row r="9669" spans="1:27" ht="12.75">
      <c r="A9669" s="64"/>
      <c r="B9669" s="16"/>
      <c r="C9669" s="60"/>
      <c r="D9669" s="16"/>
      <c r="E9669" s="61"/>
      <c r="F9669" s="16"/>
      <c r="G9669" s="16"/>
      <c r="H9669" s="29"/>
      <c r="I9669" s="16"/>
      <c r="J9669" s="9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9"/>
      <c r="V9669" s="9"/>
      <c r="W9669" s="9"/>
      <c r="X9669" s="9"/>
      <c r="Y9669" s="9"/>
      <c r="Z9669" s="9"/>
      <c r="AA9669" s="9"/>
    </row>
    <row r="9670" spans="1:27" ht="12.75">
      <c r="A9670" s="64"/>
      <c r="B9670" s="16"/>
      <c r="C9670" s="60"/>
      <c r="D9670" s="16"/>
      <c r="E9670" s="61"/>
      <c r="F9670" s="16"/>
      <c r="G9670" s="16"/>
      <c r="H9670" s="29"/>
      <c r="I9670" s="16"/>
      <c r="J9670" s="9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9"/>
      <c r="V9670" s="9"/>
      <c r="W9670" s="9"/>
      <c r="X9670" s="9"/>
      <c r="Y9670" s="9"/>
      <c r="Z9670" s="9"/>
      <c r="AA9670" s="9"/>
    </row>
    <row r="9671" spans="1:27" ht="12.75">
      <c r="A9671" s="64"/>
      <c r="B9671" s="16"/>
      <c r="C9671" s="60"/>
      <c r="D9671" s="16"/>
      <c r="E9671" s="61"/>
      <c r="F9671" s="16"/>
      <c r="G9671" s="16"/>
      <c r="H9671" s="29"/>
      <c r="I9671" s="16"/>
      <c r="J9671" s="9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9"/>
      <c r="V9671" s="9"/>
      <c r="W9671" s="9"/>
      <c r="X9671" s="9"/>
      <c r="Y9671" s="9"/>
      <c r="Z9671" s="9"/>
      <c r="AA9671" s="9"/>
    </row>
    <row r="9672" spans="1:27" ht="12.75">
      <c r="A9672" s="64"/>
      <c r="B9672" s="16"/>
      <c r="C9672" s="60"/>
      <c r="D9672" s="16"/>
      <c r="E9672" s="61"/>
      <c r="F9672" s="16"/>
      <c r="G9672" s="16"/>
      <c r="H9672" s="29"/>
      <c r="I9672" s="16"/>
      <c r="J9672" s="9"/>
      <c r="K9672" s="9"/>
      <c r="L9672" s="9"/>
      <c r="M9672" s="9"/>
      <c r="N9672" s="9"/>
      <c r="O9672" s="9"/>
      <c r="P9672" s="9"/>
      <c r="Q9672" s="9"/>
      <c r="R9672" s="9"/>
      <c r="S9672" s="9"/>
      <c r="T9672" s="9"/>
      <c r="U9672" s="9"/>
      <c r="V9672" s="9"/>
      <c r="W9672" s="9"/>
      <c r="X9672" s="9"/>
      <c r="Y9672" s="9"/>
      <c r="Z9672" s="9"/>
      <c r="AA9672" s="9"/>
    </row>
    <row r="9673" spans="1:27" ht="12.75">
      <c r="A9673" s="64"/>
      <c r="B9673" s="16"/>
      <c r="C9673" s="60"/>
      <c r="D9673" s="16"/>
      <c r="E9673" s="61"/>
      <c r="F9673" s="16"/>
      <c r="G9673" s="16"/>
      <c r="H9673" s="29"/>
      <c r="I9673" s="16"/>
      <c r="J9673" s="9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9"/>
      <c r="V9673" s="9"/>
      <c r="W9673" s="9"/>
      <c r="X9673" s="9"/>
      <c r="Y9673" s="9"/>
      <c r="Z9673" s="9"/>
      <c r="AA9673" s="9"/>
    </row>
    <row r="9674" spans="1:27" ht="12.75">
      <c r="A9674" s="64"/>
      <c r="B9674" s="16"/>
      <c r="C9674" s="60"/>
      <c r="D9674" s="16"/>
      <c r="E9674" s="61"/>
      <c r="F9674" s="16"/>
      <c r="G9674" s="16"/>
      <c r="H9674" s="29"/>
      <c r="I9674" s="16"/>
      <c r="J9674" s="9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9"/>
      <c r="V9674" s="9"/>
      <c r="W9674" s="9"/>
      <c r="X9674" s="9"/>
      <c r="Y9674" s="9"/>
      <c r="Z9674" s="9"/>
      <c r="AA9674" s="9"/>
    </row>
    <row r="9675" spans="1:27" ht="12.75">
      <c r="A9675" s="64"/>
      <c r="B9675" s="16"/>
      <c r="C9675" s="60"/>
      <c r="D9675" s="16"/>
      <c r="E9675" s="61"/>
      <c r="F9675" s="16"/>
      <c r="G9675" s="16"/>
      <c r="H9675" s="29"/>
      <c r="I9675" s="16"/>
      <c r="J9675" s="9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9"/>
      <c r="V9675" s="9"/>
      <c r="W9675" s="9"/>
      <c r="X9675" s="9"/>
      <c r="Y9675" s="9"/>
      <c r="Z9675" s="9"/>
      <c r="AA9675" s="9"/>
    </row>
    <row r="9676" spans="1:27" ht="12.75">
      <c r="A9676" s="64"/>
      <c r="B9676" s="16"/>
      <c r="C9676" s="60"/>
      <c r="D9676" s="16"/>
      <c r="E9676" s="61"/>
      <c r="F9676" s="16"/>
      <c r="G9676" s="16"/>
      <c r="H9676" s="29"/>
      <c r="I9676" s="16"/>
      <c r="J9676" s="9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9"/>
      <c r="V9676" s="9"/>
      <c r="W9676" s="9"/>
      <c r="X9676" s="9"/>
      <c r="Y9676" s="9"/>
      <c r="Z9676" s="9"/>
      <c r="AA9676" s="9"/>
    </row>
    <row r="9677" spans="1:27" ht="12.75">
      <c r="A9677" s="64"/>
      <c r="B9677" s="16"/>
      <c r="C9677" s="60"/>
      <c r="D9677" s="16"/>
      <c r="E9677" s="61"/>
      <c r="F9677" s="16"/>
      <c r="G9677" s="16"/>
      <c r="H9677" s="29"/>
      <c r="I9677" s="16"/>
      <c r="J9677" s="9"/>
      <c r="K9677" s="9"/>
      <c r="L9677" s="9"/>
      <c r="M9677" s="9"/>
      <c r="N9677" s="9"/>
      <c r="O9677" s="9"/>
      <c r="P9677" s="9"/>
      <c r="Q9677" s="9"/>
      <c r="R9677" s="9"/>
      <c r="S9677" s="9"/>
      <c r="T9677" s="9"/>
      <c r="U9677" s="9"/>
      <c r="V9677" s="9"/>
      <c r="W9677" s="9"/>
      <c r="X9677" s="9"/>
      <c r="Y9677" s="9"/>
      <c r="Z9677" s="9"/>
      <c r="AA9677" s="9"/>
    </row>
    <row r="9678" spans="1:27" ht="12.75">
      <c r="A9678" s="64"/>
      <c r="B9678" s="16"/>
      <c r="C9678" s="60"/>
      <c r="D9678" s="16"/>
      <c r="E9678" s="61"/>
      <c r="F9678" s="16"/>
      <c r="G9678" s="16"/>
      <c r="H9678" s="29"/>
      <c r="I9678" s="16"/>
      <c r="J9678" s="9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9"/>
      <c r="V9678" s="9"/>
      <c r="W9678" s="9"/>
      <c r="X9678" s="9"/>
      <c r="Y9678" s="9"/>
      <c r="Z9678" s="9"/>
      <c r="AA9678" s="9"/>
    </row>
    <row r="9679" spans="1:27" ht="12.75">
      <c r="A9679" s="64"/>
      <c r="B9679" s="16"/>
      <c r="C9679" s="60"/>
      <c r="D9679" s="16"/>
      <c r="E9679" s="61"/>
      <c r="F9679" s="16"/>
      <c r="G9679" s="16"/>
      <c r="H9679" s="29"/>
      <c r="I9679" s="16"/>
      <c r="J9679" s="9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9"/>
      <c r="V9679" s="9"/>
      <c r="W9679" s="9"/>
      <c r="X9679" s="9"/>
      <c r="Y9679" s="9"/>
      <c r="Z9679" s="9"/>
      <c r="AA9679" s="9"/>
    </row>
    <row r="9680" spans="1:27" ht="12.75">
      <c r="A9680" s="64"/>
      <c r="B9680" s="16"/>
      <c r="C9680" s="60"/>
      <c r="D9680" s="16"/>
      <c r="E9680" s="61"/>
      <c r="F9680" s="16"/>
      <c r="G9680" s="16"/>
      <c r="H9680" s="29"/>
      <c r="I9680" s="16"/>
      <c r="J9680" s="9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9"/>
      <c r="V9680" s="9"/>
      <c r="W9680" s="9"/>
      <c r="X9680" s="9"/>
      <c r="Y9680" s="9"/>
      <c r="Z9680" s="9"/>
      <c r="AA9680" s="9"/>
    </row>
    <row r="9681" spans="1:27" ht="12.75">
      <c r="A9681" s="64"/>
      <c r="B9681" s="16"/>
      <c r="C9681" s="60"/>
      <c r="D9681" s="16"/>
      <c r="E9681" s="61"/>
      <c r="F9681" s="16"/>
      <c r="G9681" s="16"/>
      <c r="H9681" s="29"/>
      <c r="I9681" s="16"/>
      <c r="J9681" s="9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9"/>
      <c r="V9681" s="9"/>
      <c r="W9681" s="9"/>
      <c r="X9681" s="9"/>
      <c r="Y9681" s="9"/>
      <c r="Z9681" s="9"/>
      <c r="AA9681" s="9"/>
    </row>
    <row r="9682" spans="1:27" ht="12.75">
      <c r="A9682" s="64"/>
      <c r="B9682" s="16"/>
      <c r="C9682" s="60"/>
      <c r="D9682" s="16"/>
      <c r="E9682" s="61"/>
      <c r="F9682" s="16"/>
      <c r="G9682" s="16"/>
      <c r="H9682" s="29"/>
      <c r="I9682" s="16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9"/>
      <c r="V9682" s="9"/>
      <c r="W9682" s="9"/>
      <c r="X9682" s="9"/>
      <c r="Y9682" s="9"/>
      <c r="Z9682" s="9"/>
      <c r="AA9682" s="9"/>
    </row>
    <row r="9683" spans="1:27" ht="12.75">
      <c r="A9683" s="64"/>
      <c r="B9683" s="16"/>
      <c r="C9683" s="60"/>
      <c r="D9683" s="16"/>
      <c r="E9683" s="61"/>
      <c r="F9683" s="16"/>
      <c r="G9683" s="16"/>
      <c r="H9683" s="29"/>
      <c r="I9683" s="16"/>
      <c r="J9683" s="9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9"/>
      <c r="V9683" s="9"/>
      <c r="W9683" s="9"/>
      <c r="X9683" s="9"/>
      <c r="Y9683" s="9"/>
      <c r="Z9683" s="9"/>
      <c r="AA9683" s="9"/>
    </row>
    <row r="9684" spans="1:27" ht="12.75">
      <c r="A9684" s="64"/>
      <c r="B9684" s="16"/>
      <c r="C9684" s="60"/>
      <c r="D9684" s="16"/>
      <c r="E9684" s="61"/>
      <c r="F9684" s="16"/>
      <c r="G9684" s="16"/>
      <c r="H9684" s="29"/>
      <c r="I9684" s="16"/>
      <c r="J9684" s="9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9"/>
      <c r="V9684" s="9"/>
      <c r="W9684" s="9"/>
      <c r="X9684" s="9"/>
      <c r="Y9684" s="9"/>
      <c r="Z9684" s="9"/>
      <c r="AA9684" s="9"/>
    </row>
    <row r="9685" spans="1:27" ht="12.75">
      <c r="A9685" s="64"/>
      <c r="B9685" s="16"/>
      <c r="C9685" s="60"/>
      <c r="D9685" s="16"/>
      <c r="E9685" s="61"/>
      <c r="F9685" s="16"/>
      <c r="G9685" s="16"/>
      <c r="H9685" s="29"/>
      <c r="I9685" s="16"/>
      <c r="J9685" s="9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9"/>
      <c r="V9685" s="9"/>
      <c r="W9685" s="9"/>
      <c r="X9685" s="9"/>
      <c r="Y9685" s="9"/>
      <c r="Z9685" s="9"/>
      <c r="AA9685" s="9"/>
    </row>
    <row r="9686" spans="1:27" ht="12.75">
      <c r="A9686" s="64"/>
      <c r="B9686" s="16"/>
      <c r="C9686" s="60"/>
      <c r="D9686" s="16"/>
      <c r="E9686" s="61"/>
      <c r="F9686" s="16"/>
      <c r="G9686" s="16"/>
      <c r="H9686" s="29"/>
      <c r="I9686" s="16"/>
      <c r="J9686" s="9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9"/>
      <c r="V9686" s="9"/>
      <c r="W9686" s="9"/>
      <c r="X9686" s="9"/>
      <c r="Y9686" s="9"/>
      <c r="Z9686" s="9"/>
      <c r="AA9686" s="9"/>
    </row>
    <row r="9687" spans="1:27" ht="12.75">
      <c r="A9687" s="64"/>
      <c r="B9687" s="16"/>
      <c r="C9687" s="60"/>
      <c r="D9687" s="16"/>
      <c r="E9687" s="61"/>
      <c r="F9687" s="16"/>
      <c r="G9687" s="16"/>
      <c r="H9687" s="29"/>
      <c r="I9687" s="16"/>
      <c r="J9687" s="9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9"/>
      <c r="V9687" s="9"/>
      <c r="W9687" s="9"/>
      <c r="X9687" s="9"/>
      <c r="Y9687" s="9"/>
      <c r="Z9687" s="9"/>
      <c r="AA9687" s="9"/>
    </row>
    <row r="9688" spans="1:27" ht="12.75">
      <c r="A9688" s="64"/>
      <c r="B9688" s="16"/>
      <c r="C9688" s="60"/>
      <c r="D9688" s="16"/>
      <c r="E9688" s="61"/>
      <c r="F9688" s="16"/>
      <c r="G9688" s="16"/>
      <c r="H9688" s="29"/>
      <c r="I9688" s="16"/>
      <c r="J9688" s="9"/>
      <c r="K9688" s="9"/>
      <c r="L9688" s="9"/>
      <c r="M9688" s="9"/>
      <c r="N9688" s="9"/>
      <c r="O9688" s="9"/>
      <c r="P9688" s="9"/>
      <c r="Q9688" s="9"/>
      <c r="R9688" s="9"/>
      <c r="S9688" s="9"/>
      <c r="T9688" s="9"/>
      <c r="U9688" s="9"/>
      <c r="V9688" s="9"/>
      <c r="W9688" s="9"/>
      <c r="X9688" s="9"/>
      <c r="Y9688" s="9"/>
      <c r="Z9688" s="9"/>
      <c r="AA9688" s="9"/>
    </row>
    <row r="9689" spans="1:27" ht="12.75">
      <c r="A9689" s="64"/>
      <c r="B9689" s="16"/>
      <c r="C9689" s="60"/>
      <c r="D9689" s="16"/>
      <c r="E9689" s="61"/>
      <c r="F9689" s="16"/>
      <c r="G9689" s="16"/>
      <c r="H9689" s="29"/>
      <c r="I9689" s="16"/>
      <c r="J9689" s="9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9"/>
      <c r="V9689" s="9"/>
      <c r="W9689" s="9"/>
      <c r="X9689" s="9"/>
      <c r="Y9689" s="9"/>
      <c r="Z9689" s="9"/>
      <c r="AA9689" s="9"/>
    </row>
    <row r="9690" spans="1:27" ht="12.75">
      <c r="A9690" s="64"/>
      <c r="B9690" s="16"/>
      <c r="C9690" s="60"/>
      <c r="D9690" s="16"/>
      <c r="E9690" s="61"/>
      <c r="F9690" s="16"/>
      <c r="G9690" s="16"/>
      <c r="H9690" s="29"/>
      <c r="I9690" s="16"/>
      <c r="J9690" s="9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9"/>
      <c r="V9690" s="9"/>
      <c r="W9690" s="9"/>
      <c r="X9690" s="9"/>
      <c r="Y9690" s="9"/>
      <c r="Z9690" s="9"/>
      <c r="AA9690" s="9"/>
    </row>
    <row r="9691" spans="1:27" ht="12.75">
      <c r="A9691" s="64"/>
      <c r="B9691" s="16"/>
      <c r="C9691" s="60"/>
      <c r="D9691" s="16"/>
      <c r="E9691" s="61"/>
      <c r="F9691" s="16"/>
      <c r="G9691" s="16"/>
      <c r="H9691" s="29"/>
      <c r="I9691" s="16"/>
      <c r="J9691" s="9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9"/>
      <c r="V9691" s="9"/>
      <c r="W9691" s="9"/>
      <c r="X9691" s="9"/>
      <c r="Y9691" s="9"/>
      <c r="Z9691" s="9"/>
      <c r="AA9691" s="9"/>
    </row>
    <row r="9692" spans="1:27" ht="12.75">
      <c r="A9692" s="64"/>
      <c r="B9692" s="16"/>
      <c r="C9692" s="60"/>
      <c r="D9692" s="16"/>
      <c r="E9692" s="61"/>
      <c r="F9692" s="16"/>
      <c r="G9692" s="16"/>
      <c r="H9692" s="29"/>
      <c r="I9692" s="16"/>
      <c r="J9692" s="9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9"/>
      <c r="V9692" s="9"/>
      <c r="W9692" s="9"/>
      <c r="X9692" s="9"/>
      <c r="Y9692" s="9"/>
      <c r="Z9692" s="9"/>
      <c r="AA9692" s="9"/>
    </row>
    <row r="9693" spans="1:27" ht="12.75">
      <c r="A9693" s="64"/>
      <c r="B9693" s="16"/>
      <c r="C9693" s="60"/>
      <c r="D9693" s="16"/>
      <c r="E9693" s="61"/>
      <c r="F9693" s="16"/>
      <c r="G9693" s="16"/>
      <c r="H9693" s="29"/>
      <c r="I9693" s="16"/>
      <c r="J9693" s="9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9"/>
      <c r="V9693" s="9"/>
      <c r="W9693" s="9"/>
      <c r="X9693" s="9"/>
      <c r="Y9693" s="9"/>
      <c r="Z9693" s="9"/>
      <c r="AA9693" s="9"/>
    </row>
    <row r="9694" spans="1:27" ht="12.75">
      <c r="A9694" s="64"/>
      <c r="B9694" s="16"/>
      <c r="C9694" s="60"/>
      <c r="D9694" s="16"/>
      <c r="E9694" s="61"/>
      <c r="F9694" s="16"/>
      <c r="G9694" s="16"/>
      <c r="H9694" s="29"/>
      <c r="I9694" s="16"/>
      <c r="J9694" s="9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9"/>
      <c r="V9694" s="9"/>
      <c r="W9694" s="9"/>
      <c r="X9694" s="9"/>
      <c r="Y9694" s="9"/>
      <c r="Z9694" s="9"/>
      <c r="AA9694" s="9"/>
    </row>
    <row r="9695" spans="1:27" ht="12.75">
      <c r="A9695" s="64"/>
      <c r="B9695" s="16"/>
      <c r="C9695" s="60"/>
      <c r="D9695" s="16"/>
      <c r="E9695" s="61"/>
      <c r="F9695" s="16"/>
      <c r="G9695" s="16"/>
      <c r="H9695" s="29"/>
      <c r="I9695" s="16"/>
      <c r="J9695" s="9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9"/>
      <c r="V9695" s="9"/>
      <c r="W9695" s="9"/>
      <c r="X9695" s="9"/>
      <c r="Y9695" s="9"/>
      <c r="Z9695" s="9"/>
      <c r="AA9695" s="9"/>
    </row>
    <row r="9696" spans="1:27" ht="12.75">
      <c r="A9696" s="64"/>
      <c r="B9696" s="16"/>
      <c r="C9696" s="60"/>
      <c r="D9696" s="16"/>
      <c r="E9696" s="61"/>
      <c r="F9696" s="16"/>
      <c r="G9696" s="16"/>
      <c r="H9696" s="29"/>
      <c r="I9696" s="16"/>
      <c r="J9696" s="9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9"/>
      <c r="V9696" s="9"/>
      <c r="W9696" s="9"/>
      <c r="X9696" s="9"/>
      <c r="Y9696" s="9"/>
      <c r="Z9696" s="9"/>
      <c r="AA9696" s="9"/>
    </row>
    <row r="9697" spans="1:27" ht="12.75">
      <c r="A9697" s="64"/>
      <c r="B9697" s="16"/>
      <c r="C9697" s="60"/>
      <c r="D9697" s="16"/>
      <c r="E9697" s="61"/>
      <c r="F9697" s="16"/>
      <c r="G9697" s="16"/>
      <c r="H9697" s="29"/>
      <c r="I9697" s="16"/>
      <c r="J9697" s="9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9"/>
      <c r="V9697" s="9"/>
      <c r="W9697" s="9"/>
      <c r="X9697" s="9"/>
      <c r="Y9697" s="9"/>
      <c r="Z9697" s="9"/>
      <c r="AA9697" s="9"/>
    </row>
    <row r="9698" spans="1:27" ht="12.75">
      <c r="A9698" s="64"/>
      <c r="B9698" s="16"/>
      <c r="C9698" s="60"/>
      <c r="D9698" s="16"/>
      <c r="E9698" s="61"/>
      <c r="F9698" s="16"/>
      <c r="G9698" s="16"/>
      <c r="H9698" s="29"/>
      <c r="I9698" s="16"/>
      <c r="J9698" s="9"/>
      <c r="K9698" s="9"/>
      <c r="L9698" s="9"/>
      <c r="M9698" s="9"/>
      <c r="N9698" s="9"/>
      <c r="O9698" s="9"/>
      <c r="P9698" s="9"/>
      <c r="Q9698" s="9"/>
      <c r="R9698" s="9"/>
      <c r="S9698" s="9"/>
      <c r="T9698" s="9"/>
      <c r="U9698" s="9"/>
      <c r="V9698" s="9"/>
      <c r="W9698" s="9"/>
      <c r="X9698" s="9"/>
      <c r="Y9698" s="9"/>
      <c r="Z9698" s="9"/>
      <c r="AA9698" s="9"/>
    </row>
    <row r="9699" spans="1:27" ht="12.75">
      <c r="A9699" s="64"/>
      <c r="B9699" s="16"/>
      <c r="C9699" s="60"/>
      <c r="D9699" s="16"/>
      <c r="E9699" s="61"/>
      <c r="F9699" s="16"/>
      <c r="G9699" s="16"/>
      <c r="H9699" s="29"/>
      <c r="I9699" s="16"/>
      <c r="J9699" s="9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9"/>
      <c r="V9699" s="9"/>
      <c r="W9699" s="9"/>
      <c r="X9699" s="9"/>
      <c r="Y9699" s="9"/>
      <c r="Z9699" s="9"/>
      <c r="AA9699" s="9"/>
    </row>
    <row r="9700" spans="1:27" ht="12.75">
      <c r="A9700" s="64"/>
      <c r="B9700" s="16"/>
      <c r="C9700" s="60"/>
      <c r="D9700" s="16"/>
      <c r="E9700" s="61"/>
      <c r="F9700" s="16"/>
      <c r="G9700" s="16"/>
      <c r="H9700" s="29"/>
      <c r="I9700" s="16"/>
      <c r="J9700" s="9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9"/>
      <c r="V9700" s="9"/>
      <c r="W9700" s="9"/>
      <c r="X9700" s="9"/>
      <c r="Y9700" s="9"/>
      <c r="Z9700" s="9"/>
      <c r="AA9700" s="9"/>
    </row>
    <row r="9701" spans="1:27" ht="12.75">
      <c r="A9701" s="64"/>
      <c r="B9701" s="16"/>
      <c r="C9701" s="60"/>
      <c r="D9701" s="16"/>
      <c r="E9701" s="61"/>
      <c r="F9701" s="16"/>
      <c r="G9701" s="16"/>
      <c r="H9701" s="29"/>
      <c r="I9701" s="16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  <c r="W9701" s="9"/>
      <c r="X9701" s="9"/>
      <c r="Y9701" s="9"/>
      <c r="Z9701" s="9"/>
      <c r="AA9701" s="9"/>
    </row>
    <row r="9702" spans="1:27" ht="12.75">
      <c r="A9702" s="64"/>
      <c r="B9702" s="16"/>
      <c r="C9702" s="60"/>
      <c r="D9702" s="16"/>
      <c r="E9702" s="61"/>
      <c r="F9702" s="16"/>
      <c r="G9702" s="16"/>
      <c r="H9702" s="29"/>
      <c r="I9702" s="16"/>
      <c r="J9702" s="9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9"/>
      <c r="V9702" s="9"/>
      <c r="W9702" s="9"/>
      <c r="X9702" s="9"/>
      <c r="Y9702" s="9"/>
      <c r="Z9702" s="9"/>
      <c r="AA9702" s="9"/>
    </row>
    <row r="9703" spans="1:27" ht="12.75">
      <c r="A9703" s="64"/>
      <c r="B9703" s="16"/>
      <c r="C9703" s="60"/>
      <c r="D9703" s="16"/>
      <c r="E9703" s="61"/>
      <c r="F9703" s="16"/>
      <c r="G9703" s="16"/>
      <c r="H9703" s="29"/>
      <c r="I9703" s="16"/>
      <c r="J9703" s="9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9"/>
      <c r="V9703" s="9"/>
      <c r="W9703" s="9"/>
      <c r="X9703" s="9"/>
      <c r="Y9703" s="9"/>
      <c r="Z9703" s="9"/>
      <c r="AA9703" s="9"/>
    </row>
    <row r="9704" spans="1:27" ht="12.75">
      <c r="A9704" s="64"/>
      <c r="B9704" s="16"/>
      <c r="C9704" s="60"/>
      <c r="D9704" s="16"/>
      <c r="E9704" s="61"/>
      <c r="F9704" s="16"/>
      <c r="G9704" s="16"/>
      <c r="H9704" s="29"/>
      <c r="I9704" s="16"/>
      <c r="J9704" s="9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9"/>
      <c r="V9704" s="9"/>
      <c r="W9704" s="9"/>
      <c r="X9704" s="9"/>
      <c r="Y9704" s="9"/>
      <c r="Z9704" s="9"/>
      <c r="AA9704" s="9"/>
    </row>
    <row r="9705" spans="1:27" ht="12.75">
      <c r="A9705" s="64"/>
      <c r="B9705" s="16"/>
      <c r="C9705" s="60"/>
      <c r="D9705" s="16"/>
      <c r="E9705" s="61"/>
      <c r="F9705" s="16"/>
      <c r="G9705" s="16"/>
      <c r="H9705" s="29"/>
      <c r="I9705" s="16"/>
      <c r="J9705" s="9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9"/>
      <c r="V9705" s="9"/>
      <c r="W9705" s="9"/>
      <c r="X9705" s="9"/>
      <c r="Y9705" s="9"/>
      <c r="Z9705" s="9"/>
      <c r="AA9705" s="9"/>
    </row>
    <row r="9706" spans="1:27" ht="12.75">
      <c r="A9706" s="64"/>
      <c r="B9706" s="16"/>
      <c r="C9706" s="60"/>
      <c r="D9706" s="16"/>
      <c r="E9706" s="61"/>
      <c r="F9706" s="16"/>
      <c r="G9706" s="16"/>
      <c r="H9706" s="29"/>
      <c r="I9706" s="16"/>
      <c r="J9706" s="9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9"/>
      <c r="V9706" s="9"/>
      <c r="W9706" s="9"/>
      <c r="X9706" s="9"/>
      <c r="Y9706" s="9"/>
      <c r="Z9706" s="9"/>
      <c r="AA9706" s="9"/>
    </row>
    <row r="9707" spans="1:27" ht="12.75">
      <c r="A9707" s="64"/>
      <c r="B9707" s="16"/>
      <c r="C9707" s="60"/>
      <c r="D9707" s="16"/>
      <c r="E9707" s="61"/>
      <c r="F9707" s="16"/>
      <c r="G9707" s="16"/>
      <c r="H9707" s="29"/>
      <c r="I9707" s="16"/>
      <c r="J9707" s="9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9"/>
      <c r="V9707" s="9"/>
      <c r="W9707" s="9"/>
      <c r="X9707" s="9"/>
      <c r="Y9707" s="9"/>
      <c r="Z9707" s="9"/>
      <c r="AA9707" s="9"/>
    </row>
    <row r="9708" spans="1:27" ht="12.75">
      <c r="A9708" s="64"/>
      <c r="B9708" s="16"/>
      <c r="C9708" s="60"/>
      <c r="D9708" s="16"/>
      <c r="E9708" s="61"/>
      <c r="F9708" s="16"/>
      <c r="G9708" s="16"/>
      <c r="H9708" s="29"/>
      <c r="I9708" s="16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9"/>
      <c r="V9708" s="9"/>
      <c r="W9708" s="9"/>
      <c r="X9708" s="9"/>
      <c r="Y9708" s="9"/>
      <c r="Z9708" s="9"/>
      <c r="AA9708" s="9"/>
    </row>
    <row r="9709" spans="1:27" ht="12.75">
      <c r="A9709" s="64"/>
      <c r="B9709" s="16"/>
      <c r="C9709" s="60"/>
      <c r="D9709" s="16"/>
      <c r="E9709" s="61"/>
      <c r="F9709" s="16"/>
      <c r="G9709" s="16"/>
      <c r="H9709" s="29"/>
      <c r="I9709" s="16"/>
      <c r="J9709" s="9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9"/>
      <c r="V9709" s="9"/>
      <c r="W9709" s="9"/>
      <c r="X9709" s="9"/>
      <c r="Y9709" s="9"/>
      <c r="Z9709" s="9"/>
      <c r="AA9709" s="9"/>
    </row>
    <row r="9710" spans="1:27" ht="12.75">
      <c r="A9710" s="64"/>
      <c r="B9710" s="16"/>
      <c r="C9710" s="60"/>
      <c r="D9710" s="16"/>
      <c r="E9710" s="61"/>
      <c r="F9710" s="16"/>
      <c r="G9710" s="16"/>
      <c r="H9710" s="29"/>
      <c r="I9710" s="16"/>
      <c r="J9710" s="9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9"/>
      <c r="V9710" s="9"/>
      <c r="W9710" s="9"/>
      <c r="X9710" s="9"/>
      <c r="Y9710" s="9"/>
      <c r="Z9710" s="9"/>
      <c r="AA9710" s="9"/>
    </row>
    <row r="9711" spans="1:27" ht="12.75">
      <c r="A9711" s="64"/>
      <c r="B9711" s="16"/>
      <c r="C9711" s="60"/>
      <c r="D9711" s="16"/>
      <c r="E9711" s="61"/>
      <c r="F9711" s="16"/>
      <c r="G9711" s="16"/>
      <c r="H9711" s="29"/>
      <c r="I9711" s="16"/>
      <c r="J9711" s="9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9"/>
      <c r="V9711" s="9"/>
      <c r="W9711" s="9"/>
      <c r="X9711" s="9"/>
      <c r="Y9711" s="9"/>
      <c r="Z9711" s="9"/>
      <c r="AA9711" s="9"/>
    </row>
    <row r="9712" spans="1:27" ht="12.75">
      <c r="A9712" s="64"/>
      <c r="B9712" s="16"/>
      <c r="C9712" s="60"/>
      <c r="D9712" s="16"/>
      <c r="E9712" s="61"/>
      <c r="F9712" s="16"/>
      <c r="G9712" s="16"/>
      <c r="H9712" s="29"/>
      <c r="I9712" s="16"/>
      <c r="J9712" s="9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9"/>
      <c r="V9712" s="9"/>
      <c r="W9712" s="9"/>
      <c r="X9712" s="9"/>
      <c r="Y9712" s="9"/>
      <c r="Z9712" s="9"/>
      <c r="AA9712" s="9"/>
    </row>
    <row r="9713" spans="1:27" ht="12.75">
      <c r="A9713" s="64"/>
      <c r="B9713" s="16"/>
      <c r="C9713" s="60"/>
      <c r="D9713" s="16"/>
      <c r="E9713" s="61"/>
      <c r="F9713" s="16"/>
      <c r="G9713" s="16"/>
      <c r="H9713" s="29"/>
      <c r="I9713" s="16"/>
      <c r="J9713" s="9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9"/>
      <c r="V9713" s="9"/>
      <c r="W9713" s="9"/>
      <c r="X9713" s="9"/>
      <c r="Y9713" s="9"/>
      <c r="Z9713" s="9"/>
      <c r="AA9713" s="9"/>
    </row>
    <row r="9714" spans="1:27" ht="12.75">
      <c r="A9714" s="64"/>
      <c r="B9714" s="16"/>
      <c r="C9714" s="60"/>
      <c r="D9714" s="16"/>
      <c r="E9714" s="61"/>
      <c r="F9714" s="16"/>
      <c r="G9714" s="16"/>
      <c r="H9714" s="29"/>
      <c r="I9714" s="16"/>
      <c r="J9714" s="9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9"/>
      <c r="V9714" s="9"/>
      <c r="W9714" s="9"/>
      <c r="X9714" s="9"/>
      <c r="Y9714" s="9"/>
      <c r="Z9714" s="9"/>
      <c r="AA9714" s="9"/>
    </row>
    <row r="9715" spans="1:27" ht="12.75">
      <c r="A9715" s="64"/>
      <c r="B9715" s="16"/>
      <c r="C9715" s="60"/>
      <c r="D9715" s="16"/>
      <c r="E9715" s="61"/>
      <c r="F9715" s="16"/>
      <c r="G9715" s="16"/>
      <c r="H9715" s="29"/>
      <c r="I9715" s="16"/>
      <c r="J9715" s="9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9"/>
      <c r="V9715" s="9"/>
      <c r="W9715" s="9"/>
      <c r="X9715" s="9"/>
      <c r="Y9715" s="9"/>
      <c r="Z9715" s="9"/>
      <c r="AA9715" s="9"/>
    </row>
    <row r="9716" spans="1:27" ht="12.75">
      <c r="A9716" s="64"/>
      <c r="B9716" s="16"/>
      <c r="C9716" s="60"/>
      <c r="D9716" s="16"/>
      <c r="E9716" s="61"/>
      <c r="F9716" s="16"/>
      <c r="G9716" s="16"/>
      <c r="H9716" s="29"/>
      <c r="I9716" s="16"/>
      <c r="J9716" s="9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9"/>
      <c r="V9716" s="9"/>
      <c r="W9716" s="9"/>
      <c r="X9716" s="9"/>
      <c r="Y9716" s="9"/>
      <c r="Z9716" s="9"/>
      <c r="AA9716" s="9"/>
    </row>
    <row r="9717" spans="1:27" ht="12.75">
      <c r="A9717" s="64"/>
      <c r="B9717" s="16"/>
      <c r="C9717" s="60"/>
      <c r="D9717" s="16"/>
      <c r="E9717" s="61"/>
      <c r="F9717" s="16"/>
      <c r="G9717" s="16"/>
      <c r="H9717" s="29"/>
      <c r="I9717" s="16"/>
      <c r="J9717" s="9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  <c r="AA9717" s="9"/>
    </row>
    <row r="9718" spans="1:27" ht="12.75">
      <c r="A9718" s="64"/>
      <c r="B9718" s="16"/>
      <c r="C9718" s="60"/>
      <c r="D9718" s="16"/>
      <c r="E9718" s="61"/>
      <c r="F9718" s="16"/>
      <c r="G9718" s="16"/>
      <c r="H9718" s="29"/>
      <c r="I9718" s="16"/>
      <c r="J9718" s="9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9"/>
      <c r="V9718" s="9"/>
      <c r="W9718" s="9"/>
      <c r="X9718" s="9"/>
      <c r="Y9718" s="9"/>
      <c r="Z9718" s="9"/>
      <c r="AA9718" s="9"/>
    </row>
    <row r="9719" spans="1:27" ht="12.75">
      <c r="A9719" s="64"/>
      <c r="B9719" s="16"/>
      <c r="C9719" s="60"/>
      <c r="D9719" s="16"/>
      <c r="E9719" s="61"/>
      <c r="F9719" s="16"/>
      <c r="G9719" s="16"/>
      <c r="H9719" s="29"/>
      <c r="I9719" s="16"/>
      <c r="J9719" s="9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9"/>
      <c r="V9719" s="9"/>
      <c r="W9719" s="9"/>
      <c r="X9719" s="9"/>
      <c r="Y9719" s="9"/>
      <c r="Z9719" s="9"/>
      <c r="AA9719" s="9"/>
    </row>
    <row r="9720" spans="1:27" ht="12.75">
      <c r="A9720" s="64"/>
      <c r="B9720" s="16"/>
      <c r="C9720" s="60"/>
      <c r="D9720" s="16"/>
      <c r="E9720" s="61"/>
      <c r="F9720" s="16"/>
      <c r="G9720" s="16"/>
      <c r="H9720" s="29"/>
      <c r="I9720" s="16"/>
      <c r="J9720" s="9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9"/>
      <c r="V9720" s="9"/>
      <c r="W9720" s="9"/>
      <c r="X9720" s="9"/>
      <c r="Y9720" s="9"/>
      <c r="Z9720" s="9"/>
      <c r="AA9720" s="9"/>
    </row>
    <row r="9721" spans="1:27" ht="12.75">
      <c r="A9721" s="64"/>
      <c r="B9721" s="16"/>
      <c r="C9721" s="60"/>
      <c r="D9721" s="16"/>
      <c r="E9721" s="61"/>
      <c r="F9721" s="16"/>
      <c r="G9721" s="16"/>
      <c r="H9721" s="29"/>
      <c r="I9721" s="16"/>
      <c r="J9721" s="9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9"/>
      <c r="V9721" s="9"/>
      <c r="W9721" s="9"/>
      <c r="X9721" s="9"/>
      <c r="Y9721" s="9"/>
      <c r="Z9721" s="9"/>
      <c r="AA9721" s="9"/>
    </row>
    <row r="9722" spans="1:27" ht="12.75">
      <c r="A9722" s="64"/>
      <c r="B9722" s="16"/>
      <c r="C9722" s="60"/>
      <c r="D9722" s="16"/>
      <c r="E9722" s="61"/>
      <c r="F9722" s="16"/>
      <c r="G9722" s="16"/>
      <c r="H9722" s="29"/>
      <c r="I9722" s="16"/>
      <c r="J9722" s="9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9"/>
      <c r="V9722" s="9"/>
      <c r="W9722" s="9"/>
      <c r="X9722" s="9"/>
      <c r="Y9722" s="9"/>
      <c r="Z9722" s="9"/>
      <c r="AA9722" s="9"/>
    </row>
    <row r="9723" spans="1:27" ht="12.75">
      <c r="A9723" s="64"/>
      <c r="B9723" s="16"/>
      <c r="C9723" s="60"/>
      <c r="D9723" s="16"/>
      <c r="E9723" s="61"/>
      <c r="F9723" s="16"/>
      <c r="G9723" s="16"/>
      <c r="H9723" s="29"/>
      <c r="I9723" s="16"/>
      <c r="J9723" s="9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9"/>
      <c r="V9723" s="9"/>
      <c r="W9723" s="9"/>
      <c r="X9723" s="9"/>
      <c r="Y9723" s="9"/>
      <c r="Z9723" s="9"/>
      <c r="AA9723" s="9"/>
    </row>
    <row r="9724" spans="1:27" ht="12.75">
      <c r="A9724" s="64"/>
      <c r="B9724" s="16"/>
      <c r="C9724" s="60"/>
      <c r="D9724" s="16"/>
      <c r="E9724" s="61"/>
      <c r="F9724" s="16"/>
      <c r="G9724" s="16"/>
      <c r="H9724" s="29"/>
      <c r="I9724" s="16"/>
      <c r="J9724" s="9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9"/>
      <c r="V9724" s="9"/>
      <c r="W9724" s="9"/>
      <c r="X9724" s="9"/>
      <c r="Y9724" s="9"/>
      <c r="Z9724" s="9"/>
      <c r="AA9724" s="9"/>
    </row>
    <row r="9725" spans="1:27" ht="12.75">
      <c r="A9725" s="64"/>
      <c r="B9725" s="16"/>
      <c r="C9725" s="60"/>
      <c r="D9725" s="16"/>
      <c r="E9725" s="61"/>
      <c r="F9725" s="16"/>
      <c r="G9725" s="16"/>
      <c r="H9725" s="29"/>
      <c r="I9725" s="16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  <c r="Z9725" s="9"/>
      <c r="AA9725" s="9"/>
    </row>
    <row r="9726" spans="1:27" ht="12.75">
      <c r="A9726" s="64"/>
      <c r="B9726" s="16"/>
      <c r="C9726" s="60"/>
      <c r="D9726" s="16"/>
      <c r="E9726" s="61"/>
      <c r="F9726" s="16"/>
      <c r="G9726" s="16"/>
      <c r="H9726" s="29"/>
      <c r="I9726" s="16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  <c r="Z9726" s="9"/>
      <c r="AA9726" s="9"/>
    </row>
    <row r="9727" spans="1:27" ht="12.75">
      <c r="A9727" s="64"/>
      <c r="B9727" s="16"/>
      <c r="C9727" s="60"/>
      <c r="D9727" s="16"/>
      <c r="E9727" s="61"/>
      <c r="F9727" s="16"/>
      <c r="G9727" s="16"/>
      <c r="H9727" s="29"/>
      <c r="I9727" s="16"/>
      <c r="J9727" s="9"/>
      <c r="K9727" s="9"/>
      <c r="L9727" s="9"/>
      <c r="M9727" s="9"/>
      <c r="N9727" s="9"/>
      <c r="O9727" s="9"/>
      <c r="P9727" s="9"/>
      <c r="Q9727" s="9"/>
      <c r="R9727" s="9"/>
      <c r="S9727" s="9"/>
      <c r="T9727" s="9"/>
      <c r="U9727" s="9"/>
      <c r="V9727" s="9"/>
      <c r="W9727" s="9"/>
      <c r="X9727" s="9"/>
      <c r="Y9727" s="9"/>
      <c r="Z9727" s="9"/>
      <c r="AA9727" s="9"/>
    </row>
    <row r="9728" spans="1:27" ht="12.75">
      <c r="A9728" s="64"/>
      <c r="B9728" s="16"/>
      <c r="C9728" s="60"/>
      <c r="D9728" s="16"/>
      <c r="E9728" s="61"/>
      <c r="F9728" s="16"/>
      <c r="G9728" s="16"/>
      <c r="H9728" s="29"/>
      <c r="I9728" s="16"/>
      <c r="J9728" s="9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9"/>
      <c r="V9728" s="9"/>
      <c r="W9728" s="9"/>
      <c r="X9728" s="9"/>
      <c r="Y9728" s="9"/>
      <c r="Z9728" s="9"/>
      <c r="AA9728" s="9"/>
    </row>
    <row r="9729" spans="1:27" ht="12.75">
      <c r="A9729" s="64"/>
      <c r="B9729" s="16"/>
      <c r="C9729" s="60"/>
      <c r="D9729" s="16"/>
      <c r="E9729" s="61"/>
      <c r="F9729" s="16"/>
      <c r="G9729" s="16"/>
      <c r="H9729" s="29"/>
      <c r="I9729" s="16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  <c r="Z9729" s="9"/>
      <c r="AA9729" s="9"/>
    </row>
    <row r="9730" spans="1:27" ht="12.75">
      <c r="A9730" s="64"/>
      <c r="B9730" s="16"/>
      <c r="C9730" s="60"/>
      <c r="D9730" s="16"/>
      <c r="E9730" s="61"/>
      <c r="F9730" s="16"/>
      <c r="G9730" s="16"/>
      <c r="H9730" s="29"/>
      <c r="I9730" s="16"/>
      <c r="J9730" s="9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9"/>
      <c r="V9730" s="9"/>
      <c r="W9730" s="9"/>
      <c r="X9730" s="9"/>
      <c r="Y9730" s="9"/>
      <c r="Z9730" s="9"/>
      <c r="AA9730" s="9"/>
    </row>
    <row r="9731" spans="1:27" ht="12.75">
      <c r="A9731" s="64"/>
      <c r="B9731" s="16"/>
      <c r="C9731" s="60"/>
      <c r="D9731" s="16"/>
      <c r="E9731" s="61"/>
      <c r="F9731" s="16"/>
      <c r="G9731" s="16"/>
      <c r="H9731" s="29"/>
      <c r="I9731" s="16"/>
      <c r="J9731" s="9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9"/>
      <c r="V9731" s="9"/>
      <c r="W9731" s="9"/>
      <c r="X9731" s="9"/>
      <c r="Y9731" s="9"/>
      <c r="Z9731" s="9"/>
      <c r="AA9731" s="9"/>
    </row>
    <row r="9732" spans="1:27" ht="12.75">
      <c r="A9732" s="64"/>
      <c r="B9732" s="16"/>
      <c r="C9732" s="60"/>
      <c r="D9732" s="16"/>
      <c r="E9732" s="61"/>
      <c r="F9732" s="16"/>
      <c r="G9732" s="16"/>
      <c r="H9732" s="29"/>
      <c r="I9732" s="16"/>
      <c r="J9732" s="9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9"/>
      <c r="V9732" s="9"/>
      <c r="W9732" s="9"/>
      <c r="X9732" s="9"/>
      <c r="Y9732" s="9"/>
      <c r="Z9732" s="9"/>
      <c r="AA9732" s="9"/>
    </row>
    <row r="9733" spans="1:27" ht="12.75">
      <c r="A9733" s="64"/>
      <c r="B9733" s="16"/>
      <c r="C9733" s="60"/>
      <c r="D9733" s="16"/>
      <c r="E9733" s="61"/>
      <c r="F9733" s="16"/>
      <c r="G9733" s="16"/>
      <c r="H9733" s="29"/>
      <c r="I9733" s="16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9"/>
      <c r="V9733" s="9"/>
      <c r="W9733" s="9"/>
      <c r="X9733" s="9"/>
      <c r="Y9733" s="9"/>
      <c r="Z9733" s="9"/>
      <c r="AA9733" s="9"/>
    </row>
    <row r="9734" spans="1:27" ht="12.75">
      <c r="A9734" s="64"/>
      <c r="B9734" s="16"/>
      <c r="C9734" s="60"/>
      <c r="D9734" s="16"/>
      <c r="E9734" s="61"/>
      <c r="F9734" s="16"/>
      <c r="G9734" s="16"/>
      <c r="H9734" s="29"/>
      <c r="I9734" s="16"/>
      <c r="J9734" s="9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9"/>
      <c r="V9734" s="9"/>
      <c r="W9734" s="9"/>
      <c r="X9734" s="9"/>
      <c r="Y9734" s="9"/>
      <c r="Z9734" s="9"/>
      <c r="AA9734" s="9"/>
    </row>
    <row r="9735" spans="1:27" ht="12.75">
      <c r="A9735" s="64"/>
      <c r="B9735" s="16"/>
      <c r="C9735" s="60"/>
      <c r="D9735" s="16"/>
      <c r="E9735" s="61"/>
      <c r="F9735" s="16"/>
      <c r="G9735" s="16"/>
      <c r="H9735" s="29"/>
      <c r="I9735" s="16"/>
      <c r="J9735" s="9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9"/>
      <c r="V9735" s="9"/>
      <c r="W9735" s="9"/>
      <c r="X9735" s="9"/>
      <c r="Y9735" s="9"/>
      <c r="Z9735" s="9"/>
      <c r="AA9735" s="9"/>
    </row>
    <row r="9736" spans="1:27" ht="12.75">
      <c r="A9736" s="64"/>
      <c r="B9736" s="16"/>
      <c r="C9736" s="60"/>
      <c r="D9736" s="16"/>
      <c r="E9736" s="61"/>
      <c r="F9736" s="16"/>
      <c r="G9736" s="16"/>
      <c r="H9736" s="29"/>
      <c r="I9736" s="16"/>
      <c r="J9736" s="9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9"/>
      <c r="V9736" s="9"/>
      <c r="W9736" s="9"/>
      <c r="X9736" s="9"/>
      <c r="Y9736" s="9"/>
      <c r="Z9736" s="9"/>
      <c r="AA9736" s="9"/>
    </row>
    <row r="9737" spans="1:27" ht="12.75">
      <c r="A9737" s="64"/>
      <c r="B9737" s="16"/>
      <c r="C9737" s="60"/>
      <c r="D9737" s="16"/>
      <c r="E9737" s="61"/>
      <c r="F9737" s="16"/>
      <c r="G9737" s="16"/>
      <c r="H9737" s="29"/>
      <c r="I9737" s="16"/>
      <c r="J9737" s="9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9"/>
      <c r="V9737" s="9"/>
      <c r="W9737" s="9"/>
      <c r="X9737" s="9"/>
      <c r="Y9737" s="9"/>
      <c r="Z9737" s="9"/>
      <c r="AA9737" s="9"/>
    </row>
    <row r="9738" spans="1:27" ht="12.75">
      <c r="A9738" s="64"/>
      <c r="B9738" s="16"/>
      <c r="C9738" s="60"/>
      <c r="D9738" s="16"/>
      <c r="E9738" s="61"/>
      <c r="F9738" s="16"/>
      <c r="G9738" s="16"/>
      <c r="H9738" s="29"/>
      <c r="I9738" s="16"/>
      <c r="J9738" s="9"/>
      <c r="K9738" s="9"/>
      <c r="L9738" s="9"/>
      <c r="M9738" s="9"/>
      <c r="N9738" s="9"/>
      <c r="O9738" s="9"/>
      <c r="P9738" s="9"/>
      <c r="Q9738" s="9"/>
      <c r="R9738" s="9"/>
      <c r="S9738" s="9"/>
      <c r="T9738" s="9"/>
      <c r="U9738" s="9"/>
      <c r="V9738" s="9"/>
      <c r="W9738" s="9"/>
      <c r="X9738" s="9"/>
      <c r="Y9738" s="9"/>
      <c r="Z9738" s="9"/>
      <c r="AA9738" s="9"/>
    </row>
    <row r="9739" spans="1:27" ht="12.75">
      <c r="A9739" s="64"/>
      <c r="B9739" s="16"/>
      <c r="C9739" s="60"/>
      <c r="D9739" s="16"/>
      <c r="E9739" s="61"/>
      <c r="F9739" s="16"/>
      <c r="G9739" s="16"/>
      <c r="H9739" s="29"/>
      <c r="I9739" s="16"/>
      <c r="J9739" s="9"/>
      <c r="K9739" s="9"/>
      <c r="L9739" s="9"/>
      <c r="M9739" s="9"/>
      <c r="N9739" s="9"/>
      <c r="O9739" s="9"/>
      <c r="P9739" s="9"/>
      <c r="Q9739" s="9"/>
      <c r="R9739" s="9"/>
      <c r="S9739" s="9"/>
      <c r="T9739" s="9"/>
      <c r="U9739" s="9"/>
      <c r="V9739" s="9"/>
      <c r="W9739" s="9"/>
      <c r="X9739" s="9"/>
      <c r="Y9739" s="9"/>
      <c r="Z9739" s="9"/>
      <c r="AA9739" s="9"/>
    </row>
    <row r="9740" spans="1:27" ht="12.75">
      <c r="A9740" s="64"/>
      <c r="B9740" s="16"/>
      <c r="C9740" s="60"/>
      <c r="D9740" s="16"/>
      <c r="E9740" s="61"/>
      <c r="F9740" s="16"/>
      <c r="G9740" s="16"/>
      <c r="H9740" s="29"/>
      <c r="I9740" s="16"/>
      <c r="J9740" s="9"/>
      <c r="K9740" s="9"/>
      <c r="L9740" s="9"/>
      <c r="M9740" s="9"/>
      <c r="N9740" s="9"/>
      <c r="O9740" s="9"/>
      <c r="P9740" s="9"/>
      <c r="Q9740" s="9"/>
      <c r="R9740" s="9"/>
      <c r="S9740" s="9"/>
      <c r="T9740" s="9"/>
      <c r="U9740" s="9"/>
      <c r="V9740" s="9"/>
      <c r="W9740" s="9"/>
      <c r="X9740" s="9"/>
      <c r="Y9740" s="9"/>
      <c r="Z9740" s="9"/>
      <c r="AA9740" s="9"/>
    </row>
    <row r="9741" spans="1:27" ht="12.75">
      <c r="A9741" s="64"/>
      <c r="B9741" s="16"/>
      <c r="C9741" s="60"/>
      <c r="D9741" s="16"/>
      <c r="E9741" s="61"/>
      <c r="F9741" s="16"/>
      <c r="G9741" s="16"/>
      <c r="H9741" s="29"/>
      <c r="I9741" s="16"/>
      <c r="J9741" s="9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9"/>
      <c r="V9741" s="9"/>
      <c r="W9741" s="9"/>
      <c r="X9741" s="9"/>
      <c r="Y9741" s="9"/>
      <c r="Z9741" s="9"/>
      <c r="AA9741" s="9"/>
    </row>
    <row r="9742" spans="1:27" ht="12.75">
      <c r="A9742" s="64"/>
      <c r="B9742" s="16"/>
      <c r="C9742" s="60"/>
      <c r="D9742" s="16"/>
      <c r="E9742" s="61"/>
      <c r="F9742" s="16"/>
      <c r="G9742" s="16"/>
      <c r="H9742" s="29"/>
      <c r="I9742" s="16"/>
      <c r="J9742" s="9"/>
      <c r="K9742" s="9"/>
      <c r="L9742" s="9"/>
      <c r="M9742" s="9"/>
      <c r="N9742" s="9"/>
      <c r="O9742" s="9"/>
      <c r="P9742" s="9"/>
      <c r="Q9742" s="9"/>
      <c r="R9742" s="9"/>
      <c r="S9742" s="9"/>
      <c r="T9742" s="9"/>
      <c r="U9742" s="9"/>
      <c r="V9742" s="9"/>
      <c r="W9742" s="9"/>
      <c r="X9742" s="9"/>
      <c r="Y9742" s="9"/>
      <c r="Z9742" s="9"/>
      <c r="AA9742" s="9"/>
    </row>
    <row r="9743" spans="1:27" ht="12.75">
      <c r="A9743" s="64"/>
      <c r="B9743" s="16"/>
      <c r="C9743" s="60"/>
      <c r="D9743" s="16"/>
      <c r="E9743" s="61"/>
      <c r="F9743" s="16"/>
      <c r="G9743" s="16"/>
      <c r="H9743" s="29"/>
      <c r="I9743" s="16"/>
      <c r="J9743" s="9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9"/>
      <c r="V9743" s="9"/>
      <c r="W9743" s="9"/>
      <c r="X9743" s="9"/>
      <c r="Y9743" s="9"/>
      <c r="Z9743" s="9"/>
      <c r="AA9743" s="9"/>
    </row>
    <row r="9744" spans="1:27" ht="12.75">
      <c r="A9744" s="64"/>
      <c r="B9744" s="16"/>
      <c r="C9744" s="60"/>
      <c r="D9744" s="16"/>
      <c r="E9744" s="61"/>
      <c r="F9744" s="16"/>
      <c r="G9744" s="16"/>
      <c r="H9744" s="29"/>
      <c r="I9744" s="16"/>
      <c r="J9744" s="9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9"/>
      <c r="V9744" s="9"/>
      <c r="W9744" s="9"/>
      <c r="X9744" s="9"/>
      <c r="Y9744" s="9"/>
      <c r="Z9744" s="9"/>
      <c r="AA9744" s="9"/>
    </row>
    <row r="9745" spans="1:27" ht="12.75">
      <c r="A9745" s="64"/>
      <c r="B9745" s="16"/>
      <c r="C9745" s="60"/>
      <c r="D9745" s="16"/>
      <c r="E9745" s="61"/>
      <c r="F9745" s="16"/>
      <c r="G9745" s="16"/>
      <c r="H9745" s="29"/>
      <c r="I9745" s="16"/>
      <c r="J9745" s="9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9"/>
      <c r="V9745" s="9"/>
      <c r="W9745" s="9"/>
      <c r="X9745" s="9"/>
      <c r="Y9745" s="9"/>
      <c r="Z9745" s="9"/>
      <c r="AA9745" s="9"/>
    </row>
    <row r="9746" spans="1:27" ht="12.75">
      <c r="A9746" s="64"/>
      <c r="B9746" s="16"/>
      <c r="C9746" s="60"/>
      <c r="D9746" s="16"/>
      <c r="E9746" s="61"/>
      <c r="F9746" s="16"/>
      <c r="G9746" s="16"/>
      <c r="H9746" s="29"/>
      <c r="I9746" s="16"/>
      <c r="J9746" s="9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9"/>
      <c r="V9746" s="9"/>
      <c r="W9746" s="9"/>
      <c r="X9746" s="9"/>
      <c r="Y9746" s="9"/>
      <c r="Z9746" s="9"/>
      <c r="AA9746" s="9"/>
    </row>
    <row r="9747" spans="1:27" ht="12.75">
      <c r="A9747" s="64"/>
      <c r="B9747" s="16"/>
      <c r="C9747" s="60"/>
      <c r="D9747" s="16"/>
      <c r="E9747" s="61"/>
      <c r="F9747" s="16"/>
      <c r="G9747" s="16"/>
      <c r="H9747" s="29"/>
      <c r="I9747" s="16"/>
      <c r="J9747" s="9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9"/>
      <c r="V9747" s="9"/>
      <c r="W9747" s="9"/>
      <c r="X9747" s="9"/>
      <c r="Y9747" s="9"/>
      <c r="Z9747" s="9"/>
      <c r="AA9747" s="9"/>
    </row>
    <row r="9748" spans="1:27" ht="12.75">
      <c r="A9748" s="64"/>
      <c r="B9748" s="16"/>
      <c r="C9748" s="60"/>
      <c r="D9748" s="16"/>
      <c r="E9748" s="61"/>
      <c r="F9748" s="16"/>
      <c r="G9748" s="16"/>
      <c r="H9748" s="29"/>
      <c r="I9748" s="16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  <c r="W9748" s="9"/>
      <c r="X9748" s="9"/>
      <c r="Y9748" s="9"/>
      <c r="Z9748" s="9"/>
      <c r="AA9748" s="9"/>
    </row>
    <row r="9749" spans="1:27" ht="12.75">
      <c r="A9749" s="64"/>
      <c r="B9749" s="16"/>
      <c r="C9749" s="60"/>
      <c r="D9749" s="16"/>
      <c r="E9749" s="61"/>
      <c r="F9749" s="16"/>
      <c r="G9749" s="16"/>
      <c r="H9749" s="29"/>
      <c r="I9749" s="16"/>
      <c r="J9749" s="9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9"/>
      <c r="V9749" s="9"/>
      <c r="W9749" s="9"/>
      <c r="X9749" s="9"/>
      <c r="Y9749" s="9"/>
      <c r="Z9749" s="9"/>
      <c r="AA9749" s="9"/>
    </row>
    <row r="9750" spans="1:27" ht="12.75">
      <c r="A9750" s="64"/>
      <c r="B9750" s="16"/>
      <c r="C9750" s="60"/>
      <c r="D9750" s="16"/>
      <c r="E9750" s="61"/>
      <c r="F9750" s="16"/>
      <c r="G9750" s="16"/>
      <c r="H9750" s="29"/>
      <c r="I9750" s="16"/>
      <c r="J9750" s="9"/>
      <c r="K9750" s="9"/>
      <c r="L9750" s="9"/>
      <c r="M9750" s="9"/>
      <c r="N9750" s="9"/>
      <c r="O9750" s="9"/>
      <c r="P9750" s="9"/>
      <c r="Q9750" s="9"/>
      <c r="R9750" s="9"/>
      <c r="S9750" s="9"/>
      <c r="T9750" s="9"/>
      <c r="U9750" s="9"/>
      <c r="V9750" s="9"/>
      <c r="W9750" s="9"/>
      <c r="X9750" s="9"/>
      <c r="Y9750" s="9"/>
      <c r="Z9750" s="9"/>
      <c r="AA9750" s="9"/>
    </row>
    <row r="9751" spans="1:27" ht="12.75">
      <c r="A9751" s="64"/>
      <c r="B9751" s="16"/>
      <c r="C9751" s="60"/>
      <c r="D9751" s="16"/>
      <c r="E9751" s="61"/>
      <c r="F9751" s="16"/>
      <c r="G9751" s="16"/>
      <c r="H9751" s="29"/>
      <c r="I9751" s="16"/>
      <c r="J9751" s="9"/>
      <c r="K9751" s="9"/>
      <c r="L9751" s="9"/>
      <c r="M9751" s="9"/>
      <c r="N9751" s="9"/>
      <c r="O9751" s="9"/>
      <c r="P9751" s="9"/>
      <c r="Q9751" s="9"/>
      <c r="R9751" s="9"/>
      <c r="S9751" s="9"/>
      <c r="T9751" s="9"/>
      <c r="U9751" s="9"/>
      <c r="V9751" s="9"/>
      <c r="W9751" s="9"/>
      <c r="X9751" s="9"/>
      <c r="Y9751" s="9"/>
      <c r="Z9751" s="9"/>
      <c r="AA9751" s="9"/>
    </row>
    <row r="9752" spans="1:27" ht="12.75">
      <c r="A9752" s="64"/>
      <c r="B9752" s="16"/>
      <c r="C9752" s="60"/>
      <c r="D9752" s="16"/>
      <c r="E9752" s="61"/>
      <c r="F9752" s="16"/>
      <c r="G9752" s="16"/>
      <c r="H9752" s="29"/>
      <c r="I9752" s="16"/>
      <c r="J9752" s="9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9"/>
      <c r="V9752" s="9"/>
      <c r="W9752" s="9"/>
      <c r="X9752" s="9"/>
      <c r="Y9752" s="9"/>
      <c r="Z9752" s="9"/>
      <c r="AA9752" s="9"/>
    </row>
    <row r="9753" spans="1:27" ht="12.75">
      <c r="A9753" s="64"/>
      <c r="B9753" s="16"/>
      <c r="C9753" s="60"/>
      <c r="D9753" s="16"/>
      <c r="E9753" s="61"/>
      <c r="F9753" s="16"/>
      <c r="G9753" s="16"/>
      <c r="H9753" s="29"/>
      <c r="I9753" s="16"/>
      <c r="J9753" s="9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9"/>
      <c r="V9753" s="9"/>
      <c r="W9753" s="9"/>
      <c r="X9753" s="9"/>
      <c r="Y9753" s="9"/>
      <c r="Z9753" s="9"/>
      <c r="AA9753" s="9"/>
    </row>
    <row r="9754" spans="1:27" ht="12.75">
      <c r="A9754" s="64"/>
      <c r="B9754" s="16"/>
      <c r="C9754" s="60"/>
      <c r="D9754" s="16"/>
      <c r="E9754" s="61"/>
      <c r="F9754" s="16"/>
      <c r="G9754" s="16"/>
      <c r="H9754" s="29"/>
      <c r="I9754" s="16"/>
      <c r="J9754" s="9"/>
      <c r="K9754" s="9"/>
      <c r="L9754" s="9"/>
      <c r="M9754" s="9"/>
      <c r="N9754" s="9"/>
      <c r="O9754" s="9"/>
      <c r="P9754" s="9"/>
      <c r="Q9754" s="9"/>
      <c r="R9754" s="9"/>
      <c r="S9754" s="9"/>
      <c r="T9754" s="9"/>
      <c r="U9754" s="9"/>
      <c r="V9754" s="9"/>
      <c r="W9754" s="9"/>
      <c r="X9754" s="9"/>
      <c r="Y9754" s="9"/>
      <c r="Z9754" s="9"/>
      <c r="AA9754" s="9"/>
    </row>
    <row r="9755" spans="1:27" ht="12.75">
      <c r="A9755" s="64"/>
      <c r="B9755" s="16"/>
      <c r="C9755" s="60"/>
      <c r="D9755" s="16"/>
      <c r="E9755" s="61"/>
      <c r="F9755" s="16"/>
      <c r="G9755" s="16"/>
      <c r="H9755" s="29"/>
      <c r="I9755" s="16"/>
      <c r="J9755" s="9"/>
      <c r="K9755" s="9"/>
      <c r="L9755" s="9"/>
      <c r="M9755" s="9"/>
      <c r="N9755" s="9"/>
      <c r="O9755" s="9"/>
      <c r="P9755" s="9"/>
      <c r="Q9755" s="9"/>
      <c r="R9755" s="9"/>
      <c r="S9755" s="9"/>
      <c r="T9755" s="9"/>
      <c r="U9755" s="9"/>
      <c r="V9755" s="9"/>
      <c r="W9755" s="9"/>
      <c r="X9755" s="9"/>
      <c r="Y9755" s="9"/>
      <c r="Z9755" s="9"/>
      <c r="AA9755" s="9"/>
    </row>
    <row r="9756" spans="1:27" ht="12.75">
      <c r="A9756" s="64"/>
      <c r="B9756" s="16"/>
      <c r="C9756" s="60"/>
      <c r="D9756" s="16"/>
      <c r="E9756" s="61"/>
      <c r="F9756" s="16"/>
      <c r="G9756" s="16"/>
      <c r="H9756" s="29"/>
      <c r="I9756" s="16"/>
      <c r="J9756" s="9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9"/>
      <c r="V9756" s="9"/>
      <c r="W9756" s="9"/>
      <c r="X9756" s="9"/>
      <c r="Y9756" s="9"/>
      <c r="Z9756" s="9"/>
      <c r="AA9756" s="9"/>
    </row>
    <row r="9757" spans="1:27" ht="12.75">
      <c r="A9757" s="64"/>
      <c r="B9757" s="16"/>
      <c r="C9757" s="60"/>
      <c r="D9757" s="16"/>
      <c r="E9757" s="61"/>
      <c r="F9757" s="16"/>
      <c r="G9757" s="16"/>
      <c r="H9757" s="29"/>
      <c r="I9757" s="16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9"/>
      <c r="V9757" s="9"/>
      <c r="W9757" s="9"/>
      <c r="X9757" s="9"/>
      <c r="Y9757" s="9"/>
      <c r="Z9757" s="9"/>
      <c r="AA9757" s="9"/>
    </row>
    <row r="9758" spans="1:27" ht="12.75">
      <c r="A9758" s="64"/>
      <c r="B9758" s="16"/>
      <c r="C9758" s="60"/>
      <c r="D9758" s="16"/>
      <c r="E9758" s="61"/>
      <c r="F9758" s="16"/>
      <c r="G9758" s="16"/>
      <c r="H9758" s="29"/>
      <c r="I9758" s="16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  <c r="Z9758" s="9"/>
      <c r="AA9758" s="9"/>
    </row>
    <row r="9759" spans="1:27" ht="12.75">
      <c r="A9759" s="64"/>
      <c r="B9759" s="16"/>
      <c r="C9759" s="60"/>
      <c r="D9759" s="16"/>
      <c r="E9759" s="61"/>
      <c r="F9759" s="16"/>
      <c r="G9759" s="16"/>
      <c r="H9759" s="29"/>
      <c r="I9759" s="16"/>
      <c r="J9759" s="9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9"/>
      <c r="V9759" s="9"/>
      <c r="W9759" s="9"/>
      <c r="X9759" s="9"/>
      <c r="Y9759" s="9"/>
      <c r="Z9759" s="9"/>
      <c r="AA9759" s="9"/>
    </row>
    <row r="9760" spans="1:27" ht="12.75">
      <c r="A9760" s="64"/>
      <c r="B9760" s="16"/>
      <c r="C9760" s="60"/>
      <c r="D9760" s="16"/>
      <c r="E9760" s="61"/>
      <c r="F9760" s="16"/>
      <c r="G9760" s="16"/>
      <c r="H9760" s="29"/>
      <c r="I9760" s="16"/>
      <c r="J9760" s="9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9"/>
      <c r="V9760" s="9"/>
      <c r="W9760" s="9"/>
      <c r="X9760" s="9"/>
      <c r="Y9760" s="9"/>
      <c r="Z9760" s="9"/>
      <c r="AA9760" s="9"/>
    </row>
    <row r="9761" spans="1:27" ht="12.75">
      <c r="A9761" s="64"/>
      <c r="B9761" s="16"/>
      <c r="C9761" s="60"/>
      <c r="D9761" s="16"/>
      <c r="E9761" s="61"/>
      <c r="F9761" s="16"/>
      <c r="G9761" s="16"/>
      <c r="H9761" s="29"/>
      <c r="I9761" s="16"/>
      <c r="J9761" s="9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9"/>
      <c r="V9761" s="9"/>
      <c r="W9761" s="9"/>
      <c r="X9761" s="9"/>
      <c r="Y9761" s="9"/>
      <c r="Z9761" s="9"/>
      <c r="AA9761" s="9"/>
    </row>
    <row r="9762" spans="1:27" ht="12.75">
      <c r="A9762" s="64"/>
      <c r="B9762" s="16"/>
      <c r="C9762" s="60"/>
      <c r="D9762" s="16"/>
      <c r="E9762" s="61"/>
      <c r="F9762" s="16"/>
      <c r="G9762" s="16"/>
      <c r="H9762" s="29"/>
      <c r="I9762" s="16"/>
      <c r="J9762" s="9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  <c r="AA9762" s="9"/>
    </row>
    <row r="9763" spans="1:27" ht="12.75">
      <c r="A9763" s="64"/>
      <c r="B9763" s="16"/>
      <c r="C9763" s="60"/>
      <c r="D9763" s="16"/>
      <c r="E9763" s="61"/>
      <c r="F9763" s="16"/>
      <c r="G9763" s="16"/>
      <c r="H9763" s="29"/>
      <c r="I9763" s="16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  <c r="Z9763" s="9"/>
      <c r="AA9763" s="9"/>
    </row>
    <row r="9764" spans="1:27" ht="12.75">
      <c r="A9764" s="64"/>
      <c r="B9764" s="16"/>
      <c r="C9764" s="60"/>
      <c r="D9764" s="16"/>
      <c r="E9764" s="61"/>
      <c r="F9764" s="16"/>
      <c r="G9764" s="16"/>
      <c r="H9764" s="29"/>
      <c r="I9764" s="16"/>
      <c r="J9764" s="9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9"/>
      <c r="V9764" s="9"/>
      <c r="W9764" s="9"/>
      <c r="X9764" s="9"/>
      <c r="Y9764" s="9"/>
      <c r="Z9764" s="9"/>
      <c r="AA9764" s="9"/>
    </row>
    <row r="9765" spans="1:27" ht="12.75">
      <c r="A9765" s="64"/>
      <c r="B9765" s="16"/>
      <c r="C9765" s="60"/>
      <c r="D9765" s="16"/>
      <c r="E9765" s="61"/>
      <c r="F9765" s="16"/>
      <c r="G9765" s="16"/>
      <c r="H9765" s="29"/>
      <c r="I9765" s="16"/>
      <c r="J9765" s="9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9"/>
      <c r="V9765" s="9"/>
      <c r="W9765" s="9"/>
      <c r="X9765" s="9"/>
      <c r="Y9765" s="9"/>
      <c r="Z9765" s="9"/>
      <c r="AA9765" s="9"/>
    </row>
    <row r="9766" spans="1:27" ht="12.75">
      <c r="A9766" s="64"/>
      <c r="B9766" s="16"/>
      <c r="C9766" s="60"/>
      <c r="D9766" s="16"/>
      <c r="E9766" s="61"/>
      <c r="F9766" s="16"/>
      <c r="G9766" s="16"/>
      <c r="H9766" s="29"/>
      <c r="I9766" s="16"/>
      <c r="J9766" s="9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9"/>
      <c r="V9766" s="9"/>
      <c r="W9766" s="9"/>
      <c r="X9766" s="9"/>
      <c r="Y9766" s="9"/>
      <c r="Z9766" s="9"/>
      <c r="AA9766" s="9"/>
    </row>
    <row r="9767" spans="1:27" ht="12.75">
      <c r="A9767" s="64"/>
      <c r="B9767" s="16"/>
      <c r="C9767" s="60"/>
      <c r="D9767" s="16"/>
      <c r="E9767" s="61"/>
      <c r="F9767" s="16"/>
      <c r="G9767" s="16"/>
      <c r="H9767" s="29"/>
      <c r="I9767" s="16"/>
      <c r="J9767" s="9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9"/>
      <c r="V9767" s="9"/>
      <c r="W9767" s="9"/>
      <c r="X9767" s="9"/>
      <c r="Y9767" s="9"/>
      <c r="Z9767" s="9"/>
      <c r="AA9767" s="9"/>
    </row>
    <row r="9768" spans="1:27" ht="12.75">
      <c r="A9768" s="64"/>
      <c r="B9768" s="16"/>
      <c r="C9768" s="60"/>
      <c r="D9768" s="16"/>
      <c r="E9768" s="61"/>
      <c r="F9768" s="16"/>
      <c r="G9768" s="16"/>
      <c r="H9768" s="29"/>
      <c r="I9768" s="16"/>
      <c r="J9768" s="9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9"/>
      <c r="V9768" s="9"/>
      <c r="W9768" s="9"/>
      <c r="X9768" s="9"/>
      <c r="Y9768" s="9"/>
      <c r="Z9768" s="9"/>
      <c r="AA9768" s="9"/>
    </row>
    <row r="9769" spans="1:27" ht="12.75">
      <c r="A9769" s="64"/>
      <c r="B9769" s="16"/>
      <c r="C9769" s="60"/>
      <c r="D9769" s="16"/>
      <c r="E9769" s="61"/>
      <c r="F9769" s="16"/>
      <c r="G9769" s="16"/>
      <c r="H9769" s="29"/>
      <c r="I9769" s="16"/>
      <c r="J9769" s="9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9"/>
      <c r="V9769" s="9"/>
      <c r="W9769" s="9"/>
      <c r="X9769" s="9"/>
      <c r="Y9769" s="9"/>
      <c r="Z9769" s="9"/>
      <c r="AA9769" s="9"/>
    </row>
    <row r="9770" spans="1:27" ht="12.75">
      <c r="A9770" s="64"/>
      <c r="B9770" s="16"/>
      <c r="C9770" s="60"/>
      <c r="D9770" s="16"/>
      <c r="E9770" s="61"/>
      <c r="F9770" s="16"/>
      <c r="G9770" s="16"/>
      <c r="H9770" s="29"/>
      <c r="I9770" s="16"/>
      <c r="J9770" s="9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9"/>
      <c r="V9770" s="9"/>
      <c r="W9770" s="9"/>
      <c r="X9770" s="9"/>
      <c r="Y9770" s="9"/>
      <c r="Z9770" s="9"/>
      <c r="AA9770" s="9"/>
    </row>
    <row r="9771" spans="1:27" ht="12.75">
      <c r="A9771" s="64"/>
      <c r="B9771" s="16"/>
      <c r="C9771" s="60"/>
      <c r="D9771" s="16"/>
      <c r="E9771" s="61"/>
      <c r="F9771" s="16"/>
      <c r="G9771" s="16"/>
      <c r="H9771" s="29"/>
      <c r="I9771" s="16"/>
      <c r="J9771" s="9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9"/>
      <c r="V9771" s="9"/>
      <c r="W9771" s="9"/>
      <c r="X9771" s="9"/>
      <c r="Y9771" s="9"/>
      <c r="Z9771" s="9"/>
      <c r="AA9771" s="9"/>
    </row>
    <row r="9772" spans="1:27" ht="12.75">
      <c r="A9772" s="64"/>
      <c r="B9772" s="16"/>
      <c r="C9772" s="60"/>
      <c r="D9772" s="16"/>
      <c r="E9772" s="61"/>
      <c r="F9772" s="16"/>
      <c r="G9772" s="16"/>
      <c r="H9772" s="29"/>
      <c r="I9772" s="16"/>
      <c r="J9772" s="9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9"/>
      <c r="V9772" s="9"/>
      <c r="W9772" s="9"/>
      <c r="X9772" s="9"/>
      <c r="Y9772" s="9"/>
      <c r="Z9772" s="9"/>
      <c r="AA9772" s="9"/>
    </row>
    <row r="9773" spans="1:27" ht="12.75">
      <c r="A9773" s="64"/>
      <c r="B9773" s="16"/>
      <c r="C9773" s="60"/>
      <c r="D9773" s="16"/>
      <c r="E9773" s="61"/>
      <c r="F9773" s="16"/>
      <c r="G9773" s="16"/>
      <c r="H9773" s="29"/>
      <c r="I9773" s="16"/>
      <c r="J9773" s="9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9"/>
      <c r="V9773" s="9"/>
      <c r="W9773" s="9"/>
      <c r="X9773" s="9"/>
      <c r="Y9773" s="9"/>
      <c r="Z9773" s="9"/>
      <c r="AA9773" s="9"/>
    </row>
    <row r="9774" spans="1:27" ht="12.75">
      <c r="A9774" s="64"/>
      <c r="B9774" s="16"/>
      <c r="C9774" s="60"/>
      <c r="D9774" s="16"/>
      <c r="E9774" s="61"/>
      <c r="F9774" s="16"/>
      <c r="G9774" s="16"/>
      <c r="H9774" s="29"/>
      <c r="I9774" s="16"/>
      <c r="J9774" s="9"/>
      <c r="K9774" s="9"/>
      <c r="L9774" s="9"/>
      <c r="M9774" s="9"/>
      <c r="N9774" s="9"/>
      <c r="O9774" s="9"/>
      <c r="P9774" s="9"/>
      <c r="Q9774" s="9"/>
      <c r="R9774" s="9"/>
      <c r="S9774" s="9"/>
      <c r="T9774" s="9"/>
      <c r="U9774" s="9"/>
      <c r="V9774" s="9"/>
      <c r="W9774" s="9"/>
      <c r="X9774" s="9"/>
      <c r="Y9774" s="9"/>
      <c r="Z9774" s="9"/>
      <c r="AA9774" s="9"/>
    </row>
    <row r="9775" spans="1:27" ht="12.75">
      <c r="A9775" s="64"/>
      <c r="B9775" s="16"/>
      <c r="C9775" s="60"/>
      <c r="D9775" s="16"/>
      <c r="E9775" s="61"/>
      <c r="F9775" s="16"/>
      <c r="G9775" s="16"/>
      <c r="H9775" s="29"/>
      <c r="I9775" s="16"/>
      <c r="J9775" s="9"/>
      <c r="K9775" s="9"/>
      <c r="L9775" s="9"/>
      <c r="M9775" s="9"/>
      <c r="N9775" s="9"/>
      <c r="O9775" s="9"/>
      <c r="P9775" s="9"/>
      <c r="Q9775" s="9"/>
      <c r="R9775" s="9"/>
      <c r="S9775" s="9"/>
      <c r="T9775" s="9"/>
      <c r="U9775" s="9"/>
      <c r="V9775" s="9"/>
      <c r="W9775" s="9"/>
      <c r="X9775" s="9"/>
      <c r="Y9775" s="9"/>
      <c r="Z9775" s="9"/>
      <c r="AA9775" s="9"/>
    </row>
    <row r="9776" spans="1:27" ht="12.75">
      <c r="A9776" s="64"/>
      <c r="B9776" s="16"/>
      <c r="C9776" s="60"/>
      <c r="D9776" s="16"/>
      <c r="E9776" s="61"/>
      <c r="F9776" s="16"/>
      <c r="G9776" s="16"/>
      <c r="H9776" s="29"/>
      <c r="I9776" s="16"/>
      <c r="J9776" s="9"/>
      <c r="K9776" s="9"/>
      <c r="L9776" s="9"/>
      <c r="M9776" s="9"/>
      <c r="N9776" s="9"/>
      <c r="O9776" s="9"/>
      <c r="P9776" s="9"/>
      <c r="Q9776" s="9"/>
      <c r="R9776" s="9"/>
      <c r="S9776" s="9"/>
      <c r="T9776" s="9"/>
      <c r="U9776" s="9"/>
      <c r="V9776" s="9"/>
      <c r="W9776" s="9"/>
      <c r="X9776" s="9"/>
      <c r="Y9776" s="9"/>
      <c r="Z9776" s="9"/>
      <c r="AA9776" s="9"/>
    </row>
    <row r="9777" spans="1:27" ht="12.75">
      <c r="A9777" s="64"/>
      <c r="B9777" s="16"/>
      <c r="C9777" s="60"/>
      <c r="D9777" s="16"/>
      <c r="E9777" s="61"/>
      <c r="F9777" s="16"/>
      <c r="G9777" s="16"/>
      <c r="H9777" s="29"/>
      <c r="I9777" s="16"/>
      <c r="J9777" s="9"/>
      <c r="K9777" s="9"/>
      <c r="L9777" s="9"/>
      <c r="M9777" s="9"/>
      <c r="N9777" s="9"/>
      <c r="O9777" s="9"/>
      <c r="P9777" s="9"/>
      <c r="Q9777" s="9"/>
      <c r="R9777" s="9"/>
      <c r="S9777" s="9"/>
      <c r="T9777" s="9"/>
      <c r="U9777" s="9"/>
      <c r="V9777" s="9"/>
      <c r="W9777" s="9"/>
      <c r="X9777" s="9"/>
      <c r="Y9777" s="9"/>
      <c r="Z9777" s="9"/>
      <c r="AA9777" s="9"/>
    </row>
    <row r="9778" spans="1:27" ht="12.75">
      <c r="A9778" s="64"/>
      <c r="B9778" s="16"/>
      <c r="C9778" s="60"/>
      <c r="D9778" s="16"/>
      <c r="E9778" s="61"/>
      <c r="F9778" s="16"/>
      <c r="G9778" s="16"/>
      <c r="H9778" s="29"/>
      <c r="I9778" s="16"/>
      <c r="J9778" s="9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9"/>
      <c r="V9778" s="9"/>
      <c r="W9778" s="9"/>
      <c r="X9778" s="9"/>
      <c r="Y9778" s="9"/>
      <c r="Z9778" s="9"/>
      <c r="AA9778" s="9"/>
    </row>
    <row r="9779" spans="1:27" ht="12.75">
      <c r="A9779" s="64"/>
      <c r="B9779" s="16"/>
      <c r="C9779" s="60"/>
      <c r="D9779" s="16"/>
      <c r="E9779" s="61"/>
      <c r="F9779" s="16"/>
      <c r="G9779" s="16"/>
      <c r="H9779" s="29"/>
      <c r="I9779" s="16"/>
      <c r="J9779" s="9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9"/>
      <c r="V9779" s="9"/>
      <c r="W9779" s="9"/>
      <c r="X9779" s="9"/>
      <c r="Y9779" s="9"/>
      <c r="Z9779" s="9"/>
      <c r="AA9779" s="9"/>
    </row>
    <row r="9780" spans="1:27" ht="12.75">
      <c r="A9780" s="64"/>
      <c r="B9780" s="16"/>
      <c r="C9780" s="60"/>
      <c r="D9780" s="16"/>
      <c r="E9780" s="61"/>
      <c r="F9780" s="16"/>
      <c r="G9780" s="16"/>
      <c r="H9780" s="29"/>
      <c r="I9780" s="16"/>
      <c r="J9780" s="9"/>
      <c r="K9780" s="9"/>
      <c r="L9780" s="9"/>
      <c r="M9780" s="9"/>
      <c r="N9780" s="9"/>
      <c r="O9780" s="9"/>
      <c r="P9780" s="9"/>
      <c r="Q9780" s="9"/>
      <c r="R9780" s="9"/>
      <c r="S9780" s="9"/>
      <c r="T9780" s="9"/>
      <c r="U9780" s="9"/>
      <c r="V9780" s="9"/>
      <c r="W9780" s="9"/>
      <c r="X9780" s="9"/>
      <c r="Y9780" s="9"/>
      <c r="Z9780" s="9"/>
      <c r="AA9780" s="9"/>
    </row>
    <row r="9781" spans="1:27" ht="12.75">
      <c r="A9781" s="64"/>
      <c r="B9781" s="16"/>
      <c r="C9781" s="60"/>
      <c r="D9781" s="16"/>
      <c r="E9781" s="61"/>
      <c r="F9781" s="16"/>
      <c r="G9781" s="16"/>
      <c r="H9781" s="29"/>
      <c r="I9781" s="16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9"/>
      <c r="V9781" s="9"/>
      <c r="W9781" s="9"/>
      <c r="X9781" s="9"/>
      <c r="Y9781" s="9"/>
      <c r="Z9781" s="9"/>
      <c r="AA9781" s="9"/>
    </row>
    <row r="9782" spans="1:27" ht="12.75">
      <c r="A9782" s="64"/>
      <c r="B9782" s="16"/>
      <c r="C9782" s="60"/>
      <c r="D9782" s="16"/>
      <c r="E9782" s="61"/>
      <c r="F9782" s="16"/>
      <c r="G9782" s="16"/>
      <c r="H9782" s="29"/>
      <c r="I9782" s="16"/>
      <c r="J9782" s="9"/>
      <c r="K9782" s="9"/>
      <c r="L9782" s="9"/>
      <c r="M9782" s="9"/>
      <c r="N9782" s="9"/>
      <c r="O9782" s="9"/>
      <c r="P9782" s="9"/>
      <c r="Q9782" s="9"/>
      <c r="R9782" s="9"/>
      <c r="S9782" s="9"/>
      <c r="T9782" s="9"/>
      <c r="U9782" s="9"/>
      <c r="V9782" s="9"/>
      <c r="W9782" s="9"/>
      <c r="X9782" s="9"/>
      <c r="Y9782" s="9"/>
      <c r="Z9782" s="9"/>
      <c r="AA9782" s="9"/>
    </row>
    <row r="9783" spans="1:27" ht="12.75">
      <c r="A9783" s="64"/>
      <c r="B9783" s="16"/>
      <c r="C9783" s="60"/>
      <c r="D9783" s="16"/>
      <c r="E9783" s="61"/>
      <c r="F9783" s="16"/>
      <c r="G9783" s="16"/>
      <c r="H9783" s="29"/>
      <c r="I9783" s="16"/>
      <c r="J9783" s="9"/>
      <c r="K9783" s="9"/>
      <c r="L9783" s="9"/>
      <c r="M9783" s="9"/>
      <c r="N9783" s="9"/>
      <c r="O9783" s="9"/>
      <c r="P9783" s="9"/>
      <c r="Q9783" s="9"/>
      <c r="R9783" s="9"/>
      <c r="S9783" s="9"/>
      <c r="T9783" s="9"/>
      <c r="U9783" s="9"/>
      <c r="V9783" s="9"/>
      <c r="W9783" s="9"/>
      <c r="X9783" s="9"/>
      <c r="Y9783" s="9"/>
      <c r="Z9783" s="9"/>
      <c r="AA9783" s="9"/>
    </row>
    <row r="9784" spans="1:27" ht="12.75">
      <c r="A9784" s="64"/>
      <c r="B9784" s="16"/>
      <c r="C9784" s="60"/>
      <c r="D9784" s="16"/>
      <c r="E9784" s="61"/>
      <c r="F9784" s="16"/>
      <c r="G9784" s="16"/>
      <c r="H9784" s="29"/>
      <c r="I9784" s="16"/>
      <c r="J9784" s="9"/>
      <c r="K9784" s="9"/>
      <c r="L9784" s="9"/>
      <c r="M9784" s="9"/>
      <c r="N9784" s="9"/>
      <c r="O9784" s="9"/>
      <c r="P9784" s="9"/>
      <c r="Q9784" s="9"/>
      <c r="R9784" s="9"/>
      <c r="S9784" s="9"/>
      <c r="T9784" s="9"/>
      <c r="U9784" s="9"/>
      <c r="V9784" s="9"/>
      <c r="W9784" s="9"/>
      <c r="X9784" s="9"/>
      <c r="Y9784" s="9"/>
      <c r="Z9784" s="9"/>
      <c r="AA9784" s="9"/>
    </row>
    <row r="9785" spans="1:27" ht="12.75">
      <c r="A9785" s="64"/>
      <c r="B9785" s="16"/>
      <c r="C9785" s="60"/>
      <c r="D9785" s="16"/>
      <c r="E9785" s="61"/>
      <c r="F9785" s="16"/>
      <c r="G9785" s="16"/>
      <c r="H9785" s="29"/>
      <c r="I9785" s="16"/>
      <c r="J9785" s="9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9"/>
      <c r="V9785" s="9"/>
      <c r="W9785" s="9"/>
      <c r="X9785" s="9"/>
      <c r="Y9785" s="9"/>
      <c r="Z9785" s="9"/>
      <c r="AA9785" s="9"/>
    </row>
    <row r="9786" spans="1:27" ht="12.75">
      <c r="A9786" s="64"/>
      <c r="B9786" s="16"/>
      <c r="C9786" s="60"/>
      <c r="D9786" s="16"/>
      <c r="E9786" s="61"/>
      <c r="F9786" s="16"/>
      <c r="G9786" s="16"/>
      <c r="H9786" s="29"/>
      <c r="I9786" s="16"/>
      <c r="J9786" s="9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9"/>
      <c r="V9786" s="9"/>
      <c r="W9786" s="9"/>
      <c r="X9786" s="9"/>
      <c r="Y9786" s="9"/>
      <c r="Z9786" s="9"/>
      <c r="AA9786" s="9"/>
    </row>
    <row r="9787" spans="1:27" ht="12.75">
      <c r="A9787" s="64"/>
      <c r="B9787" s="16"/>
      <c r="C9787" s="60"/>
      <c r="D9787" s="16"/>
      <c r="E9787" s="61"/>
      <c r="F9787" s="16"/>
      <c r="G9787" s="16"/>
      <c r="H9787" s="29"/>
      <c r="I9787" s="16"/>
      <c r="J9787" s="9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9"/>
      <c r="V9787" s="9"/>
      <c r="W9787" s="9"/>
      <c r="X9787" s="9"/>
      <c r="Y9787" s="9"/>
      <c r="Z9787" s="9"/>
      <c r="AA9787" s="9"/>
    </row>
    <row r="9788" spans="1:27" ht="12.75">
      <c r="A9788" s="64"/>
      <c r="B9788" s="16"/>
      <c r="C9788" s="60"/>
      <c r="D9788" s="16"/>
      <c r="E9788" s="61"/>
      <c r="F9788" s="16"/>
      <c r="G9788" s="16"/>
      <c r="H9788" s="29"/>
      <c r="I9788" s="16"/>
      <c r="J9788" s="9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9"/>
      <c r="V9788" s="9"/>
      <c r="W9788" s="9"/>
      <c r="X9788" s="9"/>
      <c r="Y9788" s="9"/>
      <c r="Z9788" s="9"/>
      <c r="AA9788" s="9"/>
    </row>
    <row r="9789" spans="1:27" ht="12.75">
      <c r="A9789" s="64"/>
      <c r="B9789" s="16"/>
      <c r="C9789" s="60"/>
      <c r="D9789" s="16"/>
      <c r="E9789" s="61"/>
      <c r="F9789" s="16"/>
      <c r="G9789" s="16"/>
      <c r="H9789" s="29"/>
      <c r="I9789" s="16"/>
      <c r="J9789" s="9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9"/>
      <c r="V9789" s="9"/>
      <c r="W9789" s="9"/>
      <c r="X9789" s="9"/>
      <c r="Y9789" s="9"/>
      <c r="Z9789" s="9"/>
      <c r="AA9789" s="9"/>
    </row>
    <row r="9790" spans="1:27" ht="12.75">
      <c r="A9790" s="64"/>
      <c r="B9790" s="16"/>
      <c r="C9790" s="60"/>
      <c r="D9790" s="16"/>
      <c r="E9790" s="61"/>
      <c r="F9790" s="16"/>
      <c r="G9790" s="16"/>
      <c r="H9790" s="29"/>
      <c r="I9790" s="16"/>
      <c r="J9790" s="9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9"/>
      <c r="V9790" s="9"/>
      <c r="W9790" s="9"/>
      <c r="X9790" s="9"/>
      <c r="Y9790" s="9"/>
      <c r="Z9790" s="9"/>
      <c r="AA9790" s="9"/>
    </row>
    <row r="9791" spans="1:27" ht="12.75">
      <c r="A9791" s="64"/>
      <c r="B9791" s="16"/>
      <c r="C9791" s="60"/>
      <c r="D9791" s="16"/>
      <c r="E9791" s="61"/>
      <c r="F9791" s="16"/>
      <c r="G9791" s="16"/>
      <c r="H9791" s="29"/>
      <c r="I9791" s="16"/>
      <c r="J9791" s="9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9"/>
      <c r="V9791" s="9"/>
      <c r="W9791" s="9"/>
      <c r="X9791" s="9"/>
      <c r="Y9791" s="9"/>
      <c r="Z9791" s="9"/>
      <c r="AA9791" s="9"/>
    </row>
    <row r="9792" spans="1:27" ht="12.75">
      <c r="A9792" s="64"/>
      <c r="B9792" s="16"/>
      <c r="C9792" s="60"/>
      <c r="D9792" s="16"/>
      <c r="E9792" s="61"/>
      <c r="F9792" s="16"/>
      <c r="G9792" s="16"/>
      <c r="H9792" s="29"/>
      <c r="I9792" s="16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  <c r="Z9792" s="9"/>
      <c r="AA9792" s="9"/>
    </row>
    <row r="9793" spans="1:27" ht="12.75">
      <c r="A9793" s="64"/>
      <c r="B9793" s="16"/>
      <c r="C9793" s="60"/>
      <c r="D9793" s="16"/>
      <c r="E9793" s="61"/>
      <c r="F9793" s="16"/>
      <c r="G9793" s="16"/>
      <c r="H9793" s="29"/>
      <c r="I9793" s="16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/>
      <c r="V9793" s="9"/>
      <c r="W9793" s="9"/>
      <c r="X9793" s="9"/>
      <c r="Y9793" s="9"/>
      <c r="Z9793" s="9"/>
      <c r="AA9793" s="9"/>
    </row>
    <row r="9794" spans="1:27" ht="12.75">
      <c r="A9794" s="64"/>
      <c r="B9794" s="16"/>
      <c r="C9794" s="60"/>
      <c r="D9794" s="16"/>
      <c r="E9794" s="61"/>
      <c r="F9794" s="16"/>
      <c r="G9794" s="16"/>
      <c r="H9794" s="29"/>
      <c r="I9794" s="16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  <c r="Z9794" s="9"/>
      <c r="AA9794" s="9"/>
    </row>
    <row r="9795" spans="1:27" ht="12.75">
      <c r="A9795" s="64"/>
      <c r="B9795" s="16"/>
      <c r="C9795" s="60"/>
      <c r="D9795" s="16"/>
      <c r="E9795" s="61"/>
      <c r="F9795" s="16"/>
      <c r="G9795" s="16"/>
      <c r="H9795" s="29"/>
      <c r="I9795" s="16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  <c r="W9795" s="9"/>
      <c r="X9795" s="9"/>
      <c r="Y9795" s="9"/>
      <c r="Z9795" s="9"/>
      <c r="AA9795" s="9"/>
    </row>
    <row r="9796" spans="1:27" ht="12.75">
      <c r="A9796" s="64"/>
      <c r="B9796" s="16"/>
      <c r="C9796" s="60"/>
      <c r="D9796" s="16"/>
      <c r="E9796" s="61"/>
      <c r="F9796" s="16"/>
      <c r="G9796" s="16"/>
      <c r="H9796" s="29"/>
      <c r="I9796" s="16"/>
      <c r="J9796" s="9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9"/>
      <c r="V9796" s="9"/>
      <c r="W9796" s="9"/>
      <c r="X9796" s="9"/>
      <c r="Y9796" s="9"/>
      <c r="Z9796" s="9"/>
      <c r="AA9796" s="9"/>
    </row>
    <row r="9797" spans="1:27" ht="12.75">
      <c r="A9797" s="64"/>
      <c r="B9797" s="16"/>
      <c r="C9797" s="60"/>
      <c r="D9797" s="16"/>
      <c r="E9797" s="61"/>
      <c r="F9797" s="16"/>
      <c r="G9797" s="16"/>
      <c r="H9797" s="29"/>
      <c r="I9797" s="16"/>
      <c r="J9797" s="9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9"/>
      <c r="V9797" s="9"/>
      <c r="W9797" s="9"/>
      <c r="X9797" s="9"/>
      <c r="Y9797" s="9"/>
      <c r="Z9797" s="9"/>
      <c r="AA9797" s="9"/>
    </row>
    <row r="9798" spans="1:27" ht="12.75">
      <c r="A9798" s="64"/>
      <c r="B9798" s="16"/>
      <c r="C9798" s="60"/>
      <c r="D9798" s="16"/>
      <c r="E9798" s="61"/>
      <c r="F9798" s="16"/>
      <c r="G9798" s="16"/>
      <c r="H9798" s="29"/>
      <c r="I9798" s="16"/>
      <c r="J9798" s="9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9"/>
      <c r="V9798" s="9"/>
      <c r="W9798" s="9"/>
      <c r="X9798" s="9"/>
      <c r="Y9798" s="9"/>
      <c r="Z9798" s="9"/>
      <c r="AA9798" s="9"/>
    </row>
    <row r="9799" spans="1:27" ht="12.75">
      <c r="A9799" s="64"/>
      <c r="B9799" s="16"/>
      <c r="C9799" s="60"/>
      <c r="D9799" s="16"/>
      <c r="E9799" s="61"/>
      <c r="F9799" s="16"/>
      <c r="G9799" s="16"/>
      <c r="H9799" s="29"/>
      <c r="I9799" s="16"/>
      <c r="J9799" s="9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9"/>
      <c r="V9799" s="9"/>
      <c r="W9799" s="9"/>
      <c r="X9799" s="9"/>
      <c r="Y9799" s="9"/>
      <c r="Z9799" s="9"/>
      <c r="AA9799" s="9"/>
    </row>
    <row r="9800" spans="1:27" ht="12.75">
      <c r="A9800" s="64"/>
      <c r="B9800" s="16"/>
      <c r="C9800" s="60"/>
      <c r="D9800" s="16"/>
      <c r="E9800" s="61"/>
      <c r="F9800" s="16"/>
      <c r="G9800" s="16"/>
      <c r="H9800" s="29"/>
      <c r="I9800" s="16"/>
      <c r="J9800" s="9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9"/>
      <c r="V9800" s="9"/>
      <c r="W9800" s="9"/>
      <c r="X9800" s="9"/>
      <c r="Y9800" s="9"/>
      <c r="Z9800" s="9"/>
      <c r="AA9800" s="9"/>
    </row>
    <row r="9801" spans="1:27" ht="12.75">
      <c r="A9801" s="64"/>
      <c r="B9801" s="16"/>
      <c r="C9801" s="60"/>
      <c r="D9801" s="16"/>
      <c r="E9801" s="61"/>
      <c r="F9801" s="16"/>
      <c r="G9801" s="16"/>
      <c r="H9801" s="29"/>
      <c r="I9801" s="16"/>
      <c r="J9801" s="9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9"/>
      <c r="V9801" s="9"/>
      <c r="W9801" s="9"/>
      <c r="X9801" s="9"/>
      <c r="Y9801" s="9"/>
      <c r="Z9801" s="9"/>
      <c r="AA9801" s="9"/>
    </row>
    <row r="9802" spans="1:27" ht="12.75">
      <c r="A9802" s="64"/>
      <c r="B9802" s="16"/>
      <c r="C9802" s="60"/>
      <c r="D9802" s="16"/>
      <c r="E9802" s="61"/>
      <c r="F9802" s="16"/>
      <c r="G9802" s="16"/>
      <c r="H9802" s="29"/>
      <c r="I9802" s="16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  <c r="AA9802" s="9"/>
    </row>
    <row r="9803" spans="1:27" ht="12.75">
      <c r="A9803" s="64"/>
      <c r="B9803" s="16"/>
      <c r="C9803" s="60"/>
      <c r="D9803" s="16"/>
      <c r="E9803" s="61"/>
      <c r="F9803" s="16"/>
      <c r="G9803" s="16"/>
      <c r="H9803" s="29"/>
      <c r="I9803" s="16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9"/>
      <c r="AA9803" s="9"/>
    </row>
    <row r="9804" spans="1:27" ht="12.75">
      <c r="A9804" s="64"/>
      <c r="B9804" s="16"/>
      <c r="C9804" s="60"/>
      <c r="D9804" s="16"/>
      <c r="E9804" s="61"/>
      <c r="F9804" s="16"/>
      <c r="G9804" s="16"/>
      <c r="H9804" s="29"/>
      <c r="I9804" s="16"/>
      <c r="J9804" s="9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9"/>
      <c r="V9804" s="9"/>
      <c r="W9804" s="9"/>
      <c r="X9804" s="9"/>
      <c r="Y9804" s="9"/>
      <c r="Z9804" s="9"/>
      <c r="AA9804" s="9"/>
    </row>
    <row r="9805" spans="1:27" ht="12.75">
      <c r="A9805" s="64"/>
      <c r="B9805" s="16"/>
      <c r="C9805" s="60"/>
      <c r="D9805" s="16"/>
      <c r="E9805" s="61"/>
      <c r="F9805" s="16"/>
      <c r="G9805" s="16"/>
      <c r="H9805" s="29"/>
      <c r="I9805" s="16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  <c r="Z9805" s="9"/>
      <c r="AA9805" s="9"/>
    </row>
    <row r="9806" spans="1:27" ht="12.75">
      <c r="A9806" s="64"/>
      <c r="B9806" s="16"/>
      <c r="C9806" s="60"/>
      <c r="D9806" s="16"/>
      <c r="E9806" s="61"/>
      <c r="F9806" s="16"/>
      <c r="G9806" s="16"/>
      <c r="H9806" s="29"/>
      <c r="I9806" s="16"/>
      <c r="J9806" s="9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9"/>
      <c r="V9806" s="9"/>
      <c r="W9806" s="9"/>
      <c r="X9806" s="9"/>
      <c r="Y9806" s="9"/>
      <c r="Z9806" s="9"/>
      <c r="AA9806" s="9"/>
    </row>
    <row r="9807" spans="1:27" ht="12.75">
      <c r="A9807" s="64"/>
      <c r="B9807" s="16"/>
      <c r="C9807" s="60"/>
      <c r="D9807" s="16"/>
      <c r="E9807" s="61"/>
      <c r="F9807" s="16"/>
      <c r="G9807" s="16"/>
      <c r="H9807" s="29"/>
      <c r="I9807" s="16"/>
      <c r="J9807" s="9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9"/>
      <c r="V9807" s="9"/>
      <c r="W9807" s="9"/>
      <c r="X9807" s="9"/>
      <c r="Y9807" s="9"/>
      <c r="Z9807" s="9"/>
      <c r="AA9807" s="9"/>
    </row>
    <row r="9808" spans="1:27" ht="12.75">
      <c r="A9808" s="64"/>
      <c r="B9808" s="16"/>
      <c r="C9808" s="60"/>
      <c r="D9808" s="16"/>
      <c r="E9808" s="61"/>
      <c r="F9808" s="16"/>
      <c r="G9808" s="16"/>
      <c r="H9808" s="29"/>
      <c r="I9808" s="16"/>
      <c r="J9808" s="9"/>
      <c r="K9808" s="9"/>
      <c r="L9808" s="9"/>
      <c r="M9808" s="9"/>
      <c r="N9808" s="9"/>
      <c r="O9808" s="9"/>
      <c r="P9808" s="9"/>
      <c r="Q9808" s="9"/>
      <c r="R9808" s="9"/>
      <c r="S9808" s="9"/>
      <c r="T9808" s="9"/>
      <c r="U9808" s="9"/>
      <c r="V9808" s="9"/>
      <c r="W9808" s="9"/>
      <c r="X9808" s="9"/>
      <c r="Y9808" s="9"/>
      <c r="Z9808" s="9"/>
      <c r="AA9808" s="9"/>
    </row>
    <row r="9809" spans="1:27" ht="12.75">
      <c r="A9809" s="64"/>
      <c r="B9809" s="16"/>
      <c r="C9809" s="60"/>
      <c r="D9809" s="16"/>
      <c r="E9809" s="61"/>
      <c r="F9809" s="16"/>
      <c r="G9809" s="16"/>
      <c r="H9809" s="29"/>
      <c r="I9809" s="16"/>
      <c r="J9809" s="9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9"/>
      <c r="V9809" s="9"/>
      <c r="W9809" s="9"/>
      <c r="X9809" s="9"/>
      <c r="Y9809" s="9"/>
      <c r="Z9809" s="9"/>
      <c r="AA9809" s="9"/>
    </row>
    <row r="9810" spans="1:27" ht="12.75">
      <c r="A9810" s="64"/>
      <c r="B9810" s="16"/>
      <c r="C9810" s="60"/>
      <c r="D9810" s="16"/>
      <c r="E9810" s="61"/>
      <c r="F9810" s="16"/>
      <c r="G9810" s="16"/>
      <c r="H9810" s="29"/>
      <c r="I9810" s="16"/>
      <c r="J9810" s="9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9"/>
      <c r="V9810" s="9"/>
      <c r="W9810" s="9"/>
      <c r="X9810" s="9"/>
      <c r="Y9810" s="9"/>
      <c r="Z9810" s="9"/>
      <c r="AA9810" s="9"/>
    </row>
    <row r="9811" spans="1:27" ht="12.75">
      <c r="A9811" s="64"/>
      <c r="B9811" s="16"/>
      <c r="C9811" s="60"/>
      <c r="D9811" s="16"/>
      <c r="E9811" s="61"/>
      <c r="F9811" s="16"/>
      <c r="G9811" s="16"/>
      <c r="H9811" s="29"/>
      <c r="I9811" s="16"/>
      <c r="J9811" s="9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9"/>
      <c r="V9811" s="9"/>
      <c r="W9811" s="9"/>
      <c r="X9811" s="9"/>
      <c r="Y9811" s="9"/>
      <c r="Z9811" s="9"/>
      <c r="AA9811" s="9"/>
    </row>
    <row r="9812" spans="1:27" ht="12.75">
      <c r="A9812" s="64"/>
      <c r="B9812" s="16"/>
      <c r="C9812" s="60"/>
      <c r="D9812" s="16"/>
      <c r="E9812" s="61"/>
      <c r="F9812" s="16"/>
      <c r="G9812" s="16"/>
      <c r="H9812" s="29"/>
      <c r="I9812" s="16"/>
      <c r="J9812" s="9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9"/>
      <c r="V9812" s="9"/>
      <c r="W9812" s="9"/>
      <c r="X9812" s="9"/>
      <c r="Y9812" s="9"/>
      <c r="Z9812" s="9"/>
      <c r="AA9812" s="9"/>
    </row>
    <row r="9813" spans="1:27" ht="12.75">
      <c r="A9813" s="64"/>
      <c r="B9813" s="16"/>
      <c r="C9813" s="60"/>
      <c r="D9813" s="16"/>
      <c r="E9813" s="61"/>
      <c r="F9813" s="16"/>
      <c r="G9813" s="16"/>
      <c r="H9813" s="29"/>
      <c r="I9813" s="16"/>
      <c r="J9813" s="9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9"/>
      <c r="V9813" s="9"/>
      <c r="W9813" s="9"/>
      <c r="X9813" s="9"/>
      <c r="Y9813" s="9"/>
      <c r="Z9813" s="9"/>
      <c r="AA9813" s="9"/>
    </row>
    <row r="9814" spans="1:27" ht="12.75">
      <c r="A9814" s="64"/>
      <c r="B9814" s="16"/>
      <c r="C9814" s="60"/>
      <c r="D9814" s="16"/>
      <c r="E9814" s="61"/>
      <c r="F9814" s="16"/>
      <c r="G9814" s="16"/>
      <c r="H9814" s="29"/>
      <c r="I9814" s="16"/>
      <c r="J9814" s="9"/>
      <c r="K9814" s="9"/>
      <c r="L9814" s="9"/>
      <c r="M9814" s="9"/>
      <c r="N9814" s="9"/>
      <c r="O9814" s="9"/>
      <c r="P9814" s="9"/>
      <c r="Q9814" s="9"/>
      <c r="R9814" s="9"/>
      <c r="S9814" s="9"/>
      <c r="T9814" s="9"/>
      <c r="U9814" s="9"/>
      <c r="V9814" s="9"/>
      <c r="W9814" s="9"/>
      <c r="X9814" s="9"/>
      <c r="Y9814" s="9"/>
      <c r="Z9814" s="9"/>
      <c r="AA9814" s="9"/>
    </row>
    <row r="9815" spans="1:27" ht="12.75">
      <c r="A9815" s="64"/>
      <c r="B9815" s="16"/>
      <c r="C9815" s="60"/>
      <c r="D9815" s="16"/>
      <c r="E9815" s="61"/>
      <c r="F9815" s="16"/>
      <c r="G9815" s="16"/>
      <c r="H9815" s="29"/>
      <c r="I9815" s="16"/>
      <c r="J9815" s="9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9"/>
      <c r="V9815" s="9"/>
      <c r="W9815" s="9"/>
      <c r="X9815" s="9"/>
      <c r="Y9815" s="9"/>
      <c r="Z9815" s="9"/>
      <c r="AA9815" s="9"/>
    </row>
    <row r="9816" spans="1:27" ht="12.75">
      <c r="A9816" s="64"/>
      <c r="B9816" s="16"/>
      <c r="C9816" s="60"/>
      <c r="D9816" s="16"/>
      <c r="E9816" s="61"/>
      <c r="F9816" s="16"/>
      <c r="G9816" s="16"/>
      <c r="H9816" s="29"/>
      <c r="I9816" s="16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  <c r="Z9816" s="9"/>
      <c r="AA9816" s="9"/>
    </row>
    <row r="9817" spans="1:27" ht="12.75">
      <c r="A9817" s="64"/>
      <c r="B9817" s="16"/>
      <c r="C9817" s="60"/>
      <c r="D9817" s="16"/>
      <c r="E9817" s="61"/>
      <c r="F9817" s="16"/>
      <c r="G9817" s="16"/>
      <c r="H9817" s="29"/>
      <c r="I9817" s="16"/>
      <c r="J9817" s="9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9"/>
      <c r="V9817" s="9"/>
      <c r="W9817" s="9"/>
      <c r="X9817" s="9"/>
      <c r="Y9817" s="9"/>
      <c r="Z9817" s="9"/>
      <c r="AA9817" s="9"/>
    </row>
    <row r="9818" spans="1:27" ht="12.75">
      <c r="A9818" s="64"/>
      <c r="B9818" s="16"/>
      <c r="C9818" s="60"/>
      <c r="D9818" s="16"/>
      <c r="E9818" s="61"/>
      <c r="F9818" s="16"/>
      <c r="G9818" s="16"/>
      <c r="H9818" s="29"/>
      <c r="I9818" s="16"/>
      <c r="J9818" s="9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9"/>
      <c r="V9818" s="9"/>
      <c r="W9818" s="9"/>
      <c r="X9818" s="9"/>
      <c r="Y9818" s="9"/>
      <c r="Z9818" s="9"/>
      <c r="AA9818" s="9"/>
    </row>
    <row r="9819" spans="1:27" ht="12.75">
      <c r="A9819" s="64"/>
      <c r="B9819" s="16"/>
      <c r="C9819" s="60"/>
      <c r="D9819" s="16"/>
      <c r="E9819" s="61"/>
      <c r="F9819" s="16"/>
      <c r="G9819" s="16"/>
      <c r="H9819" s="29"/>
      <c r="I9819" s="16"/>
      <c r="J9819" s="9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9"/>
      <c r="V9819" s="9"/>
      <c r="W9819" s="9"/>
      <c r="X9819" s="9"/>
      <c r="Y9819" s="9"/>
      <c r="Z9819" s="9"/>
      <c r="AA9819" s="9"/>
    </row>
    <row r="9820" spans="1:27" ht="12.75">
      <c r="A9820" s="64"/>
      <c r="B9820" s="16"/>
      <c r="C9820" s="60"/>
      <c r="D9820" s="16"/>
      <c r="E9820" s="61"/>
      <c r="F9820" s="16"/>
      <c r="G9820" s="16"/>
      <c r="H9820" s="29"/>
      <c r="I9820" s="16"/>
      <c r="J9820" s="9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9"/>
      <c r="V9820" s="9"/>
      <c r="W9820" s="9"/>
      <c r="X9820" s="9"/>
      <c r="Y9820" s="9"/>
      <c r="Z9820" s="9"/>
      <c r="AA9820" s="9"/>
    </row>
    <row r="9821" spans="1:27" ht="12.75">
      <c r="A9821" s="64"/>
      <c r="B9821" s="16"/>
      <c r="C9821" s="60"/>
      <c r="D9821" s="16"/>
      <c r="E9821" s="61"/>
      <c r="F9821" s="16"/>
      <c r="G9821" s="16"/>
      <c r="H9821" s="29"/>
      <c r="I9821" s="16"/>
      <c r="J9821" s="9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9"/>
      <c r="V9821" s="9"/>
      <c r="W9821" s="9"/>
      <c r="X9821" s="9"/>
      <c r="Y9821" s="9"/>
      <c r="Z9821" s="9"/>
      <c r="AA9821" s="9"/>
    </row>
    <row r="9822" spans="1:27" ht="12.75">
      <c r="A9822" s="64"/>
      <c r="B9822" s="16"/>
      <c r="C9822" s="60"/>
      <c r="D9822" s="16"/>
      <c r="E9822" s="61"/>
      <c r="F9822" s="16"/>
      <c r="G9822" s="16"/>
      <c r="H9822" s="29"/>
      <c r="I9822" s="16"/>
      <c r="J9822" s="9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9"/>
      <c r="V9822" s="9"/>
      <c r="W9822" s="9"/>
      <c r="X9822" s="9"/>
      <c r="Y9822" s="9"/>
      <c r="Z9822" s="9"/>
      <c r="AA9822" s="9"/>
    </row>
    <row r="9823" spans="1:27" ht="12.75">
      <c r="A9823" s="64"/>
      <c r="B9823" s="16"/>
      <c r="C9823" s="60"/>
      <c r="D9823" s="16"/>
      <c r="E9823" s="61"/>
      <c r="F9823" s="16"/>
      <c r="G9823" s="16"/>
      <c r="H9823" s="29"/>
      <c r="I9823" s="16"/>
      <c r="J9823" s="9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9"/>
      <c r="V9823" s="9"/>
      <c r="W9823" s="9"/>
      <c r="X9823" s="9"/>
      <c r="Y9823" s="9"/>
      <c r="Z9823" s="9"/>
      <c r="AA9823" s="9"/>
    </row>
    <row r="9824" spans="1:27" ht="12.75">
      <c r="A9824" s="64"/>
      <c r="B9824" s="16"/>
      <c r="C9824" s="60"/>
      <c r="D9824" s="16"/>
      <c r="E9824" s="61"/>
      <c r="F9824" s="16"/>
      <c r="G9824" s="16"/>
      <c r="H9824" s="29"/>
      <c r="I9824" s="16"/>
      <c r="J9824" s="9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9"/>
      <c r="V9824" s="9"/>
      <c r="W9824" s="9"/>
      <c r="X9824" s="9"/>
      <c r="Y9824" s="9"/>
      <c r="Z9824" s="9"/>
      <c r="AA9824" s="9"/>
    </row>
    <row r="9825" spans="1:27" ht="12.75">
      <c r="A9825" s="64"/>
      <c r="B9825" s="16"/>
      <c r="C9825" s="60"/>
      <c r="D9825" s="16"/>
      <c r="E9825" s="61"/>
      <c r="F9825" s="16"/>
      <c r="G9825" s="16"/>
      <c r="H9825" s="29"/>
      <c r="I9825" s="16"/>
      <c r="J9825" s="9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9"/>
      <c r="V9825" s="9"/>
      <c r="W9825" s="9"/>
      <c r="X9825" s="9"/>
      <c r="Y9825" s="9"/>
      <c r="Z9825" s="9"/>
      <c r="AA9825" s="9"/>
    </row>
    <row r="9826" spans="1:27" ht="12.75">
      <c r="A9826" s="64"/>
      <c r="B9826" s="16"/>
      <c r="C9826" s="60"/>
      <c r="D9826" s="16"/>
      <c r="E9826" s="61"/>
      <c r="F9826" s="16"/>
      <c r="G9826" s="16"/>
      <c r="H9826" s="29"/>
      <c r="I9826" s="16"/>
      <c r="J9826" s="9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9"/>
      <c r="V9826" s="9"/>
      <c r="W9826" s="9"/>
      <c r="X9826" s="9"/>
      <c r="Y9826" s="9"/>
      <c r="Z9826" s="9"/>
      <c r="AA9826" s="9"/>
    </row>
    <row r="9827" spans="1:27" ht="12.75">
      <c r="A9827" s="64"/>
      <c r="B9827" s="16"/>
      <c r="C9827" s="60"/>
      <c r="D9827" s="16"/>
      <c r="E9827" s="61"/>
      <c r="F9827" s="16"/>
      <c r="G9827" s="16"/>
      <c r="H9827" s="29"/>
      <c r="I9827" s="16"/>
      <c r="J9827" s="9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9"/>
      <c r="V9827" s="9"/>
      <c r="W9827" s="9"/>
      <c r="X9827" s="9"/>
      <c r="Y9827" s="9"/>
      <c r="Z9827" s="9"/>
      <c r="AA9827" s="9"/>
    </row>
    <row r="9828" spans="1:27" ht="12.75">
      <c r="A9828" s="64"/>
      <c r="B9828" s="16"/>
      <c r="C9828" s="60"/>
      <c r="D9828" s="16"/>
      <c r="E9828" s="61"/>
      <c r="F9828" s="16"/>
      <c r="G9828" s="16"/>
      <c r="H9828" s="29"/>
      <c r="I9828" s="16"/>
      <c r="J9828" s="9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9"/>
      <c r="V9828" s="9"/>
      <c r="W9828" s="9"/>
      <c r="X9828" s="9"/>
      <c r="Y9828" s="9"/>
      <c r="Z9828" s="9"/>
      <c r="AA9828" s="9"/>
    </row>
    <row r="9829" spans="1:27" ht="12.75">
      <c r="A9829" s="64"/>
      <c r="B9829" s="16"/>
      <c r="C9829" s="60"/>
      <c r="D9829" s="16"/>
      <c r="E9829" s="61"/>
      <c r="F9829" s="16"/>
      <c r="G9829" s="16"/>
      <c r="H9829" s="29"/>
      <c r="I9829" s="16"/>
      <c r="J9829" s="9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9"/>
      <c r="V9829" s="9"/>
      <c r="W9829" s="9"/>
      <c r="X9829" s="9"/>
      <c r="Y9829" s="9"/>
      <c r="Z9829" s="9"/>
      <c r="AA9829" s="9"/>
    </row>
    <row r="9830" spans="1:27" ht="12.75">
      <c r="A9830" s="64"/>
      <c r="B9830" s="16"/>
      <c r="C9830" s="60"/>
      <c r="D9830" s="16"/>
      <c r="E9830" s="61"/>
      <c r="F9830" s="16"/>
      <c r="G9830" s="16"/>
      <c r="H9830" s="29"/>
      <c r="I9830" s="16"/>
      <c r="J9830" s="9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9"/>
      <c r="V9830" s="9"/>
      <c r="W9830" s="9"/>
      <c r="X9830" s="9"/>
      <c r="Y9830" s="9"/>
      <c r="Z9830" s="9"/>
      <c r="AA9830" s="9"/>
    </row>
    <row r="9831" spans="1:27" ht="12.75">
      <c r="A9831" s="64"/>
      <c r="B9831" s="16"/>
      <c r="C9831" s="60"/>
      <c r="D9831" s="16"/>
      <c r="E9831" s="61"/>
      <c r="F9831" s="16"/>
      <c r="G9831" s="16"/>
      <c r="H9831" s="29"/>
      <c r="I9831" s="16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9"/>
      <c r="V9831" s="9"/>
      <c r="W9831" s="9"/>
      <c r="X9831" s="9"/>
      <c r="Y9831" s="9"/>
      <c r="Z9831" s="9"/>
      <c r="AA9831" s="9"/>
    </row>
    <row r="9832" spans="1:27" ht="12.75">
      <c r="A9832" s="64"/>
      <c r="B9832" s="16"/>
      <c r="C9832" s="60"/>
      <c r="D9832" s="16"/>
      <c r="E9832" s="61"/>
      <c r="F9832" s="16"/>
      <c r="G9832" s="16"/>
      <c r="H9832" s="29"/>
      <c r="I9832" s="16"/>
      <c r="J9832" s="9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9"/>
      <c r="V9832" s="9"/>
      <c r="W9832" s="9"/>
      <c r="X9832" s="9"/>
      <c r="Y9832" s="9"/>
      <c r="Z9832" s="9"/>
      <c r="AA9832" s="9"/>
    </row>
    <row r="9833" spans="1:27" ht="12.75">
      <c r="A9833" s="64"/>
      <c r="B9833" s="16"/>
      <c r="C9833" s="60"/>
      <c r="D9833" s="16"/>
      <c r="E9833" s="61"/>
      <c r="F9833" s="16"/>
      <c r="G9833" s="16"/>
      <c r="H9833" s="29"/>
      <c r="I9833" s="16"/>
      <c r="J9833" s="9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9"/>
      <c r="V9833" s="9"/>
      <c r="W9833" s="9"/>
      <c r="X9833" s="9"/>
      <c r="Y9833" s="9"/>
      <c r="Z9833" s="9"/>
      <c r="AA9833" s="9"/>
    </row>
    <row r="9834" spans="1:27" ht="12.75">
      <c r="A9834" s="64"/>
      <c r="B9834" s="16"/>
      <c r="C9834" s="60"/>
      <c r="D9834" s="16"/>
      <c r="E9834" s="61"/>
      <c r="F9834" s="16"/>
      <c r="G9834" s="16"/>
      <c r="H9834" s="29"/>
      <c r="I9834" s="16"/>
      <c r="J9834" s="9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9"/>
      <c r="V9834" s="9"/>
      <c r="W9834" s="9"/>
      <c r="X9834" s="9"/>
      <c r="Y9834" s="9"/>
      <c r="Z9834" s="9"/>
      <c r="AA9834" s="9"/>
    </row>
    <row r="9835" spans="1:27" ht="12.75">
      <c r="A9835" s="64"/>
      <c r="B9835" s="16"/>
      <c r="C9835" s="60"/>
      <c r="D9835" s="16"/>
      <c r="E9835" s="61"/>
      <c r="F9835" s="16"/>
      <c r="G9835" s="16"/>
      <c r="H9835" s="29"/>
      <c r="I9835" s="16"/>
      <c r="J9835" s="9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9"/>
      <c r="V9835" s="9"/>
      <c r="W9835" s="9"/>
      <c r="X9835" s="9"/>
      <c r="Y9835" s="9"/>
      <c r="Z9835" s="9"/>
      <c r="AA9835" s="9"/>
    </row>
    <row r="9836" spans="1:27" ht="12.75">
      <c r="A9836" s="64"/>
      <c r="B9836" s="16"/>
      <c r="C9836" s="60"/>
      <c r="D9836" s="16"/>
      <c r="E9836" s="61"/>
      <c r="F9836" s="16"/>
      <c r="G9836" s="16"/>
      <c r="H9836" s="29"/>
      <c r="I9836" s="16"/>
      <c r="J9836" s="9"/>
      <c r="K9836" s="9"/>
      <c r="L9836" s="9"/>
      <c r="M9836" s="9"/>
      <c r="N9836" s="9"/>
      <c r="O9836" s="9"/>
      <c r="P9836" s="9"/>
      <c r="Q9836" s="9"/>
      <c r="R9836" s="9"/>
      <c r="S9836" s="9"/>
      <c r="T9836" s="9"/>
      <c r="U9836" s="9"/>
      <c r="V9836" s="9"/>
      <c r="W9836" s="9"/>
      <c r="X9836" s="9"/>
      <c r="Y9836" s="9"/>
      <c r="Z9836" s="9"/>
      <c r="AA9836" s="9"/>
    </row>
    <row r="9837" spans="1:27" ht="12.75">
      <c r="A9837" s="64"/>
      <c r="B9837" s="16"/>
      <c r="C9837" s="60"/>
      <c r="D9837" s="16"/>
      <c r="E9837" s="61"/>
      <c r="F9837" s="16"/>
      <c r="G9837" s="16"/>
      <c r="H9837" s="29"/>
      <c r="I9837" s="16"/>
      <c r="J9837" s="9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9"/>
      <c r="V9837" s="9"/>
      <c r="W9837" s="9"/>
      <c r="X9837" s="9"/>
      <c r="Y9837" s="9"/>
      <c r="Z9837" s="9"/>
      <c r="AA9837" s="9"/>
    </row>
    <row r="9838" spans="1:27" ht="12.75">
      <c r="A9838" s="64"/>
      <c r="B9838" s="16"/>
      <c r="C9838" s="60"/>
      <c r="D9838" s="16"/>
      <c r="E9838" s="61"/>
      <c r="F9838" s="16"/>
      <c r="G9838" s="16"/>
      <c r="H9838" s="29"/>
      <c r="I9838" s="16"/>
      <c r="J9838" s="9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9"/>
      <c r="V9838" s="9"/>
      <c r="W9838" s="9"/>
      <c r="X9838" s="9"/>
      <c r="Y9838" s="9"/>
      <c r="Z9838" s="9"/>
      <c r="AA9838" s="9"/>
    </row>
    <row r="9839" spans="1:27" ht="12.75">
      <c r="A9839" s="64"/>
      <c r="B9839" s="16"/>
      <c r="C9839" s="60"/>
      <c r="D9839" s="16"/>
      <c r="E9839" s="61"/>
      <c r="F9839" s="16"/>
      <c r="G9839" s="16"/>
      <c r="H9839" s="29"/>
      <c r="I9839" s="16"/>
      <c r="J9839" s="9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9"/>
      <c r="V9839" s="9"/>
      <c r="W9839" s="9"/>
      <c r="X9839" s="9"/>
      <c r="Y9839" s="9"/>
      <c r="Z9839" s="9"/>
      <c r="AA9839" s="9"/>
    </row>
    <row r="9840" spans="1:27" ht="12.75">
      <c r="A9840" s="64"/>
      <c r="B9840" s="16"/>
      <c r="C9840" s="60"/>
      <c r="D9840" s="16"/>
      <c r="E9840" s="61"/>
      <c r="F9840" s="16"/>
      <c r="G9840" s="16"/>
      <c r="H9840" s="29"/>
      <c r="I9840" s="16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  <c r="Z9840" s="9"/>
      <c r="AA9840" s="9"/>
    </row>
    <row r="9841" spans="1:27" ht="12.75">
      <c r="A9841" s="64"/>
      <c r="B9841" s="16"/>
      <c r="C9841" s="60"/>
      <c r="D9841" s="16"/>
      <c r="E9841" s="61"/>
      <c r="F9841" s="16"/>
      <c r="G9841" s="16"/>
      <c r="H9841" s="29"/>
      <c r="I9841" s="16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9"/>
      <c r="V9841" s="9"/>
      <c r="W9841" s="9"/>
      <c r="X9841" s="9"/>
      <c r="Y9841" s="9"/>
      <c r="Z9841" s="9"/>
      <c r="AA9841" s="9"/>
    </row>
    <row r="9842" spans="1:27" ht="12.75">
      <c r="A9842" s="64"/>
      <c r="B9842" s="16"/>
      <c r="C9842" s="60"/>
      <c r="D9842" s="16"/>
      <c r="E9842" s="61"/>
      <c r="F9842" s="16"/>
      <c r="G9842" s="16"/>
      <c r="H9842" s="29"/>
      <c r="I9842" s="16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  <c r="W9842" s="9"/>
      <c r="X9842" s="9"/>
      <c r="Y9842" s="9"/>
      <c r="Z9842" s="9"/>
      <c r="AA9842" s="9"/>
    </row>
    <row r="9843" spans="1:27" ht="12.75">
      <c r="A9843" s="64"/>
      <c r="B9843" s="16"/>
      <c r="C9843" s="60"/>
      <c r="D9843" s="16"/>
      <c r="E9843" s="61"/>
      <c r="F9843" s="16"/>
      <c r="G9843" s="16"/>
      <c r="H9843" s="29"/>
      <c r="I9843" s="16"/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  <c r="V9843" s="9"/>
      <c r="W9843" s="9"/>
      <c r="X9843" s="9"/>
      <c r="Y9843" s="9"/>
      <c r="Z9843" s="9"/>
      <c r="AA9843" s="9"/>
    </row>
    <row r="9844" spans="1:27" ht="12.75">
      <c r="A9844" s="64"/>
      <c r="B9844" s="16"/>
      <c r="C9844" s="60"/>
      <c r="D9844" s="16"/>
      <c r="E9844" s="61"/>
      <c r="F9844" s="16"/>
      <c r="G9844" s="16"/>
      <c r="H9844" s="29"/>
      <c r="I9844" s="16"/>
      <c r="J9844" s="9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9"/>
      <c r="V9844" s="9"/>
      <c r="W9844" s="9"/>
      <c r="X9844" s="9"/>
      <c r="Y9844" s="9"/>
      <c r="Z9844" s="9"/>
      <c r="AA9844" s="9"/>
    </row>
    <row r="9845" spans="1:27" ht="12.75">
      <c r="A9845" s="64"/>
      <c r="B9845" s="16"/>
      <c r="C9845" s="60"/>
      <c r="D9845" s="16"/>
      <c r="E9845" s="61"/>
      <c r="F9845" s="16"/>
      <c r="G9845" s="16"/>
      <c r="H9845" s="29"/>
      <c r="I9845" s="16"/>
      <c r="J9845" s="9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9"/>
      <c r="V9845" s="9"/>
      <c r="W9845" s="9"/>
      <c r="X9845" s="9"/>
      <c r="Y9845" s="9"/>
      <c r="Z9845" s="9"/>
      <c r="AA9845" s="9"/>
    </row>
    <row r="9846" spans="1:27" ht="12.75">
      <c r="A9846" s="64"/>
      <c r="B9846" s="16"/>
      <c r="C9846" s="60"/>
      <c r="D9846" s="16"/>
      <c r="E9846" s="61"/>
      <c r="F9846" s="16"/>
      <c r="G9846" s="16"/>
      <c r="H9846" s="29"/>
      <c r="I9846" s="16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  <c r="Z9846" s="9"/>
      <c r="AA9846" s="9"/>
    </row>
    <row r="9847" spans="1:27" ht="12.75">
      <c r="A9847" s="64"/>
      <c r="B9847" s="16"/>
      <c r="C9847" s="60"/>
      <c r="D9847" s="16"/>
      <c r="E9847" s="61"/>
      <c r="F9847" s="16"/>
      <c r="G9847" s="16"/>
      <c r="H9847" s="29"/>
      <c r="I9847" s="16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9"/>
      <c r="V9847" s="9"/>
      <c r="W9847" s="9"/>
      <c r="X9847" s="9"/>
      <c r="Y9847" s="9"/>
      <c r="Z9847" s="9"/>
      <c r="AA9847" s="9"/>
    </row>
    <row r="9848" spans="1:27" ht="12.75">
      <c r="A9848" s="64"/>
      <c r="B9848" s="16"/>
      <c r="C9848" s="60"/>
      <c r="D9848" s="16"/>
      <c r="E9848" s="61"/>
      <c r="F9848" s="16"/>
      <c r="G9848" s="16"/>
      <c r="H9848" s="29"/>
      <c r="I9848" s="16"/>
      <c r="J9848" s="9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9"/>
      <c r="V9848" s="9"/>
      <c r="W9848" s="9"/>
      <c r="X9848" s="9"/>
      <c r="Y9848" s="9"/>
      <c r="Z9848" s="9"/>
      <c r="AA9848" s="9"/>
    </row>
    <row r="9849" spans="1:27" ht="12.75">
      <c r="A9849" s="64"/>
      <c r="B9849" s="16"/>
      <c r="C9849" s="60"/>
      <c r="D9849" s="16"/>
      <c r="E9849" s="61"/>
      <c r="F9849" s="16"/>
      <c r="G9849" s="16"/>
      <c r="H9849" s="29"/>
      <c r="I9849" s="16"/>
      <c r="J9849" s="9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9"/>
      <c r="V9849" s="9"/>
      <c r="W9849" s="9"/>
      <c r="X9849" s="9"/>
      <c r="Y9849" s="9"/>
      <c r="Z9849" s="9"/>
      <c r="AA9849" s="9"/>
    </row>
    <row r="9850" spans="1:27" ht="12.75">
      <c r="A9850" s="64"/>
      <c r="B9850" s="16"/>
      <c r="C9850" s="60"/>
      <c r="D9850" s="16"/>
      <c r="E9850" s="61"/>
      <c r="F9850" s="16"/>
      <c r="G9850" s="16"/>
      <c r="H9850" s="29"/>
      <c r="I9850" s="16"/>
      <c r="J9850" s="9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9"/>
      <c r="V9850" s="9"/>
      <c r="W9850" s="9"/>
      <c r="X9850" s="9"/>
      <c r="Y9850" s="9"/>
      <c r="Z9850" s="9"/>
      <c r="AA9850" s="9"/>
    </row>
    <row r="9851" spans="1:27" ht="12.75">
      <c r="A9851" s="64"/>
      <c r="B9851" s="16"/>
      <c r="C9851" s="60"/>
      <c r="D9851" s="16"/>
      <c r="E9851" s="61"/>
      <c r="F9851" s="16"/>
      <c r="G9851" s="16"/>
      <c r="H9851" s="29"/>
      <c r="I9851" s="16"/>
      <c r="J9851" s="9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9"/>
      <c r="V9851" s="9"/>
      <c r="W9851" s="9"/>
      <c r="X9851" s="9"/>
      <c r="Y9851" s="9"/>
      <c r="Z9851" s="9"/>
      <c r="AA9851" s="9"/>
    </row>
    <row r="9852" spans="1:27" ht="12.75">
      <c r="A9852" s="64"/>
      <c r="B9852" s="16"/>
      <c r="C9852" s="60"/>
      <c r="D9852" s="16"/>
      <c r="E9852" s="61"/>
      <c r="F9852" s="16"/>
      <c r="G9852" s="16"/>
      <c r="H9852" s="29"/>
      <c r="I9852" s="16"/>
      <c r="J9852" s="9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9"/>
      <c r="V9852" s="9"/>
      <c r="W9852" s="9"/>
      <c r="X9852" s="9"/>
      <c r="Y9852" s="9"/>
      <c r="Z9852" s="9"/>
      <c r="AA9852" s="9"/>
    </row>
    <row r="9853" spans="1:27" ht="12.75">
      <c r="A9853" s="64"/>
      <c r="B9853" s="16"/>
      <c r="C9853" s="60"/>
      <c r="D9853" s="16"/>
      <c r="E9853" s="61"/>
      <c r="F9853" s="16"/>
      <c r="G9853" s="16"/>
      <c r="H9853" s="29"/>
      <c r="I9853" s="16"/>
      <c r="J9853" s="9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9"/>
      <c r="V9853" s="9"/>
      <c r="W9853" s="9"/>
      <c r="X9853" s="9"/>
      <c r="Y9853" s="9"/>
      <c r="Z9853" s="9"/>
      <c r="AA9853" s="9"/>
    </row>
    <row r="9854" spans="1:27" ht="12.75">
      <c r="A9854" s="64"/>
      <c r="B9854" s="16"/>
      <c r="C9854" s="60"/>
      <c r="D9854" s="16"/>
      <c r="E9854" s="61"/>
      <c r="F9854" s="16"/>
      <c r="G9854" s="16"/>
      <c r="H9854" s="29"/>
      <c r="I9854" s="16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  <c r="Z9854" s="9"/>
      <c r="AA9854" s="9"/>
    </row>
    <row r="9855" spans="1:27" ht="12.75">
      <c r="A9855" s="64"/>
      <c r="B9855" s="16"/>
      <c r="C9855" s="60"/>
      <c r="D9855" s="16"/>
      <c r="E9855" s="61"/>
      <c r="F9855" s="16"/>
      <c r="G9855" s="16"/>
      <c r="H9855" s="29"/>
      <c r="I9855" s="16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  <c r="Z9855" s="9"/>
      <c r="AA9855" s="9"/>
    </row>
    <row r="9856" spans="1:27" ht="12.75">
      <c r="A9856" s="64"/>
      <c r="B9856" s="16"/>
      <c r="C9856" s="60"/>
      <c r="D9856" s="16"/>
      <c r="E9856" s="61"/>
      <c r="F9856" s="16"/>
      <c r="G9856" s="16"/>
      <c r="H9856" s="29"/>
      <c r="I9856" s="16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  <c r="Z9856" s="9"/>
      <c r="AA9856" s="9"/>
    </row>
    <row r="9857" spans="1:27" ht="12.75">
      <c r="A9857" s="64"/>
      <c r="B9857" s="16"/>
      <c r="C9857" s="60"/>
      <c r="D9857" s="16"/>
      <c r="E9857" s="61"/>
      <c r="F9857" s="16"/>
      <c r="G9857" s="16"/>
      <c r="H9857" s="29"/>
      <c r="I9857" s="16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  <c r="Z9857" s="9"/>
      <c r="AA9857" s="9"/>
    </row>
    <row r="9858" spans="1:27" ht="12.75">
      <c r="A9858" s="64"/>
      <c r="B9858" s="16"/>
      <c r="C9858" s="60"/>
      <c r="D9858" s="16"/>
      <c r="E9858" s="61"/>
      <c r="F9858" s="16"/>
      <c r="G9858" s="16"/>
      <c r="H9858" s="29"/>
      <c r="I9858" s="16"/>
      <c r="J9858" s="9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9"/>
      <c r="V9858" s="9"/>
      <c r="W9858" s="9"/>
      <c r="X9858" s="9"/>
      <c r="Y9858" s="9"/>
      <c r="Z9858" s="9"/>
      <c r="AA9858" s="9"/>
    </row>
    <row r="9859" spans="1:27" ht="12.75">
      <c r="A9859" s="64"/>
      <c r="B9859" s="16"/>
      <c r="C9859" s="60"/>
      <c r="D9859" s="16"/>
      <c r="E9859" s="61"/>
      <c r="F9859" s="16"/>
      <c r="G9859" s="16"/>
      <c r="H9859" s="29"/>
      <c r="I9859" s="16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/>
      <c r="V9859" s="9"/>
      <c r="W9859" s="9"/>
      <c r="X9859" s="9"/>
      <c r="Y9859" s="9"/>
      <c r="Z9859" s="9"/>
      <c r="AA9859" s="9"/>
    </row>
    <row r="9860" spans="1:27" ht="12.75">
      <c r="A9860" s="64"/>
      <c r="B9860" s="16"/>
      <c r="C9860" s="60"/>
      <c r="D9860" s="16"/>
      <c r="E9860" s="61"/>
      <c r="F9860" s="16"/>
      <c r="G9860" s="16"/>
      <c r="H9860" s="29"/>
      <c r="I9860" s="16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/>
      <c r="V9860" s="9"/>
      <c r="W9860" s="9"/>
      <c r="X9860" s="9"/>
      <c r="Y9860" s="9"/>
      <c r="Z9860" s="9"/>
      <c r="AA9860" s="9"/>
    </row>
    <row r="9861" spans="1:27" ht="12.75">
      <c r="A9861" s="64"/>
      <c r="B9861" s="16"/>
      <c r="C9861" s="60"/>
      <c r="D9861" s="16"/>
      <c r="E9861" s="61"/>
      <c r="F9861" s="16"/>
      <c r="G9861" s="16"/>
      <c r="H9861" s="29"/>
      <c r="I9861" s="16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  <c r="Z9861" s="9"/>
      <c r="AA9861" s="9"/>
    </row>
    <row r="9862" spans="1:27" ht="12.75">
      <c r="A9862" s="64"/>
      <c r="B9862" s="16"/>
      <c r="C9862" s="60"/>
      <c r="D9862" s="16"/>
      <c r="E9862" s="61"/>
      <c r="F9862" s="16"/>
      <c r="G9862" s="16"/>
      <c r="H9862" s="29"/>
      <c r="I9862" s="16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  <c r="Z9862" s="9"/>
      <c r="AA9862" s="9"/>
    </row>
    <row r="9863" spans="1:27" ht="12.75">
      <c r="A9863" s="64"/>
      <c r="B9863" s="16"/>
      <c r="C9863" s="60"/>
      <c r="D9863" s="16"/>
      <c r="E9863" s="61"/>
      <c r="F9863" s="16"/>
      <c r="G9863" s="16"/>
      <c r="H9863" s="29"/>
      <c r="I9863" s="16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  <c r="Z9863" s="9"/>
      <c r="AA9863" s="9"/>
    </row>
    <row r="9864" spans="1:27" ht="12.75">
      <c r="A9864" s="64"/>
      <c r="B9864" s="16"/>
      <c r="C9864" s="60"/>
      <c r="D9864" s="16"/>
      <c r="E9864" s="61"/>
      <c r="F9864" s="16"/>
      <c r="G9864" s="16"/>
      <c r="H9864" s="29"/>
      <c r="I9864" s="16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  <c r="Z9864" s="9"/>
      <c r="AA9864" s="9"/>
    </row>
    <row r="9865" spans="1:27" ht="12.75">
      <c r="A9865" s="64"/>
      <c r="B9865" s="16"/>
      <c r="C9865" s="60"/>
      <c r="D9865" s="16"/>
      <c r="E9865" s="61"/>
      <c r="F9865" s="16"/>
      <c r="G9865" s="16"/>
      <c r="H9865" s="29"/>
      <c r="I9865" s="16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  <c r="Z9865" s="9"/>
      <c r="AA9865" s="9"/>
    </row>
    <row r="9866" spans="1:27" ht="12.75">
      <c r="A9866" s="64"/>
      <c r="B9866" s="16"/>
      <c r="C9866" s="60"/>
      <c r="D9866" s="16"/>
      <c r="E9866" s="61"/>
      <c r="F9866" s="16"/>
      <c r="G9866" s="16"/>
      <c r="H9866" s="29"/>
      <c r="I9866" s="16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  <c r="Z9866" s="9"/>
      <c r="AA9866" s="9"/>
    </row>
    <row r="9867" spans="1:27" ht="12.75">
      <c r="A9867" s="64"/>
      <c r="B9867" s="16"/>
      <c r="C9867" s="60"/>
      <c r="D9867" s="16"/>
      <c r="E9867" s="61"/>
      <c r="F9867" s="16"/>
      <c r="G9867" s="16"/>
      <c r="H9867" s="29"/>
      <c r="I9867" s="16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  <c r="Z9867" s="9"/>
      <c r="AA9867" s="9"/>
    </row>
    <row r="9868" spans="1:27" ht="12.75">
      <c r="A9868" s="64"/>
      <c r="B9868" s="16"/>
      <c r="C9868" s="60"/>
      <c r="D9868" s="16"/>
      <c r="E9868" s="61"/>
      <c r="F9868" s="16"/>
      <c r="G9868" s="16"/>
      <c r="H9868" s="29"/>
      <c r="I9868" s="16"/>
      <c r="J9868" s="9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9"/>
      <c r="V9868" s="9"/>
      <c r="W9868" s="9"/>
      <c r="X9868" s="9"/>
      <c r="Y9868" s="9"/>
      <c r="Z9868" s="9"/>
      <c r="AA9868" s="9"/>
    </row>
    <row r="9869" spans="1:27" ht="12.75">
      <c r="A9869" s="64"/>
      <c r="B9869" s="16"/>
      <c r="C9869" s="60"/>
      <c r="D9869" s="16"/>
      <c r="E9869" s="61"/>
      <c r="F9869" s="16"/>
      <c r="G9869" s="16"/>
      <c r="H9869" s="29"/>
      <c r="I9869" s="16"/>
      <c r="J9869" s="9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9"/>
      <c r="V9869" s="9"/>
      <c r="W9869" s="9"/>
      <c r="X9869" s="9"/>
      <c r="Y9869" s="9"/>
      <c r="Z9869" s="9"/>
      <c r="AA9869" s="9"/>
    </row>
    <row r="9870" spans="1:27" ht="12.75">
      <c r="A9870" s="64"/>
      <c r="B9870" s="16"/>
      <c r="C9870" s="60"/>
      <c r="D9870" s="16"/>
      <c r="E9870" s="61"/>
      <c r="F9870" s="16"/>
      <c r="G9870" s="16"/>
      <c r="H9870" s="29"/>
      <c r="I9870" s="16"/>
      <c r="J9870" s="9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9"/>
      <c r="V9870" s="9"/>
      <c r="W9870" s="9"/>
      <c r="X9870" s="9"/>
      <c r="Y9870" s="9"/>
      <c r="Z9870" s="9"/>
      <c r="AA9870" s="9"/>
    </row>
    <row r="9871" spans="1:27" ht="12.75">
      <c r="A9871" s="64"/>
      <c r="B9871" s="16"/>
      <c r="C9871" s="60"/>
      <c r="D9871" s="16"/>
      <c r="E9871" s="61"/>
      <c r="F9871" s="16"/>
      <c r="G9871" s="16"/>
      <c r="H9871" s="29"/>
      <c r="I9871" s="16"/>
      <c r="J9871" s="9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9"/>
      <c r="V9871" s="9"/>
      <c r="W9871" s="9"/>
      <c r="X9871" s="9"/>
      <c r="Y9871" s="9"/>
      <c r="Z9871" s="9"/>
      <c r="AA9871" s="9"/>
    </row>
    <row r="9872" spans="1:27" ht="12.75">
      <c r="A9872" s="64"/>
      <c r="B9872" s="16"/>
      <c r="C9872" s="60"/>
      <c r="D9872" s="16"/>
      <c r="E9872" s="61"/>
      <c r="F9872" s="16"/>
      <c r="G9872" s="16"/>
      <c r="H9872" s="29"/>
      <c r="I9872" s="16"/>
      <c r="J9872" s="9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9"/>
      <c r="V9872" s="9"/>
      <c r="W9872" s="9"/>
      <c r="X9872" s="9"/>
      <c r="Y9872" s="9"/>
      <c r="Z9872" s="9"/>
      <c r="AA9872" s="9"/>
    </row>
    <row r="9873" spans="1:27" ht="12.75">
      <c r="A9873" s="64"/>
      <c r="B9873" s="16"/>
      <c r="C9873" s="60"/>
      <c r="D9873" s="16"/>
      <c r="E9873" s="61"/>
      <c r="F9873" s="16"/>
      <c r="G9873" s="16"/>
      <c r="H9873" s="29"/>
      <c r="I9873" s="16"/>
      <c r="J9873" s="9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9"/>
      <c r="V9873" s="9"/>
      <c r="W9873" s="9"/>
      <c r="X9873" s="9"/>
      <c r="Y9873" s="9"/>
      <c r="Z9873" s="9"/>
      <c r="AA9873" s="9"/>
    </row>
    <row r="9874" spans="1:27" ht="12.75">
      <c r="A9874" s="64"/>
      <c r="B9874" s="16"/>
      <c r="C9874" s="60"/>
      <c r="D9874" s="16"/>
      <c r="E9874" s="61"/>
      <c r="F9874" s="16"/>
      <c r="G9874" s="16"/>
      <c r="H9874" s="29"/>
      <c r="I9874" s="16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  <c r="W9874" s="9"/>
      <c r="X9874" s="9"/>
      <c r="Y9874" s="9"/>
      <c r="Z9874" s="9"/>
      <c r="AA9874" s="9"/>
    </row>
    <row r="9875" spans="1:27" ht="12.75">
      <c r="A9875" s="64"/>
      <c r="B9875" s="16"/>
      <c r="C9875" s="60"/>
      <c r="D9875" s="16"/>
      <c r="E9875" s="61"/>
      <c r="F9875" s="16"/>
      <c r="G9875" s="16"/>
      <c r="H9875" s="29"/>
      <c r="I9875" s="16"/>
      <c r="J9875" s="9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9"/>
      <c r="V9875" s="9"/>
      <c r="W9875" s="9"/>
      <c r="X9875" s="9"/>
      <c r="Y9875" s="9"/>
      <c r="Z9875" s="9"/>
      <c r="AA9875" s="9"/>
    </row>
    <row r="9876" spans="1:27" ht="12.75">
      <c r="A9876" s="64"/>
      <c r="B9876" s="16"/>
      <c r="C9876" s="60"/>
      <c r="D9876" s="16"/>
      <c r="E9876" s="61"/>
      <c r="F9876" s="16"/>
      <c r="G9876" s="16"/>
      <c r="H9876" s="29"/>
      <c r="I9876" s="16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  <c r="W9876" s="9"/>
      <c r="X9876" s="9"/>
      <c r="Y9876" s="9"/>
      <c r="Z9876" s="9"/>
      <c r="AA9876" s="9"/>
    </row>
    <row r="9877" spans="1:27" ht="12.75">
      <c r="A9877" s="64"/>
      <c r="B9877" s="16"/>
      <c r="C9877" s="60"/>
      <c r="D9877" s="16"/>
      <c r="E9877" s="61"/>
      <c r="F9877" s="16"/>
      <c r="G9877" s="16"/>
      <c r="H9877" s="29"/>
      <c r="I9877" s="16"/>
      <c r="J9877" s="9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9"/>
      <c r="V9877" s="9"/>
      <c r="W9877" s="9"/>
      <c r="X9877" s="9"/>
      <c r="Y9877" s="9"/>
      <c r="Z9877" s="9"/>
      <c r="AA9877" s="9"/>
    </row>
    <row r="9878" spans="1:27" ht="12.75">
      <c r="A9878" s="64"/>
      <c r="B9878" s="16"/>
      <c r="C9878" s="60"/>
      <c r="D9878" s="16"/>
      <c r="E9878" s="61"/>
      <c r="F9878" s="16"/>
      <c r="G9878" s="16"/>
      <c r="H9878" s="29"/>
      <c r="I9878" s="16"/>
      <c r="J9878" s="9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9"/>
      <c r="V9878" s="9"/>
      <c r="W9878" s="9"/>
      <c r="X9878" s="9"/>
      <c r="Y9878" s="9"/>
      <c r="Z9878" s="9"/>
      <c r="AA9878" s="9"/>
    </row>
    <row r="9879" spans="1:27" ht="12.75">
      <c r="A9879" s="64"/>
      <c r="B9879" s="16"/>
      <c r="C9879" s="60"/>
      <c r="D9879" s="16"/>
      <c r="E9879" s="61"/>
      <c r="F9879" s="16"/>
      <c r="G9879" s="16"/>
      <c r="H9879" s="29"/>
      <c r="I9879" s="16"/>
      <c r="J9879" s="9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9"/>
      <c r="V9879" s="9"/>
      <c r="W9879" s="9"/>
      <c r="X9879" s="9"/>
      <c r="Y9879" s="9"/>
      <c r="Z9879" s="9"/>
      <c r="AA9879" s="9"/>
    </row>
    <row r="9880" spans="1:27" ht="12.75">
      <c r="A9880" s="64"/>
      <c r="B9880" s="16"/>
      <c r="C9880" s="60"/>
      <c r="D9880" s="16"/>
      <c r="E9880" s="61"/>
      <c r="F9880" s="16"/>
      <c r="G9880" s="16"/>
      <c r="H9880" s="29"/>
      <c r="I9880" s="16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  <c r="W9880" s="9"/>
      <c r="X9880" s="9"/>
      <c r="Y9880" s="9"/>
      <c r="Z9880" s="9"/>
      <c r="AA9880" s="9"/>
    </row>
    <row r="9881" spans="1:27" ht="12.75">
      <c r="A9881" s="64"/>
      <c r="B9881" s="16"/>
      <c r="C9881" s="60"/>
      <c r="D9881" s="16"/>
      <c r="E9881" s="61"/>
      <c r="F9881" s="16"/>
      <c r="G9881" s="16"/>
      <c r="H9881" s="29"/>
      <c r="I9881" s="16"/>
      <c r="J9881" s="9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9"/>
      <c r="V9881" s="9"/>
      <c r="W9881" s="9"/>
      <c r="X9881" s="9"/>
      <c r="Y9881" s="9"/>
      <c r="Z9881" s="9"/>
      <c r="AA9881" s="9"/>
    </row>
    <row r="9882" spans="1:27" ht="12.75">
      <c r="A9882" s="64"/>
      <c r="B9882" s="16"/>
      <c r="C9882" s="60"/>
      <c r="D9882" s="16"/>
      <c r="E9882" s="61"/>
      <c r="F9882" s="16"/>
      <c r="G9882" s="16"/>
      <c r="H9882" s="29"/>
      <c r="I9882" s="16"/>
      <c r="J9882" s="9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9"/>
      <c r="V9882" s="9"/>
      <c r="W9882" s="9"/>
      <c r="X9882" s="9"/>
      <c r="Y9882" s="9"/>
      <c r="Z9882" s="9"/>
      <c r="AA9882" s="9"/>
    </row>
    <row r="9883" spans="1:27" ht="12.75">
      <c r="A9883" s="64"/>
      <c r="B9883" s="16"/>
      <c r="C9883" s="60"/>
      <c r="D9883" s="16"/>
      <c r="E9883" s="61"/>
      <c r="F9883" s="16"/>
      <c r="G9883" s="16"/>
      <c r="H9883" s="29"/>
      <c r="I9883" s="16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9"/>
      <c r="V9883" s="9"/>
      <c r="W9883" s="9"/>
      <c r="X9883" s="9"/>
      <c r="Y9883" s="9"/>
      <c r="Z9883" s="9"/>
      <c r="AA9883" s="9"/>
    </row>
    <row r="9884" spans="1:27" ht="12.75">
      <c r="A9884" s="64"/>
      <c r="B9884" s="16"/>
      <c r="C9884" s="60"/>
      <c r="D9884" s="16"/>
      <c r="E9884" s="61"/>
      <c r="F9884" s="16"/>
      <c r="G9884" s="16"/>
      <c r="H9884" s="29"/>
      <c r="I9884" s="16"/>
      <c r="J9884" s="9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9"/>
      <c r="V9884" s="9"/>
      <c r="W9884" s="9"/>
      <c r="X9884" s="9"/>
      <c r="Y9884" s="9"/>
      <c r="Z9884" s="9"/>
      <c r="AA9884" s="9"/>
    </row>
    <row r="9885" spans="1:27" ht="12.75">
      <c r="A9885" s="64"/>
      <c r="B9885" s="16"/>
      <c r="C9885" s="60"/>
      <c r="D9885" s="16"/>
      <c r="E9885" s="61"/>
      <c r="F9885" s="16"/>
      <c r="G9885" s="16"/>
      <c r="H9885" s="29"/>
      <c r="I9885" s="16"/>
      <c r="J9885" s="9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9"/>
      <c r="V9885" s="9"/>
      <c r="W9885" s="9"/>
      <c r="X9885" s="9"/>
      <c r="Y9885" s="9"/>
      <c r="Z9885" s="9"/>
      <c r="AA9885" s="9"/>
    </row>
    <row r="9886" spans="1:27" ht="12.75">
      <c r="A9886" s="64"/>
      <c r="B9886" s="16"/>
      <c r="C9886" s="60"/>
      <c r="D9886" s="16"/>
      <c r="E9886" s="61"/>
      <c r="F9886" s="16"/>
      <c r="G9886" s="16"/>
      <c r="H9886" s="29"/>
      <c r="I9886" s="16"/>
      <c r="J9886" s="9"/>
      <c r="K9886" s="9"/>
      <c r="L9886" s="9"/>
      <c r="M9886" s="9"/>
      <c r="N9886" s="9"/>
      <c r="O9886" s="9"/>
      <c r="P9886" s="9"/>
      <c r="Q9886" s="9"/>
      <c r="R9886" s="9"/>
      <c r="S9886" s="9"/>
      <c r="T9886" s="9"/>
      <c r="U9886" s="9"/>
      <c r="V9886" s="9"/>
      <c r="W9886" s="9"/>
      <c r="X9886" s="9"/>
      <c r="Y9886" s="9"/>
      <c r="Z9886" s="9"/>
      <c r="AA9886" s="9"/>
    </row>
    <row r="9887" spans="1:27" ht="12.75">
      <c r="A9887" s="64"/>
      <c r="B9887" s="16"/>
      <c r="C9887" s="60"/>
      <c r="D9887" s="16"/>
      <c r="E9887" s="61"/>
      <c r="F9887" s="16"/>
      <c r="G9887" s="16"/>
      <c r="H9887" s="29"/>
      <c r="I9887" s="16"/>
      <c r="J9887" s="9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9"/>
      <c r="V9887" s="9"/>
      <c r="W9887" s="9"/>
      <c r="X9887" s="9"/>
      <c r="Y9887" s="9"/>
      <c r="Z9887" s="9"/>
      <c r="AA9887" s="9"/>
    </row>
    <row r="9888" spans="1:27" ht="12.75">
      <c r="A9888" s="64"/>
      <c r="B9888" s="16"/>
      <c r="C9888" s="60"/>
      <c r="D9888" s="16"/>
      <c r="E9888" s="61"/>
      <c r="F9888" s="16"/>
      <c r="G9888" s="16"/>
      <c r="H9888" s="29"/>
      <c r="I9888" s="16"/>
      <c r="J9888" s="9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9"/>
      <c r="V9888" s="9"/>
      <c r="W9888" s="9"/>
      <c r="X9888" s="9"/>
      <c r="Y9888" s="9"/>
      <c r="Z9888" s="9"/>
      <c r="AA9888" s="9"/>
    </row>
    <row r="9889" spans="1:27" ht="12.75">
      <c r="A9889" s="64"/>
      <c r="B9889" s="16"/>
      <c r="C9889" s="60"/>
      <c r="D9889" s="16"/>
      <c r="E9889" s="61"/>
      <c r="F9889" s="16"/>
      <c r="G9889" s="16"/>
      <c r="H9889" s="29"/>
      <c r="I9889" s="16"/>
      <c r="J9889" s="9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9"/>
      <c r="V9889" s="9"/>
      <c r="W9889" s="9"/>
      <c r="X9889" s="9"/>
      <c r="Y9889" s="9"/>
      <c r="Z9889" s="9"/>
      <c r="AA9889" s="9"/>
    </row>
    <row r="9890" spans="1:27" ht="12.75">
      <c r="A9890" s="64"/>
      <c r="B9890" s="16"/>
      <c r="C9890" s="60"/>
      <c r="D9890" s="16"/>
      <c r="E9890" s="61"/>
      <c r="F9890" s="16"/>
      <c r="G9890" s="16"/>
      <c r="H9890" s="29"/>
      <c r="I9890" s="16"/>
      <c r="J9890" s="9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9"/>
      <c r="V9890" s="9"/>
      <c r="W9890" s="9"/>
      <c r="X9890" s="9"/>
      <c r="Y9890" s="9"/>
      <c r="Z9890" s="9"/>
      <c r="AA9890" s="9"/>
    </row>
    <row r="9891" spans="1:27" ht="12.75">
      <c r="A9891" s="64"/>
      <c r="B9891" s="16"/>
      <c r="C9891" s="60"/>
      <c r="D9891" s="16"/>
      <c r="E9891" s="61"/>
      <c r="F9891" s="16"/>
      <c r="G9891" s="16"/>
      <c r="H9891" s="29"/>
      <c r="I9891" s="16"/>
      <c r="J9891" s="9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9"/>
      <c r="V9891" s="9"/>
      <c r="W9891" s="9"/>
      <c r="X9891" s="9"/>
      <c r="Y9891" s="9"/>
      <c r="Z9891" s="9"/>
      <c r="AA9891" s="9"/>
    </row>
    <row r="9892" spans="1:27" ht="12.75">
      <c r="A9892" s="64"/>
      <c r="B9892" s="16"/>
      <c r="C9892" s="60"/>
      <c r="D9892" s="16"/>
      <c r="E9892" s="61"/>
      <c r="F9892" s="16"/>
      <c r="G9892" s="16"/>
      <c r="H9892" s="29"/>
      <c r="I9892" s="16"/>
      <c r="J9892" s="9"/>
      <c r="K9892" s="9"/>
      <c r="L9892" s="9"/>
      <c r="M9892" s="9"/>
      <c r="N9892" s="9"/>
      <c r="O9892" s="9"/>
      <c r="P9892" s="9"/>
      <c r="Q9892" s="9"/>
      <c r="R9892" s="9"/>
      <c r="S9892" s="9"/>
      <c r="T9892" s="9"/>
      <c r="U9892" s="9"/>
      <c r="V9892" s="9"/>
      <c r="W9892" s="9"/>
      <c r="X9892" s="9"/>
      <c r="Y9892" s="9"/>
      <c r="Z9892" s="9"/>
      <c r="AA9892" s="9"/>
    </row>
    <row r="9893" spans="1:27" ht="12.75">
      <c r="A9893" s="64"/>
      <c r="B9893" s="16"/>
      <c r="C9893" s="60"/>
      <c r="D9893" s="16"/>
      <c r="E9893" s="61"/>
      <c r="F9893" s="16"/>
      <c r="G9893" s="16"/>
      <c r="H9893" s="29"/>
      <c r="I9893" s="16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  <c r="W9893" s="9"/>
      <c r="X9893" s="9"/>
      <c r="Y9893" s="9"/>
      <c r="Z9893" s="9"/>
      <c r="AA9893" s="9"/>
    </row>
    <row r="9894" spans="1:27" ht="12.75">
      <c r="A9894" s="64"/>
      <c r="B9894" s="16"/>
      <c r="C9894" s="60"/>
      <c r="D9894" s="16"/>
      <c r="E9894" s="61"/>
      <c r="F9894" s="16"/>
      <c r="G9894" s="16"/>
      <c r="H9894" s="29"/>
      <c r="I9894" s="16"/>
      <c r="J9894" s="9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9"/>
      <c r="V9894" s="9"/>
      <c r="W9894" s="9"/>
      <c r="X9894" s="9"/>
      <c r="Y9894" s="9"/>
      <c r="Z9894" s="9"/>
      <c r="AA9894" s="9"/>
    </row>
    <row r="9895" spans="1:27" ht="12.75">
      <c r="A9895" s="64"/>
      <c r="B9895" s="16"/>
      <c r="C9895" s="60"/>
      <c r="D9895" s="16"/>
      <c r="E9895" s="61"/>
      <c r="F9895" s="16"/>
      <c r="G9895" s="16"/>
      <c r="H9895" s="29"/>
      <c r="I9895" s="16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  <c r="W9895" s="9"/>
      <c r="X9895" s="9"/>
      <c r="Y9895" s="9"/>
      <c r="Z9895" s="9"/>
      <c r="AA9895" s="9"/>
    </row>
    <row r="9896" spans="1:27" ht="12.75">
      <c r="A9896" s="64"/>
      <c r="B9896" s="16"/>
      <c r="C9896" s="60"/>
      <c r="D9896" s="16"/>
      <c r="E9896" s="61"/>
      <c r="F9896" s="16"/>
      <c r="G9896" s="16"/>
      <c r="H9896" s="29"/>
      <c r="I9896" s="16"/>
      <c r="J9896" s="9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9"/>
      <c r="V9896" s="9"/>
      <c r="W9896" s="9"/>
      <c r="X9896" s="9"/>
      <c r="Y9896" s="9"/>
      <c r="Z9896" s="9"/>
      <c r="AA9896" s="9"/>
    </row>
    <row r="9897" spans="1:27" ht="12.75">
      <c r="A9897" s="64"/>
      <c r="B9897" s="16"/>
      <c r="C9897" s="60"/>
      <c r="D9897" s="16"/>
      <c r="E9897" s="61"/>
      <c r="F9897" s="16"/>
      <c r="G9897" s="16"/>
      <c r="H9897" s="29"/>
      <c r="I9897" s="16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9"/>
      <c r="V9897" s="9"/>
      <c r="W9897" s="9"/>
      <c r="X9897" s="9"/>
      <c r="Y9897" s="9"/>
      <c r="Z9897" s="9"/>
      <c r="AA9897" s="9"/>
    </row>
    <row r="9898" spans="1:27" ht="12.75">
      <c r="A9898" s="64"/>
      <c r="B9898" s="16"/>
      <c r="C9898" s="60"/>
      <c r="D9898" s="16"/>
      <c r="E9898" s="61"/>
      <c r="F9898" s="16"/>
      <c r="G9898" s="16"/>
      <c r="H9898" s="29"/>
      <c r="I9898" s="16"/>
      <c r="J9898" s="9"/>
      <c r="K9898" s="9"/>
      <c r="L9898" s="9"/>
      <c r="M9898" s="9"/>
      <c r="N9898" s="9"/>
      <c r="O9898" s="9"/>
      <c r="P9898" s="9"/>
      <c r="Q9898" s="9"/>
      <c r="R9898" s="9"/>
      <c r="S9898" s="9"/>
      <c r="T9898" s="9"/>
      <c r="U9898" s="9"/>
      <c r="V9898" s="9"/>
      <c r="W9898" s="9"/>
      <c r="X9898" s="9"/>
      <c r="Y9898" s="9"/>
      <c r="Z9898" s="9"/>
      <c r="AA9898" s="9"/>
    </row>
    <row r="9899" spans="1:27" ht="12.75">
      <c r="A9899" s="64"/>
      <c r="B9899" s="16"/>
      <c r="C9899" s="60"/>
      <c r="D9899" s="16"/>
      <c r="E9899" s="61"/>
      <c r="F9899" s="16"/>
      <c r="G9899" s="16"/>
      <c r="H9899" s="29"/>
      <c r="I9899" s="16"/>
      <c r="J9899" s="9"/>
      <c r="K9899" s="9"/>
      <c r="L9899" s="9"/>
      <c r="M9899" s="9"/>
      <c r="N9899" s="9"/>
      <c r="O9899" s="9"/>
      <c r="P9899" s="9"/>
      <c r="Q9899" s="9"/>
      <c r="R9899" s="9"/>
      <c r="S9899" s="9"/>
      <c r="T9899" s="9"/>
      <c r="U9899" s="9"/>
      <c r="V9899" s="9"/>
      <c r="W9899" s="9"/>
      <c r="X9899" s="9"/>
      <c r="Y9899" s="9"/>
      <c r="Z9899" s="9"/>
      <c r="AA9899" s="9"/>
    </row>
    <row r="9900" spans="1:27" ht="12.75">
      <c r="A9900" s="64"/>
      <c r="B9900" s="16"/>
      <c r="C9900" s="60"/>
      <c r="D9900" s="16"/>
      <c r="E9900" s="61"/>
      <c r="F9900" s="16"/>
      <c r="G9900" s="16"/>
      <c r="H9900" s="29"/>
      <c r="I9900" s="16"/>
      <c r="J9900" s="9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9"/>
      <c r="V9900" s="9"/>
      <c r="W9900" s="9"/>
      <c r="X9900" s="9"/>
      <c r="Y9900" s="9"/>
      <c r="Z9900" s="9"/>
      <c r="AA9900" s="9"/>
    </row>
    <row r="9901" spans="1:27" ht="12.75">
      <c r="A9901" s="64"/>
      <c r="B9901" s="16"/>
      <c r="C9901" s="60"/>
      <c r="D9901" s="16"/>
      <c r="E9901" s="61"/>
      <c r="F9901" s="16"/>
      <c r="G9901" s="16"/>
      <c r="H9901" s="29"/>
      <c r="I9901" s="16"/>
      <c r="J9901" s="9"/>
      <c r="K9901" s="9"/>
      <c r="L9901" s="9"/>
      <c r="M9901" s="9"/>
      <c r="N9901" s="9"/>
      <c r="O9901" s="9"/>
      <c r="P9901" s="9"/>
      <c r="Q9901" s="9"/>
      <c r="R9901" s="9"/>
      <c r="S9901" s="9"/>
      <c r="T9901" s="9"/>
      <c r="U9901" s="9"/>
      <c r="V9901" s="9"/>
      <c r="W9901" s="9"/>
      <c r="X9901" s="9"/>
      <c r="Y9901" s="9"/>
      <c r="Z9901" s="9"/>
      <c r="AA9901" s="9"/>
    </row>
    <row r="9902" spans="1:27" ht="12.75">
      <c r="A9902" s="64"/>
      <c r="B9902" s="16"/>
      <c r="C9902" s="60"/>
      <c r="D9902" s="16"/>
      <c r="E9902" s="61"/>
      <c r="F9902" s="16"/>
      <c r="G9902" s="16"/>
      <c r="H9902" s="29"/>
      <c r="I9902" s="16"/>
      <c r="J9902" s="9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9"/>
      <c r="V9902" s="9"/>
      <c r="W9902" s="9"/>
      <c r="X9902" s="9"/>
      <c r="Y9902" s="9"/>
      <c r="Z9902" s="9"/>
      <c r="AA9902" s="9"/>
    </row>
    <row r="9903" spans="1:27" ht="12.75">
      <c r="A9903" s="64"/>
      <c r="B9903" s="16"/>
      <c r="C9903" s="60"/>
      <c r="D9903" s="16"/>
      <c r="E9903" s="61"/>
      <c r="F9903" s="16"/>
      <c r="G9903" s="16"/>
      <c r="H9903" s="29"/>
      <c r="I9903" s="16"/>
      <c r="J9903" s="9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9"/>
      <c r="V9903" s="9"/>
      <c r="W9903" s="9"/>
      <c r="X9903" s="9"/>
      <c r="Y9903" s="9"/>
      <c r="Z9903" s="9"/>
      <c r="AA9903" s="9"/>
    </row>
    <row r="9904" spans="1:27" ht="12.75">
      <c r="A9904" s="64"/>
      <c r="B9904" s="16"/>
      <c r="C9904" s="60"/>
      <c r="D9904" s="16"/>
      <c r="E9904" s="61"/>
      <c r="F9904" s="16"/>
      <c r="G9904" s="16"/>
      <c r="H9904" s="29"/>
      <c r="I9904" s="16"/>
      <c r="J9904" s="9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9"/>
      <c r="V9904" s="9"/>
      <c r="W9904" s="9"/>
      <c r="X9904" s="9"/>
      <c r="Y9904" s="9"/>
      <c r="Z9904" s="9"/>
      <c r="AA9904" s="9"/>
    </row>
    <row r="9905" spans="1:27" ht="12.75">
      <c r="A9905" s="64"/>
      <c r="B9905" s="16"/>
      <c r="C9905" s="60"/>
      <c r="D9905" s="16"/>
      <c r="E9905" s="61"/>
      <c r="F9905" s="16"/>
      <c r="G9905" s="16"/>
      <c r="H9905" s="29"/>
      <c r="I9905" s="16"/>
      <c r="J9905" s="9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9"/>
      <c r="V9905" s="9"/>
      <c r="W9905" s="9"/>
      <c r="X9905" s="9"/>
      <c r="Y9905" s="9"/>
      <c r="Z9905" s="9"/>
      <c r="AA9905" s="9"/>
    </row>
    <row r="9906" spans="1:27" ht="12.75">
      <c r="A9906" s="64"/>
      <c r="B9906" s="16"/>
      <c r="C9906" s="60"/>
      <c r="D9906" s="16"/>
      <c r="E9906" s="61"/>
      <c r="F9906" s="16"/>
      <c r="G9906" s="16"/>
      <c r="H9906" s="29"/>
      <c r="I9906" s="16"/>
      <c r="J9906" s="9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9"/>
      <c r="V9906" s="9"/>
      <c r="W9906" s="9"/>
      <c r="X9906" s="9"/>
      <c r="Y9906" s="9"/>
      <c r="Z9906" s="9"/>
      <c r="AA9906" s="9"/>
    </row>
    <row r="9907" spans="1:27" ht="12.75">
      <c r="A9907" s="64"/>
      <c r="B9907" s="16"/>
      <c r="C9907" s="60"/>
      <c r="D9907" s="16"/>
      <c r="E9907" s="61"/>
      <c r="F9907" s="16"/>
      <c r="G9907" s="16"/>
      <c r="H9907" s="29"/>
      <c r="I9907" s="16"/>
      <c r="J9907" s="9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9"/>
      <c r="V9907" s="9"/>
      <c r="W9907" s="9"/>
      <c r="X9907" s="9"/>
      <c r="Y9907" s="9"/>
      <c r="Z9907" s="9"/>
      <c r="AA9907" s="9"/>
    </row>
    <row r="9908" spans="1:27" ht="12.75">
      <c r="A9908" s="64"/>
      <c r="B9908" s="16"/>
      <c r="C9908" s="60"/>
      <c r="D9908" s="16"/>
      <c r="E9908" s="61"/>
      <c r="F9908" s="16"/>
      <c r="G9908" s="16"/>
      <c r="H9908" s="29"/>
      <c r="I9908" s="16"/>
      <c r="J9908" s="9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9"/>
      <c r="V9908" s="9"/>
      <c r="W9908" s="9"/>
      <c r="X9908" s="9"/>
      <c r="Y9908" s="9"/>
      <c r="Z9908" s="9"/>
      <c r="AA9908" s="9"/>
    </row>
    <row r="9909" spans="1:27" ht="12.75">
      <c r="A9909" s="64"/>
      <c r="B9909" s="16"/>
      <c r="C9909" s="60"/>
      <c r="D9909" s="16"/>
      <c r="E9909" s="61"/>
      <c r="F9909" s="16"/>
      <c r="G9909" s="16"/>
      <c r="H9909" s="29"/>
      <c r="I9909" s="16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9"/>
      <c r="V9909" s="9"/>
      <c r="W9909" s="9"/>
      <c r="X9909" s="9"/>
      <c r="Y9909" s="9"/>
      <c r="Z9909" s="9"/>
      <c r="AA9909" s="9"/>
    </row>
    <row r="9910" spans="1:27" ht="12.75">
      <c r="A9910" s="64"/>
      <c r="B9910" s="16"/>
      <c r="C9910" s="60"/>
      <c r="D9910" s="16"/>
      <c r="E9910" s="61"/>
      <c r="F9910" s="16"/>
      <c r="G9910" s="16"/>
      <c r="H9910" s="29"/>
      <c r="I9910" s="16"/>
      <c r="J9910" s="9"/>
      <c r="K9910" s="9"/>
      <c r="L9910" s="9"/>
      <c r="M9910" s="9"/>
      <c r="N9910" s="9"/>
      <c r="O9910" s="9"/>
      <c r="P9910" s="9"/>
      <c r="Q9910" s="9"/>
      <c r="R9910" s="9"/>
      <c r="S9910" s="9"/>
      <c r="T9910" s="9"/>
      <c r="U9910" s="9"/>
      <c r="V9910" s="9"/>
      <c r="W9910" s="9"/>
      <c r="X9910" s="9"/>
      <c r="Y9910" s="9"/>
      <c r="Z9910" s="9"/>
      <c r="AA9910" s="9"/>
    </row>
    <row r="9911" spans="1:27" ht="12.75">
      <c r="A9911" s="64"/>
      <c r="B9911" s="16"/>
      <c r="C9911" s="60"/>
      <c r="D9911" s="16"/>
      <c r="E9911" s="61"/>
      <c r="F9911" s="16"/>
      <c r="G9911" s="16"/>
      <c r="H9911" s="29"/>
      <c r="I9911" s="16"/>
      <c r="J9911" s="9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9"/>
      <c r="V9911" s="9"/>
      <c r="W9911" s="9"/>
      <c r="X9911" s="9"/>
      <c r="Y9911" s="9"/>
      <c r="Z9911" s="9"/>
      <c r="AA9911" s="9"/>
    </row>
    <row r="9912" spans="1:27" ht="12.75">
      <c r="A9912" s="64"/>
      <c r="B9912" s="16"/>
      <c r="C9912" s="60"/>
      <c r="D9912" s="16"/>
      <c r="E9912" s="61"/>
      <c r="F9912" s="16"/>
      <c r="G9912" s="16"/>
      <c r="H9912" s="29"/>
      <c r="I9912" s="16"/>
      <c r="J9912" s="9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9"/>
      <c r="V9912" s="9"/>
      <c r="W9912" s="9"/>
      <c r="X9912" s="9"/>
      <c r="Y9912" s="9"/>
      <c r="Z9912" s="9"/>
      <c r="AA9912" s="9"/>
    </row>
    <row r="9913" spans="1:27" ht="12.75">
      <c r="A9913" s="64"/>
      <c r="B9913" s="16"/>
      <c r="C9913" s="60"/>
      <c r="D9913" s="16"/>
      <c r="E9913" s="61"/>
      <c r="F9913" s="16"/>
      <c r="G9913" s="16"/>
      <c r="H9913" s="29"/>
      <c r="I9913" s="16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9"/>
      <c r="V9913" s="9"/>
      <c r="W9913" s="9"/>
      <c r="X9913" s="9"/>
      <c r="Y9913" s="9"/>
      <c r="Z9913" s="9"/>
      <c r="AA9913" s="9"/>
    </row>
    <row r="9914" spans="1:27" ht="12.75">
      <c r="A9914" s="64"/>
      <c r="B9914" s="16"/>
      <c r="C9914" s="60"/>
      <c r="D9914" s="16"/>
      <c r="E9914" s="61"/>
      <c r="F9914" s="16"/>
      <c r="G9914" s="16"/>
      <c r="H9914" s="29"/>
      <c r="I9914" s="16"/>
      <c r="J9914" s="9"/>
      <c r="K9914" s="9"/>
      <c r="L9914" s="9"/>
      <c r="M9914" s="9"/>
      <c r="N9914" s="9"/>
      <c r="O9914" s="9"/>
      <c r="P9914" s="9"/>
      <c r="Q9914" s="9"/>
      <c r="R9914" s="9"/>
      <c r="S9914" s="9"/>
      <c r="T9914" s="9"/>
      <c r="U9914" s="9"/>
      <c r="V9914" s="9"/>
      <c r="W9914" s="9"/>
      <c r="X9914" s="9"/>
      <c r="Y9914" s="9"/>
      <c r="Z9914" s="9"/>
      <c r="AA9914" s="9"/>
    </row>
    <row r="9915" spans="1:27" ht="12.75">
      <c r="A9915" s="64"/>
      <c r="B9915" s="16"/>
      <c r="C9915" s="60"/>
      <c r="D9915" s="16"/>
      <c r="E9915" s="61"/>
      <c r="F9915" s="16"/>
      <c r="G9915" s="16"/>
      <c r="H9915" s="29"/>
      <c r="I9915" s="16"/>
      <c r="J9915" s="9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9"/>
      <c r="V9915" s="9"/>
      <c r="W9915" s="9"/>
      <c r="X9915" s="9"/>
      <c r="Y9915" s="9"/>
      <c r="Z9915" s="9"/>
      <c r="AA9915" s="9"/>
    </row>
    <row r="9916" spans="1:27" ht="12.75">
      <c r="A9916" s="64"/>
      <c r="B9916" s="16"/>
      <c r="C9916" s="60"/>
      <c r="D9916" s="16"/>
      <c r="E9916" s="61"/>
      <c r="F9916" s="16"/>
      <c r="G9916" s="16"/>
      <c r="H9916" s="29"/>
      <c r="I9916" s="16"/>
      <c r="J9916" s="9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9"/>
      <c r="V9916" s="9"/>
      <c r="W9916" s="9"/>
      <c r="X9916" s="9"/>
      <c r="Y9916" s="9"/>
      <c r="Z9916" s="9"/>
      <c r="AA9916" s="9"/>
    </row>
    <row r="9917" spans="1:27" ht="12.75">
      <c r="A9917" s="64"/>
      <c r="B9917" s="16"/>
      <c r="C9917" s="60"/>
      <c r="D9917" s="16"/>
      <c r="E9917" s="61"/>
      <c r="F9917" s="16"/>
      <c r="G9917" s="16"/>
      <c r="H9917" s="29"/>
      <c r="I9917" s="16"/>
      <c r="J9917" s="9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9"/>
      <c r="V9917" s="9"/>
      <c r="W9917" s="9"/>
      <c r="X9917" s="9"/>
      <c r="Y9917" s="9"/>
      <c r="Z9917" s="9"/>
      <c r="AA9917" s="9"/>
    </row>
    <row r="9918" spans="1:27" ht="12.75">
      <c r="A9918" s="64"/>
      <c r="B9918" s="16"/>
      <c r="C9918" s="60"/>
      <c r="D9918" s="16"/>
      <c r="E9918" s="61"/>
      <c r="F9918" s="16"/>
      <c r="G9918" s="16"/>
      <c r="H9918" s="29"/>
      <c r="I9918" s="16"/>
      <c r="J9918" s="9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9"/>
      <c r="V9918" s="9"/>
      <c r="W9918" s="9"/>
      <c r="X9918" s="9"/>
      <c r="Y9918" s="9"/>
      <c r="Z9918" s="9"/>
      <c r="AA9918" s="9"/>
    </row>
    <row r="9919" spans="1:27" ht="12.75">
      <c r="A9919" s="64"/>
      <c r="B9919" s="16"/>
      <c r="C9919" s="60"/>
      <c r="D9919" s="16"/>
      <c r="E9919" s="61"/>
      <c r="F9919" s="16"/>
      <c r="G9919" s="16"/>
      <c r="H9919" s="29"/>
      <c r="I9919" s="16"/>
      <c r="J9919" s="9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9"/>
      <c r="V9919" s="9"/>
      <c r="W9919" s="9"/>
      <c r="X9919" s="9"/>
      <c r="Y9919" s="9"/>
      <c r="Z9919" s="9"/>
      <c r="AA9919" s="9"/>
    </row>
    <row r="9920" spans="1:27" ht="12.75">
      <c r="A9920" s="64"/>
      <c r="B9920" s="16"/>
      <c r="C9920" s="60"/>
      <c r="D9920" s="16"/>
      <c r="E9920" s="61"/>
      <c r="F9920" s="16"/>
      <c r="G9920" s="16"/>
      <c r="H9920" s="29"/>
      <c r="I9920" s="16"/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  <c r="V9920" s="9"/>
      <c r="W9920" s="9"/>
      <c r="X9920" s="9"/>
      <c r="Y9920" s="9"/>
      <c r="Z9920" s="9"/>
      <c r="AA9920" s="9"/>
    </row>
    <row r="9921" spans="1:27" ht="12.75">
      <c r="A9921" s="64"/>
      <c r="B9921" s="16"/>
      <c r="C9921" s="60"/>
      <c r="D9921" s="16"/>
      <c r="E9921" s="61"/>
      <c r="F9921" s="16"/>
      <c r="G9921" s="16"/>
      <c r="H9921" s="29"/>
      <c r="I9921" s="16"/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  <c r="V9921" s="9"/>
      <c r="W9921" s="9"/>
      <c r="X9921" s="9"/>
      <c r="Y9921" s="9"/>
      <c r="Z9921" s="9"/>
      <c r="AA9921" s="9"/>
    </row>
    <row r="9922" spans="1:27" ht="12.75">
      <c r="A9922" s="64"/>
      <c r="B9922" s="16"/>
      <c r="C9922" s="60"/>
      <c r="D9922" s="16"/>
      <c r="E9922" s="61"/>
      <c r="F9922" s="16"/>
      <c r="G9922" s="16"/>
      <c r="H9922" s="29"/>
      <c r="I9922" s="16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  <c r="W9922" s="9"/>
      <c r="X9922" s="9"/>
      <c r="Y9922" s="9"/>
      <c r="Z9922" s="9"/>
      <c r="AA9922" s="9"/>
    </row>
    <row r="9923" spans="1:27" ht="12.75">
      <c r="A9923" s="64"/>
      <c r="B9923" s="16"/>
      <c r="C9923" s="60"/>
      <c r="D9923" s="16"/>
      <c r="E9923" s="61"/>
      <c r="F9923" s="16"/>
      <c r="G9923" s="16"/>
      <c r="H9923" s="29"/>
      <c r="I9923" s="16"/>
      <c r="J9923" s="9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9"/>
      <c r="V9923" s="9"/>
      <c r="W9923" s="9"/>
      <c r="X9923" s="9"/>
      <c r="Y9923" s="9"/>
      <c r="Z9923" s="9"/>
      <c r="AA9923" s="9"/>
    </row>
    <row r="9924" spans="1:27" ht="12.75">
      <c r="A9924" s="64"/>
      <c r="B9924" s="16"/>
      <c r="C9924" s="60"/>
      <c r="D9924" s="16"/>
      <c r="E9924" s="61"/>
      <c r="F9924" s="16"/>
      <c r="G9924" s="16"/>
      <c r="H9924" s="29"/>
      <c r="I9924" s="16"/>
      <c r="J9924" s="9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9"/>
      <c r="V9924" s="9"/>
      <c r="W9924" s="9"/>
      <c r="X9924" s="9"/>
      <c r="Y9924" s="9"/>
      <c r="Z9924" s="9"/>
      <c r="AA9924" s="9"/>
    </row>
    <row r="9925" spans="1:27" ht="12.75">
      <c r="A9925" s="64"/>
      <c r="B9925" s="16"/>
      <c r="C9925" s="60"/>
      <c r="D9925" s="16"/>
      <c r="E9925" s="61"/>
      <c r="F9925" s="16"/>
      <c r="G9925" s="16"/>
      <c r="H9925" s="29"/>
      <c r="I9925" s="16"/>
      <c r="J9925" s="9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9"/>
      <c r="V9925" s="9"/>
      <c r="W9925" s="9"/>
      <c r="X9925" s="9"/>
      <c r="Y9925" s="9"/>
      <c r="Z9925" s="9"/>
      <c r="AA9925" s="9"/>
    </row>
    <row r="9926" spans="1:27" ht="12.75">
      <c r="A9926" s="64"/>
      <c r="B9926" s="16"/>
      <c r="C9926" s="60"/>
      <c r="D9926" s="16"/>
      <c r="E9926" s="61"/>
      <c r="F9926" s="16"/>
      <c r="G9926" s="16"/>
      <c r="H9926" s="29"/>
      <c r="I9926" s="16"/>
      <c r="J9926" s="9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9"/>
      <c r="V9926" s="9"/>
      <c r="W9926" s="9"/>
      <c r="X9926" s="9"/>
      <c r="Y9926" s="9"/>
      <c r="Z9926" s="9"/>
      <c r="AA9926" s="9"/>
    </row>
    <row r="9927" spans="1:27" ht="12.75">
      <c r="A9927" s="64"/>
      <c r="B9927" s="16"/>
      <c r="C9927" s="60"/>
      <c r="D9927" s="16"/>
      <c r="E9927" s="61"/>
      <c r="F9927" s="16"/>
      <c r="G9927" s="16"/>
      <c r="H9927" s="29"/>
      <c r="I9927" s="16"/>
      <c r="J9927" s="9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9"/>
      <c r="V9927" s="9"/>
      <c r="W9927" s="9"/>
      <c r="X9927" s="9"/>
      <c r="Y9927" s="9"/>
      <c r="Z9927" s="9"/>
      <c r="AA9927" s="9"/>
    </row>
    <row r="9928" spans="1:27" ht="12.75">
      <c r="A9928" s="64"/>
      <c r="B9928" s="16"/>
      <c r="C9928" s="60"/>
      <c r="D9928" s="16"/>
      <c r="E9928" s="61"/>
      <c r="F9928" s="16"/>
      <c r="G9928" s="16"/>
      <c r="H9928" s="29"/>
      <c r="I9928" s="16"/>
      <c r="J9928" s="9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9"/>
      <c r="V9928" s="9"/>
      <c r="W9928" s="9"/>
      <c r="X9928" s="9"/>
      <c r="Y9928" s="9"/>
      <c r="Z9928" s="9"/>
      <c r="AA9928" s="9"/>
    </row>
    <row r="9929" spans="1:27" ht="12.75">
      <c r="A9929" s="64"/>
      <c r="B9929" s="16"/>
      <c r="C9929" s="60"/>
      <c r="D9929" s="16"/>
      <c r="E9929" s="61"/>
      <c r="F9929" s="16"/>
      <c r="G9929" s="16"/>
      <c r="H9929" s="29"/>
      <c r="I9929" s="16"/>
      <c r="J9929" s="9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9"/>
      <c r="V9929" s="9"/>
      <c r="W9929" s="9"/>
      <c r="X9929" s="9"/>
      <c r="Y9929" s="9"/>
      <c r="Z9929" s="9"/>
      <c r="AA9929" s="9"/>
    </row>
    <row r="9930" spans="1:27" ht="12.75">
      <c r="A9930" s="64"/>
      <c r="B9930" s="16"/>
      <c r="C9930" s="60"/>
      <c r="D9930" s="16"/>
      <c r="E9930" s="61"/>
      <c r="F9930" s="16"/>
      <c r="G9930" s="16"/>
      <c r="H9930" s="29"/>
      <c r="I9930" s="16"/>
      <c r="J9930" s="9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9"/>
      <c r="V9930" s="9"/>
      <c r="W9930" s="9"/>
      <c r="X9930" s="9"/>
      <c r="Y9930" s="9"/>
      <c r="Z9930" s="9"/>
      <c r="AA9930" s="9"/>
    </row>
    <row r="9931" spans="1:27" ht="12.75">
      <c r="A9931" s="64"/>
      <c r="B9931" s="16"/>
      <c r="C9931" s="60"/>
      <c r="D9931" s="16"/>
      <c r="E9931" s="61"/>
      <c r="F9931" s="16"/>
      <c r="G9931" s="16"/>
      <c r="H9931" s="29"/>
      <c r="I9931" s="16"/>
      <c r="J9931" s="9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9"/>
      <c r="V9931" s="9"/>
      <c r="W9931" s="9"/>
      <c r="X9931" s="9"/>
      <c r="Y9931" s="9"/>
      <c r="Z9931" s="9"/>
      <c r="AA9931" s="9"/>
    </row>
    <row r="9932" spans="1:27" ht="12.75">
      <c r="A9932" s="64"/>
      <c r="B9932" s="16"/>
      <c r="C9932" s="60"/>
      <c r="D9932" s="16"/>
      <c r="E9932" s="61"/>
      <c r="F9932" s="16"/>
      <c r="G9932" s="16"/>
      <c r="H9932" s="29"/>
      <c r="I9932" s="16"/>
      <c r="J9932" s="9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9"/>
      <c r="V9932" s="9"/>
      <c r="W9932" s="9"/>
      <c r="X9932" s="9"/>
      <c r="Y9932" s="9"/>
      <c r="Z9932" s="9"/>
      <c r="AA9932" s="9"/>
    </row>
    <row r="9933" spans="1:27" ht="12.75">
      <c r="A9933" s="64"/>
      <c r="B9933" s="16"/>
      <c r="C9933" s="60"/>
      <c r="D9933" s="16"/>
      <c r="E9933" s="61"/>
      <c r="F9933" s="16"/>
      <c r="G9933" s="16"/>
      <c r="H9933" s="29"/>
      <c r="I9933" s="16"/>
      <c r="J9933" s="9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9"/>
      <c r="V9933" s="9"/>
      <c r="W9933" s="9"/>
      <c r="X9933" s="9"/>
      <c r="Y9933" s="9"/>
      <c r="Z9933" s="9"/>
      <c r="AA9933" s="9"/>
    </row>
    <row r="9934" spans="1:27" ht="12.75">
      <c r="A9934" s="64"/>
      <c r="B9934" s="16"/>
      <c r="C9934" s="60"/>
      <c r="D9934" s="16"/>
      <c r="E9934" s="61"/>
      <c r="F9934" s="16"/>
      <c r="G9934" s="16"/>
      <c r="H9934" s="29"/>
      <c r="I9934" s="16"/>
      <c r="J9934" s="9"/>
      <c r="K9934" s="9"/>
      <c r="L9934" s="9"/>
      <c r="M9934" s="9"/>
      <c r="N9934" s="9"/>
      <c r="O9934" s="9"/>
      <c r="P9934" s="9"/>
      <c r="Q9934" s="9"/>
      <c r="R9934" s="9"/>
      <c r="S9934" s="9"/>
      <c r="T9934" s="9"/>
      <c r="U9934" s="9"/>
      <c r="V9934" s="9"/>
      <c r="W9934" s="9"/>
      <c r="X9934" s="9"/>
      <c r="Y9934" s="9"/>
      <c r="Z9934" s="9"/>
      <c r="AA9934" s="9"/>
    </row>
    <row r="9935" spans="1:27" ht="12.75">
      <c r="A9935" s="64"/>
      <c r="B9935" s="16"/>
      <c r="C9935" s="60"/>
      <c r="D9935" s="16"/>
      <c r="E9935" s="61"/>
      <c r="F9935" s="16"/>
      <c r="G9935" s="16"/>
      <c r="H9935" s="29"/>
      <c r="I9935" s="16"/>
      <c r="J9935" s="9"/>
      <c r="K9935" s="9"/>
      <c r="L9935" s="9"/>
      <c r="M9935" s="9"/>
      <c r="N9935" s="9"/>
      <c r="O9935" s="9"/>
      <c r="P9935" s="9"/>
      <c r="Q9935" s="9"/>
      <c r="R9935" s="9"/>
      <c r="S9935" s="9"/>
      <c r="T9935" s="9"/>
      <c r="U9935" s="9"/>
      <c r="V9935" s="9"/>
      <c r="W9935" s="9"/>
      <c r="X9935" s="9"/>
      <c r="Y9935" s="9"/>
      <c r="Z9935" s="9"/>
      <c r="AA9935" s="9"/>
    </row>
    <row r="9936" spans="1:27" ht="12.75">
      <c r="A9936" s="64"/>
      <c r="B9936" s="16"/>
      <c r="C9936" s="60"/>
      <c r="D9936" s="16"/>
      <c r="E9936" s="61"/>
      <c r="F9936" s="16"/>
      <c r="G9936" s="16"/>
      <c r="H9936" s="29"/>
      <c r="I9936" s="16"/>
      <c r="J9936" s="9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9"/>
      <c r="V9936" s="9"/>
      <c r="W9936" s="9"/>
      <c r="X9936" s="9"/>
      <c r="Y9936" s="9"/>
      <c r="Z9936" s="9"/>
      <c r="AA9936" s="9"/>
    </row>
    <row r="9937" spans="1:27" ht="12.75">
      <c r="A9937" s="64"/>
      <c r="B9937" s="16"/>
      <c r="C9937" s="60"/>
      <c r="D9937" s="16"/>
      <c r="E9937" s="61"/>
      <c r="F9937" s="16"/>
      <c r="G9937" s="16"/>
      <c r="H9937" s="29"/>
      <c r="I9937" s="16"/>
      <c r="J9937" s="9"/>
      <c r="K9937" s="9"/>
      <c r="L9937" s="9"/>
      <c r="M9937" s="9"/>
      <c r="N9937" s="9"/>
      <c r="O9937" s="9"/>
      <c r="P9937" s="9"/>
      <c r="Q9937" s="9"/>
      <c r="R9937" s="9"/>
      <c r="S9937" s="9"/>
      <c r="T9937" s="9"/>
      <c r="U9937" s="9"/>
      <c r="V9937" s="9"/>
      <c r="W9937" s="9"/>
      <c r="X9937" s="9"/>
      <c r="Y9937" s="9"/>
      <c r="Z9937" s="9"/>
      <c r="AA9937" s="9"/>
    </row>
    <row r="9938" spans="1:27" ht="12.75">
      <c r="A9938" s="64"/>
      <c r="B9938" s="16"/>
      <c r="C9938" s="60"/>
      <c r="D9938" s="16"/>
      <c r="E9938" s="61"/>
      <c r="F9938" s="16"/>
      <c r="G9938" s="16"/>
      <c r="H9938" s="29"/>
      <c r="I9938" s="16"/>
      <c r="J9938" s="9"/>
      <c r="K9938" s="9"/>
      <c r="L9938" s="9"/>
      <c r="M9938" s="9"/>
      <c r="N9938" s="9"/>
      <c r="O9938" s="9"/>
      <c r="P9938" s="9"/>
      <c r="Q9938" s="9"/>
      <c r="R9938" s="9"/>
      <c r="S9938" s="9"/>
      <c r="T9938" s="9"/>
      <c r="U9938" s="9"/>
      <c r="V9938" s="9"/>
      <c r="W9938" s="9"/>
      <c r="X9938" s="9"/>
      <c r="Y9938" s="9"/>
      <c r="Z9938" s="9"/>
      <c r="AA9938" s="9"/>
    </row>
    <row r="9939" spans="1:27" ht="12.75">
      <c r="A9939" s="64"/>
      <c r="B9939" s="16"/>
      <c r="C9939" s="60"/>
      <c r="D9939" s="16"/>
      <c r="E9939" s="61"/>
      <c r="F9939" s="16"/>
      <c r="G9939" s="16"/>
      <c r="H9939" s="29"/>
      <c r="I9939" s="16"/>
      <c r="J9939" s="9"/>
      <c r="K9939" s="9"/>
      <c r="L9939" s="9"/>
      <c r="M9939" s="9"/>
      <c r="N9939" s="9"/>
      <c r="O9939" s="9"/>
      <c r="P9939" s="9"/>
      <c r="Q9939" s="9"/>
      <c r="R9939" s="9"/>
      <c r="S9939" s="9"/>
      <c r="T9939" s="9"/>
      <c r="U9939" s="9"/>
      <c r="V9939" s="9"/>
      <c r="W9939" s="9"/>
      <c r="X9939" s="9"/>
      <c r="Y9939" s="9"/>
      <c r="Z9939" s="9"/>
      <c r="AA9939" s="9"/>
    </row>
    <row r="9940" spans="1:27" ht="12.75">
      <c r="A9940" s="64"/>
      <c r="B9940" s="16"/>
      <c r="C9940" s="60"/>
      <c r="D9940" s="16"/>
      <c r="E9940" s="61"/>
      <c r="F9940" s="16"/>
      <c r="G9940" s="16"/>
      <c r="H9940" s="29"/>
      <c r="I9940" s="16"/>
      <c r="J9940" s="9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9"/>
      <c r="V9940" s="9"/>
      <c r="W9940" s="9"/>
      <c r="X9940" s="9"/>
      <c r="Y9940" s="9"/>
      <c r="Z9940" s="9"/>
      <c r="AA9940" s="9"/>
    </row>
    <row r="9941" spans="1:27" ht="12.75">
      <c r="A9941" s="64"/>
      <c r="B9941" s="16"/>
      <c r="C9941" s="60"/>
      <c r="D9941" s="16"/>
      <c r="E9941" s="61"/>
      <c r="F9941" s="16"/>
      <c r="G9941" s="16"/>
      <c r="H9941" s="29"/>
      <c r="I9941" s="16"/>
      <c r="J9941" s="9"/>
      <c r="K9941" s="9"/>
      <c r="L9941" s="9"/>
      <c r="M9941" s="9"/>
      <c r="N9941" s="9"/>
      <c r="O9941" s="9"/>
      <c r="P9941" s="9"/>
      <c r="Q9941" s="9"/>
      <c r="R9941" s="9"/>
      <c r="S9941" s="9"/>
      <c r="T9941" s="9"/>
      <c r="U9941" s="9"/>
      <c r="V9941" s="9"/>
      <c r="W9941" s="9"/>
      <c r="X9941" s="9"/>
      <c r="Y9941" s="9"/>
      <c r="Z9941" s="9"/>
      <c r="AA9941" s="9"/>
    </row>
    <row r="9942" spans="1:27" ht="12.75">
      <c r="A9942" s="64"/>
      <c r="B9942" s="16"/>
      <c r="C9942" s="60"/>
      <c r="D9942" s="16"/>
      <c r="E9942" s="61"/>
      <c r="F9942" s="16"/>
      <c r="G9942" s="16"/>
      <c r="H9942" s="29"/>
      <c r="I9942" s="16"/>
      <c r="J9942" s="9"/>
      <c r="K9942" s="9"/>
      <c r="L9942" s="9"/>
      <c r="M9942" s="9"/>
      <c r="N9942" s="9"/>
      <c r="O9942" s="9"/>
      <c r="P9942" s="9"/>
      <c r="Q9942" s="9"/>
      <c r="R9942" s="9"/>
      <c r="S9942" s="9"/>
      <c r="T9942" s="9"/>
      <c r="U9942" s="9"/>
      <c r="V9942" s="9"/>
      <c r="W9942" s="9"/>
      <c r="X9942" s="9"/>
      <c r="Y9942" s="9"/>
      <c r="Z9942" s="9"/>
      <c r="AA9942" s="9"/>
    </row>
    <row r="9943" spans="1:27" ht="12.75">
      <c r="A9943" s="64"/>
      <c r="B9943" s="16"/>
      <c r="C9943" s="60"/>
      <c r="D9943" s="16"/>
      <c r="E9943" s="61"/>
      <c r="F9943" s="16"/>
      <c r="G9943" s="16"/>
      <c r="H9943" s="29"/>
      <c r="I9943" s="16"/>
      <c r="J9943" s="9"/>
      <c r="K9943" s="9"/>
      <c r="L9943" s="9"/>
      <c r="M9943" s="9"/>
      <c r="N9943" s="9"/>
      <c r="O9943" s="9"/>
      <c r="P9943" s="9"/>
      <c r="Q9943" s="9"/>
      <c r="R9943" s="9"/>
      <c r="S9943" s="9"/>
      <c r="T9943" s="9"/>
      <c r="U9943" s="9"/>
      <c r="V9943" s="9"/>
      <c r="W9943" s="9"/>
      <c r="X9943" s="9"/>
      <c r="Y9943" s="9"/>
      <c r="Z9943" s="9"/>
      <c r="AA9943" s="9"/>
    </row>
    <row r="9944" spans="1:27" ht="12.75">
      <c r="A9944" s="64"/>
      <c r="B9944" s="16"/>
      <c r="C9944" s="60"/>
      <c r="D9944" s="16"/>
      <c r="E9944" s="61"/>
      <c r="F9944" s="16"/>
      <c r="G9944" s="16"/>
      <c r="H9944" s="29"/>
      <c r="I9944" s="16"/>
      <c r="J9944" s="9"/>
      <c r="K9944" s="9"/>
      <c r="L9944" s="9"/>
      <c r="M9944" s="9"/>
      <c r="N9944" s="9"/>
      <c r="O9944" s="9"/>
      <c r="P9944" s="9"/>
      <c r="Q9944" s="9"/>
      <c r="R9944" s="9"/>
      <c r="S9944" s="9"/>
      <c r="T9944" s="9"/>
      <c r="U9944" s="9"/>
      <c r="V9944" s="9"/>
      <c r="W9944" s="9"/>
      <c r="X9944" s="9"/>
      <c r="Y9944" s="9"/>
      <c r="Z9944" s="9"/>
      <c r="AA9944" s="9"/>
    </row>
    <row r="9945" spans="1:27" ht="12.75">
      <c r="A9945" s="64"/>
      <c r="B9945" s="16"/>
      <c r="C9945" s="60"/>
      <c r="D9945" s="16"/>
      <c r="E9945" s="61"/>
      <c r="F9945" s="16"/>
      <c r="G9945" s="16"/>
      <c r="H9945" s="29"/>
      <c r="I9945" s="16"/>
      <c r="J9945" s="9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9"/>
      <c r="V9945" s="9"/>
      <c r="W9945" s="9"/>
      <c r="X9945" s="9"/>
      <c r="Y9945" s="9"/>
      <c r="Z9945" s="9"/>
      <c r="AA9945" s="9"/>
    </row>
    <row r="9946" spans="1:27" ht="12.75">
      <c r="A9946" s="64"/>
      <c r="B9946" s="16"/>
      <c r="C9946" s="60"/>
      <c r="D9946" s="16"/>
      <c r="E9946" s="61"/>
      <c r="F9946" s="16"/>
      <c r="G9946" s="16"/>
      <c r="H9946" s="29"/>
      <c r="I9946" s="16"/>
      <c r="J9946" s="9"/>
      <c r="K9946" s="9"/>
      <c r="L9946" s="9"/>
      <c r="M9946" s="9"/>
      <c r="N9946" s="9"/>
      <c r="O9946" s="9"/>
      <c r="P9946" s="9"/>
      <c r="Q9946" s="9"/>
      <c r="R9946" s="9"/>
      <c r="S9946" s="9"/>
      <c r="T9946" s="9"/>
      <c r="U9946" s="9"/>
      <c r="V9946" s="9"/>
      <c r="W9946" s="9"/>
      <c r="X9946" s="9"/>
      <c r="Y9946" s="9"/>
      <c r="Z9946" s="9"/>
      <c r="AA9946" s="9"/>
    </row>
    <row r="9947" spans="1:27" ht="12.75">
      <c r="A9947" s="64"/>
      <c r="B9947" s="16"/>
      <c r="C9947" s="60"/>
      <c r="D9947" s="16"/>
      <c r="E9947" s="61"/>
      <c r="F9947" s="16"/>
      <c r="G9947" s="16"/>
      <c r="H9947" s="29"/>
      <c r="I9947" s="16"/>
      <c r="J9947" s="9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9"/>
      <c r="V9947" s="9"/>
      <c r="W9947" s="9"/>
      <c r="X9947" s="9"/>
      <c r="Y9947" s="9"/>
      <c r="Z9947" s="9"/>
      <c r="AA9947" s="9"/>
    </row>
    <row r="9948" spans="1:27" ht="12.75">
      <c r="A9948" s="64"/>
      <c r="B9948" s="16"/>
      <c r="C9948" s="60"/>
      <c r="D9948" s="16"/>
      <c r="E9948" s="61"/>
      <c r="F9948" s="16"/>
      <c r="G9948" s="16"/>
      <c r="H9948" s="29"/>
      <c r="I9948" s="16"/>
      <c r="J9948" s="9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9"/>
      <c r="V9948" s="9"/>
      <c r="W9948" s="9"/>
      <c r="X9948" s="9"/>
      <c r="Y9948" s="9"/>
      <c r="Z9948" s="9"/>
      <c r="AA9948" s="9"/>
    </row>
    <row r="9949" spans="1:27" ht="12.75">
      <c r="A9949" s="64"/>
      <c r="B9949" s="16"/>
      <c r="C9949" s="60"/>
      <c r="D9949" s="16"/>
      <c r="E9949" s="61"/>
      <c r="F9949" s="16"/>
      <c r="G9949" s="16"/>
      <c r="H9949" s="29"/>
      <c r="I9949" s="16"/>
      <c r="J9949" s="9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9"/>
      <c r="V9949" s="9"/>
      <c r="W9949" s="9"/>
      <c r="X9949" s="9"/>
      <c r="Y9949" s="9"/>
      <c r="Z9949" s="9"/>
      <c r="AA9949" s="9"/>
    </row>
    <row r="9950" spans="1:27" ht="12.75">
      <c r="A9950" s="64"/>
      <c r="B9950" s="16"/>
      <c r="C9950" s="60"/>
      <c r="D9950" s="16"/>
      <c r="E9950" s="61"/>
      <c r="F9950" s="16"/>
      <c r="G9950" s="16"/>
      <c r="H9950" s="29"/>
      <c r="I9950" s="16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  <c r="Z9950" s="9"/>
      <c r="AA9950" s="9"/>
    </row>
    <row r="9951" spans="1:27" ht="12.75">
      <c r="A9951" s="64"/>
      <c r="B9951" s="16"/>
      <c r="C9951" s="60"/>
      <c r="D9951" s="16"/>
      <c r="E9951" s="61"/>
      <c r="F9951" s="16"/>
      <c r="G9951" s="16"/>
      <c r="H9951" s="29"/>
      <c r="I9951" s="16"/>
      <c r="J9951" s="9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9"/>
      <c r="V9951" s="9"/>
      <c r="W9951" s="9"/>
      <c r="X9951" s="9"/>
      <c r="Y9951" s="9"/>
      <c r="Z9951" s="9"/>
      <c r="AA9951" s="9"/>
    </row>
    <row r="9952" spans="1:27" ht="12.75">
      <c r="A9952" s="64"/>
      <c r="B9952" s="16"/>
      <c r="C9952" s="60"/>
      <c r="D9952" s="16"/>
      <c r="E9952" s="61"/>
      <c r="F9952" s="16"/>
      <c r="G9952" s="16"/>
      <c r="H9952" s="29"/>
      <c r="I9952" s="16"/>
      <c r="J9952" s="9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9"/>
      <c r="V9952" s="9"/>
      <c r="W9952" s="9"/>
      <c r="X9952" s="9"/>
      <c r="Y9952" s="9"/>
      <c r="Z9952" s="9"/>
      <c r="AA9952" s="9"/>
    </row>
    <row r="9953" spans="1:27" ht="12.75">
      <c r="A9953" s="64"/>
      <c r="B9953" s="16"/>
      <c r="C9953" s="60"/>
      <c r="D9953" s="16"/>
      <c r="E9953" s="61"/>
      <c r="F9953" s="16"/>
      <c r="G9953" s="16"/>
      <c r="H9953" s="29"/>
      <c r="I9953" s="16"/>
      <c r="J9953" s="9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9"/>
      <c r="V9953" s="9"/>
      <c r="W9953" s="9"/>
      <c r="X9953" s="9"/>
      <c r="Y9953" s="9"/>
      <c r="Z9953" s="9"/>
      <c r="AA9953" s="9"/>
    </row>
    <row r="9954" spans="1:27" ht="12.75">
      <c r="A9954" s="64"/>
      <c r="B9954" s="16"/>
      <c r="C9954" s="60"/>
      <c r="D9954" s="16"/>
      <c r="E9954" s="61"/>
      <c r="F9954" s="16"/>
      <c r="G9954" s="16"/>
      <c r="H9954" s="29"/>
      <c r="I9954" s="16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  <c r="Z9954" s="9"/>
      <c r="AA9954" s="9"/>
    </row>
    <row r="9955" spans="1:27" ht="12.75">
      <c r="A9955" s="64"/>
      <c r="B9955" s="16"/>
      <c r="C9955" s="60"/>
      <c r="D9955" s="16"/>
      <c r="E9955" s="61"/>
      <c r="F9955" s="16"/>
      <c r="G9955" s="16"/>
      <c r="H9955" s="29"/>
      <c r="I9955" s="16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  <c r="Z9955" s="9"/>
      <c r="AA9955" s="9"/>
    </row>
    <row r="9956" spans="1:27" ht="12.75">
      <c r="A9956" s="64"/>
      <c r="B9956" s="16"/>
      <c r="C9956" s="60"/>
      <c r="D9956" s="16"/>
      <c r="E9956" s="61"/>
      <c r="F9956" s="16"/>
      <c r="G9956" s="16"/>
      <c r="H9956" s="29"/>
      <c r="I9956" s="16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/>
      <c r="V9956" s="9"/>
      <c r="W9956" s="9"/>
      <c r="X9956" s="9"/>
      <c r="Y9956" s="9"/>
      <c r="Z9956" s="9"/>
      <c r="AA9956" s="9"/>
    </row>
    <row r="9957" spans="1:27" ht="12.75">
      <c r="A9957" s="64"/>
      <c r="B9957" s="16"/>
      <c r="C9957" s="60"/>
      <c r="D9957" s="16"/>
      <c r="E9957" s="61"/>
      <c r="F9957" s="16"/>
      <c r="G9957" s="16"/>
      <c r="H9957" s="29"/>
      <c r="I9957" s="16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  <c r="Z9957" s="9"/>
      <c r="AA9957" s="9"/>
    </row>
    <row r="9958" spans="1:27" ht="12.75">
      <c r="A9958" s="64"/>
      <c r="B9958" s="16"/>
      <c r="C9958" s="60"/>
      <c r="D9958" s="16"/>
      <c r="E9958" s="61"/>
      <c r="F9958" s="16"/>
      <c r="G9958" s="16"/>
      <c r="H9958" s="29"/>
      <c r="I9958" s="16"/>
      <c r="J9958" s="9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9"/>
      <c r="V9958" s="9"/>
      <c r="W9958" s="9"/>
      <c r="X9958" s="9"/>
      <c r="Y9958" s="9"/>
      <c r="Z9958" s="9"/>
      <c r="AA9958" s="9"/>
    </row>
    <row r="9959" spans="1:27" ht="12.75">
      <c r="A9959" s="64"/>
      <c r="B9959" s="16"/>
      <c r="C9959" s="60"/>
      <c r="D9959" s="16"/>
      <c r="E9959" s="61"/>
      <c r="F9959" s="16"/>
      <c r="G9959" s="16"/>
      <c r="H9959" s="29"/>
      <c r="I9959" s="16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9"/>
      <c r="V9959" s="9"/>
      <c r="W9959" s="9"/>
      <c r="X9959" s="9"/>
      <c r="Y9959" s="9"/>
      <c r="Z9959" s="9"/>
      <c r="AA9959" s="9"/>
    </row>
    <row r="9960" spans="1:27" ht="12.75">
      <c r="A9960" s="64"/>
      <c r="B9960" s="16"/>
      <c r="C9960" s="60"/>
      <c r="D9960" s="16"/>
      <c r="E9960" s="61"/>
      <c r="F9960" s="16"/>
      <c r="G9960" s="16"/>
      <c r="H9960" s="29"/>
      <c r="I9960" s="16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  <c r="Z9960" s="9"/>
      <c r="AA9960" s="9"/>
    </row>
    <row r="9961" spans="1:27" ht="12.75">
      <c r="A9961" s="64"/>
      <c r="B9961" s="16"/>
      <c r="C9961" s="60"/>
      <c r="D9961" s="16"/>
      <c r="E9961" s="61"/>
      <c r="F9961" s="16"/>
      <c r="G9961" s="16"/>
      <c r="H9961" s="29"/>
      <c r="I9961" s="16"/>
      <c r="J9961" s="9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9"/>
      <c r="V9961" s="9"/>
      <c r="W9961" s="9"/>
      <c r="X9961" s="9"/>
      <c r="Y9961" s="9"/>
      <c r="Z9961" s="9"/>
      <c r="AA9961" s="9"/>
    </row>
    <row r="9962" spans="1:27" ht="12.75">
      <c r="A9962" s="64"/>
      <c r="B9962" s="16"/>
      <c r="C9962" s="60"/>
      <c r="D9962" s="16"/>
      <c r="E9962" s="61"/>
      <c r="F9962" s="16"/>
      <c r="G9962" s="16"/>
      <c r="H9962" s="29"/>
      <c r="I9962" s="16"/>
      <c r="J9962" s="9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9"/>
      <c r="V9962" s="9"/>
      <c r="W9962" s="9"/>
      <c r="X9962" s="9"/>
      <c r="Y9962" s="9"/>
      <c r="Z9962" s="9"/>
      <c r="AA9962" s="9"/>
    </row>
    <row r="9963" spans="1:27" ht="12.75">
      <c r="A9963" s="64"/>
      <c r="B9963" s="16"/>
      <c r="C9963" s="60"/>
      <c r="D9963" s="16"/>
      <c r="E9963" s="61"/>
      <c r="F9963" s="16"/>
      <c r="G9963" s="16"/>
      <c r="H9963" s="29"/>
      <c r="I9963" s="16"/>
      <c r="J9963" s="9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9"/>
      <c r="V9963" s="9"/>
      <c r="W9963" s="9"/>
      <c r="X9963" s="9"/>
      <c r="Y9963" s="9"/>
      <c r="Z9963" s="9"/>
      <c r="AA9963" s="9"/>
    </row>
    <row r="9964" spans="1:27" ht="12.75">
      <c r="A9964" s="64"/>
      <c r="B9964" s="16"/>
      <c r="C9964" s="60"/>
      <c r="D9964" s="16"/>
      <c r="E9964" s="61"/>
      <c r="F9964" s="16"/>
      <c r="G9964" s="16"/>
      <c r="H9964" s="29"/>
      <c r="I9964" s="16"/>
      <c r="J9964" s="9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9"/>
      <c r="V9964" s="9"/>
      <c r="W9964" s="9"/>
      <c r="X9964" s="9"/>
      <c r="Y9964" s="9"/>
      <c r="Z9964" s="9"/>
      <c r="AA9964" s="9"/>
    </row>
    <row r="9965" spans="1:27" ht="12.75">
      <c r="A9965" s="64"/>
      <c r="B9965" s="16"/>
      <c r="C9965" s="60"/>
      <c r="D9965" s="16"/>
      <c r="E9965" s="61"/>
      <c r="F9965" s="16"/>
      <c r="G9965" s="16"/>
      <c r="H9965" s="29"/>
      <c r="I9965" s="16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  <c r="Z9965" s="9"/>
      <c r="AA9965" s="9"/>
    </row>
    <row r="9966" spans="1:27" ht="12.75">
      <c r="A9966" s="64"/>
      <c r="B9966" s="16"/>
      <c r="C9966" s="60"/>
      <c r="D9966" s="16"/>
      <c r="E9966" s="61"/>
      <c r="F9966" s="16"/>
      <c r="G9966" s="16"/>
      <c r="H9966" s="29"/>
      <c r="I9966" s="16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  <c r="Z9966" s="9"/>
      <c r="AA9966" s="9"/>
    </row>
    <row r="9967" spans="1:27" ht="12.75">
      <c r="A9967" s="64"/>
      <c r="B9967" s="16"/>
      <c r="C9967" s="60"/>
      <c r="D9967" s="16"/>
      <c r="E9967" s="61"/>
      <c r="F9967" s="16"/>
      <c r="G9967" s="16"/>
      <c r="H9967" s="29"/>
      <c r="I9967" s="16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9"/>
      <c r="V9967" s="9"/>
      <c r="W9967" s="9"/>
      <c r="X9967" s="9"/>
      <c r="Y9967" s="9"/>
      <c r="Z9967" s="9"/>
      <c r="AA9967" s="9"/>
    </row>
    <row r="9968" spans="1:27" ht="12.75">
      <c r="A9968" s="64"/>
      <c r="B9968" s="16"/>
      <c r="C9968" s="60"/>
      <c r="D9968" s="16"/>
      <c r="E9968" s="61"/>
      <c r="F9968" s="16"/>
      <c r="G9968" s="16"/>
      <c r="H9968" s="29"/>
      <c r="I9968" s="16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  <c r="AA9968" s="9"/>
    </row>
    <row r="9969" spans="1:27" ht="12.75">
      <c r="A9969" s="64"/>
      <c r="B9969" s="16"/>
      <c r="C9969" s="60"/>
      <c r="D9969" s="16"/>
      <c r="E9969" s="61"/>
      <c r="F9969" s="16"/>
      <c r="G9969" s="16"/>
      <c r="H9969" s="29"/>
      <c r="I9969" s="16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  <c r="AA9969" s="9"/>
    </row>
    <row r="9970" spans="1:27" ht="12.75">
      <c r="A9970" s="64"/>
      <c r="B9970" s="16"/>
      <c r="C9970" s="60"/>
      <c r="D9970" s="16"/>
      <c r="E9970" s="61"/>
      <c r="F9970" s="16"/>
      <c r="G9970" s="16"/>
      <c r="H9970" s="29"/>
      <c r="I9970" s="16"/>
      <c r="J9970" s="9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  <c r="Z9970" s="9"/>
      <c r="AA9970" s="9"/>
    </row>
    <row r="9971" spans="1:27" ht="12.75">
      <c r="A9971" s="64"/>
      <c r="B9971" s="16"/>
      <c r="C9971" s="60"/>
      <c r="D9971" s="16"/>
      <c r="E9971" s="61"/>
      <c r="F9971" s="16"/>
      <c r="G9971" s="16"/>
      <c r="H9971" s="29"/>
      <c r="I9971" s="16"/>
      <c r="J9971" s="9"/>
      <c r="K9971" s="9"/>
      <c r="L9971" s="9"/>
      <c r="M9971" s="9"/>
      <c r="N9971" s="9"/>
      <c r="O9971" s="9"/>
      <c r="P9971" s="9"/>
      <c r="Q9971" s="9"/>
      <c r="R9971" s="9"/>
      <c r="S9971" s="9"/>
      <c r="T9971" s="9"/>
      <c r="U9971" s="9"/>
      <c r="V9971" s="9"/>
      <c r="W9971" s="9"/>
      <c r="X9971" s="9"/>
      <c r="Y9971" s="9"/>
      <c r="Z9971" s="9"/>
      <c r="AA9971" s="9"/>
    </row>
    <row r="9972" spans="1:27" ht="12.75">
      <c r="A9972" s="64"/>
      <c r="B9972" s="16"/>
      <c r="C9972" s="60"/>
      <c r="D9972" s="16"/>
      <c r="E9972" s="61"/>
      <c r="F9972" s="16"/>
      <c r="G9972" s="16"/>
      <c r="H9972" s="29"/>
      <c r="I9972" s="16"/>
      <c r="J9972" s="9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  <c r="Z9972" s="9"/>
      <c r="AA9972" s="9"/>
    </row>
    <row r="9973" spans="1:27" ht="12.75">
      <c r="A9973" s="64"/>
      <c r="B9973" s="16"/>
      <c r="C9973" s="60"/>
      <c r="D9973" s="16"/>
      <c r="E9973" s="61"/>
      <c r="F9973" s="16"/>
      <c r="G9973" s="16"/>
      <c r="H9973" s="29"/>
      <c r="I9973" s="16"/>
      <c r="J9973" s="9"/>
      <c r="K9973" s="9"/>
      <c r="L9973" s="9"/>
      <c r="M9973" s="9"/>
      <c r="N9973" s="9"/>
      <c r="O9973" s="9"/>
      <c r="P9973" s="9"/>
      <c r="Q9973" s="9"/>
      <c r="R9973" s="9"/>
      <c r="S9973" s="9"/>
      <c r="T9973" s="9"/>
      <c r="U9973" s="9"/>
      <c r="V9973" s="9"/>
      <c r="W9973" s="9"/>
      <c r="X9973" s="9"/>
      <c r="Y9973" s="9"/>
      <c r="Z9973" s="9"/>
      <c r="AA9973" s="9"/>
    </row>
    <row r="9974" spans="1:27" ht="12.75">
      <c r="A9974" s="64"/>
      <c r="B9974" s="16"/>
      <c r="C9974" s="60"/>
      <c r="D9974" s="16"/>
      <c r="E9974" s="61"/>
      <c r="F9974" s="16"/>
      <c r="G9974" s="16"/>
      <c r="H9974" s="29"/>
      <c r="I9974" s="16"/>
      <c r="J9974" s="9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  <c r="Z9974" s="9"/>
      <c r="AA9974" s="9"/>
    </row>
    <row r="9975" spans="1:27" ht="12.75">
      <c r="A9975" s="64"/>
      <c r="B9975" s="16"/>
      <c r="C9975" s="60"/>
      <c r="D9975" s="16"/>
      <c r="E9975" s="61"/>
      <c r="F9975" s="16"/>
      <c r="G9975" s="16"/>
      <c r="H9975" s="29"/>
      <c r="I9975" s="16"/>
      <c r="J9975" s="9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  <c r="Z9975" s="9"/>
      <c r="AA9975" s="9"/>
    </row>
    <row r="9976" spans="1:27" ht="12.75">
      <c r="A9976" s="64"/>
      <c r="B9976" s="16"/>
      <c r="C9976" s="60"/>
      <c r="D9976" s="16"/>
      <c r="E9976" s="61"/>
      <c r="F9976" s="16"/>
      <c r="G9976" s="16"/>
      <c r="H9976" s="29"/>
      <c r="I9976" s="16"/>
      <c r="J9976" s="9"/>
      <c r="K9976" s="9"/>
      <c r="L9976" s="9"/>
      <c r="M9976" s="9"/>
      <c r="N9976" s="9"/>
      <c r="O9976" s="9"/>
      <c r="P9976" s="9"/>
      <c r="Q9976" s="9"/>
      <c r="R9976" s="9"/>
      <c r="S9976" s="9"/>
      <c r="T9976" s="9"/>
      <c r="U9976" s="9"/>
      <c r="V9976" s="9"/>
      <c r="W9976" s="9"/>
      <c r="X9976" s="9"/>
      <c r="Y9976" s="9"/>
      <c r="Z9976" s="9"/>
      <c r="AA9976" s="9"/>
    </row>
    <row r="9977" spans="1:27" ht="12.75">
      <c r="A9977" s="64"/>
      <c r="B9977" s="16"/>
      <c r="C9977" s="60"/>
      <c r="D9977" s="16"/>
      <c r="E9977" s="61"/>
      <c r="F9977" s="16"/>
      <c r="G9977" s="16"/>
      <c r="H9977" s="29"/>
      <c r="I9977" s="16"/>
      <c r="J9977" s="9"/>
      <c r="K9977" s="9"/>
      <c r="L9977" s="9"/>
      <c r="M9977" s="9"/>
      <c r="N9977" s="9"/>
      <c r="O9977" s="9"/>
      <c r="P9977" s="9"/>
      <c r="Q9977" s="9"/>
      <c r="R9977" s="9"/>
      <c r="S9977" s="9"/>
      <c r="T9977" s="9"/>
      <c r="U9977" s="9"/>
      <c r="V9977" s="9"/>
      <c r="W9977" s="9"/>
      <c r="X9977" s="9"/>
      <c r="Y9977" s="9"/>
      <c r="Z9977" s="9"/>
      <c r="AA9977" s="9"/>
    </row>
    <row r="9978" spans="1:27" ht="12.75">
      <c r="A9978" s="64"/>
      <c r="B9978" s="16"/>
      <c r="C9978" s="60"/>
      <c r="D9978" s="16"/>
      <c r="E9978" s="61"/>
      <c r="F9978" s="16"/>
      <c r="G9978" s="16"/>
      <c r="H9978" s="29"/>
      <c r="I9978" s="16"/>
      <c r="J9978" s="9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  <c r="Z9978" s="9"/>
      <c r="AA9978" s="9"/>
    </row>
    <row r="9979" spans="1:27" ht="12.75">
      <c r="A9979" s="64"/>
      <c r="B9979" s="16"/>
      <c r="C9979" s="60"/>
      <c r="D9979" s="16"/>
      <c r="E9979" s="61"/>
      <c r="F9979" s="16"/>
      <c r="G9979" s="16"/>
      <c r="H9979" s="29"/>
      <c r="I9979" s="16"/>
      <c r="J9979" s="9"/>
      <c r="K9979" s="9"/>
      <c r="L9979" s="9"/>
      <c r="M9979" s="9"/>
      <c r="N9979" s="9"/>
      <c r="O9979" s="9"/>
      <c r="P9979" s="9"/>
      <c r="Q9979" s="9"/>
      <c r="R9979" s="9"/>
      <c r="S9979" s="9"/>
      <c r="T9979" s="9"/>
      <c r="U9979" s="9"/>
      <c r="V9979" s="9"/>
      <c r="W9979" s="9"/>
      <c r="X9979" s="9"/>
      <c r="Y9979" s="9"/>
      <c r="Z9979" s="9"/>
      <c r="AA9979" s="9"/>
    </row>
    <row r="9980" spans="1:27" ht="12.75">
      <c r="A9980" s="64"/>
      <c r="B9980" s="16"/>
      <c r="C9980" s="60"/>
      <c r="D9980" s="16"/>
      <c r="E9980" s="61"/>
      <c r="F9980" s="16"/>
      <c r="G9980" s="16"/>
      <c r="H9980" s="29"/>
      <c r="I9980" s="16"/>
      <c r="J9980" s="9"/>
      <c r="K9980" s="9"/>
      <c r="L9980" s="9"/>
      <c r="M9980" s="9"/>
      <c r="N9980" s="9"/>
      <c r="O9980" s="9"/>
      <c r="P9980" s="9"/>
      <c r="Q9980" s="9"/>
      <c r="R9980" s="9"/>
      <c r="S9980" s="9"/>
      <c r="T9980" s="9"/>
      <c r="U9980" s="9"/>
      <c r="V9980" s="9"/>
      <c r="W9980" s="9"/>
      <c r="X9980" s="9"/>
      <c r="Y9980" s="9"/>
      <c r="Z9980" s="9"/>
      <c r="AA9980" s="9"/>
    </row>
    <row r="9981" spans="1:27" ht="12.75">
      <c r="A9981" s="64"/>
      <c r="B9981" s="16"/>
      <c r="C9981" s="60"/>
      <c r="D9981" s="16"/>
      <c r="E9981" s="61"/>
      <c r="F9981" s="16"/>
      <c r="G9981" s="16"/>
      <c r="H9981" s="29"/>
      <c r="I9981" s="16"/>
      <c r="J9981" s="9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9"/>
      <c r="V9981" s="9"/>
      <c r="W9981" s="9"/>
      <c r="X9981" s="9"/>
      <c r="Y9981" s="9"/>
      <c r="Z9981" s="9"/>
      <c r="AA9981" s="9"/>
    </row>
    <row r="9982" spans="1:27" ht="12.75">
      <c r="A9982" s="64"/>
      <c r="B9982" s="16"/>
      <c r="C9982" s="60"/>
      <c r="D9982" s="16"/>
      <c r="E9982" s="61"/>
      <c r="F9982" s="16"/>
      <c r="G9982" s="16"/>
      <c r="H9982" s="29"/>
      <c r="I9982" s="16"/>
      <c r="J9982" s="9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9"/>
      <c r="V9982" s="9"/>
      <c r="W9982" s="9"/>
      <c r="X9982" s="9"/>
      <c r="Y9982" s="9"/>
      <c r="Z9982" s="9"/>
      <c r="AA9982" s="9"/>
    </row>
    <row r="9983" spans="1:27" ht="12.75">
      <c r="A9983" s="64"/>
      <c r="B9983" s="16"/>
      <c r="C9983" s="60"/>
      <c r="D9983" s="16"/>
      <c r="E9983" s="61"/>
      <c r="F9983" s="16"/>
      <c r="G9983" s="16"/>
      <c r="H9983" s="29"/>
      <c r="I9983" s="16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9"/>
      <c r="V9983" s="9"/>
      <c r="W9983" s="9"/>
      <c r="X9983" s="9"/>
      <c r="Y9983" s="9"/>
      <c r="Z9983" s="9"/>
      <c r="AA9983" s="9"/>
    </row>
    <row r="9984" spans="1:27" ht="12.75">
      <c r="A9984" s="64"/>
      <c r="B9984" s="16"/>
      <c r="C9984" s="60"/>
      <c r="D9984" s="16"/>
      <c r="E9984" s="61"/>
      <c r="F9984" s="16"/>
      <c r="G9984" s="16"/>
      <c r="H9984" s="29"/>
      <c r="I9984" s="16"/>
      <c r="J9984" s="9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9"/>
      <c r="V9984" s="9"/>
      <c r="W9984" s="9"/>
      <c r="X9984" s="9"/>
      <c r="Y9984" s="9"/>
      <c r="Z9984" s="9"/>
      <c r="AA9984" s="9"/>
    </row>
    <row r="9985" spans="1:27" ht="12.75">
      <c r="A9985" s="64"/>
      <c r="B9985" s="16"/>
      <c r="C9985" s="60"/>
      <c r="D9985" s="16"/>
      <c r="E9985" s="61"/>
      <c r="F9985" s="16"/>
      <c r="G9985" s="16"/>
      <c r="H9985" s="29"/>
      <c r="I9985" s="16"/>
      <c r="J9985" s="9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9"/>
      <c r="V9985" s="9"/>
      <c r="W9985" s="9"/>
      <c r="X9985" s="9"/>
      <c r="Y9985" s="9"/>
      <c r="Z9985" s="9"/>
      <c r="AA9985" s="9"/>
    </row>
    <row r="9986" spans="1:27" ht="12.75">
      <c r="A9986" s="64"/>
      <c r="B9986" s="16"/>
      <c r="C9986" s="60"/>
      <c r="D9986" s="16"/>
      <c r="E9986" s="61"/>
      <c r="F9986" s="16"/>
      <c r="G9986" s="16"/>
      <c r="H9986" s="29"/>
      <c r="I9986" s="16"/>
      <c r="J9986" s="9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9"/>
      <c r="V9986" s="9"/>
      <c r="W9986" s="9"/>
      <c r="X9986" s="9"/>
      <c r="Y9986" s="9"/>
      <c r="Z9986" s="9"/>
      <c r="AA9986" s="9"/>
    </row>
    <row r="9987" spans="1:27" ht="12.75">
      <c r="A9987" s="64"/>
      <c r="B9987" s="16"/>
      <c r="C9987" s="60"/>
      <c r="D9987" s="16"/>
      <c r="E9987" s="61"/>
      <c r="F9987" s="16"/>
      <c r="G9987" s="16"/>
      <c r="H9987" s="29"/>
      <c r="I9987" s="16"/>
      <c r="J9987" s="9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9"/>
      <c r="V9987" s="9"/>
      <c r="W9987" s="9"/>
      <c r="X9987" s="9"/>
      <c r="Y9987" s="9"/>
      <c r="Z9987" s="9"/>
      <c r="AA9987" s="9"/>
    </row>
    <row r="9988" spans="1:27" ht="12.75">
      <c r="A9988" s="64"/>
      <c r="B9988" s="16"/>
      <c r="C9988" s="60"/>
      <c r="D9988" s="16"/>
      <c r="E9988" s="61"/>
      <c r="F9988" s="16"/>
      <c r="G9988" s="16"/>
      <c r="H9988" s="29"/>
      <c r="I9988" s="16"/>
      <c r="J9988" s="9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9"/>
      <c r="V9988" s="9"/>
      <c r="W9988" s="9"/>
      <c r="X9988" s="9"/>
      <c r="Y9988" s="9"/>
      <c r="Z9988" s="9"/>
      <c r="AA9988" s="9"/>
    </row>
    <row r="9989" spans="1:27" ht="12.75">
      <c r="A9989" s="64"/>
      <c r="B9989" s="16"/>
      <c r="C9989" s="60"/>
      <c r="D9989" s="16"/>
      <c r="E9989" s="61"/>
      <c r="F9989" s="16"/>
      <c r="G9989" s="16"/>
      <c r="H9989" s="29"/>
      <c r="I9989" s="16"/>
      <c r="J9989" s="9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9"/>
      <c r="V9989" s="9"/>
      <c r="W9989" s="9"/>
      <c r="X9989" s="9"/>
      <c r="Y9989" s="9"/>
      <c r="Z9989" s="9"/>
      <c r="AA9989" s="9"/>
    </row>
    <row r="9990" spans="1:27" ht="12.75">
      <c r="A9990" s="64"/>
      <c r="B9990" s="16"/>
      <c r="C9990" s="60"/>
      <c r="D9990" s="16"/>
      <c r="E9990" s="61"/>
      <c r="F9990" s="16"/>
      <c r="G9990" s="16"/>
      <c r="H9990" s="29"/>
      <c r="I9990" s="16"/>
      <c r="J9990" s="9"/>
      <c r="K9990" s="9"/>
      <c r="L9990" s="9"/>
      <c r="M9990" s="9"/>
      <c r="N9990" s="9"/>
      <c r="O9990" s="9"/>
      <c r="P9990" s="9"/>
      <c r="Q9990" s="9"/>
      <c r="R9990" s="9"/>
      <c r="S9990" s="9"/>
      <c r="T9990" s="9"/>
      <c r="U9990" s="9"/>
      <c r="V9990" s="9"/>
      <c r="W9990" s="9"/>
      <c r="X9990" s="9"/>
      <c r="Y9990" s="9"/>
      <c r="Z9990" s="9"/>
      <c r="AA9990" s="9"/>
    </row>
    <row r="9991" spans="1:27" ht="12.75">
      <c r="A9991" s="64"/>
      <c r="B9991" s="16"/>
      <c r="C9991" s="60"/>
      <c r="D9991" s="16"/>
      <c r="E9991" s="61"/>
      <c r="F9991" s="16"/>
      <c r="G9991" s="16"/>
      <c r="H9991" s="29"/>
      <c r="I9991" s="16"/>
      <c r="J9991" s="9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9"/>
      <c r="V9991" s="9"/>
      <c r="W9991" s="9"/>
      <c r="X9991" s="9"/>
      <c r="Y9991" s="9"/>
      <c r="Z9991" s="9"/>
      <c r="AA9991" s="9"/>
    </row>
    <row r="9992" spans="1:27" ht="12.75">
      <c r="A9992" s="64"/>
      <c r="B9992" s="16"/>
      <c r="C9992" s="60"/>
      <c r="D9992" s="16"/>
      <c r="E9992" s="61"/>
      <c r="F9992" s="16"/>
      <c r="G9992" s="16"/>
      <c r="H9992" s="29"/>
      <c r="I9992" s="16"/>
      <c r="J9992" s="9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9"/>
      <c r="V9992" s="9"/>
      <c r="W9992" s="9"/>
      <c r="X9992" s="9"/>
      <c r="Y9992" s="9"/>
      <c r="Z9992" s="9"/>
      <c r="AA9992" s="9"/>
    </row>
    <row r="9993" spans="1:27" ht="12.75">
      <c r="A9993" s="64"/>
      <c r="B9993" s="16"/>
      <c r="C9993" s="60"/>
      <c r="D9993" s="16"/>
      <c r="E9993" s="61"/>
      <c r="F9993" s="16"/>
      <c r="G9993" s="16"/>
      <c r="H9993" s="29"/>
      <c r="I9993" s="16"/>
      <c r="J9993" s="9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9"/>
      <c r="V9993" s="9"/>
      <c r="W9993" s="9"/>
      <c r="X9993" s="9"/>
      <c r="Y9993" s="9"/>
      <c r="Z9993" s="9"/>
      <c r="AA9993" s="9"/>
    </row>
    <row r="9994" spans="1:27" ht="12.75">
      <c r="A9994" s="64"/>
      <c r="B9994" s="16"/>
      <c r="C9994" s="60"/>
      <c r="D9994" s="16"/>
      <c r="E9994" s="61"/>
      <c r="F9994" s="16"/>
      <c r="G9994" s="16"/>
      <c r="H9994" s="29"/>
      <c r="I9994" s="16"/>
      <c r="J9994" s="9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9"/>
      <c r="V9994" s="9"/>
      <c r="W9994" s="9"/>
      <c r="X9994" s="9"/>
      <c r="Y9994" s="9"/>
      <c r="Z9994" s="9"/>
      <c r="AA9994" s="9"/>
    </row>
    <row r="9995" spans="1:27" ht="12.75">
      <c r="A9995" s="64"/>
      <c r="B9995" s="16"/>
      <c r="C9995" s="60"/>
      <c r="D9995" s="16"/>
      <c r="E9995" s="61"/>
      <c r="F9995" s="16"/>
      <c r="G9995" s="16"/>
      <c r="H9995" s="29"/>
      <c r="I9995" s="16"/>
      <c r="J9995" s="9"/>
      <c r="K9995" s="9"/>
      <c r="L9995" s="9"/>
      <c r="M9995" s="9"/>
      <c r="N9995" s="9"/>
      <c r="O9995" s="9"/>
      <c r="P9995" s="9"/>
      <c r="Q9995" s="9"/>
      <c r="R9995" s="9"/>
      <c r="S9995" s="9"/>
      <c r="T9995" s="9"/>
      <c r="U9995" s="9"/>
      <c r="V9995" s="9"/>
      <c r="W9995" s="9"/>
      <c r="X9995" s="9"/>
      <c r="Y9995" s="9"/>
      <c r="Z9995" s="9"/>
      <c r="AA9995" s="9"/>
    </row>
    <row r="9996" spans="1:27" ht="12.75">
      <c r="A9996" s="64"/>
      <c r="B9996" s="16"/>
      <c r="C9996" s="60"/>
      <c r="D9996" s="16"/>
      <c r="E9996" s="61"/>
      <c r="F9996" s="16"/>
      <c r="G9996" s="16"/>
      <c r="H9996" s="29"/>
      <c r="I9996" s="16"/>
      <c r="J9996" s="9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9"/>
      <c r="V9996" s="9"/>
      <c r="W9996" s="9"/>
      <c r="X9996" s="9"/>
      <c r="Y9996" s="9"/>
      <c r="Z9996" s="9"/>
      <c r="AA9996" s="9"/>
    </row>
    <row r="9997" spans="1:27" ht="12.75">
      <c r="A9997" s="64"/>
      <c r="B9997" s="16"/>
      <c r="C9997" s="60"/>
      <c r="D9997" s="16"/>
      <c r="E9997" s="61"/>
      <c r="F9997" s="16"/>
      <c r="G9997" s="16"/>
      <c r="H9997" s="29"/>
      <c r="I9997" s="16"/>
      <c r="J9997" s="9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9"/>
      <c r="V9997" s="9"/>
      <c r="W9997" s="9"/>
      <c r="X9997" s="9"/>
      <c r="Y9997" s="9"/>
      <c r="Z9997" s="9"/>
      <c r="AA9997" s="9"/>
    </row>
    <row r="9998" spans="1:27" ht="12.75">
      <c r="A9998" s="64"/>
      <c r="B9998" s="16"/>
      <c r="C9998" s="60"/>
      <c r="D9998" s="16"/>
      <c r="E9998" s="61"/>
      <c r="F9998" s="16"/>
      <c r="G9998" s="16"/>
      <c r="H9998" s="29"/>
      <c r="I9998" s="16"/>
      <c r="J9998" s="9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9"/>
      <c r="V9998" s="9"/>
      <c r="W9998" s="9"/>
      <c r="X9998" s="9"/>
      <c r="Y9998" s="9"/>
      <c r="Z9998" s="9"/>
      <c r="AA9998" s="9"/>
    </row>
    <row r="9999" spans="1:27" ht="12.75">
      <c r="A9999" s="64"/>
      <c r="B9999" s="16"/>
      <c r="C9999" s="60"/>
      <c r="D9999" s="16"/>
      <c r="E9999" s="61"/>
      <c r="F9999" s="16"/>
      <c r="G9999" s="16"/>
      <c r="H9999" s="29"/>
      <c r="I9999" s="16"/>
      <c r="J9999" s="9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9"/>
      <c r="V9999" s="9"/>
      <c r="W9999" s="9"/>
      <c r="X9999" s="9"/>
      <c r="Y9999" s="9"/>
      <c r="Z9999" s="9"/>
      <c r="AA9999" s="9"/>
    </row>
    <row r="10000" spans="1:27" ht="12.75">
      <c r="A10000" s="64"/>
      <c r="B10000" s="16"/>
      <c r="C10000" s="60"/>
      <c r="D10000" s="16"/>
      <c r="E10000" s="61"/>
      <c r="F10000" s="16"/>
      <c r="G10000" s="16"/>
      <c r="H10000" s="29"/>
      <c r="I10000" s="16"/>
      <c r="J10000" s="9"/>
      <c r="K10000" s="9"/>
      <c r="L10000" s="9"/>
      <c r="M10000" s="9"/>
      <c r="N10000" s="9"/>
      <c r="O10000" s="9"/>
      <c r="P10000" s="9"/>
      <c r="Q10000" s="9"/>
      <c r="R10000" s="9"/>
      <c r="S10000" s="9"/>
      <c r="T10000" s="9"/>
      <c r="U10000" s="9"/>
      <c r="V10000" s="9"/>
      <c r="W10000" s="9"/>
      <c r="X10000" s="9"/>
      <c r="Y10000" s="9"/>
      <c r="Z10000" s="9"/>
      <c r="AA10000" s="9"/>
    </row>
    <row r="10001" spans="1:27" ht="12.75">
      <c r="A10001" s="64"/>
      <c r="B10001" s="16"/>
      <c r="C10001" s="60"/>
      <c r="D10001" s="16"/>
      <c r="E10001" s="61"/>
      <c r="F10001" s="16"/>
      <c r="G10001" s="16"/>
      <c r="H10001" s="29"/>
      <c r="I10001" s="16"/>
      <c r="J10001" s="9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9"/>
      <c r="V10001" s="9"/>
      <c r="W10001" s="9"/>
      <c r="X10001" s="9"/>
      <c r="Y10001" s="9"/>
      <c r="Z10001" s="9"/>
      <c r="AA10001" s="9"/>
    </row>
    <row r="10002" spans="1:27" ht="12.75">
      <c r="A10002" s="64"/>
      <c r="B10002" s="16"/>
      <c r="C10002" s="60"/>
      <c r="D10002" s="16"/>
      <c r="E10002" s="61"/>
      <c r="F10002" s="16"/>
      <c r="G10002" s="16"/>
      <c r="H10002" s="29"/>
      <c r="I10002" s="16"/>
      <c r="J10002" s="9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  <c r="V10002" s="9"/>
      <c r="W10002" s="9"/>
      <c r="X10002" s="9"/>
      <c r="Y10002" s="9"/>
      <c r="Z10002" s="9"/>
      <c r="AA10002" s="9"/>
    </row>
    <row r="10003" spans="1:27" ht="12.75">
      <c r="A10003" s="64"/>
      <c r="B10003" s="16"/>
      <c r="C10003" s="60"/>
      <c r="D10003" s="16"/>
      <c r="E10003" s="61"/>
      <c r="F10003" s="16"/>
      <c r="G10003" s="16"/>
      <c r="H10003" s="29"/>
      <c r="I10003" s="16"/>
      <c r="J10003" s="9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9"/>
      <c r="Y10003" s="9"/>
      <c r="Z10003" s="9"/>
      <c r="AA10003" s="9"/>
    </row>
    <row r="10004" spans="1:27" ht="12.75">
      <c r="A10004" s="64"/>
      <c r="B10004" s="16"/>
      <c r="C10004" s="60"/>
      <c r="D10004" s="16"/>
      <c r="E10004" s="61"/>
      <c r="F10004" s="16"/>
      <c r="G10004" s="16"/>
      <c r="H10004" s="29"/>
      <c r="I10004" s="16"/>
      <c r="J10004" s="9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  <c r="AA10004" s="9"/>
    </row>
    <row r="10005" spans="1:27" ht="12.75">
      <c r="A10005" s="64"/>
      <c r="B10005" s="16"/>
      <c r="C10005" s="60"/>
      <c r="D10005" s="16"/>
      <c r="E10005" s="61"/>
      <c r="F10005" s="16"/>
      <c r="G10005" s="16"/>
      <c r="H10005" s="29"/>
      <c r="I10005" s="16"/>
      <c r="J10005" s="9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  <c r="Z10005" s="9"/>
      <c r="AA10005" s="9"/>
    </row>
    <row r="10006" spans="1:27" ht="12.75">
      <c r="A10006" s="64"/>
      <c r="B10006" s="16"/>
      <c r="C10006" s="60"/>
      <c r="D10006" s="16"/>
      <c r="E10006" s="61"/>
      <c r="F10006" s="16"/>
      <c r="G10006" s="16"/>
      <c r="H10006" s="29"/>
      <c r="I10006" s="16"/>
      <c r="J10006" s="9"/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9"/>
      <c r="V10006" s="9"/>
      <c r="W10006" s="9"/>
      <c r="X10006" s="9"/>
      <c r="Y10006" s="9"/>
      <c r="Z10006" s="9"/>
      <c r="AA10006" s="9"/>
    </row>
    <row r="10007" spans="1:27" ht="12.75">
      <c r="A10007" s="64"/>
      <c r="B10007" s="16"/>
      <c r="C10007" s="60"/>
      <c r="D10007" s="16"/>
      <c r="E10007" s="61"/>
      <c r="F10007" s="16"/>
      <c r="G10007" s="16"/>
      <c r="H10007" s="29"/>
      <c r="I10007" s="16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9"/>
      <c r="Y10007" s="9"/>
      <c r="Z10007" s="9"/>
      <c r="AA10007" s="9"/>
    </row>
    <row r="10008" spans="1:27" ht="12.75">
      <c r="A10008" s="64"/>
      <c r="B10008" s="16"/>
      <c r="C10008" s="60"/>
      <c r="D10008" s="16"/>
      <c r="E10008" s="61"/>
      <c r="F10008" s="16"/>
      <c r="G10008" s="16"/>
      <c r="H10008" s="29"/>
      <c r="I10008" s="16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  <c r="Z10008" s="9"/>
      <c r="AA10008" s="9"/>
    </row>
    <row r="10009" spans="1:27" ht="12.75">
      <c r="A10009" s="64"/>
      <c r="B10009" s="16"/>
      <c r="C10009" s="60"/>
      <c r="D10009" s="16"/>
      <c r="E10009" s="61"/>
      <c r="F10009" s="16"/>
      <c r="G10009" s="16"/>
      <c r="H10009" s="29"/>
      <c r="I10009" s="16"/>
      <c r="J10009" s="9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  <c r="Z10009" s="9"/>
      <c r="AA10009" s="9"/>
    </row>
    <row r="10010" spans="1:27" ht="12.75">
      <c r="A10010" s="64"/>
      <c r="B10010" s="16"/>
      <c r="C10010" s="60"/>
      <c r="D10010" s="16"/>
      <c r="E10010" s="61"/>
      <c r="F10010" s="16"/>
      <c r="G10010" s="16"/>
      <c r="H10010" s="29"/>
      <c r="I10010" s="16"/>
      <c r="J10010" s="9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  <c r="Z10010" s="9"/>
      <c r="AA10010" s="9"/>
    </row>
    <row r="10011" spans="1:27" ht="12.75">
      <c r="A10011" s="64"/>
      <c r="B10011" s="16"/>
      <c r="C10011" s="60"/>
      <c r="D10011" s="16"/>
      <c r="E10011" s="61"/>
      <c r="F10011" s="16"/>
      <c r="G10011" s="16"/>
      <c r="H10011" s="29"/>
      <c r="I10011" s="16"/>
      <c r="J10011" s="9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  <c r="Z10011" s="9"/>
      <c r="AA10011" s="9"/>
    </row>
    <row r="10012" spans="1:27" ht="12.75">
      <c r="A10012" s="64"/>
      <c r="B10012" s="16"/>
      <c r="C10012" s="60"/>
      <c r="D10012" s="16"/>
      <c r="E10012" s="61"/>
      <c r="F10012" s="16"/>
      <c r="G10012" s="16"/>
      <c r="H10012" s="29"/>
      <c r="I10012" s="16"/>
      <c r="J10012" s="9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  <c r="V10012" s="9"/>
      <c r="W10012" s="9"/>
      <c r="X10012" s="9"/>
      <c r="Y10012" s="9"/>
      <c r="Z10012" s="9"/>
      <c r="AA10012" s="9"/>
    </row>
    <row r="10013" spans="1:27" ht="12.75">
      <c r="A10013" s="64"/>
      <c r="B10013" s="16"/>
      <c r="C10013" s="60"/>
      <c r="D10013" s="16"/>
      <c r="E10013" s="61"/>
      <c r="F10013" s="16"/>
      <c r="G10013" s="16"/>
      <c r="H10013" s="29"/>
      <c r="I10013" s="16"/>
      <c r="J10013" s="9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  <c r="Z10013" s="9"/>
      <c r="AA10013" s="9"/>
    </row>
    <row r="10014" spans="1:27" ht="12.75">
      <c r="A10014" s="64"/>
      <c r="B10014" s="16"/>
      <c r="C10014" s="60"/>
      <c r="D10014" s="16"/>
      <c r="E10014" s="61"/>
      <c r="F10014" s="16"/>
      <c r="G10014" s="16"/>
      <c r="H10014" s="29"/>
      <c r="I10014" s="16"/>
      <c r="J10014" s="9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  <c r="Z10014" s="9"/>
      <c r="AA10014" s="9"/>
    </row>
    <row r="10015" spans="1:27" ht="12.75">
      <c r="A10015" s="64"/>
      <c r="B10015" s="16"/>
      <c r="C10015" s="60"/>
      <c r="D10015" s="16"/>
      <c r="E10015" s="61"/>
      <c r="F10015" s="16"/>
      <c r="G10015" s="16"/>
      <c r="H10015" s="29"/>
      <c r="I10015" s="16"/>
      <c r="J10015" s="9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9"/>
      <c r="Y10015" s="9"/>
      <c r="Z10015" s="9"/>
      <c r="AA10015" s="9"/>
    </row>
    <row r="10016" spans="1:27" ht="12.75">
      <c r="A10016" s="64"/>
      <c r="B10016" s="16"/>
      <c r="C10016" s="60"/>
      <c r="D10016" s="16"/>
      <c r="E10016" s="61"/>
      <c r="F10016" s="16"/>
      <c r="G10016" s="16"/>
      <c r="H10016" s="29"/>
      <c r="I10016" s="16"/>
      <c r="J10016" s="9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  <c r="W10016" s="9"/>
      <c r="X10016" s="9"/>
      <c r="Y10016" s="9"/>
      <c r="Z10016" s="9"/>
      <c r="AA10016" s="9"/>
    </row>
    <row r="10017" spans="1:27" ht="12.75">
      <c r="A10017" s="64"/>
      <c r="B10017" s="16"/>
      <c r="C10017" s="60"/>
      <c r="D10017" s="16"/>
      <c r="E10017" s="61"/>
      <c r="F10017" s="16"/>
      <c r="G10017" s="16"/>
      <c r="H10017" s="29"/>
      <c r="I10017" s="16"/>
      <c r="J10017" s="9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9"/>
      <c r="Y10017" s="9"/>
      <c r="Z10017" s="9"/>
      <c r="AA10017" s="9"/>
    </row>
    <row r="10018" spans="1:27" ht="12.75">
      <c r="A10018" s="64"/>
      <c r="B10018" s="16"/>
      <c r="C10018" s="60"/>
      <c r="D10018" s="16"/>
      <c r="E10018" s="61"/>
      <c r="F10018" s="16"/>
      <c r="G10018" s="16"/>
      <c r="H10018" s="29"/>
      <c r="I10018" s="16"/>
      <c r="J10018" s="9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  <c r="V10018" s="9"/>
      <c r="W10018" s="9"/>
      <c r="X10018" s="9"/>
      <c r="Y10018" s="9"/>
      <c r="Z10018" s="9"/>
      <c r="AA10018" s="9"/>
    </row>
    <row r="10019" spans="1:27" ht="12.75">
      <c r="A10019" s="64"/>
      <c r="B10019" s="16"/>
      <c r="C10019" s="60"/>
      <c r="D10019" s="16"/>
      <c r="E10019" s="61"/>
      <c r="F10019" s="16"/>
      <c r="G10019" s="16"/>
      <c r="H10019" s="29"/>
      <c r="I10019" s="16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9"/>
      <c r="Y10019" s="9"/>
      <c r="Z10019" s="9"/>
      <c r="AA10019" s="9"/>
    </row>
    <row r="10020" spans="1:27" ht="12.75">
      <c r="A10020" s="64"/>
      <c r="B10020" s="16"/>
      <c r="C10020" s="60"/>
      <c r="D10020" s="16"/>
      <c r="E10020" s="61"/>
      <c r="F10020" s="16"/>
      <c r="G10020" s="16"/>
      <c r="H10020" s="29"/>
      <c r="I10020" s="16"/>
      <c r="J10020" s="9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  <c r="Z10020" s="9"/>
      <c r="AA10020" s="9"/>
    </row>
    <row r="10021" spans="1:27" ht="12.75">
      <c r="A10021" s="64"/>
      <c r="B10021" s="16"/>
      <c r="C10021" s="60"/>
      <c r="D10021" s="16"/>
      <c r="E10021" s="61"/>
      <c r="F10021" s="16"/>
      <c r="G10021" s="16"/>
      <c r="H10021" s="29"/>
      <c r="I10021" s="16"/>
      <c r="J10021" s="9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9"/>
      <c r="Y10021" s="9"/>
      <c r="Z10021" s="9"/>
      <c r="AA10021" s="9"/>
    </row>
    <row r="10022" spans="1:27" ht="12.75">
      <c r="A10022" s="64"/>
      <c r="B10022" s="16"/>
      <c r="C10022" s="60"/>
      <c r="D10022" s="16"/>
      <c r="E10022" s="61"/>
      <c r="F10022" s="16"/>
      <c r="G10022" s="16"/>
      <c r="H10022" s="29"/>
      <c r="I10022" s="16"/>
      <c r="J10022" s="9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  <c r="V10022" s="9"/>
      <c r="W10022" s="9"/>
      <c r="X10022" s="9"/>
      <c r="Y10022" s="9"/>
      <c r="Z10022" s="9"/>
      <c r="AA10022" s="9"/>
    </row>
    <row r="10023" spans="1:27" ht="12.75">
      <c r="A10023" s="64"/>
      <c r="B10023" s="16"/>
      <c r="C10023" s="60"/>
      <c r="D10023" s="16"/>
      <c r="E10023" s="61"/>
      <c r="F10023" s="16"/>
      <c r="G10023" s="16"/>
      <c r="H10023" s="29"/>
      <c r="I10023" s="16"/>
      <c r="J10023" s="9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  <c r="Z10023" s="9"/>
      <c r="AA10023" s="9"/>
    </row>
    <row r="10024" spans="1:27" ht="12.75">
      <c r="A10024" s="64"/>
      <c r="B10024" s="16"/>
      <c r="C10024" s="60"/>
      <c r="D10024" s="16"/>
      <c r="E10024" s="61"/>
      <c r="F10024" s="16"/>
      <c r="G10024" s="16"/>
      <c r="H10024" s="29"/>
      <c r="I10024" s="16"/>
      <c r="J10024" s="9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  <c r="V10024" s="9"/>
      <c r="W10024" s="9"/>
      <c r="X10024" s="9"/>
      <c r="Y10024" s="9"/>
      <c r="Z10024" s="9"/>
      <c r="AA10024" s="9"/>
    </row>
    <row r="10025" spans="1:27" ht="12.75">
      <c r="A10025" s="64"/>
      <c r="B10025" s="16"/>
      <c r="C10025" s="60"/>
      <c r="D10025" s="16"/>
      <c r="E10025" s="61"/>
      <c r="F10025" s="16"/>
      <c r="G10025" s="16"/>
      <c r="H10025" s="29"/>
      <c r="I10025" s="16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  <c r="Z10025" s="9"/>
      <c r="AA10025" s="9"/>
    </row>
    <row r="10026" spans="1:27" ht="12.75">
      <c r="A10026" s="64"/>
      <c r="B10026" s="16"/>
      <c r="C10026" s="60"/>
      <c r="D10026" s="16"/>
      <c r="E10026" s="61"/>
      <c r="F10026" s="16"/>
      <c r="G10026" s="16"/>
      <c r="H10026" s="29"/>
      <c r="I10026" s="16"/>
      <c r="J10026" s="9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9"/>
      <c r="V10026" s="9"/>
      <c r="W10026" s="9"/>
      <c r="X10026" s="9"/>
      <c r="Y10026" s="9"/>
      <c r="Z10026" s="9"/>
      <c r="AA10026" s="9"/>
    </row>
    <row r="10027" spans="1:27" ht="12.75">
      <c r="A10027" s="64"/>
      <c r="B10027" s="16"/>
      <c r="C10027" s="60"/>
      <c r="D10027" s="16"/>
      <c r="E10027" s="61"/>
      <c r="F10027" s="16"/>
      <c r="G10027" s="16"/>
      <c r="H10027" s="29"/>
      <c r="I10027" s="16"/>
      <c r="J10027" s="9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9"/>
      <c r="Y10027" s="9"/>
      <c r="Z10027" s="9"/>
      <c r="AA10027" s="9"/>
    </row>
    <row r="10028" spans="1:27" ht="12.75">
      <c r="A10028" s="64"/>
      <c r="B10028" s="16"/>
      <c r="C10028" s="60"/>
      <c r="D10028" s="16"/>
      <c r="E10028" s="61"/>
      <c r="F10028" s="16"/>
      <c r="G10028" s="16"/>
      <c r="H10028" s="29"/>
      <c r="I10028" s="16"/>
      <c r="J10028" s="9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  <c r="V10028" s="9"/>
      <c r="W10028" s="9"/>
      <c r="X10028" s="9"/>
      <c r="Y10028" s="9"/>
      <c r="Z10028" s="9"/>
      <c r="AA10028" s="9"/>
    </row>
    <row r="10029" spans="1:27" ht="12.75">
      <c r="A10029" s="64"/>
      <c r="B10029" s="16"/>
      <c r="C10029" s="60"/>
      <c r="D10029" s="16"/>
      <c r="E10029" s="61"/>
      <c r="F10029" s="16"/>
      <c r="G10029" s="16"/>
      <c r="H10029" s="29"/>
      <c r="I10029" s="16"/>
      <c r="J10029" s="9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9"/>
      <c r="Y10029" s="9"/>
      <c r="Z10029" s="9"/>
      <c r="AA10029" s="9"/>
    </row>
    <row r="10030" spans="1:27" ht="12.75">
      <c r="A10030" s="64"/>
      <c r="B10030" s="16"/>
      <c r="C10030" s="60"/>
      <c r="D10030" s="16"/>
      <c r="E10030" s="61"/>
      <c r="F10030" s="16"/>
      <c r="G10030" s="16"/>
      <c r="H10030" s="29"/>
      <c r="I10030" s="16"/>
      <c r="J10030" s="9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  <c r="V10030" s="9"/>
      <c r="W10030" s="9"/>
      <c r="X10030" s="9"/>
      <c r="Y10030" s="9"/>
      <c r="Z10030" s="9"/>
      <c r="AA10030" s="9"/>
    </row>
    <row r="10031" spans="1:27" ht="12.75">
      <c r="A10031" s="64"/>
      <c r="B10031" s="16"/>
      <c r="C10031" s="60"/>
      <c r="D10031" s="16"/>
      <c r="E10031" s="61"/>
      <c r="F10031" s="16"/>
      <c r="G10031" s="16"/>
      <c r="H10031" s="29"/>
      <c r="I10031" s="16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9"/>
      <c r="Y10031" s="9"/>
      <c r="Z10031" s="9"/>
      <c r="AA10031" s="9"/>
    </row>
    <row r="10032" spans="1:27" ht="12.75">
      <c r="A10032" s="64"/>
      <c r="B10032" s="16"/>
      <c r="C10032" s="60"/>
      <c r="D10032" s="16"/>
      <c r="E10032" s="61"/>
      <c r="F10032" s="16"/>
      <c r="G10032" s="16"/>
      <c r="H10032" s="29"/>
      <c r="I10032" s="16"/>
      <c r="J10032" s="9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  <c r="Z10032" s="9"/>
      <c r="AA10032" s="9"/>
    </row>
    <row r="10033" spans="1:27" ht="12.75">
      <c r="A10033" s="64"/>
      <c r="B10033" s="16"/>
      <c r="C10033" s="60"/>
      <c r="D10033" s="16"/>
      <c r="E10033" s="61"/>
      <c r="F10033" s="16"/>
      <c r="G10033" s="16"/>
      <c r="H10033" s="29"/>
      <c r="I10033" s="16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9"/>
      <c r="Y10033" s="9"/>
      <c r="Z10033" s="9"/>
      <c r="AA10033" s="9"/>
    </row>
    <row r="10034" spans="1:27" ht="12.75">
      <c r="A10034" s="64"/>
      <c r="B10034" s="16"/>
      <c r="C10034" s="60"/>
      <c r="D10034" s="16"/>
      <c r="E10034" s="61"/>
      <c r="F10034" s="16"/>
      <c r="G10034" s="16"/>
      <c r="H10034" s="29"/>
      <c r="I10034" s="16"/>
      <c r="J10034" s="9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9"/>
      <c r="V10034" s="9"/>
      <c r="W10034" s="9"/>
      <c r="X10034" s="9"/>
      <c r="Y10034" s="9"/>
      <c r="Z10034" s="9"/>
      <c r="AA10034" s="9"/>
    </row>
    <row r="10035" spans="1:27" ht="12.75">
      <c r="A10035" s="64"/>
      <c r="B10035" s="16"/>
      <c r="C10035" s="60"/>
      <c r="D10035" s="16"/>
      <c r="E10035" s="61"/>
      <c r="F10035" s="16"/>
      <c r="G10035" s="16"/>
      <c r="H10035" s="29"/>
      <c r="I10035" s="16"/>
      <c r="J10035" s="9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9"/>
      <c r="Y10035" s="9"/>
      <c r="Z10035" s="9"/>
      <c r="AA10035" s="9"/>
    </row>
    <row r="10036" spans="1:27" ht="12.75">
      <c r="A10036" s="64"/>
      <c r="B10036" s="16"/>
      <c r="C10036" s="60"/>
      <c r="D10036" s="16"/>
      <c r="E10036" s="61"/>
      <c r="F10036" s="16"/>
      <c r="G10036" s="16"/>
      <c r="H10036" s="29"/>
      <c r="I10036" s="16"/>
      <c r="J10036" s="9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  <c r="V10036" s="9"/>
      <c r="W10036" s="9"/>
      <c r="X10036" s="9"/>
      <c r="Y10036" s="9"/>
      <c r="Z10036" s="9"/>
      <c r="AA10036" s="9"/>
    </row>
    <row r="10037" spans="1:27" ht="12.75">
      <c r="A10037" s="64"/>
      <c r="B10037" s="16"/>
      <c r="C10037" s="60"/>
      <c r="D10037" s="16"/>
      <c r="E10037" s="61"/>
      <c r="F10037" s="16"/>
      <c r="G10037" s="16"/>
      <c r="H10037" s="29"/>
      <c r="I10037" s="16"/>
      <c r="J10037" s="9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9"/>
      <c r="Y10037" s="9"/>
      <c r="Z10037" s="9"/>
      <c r="AA10037" s="9"/>
    </row>
    <row r="10038" spans="1:27" ht="12.75">
      <c r="A10038" s="64"/>
      <c r="B10038" s="16"/>
      <c r="C10038" s="60"/>
      <c r="D10038" s="16"/>
      <c r="E10038" s="61"/>
      <c r="F10038" s="16"/>
      <c r="G10038" s="16"/>
      <c r="H10038" s="29"/>
      <c r="I10038" s="16"/>
      <c r="J10038" s="9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  <c r="V10038" s="9"/>
      <c r="W10038" s="9"/>
      <c r="X10038" s="9"/>
      <c r="Y10038" s="9"/>
      <c r="Z10038" s="9"/>
      <c r="AA10038" s="9"/>
    </row>
    <row r="10039" spans="1:27" ht="12.75">
      <c r="A10039" s="64"/>
      <c r="B10039" s="16"/>
      <c r="C10039" s="60"/>
      <c r="D10039" s="16"/>
      <c r="E10039" s="61"/>
      <c r="F10039" s="16"/>
      <c r="G10039" s="16"/>
      <c r="H10039" s="29"/>
      <c r="I10039" s="16"/>
      <c r="J10039" s="9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9"/>
      <c r="Y10039" s="9"/>
      <c r="Z10039" s="9"/>
      <c r="AA10039" s="9"/>
    </row>
    <row r="10040" spans="1:27" ht="12.75">
      <c r="A10040" s="64"/>
      <c r="B10040" s="16"/>
      <c r="C10040" s="60"/>
      <c r="D10040" s="16"/>
      <c r="E10040" s="61"/>
      <c r="F10040" s="16"/>
      <c r="G10040" s="16"/>
      <c r="H10040" s="29"/>
      <c r="I10040" s="16"/>
      <c r="J10040" s="9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  <c r="V10040" s="9"/>
      <c r="W10040" s="9"/>
      <c r="X10040" s="9"/>
      <c r="Y10040" s="9"/>
      <c r="Z10040" s="9"/>
      <c r="AA10040" s="9"/>
    </row>
    <row r="10041" spans="1:27" ht="12.75">
      <c r="A10041" s="64"/>
      <c r="B10041" s="16"/>
      <c r="C10041" s="60"/>
      <c r="D10041" s="16"/>
      <c r="E10041" s="61"/>
      <c r="F10041" s="16"/>
      <c r="G10041" s="16"/>
      <c r="H10041" s="29"/>
      <c r="I10041" s="16"/>
      <c r="J10041" s="9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9"/>
      <c r="Y10041" s="9"/>
      <c r="Z10041" s="9"/>
      <c r="AA10041" s="9"/>
    </row>
    <row r="10042" spans="1:27" ht="12.75">
      <c r="A10042" s="64"/>
      <c r="B10042" s="16"/>
      <c r="C10042" s="60"/>
      <c r="D10042" s="16"/>
      <c r="E10042" s="61"/>
      <c r="F10042" s="16"/>
      <c r="G10042" s="16"/>
      <c r="H10042" s="29"/>
      <c r="I10042" s="16"/>
      <c r="J10042" s="9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  <c r="Z10042" s="9"/>
      <c r="AA10042" s="9"/>
    </row>
    <row r="10043" spans="1:27" ht="12.75">
      <c r="A10043" s="64"/>
      <c r="B10043" s="16"/>
      <c r="C10043" s="60"/>
      <c r="D10043" s="16"/>
      <c r="E10043" s="61"/>
      <c r="F10043" s="16"/>
      <c r="G10043" s="16"/>
      <c r="H10043" s="29"/>
      <c r="I10043" s="16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9"/>
      <c r="Y10043" s="9"/>
      <c r="Z10043" s="9"/>
      <c r="AA10043" s="9"/>
    </row>
    <row r="10044" spans="1:27" ht="12.75">
      <c r="A10044" s="64"/>
      <c r="B10044" s="16"/>
      <c r="C10044" s="60"/>
      <c r="D10044" s="16"/>
      <c r="E10044" s="61"/>
      <c r="F10044" s="16"/>
      <c r="G10044" s="16"/>
      <c r="H10044" s="29"/>
      <c r="I10044" s="16"/>
      <c r="J10044" s="9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  <c r="V10044" s="9"/>
      <c r="W10044" s="9"/>
      <c r="X10044" s="9"/>
      <c r="Y10044" s="9"/>
      <c r="Z10044" s="9"/>
      <c r="AA10044" s="9"/>
    </row>
    <row r="10045" spans="1:27" ht="12.75">
      <c r="A10045" s="64"/>
      <c r="B10045" s="16"/>
      <c r="C10045" s="60"/>
      <c r="D10045" s="16"/>
      <c r="E10045" s="61"/>
      <c r="F10045" s="16"/>
      <c r="G10045" s="16"/>
      <c r="H10045" s="29"/>
      <c r="I10045" s="16"/>
      <c r="J10045" s="9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/>
      <c r="X10045" s="9"/>
      <c r="Y10045" s="9"/>
      <c r="Z10045" s="9"/>
      <c r="AA10045" s="9"/>
    </row>
    <row r="10046" spans="1:27" ht="12.75">
      <c r="A10046" s="64"/>
      <c r="B10046" s="16"/>
      <c r="C10046" s="60"/>
      <c r="D10046" s="16"/>
      <c r="E10046" s="61"/>
      <c r="F10046" s="16"/>
      <c r="G10046" s="16"/>
      <c r="H10046" s="29"/>
      <c r="I10046" s="16"/>
      <c r="J10046" s="9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  <c r="V10046" s="9"/>
      <c r="W10046" s="9"/>
      <c r="X10046" s="9"/>
      <c r="Y10046" s="9"/>
      <c r="Z10046" s="9"/>
      <c r="AA10046" s="9"/>
    </row>
    <row r="10047" spans="1:27" ht="12.75">
      <c r="A10047" s="64"/>
      <c r="B10047" s="16"/>
      <c r="C10047" s="60"/>
      <c r="D10047" s="16"/>
      <c r="E10047" s="61"/>
      <c r="F10047" s="16"/>
      <c r="G10047" s="16"/>
      <c r="H10047" s="29"/>
      <c r="I10047" s="16"/>
      <c r="J10047" s="9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  <c r="AA10047" s="9"/>
    </row>
    <row r="10048" spans="1:27" ht="12.75">
      <c r="A10048" s="64"/>
      <c r="B10048" s="16"/>
      <c r="C10048" s="60"/>
      <c r="D10048" s="16"/>
      <c r="E10048" s="61"/>
      <c r="F10048" s="16"/>
      <c r="G10048" s="16"/>
      <c r="H10048" s="29"/>
      <c r="I10048" s="16"/>
      <c r="J10048" s="9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  <c r="V10048" s="9"/>
      <c r="W10048" s="9"/>
      <c r="X10048" s="9"/>
      <c r="Y10048" s="9"/>
      <c r="Z10048" s="9"/>
      <c r="AA10048" s="9"/>
    </row>
    <row r="10049" spans="1:27" ht="12.75">
      <c r="A10049" s="64"/>
      <c r="B10049" s="16"/>
      <c r="C10049" s="60"/>
      <c r="D10049" s="16"/>
      <c r="E10049" s="61"/>
      <c r="F10049" s="16"/>
      <c r="G10049" s="16"/>
      <c r="H10049" s="29"/>
      <c r="I10049" s="16"/>
      <c r="J10049" s="9"/>
      <c r="K10049" s="9"/>
      <c r="L10049" s="9"/>
      <c r="M10049" s="9"/>
      <c r="N10049" s="9"/>
      <c r="O10049" s="9"/>
      <c r="P10049" s="9"/>
      <c r="Q10049" s="9"/>
      <c r="R10049" s="9"/>
      <c r="S10049" s="9"/>
      <c r="T10049" s="9"/>
      <c r="U10049" s="9"/>
      <c r="V10049" s="9"/>
      <c r="W10049" s="9"/>
      <c r="X10049" s="9"/>
      <c r="Y10049" s="9"/>
      <c r="Z10049" s="9"/>
      <c r="AA10049" s="9"/>
    </row>
    <row r="10050" spans="1:27" ht="12.75">
      <c r="A10050" s="64"/>
      <c r="B10050" s="16"/>
      <c r="C10050" s="60"/>
      <c r="D10050" s="16"/>
      <c r="E10050" s="61"/>
      <c r="F10050" s="16"/>
      <c r="G10050" s="16"/>
      <c r="H10050" s="29"/>
      <c r="I10050" s="16"/>
      <c r="J10050" s="9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  <c r="V10050" s="9"/>
      <c r="W10050" s="9"/>
      <c r="X10050" s="9"/>
      <c r="Y10050" s="9"/>
      <c r="Z10050" s="9"/>
      <c r="AA10050" s="9"/>
    </row>
    <row r="10051" spans="1:27" ht="12.75">
      <c r="A10051" s="64"/>
      <c r="B10051" s="16"/>
      <c r="C10051" s="60"/>
      <c r="D10051" s="16"/>
      <c r="E10051" s="61"/>
      <c r="F10051" s="16"/>
      <c r="G10051" s="16"/>
      <c r="H10051" s="29"/>
      <c r="I10051" s="16"/>
      <c r="J10051" s="9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9"/>
      <c r="Y10051" s="9"/>
      <c r="Z10051" s="9"/>
      <c r="AA10051" s="9"/>
    </row>
    <row r="10052" spans="1:27" ht="12.75">
      <c r="A10052" s="64"/>
      <c r="B10052" s="16"/>
      <c r="C10052" s="60"/>
      <c r="D10052" s="16"/>
      <c r="E10052" s="61"/>
      <c r="F10052" s="16"/>
      <c r="G10052" s="16"/>
      <c r="H10052" s="29"/>
      <c r="I10052" s="16"/>
      <c r="J10052" s="9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  <c r="V10052" s="9"/>
      <c r="W10052" s="9"/>
      <c r="X10052" s="9"/>
      <c r="Y10052" s="9"/>
      <c r="Z10052" s="9"/>
      <c r="AA10052" s="9"/>
    </row>
    <row r="10053" spans="1:27" ht="12.75">
      <c r="A10053" s="64"/>
      <c r="B10053" s="16"/>
      <c r="C10053" s="60"/>
      <c r="D10053" s="16"/>
      <c r="E10053" s="61"/>
      <c r="F10053" s="16"/>
      <c r="G10053" s="16"/>
      <c r="H10053" s="29"/>
      <c r="I10053" s="16"/>
      <c r="J10053" s="9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9"/>
      <c r="Y10053" s="9"/>
      <c r="Z10053" s="9"/>
      <c r="AA10053" s="9"/>
    </row>
    <row r="10054" spans="1:27" ht="12.75">
      <c r="A10054" s="64"/>
      <c r="B10054" s="16"/>
      <c r="C10054" s="60"/>
      <c r="D10054" s="16"/>
      <c r="E10054" s="61"/>
      <c r="F10054" s="16"/>
      <c r="G10054" s="16"/>
      <c r="H10054" s="29"/>
      <c r="I10054" s="16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  <c r="V10054" s="9"/>
      <c r="W10054" s="9"/>
      <c r="X10054" s="9"/>
      <c r="Y10054" s="9"/>
      <c r="Z10054" s="9"/>
      <c r="AA10054" s="9"/>
    </row>
    <row r="10055" spans="1:27" ht="12.75">
      <c r="A10055" s="64"/>
      <c r="B10055" s="16"/>
      <c r="C10055" s="60"/>
      <c r="D10055" s="16"/>
      <c r="E10055" s="61"/>
      <c r="F10055" s="16"/>
      <c r="G10055" s="16"/>
      <c r="H10055" s="29"/>
      <c r="I10055" s="16"/>
      <c r="J10055" s="9"/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  <c r="V10055" s="9"/>
      <c r="W10055" s="9"/>
      <c r="X10055" s="9"/>
      <c r="Y10055" s="9"/>
      <c r="Z10055" s="9"/>
      <c r="AA10055" s="9"/>
    </row>
    <row r="10056" spans="1:27" ht="12.75">
      <c r="A10056" s="64"/>
      <c r="B10056" s="16"/>
      <c r="C10056" s="60"/>
      <c r="D10056" s="16"/>
      <c r="E10056" s="61"/>
      <c r="F10056" s="16"/>
      <c r="G10056" s="16"/>
      <c r="H10056" s="29"/>
      <c r="I10056" s="16"/>
      <c r="J10056" s="9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  <c r="V10056" s="9"/>
      <c r="W10056" s="9"/>
      <c r="X10056" s="9"/>
      <c r="Y10056" s="9"/>
      <c r="Z10056" s="9"/>
      <c r="AA10056" s="9"/>
    </row>
    <row r="10057" spans="1:27" ht="12.75">
      <c r="A10057" s="64"/>
      <c r="B10057" s="16"/>
      <c r="C10057" s="60"/>
      <c r="D10057" s="16"/>
      <c r="E10057" s="61"/>
      <c r="F10057" s="16"/>
      <c r="G10057" s="16"/>
      <c r="H10057" s="29"/>
      <c r="I10057" s="16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9"/>
      <c r="X10057" s="9"/>
      <c r="Y10057" s="9"/>
      <c r="Z10057" s="9"/>
      <c r="AA10057" s="9"/>
    </row>
    <row r="10058" spans="1:27" ht="12.75">
      <c r="A10058" s="64"/>
      <c r="B10058" s="16"/>
      <c r="C10058" s="60"/>
      <c r="D10058" s="16"/>
      <c r="E10058" s="61"/>
      <c r="F10058" s="16"/>
      <c r="G10058" s="16"/>
      <c r="H10058" s="29"/>
      <c r="I10058" s="16"/>
      <c r="J10058" s="9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  <c r="V10058" s="9"/>
      <c r="W10058" s="9"/>
      <c r="X10058" s="9"/>
      <c r="Y10058" s="9"/>
      <c r="Z10058" s="9"/>
      <c r="AA10058" s="9"/>
    </row>
    <row r="10059" spans="1:27" ht="12.75">
      <c r="A10059" s="64"/>
      <c r="B10059" s="16"/>
      <c r="C10059" s="60"/>
      <c r="D10059" s="16"/>
      <c r="E10059" s="61"/>
      <c r="F10059" s="16"/>
      <c r="G10059" s="16"/>
      <c r="H10059" s="29"/>
      <c r="I10059" s="16"/>
      <c r="J10059" s="9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  <c r="Z10059" s="9"/>
      <c r="AA10059" s="9"/>
    </row>
    <row r="10060" spans="1:27" ht="12.75">
      <c r="A10060" s="64"/>
      <c r="B10060" s="16"/>
      <c r="C10060" s="60"/>
      <c r="D10060" s="16"/>
      <c r="E10060" s="61"/>
      <c r="F10060" s="16"/>
      <c r="G10060" s="16"/>
      <c r="H10060" s="29"/>
      <c r="I10060" s="16"/>
      <c r="J10060" s="9"/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9"/>
      <c r="V10060" s="9"/>
      <c r="W10060" s="9"/>
      <c r="X10060" s="9"/>
      <c r="Y10060" s="9"/>
      <c r="Z10060" s="9"/>
      <c r="AA10060" s="9"/>
    </row>
    <row r="10061" spans="1:27" ht="12.75">
      <c r="A10061" s="64"/>
      <c r="B10061" s="16"/>
      <c r="C10061" s="60"/>
      <c r="D10061" s="16"/>
      <c r="E10061" s="61"/>
      <c r="F10061" s="16"/>
      <c r="G10061" s="16"/>
      <c r="H10061" s="29"/>
      <c r="I10061" s="16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  <c r="Z10061" s="9"/>
      <c r="AA10061" s="9"/>
    </row>
    <row r="10062" spans="1:27" ht="12.75">
      <c r="A10062" s="64"/>
      <c r="B10062" s="16"/>
      <c r="C10062" s="60"/>
      <c r="D10062" s="16"/>
      <c r="E10062" s="61"/>
      <c r="F10062" s="16"/>
      <c r="G10062" s="16"/>
      <c r="H10062" s="29"/>
      <c r="I10062" s="16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  <c r="V10062" s="9"/>
      <c r="W10062" s="9"/>
      <c r="X10062" s="9"/>
      <c r="Y10062" s="9"/>
      <c r="Z10062" s="9"/>
      <c r="AA10062" s="9"/>
    </row>
    <row r="10063" spans="1:27" ht="12.75">
      <c r="A10063" s="64"/>
      <c r="B10063" s="16"/>
      <c r="C10063" s="60"/>
      <c r="D10063" s="16"/>
      <c r="E10063" s="61"/>
      <c r="F10063" s="16"/>
      <c r="G10063" s="16"/>
      <c r="H10063" s="29"/>
      <c r="I10063" s="16"/>
      <c r="J10063" s="9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  <c r="Z10063" s="9"/>
      <c r="AA10063" s="9"/>
    </row>
    <row r="10064" spans="1:27" ht="12.75">
      <c r="A10064" s="64"/>
      <c r="B10064" s="16"/>
      <c r="C10064" s="60"/>
      <c r="D10064" s="16"/>
      <c r="E10064" s="61"/>
      <c r="F10064" s="16"/>
      <c r="G10064" s="16"/>
      <c r="H10064" s="29"/>
      <c r="I10064" s="16"/>
      <c r="J10064" s="9"/>
      <c r="K10064" s="9"/>
      <c r="L10064" s="9"/>
      <c r="M10064" s="9"/>
      <c r="N10064" s="9"/>
      <c r="O10064" s="9"/>
      <c r="P10064" s="9"/>
      <c r="Q10064" s="9"/>
      <c r="R10064" s="9"/>
      <c r="S10064" s="9"/>
      <c r="T10064" s="9"/>
      <c r="U10064" s="9"/>
      <c r="V10064" s="9"/>
      <c r="W10064" s="9"/>
      <c r="X10064" s="9"/>
      <c r="Y10064" s="9"/>
      <c r="Z10064" s="9"/>
      <c r="AA10064" s="9"/>
    </row>
    <row r="10065" spans="1:27" ht="12.75">
      <c r="A10065" s="64"/>
      <c r="B10065" s="16"/>
      <c r="C10065" s="60"/>
      <c r="D10065" s="16"/>
      <c r="E10065" s="61"/>
      <c r="F10065" s="16"/>
      <c r="G10065" s="16"/>
      <c r="H10065" s="29"/>
      <c r="I10065" s="16"/>
      <c r="J10065" s="9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9"/>
      <c r="Y10065" s="9"/>
      <c r="Z10065" s="9"/>
      <c r="AA10065" s="9"/>
    </row>
    <row r="10066" spans="1:27" ht="12.75">
      <c r="A10066" s="64"/>
      <c r="B10066" s="16"/>
      <c r="C10066" s="60"/>
      <c r="D10066" s="16"/>
      <c r="E10066" s="61"/>
      <c r="F10066" s="16"/>
      <c r="G10066" s="16"/>
      <c r="H10066" s="29"/>
      <c r="I10066" s="16"/>
      <c r="J10066" s="9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  <c r="Z10066" s="9"/>
      <c r="AA10066" s="9"/>
    </row>
    <row r="10067" spans="1:27" ht="12.75">
      <c r="A10067" s="64"/>
      <c r="B10067" s="16"/>
      <c r="C10067" s="60"/>
      <c r="D10067" s="16"/>
      <c r="E10067" s="61"/>
      <c r="F10067" s="16"/>
      <c r="G10067" s="16"/>
      <c r="H10067" s="29"/>
      <c r="I10067" s="16"/>
      <c r="J10067" s="9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9"/>
      <c r="Y10067" s="9"/>
      <c r="Z10067" s="9"/>
      <c r="AA10067" s="9"/>
    </row>
    <row r="10068" spans="1:27" ht="12.75">
      <c r="A10068" s="64"/>
      <c r="B10068" s="16"/>
      <c r="C10068" s="60"/>
      <c r="D10068" s="16"/>
      <c r="E10068" s="61"/>
      <c r="F10068" s="16"/>
      <c r="G10068" s="16"/>
      <c r="H10068" s="29"/>
      <c r="I10068" s="16"/>
      <c r="J10068" s="9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  <c r="V10068" s="9"/>
      <c r="W10068" s="9"/>
      <c r="X10068" s="9"/>
      <c r="Y10068" s="9"/>
      <c r="Z10068" s="9"/>
      <c r="AA10068" s="9"/>
    </row>
    <row r="10069" spans="1:27" ht="12.75">
      <c r="A10069" s="64"/>
      <c r="B10069" s="16"/>
      <c r="C10069" s="60"/>
      <c r="D10069" s="16"/>
      <c r="E10069" s="61"/>
      <c r="F10069" s="16"/>
      <c r="G10069" s="16"/>
      <c r="H10069" s="29"/>
      <c r="I10069" s="16"/>
      <c r="J10069" s="9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9"/>
      <c r="Y10069" s="9"/>
      <c r="Z10069" s="9"/>
      <c r="AA10069" s="9"/>
    </row>
    <row r="10070" spans="1:27" ht="12.75">
      <c r="A10070" s="64"/>
      <c r="B10070" s="16"/>
      <c r="C10070" s="60"/>
      <c r="D10070" s="16"/>
      <c r="E10070" s="61"/>
      <c r="F10070" s="16"/>
      <c r="G10070" s="16"/>
      <c r="H10070" s="29"/>
      <c r="I10070" s="16"/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  <c r="V10070" s="9"/>
      <c r="W10070" s="9"/>
      <c r="X10070" s="9"/>
      <c r="Y10070" s="9"/>
      <c r="Z10070" s="9"/>
      <c r="AA10070" s="9"/>
    </row>
    <row r="10071" spans="1:27" ht="12.75">
      <c r="A10071" s="64"/>
      <c r="B10071" s="16"/>
      <c r="C10071" s="60"/>
      <c r="D10071" s="16"/>
      <c r="E10071" s="61"/>
      <c r="F10071" s="16"/>
      <c r="G10071" s="16"/>
      <c r="H10071" s="29"/>
      <c r="I10071" s="16"/>
      <c r="J10071" s="9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9"/>
      <c r="Y10071" s="9"/>
      <c r="Z10071" s="9"/>
      <c r="AA10071" s="9"/>
    </row>
    <row r="10072" spans="1:27" ht="12.75">
      <c r="A10072" s="64"/>
      <c r="B10072" s="16"/>
      <c r="C10072" s="60"/>
      <c r="D10072" s="16"/>
      <c r="E10072" s="61"/>
      <c r="F10072" s="16"/>
      <c r="G10072" s="16"/>
      <c r="H10072" s="29"/>
      <c r="I10072" s="16"/>
      <c r="J10072" s="9"/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9"/>
      <c r="V10072" s="9"/>
      <c r="W10072" s="9"/>
      <c r="X10072" s="9"/>
      <c r="Y10072" s="9"/>
      <c r="Z10072" s="9"/>
      <c r="AA10072" s="9"/>
    </row>
    <row r="10073" spans="1:27" ht="12.75">
      <c r="A10073" s="64"/>
      <c r="B10073" s="16"/>
      <c r="C10073" s="60"/>
      <c r="D10073" s="16"/>
      <c r="E10073" s="61"/>
      <c r="F10073" s="16"/>
      <c r="G10073" s="16"/>
      <c r="H10073" s="29"/>
      <c r="I10073" s="16"/>
      <c r="J10073" s="9"/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  <c r="V10073" s="9"/>
      <c r="W10073" s="9"/>
      <c r="X10073" s="9"/>
      <c r="Y10073" s="9"/>
      <c r="Z10073" s="9"/>
      <c r="AA10073" s="9"/>
    </row>
    <row r="10074" spans="1:27" ht="12.75">
      <c r="A10074" s="64"/>
      <c r="B10074" s="16"/>
      <c r="C10074" s="60"/>
      <c r="D10074" s="16"/>
      <c r="E10074" s="61"/>
      <c r="F10074" s="16"/>
      <c r="G10074" s="16"/>
      <c r="H10074" s="29"/>
      <c r="I10074" s="16"/>
      <c r="J10074" s="9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  <c r="V10074" s="9"/>
      <c r="W10074" s="9"/>
      <c r="X10074" s="9"/>
      <c r="Y10074" s="9"/>
      <c r="Z10074" s="9"/>
      <c r="AA10074" s="9"/>
    </row>
    <row r="10075" spans="1:27" ht="12.75">
      <c r="A10075" s="64"/>
      <c r="B10075" s="16"/>
      <c r="C10075" s="60"/>
      <c r="D10075" s="16"/>
      <c r="E10075" s="61"/>
      <c r="F10075" s="16"/>
      <c r="G10075" s="16"/>
      <c r="H10075" s="29"/>
      <c r="I10075" s="16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  <c r="Z10075" s="9"/>
      <c r="AA10075" s="9"/>
    </row>
    <row r="10076" spans="1:27" ht="12.75">
      <c r="A10076" s="64"/>
      <c r="B10076" s="16"/>
      <c r="C10076" s="60"/>
      <c r="D10076" s="16"/>
      <c r="E10076" s="61"/>
      <c r="F10076" s="16"/>
      <c r="G10076" s="16"/>
      <c r="H10076" s="29"/>
      <c r="I10076" s="16"/>
      <c r="J10076" s="9"/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9"/>
      <c r="V10076" s="9"/>
      <c r="W10076" s="9"/>
      <c r="X10076" s="9"/>
      <c r="Y10076" s="9"/>
      <c r="Z10076" s="9"/>
      <c r="AA10076" s="9"/>
    </row>
    <row r="10077" spans="1:27" ht="12.75">
      <c r="A10077" s="64"/>
      <c r="B10077" s="16"/>
      <c r="C10077" s="60"/>
      <c r="D10077" s="16"/>
      <c r="E10077" s="61"/>
      <c r="F10077" s="16"/>
      <c r="G10077" s="16"/>
      <c r="H10077" s="29"/>
      <c r="I10077" s="16"/>
      <c r="J10077" s="9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/>
      <c r="X10077" s="9"/>
      <c r="Y10077" s="9"/>
      <c r="Z10077" s="9"/>
      <c r="AA10077" s="9"/>
    </row>
    <row r="10078" spans="1:27" ht="12.75">
      <c r="A10078" s="64"/>
      <c r="B10078" s="16"/>
      <c r="C10078" s="60"/>
      <c r="D10078" s="16"/>
      <c r="E10078" s="61"/>
      <c r="F10078" s="16"/>
      <c r="G10078" s="16"/>
      <c r="H10078" s="29"/>
      <c r="I10078" s="16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  <c r="W10078" s="9"/>
      <c r="X10078" s="9"/>
      <c r="Y10078" s="9"/>
      <c r="Z10078" s="9"/>
      <c r="AA10078" s="9"/>
    </row>
    <row r="10079" spans="1:27" ht="12.75">
      <c r="A10079" s="64"/>
      <c r="B10079" s="16"/>
      <c r="C10079" s="60"/>
      <c r="D10079" s="16"/>
      <c r="E10079" s="61"/>
      <c r="F10079" s="16"/>
      <c r="G10079" s="16"/>
      <c r="H10079" s="29"/>
      <c r="I10079" s="16"/>
      <c r="J10079" s="9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9"/>
      <c r="Y10079" s="9"/>
      <c r="Z10079" s="9"/>
      <c r="AA10079" s="9"/>
    </row>
    <row r="10080" spans="1:27" ht="12.75">
      <c r="A10080" s="64"/>
      <c r="B10080" s="16"/>
      <c r="C10080" s="60"/>
      <c r="D10080" s="16"/>
      <c r="E10080" s="61"/>
      <c r="F10080" s="16"/>
      <c r="G10080" s="16"/>
      <c r="H10080" s="29"/>
      <c r="I10080" s="16"/>
      <c r="J10080" s="9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  <c r="Z10080" s="9"/>
      <c r="AA10080" s="9"/>
    </row>
    <row r="10081" spans="1:27" ht="12.75">
      <c r="A10081" s="64"/>
      <c r="B10081" s="16"/>
      <c r="C10081" s="60"/>
      <c r="D10081" s="16"/>
      <c r="E10081" s="61"/>
      <c r="F10081" s="16"/>
      <c r="G10081" s="16"/>
      <c r="H10081" s="29"/>
      <c r="I10081" s="16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9"/>
      <c r="Y10081" s="9"/>
      <c r="Z10081" s="9"/>
      <c r="AA10081" s="9"/>
    </row>
    <row r="10082" spans="1:27" ht="12.75">
      <c r="A10082" s="64"/>
      <c r="B10082" s="16"/>
      <c r="C10082" s="60"/>
      <c r="D10082" s="16"/>
      <c r="E10082" s="61"/>
      <c r="F10082" s="16"/>
      <c r="G10082" s="16"/>
      <c r="H10082" s="29"/>
      <c r="I10082" s="16"/>
      <c r="J10082" s="9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  <c r="V10082" s="9"/>
      <c r="W10082" s="9"/>
      <c r="X10082" s="9"/>
      <c r="Y10082" s="9"/>
      <c r="Z10082" s="9"/>
      <c r="AA10082" s="9"/>
    </row>
    <row r="10083" spans="1:27" ht="12.75">
      <c r="A10083" s="64"/>
      <c r="B10083" s="16"/>
      <c r="C10083" s="60"/>
      <c r="D10083" s="16"/>
      <c r="E10083" s="61"/>
      <c r="F10083" s="16"/>
      <c r="G10083" s="16"/>
      <c r="H10083" s="29"/>
      <c r="I10083" s="16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9"/>
      <c r="Y10083" s="9"/>
      <c r="Z10083" s="9"/>
      <c r="AA10083" s="9"/>
    </row>
    <row r="10084" spans="1:27" ht="12.75">
      <c r="A10084" s="64"/>
      <c r="B10084" s="16"/>
      <c r="C10084" s="60"/>
      <c r="D10084" s="16"/>
      <c r="E10084" s="61"/>
      <c r="F10084" s="16"/>
      <c r="G10084" s="16"/>
      <c r="H10084" s="29"/>
      <c r="I10084" s="16"/>
      <c r="J10084" s="9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9"/>
      <c r="V10084" s="9"/>
      <c r="W10084" s="9"/>
      <c r="X10084" s="9"/>
      <c r="Y10084" s="9"/>
      <c r="Z10084" s="9"/>
      <c r="AA10084" s="9"/>
    </row>
    <row r="10085" spans="1:27" ht="12.75">
      <c r="A10085" s="64"/>
      <c r="B10085" s="16"/>
      <c r="C10085" s="60"/>
      <c r="D10085" s="16"/>
      <c r="E10085" s="61"/>
      <c r="F10085" s="16"/>
      <c r="G10085" s="16"/>
      <c r="H10085" s="29"/>
      <c r="I10085" s="16"/>
      <c r="J10085" s="9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9"/>
      <c r="Y10085" s="9"/>
      <c r="Z10085" s="9"/>
      <c r="AA10085" s="9"/>
    </row>
    <row r="10086" spans="1:27" ht="12.75">
      <c r="A10086" s="64"/>
      <c r="B10086" s="16"/>
      <c r="C10086" s="60"/>
      <c r="D10086" s="16"/>
      <c r="E10086" s="61"/>
      <c r="F10086" s="16"/>
      <c r="G10086" s="16"/>
      <c r="H10086" s="29"/>
      <c r="I10086" s="16"/>
      <c r="J10086" s="9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  <c r="V10086" s="9"/>
      <c r="W10086" s="9"/>
      <c r="X10086" s="9"/>
      <c r="Y10086" s="9"/>
      <c r="Z10086" s="9"/>
      <c r="AA10086" s="9"/>
    </row>
    <row r="10087" spans="1:27" ht="12.75">
      <c r="A10087" s="64"/>
      <c r="B10087" s="16"/>
      <c r="C10087" s="60"/>
      <c r="D10087" s="16"/>
      <c r="E10087" s="61"/>
      <c r="F10087" s="16"/>
      <c r="G10087" s="16"/>
      <c r="H10087" s="29"/>
      <c r="I10087" s="16"/>
      <c r="J10087" s="9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9"/>
      <c r="Y10087" s="9"/>
      <c r="Z10087" s="9"/>
      <c r="AA10087" s="9"/>
    </row>
    <row r="10088" spans="1:27" ht="12.75">
      <c r="A10088" s="64"/>
      <c r="B10088" s="16"/>
      <c r="C10088" s="60"/>
      <c r="D10088" s="16"/>
      <c r="E10088" s="61"/>
      <c r="F10088" s="16"/>
      <c r="G10088" s="16"/>
      <c r="H10088" s="29"/>
      <c r="I10088" s="16"/>
      <c r="J10088" s="9"/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9"/>
      <c r="V10088" s="9"/>
      <c r="W10088" s="9"/>
      <c r="X10088" s="9"/>
      <c r="Y10088" s="9"/>
      <c r="Z10088" s="9"/>
      <c r="AA10088" s="9"/>
    </row>
    <row r="10089" spans="1:27" ht="12.75">
      <c r="A10089" s="64"/>
      <c r="B10089" s="16"/>
      <c r="C10089" s="60"/>
      <c r="D10089" s="16"/>
      <c r="E10089" s="61"/>
      <c r="F10089" s="16"/>
      <c r="G10089" s="16"/>
      <c r="H10089" s="29"/>
      <c r="I10089" s="16"/>
      <c r="J10089" s="9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9"/>
      <c r="Y10089" s="9"/>
      <c r="Z10089" s="9"/>
      <c r="AA10089" s="9"/>
    </row>
    <row r="10090" spans="1:27" ht="12.75">
      <c r="A10090" s="64"/>
      <c r="B10090" s="16"/>
      <c r="C10090" s="60"/>
      <c r="D10090" s="16"/>
      <c r="E10090" s="61"/>
      <c r="F10090" s="16"/>
      <c r="G10090" s="16"/>
      <c r="H10090" s="29"/>
      <c r="I10090" s="16"/>
      <c r="J10090" s="9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  <c r="Z10090" s="9"/>
      <c r="AA10090" s="9"/>
    </row>
    <row r="10091" spans="1:27" ht="12.75">
      <c r="A10091" s="64"/>
      <c r="B10091" s="16"/>
      <c r="C10091" s="60"/>
      <c r="D10091" s="16"/>
      <c r="E10091" s="61"/>
      <c r="F10091" s="16"/>
      <c r="G10091" s="16"/>
      <c r="H10091" s="29"/>
      <c r="I10091" s="16"/>
      <c r="J10091" s="9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9"/>
      <c r="Y10091" s="9"/>
      <c r="Z10091" s="9"/>
      <c r="AA10091" s="9"/>
    </row>
    <row r="10092" spans="1:27" ht="12.75">
      <c r="A10092" s="64"/>
      <c r="B10092" s="16"/>
      <c r="C10092" s="60"/>
      <c r="D10092" s="16"/>
      <c r="E10092" s="61"/>
      <c r="F10092" s="16"/>
      <c r="G10092" s="16"/>
      <c r="H10092" s="29"/>
      <c r="I10092" s="16"/>
      <c r="J10092" s="9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9"/>
      <c r="V10092" s="9"/>
      <c r="W10092" s="9"/>
      <c r="X10092" s="9"/>
      <c r="Y10092" s="9"/>
      <c r="Z10092" s="9"/>
      <c r="AA10092" s="9"/>
    </row>
    <row r="10093" spans="1:27" ht="12.75">
      <c r="A10093" s="64"/>
      <c r="B10093" s="16"/>
      <c r="C10093" s="60"/>
      <c r="D10093" s="16"/>
      <c r="E10093" s="61"/>
      <c r="F10093" s="16"/>
      <c r="G10093" s="16"/>
      <c r="H10093" s="29"/>
      <c r="I10093" s="16"/>
      <c r="J10093" s="9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9"/>
      <c r="Y10093" s="9"/>
      <c r="Z10093" s="9"/>
      <c r="AA10093" s="9"/>
    </row>
    <row r="10094" spans="1:27" ht="12.75">
      <c r="A10094" s="64"/>
      <c r="B10094" s="16"/>
      <c r="C10094" s="60"/>
      <c r="D10094" s="16"/>
      <c r="E10094" s="61"/>
      <c r="F10094" s="16"/>
      <c r="G10094" s="16"/>
      <c r="H10094" s="29"/>
      <c r="I10094" s="16"/>
      <c r="J10094" s="9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9"/>
      <c r="V10094" s="9"/>
      <c r="W10094" s="9"/>
      <c r="X10094" s="9"/>
      <c r="Y10094" s="9"/>
      <c r="Z10094" s="9"/>
      <c r="AA10094" s="9"/>
    </row>
    <row r="10095" spans="1:27" ht="12.75">
      <c r="A10095" s="64"/>
      <c r="B10095" s="16"/>
      <c r="C10095" s="60"/>
      <c r="D10095" s="16"/>
      <c r="E10095" s="61"/>
      <c r="F10095" s="16"/>
      <c r="G10095" s="16"/>
      <c r="H10095" s="29"/>
      <c r="I10095" s="16"/>
      <c r="J10095" s="9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9"/>
      <c r="Y10095" s="9"/>
      <c r="Z10095" s="9"/>
      <c r="AA10095" s="9"/>
    </row>
    <row r="10096" spans="1:27" ht="12.75">
      <c r="A10096" s="64"/>
      <c r="B10096" s="16"/>
      <c r="C10096" s="60"/>
      <c r="D10096" s="16"/>
      <c r="E10096" s="61"/>
      <c r="F10096" s="16"/>
      <c r="G10096" s="16"/>
      <c r="H10096" s="29"/>
      <c r="I10096" s="16"/>
      <c r="J10096" s="9"/>
      <c r="K10096" s="9"/>
      <c r="L10096" s="9"/>
      <c r="M10096" s="9"/>
      <c r="N10096" s="9"/>
      <c r="O10096" s="9"/>
      <c r="P10096" s="9"/>
      <c r="Q10096" s="9"/>
      <c r="R10096" s="9"/>
      <c r="S10096" s="9"/>
      <c r="T10096" s="9"/>
      <c r="U10096" s="9"/>
      <c r="V10096" s="9"/>
      <c r="W10096" s="9"/>
      <c r="X10096" s="9"/>
      <c r="Y10096" s="9"/>
      <c r="Z10096" s="9"/>
      <c r="AA10096" s="9"/>
    </row>
    <row r="10097" spans="1:27" ht="12.75">
      <c r="A10097" s="64"/>
      <c r="B10097" s="16"/>
      <c r="C10097" s="60"/>
      <c r="D10097" s="16"/>
      <c r="E10097" s="61"/>
      <c r="F10097" s="16"/>
      <c r="G10097" s="16"/>
      <c r="H10097" s="29"/>
      <c r="I10097" s="16"/>
      <c r="J10097" s="9"/>
      <c r="K10097" s="9"/>
      <c r="L10097" s="9"/>
      <c r="M10097" s="9"/>
      <c r="N10097" s="9"/>
      <c r="O10097" s="9"/>
      <c r="P10097" s="9"/>
      <c r="Q10097" s="9"/>
      <c r="R10097" s="9"/>
      <c r="S10097" s="9"/>
      <c r="T10097" s="9"/>
      <c r="U10097" s="9"/>
      <c r="V10097" s="9"/>
      <c r="W10097" s="9"/>
      <c r="X10097" s="9"/>
      <c r="Y10097" s="9"/>
      <c r="Z10097" s="9"/>
      <c r="AA10097" s="9"/>
    </row>
    <row r="10098" spans="1:27" ht="12.75">
      <c r="A10098" s="64"/>
      <c r="B10098" s="16"/>
      <c r="C10098" s="60"/>
      <c r="D10098" s="16"/>
      <c r="E10098" s="61"/>
      <c r="F10098" s="16"/>
      <c r="G10098" s="16"/>
      <c r="H10098" s="29"/>
      <c r="I10098" s="16"/>
      <c r="J10098" s="9"/>
      <c r="K10098" s="9"/>
      <c r="L10098" s="9"/>
      <c r="M10098" s="9"/>
      <c r="N10098" s="9"/>
      <c r="O10098" s="9"/>
      <c r="P10098" s="9"/>
      <c r="Q10098" s="9"/>
      <c r="R10098" s="9"/>
      <c r="S10098" s="9"/>
      <c r="T10098" s="9"/>
      <c r="U10098" s="9"/>
      <c r="V10098" s="9"/>
      <c r="W10098" s="9"/>
      <c r="X10098" s="9"/>
      <c r="Y10098" s="9"/>
      <c r="Z10098" s="9"/>
      <c r="AA10098" s="9"/>
    </row>
    <row r="10099" spans="1:27" ht="12.75">
      <c r="A10099" s="64"/>
      <c r="B10099" s="16"/>
      <c r="C10099" s="60"/>
      <c r="D10099" s="16"/>
      <c r="E10099" s="61"/>
      <c r="F10099" s="16"/>
      <c r="G10099" s="16"/>
      <c r="H10099" s="29"/>
      <c r="I10099" s="16"/>
      <c r="J10099" s="9"/>
      <c r="K10099" s="9"/>
      <c r="L10099" s="9"/>
      <c r="M10099" s="9"/>
      <c r="N10099" s="9"/>
      <c r="O10099" s="9"/>
      <c r="P10099" s="9"/>
      <c r="Q10099" s="9"/>
      <c r="R10099" s="9"/>
      <c r="S10099" s="9"/>
      <c r="T10099" s="9"/>
      <c r="U10099" s="9"/>
      <c r="V10099" s="9"/>
      <c r="W10099" s="9"/>
      <c r="X10099" s="9"/>
      <c r="Y10099" s="9"/>
      <c r="Z10099" s="9"/>
      <c r="AA10099" s="9"/>
    </row>
    <row r="10100" spans="1:27" ht="12.75">
      <c r="A10100" s="64"/>
      <c r="B10100" s="16"/>
      <c r="C10100" s="60"/>
      <c r="D10100" s="16"/>
      <c r="E10100" s="61"/>
      <c r="F10100" s="16"/>
      <c r="G10100" s="16"/>
      <c r="H10100" s="29"/>
      <c r="I10100" s="16"/>
      <c r="J10100" s="9"/>
      <c r="K10100" s="9"/>
      <c r="L10100" s="9"/>
      <c r="M10100" s="9"/>
      <c r="N10100" s="9"/>
      <c r="O10100" s="9"/>
      <c r="P10100" s="9"/>
      <c r="Q10100" s="9"/>
      <c r="R10100" s="9"/>
      <c r="S10100" s="9"/>
      <c r="T10100" s="9"/>
      <c r="U10100" s="9"/>
      <c r="V10100" s="9"/>
      <c r="W10100" s="9"/>
      <c r="X10100" s="9"/>
      <c r="Y10100" s="9"/>
      <c r="Z10100" s="9"/>
      <c r="AA10100" s="9"/>
    </row>
    <row r="10101" spans="1:27" ht="12.75">
      <c r="A10101" s="64"/>
      <c r="B10101" s="16"/>
      <c r="C10101" s="60"/>
      <c r="D10101" s="16"/>
      <c r="E10101" s="61"/>
      <c r="F10101" s="16"/>
      <c r="G10101" s="16"/>
      <c r="H10101" s="29"/>
      <c r="I10101" s="16"/>
      <c r="J10101" s="9"/>
      <c r="K10101" s="9"/>
      <c r="L10101" s="9"/>
      <c r="M10101" s="9"/>
      <c r="N10101" s="9"/>
      <c r="O10101" s="9"/>
      <c r="P10101" s="9"/>
      <c r="Q10101" s="9"/>
      <c r="R10101" s="9"/>
      <c r="S10101" s="9"/>
      <c r="T10101" s="9"/>
      <c r="U10101" s="9"/>
      <c r="V10101" s="9"/>
      <c r="W10101" s="9"/>
      <c r="X10101" s="9"/>
      <c r="Y10101" s="9"/>
      <c r="Z10101" s="9"/>
      <c r="AA10101" s="9"/>
    </row>
    <row r="10102" spans="1:27" ht="12.75">
      <c r="A10102" s="64"/>
      <c r="B10102" s="16"/>
      <c r="C10102" s="60"/>
      <c r="D10102" s="16"/>
      <c r="E10102" s="61"/>
      <c r="F10102" s="16"/>
      <c r="G10102" s="16"/>
      <c r="H10102" s="29"/>
      <c r="I10102" s="16"/>
      <c r="J10102" s="9"/>
      <c r="K10102" s="9"/>
      <c r="L10102" s="9"/>
      <c r="M10102" s="9"/>
      <c r="N10102" s="9"/>
      <c r="O10102" s="9"/>
      <c r="P10102" s="9"/>
      <c r="Q10102" s="9"/>
      <c r="R10102" s="9"/>
      <c r="S10102" s="9"/>
      <c r="T10102" s="9"/>
      <c r="U10102" s="9"/>
      <c r="V10102" s="9"/>
      <c r="W10102" s="9"/>
      <c r="X10102" s="9"/>
      <c r="Y10102" s="9"/>
      <c r="Z10102" s="9"/>
      <c r="AA10102" s="9"/>
    </row>
    <row r="10103" spans="1:27" ht="12.75">
      <c r="A10103" s="64"/>
      <c r="B10103" s="16"/>
      <c r="C10103" s="60"/>
      <c r="D10103" s="16"/>
      <c r="E10103" s="61"/>
      <c r="F10103" s="16"/>
      <c r="G10103" s="16"/>
      <c r="H10103" s="29"/>
      <c r="I10103" s="16"/>
      <c r="J10103" s="9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9"/>
      <c r="X10103" s="9"/>
      <c r="Y10103" s="9"/>
      <c r="Z10103" s="9"/>
      <c r="AA10103" s="9"/>
    </row>
    <row r="10104" spans="1:27" ht="12.75">
      <c r="A10104" s="64"/>
      <c r="B10104" s="16"/>
      <c r="C10104" s="60"/>
      <c r="D10104" s="16"/>
      <c r="E10104" s="61"/>
      <c r="F10104" s="16"/>
      <c r="G10104" s="16"/>
      <c r="H10104" s="29"/>
      <c r="I10104" s="16"/>
      <c r="J10104" s="9"/>
      <c r="K10104" s="9"/>
      <c r="L10104" s="9"/>
      <c r="M10104" s="9"/>
      <c r="N10104" s="9"/>
      <c r="O10104" s="9"/>
      <c r="P10104" s="9"/>
      <c r="Q10104" s="9"/>
      <c r="R10104" s="9"/>
      <c r="S10104" s="9"/>
      <c r="T10104" s="9"/>
      <c r="U10104" s="9"/>
      <c r="V10104" s="9"/>
      <c r="W10104" s="9"/>
      <c r="X10104" s="9"/>
      <c r="Y10104" s="9"/>
      <c r="Z10104" s="9"/>
      <c r="AA10104" s="9"/>
    </row>
    <row r="10105" spans="1:27" ht="12.75">
      <c r="A10105" s="64"/>
      <c r="B10105" s="16"/>
      <c r="C10105" s="60"/>
      <c r="D10105" s="16"/>
      <c r="E10105" s="61"/>
      <c r="F10105" s="16"/>
      <c r="G10105" s="16"/>
      <c r="H10105" s="29"/>
      <c r="I10105" s="16"/>
      <c r="J10105" s="9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9"/>
      <c r="V10105" s="9"/>
      <c r="W10105" s="9"/>
      <c r="X10105" s="9"/>
      <c r="Y10105" s="9"/>
      <c r="Z10105" s="9"/>
      <c r="AA10105" s="9"/>
    </row>
    <row r="10106" spans="1:27" ht="12.75">
      <c r="A10106" s="64"/>
      <c r="B10106" s="16"/>
      <c r="C10106" s="60"/>
      <c r="D10106" s="16"/>
      <c r="E10106" s="61"/>
      <c r="F10106" s="16"/>
      <c r="G10106" s="16"/>
      <c r="H10106" s="29"/>
      <c r="I10106" s="16"/>
      <c r="J10106" s="9"/>
      <c r="K10106" s="9"/>
      <c r="L10106" s="9"/>
      <c r="M10106" s="9"/>
      <c r="N10106" s="9"/>
      <c r="O10106" s="9"/>
      <c r="P10106" s="9"/>
      <c r="Q10106" s="9"/>
      <c r="R10106" s="9"/>
      <c r="S10106" s="9"/>
      <c r="T10106" s="9"/>
      <c r="U10106" s="9"/>
      <c r="V10106" s="9"/>
      <c r="W10106" s="9"/>
      <c r="X10106" s="9"/>
      <c r="Y10106" s="9"/>
      <c r="Z10106" s="9"/>
      <c r="AA10106" s="9"/>
    </row>
    <row r="10107" spans="1:27" ht="12.75">
      <c r="A10107" s="64"/>
      <c r="B10107" s="16"/>
      <c r="C10107" s="60"/>
      <c r="D10107" s="16"/>
      <c r="E10107" s="61"/>
      <c r="F10107" s="16"/>
      <c r="G10107" s="16"/>
      <c r="H10107" s="29"/>
      <c r="I10107" s="16"/>
      <c r="J10107" s="9"/>
      <c r="K10107" s="9"/>
      <c r="L10107" s="9"/>
      <c r="M10107" s="9"/>
      <c r="N10107" s="9"/>
      <c r="O10107" s="9"/>
      <c r="P10107" s="9"/>
      <c r="Q10107" s="9"/>
      <c r="R10107" s="9"/>
      <c r="S10107" s="9"/>
      <c r="T10107" s="9"/>
      <c r="U10107" s="9"/>
      <c r="V10107" s="9"/>
      <c r="W10107" s="9"/>
      <c r="X10107" s="9"/>
      <c r="Y10107" s="9"/>
      <c r="Z10107" s="9"/>
      <c r="AA10107" s="9"/>
    </row>
    <row r="10108" spans="1:27" ht="12.75">
      <c r="A10108" s="64"/>
      <c r="B10108" s="16"/>
      <c r="C10108" s="60"/>
      <c r="D10108" s="16"/>
      <c r="E10108" s="61"/>
      <c r="F10108" s="16"/>
      <c r="G10108" s="16"/>
      <c r="H10108" s="29"/>
      <c r="I10108" s="16"/>
      <c r="J10108" s="9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9"/>
      <c r="V10108" s="9"/>
      <c r="W10108" s="9"/>
      <c r="X10108" s="9"/>
      <c r="Y10108" s="9"/>
      <c r="Z10108" s="9"/>
      <c r="AA10108" s="9"/>
    </row>
    <row r="10109" spans="1:27" ht="12.75">
      <c r="A10109" s="64"/>
      <c r="B10109" s="16"/>
      <c r="C10109" s="60"/>
      <c r="D10109" s="16"/>
      <c r="E10109" s="61"/>
      <c r="F10109" s="16"/>
      <c r="G10109" s="16"/>
      <c r="H10109" s="29"/>
      <c r="I10109" s="16"/>
      <c r="J10109" s="9"/>
      <c r="K10109" s="9"/>
      <c r="L10109" s="9"/>
      <c r="M10109" s="9"/>
      <c r="N10109" s="9"/>
      <c r="O10109" s="9"/>
      <c r="P10109" s="9"/>
      <c r="Q10109" s="9"/>
      <c r="R10109" s="9"/>
      <c r="S10109" s="9"/>
      <c r="T10109" s="9"/>
      <c r="U10109" s="9"/>
      <c r="V10109" s="9"/>
      <c r="W10109" s="9"/>
      <c r="X10109" s="9"/>
      <c r="Y10109" s="9"/>
      <c r="Z10109" s="9"/>
      <c r="AA10109" s="9"/>
    </row>
    <row r="10110" spans="1:27" ht="12.75">
      <c r="A10110" s="64"/>
      <c r="B10110" s="16"/>
      <c r="C10110" s="60"/>
      <c r="D10110" s="16"/>
      <c r="E10110" s="61"/>
      <c r="F10110" s="16"/>
      <c r="G10110" s="16"/>
      <c r="H10110" s="29"/>
      <c r="I10110" s="16"/>
      <c r="J10110" s="9"/>
      <c r="K10110" s="9"/>
      <c r="L10110" s="9"/>
      <c r="M10110" s="9"/>
      <c r="N10110" s="9"/>
      <c r="O10110" s="9"/>
      <c r="P10110" s="9"/>
      <c r="Q10110" s="9"/>
      <c r="R10110" s="9"/>
      <c r="S10110" s="9"/>
      <c r="T10110" s="9"/>
      <c r="U10110" s="9"/>
      <c r="V10110" s="9"/>
      <c r="W10110" s="9"/>
      <c r="X10110" s="9"/>
      <c r="Y10110" s="9"/>
      <c r="Z10110" s="9"/>
      <c r="AA10110" s="9"/>
    </row>
    <row r="10111" spans="1:27" ht="12.75">
      <c r="A10111" s="64"/>
      <c r="B10111" s="16"/>
      <c r="C10111" s="60"/>
      <c r="D10111" s="16"/>
      <c r="E10111" s="61"/>
      <c r="F10111" s="16"/>
      <c r="G10111" s="16"/>
      <c r="H10111" s="29"/>
      <c r="I10111" s="16"/>
      <c r="J10111" s="9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9"/>
      <c r="Y10111" s="9"/>
      <c r="Z10111" s="9"/>
      <c r="AA10111" s="9"/>
    </row>
    <row r="10112" spans="1:27" ht="12.75">
      <c r="A10112" s="64"/>
      <c r="B10112" s="16"/>
      <c r="C10112" s="60"/>
      <c r="D10112" s="16"/>
      <c r="E10112" s="61"/>
      <c r="F10112" s="16"/>
      <c r="G10112" s="16"/>
      <c r="H10112" s="29"/>
      <c r="I10112" s="16"/>
      <c r="J10112" s="9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9"/>
      <c r="V10112" s="9"/>
      <c r="W10112" s="9"/>
      <c r="X10112" s="9"/>
      <c r="Y10112" s="9"/>
      <c r="Z10112" s="9"/>
      <c r="AA10112" s="9"/>
    </row>
    <row r="10113" spans="1:27" ht="12.75">
      <c r="A10113" s="64"/>
      <c r="B10113" s="16"/>
      <c r="C10113" s="60"/>
      <c r="D10113" s="16"/>
      <c r="E10113" s="61"/>
      <c r="F10113" s="16"/>
      <c r="G10113" s="16"/>
      <c r="H10113" s="29"/>
      <c r="I10113" s="16"/>
      <c r="J10113" s="9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9"/>
      <c r="Y10113" s="9"/>
      <c r="Z10113" s="9"/>
      <c r="AA10113" s="9"/>
    </row>
    <row r="10114" spans="1:27" ht="12.75">
      <c r="A10114" s="64"/>
      <c r="B10114" s="16"/>
      <c r="C10114" s="60"/>
      <c r="D10114" s="16"/>
      <c r="E10114" s="61"/>
      <c r="F10114" s="16"/>
      <c r="G10114" s="16"/>
      <c r="H10114" s="29"/>
      <c r="I10114" s="16"/>
      <c r="J10114" s="9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  <c r="Z10114" s="9"/>
      <c r="AA10114" s="9"/>
    </row>
    <row r="10115" spans="1:27" ht="12.75">
      <c r="A10115" s="64"/>
      <c r="B10115" s="16"/>
      <c r="C10115" s="60"/>
      <c r="D10115" s="16"/>
      <c r="E10115" s="61"/>
      <c r="F10115" s="16"/>
      <c r="G10115" s="16"/>
      <c r="H10115" s="29"/>
      <c r="I10115" s="16"/>
      <c r="J10115" s="9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9"/>
      <c r="X10115" s="9"/>
      <c r="Y10115" s="9"/>
      <c r="Z10115" s="9"/>
      <c r="AA10115" s="9"/>
    </row>
    <row r="10116" spans="1:27" ht="12.75">
      <c r="A10116" s="64"/>
      <c r="B10116" s="16"/>
      <c r="C10116" s="60"/>
      <c r="D10116" s="16"/>
      <c r="E10116" s="61"/>
      <c r="F10116" s="16"/>
      <c r="G10116" s="16"/>
      <c r="H10116" s="29"/>
      <c r="I10116" s="16"/>
      <c r="J10116" s="9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9"/>
      <c r="V10116" s="9"/>
      <c r="W10116" s="9"/>
      <c r="X10116" s="9"/>
      <c r="Y10116" s="9"/>
      <c r="Z10116" s="9"/>
      <c r="AA10116" s="9"/>
    </row>
    <row r="10117" spans="1:27" ht="12.75">
      <c r="A10117" s="64"/>
      <c r="B10117" s="16"/>
      <c r="C10117" s="60"/>
      <c r="D10117" s="16"/>
      <c r="E10117" s="61"/>
      <c r="F10117" s="16"/>
      <c r="G10117" s="16"/>
      <c r="H10117" s="29"/>
      <c r="I10117" s="16"/>
      <c r="J10117" s="9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9"/>
      <c r="Y10117" s="9"/>
      <c r="Z10117" s="9"/>
      <c r="AA10117" s="9"/>
    </row>
    <row r="10118" spans="1:27" ht="12.75">
      <c r="A10118" s="64"/>
      <c r="B10118" s="16"/>
      <c r="C10118" s="60"/>
      <c r="D10118" s="16"/>
      <c r="E10118" s="61"/>
      <c r="F10118" s="16"/>
      <c r="G10118" s="16"/>
      <c r="H10118" s="29"/>
      <c r="I10118" s="16"/>
      <c r="J10118" s="9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  <c r="Z10118" s="9"/>
      <c r="AA10118" s="9"/>
    </row>
    <row r="10119" spans="1:27" ht="12.75">
      <c r="A10119" s="64"/>
      <c r="B10119" s="16"/>
      <c r="C10119" s="60"/>
      <c r="D10119" s="16"/>
      <c r="E10119" s="61"/>
      <c r="F10119" s="16"/>
      <c r="G10119" s="16"/>
      <c r="H10119" s="29"/>
      <c r="I10119" s="16"/>
      <c r="J10119" s="9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9"/>
      <c r="X10119" s="9"/>
      <c r="Y10119" s="9"/>
      <c r="Z10119" s="9"/>
      <c r="AA10119" s="9"/>
    </row>
    <row r="10120" spans="1:27" ht="12.75">
      <c r="A10120" s="64"/>
      <c r="B10120" s="16"/>
      <c r="C10120" s="60"/>
      <c r="D10120" s="16"/>
      <c r="E10120" s="61"/>
      <c r="F10120" s="16"/>
      <c r="G10120" s="16"/>
      <c r="H10120" s="29"/>
      <c r="I10120" s="16"/>
      <c r="J10120" s="9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9"/>
      <c r="V10120" s="9"/>
      <c r="W10120" s="9"/>
      <c r="X10120" s="9"/>
      <c r="Y10120" s="9"/>
      <c r="Z10120" s="9"/>
      <c r="AA10120" s="9"/>
    </row>
    <row r="10121" spans="1:27" ht="12.75">
      <c r="A10121" s="64"/>
      <c r="B10121" s="16"/>
      <c r="C10121" s="60"/>
      <c r="D10121" s="16"/>
      <c r="E10121" s="61"/>
      <c r="F10121" s="16"/>
      <c r="G10121" s="16"/>
      <c r="H10121" s="29"/>
      <c r="I10121" s="16"/>
      <c r="J10121" s="9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9"/>
      <c r="Y10121" s="9"/>
      <c r="Z10121" s="9"/>
      <c r="AA10121" s="9"/>
    </row>
    <row r="10122" spans="1:27" ht="12.75">
      <c r="A10122" s="64"/>
      <c r="B10122" s="16"/>
      <c r="C10122" s="60"/>
      <c r="D10122" s="16"/>
      <c r="E10122" s="61"/>
      <c r="F10122" s="16"/>
      <c r="G10122" s="16"/>
      <c r="H10122" s="29"/>
      <c r="I10122" s="16"/>
      <c r="J10122" s="9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9"/>
      <c r="V10122" s="9"/>
      <c r="W10122" s="9"/>
      <c r="X10122" s="9"/>
      <c r="Y10122" s="9"/>
      <c r="Z10122" s="9"/>
      <c r="AA10122" s="9"/>
    </row>
    <row r="10123" spans="1:27" ht="12.75">
      <c r="A10123" s="64"/>
      <c r="B10123" s="16"/>
      <c r="C10123" s="60"/>
      <c r="D10123" s="16"/>
      <c r="E10123" s="61"/>
      <c r="F10123" s="16"/>
      <c r="G10123" s="16"/>
      <c r="H10123" s="29"/>
      <c r="I10123" s="16"/>
      <c r="J10123" s="9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9"/>
      <c r="Y10123" s="9"/>
      <c r="Z10123" s="9"/>
      <c r="AA10123" s="9"/>
    </row>
    <row r="10124" spans="1:27" ht="12.75">
      <c r="A10124" s="64"/>
      <c r="B10124" s="16"/>
      <c r="C10124" s="60"/>
      <c r="D10124" s="16"/>
      <c r="E10124" s="61"/>
      <c r="F10124" s="16"/>
      <c r="G10124" s="16"/>
      <c r="H10124" s="29"/>
      <c r="I10124" s="16"/>
      <c r="J10124" s="9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9"/>
      <c r="V10124" s="9"/>
      <c r="W10124" s="9"/>
      <c r="X10124" s="9"/>
      <c r="Y10124" s="9"/>
      <c r="Z10124" s="9"/>
      <c r="AA10124" s="9"/>
    </row>
    <row r="10125" spans="1:27" ht="12.75">
      <c r="A10125" s="64"/>
      <c r="B10125" s="16"/>
      <c r="C10125" s="60"/>
      <c r="D10125" s="16"/>
      <c r="E10125" s="61"/>
      <c r="F10125" s="16"/>
      <c r="G10125" s="16"/>
      <c r="H10125" s="29"/>
      <c r="I10125" s="16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9"/>
      <c r="Y10125" s="9"/>
      <c r="Z10125" s="9"/>
      <c r="AA10125" s="9"/>
    </row>
    <row r="10126" spans="1:27" ht="12.75">
      <c r="A10126" s="64"/>
      <c r="B10126" s="16"/>
      <c r="C10126" s="60"/>
      <c r="D10126" s="16"/>
      <c r="E10126" s="61"/>
      <c r="F10126" s="16"/>
      <c r="G10126" s="16"/>
      <c r="H10126" s="29"/>
      <c r="I10126" s="16"/>
      <c r="J10126" s="9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9"/>
      <c r="V10126" s="9"/>
      <c r="W10126" s="9"/>
      <c r="X10126" s="9"/>
      <c r="Y10126" s="9"/>
      <c r="Z10126" s="9"/>
      <c r="AA10126" s="9"/>
    </row>
    <row r="10127" spans="1:27" ht="12.75">
      <c r="A10127" s="64"/>
      <c r="B10127" s="16"/>
      <c r="C10127" s="60"/>
      <c r="D10127" s="16"/>
      <c r="E10127" s="61"/>
      <c r="F10127" s="16"/>
      <c r="G10127" s="16"/>
      <c r="H10127" s="29"/>
      <c r="I10127" s="16"/>
      <c r="J10127" s="9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9"/>
      <c r="Y10127" s="9"/>
      <c r="Z10127" s="9"/>
      <c r="AA10127" s="9"/>
    </row>
    <row r="10128" spans="1:27" ht="12.75">
      <c r="A10128" s="64"/>
      <c r="B10128" s="16"/>
      <c r="C10128" s="60"/>
      <c r="D10128" s="16"/>
      <c r="E10128" s="61"/>
      <c r="F10128" s="16"/>
      <c r="G10128" s="16"/>
      <c r="H10128" s="29"/>
      <c r="I10128" s="16"/>
      <c r="J10128" s="9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9"/>
      <c r="V10128" s="9"/>
      <c r="W10128" s="9"/>
      <c r="X10128" s="9"/>
      <c r="Y10128" s="9"/>
      <c r="Z10128" s="9"/>
      <c r="AA10128" s="9"/>
    </row>
    <row r="10129" spans="1:27" ht="12.75">
      <c r="A10129" s="64"/>
      <c r="B10129" s="16"/>
      <c r="C10129" s="60"/>
      <c r="D10129" s="16"/>
      <c r="E10129" s="61"/>
      <c r="F10129" s="16"/>
      <c r="G10129" s="16"/>
      <c r="H10129" s="29"/>
      <c r="I10129" s="16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9"/>
      <c r="Y10129" s="9"/>
      <c r="Z10129" s="9"/>
      <c r="AA10129" s="9"/>
    </row>
    <row r="10130" spans="1:27" ht="12.75">
      <c r="A10130" s="64"/>
      <c r="B10130" s="16"/>
      <c r="C10130" s="60"/>
      <c r="D10130" s="16"/>
      <c r="E10130" s="61"/>
      <c r="F10130" s="16"/>
      <c r="G10130" s="16"/>
      <c r="H10130" s="29"/>
      <c r="I10130" s="16"/>
      <c r="J10130" s="9"/>
      <c r="K10130" s="9"/>
      <c r="L10130" s="9"/>
      <c r="M10130" s="9"/>
      <c r="N10130" s="9"/>
      <c r="O10130" s="9"/>
      <c r="P10130" s="9"/>
      <c r="Q10130" s="9"/>
      <c r="R10130" s="9"/>
      <c r="S10130" s="9"/>
      <c r="T10130" s="9"/>
      <c r="U10130" s="9"/>
      <c r="V10130" s="9"/>
      <c r="W10130" s="9"/>
      <c r="X10130" s="9"/>
      <c r="Y10130" s="9"/>
      <c r="Z10130" s="9"/>
      <c r="AA10130" s="9"/>
    </row>
    <row r="10131" spans="1:27" ht="12.75">
      <c r="A10131" s="64"/>
      <c r="B10131" s="16"/>
      <c r="C10131" s="60"/>
      <c r="D10131" s="16"/>
      <c r="E10131" s="61"/>
      <c r="F10131" s="16"/>
      <c r="G10131" s="16"/>
      <c r="H10131" s="29"/>
      <c r="I10131" s="16"/>
      <c r="J10131" s="9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  <c r="Z10131" s="9"/>
      <c r="AA10131" s="9"/>
    </row>
    <row r="10132" spans="1:27" ht="12.75">
      <c r="A10132" s="64"/>
      <c r="B10132" s="16"/>
      <c r="C10132" s="60"/>
      <c r="D10132" s="16"/>
      <c r="E10132" s="61"/>
      <c r="F10132" s="16"/>
      <c r="G10132" s="16"/>
      <c r="H10132" s="29"/>
      <c r="I10132" s="16"/>
      <c r="J10132" s="9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9"/>
      <c r="V10132" s="9"/>
      <c r="W10132" s="9"/>
      <c r="X10132" s="9"/>
      <c r="Y10132" s="9"/>
      <c r="Z10132" s="9"/>
      <c r="AA10132" s="9"/>
    </row>
    <row r="10133" spans="1:27" ht="12.75">
      <c r="A10133" s="64"/>
      <c r="B10133" s="16"/>
      <c r="C10133" s="60"/>
      <c r="D10133" s="16"/>
      <c r="E10133" s="61"/>
      <c r="F10133" s="16"/>
      <c r="G10133" s="16"/>
      <c r="H10133" s="29"/>
      <c r="I10133" s="16"/>
      <c r="J10133" s="9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  <c r="Z10133" s="9"/>
      <c r="AA10133" s="9"/>
    </row>
    <row r="10134" spans="1:27" ht="12.75">
      <c r="A10134" s="64"/>
      <c r="B10134" s="16"/>
      <c r="C10134" s="60"/>
      <c r="D10134" s="16"/>
      <c r="E10134" s="61"/>
      <c r="F10134" s="16"/>
      <c r="G10134" s="16"/>
      <c r="H10134" s="29"/>
      <c r="I10134" s="16"/>
      <c r="J10134" s="9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  <c r="Z10134" s="9"/>
      <c r="AA10134" s="9"/>
    </row>
    <row r="10135" spans="1:27" ht="12.75">
      <c r="A10135" s="64"/>
      <c r="B10135" s="16"/>
      <c r="C10135" s="60"/>
      <c r="D10135" s="16"/>
      <c r="E10135" s="61"/>
      <c r="F10135" s="16"/>
      <c r="G10135" s="16"/>
      <c r="H10135" s="29"/>
      <c r="I10135" s="16"/>
      <c r="J10135" s="9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9"/>
      <c r="Y10135" s="9"/>
      <c r="Z10135" s="9"/>
      <c r="AA10135" s="9"/>
    </row>
    <row r="10136" spans="1:27" ht="12.75">
      <c r="A10136" s="64"/>
      <c r="B10136" s="16"/>
      <c r="C10136" s="60"/>
      <c r="D10136" s="16"/>
      <c r="E10136" s="61"/>
      <c r="F10136" s="16"/>
      <c r="G10136" s="16"/>
      <c r="H10136" s="29"/>
      <c r="I10136" s="16"/>
      <c r="J10136" s="9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"/>
      <c r="U10136" s="9"/>
      <c r="V10136" s="9"/>
      <c r="W10136" s="9"/>
      <c r="X10136" s="9"/>
      <c r="Y10136" s="9"/>
      <c r="Z10136" s="9"/>
      <c r="AA10136" s="9"/>
    </row>
    <row r="10137" spans="1:27" ht="12.75">
      <c r="A10137" s="64"/>
      <c r="B10137" s="16"/>
      <c r="C10137" s="60"/>
      <c r="D10137" s="16"/>
      <c r="E10137" s="61"/>
      <c r="F10137" s="16"/>
      <c r="G10137" s="16"/>
      <c r="H10137" s="29"/>
      <c r="I10137" s="16"/>
      <c r="J10137" s="9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9"/>
      <c r="Y10137" s="9"/>
      <c r="Z10137" s="9"/>
      <c r="AA10137" s="9"/>
    </row>
    <row r="10138" spans="1:27" ht="12.75">
      <c r="A10138" s="64"/>
      <c r="B10138" s="16"/>
      <c r="C10138" s="60"/>
      <c r="D10138" s="16"/>
      <c r="E10138" s="61"/>
      <c r="F10138" s="16"/>
      <c r="G10138" s="16"/>
      <c r="H10138" s="29"/>
      <c r="I10138" s="16"/>
      <c r="J10138" s="9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  <c r="Z10138" s="9"/>
      <c r="AA10138" s="9"/>
    </row>
    <row r="10139" spans="1:27" ht="12.75">
      <c r="A10139" s="64"/>
      <c r="B10139" s="16"/>
      <c r="C10139" s="60"/>
      <c r="D10139" s="16"/>
      <c r="E10139" s="61"/>
      <c r="F10139" s="16"/>
      <c r="G10139" s="16"/>
      <c r="H10139" s="29"/>
      <c r="I10139" s="16"/>
      <c r="J10139" s="9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9"/>
      <c r="Y10139" s="9"/>
      <c r="Z10139" s="9"/>
      <c r="AA10139" s="9"/>
    </row>
    <row r="10140" spans="1:27" ht="12.75">
      <c r="A10140" s="64"/>
      <c r="B10140" s="16"/>
      <c r="C10140" s="60"/>
      <c r="D10140" s="16"/>
      <c r="E10140" s="61"/>
      <c r="F10140" s="16"/>
      <c r="G10140" s="16"/>
      <c r="H10140" s="29"/>
      <c r="I10140" s="16"/>
      <c r="J10140" s="9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9"/>
      <c r="V10140" s="9"/>
      <c r="W10140" s="9"/>
      <c r="X10140" s="9"/>
      <c r="Y10140" s="9"/>
      <c r="Z10140" s="9"/>
      <c r="AA10140" s="9"/>
    </row>
    <row r="10141" spans="1:27" ht="12.75">
      <c r="A10141" s="64"/>
      <c r="B10141" s="16"/>
      <c r="C10141" s="60"/>
      <c r="D10141" s="16"/>
      <c r="E10141" s="61"/>
      <c r="F10141" s="16"/>
      <c r="G10141" s="16"/>
      <c r="H10141" s="29"/>
      <c r="I10141" s="16"/>
      <c r="J10141" s="9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9"/>
      <c r="Y10141" s="9"/>
      <c r="Z10141" s="9"/>
      <c r="AA10141" s="9"/>
    </row>
    <row r="10142" spans="1:27" ht="12.75">
      <c r="A10142" s="64"/>
      <c r="B10142" s="16"/>
      <c r="C10142" s="60"/>
      <c r="D10142" s="16"/>
      <c r="E10142" s="61"/>
      <c r="F10142" s="16"/>
      <c r="G10142" s="16"/>
      <c r="H10142" s="29"/>
      <c r="I10142" s="16"/>
      <c r="J10142" s="9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9"/>
      <c r="V10142" s="9"/>
      <c r="W10142" s="9"/>
      <c r="X10142" s="9"/>
      <c r="Y10142" s="9"/>
      <c r="Z10142" s="9"/>
      <c r="AA10142" s="9"/>
    </row>
    <row r="10143" spans="1:27" ht="12.75">
      <c r="A10143" s="64"/>
      <c r="B10143" s="16"/>
      <c r="C10143" s="60"/>
      <c r="D10143" s="16"/>
      <c r="E10143" s="61"/>
      <c r="F10143" s="16"/>
      <c r="G10143" s="16"/>
      <c r="H10143" s="29"/>
      <c r="I10143" s="16"/>
      <c r="J10143" s="9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9"/>
      <c r="Y10143" s="9"/>
      <c r="Z10143" s="9"/>
      <c r="AA10143" s="9"/>
    </row>
    <row r="10144" spans="1:27" ht="12.75">
      <c r="A10144" s="64"/>
      <c r="B10144" s="16"/>
      <c r="C10144" s="60"/>
      <c r="D10144" s="16"/>
      <c r="E10144" s="61"/>
      <c r="F10144" s="16"/>
      <c r="G10144" s="16"/>
      <c r="H10144" s="29"/>
      <c r="I10144" s="16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  <c r="Z10144" s="9"/>
      <c r="AA10144" s="9"/>
    </row>
    <row r="10145" spans="1:27" ht="12.75">
      <c r="A10145" s="64"/>
      <c r="B10145" s="16"/>
      <c r="C10145" s="60"/>
      <c r="D10145" s="16"/>
      <c r="E10145" s="61"/>
      <c r="F10145" s="16"/>
      <c r="G10145" s="16"/>
      <c r="H10145" s="29"/>
      <c r="I10145" s="16"/>
      <c r="J10145" s="9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9"/>
      <c r="Y10145" s="9"/>
      <c r="Z10145" s="9"/>
      <c r="AA10145" s="9"/>
    </row>
    <row r="10146" spans="1:27" ht="12.75">
      <c r="A10146" s="64"/>
      <c r="B10146" s="16"/>
      <c r="C10146" s="60"/>
      <c r="D10146" s="16"/>
      <c r="E10146" s="61"/>
      <c r="F10146" s="16"/>
      <c r="G10146" s="16"/>
      <c r="H10146" s="29"/>
      <c r="I10146" s="16"/>
      <c r="J10146" s="9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9"/>
      <c r="V10146" s="9"/>
      <c r="W10146" s="9"/>
      <c r="X10146" s="9"/>
      <c r="Y10146" s="9"/>
      <c r="Z10146" s="9"/>
      <c r="AA10146" s="9"/>
    </row>
    <row r="10147" spans="1:27" ht="12.75">
      <c r="A10147" s="64"/>
      <c r="B10147" s="16"/>
      <c r="C10147" s="60"/>
      <c r="D10147" s="16"/>
      <c r="E10147" s="61"/>
      <c r="F10147" s="16"/>
      <c r="G10147" s="16"/>
      <c r="H10147" s="29"/>
      <c r="I10147" s="16"/>
      <c r="J10147" s="9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9"/>
      <c r="Y10147" s="9"/>
      <c r="Z10147" s="9"/>
      <c r="AA10147" s="9"/>
    </row>
    <row r="10148" spans="1:27" ht="12.75">
      <c r="A10148" s="64"/>
      <c r="B10148" s="16"/>
      <c r="C10148" s="60"/>
      <c r="D10148" s="16"/>
      <c r="E10148" s="61"/>
      <c r="F10148" s="16"/>
      <c r="G10148" s="16"/>
      <c r="H10148" s="29"/>
      <c r="I10148" s="16"/>
      <c r="J10148" s="9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9"/>
      <c r="V10148" s="9"/>
      <c r="W10148" s="9"/>
      <c r="X10148" s="9"/>
      <c r="Y10148" s="9"/>
      <c r="Z10148" s="9"/>
      <c r="AA10148" s="9"/>
    </row>
    <row r="10149" spans="1:27" ht="12.75">
      <c r="A10149" s="64"/>
      <c r="B10149" s="16"/>
      <c r="C10149" s="60"/>
      <c r="D10149" s="16"/>
      <c r="E10149" s="61"/>
      <c r="F10149" s="16"/>
      <c r="G10149" s="16"/>
      <c r="H10149" s="29"/>
      <c r="I10149" s="16"/>
      <c r="J10149" s="9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  <c r="Z10149" s="9"/>
      <c r="AA10149" s="9"/>
    </row>
    <row r="10150" spans="1:27" ht="12.75">
      <c r="A10150" s="64"/>
      <c r="B10150" s="16"/>
      <c r="C10150" s="60"/>
      <c r="D10150" s="16"/>
      <c r="E10150" s="61"/>
      <c r="F10150" s="16"/>
      <c r="G10150" s="16"/>
      <c r="H10150" s="29"/>
      <c r="I10150" s="16"/>
      <c r="J10150" s="9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9"/>
      <c r="V10150" s="9"/>
      <c r="W10150" s="9"/>
      <c r="X10150" s="9"/>
      <c r="Y10150" s="9"/>
      <c r="Z10150" s="9"/>
      <c r="AA10150" s="9"/>
    </row>
    <row r="10151" spans="1:27" ht="12.75">
      <c r="A10151" s="64"/>
      <c r="B10151" s="16"/>
      <c r="C10151" s="60"/>
      <c r="D10151" s="16"/>
      <c r="E10151" s="61"/>
      <c r="F10151" s="16"/>
      <c r="G10151" s="16"/>
      <c r="H10151" s="29"/>
      <c r="I10151" s="16"/>
      <c r="J10151" s="9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9"/>
      <c r="Y10151" s="9"/>
      <c r="Z10151" s="9"/>
      <c r="AA10151" s="9"/>
    </row>
    <row r="10152" spans="1:27" ht="12.75">
      <c r="A10152" s="64"/>
      <c r="B10152" s="16"/>
      <c r="C10152" s="60"/>
      <c r="D10152" s="16"/>
      <c r="E10152" s="61"/>
      <c r="F10152" s="16"/>
      <c r="G10152" s="16"/>
      <c r="H10152" s="29"/>
      <c r="I10152" s="16"/>
      <c r="J10152" s="9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9"/>
      <c r="V10152" s="9"/>
      <c r="W10152" s="9"/>
      <c r="X10152" s="9"/>
      <c r="Y10152" s="9"/>
      <c r="Z10152" s="9"/>
      <c r="AA10152" s="9"/>
    </row>
    <row r="10153" spans="1:27" ht="12.75">
      <c r="A10153" s="64"/>
      <c r="B10153" s="16"/>
      <c r="C10153" s="60"/>
      <c r="D10153" s="16"/>
      <c r="E10153" s="61"/>
      <c r="F10153" s="16"/>
      <c r="G10153" s="16"/>
      <c r="H10153" s="29"/>
      <c r="I10153" s="16"/>
      <c r="J10153" s="9"/>
      <c r="K10153" s="9"/>
      <c r="L10153" s="9"/>
      <c r="M10153" s="9"/>
      <c r="N10153" s="9"/>
      <c r="O10153" s="9"/>
      <c r="P10153" s="9"/>
      <c r="Q10153" s="9"/>
      <c r="R10153" s="9"/>
      <c r="S10153" s="9"/>
      <c r="T10153" s="9"/>
      <c r="U10153" s="9"/>
      <c r="V10153" s="9"/>
      <c r="W10153" s="9"/>
      <c r="X10153" s="9"/>
      <c r="Y10153" s="9"/>
      <c r="Z10153" s="9"/>
      <c r="AA10153" s="9"/>
    </row>
    <row r="10154" spans="1:27" ht="12.75">
      <c r="A10154" s="64"/>
      <c r="B10154" s="16"/>
      <c r="C10154" s="60"/>
      <c r="D10154" s="16"/>
      <c r="E10154" s="61"/>
      <c r="F10154" s="16"/>
      <c r="G10154" s="16"/>
      <c r="H10154" s="29"/>
      <c r="I10154" s="16"/>
      <c r="J10154" s="9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9"/>
      <c r="V10154" s="9"/>
      <c r="W10154" s="9"/>
      <c r="X10154" s="9"/>
      <c r="Y10154" s="9"/>
      <c r="Z10154" s="9"/>
      <c r="AA10154" s="9"/>
    </row>
    <row r="10155" spans="1:27" ht="12.75">
      <c r="A10155" s="64"/>
      <c r="B10155" s="16"/>
      <c r="C10155" s="60"/>
      <c r="D10155" s="16"/>
      <c r="E10155" s="61"/>
      <c r="F10155" s="16"/>
      <c r="G10155" s="16"/>
      <c r="H10155" s="29"/>
      <c r="I10155" s="16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/>
      <c r="X10155" s="9"/>
      <c r="Y10155" s="9"/>
      <c r="Z10155" s="9"/>
      <c r="AA10155" s="9"/>
    </row>
    <row r="10156" spans="1:27" ht="12.75">
      <c r="A10156" s="64"/>
      <c r="B10156" s="16"/>
      <c r="C10156" s="60"/>
      <c r="D10156" s="16"/>
      <c r="E10156" s="61"/>
      <c r="F10156" s="16"/>
      <c r="G10156" s="16"/>
      <c r="H10156" s="29"/>
      <c r="I10156" s="16"/>
      <c r="J10156" s="9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9"/>
      <c r="V10156" s="9"/>
      <c r="W10156" s="9"/>
      <c r="X10156" s="9"/>
      <c r="Y10156" s="9"/>
      <c r="Z10156" s="9"/>
      <c r="AA10156" s="9"/>
    </row>
    <row r="10157" spans="1:27" ht="12.75">
      <c r="A10157" s="64"/>
      <c r="B10157" s="16"/>
      <c r="C10157" s="60"/>
      <c r="D10157" s="16"/>
      <c r="E10157" s="61"/>
      <c r="F10157" s="16"/>
      <c r="G10157" s="16"/>
      <c r="H10157" s="29"/>
      <c r="I10157" s="16"/>
      <c r="J10157" s="9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9"/>
      <c r="Y10157" s="9"/>
      <c r="Z10157" s="9"/>
      <c r="AA10157" s="9"/>
    </row>
    <row r="10158" spans="1:27" ht="12.75">
      <c r="A10158" s="64"/>
      <c r="B10158" s="16"/>
      <c r="C10158" s="60"/>
      <c r="D10158" s="16"/>
      <c r="E10158" s="61"/>
      <c r="F10158" s="16"/>
      <c r="G10158" s="16"/>
      <c r="H10158" s="29"/>
      <c r="I10158" s="16"/>
      <c r="J10158" s="9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"/>
      <c r="U10158" s="9"/>
      <c r="V10158" s="9"/>
      <c r="W10158" s="9"/>
      <c r="X10158" s="9"/>
      <c r="Y10158" s="9"/>
      <c r="Z10158" s="9"/>
      <c r="AA10158" s="9"/>
    </row>
    <row r="10159" spans="1:27" ht="12.75">
      <c r="A10159" s="64"/>
      <c r="B10159" s="16"/>
      <c r="C10159" s="60"/>
      <c r="D10159" s="16"/>
      <c r="E10159" s="61"/>
      <c r="F10159" s="16"/>
      <c r="G10159" s="16"/>
      <c r="H10159" s="29"/>
      <c r="I10159" s="16"/>
      <c r="J10159" s="9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9"/>
      <c r="X10159" s="9"/>
      <c r="Y10159" s="9"/>
      <c r="Z10159" s="9"/>
      <c r="AA10159" s="9"/>
    </row>
    <row r="10160" spans="1:27" ht="12.75">
      <c r="A10160" s="64"/>
      <c r="B10160" s="16"/>
      <c r="C10160" s="60"/>
      <c r="D10160" s="16"/>
      <c r="E10160" s="61"/>
      <c r="F10160" s="16"/>
      <c r="G10160" s="16"/>
      <c r="H10160" s="29"/>
      <c r="I10160" s="16"/>
      <c r="J10160" s="9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9"/>
      <c r="V10160" s="9"/>
      <c r="W10160" s="9"/>
      <c r="X10160" s="9"/>
      <c r="Y10160" s="9"/>
      <c r="Z10160" s="9"/>
      <c r="AA10160" s="9"/>
    </row>
    <row r="10161" spans="1:27" ht="12.75">
      <c r="A10161" s="64"/>
      <c r="B10161" s="16"/>
      <c r="C10161" s="60"/>
      <c r="D10161" s="16"/>
      <c r="E10161" s="61"/>
      <c r="F10161" s="16"/>
      <c r="G10161" s="16"/>
      <c r="H10161" s="29"/>
      <c r="I10161" s="16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9"/>
      <c r="Y10161" s="9"/>
      <c r="Z10161" s="9"/>
      <c r="AA10161" s="9"/>
    </row>
    <row r="10162" spans="1:27" ht="12.75">
      <c r="A10162" s="64"/>
      <c r="B10162" s="16"/>
      <c r="C10162" s="60"/>
      <c r="D10162" s="16"/>
      <c r="E10162" s="61"/>
      <c r="F10162" s="16"/>
      <c r="G10162" s="16"/>
      <c r="H10162" s="29"/>
      <c r="I10162" s="16"/>
      <c r="J10162" s="9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9"/>
      <c r="V10162" s="9"/>
      <c r="W10162" s="9"/>
      <c r="X10162" s="9"/>
      <c r="Y10162" s="9"/>
      <c r="Z10162" s="9"/>
      <c r="AA10162" s="9"/>
    </row>
    <row r="10163" spans="1:27" ht="12.75">
      <c r="A10163" s="64"/>
      <c r="B10163" s="16"/>
      <c r="C10163" s="60"/>
      <c r="D10163" s="16"/>
      <c r="E10163" s="61"/>
      <c r="F10163" s="16"/>
      <c r="G10163" s="16"/>
      <c r="H10163" s="29"/>
      <c r="I10163" s="16"/>
      <c r="J10163" s="9"/>
      <c r="K10163" s="9"/>
      <c r="L10163" s="9"/>
      <c r="M10163" s="9"/>
      <c r="N10163" s="9"/>
      <c r="O10163" s="9"/>
      <c r="P10163" s="9"/>
      <c r="Q10163" s="9"/>
      <c r="R10163" s="9"/>
      <c r="S10163" s="9"/>
      <c r="T10163" s="9"/>
      <c r="U10163" s="9"/>
      <c r="V10163" s="9"/>
      <c r="W10163" s="9"/>
      <c r="X10163" s="9"/>
      <c r="Y10163" s="9"/>
      <c r="Z10163" s="9"/>
      <c r="AA10163" s="9"/>
    </row>
    <row r="10164" spans="1:27" ht="12.75">
      <c r="A10164" s="64"/>
      <c r="B10164" s="16"/>
      <c r="C10164" s="60"/>
      <c r="D10164" s="16"/>
      <c r="E10164" s="61"/>
      <c r="F10164" s="16"/>
      <c r="G10164" s="16"/>
      <c r="H10164" s="29"/>
      <c r="I10164" s="16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  <c r="W10164" s="9"/>
      <c r="X10164" s="9"/>
      <c r="Y10164" s="9"/>
      <c r="Z10164" s="9"/>
      <c r="AA10164" s="9"/>
    </row>
    <row r="10165" spans="1:27" ht="12.75">
      <c r="A10165" s="64"/>
      <c r="B10165" s="16"/>
      <c r="C10165" s="60"/>
      <c r="D10165" s="16"/>
      <c r="E10165" s="61"/>
      <c r="F10165" s="16"/>
      <c r="G10165" s="16"/>
      <c r="H10165" s="29"/>
      <c r="I10165" s="16"/>
      <c r="J10165" s="9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9"/>
      <c r="Y10165" s="9"/>
      <c r="Z10165" s="9"/>
      <c r="AA10165" s="9"/>
    </row>
    <row r="10166" spans="1:27" ht="12.75">
      <c r="A10166" s="64"/>
      <c r="B10166" s="16"/>
      <c r="C10166" s="60"/>
      <c r="D10166" s="16"/>
      <c r="E10166" s="61"/>
      <c r="F10166" s="16"/>
      <c r="G10166" s="16"/>
      <c r="H10166" s="29"/>
      <c r="I10166" s="16"/>
      <c r="J10166" s="9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9"/>
      <c r="V10166" s="9"/>
      <c r="W10166" s="9"/>
      <c r="X10166" s="9"/>
      <c r="Y10166" s="9"/>
      <c r="Z10166" s="9"/>
      <c r="AA10166" s="9"/>
    </row>
    <row r="10167" spans="1:27" ht="12.75">
      <c r="A10167" s="64"/>
      <c r="B10167" s="16"/>
      <c r="C10167" s="60"/>
      <c r="D10167" s="16"/>
      <c r="E10167" s="61"/>
      <c r="F10167" s="16"/>
      <c r="G10167" s="16"/>
      <c r="H10167" s="29"/>
      <c r="I10167" s="16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9"/>
      <c r="Y10167" s="9"/>
      <c r="Z10167" s="9"/>
      <c r="AA10167" s="9"/>
    </row>
    <row r="10168" spans="1:27" ht="12.75">
      <c r="A10168" s="64"/>
      <c r="B10168" s="16"/>
      <c r="C10168" s="60"/>
      <c r="D10168" s="16"/>
      <c r="E10168" s="61"/>
      <c r="F10168" s="16"/>
      <c r="G10168" s="16"/>
      <c r="H10168" s="29"/>
      <c r="I10168" s="16"/>
      <c r="J10168" s="9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9"/>
      <c r="V10168" s="9"/>
      <c r="W10168" s="9"/>
      <c r="X10168" s="9"/>
      <c r="Y10168" s="9"/>
      <c r="Z10168" s="9"/>
      <c r="AA10168" s="9"/>
    </row>
    <row r="10169" spans="1:27" ht="12.75">
      <c r="A10169" s="64"/>
      <c r="B10169" s="16"/>
      <c r="C10169" s="60"/>
      <c r="D10169" s="16"/>
      <c r="E10169" s="61"/>
      <c r="F10169" s="16"/>
      <c r="G10169" s="16"/>
      <c r="H10169" s="29"/>
      <c r="I10169" s="16"/>
      <c r="J10169" s="9"/>
      <c r="K10169" s="9"/>
      <c r="L10169" s="9"/>
      <c r="M10169" s="9"/>
      <c r="N10169" s="9"/>
      <c r="O10169" s="9"/>
      <c r="P10169" s="9"/>
      <c r="Q10169" s="9"/>
      <c r="R10169" s="9"/>
      <c r="S10169" s="9"/>
      <c r="T10169" s="9"/>
      <c r="U10169" s="9"/>
      <c r="V10169" s="9"/>
      <c r="W10169" s="9"/>
      <c r="X10169" s="9"/>
      <c r="Y10169" s="9"/>
      <c r="Z10169" s="9"/>
      <c r="AA10169" s="9"/>
    </row>
    <row r="10170" spans="1:27" ht="12.75">
      <c r="A10170" s="64"/>
      <c r="B10170" s="16"/>
      <c r="C10170" s="60"/>
      <c r="D10170" s="16"/>
      <c r="E10170" s="61"/>
      <c r="F10170" s="16"/>
      <c r="G10170" s="16"/>
      <c r="H10170" s="29"/>
      <c r="I10170" s="16"/>
      <c r="J10170" s="9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9"/>
      <c r="V10170" s="9"/>
      <c r="W10170" s="9"/>
      <c r="X10170" s="9"/>
      <c r="Y10170" s="9"/>
      <c r="Z10170" s="9"/>
      <c r="AA10170" s="9"/>
    </row>
    <row r="10171" spans="1:27" ht="12.75">
      <c r="A10171" s="64"/>
      <c r="B10171" s="16"/>
      <c r="C10171" s="60"/>
      <c r="D10171" s="16"/>
      <c r="E10171" s="61"/>
      <c r="F10171" s="16"/>
      <c r="G10171" s="16"/>
      <c r="H10171" s="29"/>
      <c r="I10171" s="16"/>
      <c r="J10171" s="9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9"/>
      <c r="Y10171" s="9"/>
      <c r="Z10171" s="9"/>
      <c r="AA10171" s="9"/>
    </row>
    <row r="10172" spans="1:27" ht="12.75">
      <c r="A10172" s="64"/>
      <c r="B10172" s="16"/>
      <c r="C10172" s="60"/>
      <c r="D10172" s="16"/>
      <c r="E10172" s="61"/>
      <c r="F10172" s="16"/>
      <c r="G10172" s="16"/>
      <c r="H10172" s="29"/>
      <c r="I10172" s="16"/>
      <c r="J10172" s="9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9"/>
      <c r="V10172" s="9"/>
      <c r="W10172" s="9"/>
      <c r="X10172" s="9"/>
      <c r="Y10172" s="9"/>
      <c r="Z10172" s="9"/>
      <c r="AA10172" s="9"/>
    </row>
    <row r="10173" spans="1:27" ht="12.75">
      <c r="A10173" s="64"/>
      <c r="B10173" s="16"/>
      <c r="C10173" s="60"/>
      <c r="D10173" s="16"/>
      <c r="E10173" s="61"/>
      <c r="F10173" s="16"/>
      <c r="G10173" s="16"/>
      <c r="H10173" s="29"/>
      <c r="I10173" s="16"/>
      <c r="J10173" s="9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9"/>
      <c r="Y10173" s="9"/>
      <c r="Z10173" s="9"/>
      <c r="AA10173" s="9"/>
    </row>
    <row r="10174" spans="1:27" ht="12.75">
      <c r="A10174" s="64"/>
      <c r="B10174" s="16"/>
      <c r="C10174" s="60"/>
      <c r="D10174" s="16"/>
      <c r="E10174" s="61"/>
      <c r="F10174" s="16"/>
      <c r="G10174" s="16"/>
      <c r="H10174" s="29"/>
      <c r="I10174" s="16"/>
      <c r="J10174" s="9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9"/>
      <c r="V10174" s="9"/>
      <c r="W10174" s="9"/>
      <c r="X10174" s="9"/>
      <c r="Y10174" s="9"/>
      <c r="Z10174" s="9"/>
      <c r="AA10174" s="9"/>
    </row>
    <row r="10175" spans="1:27" ht="12.75">
      <c r="A10175" s="64"/>
      <c r="B10175" s="16"/>
      <c r="C10175" s="60"/>
      <c r="D10175" s="16"/>
      <c r="E10175" s="61"/>
      <c r="F10175" s="16"/>
      <c r="G10175" s="16"/>
      <c r="H10175" s="29"/>
      <c r="I10175" s="16"/>
      <c r="J10175" s="9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9"/>
      <c r="Y10175" s="9"/>
      <c r="Z10175" s="9"/>
      <c r="AA10175" s="9"/>
    </row>
    <row r="10176" spans="1:27" ht="12.75">
      <c r="A10176" s="64"/>
      <c r="B10176" s="16"/>
      <c r="C10176" s="60"/>
      <c r="D10176" s="16"/>
      <c r="E10176" s="61"/>
      <c r="F10176" s="16"/>
      <c r="G10176" s="16"/>
      <c r="H10176" s="29"/>
      <c r="I10176" s="16"/>
      <c r="J10176" s="9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9"/>
      <c r="V10176" s="9"/>
      <c r="W10176" s="9"/>
      <c r="X10176" s="9"/>
      <c r="Y10176" s="9"/>
      <c r="Z10176" s="9"/>
      <c r="AA10176" s="9"/>
    </row>
    <row r="10177" spans="1:27" ht="12.75">
      <c r="A10177" s="64"/>
      <c r="B10177" s="16"/>
      <c r="C10177" s="60"/>
      <c r="D10177" s="16"/>
      <c r="E10177" s="61"/>
      <c r="F10177" s="16"/>
      <c r="G10177" s="16"/>
      <c r="H10177" s="29"/>
      <c r="I10177" s="16"/>
      <c r="J10177" s="9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9"/>
      <c r="Y10177" s="9"/>
      <c r="Z10177" s="9"/>
      <c r="AA10177" s="9"/>
    </row>
    <row r="10178" spans="1:27" ht="12.75">
      <c r="A10178" s="64"/>
      <c r="B10178" s="16"/>
      <c r="C10178" s="60"/>
      <c r="D10178" s="16"/>
      <c r="E10178" s="61"/>
      <c r="F10178" s="16"/>
      <c r="G10178" s="16"/>
      <c r="H10178" s="29"/>
      <c r="I10178" s="16"/>
      <c r="J10178" s="9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9"/>
      <c r="V10178" s="9"/>
      <c r="W10178" s="9"/>
      <c r="X10178" s="9"/>
      <c r="Y10178" s="9"/>
      <c r="Z10178" s="9"/>
      <c r="AA10178" s="9"/>
    </row>
    <row r="10179" spans="1:27" ht="12.75">
      <c r="A10179" s="64"/>
      <c r="B10179" s="16"/>
      <c r="C10179" s="60"/>
      <c r="D10179" s="16"/>
      <c r="E10179" s="61"/>
      <c r="F10179" s="16"/>
      <c r="G10179" s="16"/>
      <c r="H10179" s="29"/>
      <c r="I10179" s="16"/>
      <c r="J10179" s="9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9"/>
      <c r="Y10179" s="9"/>
      <c r="Z10179" s="9"/>
      <c r="AA10179" s="9"/>
    </row>
    <row r="10180" spans="1:27" ht="12.75">
      <c r="A10180" s="64"/>
      <c r="B10180" s="16"/>
      <c r="C10180" s="60"/>
      <c r="D10180" s="16"/>
      <c r="E10180" s="61"/>
      <c r="F10180" s="16"/>
      <c r="G10180" s="16"/>
      <c r="H10180" s="29"/>
      <c r="I10180" s="16"/>
      <c r="J10180" s="9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9"/>
      <c r="V10180" s="9"/>
      <c r="W10180" s="9"/>
      <c r="X10180" s="9"/>
      <c r="Y10180" s="9"/>
      <c r="Z10180" s="9"/>
      <c r="AA10180" s="9"/>
    </row>
    <row r="10181" spans="1:27" ht="12.75">
      <c r="A10181" s="64"/>
      <c r="B10181" s="16"/>
      <c r="C10181" s="60"/>
      <c r="D10181" s="16"/>
      <c r="E10181" s="61"/>
      <c r="F10181" s="16"/>
      <c r="G10181" s="16"/>
      <c r="H10181" s="29"/>
      <c r="I10181" s="16"/>
      <c r="J10181" s="9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9"/>
      <c r="X10181" s="9"/>
      <c r="Y10181" s="9"/>
      <c r="Z10181" s="9"/>
      <c r="AA10181" s="9"/>
    </row>
    <row r="10182" spans="1:27" ht="12.75">
      <c r="A10182" s="64"/>
      <c r="B10182" s="16"/>
      <c r="C10182" s="60"/>
      <c r="D10182" s="16"/>
      <c r="E10182" s="61"/>
      <c r="F10182" s="16"/>
      <c r="G10182" s="16"/>
      <c r="H10182" s="29"/>
      <c r="I10182" s="16"/>
      <c r="J10182" s="9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9"/>
      <c r="V10182" s="9"/>
      <c r="W10182" s="9"/>
      <c r="X10182" s="9"/>
      <c r="Y10182" s="9"/>
      <c r="Z10182" s="9"/>
      <c r="AA10182" s="9"/>
    </row>
    <row r="10183" spans="1:27" ht="12.75">
      <c r="A10183" s="64"/>
      <c r="B10183" s="16"/>
      <c r="C10183" s="60"/>
      <c r="D10183" s="16"/>
      <c r="E10183" s="61"/>
      <c r="F10183" s="16"/>
      <c r="G10183" s="16"/>
      <c r="H10183" s="29"/>
      <c r="I10183" s="16"/>
      <c r="J10183" s="9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9"/>
      <c r="Y10183" s="9"/>
      <c r="Z10183" s="9"/>
      <c r="AA10183" s="9"/>
    </row>
    <row r="10184" spans="1:27" ht="12.75">
      <c r="A10184" s="64"/>
      <c r="B10184" s="16"/>
      <c r="C10184" s="60"/>
      <c r="D10184" s="16"/>
      <c r="E10184" s="61"/>
      <c r="F10184" s="16"/>
      <c r="G10184" s="16"/>
      <c r="H10184" s="29"/>
      <c r="I10184" s="16"/>
      <c r="J10184" s="9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9"/>
      <c r="V10184" s="9"/>
      <c r="W10184" s="9"/>
      <c r="X10184" s="9"/>
      <c r="Y10184" s="9"/>
      <c r="Z10184" s="9"/>
      <c r="AA10184" s="9"/>
    </row>
    <row r="10185" spans="1:27" ht="12.75">
      <c r="A10185" s="64"/>
      <c r="B10185" s="16"/>
      <c r="C10185" s="60"/>
      <c r="D10185" s="16"/>
      <c r="E10185" s="61"/>
      <c r="F10185" s="16"/>
      <c r="G10185" s="16"/>
      <c r="H10185" s="29"/>
      <c r="I10185" s="16"/>
      <c r="J10185" s="9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9"/>
      <c r="Y10185" s="9"/>
      <c r="Z10185" s="9"/>
      <c r="AA10185" s="9"/>
    </row>
    <row r="10186" spans="1:27" ht="12.75">
      <c r="A10186" s="64"/>
      <c r="B10186" s="16"/>
      <c r="C10186" s="60"/>
      <c r="D10186" s="16"/>
      <c r="E10186" s="61"/>
      <c r="F10186" s="16"/>
      <c r="G10186" s="16"/>
      <c r="H10186" s="29"/>
      <c r="I10186" s="16"/>
      <c r="J10186" s="9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9"/>
      <c r="V10186" s="9"/>
      <c r="W10186" s="9"/>
      <c r="X10186" s="9"/>
      <c r="Y10186" s="9"/>
      <c r="Z10186" s="9"/>
      <c r="AA10186" s="9"/>
    </row>
    <row r="10187" spans="1:27" ht="12.75">
      <c r="A10187" s="64"/>
      <c r="B10187" s="16"/>
      <c r="C10187" s="60"/>
      <c r="D10187" s="16"/>
      <c r="E10187" s="61"/>
      <c r="F10187" s="16"/>
      <c r="G10187" s="16"/>
      <c r="H10187" s="29"/>
      <c r="I10187" s="16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9"/>
      <c r="Y10187" s="9"/>
      <c r="Z10187" s="9"/>
      <c r="AA10187" s="9"/>
    </row>
    <row r="10188" spans="1:27" ht="12.75">
      <c r="A10188" s="64"/>
      <c r="B10188" s="16"/>
      <c r="C10188" s="60"/>
      <c r="D10188" s="16"/>
      <c r="E10188" s="61"/>
      <c r="F10188" s="16"/>
      <c r="G10188" s="16"/>
      <c r="H10188" s="29"/>
      <c r="I10188" s="16"/>
      <c r="J10188" s="9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9"/>
      <c r="V10188" s="9"/>
      <c r="W10188" s="9"/>
      <c r="X10188" s="9"/>
      <c r="Y10188" s="9"/>
      <c r="Z10188" s="9"/>
      <c r="AA10188" s="9"/>
    </row>
  </sheetData>
  <autoFilter ref="A1:AA9656" xr:uid="{00000000-0009-0000-0000-000000000000}"/>
  <dataValidations count="2">
    <dataValidation type="list" allowBlank="1" showErrorMessage="1" sqref="B2:B10188" xr:uid="{00000000-0002-0000-0000-000000000000}">
      <formula1>"VILA CLEMENTINO,JABAQUARA,CAMPO BELO,SERRA,PRAIA DO CANTO,JARDIM CAMBURI,PARQUE MANDAQUI,VILA GOPOUVA,PINHEIROS,ACLIMAÇÃO,SPOLETO JABAQUARA,AEROPORTO GRU,BOALI"</formula1>
    </dataValidation>
    <dataValidation type="list" allowBlank="1" showErrorMessage="1" sqref="I2:I10188" xr:uid="{00000000-0002-0000-00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9.42578125" customWidth="1"/>
    <col min="2" max="2" width="20.28515625" customWidth="1"/>
    <col min="3" max="3" width="14.28515625" customWidth="1"/>
    <col min="4" max="4" width="6.28515625" customWidth="1"/>
    <col min="5" max="5" width="5.140625" customWidth="1"/>
    <col min="6" max="6" width="15.85546875" customWidth="1"/>
    <col min="8" max="8" width="14.140625" customWidth="1"/>
  </cols>
  <sheetData>
    <row r="1" spans="1:26" ht="29.25" customHeight="1">
      <c r="A1" s="72" t="s">
        <v>0</v>
      </c>
      <c r="B1" s="72" t="s">
        <v>1575</v>
      </c>
      <c r="C1" s="73" t="s">
        <v>1576</v>
      </c>
      <c r="D1" s="72" t="s">
        <v>1577</v>
      </c>
      <c r="E1" s="74"/>
      <c r="F1" s="73" t="s">
        <v>1578</v>
      </c>
      <c r="G1" s="73" t="s">
        <v>1577</v>
      </c>
      <c r="H1" s="73" t="s">
        <v>1579</v>
      </c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>
      <c r="A2" s="10">
        <v>46139</v>
      </c>
      <c r="B2" s="75" t="s">
        <v>14</v>
      </c>
      <c r="C2" s="11">
        <v>1447.2</v>
      </c>
      <c r="D2" s="9">
        <v>17</v>
      </c>
      <c r="E2" s="76"/>
      <c r="F2" s="77"/>
      <c r="G2" s="78"/>
      <c r="H2" s="9"/>
    </row>
    <row r="3" spans="1:26">
      <c r="A3" s="10">
        <v>46140</v>
      </c>
      <c r="B3" s="75" t="s">
        <v>14</v>
      </c>
      <c r="C3" s="11">
        <v>3375.89</v>
      </c>
      <c r="D3" s="9">
        <v>30</v>
      </c>
      <c r="E3" s="76"/>
      <c r="F3" s="77"/>
      <c r="G3" s="78"/>
      <c r="H3" s="9"/>
    </row>
    <row r="4" spans="1:26">
      <c r="A4" s="10">
        <v>46141</v>
      </c>
      <c r="B4" s="75" t="s">
        <v>14</v>
      </c>
      <c r="C4" s="11">
        <v>3038</v>
      </c>
      <c r="D4" s="9">
        <v>34</v>
      </c>
      <c r="E4" s="76"/>
      <c r="F4" s="77"/>
      <c r="G4" s="78"/>
      <c r="H4" s="9"/>
    </row>
    <row r="5" spans="1:26">
      <c r="A5" s="10">
        <v>46142</v>
      </c>
      <c r="B5" s="75" t="s">
        <v>14</v>
      </c>
      <c r="C5" s="11">
        <v>6321.51</v>
      </c>
      <c r="D5" s="9">
        <v>67</v>
      </c>
      <c r="E5" s="76"/>
      <c r="F5" s="77"/>
      <c r="G5" s="78"/>
      <c r="H5" s="9"/>
    </row>
    <row r="6" spans="1:26">
      <c r="A6" s="10"/>
      <c r="B6" s="75"/>
      <c r="C6" s="11"/>
      <c r="D6" s="9"/>
      <c r="E6" s="76"/>
      <c r="F6" s="77"/>
      <c r="G6" s="78"/>
      <c r="H6" s="9"/>
    </row>
    <row r="7" spans="1:26">
      <c r="A7" s="10">
        <v>46143</v>
      </c>
      <c r="B7" s="75" t="s">
        <v>14</v>
      </c>
      <c r="C7" s="11">
        <v>6382.85</v>
      </c>
      <c r="D7" s="9">
        <v>67</v>
      </c>
      <c r="E7" s="76"/>
      <c r="F7" s="77"/>
      <c r="G7" s="78"/>
      <c r="H7" s="9"/>
    </row>
    <row r="8" spans="1:26">
      <c r="A8" s="10">
        <v>46144</v>
      </c>
      <c r="B8" s="75" t="s">
        <v>14</v>
      </c>
      <c r="C8" s="11">
        <v>6635.55</v>
      </c>
      <c r="D8" s="9">
        <v>76</v>
      </c>
      <c r="E8" s="76"/>
      <c r="F8" s="77"/>
      <c r="G8" s="78"/>
      <c r="H8" s="9"/>
    </row>
    <row r="9" spans="1:26">
      <c r="A9" s="10">
        <v>46145</v>
      </c>
      <c r="B9" s="75" t="s">
        <v>14</v>
      </c>
      <c r="C9" s="11">
        <v>6797.56</v>
      </c>
      <c r="D9" s="9">
        <v>78</v>
      </c>
      <c r="E9" s="76"/>
      <c r="F9" s="77"/>
      <c r="G9" s="78"/>
      <c r="H9" s="9"/>
    </row>
    <row r="10" spans="1:26">
      <c r="C10" s="30"/>
      <c r="D10" s="79"/>
      <c r="F10" s="80">
        <f t="shared" ref="F10:G10" si="0">SUM(C2:C9)</f>
        <v>33998.559999999998</v>
      </c>
      <c r="G10" s="81">
        <f t="shared" si="0"/>
        <v>369</v>
      </c>
      <c r="H10" s="82">
        <f>F10/G10</f>
        <v>92.1370189701897</v>
      </c>
    </row>
    <row r="11" spans="1:26">
      <c r="A11" s="10">
        <v>46139</v>
      </c>
      <c r="B11" s="83" t="s">
        <v>1467</v>
      </c>
      <c r="C11" s="84">
        <v>3720.14</v>
      </c>
      <c r="D11" s="85">
        <v>74</v>
      </c>
      <c r="F11" s="77"/>
      <c r="G11" s="78"/>
      <c r="H11" s="9"/>
    </row>
    <row r="12" spans="1:26">
      <c r="A12" s="10">
        <v>46140</v>
      </c>
      <c r="B12" s="83" t="s">
        <v>1467</v>
      </c>
      <c r="C12" s="84">
        <v>3483.18</v>
      </c>
      <c r="D12" s="85">
        <v>65</v>
      </c>
      <c r="F12" s="77"/>
      <c r="G12" s="78"/>
      <c r="H12" s="9"/>
    </row>
    <row r="13" spans="1:26">
      <c r="A13" s="10">
        <v>46141</v>
      </c>
      <c r="B13" s="83" t="s">
        <v>1467</v>
      </c>
      <c r="C13" s="84">
        <v>1211.99</v>
      </c>
      <c r="D13" s="85">
        <v>21</v>
      </c>
      <c r="F13" s="77"/>
      <c r="G13" s="78"/>
      <c r="H13" s="9"/>
    </row>
    <row r="14" spans="1:26">
      <c r="A14" s="10">
        <v>46142</v>
      </c>
      <c r="B14" s="83" t="s">
        <v>1467</v>
      </c>
      <c r="C14" s="84">
        <v>4025.36</v>
      </c>
      <c r="D14" s="85">
        <v>78</v>
      </c>
      <c r="F14" s="77"/>
      <c r="G14" s="78"/>
      <c r="H14" s="9"/>
    </row>
    <row r="15" spans="1:26">
      <c r="A15" s="10">
        <v>46143</v>
      </c>
      <c r="B15" s="83" t="s">
        <v>1467</v>
      </c>
      <c r="C15" s="84">
        <v>3567.98</v>
      </c>
      <c r="D15" s="85">
        <v>67</v>
      </c>
      <c r="F15" s="77"/>
      <c r="G15" s="78"/>
      <c r="H15" s="9"/>
    </row>
    <row r="16" spans="1:26">
      <c r="A16" s="10">
        <v>46144</v>
      </c>
      <c r="B16" s="83" t="s">
        <v>1467</v>
      </c>
      <c r="C16" s="84">
        <v>3810.73</v>
      </c>
      <c r="D16" s="85">
        <v>68</v>
      </c>
      <c r="F16" s="77"/>
      <c r="G16" s="78"/>
      <c r="H16" s="9"/>
    </row>
    <row r="17" spans="1:8">
      <c r="A17" s="10">
        <v>46145</v>
      </c>
      <c r="B17" s="83" t="s">
        <v>1467</v>
      </c>
      <c r="C17" s="84">
        <v>3505.67</v>
      </c>
      <c r="D17" s="85">
        <v>66</v>
      </c>
      <c r="F17" s="77"/>
      <c r="G17" s="78"/>
      <c r="H17" s="9"/>
    </row>
    <row r="18" spans="1:8">
      <c r="C18" s="30"/>
      <c r="D18" s="79"/>
      <c r="F18" s="80">
        <f t="shared" ref="F18:G18" si="1">SUM(C10:C17)</f>
        <v>23325.050000000003</v>
      </c>
      <c r="G18" s="81">
        <f t="shared" si="1"/>
        <v>439</v>
      </c>
      <c r="H18" s="82">
        <f>F18/G18</f>
        <v>53.132232346241466</v>
      </c>
    </row>
    <row r="19" spans="1:8">
      <c r="A19" s="10">
        <v>46139</v>
      </c>
      <c r="B19" s="86" t="s">
        <v>21</v>
      </c>
      <c r="C19" s="11">
        <v>4905.25</v>
      </c>
      <c r="D19" s="9">
        <v>51</v>
      </c>
      <c r="F19" s="77"/>
      <c r="G19" s="78"/>
      <c r="H19" s="9"/>
    </row>
    <row r="20" spans="1:8">
      <c r="A20" s="10">
        <v>46140</v>
      </c>
      <c r="B20" s="86" t="s">
        <v>21</v>
      </c>
      <c r="C20" s="11">
        <v>5300.45</v>
      </c>
      <c r="D20" s="9">
        <v>60</v>
      </c>
      <c r="F20" s="77"/>
      <c r="G20" s="78"/>
      <c r="H20" s="9"/>
    </row>
    <row r="21" spans="1:8">
      <c r="A21" s="10">
        <v>46141</v>
      </c>
      <c r="B21" s="86" t="s">
        <v>21</v>
      </c>
      <c r="C21" s="11">
        <v>4782.21</v>
      </c>
      <c r="D21" s="9">
        <v>57</v>
      </c>
      <c r="F21" s="77"/>
      <c r="G21" s="78"/>
      <c r="H21" s="9"/>
    </row>
    <row r="22" spans="1:8">
      <c r="A22" s="10">
        <v>46142</v>
      </c>
      <c r="B22" s="86" t="s">
        <v>21</v>
      </c>
      <c r="C22" s="11">
        <v>9600</v>
      </c>
      <c r="D22" s="9">
        <v>100</v>
      </c>
      <c r="F22" s="77"/>
      <c r="G22" s="78"/>
      <c r="H22" s="9"/>
    </row>
    <row r="23" spans="1:8">
      <c r="A23" s="10">
        <v>46143</v>
      </c>
      <c r="B23" s="86" t="s">
        <v>21</v>
      </c>
      <c r="C23" s="11">
        <v>9510.9500000000007</v>
      </c>
      <c r="D23" s="9">
        <v>96</v>
      </c>
      <c r="F23" s="77"/>
      <c r="G23" s="78"/>
      <c r="H23" s="9"/>
    </row>
    <row r="24" spans="1:8">
      <c r="A24" s="10">
        <v>46144</v>
      </c>
      <c r="B24" s="86" t="s">
        <v>21</v>
      </c>
      <c r="C24" s="11">
        <v>9653.51</v>
      </c>
      <c r="D24" s="9">
        <v>98</v>
      </c>
      <c r="F24" s="77"/>
      <c r="G24" s="78"/>
      <c r="H24" s="9"/>
    </row>
    <row r="25" spans="1:8">
      <c r="A25" s="10">
        <v>46145</v>
      </c>
      <c r="B25" s="86" t="s">
        <v>21</v>
      </c>
      <c r="C25" s="11">
        <v>9308.77</v>
      </c>
      <c r="D25" s="9">
        <v>105</v>
      </c>
      <c r="F25" s="77"/>
      <c r="G25" s="78"/>
      <c r="H25" s="9"/>
    </row>
    <row r="26" spans="1:8">
      <c r="C26" s="9"/>
      <c r="F26" s="80">
        <f t="shared" ref="F26:G26" si="2">SUM(C18:C25)</f>
        <v>53061.14</v>
      </c>
      <c r="G26" s="81">
        <f t="shared" si="2"/>
        <v>567</v>
      </c>
      <c r="H26" s="82">
        <f>F26/G26</f>
        <v>93.582257495590824</v>
      </c>
    </row>
    <row r="27" spans="1:8">
      <c r="A27" s="10">
        <v>46139</v>
      </c>
      <c r="B27" s="87" t="s">
        <v>1574</v>
      </c>
      <c r="C27" s="11">
        <v>3014.3</v>
      </c>
      <c r="D27" s="9">
        <v>81</v>
      </c>
      <c r="F27" s="77"/>
      <c r="G27" s="78"/>
      <c r="H27" s="9"/>
    </row>
    <row r="28" spans="1:8">
      <c r="A28" s="10">
        <v>46140</v>
      </c>
      <c r="B28" s="87" t="s">
        <v>1574</v>
      </c>
      <c r="C28" s="11">
        <v>3571.61</v>
      </c>
      <c r="D28" s="9">
        <v>82</v>
      </c>
      <c r="F28" s="77"/>
      <c r="G28" s="78"/>
      <c r="H28" s="9"/>
    </row>
    <row r="29" spans="1:8">
      <c r="A29" s="10">
        <v>46141</v>
      </c>
      <c r="B29" s="87" t="s">
        <v>1574</v>
      </c>
      <c r="C29" s="11">
        <v>3842.56</v>
      </c>
      <c r="D29" s="9">
        <v>96</v>
      </c>
      <c r="F29" s="77"/>
      <c r="G29" s="78"/>
      <c r="H29" s="9"/>
    </row>
    <row r="30" spans="1:8">
      <c r="A30" s="10">
        <v>46142</v>
      </c>
      <c r="B30" s="87" t="s">
        <v>1574</v>
      </c>
      <c r="C30" s="11">
        <v>3576.63</v>
      </c>
      <c r="D30" s="9">
        <v>88</v>
      </c>
      <c r="F30" s="77"/>
      <c r="G30" s="78"/>
      <c r="H30" s="9"/>
    </row>
    <row r="31" spans="1:8">
      <c r="A31" s="10">
        <v>46143</v>
      </c>
      <c r="B31" s="87" t="s">
        <v>1574</v>
      </c>
      <c r="C31" s="11">
        <v>2799.69</v>
      </c>
      <c r="D31" s="9">
        <v>72</v>
      </c>
      <c r="F31" s="77"/>
      <c r="G31" s="78"/>
      <c r="H31" s="9"/>
    </row>
    <row r="32" spans="1:8">
      <c r="A32" s="10">
        <v>46144</v>
      </c>
      <c r="B32" s="87" t="s">
        <v>1574</v>
      </c>
      <c r="C32" s="11">
        <v>2691.6</v>
      </c>
      <c r="D32" s="9">
        <v>72</v>
      </c>
      <c r="F32" s="77"/>
      <c r="G32" s="78"/>
      <c r="H32" s="9"/>
    </row>
    <row r="33" spans="1:8">
      <c r="A33" s="10">
        <v>46145</v>
      </c>
      <c r="B33" s="87" t="s">
        <v>1574</v>
      </c>
      <c r="C33" s="11">
        <v>3561.78</v>
      </c>
      <c r="D33" s="9">
        <v>95</v>
      </c>
      <c r="F33" s="77"/>
      <c r="G33" s="78"/>
      <c r="H33" s="9"/>
    </row>
    <row r="34" spans="1:8">
      <c r="C34" s="9"/>
      <c r="F34" s="80">
        <f t="shared" ref="F34:G34" si="3">SUM(C26:C33)</f>
        <v>23058.169999999995</v>
      </c>
      <c r="G34" s="81">
        <f t="shared" si="3"/>
        <v>586</v>
      </c>
      <c r="H34" s="82">
        <f>F34/G34</f>
        <v>39.348412969283267</v>
      </c>
    </row>
    <row r="35" spans="1:8">
      <c r="C35" s="9"/>
      <c r="F35" s="77"/>
      <c r="G35" s="78"/>
      <c r="H35" s="9"/>
    </row>
    <row r="36" spans="1:8">
      <c r="C36" s="9"/>
      <c r="F36" s="77"/>
      <c r="G36" s="78"/>
      <c r="H36" s="9"/>
    </row>
    <row r="37" spans="1:8">
      <c r="C37" s="9"/>
      <c r="F37" s="77"/>
      <c r="G37" s="78"/>
      <c r="H37" s="9"/>
    </row>
    <row r="38" spans="1:8">
      <c r="C38" s="9"/>
      <c r="F38" s="77"/>
      <c r="G38" s="78"/>
      <c r="H38" s="9"/>
    </row>
    <row r="39" spans="1:8">
      <c r="C39" s="9"/>
      <c r="F39" s="77"/>
      <c r="G39" s="78"/>
      <c r="H39" s="9"/>
    </row>
    <row r="40" spans="1:8">
      <c r="C40" s="9"/>
      <c r="F40" s="77"/>
      <c r="G40" s="78"/>
      <c r="H40" s="9"/>
    </row>
    <row r="41" spans="1:8">
      <c r="C41" s="9"/>
      <c r="F41" s="77"/>
      <c r="G41" s="78"/>
      <c r="H41" s="9"/>
    </row>
    <row r="42" spans="1:8">
      <c r="C42" s="9"/>
      <c r="F42" s="77"/>
      <c r="G42" s="78"/>
      <c r="H42" s="9"/>
    </row>
    <row r="43" spans="1:8">
      <c r="C43" s="9"/>
      <c r="F43" s="77"/>
      <c r="G43" s="78"/>
      <c r="H43" s="9"/>
    </row>
    <row r="44" spans="1:8">
      <c r="C44" s="9"/>
      <c r="F44" s="77"/>
      <c r="G44" s="78"/>
      <c r="H44" s="9"/>
    </row>
    <row r="45" spans="1:8">
      <c r="C45" s="9"/>
      <c r="F45" s="77"/>
      <c r="G45" s="78"/>
      <c r="H45" s="9"/>
    </row>
    <row r="46" spans="1:8">
      <c r="C46" s="9"/>
      <c r="F46" s="77"/>
      <c r="G46" s="78"/>
      <c r="H46" s="9"/>
    </row>
    <row r="47" spans="1:8">
      <c r="C47" s="9"/>
      <c r="F47" s="77"/>
      <c r="G47" s="78"/>
      <c r="H47" s="9"/>
    </row>
    <row r="48" spans="1:8">
      <c r="C48" s="9"/>
      <c r="F48" s="77"/>
      <c r="G48" s="78"/>
      <c r="H48" s="9"/>
    </row>
    <row r="49" spans="3:8">
      <c r="C49" s="9"/>
      <c r="F49" s="77"/>
      <c r="G49" s="78"/>
      <c r="H49" s="9"/>
    </row>
    <row r="50" spans="3:8">
      <c r="C50" s="9"/>
      <c r="F50" s="77"/>
      <c r="G50" s="78"/>
      <c r="H50" s="9"/>
    </row>
    <row r="51" spans="3:8">
      <c r="C51" s="9"/>
      <c r="F51" s="77"/>
      <c r="G51" s="78"/>
      <c r="H51" s="9"/>
    </row>
    <row r="52" spans="3:8">
      <c r="C52" s="9"/>
      <c r="F52" s="77"/>
      <c r="G52" s="78"/>
      <c r="H52" s="9"/>
    </row>
    <row r="53" spans="3:8">
      <c r="C53" s="9"/>
      <c r="F53" s="77"/>
      <c r="G53" s="78"/>
      <c r="H53" s="9"/>
    </row>
    <row r="54" spans="3:8">
      <c r="C54" s="9"/>
      <c r="F54" s="77"/>
      <c r="G54" s="78"/>
      <c r="H54" s="9"/>
    </row>
    <row r="55" spans="3:8">
      <c r="C55" s="9"/>
      <c r="F55" s="77"/>
      <c r="G55" s="78"/>
      <c r="H55" s="9"/>
    </row>
    <row r="56" spans="3:8">
      <c r="C56" s="9"/>
      <c r="F56" s="77"/>
      <c r="G56" s="78"/>
      <c r="H56" s="9"/>
    </row>
    <row r="57" spans="3:8">
      <c r="C57" s="9"/>
      <c r="F57" s="77"/>
      <c r="G57" s="78"/>
      <c r="H57" s="9"/>
    </row>
    <row r="58" spans="3:8">
      <c r="C58" s="9"/>
      <c r="F58" s="77"/>
      <c r="G58" s="78"/>
      <c r="H58" s="9"/>
    </row>
    <row r="59" spans="3:8">
      <c r="C59" s="9"/>
      <c r="F59" s="77"/>
      <c r="G59" s="78"/>
      <c r="H59" s="9"/>
    </row>
    <row r="60" spans="3:8">
      <c r="C60" s="9"/>
      <c r="F60" s="77"/>
      <c r="G60" s="78"/>
      <c r="H60" s="9"/>
    </row>
    <row r="61" spans="3:8">
      <c r="C61" s="9"/>
      <c r="F61" s="77"/>
      <c r="G61" s="78"/>
      <c r="H61" s="9"/>
    </row>
    <row r="62" spans="3:8">
      <c r="C62" s="9"/>
      <c r="F62" s="77"/>
      <c r="G62" s="78"/>
      <c r="H62" s="9"/>
    </row>
    <row r="63" spans="3:8">
      <c r="C63" s="9"/>
      <c r="F63" s="77"/>
      <c r="G63" s="78"/>
      <c r="H63" s="9"/>
    </row>
    <row r="64" spans="3:8">
      <c r="C64" s="9"/>
      <c r="F64" s="77"/>
      <c r="G64" s="78"/>
      <c r="H64" s="9"/>
    </row>
    <row r="65" spans="3:8">
      <c r="C65" s="9"/>
      <c r="F65" s="77"/>
      <c r="G65" s="78"/>
      <c r="H65" s="9"/>
    </row>
    <row r="66" spans="3:8">
      <c r="C66" s="9"/>
      <c r="F66" s="77"/>
      <c r="G66" s="78"/>
      <c r="H66" s="9"/>
    </row>
    <row r="67" spans="3:8">
      <c r="C67" s="9"/>
      <c r="F67" s="77"/>
      <c r="G67" s="78"/>
      <c r="H67" s="9"/>
    </row>
    <row r="68" spans="3:8">
      <c r="C68" s="9"/>
      <c r="F68" s="77"/>
      <c r="G68" s="78"/>
      <c r="H68" s="9"/>
    </row>
    <row r="69" spans="3:8">
      <c r="C69" s="9"/>
      <c r="F69" s="77"/>
      <c r="G69" s="78"/>
      <c r="H69" s="9"/>
    </row>
    <row r="70" spans="3:8">
      <c r="C70" s="9"/>
      <c r="F70" s="77"/>
      <c r="G70" s="78"/>
      <c r="H70" s="9"/>
    </row>
    <row r="71" spans="3:8">
      <c r="C71" s="9"/>
      <c r="F71" s="77"/>
      <c r="G71" s="78"/>
      <c r="H71" s="9"/>
    </row>
    <row r="72" spans="3:8">
      <c r="C72" s="9"/>
      <c r="F72" s="77"/>
      <c r="G72" s="78"/>
      <c r="H72" s="9"/>
    </row>
    <row r="73" spans="3:8">
      <c r="C73" s="9"/>
      <c r="F73" s="77"/>
      <c r="G73" s="78"/>
      <c r="H73" s="9"/>
    </row>
    <row r="74" spans="3:8">
      <c r="C74" s="9"/>
      <c r="F74" s="77"/>
      <c r="G74" s="78"/>
      <c r="H74" s="9"/>
    </row>
    <row r="75" spans="3:8">
      <c r="C75" s="9"/>
      <c r="F75" s="77"/>
      <c r="G75" s="78"/>
      <c r="H75" s="9"/>
    </row>
    <row r="76" spans="3:8">
      <c r="C76" s="9"/>
      <c r="F76" s="77"/>
      <c r="G76" s="78"/>
      <c r="H76" s="9"/>
    </row>
    <row r="77" spans="3:8">
      <c r="C77" s="9"/>
      <c r="F77" s="77"/>
      <c r="G77" s="78"/>
      <c r="H77" s="9"/>
    </row>
    <row r="78" spans="3:8">
      <c r="C78" s="9"/>
      <c r="F78" s="77"/>
      <c r="G78" s="78"/>
      <c r="H78" s="9"/>
    </row>
    <row r="79" spans="3:8">
      <c r="C79" s="9"/>
      <c r="F79" s="77"/>
      <c r="G79" s="78"/>
      <c r="H79" s="9"/>
    </row>
    <row r="80" spans="3:8">
      <c r="C80" s="9"/>
      <c r="F80" s="77"/>
      <c r="G80" s="78"/>
      <c r="H80" s="9"/>
    </row>
    <row r="81" spans="3:8">
      <c r="C81" s="9"/>
      <c r="F81" s="77"/>
      <c r="G81" s="78"/>
      <c r="H81" s="9"/>
    </row>
    <row r="82" spans="3:8">
      <c r="C82" s="9"/>
      <c r="F82" s="77"/>
      <c r="G82" s="78"/>
      <c r="H82" s="9"/>
    </row>
    <row r="83" spans="3:8">
      <c r="C83" s="9"/>
      <c r="F83" s="77"/>
      <c r="G83" s="78"/>
      <c r="H83" s="9"/>
    </row>
    <row r="84" spans="3:8">
      <c r="C84" s="9"/>
      <c r="F84" s="77"/>
      <c r="G84" s="78"/>
      <c r="H84" s="9"/>
    </row>
    <row r="85" spans="3:8">
      <c r="C85" s="9"/>
      <c r="F85" s="77"/>
      <c r="G85" s="78"/>
      <c r="H85" s="9"/>
    </row>
    <row r="86" spans="3:8">
      <c r="C86" s="9"/>
      <c r="F86" s="77"/>
      <c r="G86" s="78"/>
      <c r="H86" s="9"/>
    </row>
    <row r="87" spans="3:8">
      <c r="C87" s="9"/>
      <c r="F87" s="77"/>
      <c r="G87" s="78"/>
      <c r="H87" s="9"/>
    </row>
    <row r="88" spans="3:8">
      <c r="C88" s="9"/>
      <c r="F88" s="77"/>
      <c r="G88" s="78"/>
      <c r="H88" s="9"/>
    </row>
    <row r="89" spans="3:8">
      <c r="C89" s="9"/>
      <c r="F89" s="77"/>
      <c r="G89" s="78"/>
      <c r="H89" s="9"/>
    </row>
    <row r="90" spans="3:8">
      <c r="C90" s="9"/>
      <c r="F90" s="77"/>
      <c r="G90" s="78"/>
      <c r="H90" s="9"/>
    </row>
    <row r="91" spans="3:8">
      <c r="C91" s="9"/>
      <c r="F91" s="77"/>
      <c r="G91" s="78"/>
      <c r="H91" s="9"/>
    </row>
    <row r="92" spans="3:8">
      <c r="C92" s="9"/>
      <c r="F92" s="77"/>
      <c r="G92" s="78"/>
      <c r="H92" s="9"/>
    </row>
    <row r="93" spans="3:8">
      <c r="C93" s="9"/>
      <c r="F93" s="77"/>
      <c r="G93" s="78"/>
      <c r="H93" s="9"/>
    </row>
    <row r="94" spans="3:8">
      <c r="C94" s="9"/>
      <c r="F94" s="77"/>
      <c r="G94" s="78"/>
      <c r="H94" s="9"/>
    </row>
    <row r="95" spans="3:8">
      <c r="C95" s="9"/>
      <c r="F95" s="77"/>
      <c r="G95" s="78"/>
      <c r="H95" s="9"/>
    </row>
    <row r="96" spans="3:8">
      <c r="C96" s="9"/>
      <c r="F96" s="77"/>
      <c r="G96" s="78"/>
      <c r="H96" s="9"/>
    </row>
    <row r="97" spans="3:8">
      <c r="C97" s="9"/>
      <c r="F97" s="77"/>
      <c r="G97" s="78"/>
      <c r="H97" s="9"/>
    </row>
    <row r="98" spans="3:8">
      <c r="C98" s="9"/>
      <c r="F98" s="77"/>
      <c r="G98" s="78"/>
      <c r="H98" s="9"/>
    </row>
    <row r="99" spans="3:8">
      <c r="C99" s="9"/>
      <c r="F99" s="77"/>
      <c r="G99" s="78"/>
      <c r="H99" s="9"/>
    </row>
    <row r="100" spans="3:8">
      <c r="C100" s="9"/>
      <c r="F100" s="77"/>
      <c r="G100" s="78"/>
      <c r="H100" s="9"/>
    </row>
    <row r="101" spans="3:8">
      <c r="C101" s="9"/>
      <c r="F101" s="77"/>
      <c r="G101" s="78"/>
      <c r="H101" s="9"/>
    </row>
    <row r="102" spans="3:8">
      <c r="C102" s="9"/>
      <c r="F102" s="77"/>
      <c r="G102" s="78"/>
      <c r="H102" s="9"/>
    </row>
    <row r="103" spans="3:8">
      <c r="C103" s="9"/>
      <c r="F103" s="77"/>
      <c r="G103" s="78"/>
      <c r="H103" s="9"/>
    </row>
    <row r="104" spans="3:8">
      <c r="C104" s="9"/>
      <c r="F104" s="77"/>
      <c r="G104" s="78"/>
      <c r="H104" s="9"/>
    </row>
    <row r="105" spans="3:8">
      <c r="C105" s="9"/>
      <c r="F105" s="77"/>
      <c r="G105" s="78"/>
      <c r="H105" s="9"/>
    </row>
    <row r="106" spans="3:8">
      <c r="C106" s="9"/>
      <c r="F106" s="77"/>
      <c r="G106" s="78"/>
      <c r="H106" s="9"/>
    </row>
    <row r="107" spans="3:8">
      <c r="C107" s="9"/>
      <c r="F107" s="77"/>
      <c r="G107" s="78"/>
      <c r="H107" s="9"/>
    </row>
    <row r="108" spans="3:8">
      <c r="C108" s="9"/>
      <c r="F108" s="77"/>
      <c r="G108" s="78"/>
      <c r="H108" s="9"/>
    </row>
    <row r="109" spans="3:8">
      <c r="C109" s="9"/>
      <c r="F109" s="77"/>
      <c r="G109" s="78"/>
      <c r="H109" s="9"/>
    </row>
    <row r="110" spans="3:8">
      <c r="C110" s="9"/>
      <c r="F110" s="77"/>
      <c r="G110" s="78"/>
      <c r="H110" s="9"/>
    </row>
    <row r="111" spans="3:8">
      <c r="C111" s="9"/>
      <c r="F111" s="77"/>
      <c r="G111" s="78"/>
      <c r="H111" s="9"/>
    </row>
    <row r="112" spans="3:8">
      <c r="C112" s="9"/>
      <c r="F112" s="77"/>
      <c r="G112" s="78"/>
      <c r="H112" s="9"/>
    </row>
    <row r="113" spans="3:8">
      <c r="C113" s="9"/>
      <c r="F113" s="77"/>
      <c r="G113" s="78"/>
      <c r="H113" s="9"/>
    </row>
    <row r="114" spans="3:8">
      <c r="C114" s="9"/>
      <c r="F114" s="77"/>
      <c r="G114" s="78"/>
      <c r="H114" s="9"/>
    </row>
    <row r="115" spans="3:8">
      <c r="C115" s="9"/>
      <c r="F115" s="77"/>
      <c r="G115" s="78"/>
      <c r="H115" s="9"/>
    </row>
    <row r="116" spans="3:8">
      <c r="C116" s="9"/>
      <c r="F116" s="77"/>
      <c r="G116" s="78"/>
      <c r="H116" s="9"/>
    </row>
    <row r="117" spans="3:8">
      <c r="C117" s="9"/>
      <c r="F117" s="77"/>
      <c r="G117" s="78"/>
      <c r="H117" s="9"/>
    </row>
    <row r="118" spans="3:8">
      <c r="C118" s="9"/>
      <c r="F118" s="77"/>
      <c r="G118" s="78"/>
      <c r="H118" s="9"/>
    </row>
    <row r="119" spans="3:8">
      <c r="C119" s="9"/>
      <c r="F119" s="77"/>
      <c r="G119" s="78"/>
      <c r="H119" s="9"/>
    </row>
    <row r="120" spans="3:8">
      <c r="C120" s="9"/>
      <c r="F120" s="77"/>
      <c r="G120" s="78"/>
      <c r="H120" s="9"/>
    </row>
    <row r="121" spans="3:8">
      <c r="C121" s="9"/>
      <c r="F121" s="77"/>
      <c r="G121" s="78"/>
      <c r="H121" s="9"/>
    </row>
    <row r="122" spans="3:8">
      <c r="C122" s="9"/>
      <c r="F122" s="77"/>
      <c r="G122" s="78"/>
      <c r="H122" s="9"/>
    </row>
    <row r="123" spans="3:8">
      <c r="C123" s="9"/>
      <c r="F123" s="77"/>
      <c r="G123" s="78"/>
      <c r="H123" s="9"/>
    </row>
    <row r="124" spans="3:8">
      <c r="C124" s="9"/>
      <c r="F124" s="77"/>
      <c r="G124" s="78"/>
      <c r="H124" s="9"/>
    </row>
    <row r="125" spans="3:8">
      <c r="C125" s="9"/>
      <c r="F125" s="77"/>
      <c r="G125" s="78"/>
      <c r="H125" s="9"/>
    </row>
    <row r="126" spans="3:8">
      <c r="C126" s="9"/>
      <c r="F126" s="77"/>
      <c r="G126" s="78"/>
      <c r="H126" s="9"/>
    </row>
    <row r="127" spans="3:8">
      <c r="C127" s="9"/>
      <c r="F127" s="77"/>
      <c r="G127" s="78"/>
      <c r="H127" s="9"/>
    </row>
    <row r="128" spans="3:8">
      <c r="C128" s="9"/>
      <c r="F128" s="77"/>
      <c r="G128" s="78"/>
      <c r="H128" s="9"/>
    </row>
    <row r="129" spans="3:8">
      <c r="C129" s="9"/>
      <c r="F129" s="77"/>
      <c r="G129" s="78"/>
      <c r="H129" s="9"/>
    </row>
    <row r="130" spans="3:8">
      <c r="C130" s="9"/>
      <c r="F130" s="77"/>
      <c r="G130" s="78"/>
      <c r="H130" s="9"/>
    </row>
    <row r="131" spans="3:8">
      <c r="C131" s="9"/>
      <c r="F131" s="77"/>
      <c r="G131" s="78"/>
      <c r="H131" s="9"/>
    </row>
    <row r="132" spans="3:8">
      <c r="C132" s="9"/>
      <c r="F132" s="77"/>
      <c r="G132" s="78"/>
      <c r="H132" s="9"/>
    </row>
    <row r="133" spans="3:8">
      <c r="C133" s="9"/>
      <c r="F133" s="77"/>
      <c r="G133" s="78"/>
      <c r="H133" s="9"/>
    </row>
    <row r="134" spans="3:8">
      <c r="C134" s="9"/>
      <c r="F134" s="77"/>
      <c r="G134" s="78"/>
      <c r="H134" s="9"/>
    </row>
    <row r="135" spans="3:8">
      <c r="C135" s="9"/>
      <c r="F135" s="77"/>
      <c r="G135" s="78"/>
      <c r="H135" s="9"/>
    </row>
    <row r="136" spans="3:8">
      <c r="C136" s="9"/>
      <c r="F136" s="77"/>
      <c r="G136" s="78"/>
      <c r="H136" s="9"/>
    </row>
    <row r="137" spans="3:8">
      <c r="C137" s="9"/>
      <c r="F137" s="77"/>
      <c r="G137" s="78"/>
      <c r="H137" s="9"/>
    </row>
    <row r="138" spans="3:8">
      <c r="C138" s="9"/>
      <c r="F138" s="77"/>
      <c r="G138" s="78"/>
      <c r="H138" s="9"/>
    </row>
    <row r="139" spans="3:8">
      <c r="C139" s="9"/>
      <c r="F139" s="77"/>
      <c r="G139" s="78"/>
      <c r="H139" s="9"/>
    </row>
    <row r="140" spans="3:8">
      <c r="C140" s="9"/>
      <c r="F140" s="77"/>
      <c r="G140" s="78"/>
      <c r="H140" s="9"/>
    </row>
    <row r="141" spans="3:8">
      <c r="C141" s="9"/>
      <c r="F141" s="77"/>
      <c r="G141" s="78"/>
      <c r="H141" s="9"/>
    </row>
    <row r="142" spans="3:8">
      <c r="C142" s="9"/>
      <c r="F142" s="77"/>
      <c r="G142" s="78"/>
      <c r="H142" s="9"/>
    </row>
    <row r="143" spans="3:8">
      <c r="C143" s="9"/>
      <c r="F143" s="77"/>
      <c r="G143" s="78"/>
      <c r="H143" s="9"/>
    </row>
    <row r="144" spans="3:8">
      <c r="C144" s="9"/>
      <c r="F144" s="77"/>
      <c r="G144" s="78"/>
      <c r="H144" s="9"/>
    </row>
    <row r="145" spans="3:8">
      <c r="C145" s="9"/>
      <c r="F145" s="77"/>
      <c r="G145" s="78"/>
      <c r="H145" s="9"/>
    </row>
    <row r="146" spans="3:8">
      <c r="C146" s="9"/>
      <c r="F146" s="77"/>
      <c r="G146" s="78"/>
      <c r="H146" s="9"/>
    </row>
    <row r="147" spans="3:8">
      <c r="C147" s="9"/>
      <c r="F147" s="77"/>
      <c r="G147" s="78"/>
      <c r="H147" s="9"/>
    </row>
    <row r="148" spans="3:8">
      <c r="C148" s="9"/>
      <c r="F148" s="77"/>
      <c r="G148" s="78"/>
      <c r="H148" s="9"/>
    </row>
    <row r="149" spans="3:8">
      <c r="C149" s="9"/>
      <c r="F149" s="77"/>
      <c r="G149" s="78"/>
      <c r="H149" s="9"/>
    </row>
    <row r="150" spans="3:8">
      <c r="C150" s="9"/>
      <c r="F150" s="77"/>
      <c r="G150" s="78"/>
      <c r="H150" s="9"/>
    </row>
    <row r="151" spans="3:8">
      <c r="C151" s="9"/>
      <c r="F151" s="77"/>
      <c r="G151" s="78"/>
      <c r="H151" s="9"/>
    </row>
    <row r="152" spans="3:8">
      <c r="C152" s="9"/>
      <c r="F152" s="77"/>
      <c r="G152" s="78"/>
      <c r="H152" s="9"/>
    </row>
    <row r="153" spans="3:8">
      <c r="C153" s="9"/>
      <c r="F153" s="77"/>
      <c r="G153" s="78"/>
      <c r="H153" s="9"/>
    </row>
    <row r="154" spans="3:8">
      <c r="C154" s="9"/>
      <c r="F154" s="77"/>
      <c r="G154" s="78"/>
      <c r="H154" s="9"/>
    </row>
    <row r="155" spans="3:8">
      <c r="C155" s="9"/>
      <c r="F155" s="77"/>
      <c r="G155" s="78"/>
      <c r="H155" s="9"/>
    </row>
    <row r="156" spans="3:8">
      <c r="C156" s="9"/>
      <c r="F156" s="77"/>
      <c r="G156" s="78"/>
      <c r="H156" s="9"/>
    </row>
    <row r="157" spans="3:8">
      <c r="C157" s="9"/>
      <c r="F157" s="77"/>
      <c r="G157" s="78"/>
      <c r="H157" s="9"/>
    </row>
    <row r="158" spans="3:8">
      <c r="C158" s="9"/>
      <c r="F158" s="77"/>
      <c r="G158" s="78"/>
      <c r="H158" s="9"/>
    </row>
    <row r="159" spans="3:8">
      <c r="C159" s="9"/>
      <c r="F159" s="77"/>
      <c r="G159" s="78"/>
      <c r="H159" s="9"/>
    </row>
    <row r="160" spans="3:8">
      <c r="C160" s="9"/>
      <c r="F160" s="77"/>
      <c r="G160" s="78"/>
      <c r="H160" s="9"/>
    </row>
    <row r="161" spans="3:8">
      <c r="C161" s="9"/>
      <c r="F161" s="77"/>
      <c r="G161" s="78"/>
      <c r="H161" s="9"/>
    </row>
    <row r="162" spans="3:8">
      <c r="C162" s="9"/>
      <c r="F162" s="77"/>
      <c r="G162" s="78"/>
      <c r="H162" s="9"/>
    </row>
    <row r="163" spans="3:8">
      <c r="C163" s="9"/>
      <c r="F163" s="77"/>
      <c r="G163" s="78"/>
      <c r="H163" s="9"/>
    </row>
    <row r="164" spans="3:8">
      <c r="C164" s="9"/>
      <c r="F164" s="77"/>
      <c r="G164" s="78"/>
      <c r="H164" s="9"/>
    </row>
    <row r="165" spans="3:8">
      <c r="C165" s="9"/>
      <c r="F165" s="77"/>
      <c r="G165" s="78"/>
      <c r="H165" s="9"/>
    </row>
    <row r="166" spans="3:8">
      <c r="C166" s="9"/>
      <c r="F166" s="77"/>
      <c r="G166" s="78"/>
      <c r="H166" s="9"/>
    </row>
    <row r="167" spans="3:8">
      <c r="C167" s="9"/>
      <c r="F167" s="77"/>
      <c r="G167" s="78"/>
      <c r="H167" s="9"/>
    </row>
    <row r="168" spans="3:8">
      <c r="C168" s="9"/>
      <c r="F168" s="77"/>
      <c r="G168" s="78"/>
      <c r="H168" s="9"/>
    </row>
    <row r="169" spans="3:8">
      <c r="C169" s="9"/>
      <c r="F169" s="77"/>
      <c r="G169" s="78"/>
      <c r="H169" s="9"/>
    </row>
    <row r="170" spans="3:8">
      <c r="C170" s="9"/>
      <c r="F170" s="77"/>
      <c r="G170" s="78"/>
      <c r="H170" s="9"/>
    </row>
    <row r="171" spans="3:8">
      <c r="C171" s="9"/>
      <c r="F171" s="77"/>
      <c r="G171" s="78"/>
      <c r="H171" s="9"/>
    </row>
    <row r="172" spans="3:8">
      <c r="C172" s="9"/>
      <c r="F172" s="77"/>
      <c r="G172" s="78"/>
      <c r="H172" s="9"/>
    </row>
    <row r="173" spans="3:8">
      <c r="C173" s="9"/>
      <c r="F173" s="77"/>
      <c r="G173" s="78"/>
      <c r="H173" s="9"/>
    </row>
    <row r="174" spans="3:8">
      <c r="C174" s="9"/>
      <c r="F174" s="77"/>
      <c r="G174" s="78"/>
      <c r="H174" s="9"/>
    </row>
    <row r="175" spans="3:8">
      <c r="C175" s="9"/>
      <c r="F175" s="77"/>
      <c r="G175" s="78"/>
      <c r="H175" s="9"/>
    </row>
    <row r="176" spans="3:8">
      <c r="C176" s="9"/>
      <c r="F176" s="77"/>
      <c r="G176" s="78"/>
      <c r="H176" s="9"/>
    </row>
    <row r="177" spans="3:8">
      <c r="C177" s="9"/>
      <c r="F177" s="77"/>
      <c r="G177" s="78"/>
      <c r="H177" s="9"/>
    </row>
    <row r="178" spans="3:8">
      <c r="C178" s="9"/>
      <c r="F178" s="77"/>
      <c r="G178" s="78"/>
      <c r="H178" s="9"/>
    </row>
    <row r="179" spans="3:8">
      <c r="C179" s="9"/>
      <c r="F179" s="77"/>
      <c r="G179" s="78"/>
      <c r="H179" s="9"/>
    </row>
    <row r="180" spans="3:8">
      <c r="C180" s="9"/>
      <c r="F180" s="77"/>
      <c r="G180" s="78"/>
      <c r="H180" s="9"/>
    </row>
    <row r="181" spans="3:8">
      <c r="C181" s="9"/>
      <c r="F181" s="77"/>
      <c r="G181" s="78"/>
      <c r="H181" s="9"/>
    </row>
    <row r="182" spans="3:8">
      <c r="C182" s="9"/>
      <c r="F182" s="77"/>
      <c r="G182" s="78"/>
      <c r="H182" s="9"/>
    </row>
    <row r="183" spans="3:8">
      <c r="C183" s="9"/>
      <c r="F183" s="77"/>
      <c r="G183" s="78"/>
      <c r="H183" s="9"/>
    </row>
    <row r="184" spans="3:8">
      <c r="C184" s="9"/>
      <c r="F184" s="77"/>
      <c r="G184" s="78"/>
      <c r="H184" s="9"/>
    </row>
    <row r="185" spans="3:8">
      <c r="C185" s="9"/>
      <c r="F185" s="77"/>
      <c r="G185" s="78"/>
      <c r="H185" s="9"/>
    </row>
    <row r="186" spans="3:8">
      <c r="C186" s="9"/>
      <c r="F186" s="77"/>
      <c r="G186" s="78"/>
      <c r="H186" s="9"/>
    </row>
    <row r="187" spans="3:8">
      <c r="C187" s="9"/>
      <c r="F187" s="77"/>
      <c r="G187" s="78"/>
      <c r="H187" s="9"/>
    </row>
    <row r="188" spans="3:8">
      <c r="C188" s="9"/>
      <c r="F188" s="77"/>
      <c r="G188" s="78"/>
      <c r="H188" s="9"/>
    </row>
    <row r="189" spans="3:8">
      <c r="C189" s="9"/>
      <c r="F189" s="77"/>
      <c r="G189" s="78"/>
      <c r="H189" s="9"/>
    </row>
    <row r="190" spans="3:8">
      <c r="C190" s="9"/>
      <c r="F190" s="77"/>
      <c r="G190" s="78"/>
      <c r="H190" s="9"/>
    </row>
    <row r="191" spans="3:8">
      <c r="C191" s="9"/>
      <c r="F191" s="77"/>
      <c r="G191" s="78"/>
      <c r="H191" s="9"/>
    </row>
    <row r="192" spans="3:8">
      <c r="C192" s="9"/>
      <c r="F192" s="77"/>
      <c r="G192" s="78"/>
      <c r="H192" s="9"/>
    </row>
    <row r="193" spans="3:8">
      <c r="C193" s="9"/>
      <c r="F193" s="77"/>
      <c r="G193" s="78"/>
      <c r="H193" s="9"/>
    </row>
    <row r="194" spans="3:8">
      <c r="C194" s="9"/>
      <c r="F194" s="77"/>
      <c r="G194" s="78"/>
      <c r="H194" s="9"/>
    </row>
    <row r="195" spans="3:8">
      <c r="C195" s="9"/>
      <c r="F195" s="77"/>
      <c r="G195" s="78"/>
      <c r="H195" s="9"/>
    </row>
    <row r="196" spans="3:8">
      <c r="C196" s="9"/>
      <c r="F196" s="77"/>
      <c r="G196" s="78"/>
      <c r="H196" s="9"/>
    </row>
    <row r="197" spans="3:8">
      <c r="C197" s="9"/>
      <c r="F197" s="77"/>
      <c r="G197" s="78"/>
      <c r="H197" s="9"/>
    </row>
    <row r="198" spans="3:8">
      <c r="C198" s="9"/>
      <c r="F198" s="77"/>
      <c r="G198" s="78"/>
      <c r="H198" s="9"/>
    </row>
    <row r="199" spans="3:8">
      <c r="C199" s="9"/>
      <c r="F199" s="77"/>
      <c r="G199" s="78"/>
      <c r="H199" s="9"/>
    </row>
    <row r="200" spans="3:8">
      <c r="C200" s="9"/>
      <c r="F200" s="77"/>
      <c r="G200" s="78"/>
      <c r="H200" s="9"/>
    </row>
    <row r="201" spans="3:8">
      <c r="C201" s="9"/>
      <c r="F201" s="77"/>
      <c r="G201" s="78"/>
      <c r="H201" s="9"/>
    </row>
    <row r="202" spans="3:8">
      <c r="C202" s="9"/>
      <c r="F202" s="77"/>
      <c r="G202" s="78"/>
      <c r="H202" s="9"/>
    </row>
    <row r="203" spans="3:8">
      <c r="C203" s="9"/>
      <c r="F203" s="77"/>
      <c r="G203" s="78"/>
      <c r="H203" s="9"/>
    </row>
    <row r="204" spans="3:8">
      <c r="C204" s="9"/>
      <c r="F204" s="77"/>
      <c r="G204" s="78"/>
      <c r="H204" s="9"/>
    </row>
    <row r="205" spans="3:8">
      <c r="C205" s="9"/>
      <c r="F205" s="77"/>
      <c r="G205" s="78"/>
      <c r="H205" s="9"/>
    </row>
    <row r="206" spans="3:8">
      <c r="C206" s="9"/>
      <c r="F206" s="77"/>
      <c r="G206" s="78"/>
      <c r="H206" s="9"/>
    </row>
    <row r="207" spans="3:8">
      <c r="C207" s="9"/>
      <c r="F207" s="77"/>
      <c r="G207" s="78"/>
      <c r="H207" s="9"/>
    </row>
    <row r="208" spans="3:8">
      <c r="C208" s="9"/>
      <c r="F208" s="77"/>
      <c r="G208" s="78"/>
      <c r="H208" s="9"/>
    </row>
    <row r="209" spans="3:8">
      <c r="C209" s="9"/>
      <c r="F209" s="77"/>
      <c r="G209" s="78"/>
      <c r="H209" s="9"/>
    </row>
    <row r="210" spans="3:8">
      <c r="C210" s="9"/>
      <c r="F210" s="77"/>
      <c r="G210" s="78"/>
      <c r="H210" s="9"/>
    </row>
    <row r="211" spans="3:8">
      <c r="C211" s="9"/>
      <c r="F211" s="77"/>
      <c r="G211" s="78"/>
      <c r="H211" s="9"/>
    </row>
    <row r="212" spans="3:8">
      <c r="C212" s="9"/>
      <c r="F212" s="77"/>
      <c r="G212" s="78"/>
      <c r="H212" s="9"/>
    </row>
    <row r="213" spans="3:8">
      <c r="C213" s="9"/>
      <c r="F213" s="77"/>
      <c r="G213" s="78"/>
      <c r="H213" s="9"/>
    </row>
    <row r="214" spans="3:8">
      <c r="C214" s="9"/>
      <c r="F214" s="77"/>
      <c r="G214" s="78"/>
      <c r="H214" s="9"/>
    </row>
    <row r="215" spans="3:8">
      <c r="C215" s="9"/>
      <c r="F215" s="77"/>
      <c r="G215" s="78"/>
      <c r="H215" s="9"/>
    </row>
    <row r="216" spans="3:8">
      <c r="C216" s="9"/>
      <c r="F216" s="77"/>
      <c r="G216" s="78"/>
      <c r="H216" s="9"/>
    </row>
    <row r="217" spans="3:8">
      <c r="C217" s="9"/>
      <c r="F217" s="77"/>
      <c r="G217" s="78"/>
      <c r="H217" s="9"/>
    </row>
    <row r="218" spans="3:8">
      <c r="C218" s="9"/>
      <c r="F218" s="77"/>
      <c r="G218" s="78"/>
      <c r="H218" s="9"/>
    </row>
    <row r="219" spans="3:8">
      <c r="C219" s="9"/>
      <c r="F219" s="77"/>
      <c r="G219" s="78"/>
      <c r="H219" s="9"/>
    </row>
    <row r="220" spans="3:8">
      <c r="C220" s="9"/>
      <c r="F220" s="77"/>
      <c r="G220" s="78"/>
      <c r="H220" s="9"/>
    </row>
    <row r="221" spans="3:8">
      <c r="C221" s="9"/>
      <c r="F221" s="77"/>
      <c r="G221" s="78"/>
      <c r="H221" s="9"/>
    </row>
    <row r="222" spans="3:8">
      <c r="C222" s="9"/>
      <c r="F222" s="77"/>
      <c r="G222" s="78"/>
      <c r="H222" s="9"/>
    </row>
    <row r="223" spans="3:8">
      <c r="C223" s="9"/>
      <c r="F223" s="77"/>
      <c r="G223" s="78"/>
      <c r="H223" s="9"/>
    </row>
    <row r="224" spans="3:8">
      <c r="C224" s="9"/>
      <c r="F224" s="77"/>
      <c r="G224" s="78"/>
      <c r="H224" s="9"/>
    </row>
    <row r="225" spans="3:8">
      <c r="C225" s="9"/>
      <c r="F225" s="77"/>
      <c r="G225" s="78"/>
      <c r="H225" s="9"/>
    </row>
    <row r="226" spans="3:8">
      <c r="C226" s="9"/>
      <c r="F226" s="77"/>
      <c r="G226" s="78"/>
      <c r="H226" s="9"/>
    </row>
    <row r="227" spans="3:8">
      <c r="C227" s="9"/>
      <c r="F227" s="77"/>
      <c r="G227" s="78"/>
      <c r="H227" s="9"/>
    </row>
    <row r="228" spans="3:8">
      <c r="C228" s="9"/>
      <c r="F228" s="77"/>
      <c r="G228" s="78"/>
      <c r="H228" s="9"/>
    </row>
    <row r="229" spans="3:8">
      <c r="C229" s="9"/>
      <c r="F229" s="77"/>
      <c r="G229" s="78"/>
      <c r="H229" s="9"/>
    </row>
    <row r="230" spans="3:8">
      <c r="C230" s="9"/>
      <c r="F230" s="77"/>
      <c r="G230" s="78"/>
      <c r="H230" s="9"/>
    </row>
    <row r="231" spans="3:8">
      <c r="C231" s="9"/>
      <c r="F231" s="77"/>
      <c r="G231" s="78"/>
      <c r="H231" s="9"/>
    </row>
    <row r="232" spans="3:8">
      <c r="C232" s="9"/>
      <c r="F232" s="77"/>
      <c r="G232" s="78"/>
      <c r="H232" s="9"/>
    </row>
    <row r="233" spans="3:8">
      <c r="C233" s="9"/>
      <c r="F233" s="77"/>
      <c r="G233" s="78"/>
      <c r="H233" s="9"/>
    </row>
    <row r="234" spans="3:8">
      <c r="C234" s="9"/>
      <c r="F234" s="77"/>
      <c r="G234" s="78"/>
      <c r="H234" s="9"/>
    </row>
    <row r="235" spans="3:8">
      <c r="C235" s="9"/>
      <c r="F235" s="77"/>
      <c r="G235" s="78"/>
      <c r="H235" s="9"/>
    </row>
    <row r="236" spans="3:8">
      <c r="C236" s="9"/>
      <c r="F236" s="77"/>
      <c r="G236" s="78"/>
      <c r="H236" s="9"/>
    </row>
    <row r="237" spans="3:8">
      <c r="C237" s="9"/>
      <c r="F237" s="77"/>
      <c r="G237" s="78"/>
      <c r="H237" s="9"/>
    </row>
    <row r="238" spans="3:8">
      <c r="C238" s="9"/>
      <c r="F238" s="77"/>
      <c r="G238" s="78"/>
      <c r="H238" s="9"/>
    </row>
    <row r="239" spans="3:8">
      <c r="C239" s="9"/>
      <c r="F239" s="77"/>
      <c r="G239" s="78"/>
      <c r="H239" s="9"/>
    </row>
    <row r="240" spans="3:8">
      <c r="C240" s="9"/>
      <c r="F240" s="77"/>
      <c r="G240" s="78"/>
      <c r="H240" s="9"/>
    </row>
    <row r="241" spans="3:8">
      <c r="C241" s="9"/>
      <c r="F241" s="77"/>
      <c r="G241" s="78"/>
      <c r="H241" s="9"/>
    </row>
    <row r="242" spans="3:8">
      <c r="C242" s="9"/>
      <c r="F242" s="77"/>
      <c r="G242" s="78"/>
      <c r="H242" s="9"/>
    </row>
    <row r="243" spans="3:8">
      <c r="C243" s="9"/>
      <c r="F243" s="77"/>
      <c r="G243" s="78"/>
      <c r="H243" s="9"/>
    </row>
    <row r="244" spans="3:8">
      <c r="C244" s="9"/>
      <c r="F244" s="77"/>
      <c r="G244" s="78"/>
      <c r="H244" s="9"/>
    </row>
    <row r="245" spans="3:8">
      <c r="C245" s="9"/>
      <c r="F245" s="77"/>
      <c r="G245" s="78"/>
      <c r="H245" s="9"/>
    </row>
    <row r="246" spans="3:8">
      <c r="C246" s="9"/>
      <c r="F246" s="77"/>
      <c r="G246" s="78"/>
      <c r="H246" s="9"/>
    </row>
    <row r="247" spans="3:8">
      <c r="C247" s="9"/>
      <c r="F247" s="77"/>
      <c r="G247" s="78"/>
      <c r="H247" s="9"/>
    </row>
    <row r="248" spans="3:8">
      <c r="C248" s="9"/>
      <c r="F248" s="77"/>
      <c r="G248" s="78"/>
      <c r="H248" s="9"/>
    </row>
    <row r="249" spans="3:8">
      <c r="C249" s="9"/>
      <c r="F249" s="77"/>
      <c r="G249" s="78"/>
      <c r="H249" s="9"/>
    </row>
    <row r="250" spans="3:8">
      <c r="C250" s="9"/>
      <c r="F250" s="77"/>
      <c r="G250" s="78"/>
      <c r="H250" s="9"/>
    </row>
    <row r="251" spans="3:8">
      <c r="C251" s="9"/>
      <c r="F251" s="77"/>
      <c r="G251" s="78"/>
      <c r="H251" s="9"/>
    </row>
    <row r="252" spans="3:8">
      <c r="C252" s="9"/>
      <c r="F252" s="77"/>
      <c r="G252" s="78"/>
      <c r="H252" s="9"/>
    </row>
    <row r="253" spans="3:8">
      <c r="C253" s="9"/>
      <c r="F253" s="77"/>
      <c r="G253" s="78"/>
      <c r="H253" s="9"/>
    </row>
    <row r="254" spans="3:8">
      <c r="C254" s="9"/>
      <c r="F254" s="77"/>
      <c r="G254" s="78"/>
      <c r="H254" s="9"/>
    </row>
    <row r="255" spans="3:8">
      <c r="C255" s="9"/>
      <c r="F255" s="77"/>
      <c r="G255" s="78"/>
      <c r="H255" s="9"/>
    </row>
    <row r="256" spans="3:8">
      <c r="C256" s="9"/>
      <c r="F256" s="77"/>
      <c r="G256" s="78"/>
      <c r="H256" s="9"/>
    </row>
    <row r="257" spans="3:8">
      <c r="C257" s="9"/>
      <c r="F257" s="77"/>
      <c r="G257" s="78"/>
      <c r="H257" s="9"/>
    </row>
    <row r="258" spans="3:8">
      <c r="C258" s="9"/>
      <c r="F258" s="77"/>
      <c r="G258" s="78"/>
      <c r="H258" s="9"/>
    </row>
    <row r="259" spans="3:8">
      <c r="C259" s="9"/>
      <c r="F259" s="77"/>
      <c r="G259" s="78"/>
      <c r="H259" s="9"/>
    </row>
    <row r="260" spans="3:8">
      <c r="C260" s="9"/>
      <c r="F260" s="77"/>
      <c r="G260" s="78"/>
      <c r="H260" s="9"/>
    </row>
    <row r="261" spans="3:8">
      <c r="C261" s="9"/>
      <c r="F261" s="77"/>
      <c r="G261" s="78"/>
      <c r="H261" s="9"/>
    </row>
    <row r="262" spans="3:8">
      <c r="C262" s="9"/>
      <c r="F262" s="77"/>
      <c r="G262" s="78"/>
      <c r="H262" s="9"/>
    </row>
    <row r="263" spans="3:8">
      <c r="C263" s="9"/>
      <c r="F263" s="77"/>
      <c r="G263" s="78"/>
      <c r="H263" s="9"/>
    </row>
    <row r="264" spans="3:8">
      <c r="C264" s="9"/>
      <c r="F264" s="77"/>
      <c r="G264" s="78"/>
      <c r="H264" s="9"/>
    </row>
    <row r="265" spans="3:8">
      <c r="C265" s="9"/>
      <c r="F265" s="77"/>
      <c r="G265" s="78"/>
      <c r="H265" s="9"/>
    </row>
    <row r="266" spans="3:8">
      <c r="C266" s="9"/>
      <c r="F266" s="77"/>
      <c r="G266" s="78"/>
      <c r="H266" s="9"/>
    </row>
    <row r="267" spans="3:8">
      <c r="C267" s="9"/>
      <c r="F267" s="77"/>
      <c r="G267" s="78"/>
      <c r="H267" s="9"/>
    </row>
    <row r="268" spans="3:8">
      <c r="C268" s="9"/>
      <c r="F268" s="77"/>
      <c r="G268" s="78"/>
      <c r="H268" s="9"/>
    </row>
    <row r="269" spans="3:8">
      <c r="C269" s="9"/>
      <c r="F269" s="77"/>
      <c r="G269" s="78"/>
      <c r="H269" s="9"/>
    </row>
    <row r="270" spans="3:8">
      <c r="C270" s="9"/>
      <c r="F270" s="77"/>
      <c r="G270" s="78"/>
      <c r="H270" s="9"/>
    </row>
    <row r="271" spans="3:8">
      <c r="C271" s="9"/>
      <c r="F271" s="77"/>
      <c r="G271" s="78"/>
      <c r="H271" s="9"/>
    </row>
    <row r="272" spans="3:8">
      <c r="C272" s="9"/>
      <c r="F272" s="77"/>
      <c r="G272" s="78"/>
      <c r="H272" s="9"/>
    </row>
    <row r="273" spans="3:8">
      <c r="C273" s="9"/>
      <c r="F273" s="77"/>
      <c r="G273" s="78"/>
      <c r="H273" s="9"/>
    </row>
    <row r="274" spans="3:8">
      <c r="C274" s="9"/>
      <c r="F274" s="77"/>
      <c r="G274" s="78"/>
      <c r="H274" s="9"/>
    </row>
    <row r="275" spans="3:8">
      <c r="C275" s="9"/>
      <c r="F275" s="77"/>
      <c r="G275" s="78"/>
      <c r="H275" s="9"/>
    </row>
    <row r="276" spans="3:8">
      <c r="C276" s="9"/>
      <c r="F276" s="77"/>
      <c r="G276" s="78"/>
      <c r="H276" s="9"/>
    </row>
    <row r="277" spans="3:8">
      <c r="C277" s="9"/>
      <c r="F277" s="77"/>
      <c r="G277" s="78"/>
      <c r="H277" s="9"/>
    </row>
    <row r="278" spans="3:8">
      <c r="C278" s="9"/>
      <c r="F278" s="77"/>
      <c r="G278" s="78"/>
      <c r="H278" s="9"/>
    </row>
    <row r="279" spans="3:8">
      <c r="C279" s="9"/>
      <c r="F279" s="77"/>
      <c r="G279" s="78"/>
      <c r="H279" s="9"/>
    </row>
    <row r="280" spans="3:8">
      <c r="C280" s="9"/>
      <c r="F280" s="77"/>
      <c r="G280" s="78"/>
      <c r="H280" s="9"/>
    </row>
    <row r="281" spans="3:8">
      <c r="C281" s="9"/>
      <c r="F281" s="77"/>
      <c r="G281" s="78"/>
      <c r="H281" s="9"/>
    </row>
    <row r="282" spans="3:8">
      <c r="C282" s="9"/>
      <c r="F282" s="77"/>
      <c r="G282" s="78"/>
      <c r="H282" s="9"/>
    </row>
    <row r="283" spans="3:8">
      <c r="C283" s="9"/>
      <c r="F283" s="77"/>
      <c r="G283" s="78"/>
      <c r="H283" s="9"/>
    </row>
    <row r="284" spans="3:8">
      <c r="C284" s="9"/>
      <c r="F284" s="77"/>
      <c r="G284" s="78"/>
      <c r="H284" s="9"/>
    </row>
    <row r="285" spans="3:8">
      <c r="C285" s="9"/>
      <c r="F285" s="77"/>
      <c r="G285" s="78"/>
      <c r="H285" s="9"/>
    </row>
    <row r="286" spans="3:8">
      <c r="C286" s="9"/>
      <c r="F286" s="77"/>
      <c r="G286" s="78"/>
      <c r="H286" s="9"/>
    </row>
    <row r="287" spans="3:8">
      <c r="C287" s="9"/>
      <c r="F287" s="77"/>
      <c r="G287" s="78"/>
      <c r="H287" s="9"/>
    </row>
    <row r="288" spans="3:8">
      <c r="C288" s="9"/>
      <c r="F288" s="77"/>
      <c r="G288" s="78"/>
      <c r="H288" s="9"/>
    </row>
    <row r="289" spans="3:8">
      <c r="C289" s="9"/>
      <c r="F289" s="77"/>
      <c r="G289" s="78"/>
      <c r="H289" s="9"/>
    </row>
    <row r="290" spans="3:8">
      <c r="C290" s="9"/>
      <c r="F290" s="77"/>
      <c r="G290" s="78"/>
      <c r="H290" s="9"/>
    </row>
    <row r="291" spans="3:8">
      <c r="C291" s="9"/>
      <c r="F291" s="77"/>
      <c r="G291" s="78"/>
      <c r="H291" s="9"/>
    </row>
    <row r="292" spans="3:8">
      <c r="C292" s="9"/>
      <c r="F292" s="77"/>
      <c r="G292" s="78"/>
      <c r="H292" s="9"/>
    </row>
    <row r="293" spans="3:8">
      <c r="C293" s="9"/>
      <c r="F293" s="77"/>
      <c r="G293" s="78"/>
      <c r="H293" s="9"/>
    </row>
    <row r="294" spans="3:8">
      <c r="C294" s="9"/>
      <c r="F294" s="77"/>
      <c r="G294" s="78"/>
      <c r="H294" s="9"/>
    </row>
    <row r="295" spans="3:8">
      <c r="C295" s="9"/>
      <c r="F295" s="77"/>
      <c r="G295" s="78"/>
      <c r="H295" s="9"/>
    </row>
    <row r="296" spans="3:8">
      <c r="C296" s="9"/>
      <c r="F296" s="77"/>
      <c r="G296" s="78"/>
      <c r="H296" s="9"/>
    </row>
    <row r="297" spans="3:8">
      <c r="C297" s="9"/>
      <c r="F297" s="77"/>
      <c r="G297" s="78"/>
      <c r="H297" s="9"/>
    </row>
    <row r="298" spans="3:8">
      <c r="C298" s="9"/>
      <c r="F298" s="77"/>
      <c r="G298" s="78"/>
      <c r="H298" s="9"/>
    </row>
    <row r="299" spans="3:8">
      <c r="C299" s="9"/>
      <c r="F299" s="77"/>
      <c r="G299" s="78"/>
      <c r="H299" s="9"/>
    </row>
    <row r="300" spans="3:8">
      <c r="C300" s="9"/>
      <c r="F300" s="77"/>
      <c r="G300" s="78"/>
      <c r="H300" s="9"/>
    </row>
    <row r="301" spans="3:8">
      <c r="C301" s="9"/>
      <c r="F301" s="77"/>
      <c r="G301" s="78"/>
      <c r="H301" s="9"/>
    </row>
    <row r="302" spans="3:8">
      <c r="C302" s="9"/>
      <c r="F302" s="77"/>
      <c r="G302" s="78"/>
      <c r="H302" s="9"/>
    </row>
    <row r="303" spans="3:8">
      <c r="C303" s="9"/>
      <c r="F303" s="77"/>
      <c r="G303" s="78"/>
      <c r="H303" s="9"/>
    </row>
    <row r="304" spans="3:8">
      <c r="C304" s="9"/>
      <c r="F304" s="77"/>
      <c r="G304" s="78"/>
      <c r="H304" s="9"/>
    </row>
    <row r="305" spans="3:8">
      <c r="C305" s="9"/>
      <c r="F305" s="77"/>
      <c r="G305" s="78"/>
      <c r="H305" s="9"/>
    </row>
    <row r="306" spans="3:8">
      <c r="C306" s="9"/>
      <c r="F306" s="77"/>
      <c r="G306" s="78"/>
      <c r="H306" s="9"/>
    </row>
    <row r="307" spans="3:8">
      <c r="C307" s="9"/>
      <c r="F307" s="77"/>
      <c r="G307" s="78"/>
      <c r="H307" s="9"/>
    </row>
    <row r="308" spans="3:8">
      <c r="C308" s="9"/>
      <c r="F308" s="77"/>
      <c r="G308" s="78"/>
      <c r="H308" s="9"/>
    </row>
    <row r="309" spans="3:8">
      <c r="C309" s="9"/>
      <c r="F309" s="77"/>
      <c r="G309" s="78"/>
      <c r="H309" s="9"/>
    </row>
    <row r="310" spans="3:8">
      <c r="C310" s="9"/>
      <c r="F310" s="77"/>
      <c r="G310" s="78"/>
      <c r="H310" s="9"/>
    </row>
    <row r="311" spans="3:8">
      <c r="C311" s="9"/>
      <c r="F311" s="77"/>
      <c r="G311" s="78"/>
      <c r="H311" s="9"/>
    </row>
    <row r="312" spans="3:8">
      <c r="C312" s="9"/>
      <c r="F312" s="77"/>
      <c r="G312" s="78"/>
      <c r="H312" s="9"/>
    </row>
    <row r="313" spans="3:8">
      <c r="C313" s="9"/>
      <c r="F313" s="77"/>
      <c r="G313" s="78"/>
      <c r="H313" s="9"/>
    </row>
    <row r="314" spans="3:8">
      <c r="C314" s="9"/>
      <c r="F314" s="77"/>
      <c r="G314" s="78"/>
      <c r="H314" s="9"/>
    </row>
    <row r="315" spans="3:8">
      <c r="C315" s="9"/>
      <c r="F315" s="77"/>
      <c r="G315" s="78"/>
      <c r="H315" s="9"/>
    </row>
    <row r="316" spans="3:8">
      <c r="C316" s="9"/>
      <c r="F316" s="77"/>
      <c r="G316" s="78"/>
      <c r="H316" s="9"/>
    </row>
    <row r="317" spans="3:8">
      <c r="C317" s="9"/>
      <c r="F317" s="77"/>
      <c r="G317" s="78"/>
      <c r="H317" s="9"/>
    </row>
    <row r="318" spans="3:8">
      <c r="C318" s="9"/>
      <c r="F318" s="77"/>
      <c r="G318" s="78"/>
      <c r="H318" s="9"/>
    </row>
    <row r="319" spans="3:8">
      <c r="C319" s="9"/>
      <c r="F319" s="77"/>
      <c r="G319" s="78"/>
      <c r="H319" s="9"/>
    </row>
    <row r="320" spans="3:8">
      <c r="C320" s="9"/>
      <c r="F320" s="77"/>
      <c r="G320" s="78"/>
      <c r="H320" s="9"/>
    </row>
    <row r="321" spans="3:8">
      <c r="C321" s="9"/>
      <c r="F321" s="77"/>
      <c r="G321" s="78"/>
      <c r="H321" s="9"/>
    </row>
    <row r="322" spans="3:8">
      <c r="C322" s="9"/>
      <c r="F322" s="77"/>
      <c r="G322" s="78"/>
      <c r="H322" s="9"/>
    </row>
    <row r="323" spans="3:8">
      <c r="C323" s="9"/>
      <c r="F323" s="77"/>
      <c r="G323" s="78"/>
      <c r="H323" s="9"/>
    </row>
    <row r="324" spans="3:8">
      <c r="C324" s="9"/>
      <c r="F324" s="77"/>
      <c r="G324" s="78"/>
      <c r="H324" s="9"/>
    </row>
    <row r="325" spans="3:8">
      <c r="C325" s="9"/>
      <c r="F325" s="77"/>
      <c r="G325" s="78"/>
      <c r="H325" s="9"/>
    </row>
    <row r="326" spans="3:8">
      <c r="C326" s="9"/>
      <c r="F326" s="77"/>
      <c r="G326" s="78"/>
      <c r="H326" s="9"/>
    </row>
    <row r="327" spans="3:8">
      <c r="C327" s="9"/>
      <c r="F327" s="77"/>
      <c r="G327" s="78"/>
      <c r="H327" s="9"/>
    </row>
    <row r="328" spans="3:8">
      <c r="C328" s="9"/>
      <c r="F328" s="77"/>
      <c r="G328" s="78"/>
      <c r="H328" s="9"/>
    </row>
    <row r="329" spans="3:8">
      <c r="C329" s="9"/>
      <c r="F329" s="77"/>
      <c r="G329" s="78"/>
      <c r="H329" s="9"/>
    </row>
    <row r="330" spans="3:8">
      <c r="C330" s="9"/>
      <c r="F330" s="77"/>
      <c r="G330" s="78"/>
      <c r="H330" s="9"/>
    </row>
    <row r="331" spans="3:8">
      <c r="C331" s="9"/>
      <c r="F331" s="77"/>
      <c r="G331" s="78"/>
      <c r="H331" s="9"/>
    </row>
    <row r="332" spans="3:8">
      <c r="C332" s="9"/>
      <c r="F332" s="77"/>
      <c r="G332" s="78"/>
      <c r="H332" s="9"/>
    </row>
    <row r="333" spans="3:8">
      <c r="C333" s="9"/>
      <c r="F333" s="77"/>
      <c r="G333" s="78"/>
      <c r="H333" s="9"/>
    </row>
    <row r="334" spans="3:8">
      <c r="C334" s="9"/>
      <c r="F334" s="77"/>
      <c r="G334" s="78"/>
      <c r="H334" s="9"/>
    </row>
    <row r="335" spans="3:8">
      <c r="C335" s="9"/>
      <c r="F335" s="77"/>
      <c r="G335" s="78"/>
      <c r="H335" s="9"/>
    </row>
    <row r="336" spans="3:8">
      <c r="C336" s="9"/>
      <c r="F336" s="77"/>
      <c r="G336" s="78"/>
      <c r="H336" s="9"/>
    </row>
    <row r="337" spans="3:8">
      <c r="C337" s="9"/>
      <c r="F337" s="77"/>
      <c r="G337" s="78"/>
      <c r="H337" s="9"/>
    </row>
    <row r="338" spans="3:8">
      <c r="C338" s="9"/>
      <c r="F338" s="77"/>
      <c r="G338" s="78"/>
      <c r="H338" s="9"/>
    </row>
    <row r="339" spans="3:8">
      <c r="C339" s="9"/>
      <c r="F339" s="77"/>
      <c r="G339" s="78"/>
      <c r="H339" s="9"/>
    </row>
    <row r="340" spans="3:8">
      <c r="C340" s="9"/>
      <c r="F340" s="77"/>
      <c r="G340" s="78"/>
      <c r="H340" s="9"/>
    </row>
    <row r="341" spans="3:8">
      <c r="C341" s="9"/>
      <c r="F341" s="77"/>
      <c r="G341" s="78"/>
      <c r="H341" s="9"/>
    </row>
    <row r="342" spans="3:8">
      <c r="C342" s="9"/>
      <c r="F342" s="77"/>
      <c r="G342" s="78"/>
      <c r="H342" s="9"/>
    </row>
    <row r="343" spans="3:8">
      <c r="C343" s="9"/>
      <c r="F343" s="77"/>
      <c r="G343" s="78"/>
      <c r="H343" s="9"/>
    </row>
    <row r="344" spans="3:8">
      <c r="C344" s="9"/>
      <c r="F344" s="77"/>
      <c r="G344" s="78"/>
      <c r="H344" s="9"/>
    </row>
    <row r="345" spans="3:8">
      <c r="C345" s="9"/>
      <c r="F345" s="77"/>
      <c r="G345" s="78"/>
      <c r="H345" s="9"/>
    </row>
    <row r="346" spans="3:8">
      <c r="C346" s="9"/>
      <c r="F346" s="77"/>
      <c r="G346" s="78"/>
      <c r="H346" s="9"/>
    </row>
    <row r="347" spans="3:8">
      <c r="C347" s="9"/>
      <c r="F347" s="77"/>
      <c r="G347" s="78"/>
      <c r="H347" s="9"/>
    </row>
    <row r="348" spans="3:8">
      <c r="C348" s="9"/>
      <c r="F348" s="77"/>
      <c r="G348" s="78"/>
      <c r="H348" s="9"/>
    </row>
    <row r="349" spans="3:8">
      <c r="C349" s="9"/>
      <c r="F349" s="77"/>
      <c r="G349" s="78"/>
      <c r="H349" s="9"/>
    </row>
    <row r="350" spans="3:8">
      <c r="C350" s="9"/>
      <c r="F350" s="77"/>
      <c r="G350" s="78"/>
      <c r="H350" s="9"/>
    </row>
    <row r="351" spans="3:8">
      <c r="C351" s="9"/>
      <c r="F351" s="77"/>
      <c r="G351" s="78"/>
      <c r="H351" s="9"/>
    </row>
    <row r="352" spans="3:8">
      <c r="C352" s="9"/>
      <c r="F352" s="77"/>
      <c r="G352" s="78"/>
      <c r="H352" s="9"/>
    </row>
    <row r="353" spans="3:8">
      <c r="C353" s="9"/>
      <c r="F353" s="77"/>
      <c r="G353" s="78"/>
      <c r="H353" s="9"/>
    </row>
    <row r="354" spans="3:8">
      <c r="C354" s="9"/>
      <c r="F354" s="77"/>
      <c r="G354" s="78"/>
      <c r="H354" s="9"/>
    </row>
    <row r="355" spans="3:8">
      <c r="C355" s="9"/>
      <c r="F355" s="77"/>
      <c r="G355" s="78"/>
      <c r="H355" s="9"/>
    </row>
    <row r="356" spans="3:8">
      <c r="C356" s="9"/>
      <c r="F356" s="77"/>
      <c r="G356" s="78"/>
      <c r="H356" s="9"/>
    </row>
    <row r="357" spans="3:8">
      <c r="C357" s="9"/>
      <c r="F357" s="77"/>
      <c r="G357" s="78"/>
      <c r="H357" s="9"/>
    </row>
    <row r="358" spans="3:8">
      <c r="C358" s="9"/>
      <c r="F358" s="77"/>
      <c r="G358" s="78"/>
      <c r="H358" s="9"/>
    </row>
    <row r="359" spans="3:8">
      <c r="C359" s="9"/>
      <c r="F359" s="77"/>
      <c r="G359" s="78"/>
      <c r="H359" s="9"/>
    </row>
    <row r="360" spans="3:8">
      <c r="C360" s="9"/>
      <c r="F360" s="77"/>
      <c r="G360" s="78"/>
      <c r="H360" s="9"/>
    </row>
    <row r="361" spans="3:8">
      <c r="C361" s="9"/>
      <c r="F361" s="77"/>
      <c r="G361" s="78"/>
      <c r="H361" s="9"/>
    </row>
    <row r="362" spans="3:8">
      <c r="C362" s="9"/>
      <c r="F362" s="77"/>
      <c r="G362" s="78"/>
      <c r="H362" s="9"/>
    </row>
    <row r="363" spans="3:8">
      <c r="C363" s="9"/>
      <c r="F363" s="77"/>
      <c r="G363" s="78"/>
      <c r="H363" s="9"/>
    </row>
    <row r="364" spans="3:8">
      <c r="C364" s="9"/>
      <c r="F364" s="77"/>
      <c r="G364" s="78"/>
      <c r="H364" s="9"/>
    </row>
    <row r="365" spans="3:8">
      <c r="C365" s="9"/>
      <c r="F365" s="77"/>
      <c r="G365" s="78"/>
      <c r="H365" s="9"/>
    </row>
    <row r="366" spans="3:8">
      <c r="C366" s="9"/>
      <c r="F366" s="77"/>
      <c r="G366" s="78"/>
      <c r="H366" s="9"/>
    </row>
    <row r="367" spans="3:8">
      <c r="C367" s="9"/>
      <c r="F367" s="77"/>
      <c r="G367" s="78"/>
      <c r="H367" s="9"/>
    </row>
    <row r="368" spans="3:8">
      <c r="C368" s="9"/>
      <c r="F368" s="77"/>
      <c r="G368" s="78"/>
      <c r="H368" s="9"/>
    </row>
    <row r="369" spans="3:8">
      <c r="C369" s="9"/>
      <c r="F369" s="77"/>
      <c r="G369" s="78"/>
      <c r="H369" s="9"/>
    </row>
    <row r="370" spans="3:8">
      <c r="C370" s="9"/>
      <c r="F370" s="77"/>
      <c r="G370" s="78"/>
      <c r="H370" s="9"/>
    </row>
    <row r="371" spans="3:8">
      <c r="C371" s="9"/>
      <c r="F371" s="77"/>
      <c r="G371" s="78"/>
      <c r="H371" s="9"/>
    </row>
    <row r="372" spans="3:8">
      <c r="C372" s="9"/>
      <c r="F372" s="77"/>
      <c r="G372" s="78"/>
      <c r="H372" s="9"/>
    </row>
    <row r="373" spans="3:8">
      <c r="C373" s="9"/>
      <c r="F373" s="77"/>
      <c r="G373" s="78"/>
      <c r="H373" s="9"/>
    </row>
    <row r="374" spans="3:8">
      <c r="C374" s="9"/>
      <c r="F374" s="77"/>
      <c r="G374" s="78"/>
      <c r="H374" s="9"/>
    </row>
    <row r="375" spans="3:8">
      <c r="C375" s="9"/>
      <c r="F375" s="77"/>
      <c r="G375" s="78"/>
      <c r="H375" s="9"/>
    </row>
    <row r="376" spans="3:8">
      <c r="C376" s="9"/>
      <c r="F376" s="77"/>
      <c r="G376" s="78"/>
      <c r="H376" s="9"/>
    </row>
    <row r="377" spans="3:8">
      <c r="C377" s="9"/>
      <c r="F377" s="77"/>
      <c r="G377" s="78"/>
      <c r="H377" s="9"/>
    </row>
    <row r="378" spans="3:8">
      <c r="C378" s="9"/>
      <c r="F378" s="77"/>
      <c r="G378" s="78"/>
      <c r="H378" s="9"/>
    </row>
    <row r="379" spans="3:8">
      <c r="C379" s="9"/>
      <c r="F379" s="77"/>
      <c r="G379" s="78"/>
      <c r="H379" s="9"/>
    </row>
    <row r="380" spans="3:8">
      <c r="C380" s="9"/>
      <c r="F380" s="77"/>
      <c r="G380" s="78"/>
      <c r="H380" s="9"/>
    </row>
    <row r="381" spans="3:8">
      <c r="C381" s="9"/>
      <c r="F381" s="77"/>
      <c r="G381" s="78"/>
      <c r="H381" s="9"/>
    </row>
    <row r="382" spans="3:8">
      <c r="C382" s="9"/>
      <c r="F382" s="77"/>
      <c r="G382" s="78"/>
      <c r="H382" s="9"/>
    </row>
    <row r="383" spans="3:8">
      <c r="C383" s="9"/>
      <c r="F383" s="77"/>
      <c r="G383" s="78"/>
      <c r="H383" s="9"/>
    </row>
    <row r="384" spans="3:8">
      <c r="C384" s="9"/>
      <c r="F384" s="77"/>
      <c r="G384" s="78"/>
      <c r="H384" s="9"/>
    </row>
    <row r="385" spans="3:8">
      <c r="C385" s="9"/>
      <c r="F385" s="77"/>
      <c r="G385" s="78"/>
      <c r="H385" s="9"/>
    </row>
    <row r="386" spans="3:8">
      <c r="C386" s="9"/>
      <c r="F386" s="77"/>
      <c r="G386" s="78"/>
      <c r="H386" s="9"/>
    </row>
    <row r="387" spans="3:8">
      <c r="C387" s="9"/>
      <c r="F387" s="77"/>
      <c r="G387" s="78"/>
      <c r="H387" s="9"/>
    </row>
    <row r="388" spans="3:8">
      <c r="C388" s="9"/>
      <c r="F388" s="77"/>
      <c r="G388" s="78"/>
      <c r="H388" s="9"/>
    </row>
    <row r="389" spans="3:8">
      <c r="C389" s="9"/>
      <c r="F389" s="77"/>
      <c r="G389" s="78"/>
      <c r="H389" s="9"/>
    </row>
    <row r="390" spans="3:8">
      <c r="C390" s="9"/>
      <c r="F390" s="77"/>
      <c r="G390" s="78"/>
      <c r="H390" s="9"/>
    </row>
    <row r="391" spans="3:8">
      <c r="C391" s="9"/>
      <c r="F391" s="77"/>
      <c r="G391" s="78"/>
      <c r="H391" s="9"/>
    </row>
    <row r="392" spans="3:8">
      <c r="C392" s="9"/>
      <c r="F392" s="77"/>
      <c r="G392" s="78"/>
      <c r="H392" s="9"/>
    </row>
    <row r="393" spans="3:8">
      <c r="C393" s="9"/>
      <c r="F393" s="77"/>
      <c r="G393" s="78"/>
      <c r="H393" s="9"/>
    </row>
    <row r="394" spans="3:8">
      <c r="C394" s="9"/>
      <c r="F394" s="77"/>
      <c r="G394" s="78"/>
      <c r="H394" s="9"/>
    </row>
    <row r="395" spans="3:8">
      <c r="C395" s="9"/>
      <c r="F395" s="77"/>
      <c r="G395" s="78"/>
      <c r="H395" s="9"/>
    </row>
    <row r="396" spans="3:8">
      <c r="C396" s="9"/>
      <c r="F396" s="77"/>
      <c r="G396" s="78"/>
      <c r="H396" s="9"/>
    </row>
    <row r="397" spans="3:8">
      <c r="C397" s="9"/>
      <c r="F397" s="77"/>
      <c r="G397" s="78"/>
      <c r="H397" s="9"/>
    </row>
    <row r="398" spans="3:8">
      <c r="C398" s="9"/>
      <c r="F398" s="77"/>
      <c r="G398" s="78"/>
      <c r="H398" s="9"/>
    </row>
    <row r="399" spans="3:8">
      <c r="C399" s="9"/>
      <c r="F399" s="77"/>
      <c r="G399" s="78"/>
      <c r="H399" s="9"/>
    </row>
    <row r="400" spans="3:8">
      <c r="C400" s="9"/>
      <c r="F400" s="77"/>
      <c r="G400" s="78"/>
      <c r="H400" s="9"/>
    </row>
    <row r="401" spans="3:8">
      <c r="C401" s="9"/>
      <c r="F401" s="77"/>
      <c r="G401" s="78"/>
      <c r="H401" s="9"/>
    </row>
    <row r="402" spans="3:8">
      <c r="C402" s="9"/>
      <c r="F402" s="77"/>
      <c r="G402" s="78"/>
      <c r="H402" s="9"/>
    </row>
    <row r="403" spans="3:8">
      <c r="C403" s="9"/>
      <c r="F403" s="77"/>
      <c r="G403" s="78"/>
      <c r="H403" s="9"/>
    </row>
    <row r="404" spans="3:8">
      <c r="C404" s="9"/>
      <c r="F404" s="77"/>
      <c r="G404" s="78"/>
      <c r="H404" s="9"/>
    </row>
    <row r="405" spans="3:8">
      <c r="C405" s="9"/>
      <c r="F405" s="77"/>
      <c r="G405" s="78"/>
      <c r="H405" s="9"/>
    </row>
    <row r="406" spans="3:8">
      <c r="C406" s="9"/>
      <c r="F406" s="77"/>
      <c r="G406" s="78"/>
      <c r="H406" s="9"/>
    </row>
    <row r="407" spans="3:8">
      <c r="C407" s="9"/>
      <c r="F407" s="77"/>
      <c r="G407" s="78"/>
      <c r="H407" s="9"/>
    </row>
    <row r="408" spans="3:8">
      <c r="C408" s="9"/>
      <c r="F408" s="77"/>
      <c r="G408" s="78"/>
      <c r="H408" s="9"/>
    </row>
    <row r="409" spans="3:8">
      <c r="C409" s="9"/>
      <c r="F409" s="77"/>
      <c r="G409" s="78"/>
      <c r="H409" s="9"/>
    </row>
    <row r="410" spans="3:8">
      <c r="C410" s="9"/>
      <c r="F410" s="77"/>
      <c r="G410" s="78"/>
      <c r="H410" s="9"/>
    </row>
    <row r="411" spans="3:8">
      <c r="C411" s="9"/>
      <c r="F411" s="77"/>
      <c r="G411" s="78"/>
      <c r="H411" s="9"/>
    </row>
    <row r="412" spans="3:8">
      <c r="C412" s="9"/>
      <c r="F412" s="77"/>
      <c r="G412" s="78"/>
      <c r="H412" s="9"/>
    </row>
    <row r="413" spans="3:8">
      <c r="C413" s="9"/>
      <c r="F413" s="77"/>
      <c r="G413" s="78"/>
      <c r="H413" s="9"/>
    </row>
    <row r="414" spans="3:8">
      <c r="C414" s="9"/>
      <c r="F414" s="77"/>
      <c r="G414" s="78"/>
      <c r="H414" s="9"/>
    </row>
    <row r="415" spans="3:8">
      <c r="C415" s="9"/>
      <c r="F415" s="77"/>
      <c r="G415" s="78"/>
      <c r="H415" s="9"/>
    </row>
    <row r="416" spans="3:8">
      <c r="C416" s="9"/>
      <c r="F416" s="77"/>
      <c r="G416" s="78"/>
      <c r="H416" s="9"/>
    </row>
    <row r="417" spans="3:8">
      <c r="C417" s="9"/>
      <c r="F417" s="77"/>
      <c r="G417" s="78"/>
      <c r="H417" s="9"/>
    </row>
    <row r="418" spans="3:8">
      <c r="C418" s="9"/>
      <c r="F418" s="77"/>
      <c r="G418" s="78"/>
      <c r="H418" s="9"/>
    </row>
    <row r="419" spans="3:8">
      <c r="C419" s="9"/>
      <c r="F419" s="77"/>
      <c r="G419" s="78"/>
      <c r="H419" s="9"/>
    </row>
    <row r="420" spans="3:8">
      <c r="C420" s="9"/>
      <c r="F420" s="77"/>
      <c r="G420" s="78"/>
      <c r="H420" s="9"/>
    </row>
    <row r="421" spans="3:8">
      <c r="C421" s="9"/>
      <c r="F421" s="77"/>
      <c r="G421" s="78"/>
      <c r="H421" s="9"/>
    </row>
    <row r="422" spans="3:8">
      <c r="C422" s="9"/>
      <c r="F422" s="77"/>
      <c r="G422" s="78"/>
      <c r="H422" s="9"/>
    </row>
    <row r="423" spans="3:8">
      <c r="C423" s="9"/>
      <c r="F423" s="77"/>
      <c r="G423" s="78"/>
      <c r="H423" s="9"/>
    </row>
    <row r="424" spans="3:8">
      <c r="C424" s="9"/>
      <c r="F424" s="77"/>
      <c r="G424" s="78"/>
      <c r="H424" s="9"/>
    </row>
    <row r="425" spans="3:8">
      <c r="C425" s="9"/>
      <c r="F425" s="77"/>
      <c r="G425" s="78"/>
      <c r="H425" s="9"/>
    </row>
    <row r="426" spans="3:8">
      <c r="C426" s="9"/>
      <c r="F426" s="77"/>
      <c r="G426" s="78"/>
      <c r="H426" s="9"/>
    </row>
    <row r="427" spans="3:8">
      <c r="C427" s="9"/>
      <c r="F427" s="77"/>
      <c r="G427" s="78"/>
      <c r="H427" s="9"/>
    </row>
    <row r="428" spans="3:8">
      <c r="C428" s="9"/>
      <c r="F428" s="77"/>
      <c r="G428" s="78"/>
      <c r="H428" s="9"/>
    </row>
    <row r="429" spans="3:8">
      <c r="C429" s="9"/>
      <c r="F429" s="77"/>
      <c r="G429" s="78"/>
      <c r="H429" s="9"/>
    </row>
    <row r="430" spans="3:8">
      <c r="C430" s="9"/>
      <c r="F430" s="77"/>
      <c r="G430" s="78"/>
      <c r="H430" s="9"/>
    </row>
    <row r="431" spans="3:8">
      <c r="C431" s="9"/>
      <c r="F431" s="77"/>
      <c r="G431" s="78"/>
      <c r="H431" s="9"/>
    </row>
    <row r="432" spans="3:8">
      <c r="C432" s="9"/>
      <c r="F432" s="77"/>
      <c r="G432" s="78"/>
      <c r="H432" s="9"/>
    </row>
    <row r="433" spans="3:8">
      <c r="C433" s="9"/>
      <c r="F433" s="77"/>
      <c r="G433" s="78"/>
      <c r="H433" s="9"/>
    </row>
    <row r="434" spans="3:8">
      <c r="C434" s="9"/>
      <c r="F434" s="77"/>
      <c r="G434" s="78"/>
      <c r="H434" s="9"/>
    </row>
    <row r="435" spans="3:8">
      <c r="C435" s="9"/>
      <c r="F435" s="77"/>
      <c r="G435" s="78"/>
      <c r="H435" s="9"/>
    </row>
    <row r="436" spans="3:8">
      <c r="C436" s="9"/>
      <c r="F436" s="77"/>
      <c r="G436" s="78"/>
      <c r="H436" s="9"/>
    </row>
    <row r="437" spans="3:8">
      <c r="C437" s="9"/>
      <c r="F437" s="77"/>
      <c r="G437" s="78"/>
      <c r="H437" s="9"/>
    </row>
    <row r="438" spans="3:8">
      <c r="C438" s="9"/>
      <c r="F438" s="77"/>
      <c r="G438" s="78"/>
      <c r="H438" s="9"/>
    </row>
    <row r="439" spans="3:8">
      <c r="C439" s="9"/>
      <c r="F439" s="77"/>
      <c r="G439" s="78"/>
      <c r="H439" s="9"/>
    </row>
    <row r="440" spans="3:8">
      <c r="C440" s="9"/>
      <c r="F440" s="77"/>
      <c r="G440" s="78"/>
      <c r="H440" s="9"/>
    </row>
    <row r="441" spans="3:8">
      <c r="C441" s="9"/>
      <c r="F441" s="77"/>
      <c r="G441" s="78"/>
      <c r="H441" s="9"/>
    </row>
    <row r="442" spans="3:8">
      <c r="C442" s="9"/>
      <c r="F442" s="77"/>
      <c r="G442" s="78"/>
      <c r="H442" s="9"/>
    </row>
    <row r="443" spans="3:8">
      <c r="C443" s="9"/>
      <c r="F443" s="77"/>
      <c r="G443" s="78"/>
      <c r="H443" s="9"/>
    </row>
    <row r="444" spans="3:8">
      <c r="C444" s="9"/>
      <c r="F444" s="77"/>
      <c r="G444" s="78"/>
      <c r="H444" s="9"/>
    </row>
    <row r="445" spans="3:8">
      <c r="C445" s="9"/>
      <c r="F445" s="77"/>
      <c r="G445" s="78"/>
      <c r="H445" s="9"/>
    </row>
    <row r="446" spans="3:8">
      <c r="C446" s="9"/>
      <c r="F446" s="77"/>
      <c r="G446" s="78"/>
      <c r="H446" s="9"/>
    </row>
    <row r="447" spans="3:8">
      <c r="C447" s="9"/>
      <c r="F447" s="77"/>
      <c r="G447" s="78"/>
      <c r="H447" s="9"/>
    </row>
    <row r="448" spans="3:8">
      <c r="C448" s="9"/>
      <c r="F448" s="77"/>
      <c r="G448" s="78"/>
      <c r="H448" s="9"/>
    </row>
    <row r="449" spans="3:8">
      <c r="C449" s="9"/>
      <c r="F449" s="77"/>
      <c r="G449" s="78"/>
      <c r="H449" s="9"/>
    </row>
    <row r="450" spans="3:8">
      <c r="C450" s="9"/>
      <c r="F450" s="77"/>
      <c r="G450" s="78"/>
      <c r="H450" s="9"/>
    </row>
    <row r="451" spans="3:8">
      <c r="C451" s="9"/>
      <c r="F451" s="77"/>
      <c r="G451" s="78"/>
      <c r="H451" s="9"/>
    </row>
    <row r="452" spans="3:8">
      <c r="C452" s="9"/>
      <c r="F452" s="77"/>
      <c r="G452" s="78"/>
      <c r="H452" s="9"/>
    </row>
    <row r="453" spans="3:8">
      <c r="C453" s="9"/>
      <c r="F453" s="77"/>
      <c r="G453" s="78"/>
      <c r="H453" s="9"/>
    </row>
    <row r="454" spans="3:8">
      <c r="C454" s="9"/>
      <c r="F454" s="77"/>
      <c r="G454" s="78"/>
      <c r="H454" s="9"/>
    </row>
    <row r="455" spans="3:8">
      <c r="C455" s="9"/>
      <c r="F455" s="77"/>
      <c r="G455" s="78"/>
      <c r="H455" s="9"/>
    </row>
    <row r="456" spans="3:8">
      <c r="C456" s="9"/>
      <c r="F456" s="77"/>
      <c r="G456" s="78"/>
      <c r="H456" s="9"/>
    </row>
    <row r="457" spans="3:8">
      <c r="C457" s="9"/>
      <c r="F457" s="77"/>
      <c r="G457" s="78"/>
      <c r="H457" s="9"/>
    </row>
    <row r="458" spans="3:8">
      <c r="C458" s="9"/>
      <c r="F458" s="77"/>
      <c r="G458" s="78"/>
      <c r="H458" s="9"/>
    </row>
    <row r="459" spans="3:8">
      <c r="C459" s="9"/>
      <c r="F459" s="77"/>
      <c r="G459" s="78"/>
      <c r="H459" s="9"/>
    </row>
    <row r="460" spans="3:8">
      <c r="C460" s="9"/>
      <c r="F460" s="77"/>
      <c r="G460" s="78"/>
      <c r="H460" s="9"/>
    </row>
    <row r="461" spans="3:8">
      <c r="C461" s="9"/>
      <c r="F461" s="77"/>
      <c r="G461" s="78"/>
      <c r="H461" s="9"/>
    </row>
    <row r="462" spans="3:8">
      <c r="C462" s="9"/>
      <c r="F462" s="77"/>
      <c r="G462" s="78"/>
      <c r="H462" s="9"/>
    </row>
    <row r="463" spans="3:8">
      <c r="C463" s="9"/>
      <c r="F463" s="77"/>
      <c r="G463" s="78"/>
      <c r="H463" s="9"/>
    </row>
    <row r="464" spans="3:8">
      <c r="C464" s="9"/>
      <c r="F464" s="77"/>
      <c r="G464" s="78"/>
      <c r="H464" s="9"/>
    </row>
    <row r="465" spans="3:8">
      <c r="C465" s="9"/>
      <c r="F465" s="77"/>
      <c r="G465" s="78"/>
      <c r="H465" s="9"/>
    </row>
    <row r="466" spans="3:8">
      <c r="C466" s="9"/>
      <c r="F466" s="77"/>
      <c r="G466" s="78"/>
      <c r="H466" s="9"/>
    </row>
    <row r="467" spans="3:8">
      <c r="C467" s="9"/>
      <c r="F467" s="77"/>
      <c r="G467" s="78"/>
      <c r="H467" s="9"/>
    </row>
    <row r="468" spans="3:8">
      <c r="C468" s="9"/>
      <c r="F468" s="77"/>
      <c r="G468" s="78"/>
      <c r="H468" s="9"/>
    </row>
    <row r="469" spans="3:8">
      <c r="C469" s="9"/>
      <c r="F469" s="77"/>
      <c r="G469" s="78"/>
      <c r="H469" s="9"/>
    </row>
    <row r="470" spans="3:8">
      <c r="C470" s="9"/>
      <c r="F470" s="77"/>
      <c r="G470" s="78"/>
      <c r="H470" s="9"/>
    </row>
    <row r="471" spans="3:8">
      <c r="C471" s="9"/>
      <c r="F471" s="77"/>
      <c r="G471" s="78"/>
      <c r="H471" s="9"/>
    </row>
    <row r="472" spans="3:8">
      <c r="C472" s="9"/>
      <c r="F472" s="77"/>
      <c r="G472" s="78"/>
      <c r="H472" s="9"/>
    </row>
    <row r="473" spans="3:8">
      <c r="C473" s="9"/>
      <c r="F473" s="77"/>
      <c r="G473" s="78"/>
      <c r="H473" s="9"/>
    </row>
    <row r="474" spans="3:8">
      <c r="C474" s="9"/>
      <c r="F474" s="77"/>
      <c r="G474" s="78"/>
      <c r="H474" s="9"/>
    </row>
    <row r="475" spans="3:8">
      <c r="C475" s="9"/>
      <c r="F475" s="77"/>
      <c r="G475" s="78"/>
      <c r="H475" s="9"/>
    </row>
    <row r="476" spans="3:8">
      <c r="C476" s="9"/>
      <c r="F476" s="77"/>
      <c r="G476" s="78"/>
      <c r="H476" s="9"/>
    </row>
    <row r="477" spans="3:8">
      <c r="C477" s="9"/>
      <c r="F477" s="77"/>
      <c r="G477" s="78"/>
      <c r="H477" s="9"/>
    </row>
    <row r="478" spans="3:8">
      <c r="C478" s="9"/>
      <c r="F478" s="77"/>
      <c r="G478" s="78"/>
      <c r="H478" s="9"/>
    </row>
    <row r="479" spans="3:8">
      <c r="C479" s="9"/>
      <c r="F479" s="77"/>
      <c r="G479" s="78"/>
      <c r="H479" s="9"/>
    </row>
    <row r="480" spans="3:8">
      <c r="C480" s="9"/>
      <c r="F480" s="77"/>
      <c r="G480" s="78"/>
      <c r="H480" s="9"/>
    </row>
    <row r="481" spans="3:8">
      <c r="C481" s="9"/>
      <c r="F481" s="77"/>
      <c r="G481" s="78"/>
      <c r="H481" s="9"/>
    </row>
    <row r="482" spans="3:8">
      <c r="C482" s="9"/>
      <c r="F482" s="77"/>
      <c r="G482" s="78"/>
      <c r="H482" s="9"/>
    </row>
    <row r="483" spans="3:8">
      <c r="C483" s="9"/>
      <c r="F483" s="77"/>
      <c r="G483" s="78"/>
      <c r="H483" s="9"/>
    </row>
    <row r="484" spans="3:8">
      <c r="C484" s="9"/>
      <c r="F484" s="77"/>
      <c r="G484" s="78"/>
      <c r="H484" s="9"/>
    </row>
    <row r="485" spans="3:8">
      <c r="C485" s="9"/>
      <c r="F485" s="77"/>
      <c r="G485" s="78"/>
      <c r="H485" s="9"/>
    </row>
    <row r="486" spans="3:8">
      <c r="C486" s="9"/>
      <c r="F486" s="77"/>
      <c r="G486" s="78"/>
      <c r="H486" s="9"/>
    </row>
    <row r="487" spans="3:8">
      <c r="C487" s="9"/>
      <c r="F487" s="77"/>
      <c r="G487" s="78"/>
      <c r="H487" s="9"/>
    </row>
    <row r="488" spans="3:8">
      <c r="C488" s="9"/>
      <c r="F488" s="77"/>
      <c r="G488" s="78"/>
      <c r="H488" s="9"/>
    </row>
    <row r="489" spans="3:8">
      <c r="C489" s="9"/>
      <c r="F489" s="77"/>
      <c r="G489" s="78"/>
      <c r="H489" s="9"/>
    </row>
    <row r="490" spans="3:8">
      <c r="C490" s="9"/>
      <c r="F490" s="77"/>
      <c r="G490" s="78"/>
      <c r="H490" s="9"/>
    </row>
    <row r="491" spans="3:8">
      <c r="C491" s="9"/>
      <c r="F491" s="77"/>
      <c r="G491" s="78"/>
      <c r="H491" s="9"/>
    </row>
    <row r="492" spans="3:8">
      <c r="C492" s="9"/>
      <c r="F492" s="77"/>
      <c r="G492" s="78"/>
      <c r="H492" s="9"/>
    </row>
    <row r="493" spans="3:8">
      <c r="C493" s="9"/>
      <c r="F493" s="77"/>
      <c r="G493" s="78"/>
      <c r="H493" s="9"/>
    </row>
    <row r="494" spans="3:8">
      <c r="C494" s="9"/>
      <c r="F494" s="77"/>
      <c r="G494" s="78"/>
      <c r="H494" s="9"/>
    </row>
    <row r="495" spans="3:8">
      <c r="C495" s="9"/>
      <c r="F495" s="77"/>
      <c r="G495" s="78"/>
      <c r="H495" s="9"/>
    </row>
    <row r="496" spans="3:8">
      <c r="C496" s="9"/>
      <c r="F496" s="77"/>
      <c r="G496" s="78"/>
      <c r="H496" s="9"/>
    </row>
    <row r="497" spans="3:8">
      <c r="C497" s="9"/>
      <c r="F497" s="77"/>
      <c r="G497" s="78"/>
      <c r="H497" s="9"/>
    </row>
    <row r="498" spans="3:8">
      <c r="C498" s="9"/>
      <c r="F498" s="77"/>
      <c r="G498" s="78"/>
      <c r="H498" s="9"/>
    </row>
    <row r="499" spans="3:8">
      <c r="C499" s="9"/>
      <c r="F499" s="77"/>
      <c r="G499" s="78"/>
      <c r="H499" s="9"/>
    </row>
    <row r="500" spans="3:8">
      <c r="C500" s="9"/>
      <c r="F500" s="77"/>
      <c r="G500" s="78"/>
      <c r="H500" s="9"/>
    </row>
    <row r="501" spans="3:8">
      <c r="C501" s="9"/>
      <c r="F501" s="77"/>
      <c r="G501" s="78"/>
      <c r="H501" s="9"/>
    </row>
    <row r="502" spans="3:8">
      <c r="C502" s="9"/>
      <c r="F502" s="77"/>
      <c r="G502" s="78"/>
      <c r="H502" s="9"/>
    </row>
    <row r="503" spans="3:8">
      <c r="C503" s="9"/>
      <c r="F503" s="77"/>
      <c r="G503" s="78"/>
      <c r="H503" s="9"/>
    </row>
    <row r="504" spans="3:8">
      <c r="C504" s="9"/>
      <c r="F504" s="77"/>
      <c r="G504" s="78"/>
      <c r="H504" s="9"/>
    </row>
    <row r="505" spans="3:8">
      <c r="C505" s="9"/>
      <c r="F505" s="77"/>
      <c r="G505" s="78"/>
      <c r="H505" s="9"/>
    </row>
    <row r="506" spans="3:8">
      <c r="C506" s="9"/>
      <c r="F506" s="77"/>
      <c r="G506" s="78"/>
      <c r="H506" s="9"/>
    </row>
    <row r="507" spans="3:8">
      <c r="C507" s="9"/>
      <c r="F507" s="77"/>
      <c r="G507" s="78"/>
      <c r="H507" s="9"/>
    </row>
    <row r="508" spans="3:8">
      <c r="C508" s="9"/>
      <c r="F508" s="77"/>
      <c r="G508" s="78"/>
      <c r="H508" s="9"/>
    </row>
    <row r="509" spans="3:8">
      <c r="C509" s="9"/>
      <c r="F509" s="77"/>
      <c r="G509" s="78"/>
      <c r="H509" s="9"/>
    </row>
    <row r="510" spans="3:8">
      <c r="C510" s="9"/>
      <c r="F510" s="77"/>
      <c r="G510" s="78"/>
      <c r="H510" s="9"/>
    </row>
    <row r="511" spans="3:8">
      <c r="C511" s="9"/>
      <c r="F511" s="77"/>
      <c r="G511" s="78"/>
      <c r="H511" s="9"/>
    </row>
    <row r="512" spans="3:8">
      <c r="C512" s="9"/>
      <c r="F512" s="77"/>
      <c r="G512" s="78"/>
      <c r="H512" s="9"/>
    </row>
    <row r="513" spans="3:8">
      <c r="C513" s="9"/>
      <c r="F513" s="77"/>
      <c r="G513" s="78"/>
      <c r="H513" s="9"/>
    </row>
    <row r="514" spans="3:8">
      <c r="C514" s="9"/>
      <c r="F514" s="77"/>
      <c r="G514" s="78"/>
      <c r="H514" s="9"/>
    </row>
    <row r="515" spans="3:8">
      <c r="C515" s="9"/>
      <c r="F515" s="77"/>
      <c r="G515" s="78"/>
      <c r="H515" s="9"/>
    </row>
    <row r="516" spans="3:8">
      <c r="C516" s="9"/>
      <c r="F516" s="77"/>
      <c r="G516" s="78"/>
      <c r="H516" s="9"/>
    </row>
    <row r="517" spans="3:8">
      <c r="C517" s="9"/>
      <c r="F517" s="77"/>
      <c r="G517" s="78"/>
      <c r="H517" s="9"/>
    </row>
    <row r="518" spans="3:8">
      <c r="C518" s="9"/>
      <c r="F518" s="77"/>
      <c r="G518" s="78"/>
      <c r="H518" s="9"/>
    </row>
    <row r="519" spans="3:8">
      <c r="C519" s="9"/>
      <c r="F519" s="77"/>
      <c r="G519" s="78"/>
      <c r="H519" s="9"/>
    </row>
    <row r="520" spans="3:8">
      <c r="C520" s="9"/>
      <c r="F520" s="77"/>
      <c r="G520" s="78"/>
      <c r="H520" s="9"/>
    </row>
    <row r="521" spans="3:8">
      <c r="C521" s="9"/>
      <c r="F521" s="77"/>
      <c r="G521" s="78"/>
      <c r="H521" s="9"/>
    </row>
    <row r="522" spans="3:8">
      <c r="C522" s="9"/>
      <c r="F522" s="77"/>
      <c r="G522" s="78"/>
      <c r="H522" s="9"/>
    </row>
    <row r="523" spans="3:8">
      <c r="C523" s="9"/>
      <c r="F523" s="77"/>
      <c r="G523" s="78"/>
      <c r="H523" s="9"/>
    </row>
    <row r="524" spans="3:8">
      <c r="C524" s="9"/>
      <c r="F524" s="77"/>
      <c r="G524" s="78"/>
      <c r="H524" s="9"/>
    </row>
    <row r="525" spans="3:8">
      <c r="C525" s="9"/>
      <c r="F525" s="77"/>
      <c r="G525" s="78"/>
      <c r="H525" s="9"/>
    </row>
    <row r="526" spans="3:8">
      <c r="C526" s="9"/>
      <c r="F526" s="77"/>
      <c r="G526" s="78"/>
      <c r="H526" s="9"/>
    </row>
    <row r="527" spans="3:8">
      <c r="C527" s="9"/>
      <c r="F527" s="77"/>
      <c r="G527" s="78"/>
      <c r="H527" s="9"/>
    </row>
    <row r="528" spans="3:8">
      <c r="C528" s="9"/>
      <c r="F528" s="77"/>
      <c r="G528" s="78"/>
      <c r="H528" s="9"/>
    </row>
    <row r="529" spans="3:8">
      <c r="C529" s="9"/>
      <c r="F529" s="77"/>
      <c r="G529" s="78"/>
      <c r="H529" s="9"/>
    </row>
    <row r="530" spans="3:8">
      <c r="C530" s="9"/>
      <c r="F530" s="77"/>
      <c r="G530" s="78"/>
      <c r="H530" s="9"/>
    </row>
    <row r="531" spans="3:8">
      <c r="C531" s="9"/>
      <c r="F531" s="77"/>
      <c r="G531" s="78"/>
      <c r="H531" s="9"/>
    </row>
    <row r="532" spans="3:8">
      <c r="C532" s="9"/>
      <c r="F532" s="77"/>
      <c r="G532" s="78"/>
      <c r="H532" s="9"/>
    </row>
    <row r="533" spans="3:8">
      <c r="C533" s="9"/>
      <c r="F533" s="77"/>
      <c r="G533" s="78"/>
      <c r="H533" s="9"/>
    </row>
    <row r="534" spans="3:8">
      <c r="C534" s="9"/>
      <c r="F534" s="77"/>
      <c r="G534" s="78"/>
      <c r="H534" s="9"/>
    </row>
    <row r="535" spans="3:8">
      <c r="C535" s="9"/>
      <c r="F535" s="77"/>
      <c r="G535" s="78"/>
      <c r="H535" s="9"/>
    </row>
    <row r="536" spans="3:8">
      <c r="C536" s="9"/>
      <c r="F536" s="77"/>
      <c r="G536" s="78"/>
      <c r="H536" s="9"/>
    </row>
    <row r="537" spans="3:8">
      <c r="C537" s="9"/>
      <c r="F537" s="77"/>
      <c r="G537" s="78"/>
      <c r="H537" s="9"/>
    </row>
    <row r="538" spans="3:8">
      <c r="C538" s="9"/>
      <c r="F538" s="77"/>
      <c r="G538" s="78"/>
      <c r="H538" s="9"/>
    </row>
    <row r="539" spans="3:8">
      <c r="C539" s="9"/>
      <c r="F539" s="77"/>
      <c r="G539" s="78"/>
      <c r="H539" s="9"/>
    </row>
    <row r="540" spans="3:8">
      <c r="C540" s="9"/>
      <c r="F540" s="77"/>
      <c r="G540" s="78"/>
      <c r="H540" s="9"/>
    </row>
    <row r="541" spans="3:8">
      <c r="C541" s="9"/>
      <c r="F541" s="77"/>
      <c r="G541" s="78"/>
      <c r="H541" s="9"/>
    </row>
    <row r="542" spans="3:8">
      <c r="C542" s="9"/>
      <c r="F542" s="77"/>
      <c r="G542" s="78"/>
      <c r="H542" s="9"/>
    </row>
    <row r="543" spans="3:8">
      <c r="C543" s="9"/>
      <c r="F543" s="77"/>
      <c r="G543" s="78"/>
      <c r="H543" s="9"/>
    </row>
    <row r="544" spans="3:8">
      <c r="C544" s="9"/>
      <c r="F544" s="77"/>
      <c r="G544" s="78"/>
      <c r="H544" s="9"/>
    </row>
    <row r="545" spans="3:8">
      <c r="C545" s="9"/>
      <c r="F545" s="77"/>
      <c r="G545" s="78"/>
      <c r="H545" s="9"/>
    </row>
    <row r="546" spans="3:8">
      <c r="C546" s="9"/>
      <c r="F546" s="77"/>
      <c r="G546" s="78"/>
      <c r="H546" s="9"/>
    </row>
    <row r="547" spans="3:8">
      <c r="C547" s="9"/>
      <c r="F547" s="77"/>
      <c r="G547" s="78"/>
      <c r="H547" s="9"/>
    </row>
    <row r="548" spans="3:8">
      <c r="C548" s="9"/>
      <c r="F548" s="77"/>
      <c r="G548" s="78"/>
      <c r="H548" s="9"/>
    </row>
    <row r="549" spans="3:8">
      <c r="C549" s="9"/>
      <c r="F549" s="77"/>
      <c r="G549" s="78"/>
      <c r="H549" s="9"/>
    </row>
    <row r="550" spans="3:8">
      <c r="C550" s="9"/>
      <c r="F550" s="77"/>
      <c r="G550" s="78"/>
      <c r="H550" s="9"/>
    </row>
    <row r="551" spans="3:8">
      <c r="C551" s="9"/>
      <c r="F551" s="77"/>
      <c r="G551" s="78"/>
      <c r="H551" s="9"/>
    </row>
    <row r="552" spans="3:8">
      <c r="C552" s="9"/>
      <c r="F552" s="77"/>
      <c r="G552" s="78"/>
      <c r="H552" s="9"/>
    </row>
    <row r="553" spans="3:8">
      <c r="C553" s="9"/>
      <c r="F553" s="77"/>
      <c r="G553" s="78"/>
      <c r="H553" s="9"/>
    </row>
    <row r="554" spans="3:8">
      <c r="C554" s="9"/>
      <c r="F554" s="77"/>
      <c r="G554" s="78"/>
      <c r="H554" s="9"/>
    </row>
    <row r="555" spans="3:8">
      <c r="C555" s="9"/>
      <c r="F555" s="77"/>
      <c r="G555" s="78"/>
      <c r="H555" s="9"/>
    </row>
    <row r="556" spans="3:8">
      <c r="C556" s="9"/>
      <c r="F556" s="77"/>
      <c r="G556" s="78"/>
      <c r="H556" s="9"/>
    </row>
    <row r="557" spans="3:8">
      <c r="C557" s="9"/>
      <c r="F557" s="77"/>
      <c r="G557" s="78"/>
      <c r="H557" s="9"/>
    </row>
    <row r="558" spans="3:8">
      <c r="C558" s="9"/>
      <c r="F558" s="77"/>
      <c r="G558" s="78"/>
      <c r="H558" s="9"/>
    </row>
    <row r="559" spans="3:8">
      <c r="C559" s="9"/>
      <c r="F559" s="77"/>
      <c r="G559" s="78"/>
      <c r="H559" s="9"/>
    </row>
    <row r="560" spans="3:8">
      <c r="C560" s="9"/>
      <c r="F560" s="77"/>
      <c r="G560" s="78"/>
      <c r="H560" s="9"/>
    </row>
    <row r="561" spans="3:8">
      <c r="C561" s="9"/>
      <c r="F561" s="77"/>
      <c r="G561" s="78"/>
      <c r="H561" s="9"/>
    </row>
    <row r="562" spans="3:8">
      <c r="C562" s="9"/>
      <c r="F562" s="77"/>
      <c r="G562" s="78"/>
      <c r="H562" s="9"/>
    </row>
    <row r="563" spans="3:8">
      <c r="C563" s="9"/>
      <c r="F563" s="77"/>
      <c r="G563" s="78"/>
      <c r="H563" s="9"/>
    </row>
    <row r="564" spans="3:8">
      <c r="C564" s="9"/>
      <c r="F564" s="77"/>
      <c r="G564" s="78"/>
      <c r="H564" s="9"/>
    </row>
    <row r="565" spans="3:8">
      <c r="C565" s="9"/>
      <c r="F565" s="77"/>
      <c r="G565" s="78"/>
      <c r="H565" s="9"/>
    </row>
    <row r="566" spans="3:8">
      <c r="C566" s="9"/>
      <c r="F566" s="77"/>
      <c r="G566" s="78"/>
      <c r="H566" s="9"/>
    </row>
    <row r="567" spans="3:8">
      <c r="C567" s="9"/>
      <c r="F567" s="77"/>
      <c r="G567" s="78"/>
      <c r="H567" s="9"/>
    </row>
    <row r="568" spans="3:8">
      <c r="C568" s="9"/>
      <c r="F568" s="77"/>
      <c r="G568" s="78"/>
      <c r="H568" s="9"/>
    </row>
    <row r="569" spans="3:8">
      <c r="C569" s="9"/>
      <c r="F569" s="77"/>
      <c r="G569" s="78"/>
      <c r="H569" s="9"/>
    </row>
    <row r="570" spans="3:8">
      <c r="C570" s="9"/>
      <c r="F570" s="77"/>
      <c r="G570" s="78"/>
      <c r="H570" s="9"/>
    </row>
    <row r="571" spans="3:8">
      <c r="C571" s="9"/>
      <c r="F571" s="77"/>
      <c r="G571" s="78"/>
      <c r="H571" s="9"/>
    </row>
    <row r="572" spans="3:8">
      <c r="C572" s="9"/>
      <c r="F572" s="77"/>
      <c r="G572" s="78"/>
      <c r="H572" s="9"/>
    </row>
    <row r="573" spans="3:8">
      <c r="C573" s="9"/>
      <c r="F573" s="77"/>
      <c r="G573" s="78"/>
      <c r="H573" s="9"/>
    </row>
    <row r="574" spans="3:8">
      <c r="C574" s="9"/>
      <c r="F574" s="77"/>
      <c r="G574" s="78"/>
      <c r="H574" s="9"/>
    </row>
    <row r="575" spans="3:8">
      <c r="C575" s="9"/>
      <c r="F575" s="77"/>
      <c r="G575" s="78"/>
      <c r="H575" s="9"/>
    </row>
    <row r="576" spans="3:8">
      <c r="C576" s="9"/>
      <c r="F576" s="77"/>
      <c r="G576" s="78"/>
      <c r="H576" s="9"/>
    </row>
    <row r="577" spans="3:8">
      <c r="C577" s="9"/>
      <c r="F577" s="77"/>
      <c r="G577" s="78"/>
      <c r="H577" s="9"/>
    </row>
    <row r="578" spans="3:8">
      <c r="C578" s="9"/>
      <c r="F578" s="77"/>
      <c r="G578" s="78"/>
      <c r="H578" s="9"/>
    </row>
    <row r="579" spans="3:8">
      <c r="C579" s="9"/>
      <c r="F579" s="77"/>
      <c r="G579" s="78"/>
      <c r="H579" s="9"/>
    </row>
    <row r="580" spans="3:8">
      <c r="C580" s="9"/>
      <c r="F580" s="77"/>
      <c r="G580" s="78"/>
      <c r="H580" s="9"/>
    </row>
    <row r="581" spans="3:8">
      <c r="C581" s="9"/>
      <c r="F581" s="77"/>
      <c r="G581" s="78"/>
      <c r="H581" s="9"/>
    </row>
    <row r="582" spans="3:8">
      <c r="C582" s="9"/>
      <c r="F582" s="77"/>
      <c r="G582" s="78"/>
      <c r="H582" s="9"/>
    </row>
    <row r="583" spans="3:8">
      <c r="C583" s="9"/>
      <c r="F583" s="77"/>
      <c r="G583" s="78"/>
      <c r="H583" s="9"/>
    </row>
    <row r="584" spans="3:8">
      <c r="C584" s="9"/>
      <c r="F584" s="77"/>
      <c r="G584" s="78"/>
      <c r="H584" s="9"/>
    </row>
    <row r="585" spans="3:8">
      <c r="C585" s="9"/>
      <c r="F585" s="77"/>
      <c r="G585" s="78"/>
      <c r="H585" s="9"/>
    </row>
    <row r="586" spans="3:8">
      <c r="C586" s="9"/>
      <c r="F586" s="77"/>
      <c r="G586" s="78"/>
      <c r="H586" s="9"/>
    </row>
    <row r="587" spans="3:8">
      <c r="C587" s="9"/>
      <c r="F587" s="77"/>
      <c r="G587" s="78"/>
      <c r="H587" s="9"/>
    </row>
    <row r="588" spans="3:8">
      <c r="C588" s="9"/>
      <c r="F588" s="77"/>
      <c r="G588" s="78"/>
      <c r="H588" s="9"/>
    </row>
    <row r="589" spans="3:8">
      <c r="C589" s="9"/>
      <c r="F589" s="77"/>
      <c r="G589" s="78"/>
      <c r="H589" s="9"/>
    </row>
    <row r="590" spans="3:8">
      <c r="C590" s="9"/>
      <c r="F590" s="77"/>
      <c r="G590" s="78"/>
      <c r="H590" s="9"/>
    </row>
    <row r="591" spans="3:8">
      <c r="C591" s="9"/>
      <c r="F591" s="77"/>
      <c r="G591" s="78"/>
      <c r="H591" s="9"/>
    </row>
    <row r="592" spans="3:8">
      <c r="C592" s="9"/>
      <c r="F592" s="77"/>
      <c r="G592" s="78"/>
      <c r="H592" s="9"/>
    </row>
    <row r="593" spans="3:8">
      <c r="C593" s="9"/>
      <c r="F593" s="77"/>
      <c r="G593" s="78"/>
      <c r="H593" s="9"/>
    </row>
    <row r="594" spans="3:8">
      <c r="C594" s="9"/>
      <c r="F594" s="77"/>
      <c r="G594" s="78"/>
      <c r="H594" s="9"/>
    </row>
    <row r="595" spans="3:8">
      <c r="C595" s="9"/>
      <c r="F595" s="77"/>
      <c r="G595" s="78"/>
      <c r="H595" s="9"/>
    </row>
    <row r="596" spans="3:8">
      <c r="C596" s="9"/>
      <c r="F596" s="77"/>
      <c r="G596" s="78"/>
      <c r="H596" s="9"/>
    </row>
    <row r="597" spans="3:8">
      <c r="C597" s="9"/>
      <c r="F597" s="77"/>
      <c r="G597" s="78"/>
      <c r="H597" s="9"/>
    </row>
    <row r="598" spans="3:8">
      <c r="C598" s="9"/>
      <c r="F598" s="77"/>
      <c r="G598" s="78"/>
      <c r="H598" s="9"/>
    </row>
    <row r="599" spans="3:8">
      <c r="C599" s="9"/>
      <c r="F599" s="77"/>
      <c r="G599" s="78"/>
      <c r="H599" s="9"/>
    </row>
    <row r="600" spans="3:8">
      <c r="C600" s="9"/>
      <c r="F600" s="77"/>
      <c r="G600" s="78"/>
      <c r="H600" s="9"/>
    </row>
    <row r="601" spans="3:8">
      <c r="C601" s="9"/>
      <c r="F601" s="77"/>
      <c r="G601" s="78"/>
      <c r="H601" s="9"/>
    </row>
    <row r="602" spans="3:8">
      <c r="C602" s="9"/>
      <c r="F602" s="77"/>
      <c r="G602" s="78"/>
      <c r="H602" s="9"/>
    </row>
    <row r="603" spans="3:8">
      <c r="C603" s="9"/>
      <c r="F603" s="77"/>
      <c r="G603" s="78"/>
      <c r="H603" s="9"/>
    </row>
    <row r="604" spans="3:8">
      <c r="C604" s="9"/>
      <c r="F604" s="77"/>
      <c r="G604" s="78"/>
      <c r="H604" s="9"/>
    </row>
    <row r="605" spans="3:8">
      <c r="C605" s="9"/>
      <c r="F605" s="77"/>
      <c r="G605" s="78"/>
      <c r="H605" s="9"/>
    </row>
    <row r="606" spans="3:8">
      <c r="C606" s="9"/>
      <c r="F606" s="77"/>
      <c r="G606" s="78"/>
      <c r="H606" s="9"/>
    </row>
    <row r="607" spans="3:8">
      <c r="C607" s="9"/>
      <c r="F607" s="77"/>
      <c r="G607" s="78"/>
      <c r="H607" s="9"/>
    </row>
    <row r="608" spans="3:8">
      <c r="C608" s="9"/>
      <c r="F608" s="77"/>
      <c r="G608" s="78"/>
      <c r="H608" s="9"/>
    </row>
    <row r="609" spans="3:8">
      <c r="C609" s="9"/>
      <c r="F609" s="77"/>
      <c r="G609" s="78"/>
      <c r="H609" s="9"/>
    </row>
    <row r="610" spans="3:8">
      <c r="C610" s="9"/>
      <c r="F610" s="77"/>
      <c r="G610" s="78"/>
      <c r="H610" s="9"/>
    </row>
    <row r="611" spans="3:8">
      <c r="C611" s="9"/>
      <c r="F611" s="77"/>
      <c r="G611" s="78"/>
      <c r="H611" s="9"/>
    </row>
    <row r="612" spans="3:8">
      <c r="C612" s="9"/>
      <c r="F612" s="77"/>
      <c r="G612" s="78"/>
      <c r="H612" s="9"/>
    </row>
    <row r="613" spans="3:8">
      <c r="C613" s="9"/>
      <c r="F613" s="77"/>
      <c r="G613" s="78"/>
      <c r="H613" s="9"/>
    </row>
    <row r="614" spans="3:8">
      <c r="C614" s="9"/>
      <c r="F614" s="77"/>
      <c r="G614" s="78"/>
      <c r="H614" s="9"/>
    </row>
    <row r="615" spans="3:8">
      <c r="C615" s="9"/>
      <c r="F615" s="77"/>
      <c r="G615" s="78"/>
      <c r="H615" s="9"/>
    </row>
    <row r="616" spans="3:8">
      <c r="C616" s="9"/>
      <c r="F616" s="77"/>
      <c r="G616" s="78"/>
      <c r="H616" s="9"/>
    </row>
    <row r="617" spans="3:8">
      <c r="C617" s="9"/>
      <c r="F617" s="77"/>
      <c r="G617" s="78"/>
      <c r="H617" s="9"/>
    </row>
    <row r="618" spans="3:8">
      <c r="C618" s="9"/>
      <c r="F618" s="77"/>
      <c r="G618" s="78"/>
      <c r="H618" s="9"/>
    </row>
    <row r="619" spans="3:8">
      <c r="C619" s="9"/>
      <c r="F619" s="77"/>
      <c r="G619" s="78"/>
      <c r="H619" s="9"/>
    </row>
    <row r="620" spans="3:8">
      <c r="C620" s="9"/>
      <c r="F620" s="77"/>
      <c r="G620" s="78"/>
      <c r="H620" s="9"/>
    </row>
    <row r="621" spans="3:8">
      <c r="C621" s="9"/>
      <c r="F621" s="77"/>
      <c r="G621" s="78"/>
      <c r="H621" s="9"/>
    </row>
    <row r="622" spans="3:8">
      <c r="C622" s="9"/>
      <c r="F622" s="77"/>
      <c r="G622" s="78"/>
      <c r="H622" s="9"/>
    </row>
    <row r="623" spans="3:8">
      <c r="C623" s="9"/>
      <c r="F623" s="77"/>
      <c r="G623" s="78"/>
      <c r="H623" s="9"/>
    </row>
    <row r="624" spans="3:8">
      <c r="C624" s="9"/>
      <c r="F624" s="77"/>
      <c r="G624" s="78"/>
      <c r="H624" s="9"/>
    </row>
    <row r="625" spans="3:8">
      <c r="C625" s="9"/>
      <c r="F625" s="77"/>
      <c r="G625" s="78"/>
      <c r="H625" s="9"/>
    </row>
    <row r="626" spans="3:8">
      <c r="C626" s="9"/>
      <c r="F626" s="77"/>
      <c r="G626" s="78"/>
      <c r="H626" s="9"/>
    </row>
    <row r="627" spans="3:8">
      <c r="C627" s="9"/>
      <c r="F627" s="77"/>
      <c r="G627" s="78"/>
      <c r="H627" s="9"/>
    </row>
    <row r="628" spans="3:8">
      <c r="C628" s="9"/>
      <c r="F628" s="77"/>
      <c r="G628" s="78"/>
      <c r="H628" s="9"/>
    </row>
    <row r="629" spans="3:8">
      <c r="C629" s="9"/>
      <c r="F629" s="77"/>
      <c r="G629" s="78"/>
      <c r="H629" s="9"/>
    </row>
    <row r="630" spans="3:8">
      <c r="C630" s="9"/>
      <c r="F630" s="77"/>
      <c r="G630" s="78"/>
      <c r="H630" s="9"/>
    </row>
    <row r="631" spans="3:8">
      <c r="C631" s="9"/>
      <c r="F631" s="77"/>
      <c r="G631" s="78"/>
      <c r="H631" s="9"/>
    </row>
    <row r="632" spans="3:8">
      <c r="C632" s="9"/>
      <c r="F632" s="77"/>
      <c r="G632" s="78"/>
      <c r="H632" s="9"/>
    </row>
    <row r="633" spans="3:8">
      <c r="C633" s="9"/>
      <c r="F633" s="77"/>
      <c r="G633" s="78"/>
      <c r="H633" s="9"/>
    </row>
    <row r="634" spans="3:8">
      <c r="C634" s="9"/>
      <c r="F634" s="77"/>
      <c r="G634" s="78"/>
      <c r="H634" s="9"/>
    </row>
    <row r="635" spans="3:8">
      <c r="C635" s="9"/>
      <c r="F635" s="77"/>
      <c r="G635" s="78"/>
      <c r="H635" s="9"/>
    </row>
    <row r="636" spans="3:8">
      <c r="C636" s="9"/>
      <c r="F636" s="77"/>
      <c r="G636" s="78"/>
      <c r="H636" s="9"/>
    </row>
    <row r="637" spans="3:8">
      <c r="C637" s="9"/>
      <c r="F637" s="77"/>
      <c r="G637" s="78"/>
      <c r="H637" s="9"/>
    </row>
    <row r="638" spans="3:8">
      <c r="C638" s="9"/>
      <c r="F638" s="77"/>
      <c r="G638" s="78"/>
      <c r="H638" s="9"/>
    </row>
    <row r="639" spans="3:8">
      <c r="C639" s="9"/>
      <c r="F639" s="77"/>
      <c r="G639" s="78"/>
      <c r="H639" s="9"/>
    </row>
    <row r="640" spans="3:8">
      <c r="C640" s="9"/>
      <c r="F640" s="77"/>
      <c r="G640" s="78"/>
      <c r="H640" s="9"/>
    </row>
    <row r="641" spans="3:8">
      <c r="C641" s="9"/>
      <c r="F641" s="77"/>
      <c r="G641" s="78"/>
      <c r="H641" s="9"/>
    </row>
    <row r="642" spans="3:8">
      <c r="C642" s="9"/>
      <c r="F642" s="77"/>
      <c r="G642" s="78"/>
      <c r="H642" s="9"/>
    </row>
    <row r="643" spans="3:8">
      <c r="C643" s="9"/>
      <c r="F643" s="77"/>
      <c r="G643" s="78"/>
      <c r="H643" s="9"/>
    </row>
    <row r="644" spans="3:8">
      <c r="C644" s="9"/>
      <c r="F644" s="77"/>
      <c r="G644" s="78"/>
      <c r="H644" s="9"/>
    </row>
    <row r="645" spans="3:8">
      <c r="C645" s="9"/>
      <c r="F645" s="77"/>
      <c r="G645" s="78"/>
      <c r="H645" s="9"/>
    </row>
    <row r="646" spans="3:8">
      <c r="C646" s="9"/>
      <c r="F646" s="77"/>
      <c r="G646" s="78"/>
      <c r="H646" s="9"/>
    </row>
    <row r="647" spans="3:8">
      <c r="C647" s="9"/>
      <c r="F647" s="77"/>
      <c r="G647" s="78"/>
      <c r="H647" s="9"/>
    </row>
    <row r="648" spans="3:8">
      <c r="C648" s="9"/>
      <c r="F648" s="77"/>
      <c r="G648" s="78"/>
      <c r="H648" s="9"/>
    </row>
    <row r="649" spans="3:8">
      <c r="C649" s="9"/>
      <c r="F649" s="77"/>
      <c r="G649" s="78"/>
      <c r="H649" s="9"/>
    </row>
    <row r="650" spans="3:8">
      <c r="C650" s="9"/>
      <c r="F650" s="77"/>
      <c r="G650" s="78"/>
      <c r="H650" s="9"/>
    </row>
    <row r="651" spans="3:8">
      <c r="C651" s="9"/>
      <c r="F651" s="77"/>
      <c r="G651" s="78"/>
      <c r="H651" s="9"/>
    </row>
    <row r="652" spans="3:8">
      <c r="C652" s="9"/>
      <c r="F652" s="77"/>
      <c r="G652" s="78"/>
      <c r="H652" s="9"/>
    </row>
    <row r="653" spans="3:8">
      <c r="C653" s="9"/>
      <c r="F653" s="77"/>
      <c r="G653" s="78"/>
      <c r="H653" s="9"/>
    </row>
    <row r="654" spans="3:8">
      <c r="C654" s="9"/>
      <c r="F654" s="77"/>
      <c r="G654" s="78"/>
      <c r="H654" s="9"/>
    </row>
    <row r="655" spans="3:8">
      <c r="C655" s="9"/>
      <c r="F655" s="77"/>
      <c r="G655" s="78"/>
      <c r="H655" s="9"/>
    </row>
    <row r="656" spans="3:8">
      <c r="C656" s="9"/>
      <c r="F656" s="77"/>
      <c r="G656" s="78"/>
      <c r="H656" s="9"/>
    </row>
    <row r="657" spans="3:8">
      <c r="C657" s="9"/>
      <c r="F657" s="77"/>
      <c r="G657" s="78"/>
      <c r="H657" s="9"/>
    </row>
    <row r="658" spans="3:8">
      <c r="C658" s="9"/>
      <c r="F658" s="77"/>
      <c r="G658" s="78"/>
      <c r="H658" s="9"/>
    </row>
    <row r="659" spans="3:8">
      <c r="C659" s="9"/>
      <c r="F659" s="77"/>
      <c r="G659" s="78"/>
      <c r="H659" s="9"/>
    </row>
    <row r="660" spans="3:8">
      <c r="C660" s="9"/>
      <c r="F660" s="77"/>
      <c r="G660" s="78"/>
      <c r="H660" s="9"/>
    </row>
    <row r="661" spans="3:8">
      <c r="C661" s="9"/>
      <c r="F661" s="77"/>
      <c r="G661" s="78"/>
      <c r="H661" s="9"/>
    </row>
    <row r="662" spans="3:8">
      <c r="C662" s="9"/>
      <c r="F662" s="77"/>
      <c r="G662" s="78"/>
      <c r="H662" s="9"/>
    </row>
    <row r="663" spans="3:8">
      <c r="C663" s="9"/>
      <c r="F663" s="77"/>
      <c r="G663" s="78"/>
      <c r="H663" s="9"/>
    </row>
    <row r="664" spans="3:8">
      <c r="C664" s="9"/>
      <c r="F664" s="77"/>
      <c r="G664" s="78"/>
      <c r="H664" s="9"/>
    </row>
    <row r="665" spans="3:8">
      <c r="C665" s="9"/>
      <c r="F665" s="77"/>
      <c r="G665" s="78"/>
      <c r="H665" s="9"/>
    </row>
    <row r="666" spans="3:8">
      <c r="C666" s="9"/>
      <c r="F666" s="77"/>
      <c r="G666" s="78"/>
      <c r="H666" s="9"/>
    </row>
    <row r="667" spans="3:8">
      <c r="C667" s="9"/>
      <c r="F667" s="77"/>
      <c r="G667" s="78"/>
      <c r="H667" s="9"/>
    </row>
    <row r="668" spans="3:8">
      <c r="C668" s="9"/>
      <c r="F668" s="77"/>
      <c r="G668" s="78"/>
      <c r="H668" s="9"/>
    </row>
    <row r="669" spans="3:8">
      <c r="C669" s="9"/>
      <c r="F669" s="77"/>
      <c r="G669" s="78"/>
      <c r="H669" s="9"/>
    </row>
    <row r="670" spans="3:8">
      <c r="C670" s="9"/>
      <c r="F670" s="77"/>
      <c r="G670" s="78"/>
      <c r="H670" s="9"/>
    </row>
    <row r="671" spans="3:8">
      <c r="C671" s="9"/>
      <c r="F671" s="77"/>
      <c r="G671" s="78"/>
      <c r="H671" s="9"/>
    </row>
    <row r="672" spans="3:8">
      <c r="C672" s="9"/>
      <c r="F672" s="77"/>
      <c r="G672" s="78"/>
      <c r="H672" s="9"/>
    </row>
    <row r="673" spans="3:8">
      <c r="C673" s="9"/>
      <c r="F673" s="77"/>
      <c r="G673" s="78"/>
      <c r="H673" s="9"/>
    </row>
    <row r="674" spans="3:8">
      <c r="C674" s="9"/>
      <c r="F674" s="77"/>
      <c r="G674" s="78"/>
      <c r="H674" s="9"/>
    </row>
    <row r="675" spans="3:8">
      <c r="C675" s="9"/>
      <c r="F675" s="77"/>
      <c r="G675" s="78"/>
      <c r="H675" s="9"/>
    </row>
    <row r="676" spans="3:8">
      <c r="C676" s="9"/>
      <c r="F676" s="77"/>
      <c r="G676" s="78"/>
      <c r="H676" s="9"/>
    </row>
    <row r="677" spans="3:8">
      <c r="C677" s="9"/>
      <c r="F677" s="77"/>
      <c r="G677" s="78"/>
      <c r="H677" s="9"/>
    </row>
    <row r="678" spans="3:8">
      <c r="C678" s="9"/>
      <c r="F678" s="77"/>
      <c r="G678" s="78"/>
      <c r="H678" s="9"/>
    </row>
    <row r="679" spans="3:8">
      <c r="C679" s="9"/>
      <c r="F679" s="77"/>
      <c r="G679" s="78"/>
      <c r="H679" s="9"/>
    </row>
    <row r="680" spans="3:8">
      <c r="C680" s="9"/>
      <c r="F680" s="77"/>
      <c r="G680" s="78"/>
      <c r="H680" s="9"/>
    </row>
    <row r="681" spans="3:8">
      <c r="C681" s="9"/>
      <c r="F681" s="77"/>
      <c r="G681" s="78"/>
      <c r="H681" s="9"/>
    </row>
    <row r="682" spans="3:8">
      <c r="C682" s="9"/>
      <c r="F682" s="77"/>
      <c r="G682" s="78"/>
      <c r="H682" s="9"/>
    </row>
    <row r="683" spans="3:8">
      <c r="C683" s="9"/>
      <c r="F683" s="77"/>
      <c r="G683" s="78"/>
      <c r="H683" s="9"/>
    </row>
    <row r="684" spans="3:8">
      <c r="C684" s="9"/>
      <c r="F684" s="77"/>
      <c r="G684" s="78"/>
      <c r="H684" s="9"/>
    </row>
    <row r="685" spans="3:8">
      <c r="C685" s="9"/>
      <c r="F685" s="77"/>
      <c r="G685" s="78"/>
      <c r="H685" s="9"/>
    </row>
    <row r="686" spans="3:8">
      <c r="C686" s="9"/>
      <c r="F686" s="77"/>
      <c r="G686" s="78"/>
      <c r="H686" s="9"/>
    </row>
    <row r="687" spans="3:8">
      <c r="C687" s="9"/>
      <c r="F687" s="77"/>
      <c r="G687" s="78"/>
      <c r="H687" s="9"/>
    </row>
    <row r="688" spans="3:8">
      <c r="C688" s="9"/>
      <c r="F688" s="77"/>
      <c r="G688" s="78"/>
      <c r="H688" s="9"/>
    </row>
    <row r="689" spans="3:8">
      <c r="C689" s="9"/>
      <c r="F689" s="77"/>
      <c r="G689" s="78"/>
      <c r="H689" s="9"/>
    </row>
    <row r="690" spans="3:8">
      <c r="C690" s="9"/>
      <c r="F690" s="77"/>
      <c r="G690" s="78"/>
      <c r="H690" s="9"/>
    </row>
    <row r="691" spans="3:8">
      <c r="C691" s="9"/>
      <c r="F691" s="77"/>
      <c r="G691" s="78"/>
      <c r="H691" s="9"/>
    </row>
    <row r="692" spans="3:8">
      <c r="C692" s="9"/>
      <c r="F692" s="77"/>
      <c r="G692" s="78"/>
      <c r="H692" s="9"/>
    </row>
    <row r="693" spans="3:8">
      <c r="C693" s="9"/>
      <c r="F693" s="77"/>
      <c r="G693" s="78"/>
      <c r="H693" s="9"/>
    </row>
    <row r="694" spans="3:8">
      <c r="C694" s="9"/>
      <c r="F694" s="77"/>
      <c r="G694" s="78"/>
      <c r="H694" s="9"/>
    </row>
    <row r="695" spans="3:8">
      <c r="C695" s="9"/>
      <c r="F695" s="77"/>
      <c r="G695" s="78"/>
      <c r="H695" s="9"/>
    </row>
    <row r="696" spans="3:8">
      <c r="C696" s="9"/>
      <c r="F696" s="77"/>
      <c r="G696" s="78"/>
      <c r="H696" s="9"/>
    </row>
    <row r="697" spans="3:8">
      <c r="C697" s="9"/>
      <c r="F697" s="77"/>
      <c r="G697" s="78"/>
      <c r="H697" s="9"/>
    </row>
    <row r="698" spans="3:8">
      <c r="C698" s="9"/>
      <c r="F698" s="77"/>
      <c r="G698" s="78"/>
      <c r="H698" s="9"/>
    </row>
    <row r="699" spans="3:8">
      <c r="C699" s="9"/>
      <c r="F699" s="77"/>
      <c r="G699" s="78"/>
      <c r="H699" s="9"/>
    </row>
    <row r="700" spans="3:8">
      <c r="C700" s="9"/>
      <c r="F700" s="77"/>
      <c r="G700" s="78"/>
      <c r="H700" s="9"/>
    </row>
    <row r="701" spans="3:8">
      <c r="C701" s="9"/>
      <c r="F701" s="77"/>
      <c r="G701" s="78"/>
      <c r="H701" s="9"/>
    </row>
    <row r="702" spans="3:8">
      <c r="C702" s="9"/>
      <c r="F702" s="77"/>
      <c r="G702" s="78"/>
      <c r="H702" s="9"/>
    </row>
    <row r="703" spans="3:8">
      <c r="C703" s="9"/>
      <c r="F703" s="77"/>
      <c r="G703" s="78"/>
      <c r="H703" s="9"/>
    </row>
    <row r="704" spans="3:8">
      <c r="C704" s="9"/>
      <c r="F704" s="77"/>
      <c r="G704" s="78"/>
      <c r="H704" s="9"/>
    </row>
    <row r="705" spans="3:8">
      <c r="C705" s="9"/>
      <c r="F705" s="77"/>
      <c r="G705" s="78"/>
      <c r="H705" s="9"/>
    </row>
    <row r="706" spans="3:8">
      <c r="C706" s="9"/>
      <c r="F706" s="77"/>
      <c r="G706" s="78"/>
      <c r="H706" s="9"/>
    </row>
    <row r="707" spans="3:8">
      <c r="C707" s="9"/>
      <c r="F707" s="77"/>
      <c r="G707" s="78"/>
      <c r="H707" s="9"/>
    </row>
    <row r="708" spans="3:8">
      <c r="C708" s="9"/>
      <c r="F708" s="77"/>
      <c r="G708" s="78"/>
      <c r="H708" s="9"/>
    </row>
    <row r="709" spans="3:8">
      <c r="C709" s="9"/>
      <c r="F709" s="77"/>
      <c r="G709" s="78"/>
      <c r="H709" s="9"/>
    </row>
    <row r="710" spans="3:8">
      <c r="C710" s="9"/>
      <c r="F710" s="77"/>
      <c r="G710" s="78"/>
      <c r="H710" s="9"/>
    </row>
    <row r="711" spans="3:8">
      <c r="C711" s="9"/>
      <c r="F711" s="77"/>
      <c r="G711" s="78"/>
      <c r="H711" s="9"/>
    </row>
    <row r="712" spans="3:8">
      <c r="C712" s="9"/>
      <c r="F712" s="77"/>
      <c r="G712" s="78"/>
      <c r="H712" s="9"/>
    </row>
    <row r="713" spans="3:8">
      <c r="C713" s="9"/>
      <c r="F713" s="77"/>
      <c r="G713" s="78"/>
      <c r="H713" s="9"/>
    </row>
    <row r="714" spans="3:8">
      <c r="C714" s="9"/>
      <c r="F714" s="77"/>
      <c r="G714" s="78"/>
      <c r="H714" s="9"/>
    </row>
    <row r="715" spans="3:8">
      <c r="C715" s="9"/>
      <c r="F715" s="77"/>
      <c r="G715" s="78"/>
      <c r="H715" s="9"/>
    </row>
    <row r="716" spans="3:8">
      <c r="C716" s="9"/>
      <c r="F716" s="77"/>
      <c r="G716" s="78"/>
      <c r="H716" s="9"/>
    </row>
    <row r="717" spans="3:8">
      <c r="C717" s="9"/>
      <c r="F717" s="77"/>
      <c r="G717" s="78"/>
      <c r="H717" s="9"/>
    </row>
    <row r="718" spans="3:8">
      <c r="C718" s="9"/>
      <c r="F718" s="77"/>
      <c r="G718" s="78"/>
      <c r="H718" s="9"/>
    </row>
    <row r="719" spans="3:8">
      <c r="C719" s="9"/>
      <c r="F719" s="77"/>
      <c r="G719" s="78"/>
      <c r="H719" s="9"/>
    </row>
    <row r="720" spans="3:8">
      <c r="C720" s="9"/>
      <c r="F720" s="77"/>
      <c r="G720" s="78"/>
      <c r="H720" s="9"/>
    </row>
    <row r="721" spans="3:8">
      <c r="C721" s="9"/>
      <c r="F721" s="77"/>
      <c r="G721" s="78"/>
      <c r="H721" s="9"/>
    </row>
    <row r="722" spans="3:8">
      <c r="C722" s="9"/>
      <c r="F722" s="77"/>
      <c r="G722" s="78"/>
      <c r="H722" s="9"/>
    </row>
    <row r="723" spans="3:8">
      <c r="C723" s="9"/>
      <c r="F723" s="77"/>
      <c r="G723" s="78"/>
      <c r="H723" s="9"/>
    </row>
    <row r="724" spans="3:8">
      <c r="C724" s="9"/>
      <c r="F724" s="77"/>
      <c r="G724" s="78"/>
      <c r="H724" s="9"/>
    </row>
    <row r="725" spans="3:8">
      <c r="C725" s="9"/>
      <c r="F725" s="77"/>
      <c r="G725" s="78"/>
      <c r="H725" s="9"/>
    </row>
    <row r="726" spans="3:8">
      <c r="C726" s="9"/>
      <c r="F726" s="77"/>
      <c r="G726" s="78"/>
      <c r="H726" s="9"/>
    </row>
    <row r="727" spans="3:8">
      <c r="C727" s="9"/>
      <c r="F727" s="77"/>
      <c r="G727" s="78"/>
      <c r="H727" s="9"/>
    </row>
    <row r="728" spans="3:8">
      <c r="C728" s="9"/>
      <c r="F728" s="77"/>
      <c r="G728" s="78"/>
      <c r="H728" s="9"/>
    </row>
    <row r="729" spans="3:8">
      <c r="C729" s="9"/>
      <c r="F729" s="77"/>
      <c r="G729" s="78"/>
      <c r="H729" s="9"/>
    </row>
    <row r="730" spans="3:8">
      <c r="C730" s="9"/>
      <c r="F730" s="77"/>
      <c r="G730" s="78"/>
      <c r="H730" s="9"/>
    </row>
    <row r="731" spans="3:8">
      <c r="C731" s="9"/>
      <c r="F731" s="77"/>
      <c r="G731" s="78"/>
      <c r="H731" s="9"/>
    </row>
    <row r="732" spans="3:8">
      <c r="C732" s="9"/>
      <c r="F732" s="77"/>
      <c r="G732" s="78"/>
      <c r="H732" s="9"/>
    </row>
    <row r="733" spans="3:8">
      <c r="C733" s="9"/>
      <c r="F733" s="77"/>
      <c r="G733" s="78"/>
      <c r="H733" s="9"/>
    </row>
    <row r="734" spans="3:8">
      <c r="C734" s="9"/>
      <c r="F734" s="77"/>
      <c r="G734" s="78"/>
      <c r="H734" s="9"/>
    </row>
    <row r="735" spans="3:8">
      <c r="C735" s="9"/>
      <c r="F735" s="77"/>
      <c r="G735" s="78"/>
      <c r="H735" s="9"/>
    </row>
    <row r="736" spans="3:8">
      <c r="C736" s="9"/>
      <c r="F736" s="77"/>
      <c r="G736" s="78"/>
      <c r="H736" s="9"/>
    </row>
    <row r="737" spans="3:8">
      <c r="C737" s="9"/>
      <c r="F737" s="77"/>
      <c r="G737" s="78"/>
      <c r="H737" s="9"/>
    </row>
    <row r="738" spans="3:8">
      <c r="C738" s="9"/>
      <c r="F738" s="77"/>
      <c r="G738" s="78"/>
      <c r="H738" s="9"/>
    </row>
    <row r="739" spans="3:8">
      <c r="C739" s="9"/>
      <c r="F739" s="77"/>
      <c r="G739" s="78"/>
      <c r="H739" s="9"/>
    </row>
    <row r="740" spans="3:8">
      <c r="C740" s="9"/>
      <c r="F740" s="77"/>
      <c r="G740" s="78"/>
      <c r="H740" s="9"/>
    </row>
    <row r="741" spans="3:8">
      <c r="C741" s="9"/>
      <c r="F741" s="77"/>
      <c r="G741" s="78"/>
      <c r="H741" s="9"/>
    </row>
    <row r="742" spans="3:8">
      <c r="C742" s="9"/>
      <c r="F742" s="77"/>
      <c r="G742" s="78"/>
      <c r="H742" s="9"/>
    </row>
    <row r="743" spans="3:8">
      <c r="C743" s="9"/>
      <c r="F743" s="77"/>
      <c r="G743" s="78"/>
      <c r="H743" s="9"/>
    </row>
    <row r="744" spans="3:8">
      <c r="C744" s="9"/>
      <c r="F744" s="77"/>
      <c r="G744" s="78"/>
      <c r="H744" s="9"/>
    </row>
    <row r="745" spans="3:8">
      <c r="C745" s="9"/>
      <c r="F745" s="77"/>
      <c r="G745" s="78"/>
      <c r="H745" s="9"/>
    </row>
    <row r="746" spans="3:8">
      <c r="C746" s="9"/>
      <c r="F746" s="77"/>
      <c r="G746" s="78"/>
      <c r="H746" s="9"/>
    </row>
    <row r="747" spans="3:8">
      <c r="C747" s="9"/>
      <c r="F747" s="77"/>
      <c r="G747" s="78"/>
      <c r="H747" s="9"/>
    </row>
    <row r="748" spans="3:8">
      <c r="C748" s="9"/>
      <c r="F748" s="77"/>
      <c r="G748" s="78"/>
      <c r="H748" s="9"/>
    </row>
    <row r="749" spans="3:8">
      <c r="C749" s="9"/>
      <c r="F749" s="77"/>
      <c r="G749" s="78"/>
      <c r="H749" s="9"/>
    </row>
    <row r="750" spans="3:8">
      <c r="C750" s="9"/>
      <c r="F750" s="77"/>
      <c r="G750" s="78"/>
      <c r="H750" s="9"/>
    </row>
    <row r="751" spans="3:8">
      <c r="C751" s="9"/>
      <c r="F751" s="77"/>
      <c r="G751" s="78"/>
      <c r="H751" s="9"/>
    </row>
    <row r="752" spans="3:8">
      <c r="C752" s="9"/>
      <c r="F752" s="77"/>
      <c r="G752" s="78"/>
      <c r="H752" s="9"/>
    </row>
    <row r="753" spans="3:8">
      <c r="C753" s="9"/>
      <c r="F753" s="77"/>
      <c r="G753" s="78"/>
      <c r="H753" s="9"/>
    </row>
    <row r="754" spans="3:8">
      <c r="C754" s="9"/>
      <c r="F754" s="77"/>
      <c r="G754" s="78"/>
      <c r="H754" s="9"/>
    </row>
    <row r="755" spans="3:8">
      <c r="C755" s="9"/>
      <c r="F755" s="77"/>
      <c r="G755" s="78"/>
      <c r="H755" s="9"/>
    </row>
    <row r="756" spans="3:8">
      <c r="C756" s="9"/>
      <c r="F756" s="77"/>
      <c r="G756" s="78"/>
      <c r="H756" s="9"/>
    </row>
    <row r="757" spans="3:8">
      <c r="C757" s="9"/>
      <c r="F757" s="77"/>
      <c r="G757" s="78"/>
      <c r="H757" s="9"/>
    </row>
    <row r="758" spans="3:8">
      <c r="C758" s="9"/>
      <c r="F758" s="77"/>
      <c r="G758" s="78"/>
      <c r="H758" s="9"/>
    </row>
    <row r="759" spans="3:8">
      <c r="C759" s="9"/>
      <c r="F759" s="77"/>
      <c r="G759" s="78"/>
      <c r="H759" s="9"/>
    </row>
    <row r="760" spans="3:8">
      <c r="C760" s="9"/>
      <c r="F760" s="77"/>
      <c r="G760" s="78"/>
      <c r="H760" s="9"/>
    </row>
    <row r="761" spans="3:8">
      <c r="C761" s="9"/>
      <c r="F761" s="77"/>
      <c r="G761" s="78"/>
      <c r="H761" s="9"/>
    </row>
    <row r="762" spans="3:8">
      <c r="C762" s="9"/>
      <c r="F762" s="77"/>
      <c r="G762" s="78"/>
      <c r="H762" s="9"/>
    </row>
    <row r="763" spans="3:8">
      <c r="C763" s="9"/>
      <c r="F763" s="77"/>
      <c r="G763" s="78"/>
      <c r="H763" s="9"/>
    </row>
    <row r="764" spans="3:8">
      <c r="C764" s="9"/>
      <c r="F764" s="77"/>
      <c r="G764" s="78"/>
      <c r="H764" s="9"/>
    </row>
    <row r="765" spans="3:8">
      <c r="C765" s="9"/>
      <c r="F765" s="77"/>
      <c r="G765" s="78"/>
      <c r="H765" s="9"/>
    </row>
    <row r="766" spans="3:8">
      <c r="C766" s="9"/>
      <c r="F766" s="77"/>
      <c r="G766" s="78"/>
      <c r="H766" s="9"/>
    </row>
    <row r="767" spans="3:8">
      <c r="C767" s="9"/>
      <c r="F767" s="77"/>
      <c r="G767" s="78"/>
      <c r="H767" s="9"/>
    </row>
    <row r="768" spans="3:8">
      <c r="C768" s="9"/>
      <c r="F768" s="77"/>
      <c r="G768" s="78"/>
      <c r="H768" s="9"/>
    </row>
    <row r="769" spans="3:8">
      <c r="C769" s="9"/>
      <c r="F769" s="77"/>
      <c r="G769" s="78"/>
      <c r="H769" s="9"/>
    </row>
    <row r="770" spans="3:8">
      <c r="C770" s="9"/>
      <c r="F770" s="77"/>
      <c r="G770" s="78"/>
      <c r="H770" s="9"/>
    </row>
    <row r="771" spans="3:8">
      <c r="C771" s="9"/>
      <c r="F771" s="77"/>
      <c r="G771" s="78"/>
      <c r="H771" s="9"/>
    </row>
    <row r="772" spans="3:8">
      <c r="C772" s="9"/>
      <c r="F772" s="77"/>
      <c r="G772" s="78"/>
      <c r="H772" s="9"/>
    </row>
    <row r="773" spans="3:8">
      <c r="C773" s="9"/>
      <c r="F773" s="77"/>
      <c r="G773" s="78"/>
      <c r="H773" s="9"/>
    </row>
    <row r="774" spans="3:8">
      <c r="C774" s="9"/>
      <c r="F774" s="77"/>
      <c r="G774" s="78"/>
      <c r="H774" s="9"/>
    </row>
    <row r="775" spans="3:8">
      <c r="C775" s="9"/>
      <c r="F775" s="77"/>
      <c r="G775" s="78"/>
      <c r="H775" s="9"/>
    </row>
    <row r="776" spans="3:8">
      <c r="C776" s="9"/>
      <c r="F776" s="77"/>
      <c r="G776" s="78"/>
      <c r="H776" s="9"/>
    </row>
    <row r="777" spans="3:8">
      <c r="C777" s="9"/>
      <c r="F777" s="77"/>
      <c r="G777" s="78"/>
      <c r="H777" s="9"/>
    </row>
    <row r="778" spans="3:8">
      <c r="C778" s="9"/>
      <c r="F778" s="77"/>
      <c r="G778" s="78"/>
      <c r="H778" s="9"/>
    </row>
    <row r="779" spans="3:8">
      <c r="C779" s="9"/>
      <c r="F779" s="77"/>
      <c r="G779" s="78"/>
      <c r="H779" s="9"/>
    </row>
    <row r="780" spans="3:8">
      <c r="C780" s="9"/>
      <c r="F780" s="77"/>
      <c r="G780" s="78"/>
      <c r="H780" s="9"/>
    </row>
    <row r="781" spans="3:8">
      <c r="C781" s="9"/>
      <c r="F781" s="77"/>
      <c r="G781" s="78"/>
      <c r="H781" s="9"/>
    </row>
    <row r="782" spans="3:8">
      <c r="C782" s="9"/>
      <c r="F782" s="77"/>
      <c r="G782" s="78"/>
      <c r="H782" s="9"/>
    </row>
    <row r="783" spans="3:8">
      <c r="C783" s="9"/>
      <c r="F783" s="77"/>
      <c r="G783" s="78"/>
      <c r="H783" s="9"/>
    </row>
    <row r="784" spans="3:8">
      <c r="C784" s="9"/>
      <c r="F784" s="77"/>
      <c r="G784" s="78"/>
      <c r="H784" s="9"/>
    </row>
    <row r="785" spans="3:8">
      <c r="C785" s="9"/>
      <c r="F785" s="77"/>
      <c r="G785" s="78"/>
      <c r="H785" s="9"/>
    </row>
    <row r="786" spans="3:8">
      <c r="C786" s="9"/>
      <c r="F786" s="77"/>
      <c r="G786" s="78"/>
      <c r="H786" s="9"/>
    </row>
    <row r="787" spans="3:8">
      <c r="C787" s="9"/>
      <c r="F787" s="77"/>
      <c r="G787" s="78"/>
      <c r="H787" s="9"/>
    </row>
    <row r="788" spans="3:8">
      <c r="C788" s="9"/>
      <c r="F788" s="77"/>
      <c r="G788" s="78"/>
      <c r="H788" s="9"/>
    </row>
    <row r="789" spans="3:8">
      <c r="C789" s="9"/>
      <c r="F789" s="77"/>
      <c r="G789" s="78"/>
      <c r="H789" s="9"/>
    </row>
    <row r="790" spans="3:8">
      <c r="C790" s="9"/>
      <c r="F790" s="77"/>
      <c r="G790" s="78"/>
      <c r="H790" s="9"/>
    </row>
    <row r="791" spans="3:8">
      <c r="C791" s="9"/>
      <c r="F791" s="77"/>
      <c r="G791" s="78"/>
      <c r="H791" s="9"/>
    </row>
    <row r="792" spans="3:8">
      <c r="C792" s="9"/>
      <c r="F792" s="77"/>
      <c r="G792" s="78"/>
      <c r="H792" s="9"/>
    </row>
    <row r="793" spans="3:8">
      <c r="C793" s="9"/>
      <c r="F793" s="77"/>
      <c r="G793" s="78"/>
      <c r="H793" s="9"/>
    </row>
    <row r="794" spans="3:8">
      <c r="C794" s="9"/>
      <c r="F794" s="77"/>
      <c r="G794" s="78"/>
      <c r="H794" s="9"/>
    </row>
    <row r="795" spans="3:8">
      <c r="C795" s="9"/>
      <c r="F795" s="77"/>
      <c r="G795" s="78"/>
      <c r="H795" s="9"/>
    </row>
    <row r="796" spans="3:8">
      <c r="C796" s="9"/>
      <c r="F796" s="77"/>
      <c r="G796" s="78"/>
      <c r="H796" s="9"/>
    </row>
    <row r="797" spans="3:8">
      <c r="C797" s="9"/>
      <c r="F797" s="77"/>
      <c r="G797" s="78"/>
      <c r="H797" s="9"/>
    </row>
    <row r="798" spans="3:8">
      <c r="C798" s="9"/>
      <c r="F798" s="77"/>
      <c r="G798" s="78"/>
      <c r="H798" s="9"/>
    </row>
    <row r="799" spans="3:8">
      <c r="C799" s="9"/>
      <c r="F799" s="77"/>
      <c r="G799" s="78"/>
      <c r="H799" s="9"/>
    </row>
    <row r="800" spans="3:8">
      <c r="C800" s="9"/>
      <c r="F800" s="77"/>
      <c r="G800" s="78"/>
      <c r="H800" s="9"/>
    </row>
    <row r="801" spans="3:8">
      <c r="C801" s="9"/>
      <c r="F801" s="77"/>
      <c r="G801" s="78"/>
      <c r="H801" s="9"/>
    </row>
    <row r="802" spans="3:8">
      <c r="C802" s="9"/>
      <c r="F802" s="77"/>
      <c r="G802" s="78"/>
      <c r="H802" s="9"/>
    </row>
    <row r="803" spans="3:8">
      <c r="C803" s="9"/>
      <c r="F803" s="77"/>
      <c r="G803" s="78"/>
      <c r="H803" s="9"/>
    </row>
    <row r="804" spans="3:8">
      <c r="C804" s="9"/>
      <c r="F804" s="77"/>
      <c r="G804" s="78"/>
      <c r="H804" s="9"/>
    </row>
    <row r="805" spans="3:8">
      <c r="C805" s="9"/>
      <c r="F805" s="77"/>
      <c r="G805" s="78"/>
      <c r="H805" s="9"/>
    </row>
    <row r="806" spans="3:8">
      <c r="C806" s="9"/>
      <c r="F806" s="77"/>
      <c r="G806" s="78"/>
      <c r="H806" s="9"/>
    </row>
    <row r="807" spans="3:8">
      <c r="C807" s="9"/>
      <c r="F807" s="77"/>
      <c r="G807" s="78"/>
      <c r="H807" s="9"/>
    </row>
    <row r="808" spans="3:8">
      <c r="C808" s="9"/>
      <c r="F808" s="77"/>
      <c r="G808" s="78"/>
      <c r="H808" s="9"/>
    </row>
    <row r="809" spans="3:8">
      <c r="C809" s="9"/>
      <c r="F809" s="77"/>
      <c r="G809" s="78"/>
      <c r="H809" s="9"/>
    </row>
    <row r="810" spans="3:8">
      <c r="C810" s="9"/>
      <c r="F810" s="77"/>
      <c r="G810" s="78"/>
      <c r="H810" s="9"/>
    </row>
    <row r="811" spans="3:8">
      <c r="C811" s="9"/>
      <c r="F811" s="77"/>
      <c r="G811" s="78"/>
      <c r="H811" s="9"/>
    </row>
    <row r="812" spans="3:8">
      <c r="C812" s="9"/>
      <c r="F812" s="77"/>
      <c r="G812" s="78"/>
      <c r="H812" s="9"/>
    </row>
    <row r="813" spans="3:8">
      <c r="C813" s="9"/>
      <c r="F813" s="77"/>
      <c r="G813" s="78"/>
      <c r="H813" s="9"/>
    </row>
    <row r="814" spans="3:8">
      <c r="C814" s="9"/>
      <c r="F814" s="77"/>
      <c r="G814" s="78"/>
      <c r="H814" s="9"/>
    </row>
    <row r="815" spans="3:8">
      <c r="C815" s="9"/>
      <c r="F815" s="77"/>
      <c r="G815" s="78"/>
      <c r="H815" s="9"/>
    </row>
    <row r="816" spans="3:8">
      <c r="C816" s="9"/>
      <c r="F816" s="77"/>
      <c r="G816" s="78"/>
      <c r="H816" s="9"/>
    </row>
    <row r="817" spans="3:8">
      <c r="C817" s="9"/>
      <c r="F817" s="77"/>
      <c r="G817" s="78"/>
      <c r="H817" s="9"/>
    </row>
    <row r="818" spans="3:8">
      <c r="C818" s="9"/>
      <c r="F818" s="77"/>
      <c r="G818" s="78"/>
      <c r="H818" s="9"/>
    </row>
    <row r="819" spans="3:8">
      <c r="C819" s="9"/>
      <c r="F819" s="77"/>
      <c r="G819" s="78"/>
      <c r="H819" s="9"/>
    </row>
    <row r="820" spans="3:8">
      <c r="C820" s="9"/>
      <c r="F820" s="77"/>
      <c r="G820" s="78"/>
      <c r="H820" s="9"/>
    </row>
    <row r="821" spans="3:8">
      <c r="C821" s="9"/>
      <c r="F821" s="77"/>
      <c r="G821" s="78"/>
      <c r="H821" s="9"/>
    </row>
    <row r="822" spans="3:8">
      <c r="C822" s="9"/>
      <c r="F822" s="77"/>
      <c r="G822" s="78"/>
      <c r="H822" s="9"/>
    </row>
    <row r="823" spans="3:8">
      <c r="C823" s="9"/>
      <c r="F823" s="77"/>
      <c r="G823" s="78"/>
      <c r="H823" s="9"/>
    </row>
    <row r="824" spans="3:8">
      <c r="C824" s="9"/>
      <c r="F824" s="77"/>
      <c r="G824" s="78"/>
      <c r="H824" s="9"/>
    </row>
    <row r="825" spans="3:8">
      <c r="C825" s="9"/>
      <c r="F825" s="77"/>
      <c r="G825" s="78"/>
      <c r="H825" s="9"/>
    </row>
    <row r="826" spans="3:8">
      <c r="C826" s="9"/>
      <c r="F826" s="77"/>
      <c r="G826" s="78"/>
      <c r="H826" s="9"/>
    </row>
    <row r="827" spans="3:8">
      <c r="C827" s="9"/>
      <c r="F827" s="77"/>
      <c r="G827" s="78"/>
      <c r="H827" s="9"/>
    </row>
    <row r="828" spans="3:8">
      <c r="C828" s="9"/>
      <c r="F828" s="77"/>
      <c r="G828" s="78"/>
      <c r="H828" s="9"/>
    </row>
    <row r="829" spans="3:8">
      <c r="C829" s="9"/>
      <c r="F829" s="77"/>
      <c r="G829" s="78"/>
      <c r="H829" s="9"/>
    </row>
    <row r="830" spans="3:8">
      <c r="C830" s="9"/>
      <c r="F830" s="77"/>
      <c r="G830" s="78"/>
      <c r="H830" s="9"/>
    </row>
    <row r="831" spans="3:8">
      <c r="C831" s="9"/>
      <c r="F831" s="77"/>
      <c r="G831" s="78"/>
      <c r="H831" s="9"/>
    </row>
    <row r="832" spans="3:8">
      <c r="C832" s="9"/>
      <c r="F832" s="77"/>
      <c r="G832" s="78"/>
      <c r="H832" s="9"/>
    </row>
    <row r="833" spans="3:8">
      <c r="C833" s="9"/>
      <c r="F833" s="77"/>
      <c r="G833" s="78"/>
      <c r="H833" s="9"/>
    </row>
    <row r="834" spans="3:8">
      <c r="C834" s="9"/>
      <c r="F834" s="77"/>
      <c r="G834" s="78"/>
      <c r="H834" s="9"/>
    </row>
    <row r="835" spans="3:8">
      <c r="C835" s="9"/>
      <c r="F835" s="77"/>
      <c r="G835" s="78"/>
      <c r="H835" s="9"/>
    </row>
    <row r="836" spans="3:8">
      <c r="C836" s="9"/>
      <c r="F836" s="77"/>
      <c r="G836" s="78"/>
      <c r="H836" s="9"/>
    </row>
    <row r="837" spans="3:8">
      <c r="C837" s="9"/>
      <c r="F837" s="77"/>
      <c r="G837" s="78"/>
      <c r="H837" s="9"/>
    </row>
    <row r="838" spans="3:8">
      <c r="C838" s="9"/>
      <c r="F838" s="77"/>
      <c r="G838" s="78"/>
      <c r="H838" s="9"/>
    </row>
    <row r="839" spans="3:8">
      <c r="C839" s="9"/>
      <c r="F839" s="77"/>
      <c r="G839" s="78"/>
      <c r="H839" s="9"/>
    </row>
    <row r="840" spans="3:8">
      <c r="C840" s="9"/>
      <c r="F840" s="77"/>
      <c r="G840" s="78"/>
      <c r="H840" s="9"/>
    </row>
    <row r="841" spans="3:8">
      <c r="C841" s="9"/>
      <c r="F841" s="77"/>
      <c r="G841" s="78"/>
      <c r="H841" s="9"/>
    </row>
    <row r="842" spans="3:8">
      <c r="C842" s="9"/>
      <c r="F842" s="77"/>
      <c r="G842" s="78"/>
      <c r="H842" s="9"/>
    </row>
    <row r="843" spans="3:8">
      <c r="C843" s="9"/>
      <c r="F843" s="77"/>
      <c r="G843" s="78"/>
      <c r="H843" s="9"/>
    </row>
    <row r="844" spans="3:8">
      <c r="C844" s="9"/>
      <c r="F844" s="77"/>
      <c r="G844" s="78"/>
      <c r="H844" s="9"/>
    </row>
    <row r="845" spans="3:8">
      <c r="C845" s="9"/>
      <c r="F845" s="77"/>
      <c r="G845" s="78"/>
      <c r="H845" s="9"/>
    </row>
    <row r="846" spans="3:8">
      <c r="C846" s="9"/>
      <c r="F846" s="77"/>
      <c r="G846" s="78"/>
      <c r="H846" s="9"/>
    </row>
    <row r="847" spans="3:8">
      <c r="C847" s="9"/>
      <c r="F847" s="77"/>
      <c r="G847" s="78"/>
      <c r="H847" s="9"/>
    </row>
    <row r="848" spans="3:8">
      <c r="C848" s="9"/>
      <c r="F848" s="77"/>
      <c r="G848" s="78"/>
      <c r="H848" s="9"/>
    </row>
    <row r="849" spans="3:8">
      <c r="C849" s="9"/>
      <c r="F849" s="77"/>
      <c r="G849" s="78"/>
      <c r="H849" s="9"/>
    </row>
    <row r="850" spans="3:8">
      <c r="C850" s="9"/>
      <c r="F850" s="77"/>
      <c r="G850" s="78"/>
      <c r="H850" s="9"/>
    </row>
    <row r="851" spans="3:8">
      <c r="C851" s="9"/>
      <c r="F851" s="77"/>
      <c r="G851" s="78"/>
      <c r="H851" s="9"/>
    </row>
    <row r="852" spans="3:8">
      <c r="C852" s="9"/>
      <c r="F852" s="77"/>
      <c r="G852" s="78"/>
      <c r="H852" s="9"/>
    </row>
    <row r="853" spans="3:8">
      <c r="C853" s="9"/>
      <c r="F853" s="77"/>
      <c r="G853" s="78"/>
      <c r="H853" s="9"/>
    </row>
    <row r="854" spans="3:8">
      <c r="C854" s="9"/>
      <c r="F854" s="77"/>
      <c r="G854" s="78"/>
      <c r="H854" s="9"/>
    </row>
    <row r="855" spans="3:8">
      <c r="C855" s="9"/>
      <c r="F855" s="77"/>
      <c r="G855" s="78"/>
      <c r="H855" s="9"/>
    </row>
    <row r="856" spans="3:8">
      <c r="C856" s="9"/>
      <c r="F856" s="77"/>
      <c r="G856" s="78"/>
      <c r="H856" s="9"/>
    </row>
    <row r="857" spans="3:8">
      <c r="C857" s="9"/>
      <c r="F857" s="77"/>
      <c r="G857" s="78"/>
      <c r="H857" s="9"/>
    </row>
    <row r="858" spans="3:8">
      <c r="C858" s="9"/>
      <c r="F858" s="77"/>
      <c r="G858" s="78"/>
      <c r="H858" s="9"/>
    </row>
    <row r="859" spans="3:8">
      <c r="C859" s="9"/>
      <c r="F859" s="77"/>
      <c r="G859" s="78"/>
      <c r="H859" s="9"/>
    </row>
    <row r="860" spans="3:8">
      <c r="C860" s="9"/>
      <c r="F860" s="77"/>
      <c r="G860" s="78"/>
      <c r="H860" s="9"/>
    </row>
    <row r="861" spans="3:8">
      <c r="C861" s="9"/>
      <c r="F861" s="77"/>
      <c r="G861" s="78"/>
      <c r="H861" s="9"/>
    </row>
    <row r="862" spans="3:8">
      <c r="C862" s="9"/>
      <c r="F862" s="77"/>
      <c r="G862" s="78"/>
      <c r="H862" s="9"/>
    </row>
    <row r="863" spans="3:8">
      <c r="C863" s="9"/>
      <c r="F863" s="77"/>
      <c r="G863" s="78"/>
      <c r="H863" s="9"/>
    </row>
    <row r="864" spans="3:8">
      <c r="C864" s="9"/>
      <c r="F864" s="77"/>
      <c r="G864" s="78"/>
      <c r="H864" s="9"/>
    </row>
    <row r="865" spans="3:8">
      <c r="C865" s="9"/>
      <c r="F865" s="77"/>
      <c r="G865" s="78"/>
      <c r="H865" s="9"/>
    </row>
    <row r="866" spans="3:8">
      <c r="C866" s="9"/>
      <c r="F866" s="77"/>
      <c r="G866" s="78"/>
      <c r="H866" s="9"/>
    </row>
    <row r="867" spans="3:8">
      <c r="C867" s="9"/>
      <c r="F867" s="77"/>
      <c r="G867" s="78"/>
      <c r="H867" s="9"/>
    </row>
    <row r="868" spans="3:8">
      <c r="C868" s="9"/>
      <c r="F868" s="77"/>
      <c r="G868" s="78"/>
      <c r="H868" s="9"/>
    </row>
    <row r="869" spans="3:8">
      <c r="C869" s="9"/>
      <c r="F869" s="77"/>
      <c r="G869" s="78"/>
      <c r="H869" s="9"/>
    </row>
    <row r="870" spans="3:8">
      <c r="C870" s="9"/>
      <c r="F870" s="77"/>
      <c r="G870" s="78"/>
      <c r="H870" s="9"/>
    </row>
    <row r="871" spans="3:8">
      <c r="C871" s="9"/>
      <c r="F871" s="77"/>
      <c r="G871" s="78"/>
      <c r="H871" s="9"/>
    </row>
    <row r="872" spans="3:8">
      <c r="C872" s="9"/>
      <c r="F872" s="77"/>
      <c r="G872" s="78"/>
      <c r="H872" s="9"/>
    </row>
    <row r="873" spans="3:8">
      <c r="C873" s="9"/>
      <c r="F873" s="77"/>
      <c r="G873" s="78"/>
      <c r="H873" s="9"/>
    </row>
    <row r="874" spans="3:8">
      <c r="C874" s="9"/>
      <c r="F874" s="77"/>
      <c r="G874" s="78"/>
      <c r="H874" s="9"/>
    </row>
    <row r="875" spans="3:8">
      <c r="C875" s="9"/>
      <c r="F875" s="77"/>
      <c r="G875" s="78"/>
      <c r="H875" s="9"/>
    </row>
    <row r="876" spans="3:8">
      <c r="C876" s="9"/>
      <c r="F876" s="77"/>
      <c r="G876" s="78"/>
      <c r="H876" s="9"/>
    </row>
    <row r="877" spans="3:8">
      <c r="C877" s="9"/>
      <c r="F877" s="77"/>
      <c r="G877" s="78"/>
      <c r="H877" s="9"/>
    </row>
    <row r="878" spans="3:8">
      <c r="C878" s="9"/>
      <c r="F878" s="77"/>
      <c r="G878" s="78"/>
      <c r="H878" s="9"/>
    </row>
    <row r="879" spans="3:8">
      <c r="C879" s="9"/>
      <c r="F879" s="77"/>
      <c r="G879" s="78"/>
      <c r="H879" s="9"/>
    </row>
    <row r="880" spans="3:8">
      <c r="C880" s="9"/>
      <c r="F880" s="77"/>
      <c r="G880" s="78"/>
      <c r="H880" s="9"/>
    </row>
    <row r="881" spans="3:8">
      <c r="C881" s="9"/>
      <c r="F881" s="77"/>
      <c r="G881" s="78"/>
      <c r="H881" s="9"/>
    </row>
    <row r="882" spans="3:8">
      <c r="C882" s="9"/>
      <c r="F882" s="77"/>
      <c r="G882" s="78"/>
      <c r="H882" s="9"/>
    </row>
    <row r="883" spans="3:8">
      <c r="C883" s="9"/>
      <c r="F883" s="77"/>
      <c r="G883" s="78"/>
      <c r="H883" s="9"/>
    </row>
    <row r="884" spans="3:8">
      <c r="C884" s="9"/>
      <c r="F884" s="77"/>
      <c r="G884" s="78"/>
      <c r="H884" s="9"/>
    </row>
    <row r="885" spans="3:8">
      <c r="C885" s="9"/>
      <c r="F885" s="77"/>
      <c r="G885" s="78"/>
      <c r="H885" s="9"/>
    </row>
    <row r="886" spans="3:8">
      <c r="C886" s="9"/>
      <c r="F886" s="77"/>
      <c r="G886" s="78"/>
      <c r="H886" s="9"/>
    </row>
    <row r="887" spans="3:8">
      <c r="C887" s="9"/>
      <c r="F887" s="77"/>
      <c r="G887" s="78"/>
      <c r="H887" s="9"/>
    </row>
    <row r="888" spans="3:8">
      <c r="C888" s="9"/>
      <c r="F888" s="77"/>
      <c r="G888" s="78"/>
      <c r="H888" s="9"/>
    </row>
    <row r="889" spans="3:8">
      <c r="C889" s="9"/>
      <c r="F889" s="77"/>
      <c r="G889" s="78"/>
      <c r="H889" s="9"/>
    </row>
    <row r="890" spans="3:8">
      <c r="C890" s="9"/>
      <c r="F890" s="77"/>
      <c r="G890" s="78"/>
      <c r="H890" s="9"/>
    </row>
    <row r="891" spans="3:8">
      <c r="C891" s="9"/>
      <c r="F891" s="77"/>
      <c r="G891" s="78"/>
      <c r="H891" s="9"/>
    </row>
    <row r="892" spans="3:8">
      <c r="C892" s="9"/>
      <c r="F892" s="77"/>
      <c r="G892" s="78"/>
      <c r="H892" s="9"/>
    </row>
    <row r="893" spans="3:8">
      <c r="C893" s="9"/>
      <c r="F893" s="77"/>
      <c r="G893" s="78"/>
      <c r="H893" s="9"/>
    </row>
    <row r="894" spans="3:8">
      <c r="C894" s="9"/>
      <c r="F894" s="77"/>
      <c r="G894" s="78"/>
      <c r="H894" s="9"/>
    </row>
    <row r="895" spans="3:8">
      <c r="C895" s="9"/>
      <c r="F895" s="77"/>
      <c r="G895" s="78"/>
      <c r="H895" s="9"/>
    </row>
    <row r="896" spans="3:8">
      <c r="C896" s="9"/>
      <c r="F896" s="77"/>
      <c r="G896" s="78"/>
      <c r="H896" s="9"/>
    </row>
    <row r="897" spans="3:8">
      <c r="C897" s="9"/>
      <c r="F897" s="77"/>
      <c r="G897" s="78"/>
      <c r="H897" s="9"/>
    </row>
    <row r="898" spans="3:8">
      <c r="C898" s="9"/>
      <c r="F898" s="77"/>
      <c r="G898" s="78"/>
      <c r="H898" s="9"/>
    </row>
    <row r="899" spans="3:8">
      <c r="C899" s="9"/>
      <c r="F899" s="77"/>
      <c r="G899" s="78"/>
      <c r="H899" s="9"/>
    </row>
    <row r="900" spans="3:8">
      <c r="C900" s="9"/>
      <c r="F900" s="77"/>
      <c r="G900" s="78"/>
      <c r="H900" s="9"/>
    </row>
    <row r="901" spans="3:8">
      <c r="C901" s="9"/>
      <c r="F901" s="77"/>
      <c r="G901" s="78"/>
      <c r="H901" s="9"/>
    </row>
    <row r="902" spans="3:8">
      <c r="C902" s="9"/>
      <c r="F902" s="77"/>
      <c r="G902" s="78"/>
      <c r="H902" s="9"/>
    </row>
    <row r="903" spans="3:8">
      <c r="C903" s="9"/>
      <c r="F903" s="77"/>
      <c r="G903" s="78"/>
      <c r="H903" s="9"/>
    </row>
    <row r="904" spans="3:8">
      <c r="C904" s="9"/>
      <c r="F904" s="77"/>
      <c r="G904" s="78"/>
      <c r="H904" s="9"/>
    </row>
    <row r="905" spans="3:8">
      <c r="C905" s="9"/>
      <c r="F905" s="77"/>
      <c r="G905" s="78"/>
      <c r="H905" s="9"/>
    </row>
    <row r="906" spans="3:8">
      <c r="C906" s="9"/>
      <c r="F906" s="77"/>
      <c r="G906" s="78"/>
      <c r="H906" s="9"/>
    </row>
    <row r="907" spans="3:8">
      <c r="C907" s="9"/>
      <c r="F907" s="77"/>
      <c r="G907" s="78"/>
      <c r="H907" s="9"/>
    </row>
    <row r="908" spans="3:8">
      <c r="C908" s="9"/>
      <c r="F908" s="77"/>
      <c r="G908" s="78"/>
      <c r="H908" s="9"/>
    </row>
    <row r="909" spans="3:8">
      <c r="C909" s="9"/>
      <c r="F909" s="77"/>
      <c r="G909" s="78"/>
      <c r="H909" s="9"/>
    </row>
    <row r="910" spans="3:8">
      <c r="C910" s="9"/>
      <c r="F910" s="77"/>
      <c r="G910" s="78"/>
      <c r="H910" s="9"/>
    </row>
    <row r="911" spans="3:8">
      <c r="C911" s="9"/>
      <c r="F911" s="77"/>
      <c r="G911" s="78"/>
      <c r="H911" s="9"/>
    </row>
    <row r="912" spans="3:8">
      <c r="C912" s="9"/>
      <c r="F912" s="77"/>
      <c r="G912" s="78"/>
      <c r="H912" s="9"/>
    </row>
    <row r="913" spans="3:8">
      <c r="C913" s="9"/>
      <c r="F913" s="77"/>
      <c r="G913" s="78"/>
      <c r="H913" s="9"/>
    </row>
    <row r="914" spans="3:8">
      <c r="C914" s="9"/>
      <c r="F914" s="77"/>
      <c r="G914" s="78"/>
      <c r="H914" s="9"/>
    </row>
    <row r="915" spans="3:8">
      <c r="C915" s="9"/>
      <c r="F915" s="77"/>
      <c r="G915" s="78"/>
      <c r="H915" s="9"/>
    </row>
    <row r="916" spans="3:8">
      <c r="C916" s="9"/>
      <c r="F916" s="77"/>
      <c r="G916" s="78"/>
      <c r="H916" s="9"/>
    </row>
    <row r="917" spans="3:8">
      <c r="C917" s="9"/>
      <c r="F917" s="77"/>
      <c r="G917" s="78"/>
      <c r="H917" s="9"/>
    </row>
    <row r="918" spans="3:8">
      <c r="C918" s="9"/>
      <c r="F918" s="77"/>
      <c r="G918" s="78"/>
      <c r="H918" s="9"/>
    </row>
    <row r="919" spans="3:8">
      <c r="C919" s="9"/>
      <c r="F919" s="77"/>
      <c r="G919" s="78"/>
      <c r="H919" s="9"/>
    </row>
    <row r="920" spans="3:8">
      <c r="C920" s="9"/>
      <c r="F920" s="77"/>
      <c r="G920" s="78"/>
      <c r="H920" s="9"/>
    </row>
    <row r="921" spans="3:8">
      <c r="C921" s="9"/>
      <c r="F921" s="77"/>
      <c r="G921" s="78"/>
      <c r="H921" s="9"/>
    </row>
    <row r="922" spans="3:8">
      <c r="C922" s="9"/>
      <c r="F922" s="77"/>
      <c r="G922" s="78"/>
      <c r="H922" s="9"/>
    </row>
    <row r="923" spans="3:8">
      <c r="C923" s="9"/>
      <c r="F923" s="77"/>
      <c r="G923" s="78"/>
      <c r="H923" s="9"/>
    </row>
    <row r="924" spans="3:8">
      <c r="C924" s="9"/>
      <c r="F924" s="77"/>
      <c r="G924" s="78"/>
      <c r="H924" s="9"/>
    </row>
    <row r="925" spans="3:8">
      <c r="C925" s="9"/>
      <c r="F925" s="77"/>
      <c r="G925" s="78"/>
      <c r="H925" s="9"/>
    </row>
    <row r="926" spans="3:8">
      <c r="C926" s="9"/>
      <c r="F926" s="77"/>
      <c r="G926" s="78"/>
      <c r="H926" s="9"/>
    </row>
    <row r="927" spans="3:8">
      <c r="C927" s="9"/>
      <c r="F927" s="77"/>
      <c r="G927" s="78"/>
      <c r="H927" s="9"/>
    </row>
    <row r="928" spans="3:8">
      <c r="C928" s="9"/>
      <c r="F928" s="77"/>
      <c r="G928" s="78"/>
      <c r="H928" s="9"/>
    </row>
    <row r="929" spans="3:8">
      <c r="C929" s="9"/>
      <c r="F929" s="77"/>
      <c r="G929" s="78"/>
      <c r="H929" s="9"/>
    </row>
    <row r="930" spans="3:8">
      <c r="C930" s="9"/>
      <c r="F930" s="77"/>
      <c r="G930" s="78"/>
      <c r="H930" s="9"/>
    </row>
    <row r="931" spans="3:8">
      <c r="C931" s="9"/>
      <c r="F931" s="77"/>
      <c r="G931" s="78"/>
      <c r="H931" s="9"/>
    </row>
    <row r="932" spans="3:8">
      <c r="C932" s="9"/>
      <c r="F932" s="77"/>
      <c r="G932" s="78"/>
      <c r="H932" s="9"/>
    </row>
    <row r="933" spans="3:8">
      <c r="C933" s="9"/>
      <c r="F933" s="77"/>
      <c r="G933" s="78"/>
      <c r="H933" s="9"/>
    </row>
    <row r="934" spans="3:8">
      <c r="C934" s="9"/>
      <c r="F934" s="77"/>
      <c r="G934" s="78"/>
      <c r="H934" s="9"/>
    </row>
    <row r="935" spans="3:8">
      <c r="C935" s="9"/>
      <c r="F935" s="77"/>
      <c r="G935" s="78"/>
      <c r="H935" s="9"/>
    </row>
    <row r="936" spans="3:8">
      <c r="C936" s="9"/>
      <c r="F936" s="77"/>
      <c r="G936" s="78"/>
      <c r="H936" s="9"/>
    </row>
    <row r="937" spans="3:8">
      <c r="C937" s="9"/>
      <c r="F937" s="77"/>
      <c r="G937" s="78"/>
      <c r="H937" s="9"/>
    </row>
    <row r="938" spans="3:8">
      <c r="C938" s="9"/>
      <c r="F938" s="77"/>
      <c r="G938" s="78"/>
      <c r="H938" s="9"/>
    </row>
    <row r="939" spans="3:8">
      <c r="C939" s="9"/>
      <c r="F939" s="77"/>
      <c r="G939" s="78"/>
      <c r="H939" s="9"/>
    </row>
    <row r="940" spans="3:8">
      <c r="C940" s="9"/>
      <c r="F940" s="77"/>
      <c r="G940" s="78"/>
      <c r="H940" s="9"/>
    </row>
    <row r="941" spans="3:8">
      <c r="C941" s="9"/>
      <c r="F941" s="77"/>
      <c r="G941" s="78"/>
      <c r="H941" s="9"/>
    </row>
    <row r="942" spans="3:8">
      <c r="C942" s="9"/>
      <c r="F942" s="77"/>
      <c r="G942" s="78"/>
      <c r="H942" s="9"/>
    </row>
    <row r="943" spans="3:8">
      <c r="C943" s="9"/>
      <c r="F943" s="77"/>
      <c r="G943" s="78"/>
      <c r="H943" s="9"/>
    </row>
    <row r="944" spans="3:8">
      <c r="C944" s="9"/>
      <c r="F944" s="77"/>
      <c r="G944" s="78"/>
      <c r="H944" s="9"/>
    </row>
    <row r="945" spans="3:8">
      <c r="C945" s="9"/>
      <c r="F945" s="77"/>
      <c r="G945" s="78"/>
      <c r="H945" s="9"/>
    </row>
    <row r="946" spans="3:8">
      <c r="C946" s="9"/>
      <c r="F946" s="77"/>
      <c r="G946" s="78"/>
      <c r="H946" s="9"/>
    </row>
    <row r="947" spans="3:8">
      <c r="C947" s="9"/>
      <c r="F947" s="77"/>
      <c r="G947" s="78"/>
      <c r="H947" s="9"/>
    </row>
    <row r="948" spans="3:8">
      <c r="C948" s="9"/>
      <c r="F948" s="77"/>
      <c r="G948" s="78"/>
      <c r="H948" s="9"/>
    </row>
    <row r="949" spans="3:8">
      <c r="C949" s="9"/>
      <c r="F949" s="77"/>
      <c r="G949" s="78"/>
      <c r="H949" s="9"/>
    </row>
    <row r="950" spans="3:8">
      <c r="C950" s="9"/>
      <c r="F950" s="77"/>
      <c r="G950" s="78"/>
      <c r="H950" s="9"/>
    </row>
    <row r="951" spans="3:8">
      <c r="C951" s="9"/>
      <c r="F951" s="77"/>
      <c r="G951" s="78"/>
      <c r="H951" s="9"/>
    </row>
    <row r="952" spans="3:8">
      <c r="C952" s="9"/>
      <c r="F952" s="77"/>
      <c r="G952" s="78"/>
      <c r="H952" s="9"/>
    </row>
    <row r="953" spans="3:8">
      <c r="C953" s="9"/>
      <c r="F953" s="77"/>
      <c r="G953" s="78"/>
      <c r="H953" s="9"/>
    </row>
    <row r="954" spans="3:8">
      <c r="C954" s="9"/>
      <c r="F954" s="77"/>
      <c r="G954" s="78"/>
      <c r="H954" s="9"/>
    </row>
    <row r="955" spans="3:8">
      <c r="C955" s="9"/>
      <c r="F955" s="77"/>
      <c r="G955" s="78"/>
      <c r="H955" s="9"/>
    </row>
    <row r="956" spans="3:8">
      <c r="C956" s="9"/>
      <c r="F956" s="77"/>
      <c r="G956" s="78"/>
      <c r="H956" s="9"/>
    </row>
    <row r="957" spans="3:8">
      <c r="C957" s="9"/>
      <c r="F957" s="77"/>
      <c r="G957" s="78"/>
      <c r="H957" s="9"/>
    </row>
    <row r="958" spans="3:8">
      <c r="C958" s="9"/>
      <c r="F958" s="77"/>
      <c r="G958" s="78"/>
      <c r="H958" s="9"/>
    </row>
    <row r="959" spans="3:8">
      <c r="C959" s="9"/>
      <c r="F959" s="77"/>
      <c r="G959" s="78"/>
      <c r="H959" s="9"/>
    </row>
    <row r="960" spans="3:8">
      <c r="C960" s="9"/>
      <c r="F960" s="77"/>
      <c r="G960" s="78"/>
      <c r="H960" s="9"/>
    </row>
    <row r="961" spans="3:8">
      <c r="C961" s="9"/>
      <c r="F961" s="77"/>
      <c r="G961" s="78"/>
      <c r="H961" s="9"/>
    </row>
    <row r="962" spans="3:8">
      <c r="C962" s="9"/>
      <c r="F962" s="77"/>
      <c r="G962" s="78"/>
      <c r="H962" s="9"/>
    </row>
    <row r="963" spans="3:8">
      <c r="C963" s="9"/>
      <c r="F963" s="77"/>
      <c r="G963" s="78"/>
      <c r="H963" s="9"/>
    </row>
    <row r="964" spans="3:8">
      <c r="C964" s="9"/>
      <c r="F964" s="77"/>
      <c r="G964" s="78"/>
      <c r="H964" s="9"/>
    </row>
    <row r="965" spans="3:8">
      <c r="C965" s="9"/>
      <c r="F965" s="77"/>
      <c r="G965" s="78"/>
      <c r="H965" s="9"/>
    </row>
    <row r="966" spans="3:8">
      <c r="C966" s="9"/>
      <c r="F966" s="77"/>
      <c r="G966" s="78"/>
      <c r="H966" s="9"/>
    </row>
    <row r="967" spans="3:8">
      <c r="C967" s="9"/>
      <c r="F967" s="77"/>
      <c r="G967" s="78"/>
      <c r="H967" s="9"/>
    </row>
    <row r="968" spans="3:8">
      <c r="C968" s="9"/>
      <c r="F968" s="77"/>
      <c r="G968" s="78"/>
      <c r="H968" s="9"/>
    </row>
    <row r="969" spans="3:8">
      <c r="C969" s="9"/>
      <c r="F969" s="77"/>
      <c r="G969" s="78"/>
      <c r="H969" s="9"/>
    </row>
    <row r="970" spans="3:8">
      <c r="C970" s="9"/>
      <c r="F970" s="77"/>
      <c r="G970" s="78"/>
      <c r="H970" s="9"/>
    </row>
    <row r="971" spans="3:8">
      <c r="C971" s="9"/>
      <c r="F971" s="77"/>
      <c r="G971" s="78"/>
      <c r="H971" s="9"/>
    </row>
    <row r="972" spans="3:8">
      <c r="C972" s="9"/>
      <c r="F972" s="77"/>
      <c r="G972" s="78"/>
      <c r="H972" s="9"/>
    </row>
    <row r="973" spans="3:8">
      <c r="C973" s="9"/>
      <c r="F973" s="77"/>
      <c r="G973" s="78"/>
      <c r="H973" s="9"/>
    </row>
    <row r="974" spans="3:8">
      <c r="C974" s="9"/>
      <c r="F974" s="77"/>
      <c r="G974" s="78"/>
      <c r="H974" s="9"/>
    </row>
    <row r="975" spans="3:8">
      <c r="C975" s="9"/>
      <c r="F975" s="77"/>
      <c r="G975" s="78"/>
      <c r="H975" s="9"/>
    </row>
    <row r="976" spans="3:8">
      <c r="C976" s="9"/>
      <c r="F976" s="77"/>
      <c r="G976" s="78"/>
      <c r="H976" s="9"/>
    </row>
    <row r="977" spans="3:8">
      <c r="C977" s="9"/>
      <c r="F977" s="77"/>
      <c r="G977" s="78"/>
      <c r="H977" s="9"/>
    </row>
    <row r="978" spans="3:8">
      <c r="C978" s="9"/>
      <c r="F978" s="77"/>
      <c r="G978" s="78"/>
      <c r="H978" s="9"/>
    </row>
    <row r="979" spans="3:8">
      <c r="C979" s="9"/>
      <c r="F979" s="77"/>
      <c r="G979" s="78"/>
      <c r="H979" s="9"/>
    </row>
    <row r="980" spans="3:8">
      <c r="C980" s="9"/>
      <c r="F980" s="77"/>
      <c r="G980" s="78"/>
      <c r="H980" s="9"/>
    </row>
    <row r="981" spans="3:8">
      <c r="C981" s="9"/>
      <c r="F981" s="77"/>
      <c r="G981" s="78"/>
      <c r="H981" s="9"/>
    </row>
    <row r="982" spans="3:8">
      <c r="C982" s="9"/>
      <c r="F982" s="77"/>
      <c r="G982" s="78"/>
      <c r="H982" s="9"/>
    </row>
    <row r="983" spans="3:8">
      <c r="C983" s="9"/>
      <c r="F983" s="77"/>
      <c r="G983" s="78"/>
      <c r="H983" s="9"/>
    </row>
    <row r="984" spans="3:8">
      <c r="C984" s="9"/>
      <c r="F984" s="77"/>
      <c r="G984" s="78"/>
      <c r="H984" s="9"/>
    </row>
    <row r="985" spans="3:8">
      <c r="C985" s="9"/>
      <c r="F985" s="77"/>
      <c r="G985" s="78"/>
      <c r="H985" s="9"/>
    </row>
    <row r="986" spans="3:8">
      <c r="C986" s="9"/>
      <c r="F986" s="77"/>
      <c r="G986" s="78"/>
      <c r="H986" s="9"/>
    </row>
    <row r="987" spans="3:8">
      <c r="C987" s="9"/>
      <c r="F987" s="77"/>
      <c r="G987" s="78"/>
      <c r="H987" s="9"/>
    </row>
    <row r="988" spans="3:8">
      <c r="C988" s="9"/>
      <c r="F988" s="77"/>
      <c r="G988" s="78"/>
      <c r="H988" s="9"/>
    </row>
    <row r="989" spans="3:8">
      <c r="C989" s="9"/>
      <c r="F989" s="77"/>
      <c r="G989" s="78"/>
      <c r="H989" s="9"/>
    </row>
    <row r="990" spans="3:8">
      <c r="C990" s="9"/>
      <c r="F990" s="77"/>
      <c r="G990" s="78"/>
      <c r="H990" s="9"/>
    </row>
    <row r="991" spans="3:8">
      <c r="C991" s="9"/>
      <c r="F991" s="77"/>
      <c r="G991" s="78"/>
      <c r="H991" s="9"/>
    </row>
    <row r="992" spans="3:8">
      <c r="C992" s="9"/>
      <c r="F992" s="77"/>
      <c r="G992" s="78"/>
      <c r="H992" s="9"/>
    </row>
    <row r="993" spans="3:8">
      <c r="C993" s="9"/>
      <c r="F993" s="77"/>
      <c r="G993" s="78"/>
      <c r="H993" s="9"/>
    </row>
    <row r="994" spans="3:8">
      <c r="C994" s="9"/>
      <c r="F994" s="77"/>
      <c r="G994" s="78"/>
      <c r="H994" s="9"/>
    </row>
    <row r="995" spans="3:8">
      <c r="C995" s="9"/>
      <c r="F995" s="77"/>
      <c r="G995" s="78"/>
      <c r="H995" s="9"/>
    </row>
    <row r="996" spans="3:8">
      <c r="C996" s="9"/>
      <c r="F996" s="77"/>
      <c r="G996" s="78"/>
      <c r="H996" s="9"/>
    </row>
    <row r="997" spans="3:8">
      <c r="C997" s="9"/>
      <c r="F997" s="77"/>
      <c r="G997" s="78"/>
      <c r="H997" s="9"/>
    </row>
    <row r="998" spans="3:8">
      <c r="C998" s="9"/>
      <c r="F998" s="77"/>
      <c r="G998" s="78"/>
      <c r="H998" s="9"/>
    </row>
    <row r="999" spans="3:8">
      <c r="C999" s="9"/>
      <c r="F999" s="77"/>
      <c r="G999" s="78"/>
      <c r="H999" s="9"/>
    </row>
    <row r="1000" spans="3:8">
      <c r="C1000" s="9"/>
      <c r="F1000" s="77"/>
      <c r="G1000" s="78"/>
      <c r="H1000" s="9"/>
    </row>
    <row r="1001" spans="3:8">
      <c r="C1001" s="9"/>
      <c r="F1001" s="77"/>
      <c r="G1001" s="78"/>
      <c r="H1001" s="9"/>
    </row>
  </sheetData>
  <dataValidations count="2">
    <dataValidation type="list" allowBlank="1" showErrorMessage="1" sqref="B2:B9 B11:B17 B19:B25" xr:uid="{00000000-0002-0000-01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B27:B33" xr:uid="{00000000-0002-0000-0100-000001000000}">
      <formula1>"VILA CLEMENTINO,JABAQUARA,CAMPO BELO,SERRA,PRAIA DO CANTO,JARDIM CAMBURI,PARQUE MANDAQUI,VILA GOPOUVA,PINHEIROS,ACLIMAÇÃO,SPOLETO JABAQUARA,AEROPORTO GRU,BOALI"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/>
  </sheetViews>
  <sheetFormatPr defaultColWidth="12.5703125" defaultRowHeight="15.75" customHeight="1"/>
  <cols>
    <col min="2" max="2" width="20.28515625" customWidth="1"/>
    <col min="7" max="7" width="19.28515625" customWidth="1"/>
    <col min="9" max="9" width="16.28515625" customWidth="1"/>
  </cols>
  <sheetData>
    <row r="1" spans="1:9">
      <c r="A1" s="1"/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</row>
    <row r="2" spans="1:9">
      <c r="A2" s="10">
        <v>46023</v>
      </c>
      <c r="B2" s="9" t="s">
        <v>1574</v>
      </c>
      <c r="C2" s="11"/>
      <c r="D2" s="9"/>
      <c r="E2" s="76"/>
      <c r="F2" s="9"/>
      <c r="G2" s="9"/>
      <c r="H2" s="13"/>
      <c r="I2" s="9" t="s">
        <v>16</v>
      </c>
    </row>
    <row r="3" spans="1:9">
      <c r="A3" s="10">
        <v>46024</v>
      </c>
      <c r="B3" s="9" t="s">
        <v>1574</v>
      </c>
      <c r="C3" s="11">
        <v>3013.74</v>
      </c>
      <c r="D3" s="9">
        <v>67</v>
      </c>
      <c r="E3" s="76"/>
      <c r="F3" s="9"/>
      <c r="G3" s="9"/>
      <c r="H3" s="13"/>
      <c r="I3" s="9" t="s">
        <v>16</v>
      </c>
    </row>
    <row r="4" spans="1:9">
      <c r="A4" s="10">
        <v>46025</v>
      </c>
      <c r="B4" s="9" t="s">
        <v>1574</v>
      </c>
      <c r="C4" s="11">
        <v>2561.6</v>
      </c>
      <c r="D4" s="9">
        <v>59</v>
      </c>
      <c r="E4" s="76"/>
      <c r="F4" s="9"/>
      <c r="G4" s="9"/>
      <c r="H4" s="13"/>
      <c r="I4" s="9" t="s">
        <v>16</v>
      </c>
    </row>
    <row r="5" spans="1:9">
      <c r="A5" s="10">
        <v>46026</v>
      </c>
      <c r="B5" s="9" t="s">
        <v>1574</v>
      </c>
      <c r="C5" s="11">
        <v>3218.62</v>
      </c>
      <c r="D5" s="9">
        <v>66</v>
      </c>
      <c r="E5" s="76"/>
      <c r="F5" s="9"/>
      <c r="G5" s="9"/>
      <c r="H5" s="13"/>
      <c r="I5" s="9" t="s">
        <v>16</v>
      </c>
    </row>
    <row r="6" spans="1:9">
      <c r="A6" s="10">
        <v>46027</v>
      </c>
      <c r="B6" s="9" t="s">
        <v>1574</v>
      </c>
      <c r="C6" s="11">
        <v>4282.43</v>
      </c>
      <c r="D6" s="9">
        <v>93</v>
      </c>
      <c r="E6" s="76"/>
      <c r="F6" s="9"/>
      <c r="G6" s="9"/>
      <c r="H6" s="13"/>
      <c r="I6" s="9" t="s">
        <v>16</v>
      </c>
    </row>
    <row r="7" spans="1:9">
      <c r="A7" s="10">
        <v>46028</v>
      </c>
      <c r="B7" s="9" t="s">
        <v>1574</v>
      </c>
      <c r="C7" s="11">
        <v>3884.38</v>
      </c>
      <c r="D7" s="9">
        <v>94</v>
      </c>
      <c r="E7" s="76"/>
      <c r="F7" s="9"/>
      <c r="G7" s="9"/>
      <c r="H7" s="13"/>
      <c r="I7" s="9" t="s">
        <v>16</v>
      </c>
    </row>
    <row r="8" spans="1:9">
      <c r="A8" s="10">
        <v>46029</v>
      </c>
      <c r="B8" s="9" t="s">
        <v>1574</v>
      </c>
      <c r="C8" s="11">
        <v>3695.4</v>
      </c>
      <c r="D8" s="9">
        <v>85</v>
      </c>
      <c r="E8" s="76"/>
      <c r="F8" s="9"/>
      <c r="G8" s="9"/>
      <c r="H8" s="13"/>
      <c r="I8" s="9" t="s">
        <v>16</v>
      </c>
    </row>
    <row r="9" spans="1:9">
      <c r="A9" s="10">
        <v>46030</v>
      </c>
      <c r="B9" s="9" t="s">
        <v>1574</v>
      </c>
      <c r="C9" s="11">
        <v>4728.57</v>
      </c>
      <c r="D9" s="9">
        <v>116</v>
      </c>
      <c r="E9" s="76"/>
      <c r="F9" s="9"/>
      <c r="G9" s="9"/>
      <c r="H9" s="13"/>
      <c r="I9" s="9" t="s">
        <v>16</v>
      </c>
    </row>
    <row r="10" spans="1:9">
      <c r="A10" s="10">
        <v>46031</v>
      </c>
      <c r="B10" s="9" t="s">
        <v>1574</v>
      </c>
      <c r="C10" s="11">
        <v>3239.01</v>
      </c>
      <c r="D10" s="9">
        <v>77</v>
      </c>
      <c r="E10" s="76"/>
      <c r="F10" s="9"/>
      <c r="G10" s="9"/>
      <c r="H10" s="13"/>
      <c r="I10" s="9" t="s">
        <v>16</v>
      </c>
    </row>
    <row r="11" spans="1:9">
      <c r="A11" s="10">
        <v>46032</v>
      </c>
      <c r="B11" s="9" t="s">
        <v>1574</v>
      </c>
      <c r="C11" s="11">
        <v>2750.42</v>
      </c>
      <c r="D11" s="9">
        <v>67</v>
      </c>
      <c r="E11" s="76"/>
      <c r="F11" s="9"/>
      <c r="G11" s="9"/>
      <c r="H11" s="13"/>
      <c r="I11" s="9" t="s">
        <v>16</v>
      </c>
    </row>
    <row r="12" spans="1:9">
      <c r="A12" s="10">
        <v>46033</v>
      </c>
      <c r="B12" s="9" t="s">
        <v>1574</v>
      </c>
      <c r="C12" s="11">
        <v>2599.14</v>
      </c>
      <c r="D12" s="9">
        <v>47</v>
      </c>
      <c r="E12" s="76"/>
      <c r="F12" s="9"/>
      <c r="G12" s="9"/>
      <c r="H12" s="13"/>
      <c r="I12" s="9" t="s">
        <v>16</v>
      </c>
    </row>
    <row r="13" spans="1:9">
      <c r="A13" s="10">
        <v>46034</v>
      </c>
      <c r="B13" s="9" t="s">
        <v>1574</v>
      </c>
      <c r="C13" s="11">
        <v>4748.49</v>
      </c>
      <c r="D13" s="9">
        <v>104</v>
      </c>
      <c r="E13" s="76"/>
      <c r="F13" s="9"/>
      <c r="G13" s="9"/>
      <c r="H13" s="13"/>
      <c r="I13" s="9" t="s">
        <v>16</v>
      </c>
    </row>
    <row r="14" spans="1:9">
      <c r="A14" s="10">
        <v>46035</v>
      </c>
      <c r="B14" s="9" t="s">
        <v>1574</v>
      </c>
      <c r="C14" s="11">
        <v>3468.61</v>
      </c>
      <c r="D14" s="9">
        <v>89</v>
      </c>
      <c r="E14" s="76"/>
      <c r="F14" s="9"/>
      <c r="G14" s="9"/>
      <c r="H14" s="13"/>
      <c r="I14" s="9" t="s">
        <v>16</v>
      </c>
    </row>
    <row r="15" spans="1:9">
      <c r="A15" s="10">
        <v>46036</v>
      </c>
      <c r="B15" s="9" t="s">
        <v>1574</v>
      </c>
      <c r="C15" s="11">
        <v>3385.12</v>
      </c>
      <c r="D15" s="9">
        <v>87</v>
      </c>
      <c r="E15" s="76"/>
      <c r="F15" s="9"/>
      <c r="G15" s="9"/>
      <c r="H15" s="13"/>
      <c r="I15" s="9" t="s">
        <v>16</v>
      </c>
    </row>
    <row r="16" spans="1:9">
      <c r="A16" s="10">
        <v>46037</v>
      </c>
      <c r="B16" s="9" t="s">
        <v>1574</v>
      </c>
      <c r="C16" s="11">
        <v>3784.2</v>
      </c>
      <c r="D16" s="9">
        <v>87</v>
      </c>
      <c r="E16" s="76"/>
      <c r="F16" s="9"/>
      <c r="G16" s="9"/>
      <c r="H16" s="13"/>
      <c r="I16" s="9" t="s">
        <v>16</v>
      </c>
    </row>
    <row r="17" spans="1:9">
      <c r="A17" s="10">
        <v>46038</v>
      </c>
      <c r="B17" s="9" t="s">
        <v>1574</v>
      </c>
      <c r="C17" s="11">
        <v>4199.03</v>
      </c>
      <c r="D17" s="9">
        <v>98</v>
      </c>
      <c r="E17" s="76"/>
      <c r="F17" s="9"/>
      <c r="G17" s="9"/>
      <c r="H17" s="13"/>
      <c r="I17" s="9" t="s">
        <v>16</v>
      </c>
    </row>
    <row r="18" spans="1:9">
      <c r="A18" s="10">
        <v>46039</v>
      </c>
      <c r="B18" s="9" t="s">
        <v>1574</v>
      </c>
      <c r="C18" s="11">
        <v>3323.95</v>
      </c>
      <c r="D18" s="9">
        <v>68</v>
      </c>
      <c r="E18" s="76"/>
      <c r="F18" s="9"/>
      <c r="G18" s="9"/>
      <c r="H18" s="13"/>
      <c r="I18" s="9" t="s">
        <v>16</v>
      </c>
    </row>
    <row r="19" spans="1:9">
      <c r="A19" s="10">
        <v>46040</v>
      </c>
      <c r="B19" s="9" t="s">
        <v>1574</v>
      </c>
      <c r="C19" s="11">
        <v>2602.5300000000002</v>
      </c>
      <c r="D19" s="9">
        <v>46</v>
      </c>
      <c r="E19" s="89"/>
      <c r="F19" s="9"/>
      <c r="G19" s="9"/>
      <c r="H19" s="13"/>
      <c r="I19" s="9" t="s">
        <v>16</v>
      </c>
    </row>
    <row r="20" spans="1:9">
      <c r="A20" s="10">
        <v>46041</v>
      </c>
      <c r="B20" s="9" t="s">
        <v>1574</v>
      </c>
      <c r="C20" s="11">
        <v>3073.77</v>
      </c>
      <c r="D20" s="9">
        <v>81</v>
      </c>
      <c r="E20" s="76"/>
      <c r="F20" s="9"/>
      <c r="G20" s="9"/>
      <c r="H20" s="13"/>
      <c r="I20" s="9" t="s">
        <v>16</v>
      </c>
    </row>
    <row r="21" spans="1:9">
      <c r="A21" s="10">
        <v>46042</v>
      </c>
      <c r="B21" s="9" t="s">
        <v>1574</v>
      </c>
      <c r="C21" s="11">
        <v>3343.19</v>
      </c>
      <c r="D21" s="9">
        <v>80</v>
      </c>
      <c r="E21" s="76"/>
      <c r="F21" s="9"/>
      <c r="G21" s="9"/>
      <c r="H21" s="13"/>
      <c r="I21" s="9" t="s">
        <v>16</v>
      </c>
    </row>
    <row r="22" spans="1:9">
      <c r="A22" s="10">
        <v>46043</v>
      </c>
      <c r="B22" s="9" t="s">
        <v>1574</v>
      </c>
      <c r="C22" s="11">
        <v>3306.1</v>
      </c>
      <c r="D22" s="9">
        <v>76</v>
      </c>
      <c r="E22" s="76"/>
      <c r="F22" s="9"/>
      <c r="G22" s="9"/>
      <c r="H22" s="13"/>
      <c r="I22" s="9" t="s">
        <v>16</v>
      </c>
    </row>
    <row r="23" spans="1:9">
      <c r="A23" s="10">
        <v>46044</v>
      </c>
      <c r="B23" s="9" t="s">
        <v>1574</v>
      </c>
      <c r="C23" s="11">
        <v>3197.55</v>
      </c>
      <c r="D23" s="9">
        <v>85</v>
      </c>
      <c r="E23" s="76"/>
      <c r="F23" s="9"/>
      <c r="G23" s="9"/>
      <c r="H23" s="13"/>
      <c r="I23" s="9" t="s">
        <v>16</v>
      </c>
    </row>
    <row r="24" spans="1:9">
      <c r="A24" s="10">
        <v>46045</v>
      </c>
      <c r="B24" s="9" t="s">
        <v>1574</v>
      </c>
      <c r="C24" s="11">
        <v>4345.13</v>
      </c>
      <c r="D24" s="9">
        <v>95</v>
      </c>
      <c r="E24" s="76"/>
      <c r="F24" s="9"/>
      <c r="G24" s="9"/>
      <c r="H24" s="13"/>
      <c r="I24" s="9" t="s">
        <v>16</v>
      </c>
    </row>
    <row r="25" spans="1:9">
      <c r="A25" s="10">
        <v>46046</v>
      </c>
      <c r="B25" s="9" t="s">
        <v>1574</v>
      </c>
      <c r="C25" s="11">
        <v>1969.09</v>
      </c>
      <c r="D25" s="9">
        <v>52</v>
      </c>
      <c r="E25" s="76"/>
      <c r="F25" s="9"/>
      <c r="G25" s="9"/>
      <c r="H25" s="13"/>
      <c r="I25" s="9" t="s">
        <v>16</v>
      </c>
    </row>
    <row r="26" spans="1:9">
      <c r="A26" s="10">
        <v>46047</v>
      </c>
      <c r="B26" s="9" t="s">
        <v>1574</v>
      </c>
      <c r="C26" s="11">
        <v>2408.27</v>
      </c>
      <c r="D26" s="9">
        <v>46</v>
      </c>
      <c r="E26" s="89"/>
      <c r="F26" s="9"/>
      <c r="G26" s="9"/>
      <c r="H26" s="13"/>
      <c r="I26" s="9" t="s">
        <v>16</v>
      </c>
    </row>
    <row r="27" spans="1:9">
      <c r="A27" s="10">
        <v>46048</v>
      </c>
      <c r="B27" s="9" t="s">
        <v>1574</v>
      </c>
      <c r="C27" s="11">
        <v>3052.43</v>
      </c>
      <c r="D27" s="9">
        <v>76</v>
      </c>
      <c r="E27" s="76"/>
      <c r="F27" s="9"/>
      <c r="G27" s="9"/>
      <c r="H27" s="13"/>
      <c r="I27" s="9" t="s">
        <v>16</v>
      </c>
    </row>
    <row r="28" spans="1:9">
      <c r="A28" s="10">
        <v>46049</v>
      </c>
      <c r="B28" s="9" t="s">
        <v>1574</v>
      </c>
      <c r="C28" s="11">
        <v>3280.58</v>
      </c>
      <c r="D28" s="9">
        <v>90</v>
      </c>
      <c r="E28" s="9"/>
      <c r="F28" s="9"/>
      <c r="G28" s="9"/>
      <c r="H28" s="9"/>
      <c r="I28" s="9" t="s">
        <v>16</v>
      </c>
    </row>
    <row r="29" spans="1:9">
      <c r="A29" s="10">
        <v>46050</v>
      </c>
      <c r="B29" s="9" t="s">
        <v>1574</v>
      </c>
      <c r="C29" s="11">
        <v>3206.24</v>
      </c>
      <c r="D29" s="9">
        <v>80</v>
      </c>
      <c r="E29" s="9"/>
      <c r="F29" s="9"/>
      <c r="G29" s="9"/>
      <c r="H29" s="9"/>
      <c r="I29" s="9" t="s">
        <v>16</v>
      </c>
    </row>
    <row r="30" spans="1:9">
      <c r="A30" s="10">
        <v>46051</v>
      </c>
      <c r="B30" s="9" t="s">
        <v>1574</v>
      </c>
      <c r="C30" s="11">
        <v>3914.76</v>
      </c>
      <c r="D30" s="9">
        <v>94</v>
      </c>
      <c r="E30" s="9"/>
      <c r="F30" s="9"/>
      <c r="G30" s="9"/>
      <c r="H30" s="9"/>
      <c r="I30" s="9" t="s">
        <v>16</v>
      </c>
    </row>
    <row r="31" spans="1:9">
      <c r="A31" s="10">
        <v>46052</v>
      </c>
      <c r="B31" s="9" t="s">
        <v>1574</v>
      </c>
      <c r="C31" s="11">
        <v>3511.71</v>
      </c>
      <c r="D31" s="9">
        <v>90</v>
      </c>
      <c r="E31" s="9"/>
      <c r="F31" s="9"/>
      <c r="G31" s="9"/>
      <c r="H31" s="9"/>
      <c r="I31" s="9" t="s">
        <v>16</v>
      </c>
    </row>
    <row r="32" spans="1:9">
      <c r="A32" s="10">
        <v>46053</v>
      </c>
      <c r="B32" s="9" t="s">
        <v>1574</v>
      </c>
      <c r="C32" s="11">
        <v>2485.67</v>
      </c>
      <c r="D32" s="9">
        <v>51</v>
      </c>
      <c r="E32" s="9"/>
      <c r="F32" s="9"/>
      <c r="G32" s="9"/>
      <c r="H32" s="9"/>
      <c r="I32" s="9" t="s">
        <v>16</v>
      </c>
    </row>
    <row r="33" spans="1:9">
      <c r="A33" s="10">
        <v>46054</v>
      </c>
      <c r="B33" s="9" t="s">
        <v>1574</v>
      </c>
      <c r="C33" s="11">
        <v>2319.6</v>
      </c>
      <c r="D33" s="9">
        <v>46</v>
      </c>
      <c r="E33" s="9"/>
      <c r="F33" s="9"/>
      <c r="G33" s="9"/>
      <c r="H33" s="9"/>
      <c r="I33" s="9" t="s">
        <v>16</v>
      </c>
    </row>
    <row r="34" spans="1:9">
      <c r="A34" s="10">
        <v>46055</v>
      </c>
      <c r="B34" s="9" t="s">
        <v>1574</v>
      </c>
      <c r="C34" s="11">
        <v>2528.5700000000002</v>
      </c>
      <c r="D34" s="9">
        <v>64</v>
      </c>
      <c r="E34" s="9"/>
      <c r="F34" s="9"/>
      <c r="G34" s="9"/>
      <c r="H34" s="9"/>
      <c r="I34" s="9" t="s">
        <v>16</v>
      </c>
    </row>
    <row r="35" spans="1:9">
      <c r="A35" s="10">
        <v>46056</v>
      </c>
      <c r="B35" s="9" t="s">
        <v>1574</v>
      </c>
      <c r="C35" s="11">
        <v>2459.1799999999998</v>
      </c>
      <c r="D35" s="9">
        <v>70</v>
      </c>
      <c r="E35" s="9"/>
      <c r="F35" s="9"/>
      <c r="G35" s="9"/>
      <c r="H35" s="9"/>
      <c r="I35" s="9" t="s">
        <v>16</v>
      </c>
    </row>
    <row r="36" spans="1:9">
      <c r="A36" s="10">
        <v>46057</v>
      </c>
      <c r="B36" s="9" t="s">
        <v>1574</v>
      </c>
      <c r="C36" s="11">
        <v>3430.67</v>
      </c>
      <c r="D36" s="9">
        <v>81</v>
      </c>
      <c r="E36" s="9"/>
      <c r="F36" s="9"/>
      <c r="G36" s="9"/>
      <c r="H36" s="9"/>
      <c r="I36" s="9" t="s">
        <v>16</v>
      </c>
    </row>
    <row r="37" spans="1:9">
      <c r="A37" s="10">
        <v>46058</v>
      </c>
      <c r="B37" s="9" t="s">
        <v>1574</v>
      </c>
      <c r="C37" s="11">
        <v>3567</v>
      </c>
      <c r="D37" s="9">
        <v>91</v>
      </c>
      <c r="E37" s="9"/>
      <c r="F37" s="9"/>
      <c r="G37" s="9"/>
      <c r="H37" s="9"/>
      <c r="I37" s="9" t="s">
        <v>16</v>
      </c>
    </row>
    <row r="38" spans="1:9">
      <c r="A38" s="10">
        <v>46059</v>
      </c>
      <c r="B38" s="9" t="s">
        <v>1574</v>
      </c>
      <c r="C38" s="11">
        <v>3232.62</v>
      </c>
      <c r="D38" s="9">
        <v>69</v>
      </c>
      <c r="E38" s="9"/>
      <c r="F38" s="9"/>
      <c r="G38" s="9"/>
      <c r="H38" s="9"/>
      <c r="I38" s="9" t="s">
        <v>16</v>
      </c>
    </row>
    <row r="39" spans="1:9">
      <c r="A39" s="10">
        <v>46060</v>
      </c>
      <c r="B39" s="9" t="s">
        <v>1574</v>
      </c>
      <c r="C39" s="11">
        <v>2532.59</v>
      </c>
      <c r="D39" s="9">
        <v>56</v>
      </c>
      <c r="E39" s="9"/>
      <c r="F39" s="9"/>
      <c r="G39" s="9"/>
      <c r="H39" s="9"/>
      <c r="I39" s="9" t="s">
        <v>16</v>
      </c>
    </row>
    <row r="40" spans="1:9">
      <c r="A40" s="10">
        <v>46061</v>
      </c>
      <c r="B40" s="9" t="s">
        <v>1574</v>
      </c>
      <c r="C40" s="11">
        <v>1126.4100000000001</v>
      </c>
      <c r="D40" s="9">
        <v>29</v>
      </c>
      <c r="E40" s="9"/>
      <c r="F40" s="9"/>
      <c r="G40" s="9"/>
      <c r="H40" s="9"/>
      <c r="I40" s="9" t="s">
        <v>16</v>
      </c>
    </row>
    <row r="41" spans="1:9">
      <c r="A41" s="10">
        <v>46062</v>
      </c>
      <c r="B41" s="9" t="s">
        <v>1574</v>
      </c>
      <c r="C41" s="11">
        <v>1667.56</v>
      </c>
      <c r="D41" s="9">
        <v>49</v>
      </c>
      <c r="E41" s="9"/>
      <c r="F41" s="9"/>
      <c r="G41" s="9"/>
      <c r="H41" s="9"/>
      <c r="I41" s="9" t="s">
        <v>16</v>
      </c>
    </row>
    <row r="42" spans="1:9">
      <c r="A42" s="10">
        <v>46063</v>
      </c>
      <c r="B42" s="9" t="s">
        <v>1574</v>
      </c>
      <c r="C42" s="11">
        <v>3514.98</v>
      </c>
      <c r="D42" s="9">
        <v>86</v>
      </c>
      <c r="E42" s="9"/>
      <c r="F42" s="9"/>
      <c r="G42" s="9"/>
      <c r="H42" s="9"/>
      <c r="I42" s="9" t="s">
        <v>16</v>
      </c>
    </row>
    <row r="43" spans="1:9">
      <c r="A43" s="10">
        <v>46064</v>
      </c>
      <c r="B43" s="9" t="s">
        <v>1574</v>
      </c>
      <c r="C43" s="11">
        <v>3687.66</v>
      </c>
      <c r="D43" s="9">
        <v>91</v>
      </c>
      <c r="E43" s="9"/>
      <c r="F43" s="9"/>
      <c r="G43" s="9"/>
      <c r="H43" s="9"/>
      <c r="I43" s="9" t="s">
        <v>16</v>
      </c>
    </row>
    <row r="44" spans="1:9">
      <c r="A44" s="10">
        <v>46065</v>
      </c>
      <c r="B44" s="9" t="s">
        <v>1574</v>
      </c>
      <c r="C44" s="11">
        <v>4278.1099999999997</v>
      </c>
      <c r="D44" s="9">
        <v>97</v>
      </c>
      <c r="E44" s="9"/>
      <c r="F44" s="9"/>
      <c r="G44" s="9"/>
      <c r="H44" s="9"/>
      <c r="I44" s="9" t="s">
        <v>16</v>
      </c>
    </row>
    <row r="45" spans="1:9">
      <c r="A45" s="10">
        <v>46066</v>
      </c>
      <c r="B45" s="9" t="s">
        <v>1574</v>
      </c>
      <c r="C45" s="11">
        <v>2759.13</v>
      </c>
      <c r="D45" s="9">
        <v>63</v>
      </c>
      <c r="E45" s="9"/>
      <c r="F45" s="9"/>
      <c r="G45" s="9"/>
      <c r="H45" s="9"/>
      <c r="I45" s="9" t="s">
        <v>16</v>
      </c>
    </row>
    <row r="46" spans="1:9">
      <c r="A46" s="10">
        <v>46067</v>
      </c>
      <c r="B46" s="9" t="s">
        <v>1574</v>
      </c>
      <c r="C46" s="11">
        <v>2054.13</v>
      </c>
      <c r="D46" s="9">
        <v>53</v>
      </c>
      <c r="E46" s="9"/>
      <c r="F46" s="9"/>
      <c r="G46" s="9"/>
      <c r="H46" s="9"/>
      <c r="I46" s="9" t="s">
        <v>16</v>
      </c>
    </row>
    <row r="47" spans="1:9">
      <c r="A47" s="10">
        <v>46068</v>
      </c>
      <c r="B47" s="9" t="s">
        <v>1574</v>
      </c>
      <c r="C47" s="11">
        <v>1676.26</v>
      </c>
      <c r="D47" s="9">
        <v>45</v>
      </c>
      <c r="E47" s="9"/>
      <c r="F47" s="9"/>
      <c r="G47" s="9"/>
      <c r="H47" s="9"/>
      <c r="I47" s="9" t="s">
        <v>16</v>
      </c>
    </row>
    <row r="48" spans="1:9">
      <c r="A48" s="10">
        <v>46069</v>
      </c>
      <c r="B48" s="9" t="s">
        <v>1574</v>
      </c>
      <c r="C48" s="11">
        <v>2212.77</v>
      </c>
      <c r="D48" s="9">
        <v>52</v>
      </c>
      <c r="E48" s="9"/>
      <c r="F48" s="9"/>
      <c r="G48" s="9"/>
      <c r="H48" s="9"/>
      <c r="I48" s="9" t="s">
        <v>16</v>
      </c>
    </row>
    <row r="49" spans="1:9">
      <c r="A49" s="10">
        <v>46070</v>
      </c>
      <c r="B49" s="9" t="s">
        <v>1574</v>
      </c>
      <c r="C49" s="11">
        <v>2401.3200000000002</v>
      </c>
      <c r="D49" s="9">
        <v>78</v>
      </c>
      <c r="E49" s="9"/>
      <c r="F49" s="9"/>
      <c r="G49" s="9"/>
      <c r="H49" s="9"/>
      <c r="I49" s="9" t="s">
        <v>16</v>
      </c>
    </row>
    <row r="50" spans="1:9">
      <c r="A50" s="10">
        <v>46071</v>
      </c>
      <c r="B50" s="9" t="s">
        <v>1574</v>
      </c>
      <c r="C50" s="11">
        <v>1891.75</v>
      </c>
      <c r="D50" s="9">
        <v>51</v>
      </c>
      <c r="E50" s="9"/>
      <c r="F50" s="9"/>
      <c r="G50" s="9"/>
      <c r="H50" s="9"/>
      <c r="I50" s="9" t="s">
        <v>16</v>
      </c>
    </row>
    <row r="51" spans="1:9">
      <c r="A51" s="10">
        <v>46072</v>
      </c>
      <c r="B51" s="9" t="s">
        <v>1574</v>
      </c>
      <c r="C51" s="11">
        <v>3440.65</v>
      </c>
      <c r="D51" s="9">
        <v>81</v>
      </c>
      <c r="E51" s="9"/>
      <c r="F51" s="9"/>
      <c r="G51" s="9"/>
      <c r="H51" s="9"/>
      <c r="I51" s="9" t="s">
        <v>16</v>
      </c>
    </row>
    <row r="52" spans="1:9">
      <c r="A52" s="10">
        <v>46073</v>
      </c>
      <c r="B52" s="9" t="s">
        <v>1574</v>
      </c>
      <c r="C52" s="11">
        <v>3585.8</v>
      </c>
      <c r="D52" s="9">
        <v>89</v>
      </c>
      <c r="E52" s="9"/>
      <c r="F52" s="9"/>
      <c r="G52" s="9"/>
      <c r="H52" s="9"/>
      <c r="I52" s="9" t="s">
        <v>16</v>
      </c>
    </row>
    <row r="53" spans="1:9">
      <c r="A53" s="10">
        <v>46074</v>
      </c>
      <c r="B53" s="9" t="s">
        <v>1574</v>
      </c>
      <c r="C53" s="11">
        <v>2691.25</v>
      </c>
      <c r="D53" s="9">
        <v>69</v>
      </c>
      <c r="E53" s="9"/>
      <c r="F53" s="9"/>
      <c r="G53" s="9"/>
      <c r="H53" s="9"/>
      <c r="I53" s="9" t="s">
        <v>16</v>
      </c>
    </row>
    <row r="54" spans="1:9">
      <c r="A54" s="10">
        <v>46075</v>
      </c>
      <c r="B54" s="9" t="s">
        <v>1574</v>
      </c>
      <c r="C54" s="11">
        <v>3549.1</v>
      </c>
      <c r="D54" s="9">
        <v>62</v>
      </c>
      <c r="E54" s="9"/>
      <c r="F54" s="9"/>
      <c r="G54" s="9"/>
      <c r="H54" s="9"/>
      <c r="I54" s="9" t="s">
        <v>16</v>
      </c>
    </row>
    <row r="55" spans="1:9">
      <c r="A55" s="10">
        <v>46076</v>
      </c>
      <c r="B55" s="9" t="s">
        <v>1574</v>
      </c>
      <c r="C55" s="11">
        <v>3778.12</v>
      </c>
      <c r="D55" s="9">
        <v>87</v>
      </c>
      <c r="E55" s="9"/>
      <c r="F55" s="9"/>
      <c r="G55" s="9"/>
      <c r="H55" s="9"/>
      <c r="I55" s="9" t="s">
        <v>16</v>
      </c>
    </row>
    <row r="56" spans="1:9">
      <c r="A56" s="10">
        <v>46077</v>
      </c>
      <c r="B56" s="9" t="s">
        <v>1574</v>
      </c>
      <c r="C56" s="11">
        <v>2690.72</v>
      </c>
      <c r="D56" s="9">
        <v>69</v>
      </c>
      <c r="E56" s="9"/>
      <c r="F56" s="9"/>
      <c r="G56" s="9"/>
      <c r="H56" s="9"/>
      <c r="I56" s="9" t="s">
        <v>16</v>
      </c>
    </row>
    <row r="57" spans="1:9">
      <c r="A57" s="10">
        <v>46078</v>
      </c>
      <c r="B57" s="9" t="s">
        <v>1574</v>
      </c>
      <c r="C57" s="11">
        <v>3414.94</v>
      </c>
      <c r="D57" s="9">
        <v>79</v>
      </c>
      <c r="E57" s="9"/>
      <c r="F57" s="9"/>
      <c r="G57" s="9"/>
      <c r="H57" s="9"/>
      <c r="I57" s="9" t="s">
        <v>16</v>
      </c>
    </row>
    <row r="58" spans="1:9">
      <c r="A58" s="10">
        <v>46079</v>
      </c>
      <c r="B58" s="9" t="s">
        <v>1574</v>
      </c>
      <c r="C58" s="11">
        <v>2311.9899999999998</v>
      </c>
      <c r="D58" s="9">
        <v>67</v>
      </c>
      <c r="E58" s="9"/>
      <c r="F58" s="9"/>
      <c r="G58" s="9"/>
      <c r="H58" s="9"/>
      <c r="I58" s="9" t="s">
        <v>16</v>
      </c>
    </row>
    <row r="59" spans="1:9">
      <c r="A59" s="10">
        <v>46080</v>
      </c>
      <c r="B59" s="9" t="s">
        <v>1574</v>
      </c>
      <c r="C59" s="11">
        <v>2874.14</v>
      </c>
      <c r="D59" s="9">
        <v>74</v>
      </c>
      <c r="E59" s="9"/>
      <c r="F59" s="9"/>
      <c r="G59" s="9"/>
      <c r="H59" s="9"/>
      <c r="I59" s="9" t="s">
        <v>16</v>
      </c>
    </row>
    <row r="60" spans="1:9">
      <c r="A60" s="10">
        <v>46081</v>
      </c>
      <c r="B60" s="9" t="s">
        <v>1574</v>
      </c>
      <c r="C60" s="11">
        <v>2304.66</v>
      </c>
      <c r="D60" s="9">
        <v>68</v>
      </c>
      <c r="E60" s="9"/>
      <c r="F60" s="9"/>
      <c r="G60" s="9"/>
      <c r="H60" s="9"/>
      <c r="I60" s="9" t="s">
        <v>16</v>
      </c>
    </row>
    <row r="61" spans="1:9">
      <c r="A61" s="10">
        <v>46082</v>
      </c>
      <c r="B61" s="9" t="s">
        <v>1574</v>
      </c>
      <c r="C61" s="11">
        <v>2971.17</v>
      </c>
      <c r="D61" s="9">
        <v>78</v>
      </c>
      <c r="E61" s="9"/>
      <c r="F61" s="9"/>
      <c r="G61" s="9"/>
      <c r="H61" s="9"/>
      <c r="I61" s="9" t="s">
        <v>16</v>
      </c>
    </row>
    <row r="62" spans="1:9">
      <c r="A62" s="10">
        <v>46083</v>
      </c>
      <c r="B62" s="9" t="s">
        <v>1574</v>
      </c>
      <c r="C62" s="11">
        <v>2420.81</v>
      </c>
      <c r="D62" s="9">
        <v>66</v>
      </c>
      <c r="E62" s="9"/>
      <c r="F62" s="9"/>
      <c r="G62" s="9"/>
      <c r="H62" s="9"/>
      <c r="I62" s="9" t="s">
        <v>16</v>
      </c>
    </row>
    <row r="63" spans="1:9">
      <c r="A63" s="10">
        <v>46084</v>
      </c>
      <c r="B63" s="9" t="s">
        <v>1574</v>
      </c>
      <c r="C63" s="11">
        <v>3816.56</v>
      </c>
      <c r="D63" s="9">
        <v>86</v>
      </c>
      <c r="E63" s="9"/>
      <c r="F63" s="9"/>
      <c r="G63" s="9"/>
      <c r="H63" s="9"/>
      <c r="I63" s="9" t="s">
        <v>16</v>
      </c>
    </row>
    <row r="64" spans="1:9">
      <c r="A64" s="10">
        <v>46085</v>
      </c>
      <c r="B64" s="9" t="s">
        <v>1574</v>
      </c>
      <c r="C64" s="11">
        <v>3154.96</v>
      </c>
      <c r="D64" s="9">
        <v>88</v>
      </c>
      <c r="E64" s="9"/>
      <c r="F64" s="9"/>
      <c r="G64" s="9"/>
      <c r="H64" s="9"/>
      <c r="I64" s="9" t="s">
        <v>16</v>
      </c>
    </row>
    <row r="65" spans="1:9">
      <c r="A65" s="10">
        <v>46086</v>
      </c>
      <c r="B65" s="9" t="s">
        <v>1574</v>
      </c>
      <c r="C65" s="11">
        <v>4000.93</v>
      </c>
      <c r="D65" s="9">
        <v>99</v>
      </c>
      <c r="E65" s="9"/>
      <c r="F65" s="9"/>
      <c r="G65" s="9"/>
      <c r="H65" s="9"/>
      <c r="I65" s="9" t="s">
        <v>16</v>
      </c>
    </row>
    <row r="66" spans="1:9">
      <c r="A66" s="10">
        <v>46087</v>
      </c>
      <c r="B66" s="9" t="s">
        <v>1574</v>
      </c>
      <c r="C66" s="11">
        <v>4151.87</v>
      </c>
      <c r="D66" s="9">
        <v>100</v>
      </c>
      <c r="E66" s="9"/>
      <c r="F66" s="9"/>
      <c r="G66" s="9"/>
      <c r="H66" s="9"/>
      <c r="I66" s="9" t="s">
        <v>16</v>
      </c>
    </row>
    <row r="67" spans="1:9">
      <c r="A67" s="10">
        <v>46088</v>
      </c>
      <c r="B67" s="9" t="s">
        <v>1574</v>
      </c>
      <c r="C67" s="11">
        <v>2969.38</v>
      </c>
      <c r="D67" s="9">
        <v>87</v>
      </c>
      <c r="E67" s="9"/>
      <c r="F67" s="9"/>
      <c r="G67" s="9"/>
      <c r="H67" s="9"/>
      <c r="I67" s="9" t="s">
        <v>16</v>
      </c>
    </row>
    <row r="68" spans="1:9">
      <c r="A68" s="10">
        <v>46089</v>
      </c>
      <c r="B68" s="9" t="s">
        <v>1574</v>
      </c>
      <c r="C68" s="11">
        <v>3406.62</v>
      </c>
      <c r="D68" s="9">
        <v>94</v>
      </c>
      <c r="E68" s="9"/>
      <c r="F68" s="9"/>
      <c r="G68" s="9"/>
      <c r="H68" s="9"/>
      <c r="I68" s="9" t="s">
        <v>16</v>
      </c>
    </row>
    <row r="69" spans="1:9">
      <c r="A69" s="10">
        <v>46090</v>
      </c>
      <c r="B69" s="9" t="s">
        <v>1574</v>
      </c>
      <c r="C69" s="11">
        <v>3458.66</v>
      </c>
      <c r="D69" s="9">
        <v>83</v>
      </c>
      <c r="E69" s="9"/>
      <c r="F69" s="9"/>
      <c r="G69" s="9"/>
      <c r="H69" s="9"/>
      <c r="I69" s="9" t="s">
        <v>16</v>
      </c>
    </row>
    <row r="70" spans="1:9">
      <c r="A70" s="10">
        <v>46091</v>
      </c>
      <c r="B70" s="9" t="s">
        <v>1574</v>
      </c>
      <c r="C70" s="11">
        <v>2927.47</v>
      </c>
      <c r="D70" s="9">
        <v>62</v>
      </c>
      <c r="E70" s="9"/>
      <c r="F70" s="9"/>
      <c r="G70" s="9"/>
      <c r="H70" s="9"/>
      <c r="I70" s="9" t="s">
        <v>16</v>
      </c>
    </row>
    <row r="71" spans="1:9">
      <c r="A71" s="10">
        <v>46092</v>
      </c>
      <c r="B71" s="9" t="s">
        <v>1574</v>
      </c>
      <c r="C71" s="11">
        <v>4118.26</v>
      </c>
      <c r="D71" s="9">
        <v>95</v>
      </c>
      <c r="E71" s="9"/>
      <c r="F71" s="9"/>
      <c r="G71" s="9"/>
      <c r="H71" s="9"/>
      <c r="I71" s="9" t="s">
        <v>16</v>
      </c>
    </row>
    <row r="72" spans="1:9">
      <c r="A72" s="10">
        <v>46093</v>
      </c>
      <c r="B72" s="9" t="s">
        <v>1574</v>
      </c>
      <c r="C72" s="11">
        <v>3325.79</v>
      </c>
      <c r="D72" s="9">
        <v>85</v>
      </c>
      <c r="E72" s="9"/>
      <c r="F72" s="9"/>
      <c r="G72" s="9"/>
      <c r="H72" s="9"/>
      <c r="I72" s="9" t="s">
        <v>16</v>
      </c>
    </row>
    <row r="73" spans="1:9">
      <c r="A73" s="10">
        <v>46094</v>
      </c>
      <c r="B73" s="9" t="s">
        <v>1574</v>
      </c>
      <c r="C73" s="11">
        <v>4844.2</v>
      </c>
      <c r="D73" s="9">
        <v>110</v>
      </c>
      <c r="E73" s="9"/>
      <c r="F73" s="9"/>
      <c r="G73" s="9"/>
      <c r="H73" s="9"/>
      <c r="I73" s="9" t="s">
        <v>16</v>
      </c>
    </row>
    <row r="74" spans="1:9">
      <c r="A74" s="10">
        <v>46095</v>
      </c>
      <c r="B74" s="9" t="s">
        <v>1574</v>
      </c>
      <c r="C74" s="11">
        <v>2733.34</v>
      </c>
      <c r="D74" s="9">
        <v>69</v>
      </c>
      <c r="E74" s="9"/>
      <c r="F74" s="9"/>
      <c r="G74" s="9"/>
      <c r="H74" s="9"/>
      <c r="I74" s="9" t="s">
        <v>16</v>
      </c>
    </row>
    <row r="75" spans="1:9">
      <c r="A75" s="10">
        <v>46096</v>
      </c>
      <c r="B75" s="9" t="s">
        <v>1574</v>
      </c>
      <c r="C75" s="11">
        <v>3639.61</v>
      </c>
      <c r="D75" s="9">
        <v>85</v>
      </c>
      <c r="E75" s="9"/>
      <c r="F75" s="9"/>
      <c r="G75" s="9"/>
      <c r="H75" s="9"/>
      <c r="I75" s="9" t="s">
        <v>16</v>
      </c>
    </row>
    <row r="76" spans="1:9">
      <c r="A76" s="10">
        <v>46097</v>
      </c>
      <c r="B76" s="9" t="s">
        <v>1574</v>
      </c>
      <c r="C76" s="11">
        <v>3396.33</v>
      </c>
      <c r="D76" s="9">
        <v>69</v>
      </c>
      <c r="E76" s="9"/>
      <c r="F76" s="9"/>
      <c r="G76" s="9"/>
      <c r="H76" s="9"/>
      <c r="I76" s="9" t="s">
        <v>16</v>
      </c>
    </row>
    <row r="77" spans="1:9">
      <c r="A77" s="10">
        <v>46098</v>
      </c>
      <c r="B77" s="9" t="s">
        <v>1574</v>
      </c>
      <c r="C77" s="11">
        <v>3444.22</v>
      </c>
      <c r="D77" s="9">
        <v>78</v>
      </c>
      <c r="E77" s="9"/>
      <c r="F77" s="9"/>
      <c r="G77" s="9"/>
      <c r="H77" s="9"/>
      <c r="I77" s="9" t="s">
        <v>16</v>
      </c>
    </row>
    <row r="78" spans="1:9">
      <c r="A78" s="10">
        <v>46099</v>
      </c>
      <c r="B78" s="9" t="s">
        <v>1574</v>
      </c>
      <c r="C78" s="11">
        <v>2220.0700000000002</v>
      </c>
      <c r="D78" s="9">
        <v>59</v>
      </c>
      <c r="E78" s="9"/>
      <c r="F78" s="9"/>
      <c r="G78" s="9"/>
      <c r="H78" s="9"/>
      <c r="I78" s="9" t="s">
        <v>16</v>
      </c>
    </row>
    <row r="79" spans="1:9">
      <c r="A79" s="10">
        <v>46100</v>
      </c>
      <c r="B79" s="9" t="s">
        <v>1574</v>
      </c>
      <c r="C79" s="11">
        <v>3319.3</v>
      </c>
      <c r="D79" s="9">
        <v>83</v>
      </c>
      <c r="E79" s="9"/>
      <c r="F79" s="9"/>
      <c r="G79" s="9"/>
      <c r="H79" s="9"/>
      <c r="I79" s="9" t="s">
        <v>16</v>
      </c>
    </row>
    <row r="80" spans="1:9">
      <c r="A80" s="10">
        <v>46101</v>
      </c>
      <c r="B80" s="9" t="s">
        <v>1574</v>
      </c>
      <c r="C80" s="11">
        <v>3739.74</v>
      </c>
      <c r="D80" s="9">
        <v>92</v>
      </c>
      <c r="E80" s="9"/>
      <c r="F80" s="9"/>
      <c r="G80" s="9"/>
      <c r="H80" s="9"/>
      <c r="I80" s="9" t="s">
        <v>16</v>
      </c>
    </row>
    <row r="81" spans="1:9">
      <c r="A81" s="10">
        <v>46102</v>
      </c>
      <c r="B81" s="9" t="s">
        <v>1574</v>
      </c>
      <c r="C81" s="11">
        <v>3193.52</v>
      </c>
      <c r="D81" s="9">
        <v>81</v>
      </c>
      <c r="E81" s="9"/>
      <c r="F81" s="9"/>
      <c r="G81" s="9"/>
      <c r="H81" s="9"/>
      <c r="I81" s="9" t="s">
        <v>16</v>
      </c>
    </row>
    <row r="82" spans="1:9">
      <c r="A82" s="10">
        <v>46103</v>
      </c>
      <c r="B82" s="9" t="s">
        <v>1574</v>
      </c>
      <c r="C82" s="11">
        <v>2790.68</v>
      </c>
      <c r="D82" s="9">
        <v>71</v>
      </c>
      <c r="E82" s="9"/>
      <c r="F82" s="9"/>
      <c r="G82" s="9"/>
      <c r="H82" s="9"/>
      <c r="I82" s="9" t="s">
        <v>16</v>
      </c>
    </row>
    <row r="83" spans="1:9">
      <c r="A83" s="10">
        <v>46104</v>
      </c>
      <c r="B83" s="9" t="s">
        <v>1574</v>
      </c>
      <c r="C83" s="11">
        <v>3859.39</v>
      </c>
      <c r="D83" s="9">
        <v>78</v>
      </c>
      <c r="E83" s="9"/>
      <c r="F83" s="9"/>
      <c r="G83" s="9"/>
      <c r="H83" s="9"/>
      <c r="I83" s="9" t="s">
        <v>16</v>
      </c>
    </row>
    <row r="84" spans="1:9">
      <c r="A84" s="10">
        <v>46105</v>
      </c>
      <c r="B84" s="9" t="s">
        <v>1574</v>
      </c>
      <c r="C84" s="11">
        <v>3211.36</v>
      </c>
      <c r="D84" s="9">
        <v>87</v>
      </c>
      <c r="E84" s="9"/>
      <c r="F84" s="9"/>
      <c r="G84" s="9"/>
      <c r="H84" s="9"/>
      <c r="I84" s="9" t="s">
        <v>16</v>
      </c>
    </row>
    <row r="85" spans="1:9">
      <c r="A85" s="10">
        <v>46106</v>
      </c>
      <c r="B85" s="9" t="s">
        <v>1574</v>
      </c>
      <c r="C85" s="11">
        <v>3240.56</v>
      </c>
      <c r="D85" s="9">
        <v>82</v>
      </c>
      <c r="E85" s="9"/>
      <c r="F85" s="9"/>
      <c r="G85" s="9"/>
      <c r="H85" s="9"/>
      <c r="I85" s="9" t="s">
        <v>16</v>
      </c>
    </row>
    <row r="86" spans="1:9">
      <c r="A86" s="10">
        <v>46107</v>
      </c>
      <c r="B86" s="9" t="s">
        <v>1574</v>
      </c>
      <c r="C86" s="11">
        <v>3114.46</v>
      </c>
      <c r="D86" s="9">
        <v>76</v>
      </c>
      <c r="E86" s="9"/>
      <c r="F86" s="9"/>
      <c r="G86" s="9"/>
      <c r="H86" s="9"/>
      <c r="I86" s="9" t="s">
        <v>16</v>
      </c>
    </row>
    <row r="87" spans="1:9">
      <c r="A87" s="10">
        <v>46108</v>
      </c>
      <c r="B87" s="9" t="s">
        <v>1574</v>
      </c>
      <c r="C87" s="11">
        <v>2686.91</v>
      </c>
      <c r="D87" s="9">
        <v>71</v>
      </c>
      <c r="E87" s="9"/>
      <c r="F87" s="9"/>
      <c r="G87" s="9"/>
      <c r="H87" s="9"/>
      <c r="I87" s="9" t="s">
        <v>16</v>
      </c>
    </row>
    <row r="88" spans="1:9">
      <c r="A88" s="10">
        <v>46109</v>
      </c>
      <c r="B88" s="9" t="s">
        <v>1574</v>
      </c>
      <c r="C88" s="11">
        <v>3005.01</v>
      </c>
      <c r="D88" s="9">
        <v>74</v>
      </c>
      <c r="E88" s="9"/>
      <c r="F88" s="9"/>
      <c r="G88" s="9"/>
      <c r="H88" s="9"/>
      <c r="I88" s="9" t="s">
        <v>16</v>
      </c>
    </row>
    <row r="89" spans="1:9">
      <c r="A89" s="10">
        <v>46110</v>
      </c>
      <c r="B89" s="9" t="s">
        <v>1574</v>
      </c>
      <c r="C89" s="11">
        <v>2694.03</v>
      </c>
      <c r="D89" s="9">
        <v>56</v>
      </c>
      <c r="E89" s="9"/>
      <c r="F89" s="9"/>
      <c r="G89" s="9"/>
      <c r="H89" s="9"/>
      <c r="I89" s="9" t="s">
        <v>16</v>
      </c>
    </row>
    <row r="90" spans="1:9">
      <c r="A90" s="10">
        <v>46111</v>
      </c>
      <c r="B90" s="9" t="s">
        <v>1574</v>
      </c>
      <c r="C90" s="11">
        <v>2488.13</v>
      </c>
      <c r="D90" s="9">
        <v>67</v>
      </c>
      <c r="E90" s="9"/>
      <c r="F90" s="9"/>
      <c r="G90" s="9"/>
      <c r="H90" s="9"/>
      <c r="I90" s="9" t="s">
        <v>16</v>
      </c>
    </row>
    <row r="91" spans="1:9">
      <c r="A91" s="10">
        <v>46112</v>
      </c>
      <c r="B91" s="9" t="s">
        <v>1574</v>
      </c>
      <c r="C91" s="11">
        <v>3364.27</v>
      </c>
      <c r="D91" s="9">
        <v>75</v>
      </c>
      <c r="E91" s="9"/>
      <c r="F91" s="9"/>
      <c r="G91" s="9"/>
      <c r="H91" s="9"/>
      <c r="I91" s="9" t="s">
        <v>16</v>
      </c>
    </row>
    <row r="92" spans="1:9">
      <c r="A92" s="10">
        <v>46113</v>
      </c>
      <c r="B92" s="9" t="s">
        <v>1574</v>
      </c>
      <c r="C92" s="11">
        <v>3376.55</v>
      </c>
      <c r="D92" s="9">
        <v>98</v>
      </c>
      <c r="E92" s="9"/>
      <c r="F92" s="9"/>
      <c r="G92" s="9"/>
      <c r="H92" s="9"/>
      <c r="I92" s="9" t="s">
        <v>16</v>
      </c>
    </row>
    <row r="93" spans="1:9">
      <c r="A93" s="10">
        <v>46114</v>
      </c>
      <c r="B93" s="9" t="s">
        <v>1574</v>
      </c>
      <c r="C93" s="11">
        <v>4419.4799999999996</v>
      </c>
      <c r="D93" s="9">
        <v>116</v>
      </c>
      <c r="E93" s="9"/>
      <c r="F93" s="9"/>
      <c r="G93" s="9"/>
      <c r="H93" s="9"/>
      <c r="I93" s="9" t="s">
        <v>16</v>
      </c>
    </row>
    <row r="94" spans="1:9">
      <c r="A94" s="10">
        <v>46115</v>
      </c>
      <c r="B94" s="9" t="s">
        <v>1574</v>
      </c>
      <c r="C94" s="11">
        <v>2498.7600000000002</v>
      </c>
      <c r="D94" s="9">
        <v>53</v>
      </c>
      <c r="E94" s="9"/>
      <c r="F94" s="9"/>
      <c r="G94" s="9"/>
      <c r="H94" s="9"/>
      <c r="I94" s="9" t="s">
        <v>16</v>
      </c>
    </row>
    <row r="95" spans="1:9">
      <c r="A95" s="10">
        <v>46116</v>
      </c>
      <c r="B95" s="9" t="s">
        <v>1574</v>
      </c>
      <c r="C95" s="11">
        <v>2096.2800000000002</v>
      </c>
      <c r="D95" s="9">
        <v>83</v>
      </c>
      <c r="E95" s="9"/>
      <c r="F95" s="9"/>
      <c r="G95" s="9"/>
      <c r="H95" s="9"/>
      <c r="I95" s="9" t="s">
        <v>16</v>
      </c>
    </row>
    <row r="96" spans="1:9">
      <c r="A96" s="10">
        <v>46117</v>
      </c>
      <c r="B96" s="9" t="s">
        <v>1574</v>
      </c>
      <c r="C96" s="11">
        <v>2204.73</v>
      </c>
      <c r="D96" s="9">
        <v>68</v>
      </c>
      <c r="E96" s="9"/>
      <c r="F96" s="9"/>
      <c r="G96" s="9"/>
      <c r="H96" s="9"/>
      <c r="I96" s="9" t="s">
        <v>16</v>
      </c>
    </row>
    <row r="97" spans="1:9">
      <c r="A97" s="10">
        <v>46118</v>
      </c>
      <c r="B97" s="9" t="s">
        <v>1574</v>
      </c>
      <c r="C97" s="11">
        <v>2662.24</v>
      </c>
      <c r="D97" s="9">
        <v>70</v>
      </c>
      <c r="E97" s="9"/>
      <c r="F97" s="9"/>
      <c r="G97" s="9"/>
      <c r="H97" s="9"/>
      <c r="I97" s="9" t="s">
        <v>16</v>
      </c>
    </row>
    <row r="98" spans="1:9">
      <c r="A98" s="10">
        <v>46119</v>
      </c>
      <c r="B98" s="9" t="s">
        <v>1574</v>
      </c>
      <c r="C98" s="11">
        <v>3834.42</v>
      </c>
      <c r="D98" s="9">
        <v>100</v>
      </c>
      <c r="E98" s="9"/>
      <c r="F98" s="9"/>
      <c r="G98" s="9"/>
      <c r="H98" s="9"/>
      <c r="I98" s="9" t="s">
        <v>16</v>
      </c>
    </row>
    <row r="99" spans="1:9">
      <c r="A99" s="10">
        <v>46120</v>
      </c>
      <c r="B99" s="9" t="s">
        <v>1574</v>
      </c>
      <c r="C99" s="11">
        <v>3695.05</v>
      </c>
      <c r="D99" s="9">
        <v>94</v>
      </c>
      <c r="E99" s="9"/>
      <c r="F99" s="9"/>
      <c r="G99" s="9"/>
      <c r="H99" s="9"/>
      <c r="I99" s="9" t="s">
        <v>16</v>
      </c>
    </row>
    <row r="100" spans="1:9">
      <c r="A100" s="10">
        <v>46121</v>
      </c>
      <c r="B100" s="9" t="s">
        <v>1574</v>
      </c>
      <c r="C100" s="11">
        <v>2810.68</v>
      </c>
      <c r="D100" s="9">
        <v>75</v>
      </c>
      <c r="E100" s="9"/>
      <c r="F100" s="9"/>
      <c r="G100" s="9"/>
      <c r="H100" s="9"/>
      <c r="I100" s="9" t="s">
        <v>16</v>
      </c>
    </row>
    <row r="101" spans="1:9">
      <c r="A101" s="10">
        <v>46122</v>
      </c>
      <c r="B101" s="9" t="s">
        <v>1574</v>
      </c>
      <c r="C101" s="11">
        <v>2851.32</v>
      </c>
      <c r="D101" s="9">
        <v>71</v>
      </c>
      <c r="E101" s="9"/>
      <c r="F101" s="9"/>
      <c r="G101" s="9"/>
      <c r="H101" s="9"/>
      <c r="I101" s="9" t="s">
        <v>16</v>
      </c>
    </row>
    <row r="102" spans="1:9">
      <c r="A102" s="10">
        <v>46123</v>
      </c>
      <c r="B102" s="9" t="s">
        <v>1574</v>
      </c>
      <c r="C102" s="11">
        <v>2614.11</v>
      </c>
      <c r="D102" s="9">
        <v>74</v>
      </c>
      <c r="E102" s="9"/>
      <c r="F102" s="9"/>
      <c r="G102" s="9"/>
      <c r="H102" s="9"/>
      <c r="I102" s="9" t="s">
        <v>16</v>
      </c>
    </row>
    <row r="103" spans="1:9">
      <c r="A103" s="10">
        <v>46124</v>
      </c>
      <c r="B103" s="9" t="s">
        <v>1574</v>
      </c>
      <c r="C103" s="11">
        <v>3367.64</v>
      </c>
      <c r="D103" s="9">
        <v>75</v>
      </c>
      <c r="E103" s="9"/>
      <c r="F103" s="9"/>
      <c r="G103" s="9"/>
      <c r="H103" s="9"/>
      <c r="I103" s="9" t="s">
        <v>16</v>
      </c>
    </row>
    <row r="104" spans="1:9">
      <c r="A104" s="10">
        <v>46125</v>
      </c>
      <c r="B104" s="9" t="s">
        <v>1574</v>
      </c>
      <c r="C104" s="11">
        <v>2838.96</v>
      </c>
      <c r="D104" s="9">
        <v>49</v>
      </c>
      <c r="E104" s="9"/>
      <c r="F104" s="9"/>
      <c r="G104" s="9"/>
      <c r="H104" s="9"/>
      <c r="I104" s="9" t="s">
        <v>16</v>
      </c>
    </row>
    <row r="105" spans="1:9">
      <c r="A105" s="10">
        <v>46126</v>
      </c>
      <c r="B105" s="9" t="s">
        <v>1574</v>
      </c>
      <c r="C105" s="11">
        <v>3035.83</v>
      </c>
      <c r="D105" s="9">
        <v>70</v>
      </c>
      <c r="E105" s="9"/>
      <c r="F105" s="9"/>
      <c r="G105" s="9"/>
      <c r="H105" s="9"/>
      <c r="I105" s="9" t="s">
        <v>16</v>
      </c>
    </row>
    <row r="106" spans="1:9">
      <c r="A106" s="10">
        <v>46127</v>
      </c>
      <c r="B106" s="9" t="s">
        <v>1574</v>
      </c>
      <c r="C106" s="11">
        <v>3699.62</v>
      </c>
      <c r="D106" s="9">
        <v>85</v>
      </c>
      <c r="E106" s="9"/>
      <c r="F106" s="9"/>
      <c r="G106" s="9"/>
      <c r="H106" s="9"/>
      <c r="I106" s="9" t="s">
        <v>16</v>
      </c>
    </row>
    <row r="107" spans="1:9">
      <c r="A107" s="10">
        <v>46128</v>
      </c>
      <c r="B107" s="9" t="s">
        <v>1574</v>
      </c>
      <c r="C107" s="11">
        <v>3387.51</v>
      </c>
      <c r="D107" s="9">
        <v>84</v>
      </c>
      <c r="E107" s="9"/>
      <c r="F107" s="9"/>
      <c r="G107" s="9"/>
      <c r="H107" s="9"/>
      <c r="I107" s="9" t="s">
        <v>16</v>
      </c>
    </row>
    <row r="108" spans="1:9">
      <c r="A108" s="10">
        <v>46129</v>
      </c>
      <c r="B108" s="9" t="s">
        <v>1574</v>
      </c>
      <c r="C108" s="11">
        <v>2567.9</v>
      </c>
      <c r="D108" s="9">
        <v>71</v>
      </c>
      <c r="E108" s="9"/>
      <c r="F108" s="9"/>
      <c r="G108" s="9"/>
      <c r="H108" s="9"/>
      <c r="I108" s="9" t="s">
        <v>16</v>
      </c>
    </row>
    <row r="109" spans="1:9">
      <c r="A109" s="10">
        <v>46130</v>
      </c>
      <c r="B109" s="9" t="s">
        <v>1574</v>
      </c>
      <c r="C109" s="11">
        <v>2145.44</v>
      </c>
      <c r="D109" s="9">
        <v>61</v>
      </c>
      <c r="E109" s="9"/>
      <c r="F109" s="9"/>
      <c r="G109" s="9"/>
      <c r="H109" s="9"/>
      <c r="I109" s="9" t="s">
        <v>16</v>
      </c>
    </row>
    <row r="110" spans="1:9">
      <c r="A110" s="10">
        <v>46131</v>
      </c>
      <c r="B110" s="9" t="s">
        <v>1574</v>
      </c>
      <c r="C110" s="11">
        <v>2026.7</v>
      </c>
      <c r="D110" s="9">
        <v>42</v>
      </c>
      <c r="E110" s="9"/>
      <c r="F110" s="9"/>
      <c r="G110" s="9"/>
      <c r="H110" s="9"/>
      <c r="I110" s="9" t="s">
        <v>16</v>
      </c>
    </row>
    <row r="111" spans="1:9">
      <c r="A111" s="10">
        <v>46132</v>
      </c>
      <c r="B111" s="9" t="s">
        <v>1574</v>
      </c>
      <c r="C111" s="11">
        <v>3265.21</v>
      </c>
      <c r="D111" s="9">
        <v>89</v>
      </c>
      <c r="E111" s="9"/>
      <c r="F111" s="9"/>
      <c r="G111" s="9"/>
      <c r="H111" s="9"/>
      <c r="I111" s="9" t="s">
        <v>16</v>
      </c>
    </row>
    <row r="112" spans="1:9">
      <c r="A112" s="10">
        <v>46133</v>
      </c>
      <c r="B112" s="9" t="s">
        <v>1574</v>
      </c>
      <c r="C112" s="11">
        <v>2346.9499999999998</v>
      </c>
      <c r="D112" s="9">
        <v>52</v>
      </c>
      <c r="E112" s="9"/>
      <c r="F112" s="9"/>
      <c r="G112" s="9"/>
      <c r="H112" s="9"/>
      <c r="I112" s="9" t="s">
        <v>16</v>
      </c>
    </row>
    <row r="113" spans="1:9">
      <c r="A113" s="10">
        <v>46134</v>
      </c>
      <c r="B113" s="9" t="s">
        <v>1574</v>
      </c>
      <c r="C113" s="11">
        <v>3781.7</v>
      </c>
      <c r="D113" s="9">
        <v>94</v>
      </c>
      <c r="E113" s="9"/>
      <c r="F113" s="9"/>
      <c r="G113" s="9"/>
      <c r="H113" s="9"/>
      <c r="I113" s="9" t="s">
        <v>16</v>
      </c>
    </row>
    <row r="114" spans="1:9">
      <c r="A114" s="10">
        <v>46135</v>
      </c>
      <c r="B114" s="9" t="s">
        <v>1574</v>
      </c>
      <c r="C114" s="11">
        <v>3477.97</v>
      </c>
      <c r="D114" s="9">
        <v>88</v>
      </c>
      <c r="E114" s="9"/>
      <c r="F114" s="9"/>
      <c r="G114" s="9"/>
      <c r="H114" s="9"/>
      <c r="I114" s="9" t="s">
        <v>16</v>
      </c>
    </row>
    <row r="115" spans="1:9">
      <c r="A115" s="10">
        <v>46136</v>
      </c>
      <c r="B115" s="9" t="s">
        <v>1574</v>
      </c>
      <c r="C115" s="11">
        <v>4383.59</v>
      </c>
      <c r="D115" s="9">
        <v>92</v>
      </c>
      <c r="E115" s="9"/>
      <c r="F115" s="9"/>
      <c r="G115" s="9"/>
      <c r="H115" s="9"/>
      <c r="I115" s="9" t="s">
        <v>16</v>
      </c>
    </row>
    <row r="116" spans="1:9">
      <c r="A116" s="10">
        <v>46137</v>
      </c>
      <c r="B116" s="9" t="s">
        <v>1574</v>
      </c>
      <c r="C116" s="11">
        <v>2949.34</v>
      </c>
      <c r="D116" s="9">
        <v>79</v>
      </c>
      <c r="E116" s="9"/>
      <c r="F116" s="9"/>
      <c r="G116" s="9"/>
      <c r="H116" s="9"/>
      <c r="I116" s="9" t="s">
        <v>16</v>
      </c>
    </row>
    <row r="117" spans="1:9">
      <c r="A117" s="10">
        <v>46138</v>
      </c>
      <c r="B117" s="9" t="s">
        <v>1574</v>
      </c>
      <c r="C117" s="11">
        <v>2033.39</v>
      </c>
      <c r="D117" s="9">
        <v>55</v>
      </c>
      <c r="E117" s="9"/>
      <c r="F117" s="9"/>
      <c r="G117" s="9"/>
      <c r="H117" s="9"/>
      <c r="I117" s="9" t="s">
        <v>16</v>
      </c>
    </row>
    <row r="118" spans="1:9">
      <c r="A118" s="10">
        <v>46139</v>
      </c>
      <c r="B118" s="9" t="s">
        <v>1574</v>
      </c>
      <c r="C118" s="11">
        <v>3014.3</v>
      </c>
      <c r="D118" s="9">
        <v>81</v>
      </c>
      <c r="E118" s="9"/>
      <c r="F118" s="9"/>
      <c r="G118" s="9"/>
      <c r="H118" s="9"/>
      <c r="I118" s="9" t="s">
        <v>16</v>
      </c>
    </row>
    <row r="119" spans="1:9">
      <c r="A119" s="10">
        <v>46140</v>
      </c>
      <c r="B119" s="9" t="s">
        <v>1574</v>
      </c>
      <c r="C119" s="11">
        <v>3571.61</v>
      </c>
      <c r="D119" s="9">
        <v>82</v>
      </c>
      <c r="E119" s="9"/>
      <c r="F119" s="9"/>
      <c r="G119" s="9"/>
      <c r="H119" s="9"/>
      <c r="I119" s="9" t="s">
        <v>16</v>
      </c>
    </row>
    <row r="120" spans="1:9">
      <c r="A120" s="10">
        <v>46141</v>
      </c>
      <c r="B120" s="9" t="s">
        <v>1574</v>
      </c>
      <c r="C120" s="11">
        <v>3842.56</v>
      </c>
      <c r="D120" s="9">
        <v>96</v>
      </c>
      <c r="E120" s="9"/>
      <c r="F120" s="9"/>
      <c r="G120" s="9"/>
      <c r="H120" s="9"/>
      <c r="I120" s="9" t="s">
        <v>16</v>
      </c>
    </row>
    <row r="121" spans="1:9">
      <c r="A121" s="10">
        <v>46142</v>
      </c>
      <c r="B121" s="9" t="s">
        <v>1574</v>
      </c>
      <c r="C121" s="11">
        <v>3576.63</v>
      </c>
      <c r="D121" s="9">
        <v>88</v>
      </c>
      <c r="E121" s="9"/>
      <c r="F121" s="9"/>
      <c r="G121" s="9"/>
      <c r="H121" s="9"/>
      <c r="I121" s="9" t="s">
        <v>16</v>
      </c>
    </row>
    <row r="122" spans="1:9">
      <c r="A122" s="10">
        <v>46143</v>
      </c>
      <c r="B122" s="9" t="s">
        <v>1574</v>
      </c>
      <c r="C122" s="11">
        <v>2799.69</v>
      </c>
      <c r="D122" s="9">
        <v>72</v>
      </c>
      <c r="E122" s="9"/>
      <c r="F122" s="9"/>
      <c r="G122" s="9"/>
      <c r="H122" s="9"/>
      <c r="I122" s="9" t="s">
        <v>16</v>
      </c>
    </row>
    <row r="123" spans="1:9">
      <c r="A123" s="10">
        <v>46144</v>
      </c>
      <c r="B123" s="9" t="s">
        <v>1574</v>
      </c>
      <c r="C123" s="11">
        <v>2691.6</v>
      </c>
      <c r="D123" s="9">
        <v>72</v>
      </c>
      <c r="E123" s="9"/>
      <c r="F123" s="9"/>
      <c r="G123" s="9"/>
      <c r="H123" s="9"/>
      <c r="I123" s="9" t="s">
        <v>16</v>
      </c>
    </row>
    <row r="124" spans="1:9">
      <c r="A124" s="10">
        <v>46145</v>
      </c>
      <c r="B124" s="9" t="s">
        <v>1574</v>
      </c>
      <c r="C124" s="11">
        <v>3561.78</v>
      </c>
      <c r="D124" s="9">
        <v>95</v>
      </c>
      <c r="E124" s="9"/>
      <c r="F124" s="9"/>
      <c r="G124" s="9"/>
      <c r="H124" s="9"/>
      <c r="I124" s="9" t="s">
        <v>16</v>
      </c>
    </row>
    <row r="125" spans="1:9">
      <c r="A125" s="10">
        <v>46146</v>
      </c>
      <c r="B125" s="9" t="s">
        <v>1574</v>
      </c>
      <c r="C125" s="11">
        <v>2783.22</v>
      </c>
      <c r="D125" s="9">
        <v>72</v>
      </c>
      <c r="E125" s="9"/>
      <c r="F125" s="9"/>
      <c r="G125" s="9"/>
      <c r="H125" s="9"/>
      <c r="I125" s="9" t="s">
        <v>16</v>
      </c>
    </row>
    <row r="126" spans="1:9">
      <c r="A126" s="10">
        <v>46147</v>
      </c>
      <c r="B126" s="9" t="s">
        <v>1574</v>
      </c>
      <c r="C126" s="11">
        <v>3571.7</v>
      </c>
      <c r="D126" s="9">
        <v>92</v>
      </c>
      <c r="E126" s="9"/>
      <c r="F126" s="9"/>
      <c r="G126" s="9"/>
      <c r="H126" s="9"/>
      <c r="I126" s="9" t="s">
        <v>16</v>
      </c>
    </row>
    <row r="127" spans="1:9">
      <c r="A127" s="10">
        <v>46148</v>
      </c>
      <c r="B127" s="9" t="s">
        <v>1574</v>
      </c>
      <c r="C127" s="11">
        <v>3940.72</v>
      </c>
      <c r="D127" s="9">
        <v>92</v>
      </c>
      <c r="E127" s="9"/>
      <c r="F127" s="9"/>
      <c r="G127" s="9"/>
      <c r="H127" s="9"/>
      <c r="I127" s="9" t="s">
        <v>16</v>
      </c>
    </row>
    <row r="128" spans="1:9">
      <c r="A128" s="10">
        <v>46149</v>
      </c>
      <c r="B128" s="9" t="s">
        <v>1574</v>
      </c>
      <c r="C128" s="11">
        <v>3864.64</v>
      </c>
      <c r="D128" s="9">
        <v>93</v>
      </c>
      <c r="E128" s="9"/>
      <c r="F128" s="9"/>
      <c r="G128" s="9"/>
      <c r="H128" s="9"/>
      <c r="I128" s="9" t="s">
        <v>16</v>
      </c>
    </row>
    <row r="129" spans="1:9">
      <c r="A129" s="10">
        <v>46150</v>
      </c>
      <c r="B129" s="9" t="s">
        <v>1574</v>
      </c>
      <c r="C129" s="11">
        <v>3711.41</v>
      </c>
      <c r="D129" s="9">
        <v>99</v>
      </c>
      <c r="E129" s="9"/>
      <c r="F129" s="9"/>
      <c r="G129" s="9"/>
      <c r="H129" s="9"/>
      <c r="I129" s="9" t="s">
        <v>16</v>
      </c>
    </row>
    <row r="130" spans="1:9">
      <c r="A130" s="10">
        <v>46151</v>
      </c>
      <c r="B130" s="9" t="s">
        <v>1574</v>
      </c>
      <c r="C130" s="11">
        <v>2786.91</v>
      </c>
      <c r="D130" s="9">
        <v>93</v>
      </c>
      <c r="E130" s="9"/>
      <c r="F130" s="9"/>
      <c r="G130" s="9"/>
      <c r="H130" s="9"/>
      <c r="I130" s="9" t="s">
        <v>16</v>
      </c>
    </row>
    <row r="131" spans="1:9">
      <c r="A131" s="10">
        <v>46152</v>
      </c>
      <c r="B131" s="9" t="s">
        <v>1574</v>
      </c>
      <c r="C131" s="11">
        <v>2591.21</v>
      </c>
      <c r="D131" s="9">
        <v>73</v>
      </c>
      <c r="E131" s="9"/>
      <c r="F131" s="9"/>
      <c r="G131" s="9"/>
      <c r="H131" s="9"/>
      <c r="I131" s="9" t="s">
        <v>16</v>
      </c>
    </row>
    <row r="132" spans="1:9">
      <c r="A132" s="10">
        <v>46153</v>
      </c>
      <c r="B132" s="9" t="s">
        <v>1574</v>
      </c>
      <c r="C132" s="11">
        <v>3211.68</v>
      </c>
      <c r="D132" s="9">
        <v>72</v>
      </c>
      <c r="E132" s="9"/>
      <c r="F132" s="9"/>
      <c r="G132" s="9"/>
      <c r="H132" s="9"/>
      <c r="I132" s="9" t="s">
        <v>16</v>
      </c>
    </row>
    <row r="133" spans="1:9">
      <c r="A133" s="10">
        <v>46154</v>
      </c>
      <c r="B133" s="9" t="s">
        <v>1574</v>
      </c>
      <c r="C133" s="11">
        <v>3749.25</v>
      </c>
      <c r="D133" s="9">
        <v>83</v>
      </c>
      <c r="E133" s="9"/>
      <c r="F133" s="9"/>
      <c r="G133" s="9"/>
      <c r="H133" s="9"/>
      <c r="I133" s="9" t="s">
        <v>16</v>
      </c>
    </row>
    <row r="134" spans="1:9">
      <c r="A134" s="10">
        <v>46155</v>
      </c>
      <c r="B134" s="9" t="s">
        <v>1574</v>
      </c>
      <c r="C134" s="11">
        <v>3391.94</v>
      </c>
      <c r="D134" s="9">
        <v>77</v>
      </c>
      <c r="E134" s="9"/>
      <c r="F134" s="9"/>
      <c r="G134" s="9"/>
      <c r="H134" s="9"/>
      <c r="I134" s="9" t="s">
        <v>16</v>
      </c>
    </row>
    <row r="135" spans="1:9">
      <c r="A135" s="10">
        <v>46156</v>
      </c>
      <c r="B135" s="9" t="s">
        <v>1574</v>
      </c>
      <c r="C135" s="11">
        <v>2756.5</v>
      </c>
      <c r="D135" s="9">
        <v>70</v>
      </c>
      <c r="E135" s="9"/>
      <c r="F135" s="9"/>
      <c r="G135" s="9"/>
      <c r="H135" s="9"/>
      <c r="I135" s="9" t="s">
        <v>16</v>
      </c>
    </row>
    <row r="136" spans="1:9">
      <c r="A136" s="10">
        <v>46157</v>
      </c>
      <c r="B136" s="9" t="s">
        <v>1574</v>
      </c>
      <c r="C136" s="11">
        <v>3312.04</v>
      </c>
      <c r="D136" s="9">
        <v>88</v>
      </c>
      <c r="E136" s="9"/>
      <c r="F136" s="9"/>
      <c r="G136" s="9"/>
      <c r="H136" s="9"/>
      <c r="I136" s="9" t="s">
        <v>16</v>
      </c>
    </row>
    <row r="137" spans="1:9">
      <c r="A137" s="10">
        <v>46158</v>
      </c>
      <c r="B137" s="9" t="s">
        <v>1574</v>
      </c>
      <c r="C137" s="11">
        <v>2879.65</v>
      </c>
      <c r="D137" s="9">
        <v>76</v>
      </c>
      <c r="E137" s="9"/>
      <c r="F137" s="9"/>
      <c r="G137" s="9"/>
      <c r="H137" s="9"/>
      <c r="I137" s="9" t="s">
        <v>16</v>
      </c>
    </row>
    <row r="138" spans="1:9">
      <c r="A138" s="10">
        <v>46159</v>
      </c>
      <c r="B138" s="9" t="s">
        <v>1574</v>
      </c>
      <c r="C138" s="11">
        <v>2696.54</v>
      </c>
      <c r="D138" s="9">
        <v>77</v>
      </c>
      <c r="E138" s="9"/>
      <c r="F138" s="9"/>
      <c r="G138" s="9"/>
      <c r="H138" s="9"/>
      <c r="I138" s="9" t="s">
        <v>16</v>
      </c>
    </row>
    <row r="139" spans="1:9">
      <c r="A139" s="10">
        <v>46160</v>
      </c>
      <c r="B139" s="9" t="s">
        <v>1574</v>
      </c>
      <c r="C139" s="11">
        <v>3278.6</v>
      </c>
      <c r="D139" s="9">
        <v>77</v>
      </c>
      <c r="E139" s="9"/>
      <c r="F139" s="9"/>
      <c r="G139" s="9"/>
      <c r="H139" s="9"/>
      <c r="I139" s="9" t="s">
        <v>16</v>
      </c>
    </row>
    <row r="140" spans="1:9">
      <c r="A140" s="10">
        <v>46161</v>
      </c>
      <c r="B140" s="9" t="s">
        <v>1574</v>
      </c>
      <c r="C140" s="11">
        <v>2785.9</v>
      </c>
      <c r="D140" s="9">
        <v>67</v>
      </c>
      <c r="E140" s="9"/>
      <c r="F140" s="9"/>
      <c r="G140" s="9"/>
      <c r="H140" s="9"/>
      <c r="I140" s="9" t="s">
        <v>16</v>
      </c>
    </row>
    <row r="141" spans="1:9">
      <c r="A141" s="10">
        <v>46162</v>
      </c>
      <c r="B141" s="9" t="s">
        <v>1574</v>
      </c>
      <c r="C141" s="11">
        <v>3870.7</v>
      </c>
      <c r="D141" s="9">
        <v>98</v>
      </c>
      <c r="E141" s="9"/>
      <c r="F141" s="9"/>
      <c r="G141" s="9"/>
      <c r="H141" s="9"/>
      <c r="I141" s="9" t="s">
        <v>16</v>
      </c>
    </row>
    <row r="142" spans="1:9">
      <c r="A142" s="10">
        <v>46163</v>
      </c>
      <c r="B142" s="9" t="s">
        <v>1574</v>
      </c>
      <c r="C142" s="11">
        <v>3773.54</v>
      </c>
      <c r="D142" s="9">
        <v>92</v>
      </c>
      <c r="E142" s="9"/>
      <c r="F142" s="9"/>
      <c r="G142" s="9"/>
      <c r="H142" s="9"/>
      <c r="I142" s="9" t="s">
        <v>16</v>
      </c>
    </row>
    <row r="143" spans="1:9">
      <c r="A143" s="10">
        <v>46164</v>
      </c>
      <c r="B143" s="9" t="s">
        <v>1574</v>
      </c>
      <c r="C143" s="11">
        <v>3570.39</v>
      </c>
      <c r="D143" s="9">
        <v>88</v>
      </c>
      <c r="E143" s="9"/>
      <c r="F143" s="9"/>
      <c r="G143" s="9"/>
      <c r="H143" s="9"/>
      <c r="I143" s="9" t="s">
        <v>16</v>
      </c>
    </row>
    <row r="144" spans="1:9">
      <c r="A144" s="10">
        <v>46165</v>
      </c>
      <c r="B144" s="9" t="s">
        <v>1574</v>
      </c>
      <c r="C144" s="11">
        <v>2332.6999999999998</v>
      </c>
      <c r="D144" s="9">
        <v>78</v>
      </c>
      <c r="E144" s="9"/>
      <c r="F144" s="9"/>
      <c r="G144" s="9"/>
      <c r="H144" s="9"/>
      <c r="I144" s="9" t="s">
        <v>16</v>
      </c>
    </row>
    <row r="145" spans="1:9">
      <c r="A145" s="10">
        <v>46166</v>
      </c>
      <c r="B145" s="9" t="s">
        <v>1574</v>
      </c>
      <c r="C145" s="11">
        <v>2180.98</v>
      </c>
      <c r="D145" s="9">
        <v>58</v>
      </c>
      <c r="E145" s="9"/>
      <c r="F145" s="9"/>
      <c r="G145" s="9"/>
      <c r="H145" s="9"/>
      <c r="I145" s="9" t="s">
        <v>16</v>
      </c>
    </row>
    <row r="146" spans="1:9">
      <c r="A146" s="10">
        <v>46167</v>
      </c>
      <c r="B146" s="9" t="s">
        <v>1574</v>
      </c>
      <c r="C146" s="11">
        <v>2521.44</v>
      </c>
      <c r="D146" s="9">
        <v>69</v>
      </c>
      <c r="E146" s="9"/>
      <c r="F146" s="9"/>
      <c r="G146" s="9"/>
      <c r="H146" s="9"/>
      <c r="I146" s="9" t="s">
        <v>16</v>
      </c>
    </row>
    <row r="147" spans="1:9">
      <c r="A147" s="10">
        <v>46168</v>
      </c>
      <c r="B147" s="9" t="s">
        <v>1574</v>
      </c>
      <c r="C147" s="11">
        <v>3995.21</v>
      </c>
      <c r="D147" s="9">
        <v>96</v>
      </c>
      <c r="E147" s="9"/>
      <c r="F147" s="9"/>
      <c r="G147" s="9"/>
      <c r="H147" s="9"/>
      <c r="I147" s="9" t="s">
        <v>16</v>
      </c>
    </row>
    <row r="148" spans="1:9">
      <c r="A148" s="10">
        <v>46169</v>
      </c>
      <c r="B148" s="9" t="s">
        <v>1574</v>
      </c>
      <c r="C148" s="11">
        <v>3255.02</v>
      </c>
      <c r="D148" s="9">
        <v>82</v>
      </c>
      <c r="E148" s="9"/>
      <c r="F148" s="9"/>
      <c r="G148" s="9"/>
      <c r="H148" s="9"/>
      <c r="I148" s="9" t="s">
        <v>16</v>
      </c>
    </row>
    <row r="149" spans="1:9">
      <c r="A149" s="10">
        <v>46170</v>
      </c>
      <c r="B149" s="9" t="s">
        <v>1574</v>
      </c>
      <c r="C149" s="11">
        <v>3874.34</v>
      </c>
      <c r="D149" s="9">
        <v>86</v>
      </c>
      <c r="E149" s="9"/>
      <c r="F149" s="9"/>
      <c r="G149" s="9"/>
      <c r="H149" s="9"/>
      <c r="I149" s="9" t="s">
        <v>16</v>
      </c>
    </row>
    <row r="150" spans="1:9">
      <c r="A150" s="10">
        <v>46171</v>
      </c>
      <c r="B150" s="9" t="s">
        <v>1574</v>
      </c>
      <c r="C150" s="11">
        <v>3288.54</v>
      </c>
      <c r="D150" s="9">
        <v>87</v>
      </c>
      <c r="E150" s="9"/>
      <c r="F150" s="9"/>
      <c r="G150" s="9"/>
      <c r="H150" s="9"/>
      <c r="I150" s="9" t="s">
        <v>16</v>
      </c>
    </row>
    <row r="151" spans="1:9">
      <c r="A151" s="10">
        <v>46172</v>
      </c>
      <c r="B151" s="9" t="s">
        <v>1574</v>
      </c>
      <c r="C151" s="11">
        <v>4665.01</v>
      </c>
      <c r="D151" s="9">
        <v>183</v>
      </c>
      <c r="E151" s="9"/>
      <c r="F151" s="9"/>
      <c r="G151" s="9"/>
      <c r="H151" s="9"/>
      <c r="I151" s="9" t="s">
        <v>16</v>
      </c>
    </row>
    <row r="152" spans="1:9">
      <c r="A152" s="10">
        <v>46173</v>
      </c>
      <c r="B152" s="9" t="s">
        <v>1574</v>
      </c>
      <c r="C152" s="11">
        <v>2145.65</v>
      </c>
      <c r="D152" s="9">
        <v>64</v>
      </c>
      <c r="E152" s="9"/>
      <c r="F152" s="9"/>
      <c r="G152" s="9"/>
      <c r="H152" s="9"/>
      <c r="I152" s="9" t="s">
        <v>16</v>
      </c>
    </row>
    <row r="153" spans="1:9">
      <c r="A153" s="10">
        <v>46174</v>
      </c>
      <c r="B153" s="9" t="s">
        <v>1574</v>
      </c>
      <c r="C153" s="11">
        <v>3331.26</v>
      </c>
      <c r="D153" s="9">
        <v>80</v>
      </c>
      <c r="E153" s="9"/>
      <c r="F153" s="9"/>
      <c r="G153" s="9"/>
      <c r="H153" s="9"/>
      <c r="I153" s="9" t="s">
        <v>16</v>
      </c>
    </row>
    <row r="154" spans="1:9">
      <c r="A154" s="10">
        <v>46175</v>
      </c>
      <c r="B154" s="9" t="s">
        <v>1574</v>
      </c>
      <c r="C154" s="11">
        <v>3392.01</v>
      </c>
      <c r="D154" s="9">
        <v>73</v>
      </c>
      <c r="E154" s="9"/>
      <c r="F154" s="9"/>
      <c r="G154" s="9"/>
      <c r="H154" s="9"/>
      <c r="I154" s="9" t="s">
        <v>16</v>
      </c>
    </row>
    <row r="155" spans="1:9">
      <c r="A155" s="10">
        <v>46176</v>
      </c>
      <c r="B155" s="9" t="s">
        <v>1574</v>
      </c>
      <c r="C155" s="11">
        <v>4882.79</v>
      </c>
      <c r="D155" s="9">
        <v>96</v>
      </c>
      <c r="E155" s="9"/>
      <c r="F155" s="9"/>
      <c r="G155" s="9"/>
      <c r="H155" s="9"/>
      <c r="I155" s="9" t="s">
        <v>16</v>
      </c>
    </row>
    <row r="156" spans="1:9">
      <c r="A156" s="10">
        <v>46177</v>
      </c>
      <c r="B156" s="9" t="s">
        <v>1574</v>
      </c>
      <c r="C156" s="11">
        <v>2627.64</v>
      </c>
      <c r="D156" s="9">
        <v>62</v>
      </c>
      <c r="E156" s="9"/>
      <c r="F156" s="9"/>
      <c r="G156" s="9"/>
      <c r="H156" s="9"/>
      <c r="I156" s="9" t="s">
        <v>16</v>
      </c>
    </row>
    <row r="157" spans="1:9">
      <c r="A157" s="10">
        <v>46178</v>
      </c>
      <c r="B157" s="9" t="s">
        <v>1574</v>
      </c>
      <c r="C157" s="11">
        <v>3007.82</v>
      </c>
      <c r="D157" s="9">
        <v>76</v>
      </c>
      <c r="E157" s="9"/>
      <c r="F157" s="9"/>
      <c r="G157" s="9"/>
      <c r="H157" s="9"/>
      <c r="I157" s="9" t="s">
        <v>16</v>
      </c>
    </row>
    <row r="158" spans="1:9">
      <c r="A158" s="10">
        <v>46179</v>
      </c>
      <c r="B158" s="9" t="s">
        <v>1574</v>
      </c>
      <c r="C158" s="11">
        <v>2405.79</v>
      </c>
      <c r="D158" s="9">
        <v>62</v>
      </c>
      <c r="E158" s="9"/>
      <c r="F158" s="9"/>
      <c r="G158" s="9"/>
      <c r="H158" s="9"/>
      <c r="I158" s="9" t="s">
        <v>16</v>
      </c>
    </row>
    <row r="159" spans="1:9">
      <c r="A159" s="10">
        <v>46180</v>
      </c>
      <c r="B159" s="9" t="s">
        <v>1574</v>
      </c>
      <c r="C159" s="11">
        <v>2999.45</v>
      </c>
      <c r="D159" s="9">
        <v>63</v>
      </c>
      <c r="E159" s="9"/>
      <c r="F159" s="9"/>
      <c r="G159" s="9"/>
      <c r="H159" s="9"/>
      <c r="I159" s="9" t="s">
        <v>16</v>
      </c>
    </row>
    <row r="160" spans="1:9">
      <c r="A160" s="10">
        <v>46181</v>
      </c>
      <c r="B160" s="9" t="s">
        <v>1574</v>
      </c>
      <c r="C160" s="11">
        <v>3156.19</v>
      </c>
      <c r="D160" s="9">
        <v>67</v>
      </c>
      <c r="E160" s="9"/>
      <c r="F160" s="9"/>
      <c r="G160" s="9"/>
      <c r="H160" s="9"/>
      <c r="I160" s="9" t="s">
        <v>16</v>
      </c>
    </row>
    <row r="161" spans="1:9">
      <c r="A161" s="10">
        <v>46182</v>
      </c>
      <c r="B161" s="9" t="s">
        <v>1574</v>
      </c>
      <c r="C161" s="11">
        <v>3491.67</v>
      </c>
      <c r="D161" s="9">
        <v>71</v>
      </c>
      <c r="E161" s="9"/>
      <c r="F161" s="9"/>
      <c r="G161" s="9"/>
      <c r="H161" s="9"/>
      <c r="I161" s="9" t="s">
        <v>16</v>
      </c>
    </row>
    <row r="162" spans="1:9">
      <c r="A162" s="10">
        <v>46183</v>
      </c>
      <c r="B162" s="9" t="s">
        <v>1574</v>
      </c>
      <c r="C162" s="11">
        <v>2568.73</v>
      </c>
      <c r="D162" s="9">
        <v>62</v>
      </c>
      <c r="E162" s="9"/>
      <c r="F162" s="9"/>
      <c r="G162" s="9"/>
      <c r="H162" s="9"/>
      <c r="I162" s="9" t="s">
        <v>16</v>
      </c>
    </row>
    <row r="163" spans="1:9">
      <c r="A163" s="10">
        <v>46184</v>
      </c>
      <c r="B163" s="9" t="s">
        <v>1574</v>
      </c>
      <c r="C163" s="11">
        <v>4135.21</v>
      </c>
      <c r="D163" s="9">
        <v>100</v>
      </c>
      <c r="E163" s="9"/>
      <c r="F163" s="9"/>
      <c r="G163" s="9"/>
      <c r="H163" s="9"/>
      <c r="I163" s="9" t="s">
        <v>16</v>
      </c>
    </row>
    <row r="164" spans="1:9">
      <c r="A164" s="10">
        <v>46185</v>
      </c>
      <c r="B164" s="9" t="s">
        <v>1574</v>
      </c>
      <c r="C164" s="11">
        <v>2809.63</v>
      </c>
      <c r="D164" s="9">
        <v>80</v>
      </c>
      <c r="E164" s="9"/>
      <c r="F164" s="9"/>
      <c r="G164" s="9"/>
      <c r="H164" s="9"/>
      <c r="I164" s="9" t="s">
        <v>16</v>
      </c>
    </row>
    <row r="165" spans="1:9">
      <c r="A165" s="10">
        <v>46186</v>
      </c>
      <c r="B165" s="9" t="s">
        <v>1574</v>
      </c>
      <c r="C165" s="11">
        <v>1631.22</v>
      </c>
      <c r="D165" s="9">
        <v>42</v>
      </c>
      <c r="E165" s="9"/>
      <c r="F165" s="9"/>
      <c r="G165" s="9"/>
      <c r="H165" s="9"/>
      <c r="I165" s="9" t="s">
        <v>16</v>
      </c>
    </row>
    <row r="166" spans="1:9">
      <c r="A166" s="10">
        <v>46187</v>
      </c>
      <c r="B166" s="9" t="s">
        <v>1574</v>
      </c>
      <c r="C166" s="11">
        <v>2846.74</v>
      </c>
      <c r="D166" s="9">
        <v>87</v>
      </c>
      <c r="E166" s="9"/>
      <c r="F166" s="9"/>
      <c r="G166" s="9"/>
      <c r="H166" s="9"/>
      <c r="I166" s="9" t="s">
        <v>16</v>
      </c>
    </row>
    <row r="167" spans="1:9">
      <c r="A167" s="10">
        <v>46188</v>
      </c>
      <c r="B167" s="9" t="s">
        <v>1574</v>
      </c>
      <c r="C167" s="11"/>
      <c r="D167" s="9"/>
      <c r="E167" s="9"/>
      <c r="F167" s="9"/>
      <c r="G167" s="9"/>
      <c r="H167" s="9"/>
      <c r="I167" s="9" t="s">
        <v>16</v>
      </c>
    </row>
    <row r="168" spans="1:9">
      <c r="A168" s="10">
        <v>46189</v>
      </c>
      <c r="B168" s="9" t="s">
        <v>1574</v>
      </c>
      <c r="C168" s="11"/>
      <c r="D168" s="9"/>
      <c r="E168" s="9"/>
      <c r="F168" s="9"/>
      <c r="G168" s="9"/>
      <c r="H168" s="9"/>
      <c r="I168" s="9" t="s">
        <v>16</v>
      </c>
    </row>
    <row r="169" spans="1:9">
      <c r="A169" s="10">
        <v>46190</v>
      </c>
      <c r="B169" s="9" t="s">
        <v>1574</v>
      </c>
      <c r="C169" s="11"/>
      <c r="D169" s="9"/>
      <c r="E169" s="9"/>
      <c r="F169" s="9"/>
      <c r="G169" s="9"/>
      <c r="H169" s="9"/>
      <c r="I169" s="9" t="s">
        <v>16</v>
      </c>
    </row>
    <row r="170" spans="1:9">
      <c r="A170" s="10">
        <v>46191</v>
      </c>
      <c r="B170" s="9" t="s">
        <v>1574</v>
      </c>
      <c r="C170" s="11"/>
      <c r="D170" s="9"/>
      <c r="E170" s="9"/>
      <c r="F170" s="9"/>
      <c r="G170" s="9"/>
      <c r="H170" s="9"/>
      <c r="I170" s="9" t="s">
        <v>16</v>
      </c>
    </row>
    <row r="171" spans="1:9">
      <c r="A171" s="10">
        <v>46192</v>
      </c>
      <c r="B171" s="9" t="s">
        <v>1574</v>
      </c>
      <c r="C171" s="11"/>
      <c r="D171" s="9"/>
      <c r="E171" s="9"/>
      <c r="F171" s="9"/>
      <c r="G171" s="9"/>
      <c r="H171" s="9"/>
      <c r="I171" s="9" t="s">
        <v>16</v>
      </c>
    </row>
    <row r="172" spans="1:9">
      <c r="A172" s="10">
        <v>46193</v>
      </c>
      <c r="B172" s="9" t="s">
        <v>1574</v>
      </c>
      <c r="C172" s="11"/>
      <c r="D172" s="9"/>
      <c r="E172" s="9"/>
      <c r="F172" s="9"/>
      <c r="G172" s="9"/>
      <c r="H172" s="9"/>
      <c r="I172" s="9" t="s">
        <v>16</v>
      </c>
    </row>
    <row r="173" spans="1:9">
      <c r="A173" s="10">
        <v>46194</v>
      </c>
      <c r="B173" s="9" t="s">
        <v>1574</v>
      </c>
      <c r="C173" s="11"/>
      <c r="D173" s="9"/>
      <c r="E173" s="9"/>
      <c r="F173" s="9"/>
      <c r="G173" s="9"/>
      <c r="H173" s="9"/>
      <c r="I173" s="9" t="s">
        <v>16</v>
      </c>
    </row>
    <row r="174" spans="1:9">
      <c r="A174" s="10">
        <v>46195</v>
      </c>
      <c r="B174" s="9" t="s">
        <v>1574</v>
      </c>
      <c r="C174" s="11"/>
      <c r="D174" s="9"/>
      <c r="E174" s="9"/>
      <c r="F174" s="9"/>
      <c r="G174" s="9"/>
      <c r="H174" s="9"/>
      <c r="I174" s="9" t="s">
        <v>16</v>
      </c>
    </row>
    <row r="175" spans="1:9">
      <c r="A175" s="10">
        <v>46196</v>
      </c>
      <c r="B175" s="9" t="s">
        <v>1574</v>
      </c>
      <c r="C175" s="11"/>
      <c r="D175" s="9"/>
      <c r="E175" s="9"/>
      <c r="F175" s="9"/>
      <c r="G175" s="9"/>
      <c r="H175" s="9"/>
      <c r="I175" s="9" t="s">
        <v>16</v>
      </c>
    </row>
    <row r="176" spans="1:9">
      <c r="A176" s="10">
        <v>46197</v>
      </c>
      <c r="B176" s="9" t="s">
        <v>1574</v>
      </c>
      <c r="C176" s="11"/>
      <c r="D176" s="9"/>
      <c r="E176" s="9"/>
      <c r="F176" s="9"/>
      <c r="G176" s="9"/>
      <c r="H176" s="9"/>
      <c r="I176" s="9" t="s">
        <v>16</v>
      </c>
    </row>
    <row r="177" spans="1:9">
      <c r="A177" s="10">
        <v>46198</v>
      </c>
      <c r="B177" s="9" t="s">
        <v>1574</v>
      </c>
      <c r="C177" s="11"/>
      <c r="D177" s="9"/>
      <c r="E177" s="9"/>
      <c r="F177" s="9"/>
      <c r="G177" s="9"/>
      <c r="H177" s="9"/>
      <c r="I177" s="9" t="s">
        <v>16</v>
      </c>
    </row>
    <row r="178" spans="1:9">
      <c r="A178" s="10">
        <v>46199</v>
      </c>
      <c r="B178" s="9" t="s">
        <v>1574</v>
      </c>
      <c r="C178" s="11"/>
      <c r="D178" s="9"/>
      <c r="E178" s="9"/>
      <c r="F178" s="9"/>
      <c r="G178" s="9"/>
      <c r="H178" s="9"/>
      <c r="I178" s="9" t="s">
        <v>16</v>
      </c>
    </row>
    <row r="179" spans="1:9">
      <c r="A179" s="10">
        <v>46200</v>
      </c>
      <c r="B179" s="9" t="s">
        <v>1574</v>
      </c>
      <c r="C179" s="11"/>
      <c r="D179" s="9"/>
      <c r="E179" s="9"/>
      <c r="F179" s="9"/>
      <c r="G179" s="9"/>
      <c r="H179" s="9"/>
      <c r="I179" s="9" t="s">
        <v>16</v>
      </c>
    </row>
    <row r="180" spans="1:9">
      <c r="A180" s="10">
        <v>46201</v>
      </c>
      <c r="B180" s="9" t="s">
        <v>1574</v>
      </c>
      <c r="C180" s="11"/>
      <c r="D180" s="9"/>
      <c r="E180" s="9"/>
      <c r="F180" s="9"/>
      <c r="G180" s="9"/>
      <c r="H180" s="9"/>
      <c r="I180" s="9" t="s">
        <v>16</v>
      </c>
    </row>
    <row r="181" spans="1:9">
      <c r="A181" s="10">
        <v>46202</v>
      </c>
      <c r="B181" s="9" t="s">
        <v>1574</v>
      </c>
      <c r="C181" s="11"/>
      <c r="D181" s="9"/>
      <c r="E181" s="9"/>
      <c r="F181" s="9"/>
      <c r="G181" s="9"/>
      <c r="H181" s="9"/>
      <c r="I181" s="9" t="s">
        <v>16</v>
      </c>
    </row>
    <row r="182" spans="1:9">
      <c r="A182" s="10">
        <v>46203</v>
      </c>
      <c r="B182" s="9" t="s">
        <v>1574</v>
      </c>
      <c r="C182" s="11"/>
      <c r="D182" s="9"/>
      <c r="E182" s="9"/>
      <c r="F182" s="9"/>
      <c r="G182" s="9"/>
      <c r="H182" s="9"/>
      <c r="I182" s="9" t="s">
        <v>16</v>
      </c>
    </row>
    <row r="183" spans="1:9">
      <c r="A183" s="10">
        <v>46204</v>
      </c>
      <c r="B183" s="9" t="s">
        <v>1574</v>
      </c>
      <c r="C183" s="11"/>
      <c r="D183" s="9"/>
      <c r="E183" s="9"/>
      <c r="F183" s="9"/>
      <c r="G183" s="9"/>
      <c r="H183" s="9"/>
      <c r="I183" s="9" t="s">
        <v>16</v>
      </c>
    </row>
    <row r="184" spans="1:9">
      <c r="C184" s="11"/>
      <c r="D184" s="9"/>
      <c r="E184" s="9"/>
      <c r="F184" s="9"/>
      <c r="G184" s="9"/>
      <c r="H184" s="9"/>
      <c r="I184" s="9" t="s">
        <v>16</v>
      </c>
    </row>
    <row r="185" spans="1:9">
      <c r="C185" s="11"/>
      <c r="D185" s="9"/>
      <c r="E185" s="9"/>
      <c r="F185" s="9"/>
      <c r="G185" s="9"/>
      <c r="H185" s="9"/>
      <c r="I185" s="9" t="s">
        <v>16</v>
      </c>
    </row>
    <row r="186" spans="1:9">
      <c r="C186" s="11"/>
      <c r="D186" s="9"/>
      <c r="E186" s="9"/>
      <c r="F186" s="9"/>
      <c r="G186" s="9"/>
      <c r="H186" s="9"/>
      <c r="I186" s="9" t="s">
        <v>16</v>
      </c>
    </row>
    <row r="187" spans="1:9">
      <c r="C187" s="11"/>
      <c r="D187" s="9"/>
      <c r="E187" s="9"/>
      <c r="F187" s="9"/>
      <c r="G187" s="9"/>
      <c r="H187" s="9"/>
      <c r="I187" s="9" t="s">
        <v>16</v>
      </c>
    </row>
    <row r="188" spans="1:9">
      <c r="C188" s="11"/>
      <c r="D188" s="9"/>
      <c r="E188" s="9"/>
      <c r="F188" s="9"/>
      <c r="G188" s="9"/>
      <c r="H188" s="9"/>
      <c r="I188" s="9" t="s">
        <v>16</v>
      </c>
    </row>
    <row r="189" spans="1:9">
      <c r="C189" s="11"/>
      <c r="D189" s="9"/>
      <c r="E189" s="9"/>
      <c r="F189" s="9"/>
      <c r="G189" s="9"/>
      <c r="H189" s="9"/>
      <c r="I189" s="9" t="s">
        <v>16</v>
      </c>
    </row>
    <row r="190" spans="1:9">
      <c r="C190" s="11"/>
      <c r="D190" s="9"/>
      <c r="E190" s="9"/>
      <c r="F190" s="9"/>
      <c r="G190" s="9"/>
      <c r="H190" s="9"/>
      <c r="I190" s="9" t="s">
        <v>16</v>
      </c>
    </row>
    <row r="191" spans="1:9">
      <c r="C191" s="11"/>
      <c r="D191" s="9"/>
      <c r="E191" s="9"/>
      <c r="F191" s="9"/>
      <c r="G191" s="9"/>
      <c r="H191" s="9"/>
      <c r="I191" s="9" t="s">
        <v>16</v>
      </c>
    </row>
    <row r="192" spans="1:9">
      <c r="C192" s="11"/>
      <c r="D192" s="9"/>
      <c r="E192" s="9"/>
      <c r="F192" s="9"/>
      <c r="G192" s="9"/>
      <c r="H192" s="9"/>
      <c r="I192" s="9" t="s">
        <v>16</v>
      </c>
    </row>
    <row r="193" spans="3:9">
      <c r="C193" s="11"/>
      <c r="D193" s="9"/>
      <c r="E193" s="9"/>
      <c r="F193" s="9"/>
      <c r="G193" s="9"/>
      <c r="H193" s="9"/>
      <c r="I193" s="9" t="s">
        <v>16</v>
      </c>
    </row>
    <row r="194" spans="3:9">
      <c r="C194" s="11"/>
      <c r="D194" s="9"/>
      <c r="E194" s="9"/>
      <c r="F194" s="9"/>
      <c r="G194" s="9"/>
      <c r="H194" s="9"/>
      <c r="I194" s="9" t="s">
        <v>16</v>
      </c>
    </row>
    <row r="195" spans="3:9">
      <c r="C195" s="11"/>
      <c r="D195" s="9"/>
      <c r="E195" s="9"/>
      <c r="F195" s="9"/>
      <c r="G195" s="9"/>
      <c r="H195" s="9"/>
      <c r="I195" s="9" t="s">
        <v>16</v>
      </c>
    </row>
    <row r="196" spans="3:9">
      <c r="C196" s="11"/>
      <c r="D196" s="9"/>
      <c r="E196" s="9"/>
      <c r="F196" s="9"/>
      <c r="G196" s="9"/>
      <c r="H196" s="9"/>
      <c r="I196" s="9" t="s">
        <v>16</v>
      </c>
    </row>
    <row r="197" spans="3:9">
      <c r="C197" s="11"/>
      <c r="D197" s="9"/>
      <c r="E197" s="9"/>
      <c r="F197" s="9"/>
      <c r="G197" s="9"/>
      <c r="H197" s="9"/>
      <c r="I197" s="9" t="s">
        <v>16</v>
      </c>
    </row>
    <row r="198" spans="3:9">
      <c r="C198" s="11"/>
      <c r="D198" s="9"/>
      <c r="E198" s="9"/>
      <c r="F198" s="9"/>
      <c r="G198" s="9"/>
      <c r="H198" s="9"/>
      <c r="I198" s="9" t="s">
        <v>16</v>
      </c>
    </row>
    <row r="199" spans="3:9">
      <c r="C199" s="11"/>
      <c r="D199" s="9"/>
      <c r="E199" s="9"/>
      <c r="F199" s="9"/>
      <c r="G199" s="9"/>
      <c r="H199" s="9"/>
      <c r="I199" s="9" t="s">
        <v>16</v>
      </c>
    </row>
    <row r="200" spans="3:9">
      <c r="C200" s="11"/>
      <c r="D200" s="9"/>
      <c r="E200" s="9"/>
      <c r="F200" s="9"/>
      <c r="G200" s="9"/>
      <c r="H200" s="9"/>
      <c r="I200" s="9" t="s">
        <v>16</v>
      </c>
    </row>
    <row r="201" spans="3:9">
      <c r="C201" s="11"/>
      <c r="D201" s="9"/>
      <c r="E201" s="9"/>
      <c r="F201" s="9"/>
      <c r="G201" s="9"/>
      <c r="H201" s="9"/>
      <c r="I201" s="9" t="s">
        <v>16</v>
      </c>
    </row>
    <row r="202" spans="3:9">
      <c r="C202" s="11"/>
      <c r="D202" s="9"/>
      <c r="E202" s="9"/>
      <c r="F202" s="9"/>
      <c r="G202" s="9"/>
      <c r="H202" s="9"/>
      <c r="I202" s="9" t="s">
        <v>16</v>
      </c>
    </row>
    <row r="203" spans="3:9">
      <c r="C203" s="11"/>
      <c r="D203" s="9"/>
      <c r="E203" s="9"/>
      <c r="F203" s="9"/>
      <c r="G203" s="9"/>
      <c r="H203" s="9"/>
      <c r="I203" s="9" t="s">
        <v>16</v>
      </c>
    </row>
    <row r="204" spans="3:9">
      <c r="C204" s="11"/>
      <c r="D204" s="9"/>
      <c r="E204" s="9"/>
      <c r="F204" s="9"/>
      <c r="G204" s="9"/>
      <c r="H204" s="9"/>
      <c r="I204" s="9" t="s">
        <v>16</v>
      </c>
    </row>
    <row r="205" spans="3:9">
      <c r="C205" s="11"/>
      <c r="D205" s="9"/>
      <c r="E205" s="9"/>
      <c r="F205" s="9"/>
      <c r="G205" s="9"/>
      <c r="H205" s="9"/>
      <c r="I205" s="9" t="s">
        <v>16</v>
      </c>
    </row>
    <row r="206" spans="3:9">
      <c r="C206" s="11"/>
      <c r="D206" s="9"/>
      <c r="E206" s="9"/>
      <c r="F206" s="9"/>
      <c r="G206" s="9"/>
      <c r="H206" s="9"/>
      <c r="I206" s="9" t="s">
        <v>16</v>
      </c>
    </row>
    <row r="207" spans="3:9">
      <c r="C207" s="11"/>
      <c r="D207" s="9"/>
      <c r="E207" s="9"/>
      <c r="F207" s="9"/>
      <c r="G207" s="9"/>
      <c r="H207" s="9"/>
      <c r="I207" s="9" t="s">
        <v>16</v>
      </c>
    </row>
    <row r="208" spans="3:9">
      <c r="C208" s="11"/>
      <c r="D208" s="9"/>
      <c r="E208" s="9"/>
      <c r="F208" s="9"/>
      <c r="G208" s="9"/>
      <c r="H208" s="9"/>
      <c r="I208" s="9" t="s">
        <v>16</v>
      </c>
    </row>
    <row r="209" spans="3:9">
      <c r="C209" s="11"/>
      <c r="D209" s="9"/>
      <c r="E209" s="9"/>
      <c r="F209" s="9"/>
      <c r="G209" s="9"/>
      <c r="H209" s="9"/>
      <c r="I209" s="9" t="s">
        <v>16</v>
      </c>
    </row>
    <row r="210" spans="3:9">
      <c r="C210" s="11"/>
      <c r="D210" s="9"/>
      <c r="E210" s="9"/>
      <c r="F210" s="9"/>
      <c r="G210" s="9"/>
      <c r="H210" s="9"/>
      <c r="I210" s="9" t="s">
        <v>16</v>
      </c>
    </row>
    <row r="211" spans="3:9">
      <c r="C211" s="11"/>
      <c r="D211" s="9"/>
      <c r="E211" s="9"/>
      <c r="F211" s="9"/>
      <c r="G211" s="9"/>
      <c r="H211" s="9"/>
      <c r="I211" s="9" t="s">
        <v>16</v>
      </c>
    </row>
    <row r="212" spans="3:9">
      <c r="C212" s="11"/>
      <c r="D212" s="9"/>
      <c r="E212" s="9"/>
      <c r="F212" s="9"/>
      <c r="G212" s="9"/>
      <c r="H212" s="9"/>
      <c r="I212" s="9" t="s">
        <v>16</v>
      </c>
    </row>
    <row r="213" spans="3:9">
      <c r="C213" s="11"/>
      <c r="D213" s="9"/>
      <c r="E213" s="9"/>
      <c r="F213" s="9"/>
      <c r="G213" s="9"/>
      <c r="H213" s="9"/>
      <c r="I213" s="9" t="s">
        <v>16</v>
      </c>
    </row>
    <row r="214" spans="3:9">
      <c r="C214" s="11"/>
      <c r="D214" s="9"/>
      <c r="E214" s="9"/>
      <c r="F214" s="9"/>
      <c r="G214" s="9"/>
      <c r="H214" s="9"/>
      <c r="I214" s="9" t="s">
        <v>16</v>
      </c>
    </row>
    <row r="215" spans="3:9">
      <c r="C215" s="11"/>
      <c r="D215" s="9"/>
      <c r="E215" s="9"/>
      <c r="F215" s="9"/>
      <c r="G215" s="9"/>
      <c r="H215" s="9"/>
      <c r="I215" s="9" t="s">
        <v>16</v>
      </c>
    </row>
    <row r="216" spans="3:9">
      <c r="C216" s="11"/>
      <c r="D216" s="9"/>
      <c r="E216" s="9"/>
      <c r="F216" s="9"/>
      <c r="G216" s="9"/>
      <c r="H216" s="9"/>
      <c r="I216" s="9" t="s">
        <v>16</v>
      </c>
    </row>
    <row r="217" spans="3:9">
      <c r="C217" s="11"/>
      <c r="D217" s="9"/>
      <c r="E217" s="9"/>
      <c r="F217" s="9"/>
      <c r="G217" s="9"/>
      <c r="H217" s="9"/>
      <c r="I217" s="9" t="s">
        <v>16</v>
      </c>
    </row>
    <row r="218" spans="3:9">
      <c r="C218" s="11"/>
      <c r="D218" s="9"/>
      <c r="E218" s="9"/>
      <c r="F218" s="9"/>
      <c r="G218" s="9"/>
      <c r="H218" s="9"/>
      <c r="I218" s="9" t="s">
        <v>16</v>
      </c>
    </row>
    <row r="219" spans="3:9">
      <c r="C219" s="11"/>
      <c r="D219" s="9"/>
      <c r="E219" s="9"/>
      <c r="F219" s="9"/>
      <c r="G219" s="9"/>
      <c r="H219" s="9"/>
      <c r="I219" s="9" t="s">
        <v>16</v>
      </c>
    </row>
    <row r="220" spans="3:9">
      <c r="C220" s="11"/>
      <c r="D220" s="9"/>
      <c r="E220" s="9"/>
      <c r="F220" s="9"/>
      <c r="G220" s="9"/>
      <c r="H220" s="9"/>
      <c r="I220" s="9" t="s">
        <v>16</v>
      </c>
    </row>
    <row r="221" spans="3:9">
      <c r="C221" s="11"/>
      <c r="D221" s="9"/>
      <c r="E221" s="9"/>
      <c r="F221" s="9"/>
      <c r="G221" s="9"/>
      <c r="H221" s="9"/>
      <c r="I221" s="9" t="s">
        <v>16</v>
      </c>
    </row>
    <row r="222" spans="3:9">
      <c r="C222" s="11"/>
      <c r="D222" s="9"/>
      <c r="E222" s="9"/>
      <c r="F222" s="9"/>
      <c r="G222" s="9"/>
      <c r="H222" s="9"/>
      <c r="I222" s="9" t="s">
        <v>16</v>
      </c>
    </row>
    <row r="223" spans="3:9">
      <c r="C223" s="11"/>
      <c r="D223" s="9"/>
      <c r="E223" s="9"/>
      <c r="F223" s="9"/>
      <c r="G223" s="9"/>
      <c r="H223" s="9"/>
      <c r="I223" s="9" t="s">
        <v>16</v>
      </c>
    </row>
    <row r="224" spans="3:9">
      <c r="C224" s="11"/>
      <c r="D224" s="9"/>
      <c r="E224" s="9"/>
      <c r="F224" s="9"/>
      <c r="G224" s="9"/>
      <c r="H224" s="9"/>
      <c r="I224" s="9" t="s">
        <v>16</v>
      </c>
    </row>
    <row r="225" spans="3:9">
      <c r="C225" s="11"/>
      <c r="D225" s="9"/>
      <c r="E225" s="9"/>
      <c r="F225" s="9"/>
      <c r="G225" s="9"/>
      <c r="H225" s="9"/>
      <c r="I225" s="9" t="s">
        <v>16</v>
      </c>
    </row>
    <row r="226" spans="3:9">
      <c r="C226" s="11"/>
      <c r="D226" s="9"/>
      <c r="E226" s="9"/>
      <c r="F226" s="9"/>
      <c r="G226" s="9"/>
      <c r="H226" s="9"/>
      <c r="I226" s="9" t="s">
        <v>16</v>
      </c>
    </row>
    <row r="227" spans="3:9">
      <c r="C227" s="11"/>
      <c r="D227" s="9"/>
      <c r="E227" s="9"/>
      <c r="F227" s="9"/>
      <c r="G227" s="9"/>
      <c r="H227" s="9"/>
      <c r="I227" s="9" t="s">
        <v>16</v>
      </c>
    </row>
    <row r="228" spans="3:9">
      <c r="C228" s="11"/>
      <c r="D228" s="9"/>
      <c r="E228" s="9"/>
      <c r="F228" s="9"/>
      <c r="G228" s="9"/>
      <c r="H228" s="9"/>
      <c r="I228" s="9" t="s">
        <v>16</v>
      </c>
    </row>
    <row r="229" spans="3:9">
      <c r="C229" s="11"/>
      <c r="D229" s="9"/>
      <c r="E229" s="9"/>
      <c r="F229" s="9"/>
      <c r="G229" s="9"/>
      <c r="H229" s="9"/>
      <c r="I229" s="9" t="s">
        <v>16</v>
      </c>
    </row>
    <row r="230" spans="3:9">
      <c r="C230" s="11"/>
      <c r="D230" s="9"/>
      <c r="E230" s="9"/>
      <c r="F230" s="9"/>
      <c r="G230" s="9"/>
      <c r="H230" s="9"/>
      <c r="I230" s="9" t="s">
        <v>16</v>
      </c>
    </row>
    <row r="231" spans="3:9">
      <c r="C231" s="11"/>
      <c r="D231" s="9"/>
      <c r="E231" s="9"/>
      <c r="F231" s="9"/>
      <c r="G231" s="9"/>
      <c r="H231" s="9"/>
      <c r="I231" s="9" t="s">
        <v>16</v>
      </c>
    </row>
    <row r="232" spans="3:9">
      <c r="C232" s="11"/>
      <c r="D232" s="9"/>
      <c r="E232" s="9"/>
      <c r="F232" s="9"/>
      <c r="G232" s="9"/>
      <c r="H232" s="9"/>
      <c r="I232" s="9" t="s">
        <v>16</v>
      </c>
    </row>
    <row r="233" spans="3:9">
      <c r="C233" s="11"/>
      <c r="D233" s="9"/>
      <c r="E233" s="9"/>
      <c r="F233" s="9"/>
      <c r="G233" s="9"/>
      <c r="H233" s="9"/>
      <c r="I233" s="9" t="s">
        <v>16</v>
      </c>
    </row>
    <row r="234" spans="3:9">
      <c r="C234" s="11"/>
      <c r="D234" s="9"/>
      <c r="E234" s="9"/>
      <c r="F234" s="9"/>
      <c r="G234" s="9"/>
      <c r="H234" s="9"/>
      <c r="I234" s="9" t="s">
        <v>16</v>
      </c>
    </row>
    <row r="235" spans="3:9">
      <c r="C235" s="11"/>
      <c r="D235" s="9"/>
      <c r="E235" s="9"/>
      <c r="F235" s="9"/>
      <c r="G235" s="9"/>
      <c r="H235" s="9"/>
      <c r="I235" s="9" t="s">
        <v>16</v>
      </c>
    </row>
    <row r="236" spans="3:9">
      <c r="C236" s="11"/>
      <c r="D236" s="9"/>
      <c r="E236" s="9"/>
      <c r="F236" s="9"/>
      <c r="G236" s="9"/>
      <c r="H236" s="9"/>
      <c r="I236" s="9" t="s">
        <v>16</v>
      </c>
    </row>
    <row r="237" spans="3:9">
      <c r="C237" s="11"/>
      <c r="D237" s="9"/>
      <c r="E237" s="9"/>
      <c r="F237" s="9"/>
      <c r="G237" s="9"/>
      <c r="H237" s="9"/>
      <c r="I237" s="9" t="s">
        <v>16</v>
      </c>
    </row>
    <row r="238" spans="3:9">
      <c r="C238" s="11"/>
      <c r="D238" s="9"/>
      <c r="E238" s="9"/>
      <c r="F238" s="9"/>
      <c r="G238" s="9"/>
      <c r="H238" s="9"/>
      <c r="I238" s="9" t="s">
        <v>16</v>
      </c>
    </row>
    <row r="239" spans="3:9">
      <c r="C239" s="11"/>
      <c r="D239" s="9"/>
      <c r="E239" s="9"/>
      <c r="F239" s="9"/>
      <c r="G239" s="9"/>
      <c r="H239" s="9"/>
      <c r="I239" s="9" t="s">
        <v>16</v>
      </c>
    </row>
    <row r="240" spans="3:9">
      <c r="C240" s="11"/>
      <c r="D240" s="9"/>
      <c r="E240" s="9"/>
      <c r="F240" s="9"/>
      <c r="G240" s="9"/>
      <c r="H240" s="9"/>
      <c r="I240" s="9" t="s">
        <v>16</v>
      </c>
    </row>
    <row r="241" spans="3:9">
      <c r="C241" s="11"/>
      <c r="D241" s="9"/>
      <c r="E241" s="9"/>
      <c r="F241" s="9"/>
      <c r="G241" s="9"/>
      <c r="H241" s="9"/>
      <c r="I241" s="9" t="s">
        <v>16</v>
      </c>
    </row>
    <row r="242" spans="3:9">
      <c r="C242" s="11"/>
      <c r="D242" s="9"/>
      <c r="E242" s="9"/>
      <c r="F242" s="9"/>
      <c r="G242" s="9"/>
      <c r="H242" s="9"/>
      <c r="I242" s="9" t="s">
        <v>16</v>
      </c>
    </row>
    <row r="243" spans="3:9">
      <c r="C243" s="11"/>
      <c r="D243" s="9"/>
      <c r="E243" s="9"/>
      <c r="F243" s="9"/>
      <c r="G243" s="9"/>
      <c r="H243" s="9"/>
      <c r="I243" s="9" t="s">
        <v>16</v>
      </c>
    </row>
    <row r="244" spans="3:9">
      <c r="C244" s="11"/>
      <c r="D244" s="9"/>
      <c r="E244" s="9"/>
      <c r="F244" s="9"/>
      <c r="G244" s="9"/>
      <c r="H244" s="9"/>
      <c r="I244" s="9" t="s">
        <v>16</v>
      </c>
    </row>
    <row r="245" spans="3:9">
      <c r="C245" s="11"/>
      <c r="D245" s="9"/>
      <c r="E245" s="9"/>
      <c r="F245" s="9"/>
      <c r="G245" s="9"/>
      <c r="H245" s="9"/>
      <c r="I245" s="9" t="s">
        <v>16</v>
      </c>
    </row>
    <row r="246" spans="3:9">
      <c r="C246" s="11"/>
      <c r="D246" s="9"/>
      <c r="E246" s="9"/>
      <c r="F246" s="9"/>
      <c r="G246" s="9"/>
      <c r="H246" s="9"/>
      <c r="I246" s="9" t="s">
        <v>16</v>
      </c>
    </row>
    <row r="247" spans="3:9">
      <c r="C247" s="11"/>
      <c r="D247" s="9"/>
      <c r="E247" s="9"/>
      <c r="F247" s="9"/>
      <c r="G247" s="9"/>
      <c r="H247" s="9"/>
      <c r="I247" s="9" t="s">
        <v>16</v>
      </c>
    </row>
    <row r="248" spans="3:9">
      <c r="C248" s="11"/>
      <c r="D248" s="9"/>
      <c r="E248" s="9"/>
      <c r="F248" s="9"/>
      <c r="G248" s="9"/>
      <c r="H248" s="9"/>
      <c r="I248" s="9" t="s">
        <v>16</v>
      </c>
    </row>
    <row r="249" spans="3:9">
      <c r="C249" s="11"/>
      <c r="D249" s="9"/>
      <c r="E249" s="9"/>
      <c r="F249" s="9"/>
      <c r="G249" s="9"/>
      <c r="H249" s="9"/>
      <c r="I249" s="9" t="s">
        <v>16</v>
      </c>
    </row>
    <row r="250" spans="3:9">
      <c r="C250" s="11"/>
      <c r="D250" s="9"/>
      <c r="E250" s="9"/>
      <c r="F250" s="9"/>
      <c r="G250" s="9"/>
      <c r="H250" s="9"/>
      <c r="I250" s="9" t="s">
        <v>16</v>
      </c>
    </row>
    <row r="251" spans="3:9">
      <c r="C251" s="11"/>
      <c r="D251" s="9"/>
      <c r="E251" s="9"/>
      <c r="F251" s="9"/>
      <c r="G251" s="9"/>
      <c r="H251" s="9"/>
      <c r="I251" s="9" t="s">
        <v>16</v>
      </c>
    </row>
    <row r="252" spans="3:9">
      <c r="C252" s="11"/>
      <c r="D252" s="9"/>
      <c r="E252" s="9"/>
      <c r="F252" s="9"/>
      <c r="G252" s="9"/>
      <c r="H252" s="9"/>
      <c r="I252" s="9" t="s">
        <v>16</v>
      </c>
    </row>
    <row r="253" spans="3:9">
      <c r="C253" s="11"/>
      <c r="D253" s="9"/>
      <c r="E253" s="9"/>
      <c r="F253" s="9"/>
      <c r="G253" s="9"/>
      <c r="H253" s="9"/>
      <c r="I253" s="9" t="s">
        <v>16</v>
      </c>
    </row>
    <row r="254" spans="3:9">
      <c r="C254" s="11"/>
      <c r="D254" s="9"/>
      <c r="E254" s="9"/>
      <c r="F254" s="9"/>
      <c r="G254" s="9"/>
      <c r="H254" s="9"/>
      <c r="I254" s="9" t="s">
        <v>16</v>
      </c>
    </row>
    <row r="255" spans="3:9">
      <c r="C255" s="11"/>
      <c r="D255" s="9"/>
      <c r="E255" s="9"/>
      <c r="F255" s="9"/>
      <c r="G255" s="9"/>
      <c r="H255" s="9"/>
      <c r="I255" s="9" t="s">
        <v>16</v>
      </c>
    </row>
    <row r="256" spans="3:9">
      <c r="C256" s="11"/>
      <c r="D256" s="9"/>
      <c r="E256" s="9"/>
      <c r="F256" s="9"/>
      <c r="G256" s="9"/>
      <c r="H256" s="9"/>
      <c r="I256" s="9" t="s">
        <v>16</v>
      </c>
    </row>
    <row r="257" spans="3:9">
      <c r="C257" s="11"/>
      <c r="D257" s="9"/>
      <c r="E257" s="9"/>
      <c r="F257" s="9"/>
      <c r="G257" s="9"/>
      <c r="H257" s="9"/>
      <c r="I257" s="9" t="s">
        <v>16</v>
      </c>
    </row>
    <row r="258" spans="3:9">
      <c r="C258" s="11"/>
      <c r="D258" s="9"/>
      <c r="E258" s="9"/>
      <c r="F258" s="9"/>
      <c r="G258" s="9"/>
      <c r="H258" s="9"/>
      <c r="I258" s="9" t="s">
        <v>16</v>
      </c>
    </row>
    <row r="259" spans="3:9">
      <c r="C259" s="11"/>
      <c r="D259" s="9"/>
      <c r="E259" s="9"/>
      <c r="F259" s="9"/>
      <c r="G259" s="9"/>
      <c r="H259" s="9"/>
      <c r="I259" s="9" t="s">
        <v>16</v>
      </c>
    </row>
    <row r="260" spans="3:9">
      <c r="C260" s="11"/>
      <c r="D260" s="9"/>
      <c r="E260" s="9"/>
      <c r="F260" s="9"/>
      <c r="G260" s="9"/>
      <c r="H260" s="9"/>
      <c r="I260" s="9" t="s">
        <v>16</v>
      </c>
    </row>
    <row r="261" spans="3:9">
      <c r="C261" s="11"/>
      <c r="D261" s="9"/>
      <c r="E261" s="9"/>
      <c r="F261" s="9"/>
      <c r="G261" s="9"/>
      <c r="H261" s="9"/>
      <c r="I261" s="9" t="s">
        <v>16</v>
      </c>
    </row>
    <row r="262" spans="3:9">
      <c r="C262" s="11"/>
      <c r="D262" s="9"/>
      <c r="E262" s="9"/>
      <c r="F262" s="9"/>
      <c r="G262" s="9"/>
      <c r="H262" s="9"/>
      <c r="I262" s="9" t="s">
        <v>16</v>
      </c>
    </row>
    <row r="263" spans="3:9">
      <c r="C263" s="11"/>
      <c r="D263" s="9"/>
      <c r="E263" s="9"/>
      <c r="F263" s="9"/>
      <c r="G263" s="9"/>
      <c r="H263" s="9"/>
      <c r="I263" s="9" t="s">
        <v>16</v>
      </c>
    </row>
    <row r="264" spans="3:9">
      <c r="C264" s="11"/>
      <c r="D264" s="9"/>
      <c r="E264" s="9"/>
      <c r="F264" s="9"/>
      <c r="G264" s="9"/>
      <c r="H264" s="9"/>
      <c r="I264" s="9" t="s">
        <v>16</v>
      </c>
    </row>
    <row r="265" spans="3:9">
      <c r="C265" s="11"/>
      <c r="D265" s="9"/>
      <c r="E265" s="9"/>
      <c r="F265" s="9"/>
      <c r="G265" s="9"/>
      <c r="H265" s="9"/>
      <c r="I265" s="9" t="s">
        <v>16</v>
      </c>
    </row>
    <row r="266" spans="3:9">
      <c r="C266" s="11"/>
      <c r="D266" s="9"/>
      <c r="E266" s="9"/>
      <c r="F266" s="9"/>
      <c r="G266" s="9"/>
      <c r="H266" s="9"/>
      <c r="I266" s="9" t="s">
        <v>16</v>
      </c>
    </row>
    <row r="267" spans="3:9">
      <c r="C267" s="11"/>
      <c r="D267" s="9"/>
      <c r="E267" s="9"/>
      <c r="F267" s="9"/>
      <c r="G267" s="9"/>
      <c r="H267" s="9"/>
      <c r="I267" s="9" t="s">
        <v>16</v>
      </c>
    </row>
    <row r="268" spans="3:9">
      <c r="C268" s="11"/>
      <c r="D268" s="9"/>
      <c r="E268" s="9"/>
      <c r="F268" s="9"/>
      <c r="G268" s="9"/>
      <c r="H268" s="9"/>
      <c r="I268" s="9" t="s">
        <v>16</v>
      </c>
    </row>
    <row r="269" spans="3:9">
      <c r="C269" s="11"/>
      <c r="D269" s="9"/>
      <c r="E269" s="9"/>
      <c r="F269" s="9"/>
      <c r="G269" s="9"/>
      <c r="H269" s="9"/>
      <c r="I269" s="9" t="s">
        <v>16</v>
      </c>
    </row>
    <row r="270" spans="3:9">
      <c r="C270" s="11"/>
      <c r="D270" s="9"/>
      <c r="E270" s="9"/>
      <c r="F270" s="9"/>
      <c r="G270" s="9"/>
      <c r="H270" s="9"/>
      <c r="I270" s="9" t="s">
        <v>16</v>
      </c>
    </row>
    <row r="271" spans="3:9">
      <c r="C271" s="11"/>
      <c r="D271" s="9"/>
      <c r="E271" s="9"/>
      <c r="F271" s="9"/>
      <c r="G271" s="9"/>
      <c r="H271" s="9"/>
      <c r="I271" s="9" t="s">
        <v>16</v>
      </c>
    </row>
    <row r="272" spans="3:9">
      <c r="C272" s="11"/>
      <c r="D272" s="9"/>
      <c r="E272" s="9"/>
      <c r="F272" s="9"/>
      <c r="G272" s="9"/>
      <c r="H272" s="9"/>
      <c r="I272" s="9" t="s">
        <v>16</v>
      </c>
    </row>
    <row r="273" spans="3:9">
      <c r="C273" s="11"/>
      <c r="D273" s="9"/>
      <c r="E273" s="9"/>
      <c r="F273" s="9"/>
      <c r="G273" s="9"/>
      <c r="H273" s="9"/>
      <c r="I273" s="9" t="s">
        <v>16</v>
      </c>
    </row>
    <row r="274" spans="3:9">
      <c r="C274" s="11"/>
      <c r="D274" s="9"/>
      <c r="E274" s="9"/>
      <c r="F274" s="9"/>
      <c r="G274" s="9"/>
      <c r="H274" s="9"/>
      <c r="I274" s="9" t="s">
        <v>16</v>
      </c>
    </row>
    <row r="275" spans="3:9">
      <c r="C275" s="11"/>
      <c r="D275" s="9"/>
      <c r="E275" s="9"/>
      <c r="F275" s="9"/>
      <c r="G275" s="9"/>
      <c r="H275" s="9"/>
      <c r="I275" s="9" t="s">
        <v>16</v>
      </c>
    </row>
    <row r="276" spans="3:9">
      <c r="C276" s="11"/>
      <c r="D276" s="9"/>
      <c r="E276" s="9"/>
      <c r="F276" s="9"/>
      <c r="G276" s="9"/>
      <c r="H276" s="9"/>
      <c r="I276" s="9" t="s">
        <v>16</v>
      </c>
    </row>
    <row r="277" spans="3:9">
      <c r="C277" s="11"/>
      <c r="D277" s="9"/>
      <c r="E277" s="9"/>
      <c r="F277" s="9"/>
      <c r="G277" s="9"/>
      <c r="H277" s="9"/>
      <c r="I277" s="9" t="s">
        <v>16</v>
      </c>
    </row>
    <row r="278" spans="3:9">
      <c r="C278" s="11"/>
      <c r="D278" s="9"/>
      <c r="E278" s="9"/>
      <c r="F278" s="9"/>
      <c r="G278" s="9"/>
      <c r="H278" s="9"/>
      <c r="I278" s="9" t="s">
        <v>16</v>
      </c>
    </row>
    <row r="279" spans="3:9">
      <c r="C279" s="11"/>
      <c r="D279" s="9"/>
      <c r="E279" s="9"/>
      <c r="F279" s="9"/>
      <c r="G279" s="9"/>
      <c r="H279" s="9"/>
      <c r="I279" s="9" t="s">
        <v>16</v>
      </c>
    </row>
    <row r="280" spans="3:9">
      <c r="C280" s="11"/>
      <c r="D280" s="9"/>
      <c r="E280" s="9"/>
      <c r="F280" s="9"/>
      <c r="G280" s="9"/>
      <c r="H280" s="9"/>
      <c r="I280" s="9" t="s">
        <v>16</v>
      </c>
    </row>
    <row r="281" spans="3:9">
      <c r="C281" s="11"/>
      <c r="D281" s="9"/>
      <c r="E281" s="9"/>
      <c r="F281" s="9"/>
      <c r="G281" s="9"/>
      <c r="H281" s="9"/>
      <c r="I281" s="9" t="s">
        <v>16</v>
      </c>
    </row>
    <row r="282" spans="3:9">
      <c r="C282" s="11"/>
      <c r="D282" s="9"/>
      <c r="E282" s="9"/>
      <c r="F282" s="9"/>
      <c r="G282" s="9"/>
      <c r="H282" s="9"/>
      <c r="I282" s="9" t="s">
        <v>16</v>
      </c>
    </row>
    <row r="283" spans="3:9">
      <c r="C283" s="11"/>
      <c r="D283" s="9"/>
      <c r="E283" s="9"/>
      <c r="F283" s="9"/>
      <c r="G283" s="9"/>
      <c r="H283" s="9"/>
      <c r="I283" s="9" t="s">
        <v>16</v>
      </c>
    </row>
    <row r="284" spans="3:9">
      <c r="C284" s="11"/>
      <c r="D284" s="9"/>
      <c r="E284" s="9"/>
      <c r="F284" s="9"/>
      <c r="G284" s="9"/>
      <c r="H284" s="9"/>
      <c r="I284" s="9" t="s">
        <v>16</v>
      </c>
    </row>
    <row r="285" spans="3:9">
      <c r="C285" s="11"/>
      <c r="D285" s="9"/>
      <c r="E285" s="9"/>
      <c r="F285" s="9"/>
      <c r="G285" s="9"/>
      <c r="H285" s="9"/>
      <c r="I285" s="9" t="s">
        <v>16</v>
      </c>
    </row>
    <row r="286" spans="3:9">
      <c r="C286" s="11"/>
      <c r="D286" s="9"/>
      <c r="E286" s="9"/>
      <c r="F286" s="9"/>
      <c r="G286" s="9"/>
      <c r="H286" s="9"/>
      <c r="I286" s="9" t="s">
        <v>16</v>
      </c>
    </row>
    <row r="287" spans="3:9">
      <c r="C287" s="11"/>
      <c r="D287" s="9"/>
      <c r="E287" s="9"/>
      <c r="F287" s="9"/>
      <c r="G287" s="9"/>
      <c r="H287" s="9"/>
      <c r="I287" s="9" t="s">
        <v>16</v>
      </c>
    </row>
    <row r="288" spans="3:9">
      <c r="C288" s="11"/>
      <c r="D288" s="9"/>
      <c r="E288" s="9"/>
      <c r="F288" s="9"/>
      <c r="G288" s="9"/>
      <c r="H288" s="9"/>
      <c r="I288" s="9" t="s">
        <v>16</v>
      </c>
    </row>
    <row r="289" spans="3:9">
      <c r="C289" s="11"/>
      <c r="D289" s="9"/>
      <c r="E289" s="9"/>
      <c r="F289" s="9"/>
      <c r="G289" s="9"/>
      <c r="H289" s="9"/>
      <c r="I289" s="9" t="s">
        <v>16</v>
      </c>
    </row>
    <row r="290" spans="3:9">
      <c r="C290" s="11"/>
      <c r="D290" s="9"/>
      <c r="E290" s="9"/>
      <c r="F290" s="9"/>
      <c r="G290" s="9"/>
      <c r="H290" s="9"/>
      <c r="I290" s="9" t="s">
        <v>16</v>
      </c>
    </row>
    <row r="291" spans="3:9">
      <c r="C291" s="11"/>
      <c r="D291" s="9"/>
      <c r="E291" s="9"/>
      <c r="F291" s="9"/>
      <c r="G291" s="9"/>
      <c r="H291" s="9"/>
      <c r="I291" s="9" t="s">
        <v>16</v>
      </c>
    </row>
    <row r="292" spans="3:9">
      <c r="C292" s="11"/>
      <c r="D292" s="9"/>
      <c r="E292" s="9"/>
      <c r="F292" s="9"/>
      <c r="G292" s="9"/>
      <c r="H292" s="9"/>
      <c r="I292" s="9" t="s">
        <v>16</v>
      </c>
    </row>
    <row r="293" spans="3:9">
      <c r="C293" s="11"/>
      <c r="D293" s="9"/>
      <c r="E293" s="9"/>
      <c r="F293" s="9"/>
      <c r="G293" s="9"/>
      <c r="H293" s="9"/>
      <c r="I293" s="9" t="s">
        <v>16</v>
      </c>
    </row>
    <row r="294" spans="3:9">
      <c r="C294" s="11"/>
      <c r="D294" s="9"/>
      <c r="E294" s="9"/>
      <c r="F294" s="9"/>
      <c r="G294" s="9"/>
      <c r="H294" s="9"/>
      <c r="I294" s="9" t="s">
        <v>16</v>
      </c>
    </row>
    <row r="295" spans="3:9">
      <c r="C295" s="11"/>
      <c r="D295" s="9"/>
      <c r="E295" s="9"/>
      <c r="F295" s="9"/>
      <c r="G295" s="9"/>
      <c r="H295" s="9"/>
      <c r="I295" s="9" t="s">
        <v>16</v>
      </c>
    </row>
    <row r="296" spans="3:9">
      <c r="C296" s="11"/>
      <c r="D296" s="9"/>
      <c r="E296" s="9"/>
      <c r="F296" s="9"/>
      <c r="G296" s="9"/>
      <c r="H296" s="9"/>
      <c r="I296" s="9" t="s">
        <v>16</v>
      </c>
    </row>
    <row r="297" spans="3:9">
      <c r="C297" s="11"/>
      <c r="D297" s="9"/>
      <c r="E297" s="9"/>
      <c r="F297" s="9"/>
      <c r="G297" s="9"/>
      <c r="H297" s="9"/>
      <c r="I297" s="9" t="s">
        <v>16</v>
      </c>
    </row>
    <row r="298" spans="3:9">
      <c r="C298" s="11"/>
      <c r="D298" s="9"/>
      <c r="E298" s="9"/>
      <c r="F298" s="9"/>
      <c r="G298" s="9"/>
      <c r="H298" s="9"/>
      <c r="I298" s="9" t="s">
        <v>16</v>
      </c>
    </row>
    <row r="299" spans="3:9">
      <c r="C299" s="11"/>
      <c r="D299" s="9"/>
      <c r="E299" s="9"/>
      <c r="F299" s="9"/>
      <c r="G299" s="9"/>
      <c r="H299" s="9"/>
      <c r="I299" s="9" t="s">
        <v>16</v>
      </c>
    </row>
    <row r="300" spans="3:9">
      <c r="C300" s="11"/>
      <c r="D300" s="9"/>
      <c r="E300" s="9"/>
      <c r="F300" s="9"/>
      <c r="G300" s="9"/>
      <c r="H300" s="9"/>
      <c r="I300" s="9" t="s">
        <v>16</v>
      </c>
    </row>
    <row r="301" spans="3:9">
      <c r="C301" s="11"/>
      <c r="D301" s="9"/>
      <c r="E301" s="9"/>
      <c r="F301" s="9"/>
      <c r="G301" s="9"/>
      <c r="H301" s="9"/>
      <c r="I301" s="9" t="s">
        <v>16</v>
      </c>
    </row>
    <row r="302" spans="3:9">
      <c r="C302" s="11"/>
      <c r="D302" s="9"/>
      <c r="E302" s="9"/>
      <c r="F302" s="9"/>
      <c r="G302" s="9"/>
      <c r="H302" s="9"/>
      <c r="I302" s="9" t="s">
        <v>16</v>
      </c>
    </row>
    <row r="303" spans="3:9">
      <c r="C303" s="11"/>
      <c r="D303" s="9"/>
      <c r="E303" s="9"/>
      <c r="F303" s="9"/>
      <c r="G303" s="9"/>
      <c r="H303" s="9"/>
      <c r="I303" s="9" t="s">
        <v>16</v>
      </c>
    </row>
    <row r="304" spans="3:9">
      <c r="C304" s="11"/>
      <c r="D304" s="9"/>
      <c r="E304" s="9"/>
      <c r="F304" s="9"/>
      <c r="G304" s="9"/>
      <c r="H304" s="9"/>
      <c r="I304" s="9" t="s">
        <v>16</v>
      </c>
    </row>
    <row r="305" spans="3:9">
      <c r="C305" s="11"/>
      <c r="D305" s="9"/>
      <c r="E305" s="9"/>
      <c r="F305" s="9"/>
      <c r="G305" s="9"/>
      <c r="H305" s="9"/>
      <c r="I305" s="9" t="s">
        <v>16</v>
      </c>
    </row>
    <row r="306" spans="3:9">
      <c r="C306" s="11"/>
      <c r="D306" s="9"/>
      <c r="E306" s="9"/>
      <c r="F306" s="9"/>
      <c r="G306" s="9"/>
      <c r="H306" s="9"/>
      <c r="I306" s="9" t="s">
        <v>16</v>
      </c>
    </row>
    <row r="307" spans="3:9">
      <c r="C307" s="11"/>
      <c r="D307" s="9"/>
      <c r="E307" s="9"/>
      <c r="F307" s="9"/>
      <c r="G307" s="9"/>
      <c r="H307" s="9"/>
      <c r="I307" s="9" t="s">
        <v>16</v>
      </c>
    </row>
    <row r="308" spans="3:9">
      <c r="C308" s="11"/>
      <c r="D308" s="9"/>
      <c r="E308" s="9"/>
      <c r="F308" s="9"/>
      <c r="G308" s="9"/>
      <c r="H308" s="9"/>
      <c r="I308" s="9" t="s">
        <v>16</v>
      </c>
    </row>
    <row r="309" spans="3:9">
      <c r="C309" s="11"/>
      <c r="D309" s="9"/>
      <c r="E309" s="9"/>
      <c r="F309" s="9"/>
      <c r="G309" s="9"/>
      <c r="H309" s="9"/>
      <c r="I309" s="9" t="s">
        <v>16</v>
      </c>
    </row>
    <row r="310" spans="3:9">
      <c r="C310" s="11"/>
      <c r="D310" s="9"/>
      <c r="E310" s="9"/>
      <c r="F310" s="9"/>
      <c r="G310" s="9"/>
      <c r="H310" s="9"/>
      <c r="I310" s="9" t="s">
        <v>16</v>
      </c>
    </row>
    <row r="311" spans="3:9">
      <c r="C311" s="11"/>
      <c r="D311" s="9"/>
      <c r="E311" s="9"/>
      <c r="F311" s="9"/>
      <c r="G311" s="9"/>
      <c r="H311" s="9"/>
      <c r="I311" s="9" t="s">
        <v>16</v>
      </c>
    </row>
    <row r="312" spans="3:9">
      <c r="C312" s="11"/>
      <c r="D312" s="9"/>
      <c r="E312" s="9"/>
      <c r="F312" s="9"/>
      <c r="G312" s="9"/>
      <c r="H312" s="9"/>
      <c r="I312" s="9" t="s">
        <v>16</v>
      </c>
    </row>
    <row r="313" spans="3:9">
      <c r="C313" s="11"/>
      <c r="D313" s="9"/>
      <c r="E313" s="9"/>
      <c r="F313" s="9"/>
      <c r="G313" s="9"/>
      <c r="H313" s="9"/>
      <c r="I313" s="9" t="s">
        <v>16</v>
      </c>
    </row>
    <row r="314" spans="3:9">
      <c r="C314" s="11"/>
      <c r="D314" s="9"/>
      <c r="E314" s="9"/>
      <c r="F314" s="9"/>
      <c r="G314" s="9"/>
      <c r="H314" s="9"/>
      <c r="I314" s="9" t="s">
        <v>16</v>
      </c>
    </row>
    <row r="315" spans="3:9">
      <c r="C315" s="11"/>
      <c r="D315" s="9"/>
      <c r="E315" s="9"/>
      <c r="F315" s="9"/>
      <c r="G315" s="9"/>
      <c r="H315" s="9"/>
      <c r="I315" s="9" t="s">
        <v>16</v>
      </c>
    </row>
    <row r="316" spans="3:9">
      <c r="C316" s="11"/>
      <c r="D316" s="9"/>
      <c r="E316" s="9"/>
      <c r="F316" s="9"/>
      <c r="G316" s="9"/>
      <c r="H316" s="9"/>
      <c r="I316" s="9" t="s">
        <v>16</v>
      </c>
    </row>
    <row r="317" spans="3:9">
      <c r="C317" s="11"/>
      <c r="D317" s="9"/>
      <c r="E317" s="9"/>
      <c r="F317" s="9"/>
      <c r="G317" s="9"/>
      <c r="H317" s="9"/>
      <c r="I317" s="9" t="s">
        <v>16</v>
      </c>
    </row>
    <row r="318" spans="3:9">
      <c r="C318" s="11"/>
      <c r="D318" s="9"/>
      <c r="E318" s="9"/>
      <c r="F318" s="9"/>
      <c r="G318" s="9"/>
      <c r="H318" s="9"/>
      <c r="I318" s="9" t="s">
        <v>16</v>
      </c>
    </row>
    <row r="319" spans="3:9">
      <c r="C319" s="11"/>
      <c r="D319" s="9"/>
      <c r="E319" s="9"/>
      <c r="F319" s="9"/>
      <c r="G319" s="9"/>
      <c r="H319" s="9"/>
      <c r="I319" s="9" t="s">
        <v>16</v>
      </c>
    </row>
    <row r="320" spans="3:9">
      <c r="C320" s="11"/>
      <c r="D320" s="9"/>
      <c r="E320" s="9"/>
      <c r="F320" s="9"/>
      <c r="G320" s="9"/>
      <c r="H320" s="9"/>
      <c r="I320" s="9" t="s">
        <v>16</v>
      </c>
    </row>
    <row r="321" spans="3:9">
      <c r="C321" s="11"/>
      <c r="D321" s="9"/>
      <c r="E321" s="9"/>
      <c r="F321" s="9"/>
      <c r="G321" s="9"/>
      <c r="H321" s="9"/>
      <c r="I321" s="9" t="s">
        <v>16</v>
      </c>
    </row>
    <row r="322" spans="3:9">
      <c r="C322" s="11"/>
      <c r="D322" s="9"/>
      <c r="E322" s="9"/>
      <c r="F322" s="9"/>
      <c r="G322" s="9"/>
      <c r="H322" s="9"/>
      <c r="I322" s="9" t="s">
        <v>16</v>
      </c>
    </row>
    <row r="323" spans="3:9">
      <c r="C323" s="11"/>
      <c r="D323" s="9"/>
      <c r="E323" s="9"/>
      <c r="F323" s="9"/>
      <c r="G323" s="9"/>
      <c r="H323" s="9"/>
      <c r="I323" s="9" t="s">
        <v>16</v>
      </c>
    </row>
    <row r="324" spans="3:9">
      <c r="C324" s="11"/>
      <c r="D324" s="9"/>
      <c r="E324" s="9"/>
      <c r="F324" s="9"/>
      <c r="G324" s="9"/>
      <c r="H324" s="9"/>
      <c r="I324" s="9" t="s">
        <v>16</v>
      </c>
    </row>
    <row r="325" spans="3:9">
      <c r="C325" s="11"/>
      <c r="D325" s="9"/>
      <c r="E325" s="9"/>
      <c r="F325" s="9"/>
      <c r="G325" s="9"/>
      <c r="H325" s="9"/>
      <c r="I325" s="9" t="s">
        <v>16</v>
      </c>
    </row>
    <row r="326" spans="3:9">
      <c r="C326" s="11"/>
      <c r="D326" s="9"/>
      <c r="E326" s="9"/>
      <c r="F326" s="9"/>
      <c r="G326" s="9"/>
      <c r="H326" s="9"/>
      <c r="I326" s="9" t="s">
        <v>16</v>
      </c>
    </row>
    <row r="327" spans="3:9">
      <c r="C327" s="11"/>
      <c r="D327" s="9"/>
      <c r="E327" s="9"/>
      <c r="F327" s="9"/>
      <c r="G327" s="9"/>
      <c r="H327" s="9"/>
      <c r="I327" s="9" t="s">
        <v>16</v>
      </c>
    </row>
    <row r="328" spans="3:9">
      <c r="C328" s="11"/>
      <c r="D328" s="9"/>
      <c r="E328" s="9"/>
      <c r="F328" s="9"/>
      <c r="G328" s="9"/>
      <c r="H328" s="9"/>
      <c r="I328" s="9" t="s">
        <v>16</v>
      </c>
    </row>
    <row r="329" spans="3:9">
      <c r="C329" s="11"/>
      <c r="D329" s="9"/>
      <c r="E329" s="9"/>
      <c r="F329" s="9"/>
      <c r="G329" s="9"/>
      <c r="H329" s="9"/>
      <c r="I329" s="9" t="s">
        <v>16</v>
      </c>
    </row>
    <row r="330" spans="3:9">
      <c r="C330" s="11"/>
      <c r="D330" s="9"/>
      <c r="E330" s="9"/>
      <c r="F330" s="9"/>
      <c r="G330" s="9"/>
      <c r="H330" s="9"/>
      <c r="I330" s="9" t="s">
        <v>16</v>
      </c>
    </row>
    <row r="331" spans="3:9">
      <c r="C331" s="11"/>
      <c r="D331" s="9"/>
      <c r="E331" s="9"/>
      <c r="F331" s="9"/>
      <c r="G331" s="9"/>
      <c r="H331" s="9"/>
      <c r="I331" s="9" t="s">
        <v>16</v>
      </c>
    </row>
    <row r="332" spans="3:9">
      <c r="C332" s="11"/>
      <c r="D332" s="9"/>
      <c r="E332" s="9"/>
      <c r="F332" s="9"/>
      <c r="G332" s="9"/>
      <c r="H332" s="9"/>
      <c r="I332" s="9" t="s">
        <v>16</v>
      </c>
    </row>
    <row r="333" spans="3:9">
      <c r="C333" s="11"/>
      <c r="D333" s="9"/>
      <c r="E333" s="9"/>
      <c r="F333" s="9"/>
      <c r="G333" s="9"/>
      <c r="H333" s="9"/>
      <c r="I333" s="9" t="s">
        <v>16</v>
      </c>
    </row>
    <row r="334" spans="3:9">
      <c r="C334" s="11"/>
      <c r="D334" s="9"/>
      <c r="E334" s="9"/>
      <c r="F334" s="9"/>
      <c r="G334" s="9"/>
      <c r="H334" s="9"/>
      <c r="I334" s="9" t="s">
        <v>16</v>
      </c>
    </row>
    <row r="335" spans="3:9">
      <c r="C335" s="11"/>
      <c r="D335" s="9"/>
      <c r="E335" s="9"/>
      <c r="F335" s="9"/>
      <c r="G335" s="9"/>
      <c r="H335" s="9"/>
      <c r="I335" s="9" t="s">
        <v>16</v>
      </c>
    </row>
    <row r="336" spans="3:9">
      <c r="C336" s="11"/>
      <c r="D336" s="9"/>
      <c r="E336" s="9"/>
      <c r="F336" s="9"/>
      <c r="G336" s="9"/>
      <c r="H336" s="9"/>
      <c r="I336" s="9" t="s">
        <v>16</v>
      </c>
    </row>
    <row r="337" spans="3:9">
      <c r="C337" s="11"/>
      <c r="D337" s="9"/>
      <c r="E337" s="9"/>
      <c r="F337" s="9"/>
      <c r="G337" s="9"/>
      <c r="H337" s="9"/>
      <c r="I337" s="9" t="s">
        <v>16</v>
      </c>
    </row>
    <row r="338" spans="3:9">
      <c r="C338" s="11"/>
      <c r="D338" s="9"/>
      <c r="E338" s="9"/>
      <c r="F338" s="9"/>
      <c r="G338" s="9"/>
      <c r="H338" s="9"/>
      <c r="I338" s="9" t="s">
        <v>16</v>
      </c>
    </row>
    <row r="339" spans="3:9">
      <c r="C339" s="11"/>
      <c r="D339" s="9"/>
      <c r="E339" s="9"/>
      <c r="F339" s="9"/>
      <c r="G339" s="9"/>
      <c r="H339" s="9"/>
      <c r="I339" s="9" t="s">
        <v>16</v>
      </c>
    </row>
    <row r="340" spans="3:9">
      <c r="C340" s="11"/>
      <c r="D340" s="9"/>
      <c r="E340" s="9"/>
      <c r="F340" s="9"/>
      <c r="G340" s="9"/>
      <c r="H340" s="9"/>
      <c r="I340" s="9" t="s">
        <v>16</v>
      </c>
    </row>
    <row r="341" spans="3:9">
      <c r="C341" s="11"/>
      <c r="D341" s="9"/>
      <c r="E341" s="9"/>
      <c r="F341" s="9"/>
      <c r="G341" s="9"/>
      <c r="H341" s="9"/>
      <c r="I341" s="9" t="s">
        <v>16</v>
      </c>
    </row>
    <row r="342" spans="3:9">
      <c r="C342" s="11"/>
      <c r="D342" s="9"/>
      <c r="E342" s="9"/>
      <c r="F342" s="9"/>
      <c r="G342" s="9"/>
      <c r="H342" s="9"/>
      <c r="I342" s="9" t="s">
        <v>16</v>
      </c>
    </row>
    <row r="343" spans="3:9">
      <c r="C343" s="11"/>
      <c r="D343" s="9"/>
      <c r="E343" s="9"/>
      <c r="F343" s="9"/>
      <c r="G343" s="9"/>
      <c r="H343" s="9"/>
      <c r="I343" s="9" t="s">
        <v>16</v>
      </c>
    </row>
    <row r="344" spans="3:9">
      <c r="C344" s="11"/>
      <c r="D344" s="9"/>
      <c r="E344" s="9"/>
      <c r="F344" s="9"/>
      <c r="G344" s="9"/>
      <c r="H344" s="9"/>
      <c r="I344" s="9" t="s">
        <v>16</v>
      </c>
    </row>
    <row r="345" spans="3:9">
      <c r="C345" s="11"/>
      <c r="D345" s="9"/>
      <c r="E345" s="9"/>
      <c r="F345" s="9"/>
      <c r="G345" s="9"/>
      <c r="H345" s="9"/>
      <c r="I345" s="9" t="s">
        <v>16</v>
      </c>
    </row>
    <row r="346" spans="3:9">
      <c r="C346" s="11"/>
      <c r="D346" s="9"/>
      <c r="E346" s="9"/>
      <c r="F346" s="9"/>
      <c r="G346" s="9"/>
      <c r="H346" s="9"/>
      <c r="I346" s="9" t="s">
        <v>16</v>
      </c>
    </row>
    <row r="347" spans="3:9">
      <c r="C347" s="11"/>
      <c r="D347" s="9"/>
      <c r="E347" s="9"/>
      <c r="F347" s="9"/>
      <c r="G347" s="9"/>
      <c r="H347" s="9"/>
      <c r="I347" s="9" t="s">
        <v>16</v>
      </c>
    </row>
    <row r="348" spans="3:9">
      <c r="C348" s="11"/>
      <c r="D348" s="9"/>
      <c r="E348" s="9"/>
      <c r="F348" s="9"/>
      <c r="G348" s="9"/>
      <c r="H348" s="9"/>
      <c r="I348" s="9" t="s">
        <v>16</v>
      </c>
    </row>
    <row r="349" spans="3:9">
      <c r="C349" s="11"/>
      <c r="D349" s="9"/>
      <c r="E349" s="9"/>
      <c r="F349" s="9"/>
      <c r="G349" s="9"/>
      <c r="H349" s="9"/>
      <c r="I349" s="9" t="s">
        <v>16</v>
      </c>
    </row>
    <row r="350" spans="3:9">
      <c r="C350" s="11"/>
      <c r="D350" s="9"/>
      <c r="E350" s="9"/>
      <c r="F350" s="9"/>
      <c r="G350" s="9"/>
      <c r="H350" s="9"/>
      <c r="I350" s="9" t="s">
        <v>16</v>
      </c>
    </row>
    <row r="351" spans="3:9">
      <c r="C351" s="11"/>
      <c r="D351" s="9"/>
      <c r="E351" s="9"/>
      <c r="F351" s="9"/>
      <c r="G351" s="9"/>
      <c r="H351" s="9"/>
      <c r="I351" s="9" t="s">
        <v>16</v>
      </c>
    </row>
    <row r="352" spans="3:9">
      <c r="C352" s="11"/>
      <c r="D352" s="9"/>
      <c r="E352" s="9"/>
      <c r="F352" s="9"/>
      <c r="G352" s="9"/>
      <c r="H352" s="9"/>
      <c r="I352" s="9" t="s">
        <v>16</v>
      </c>
    </row>
    <row r="353" spans="3:9">
      <c r="C353" s="11"/>
      <c r="D353" s="9"/>
      <c r="E353" s="9"/>
      <c r="F353" s="9"/>
      <c r="G353" s="9"/>
      <c r="H353" s="9"/>
      <c r="I353" s="9" t="s">
        <v>16</v>
      </c>
    </row>
    <row r="354" spans="3:9">
      <c r="C354" s="11"/>
      <c r="D354" s="9"/>
      <c r="E354" s="9"/>
      <c r="F354" s="9"/>
      <c r="G354" s="9"/>
      <c r="H354" s="9"/>
      <c r="I354" s="9" t="s">
        <v>16</v>
      </c>
    </row>
    <row r="355" spans="3:9">
      <c r="C355" s="11"/>
      <c r="D355" s="9"/>
      <c r="E355" s="9"/>
      <c r="F355" s="9"/>
      <c r="G355" s="9"/>
      <c r="H355" s="9"/>
      <c r="I355" s="9" t="s">
        <v>16</v>
      </c>
    </row>
    <row r="356" spans="3:9">
      <c r="C356" s="11"/>
      <c r="D356" s="9"/>
      <c r="E356" s="9"/>
      <c r="F356" s="9"/>
      <c r="G356" s="9"/>
      <c r="H356" s="9"/>
      <c r="I356" s="9" t="s">
        <v>16</v>
      </c>
    </row>
    <row r="357" spans="3:9">
      <c r="C357" s="11"/>
      <c r="D357" s="9"/>
      <c r="E357" s="9"/>
      <c r="F357" s="9"/>
      <c r="G357" s="9"/>
      <c r="H357" s="9"/>
      <c r="I357" s="9" t="s">
        <v>16</v>
      </c>
    </row>
    <row r="358" spans="3:9">
      <c r="C358" s="11"/>
      <c r="D358" s="9"/>
      <c r="E358" s="9"/>
      <c r="F358" s="9"/>
      <c r="G358" s="9"/>
      <c r="H358" s="9"/>
      <c r="I358" s="9" t="s">
        <v>16</v>
      </c>
    </row>
    <row r="359" spans="3:9">
      <c r="C359" s="11"/>
      <c r="D359" s="9"/>
      <c r="E359" s="9"/>
      <c r="F359" s="9"/>
      <c r="G359" s="9"/>
      <c r="H359" s="9"/>
      <c r="I359" s="9" t="s">
        <v>16</v>
      </c>
    </row>
    <row r="360" spans="3:9">
      <c r="C360" s="11"/>
      <c r="D360" s="9"/>
      <c r="E360" s="9"/>
      <c r="F360" s="9"/>
      <c r="G360" s="9"/>
      <c r="H360" s="9"/>
      <c r="I360" s="9" t="s">
        <v>16</v>
      </c>
    </row>
    <row r="361" spans="3:9">
      <c r="C361" s="11"/>
      <c r="D361" s="9"/>
      <c r="E361" s="9"/>
      <c r="F361" s="9"/>
      <c r="G361" s="9"/>
      <c r="H361" s="9"/>
      <c r="I361" s="9" t="s">
        <v>16</v>
      </c>
    </row>
    <row r="362" spans="3:9">
      <c r="C362" s="11"/>
      <c r="D362" s="9"/>
      <c r="E362" s="9"/>
      <c r="F362" s="9"/>
      <c r="G362" s="9"/>
      <c r="H362" s="9"/>
      <c r="I362" s="9" t="s">
        <v>16</v>
      </c>
    </row>
    <row r="363" spans="3:9">
      <c r="C363" s="11"/>
      <c r="D363" s="9"/>
      <c r="E363" s="9"/>
      <c r="F363" s="9"/>
      <c r="G363" s="9"/>
      <c r="H363" s="9"/>
      <c r="I363" s="9" t="s">
        <v>16</v>
      </c>
    </row>
    <row r="364" spans="3:9">
      <c r="C364" s="11"/>
      <c r="D364" s="9"/>
      <c r="E364" s="9"/>
      <c r="F364" s="9"/>
      <c r="G364" s="9"/>
      <c r="H364" s="9"/>
      <c r="I364" s="9" t="s">
        <v>16</v>
      </c>
    </row>
    <row r="365" spans="3:9">
      <c r="C365" s="11"/>
      <c r="D365" s="9"/>
      <c r="E365" s="9"/>
      <c r="F365" s="9"/>
      <c r="G365" s="9"/>
      <c r="H365" s="9"/>
      <c r="I365" s="9" t="s">
        <v>16</v>
      </c>
    </row>
    <row r="366" spans="3:9">
      <c r="C366" s="11"/>
      <c r="D366" s="9"/>
      <c r="E366" s="9"/>
      <c r="F366" s="9"/>
      <c r="G366" s="9"/>
      <c r="H366" s="9"/>
      <c r="I366" s="9" t="s">
        <v>16</v>
      </c>
    </row>
    <row r="367" spans="3:9">
      <c r="C367" s="11"/>
      <c r="D367" s="9"/>
      <c r="E367" s="9"/>
      <c r="F367" s="9"/>
      <c r="G367" s="9"/>
      <c r="H367" s="9"/>
      <c r="I367" s="9" t="s">
        <v>16</v>
      </c>
    </row>
    <row r="368" spans="3:9">
      <c r="C368" s="11"/>
      <c r="D368" s="9"/>
      <c r="E368" s="9"/>
      <c r="F368" s="9"/>
      <c r="G368" s="9"/>
      <c r="H368" s="9"/>
      <c r="I368" s="9" t="s">
        <v>16</v>
      </c>
    </row>
    <row r="369" spans="3:9">
      <c r="C369" s="11"/>
      <c r="D369" s="9"/>
      <c r="E369" s="9"/>
      <c r="F369" s="9"/>
      <c r="G369" s="9"/>
      <c r="H369" s="9"/>
      <c r="I369" s="9" t="s">
        <v>16</v>
      </c>
    </row>
    <row r="370" spans="3:9">
      <c r="C370" s="11"/>
      <c r="D370" s="9"/>
      <c r="E370" s="9"/>
      <c r="F370" s="9"/>
      <c r="G370" s="9"/>
      <c r="H370" s="9"/>
      <c r="I370" s="9" t="s">
        <v>16</v>
      </c>
    </row>
    <row r="371" spans="3:9">
      <c r="C371" s="11"/>
      <c r="D371" s="9"/>
      <c r="E371" s="9"/>
      <c r="F371" s="9"/>
      <c r="G371" s="9"/>
      <c r="H371" s="9"/>
      <c r="I371" s="9" t="s">
        <v>16</v>
      </c>
    </row>
    <row r="372" spans="3:9">
      <c r="C372" s="11"/>
      <c r="D372" s="9"/>
      <c r="E372" s="9"/>
      <c r="F372" s="9"/>
      <c r="G372" s="9"/>
      <c r="H372" s="9"/>
      <c r="I372" s="9" t="s">
        <v>16</v>
      </c>
    </row>
    <row r="373" spans="3:9">
      <c r="C373" s="11"/>
      <c r="D373" s="9"/>
      <c r="E373" s="9"/>
      <c r="F373" s="9"/>
      <c r="G373" s="9"/>
      <c r="H373" s="9"/>
      <c r="I373" s="9" t="s">
        <v>16</v>
      </c>
    </row>
    <row r="374" spans="3:9">
      <c r="C374" s="11"/>
      <c r="D374" s="9"/>
      <c r="E374" s="9"/>
      <c r="F374" s="9"/>
      <c r="G374" s="9"/>
      <c r="H374" s="9"/>
      <c r="I374" s="9" t="s">
        <v>16</v>
      </c>
    </row>
    <row r="375" spans="3:9">
      <c r="C375" s="11"/>
      <c r="D375" s="9"/>
      <c r="E375" s="9"/>
      <c r="F375" s="9"/>
      <c r="G375" s="9"/>
      <c r="H375" s="9"/>
      <c r="I375" s="9" t="s">
        <v>16</v>
      </c>
    </row>
    <row r="376" spans="3:9">
      <c r="C376" s="11"/>
      <c r="D376" s="9"/>
      <c r="E376" s="9"/>
      <c r="F376" s="9"/>
      <c r="G376" s="9"/>
      <c r="H376" s="9"/>
      <c r="I376" s="9" t="s">
        <v>16</v>
      </c>
    </row>
    <row r="377" spans="3:9">
      <c r="C377" s="11"/>
      <c r="D377" s="9"/>
      <c r="E377" s="9"/>
      <c r="F377" s="9"/>
      <c r="G377" s="9"/>
      <c r="H377" s="9"/>
      <c r="I377" s="9" t="s">
        <v>16</v>
      </c>
    </row>
    <row r="378" spans="3:9">
      <c r="C378" s="11"/>
      <c r="D378" s="9"/>
      <c r="E378" s="9"/>
      <c r="F378" s="9"/>
      <c r="G378" s="9"/>
      <c r="H378" s="9"/>
      <c r="I378" s="9" t="s">
        <v>16</v>
      </c>
    </row>
    <row r="379" spans="3:9">
      <c r="C379" s="11"/>
      <c r="D379" s="9"/>
      <c r="E379" s="9"/>
      <c r="F379" s="9"/>
      <c r="G379" s="9"/>
      <c r="H379" s="9"/>
      <c r="I379" s="9" t="s">
        <v>16</v>
      </c>
    </row>
    <row r="380" spans="3:9">
      <c r="C380" s="11"/>
      <c r="D380" s="9"/>
      <c r="E380" s="9"/>
      <c r="F380" s="9"/>
      <c r="G380" s="9"/>
      <c r="H380" s="9"/>
      <c r="I380" s="9" t="s">
        <v>16</v>
      </c>
    </row>
    <row r="381" spans="3:9">
      <c r="C381" s="11"/>
      <c r="D381" s="9"/>
      <c r="E381" s="9"/>
      <c r="F381" s="9"/>
      <c r="G381" s="9"/>
      <c r="H381" s="9"/>
      <c r="I381" s="9" t="s">
        <v>16</v>
      </c>
    </row>
    <row r="382" spans="3:9">
      <c r="C382" s="11"/>
      <c r="D382" s="9"/>
      <c r="E382" s="9"/>
      <c r="F382" s="9"/>
      <c r="G382" s="9"/>
      <c r="H382" s="9"/>
      <c r="I382" s="9" t="s">
        <v>16</v>
      </c>
    </row>
    <row r="383" spans="3:9">
      <c r="C383" s="11"/>
      <c r="D383" s="9"/>
      <c r="E383" s="9"/>
      <c r="F383" s="9"/>
      <c r="G383" s="9"/>
      <c r="H383" s="9"/>
      <c r="I383" s="9" t="s">
        <v>16</v>
      </c>
    </row>
    <row r="384" spans="3:9">
      <c r="C384" s="11"/>
      <c r="D384" s="9"/>
      <c r="E384" s="9"/>
      <c r="F384" s="9"/>
      <c r="G384" s="9"/>
      <c r="H384" s="9"/>
      <c r="I384" s="9" t="s">
        <v>16</v>
      </c>
    </row>
    <row r="385" spans="3:9">
      <c r="C385" s="11"/>
      <c r="D385" s="9"/>
      <c r="E385" s="9"/>
      <c r="F385" s="9"/>
      <c r="G385" s="9"/>
      <c r="H385" s="9"/>
      <c r="I385" s="9" t="s">
        <v>16</v>
      </c>
    </row>
    <row r="386" spans="3:9">
      <c r="C386" s="11"/>
      <c r="D386" s="9"/>
      <c r="E386" s="9"/>
      <c r="F386" s="9"/>
      <c r="G386" s="9"/>
      <c r="H386" s="9"/>
      <c r="I386" s="9" t="s">
        <v>16</v>
      </c>
    </row>
    <row r="387" spans="3:9">
      <c r="C387" s="11"/>
      <c r="D387" s="9"/>
      <c r="E387" s="9"/>
      <c r="F387" s="9"/>
      <c r="G387" s="9"/>
      <c r="H387" s="9"/>
      <c r="I387" s="9" t="s">
        <v>16</v>
      </c>
    </row>
    <row r="388" spans="3:9">
      <c r="C388" s="11"/>
      <c r="D388" s="9"/>
      <c r="E388" s="9"/>
      <c r="F388" s="9"/>
      <c r="G388" s="9"/>
      <c r="H388" s="9"/>
      <c r="I388" s="9" t="s">
        <v>16</v>
      </c>
    </row>
    <row r="389" spans="3:9">
      <c r="C389" s="11"/>
      <c r="D389" s="9"/>
      <c r="E389" s="9"/>
      <c r="F389" s="9"/>
      <c r="G389" s="9"/>
      <c r="H389" s="9"/>
      <c r="I389" s="9" t="s">
        <v>16</v>
      </c>
    </row>
    <row r="390" spans="3:9">
      <c r="C390" s="11"/>
      <c r="D390" s="9"/>
      <c r="E390" s="9"/>
      <c r="F390" s="9"/>
      <c r="G390" s="9"/>
      <c r="H390" s="9"/>
      <c r="I390" s="9" t="s">
        <v>16</v>
      </c>
    </row>
    <row r="391" spans="3:9">
      <c r="C391" s="11"/>
      <c r="D391" s="9"/>
      <c r="E391" s="9"/>
      <c r="F391" s="9"/>
      <c r="G391" s="9"/>
      <c r="H391" s="9"/>
      <c r="I391" s="9" t="s">
        <v>16</v>
      </c>
    </row>
    <row r="392" spans="3:9">
      <c r="C392" s="11"/>
      <c r="D392" s="9"/>
      <c r="E392" s="9"/>
      <c r="F392" s="9"/>
      <c r="G392" s="9"/>
      <c r="H392" s="9"/>
      <c r="I392" s="9" t="s">
        <v>16</v>
      </c>
    </row>
    <row r="393" spans="3:9">
      <c r="C393" s="11"/>
      <c r="D393" s="9"/>
      <c r="E393" s="9"/>
      <c r="F393" s="9"/>
      <c r="G393" s="9"/>
      <c r="H393" s="9"/>
      <c r="I393" s="9" t="s">
        <v>16</v>
      </c>
    </row>
    <row r="394" spans="3:9">
      <c r="C394" s="11"/>
      <c r="D394" s="9"/>
      <c r="E394" s="9"/>
      <c r="F394" s="9"/>
      <c r="G394" s="9"/>
      <c r="H394" s="9"/>
      <c r="I394" s="9" t="s">
        <v>16</v>
      </c>
    </row>
    <row r="395" spans="3:9">
      <c r="C395" s="11"/>
      <c r="D395" s="9"/>
      <c r="E395" s="9"/>
      <c r="F395" s="9"/>
      <c r="G395" s="9"/>
      <c r="H395" s="9"/>
      <c r="I395" s="9" t="s">
        <v>16</v>
      </c>
    </row>
    <row r="396" spans="3:9">
      <c r="C396" s="11"/>
      <c r="D396" s="9"/>
      <c r="E396" s="9"/>
      <c r="F396" s="9"/>
      <c r="G396" s="9"/>
      <c r="H396" s="9"/>
      <c r="I396" s="9" t="s">
        <v>16</v>
      </c>
    </row>
    <row r="397" spans="3:9">
      <c r="C397" s="11"/>
      <c r="D397" s="9"/>
      <c r="E397" s="9"/>
      <c r="F397" s="9"/>
      <c r="G397" s="9"/>
      <c r="H397" s="9"/>
      <c r="I397" s="9" t="s">
        <v>16</v>
      </c>
    </row>
    <row r="398" spans="3:9">
      <c r="C398" s="11"/>
      <c r="D398" s="9"/>
      <c r="E398" s="9"/>
      <c r="F398" s="9"/>
      <c r="G398" s="9"/>
      <c r="H398" s="9"/>
      <c r="I398" s="9" t="s">
        <v>16</v>
      </c>
    </row>
    <row r="399" spans="3:9">
      <c r="C399" s="11"/>
      <c r="D399" s="9"/>
      <c r="E399" s="9"/>
      <c r="F399" s="9"/>
      <c r="G399" s="9"/>
      <c r="H399" s="9"/>
      <c r="I399" s="9" t="s">
        <v>16</v>
      </c>
    </row>
    <row r="400" spans="3:9">
      <c r="C400" s="11"/>
      <c r="D400" s="9"/>
      <c r="E400" s="9"/>
      <c r="F400" s="9"/>
      <c r="G400" s="9"/>
      <c r="H400" s="9"/>
      <c r="I400" s="9" t="s">
        <v>16</v>
      </c>
    </row>
    <row r="401" spans="3:9">
      <c r="C401" s="11"/>
      <c r="D401" s="9"/>
      <c r="E401" s="9"/>
      <c r="F401" s="9"/>
      <c r="G401" s="9"/>
      <c r="H401" s="9"/>
      <c r="I401" s="9" t="s">
        <v>16</v>
      </c>
    </row>
    <row r="402" spans="3:9">
      <c r="C402" s="11"/>
      <c r="D402" s="9"/>
      <c r="E402" s="9"/>
      <c r="F402" s="9"/>
      <c r="G402" s="9"/>
      <c r="H402" s="9"/>
      <c r="I402" s="9" t="s">
        <v>16</v>
      </c>
    </row>
    <row r="403" spans="3:9">
      <c r="C403" s="11"/>
      <c r="D403" s="9"/>
      <c r="E403" s="9"/>
      <c r="F403" s="9"/>
      <c r="G403" s="9"/>
      <c r="H403" s="9"/>
      <c r="I403" s="9" t="s">
        <v>16</v>
      </c>
    </row>
    <row r="404" spans="3:9">
      <c r="C404" s="11"/>
      <c r="D404" s="9"/>
      <c r="E404" s="9"/>
      <c r="F404" s="9"/>
      <c r="G404" s="9"/>
      <c r="H404" s="9"/>
      <c r="I404" s="9" t="s">
        <v>16</v>
      </c>
    </row>
    <row r="405" spans="3:9">
      <c r="C405" s="11"/>
      <c r="D405" s="9"/>
      <c r="E405" s="9"/>
      <c r="F405" s="9"/>
      <c r="G405" s="9"/>
      <c r="H405" s="9"/>
      <c r="I405" s="9" t="s">
        <v>16</v>
      </c>
    </row>
    <row r="406" spans="3:9">
      <c r="C406" s="11"/>
      <c r="D406" s="9"/>
      <c r="E406" s="9"/>
      <c r="F406" s="9"/>
      <c r="G406" s="9"/>
      <c r="H406" s="9"/>
      <c r="I406" s="9" t="s">
        <v>16</v>
      </c>
    </row>
    <row r="407" spans="3:9">
      <c r="C407" s="11"/>
      <c r="D407" s="9"/>
      <c r="E407" s="9"/>
      <c r="F407" s="9"/>
      <c r="G407" s="9"/>
      <c r="H407" s="9"/>
      <c r="I407" s="9" t="s">
        <v>16</v>
      </c>
    </row>
    <row r="408" spans="3:9">
      <c r="C408" s="11"/>
      <c r="D408" s="9"/>
      <c r="E408" s="9"/>
      <c r="F408" s="9"/>
      <c r="G408" s="9"/>
      <c r="H408" s="9"/>
      <c r="I408" s="9" t="s">
        <v>16</v>
      </c>
    </row>
    <row r="409" spans="3:9">
      <c r="C409" s="11"/>
      <c r="D409" s="9"/>
      <c r="E409" s="9"/>
      <c r="F409" s="9"/>
      <c r="G409" s="9"/>
      <c r="H409" s="9"/>
      <c r="I409" s="9" t="s">
        <v>16</v>
      </c>
    </row>
    <row r="410" spans="3:9">
      <c r="C410" s="11"/>
      <c r="D410" s="9"/>
      <c r="E410" s="9"/>
      <c r="F410" s="9"/>
      <c r="G410" s="9"/>
      <c r="H410" s="9"/>
      <c r="I410" s="9" t="s">
        <v>16</v>
      </c>
    </row>
    <row r="411" spans="3:9">
      <c r="C411" s="11"/>
      <c r="D411" s="9"/>
      <c r="E411" s="9"/>
      <c r="F411" s="9"/>
      <c r="G411" s="9"/>
      <c r="H411" s="9"/>
      <c r="I411" s="9" t="s">
        <v>16</v>
      </c>
    </row>
    <row r="412" spans="3:9">
      <c r="C412" s="11"/>
      <c r="D412" s="9"/>
      <c r="E412" s="9"/>
      <c r="F412" s="9"/>
      <c r="G412" s="9"/>
      <c r="H412" s="9"/>
      <c r="I412" s="9" t="s">
        <v>16</v>
      </c>
    </row>
    <row r="413" spans="3:9">
      <c r="C413" s="11"/>
      <c r="D413" s="9"/>
      <c r="E413" s="9"/>
      <c r="F413" s="9"/>
      <c r="G413" s="9"/>
      <c r="H413" s="9"/>
      <c r="I413" s="9" t="s">
        <v>16</v>
      </c>
    </row>
    <row r="414" spans="3:9">
      <c r="C414" s="11"/>
      <c r="D414" s="9"/>
      <c r="E414" s="9"/>
      <c r="F414" s="9"/>
      <c r="G414" s="9"/>
      <c r="H414" s="9"/>
      <c r="I414" s="9" t="s">
        <v>16</v>
      </c>
    </row>
    <row r="415" spans="3:9">
      <c r="C415" s="11"/>
      <c r="D415" s="9"/>
      <c r="E415" s="9"/>
      <c r="F415" s="9"/>
      <c r="G415" s="9"/>
      <c r="H415" s="9"/>
      <c r="I415" s="9" t="s">
        <v>16</v>
      </c>
    </row>
    <row r="416" spans="3:9">
      <c r="C416" s="11"/>
      <c r="D416" s="9"/>
      <c r="E416" s="9"/>
      <c r="F416" s="9"/>
      <c r="G416" s="9"/>
      <c r="H416" s="9"/>
      <c r="I416" s="9" t="s">
        <v>16</v>
      </c>
    </row>
    <row r="417" spans="3:9">
      <c r="C417" s="11"/>
      <c r="D417" s="9"/>
      <c r="E417" s="9"/>
      <c r="F417" s="9"/>
      <c r="G417" s="9"/>
      <c r="H417" s="9"/>
      <c r="I417" s="9" t="s">
        <v>16</v>
      </c>
    </row>
    <row r="418" spans="3:9">
      <c r="C418" s="11"/>
      <c r="D418" s="9"/>
      <c r="E418" s="9"/>
      <c r="F418" s="9"/>
      <c r="G418" s="9"/>
      <c r="H418" s="9"/>
      <c r="I418" s="9" t="s">
        <v>16</v>
      </c>
    </row>
    <row r="419" spans="3:9">
      <c r="C419" s="11"/>
      <c r="D419" s="9"/>
      <c r="E419" s="9"/>
      <c r="F419" s="9"/>
      <c r="G419" s="9"/>
      <c r="H419" s="9"/>
      <c r="I419" s="9" t="s">
        <v>16</v>
      </c>
    </row>
    <row r="420" spans="3:9">
      <c r="C420" s="11"/>
      <c r="D420" s="9"/>
      <c r="E420" s="9"/>
      <c r="F420" s="9"/>
      <c r="G420" s="9"/>
      <c r="H420" s="9"/>
      <c r="I420" s="9" t="s">
        <v>16</v>
      </c>
    </row>
    <row r="421" spans="3:9">
      <c r="C421" s="11"/>
      <c r="D421" s="9"/>
      <c r="E421" s="9"/>
      <c r="F421" s="9"/>
      <c r="G421" s="9"/>
      <c r="H421" s="9"/>
      <c r="I421" s="9" t="s">
        <v>16</v>
      </c>
    </row>
    <row r="422" spans="3:9">
      <c r="C422" s="11"/>
      <c r="D422" s="9"/>
      <c r="E422" s="9"/>
      <c r="F422" s="9"/>
      <c r="G422" s="9"/>
      <c r="H422" s="9"/>
      <c r="I422" s="9" t="s">
        <v>16</v>
      </c>
    </row>
    <row r="423" spans="3:9">
      <c r="C423" s="11"/>
      <c r="D423" s="9"/>
      <c r="E423" s="9"/>
      <c r="F423" s="9"/>
      <c r="G423" s="9"/>
      <c r="H423" s="9"/>
      <c r="I423" s="9" t="s">
        <v>16</v>
      </c>
    </row>
    <row r="424" spans="3:9">
      <c r="C424" s="11"/>
      <c r="D424" s="9"/>
      <c r="E424" s="9"/>
      <c r="F424" s="9"/>
      <c r="G424" s="9"/>
      <c r="H424" s="9"/>
      <c r="I424" s="9" t="s">
        <v>16</v>
      </c>
    </row>
    <row r="425" spans="3:9">
      <c r="C425" s="11"/>
      <c r="D425" s="9"/>
      <c r="E425" s="9"/>
      <c r="F425" s="9"/>
      <c r="G425" s="9"/>
      <c r="H425" s="9"/>
      <c r="I425" s="9" t="s">
        <v>16</v>
      </c>
    </row>
    <row r="426" spans="3:9">
      <c r="C426" s="11"/>
      <c r="D426" s="9"/>
      <c r="E426" s="9"/>
      <c r="F426" s="9"/>
      <c r="G426" s="9"/>
      <c r="H426" s="9"/>
      <c r="I426" s="9" t="s">
        <v>16</v>
      </c>
    </row>
    <row r="427" spans="3:9">
      <c r="C427" s="11"/>
      <c r="D427" s="9"/>
      <c r="E427" s="9"/>
      <c r="F427" s="9"/>
      <c r="G427" s="9"/>
      <c r="H427" s="9"/>
      <c r="I427" s="9" t="s">
        <v>16</v>
      </c>
    </row>
    <row r="428" spans="3:9">
      <c r="C428" s="11"/>
      <c r="D428" s="9"/>
      <c r="E428" s="9"/>
      <c r="F428" s="9"/>
      <c r="G428" s="9"/>
      <c r="H428" s="9"/>
      <c r="I428" s="9" t="s">
        <v>16</v>
      </c>
    </row>
    <row r="429" spans="3:9">
      <c r="C429" s="11"/>
      <c r="D429" s="9"/>
      <c r="E429" s="9"/>
      <c r="F429" s="9"/>
      <c r="G429" s="9"/>
      <c r="H429" s="9"/>
      <c r="I429" s="9" t="s">
        <v>16</v>
      </c>
    </row>
    <row r="430" spans="3:9">
      <c r="C430" s="11"/>
      <c r="D430" s="9"/>
      <c r="E430" s="9"/>
      <c r="F430" s="9"/>
      <c r="G430" s="9"/>
      <c r="H430" s="9"/>
      <c r="I430" s="9" t="s">
        <v>16</v>
      </c>
    </row>
    <row r="431" spans="3:9">
      <c r="C431" s="11"/>
      <c r="D431" s="9"/>
      <c r="E431" s="9"/>
      <c r="F431" s="9"/>
      <c r="G431" s="9"/>
      <c r="H431" s="9"/>
      <c r="I431" s="9" t="s">
        <v>16</v>
      </c>
    </row>
    <row r="432" spans="3:9">
      <c r="C432" s="11"/>
      <c r="D432" s="9"/>
      <c r="E432" s="9"/>
      <c r="F432" s="9"/>
      <c r="G432" s="9"/>
      <c r="H432" s="9"/>
      <c r="I432" s="9" t="s">
        <v>16</v>
      </c>
    </row>
    <row r="433" spans="3:9">
      <c r="C433" s="11"/>
      <c r="D433" s="9"/>
      <c r="E433" s="9"/>
      <c r="F433" s="9"/>
      <c r="G433" s="9"/>
      <c r="H433" s="9"/>
      <c r="I433" s="9" t="s">
        <v>16</v>
      </c>
    </row>
    <row r="434" spans="3:9">
      <c r="C434" s="11"/>
      <c r="D434" s="9"/>
      <c r="E434" s="9"/>
      <c r="F434" s="9"/>
      <c r="G434" s="9"/>
      <c r="H434" s="9"/>
      <c r="I434" s="9" t="s">
        <v>16</v>
      </c>
    </row>
    <row r="435" spans="3:9">
      <c r="C435" s="11"/>
      <c r="D435" s="9"/>
      <c r="E435" s="9"/>
      <c r="F435" s="9"/>
      <c r="G435" s="9"/>
      <c r="H435" s="9"/>
      <c r="I435" s="9" t="s">
        <v>16</v>
      </c>
    </row>
    <row r="436" spans="3:9">
      <c r="C436" s="11"/>
      <c r="D436" s="9"/>
      <c r="E436" s="9"/>
      <c r="F436" s="9"/>
      <c r="G436" s="9"/>
      <c r="H436" s="9"/>
      <c r="I436" s="9" t="s">
        <v>16</v>
      </c>
    </row>
    <row r="437" spans="3:9">
      <c r="C437" s="11"/>
      <c r="D437" s="9"/>
      <c r="E437" s="9"/>
      <c r="F437" s="9"/>
      <c r="G437" s="9"/>
      <c r="H437" s="9"/>
      <c r="I437" s="9" t="s">
        <v>16</v>
      </c>
    </row>
    <row r="438" spans="3:9">
      <c r="C438" s="11"/>
      <c r="D438" s="9"/>
      <c r="E438" s="9"/>
      <c r="F438" s="9"/>
      <c r="G438" s="9"/>
      <c r="H438" s="9"/>
      <c r="I438" s="9" t="s">
        <v>16</v>
      </c>
    </row>
    <row r="439" spans="3:9">
      <c r="C439" s="11"/>
      <c r="D439" s="9"/>
      <c r="E439" s="9"/>
      <c r="F439" s="9"/>
      <c r="G439" s="9"/>
      <c r="H439" s="9"/>
      <c r="I439" s="9" t="s">
        <v>16</v>
      </c>
    </row>
    <row r="440" spans="3:9">
      <c r="C440" s="11"/>
      <c r="D440" s="9"/>
      <c r="E440" s="9"/>
      <c r="F440" s="9"/>
      <c r="G440" s="9"/>
      <c r="H440" s="9"/>
      <c r="I440" s="9" t="s">
        <v>16</v>
      </c>
    </row>
    <row r="441" spans="3:9">
      <c r="C441" s="11"/>
      <c r="D441" s="9"/>
      <c r="E441" s="9"/>
      <c r="F441" s="9"/>
      <c r="G441" s="9"/>
      <c r="H441" s="9"/>
      <c r="I441" s="9" t="s">
        <v>16</v>
      </c>
    </row>
    <row r="442" spans="3:9">
      <c r="C442" s="11"/>
      <c r="D442" s="9"/>
      <c r="E442" s="9"/>
      <c r="F442" s="9"/>
      <c r="G442" s="9"/>
      <c r="H442" s="9"/>
      <c r="I442" s="9" t="s">
        <v>16</v>
      </c>
    </row>
    <row r="443" spans="3:9">
      <c r="C443" s="11"/>
      <c r="D443" s="9"/>
      <c r="E443" s="9"/>
      <c r="F443" s="9"/>
      <c r="G443" s="9"/>
      <c r="H443" s="9"/>
      <c r="I443" s="9" t="s">
        <v>16</v>
      </c>
    </row>
    <row r="444" spans="3:9">
      <c r="C444" s="11"/>
      <c r="D444" s="9"/>
      <c r="E444" s="9"/>
      <c r="F444" s="9"/>
      <c r="G444" s="9"/>
      <c r="H444" s="9"/>
      <c r="I444" s="9" t="s">
        <v>16</v>
      </c>
    </row>
    <row r="445" spans="3:9">
      <c r="C445" s="11"/>
      <c r="D445" s="9"/>
      <c r="E445" s="9"/>
      <c r="F445" s="9"/>
      <c r="G445" s="9"/>
      <c r="H445" s="9"/>
      <c r="I445" s="9" t="s">
        <v>16</v>
      </c>
    </row>
    <row r="446" spans="3:9">
      <c r="C446" s="11"/>
      <c r="D446" s="9"/>
      <c r="E446" s="9"/>
      <c r="F446" s="9"/>
      <c r="G446" s="9"/>
      <c r="H446" s="9"/>
      <c r="I446" s="9" t="s">
        <v>16</v>
      </c>
    </row>
    <row r="447" spans="3:9">
      <c r="C447" s="11"/>
      <c r="D447" s="9"/>
      <c r="E447" s="9"/>
      <c r="F447" s="9"/>
      <c r="G447" s="9"/>
      <c r="H447" s="9"/>
      <c r="I447" s="9" t="s">
        <v>16</v>
      </c>
    </row>
    <row r="448" spans="3:9">
      <c r="C448" s="11"/>
      <c r="D448" s="9"/>
      <c r="E448" s="9"/>
      <c r="F448" s="9"/>
      <c r="G448" s="9"/>
      <c r="H448" s="9"/>
      <c r="I448" s="9" t="s">
        <v>16</v>
      </c>
    </row>
    <row r="449" spans="3:9">
      <c r="C449" s="11"/>
      <c r="D449" s="9"/>
      <c r="E449" s="9"/>
      <c r="F449" s="9"/>
      <c r="G449" s="9"/>
      <c r="H449" s="9"/>
      <c r="I449" s="9" t="s">
        <v>16</v>
      </c>
    </row>
    <row r="450" spans="3:9">
      <c r="C450" s="11"/>
      <c r="D450" s="9"/>
      <c r="E450" s="9"/>
      <c r="F450" s="9"/>
      <c r="G450" s="9"/>
      <c r="H450" s="9"/>
      <c r="I450" s="9" t="s">
        <v>16</v>
      </c>
    </row>
    <row r="451" spans="3:9">
      <c r="C451" s="11"/>
      <c r="D451" s="9"/>
      <c r="E451" s="9"/>
      <c r="F451" s="9"/>
      <c r="G451" s="9"/>
      <c r="H451" s="9"/>
      <c r="I451" s="9" t="s">
        <v>16</v>
      </c>
    </row>
    <row r="452" spans="3:9">
      <c r="C452" s="11"/>
      <c r="D452" s="9"/>
      <c r="E452" s="9"/>
      <c r="F452" s="9"/>
      <c r="G452" s="9"/>
      <c r="H452" s="9"/>
      <c r="I452" s="9" t="s">
        <v>16</v>
      </c>
    </row>
    <row r="453" spans="3:9">
      <c r="C453" s="11"/>
      <c r="D453" s="9"/>
      <c r="E453" s="9"/>
      <c r="F453" s="9"/>
      <c r="G453" s="9"/>
      <c r="H453" s="9"/>
      <c r="I453" s="9" t="s">
        <v>16</v>
      </c>
    </row>
    <row r="454" spans="3:9">
      <c r="C454" s="11"/>
      <c r="D454" s="9"/>
      <c r="E454" s="9"/>
      <c r="F454" s="9"/>
      <c r="G454" s="9"/>
      <c r="H454" s="9"/>
      <c r="I454" s="9" t="s">
        <v>16</v>
      </c>
    </row>
    <row r="455" spans="3:9">
      <c r="C455" s="11"/>
      <c r="D455" s="9"/>
      <c r="E455" s="9"/>
      <c r="F455" s="9"/>
      <c r="G455" s="9"/>
      <c r="H455" s="9"/>
      <c r="I455" s="9" t="s">
        <v>16</v>
      </c>
    </row>
    <row r="456" spans="3:9">
      <c r="C456" s="11"/>
      <c r="D456" s="9"/>
      <c r="E456" s="9"/>
      <c r="F456" s="9"/>
      <c r="G456" s="9"/>
      <c r="H456" s="9"/>
      <c r="I456" s="9" t="s">
        <v>16</v>
      </c>
    </row>
    <row r="457" spans="3:9">
      <c r="C457" s="11"/>
      <c r="D457" s="9"/>
      <c r="E457" s="9"/>
      <c r="F457" s="9"/>
      <c r="G457" s="9"/>
      <c r="H457" s="9"/>
      <c r="I457" s="9" t="s">
        <v>16</v>
      </c>
    </row>
    <row r="458" spans="3:9">
      <c r="C458" s="11"/>
      <c r="D458" s="9"/>
      <c r="E458" s="9"/>
      <c r="F458" s="9"/>
      <c r="G458" s="9"/>
      <c r="H458" s="9"/>
      <c r="I458" s="9" t="s">
        <v>16</v>
      </c>
    </row>
    <row r="459" spans="3:9">
      <c r="C459" s="11"/>
      <c r="D459" s="9"/>
      <c r="E459" s="9"/>
      <c r="F459" s="9"/>
      <c r="G459" s="9"/>
      <c r="H459" s="9"/>
      <c r="I459" s="9" t="s">
        <v>16</v>
      </c>
    </row>
    <row r="460" spans="3:9">
      <c r="C460" s="11"/>
      <c r="D460" s="9"/>
      <c r="E460" s="9"/>
      <c r="F460" s="9"/>
      <c r="G460" s="9"/>
      <c r="H460" s="9"/>
      <c r="I460" s="9" t="s">
        <v>16</v>
      </c>
    </row>
    <row r="461" spans="3:9">
      <c r="C461" s="11"/>
      <c r="D461" s="9"/>
      <c r="E461" s="9"/>
      <c r="F461" s="9"/>
      <c r="G461" s="9"/>
      <c r="H461" s="9"/>
      <c r="I461" s="9" t="s">
        <v>16</v>
      </c>
    </row>
    <row r="462" spans="3:9">
      <c r="C462" s="11"/>
      <c r="D462" s="9"/>
      <c r="E462" s="9"/>
      <c r="F462" s="9"/>
      <c r="G462" s="9"/>
      <c r="H462" s="9"/>
      <c r="I462" s="9" t="s">
        <v>16</v>
      </c>
    </row>
    <row r="463" spans="3:9">
      <c r="C463" s="11"/>
      <c r="D463" s="9"/>
      <c r="E463" s="9"/>
      <c r="F463" s="9"/>
      <c r="G463" s="9"/>
      <c r="H463" s="9"/>
      <c r="I463" s="9" t="s">
        <v>16</v>
      </c>
    </row>
    <row r="464" spans="3:9">
      <c r="C464" s="11"/>
      <c r="D464" s="9"/>
      <c r="E464" s="9"/>
      <c r="F464" s="9"/>
      <c r="G464" s="9"/>
      <c r="H464" s="9"/>
      <c r="I464" s="9" t="s">
        <v>16</v>
      </c>
    </row>
    <row r="465" spans="3:9">
      <c r="C465" s="11"/>
      <c r="D465" s="9"/>
      <c r="E465" s="9"/>
      <c r="F465" s="9"/>
      <c r="G465" s="9"/>
      <c r="H465" s="9"/>
      <c r="I465" s="9" t="s">
        <v>16</v>
      </c>
    </row>
    <row r="466" spans="3:9">
      <c r="C466" s="11"/>
      <c r="D466" s="9"/>
      <c r="E466" s="9"/>
      <c r="F466" s="9"/>
      <c r="G466" s="9"/>
      <c r="H466" s="9"/>
      <c r="I466" s="9" t="s">
        <v>16</v>
      </c>
    </row>
    <row r="467" spans="3:9">
      <c r="C467" s="11"/>
      <c r="D467" s="9"/>
      <c r="E467" s="9"/>
      <c r="F467" s="9"/>
      <c r="G467" s="9"/>
      <c r="H467" s="9"/>
      <c r="I467" s="9" t="s">
        <v>16</v>
      </c>
    </row>
    <row r="468" spans="3:9">
      <c r="C468" s="11"/>
      <c r="D468" s="9"/>
      <c r="E468" s="9"/>
      <c r="F468" s="9"/>
      <c r="G468" s="9"/>
      <c r="H468" s="9"/>
      <c r="I468" s="9" t="s">
        <v>16</v>
      </c>
    </row>
    <row r="469" spans="3:9">
      <c r="C469" s="11"/>
      <c r="D469" s="9"/>
      <c r="E469" s="9"/>
      <c r="F469" s="9"/>
      <c r="G469" s="9"/>
      <c r="H469" s="9"/>
      <c r="I469" s="9" t="s">
        <v>16</v>
      </c>
    </row>
    <row r="470" spans="3:9">
      <c r="C470" s="11"/>
      <c r="D470" s="9"/>
      <c r="E470" s="9"/>
      <c r="F470" s="9"/>
      <c r="G470" s="9"/>
      <c r="H470" s="9"/>
      <c r="I470" s="9" t="s">
        <v>16</v>
      </c>
    </row>
    <row r="471" spans="3:9">
      <c r="C471" s="11"/>
      <c r="D471" s="9"/>
      <c r="E471" s="9"/>
      <c r="F471" s="9"/>
      <c r="G471" s="9"/>
      <c r="H471" s="9"/>
      <c r="I471" s="9" t="s">
        <v>16</v>
      </c>
    </row>
    <row r="472" spans="3:9">
      <c r="C472" s="11"/>
      <c r="D472" s="9"/>
      <c r="E472" s="9"/>
      <c r="F472" s="9"/>
      <c r="G472" s="9"/>
      <c r="H472" s="9"/>
      <c r="I472" s="9" t="s">
        <v>16</v>
      </c>
    </row>
    <row r="473" spans="3:9">
      <c r="C473" s="11"/>
      <c r="D473" s="9"/>
      <c r="E473" s="9"/>
      <c r="F473" s="9"/>
      <c r="G473" s="9"/>
      <c r="H473" s="9"/>
      <c r="I473" s="9" t="s">
        <v>16</v>
      </c>
    </row>
    <row r="474" spans="3:9">
      <c r="C474" s="11"/>
      <c r="D474" s="9"/>
      <c r="E474" s="9"/>
      <c r="F474" s="9"/>
      <c r="G474" s="9"/>
      <c r="H474" s="9"/>
      <c r="I474" s="9" t="s">
        <v>16</v>
      </c>
    </row>
    <row r="475" spans="3:9">
      <c r="C475" s="11"/>
      <c r="D475" s="9"/>
      <c r="E475" s="9"/>
      <c r="F475" s="9"/>
      <c r="G475" s="9"/>
      <c r="H475" s="9"/>
      <c r="I475" s="9" t="s">
        <v>16</v>
      </c>
    </row>
    <row r="476" spans="3:9">
      <c r="C476" s="11"/>
      <c r="D476" s="9"/>
      <c r="E476" s="9"/>
      <c r="F476" s="9"/>
      <c r="G476" s="9"/>
      <c r="H476" s="9"/>
      <c r="I476" s="9" t="s">
        <v>16</v>
      </c>
    </row>
    <row r="477" spans="3:9">
      <c r="C477" s="11"/>
      <c r="D477" s="9"/>
      <c r="E477" s="9"/>
      <c r="F477" s="9"/>
      <c r="G477" s="9"/>
      <c r="H477" s="9"/>
      <c r="I477" s="9" t="s">
        <v>16</v>
      </c>
    </row>
    <row r="478" spans="3:9">
      <c r="C478" s="11"/>
      <c r="D478" s="9"/>
      <c r="E478" s="9"/>
      <c r="F478" s="9"/>
      <c r="G478" s="9"/>
      <c r="H478" s="9"/>
      <c r="I478" s="9" t="s">
        <v>16</v>
      </c>
    </row>
    <row r="479" spans="3:9">
      <c r="C479" s="11"/>
      <c r="D479" s="9"/>
      <c r="E479" s="9"/>
      <c r="F479" s="9"/>
      <c r="G479" s="9"/>
      <c r="H479" s="9"/>
      <c r="I479" s="9" t="s">
        <v>16</v>
      </c>
    </row>
    <row r="480" spans="3:9">
      <c r="C480" s="11"/>
      <c r="D480" s="9"/>
      <c r="E480" s="9"/>
      <c r="F480" s="9"/>
      <c r="G480" s="9"/>
      <c r="H480" s="9"/>
    </row>
    <row r="481" spans="3:8">
      <c r="C481" s="11"/>
      <c r="D481" s="9"/>
      <c r="E481" s="9"/>
      <c r="F481" s="9"/>
      <c r="G481" s="9"/>
      <c r="H481" s="9"/>
    </row>
    <row r="482" spans="3:8">
      <c r="C482" s="11"/>
      <c r="D482" s="9"/>
      <c r="E482" s="9"/>
      <c r="F482" s="9"/>
      <c r="G482" s="9"/>
      <c r="H482" s="9"/>
    </row>
    <row r="483" spans="3:8">
      <c r="C483" s="11"/>
      <c r="D483" s="9"/>
      <c r="E483" s="9"/>
      <c r="F483" s="9"/>
      <c r="G483" s="9"/>
      <c r="H483" s="9"/>
    </row>
    <row r="484" spans="3:8">
      <c r="C484" s="11"/>
      <c r="D484" s="9"/>
      <c r="E484" s="9"/>
      <c r="F484" s="9"/>
      <c r="G484" s="9"/>
      <c r="H484" s="9"/>
    </row>
    <row r="485" spans="3:8">
      <c r="C485" s="11"/>
      <c r="D485" s="9"/>
      <c r="E485" s="9"/>
      <c r="F485" s="9"/>
      <c r="G485" s="9"/>
      <c r="H485" s="9"/>
    </row>
    <row r="486" spans="3:8">
      <c r="C486" s="11"/>
      <c r="D486" s="9"/>
      <c r="E486" s="9"/>
      <c r="F486" s="9"/>
      <c r="G486" s="9"/>
      <c r="H486" s="9"/>
    </row>
    <row r="487" spans="3:8">
      <c r="C487" s="11"/>
      <c r="D487" s="9"/>
      <c r="E487" s="9"/>
      <c r="F487" s="9"/>
      <c r="G487" s="9"/>
      <c r="H487" s="9"/>
    </row>
    <row r="488" spans="3:8">
      <c r="C488" s="11"/>
      <c r="D488" s="9"/>
      <c r="E488" s="9"/>
      <c r="F488" s="9"/>
      <c r="G488" s="9"/>
      <c r="H488" s="9"/>
    </row>
    <row r="489" spans="3:8">
      <c r="C489" s="11"/>
      <c r="D489" s="9"/>
      <c r="E489" s="9"/>
      <c r="F489" s="9"/>
      <c r="G489" s="9"/>
      <c r="H489" s="9"/>
    </row>
    <row r="490" spans="3:8">
      <c r="C490" s="11"/>
      <c r="D490" s="9"/>
      <c r="E490" s="9"/>
      <c r="F490" s="9"/>
      <c r="G490" s="9"/>
      <c r="H490" s="9"/>
    </row>
    <row r="491" spans="3:8">
      <c r="C491" s="11"/>
      <c r="D491" s="9"/>
      <c r="E491" s="9"/>
      <c r="F491" s="9"/>
      <c r="G491" s="9"/>
      <c r="H491" s="9"/>
    </row>
    <row r="492" spans="3:8">
      <c r="C492" s="11"/>
      <c r="D492" s="9"/>
      <c r="E492" s="9"/>
      <c r="F492" s="9"/>
      <c r="G492" s="9"/>
      <c r="H492" s="9"/>
    </row>
    <row r="493" spans="3:8">
      <c r="C493" s="11"/>
      <c r="D493" s="9"/>
      <c r="E493" s="9"/>
      <c r="F493" s="9"/>
      <c r="G493" s="9"/>
      <c r="H493" s="9"/>
    </row>
    <row r="494" spans="3:8">
      <c r="C494" s="11"/>
      <c r="D494" s="9"/>
      <c r="E494" s="9"/>
      <c r="F494" s="9"/>
      <c r="G494" s="9"/>
      <c r="H494" s="9"/>
    </row>
    <row r="495" spans="3:8">
      <c r="C495" s="11"/>
      <c r="D495" s="9"/>
      <c r="E495" s="9"/>
      <c r="F495" s="9"/>
      <c r="G495" s="9"/>
      <c r="H495" s="9"/>
    </row>
    <row r="496" spans="3:8">
      <c r="C496" s="11"/>
      <c r="D496" s="9"/>
      <c r="E496" s="9"/>
      <c r="F496" s="9"/>
      <c r="G496" s="9"/>
      <c r="H496" s="9"/>
    </row>
    <row r="497" spans="3:8">
      <c r="C497" s="11"/>
      <c r="D497" s="9"/>
      <c r="E497" s="9"/>
      <c r="F497" s="9"/>
      <c r="G497" s="9"/>
      <c r="H497" s="9"/>
    </row>
    <row r="498" spans="3:8">
      <c r="C498" s="11"/>
      <c r="D498" s="9"/>
      <c r="E498" s="9"/>
      <c r="F498" s="9"/>
      <c r="G498" s="9"/>
      <c r="H498" s="9"/>
    </row>
    <row r="499" spans="3:8">
      <c r="C499" s="11"/>
      <c r="D499" s="9"/>
      <c r="E499" s="9"/>
      <c r="F499" s="9"/>
      <c r="G499" s="9"/>
      <c r="H499" s="9"/>
    </row>
    <row r="500" spans="3:8">
      <c r="C500" s="11"/>
      <c r="D500" s="9"/>
      <c r="E500" s="9"/>
      <c r="F500" s="9"/>
      <c r="G500" s="9"/>
      <c r="H500" s="9"/>
    </row>
    <row r="501" spans="3:8">
      <c r="C501" s="11"/>
      <c r="D501" s="9"/>
      <c r="E501" s="9"/>
      <c r="F501" s="9"/>
      <c r="G501" s="9"/>
      <c r="H501" s="9"/>
    </row>
    <row r="502" spans="3:8">
      <c r="C502" s="11"/>
      <c r="D502" s="9"/>
      <c r="E502" s="9"/>
      <c r="F502" s="9"/>
      <c r="G502" s="9"/>
      <c r="H502" s="9"/>
    </row>
    <row r="503" spans="3:8">
      <c r="C503" s="11"/>
      <c r="D503" s="9"/>
      <c r="E503" s="9"/>
      <c r="F503" s="9"/>
      <c r="G503" s="9"/>
      <c r="H503" s="9"/>
    </row>
    <row r="504" spans="3:8">
      <c r="C504" s="11"/>
      <c r="D504" s="9"/>
      <c r="E504" s="9"/>
      <c r="F504" s="9"/>
      <c r="G504" s="9"/>
      <c r="H504" s="9"/>
    </row>
    <row r="505" spans="3:8">
      <c r="C505" s="11"/>
      <c r="D505" s="9"/>
      <c r="E505" s="9"/>
      <c r="F505" s="9"/>
      <c r="G505" s="9"/>
      <c r="H505" s="9"/>
    </row>
    <row r="506" spans="3:8">
      <c r="C506" s="11"/>
      <c r="D506" s="9"/>
      <c r="E506" s="9"/>
      <c r="F506" s="9"/>
      <c r="G506" s="9"/>
      <c r="H506" s="9"/>
    </row>
    <row r="507" spans="3:8">
      <c r="C507" s="11"/>
      <c r="D507" s="9"/>
      <c r="E507" s="9"/>
      <c r="F507" s="9"/>
      <c r="G507" s="9"/>
      <c r="H507" s="9"/>
    </row>
    <row r="508" spans="3:8">
      <c r="C508" s="11"/>
      <c r="D508" s="9"/>
      <c r="E508" s="9"/>
      <c r="F508" s="9"/>
      <c r="G508" s="9"/>
      <c r="H508" s="9"/>
    </row>
    <row r="509" spans="3:8">
      <c r="C509" s="11"/>
      <c r="D509" s="9"/>
      <c r="E509" s="9"/>
      <c r="F509" s="9"/>
      <c r="G509" s="9"/>
      <c r="H509" s="9"/>
    </row>
    <row r="510" spans="3:8">
      <c r="C510" s="11"/>
      <c r="D510" s="9"/>
      <c r="E510" s="9"/>
      <c r="F510" s="9"/>
      <c r="G510" s="9"/>
      <c r="H510" s="9"/>
    </row>
    <row r="511" spans="3:8">
      <c r="C511" s="11"/>
      <c r="D511" s="9"/>
      <c r="E511" s="9"/>
      <c r="F511" s="9"/>
      <c r="G511" s="9"/>
      <c r="H511" s="9"/>
    </row>
    <row r="512" spans="3:8">
      <c r="C512" s="11"/>
      <c r="D512" s="9"/>
      <c r="E512" s="9"/>
      <c r="F512" s="9"/>
      <c r="G512" s="9"/>
      <c r="H512" s="9"/>
    </row>
    <row r="513" spans="3:8">
      <c r="C513" s="11"/>
      <c r="D513" s="9"/>
      <c r="E513" s="9"/>
      <c r="F513" s="9"/>
      <c r="G513" s="9"/>
      <c r="H513" s="9"/>
    </row>
    <row r="514" spans="3:8">
      <c r="C514" s="11"/>
      <c r="D514" s="9"/>
      <c r="E514" s="9"/>
      <c r="F514" s="9"/>
      <c r="G514" s="9"/>
      <c r="H514" s="9"/>
    </row>
    <row r="515" spans="3:8">
      <c r="C515" s="11"/>
      <c r="D515" s="9"/>
      <c r="E515" s="9"/>
      <c r="F515" s="9"/>
      <c r="G515" s="9"/>
      <c r="H515" s="9"/>
    </row>
    <row r="516" spans="3:8">
      <c r="C516" s="11"/>
      <c r="D516" s="9"/>
      <c r="E516" s="9"/>
      <c r="F516" s="9"/>
      <c r="G516" s="9"/>
      <c r="H516" s="9"/>
    </row>
    <row r="517" spans="3:8">
      <c r="C517" s="11"/>
      <c r="D517" s="9"/>
      <c r="E517" s="9"/>
      <c r="F517" s="9"/>
      <c r="G517" s="9"/>
      <c r="H517" s="9"/>
    </row>
    <row r="518" spans="3:8">
      <c r="C518" s="11"/>
      <c r="D518" s="9"/>
      <c r="E518" s="9"/>
      <c r="F518" s="9"/>
      <c r="G518" s="9"/>
      <c r="H518" s="9"/>
    </row>
    <row r="519" spans="3:8">
      <c r="C519" s="11"/>
      <c r="D519" s="9"/>
      <c r="E519" s="9"/>
      <c r="F519" s="9"/>
      <c r="G519" s="9"/>
      <c r="H519" s="9"/>
    </row>
    <row r="520" spans="3:8">
      <c r="C520" s="11"/>
      <c r="D520" s="9"/>
      <c r="E520" s="9"/>
      <c r="F520" s="9"/>
      <c r="G520" s="9"/>
      <c r="H520" s="9"/>
    </row>
    <row r="521" spans="3:8">
      <c r="C521" s="11"/>
      <c r="D521" s="9"/>
      <c r="E521" s="9"/>
      <c r="F521" s="9"/>
      <c r="G521" s="9"/>
      <c r="H521" s="9"/>
    </row>
    <row r="522" spans="3:8">
      <c r="C522" s="11"/>
      <c r="D522" s="9"/>
      <c r="E522" s="9"/>
      <c r="F522" s="9"/>
      <c r="G522" s="9"/>
      <c r="H522" s="9"/>
    </row>
    <row r="523" spans="3:8">
      <c r="C523" s="11"/>
      <c r="D523" s="9"/>
      <c r="E523" s="9"/>
      <c r="F523" s="9"/>
      <c r="G523" s="9"/>
      <c r="H523" s="9"/>
    </row>
    <row r="524" spans="3:8">
      <c r="C524" s="11"/>
      <c r="D524" s="9"/>
      <c r="E524" s="9"/>
      <c r="F524" s="9"/>
      <c r="G524" s="9"/>
      <c r="H524" s="9"/>
    </row>
    <row r="525" spans="3:8">
      <c r="C525" s="11"/>
      <c r="D525" s="9"/>
      <c r="E525" s="9"/>
      <c r="F525" s="9"/>
      <c r="G525" s="9"/>
      <c r="H525" s="9"/>
    </row>
    <row r="526" spans="3:8">
      <c r="C526" s="11"/>
      <c r="D526" s="9"/>
      <c r="E526" s="9"/>
      <c r="F526" s="9"/>
      <c r="G526" s="9"/>
      <c r="H526" s="9"/>
    </row>
    <row r="527" spans="3:8">
      <c r="C527" s="11"/>
      <c r="D527" s="9"/>
      <c r="E527" s="9"/>
      <c r="F527" s="9"/>
      <c r="G527" s="9"/>
      <c r="H527" s="9"/>
    </row>
    <row r="528" spans="3:8">
      <c r="C528" s="11"/>
      <c r="D528" s="9"/>
      <c r="E528" s="9"/>
      <c r="F528" s="9"/>
      <c r="G528" s="9"/>
      <c r="H528" s="9"/>
    </row>
    <row r="529" spans="3:8">
      <c r="C529" s="11"/>
      <c r="D529" s="9"/>
      <c r="E529" s="9"/>
      <c r="F529" s="9"/>
      <c r="G529" s="9"/>
      <c r="H529" s="9"/>
    </row>
    <row r="530" spans="3:8">
      <c r="C530" s="11"/>
      <c r="D530" s="9"/>
      <c r="E530" s="9"/>
      <c r="F530" s="9"/>
      <c r="G530" s="9"/>
      <c r="H530" s="9"/>
    </row>
    <row r="531" spans="3:8">
      <c r="C531" s="11"/>
      <c r="D531" s="9"/>
      <c r="E531" s="9"/>
      <c r="F531" s="9"/>
      <c r="G531" s="9"/>
      <c r="H531" s="9"/>
    </row>
    <row r="532" spans="3:8">
      <c r="C532" s="11"/>
      <c r="D532" s="9"/>
      <c r="E532" s="9"/>
      <c r="F532" s="9"/>
      <c r="G532" s="9"/>
      <c r="H532" s="9"/>
    </row>
    <row r="533" spans="3:8">
      <c r="C533" s="11"/>
      <c r="D533" s="9"/>
      <c r="E533" s="9"/>
      <c r="F533" s="9"/>
      <c r="G533" s="9"/>
      <c r="H533" s="9"/>
    </row>
    <row r="534" spans="3:8">
      <c r="C534" s="11"/>
      <c r="D534" s="9"/>
      <c r="E534" s="9"/>
      <c r="F534" s="9"/>
      <c r="G534" s="9"/>
      <c r="H534" s="9"/>
    </row>
    <row r="535" spans="3:8">
      <c r="C535" s="11"/>
      <c r="D535" s="9"/>
      <c r="E535" s="9"/>
      <c r="F535" s="9"/>
      <c r="G535" s="9"/>
      <c r="H535" s="9"/>
    </row>
    <row r="536" spans="3:8">
      <c r="C536" s="11"/>
      <c r="D536" s="9"/>
      <c r="E536" s="9"/>
      <c r="F536" s="9"/>
      <c r="G536" s="9"/>
      <c r="H536" s="9"/>
    </row>
    <row r="537" spans="3:8">
      <c r="C537" s="11"/>
      <c r="D537" s="9"/>
      <c r="E537" s="9"/>
      <c r="F537" s="9"/>
      <c r="G537" s="9"/>
      <c r="H537" s="9"/>
    </row>
    <row r="538" spans="3:8">
      <c r="C538" s="11"/>
      <c r="D538" s="9"/>
      <c r="E538" s="9"/>
      <c r="F538" s="9"/>
      <c r="G538" s="9"/>
      <c r="H538" s="9"/>
    </row>
    <row r="539" spans="3:8">
      <c r="C539" s="11"/>
      <c r="D539" s="9"/>
      <c r="E539" s="9"/>
      <c r="F539" s="9"/>
      <c r="G539" s="9"/>
      <c r="H539" s="9"/>
    </row>
    <row r="540" spans="3:8">
      <c r="C540" s="11"/>
      <c r="D540" s="9"/>
      <c r="E540" s="9"/>
      <c r="F540" s="9"/>
      <c r="G540" s="9"/>
      <c r="H540" s="9"/>
    </row>
    <row r="541" spans="3:8">
      <c r="C541" s="11"/>
      <c r="D541" s="9"/>
      <c r="E541" s="9"/>
      <c r="F541" s="9"/>
      <c r="G541" s="9"/>
      <c r="H541" s="9"/>
    </row>
    <row r="542" spans="3:8">
      <c r="C542" s="11"/>
      <c r="D542" s="9"/>
      <c r="E542" s="9"/>
      <c r="F542" s="9"/>
      <c r="G542" s="9"/>
      <c r="H542" s="9"/>
    </row>
    <row r="543" spans="3:8">
      <c r="C543" s="11"/>
      <c r="D543" s="9"/>
      <c r="E543" s="9"/>
      <c r="F543" s="9"/>
      <c r="G543" s="9"/>
      <c r="H543" s="9"/>
    </row>
    <row r="544" spans="3:8">
      <c r="C544" s="11"/>
      <c r="D544" s="9"/>
      <c r="E544" s="9"/>
      <c r="F544" s="9"/>
      <c r="G544" s="9"/>
      <c r="H544" s="9"/>
    </row>
    <row r="545" spans="3:8">
      <c r="C545" s="11"/>
      <c r="D545" s="9"/>
      <c r="E545" s="9"/>
      <c r="F545" s="9"/>
      <c r="G545" s="9"/>
      <c r="H545" s="9"/>
    </row>
    <row r="546" spans="3:8">
      <c r="C546" s="11"/>
      <c r="D546" s="9"/>
      <c r="E546" s="9"/>
      <c r="F546" s="9"/>
      <c r="G546" s="9"/>
      <c r="H546" s="9"/>
    </row>
    <row r="547" spans="3:8">
      <c r="C547" s="11"/>
      <c r="D547" s="9"/>
      <c r="E547" s="9"/>
      <c r="F547" s="9"/>
      <c r="G547" s="9"/>
      <c r="H547" s="9"/>
    </row>
    <row r="548" spans="3:8">
      <c r="C548" s="11"/>
      <c r="D548" s="9"/>
      <c r="E548" s="9"/>
      <c r="F548" s="9"/>
      <c r="G548" s="9"/>
      <c r="H548" s="9"/>
    </row>
    <row r="549" spans="3:8">
      <c r="C549" s="11"/>
      <c r="D549" s="9"/>
      <c r="E549" s="9"/>
      <c r="F549" s="9"/>
      <c r="G549" s="9"/>
      <c r="H549" s="9"/>
    </row>
    <row r="550" spans="3:8">
      <c r="C550" s="11"/>
      <c r="D550" s="9"/>
      <c r="E550" s="9"/>
      <c r="F550" s="9"/>
      <c r="G550" s="9"/>
      <c r="H550" s="9"/>
    </row>
    <row r="551" spans="3:8">
      <c r="C551" s="11"/>
      <c r="D551" s="9"/>
      <c r="E551" s="9"/>
      <c r="F551" s="9"/>
      <c r="G551" s="9"/>
      <c r="H551" s="9"/>
    </row>
    <row r="552" spans="3:8">
      <c r="C552" s="11"/>
      <c r="D552" s="9"/>
      <c r="E552" s="9"/>
      <c r="F552" s="9"/>
      <c r="G552" s="9"/>
      <c r="H552" s="9"/>
    </row>
    <row r="553" spans="3:8">
      <c r="C553" s="11"/>
      <c r="D553" s="9"/>
      <c r="E553" s="9"/>
      <c r="F553" s="9"/>
      <c r="G553" s="9"/>
      <c r="H553" s="9"/>
    </row>
    <row r="554" spans="3:8">
      <c r="C554" s="11"/>
      <c r="D554" s="9"/>
      <c r="E554" s="9"/>
      <c r="F554" s="9"/>
      <c r="G554" s="9"/>
      <c r="H554" s="9"/>
    </row>
    <row r="555" spans="3:8">
      <c r="C555" s="11"/>
      <c r="D555" s="9"/>
      <c r="E555" s="9"/>
      <c r="F555" s="9"/>
      <c r="G555" s="9"/>
      <c r="H555" s="9"/>
    </row>
    <row r="556" spans="3:8">
      <c r="C556" s="11"/>
      <c r="D556" s="9"/>
      <c r="E556" s="9"/>
      <c r="F556" s="9"/>
      <c r="G556" s="9"/>
      <c r="H556" s="9"/>
    </row>
    <row r="557" spans="3:8">
      <c r="C557" s="11"/>
      <c r="D557" s="9"/>
      <c r="E557" s="9"/>
      <c r="F557" s="9"/>
      <c r="G557" s="9"/>
      <c r="H557" s="9"/>
    </row>
    <row r="558" spans="3:8">
      <c r="C558" s="11"/>
      <c r="D558" s="9"/>
      <c r="E558" s="9"/>
      <c r="F558" s="9"/>
      <c r="G558" s="9"/>
      <c r="H558" s="9"/>
    </row>
    <row r="559" spans="3:8">
      <c r="C559" s="11"/>
      <c r="D559" s="9"/>
      <c r="E559" s="9"/>
      <c r="F559" s="9"/>
      <c r="G559" s="9"/>
      <c r="H559" s="9"/>
    </row>
    <row r="560" spans="3:8">
      <c r="C560" s="11"/>
      <c r="D560" s="9"/>
      <c r="E560" s="9"/>
      <c r="F560" s="9"/>
      <c r="G560" s="9"/>
      <c r="H560" s="9"/>
    </row>
    <row r="561" spans="3:8">
      <c r="C561" s="11"/>
      <c r="D561" s="9"/>
      <c r="E561" s="9"/>
      <c r="F561" s="9"/>
      <c r="G561" s="9"/>
      <c r="H561" s="9"/>
    </row>
    <row r="562" spans="3:8">
      <c r="C562" s="11"/>
      <c r="D562" s="9"/>
      <c r="E562" s="9"/>
      <c r="F562" s="9"/>
      <c r="G562" s="9"/>
      <c r="H562" s="9"/>
    </row>
    <row r="563" spans="3:8">
      <c r="C563" s="11"/>
      <c r="D563" s="9"/>
      <c r="E563" s="9"/>
      <c r="F563" s="9"/>
      <c r="G563" s="9"/>
      <c r="H563" s="9"/>
    </row>
    <row r="564" spans="3:8">
      <c r="C564" s="11"/>
      <c r="D564" s="9"/>
      <c r="E564" s="9"/>
      <c r="F564" s="9"/>
      <c r="G564" s="9"/>
      <c r="H564" s="9"/>
    </row>
    <row r="565" spans="3:8">
      <c r="C565" s="11"/>
      <c r="D565" s="9"/>
      <c r="E565" s="9"/>
      <c r="F565" s="9"/>
      <c r="G565" s="9"/>
      <c r="H565" s="9"/>
    </row>
    <row r="566" spans="3:8">
      <c r="C566" s="11"/>
      <c r="D566" s="9"/>
      <c r="E566" s="9"/>
      <c r="F566" s="9"/>
      <c r="G566" s="9"/>
      <c r="H566" s="9"/>
    </row>
    <row r="567" spans="3:8">
      <c r="C567" s="11"/>
      <c r="D567" s="9"/>
      <c r="E567" s="9"/>
      <c r="F567" s="9"/>
      <c r="G567" s="9"/>
      <c r="H567" s="9"/>
    </row>
    <row r="568" spans="3:8">
      <c r="C568" s="11"/>
      <c r="D568" s="9"/>
      <c r="E568" s="9"/>
      <c r="F568" s="9"/>
      <c r="G568" s="9"/>
      <c r="H568" s="9"/>
    </row>
    <row r="569" spans="3:8">
      <c r="C569" s="11"/>
      <c r="D569" s="9"/>
      <c r="E569" s="9"/>
      <c r="F569" s="9"/>
      <c r="G569" s="9"/>
      <c r="H569" s="9"/>
    </row>
    <row r="570" spans="3:8">
      <c r="C570" s="11"/>
      <c r="D570" s="9"/>
      <c r="E570" s="9"/>
      <c r="F570" s="9"/>
      <c r="G570" s="9"/>
      <c r="H570" s="9"/>
    </row>
    <row r="571" spans="3:8">
      <c r="C571" s="11"/>
      <c r="D571" s="9"/>
      <c r="E571" s="9"/>
      <c r="F571" s="9"/>
      <c r="G571" s="9"/>
      <c r="H571" s="9"/>
    </row>
    <row r="572" spans="3:8">
      <c r="C572" s="11"/>
      <c r="D572" s="9"/>
      <c r="E572" s="9"/>
      <c r="F572" s="9"/>
      <c r="G572" s="9"/>
      <c r="H572" s="9"/>
    </row>
    <row r="573" spans="3:8">
      <c r="C573" s="11"/>
      <c r="D573" s="9"/>
      <c r="E573" s="9"/>
      <c r="F573" s="9"/>
      <c r="G573" s="9"/>
      <c r="H573" s="9"/>
    </row>
    <row r="574" spans="3:8">
      <c r="C574" s="11"/>
      <c r="D574" s="9"/>
      <c r="E574" s="9"/>
      <c r="F574" s="9"/>
      <c r="G574" s="9"/>
      <c r="H574" s="9"/>
    </row>
    <row r="575" spans="3:8">
      <c r="C575" s="11"/>
      <c r="D575" s="9"/>
      <c r="E575" s="9"/>
      <c r="F575" s="9"/>
      <c r="G575" s="9"/>
      <c r="H575" s="9"/>
    </row>
    <row r="576" spans="3:8">
      <c r="C576" s="11"/>
      <c r="D576" s="9"/>
      <c r="E576" s="9"/>
      <c r="F576" s="9"/>
      <c r="G576" s="9"/>
      <c r="H576" s="9"/>
    </row>
    <row r="577" spans="3:8">
      <c r="C577" s="11"/>
      <c r="D577" s="9"/>
      <c r="E577" s="9"/>
      <c r="F577" s="9"/>
      <c r="G577" s="9"/>
      <c r="H577" s="9"/>
    </row>
    <row r="578" spans="3:8">
      <c r="C578" s="11"/>
      <c r="D578" s="9"/>
      <c r="E578" s="9"/>
      <c r="F578" s="9"/>
      <c r="G578" s="9"/>
      <c r="H578" s="9"/>
    </row>
    <row r="579" spans="3:8">
      <c r="C579" s="11"/>
      <c r="D579" s="9"/>
      <c r="E579" s="9"/>
      <c r="F579" s="9"/>
      <c r="G579" s="9"/>
      <c r="H579" s="9"/>
    </row>
    <row r="580" spans="3:8">
      <c r="C580" s="11"/>
      <c r="D580" s="9"/>
      <c r="E580" s="9"/>
      <c r="F580" s="9"/>
      <c r="G580" s="9"/>
      <c r="H580" s="9"/>
    </row>
    <row r="581" spans="3:8">
      <c r="C581" s="11"/>
      <c r="D581" s="9"/>
      <c r="E581" s="9"/>
      <c r="F581" s="9"/>
      <c r="G581" s="9"/>
      <c r="H581" s="9"/>
    </row>
    <row r="582" spans="3:8">
      <c r="C582" s="11"/>
      <c r="D582" s="9"/>
      <c r="E582" s="9"/>
      <c r="F582" s="9"/>
      <c r="G582" s="9"/>
      <c r="H582" s="9"/>
    </row>
    <row r="583" spans="3:8">
      <c r="C583" s="11"/>
      <c r="D583" s="9"/>
      <c r="E583" s="9"/>
      <c r="F583" s="9"/>
      <c r="G583" s="9"/>
      <c r="H583" s="9"/>
    </row>
    <row r="584" spans="3:8">
      <c r="C584" s="11"/>
      <c r="D584" s="9"/>
      <c r="E584" s="9"/>
      <c r="F584" s="9"/>
      <c r="G584" s="9"/>
      <c r="H584" s="9"/>
    </row>
    <row r="585" spans="3:8">
      <c r="C585" s="11"/>
      <c r="D585" s="9"/>
      <c r="E585" s="9"/>
      <c r="F585" s="9"/>
      <c r="G585" s="9"/>
      <c r="H585" s="9"/>
    </row>
    <row r="586" spans="3:8">
      <c r="C586" s="11"/>
      <c r="D586" s="9"/>
      <c r="E586" s="9"/>
      <c r="F586" s="9"/>
      <c r="G586" s="9"/>
      <c r="H586" s="9"/>
    </row>
    <row r="587" spans="3:8">
      <c r="C587" s="11"/>
      <c r="D587" s="9"/>
      <c r="E587" s="9"/>
      <c r="F587" s="9"/>
      <c r="G587" s="9"/>
      <c r="H587" s="9"/>
    </row>
    <row r="588" spans="3:8">
      <c r="C588" s="11"/>
      <c r="D588" s="9"/>
      <c r="E588" s="9"/>
      <c r="F588" s="9"/>
      <c r="G588" s="9"/>
      <c r="H588" s="9"/>
    </row>
    <row r="589" spans="3:8">
      <c r="C589" s="11"/>
      <c r="D589" s="9"/>
      <c r="E589" s="9"/>
      <c r="F589" s="9"/>
      <c r="G589" s="9"/>
      <c r="H589" s="9"/>
    </row>
    <row r="590" spans="3:8">
      <c r="C590" s="11"/>
      <c r="D590" s="9"/>
      <c r="E590" s="9"/>
      <c r="F590" s="9"/>
      <c r="G590" s="9"/>
      <c r="H590" s="9"/>
    </row>
    <row r="591" spans="3:8">
      <c r="C591" s="11"/>
      <c r="D591" s="9"/>
      <c r="E591" s="9"/>
      <c r="F591" s="9"/>
      <c r="G591" s="9"/>
      <c r="H591" s="9"/>
    </row>
    <row r="592" spans="3:8">
      <c r="C592" s="11"/>
      <c r="D592" s="9"/>
      <c r="E592" s="9"/>
      <c r="F592" s="9"/>
      <c r="G592" s="9"/>
      <c r="H592" s="9"/>
    </row>
    <row r="593" spans="3:8">
      <c r="C593" s="11"/>
      <c r="D593" s="9"/>
      <c r="E593" s="9"/>
      <c r="F593" s="9"/>
      <c r="G593" s="9"/>
      <c r="H593" s="9"/>
    </row>
    <row r="594" spans="3:8">
      <c r="C594" s="11"/>
      <c r="D594" s="9"/>
      <c r="E594" s="9"/>
      <c r="F594" s="9"/>
      <c r="G594" s="9"/>
      <c r="H594" s="9"/>
    </row>
    <row r="595" spans="3:8">
      <c r="C595" s="11"/>
      <c r="D595" s="9"/>
      <c r="E595" s="9"/>
      <c r="F595" s="9"/>
      <c r="G595" s="9"/>
      <c r="H595" s="9"/>
    </row>
    <row r="596" spans="3:8">
      <c r="C596" s="11"/>
      <c r="D596" s="9"/>
      <c r="E596" s="9"/>
      <c r="F596" s="9"/>
      <c r="G596" s="9"/>
      <c r="H596" s="9"/>
    </row>
    <row r="597" spans="3:8">
      <c r="C597" s="11"/>
      <c r="D597" s="9"/>
      <c r="E597" s="9"/>
      <c r="F597" s="9"/>
      <c r="G597" s="9"/>
      <c r="H597" s="9"/>
    </row>
    <row r="598" spans="3:8">
      <c r="C598" s="11"/>
      <c r="D598" s="9"/>
      <c r="E598" s="9"/>
      <c r="F598" s="9"/>
      <c r="G598" s="9"/>
      <c r="H598" s="9"/>
    </row>
    <row r="599" spans="3:8">
      <c r="C599" s="11"/>
      <c r="D599" s="9"/>
      <c r="E599" s="9"/>
      <c r="F599" s="9"/>
      <c r="G599" s="9"/>
      <c r="H599" s="9"/>
    </row>
    <row r="600" spans="3:8">
      <c r="C600" s="11"/>
      <c r="D600" s="9"/>
      <c r="E600" s="9"/>
      <c r="F600" s="9"/>
      <c r="G600" s="9"/>
      <c r="H600" s="9"/>
    </row>
    <row r="601" spans="3:8">
      <c r="C601" s="11"/>
      <c r="D601" s="9"/>
      <c r="E601" s="9"/>
      <c r="F601" s="9"/>
      <c r="G601" s="9"/>
      <c r="H601" s="9"/>
    </row>
    <row r="602" spans="3:8">
      <c r="C602" s="11"/>
      <c r="D602" s="9"/>
      <c r="E602" s="9"/>
      <c r="F602" s="9"/>
      <c r="G602" s="9"/>
      <c r="H602" s="9"/>
    </row>
    <row r="603" spans="3:8">
      <c r="C603" s="11"/>
      <c r="D603" s="9"/>
      <c r="E603" s="9"/>
      <c r="F603" s="9"/>
      <c r="G603" s="9"/>
      <c r="H603" s="9"/>
    </row>
    <row r="604" spans="3:8">
      <c r="C604" s="11"/>
      <c r="D604" s="9"/>
      <c r="E604" s="9"/>
      <c r="F604" s="9"/>
      <c r="G604" s="9"/>
      <c r="H604" s="9"/>
    </row>
    <row r="605" spans="3:8">
      <c r="C605" s="11"/>
      <c r="D605" s="9"/>
      <c r="E605" s="9"/>
      <c r="F605" s="9"/>
      <c r="G605" s="9"/>
      <c r="H605" s="9"/>
    </row>
    <row r="606" spans="3:8">
      <c r="C606" s="11"/>
      <c r="D606" s="9"/>
      <c r="E606" s="9"/>
      <c r="F606" s="9"/>
      <c r="G606" s="9"/>
      <c r="H606" s="9"/>
    </row>
    <row r="607" spans="3:8">
      <c r="C607" s="11"/>
      <c r="D607" s="9"/>
      <c r="E607" s="9"/>
      <c r="F607" s="9"/>
      <c r="G607" s="9"/>
      <c r="H607" s="9"/>
    </row>
    <row r="608" spans="3:8">
      <c r="C608" s="11"/>
      <c r="D608" s="9"/>
      <c r="E608" s="9"/>
      <c r="F608" s="9"/>
      <c r="G608" s="9"/>
      <c r="H608" s="9"/>
    </row>
    <row r="609" spans="3:8">
      <c r="C609" s="11"/>
      <c r="D609" s="9"/>
      <c r="E609" s="9"/>
      <c r="F609" s="9"/>
      <c r="G609" s="9"/>
      <c r="H609" s="9"/>
    </row>
    <row r="610" spans="3:8">
      <c r="C610" s="11"/>
      <c r="D610" s="9"/>
      <c r="E610" s="9"/>
      <c r="F610" s="9"/>
      <c r="G610" s="9"/>
      <c r="H610" s="9"/>
    </row>
    <row r="611" spans="3:8">
      <c r="C611" s="11"/>
      <c r="D611" s="9"/>
      <c r="E611" s="9"/>
      <c r="F611" s="9"/>
      <c r="G611" s="9"/>
      <c r="H611" s="9"/>
    </row>
    <row r="612" spans="3:8">
      <c r="C612" s="11"/>
      <c r="D612" s="9"/>
      <c r="E612" s="9"/>
      <c r="F612" s="9"/>
      <c r="G612" s="9"/>
      <c r="H612" s="9"/>
    </row>
    <row r="613" spans="3:8">
      <c r="C613" s="11"/>
      <c r="D613" s="9"/>
      <c r="E613" s="9"/>
      <c r="F613" s="9"/>
      <c r="G613" s="9"/>
      <c r="H613" s="9"/>
    </row>
    <row r="614" spans="3:8">
      <c r="C614" s="11"/>
      <c r="D614" s="9"/>
      <c r="E614" s="9"/>
      <c r="F614" s="9"/>
      <c r="G614" s="9"/>
      <c r="H614" s="9"/>
    </row>
    <row r="615" spans="3:8">
      <c r="C615" s="11"/>
      <c r="D615" s="9"/>
      <c r="E615" s="9"/>
      <c r="F615" s="9"/>
      <c r="G615" s="9"/>
      <c r="H615" s="9"/>
    </row>
    <row r="616" spans="3:8">
      <c r="C616" s="11"/>
      <c r="D616" s="9"/>
      <c r="E616" s="9"/>
      <c r="F616" s="9"/>
      <c r="G616" s="9"/>
      <c r="H616" s="9"/>
    </row>
    <row r="617" spans="3:8">
      <c r="C617" s="11"/>
      <c r="D617" s="9"/>
      <c r="E617" s="9"/>
      <c r="F617" s="9"/>
      <c r="G617" s="9"/>
      <c r="H617" s="9"/>
    </row>
    <row r="618" spans="3:8">
      <c r="C618" s="11"/>
      <c r="D618" s="9"/>
      <c r="E618" s="9"/>
      <c r="F618" s="9"/>
      <c r="G618" s="9"/>
      <c r="H618" s="9"/>
    </row>
    <row r="619" spans="3:8">
      <c r="C619" s="11"/>
      <c r="D619" s="9"/>
      <c r="E619" s="9"/>
      <c r="F619" s="9"/>
      <c r="G619" s="9"/>
      <c r="H619" s="9"/>
    </row>
    <row r="620" spans="3:8">
      <c r="C620" s="11"/>
      <c r="D620" s="9"/>
      <c r="E620" s="9"/>
      <c r="F620" s="9"/>
      <c r="G620" s="9"/>
      <c r="H620" s="9"/>
    </row>
    <row r="621" spans="3:8">
      <c r="C621" s="11"/>
      <c r="D621" s="9"/>
      <c r="E621" s="9"/>
      <c r="F621" s="9"/>
      <c r="G621" s="9"/>
      <c r="H621" s="9"/>
    </row>
    <row r="622" spans="3:8">
      <c r="C622" s="11"/>
      <c r="D622" s="9"/>
      <c r="E622" s="9"/>
      <c r="F622" s="9"/>
      <c r="G622" s="9"/>
      <c r="H622" s="9"/>
    </row>
    <row r="623" spans="3:8">
      <c r="C623" s="11"/>
      <c r="D623" s="9"/>
      <c r="E623" s="9"/>
      <c r="F623" s="9"/>
      <c r="G623" s="9"/>
      <c r="H623" s="9"/>
    </row>
    <row r="624" spans="3:8">
      <c r="C624" s="11"/>
      <c r="D624" s="9"/>
      <c r="E624" s="9"/>
      <c r="F624" s="9"/>
      <c r="G624" s="9"/>
      <c r="H624" s="9"/>
    </row>
    <row r="625" spans="3:8">
      <c r="C625" s="11"/>
      <c r="D625" s="9"/>
      <c r="E625" s="9"/>
      <c r="F625" s="9"/>
      <c r="G625" s="9"/>
      <c r="H625" s="9"/>
    </row>
    <row r="626" spans="3:8">
      <c r="C626" s="11"/>
      <c r="D626" s="9"/>
      <c r="E626" s="9"/>
      <c r="F626" s="9"/>
      <c r="G626" s="9"/>
      <c r="H626" s="9"/>
    </row>
    <row r="627" spans="3:8">
      <c r="C627" s="11"/>
      <c r="D627" s="9"/>
      <c r="E627" s="9"/>
      <c r="F627" s="9"/>
      <c r="G627" s="9"/>
      <c r="H627" s="9"/>
    </row>
    <row r="628" spans="3:8">
      <c r="C628" s="11"/>
      <c r="D628" s="9"/>
      <c r="E628" s="9"/>
      <c r="F628" s="9"/>
      <c r="G628" s="9"/>
      <c r="H628" s="9"/>
    </row>
    <row r="629" spans="3:8">
      <c r="C629" s="11"/>
      <c r="D629" s="9"/>
      <c r="E629" s="9"/>
      <c r="F629" s="9"/>
      <c r="G629" s="9"/>
      <c r="H629" s="9"/>
    </row>
    <row r="630" spans="3:8">
      <c r="C630" s="11"/>
      <c r="D630" s="9"/>
      <c r="E630" s="9"/>
      <c r="F630" s="9"/>
      <c r="G630" s="9"/>
      <c r="H630" s="9"/>
    </row>
    <row r="631" spans="3:8">
      <c r="C631" s="11"/>
      <c r="D631" s="9"/>
      <c r="E631" s="9"/>
      <c r="F631" s="9"/>
      <c r="G631" s="9"/>
      <c r="H631" s="9"/>
    </row>
    <row r="632" spans="3:8">
      <c r="C632" s="11"/>
      <c r="D632" s="9"/>
      <c r="E632" s="9"/>
      <c r="F632" s="9"/>
      <c r="G632" s="9"/>
      <c r="H632" s="9"/>
    </row>
    <row r="633" spans="3:8">
      <c r="C633" s="11"/>
      <c r="D633" s="9"/>
      <c r="E633" s="9"/>
      <c r="F633" s="9"/>
      <c r="G633" s="9"/>
      <c r="H633" s="9"/>
    </row>
    <row r="634" spans="3:8">
      <c r="C634" s="11"/>
      <c r="D634" s="9"/>
      <c r="E634" s="9"/>
      <c r="F634" s="9"/>
      <c r="G634" s="9"/>
      <c r="H634" s="9"/>
    </row>
    <row r="635" spans="3:8">
      <c r="C635" s="11"/>
      <c r="D635" s="9"/>
      <c r="E635" s="9"/>
      <c r="F635" s="9"/>
      <c r="G635" s="9"/>
      <c r="H635" s="9"/>
    </row>
    <row r="636" spans="3:8">
      <c r="C636" s="11"/>
      <c r="D636" s="9"/>
      <c r="E636" s="9"/>
      <c r="F636" s="9"/>
      <c r="G636" s="9"/>
      <c r="H636" s="9"/>
    </row>
    <row r="637" spans="3:8">
      <c r="C637" s="11"/>
      <c r="D637" s="9"/>
      <c r="E637" s="9"/>
      <c r="F637" s="9"/>
      <c r="G637" s="9"/>
      <c r="H637" s="9"/>
    </row>
    <row r="638" spans="3:8">
      <c r="C638" s="11"/>
      <c r="D638" s="9"/>
      <c r="E638" s="9"/>
      <c r="F638" s="9"/>
      <c r="G638" s="9"/>
      <c r="H638" s="9"/>
    </row>
    <row r="639" spans="3:8">
      <c r="C639" s="11"/>
      <c r="D639" s="9"/>
      <c r="E639" s="9"/>
      <c r="F639" s="9"/>
      <c r="G639" s="9"/>
      <c r="H639" s="9"/>
    </row>
    <row r="640" spans="3:8">
      <c r="C640" s="11"/>
      <c r="D640" s="9"/>
      <c r="E640" s="9"/>
      <c r="F640" s="9"/>
      <c r="G640" s="9"/>
      <c r="H640" s="9"/>
    </row>
    <row r="641" spans="3:8">
      <c r="C641" s="11"/>
      <c r="D641" s="9"/>
      <c r="E641" s="9"/>
      <c r="F641" s="9"/>
      <c r="G641" s="9"/>
      <c r="H641" s="9"/>
    </row>
    <row r="642" spans="3:8">
      <c r="C642" s="11"/>
      <c r="D642" s="9"/>
      <c r="E642" s="9"/>
      <c r="F642" s="9"/>
      <c r="G642" s="9"/>
      <c r="H642" s="9"/>
    </row>
    <row r="643" spans="3:8">
      <c r="C643" s="11"/>
      <c r="D643" s="9"/>
      <c r="E643" s="9"/>
      <c r="F643" s="9"/>
      <c r="G643" s="9"/>
      <c r="H643" s="9"/>
    </row>
    <row r="644" spans="3:8">
      <c r="C644" s="11"/>
      <c r="D644" s="9"/>
      <c r="E644" s="9"/>
      <c r="F644" s="9"/>
      <c r="G644" s="9"/>
      <c r="H644" s="9"/>
    </row>
    <row r="645" spans="3:8">
      <c r="C645" s="11"/>
      <c r="D645" s="9"/>
      <c r="E645" s="9"/>
      <c r="F645" s="9"/>
      <c r="G645" s="9"/>
      <c r="H645" s="9"/>
    </row>
    <row r="646" spans="3:8">
      <c r="C646" s="11"/>
      <c r="D646" s="9"/>
      <c r="E646" s="9"/>
      <c r="F646" s="9"/>
      <c r="G646" s="9"/>
      <c r="H646" s="9"/>
    </row>
    <row r="647" spans="3:8">
      <c r="C647" s="11"/>
      <c r="D647" s="9"/>
      <c r="E647" s="9"/>
      <c r="F647" s="9"/>
      <c r="G647" s="9"/>
      <c r="H647" s="9"/>
    </row>
    <row r="648" spans="3:8">
      <c r="C648" s="11"/>
      <c r="D648" s="9"/>
      <c r="E648" s="9"/>
      <c r="F648" s="9"/>
      <c r="G648" s="9"/>
      <c r="H648" s="9"/>
    </row>
    <row r="649" spans="3:8">
      <c r="C649" s="11"/>
      <c r="D649" s="9"/>
      <c r="E649" s="9"/>
      <c r="F649" s="9"/>
      <c r="G649" s="9"/>
      <c r="H649" s="9"/>
    </row>
    <row r="650" spans="3:8">
      <c r="C650" s="11"/>
      <c r="D650" s="9"/>
      <c r="E650" s="9"/>
      <c r="F650" s="9"/>
      <c r="G650" s="9"/>
      <c r="H650" s="9"/>
    </row>
    <row r="651" spans="3:8">
      <c r="C651" s="11"/>
      <c r="D651" s="9"/>
      <c r="E651" s="9"/>
      <c r="F651" s="9"/>
      <c r="G651" s="9"/>
      <c r="H651" s="9"/>
    </row>
    <row r="652" spans="3:8">
      <c r="C652" s="11"/>
      <c r="D652" s="9"/>
      <c r="E652" s="9"/>
      <c r="F652" s="9"/>
      <c r="G652" s="9"/>
      <c r="H652" s="9"/>
    </row>
    <row r="653" spans="3:8">
      <c r="C653" s="11"/>
      <c r="D653" s="9"/>
      <c r="E653" s="9"/>
      <c r="F653" s="9"/>
      <c r="G653" s="9"/>
      <c r="H653" s="9"/>
    </row>
    <row r="654" spans="3:8">
      <c r="C654" s="11"/>
      <c r="D654" s="9"/>
      <c r="E654" s="9"/>
      <c r="F654" s="9"/>
      <c r="G654" s="9"/>
      <c r="H654" s="9"/>
    </row>
    <row r="655" spans="3:8">
      <c r="C655" s="11"/>
      <c r="D655" s="9"/>
      <c r="E655" s="9"/>
      <c r="F655" s="9"/>
      <c r="G655" s="9"/>
      <c r="H655" s="9"/>
    </row>
    <row r="656" spans="3:8">
      <c r="C656" s="11"/>
      <c r="D656" s="9"/>
      <c r="E656" s="9"/>
      <c r="F656" s="9"/>
      <c r="G656" s="9"/>
      <c r="H656" s="9"/>
    </row>
    <row r="657" spans="3:8">
      <c r="C657" s="11"/>
      <c r="D657" s="9"/>
      <c r="E657" s="9"/>
      <c r="F657" s="9"/>
      <c r="G657" s="9"/>
      <c r="H657" s="9"/>
    </row>
    <row r="658" spans="3:8">
      <c r="C658" s="11"/>
      <c r="D658" s="9"/>
      <c r="E658" s="9"/>
      <c r="F658" s="9"/>
      <c r="G658" s="9"/>
      <c r="H658" s="9"/>
    </row>
    <row r="659" spans="3:8">
      <c r="C659" s="11"/>
      <c r="D659" s="9"/>
      <c r="E659" s="9"/>
      <c r="F659" s="9"/>
      <c r="G659" s="9"/>
      <c r="H659" s="9"/>
    </row>
    <row r="660" spans="3:8">
      <c r="C660" s="11"/>
      <c r="D660" s="9"/>
      <c r="E660" s="9"/>
      <c r="F660" s="9"/>
      <c r="G660" s="9"/>
      <c r="H660" s="9"/>
    </row>
    <row r="661" spans="3:8">
      <c r="C661" s="11"/>
      <c r="D661" s="9"/>
      <c r="E661" s="9"/>
      <c r="F661" s="9"/>
      <c r="G661" s="9"/>
      <c r="H661" s="9"/>
    </row>
    <row r="662" spans="3:8">
      <c r="C662" s="11"/>
      <c r="D662" s="9"/>
      <c r="E662" s="9"/>
      <c r="F662" s="9"/>
      <c r="G662" s="9"/>
      <c r="H662" s="9"/>
    </row>
    <row r="663" spans="3:8">
      <c r="C663" s="11"/>
      <c r="D663" s="9"/>
      <c r="E663" s="9"/>
      <c r="F663" s="9"/>
      <c r="G663" s="9"/>
      <c r="H663" s="9"/>
    </row>
    <row r="664" spans="3:8">
      <c r="C664" s="11"/>
      <c r="D664" s="9"/>
      <c r="E664" s="9"/>
      <c r="F664" s="9"/>
      <c r="G664" s="9"/>
      <c r="H664" s="9"/>
    </row>
    <row r="665" spans="3:8">
      <c r="C665" s="11"/>
      <c r="D665" s="9"/>
      <c r="E665" s="9"/>
      <c r="F665" s="9"/>
      <c r="G665" s="9"/>
      <c r="H665" s="9"/>
    </row>
    <row r="666" spans="3:8">
      <c r="C666" s="11"/>
      <c r="D666" s="9"/>
      <c r="E666" s="9"/>
      <c r="F666" s="9"/>
      <c r="G666" s="9"/>
      <c r="H666" s="9"/>
    </row>
    <row r="667" spans="3:8">
      <c r="C667" s="11"/>
      <c r="D667" s="9"/>
      <c r="E667" s="9"/>
      <c r="F667" s="9"/>
      <c r="G667" s="9"/>
      <c r="H667" s="9"/>
    </row>
    <row r="668" spans="3:8">
      <c r="C668" s="11"/>
      <c r="D668" s="9"/>
      <c r="E668" s="9"/>
      <c r="F668" s="9"/>
      <c r="G668" s="9"/>
      <c r="H668" s="9"/>
    </row>
    <row r="669" spans="3:8">
      <c r="C669" s="11"/>
      <c r="D669" s="9"/>
      <c r="E669" s="9"/>
      <c r="F669" s="9"/>
      <c r="G669" s="9"/>
      <c r="H669" s="9"/>
    </row>
    <row r="670" spans="3:8">
      <c r="C670" s="11"/>
      <c r="D670" s="9"/>
      <c r="E670" s="9"/>
      <c r="F670" s="9"/>
      <c r="G670" s="9"/>
      <c r="H670" s="9"/>
    </row>
    <row r="671" spans="3:8">
      <c r="C671" s="11"/>
      <c r="D671" s="9"/>
      <c r="E671" s="9"/>
      <c r="F671" s="9"/>
      <c r="G671" s="9"/>
      <c r="H671" s="9"/>
    </row>
    <row r="672" spans="3:8">
      <c r="C672" s="11"/>
      <c r="D672" s="9"/>
      <c r="E672" s="9"/>
      <c r="F672" s="9"/>
      <c r="G672" s="9"/>
      <c r="H672" s="9"/>
    </row>
    <row r="673" spans="3:8">
      <c r="C673" s="11"/>
      <c r="D673" s="9"/>
      <c r="E673" s="9"/>
      <c r="F673" s="9"/>
      <c r="G673" s="9"/>
      <c r="H673" s="9"/>
    </row>
    <row r="674" spans="3:8">
      <c r="C674" s="11"/>
      <c r="D674" s="9"/>
      <c r="E674" s="9"/>
      <c r="F674" s="9"/>
      <c r="G674" s="9"/>
      <c r="H674" s="9"/>
    </row>
    <row r="675" spans="3:8">
      <c r="C675" s="11"/>
      <c r="D675" s="9"/>
      <c r="E675" s="9"/>
      <c r="F675" s="9"/>
      <c r="G675" s="9"/>
      <c r="H675" s="9"/>
    </row>
    <row r="676" spans="3:8">
      <c r="C676" s="11"/>
      <c r="D676" s="9"/>
      <c r="E676" s="9"/>
      <c r="F676" s="9"/>
      <c r="G676" s="9"/>
      <c r="H676" s="9"/>
    </row>
    <row r="677" spans="3:8">
      <c r="C677" s="11"/>
      <c r="D677" s="9"/>
      <c r="E677" s="9"/>
      <c r="F677" s="9"/>
      <c r="G677" s="9"/>
      <c r="H677" s="9"/>
    </row>
    <row r="678" spans="3:8">
      <c r="C678" s="11"/>
      <c r="D678" s="9"/>
      <c r="E678" s="9"/>
      <c r="F678" s="9"/>
      <c r="G678" s="9"/>
      <c r="H678" s="9"/>
    </row>
    <row r="679" spans="3:8">
      <c r="C679" s="11"/>
      <c r="D679" s="9"/>
      <c r="E679" s="9"/>
      <c r="F679" s="9"/>
      <c r="G679" s="9"/>
      <c r="H679" s="9"/>
    </row>
    <row r="680" spans="3:8">
      <c r="C680" s="11"/>
      <c r="D680" s="9"/>
      <c r="E680" s="9"/>
      <c r="F680" s="9"/>
      <c r="G680" s="9"/>
      <c r="H680" s="9"/>
    </row>
    <row r="681" spans="3:8">
      <c r="C681" s="11"/>
      <c r="D681" s="9"/>
      <c r="E681" s="9"/>
      <c r="F681" s="9"/>
      <c r="G681" s="9"/>
      <c r="H681" s="9"/>
    </row>
    <row r="682" spans="3:8">
      <c r="C682" s="11"/>
      <c r="D682" s="9"/>
      <c r="E682" s="9"/>
      <c r="F682" s="9"/>
      <c r="G682" s="9"/>
      <c r="H682" s="9"/>
    </row>
    <row r="683" spans="3:8">
      <c r="C683" s="11"/>
      <c r="D683" s="9"/>
      <c r="E683" s="9"/>
      <c r="F683" s="9"/>
      <c r="G683" s="9"/>
      <c r="H683" s="9"/>
    </row>
    <row r="684" spans="3:8">
      <c r="C684" s="11"/>
      <c r="D684" s="9"/>
      <c r="E684" s="9"/>
      <c r="F684" s="9"/>
      <c r="G684" s="9"/>
      <c r="H684" s="9"/>
    </row>
    <row r="685" spans="3:8">
      <c r="C685" s="11"/>
      <c r="D685" s="9"/>
      <c r="E685" s="9"/>
      <c r="F685" s="9"/>
      <c r="G685" s="9"/>
      <c r="H685" s="9"/>
    </row>
    <row r="686" spans="3:8">
      <c r="C686" s="11"/>
      <c r="D686" s="9"/>
      <c r="E686" s="9"/>
      <c r="F686" s="9"/>
      <c r="G686" s="9"/>
      <c r="H686" s="9"/>
    </row>
    <row r="687" spans="3:8">
      <c r="C687" s="11"/>
      <c r="D687" s="9"/>
      <c r="E687" s="9"/>
      <c r="F687" s="9"/>
      <c r="G687" s="9"/>
      <c r="H687" s="9"/>
    </row>
    <row r="688" spans="3:8">
      <c r="C688" s="11"/>
      <c r="D688" s="9"/>
      <c r="E688" s="9"/>
      <c r="F688" s="9"/>
      <c r="G688" s="9"/>
      <c r="H688" s="9"/>
    </row>
    <row r="689" spans="3:8">
      <c r="C689" s="11"/>
      <c r="D689" s="9"/>
      <c r="E689" s="9"/>
      <c r="F689" s="9"/>
      <c r="G689" s="9"/>
      <c r="H689" s="9"/>
    </row>
    <row r="690" spans="3:8">
      <c r="C690" s="11"/>
      <c r="D690" s="9"/>
      <c r="E690" s="9"/>
      <c r="F690" s="9"/>
      <c r="G690" s="9"/>
      <c r="H690" s="9"/>
    </row>
    <row r="691" spans="3:8">
      <c r="C691" s="11"/>
      <c r="D691" s="9"/>
      <c r="E691" s="9"/>
      <c r="F691" s="9"/>
      <c r="G691" s="9"/>
      <c r="H691" s="9"/>
    </row>
    <row r="692" spans="3:8">
      <c r="C692" s="11"/>
      <c r="D692" s="9"/>
      <c r="E692" s="9"/>
      <c r="F692" s="9"/>
      <c r="G692" s="9"/>
      <c r="H692" s="9"/>
    </row>
    <row r="693" spans="3:8">
      <c r="C693" s="11"/>
      <c r="D693" s="9"/>
      <c r="E693" s="9"/>
      <c r="F693" s="9"/>
      <c r="G693" s="9"/>
      <c r="H693" s="9"/>
    </row>
    <row r="694" spans="3:8">
      <c r="C694" s="11"/>
      <c r="D694" s="9"/>
      <c r="E694" s="9"/>
      <c r="F694" s="9"/>
      <c r="G694" s="9"/>
      <c r="H694" s="9"/>
    </row>
    <row r="695" spans="3:8">
      <c r="C695" s="11"/>
      <c r="D695" s="9"/>
      <c r="E695" s="9"/>
      <c r="F695" s="9"/>
      <c r="G695" s="9"/>
      <c r="H695" s="9"/>
    </row>
    <row r="696" spans="3:8">
      <c r="C696" s="11"/>
      <c r="D696" s="9"/>
      <c r="E696" s="9"/>
      <c r="F696" s="9"/>
      <c r="G696" s="9"/>
      <c r="H696" s="9"/>
    </row>
    <row r="697" spans="3:8">
      <c r="C697" s="11"/>
      <c r="D697" s="9"/>
      <c r="E697" s="9"/>
      <c r="F697" s="9"/>
      <c r="G697" s="9"/>
      <c r="H697" s="9"/>
    </row>
    <row r="698" spans="3:8">
      <c r="C698" s="11"/>
      <c r="D698" s="9"/>
      <c r="E698" s="9"/>
      <c r="F698" s="9"/>
      <c r="G698" s="9"/>
      <c r="H698" s="9"/>
    </row>
    <row r="699" spans="3:8">
      <c r="C699" s="11"/>
      <c r="D699" s="9"/>
      <c r="E699" s="9"/>
      <c r="F699" s="9"/>
      <c r="G699" s="9"/>
      <c r="H699" s="9"/>
    </row>
    <row r="700" spans="3:8">
      <c r="C700" s="11"/>
      <c r="D700" s="9"/>
      <c r="E700" s="9"/>
      <c r="F700" s="9"/>
      <c r="G700" s="9"/>
      <c r="H700" s="9"/>
    </row>
    <row r="701" spans="3:8">
      <c r="C701" s="11"/>
      <c r="D701" s="9"/>
      <c r="E701" s="9"/>
      <c r="F701" s="9"/>
      <c r="G701" s="9"/>
      <c r="H701" s="9"/>
    </row>
    <row r="702" spans="3:8">
      <c r="C702" s="11"/>
      <c r="D702" s="9"/>
      <c r="E702" s="9"/>
      <c r="F702" s="9"/>
      <c r="G702" s="9"/>
      <c r="H702" s="9"/>
    </row>
    <row r="703" spans="3:8">
      <c r="C703" s="11"/>
      <c r="D703" s="9"/>
      <c r="E703" s="9"/>
      <c r="F703" s="9"/>
      <c r="G703" s="9"/>
      <c r="H703" s="9"/>
    </row>
    <row r="704" spans="3:8">
      <c r="C704" s="11"/>
      <c r="D704" s="9"/>
      <c r="E704" s="9"/>
      <c r="F704" s="9"/>
      <c r="G704" s="9"/>
      <c r="H704" s="9"/>
    </row>
    <row r="705" spans="3:8">
      <c r="C705" s="11"/>
      <c r="D705" s="9"/>
      <c r="E705" s="9"/>
      <c r="F705" s="9"/>
      <c r="G705" s="9"/>
      <c r="H705" s="9"/>
    </row>
    <row r="706" spans="3:8">
      <c r="C706" s="11"/>
      <c r="D706" s="9"/>
      <c r="E706" s="9"/>
      <c r="F706" s="9"/>
      <c r="G706" s="9"/>
      <c r="H706" s="9"/>
    </row>
    <row r="707" spans="3:8">
      <c r="C707" s="11"/>
      <c r="D707" s="9"/>
      <c r="E707" s="9"/>
      <c r="F707" s="9"/>
      <c r="G707" s="9"/>
      <c r="H707" s="9"/>
    </row>
    <row r="708" spans="3:8">
      <c r="C708" s="11"/>
      <c r="D708" s="9"/>
      <c r="E708" s="9"/>
      <c r="F708" s="9"/>
      <c r="G708" s="9"/>
      <c r="H708" s="9"/>
    </row>
    <row r="709" spans="3:8">
      <c r="C709" s="11"/>
      <c r="D709" s="9"/>
      <c r="E709" s="9"/>
      <c r="F709" s="9"/>
      <c r="G709" s="9"/>
      <c r="H709" s="9"/>
    </row>
    <row r="710" spans="3:8">
      <c r="C710" s="11"/>
      <c r="D710" s="9"/>
      <c r="E710" s="9"/>
      <c r="F710" s="9"/>
      <c r="G710" s="9"/>
      <c r="H710" s="9"/>
    </row>
    <row r="711" spans="3:8">
      <c r="C711" s="11"/>
      <c r="D711" s="9"/>
      <c r="E711" s="9"/>
      <c r="F711" s="9"/>
      <c r="G711" s="9"/>
      <c r="H711" s="9"/>
    </row>
    <row r="712" spans="3:8">
      <c r="C712" s="11"/>
      <c r="D712" s="9"/>
      <c r="E712" s="9"/>
      <c r="F712" s="9"/>
      <c r="G712" s="9"/>
      <c r="H712" s="9"/>
    </row>
    <row r="713" spans="3:8">
      <c r="C713" s="11"/>
      <c r="D713" s="9"/>
      <c r="E713" s="9"/>
      <c r="F713" s="9"/>
      <c r="G713" s="9"/>
      <c r="H713" s="9"/>
    </row>
    <row r="714" spans="3:8">
      <c r="C714" s="11"/>
      <c r="D714" s="9"/>
      <c r="E714" s="9"/>
      <c r="F714" s="9"/>
      <c r="G714" s="9"/>
      <c r="H714" s="9"/>
    </row>
    <row r="715" spans="3:8">
      <c r="C715" s="11"/>
      <c r="D715" s="9"/>
      <c r="E715" s="9"/>
      <c r="F715" s="9"/>
      <c r="G715" s="9"/>
      <c r="H715" s="9"/>
    </row>
    <row r="716" spans="3:8">
      <c r="C716" s="11"/>
      <c r="D716" s="9"/>
      <c r="E716" s="9"/>
      <c r="F716" s="9"/>
      <c r="G716" s="9"/>
      <c r="H716" s="9"/>
    </row>
    <row r="717" spans="3:8">
      <c r="C717" s="11"/>
      <c r="D717" s="9"/>
      <c r="E717" s="9"/>
      <c r="F717" s="9"/>
      <c r="G717" s="9"/>
      <c r="H717" s="9"/>
    </row>
    <row r="718" spans="3:8">
      <c r="C718" s="11"/>
      <c r="D718" s="9"/>
      <c r="E718" s="9"/>
      <c r="F718" s="9"/>
      <c r="G718" s="9"/>
      <c r="H718" s="9"/>
    </row>
    <row r="719" spans="3:8">
      <c r="C719" s="11"/>
      <c r="D719" s="9"/>
      <c r="E719" s="9"/>
      <c r="F719" s="9"/>
      <c r="G719" s="9"/>
      <c r="H719" s="9"/>
    </row>
    <row r="720" spans="3:8">
      <c r="C720" s="11"/>
      <c r="D720" s="9"/>
      <c r="E720" s="9"/>
      <c r="F720" s="9"/>
      <c r="G720" s="9"/>
      <c r="H720" s="9"/>
    </row>
    <row r="721" spans="3:8">
      <c r="C721" s="11"/>
      <c r="D721" s="9"/>
      <c r="E721" s="9"/>
      <c r="F721" s="9"/>
      <c r="G721" s="9"/>
      <c r="H721" s="9"/>
    </row>
    <row r="722" spans="3:8">
      <c r="C722" s="11"/>
      <c r="D722" s="9"/>
      <c r="E722" s="9"/>
      <c r="F722" s="9"/>
      <c r="G722" s="9"/>
      <c r="H722" s="9"/>
    </row>
    <row r="723" spans="3:8">
      <c r="C723" s="11"/>
      <c r="D723" s="9"/>
      <c r="E723" s="9"/>
      <c r="F723" s="9"/>
      <c r="G723" s="9"/>
      <c r="H723" s="9"/>
    </row>
    <row r="724" spans="3:8">
      <c r="C724" s="11"/>
      <c r="D724" s="9"/>
      <c r="E724" s="9"/>
      <c r="F724" s="9"/>
      <c r="G724" s="9"/>
      <c r="H724" s="9"/>
    </row>
    <row r="725" spans="3:8">
      <c r="C725" s="11"/>
      <c r="D725" s="9"/>
      <c r="E725" s="9"/>
      <c r="F725" s="9"/>
      <c r="G725" s="9"/>
      <c r="H725" s="9"/>
    </row>
    <row r="726" spans="3:8">
      <c r="C726" s="11"/>
      <c r="D726" s="9"/>
      <c r="E726" s="9"/>
      <c r="F726" s="9"/>
      <c r="G726" s="9"/>
      <c r="H726" s="9"/>
    </row>
    <row r="727" spans="3:8">
      <c r="C727" s="11"/>
      <c r="D727" s="9"/>
      <c r="E727" s="9"/>
      <c r="F727" s="9"/>
      <c r="G727" s="9"/>
      <c r="H727" s="9"/>
    </row>
    <row r="728" spans="3:8">
      <c r="C728" s="11"/>
      <c r="D728" s="9"/>
      <c r="E728" s="9"/>
      <c r="F728" s="9"/>
      <c r="G728" s="9"/>
      <c r="H728" s="9"/>
    </row>
    <row r="729" spans="3:8">
      <c r="C729" s="11"/>
      <c r="D729" s="9"/>
      <c r="E729" s="9"/>
      <c r="F729" s="9"/>
      <c r="G729" s="9"/>
      <c r="H729" s="9"/>
    </row>
    <row r="730" spans="3:8">
      <c r="C730" s="11"/>
      <c r="D730" s="9"/>
      <c r="E730" s="9"/>
      <c r="F730" s="9"/>
      <c r="G730" s="9"/>
      <c r="H730" s="9"/>
    </row>
    <row r="731" spans="3:8">
      <c r="C731" s="11"/>
      <c r="D731" s="9"/>
      <c r="E731" s="9"/>
      <c r="F731" s="9"/>
      <c r="G731" s="9"/>
      <c r="H731" s="9"/>
    </row>
    <row r="732" spans="3:8">
      <c r="C732" s="11"/>
      <c r="D732" s="9"/>
      <c r="E732" s="9"/>
      <c r="F732" s="9"/>
      <c r="G732" s="9"/>
      <c r="H732" s="9"/>
    </row>
    <row r="733" spans="3:8">
      <c r="C733" s="11"/>
      <c r="D733" s="9"/>
      <c r="E733" s="9"/>
      <c r="F733" s="9"/>
      <c r="G733" s="9"/>
      <c r="H733" s="9"/>
    </row>
    <row r="734" spans="3:8">
      <c r="C734" s="11"/>
      <c r="D734" s="9"/>
      <c r="E734" s="9"/>
      <c r="F734" s="9"/>
      <c r="G734" s="9"/>
      <c r="H734" s="9"/>
    </row>
    <row r="735" spans="3:8">
      <c r="C735" s="11"/>
      <c r="D735" s="9"/>
      <c r="E735" s="9"/>
      <c r="F735" s="9"/>
      <c r="G735" s="9"/>
      <c r="H735" s="9"/>
    </row>
    <row r="736" spans="3:8">
      <c r="C736" s="11"/>
      <c r="D736" s="9"/>
      <c r="E736" s="9"/>
      <c r="F736" s="9"/>
      <c r="G736" s="9"/>
      <c r="H736" s="9"/>
    </row>
    <row r="737" spans="3:8">
      <c r="C737" s="11"/>
      <c r="D737" s="9"/>
      <c r="E737" s="9"/>
      <c r="F737" s="9"/>
      <c r="G737" s="9"/>
      <c r="H737" s="9"/>
    </row>
    <row r="738" spans="3:8">
      <c r="C738" s="11"/>
      <c r="D738" s="9"/>
      <c r="E738" s="9"/>
      <c r="F738" s="9"/>
      <c r="G738" s="9"/>
      <c r="H738" s="9"/>
    </row>
    <row r="739" spans="3:8">
      <c r="C739" s="11"/>
      <c r="D739" s="9"/>
      <c r="E739" s="9"/>
      <c r="F739" s="9"/>
      <c r="G739" s="9"/>
      <c r="H739" s="9"/>
    </row>
    <row r="740" spans="3:8">
      <c r="C740" s="11"/>
      <c r="D740" s="9"/>
      <c r="E740" s="9"/>
      <c r="F740" s="9"/>
      <c r="G740" s="9"/>
      <c r="H740" s="9"/>
    </row>
    <row r="741" spans="3:8">
      <c r="C741" s="11"/>
      <c r="D741" s="9"/>
      <c r="E741" s="9"/>
      <c r="F741" s="9"/>
      <c r="G741" s="9"/>
      <c r="H741" s="9"/>
    </row>
    <row r="742" spans="3:8">
      <c r="C742" s="11"/>
      <c r="D742" s="9"/>
      <c r="E742" s="9"/>
      <c r="F742" s="9"/>
      <c r="G742" s="9"/>
      <c r="H742" s="9"/>
    </row>
    <row r="743" spans="3:8">
      <c r="C743" s="11"/>
      <c r="D743" s="9"/>
      <c r="E743" s="9"/>
      <c r="F743" s="9"/>
      <c r="G743" s="9"/>
      <c r="H743" s="9"/>
    </row>
    <row r="744" spans="3:8">
      <c r="C744" s="11"/>
      <c r="D744" s="9"/>
      <c r="E744" s="9"/>
      <c r="F744" s="9"/>
      <c r="G744" s="9"/>
      <c r="H744" s="9"/>
    </row>
    <row r="745" spans="3:8">
      <c r="C745" s="11"/>
      <c r="D745" s="9"/>
      <c r="E745" s="9"/>
      <c r="F745" s="9"/>
      <c r="G745" s="9"/>
      <c r="H745" s="9"/>
    </row>
    <row r="746" spans="3:8">
      <c r="C746" s="11"/>
      <c r="D746" s="9"/>
      <c r="E746" s="9"/>
      <c r="F746" s="9"/>
      <c r="G746" s="9"/>
      <c r="H746" s="9"/>
    </row>
    <row r="747" spans="3:8">
      <c r="C747" s="11"/>
      <c r="D747" s="9"/>
      <c r="E747" s="9"/>
      <c r="F747" s="9"/>
      <c r="G747" s="9"/>
      <c r="H747" s="9"/>
    </row>
    <row r="748" spans="3:8">
      <c r="C748" s="11"/>
      <c r="D748" s="9"/>
      <c r="E748" s="9"/>
      <c r="F748" s="9"/>
      <c r="G748" s="9"/>
      <c r="H748" s="9"/>
    </row>
    <row r="749" spans="3:8">
      <c r="C749" s="11"/>
      <c r="D749" s="9"/>
      <c r="E749" s="9"/>
      <c r="F749" s="9"/>
      <c r="G749" s="9"/>
      <c r="H749" s="9"/>
    </row>
    <row r="750" spans="3:8">
      <c r="C750" s="11"/>
      <c r="D750" s="9"/>
      <c r="E750" s="9"/>
      <c r="F750" s="9"/>
      <c r="G750" s="9"/>
      <c r="H750" s="9"/>
    </row>
    <row r="751" spans="3:8">
      <c r="C751" s="11"/>
      <c r="D751" s="9"/>
      <c r="E751" s="9"/>
      <c r="F751" s="9"/>
      <c r="G751" s="9"/>
      <c r="H751" s="9"/>
    </row>
    <row r="752" spans="3:8">
      <c r="C752" s="11"/>
      <c r="D752" s="9"/>
      <c r="E752" s="9"/>
      <c r="F752" s="9"/>
      <c r="G752" s="9"/>
      <c r="H752" s="9"/>
    </row>
    <row r="753" spans="3:8">
      <c r="C753" s="11"/>
      <c r="D753" s="9"/>
      <c r="E753" s="9"/>
      <c r="F753" s="9"/>
      <c r="G753" s="9"/>
      <c r="H753" s="9"/>
    </row>
    <row r="754" spans="3:8">
      <c r="C754" s="11"/>
      <c r="D754" s="9"/>
      <c r="E754" s="9"/>
      <c r="F754" s="9"/>
      <c r="G754" s="9"/>
      <c r="H754" s="9"/>
    </row>
    <row r="755" spans="3:8">
      <c r="C755" s="11"/>
      <c r="D755" s="9"/>
      <c r="E755" s="9"/>
      <c r="F755" s="9"/>
      <c r="G755" s="9"/>
      <c r="H755" s="9"/>
    </row>
    <row r="756" spans="3:8">
      <c r="C756" s="11"/>
      <c r="D756" s="9"/>
      <c r="E756" s="9"/>
      <c r="F756" s="9"/>
      <c r="G756" s="9"/>
      <c r="H756" s="9"/>
    </row>
    <row r="757" spans="3:8">
      <c r="C757" s="11"/>
      <c r="D757" s="9"/>
      <c r="E757" s="9"/>
      <c r="F757" s="9"/>
      <c r="G757" s="9"/>
      <c r="H757" s="9"/>
    </row>
    <row r="758" spans="3:8">
      <c r="C758" s="11"/>
      <c r="D758" s="9"/>
      <c r="E758" s="9"/>
      <c r="F758" s="9"/>
      <c r="G758" s="9"/>
      <c r="H758" s="9"/>
    </row>
    <row r="759" spans="3:8">
      <c r="C759" s="11"/>
      <c r="D759" s="9"/>
      <c r="E759" s="9"/>
      <c r="F759" s="9"/>
      <c r="G759" s="9"/>
      <c r="H759" s="9"/>
    </row>
    <row r="760" spans="3:8">
      <c r="C760" s="11"/>
      <c r="D760" s="9"/>
      <c r="E760" s="9"/>
      <c r="F760" s="9"/>
      <c r="G760" s="9"/>
      <c r="H760" s="9"/>
    </row>
    <row r="761" spans="3:8">
      <c r="C761" s="11"/>
      <c r="D761" s="9"/>
      <c r="E761" s="9"/>
      <c r="F761" s="9"/>
      <c r="G761" s="9"/>
      <c r="H761" s="9"/>
    </row>
    <row r="762" spans="3:8">
      <c r="C762" s="11"/>
      <c r="D762" s="9"/>
      <c r="E762" s="9"/>
      <c r="F762" s="9"/>
      <c r="G762" s="9"/>
      <c r="H762" s="9"/>
    </row>
    <row r="763" spans="3:8">
      <c r="C763" s="11"/>
      <c r="D763" s="9"/>
      <c r="E763" s="9"/>
      <c r="F763" s="9"/>
      <c r="G763" s="9"/>
      <c r="H763" s="9"/>
    </row>
    <row r="764" spans="3:8">
      <c r="C764" s="11"/>
      <c r="D764" s="9"/>
      <c r="E764" s="9"/>
      <c r="F764" s="9"/>
      <c r="G764" s="9"/>
      <c r="H764" s="9"/>
    </row>
    <row r="765" spans="3:8">
      <c r="C765" s="11"/>
      <c r="D765" s="9"/>
      <c r="E765" s="9"/>
      <c r="F765" s="9"/>
      <c r="G765" s="9"/>
      <c r="H765" s="9"/>
    </row>
    <row r="766" spans="3:8">
      <c r="C766" s="11"/>
      <c r="D766" s="9"/>
      <c r="E766" s="9"/>
      <c r="F766" s="9"/>
      <c r="G766" s="9"/>
      <c r="H766" s="9"/>
    </row>
    <row r="767" spans="3:8">
      <c r="C767" s="11"/>
      <c r="D767" s="9"/>
      <c r="E767" s="9"/>
      <c r="F767" s="9"/>
      <c r="G767" s="9"/>
      <c r="H767" s="9"/>
    </row>
    <row r="768" spans="3:8">
      <c r="C768" s="11"/>
      <c r="D768" s="9"/>
      <c r="E768" s="9"/>
      <c r="F768" s="9"/>
      <c r="G768" s="9"/>
      <c r="H768" s="9"/>
    </row>
    <row r="769" spans="3:8">
      <c r="C769" s="11"/>
      <c r="D769" s="9"/>
      <c r="E769" s="9"/>
      <c r="F769" s="9"/>
      <c r="G769" s="9"/>
      <c r="H769" s="9"/>
    </row>
    <row r="770" spans="3:8">
      <c r="C770" s="11"/>
      <c r="D770" s="9"/>
      <c r="E770" s="9"/>
      <c r="F770" s="9"/>
      <c r="G770" s="9"/>
      <c r="H770" s="9"/>
    </row>
    <row r="771" spans="3:8">
      <c r="C771" s="11"/>
      <c r="D771" s="9"/>
      <c r="E771" s="9"/>
      <c r="F771" s="9"/>
      <c r="G771" s="9"/>
      <c r="H771" s="9"/>
    </row>
    <row r="772" spans="3:8">
      <c r="C772" s="11"/>
      <c r="D772" s="9"/>
      <c r="E772" s="9"/>
      <c r="F772" s="9"/>
      <c r="G772" s="9"/>
      <c r="H772" s="9"/>
    </row>
    <row r="773" spans="3:8">
      <c r="C773" s="11"/>
      <c r="D773" s="9"/>
      <c r="E773" s="9"/>
      <c r="F773" s="9"/>
      <c r="G773" s="9"/>
      <c r="H773" s="9"/>
    </row>
    <row r="774" spans="3:8">
      <c r="C774" s="11"/>
      <c r="D774" s="9"/>
      <c r="E774" s="9"/>
      <c r="F774" s="9"/>
      <c r="G774" s="9"/>
      <c r="H774" s="9"/>
    </row>
    <row r="775" spans="3:8">
      <c r="C775" s="11"/>
      <c r="D775" s="9"/>
      <c r="E775" s="9"/>
      <c r="F775" s="9"/>
      <c r="G775" s="9"/>
      <c r="H775" s="9"/>
    </row>
    <row r="776" spans="3:8">
      <c r="C776" s="11"/>
      <c r="D776" s="9"/>
      <c r="E776" s="9"/>
      <c r="F776" s="9"/>
      <c r="G776" s="9"/>
      <c r="H776" s="9"/>
    </row>
    <row r="777" spans="3:8">
      <c r="C777" s="11"/>
      <c r="D777" s="9"/>
      <c r="E777" s="9"/>
      <c r="F777" s="9"/>
      <c r="G777" s="9"/>
      <c r="H777" s="9"/>
    </row>
    <row r="778" spans="3:8">
      <c r="C778" s="11"/>
      <c r="D778" s="9"/>
      <c r="E778" s="9"/>
      <c r="F778" s="9"/>
      <c r="G778" s="9"/>
      <c r="H778" s="9"/>
    </row>
    <row r="779" spans="3:8">
      <c r="C779" s="11"/>
      <c r="D779" s="9"/>
      <c r="E779" s="9"/>
      <c r="F779" s="9"/>
      <c r="G779" s="9"/>
      <c r="H779" s="9"/>
    </row>
    <row r="780" spans="3:8">
      <c r="C780" s="11"/>
      <c r="D780" s="9"/>
      <c r="E780" s="9"/>
      <c r="F780" s="9"/>
      <c r="G780" s="9"/>
      <c r="H780" s="9"/>
    </row>
    <row r="781" spans="3:8">
      <c r="C781" s="11"/>
      <c r="D781" s="9"/>
      <c r="E781" s="9"/>
      <c r="F781" s="9"/>
      <c r="G781" s="9"/>
      <c r="H781" s="9"/>
    </row>
    <row r="782" spans="3:8">
      <c r="C782" s="11"/>
      <c r="D782" s="9"/>
      <c r="E782" s="9"/>
      <c r="F782" s="9"/>
      <c r="G782" s="9"/>
      <c r="H782" s="9"/>
    </row>
    <row r="783" spans="3:8">
      <c r="C783" s="11"/>
      <c r="D783" s="9"/>
      <c r="E783" s="9"/>
      <c r="F783" s="9"/>
      <c r="G783" s="9"/>
      <c r="H783" s="9"/>
    </row>
    <row r="784" spans="3:8">
      <c r="C784" s="11"/>
      <c r="D784" s="9"/>
      <c r="E784" s="9"/>
      <c r="F784" s="9"/>
      <c r="G784" s="9"/>
      <c r="H784" s="9"/>
    </row>
    <row r="785" spans="3:8">
      <c r="C785" s="11"/>
      <c r="D785" s="9"/>
      <c r="E785" s="9"/>
      <c r="F785" s="9"/>
      <c r="G785" s="9"/>
      <c r="H785" s="9"/>
    </row>
    <row r="786" spans="3:8">
      <c r="C786" s="11"/>
      <c r="D786" s="9"/>
      <c r="E786" s="9"/>
      <c r="F786" s="9"/>
      <c r="G786" s="9"/>
      <c r="H786" s="9"/>
    </row>
    <row r="787" spans="3:8">
      <c r="C787" s="11"/>
      <c r="D787" s="9"/>
      <c r="E787" s="9"/>
      <c r="F787" s="9"/>
      <c r="G787" s="9"/>
      <c r="H787" s="9"/>
    </row>
    <row r="788" spans="3:8">
      <c r="C788" s="11"/>
      <c r="D788" s="9"/>
      <c r="E788" s="9"/>
      <c r="F788" s="9"/>
      <c r="G788" s="9"/>
      <c r="H788" s="9"/>
    </row>
    <row r="789" spans="3:8">
      <c r="C789" s="11"/>
      <c r="D789" s="9"/>
      <c r="E789" s="9"/>
      <c r="F789" s="9"/>
      <c r="G789" s="9"/>
      <c r="H789" s="9"/>
    </row>
    <row r="790" spans="3:8">
      <c r="C790" s="11"/>
      <c r="D790" s="9"/>
      <c r="E790" s="9"/>
      <c r="F790" s="9"/>
      <c r="G790" s="9"/>
      <c r="H790" s="9"/>
    </row>
    <row r="791" spans="3:8">
      <c r="C791" s="11"/>
      <c r="D791" s="9"/>
      <c r="E791" s="9"/>
      <c r="F791" s="9"/>
      <c r="G791" s="9"/>
      <c r="H791" s="9"/>
    </row>
    <row r="792" spans="3:8">
      <c r="C792" s="11"/>
      <c r="D792" s="9"/>
      <c r="E792" s="9"/>
      <c r="F792" s="9"/>
      <c r="G792" s="9"/>
      <c r="H792" s="9"/>
    </row>
    <row r="793" spans="3:8">
      <c r="C793" s="11"/>
      <c r="D793" s="9"/>
      <c r="E793" s="9"/>
      <c r="F793" s="9"/>
      <c r="G793" s="9"/>
      <c r="H793" s="9"/>
    </row>
    <row r="794" spans="3:8">
      <c r="C794" s="11"/>
      <c r="D794" s="9"/>
      <c r="E794" s="9"/>
      <c r="F794" s="9"/>
      <c r="G794" s="9"/>
      <c r="H794" s="9"/>
    </row>
    <row r="795" spans="3:8">
      <c r="C795" s="11"/>
      <c r="D795" s="9"/>
      <c r="E795" s="9"/>
      <c r="F795" s="9"/>
      <c r="G795" s="9"/>
      <c r="H795" s="9"/>
    </row>
    <row r="796" spans="3:8">
      <c r="C796" s="11"/>
      <c r="D796" s="9"/>
      <c r="E796" s="9"/>
      <c r="F796" s="9"/>
      <c r="G796" s="9"/>
      <c r="H796" s="9"/>
    </row>
    <row r="797" spans="3:8">
      <c r="C797" s="11"/>
      <c r="D797" s="9"/>
      <c r="E797" s="9"/>
      <c r="F797" s="9"/>
      <c r="G797" s="9"/>
      <c r="H797" s="9"/>
    </row>
    <row r="798" spans="3:8">
      <c r="C798" s="11"/>
      <c r="D798" s="9"/>
      <c r="E798" s="9"/>
      <c r="F798" s="9"/>
      <c r="G798" s="9"/>
      <c r="H798" s="9"/>
    </row>
    <row r="799" spans="3:8">
      <c r="C799" s="11"/>
      <c r="D799" s="9"/>
      <c r="E799" s="9"/>
      <c r="F799" s="9"/>
      <c r="G799" s="9"/>
      <c r="H799" s="9"/>
    </row>
    <row r="800" spans="3:8">
      <c r="C800" s="11"/>
      <c r="D800" s="9"/>
      <c r="E800" s="9"/>
      <c r="F800" s="9"/>
      <c r="G800" s="9"/>
      <c r="H800" s="9"/>
    </row>
    <row r="801" spans="3:8">
      <c r="C801" s="11"/>
      <c r="D801" s="9"/>
      <c r="E801" s="9"/>
      <c r="F801" s="9"/>
      <c r="G801" s="9"/>
      <c r="H801" s="9"/>
    </row>
    <row r="802" spans="3:8">
      <c r="C802" s="11"/>
      <c r="D802" s="9"/>
      <c r="E802" s="9"/>
      <c r="F802" s="9"/>
      <c r="G802" s="9"/>
      <c r="H802" s="9"/>
    </row>
    <row r="803" spans="3:8">
      <c r="C803" s="11"/>
      <c r="D803" s="9"/>
      <c r="E803" s="9"/>
      <c r="F803" s="9"/>
      <c r="G803" s="9"/>
      <c r="H803" s="9"/>
    </row>
    <row r="804" spans="3:8">
      <c r="C804" s="11"/>
      <c r="D804" s="9"/>
      <c r="E804" s="9"/>
      <c r="F804" s="9"/>
      <c r="G804" s="9"/>
      <c r="H804" s="9"/>
    </row>
    <row r="805" spans="3:8">
      <c r="C805" s="11"/>
      <c r="D805" s="9"/>
      <c r="E805" s="9"/>
      <c r="F805" s="9"/>
      <c r="G805" s="9"/>
      <c r="H805" s="9"/>
    </row>
    <row r="806" spans="3:8">
      <c r="C806" s="11"/>
      <c r="D806" s="9"/>
      <c r="E806" s="9"/>
      <c r="F806" s="9"/>
      <c r="G806" s="9"/>
      <c r="H806" s="9"/>
    </row>
    <row r="807" spans="3:8">
      <c r="C807" s="11"/>
      <c r="D807" s="9"/>
      <c r="E807" s="9"/>
      <c r="F807" s="9"/>
      <c r="G807" s="9"/>
      <c r="H807" s="9"/>
    </row>
    <row r="808" spans="3:8">
      <c r="C808" s="11"/>
      <c r="D808" s="9"/>
      <c r="E808" s="9"/>
      <c r="F808" s="9"/>
      <c r="G808" s="9"/>
      <c r="H808" s="9"/>
    </row>
    <row r="809" spans="3:8">
      <c r="C809" s="11"/>
      <c r="D809" s="9"/>
      <c r="E809" s="9"/>
      <c r="F809" s="9"/>
      <c r="G809" s="9"/>
      <c r="H809" s="9"/>
    </row>
    <row r="810" spans="3:8">
      <c r="C810" s="11"/>
      <c r="D810" s="9"/>
      <c r="E810" s="9"/>
      <c r="F810" s="9"/>
      <c r="G810" s="9"/>
      <c r="H810" s="9"/>
    </row>
    <row r="811" spans="3:8">
      <c r="C811" s="11"/>
      <c r="D811" s="9"/>
      <c r="E811" s="9"/>
      <c r="F811" s="9"/>
      <c r="G811" s="9"/>
      <c r="H811" s="9"/>
    </row>
    <row r="812" spans="3:8">
      <c r="C812" s="11"/>
      <c r="D812" s="9"/>
      <c r="E812" s="9"/>
      <c r="F812" s="9"/>
      <c r="G812" s="9"/>
      <c r="H812" s="9"/>
    </row>
    <row r="813" spans="3:8">
      <c r="C813" s="11"/>
      <c r="D813" s="9"/>
      <c r="E813" s="9"/>
      <c r="F813" s="9"/>
      <c r="G813" s="9"/>
      <c r="H813" s="9"/>
    </row>
    <row r="814" spans="3:8">
      <c r="C814" s="11"/>
      <c r="D814" s="9"/>
      <c r="E814" s="9"/>
      <c r="F814" s="9"/>
      <c r="G814" s="9"/>
      <c r="H814" s="9"/>
    </row>
    <row r="815" spans="3:8">
      <c r="C815" s="11"/>
      <c r="D815" s="9"/>
      <c r="E815" s="9"/>
      <c r="F815" s="9"/>
      <c r="G815" s="9"/>
      <c r="H815" s="9"/>
    </row>
    <row r="816" spans="3:8">
      <c r="C816" s="11"/>
      <c r="D816" s="9"/>
      <c r="E816" s="9"/>
      <c r="F816" s="9"/>
      <c r="G816" s="9"/>
      <c r="H816" s="9"/>
    </row>
    <row r="817" spans="3:8">
      <c r="C817" s="11"/>
      <c r="D817" s="9"/>
      <c r="E817" s="9"/>
      <c r="F817" s="9"/>
      <c r="G817" s="9"/>
      <c r="H817" s="9"/>
    </row>
    <row r="818" spans="3:8">
      <c r="C818" s="11"/>
      <c r="D818" s="9"/>
      <c r="E818" s="9"/>
      <c r="F818" s="9"/>
      <c r="G818" s="9"/>
      <c r="H818" s="9"/>
    </row>
    <row r="819" spans="3:8">
      <c r="C819" s="11"/>
      <c r="D819" s="9"/>
      <c r="E819" s="9"/>
      <c r="F819" s="9"/>
      <c r="G819" s="9"/>
      <c r="H819" s="9"/>
    </row>
    <row r="820" spans="3:8">
      <c r="C820" s="11"/>
      <c r="D820" s="9"/>
      <c r="E820" s="9"/>
      <c r="F820" s="9"/>
      <c r="G820" s="9"/>
      <c r="H820" s="9"/>
    </row>
    <row r="821" spans="3:8">
      <c r="C821" s="11"/>
      <c r="D821" s="9"/>
      <c r="E821" s="9"/>
      <c r="F821" s="9"/>
      <c r="G821" s="9"/>
      <c r="H821" s="9"/>
    </row>
    <row r="822" spans="3:8">
      <c r="C822" s="11"/>
      <c r="D822" s="9"/>
      <c r="E822" s="9"/>
      <c r="F822" s="9"/>
      <c r="G822" s="9"/>
      <c r="H822" s="9"/>
    </row>
    <row r="823" spans="3:8">
      <c r="C823" s="11"/>
      <c r="D823" s="9"/>
      <c r="E823" s="9"/>
      <c r="F823" s="9"/>
      <c r="G823" s="9"/>
      <c r="H823" s="9"/>
    </row>
    <row r="824" spans="3:8">
      <c r="C824" s="11"/>
      <c r="D824" s="9"/>
      <c r="E824" s="9"/>
      <c r="F824" s="9"/>
      <c r="G824" s="9"/>
      <c r="H824" s="9"/>
    </row>
    <row r="825" spans="3:8">
      <c r="C825" s="11"/>
      <c r="D825" s="9"/>
      <c r="E825" s="9"/>
      <c r="F825" s="9"/>
      <c r="G825" s="9"/>
      <c r="H825" s="9"/>
    </row>
    <row r="826" spans="3:8">
      <c r="C826" s="11"/>
      <c r="D826" s="9"/>
      <c r="E826" s="9"/>
      <c r="F826" s="9"/>
      <c r="G826" s="9"/>
      <c r="H826" s="9"/>
    </row>
    <row r="827" spans="3:8">
      <c r="C827" s="11"/>
      <c r="D827" s="9"/>
      <c r="E827" s="9"/>
      <c r="F827" s="9"/>
      <c r="G827" s="9"/>
      <c r="H827" s="9"/>
    </row>
    <row r="828" spans="3:8">
      <c r="C828" s="11"/>
      <c r="D828" s="9"/>
      <c r="E828" s="9"/>
      <c r="F828" s="9"/>
      <c r="G828" s="9"/>
      <c r="H828" s="9"/>
    </row>
    <row r="829" spans="3:8">
      <c r="C829" s="11"/>
      <c r="D829" s="9"/>
      <c r="E829" s="9"/>
      <c r="F829" s="9"/>
      <c r="G829" s="9"/>
      <c r="H829" s="9"/>
    </row>
    <row r="830" spans="3:8">
      <c r="C830" s="11"/>
      <c r="D830" s="9"/>
      <c r="E830" s="9"/>
      <c r="F830" s="9"/>
      <c r="G830" s="9"/>
      <c r="H830" s="9"/>
    </row>
    <row r="831" spans="3:8">
      <c r="C831" s="11"/>
      <c r="D831" s="9"/>
      <c r="E831" s="9"/>
      <c r="F831" s="9"/>
      <c r="G831" s="9"/>
      <c r="H831" s="9"/>
    </row>
    <row r="832" spans="3:8">
      <c r="C832" s="11"/>
      <c r="D832" s="9"/>
      <c r="E832" s="9"/>
      <c r="F832" s="9"/>
      <c r="G832" s="9"/>
      <c r="H832" s="9"/>
    </row>
    <row r="833" spans="3:8">
      <c r="C833" s="11"/>
      <c r="D833" s="9"/>
      <c r="E833" s="9"/>
      <c r="F833" s="9"/>
      <c r="G833" s="9"/>
      <c r="H833" s="9"/>
    </row>
    <row r="834" spans="3:8">
      <c r="C834" s="11"/>
      <c r="D834" s="9"/>
      <c r="E834" s="9"/>
      <c r="F834" s="9"/>
      <c r="G834" s="9"/>
      <c r="H834" s="9"/>
    </row>
    <row r="835" spans="3:8">
      <c r="C835" s="11"/>
      <c r="D835" s="9"/>
      <c r="E835" s="9"/>
      <c r="F835" s="9"/>
      <c r="G835" s="9"/>
      <c r="H835" s="9"/>
    </row>
    <row r="836" spans="3:8">
      <c r="C836" s="11"/>
      <c r="D836" s="9"/>
      <c r="E836" s="9"/>
      <c r="F836" s="9"/>
      <c r="G836" s="9"/>
      <c r="H836" s="9"/>
    </row>
    <row r="837" spans="3:8">
      <c r="C837" s="11"/>
      <c r="D837" s="9"/>
      <c r="E837" s="9"/>
      <c r="F837" s="9"/>
      <c r="G837" s="9"/>
      <c r="H837" s="9"/>
    </row>
    <row r="838" spans="3:8">
      <c r="C838" s="11"/>
      <c r="D838" s="9"/>
      <c r="E838" s="9"/>
      <c r="F838" s="9"/>
      <c r="G838" s="9"/>
      <c r="H838" s="9"/>
    </row>
    <row r="839" spans="3:8">
      <c r="C839" s="11"/>
      <c r="D839" s="9"/>
      <c r="E839" s="9"/>
      <c r="F839" s="9"/>
      <c r="G839" s="9"/>
      <c r="H839" s="9"/>
    </row>
    <row r="840" spans="3:8">
      <c r="C840" s="11"/>
      <c r="D840" s="9"/>
      <c r="E840" s="9"/>
      <c r="F840" s="9"/>
      <c r="G840" s="9"/>
      <c r="H840" s="9"/>
    </row>
    <row r="841" spans="3:8">
      <c r="C841" s="11"/>
      <c r="D841" s="9"/>
      <c r="E841" s="9"/>
      <c r="F841" s="9"/>
      <c r="G841" s="9"/>
      <c r="H841" s="9"/>
    </row>
    <row r="842" spans="3:8">
      <c r="C842" s="11"/>
      <c r="D842" s="9"/>
      <c r="E842" s="9"/>
      <c r="F842" s="9"/>
      <c r="G842" s="9"/>
      <c r="H842" s="9"/>
    </row>
    <row r="843" spans="3:8">
      <c r="C843" s="11"/>
      <c r="D843" s="9"/>
      <c r="E843" s="9"/>
      <c r="F843" s="9"/>
      <c r="G843" s="9"/>
      <c r="H843" s="9"/>
    </row>
    <row r="844" spans="3:8">
      <c r="C844" s="11"/>
      <c r="D844" s="9"/>
      <c r="E844" s="9"/>
      <c r="F844" s="9"/>
      <c r="G844" s="9"/>
      <c r="H844" s="9"/>
    </row>
    <row r="845" spans="3:8">
      <c r="C845" s="11"/>
      <c r="D845" s="9"/>
      <c r="E845" s="9"/>
      <c r="F845" s="9"/>
      <c r="G845" s="9"/>
      <c r="H845" s="9"/>
    </row>
    <row r="846" spans="3:8">
      <c r="C846" s="11"/>
      <c r="D846" s="9"/>
      <c r="E846" s="9"/>
      <c r="F846" s="9"/>
      <c r="G846" s="9"/>
      <c r="H846" s="9"/>
    </row>
    <row r="847" spans="3:8">
      <c r="C847" s="11"/>
      <c r="D847" s="9"/>
      <c r="E847" s="9"/>
      <c r="F847" s="9"/>
      <c r="G847" s="9"/>
      <c r="H847" s="9"/>
    </row>
    <row r="848" spans="3:8">
      <c r="C848" s="11"/>
      <c r="D848" s="9"/>
      <c r="E848" s="9"/>
      <c r="F848" s="9"/>
      <c r="G848" s="9"/>
      <c r="H848" s="9"/>
    </row>
    <row r="849" spans="3:8">
      <c r="C849" s="11"/>
      <c r="D849" s="9"/>
      <c r="E849" s="9"/>
      <c r="F849" s="9"/>
      <c r="G849" s="9"/>
      <c r="H849" s="9"/>
    </row>
    <row r="850" spans="3:8">
      <c r="C850" s="11"/>
      <c r="D850" s="9"/>
      <c r="E850" s="9"/>
      <c r="F850" s="9"/>
      <c r="G850" s="9"/>
      <c r="H850" s="9"/>
    </row>
    <row r="851" spans="3:8">
      <c r="C851" s="11"/>
      <c r="D851" s="9"/>
      <c r="E851" s="9"/>
      <c r="F851" s="9"/>
      <c r="G851" s="9"/>
      <c r="H851" s="9"/>
    </row>
    <row r="852" spans="3:8">
      <c r="C852" s="11"/>
      <c r="D852" s="9"/>
      <c r="E852" s="9"/>
      <c r="F852" s="9"/>
      <c r="G852" s="9"/>
      <c r="H852" s="9"/>
    </row>
    <row r="853" spans="3:8">
      <c r="C853" s="11"/>
      <c r="D853" s="9"/>
      <c r="E853" s="9"/>
      <c r="F853" s="9"/>
      <c r="G853" s="9"/>
      <c r="H853" s="9"/>
    </row>
    <row r="854" spans="3:8">
      <c r="C854" s="11"/>
      <c r="D854" s="9"/>
      <c r="E854" s="9"/>
      <c r="F854" s="9"/>
      <c r="G854" s="9"/>
      <c r="H854" s="9"/>
    </row>
    <row r="855" spans="3:8">
      <c r="C855" s="11"/>
      <c r="D855" s="9"/>
      <c r="E855" s="9"/>
      <c r="F855" s="9"/>
      <c r="G855" s="9"/>
      <c r="H855" s="9"/>
    </row>
    <row r="856" spans="3:8">
      <c r="C856" s="11"/>
      <c r="D856" s="9"/>
      <c r="E856" s="9"/>
      <c r="F856" s="9"/>
      <c r="G856" s="9"/>
      <c r="H856" s="9"/>
    </row>
    <row r="857" spans="3:8">
      <c r="C857" s="11"/>
      <c r="D857" s="9"/>
      <c r="E857" s="9"/>
      <c r="F857" s="9"/>
      <c r="G857" s="9"/>
      <c r="H857" s="9"/>
    </row>
    <row r="858" spans="3:8">
      <c r="C858" s="11"/>
      <c r="D858" s="9"/>
      <c r="E858" s="9"/>
      <c r="F858" s="9"/>
      <c r="G858" s="9"/>
      <c r="H858" s="9"/>
    </row>
    <row r="859" spans="3:8">
      <c r="C859" s="11"/>
      <c r="D859" s="9"/>
      <c r="E859" s="9"/>
      <c r="F859" s="9"/>
      <c r="G859" s="9"/>
      <c r="H859" s="9"/>
    </row>
    <row r="860" spans="3:8">
      <c r="C860" s="11"/>
      <c r="D860" s="9"/>
      <c r="E860" s="9"/>
      <c r="F860" s="9"/>
      <c r="G860" s="9"/>
      <c r="H860" s="9"/>
    </row>
    <row r="861" spans="3:8">
      <c r="C861" s="11"/>
      <c r="D861" s="9"/>
      <c r="E861" s="9"/>
      <c r="F861" s="9"/>
      <c r="G861" s="9"/>
      <c r="H861" s="9"/>
    </row>
    <row r="862" spans="3:8">
      <c r="C862" s="11"/>
      <c r="D862" s="9"/>
      <c r="E862" s="9"/>
      <c r="F862" s="9"/>
      <c r="G862" s="9"/>
      <c r="H862" s="9"/>
    </row>
    <row r="863" spans="3:8">
      <c r="C863" s="11"/>
      <c r="D863" s="9"/>
      <c r="E863" s="9"/>
      <c r="F863" s="9"/>
      <c r="G863" s="9"/>
      <c r="H863" s="9"/>
    </row>
    <row r="864" spans="3:8">
      <c r="C864" s="11"/>
      <c r="D864" s="9"/>
      <c r="E864" s="9"/>
      <c r="F864" s="9"/>
      <c r="G864" s="9"/>
      <c r="H864" s="9"/>
    </row>
    <row r="865" spans="3:8">
      <c r="C865" s="11"/>
      <c r="D865" s="9"/>
      <c r="E865" s="9"/>
      <c r="F865" s="9"/>
      <c r="G865" s="9"/>
      <c r="H865" s="9"/>
    </row>
    <row r="866" spans="3:8">
      <c r="C866" s="11"/>
      <c r="D866" s="9"/>
      <c r="E866" s="9"/>
      <c r="F866" s="9"/>
      <c r="G866" s="9"/>
      <c r="H866" s="9"/>
    </row>
    <row r="867" spans="3:8">
      <c r="C867" s="11"/>
      <c r="D867" s="9"/>
      <c r="E867" s="9"/>
      <c r="F867" s="9"/>
      <c r="G867" s="9"/>
      <c r="H867" s="9"/>
    </row>
    <row r="868" spans="3:8">
      <c r="C868" s="11"/>
      <c r="D868" s="9"/>
      <c r="E868" s="9"/>
      <c r="F868" s="9"/>
      <c r="G868" s="9"/>
      <c r="H868" s="9"/>
    </row>
    <row r="869" spans="3:8">
      <c r="C869" s="11"/>
      <c r="D869" s="9"/>
      <c r="E869" s="9"/>
      <c r="F869" s="9"/>
      <c r="G869" s="9"/>
      <c r="H869" s="9"/>
    </row>
    <row r="870" spans="3:8">
      <c r="C870" s="11"/>
      <c r="D870" s="9"/>
      <c r="E870" s="9"/>
      <c r="F870" s="9"/>
      <c r="G870" s="9"/>
      <c r="H870" s="9"/>
    </row>
    <row r="871" spans="3:8">
      <c r="C871" s="11"/>
      <c r="D871" s="9"/>
      <c r="E871" s="9"/>
      <c r="F871" s="9"/>
      <c r="G871" s="9"/>
      <c r="H871" s="9"/>
    </row>
    <row r="872" spans="3:8">
      <c r="C872" s="11"/>
      <c r="D872" s="9"/>
      <c r="E872" s="9"/>
      <c r="F872" s="9"/>
      <c r="G872" s="9"/>
      <c r="H872" s="9"/>
    </row>
    <row r="873" spans="3:8">
      <c r="C873" s="11"/>
      <c r="D873" s="9"/>
      <c r="E873" s="9"/>
      <c r="F873" s="9"/>
      <c r="G873" s="9"/>
      <c r="H873" s="9"/>
    </row>
    <row r="874" spans="3:8">
      <c r="C874" s="11"/>
      <c r="D874" s="9"/>
      <c r="E874" s="9"/>
      <c r="F874" s="9"/>
      <c r="G874" s="9"/>
      <c r="H874" s="9"/>
    </row>
    <row r="875" spans="3:8">
      <c r="C875" s="11"/>
      <c r="D875" s="9"/>
      <c r="E875" s="9"/>
      <c r="F875" s="9"/>
      <c r="G875" s="9"/>
      <c r="H875" s="9"/>
    </row>
    <row r="876" spans="3:8">
      <c r="C876" s="11"/>
      <c r="D876" s="9"/>
      <c r="E876" s="9"/>
      <c r="F876" s="9"/>
      <c r="G876" s="9"/>
      <c r="H876" s="9"/>
    </row>
    <row r="877" spans="3:8">
      <c r="C877" s="11"/>
      <c r="D877" s="9"/>
      <c r="E877" s="9"/>
      <c r="F877" s="9"/>
      <c r="G877" s="9"/>
      <c r="H877" s="9"/>
    </row>
    <row r="878" spans="3:8">
      <c r="C878" s="11"/>
      <c r="D878" s="9"/>
      <c r="E878" s="9"/>
      <c r="F878" s="9"/>
      <c r="G878" s="9"/>
      <c r="H878" s="9"/>
    </row>
    <row r="879" spans="3:8">
      <c r="C879" s="11"/>
      <c r="D879" s="9"/>
      <c r="E879" s="9"/>
      <c r="F879" s="9"/>
      <c r="G879" s="9"/>
      <c r="H879" s="9"/>
    </row>
    <row r="880" spans="3:8">
      <c r="C880" s="11"/>
      <c r="D880" s="9"/>
      <c r="E880" s="9"/>
      <c r="F880" s="9"/>
      <c r="G880" s="9"/>
      <c r="H880" s="9"/>
    </row>
    <row r="881" spans="3:8">
      <c r="C881" s="11"/>
      <c r="D881" s="9"/>
      <c r="E881" s="9"/>
      <c r="F881" s="9"/>
      <c r="G881" s="9"/>
      <c r="H881" s="9"/>
    </row>
    <row r="882" spans="3:8">
      <c r="C882" s="11"/>
      <c r="D882" s="9"/>
      <c r="E882" s="9"/>
      <c r="F882" s="9"/>
      <c r="G882" s="9"/>
      <c r="H882" s="9"/>
    </row>
    <row r="883" spans="3:8">
      <c r="C883" s="11"/>
      <c r="D883" s="9"/>
      <c r="E883" s="9"/>
      <c r="F883" s="9"/>
      <c r="G883" s="9"/>
      <c r="H883" s="9"/>
    </row>
    <row r="884" spans="3:8">
      <c r="C884" s="11"/>
      <c r="D884" s="9"/>
      <c r="E884" s="9"/>
      <c r="F884" s="9"/>
      <c r="G884" s="9"/>
      <c r="H884" s="9"/>
    </row>
    <row r="885" spans="3:8">
      <c r="C885" s="11"/>
      <c r="D885" s="9"/>
      <c r="E885" s="9"/>
      <c r="F885" s="9"/>
      <c r="G885" s="9"/>
      <c r="H885" s="9"/>
    </row>
    <row r="886" spans="3:8">
      <c r="C886" s="11"/>
      <c r="D886" s="9"/>
      <c r="E886" s="9"/>
      <c r="F886" s="9"/>
      <c r="G886" s="9"/>
      <c r="H886" s="9"/>
    </row>
    <row r="887" spans="3:8">
      <c r="C887" s="11"/>
      <c r="D887" s="9"/>
      <c r="E887" s="9"/>
      <c r="F887" s="9"/>
      <c r="G887" s="9"/>
      <c r="H887" s="9"/>
    </row>
    <row r="888" spans="3:8">
      <c r="C888" s="11"/>
      <c r="D888" s="9"/>
      <c r="E888" s="9"/>
      <c r="F888" s="9"/>
      <c r="G888" s="9"/>
      <c r="H888" s="9"/>
    </row>
    <row r="889" spans="3:8">
      <c r="C889" s="11"/>
      <c r="D889" s="9"/>
      <c r="E889" s="9"/>
      <c r="F889" s="9"/>
      <c r="G889" s="9"/>
      <c r="H889" s="9"/>
    </row>
    <row r="890" spans="3:8">
      <c r="C890" s="11"/>
      <c r="D890" s="9"/>
      <c r="E890" s="9"/>
      <c r="F890" s="9"/>
      <c r="G890" s="9"/>
      <c r="H890" s="9"/>
    </row>
    <row r="891" spans="3:8">
      <c r="C891" s="11"/>
      <c r="D891" s="9"/>
      <c r="E891" s="9"/>
      <c r="F891" s="9"/>
      <c r="G891" s="9"/>
      <c r="H891" s="9"/>
    </row>
    <row r="892" spans="3:8">
      <c r="C892" s="11"/>
      <c r="D892" s="9"/>
      <c r="E892" s="9"/>
      <c r="F892" s="9"/>
      <c r="G892" s="9"/>
      <c r="H892" s="9"/>
    </row>
    <row r="893" spans="3:8">
      <c r="C893" s="11"/>
      <c r="D893" s="9"/>
      <c r="E893" s="9"/>
      <c r="F893" s="9"/>
      <c r="G893" s="9"/>
      <c r="H893" s="9"/>
    </row>
    <row r="894" spans="3:8">
      <c r="C894" s="11"/>
      <c r="D894" s="9"/>
      <c r="E894" s="9"/>
      <c r="F894" s="9"/>
      <c r="G894" s="9"/>
      <c r="H894" s="9"/>
    </row>
    <row r="895" spans="3:8">
      <c r="C895" s="11"/>
      <c r="D895" s="9"/>
      <c r="E895" s="9"/>
      <c r="F895" s="9"/>
      <c r="G895" s="9"/>
      <c r="H895" s="9"/>
    </row>
    <row r="896" spans="3:8">
      <c r="C896" s="11"/>
      <c r="D896" s="9"/>
      <c r="E896" s="9"/>
      <c r="F896" s="9"/>
      <c r="G896" s="9"/>
      <c r="H896" s="9"/>
    </row>
    <row r="897" spans="3:8">
      <c r="C897" s="11"/>
      <c r="D897" s="9"/>
      <c r="E897" s="9"/>
      <c r="F897" s="9"/>
      <c r="G897" s="9"/>
      <c r="H897" s="9"/>
    </row>
    <row r="898" spans="3:8">
      <c r="C898" s="11"/>
      <c r="D898" s="9"/>
      <c r="E898" s="9"/>
      <c r="F898" s="9"/>
      <c r="G898" s="9"/>
      <c r="H898" s="9"/>
    </row>
    <row r="899" spans="3:8">
      <c r="C899" s="11"/>
      <c r="D899" s="9"/>
      <c r="E899" s="9"/>
      <c r="F899" s="9"/>
      <c r="G899" s="9"/>
      <c r="H899" s="9"/>
    </row>
    <row r="900" spans="3:8">
      <c r="C900" s="11"/>
      <c r="D900" s="9"/>
      <c r="E900" s="9"/>
      <c r="F900" s="9"/>
      <c r="G900" s="9"/>
      <c r="H900" s="9"/>
    </row>
    <row r="901" spans="3:8">
      <c r="C901" s="11"/>
      <c r="D901" s="9"/>
      <c r="E901" s="9"/>
      <c r="F901" s="9"/>
      <c r="G901" s="9"/>
      <c r="H901" s="9"/>
    </row>
    <row r="902" spans="3:8">
      <c r="C902" s="11"/>
      <c r="D902" s="9"/>
      <c r="E902" s="9"/>
      <c r="F902" s="9"/>
      <c r="G902" s="9"/>
      <c r="H902" s="9"/>
    </row>
    <row r="903" spans="3:8">
      <c r="C903" s="11"/>
      <c r="D903" s="9"/>
      <c r="E903" s="9"/>
      <c r="F903" s="9"/>
      <c r="G903" s="9"/>
      <c r="H903" s="9"/>
    </row>
    <row r="904" spans="3:8">
      <c r="C904" s="11"/>
      <c r="D904" s="9"/>
      <c r="E904" s="9"/>
      <c r="F904" s="9"/>
      <c r="G904" s="9"/>
      <c r="H904" s="9"/>
    </row>
    <row r="905" spans="3:8">
      <c r="C905" s="11"/>
      <c r="D905" s="9"/>
      <c r="E905" s="9"/>
      <c r="F905" s="9"/>
      <c r="G905" s="9"/>
      <c r="H905" s="9"/>
    </row>
    <row r="906" spans="3:8">
      <c r="C906" s="11"/>
      <c r="D906" s="9"/>
      <c r="E906" s="9"/>
      <c r="F906" s="9"/>
      <c r="G906" s="9"/>
      <c r="H906" s="9"/>
    </row>
    <row r="907" spans="3:8">
      <c r="C907" s="11"/>
      <c r="D907" s="9"/>
      <c r="E907" s="9"/>
      <c r="F907" s="9"/>
      <c r="G907" s="9"/>
      <c r="H907" s="9"/>
    </row>
    <row r="908" spans="3:8">
      <c r="C908" s="11"/>
      <c r="D908" s="9"/>
      <c r="E908" s="9"/>
      <c r="F908" s="9"/>
      <c r="G908" s="9"/>
      <c r="H908" s="9"/>
    </row>
    <row r="909" spans="3:8">
      <c r="C909" s="11"/>
      <c r="D909" s="9"/>
      <c r="E909" s="9"/>
      <c r="F909" s="9"/>
      <c r="G909" s="9"/>
      <c r="H909" s="9"/>
    </row>
    <row r="910" spans="3:8">
      <c r="C910" s="11"/>
      <c r="D910" s="9"/>
      <c r="E910" s="9"/>
      <c r="F910" s="9"/>
      <c r="G910" s="9"/>
      <c r="H910" s="9"/>
    </row>
    <row r="911" spans="3:8">
      <c r="C911" s="11"/>
      <c r="D911" s="9"/>
      <c r="E911" s="9"/>
      <c r="F911" s="9"/>
      <c r="G911" s="9"/>
      <c r="H911" s="9"/>
    </row>
    <row r="912" spans="3:8">
      <c r="C912" s="11"/>
      <c r="D912" s="9"/>
      <c r="E912" s="9"/>
      <c r="F912" s="9"/>
      <c r="G912" s="9"/>
      <c r="H912" s="9"/>
    </row>
    <row r="913" spans="3:8">
      <c r="C913" s="11"/>
      <c r="D913" s="9"/>
      <c r="E913" s="9"/>
      <c r="F913" s="9"/>
      <c r="G913" s="9"/>
      <c r="H913" s="9"/>
    </row>
    <row r="914" spans="3:8">
      <c r="C914" s="11"/>
      <c r="D914" s="9"/>
      <c r="E914" s="9"/>
      <c r="F914" s="9"/>
      <c r="G914" s="9"/>
      <c r="H914" s="9"/>
    </row>
    <row r="915" spans="3:8">
      <c r="C915" s="11"/>
      <c r="D915" s="9"/>
      <c r="E915" s="9"/>
      <c r="F915" s="9"/>
      <c r="G915" s="9"/>
      <c r="H915" s="9"/>
    </row>
    <row r="916" spans="3:8">
      <c r="C916" s="11"/>
      <c r="D916" s="9"/>
      <c r="E916" s="9"/>
      <c r="F916" s="9"/>
      <c r="G916" s="9"/>
      <c r="H916" s="9"/>
    </row>
    <row r="917" spans="3:8">
      <c r="C917" s="11"/>
      <c r="D917" s="9"/>
      <c r="E917" s="9"/>
      <c r="F917" s="9"/>
      <c r="G917" s="9"/>
      <c r="H917" s="9"/>
    </row>
    <row r="918" spans="3:8">
      <c r="C918" s="11"/>
      <c r="D918" s="9"/>
      <c r="E918" s="9"/>
      <c r="F918" s="9"/>
      <c r="G918" s="9"/>
      <c r="H918" s="9"/>
    </row>
    <row r="919" spans="3:8">
      <c r="C919" s="11"/>
      <c r="D919" s="9"/>
      <c r="E919" s="9"/>
      <c r="F919" s="9"/>
      <c r="G919" s="9"/>
      <c r="H919" s="9"/>
    </row>
    <row r="920" spans="3:8">
      <c r="C920" s="11"/>
      <c r="D920" s="9"/>
      <c r="E920" s="9"/>
      <c r="F920" s="9"/>
      <c r="G920" s="9"/>
      <c r="H920" s="9"/>
    </row>
    <row r="921" spans="3:8">
      <c r="C921" s="11"/>
      <c r="D921" s="9"/>
      <c r="E921" s="9"/>
      <c r="F921" s="9"/>
      <c r="G921" s="9"/>
      <c r="H921" s="9"/>
    </row>
    <row r="922" spans="3:8">
      <c r="C922" s="11"/>
      <c r="D922" s="9"/>
      <c r="E922" s="9"/>
      <c r="F922" s="9"/>
      <c r="G922" s="9"/>
      <c r="H922" s="9"/>
    </row>
    <row r="923" spans="3:8">
      <c r="C923" s="11"/>
      <c r="D923" s="9"/>
      <c r="E923" s="9"/>
      <c r="F923" s="9"/>
      <c r="G923" s="9"/>
      <c r="H923" s="9"/>
    </row>
    <row r="924" spans="3:8">
      <c r="C924" s="11"/>
      <c r="D924" s="9"/>
      <c r="E924" s="9"/>
      <c r="F924" s="9"/>
      <c r="G924" s="9"/>
      <c r="H924" s="9"/>
    </row>
    <row r="925" spans="3:8">
      <c r="C925" s="11"/>
      <c r="D925" s="9"/>
      <c r="E925" s="9"/>
      <c r="F925" s="9"/>
      <c r="G925" s="9"/>
      <c r="H925" s="9"/>
    </row>
    <row r="926" spans="3:8">
      <c r="C926" s="11"/>
      <c r="D926" s="9"/>
      <c r="E926" s="9"/>
      <c r="F926" s="9"/>
      <c r="G926" s="9"/>
      <c r="H926" s="9"/>
    </row>
    <row r="927" spans="3:8">
      <c r="C927" s="11"/>
      <c r="D927" s="9"/>
      <c r="E927" s="9"/>
      <c r="F927" s="9"/>
      <c r="G927" s="9"/>
      <c r="H927" s="9"/>
    </row>
    <row r="928" spans="3:8">
      <c r="C928" s="11"/>
      <c r="D928" s="9"/>
      <c r="E928" s="9"/>
      <c r="F928" s="9"/>
      <c r="G928" s="9"/>
      <c r="H928" s="9"/>
    </row>
    <row r="929" spans="3:8">
      <c r="C929" s="11"/>
      <c r="D929" s="9"/>
      <c r="E929" s="9"/>
      <c r="F929" s="9"/>
      <c r="G929" s="9"/>
      <c r="H929" s="9"/>
    </row>
    <row r="930" spans="3:8">
      <c r="C930" s="11"/>
      <c r="D930" s="9"/>
      <c r="E930" s="9"/>
      <c r="F930" s="9"/>
      <c r="G930" s="9"/>
      <c r="H930" s="9"/>
    </row>
    <row r="931" spans="3:8">
      <c r="C931" s="11"/>
      <c r="D931" s="9"/>
      <c r="E931" s="9"/>
      <c r="F931" s="9"/>
      <c r="G931" s="9"/>
      <c r="H931" s="9"/>
    </row>
    <row r="932" spans="3:8">
      <c r="C932" s="11"/>
      <c r="D932" s="9"/>
      <c r="E932" s="9"/>
      <c r="F932" s="9"/>
      <c r="G932" s="9"/>
      <c r="H932" s="9"/>
    </row>
    <row r="933" spans="3:8">
      <c r="C933" s="11"/>
      <c r="D933" s="9"/>
      <c r="E933" s="9"/>
      <c r="F933" s="9"/>
      <c r="G933" s="9"/>
      <c r="H933" s="9"/>
    </row>
    <row r="934" spans="3:8">
      <c r="C934" s="11"/>
      <c r="D934" s="9"/>
      <c r="E934" s="9"/>
      <c r="F934" s="9"/>
      <c r="G934" s="9"/>
      <c r="H934" s="9"/>
    </row>
    <row r="935" spans="3:8">
      <c r="C935" s="11"/>
      <c r="D935" s="9"/>
      <c r="E935" s="9"/>
      <c r="F935" s="9"/>
      <c r="G935" s="9"/>
      <c r="H935" s="9"/>
    </row>
    <row r="936" spans="3:8">
      <c r="C936" s="11"/>
      <c r="D936" s="9"/>
      <c r="E936" s="9"/>
      <c r="F936" s="9"/>
      <c r="G936" s="9"/>
      <c r="H936" s="9"/>
    </row>
    <row r="937" spans="3:8">
      <c r="C937" s="11"/>
      <c r="D937" s="9"/>
      <c r="E937" s="9"/>
      <c r="F937" s="9"/>
      <c r="G937" s="9"/>
      <c r="H937" s="9"/>
    </row>
    <row r="938" spans="3:8">
      <c r="C938" s="11"/>
      <c r="D938" s="9"/>
      <c r="E938" s="9"/>
      <c r="F938" s="9"/>
      <c r="G938" s="9"/>
      <c r="H938" s="9"/>
    </row>
    <row r="939" spans="3:8">
      <c r="C939" s="11"/>
      <c r="D939" s="9"/>
      <c r="E939" s="9"/>
      <c r="F939" s="9"/>
      <c r="G939" s="9"/>
      <c r="H939" s="9"/>
    </row>
    <row r="940" spans="3:8">
      <c r="C940" s="11"/>
      <c r="D940" s="9"/>
      <c r="E940" s="9"/>
      <c r="F940" s="9"/>
      <c r="G940" s="9"/>
      <c r="H940" s="9"/>
    </row>
    <row r="941" spans="3:8">
      <c r="C941" s="11"/>
      <c r="D941" s="9"/>
      <c r="E941" s="9"/>
      <c r="F941" s="9"/>
      <c r="G941" s="9"/>
      <c r="H941" s="9"/>
    </row>
    <row r="942" spans="3:8">
      <c r="C942" s="11"/>
      <c r="D942" s="9"/>
      <c r="E942" s="9"/>
      <c r="F942" s="9"/>
      <c r="G942" s="9"/>
      <c r="H942" s="9"/>
    </row>
    <row r="943" spans="3:8">
      <c r="C943" s="11"/>
      <c r="D943" s="9"/>
      <c r="E943" s="9"/>
      <c r="F943" s="9"/>
      <c r="G943" s="9"/>
      <c r="H943" s="9"/>
    </row>
    <row r="944" spans="3:8">
      <c r="C944" s="11"/>
      <c r="D944" s="9"/>
      <c r="E944" s="9"/>
      <c r="F944" s="9"/>
      <c r="G944" s="9"/>
      <c r="H944" s="9"/>
    </row>
    <row r="945" spans="3:8">
      <c r="C945" s="11"/>
      <c r="D945" s="9"/>
      <c r="E945" s="9"/>
      <c r="F945" s="9"/>
      <c r="G945" s="9"/>
      <c r="H945" s="9"/>
    </row>
    <row r="946" spans="3:8">
      <c r="C946" s="11"/>
      <c r="D946" s="9"/>
      <c r="E946" s="9"/>
      <c r="F946" s="9"/>
      <c r="G946" s="9"/>
      <c r="H946" s="9"/>
    </row>
    <row r="947" spans="3:8">
      <c r="C947" s="11"/>
      <c r="D947" s="9"/>
      <c r="E947" s="9"/>
      <c r="F947" s="9"/>
      <c r="G947" s="9"/>
      <c r="H947" s="9"/>
    </row>
    <row r="948" spans="3:8">
      <c r="C948" s="11"/>
      <c r="D948" s="9"/>
      <c r="E948" s="9"/>
      <c r="F948" s="9"/>
      <c r="G948" s="9"/>
      <c r="H948" s="9"/>
    </row>
    <row r="949" spans="3:8">
      <c r="C949" s="11"/>
      <c r="D949" s="9"/>
      <c r="E949" s="9"/>
      <c r="F949" s="9"/>
      <c r="G949" s="9"/>
      <c r="H949" s="9"/>
    </row>
    <row r="950" spans="3:8">
      <c r="C950" s="11"/>
      <c r="D950" s="9"/>
      <c r="E950" s="9"/>
      <c r="F950" s="9"/>
      <c r="G950" s="9"/>
      <c r="H950" s="9"/>
    </row>
    <row r="951" spans="3:8">
      <c r="C951" s="11"/>
      <c r="D951" s="9"/>
      <c r="E951" s="9"/>
      <c r="F951" s="9"/>
      <c r="G951" s="9"/>
      <c r="H951" s="9"/>
    </row>
    <row r="952" spans="3:8">
      <c r="C952" s="11"/>
      <c r="D952" s="9"/>
      <c r="E952" s="9"/>
      <c r="F952" s="9"/>
      <c r="G952" s="9"/>
      <c r="H952" s="9"/>
    </row>
    <row r="953" spans="3:8">
      <c r="C953" s="11"/>
      <c r="D953" s="9"/>
      <c r="E953" s="9"/>
      <c r="F953" s="9"/>
      <c r="G953" s="9"/>
      <c r="H953" s="9"/>
    </row>
    <row r="954" spans="3:8">
      <c r="C954" s="11"/>
      <c r="D954" s="9"/>
      <c r="E954" s="9"/>
      <c r="F954" s="9"/>
      <c r="G954" s="9"/>
      <c r="H954" s="9"/>
    </row>
    <row r="955" spans="3:8">
      <c r="C955" s="11"/>
      <c r="D955" s="9"/>
      <c r="E955" s="9"/>
      <c r="F955" s="9"/>
      <c r="G955" s="9"/>
      <c r="H955" s="9"/>
    </row>
    <row r="956" spans="3:8">
      <c r="C956" s="11"/>
      <c r="D956" s="9"/>
      <c r="E956" s="9"/>
      <c r="F956" s="9"/>
      <c r="G956" s="9"/>
      <c r="H956" s="9"/>
    </row>
    <row r="957" spans="3:8">
      <c r="C957" s="11"/>
      <c r="D957" s="9"/>
      <c r="E957" s="9"/>
      <c r="F957" s="9"/>
      <c r="G957" s="9"/>
      <c r="H957" s="9"/>
    </row>
    <row r="958" spans="3:8">
      <c r="C958" s="11"/>
      <c r="D958" s="9"/>
      <c r="E958" s="9"/>
      <c r="F958" s="9"/>
      <c r="G958" s="9"/>
      <c r="H958" s="9"/>
    </row>
    <row r="959" spans="3:8">
      <c r="C959" s="11"/>
      <c r="D959" s="9"/>
      <c r="E959" s="9"/>
      <c r="F959" s="9"/>
      <c r="G959" s="9"/>
      <c r="H959" s="9"/>
    </row>
    <row r="960" spans="3:8">
      <c r="C960" s="11"/>
      <c r="D960" s="9"/>
      <c r="E960" s="9"/>
      <c r="F960" s="9"/>
      <c r="G960" s="9"/>
      <c r="H960" s="9"/>
    </row>
    <row r="961" spans="3:8">
      <c r="C961" s="11"/>
      <c r="D961" s="9"/>
      <c r="E961" s="9"/>
      <c r="F961" s="9"/>
      <c r="G961" s="9"/>
      <c r="H961" s="9"/>
    </row>
    <row r="962" spans="3:8">
      <c r="C962" s="11"/>
      <c r="D962" s="9"/>
      <c r="E962" s="9"/>
      <c r="F962" s="9"/>
      <c r="G962" s="9"/>
      <c r="H962" s="9"/>
    </row>
    <row r="963" spans="3:8">
      <c r="C963" s="11"/>
      <c r="D963" s="9"/>
      <c r="E963" s="9"/>
      <c r="F963" s="9"/>
      <c r="G963" s="9"/>
      <c r="H963" s="9"/>
    </row>
    <row r="964" spans="3:8">
      <c r="C964" s="11"/>
      <c r="D964" s="9"/>
      <c r="E964" s="9"/>
      <c r="F964" s="9"/>
      <c r="G964" s="9"/>
      <c r="H964" s="9"/>
    </row>
    <row r="965" spans="3:8">
      <c r="C965" s="11"/>
      <c r="D965" s="9"/>
      <c r="E965" s="9"/>
      <c r="F965" s="9"/>
      <c r="G965" s="9"/>
      <c r="H965" s="9"/>
    </row>
    <row r="966" spans="3:8">
      <c r="C966" s="11"/>
      <c r="D966" s="9"/>
      <c r="E966" s="9"/>
      <c r="F966" s="9"/>
      <c r="G966" s="9"/>
      <c r="H966" s="9"/>
    </row>
    <row r="967" spans="3:8">
      <c r="C967" s="11"/>
      <c r="D967" s="9"/>
      <c r="E967" s="9"/>
      <c r="F967" s="9"/>
      <c r="G967" s="9"/>
      <c r="H967" s="9"/>
    </row>
    <row r="968" spans="3:8">
      <c r="C968" s="11"/>
      <c r="D968" s="9"/>
      <c r="E968" s="9"/>
      <c r="F968" s="9"/>
      <c r="G968" s="9"/>
      <c r="H968" s="9"/>
    </row>
    <row r="969" spans="3:8">
      <c r="C969" s="11"/>
      <c r="D969" s="9"/>
      <c r="E969" s="9"/>
      <c r="F969" s="9"/>
      <c r="G969" s="9"/>
      <c r="H969" s="9"/>
    </row>
    <row r="970" spans="3:8">
      <c r="C970" s="11"/>
      <c r="D970" s="9"/>
      <c r="E970" s="9"/>
      <c r="F970" s="9"/>
      <c r="G970" s="9"/>
      <c r="H970" s="9"/>
    </row>
    <row r="971" spans="3:8">
      <c r="C971" s="11"/>
      <c r="D971" s="9"/>
      <c r="E971" s="9"/>
      <c r="F971" s="9"/>
      <c r="G971" s="9"/>
      <c r="H971" s="9"/>
    </row>
    <row r="972" spans="3:8">
      <c r="C972" s="11"/>
      <c r="D972" s="9"/>
      <c r="E972" s="9"/>
      <c r="F972" s="9"/>
      <c r="G972" s="9"/>
      <c r="H972" s="9"/>
    </row>
    <row r="973" spans="3:8">
      <c r="C973" s="11"/>
      <c r="D973" s="9"/>
      <c r="E973" s="9"/>
      <c r="F973" s="9"/>
      <c r="G973" s="9"/>
      <c r="H973" s="9"/>
    </row>
    <row r="974" spans="3:8">
      <c r="C974" s="11"/>
      <c r="D974" s="9"/>
      <c r="E974" s="9"/>
      <c r="F974" s="9"/>
      <c r="G974" s="9"/>
      <c r="H974" s="9"/>
    </row>
    <row r="975" spans="3:8">
      <c r="C975" s="11"/>
      <c r="D975" s="9"/>
      <c r="E975" s="9"/>
      <c r="F975" s="9"/>
      <c r="G975" s="9"/>
      <c r="H975" s="9"/>
    </row>
    <row r="976" spans="3:8">
      <c r="C976" s="11"/>
      <c r="D976" s="9"/>
      <c r="E976" s="9"/>
      <c r="F976" s="9"/>
      <c r="G976" s="9"/>
      <c r="H976" s="9"/>
    </row>
    <row r="977" spans="3:8">
      <c r="C977" s="11"/>
      <c r="D977" s="9"/>
      <c r="E977" s="9"/>
      <c r="F977" s="9"/>
      <c r="G977" s="9"/>
      <c r="H977" s="9"/>
    </row>
    <row r="978" spans="3:8">
      <c r="C978" s="11"/>
      <c r="D978" s="9"/>
      <c r="E978" s="9"/>
      <c r="F978" s="9"/>
      <c r="G978" s="9"/>
      <c r="H978" s="9"/>
    </row>
    <row r="979" spans="3:8">
      <c r="C979" s="11"/>
      <c r="D979" s="9"/>
      <c r="E979" s="9"/>
      <c r="F979" s="9"/>
      <c r="G979" s="9"/>
      <c r="H979" s="9"/>
    </row>
    <row r="980" spans="3:8">
      <c r="C980" s="11"/>
      <c r="D980" s="9"/>
      <c r="E980" s="9"/>
      <c r="F980" s="9"/>
      <c r="G980" s="9"/>
      <c r="H980" s="9"/>
    </row>
    <row r="981" spans="3:8">
      <c r="C981" s="11"/>
      <c r="D981" s="9"/>
      <c r="E981" s="9"/>
      <c r="F981" s="9"/>
      <c r="G981" s="9"/>
      <c r="H981" s="9"/>
    </row>
    <row r="982" spans="3:8">
      <c r="C982" s="11"/>
      <c r="D982" s="9"/>
      <c r="E982" s="9"/>
      <c r="F982" s="9"/>
      <c r="G982" s="9"/>
      <c r="H982" s="9"/>
    </row>
    <row r="983" spans="3:8">
      <c r="C983" s="11"/>
      <c r="D983" s="9"/>
      <c r="E983" s="9"/>
      <c r="F983" s="9"/>
      <c r="G983" s="9"/>
      <c r="H983" s="9"/>
    </row>
    <row r="984" spans="3:8">
      <c r="C984" s="11"/>
      <c r="D984" s="9"/>
      <c r="E984" s="9"/>
      <c r="F984" s="9"/>
      <c r="G984" s="9"/>
      <c r="H984" s="9"/>
    </row>
    <row r="985" spans="3:8">
      <c r="C985" s="11"/>
      <c r="D985" s="9"/>
      <c r="E985" s="9"/>
      <c r="F985" s="9"/>
      <c r="G985" s="9"/>
      <c r="H985" s="9"/>
    </row>
    <row r="986" spans="3:8">
      <c r="C986" s="11"/>
      <c r="D986" s="9"/>
      <c r="E986" s="9"/>
      <c r="F986" s="9"/>
      <c r="G986" s="9"/>
      <c r="H986" s="9"/>
    </row>
    <row r="987" spans="3:8">
      <c r="C987" s="11"/>
      <c r="D987" s="9"/>
      <c r="E987" s="9"/>
      <c r="F987" s="9"/>
      <c r="G987" s="9"/>
      <c r="H987" s="9"/>
    </row>
    <row r="988" spans="3:8">
      <c r="C988" s="11"/>
      <c r="D988" s="9"/>
      <c r="E988" s="9"/>
      <c r="F988" s="9"/>
      <c r="G988" s="9"/>
      <c r="H988" s="9"/>
    </row>
    <row r="989" spans="3:8">
      <c r="C989" s="11"/>
      <c r="D989" s="9"/>
      <c r="E989" s="9"/>
      <c r="F989" s="9"/>
      <c r="G989" s="9"/>
      <c r="H989" s="9"/>
    </row>
    <row r="990" spans="3:8">
      <c r="C990" s="11"/>
      <c r="D990" s="9"/>
      <c r="E990" s="9"/>
      <c r="F990" s="9"/>
      <c r="G990" s="9"/>
      <c r="H990" s="9"/>
    </row>
    <row r="991" spans="3:8">
      <c r="C991" s="11"/>
      <c r="D991" s="9"/>
      <c r="E991" s="9"/>
      <c r="F991" s="9"/>
      <c r="G991" s="9"/>
      <c r="H991" s="9"/>
    </row>
    <row r="992" spans="3:8">
      <c r="C992" s="11"/>
      <c r="D992" s="9"/>
      <c r="E992" s="9"/>
      <c r="F992" s="9"/>
      <c r="G992" s="9"/>
      <c r="H992" s="9"/>
    </row>
    <row r="993" spans="3:8">
      <c r="C993" s="11"/>
      <c r="D993" s="9"/>
      <c r="E993" s="9"/>
      <c r="F993" s="9"/>
      <c r="G993" s="9"/>
      <c r="H993" s="9"/>
    </row>
    <row r="994" spans="3:8">
      <c r="C994" s="11"/>
      <c r="D994" s="9"/>
      <c r="E994" s="9"/>
      <c r="F994" s="9"/>
      <c r="G994" s="9"/>
      <c r="H994" s="9"/>
    </row>
    <row r="995" spans="3:8">
      <c r="C995" s="11"/>
      <c r="D995" s="9"/>
      <c r="E995" s="9"/>
      <c r="F995" s="9"/>
      <c r="G995" s="9"/>
      <c r="H995" s="9"/>
    </row>
    <row r="996" spans="3:8">
      <c r="C996" s="11"/>
      <c r="D996" s="9"/>
      <c r="E996" s="9"/>
      <c r="F996" s="9"/>
      <c r="G996" s="9"/>
      <c r="H996" s="9"/>
    </row>
    <row r="997" spans="3:8">
      <c r="C997" s="11"/>
      <c r="D997" s="9"/>
      <c r="E997" s="9"/>
      <c r="F997" s="9"/>
      <c r="G997" s="9"/>
      <c r="H997" s="9"/>
    </row>
    <row r="998" spans="3:8">
      <c r="C998" s="11"/>
      <c r="D998" s="9"/>
      <c r="E998" s="9"/>
      <c r="F998" s="9"/>
      <c r="G998" s="9"/>
      <c r="H998" s="9"/>
    </row>
    <row r="999" spans="3:8">
      <c r="C999" s="11"/>
      <c r="D999" s="9"/>
      <c r="E999" s="9"/>
      <c r="F999" s="9"/>
      <c r="G999" s="9"/>
      <c r="H999" s="9"/>
    </row>
    <row r="1000" spans="3:8">
      <c r="C1000" s="11"/>
      <c r="D1000" s="9"/>
      <c r="E1000" s="9"/>
      <c r="F1000" s="9"/>
      <c r="G1000" s="9"/>
      <c r="H1000" s="9"/>
    </row>
  </sheetData>
  <dataValidations count="2">
    <dataValidation type="list" allowBlank="1" showErrorMessage="1" sqref="B2:B183" xr:uid="{00000000-0002-0000-0200-000000000000}">
      <formula1>"VILA CLEMENTINO,JABAQUARA,CAMPO BELO,SERRA,PRAIA DO CANTO,JARDIM CAMBURI,PARQUE MANDAQUI,VILA GOPOUVA,PINHEIROS,ACLIMAÇÃO,SPOLETO JABAQUARA,AEROPORTO GRU,BOALI"</formula1>
    </dataValidation>
    <dataValidation type="list" allowBlank="1" showErrorMessage="1" sqref="I2:I479" xr:uid="{00000000-0002-0000-02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1.5703125" customWidth="1"/>
    <col min="3" max="3" width="1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7.28515625" customWidth="1"/>
    <col min="9" max="9" width="16.28515625" customWidth="1"/>
    <col min="10" max="10" width="25.42578125" customWidth="1"/>
    <col min="11" max="11" width="10.5703125" customWidth="1"/>
    <col min="12" max="12" width="9.42578125" customWidth="1"/>
    <col min="13" max="13" width="11.42578125" customWidth="1"/>
    <col min="14" max="14" width="13.7109375" hidden="1" customWidth="1"/>
    <col min="15" max="15" width="13.85546875" customWidth="1"/>
    <col min="16" max="16" width="5.140625" customWidth="1"/>
    <col min="17" max="17" width="8.7109375" customWidth="1"/>
    <col min="18" max="18" width="9.42578125" customWidth="1"/>
    <col min="19" max="19" width="11.42578125" customWidth="1"/>
    <col min="20" max="21" width="11.85546875" customWidth="1"/>
    <col min="22" max="22" width="8.7109375" customWidth="1"/>
    <col min="23" max="23" width="12.42578125" customWidth="1"/>
    <col min="24" max="24" width="11.140625" customWidth="1"/>
    <col min="25" max="25" width="10.7109375" customWidth="1"/>
    <col min="26" max="26" width="5.7109375" customWidth="1"/>
    <col min="27" max="27" width="5.42578125" customWidth="1"/>
    <col min="28" max="28" width="7.28515625" customWidth="1"/>
  </cols>
  <sheetData>
    <row r="1" spans="1:29" ht="12.75">
      <c r="A1" s="90">
        <v>29.1</v>
      </c>
      <c r="B1" s="90" t="s">
        <v>1</v>
      </c>
      <c r="C1" s="91" t="s">
        <v>2</v>
      </c>
      <c r="D1" s="92" t="s">
        <v>3</v>
      </c>
      <c r="E1" s="93" t="s">
        <v>4</v>
      </c>
      <c r="F1" s="92" t="s">
        <v>5</v>
      </c>
      <c r="G1" s="90" t="s">
        <v>6</v>
      </c>
      <c r="H1" s="94" t="s">
        <v>7</v>
      </c>
      <c r="I1" s="90" t="s">
        <v>8</v>
      </c>
      <c r="J1" s="95"/>
      <c r="K1" s="96" t="s">
        <v>1580</v>
      </c>
      <c r="L1" s="97" t="s">
        <v>0</v>
      </c>
      <c r="M1" s="98" t="s">
        <v>1581</v>
      </c>
      <c r="N1" s="99" t="s">
        <v>1582</v>
      </c>
      <c r="O1" s="99" t="s">
        <v>1583</v>
      </c>
      <c r="P1" s="100" t="s">
        <v>1577</v>
      </c>
      <c r="Q1" s="99" t="s">
        <v>1579</v>
      </c>
      <c r="R1" s="100" t="s">
        <v>0</v>
      </c>
      <c r="S1" s="98" t="s">
        <v>1581</v>
      </c>
      <c r="T1" s="101" t="s">
        <v>1584</v>
      </c>
      <c r="U1" s="102" t="s">
        <v>1585</v>
      </c>
      <c r="V1" s="101" t="s">
        <v>1579</v>
      </c>
      <c r="W1" s="101" t="s">
        <v>1586</v>
      </c>
      <c r="X1" s="103" t="s">
        <v>1587</v>
      </c>
      <c r="Y1" s="104" t="s">
        <v>1585</v>
      </c>
      <c r="Z1" s="105" t="s">
        <v>1588</v>
      </c>
      <c r="AA1" s="106" t="s">
        <v>1589</v>
      </c>
      <c r="AB1" s="107">
        <v>1.1000000000000001</v>
      </c>
      <c r="AC1" s="108"/>
    </row>
    <row r="2" spans="1:29" ht="12.75" hidden="1">
      <c r="A2" s="10">
        <v>45998</v>
      </c>
      <c r="B2" s="9" t="s">
        <v>19</v>
      </c>
      <c r="C2" s="11">
        <v>5987.08</v>
      </c>
      <c r="D2" s="9">
        <v>70</v>
      </c>
      <c r="E2" s="76">
        <v>35.76</v>
      </c>
      <c r="F2" s="9">
        <v>8</v>
      </c>
      <c r="G2" s="9">
        <v>5.8</v>
      </c>
      <c r="H2" s="13">
        <v>0.28760000000000002</v>
      </c>
      <c r="I2" s="9" t="s">
        <v>16</v>
      </c>
      <c r="J2" s="9"/>
      <c r="K2" s="708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9"/>
    </row>
    <row r="3" spans="1:29" ht="12.75" hidden="1">
      <c r="A3" s="10">
        <v>45999</v>
      </c>
      <c r="B3" s="9" t="s">
        <v>19</v>
      </c>
      <c r="C3" s="11">
        <v>3772.84</v>
      </c>
      <c r="D3" s="9">
        <v>13</v>
      </c>
      <c r="E3" s="76">
        <v>36.47</v>
      </c>
      <c r="F3" s="9">
        <v>4</v>
      </c>
      <c r="G3" s="9">
        <v>6.5</v>
      </c>
      <c r="H3" s="13">
        <v>0.27100000000000002</v>
      </c>
      <c r="I3" s="9" t="s">
        <v>16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9"/>
    </row>
    <row r="4" spans="1:29" ht="12.75" hidden="1">
      <c r="A4" s="10">
        <v>46000</v>
      </c>
      <c r="B4" s="9" t="s">
        <v>19</v>
      </c>
      <c r="C4" s="11">
        <v>2448.3000000000002</v>
      </c>
      <c r="D4" s="9">
        <v>11</v>
      </c>
      <c r="E4" s="76">
        <v>21.1</v>
      </c>
      <c r="F4" s="9">
        <v>0</v>
      </c>
      <c r="G4" s="9">
        <v>3.6</v>
      </c>
      <c r="H4" s="13">
        <v>0.26169999999999999</v>
      </c>
      <c r="I4" s="9" t="s">
        <v>16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9"/>
    </row>
    <row r="5" spans="1:29" ht="12.75" hidden="1">
      <c r="A5" s="10">
        <v>46001</v>
      </c>
      <c r="B5" s="9" t="s">
        <v>19</v>
      </c>
      <c r="C5" s="11">
        <v>3434.23</v>
      </c>
      <c r="D5" s="9">
        <v>19</v>
      </c>
      <c r="E5" s="76">
        <v>29.46</v>
      </c>
      <c r="F5" s="9">
        <v>0</v>
      </c>
      <c r="G5" s="9">
        <v>6.33</v>
      </c>
      <c r="H5" s="13">
        <v>0.29289999999999999</v>
      </c>
      <c r="I5" s="9" t="s">
        <v>16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9"/>
    </row>
    <row r="6" spans="1:29" ht="12.75" hidden="1">
      <c r="A6" s="10">
        <v>46002</v>
      </c>
      <c r="B6" s="9" t="s">
        <v>19</v>
      </c>
      <c r="C6" s="11">
        <v>2845.64</v>
      </c>
      <c r="D6" s="9">
        <v>17</v>
      </c>
      <c r="E6" s="76">
        <v>25.47</v>
      </c>
      <c r="F6" s="9">
        <v>1</v>
      </c>
      <c r="G6" s="9">
        <v>5.66</v>
      </c>
      <c r="H6" s="13">
        <v>0.31359999999999999</v>
      </c>
      <c r="I6" s="9" t="s">
        <v>16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9"/>
    </row>
    <row r="7" spans="1:29" ht="12.75" hidden="1">
      <c r="A7" s="10">
        <v>46003</v>
      </c>
      <c r="B7" s="9" t="s">
        <v>19</v>
      </c>
      <c r="C7" s="11">
        <v>3953.48</v>
      </c>
      <c r="D7" s="9">
        <v>17</v>
      </c>
      <c r="E7" s="76">
        <v>26.3</v>
      </c>
      <c r="F7" s="9">
        <v>0</v>
      </c>
      <c r="G7" s="9">
        <v>3.4</v>
      </c>
      <c r="H7" s="13">
        <v>0.30399999999999999</v>
      </c>
      <c r="I7" s="9" t="s">
        <v>16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9"/>
    </row>
    <row r="8" spans="1:29" ht="12.75" hidden="1">
      <c r="A8" s="10">
        <v>46004</v>
      </c>
      <c r="B8" s="9" t="s">
        <v>19</v>
      </c>
      <c r="C8" s="11">
        <v>5863.06</v>
      </c>
      <c r="D8" s="9">
        <v>33</v>
      </c>
      <c r="E8" s="76">
        <v>25.55</v>
      </c>
      <c r="F8" s="9">
        <v>0</v>
      </c>
      <c r="G8" s="9">
        <v>5.25</v>
      </c>
      <c r="H8" s="13">
        <v>0.32079999999999997</v>
      </c>
      <c r="I8" s="9" t="s">
        <v>16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9"/>
    </row>
    <row r="9" spans="1:29" ht="12.75" hidden="1">
      <c r="A9" s="10">
        <v>46005</v>
      </c>
      <c r="B9" s="9" t="s">
        <v>19</v>
      </c>
      <c r="C9" s="11">
        <v>7129.89</v>
      </c>
      <c r="D9" s="9">
        <v>45</v>
      </c>
      <c r="E9" s="76">
        <v>36.5</v>
      </c>
      <c r="F9" s="9">
        <v>16</v>
      </c>
      <c r="G9" s="9">
        <v>11.25</v>
      </c>
      <c r="H9" s="13">
        <v>0.29920000000000002</v>
      </c>
      <c r="I9" s="9" t="s">
        <v>16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9"/>
    </row>
    <row r="10" spans="1:29" ht="12.75" hidden="1">
      <c r="A10" s="10">
        <v>46006</v>
      </c>
      <c r="B10" s="9" t="s">
        <v>19</v>
      </c>
      <c r="C10" s="11">
        <v>3446.34</v>
      </c>
      <c r="D10" s="9">
        <v>12</v>
      </c>
      <c r="E10" s="76">
        <v>38.5</v>
      </c>
      <c r="F10" s="9">
        <v>4</v>
      </c>
      <c r="G10" s="9">
        <v>6</v>
      </c>
      <c r="H10" s="13">
        <v>0.3266</v>
      </c>
      <c r="I10" s="9" t="s">
        <v>16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9"/>
    </row>
    <row r="11" spans="1:29" ht="12.75" hidden="1">
      <c r="A11" s="10">
        <v>46007</v>
      </c>
      <c r="B11" s="9" t="s">
        <v>19</v>
      </c>
      <c r="C11" s="11">
        <v>3746.64</v>
      </c>
      <c r="D11" s="9">
        <v>18</v>
      </c>
      <c r="E11" s="76">
        <v>28.83</v>
      </c>
      <c r="F11" s="9">
        <v>0</v>
      </c>
      <c r="G11" s="9">
        <v>6</v>
      </c>
      <c r="H11" s="13">
        <v>0.33160000000000001</v>
      </c>
      <c r="I11" s="9" t="s">
        <v>16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9"/>
    </row>
    <row r="12" spans="1:29" ht="12.75" hidden="1">
      <c r="A12" s="10">
        <v>46008</v>
      </c>
      <c r="B12" s="9" t="s">
        <v>19</v>
      </c>
      <c r="C12" s="11">
        <v>3703.55</v>
      </c>
      <c r="D12" s="9">
        <v>45</v>
      </c>
      <c r="E12" s="76">
        <v>37.11</v>
      </c>
      <c r="F12" s="9">
        <v>7</v>
      </c>
      <c r="G12" s="9">
        <v>15</v>
      </c>
      <c r="H12" s="13">
        <v>0.31259999999999999</v>
      </c>
      <c r="I12" s="9" t="s">
        <v>16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9"/>
    </row>
    <row r="13" spans="1:29" ht="12.75" hidden="1">
      <c r="A13" s="10">
        <v>46009</v>
      </c>
      <c r="B13" s="9" t="s">
        <v>19</v>
      </c>
      <c r="C13" s="11">
        <v>2617</v>
      </c>
      <c r="D13" s="9">
        <v>24</v>
      </c>
      <c r="E13" s="76">
        <v>35.51</v>
      </c>
      <c r="F13" s="9">
        <v>4</v>
      </c>
      <c r="G13" s="9">
        <v>8</v>
      </c>
      <c r="H13" s="13">
        <v>0.33939999999999998</v>
      </c>
      <c r="I13" s="9" t="s">
        <v>16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9"/>
    </row>
    <row r="14" spans="1:29" ht="12.75" hidden="1">
      <c r="A14" s="10">
        <v>46010</v>
      </c>
      <c r="B14" s="9" t="s">
        <v>19</v>
      </c>
      <c r="C14" s="11">
        <v>5106.16</v>
      </c>
      <c r="D14" s="9">
        <v>23</v>
      </c>
      <c r="E14" s="76">
        <v>24.83</v>
      </c>
      <c r="F14" s="9">
        <v>1</v>
      </c>
      <c r="G14" s="9">
        <v>5.75</v>
      </c>
      <c r="H14" s="13">
        <v>0.31240000000000001</v>
      </c>
      <c r="I14" s="9" t="s">
        <v>16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9"/>
    </row>
    <row r="15" spans="1:29" ht="12.75" hidden="1">
      <c r="A15" s="10">
        <v>46011</v>
      </c>
      <c r="B15" s="9" t="s">
        <v>19</v>
      </c>
      <c r="C15" s="11">
        <v>7711.88</v>
      </c>
      <c r="D15" s="9">
        <v>36</v>
      </c>
      <c r="E15" s="76">
        <v>50.97</v>
      </c>
      <c r="F15" s="9">
        <v>29</v>
      </c>
      <c r="G15" s="9">
        <v>9</v>
      </c>
      <c r="H15" s="13">
        <v>0.24959999999999999</v>
      </c>
      <c r="I15" s="9" t="s">
        <v>16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9"/>
    </row>
    <row r="16" spans="1:29" ht="12.75" hidden="1">
      <c r="A16" s="10">
        <v>46012</v>
      </c>
      <c r="B16" s="9" t="s">
        <v>19</v>
      </c>
      <c r="C16" s="11">
        <v>7247.89</v>
      </c>
      <c r="D16" s="9">
        <v>37</v>
      </c>
      <c r="E16" s="76">
        <v>34.9</v>
      </c>
      <c r="F16" s="9">
        <v>10</v>
      </c>
      <c r="G16" s="9">
        <v>9.25</v>
      </c>
      <c r="H16" s="13">
        <v>0.24979999999999999</v>
      </c>
      <c r="I16" s="9" t="s">
        <v>16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9"/>
    </row>
    <row r="17" spans="1:29" ht="12.75" hidden="1">
      <c r="A17" s="10">
        <v>46013</v>
      </c>
      <c r="B17" s="9" t="s">
        <v>19</v>
      </c>
      <c r="C17" s="11">
        <v>3398.8</v>
      </c>
      <c r="D17" s="9">
        <v>12</v>
      </c>
      <c r="E17" s="76">
        <v>28.94</v>
      </c>
      <c r="F17" s="9">
        <v>3</v>
      </c>
      <c r="G17" s="9">
        <v>6</v>
      </c>
      <c r="H17" s="13">
        <v>0.30349999999999999</v>
      </c>
      <c r="I17" s="9" t="s">
        <v>16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9"/>
    </row>
    <row r="18" spans="1:29" ht="12.75" hidden="1">
      <c r="A18" s="10">
        <v>46014</v>
      </c>
      <c r="B18" s="9" t="s">
        <v>19</v>
      </c>
      <c r="C18" s="11">
        <v>5028.7299999999996</v>
      </c>
      <c r="D18" s="9">
        <v>29</v>
      </c>
      <c r="E18" s="76">
        <v>38.43</v>
      </c>
      <c r="F18" s="9">
        <v>15</v>
      </c>
      <c r="G18" s="9">
        <v>9.6</v>
      </c>
      <c r="H18" s="13">
        <v>0.35659999999999997</v>
      </c>
      <c r="I18" s="9" t="s">
        <v>16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9"/>
    </row>
    <row r="19" spans="1:29" ht="12.75" hidden="1">
      <c r="A19" s="10">
        <v>46015</v>
      </c>
      <c r="B19" s="9" t="s">
        <v>19</v>
      </c>
      <c r="C19" s="11"/>
      <c r="D19" s="9"/>
      <c r="E19" s="89"/>
      <c r="F19" s="9"/>
      <c r="G19" s="9"/>
      <c r="H19" s="13"/>
      <c r="I19" s="9" t="s">
        <v>16</v>
      </c>
      <c r="J19" s="9" t="s">
        <v>1590</v>
      </c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709"/>
      <c r="AC19" s="9"/>
    </row>
    <row r="20" spans="1:29" ht="12.75" hidden="1">
      <c r="A20" s="10">
        <v>46016</v>
      </c>
      <c r="B20" s="9" t="s">
        <v>19</v>
      </c>
      <c r="C20" s="11">
        <v>6323.32</v>
      </c>
      <c r="D20" s="9">
        <v>63</v>
      </c>
      <c r="E20" s="76">
        <v>25.07</v>
      </c>
      <c r="F20" s="9">
        <v>0</v>
      </c>
      <c r="G20" s="9">
        <v>15.75</v>
      </c>
      <c r="H20" s="13">
        <v>0.26600000000000001</v>
      </c>
      <c r="I20" s="9" t="s">
        <v>16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709"/>
      <c r="AC20" s="9"/>
    </row>
    <row r="21" spans="1:29" ht="12.75" hidden="1">
      <c r="A21" s="10">
        <v>46017</v>
      </c>
      <c r="B21" s="9" t="s">
        <v>19</v>
      </c>
      <c r="C21" s="11">
        <v>3107.08</v>
      </c>
      <c r="D21" s="9">
        <v>18</v>
      </c>
      <c r="E21" s="76">
        <v>27.69</v>
      </c>
      <c r="F21" s="9">
        <v>2</v>
      </c>
      <c r="G21" s="9">
        <v>4.5</v>
      </c>
      <c r="H21" s="13">
        <v>0.27860000000000001</v>
      </c>
      <c r="I21" s="9" t="s">
        <v>16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709"/>
      <c r="AC21" s="9"/>
    </row>
    <row r="22" spans="1:29" ht="12.75" hidden="1">
      <c r="A22" s="10">
        <v>46018</v>
      </c>
      <c r="B22" s="9" t="s">
        <v>19</v>
      </c>
      <c r="C22" s="11">
        <v>7034.6</v>
      </c>
      <c r="D22" s="9">
        <v>71</v>
      </c>
      <c r="E22" s="76">
        <v>39.119999999999997</v>
      </c>
      <c r="F22" s="9">
        <v>16</v>
      </c>
      <c r="G22" s="9">
        <v>17.75</v>
      </c>
      <c r="H22" s="13">
        <v>0.32990000000000003</v>
      </c>
      <c r="I22" s="9" t="s">
        <v>16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709"/>
      <c r="AC22" s="9"/>
    </row>
    <row r="23" spans="1:29" ht="12.75" hidden="1">
      <c r="A23" s="10">
        <v>46019</v>
      </c>
      <c r="B23" s="9" t="s">
        <v>19</v>
      </c>
      <c r="C23" s="11">
        <v>7482.91</v>
      </c>
      <c r="D23" s="9">
        <v>76</v>
      </c>
      <c r="E23" s="76">
        <v>38.06</v>
      </c>
      <c r="F23" s="9">
        <v>16</v>
      </c>
      <c r="G23" s="9">
        <v>25.3</v>
      </c>
      <c r="H23" s="13">
        <v>0.31900000000000001</v>
      </c>
      <c r="I23" s="9" t="s">
        <v>16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709"/>
      <c r="AB23" s="709"/>
      <c r="AC23" s="9"/>
    </row>
    <row r="24" spans="1:29" ht="12.75" hidden="1">
      <c r="A24" s="10">
        <v>46020</v>
      </c>
      <c r="B24" s="9" t="s">
        <v>19</v>
      </c>
      <c r="C24" s="11">
        <v>3150.38</v>
      </c>
      <c r="D24" s="9">
        <v>35</v>
      </c>
      <c r="E24" s="76">
        <v>57</v>
      </c>
      <c r="F24" s="9">
        <v>15</v>
      </c>
      <c r="G24" s="9">
        <v>17.5</v>
      </c>
      <c r="H24" s="13">
        <v>0.34079999999999999</v>
      </c>
      <c r="I24" s="9" t="s">
        <v>16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709"/>
      <c r="AB24" s="709"/>
      <c r="AC24" s="9"/>
    </row>
    <row r="25" spans="1:29" ht="12.75" hidden="1">
      <c r="A25" s="10">
        <v>46021</v>
      </c>
      <c r="B25" s="9" t="s">
        <v>19</v>
      </c>
      <c r="C25" s="11">
        <v>6939.6</v>
      </c>
      <c r="D25" s="9">
        <v>33</v>
      </c>
      <c r="E25" s="76">
        <v>31.94</v>
      </c>
      <c r="F25" s="9">
        <v>9</v>
      </c>
      <c r="G25" s="9">
        <v>11</v>
      </c>
      <c r="H25" s="13">
        <v>0.28960000000000002</v>
      </c>
      <c r="I25" s="9" t="s">
        <v>16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709"/>
      <c r="AB25" s="709"/>
      <c r="AC25" s="9"/>
    </row>
    <row r="26" spans="1:29" ht="12.75" hidden="1">
      <c r="A26" s="10">
        <v>46022</v>
      </c>
      <c r="B26" s="9" t="s">
        <v>19</v>
      </c>
      <c r="C26" s="11"/>
      <c r="D26" s="9"/>
      <c r="E26" s="89"/>
      <c r="F26" s="9"/>
      <c r="G26" s="9"/>
      <c r="H26" s="13"/>
      <c r="I26" s="9" t="s">
        <v>16</v>
      </c>
      <c r="J26" s="9" t="s">
        <v>1590</v>
      </c>
      <c r="K26" s="109" t="s">
        <v>1580</v>
      </c>
      <c r="L26" s="110" t="s">
        <v>0</v>
      </c>
      <c r="M26" s="111"/>
      <c r="N26" s="112" t="s">
        <v>1582</v>
      </c>
      <c r="O26" s="112" t="s">
        <v>1583</v>
      </c>
      <c r="P26" s="110" t="s">
        <v>1577</v>
      </c>
      <c r="Q26" s="112" t="s">
        <v>1579</v>
      </c>
      <c r="R26" s="110" t="s">
        <v>0</v>
      </c>
      <c r="S26" s="113"/>
      <c r="T26" s="114" t="s">
        <v>1584</v>
      </c>
      <c r="U26" s="112" t="s">
        <v>1585</v>
      </c>
      <c r="V26" s="114" t="s">
        <v>1579</v>
      </c>
      <c r="W26" s="114" t="s">
        <v>1586</v>
      </c>
      <c r="X26" s="115" t="s">
        <v>1587</v>
      </c>
      <c r="Y26" s="110" t="s">
        <v>1585</v>
      </c>
      <c r="Z26" s="116" t="s">
        <v>1588</v>
      </c>
      <c r="AA26" s="117" t="s">
        <v>1589</v>
      </c>
      <c r="AB26" s="118">
        <v>1.1000000000000001</v>
      </c>
      <c r="AC26" s="9"/>
    </row>
    <row r="27" spans="1:29" ht="13.5">
      <c r="A27" s="10">
        <v>46023</v>
      </c>
      <c r="B27" s="9" t="s">
        <v>19</v>
      </c>
      <c r="C27" s="11">
        <v>7543.56</v>
      </c>
      <c r="D27" s="9">
        <v>73</v>
      </c>
      <c r="E27" s="76">
        <v>45.08</v>
      </c>
      <c r="F27" s="9">
        <v>16</v>
      </c>
      <c r="G27" s="9">
        <v>18.25</v>
      </c>
      <c r="H27" s="13">
        <v>0.32879999999999998</v>
      </c>
      <c r="I27" s="9" t="s">
        <v>16</v>
      </c>
      <c r="J27" s="9"/>
      <c r="K27" s="119" t="s">
        <v>19</v>
      </c>
      <c r="L27" s="120">
        <v>45658</v>
      </c>
      <c r="M27" s="121">
        <v>45658</v>
      </c>
      <c r="N27" s="122">
        <v>9795.08</v>
      </c>
      <c r="O27" s="122">
        <v>10370.18</v>
      </c>
      <c r="P27" s="123">
        <v>103</v>
      </c>
      <c r="Q27" s="124">
        <f t="shared" ref="Q27:Q213" si="0">O27/P27</f>
        <v>100.68135922330097</v>
      </c>
      <c r="R27" s="125">
        <v>46023</v>
      </c>
      <c r="S27" s="126">
        <v>46023</v>
      </c>
      <c r="T27" s="127">
        <f t="shared" ref="T27:T56" si="1">O28*$AB$26</f>
        <v>4120.0280000000002</v>
      </c>
      <c r="U27" s="127">
        <f t="shared" ref="U27:U57" si="2">C27</f>
        <v>7543.56</v>
      </c>
      <c r="V27" s="127">
        <f t="shared" ref="V27:V213" si="3">U27/Y27</f>
        <v>103.33643835616439</v>
      </c>
      <c r="W27" s="127">
        <f t="shared" ref="W27:W57" si="4">U27-T27</f>
        <v>3423.5320000000002</v>
      </c>
      <c r="X27" s="128">
        <f t="shared" ref="X27:X57" si="5">P27*$AB$1</f>
        <v>113.30000000000001</v>
      </c>
      <c r="Y27" s="129">
        <f t="shared" ref="Y27:Y57" si="6">D27</f>
        <v>73</v>
      </c>
      <c r="Z27" s="130">
        <f t="shared" ref="Z27:Z57" si="7">Y27-X27</f>
        <v>-40.300000000000011</v>
      </c>
      <c r="AA27" s="9"/>
      <c r="AB27" s="9"/>
      <c r="AC27" s="9"/>
    </row>
    <row r="28" spans="1:29" ht="13.5">
      <c r="A28" s="10">
        <v>46024</v>
      </c>
      <c r="B28" s="9" t="s">
        <v>19</v>
      </c>
      <c r="C28" s="11">
        <v>4047.5</v>
      </c>
      <c r="D28" s="9">
        <v>44</v>
      </c>
      <c r="E28" s="76">
        <v>42.09</v>
      </c>
      <c r="F28" s="9">
        <v>6</v>
      </c>
      <c r="G28" s="9">
        <v>8.8000000000000007</v>
      </c>
      <c r="H28" s="13">
        <v>0.32119999999999999</v>
      </c>
      <c r="I28" s="9" t="s">
        <v>16</v>
      </c>
      <c r="J28" s="9"/>
      <c r="K28" s="131" t="s">
        <v>19</v>
      </c>
      <c r="L28" s="132">
        <v>45659</v>
      </c>
      <c r="M28" s="121">
        <v>45659</v>
      </c>
      <c r="N28" s="133">
        <v>3560.88</v>
      </c>
      <c r="O28" s="133">
        <v>3745.48</v>
      </c>
      <c r="P28" s="134">
        <v>38</v>
      </c>
      <c r="Q28" s="135">
        <f t="shared" si="0"/>
        <v>98.565263157894734</v>
      </c>
      <c r="R28" s="132">
        <v>46024</v>
      </c>
      <c r="S28" s="126">
        <v>46024</v>
      </c>
      <c r="T28" s="127">
        <f t="shared" si="1"/>
        <v>5502.5190000000002</v>
      </c>
      <c r="U28" s="11">
        <f t="shared" si="2"/>
        <v>4047.5</v>
      </c>
      <c r="V28" s="11">
        <f t="shared" si="3"/>
        <v>91.98863636363636</v>
      </c>
      <c r="W28" s="11">
        <f t="shared" si="4"/>
        <v>-1455.0190000000002</v>
      </c>
      <c r="X28" s="47">
        <f t="shared" si="5"/>
        <v>41.800000000000004</v>
      </c>
      <c r="Y28" s="9">
        <f t="shared" si="6"/>
        <v>44</v>
      </c>
      <c r="Z28" s="28">
        <f t="shared" si="7"/>
        <v>2.1999999999999957</v>
      </c>
      <c r="AA28" s="9"/>
      <c r="AB28" s="9"/>
      <c r="AC28" s="9"/>
    </row>
    <row r="29" spans="1:29" ht="13.5">
      <c r="A29" s="10">
        <v>46025</v>
      </c>
      <c r="B29" s="9" t="s">
        <v>19</v>
      </c>
      <c r="C29" s="11">
        <v>6096.48</v>
      </c>
      <c r="D29" s="9">
        <v>73</v>
      </c>
      <c r="E29" s="76">
        <v>25.35</v>
      </c>
      <c r="F29" s="9">
        <v>1</v>
      </c>
      <c r="G29" s="9">
        <v>18.25</v>
      </c>
      <c r="H29" s="13">
        <v>0.33600000000000002</v>
      </c>
      <c r="I29" s="9" t="s">
        <v>16</v>
      </c>
      <c r="J29" s="9"/>
      <c r="K29" s="131" t="s">
        <v>19</v>
      </c>
      <c r="L29" s="132">
        <v>45660</v>
      </c>
      <c r="M29" s="121">
        <v>45660</v>
      </c>
      <c r="N29" s="133">
        <v>4817.6899999999996</v>
      </c>
      <c r="O29" s="133">
        <v>5002.29</v>
      </c>
      <c r="P29" s="134">
        <v>56</v>
      </c>
      <c r="Q29" s="135">
        <f t="shared" si="0"/>
        <v>89.326607142857142</v>
      </c>
      <c r="R29" s="132">
        <v>46025</v>
      </c>
      <c r="S29" s="126">
        <v>46025</v>
      </c>
      <c r="T29" s="127">
        <f t="shared" si="1"/>
        <v>7962.5260000000007</v>
      </c>
      <c r="U29" s="11">
        <f t="shared" si="2"/>
        <v>6096.48</v>
      </c>
      <c r="V29" s="11">
        <f t="shared" si="3"/>
        <v>83.513424657534244</v>
      </c>
      <c r="W29" s="11">
        <f t="shared" si="4"/>
        <v>-1866.0460000000012</v>
      </c>
      <c r="X29" s="47">
        <f t="shared" si="5"/>
        <v>61.600000000000009</v>
      </c>
      <c r="Y29" s="9">
        <f t="shared" si="6"/>
        <v>73</v>
      </c>
      <c r="Z29" s="28">
        <f t="shared" si="7"/>
        <v>11.399999999999991</v>
      </c>
      <c r="AA29" s="9"/>
      <c r="AB29" s="9"/>
      <c r="AC29" s="9"/>
    </row>
    <row r="30" spans="1:29" ht="13.5">
      <c r="A30" s="10">
        <v>46026</v>
      </c>
      <c r="B30" s="9" t="s">
        <v>19</v>
      </c>
      <c r="C30" s="11">
        <v>7555.93</v>
      </c>
      <c r="D30" s="9">
        <v>94</v>
      </c>
      <c r="E30" s="76">
        <v>34.99</v>
      </c>
      <c r="F30" s="9">
        <v>13</v>
      </c>
      <c r="G30" s="9">
        <v>31.33</v>
      </c>
      <c r="H30" s="13">
        <v>0.33700000000000002</v>
      </c>
      <c r="I30" s="9" t="s">
        <v>16</v>
      </c>
      <c r="J30" s="9"/>
      <c r="K30" s="131" t="s">
        <v>19</v>
      </c>
      <c r="L30" s="132">
        <v>45661</v>
      </c>
      <c r="M30" s="121">
        <v>45661</v>
      </c>
      <c r="N30" s="133">
        <v>6968.86</v>
      </c>
      <c r="O30" s="133">
        <v>7238.66</v>
      </c>
      <c r="P30" s="134">
        <v>74</v>
      </c>
      <c r="Q30" s="135">
        <f t="shared" si="0"/>
        <v>97.81972972972973</v>
      </c>
      <c r="R30" s="132">
        <v>46026</v>
      </c>
      <c r="S30" s="126">
        <v>46026</v>
      </c>
      <c r="T30" s="127">
        <f t="shared" si="1"/>
        <v>9566.9639999999999</v>
      </c>
      <c r="U30" s="11">
        <f t="shared" si="2"/>
        <v>7555.93</v>
      </c>
      <c r="V30" s="11">
        <f t="shared" si="3"/>
        <v>80.382234042553193</v>
      </c>
      <c r="W30" s="11">
        <f t="shared" si="4"/>
        <v>-2011.0339999999997</v>
      </c>
      <c r="X30" s="47">
        <f t="shared" si="5"/>
        <v>81.400000000000006</v>
      </c>
      <c r="Y30" s="9">
        <f t="shared" si="6"/>
        <v>94</v>
      </c>
      <c r="Z30" s="28">
        <f t="shared" si="7"/>
        <v>12.599999999999994</v>
      </c>
      <c r="AA30" s="9"/>
      <c r="AB30" s="9"/>
      <c r="AC30" s="9"/>
    </row>
    <row r="31" spans="1:29" ht="13.5">
      <c r="A31" s="10">
        <v>46027</v>
      </c>
      <c r="B31" s="9" t="s">
        <v>19</v>
      </c>
      <c r="C31" s="11">
        <v>4047.86</v>
      </c>
      <c r="D31" s="9">
        <v>44</v>
      </c>
      <c r="E31" s="76">
        <v>41.74</v>
      </c>
      <c r="F31" s="9">
        <v>8</v>
      </c>
      <c r="G31" s="9">
        <v>22</v>
      </c>
      <c r="H31" s="13">
        <v>0.3533</v>
      </c>
      <c r="I31" s="9" t="s">
        <v>16</v>
      </c>
      <c r="J31" s="9"/>
      <c r="K31" s="131" t="s">
        <v>19</v>
      </c>
      <c r="L31" s="132">
        <v>45662</v>
      </c>
      <c r="M31" s="121">
        <v>45662</v>
      </c>
      <c r="N31" s="133">
        <v>8370.64</v>
      </c>
      <c r="O31" s="133">
        <v>8697.24</v>
      </c>
      <c r="P31" s="134">
        <v>97</v>
      </c>
      <c r="Q31" s="135">
        <f t="shared" si="0"/>
        <v>89.662268041237112</v>
      </c>
      <c r="R31" s="132">
        <v>46027</v>
      </c>
      <c r="S31" s="126">
        <v>46027</v>
      </c>
      <c r="T31" s="127">
        <f t="shared" si="1"/>
        <v>4132.26</v>
      </c>
      <c r="U31" s="11">
        <f t="shared" si="2"/>
        <v>4047.86</v>
      </c>
      <c r="V31" s="11">
        <f t="shared" si="3"/>
        <v>91.996818181818185</v>
      </c>
      <c r="W31" s="11">
        <f t="shared" si="4"/>
        <v>-84.400000000000091</v>
      </c>
      <c r="X31" s="47">
        <f t="shared" si="5"/>
        <v>106.7</v>
      </c>
      <c r="Y31" s="9">
        <f t="shared" si="6"/>
        <v>44</v>
      </c>
      <c r="Z31" s="28">
        <f t="shared" si="7"/>
        <v>-62.7</v>
      </c>
      <c r="AA31" s="9"/>
      <c r="AB31" s="9"/>
      <c r="AC31" s="9"/>
    </row>
    <row r="32" spans="1:29" ht="13.5">
      <c r="A32" s="10">
        <v>46028</v>
      </c>
      <c r="B32" s="9" t="s">
        <v>19</v>
      </c>
      <c r="C32" s="11">
        <v>2275.88</v>
      </c>
      <c r="D32" s="9">
        <v>13</v>
      </c>
      <c r="E32" s="76">
        <v>33.979999999999997</v>
      </c>
      <c r="F32" s="9">
        <v>3</v>
      </c>
      <c r="G32" s="9">
        <v>4.33</v>
      </c>
      <c r="H32" s="13">
        <v>0.35539999999999999</v>
      </c>
      <c r="I32" s="9" t="s">
        <v>16</v>
      </c>
      <c r="J32" s="9"/>
      <c r="K32" s="131" t="s">
        <v>19</v>
      </c>
      <c r="L32" s="132">
        <v>45663</v>
      </c>
      <c r="M32" s="121">
        <v>45663</v>
      </c>
      <c r="N32" s="133">
        <v>3572</v>
      </c>
      <c r="O32" s="133">
        <v>3756.6</v>
      </c>
      <c r="P32" s="134">
        <v>33</v>
      </c>
      <c r="Q32" s="135">
        <f t="shared" si="0"/>
        <v>113.83636363636363</v>
      </c>
      <c r="R32" s="132">
        <v>46028</v>
      </c>
      <c r="S32" s="126">
        <v>46028</v>
      </c>
      <c r="T32" s="127">
        <f t="shared" si="1"/>
        <v>6429.808</v>
      </c>
      <c r="U32" s="11">
        <f t="shared" si="2"/>
        <v>2275.88</v>
      </c>
      <c r="V32" s="11">
        <f t="shared" si="3"/>
        <v>175.06769230769231</v>
      </c>
      <c r="W32" s="11">
        <f t="shared" si="4"/>
        <v>-4153.9279999999999</v>
      </c>
      <c r="X32" s="47">
        <f t="shared" si="5"/>
        <v>36.300000000000004</v>
      </c>
      <c r="Y32" s="9">
        <f t="shared" si="6"/>
        <v>13</v>
      </c>
      <c r="Z32" s="28">
        <f t="shared" si="7"/>
        <v>-23.300000000000004</v>
      </c>
      <c r="AA32" s="9"/>
      <c r="AB32" s="9"/>
      <c r="AC32" s="9"/>
    </row>
    <row r="33" spans="1:29" ht="13.5">
      <c r="A33" s="10">
        <v>46029</v>
      </c>
      <c r="B33" s="9" t="s">
        <v>19</v>
      </c>
      <c r="C33" s="11">
        <v>2764.96</v>
      </c>
      <c r="D33" s="9">
        <v>16</v>
      </c>
      <c r="E33" s="76">
        <v>20.350000000000001</v>
      </c>
      <c r="F33" s="9">
        <v>0</v>
      </c>
      <c r="G33" s="9">
        <v>5.3</v>
      </c>
      <c r="H33" s="13">
        <v>0.31519999999999998</v>
      </c>
      <c r="I33" s="9" t="s">
        <v>16</v>
      </c>
      <c r="J33" s="9"/>
      <c r="K33" s="131" t="s">
        <v>19</v>
      </c>
      <c r="L33" s="132">
        <v>45664</v>
      </c>
      <c r="M33" s="121">
        <v>45664</v>
      </c>
      <c r="N33" s="133">
        <v>5518.68</v>
      </c>
      <c r="O33" s="133">
        <v>5845.28</v>
      </c>
      <c r="P33" s="134">
        <v>57</v>
      </c>
      <c r="Q33" s="135">
        <f t="shared" si="0"/>
        <v>102.54877192982455</v>
      </c>
      <c r="R33" s="132">
        <v>46029</v>
      </c>
      <c r="S33" s="126">
        <v>46029</v>
      </c>
      <c r="T33" s="127">
        <f t="shared" si="1"/>
        <v>5508.0960000000005</v>
      </c>
      <c r="U33" s="11">
        <f t="shared" si="2"/>
        <v>2764.96</v>
      </c>
      <c r="V33" s="11">
        <f t="shared" si="3"/>
        <v>172.81</v>
      </c>
      <c r="W33" s="11">
        <f t="shared" si="4"/>
        <v>-2743.1360000000004</v>
      </c>
      <c r="X33" s="47">
        <f t="shared" si="5"/>
        <v>62.7</v>
      </c>
      <c r="Y33" s="9">
        <f t="shared" si="6"/>
        <v>16</v>
      </c>
      <c r="Z33" s="28">
        <f t="shared" si="7"/>
        <v>-46.7</v>
      </c>
      <c r="AA33" s="9"/>
      <c r="AB33" s="9"/>
      <c r="AC33" s="9"/>
    </row>
    <row r="34" spans="1:29" ht="13.5">
      <c r="A34" s="10">
        <v>46030</v>
      </c>
      <c r="B34" s="9" t="s">
        <v>19</v>
      </c>
      <c r="C34" s="11">
        <v>3271.9</v>
      </c>
      <c r="D34" s="9">
        <v>33</v>
      </c>
      <c r="E34" s="76">
        <v>23.24</v>
      </c>
      <c r="F34" s="9">
        <v>0</v>
      </c>
      <c r="G34" s="9">
        <v>11</v>
      </c>
      <c r="H34" s="13">
        <v>0.30530000000000002</v>
      </c>
      <c r="I34" s="9" t="s">
        <v>16</v>
      </c>
      <c r="J34" s="9"/>
      <c r="K34" s="131" t="s">
        <v>19</v>
      </c>
      <c r="L34" s="132">
        <v>45665</v>
      </c>
      <c r="M34" s="121">
        <v>45665</v>
      </c>
      <c r="N34" s="133">
        <v>4815.66</v>
      </c>
      <c r="O34" s="133">
        <v>5007.3599999999997</v>
      </c>
      <c r="P34" s="134">
        <v>69</v>
      </c>
      <c r="Q34" s="135">
        <f t="shared" si="0"/>
        <v>72.570434782608686</v>
      </c>
      <c r="R34" s="132">
        <v>46030</v>
      </c>
      <c r="S34" s="126">
        <v>46030</v>
      </c>
      <c r="T34" s="127">
        <f t="shared" si="1"/>
        <v>5983.9670000000006</v>
      </c>
      <c r="U34" s="11">
        <f t="shared" si="2"/>
        <v>3271.9</v>
      </c>
      <c r="V34" s="11">
        <f t="shared" si="3"/>
        <v>99.148484848484856</v>
      </c>
      <c r="W34" s="11">
        <f t="shared" si="4"/>
        <v>-2712.0670000000005</v>
      </c>
      <c r="X34" s="47">
        <f t="shared" si="5"/>
        <v>75.900000000000006</v>
      </c>
      <c r="Y34" s="9">
        <f t="shared" si="6"/>
        <v>33</v>
      </c>
      <c r="Z34" s="28">
        <f t="shared" si="7"/>
        <v>-42.900000000000006</v>
      </c>
      <c r="AA34" s="9"/>
      <c r="AB34" s="9"/>
      <c r="AC34" s="9"/>
    </row>
    <row r="35" spans="1:29" ht="13.5">
      <c r="A35" s="10">
        <v>46031</v>
      </c>
      <c r="B35" s="9" t="s">
        <v>19</v>
      </c>
      <c r="C35" s="11">
        <v>5340.93</v>
      </c>
      <c r="D35" s="9">
        <v>52</v>
      </c>
      <c r="E35" s="76">
        <v>34.119999999999997</v>
      </c>
      <c r="F35" s="9">
        <v>8</v>
      </c>
      <c r="G35" s="9">
        <v>13</v>
      </c>
      <c r="H35" s="13">
        <v>0.30790000000000001</v>
      </c>
      <c r="I35" s="9" t="s">
        <v>16</v>
      </c>
      <c r="J35" s="9"/>
      <c r="K35" s="131" t="s">
        <v>19</v>
      </c>
      <c r="L35" s="132">
        <v>45666</v>
      </c>
      <c r="M35" s="121">
        <v>45666</v>
      </c>
      <c r="N35" s="133">
        <v>5305.07</v>
      </c>
      <c r="O35" s="133">
        <v>5439.97</v>
      </c>
      <c r="P35" s="134">
        <v>54</v>
      </c>
      <c r="Q35" s="135">
        <f t="shared" si="0"/>
        <v>100.74018518518518</v>
      </c>
      <c r="R35" s="132">
        <v>46031</v>
      </c>
      <c r="S35" s="126">
        <v>46031</v>
      </c>
      <c r="T35" s="127">
        <f t="shared" si="1"/>
        <v>7750.7650000000003</v>
      </c>
      <c r="U35" s="11">
        <f t="shared" si="2"/>
        <v>5340.93</v>
      </c>
      <c r="V35" s="11">
        <f t="shared" si="3"/>
        <v>102.71019230769231</v>
      </c>
      <c r="W35" s="11">
        <f t="shared" si="4"/>
        <v>-2409.835</v>
      </c>
      <c r="X35" s="47">
        <f t="shared" si="5"/>
        <v>59.400000000000006</v>
      </c>
      <c r="Y35" s="9">
        <f t="shared" si="6"/>
        <v>52</v>
      </c>
      <c r="Z35" s="28">
        <f t="shared" si="7"/>
        <v>-7.4000000000000057</v>
      </c>
      <c r="AA35" s="9"/>
      <c r="AB35" s="9"/>
      <c r="AC35" s="9"/>
    </row>
    <row r="36" spans="1:29" ht="13.5">
      <c r="A36" s="10">
        <v>46032</v>
      </c>
      <c r="B36" s="9" t="s">
        <v>19</v>
      </c>
      <c r="C36" s="11">
        <v>4146.7</v>
      </c>
      <c r="D36" s="9">
        <v>47</v>
      </c>
      <c r="E36" s="76">
        <v>29.13</v>
      </c>
      <c r="F36" s="9">
        <v>3</v>
      </c>
      <c r="G36" s="9">
        <v>11.75</v>
      </c>
      <c r="H36" s="13">
        <v>0.33810000000000001</v>
      </c>
      <c r="I36" s="9" t="s">
        <v>16</v>
      </c>
      <c r="J36" s="9"/>
      <c r="K36" s="131" t="s">
        <v>19</v>
      </c>
      <c r="L36" s="132">
        <v>45667</v>
      </c>
      <c r="M36" s="121">
        <v>45667</v>
      </c>
      <c r="N36" s="133">
        <v>6747.95</v>
      </c>
      <c r="O36" s="133">
        <v>7046.15</v>
      </c>
      <c r="P36" s="134">
        <v>82</v>
      </c>
      <c r="Q36" s="135">
        <f t="shared" si="0"/>
        <v>85.92865853658536</v>
      </c>
      <c r="R36" s="132">
        <v>46032</v>
      </c>
      <c r="S36" s="126">
        <v>46032</v>
      </c>
      <c r="T36" s="127">
        <f t="shared" si="1"/>
        <v>9261.7690000000021</v>
      </c>
      <c r="U36" s="11">
        <f t="shared" si="2"/>
        <v>4146.7</v>
      </c>
      <c r="V36" s="11">
        <f t="shared" si="3"/>
        <v>88.227659574468078</v>
      </c>
      <c r="W36" s="11">
        <f t="shared" si="4"/>
        <v>-5115.0690000000022</v>
      </c>
      <c r="X36" s="47">
        <f t="shared" si="5"/>
        <v>90.2</v>
      </c>
      <c r="Y36" s="9">
        <f t="shared" si="6"/>
        <v>47</v>
      </c>
      <c r="Z36" s="28">
        <f t="shared" si="7"/>
        <v>-43.2</v>
      </c>
      <c r="AA36" s="9"/>
      <c r="AB36" s="9"/>
      <c r="AC36" s="9"/>
    </row>
    <row r="37" spans="1:29" ht="13.5">
      <c r="A37" s="10">
        <v>46033</v>
      </c>
      <c r="B37" s="9" t="s">
        <v>19</v>
      </c>
      <c r="C37" s="11">
        <v>7940.01</v>
      </c>
      <c r="D37" s="9">
        <v>79</v>
      </c>
      <c r="E37" s="76">
        <v>35.68</v>
      </c>
      <c r="F37" s="9">
        <v>7</v>
      </c>
      <c r="G37" s="9">
        <v>12.33</v>
      </c>
      <c r="H37" s="13">
        <v>0.3075</v>
      </c>
      <c r="I37" s="9" t="s">
        <v>16</v>
      </c>
      <c r="J37" s="9"/>
      <c r="K37" s="131" t="s">
        <v>19</v>
      </c>
      <c r="L37" s="132">
        <v>45668</v>
      </c>
      <c r="M37" s="121">
        <v>45668</v>
      </c>
      <c r="N37" s="133">
        <v>8043.49</v>
      </c>
      <c r="O37" s="133">
        <v>8419.7900000000009</v>
      </c>
      <c r="P37" s="134">
        <v>104</v>
      </c>
      <c r="Q37" s="135">
        <f t="shared" si="0"/>
        <v>80.959519230769246</v>
      </c>
      <c r="R37" s="132">
        <v>46033</v>
      </c>
      <c r="S37" s="126">
        <v>46033</v>
      </c>
      <c r="T37" s="127">
        <f t="shared" si="1"/>
        <v>8329.9040000000005</v>
      </c>
      <c r="U37" s="11">
        <f t="shared" si="2"/>
        <v>7940.01</v>
      </c>
      <c r="V37" s="11">
        <f t="shared" si="3"/>
        <v>100.50645569620254</v>
      </c>
      <c r="W37" s="11">
        <f t="shared" si="4"/>
        <v>-389.89400000000023</v>
      </c>
      <c r="X37" s="47">
        <f t="shared" si="5"/>
        <v>114.4</v>
      </c>
      <c r="Y37" s="9">
        <f t="shared" si="6"/>
        <v>79</v>
      </c>
      <c r="Z37" s="28">
        <f t="shared" si="7"/>
        <v>-35.400000000000006</v>
      </c>
      <c r="AA37" s="9"/>
      <c r="AB37" s="9"/>
      <c r="AC37" s="9"/>
    </row>
    <row r="38" spans="1:29" ht="13.5">
      <c r="A38" s="10">
        <v>46034</v>
      </c>
      <c r="B38" s="9" t="s">
        <v>19</v>
      </c>
      <c r="C38" s="11">
        <v>1852.23</v>
      </c>
      <c r="D38" s="9">
        <v>20</v>
      </c>
      <c r="E38" s="76">
        <v>23.12</v>
      </c>
      <c r="F38" s="9">
        <v>0</v>
      </c>
      <c r="G38" s="9">
        <v>10</v>
      </c>
      <c r="H38" s="13">
        <v>0.33510000000000001</v>
      </c>
      <c r="I38" s="9" t="s">
        <v>16</v>
      </c>
      <c r="J38" s="9"/>
      <c r="K38" s="131" t="s">
        <v>19</v>
      </c>
      <c r="L38" s="132">
        <v>45669</v>
      </c>
      <c r="M38" s="121">
        <v>45669</v>
      </c>
      <c r="N38" s="133">
        <v>7217.64</v>
      </c>
      <c r="O38" s="133">
        <v>7572.64</v>
      </c>
      <c r="P38" s="134">
        <v>95</v>
      </c>
      <c r="Q38" s="135">
        <f t="shared" si="0"/>
        <v>79.712000000000003</v>
      </c>
      <c r="R38" s="132">
        <v>46034</v>
      </c>
      <c r="S38" s="126">
        <v>46034</v>
      </c>
      <c r="T38" s="127">
        <f t="shared" si="1"/>
        <v>3408.9550000000004</v>
      </c>
      <c r="U38" s="11">
        <f t="shared" si="2"/>
        <v>1852.23</v>
      </c>
      <c r="V38" s="11">
        <f t="shared" si="3"/>
        <v>92.611500000000007</v>
      </c>
      <c r="W38" s="11">
        <f t="shared" si="4"/>
        <v>-1556.7250000000004</v>
      </c>
      <c r="X38" s="47">
        <f t="shared" si="5"/>
        <v>104.50000000000001</v>
      </c>
      <c r="Y38" s="9">
        <f t="shared" si="6"/>
        <v>20</v>
      </c>
      <c r="Z38" s="28">
        <f t="shared" si="7"/>
        <v>-84.500000000000014</v>
      </c>
      <c r="AA38" s="9"/>
      <c r="AB38" s="9"/>
      <c r="AC38" s="9"/>
    </row>
    <row r="39" spans="1:29" ht="13.5">
      <c r="A39" s="10">
        <v>46035</v>
      </c>
      <c r="B39" s="9" t="s">
        <v>19</v>
      </c>
      <c r="C39" s="11">
        <v>3591.62</v>
      </c>
      <c r="D39" s="9">
        <v>36</v>
      </c>
      <c r="E39" s="76">
        <v>33.72</v>
      </c>
      <c r="F39" s="9">
        <v>6</v>
      </c>
      <c r="G39" s="9">
        <v>9</v>
      </c>
      <c r="H39" s="13">
        <v>0.33500000000000002</v>
      </c>
      <c r="I39" s="9" t="s">
        <v>16</v>
      </c>
      <c r="J39" s="9"/>
      <c r="K39" s="131" t="s">
        <v>19</v>
      </c>
      <c r="L39" s="132">
        <v>45670</v>
      </c>
      <c r="M39" s="121">
        <v>45670</v>
      </c>
      <c r="N39" s="133">
        <v>2978.35</v>
      </c>
      <c r="O39" s="133">
        <v>3099.05</v>
      </c>
      <c r="P39" s="134">
        <v>32</v>
      </c>
      <c r="Q39" s="135">
        <f t="shared" si="0"/>
        <v>96.845312500000006</v>
      </c>
      <c r="R39" s="132">
        <v>46035</v>
      </c>
      <c r="S39" s="126">
        <v>46035</v>
      </c>
      <c r="T39" s="127">
        <f t="shared" si="1"/>
        <v>4760.47</v>
      </c>
      <c r="U39" s="11">
        <f t="shared" si="2"/>
        <v>3591.62</v>
      </c>
      <c r="V39" s="11">
        <f t="shared" si="3"/>
        <v>99.767222222222216</v>
      </c>
      <c r="W39" s="11">
        <f t="shared" si="4"/>
        <v>-1168.8500000000004</v>
      </c>
      <c r="X39" s="47">
        <f t="shared" si="5"/>
        <v>35.200000000000003</v>
      </c>
      <c r="Y39" s="9">
        <f t="shared" si="6"/>
        <v>36</v>
      </c>
      <c r="Z39" s="28">
        <f t="shared" si="7"/>
        <v>0.79999999999999716</v>
      </c>
      <c r="AA39" s="9"/>
      <c r="AB39" s="9"/>
      <c r="AC39" s="9"/>
    </row>
    <row r="40" spans="1:29" ht="13.5">
      <c r="A40" s="10">
        <v>46036</v>
      </c>
      <c r="B40" s="9" t="s">
        <v>19</v>
      </c>
      <c r="C40" s="11">
        <v>2692.18</v>
      </c>
      <c r="D40" s="9">
        <v>27</v>
      </c>
      <c r="E40" s="76">
        <v>40.04</v>
      </c>
      <c r="F40" s="9">
        <v>6</v>
      </c>
      <c r="G40" s="9">
        <v>9</v>
      </c>
      <c r="H40" s="13">
        <v>0.3528</v>
      </c>
      <c r="I40" s="9" t="s">
        <v>16</v>
      </c>
      <c r="J40" s="9"/>
      <c r="K40" s="131" t="s">
        <v>19</v>
      </c>
      <c r="L40" s="132">
        <v>45671</v>
      </c>
      <c r="M40" s="121">
        <v>45671</v>
      </c>
      <c r="N40" s="133">
        <v>4150.2</v>
      </c>
      <c r="O40" s="133">
        <v>4327.7</v>
      </c>
      <c r="P40" s="134">
        <v>49</v>
      </c>
      <c r="Q40" s="135">
        <f t="shared" si="0"/>
        <v>88.320408163265299</v>
      </c>
      <c r="R40" s="132">
        <v>46036</v>
      </c>
      <c r="S40" s="126">
        <v>46036</v>
      </c>
      <c r="T40" s="127">
        <f t="shared" si="1"/>
        <v>3681.4140000000002</v>
      </c>
      <c r="U40" s="11">
        <f t="shared" si="2"/>
        <v>2692.18</v>
      </c>
      <c r="V40" s="11">
        <f t="shared" si="3"/>
        <v>99.71037037037037</v>
      </c>
      <c r="W40" s="11">
        <f t="shared" si="4"/>
        <v>-989.23400000000038</v>
      </c>
      <c r="X40" s="47">
        <f t="shared" si="5"/>
        <v>53.900000000000006</v>
      </c>
      <c r="Y40" s="9">
        <f t="shared" si="6"/>
        <v>27</v>
      </c>
      <c r="Z40" s="28">
        <f t="shared" si="7"/>
        <v>-26.900000000000006</v>
      </c>
      <c r="AA40" s="9"/>
      <c r="AB40" s="9"/>
      <c r="AC40" s="9"/>
    </row>
    <row r="41" spans="1:29" ht="13.5">
      <c r="A41" s="10">
        <v>46037</v>
      </c>
      <c r="B41" s="9" t="s">
        <v>19</v>
      </c>
      <c r="C41" s="11">
        <v>2842.18</v>
      </c>
      <c r="D41" s="9">
        <v>27</v>
      </c>
      <c r="E41" s="76">
        <v>31.12</v>
      </c>
      <c r="F41" s="9">
        <v>3</v>
      </c>
      <c r="G41" s="9">
        <v>7</v>
      </c>
      <c r="H41" s="13">
        <v>0.33110000000000001</v>
      </c>
      <c r="I41" s="9" t="s">
        <v>16</v>
      </c>
      <c r="J41" s="9"/>
      <c r="K41" s="131" t="s">
        <v>19</v>
      </c>
      <c r="L41" s="132">
        <v>45672</v>
      </c>
      <c r="M41" s="121">
        <v>45672</v>
      </c>
      <c r="N41" s="133">
        <v>3183.44</v>
      </c>
      <c r="O41" s="133">
        <v>3346.74</v>
      </c>
      <c r="P41" s="134">
        <v>42</v>
      </c>
      <c r="Q41" s="135">
        <f t="shared" si="0"/>
        <v>79.684285714285707</v>
      </c>
      <c r="R41" s="132">
        <v>46037</v>
      </c>
      <c r="S41" s="126">
        <v>46037</v>
      </c>
      <c r="T41" s="127">
        <f t="shared" si="1"/>
        <v>4538.1379999999999</v>
      </c>
      <c r="U41" s="11">
        <f t="shared" si="2"/>
        <v>2842.18</v>
      </c>
      <c r="V41" s="11">
        <f t="shared" si="3"/>
        <v>105.26592592592591</v>
      </c>
      <c r="W41" s="11">
        <f t="shared" si="4"/>
        <v>-1695.9580000000001</v>
      </c>
      <c r="X41" s="47">
        <f t="shared" si="5"/>
        <v>46.2</v>
      </c>
      <c r="Y41" s="9">
        <f t="shared" si="6"/>
        <v>27</v>
      </c>
      <c r="Z41" s="28">
        <f t="shared" si="7"/>
        <v>-19.200000000000003</v>
      </c>
      <c r="AA41" s="9"/>
      <c r="AB41" s="9"/>
      <c r="AC41" s="9"/>
    </row>
    <row r="42" spans="1:29" ht="13.5">
      <c r="A42" s="10">
        <v>46038</v>
      </c>
      <c r="B42" s="9" t="s">
        <v>19</v>
      </c>
      <c r="C42" s="11">
        <v>6412</v>
      </c>
      <c r="D42" s="9">
        <v>66</v>
      </c>
      <c r="E42" s="76">
        <v>40.65</v>
      </c>
      <c r="F42" s="9">
        <v>2</v>
      </c>
      <c r="G42" s="9">
        <v>8.25</v>
      </c>
      <c r="H42" s="13">
        <v>0.50270000000000004</v>
      </c>
      <c r="I42" s="9" t="s">
        <v>16</v>
      </c>
      <c r="J42" s="9"/>
      <c r="K42" s="131" t="s">
        <v>19</v>
      </c>
      <c r="L42" s="132">
        <v>45673</v>
      </c>
      <c r="M42" s="121">
        <v>45673</v>
      </c>
      <c r="N42" s="133">
        <v>3997.78</v>
      </c>
      <c r="O42" s="133">
        <v>4125.58</v>
      </c>
      <c r="P42" s="134">
        <v>50</v>
      </c>
      <c r="Q42" s="135">
        <f t="shared" si="0"/>
        <v>82.511600000000001</v>
      </c>
      <c r="R42" s="132">
        <v>46038</v>
      </c>
      <c r="S42" s="126">
        <v>46038</v>
      </c>
      <c r="T42" s="127">
        <f t="shared" si="1"/>
        <v>5784.9440000000004</v>
      </c>
      <c r="U42" s="11">
        <f t="shared" si="2"/>
        <v>6412</v>
      </c>
      <c r="V42" s="11">
        <f t="shared" si="3"/>
        <v>97.151515151515156</v>
      </c>
      <c r="W42" s="11">
        <f t="shared" si="4"/>
        <v>627.05599999999959</v>
      </c>
      <c r="X42" s="47">
        <f t="shared" si="5"/>
        <v>55.000000000000007</v>
      </c>
      <c r="Y42" s="9">
        <f t="shared" si="6"/>
        <v>66</v>
      </c>
      <c r="Z42" s="28">
        <f t="shared" si="7"/>
        <v>10.999999999999993</v>
      </c>
      <c r="AA42" s="9"/>
      <c r="AB42" s="9"/>
      <c r="AC42" s="9"/>
    </row>
    <row r="43" spans="1:29" ht="13.5">
      <c r="A43" s="10">
        <v>46039</v>
      </c>
      <c r="B43" s="9" t="s">
        <v>19</v>
      </c>
      <c r="C43" s="11">
        <v>5174.34</v>
      </c>
      <c r="D43" s="9">
        <v>59</v>
      </c>
      <c r="E43" s="76">
        <v>31.34</v>
      </c>
      <c r="F43" s="9">
        <v>5</v>
      </c>
      <c r="G43" s="9">
        <v>14.75</v>
      </c>
      <c r="H43" s="13">
        <v>0.3372</v>
      </c>
      <c r="I43" s="9" t="s">
        <v>16</v>
      </c>
      <c r="J43" s="9"/>
      <c r="K43" s="131" t="s">
        <v>19</v>
      </c>
      <c r="L43" s="132">
        <v>45674</v>
      </c>
      <c r="M43" s="121">
        <v>45674</v>
      </c>
      <c r="N43" s="133">
        <v>5010.54</v>
      </c>
      <c r="O43" s="133">
        <v>5259.04</v>
      </c>
      <c r="P43" s="134">
        <v>69</v>
      </c>
      <c r="Q43" s="135">
        <f t="shared" si="0"/>
        <v>76.217971014492747</v>
      </c>
      <c r="R43" s="132">
        <v>46039</v>
      </c>
      <c r="S43" s="126">
        <v>46039</v>
      </c>
      <c r="T43" s="127">
        <f t="shared" si="1"/>
        <v>6901.5210000000006</v>
      </c>
      <c r="U43" s="11">
        <f t="shared" si="2"/>
        <v>5174.34</v>
      </c>
      <c r="V43" s="11">
        <f t="shared" si="3"/>
        <v>87.700677966101694</v>
      </c>
      <c r="W43" s="11">
        <f t="shared" si="4"/>
        <v>-1727.1810000000005</v>
      </c>
      <c r="X43" s="47">
        <f t="shared" si="5"/>
        <v>75.900000000000006</v>
      </c>
      <c r="Y43" s="9">
        <f t="shared" si="6"/>
        <v>59</v>
      </c>
      <c r="Z43" s="28">
        <f t="shared" si="7"/>
        <v>-16.900000000000006</v>
      </c>
      <c r="AA43" s="9"/>
      <c r="AB43" s="9"/>
      <c r="AC43" s="9"/>
    </row>
    <row r="44" spans="1:29" ht="13.5">
      <c r="A44" s="10">
        <v>46040</v>
      </c>
      <c r="B44" s="9" t="s">
        <v>19</v>
      </c>
      <c r="C44" s="11">
        <v>6001.1</v>
      </c>
      <c r="D44" s="9">
        <v>74</v>
      </c>
      <c r="E44" s="76">
        <v>38.22</v>
      </c>
      <c r="F44" s="9">
        <v>3</v>
      </c>
      <c r="G44" s="9">
        <v>8</v>
      </c>
      <c r="H44" s="13">
        <v>0.52</v>
      </c>
      <c r="I44" s="9" t="s">
        <v>16</v>
      </c>
      <c r="J44" s="9"/>
      <c r="K44" s="131" t="s">
        <v>19</v>
      </c>
      <c r="L44" s="132">
        <v>45675</v>
      </c>
      <c r="M44" s="121">
        <v>45675</v>
      </c>
      <c r="N44" s="133">
        <v>5940.41</v>
      </c>
      <c r="O44" s="133">
        <v>6274.11</v>
      </c>
      <c r="P44" s="134">
        <v>72</v>
      </c>
      <c r="Q44" s="135">
        <f t="shared" si="0"/>
        <v>87.140416666666667</v>
      </c>
      <c r="R44" s="132">
        <v>46040</v>
      </c>
      <c r="S44" s="126">
        <v>46040</v>
      </c>
      <c r="T44" s="127">
        <f t="shared" si="1"/>
        <v>8215.5480000000007</v>
      </c>
      <c r="U44" s="11">
        <f t="shared" si="2"/>
        <v>6001.1</v>
      </c>
      <c r="V44" s="11">
        <f t="shared" si="3"/>
        <v>81.095945945945957</v>
      </c>
      <c r="W44" s="11">
        <f t="shared" si="4"/>
        <v>-2214.4480000000003</v>
      </c>
      <c r="X44" s="47">
        <f t="shared" si="5"/>
        <v>79.2</v>
      </c>
      <c r="Y44" s="9">
        <f t="shared" si="6"/>
        <v>74</v>
      </c>
      <c r="Z44" s="28">
        <f t="shared" si="7"/>
        <v>-5.2000000000000028</v>
      </c>
      <c r="AA44" s="9"/>
      <c r="AB44" s="9"/>
      <c r="AC44" s="9"/>
    </row>
    <row r="45" spans="1:29" ht="13.5">
      <c r="A45" s="10">
        <v>46041</v>
      </c>
      <c r="B45" s="9" t="s">
        <v>19</v>
      </c>
      <c r="C45" s="11">
        <v>2894.72</v>
      </c>
      <c r="D45" s="9">
        <v>24</v>
      </c>
      <c r="E45" s="76">
        <v>31.16</v>
      </c>
      <c r="F45" s="9">
        <v>2</v>
      </c>
      <c r="G45" s="9">
        <v>12</v>
      </c>
      <c r="H45" s="13">
        <v>0.312</v>
      </c>
      <c r="I45" s="9" t="s">
        <v>16</v>
      </c>
      <c r="J45" s="9"/>
      <c r="K45" s="131" t="s">
        <v>19</v>
      </c>
      <c r="L45" s="132">
        <v>45676</v>
      </c>
      <c r="M45" s="121">
        <v>45676</v>
      </c>
      <c r="N45" s="133">
        <v>7149.18</v>
      </c>
      <c r="O45" s="133">
        <v>7468.68</v>
      </c>
      <c r="P45" s="134">
        <v>95</v>
      </c>
      <c r="Q45" s="135">
        <f t="shared" si="0"/>
        <v>78.61768421052632</v>
      </c>
      <c r="R45" s="132">
        <v>46041</v>
      </c>
      <c r="S45" s="126">
        <v>46041</v>
      </c>
      <c r="T45" s="127">
        <f t="shared" si="1"/>
        <v>3191.5620000000004</v>
      </c>
      <c r="U45" s="11">
        <f t="shared" si="2"/>
        <v>2894.72</v>
      </c>
      <c r="V45" s="11">
        <f t="shared" si="3"/>
        <v>120.61333333333333</v>
      </c>
      <c r="W45" s="11">
        <f t="shared" si="4"/>
        <v>-296.84200000000055</v>
      </c>
      <c r="X45" s="47">
        <f t="shared" si="5"/>
        <v>104.50000000000001</v>
      </c>
      <c r="Y45" s="9">
        <f t="shared" si="6"/>
        <v>24</v>
      </c>
      <c r="Z45" s="28">
        <f t="shared" si="7"/>
        <v>-80.500000000000014</v>
      </c>
      <c r="AA45" s="9"/>
      <c r="AB45" s="9"/>
      <c r="AC45" s="9"/>
    </row>
    <row r="46" spans="1:29" ht="13.5">
      <c r="A46" s="10">
        <v>46042</v>
      </c>
      <c r="B46" s="9" t="s">
        <v>19</v>
      </c>
      <c r="C46" s="11">
        <v>4279.78</v>
      </c>
      <c r="D46" s="9">
        <v>42</v>
      </c>
      <c r="E46" s="76">
        <v>49.68</v>
      </c>
      <c r="F46" s="9">
        <v>2</v>
      </c>
      <c r="G46" s="9">
        <v>21</v>
      </c>
      <c r="H46" s="13">
        <v>0.36220000000000002</v>
      </c>
      <c r="I46" s="9" t="s">
        <v>16</v>
      </c>
      <c r="J46" s="9"/>
      <c r="K46" s="131" t="s">
        <v>19</v>
      </c>
      <c r="L46" s="132">
        <v>45677</v>
      </c>
      <c r="M46" s="121">
        <v>45677</v>
      </c>
      <c r="N46" s="133">
        <v>2837.52</v>
      </c>
      <c r="O46" s="133">
        <v>2901.42</v>
      </c>
      <c r="P46" s="134">
        <v>34</v>
      </c>
      <c r="Q46" s="135">
        <f t="shared" si="0"/>
        <v>85.335882352941184</v>
      </c>
      <c r="R46" s="132">
        <v>46042</v>
      </c>
      <c r="S46" s="126">
        <v>46042</v>
      </c>
      <c r="T46" s="127">
        <f t="shared" si="1"/>
        <v>3694.4380000000001</v>
      </c>
      <c r="U46" s="11">
        <f t="shared" si="2"/>
        <v>4279.78</v>
      </c>
      <c r="V46" s="11">
        <f t="shared" si="3"/>
        <v>101.8995238095238</v>
      </c>
      <c r="W46" s="11">
        <f t="shared" si="4"/>
        <v>585.34199999999964</v>
      </c>
      <c r="X46" s="47">
        <f t="shared" si="5"/>
        <v>37.400000000000006</v>
      </c>
      <c r="Y46" s="9">
        <f t="shared" si="6"/>
        <v>42</v>
      </c>
      <c r="Z46" s="28">
        <f t="shared" si="7"/>
        <v>4.5999999999999943</v>
      </c>
      <c r="AA46" s="9"/>
      <c r="AB46" s="9"/>
      <c r="AC46" s="9"/>
    </row>
    <row r="47" spans="1:29" ht="13.5">
      <c r="A47" s="10">
        <v>46043</v>
      </c>
      <c r="B47" s="9" t="s">
        <v>19</v>
      </c>
      <c r="C47" s="11">
        <v>2916.5</v>
      </c>
      <c r="D47" s="9">
        <v>32</v>
      </c>
      <c r="E47" s="76">
        <v>29.42</v>
      </c>
      <c r="F47" s="9">
        <v>3</v>
      </c>
      <c r="G47" s="9">
        <v>10.66</v>
      </c>
      <c r="H47" s="13">
        <v>0.29070000000000001</v>
      </c>
      <c r="I47" s="9" t="s">
        <v>16</v>
      </c>
      <c r="J47" s="9"/>
      <c r="K47" s="131" t="s">
        <v>19</v>
      </c>
      <c r="L47" s="132">
        <v>45678</v>
      </c>
      <c r="M47" s="121">
        <v>45678</v>
      </c>
      <c r="N47" s="133">
        <v>3230.78</v>
      </c>
      <c r="O47" s="133">
        <v>3358.58</v>
      </c>
      <c r="P47" s="134">
        <v>44</v>
      </c>
      <c r="Q47" s="135">
        <f t="shared" si="0"/>
        <v>76.331363636363633</v>
      </c>
      <c r="R47" s="132">
        <v>46043</v>
      </c>
      <c r="S47" s="126">
        <v>46043</v>
      </c>
      <c r="T47" s="127">
        <f t="shared" si="1"/>
        <v>4576.0770000000002</v>
      </c>
      <c r="U47" s="11">
        <f t="shared" si="2"/>
        <v>2916.5</v>
      </c>
      <c r="V47" s="11">
        <f t="shared" si="3"/>
        <v>91.140625</v>
      </c>
      <c r="W47" s="11">
        <f t="shared" si="4"/>
        <v>-1659.5770000000002</v>
      </c>
      <c r="X47" s="47">
        <f t="shared" si="5"/>
        <v>48.400000000000006</v>
      </c>
      <c r="Y47" s="9">
        <f t="shared" si="6"/>
        <v>32</v>
      </c>
      <c r="Z47" s="28">
        <f t="shared" si="7"/>
        <v>-16.400000000000006</v>
      </c>
      <c r="AA47" s="9"/>
      <c r="AB47" s="9"/>
      <c r="AC47" s="9"/>
    </row>
    <row r="48" spans="1:29" ht="13.5">
      <c r="A48" s="10">
        <v>46044</v>
      </c>
      <c r="B48" s="9" t="s">
        <v>19</v>
      </c>
      <c r="C48" s="11">
        <v>3936.23</v>
      </c>
      <c r="D48" s="9">
        <v>41</v>
      </c>
      <c r="E48" s="76">
        <v>31.36</v>
      </c>
      <c r="F48" s="9">
        <v>5</v>
      </c>
      <c r="G48" s="9">
        <v>13.66</v>
      </c>
      <c r="H48" s="13">
        <v>0.30430000000000001</v>
      </c>
      <c r="I48" s="9" t="s">
        <v>16</v>
      </c>
      <c r="J48" s="9"/>
      <c r="K48" s="131" t="s">
        <v>19</v>
      </c>
      <c r="L48" s="132">
        <v>45679</v>
      </c>
      <c r="M48" s="121">
        <v>45679</v>
      </c>
      <c r="N48" s="133">
        <v>4032.27</v>
      </c>
      <c r="O48" s="133">
        <v>4160.07</v>
      </c>
      <c r="P48" s="134">
        <v>45</v>
      </c>
      <c r="Q48" s="135">
        <f t="shared" si="0"/>
        <v>92.445999999999998</v>
      </c>
      <c r="R48" s="132">
        <v>46044</v>
      </c>
      <c r="S48" s="126">
        <v>46044</v>
      </c>
      <c r="T48" s="127">
        <f t="shared" si="1"/>
        <v>3996.7730000000001</v>
      </c>
      <c r="U48" s="11">
        <f t="shared" si="2"/>
        <v>3936.23</v>
      </c>
      <c r="V48" s="11">
        <f t="shared" si="3"/>
        <v>96.005609756097556</v>
      </c>
      <c r="W48" s="11">
        <f t="shared" si="4"/>
        <v>-60.54300000000012</v>
      </c>
      <c r="X48" s="47">
        <f t="shared" si="5"/>
        <v>49.500000000000007</v>
      </c>
      <c r="Y48" s="9">
        <f t="shared" si="6"/>
        <v>41</v>
      </c>
      <c r="Z48" s="28">
        <f t="shared" si="7"/>
        <v>-8.5000000000000071</v>
      </c>
      <c r="AA48" s="9"/>
      <c r="AB48" s="9"/>
      <c r="AC48" s="9"/>
    </row>
    <row r="49" spans="1:29" ht="13.5">
      <c r="A49" s="10">
        <v>46045</v>
      </c>
      <c r="B49" s="9" t="s">
        <v>19</v>
      </c>
      <c r="C49" s="11">
        <v>4516.8</v>
      </c>
      <c r="D49" s="9">
        <v>43</v>
      </c>
      <c r="E49" s="76">
        <v>26.13</v>
      </c>
      <c r="F49" s="9">
        <v>1</v>
      </c>
      <c r="G49" s="9">
        <v>8.6</v>
      </c>
      <c r="H49" s="13">
        <v>0.2772</v>
      </c>
      <c r="I49" s="9" t="s">
        <v>16</v>
      </c>
      <c r="J49" s="9"/>
      <c r="K49" s="131" t="s">
        <v>19</v>
      </c>
      <c r="L49" s="132">
        <v>45680</v>
      </c>
      <c r="M49" s="121">
        <v>45680</v>
      </c>
      <c r="N49" s="133">
        <v>3470.13</v>
      </c>
      <c r="O49" s="133">
        <v>3633.43</v>
      </c>
      <c r="P49" s="134">
        <v>44</v>
      </c>
      <c r="Q49" s="135">
        <f t="shared" si="0"/>
        <v>82.577954545454546</v>
      </c>
      <c r="R49" s="132">
        <v>46045</v>
      </c>
      <c r="S49" s="126">
        <v>46045</v>
      </c>
      <c r="T49" s="127">
        <f t="shared" si="1"/>
        <v>6730.9000000000005</v>
      </c>
      <c r="U49" s="11">
        <f t="shared" si="2"/>
        <v>4516.8</v>
      </c>
      <c r="V49" s="11">
        <f t="shared" si="3"/>
        <v>105.04186046511629</v>
      </c>
      <c r="W49" s="11">
        <f t="shared" si="4"/>
        <v>-2214.1000000000004</v>
      </c>
      <c r="X49" s="47">
        <f t="shared" si="5"/>
        <v>48.400000000000006</v>
      </c>
      <c r="Y49" s="9">
        <f t="shared" si="6"/>
        <v>43</v>
      </c>
      <c r="Z49" s="28">
        <f t="shared" si="7"/>
        <v>-5.4000000000000057</v>
      </c>
      <c r="AA49" s="9"/>
      <c r="AB49" s="9"/>
      <c r="AC49" s="9"/>
    </row>
    <row r="50" spans="1:29" ht="13.5">
      <c r="A50" s="10">
        <v>46046</v>
      </c>
      <c r="B50" s="9" t="s">
        <v>19</v>
      </c>
      <c r="C50" s="11">
        <v>5785.5</v>
      </c>
      <c r="D50" s="9">
        <v>29</v>
      </c>
      <c r="E50" s="76">
        <v>29.26</v>
      </c>
      <c r="F50" s="9">
        <v>4</v>
      </c>
      <c r="G50" s="9">
        <v>9.66</v>
      </c>
      <c r="H50" s="13">
        <v>0.36170000000000002</v>
      </c>
      <c r="I50" s="9" t="s">
        <v>16</v>
      </c>
      <c r="J50" s="9" t="s">
        <v>1591</v>
      </c>
      <c r="K50" s="131" t="s">
        <v>19</v>
      </c>
      <c r="L50" s="132">
        <v>45681</v>
      </c>
      <c r="M50" s="121">
        <v>45681</v>
      </c>
      <c r="N50" s="133">
        <v>5849.2</v>
      </c>
      <c r="O50" s="133">
        <v>6119</v>
      </c>
      <c r="P50" s="134">
        <v>65</v>
      </c>
      <c r="Q50" s="135">
        <f t="shared" si="0"/>
        <v>94.138461538461542</v>
      </c>
      <c r="R50" s="132">
        <v>46046</v>
      </c>
      <c r="S50" s="126">
        <v>46046</v>
      </c>
      <c r="T50" s="127">
        <f t="shared" si="1"/>
        <v>9086.0550000000003</v>
      </c>
      <c r="U50" s="11">
        <f t="shared" si="2"/>
        <v>5785.5</v>
      </c>
      <c r="V50" s="11">
        <f t="shared" si="3"/>
        <v>199.5</v>
      </c>
      <c r="W50" s="11">
        <f t="shared" si="4"/>
        <v>-3300.5550000000003</v>
      </c>
      <c r="X50" s="47">
        <f t="shared" si="5"/>
        <v>71.5</v>
      </c>
      <c r="Y50" s="9">
        <f t="shared" si="6"/>
        <v>29</v>
      </c>
      <c r="Z50" s="28">
        <f t="shared" si="7"/>
        <v>-42.5</v>
      </c>
      <c r="AA50" s="9"/>
      <c r="AB50" s="9"/>
      <c r="AC50" s="9"/>
    </row>
    <row r="51" spans="1:29" ht="13.5">
      <c r="A51" s="10">
        <v>46047</v>
      </c>
      <c r="B51" s="9" t="s">
        <v>19</v>
      </c>
      <c r="C51" s="11">
        <v>6414.19</v>
      </c>
      <c r="D51" s="9">
        <v>86</v>
      </c>
      <c r="E51" s="76">
        <v>33.6</v>
      </c>
      <c r="F51" s="9">
        <v>4</v>
      </c>
      <c r="G51" s="9">
        <v>17.2</v>
      </c>
      <c r="H51" s="13">
        <v>0.28410000000000002</v>
      </c>
      <c r="I51" s="9" t="s">
        <v>16</v>
      </c>
      <c r="J51" s="9"/>
      <c r="K51" s="131" t="s">
        <v>19</v>
      </c>
      <c r="L51" s="132">
        <v>45682</v>
      </c>
      <c r="M51" s="121">
        <v>45682</v>
      </c>
      <c r="N51" s="133">
        <v>7954.75</v>
      </c>
      <c r="O51" s="133">
        <v>8260.0499999999993</v>
      </c>
      <c r="P51" s="134">
        <v>84</v>
      </c>
      <c r="Q51" s="135">
        <f t="shared" si="0"/>
        <v>98.333928571428558</v>
      </c>
      <c r="R51" s="132">
        <v>46047</v>
      </c>
      <c r="S51" s="126">
        <v>46047</v>
      </c>
      <c r="T51" s="127">
        <f t="shared" si="1"/>
        <v>10021.473000000002</v>
      </c>
      <c r="U51" s="11">
        <f t="shared" si="2"/>
        <v>6414.19</v>
      </c>
      <c r="V51" s="11">
        <f t="shared" si="3"/>
        <v>74.583604651162787</v>
      </c>
      <c r="W51" s="11">
        <f t="shared" si="4"/>
        <v>-3607.2830000000022</v>
      </c>
      <c r="X51" s="47">
        <f t="shared" si="5"/>
        <v>92.4</v>
      </c>
      <c r="Y51" s="9">
        <f t="shared" si="6"/>
        <v>86</v>
      </c>
      <c r="Z51" s="28">
        <f t="shared" si="7"/>
        <v>-6.4000000000000057</v>
      </c>
      <c r="AA51" s="9"/>
      <c r="AB51" s="9"/>
      <c r="AC51" s="9"/>
    </row>
    <row r="52" spans="1:29" ht="13.5">
      <c r="A52" s="10">
        <v>46048</v>
      </c>
      <c r="B52" s="9" t="s">
        <v>19</v>
      </c>
      <c r="C52" s="11">
        <v>2235.94</v>
      </c>
      <c r="D52" s="9">
        <v>24</v>
      </c>
      <c r="E52" s="76">
        <v>34.83</v>
      </c>
      <c r="F52" s="9">
        <v>4</v>
      </c>
      <c r="G52" s="9">
        <v>12</v>
      </c>
      <c r="H52" s="13">
        <v>0.29310000000000003</v>
      </c>
      <c r="I52" s="9" t="s">
        <v>16</v>
      </c>
      <c r="J52" s="9"/>
      <c r="K52" s="131" t="s">
        <v>19</v>
      </c>
      <c r="L52" s="132">
        <v>45683</v>
      </c>
      <c r="M52" s="121">
        <v>45683</v>
      </c>
      <c r="N52" s="133">
        <v>8741.23</v>
      </c>
      <c r="O52" s="133">
        <v>9110.43</v>
      </c>
      <c r="P52" s="134">
        <v>102</v>
      </c>
      <c r="Q52" s="135">
        <f t="shared" si="0"/>
        <v>89.317941176470597</v>
      </c>
      <c r="R52" s="132">
        <v>46048</v>
      </c>
      <c r="S52" s="126">
        <v>46048</v>
      </c>
      <c r="T52" s="127">
        <f t="shared" si="1"/>
        <v>3039.817</v>
      </c>
      <c r="U52" s="11">
        <f t="shared" si="2"/>
        <v>2235.94</v>
      </c>
      <c r="V52" s="11">
        <f t="shared" si="3"/>
        <v>93.164166666666674</v>
      </c>
      <c r="W52" s="11">
        <f t="shared" si="4"/>
        <v>-803.87699999999995</v>
      </c>
      <c r="X52" s="47">
        <f t="shared" si="5"/>
        <v>112.2</v>
      </c>
      <c r="Y52" s="9">
        <f t="shared" si="6"/>
        <v>24</v>
      </c>
      <c r="Z52" s="28">
        <f t="shared" si="7"/>
        <v>-88.2</v>
      </c>
      <c r="AA52" s="9"/>
      <c r="AB52" s="9"/>
      <c r="AC52" s="9"/>
    </row>
    <row r="53" spans="1:29" ht="13.5">
      <c r="A53" s="10">
        <v>46049</v>
      </c>
      <c r="B53" s="9" t="s">
        <v>19</v>
      </c>
      <c r="C53" s="11">
        <v>3692.63</v>
      </c>
      <c r="D53" s="9">
        <v>44</v>
      </c>
      <c r="E53" s="76">
        <v>31.96</v>
      </c>
      <c r="F53" s="9">
        <v>4</v>
      </c>
      <c r="G53" s="9">
        <v>22</v>
      </c>
      <c r="H53" s="13">
        <v>0.248</v>
      </c>
      <c r="I53" s="9" t="s">
        <v>16</v>
      </c>
      <c r="J53" s="9"/>
      <c r="K53" s="131" t="s">
        <v>19</v>
      </c>
      <c r="L53" s="132">
        <v>45684</v>
      </c>
      <c r="M53" s="121">
        <v>45684</v>
      </c>
      <c r="N53" s="133">
        <v>2578.87</v>
      </c>
      <c r="O53" s="133">
        <v>2763.47</v>
      </c>
      <c r="P53" s="134">
        <v>37</v>
      </c>
      <c r="Q53" s="135">
        <f t="shared" si="0"/>
        <v>74.688378378378374</v>
      </c>
      <c r="R53" s="132">
        <v>46049</v>
      </c>
      <c r="S53" s="126">
        <v>46049</v>
      </c>
      <c r="T53" s="127">
        <f t="shared" si="1"/>
        <v>4080.4830000000006</v>
      </c>
      <c r="U53" s="11">
        <f t="shared" si="2"/>
        <v>3692.63</v>
      </c>
      <c r="V53" s="11">
        <f t="shared" si="3"/>
        <v>83.92340909090909</v>
      </c>
      <c r="W53" s="11">
        <f t="shared" si="4"/>
        <v>-387.85300000000052</v>
      </c>
      <c r="X53" s="47">
        <f t="shared" si="5"/>
        <v>40.700000000000003</v>
      </c>
      <c r="Y53" s="9">
        <f t="shared" si="6"/>
        <v>44</v>
      </c>
      <c r="Z53" s="28">
        <f t="shared" si="7"/>
        <v>3.2999999999999972</v>
      </c>
      <c r="AA53" s="9"/>
      <c r="AB53" s="9"/>
      <c r="AC53" s="9"/>
    </row>
    <row r="54" spans="1:29" ht="13.5">
      <c r="A54" s="10">
        <v>46050</v>
      </c>
      <c r="B54" s="9" t="s">
        <v>19</v>
      </c>
      <c r="C54" s="11">
        <v>3537.02</v>
      </c>
      <c r="D54" s="9">
        <v>37</v>
      </c>
      <c r="E54" s="76">
        <v>24.89</v>
      </c>
      <c r="F54" s="9">
        <v>1</v>
      </c>
      <c r="G54" s="9">
        <v>12.33</v>
      </c>
      <c r="H54" s="13">
        <v>0.2959</v>
      </c>
      <c r="I54" s="9" t="s">
        <v>16</v>
      </c>
      <c r="J54" s="9"/>
      <c r="K54" s="131" t="s">
        <v>19</v>
      </c>
      <c r="L54" s="132">
        <v>45685</v>
      </c>
      <c r="M54" s="121">
        <v>45685</v>
      </c>
      <c r="N54" s="133">
        <v>3574.63</v>
      </c>
      <c r="O54" s="133">
        <v>3709.53</v>
      </c>
      <c r="P54" s="134">
        <v>46</v>
      </c>
      <c r="Q54" s="135">
        <f t="shared" si="0"/>
        <v>80.641956521739132</v>
      </c>
      <c r="R54" s="132">
        <v>46050</v>
      </c>
      <c r="S54" s="126">
        <v>46050</v>
      </c>
      <c r="T54" s="127">
        <f t="shared" si="1"/>
        <v>4024.8120000000004</v>
      </c>
      <c r="U54" s="11">
        <f t="shared" si="2"/>
        <v>3537.02</v>
      </c>
      <c r="V54" s="11">
        <f t="shared" si="3"/>
        <v>95.595135135135138</v>
      </c>
      <c r="W54" s="11">
        <f t="shared" si="4"/>
        <v>-487.79200000000037</v>
      </c>
      <c r="X54" s="47">
        <f t="shared" si="5"/>
        <v>50.6</v>
      </c>
      <c r="Y54" s="9">
        <f t="shared" si="6"/>
        <v>37</v>
      </c>
      <c r="Z54" s="28">
        <f t="shared" si="7"/>
        <v>-13.600000000000001</v>
      </c>
      <c r="AA54" s="9"/>
      <c r="AB54" s="9"/>
      <c r="AC54" s="9"/>
    </row>
    <row r="55" spans="1:29" ht="13.5">
      <c r="A55" s="10">
        <v>46051</v>
      </c>
      <c r="B55" s="9" t="s">
        <v>19</v>
      </c>
      <c r="C55" s="11">
        <v>3371.94</v>
      </c>
      <c r="D55" s="9">
        <v>33</v>
      </c>
      <c r="E55" s="76">
        <v>39.01</v>
      </c>
      <c r="F55" s="9">
        <v>1</v>
      </c>
      <c r="G55" s="9">
        <v>11</v>
      </c>
      <c r="H55" s="13">
        <v>0.27579999999999999</v>
      </c>
      <c r="I55" s="9" t="s">
        <v>16</v>
      </c>
      <c r="J55" s="9"/>
      <c r="K55" s="131" t="s">
        <v>19</v>
      </c>
      <c r="L55" s="132">
        <v>45686</v>
      </c>
      <c r="M55" s="121">
        <v>45686</v>
      </c>
      <c r="N55" s="133">
        <v>3531.12</v>
      </c>
      <c r="O55" s="133">
        <v>3658.92</v>
      </c>
      <c r="P55" s="134">
        <v>42</v>
      </c>
      <c r="Q55" s="135">
        <f t="shared" si="0"/>
        <v>87.117142857142852</v>
      </c>
      <c r="R55" s="132">
        <v>46051</v>
      </c>
      <c r="S55" s="126">
        <v>46051</v>
      </c>
      <c r="T55" s="127">
        <f t="shared" si="1"/>
        <v>4124.4720000000007</v>
      </c>
      <c r="U55" s="11">
        <f t="shared" si="2"/>
        <v>3371.94</v>
      </c>
      <c r="V55" s="11">
        <f t="shared" si="3"/>
        <v>102.18</v>
      </c>
      <c r="W55" s="11">
        <f t="shared" si="4"/>
        <v>-752.53200000000061</v>
      </c>
      <c r="X55" s="47">
        <f t="shared" si="5"/>
        <v>46.2</v>
      </c>
      <c r="Y55" s="9">
        <f t="shared" si="6"/>
        <v>33</v>
      </c>
      <c r="Z55" s="28">
        <f t="shared" si="7"/>
        <v>-13.200000000000003</v>
      </c>
      <c r="AA55" s="9"/>
      <c r="AB55" s="9"/>
      <c r="AC55" s="9"/>
    </row>
    <row r="56" spans="1:29" ht="13.5">
      <c r="A56" s="10">
        <v>46052</v>
      </c>
      <c r="B56" s="9" t="s">
        <v>19</v>
      </c>
      <c r="C56" s="11">
        <v>5696.09</v>
      </c>
      <c r="D56" s="9">
        <v>65</v>
      </c>
      <c r="E56" s="76">
        <v>27.23</v>
      </c>
      <c r="F56" s="9">
        <v>3</v>
      </c>
      <c r="G56" s="9">
        <v>13</v>
      </c>
      <c r="H56" s="13">
        <v>0.27560000000000001</v>
      </c>
      <c r="I56" s="9" t="s">
        <v>16</v>
      </c>
      <c r="J56" s="9"/>
      <c r="K56" s="131" t="s">
        <v>19</v>
      </c>
      <c r="L56" s="132">
        <v>45687</v>
      </c>
      <c r="M56" s="121">
        <v>45687</v>
      </c>
      <c r="N56" s="133">
        <v>3600.42</v>
      </c>
      <c r="O56" s="133">
        <v>3749.52</v>
      </c>
      <c r="P56" s="134">
        <v>45</v>
      </c>
      <c r="Q56" s="135">
        <f t="shared" si="0"/>
        <v>83.322666666666663</v>
      </c>
      <c r="R56" s="132">
        <v>46052</v>
      </c>
      <c r="S56" s="126">
        <v>46052</v>
      </c>
      <c r="T56" s="127">
        <f t="shared" si="1"/>
        <v>8310.1920000000009</v>
      </c>
      <c r="U56" s="11">
        <f t="shared" si="2"/>
        <v>5696.09</v>
      </c>
      <c r="V56" s="11">
        <f t="shared" si="3"/>
        <v>87.632153846153855</v>
      </c>
      <c r="W56" s="11">
        <f t="shared" si="4"/>
        <v>-2614.1020000000008</v>
      </c>
      <c r="X56" s="47">
        <f t="shared" si="5"/>
        <v>49.500000000000007</v>
      </c>
      <c r="Y56" s="9">
        <f t="shared" si="6"/>
        <v>65</v>
      </c>
      <c r="Z56" s="28">
        <f t="shared" si="7"/>
        <v>15.499999999999993</v>
      </c>
      <c r="AA56" s="9"/>
      <c r="AB56" s="9"/>
      <c r="AC56" s="9"/>
    </row>
    <row r="57" spans="1:29" ht="13.5">
      <c r="A57" s="10">
        <v>46053</v>
      </c>
      <c r="B57" s="9" t="s">
        <v>19</v>
      </c>
      <c r="C57" s="11">
        <v>5979.82</v>
      </c>
      <c r="D57" s="9">
        <v>62</v>
      </c>
      <c r="E57" s="76">
        <v>24.02</v>
      </c>
      <c r="F57" s="9">
        <v>4</v>
      </c>
      <c r="G57" s="9">
        <v>10.33</v>
      </c>
      <c r="H57" s="13">
        <v>0.2949</v>
      </c>
      <c r="I57" s="9" t="s">
        <v>16</v>
      </c>
      <c r="J57" s="9"/>
      <c r="K57" s="131" t="s">
        <v>19</v>
      </c>
      <c r="L57" s="132">
        <v>45688</v>
      </c>
      <c r="M57" s="121">
        <v>45688</v>
      </c>
      <c r="N57" s="133">
        <v>7221.02</v>
      </c>
      <c r="O57" s="133">
        <v>7554.72</v>
      </c>
      <c r="P57" s="134">
        <v>85</v>
      </c>
      <c r="Q57" s="135">
        <f t="shared" si="0"/>
        <v>88.879058823529419</v>
      </c>
      <c r="R57" s="132">
        <v>46053</v>
      </c>
      <c r="S57" s="126">
        <v>46053</v>
      </c>
      <c r="T57" s="127">
        <f>O59*$AB$26</f>
        <v>8059.0620000000008</v>
      </c>
      <c r="U57" s="11">
        <f t="shared" si="2"/>
        <v>5979.82</v>
      </c>
      <c r="V57" s="11">
        <f t="shared" si="3"/>
        <v>96.448709677419345</v>
      </c>
      <c r="W57" s="11">
        <f t="shared" si="4"/>
        <v>-2079.2420000000011</v>
      </c>
      <c r="X57" s="47">
        <f t="shared" si="5"/>
        <v>93.500000000000014</v>
      </c>
      <c r="Y57" s="9">
        <f t="shared" si="6"/>
        <v>62</v>
      </c>
      <c r="Z57" s="28">
        <f t="shared" si="7"/>
        <v>-31.500000000000014</v>
      </c>
      <c r="AA57" s="9"/>
      <c r="AB57" s="9" t="s">
        <v>1577</v>
      </c>
      <c r="AC57" s="9"/>
    </row>
    <row r="58" spans="1:29" ht="12.75">
      <c r="A58" s="10">
        <v>46054</v>
      </c>
      <c r="B58" s="9" t="s">
        <v>19</v>
      </c>
      <c r="C58" s="11">
        <v>8209.89</v>
      </c>
      <c r="D58" s="9">
        <v>81</v>
      </c>
      <c r="E58" s="76">
        <v>28.43</v>
      </c>
      <c r="F58" s="9">
        <v>2</v>
      </c>
      <c r="G58" s="9">
        <v>11.5</v>
      </c>
      <c r="H58" s="13">
        <v>0.28310000000000002</v>
      </c>
      <c r="I58" s="9" t="s">
        <v>16</v>
      </c>
      <c r="J58" s="9"/>
      <c r="K58" s="136" t="s">
        <v>1592</v>
      </c>
      <c r="L58" s="137" t="s">
        <v>1578</v>
      </c>
      <c r="M58" s="138"/>
      <c r="N58" s="139">
        <f t="shared" ref="N58:P58" si="8">SUM(N27:N57)</f>
        <v>163765.48000000001</v>
      </c>
      <c r="O58" s="140">
        <f t="shared" si="8"/>
        <v>171021.68</v>
      </c>
      <c r="P58" s="141">
        <f t="shared" si="8"/>
        <v>1944</v>
      </c>
      <c r="Q58" s="139">
        <f t="shared" si="0"/>
        <v>87.974115226337446</v>
      </c>
      <c r="R58" s="142" t="s">
        <v>1578</v>
      </c>
      <c r="S58" s="143"/>
      <c r="T58" s="144">
        <f t="shared" ref="T58:U58" si="9">SUM(T27:T57)</f>
        <v>184775.71200000006</v>
      </c>
      <c r="U58" s="139">
        <f t="shared" si="9"/>
        <v>138854.52000000005</v>
      </c>
      <c r="V58" s="139">
        <f t="shared" si="3"/>
        <v>96.493759555246726</v>
      </c>
      <c r="W58" s="139">
        <f t="shared" ref="W58:Z58" si="10">SUM(W27:W57)</f>
        <v>-45921.19200000001</v>
      </c>
      <c r="X58" s="145">
        <f t="shared" si="10"/>
        <v>2138.400000000001</v>
      </c>
      <c r="Y58" s="141">
        <f t="shared" si="10"/>
        <v>1439</v>
      </c>
      <c r="Z58" s="141">
        <f t="shared" si="10"/>
        <v>-699.4000000000002</v>
      </c>
      <c r="AA58" s="9"/>
      <c r="AB58" s="146">
        <f>Z58/Y58</f>
        <v>-0.48603196664350257</v>
      </c>
      <c r="AC58" s="9"/>
    </row>
    <row r="59" spans="1:29" ht="13.5">
      <c r="A59" s="10">
        <v>46055</v>
      </c>
      <c r="B59" s="9" t="s">
        <v>19</v>
      </c>
      <c r="C59" s="11">
        <v>1839.14</v>
      </c>
      <c r="D59" s="9">
        <v>16</v>
      </c>
      <c r="E59" s="76">
        <v>42.96</v>
      </c>
      <c r="F59" s="9">
        <v>2</v>
      </c>
      <c r="G59" s="9">
        <v>13</v>
      </c>
      <c r="H59" s="13">
        <v>0.33710000000000001</v>
      </c>
      <c r="I59" s="9" t="s">
        <v>16</v>
      </c>
      <c r="J59" s="9"/>
      <c r="K59" s="131" t="s">
        <v>19</v>
      </c>
      <c r="L59" s="132">
        <v>45689</v>
      </c>
      <c r="M59" s="147">
        <v>45689</v>
      </c>
      <c r="N59" s="133">
        <v>7028.22</v>
      </c>
      <c r="O59" s="133">
        <v>7326.42</v>
      </c>
      <c r="P59" s="134">
        <v>84</v>
      </c>
      <c r="Q59" s="135">
        <f t="shared" si="0"/>
        <v>87.219285714285718</v>
      </c>
      <c r="R59" s="148">
        <v>46054</v>
      </c>
      <c r="S59" s="149">
        <v>46054</v>
      </c>
      <c r="T59" s="11">
        <f t="shared" ref="T59:T85" si="11">O60*$AB$26</f>
        <v>10109.935000000001</v>
      </c>
      <c r="U59" s="11">
        <f t="shared" ref="U59:U86" si="12">C59</f>
        <v>1839.14</v>
      </c>
      <c r="V59" s="11">
        <f t="shared" si="3"/>
        <v>114.94625000000001</v>
      </c>
      <c r="W59" s="11">
        <f t="shared" ref="W59:W86" si="13">U59-T59</f>
        <v>-8270.7950000000019</v>
      </c>
      <c r="X59" s="47">
        <f t="shared" ref="X59:X86" si="14">P59*$AB$1</f>
        <v>92.4</v>
      </c>
      <c r="Y59" s="9">
        <f t="shared" ref="Y59:Y86" si="15">D59</f>
        <v>16</v>
      </c>
      <c r="Z59" s="28">
        <f t="shared" ref="Z59:Z86" si="16">Y59-X59</f>
        <v>-76.400000000000006</v>
      </c>
      <c r="AA59" s="9"/>
      <c r="AB59" s="9"/>
      <c r="AC59" s="9"/>
    </row>
    <row r="60" spans="1:29" ht="13.5">
      <c r="A60" s="10">
        <v>46056</v>
      </c>
      <c r="B60" s="9" t="s">
        <v>19</v>
      </c>
      <c r="C60" s="11">
        <v>4187.8599999999997</v>
      </c>
      <c r="D60" s="9">
        <v>44</v>
      </c>
      <c r="E60" s="76">
        <v>38.03</v>
      </c>
      <c r="F60" s="9">
        <v>7</v>
      </c>
      <c r="G60" s="9">
        <v>14.66</v>
      </c>
      <c r="H60" s="13">
        <v>0.2848</v>
      </c>
      <c r="I60" s="9" t="s">
        <v>16</v>
      </c>
      <c r="J60" s="9"/>
      <c r="K60" s="131" t="s">
        <v>19</v>
      </c>
      <c r="L60" s="132">
        <v>45690</v>
      </c>
      <c r="M60" s="147">
        <v>45690</v>
      </c>
      <c r="N60" s="133">
        <v>8743.5499999999993</v>
      </c>
      <c r="O60" s="133">
        <v>9190.85</v>
      </c>
      <c r="P60" s="134">
        <v>109</v>
      </c>
      <c r="Q60" s="135">
        <f t="shared" si="0"/>
        <v>84.31972477064221</v>
      </c>
      <c r="R60" s="132">
        <v>46055</v>
      </c>
      <c r="S60" s="149">
        <v>46055</v>
      </c>
      <c r="T60" s="11">
        <f t="shared" si="11"/>
        <v>3582.0840000000003</v>
      </c>
      <c r="U60" s="11">
        <f t="shared" si="12"/>
        <v>4187.8599999999997</v>
      </c>
      <c r="V60" s="11">
        <f t="shared" si="3"/>
        <v>95.178636363636357</v>
      </c>
      <c r="W60" s="11">
        <f t="shared" si="13"/>
        <v>605.77599999999939</v>
      </c>
      <c r="X60" s="47">
        <f t="shared" si="14"/>
        <v>119.9</v>
      </c>
      <c r="Y60" s="9">
        <f t="shared" si="15"/>
        <v>44</v>
      </c>
      <c r="Z60" s="28">
        <f t="shared" si="16"/>
        <v>-75.900000000000006</v>
      </c>
      <c r="AA60" s="9"/>
      <c r="AB60" s="9"/>
      <c r="AC60" s="9"/>
    </row>
    <row r="61" spans="1:29" ht="13.5">
      <c r="A61" s="10">
        <v>46057</v>
      </c>
      <c r="B61" s="9" t="s">
        <v>19</v>
      </c>
      <c r="C61" s="11">
        <v>1692.14</v>
      </c>
      <c r="D61" s="9">
        <v>21</v>
      </c>
      <c r="E61" s="76">
        <v>24.97</v>
      </c>
      <c r="F61" s="9">
        <v>1</v>
      </c>
      <c r="G61" s="9">
        <v>10.5</v>
      </c>
      <c r="H61" s="13">
        <v>0.30109999999999998</v>
      </c>
      <c r="I61" s="9" t="s">
        <v>16</v>
      </c>
      <c r="J61" s="9"/>
      <c r="K61" s="131" t="s">
        <v>19</v>
      </c>
      <c r="L61" s="132">
        <v>45691</v>
      </c>
      <c r="M61" s="147">
        <v>45691</v>
      </c>
      <c r="N61" s="133">
        <v>3100.24</v>
      </c>
      <c r="O61" s="133">
        <v>3256.44</v>
      </c>
      <c r="P61" s="134">
        <v>35</v>
      </c>
      <c r="Q61" s="135">
        <f t="shared" si="0"/>
        <v>93.041142857142859</v>
      </c>
      <c r="R61" s="132">
        <v>46056</v>
      </c>
      <c r="S61" s="149">
        <v>46056</v>
      </c>
      <c r="T61" s="11">
        <f t="shared" si="11"/>
        <v>4081.5610000000006</v>
      </c>
      <c r="U61" s="11">
        <f t="shared" si="12"/>
        <v>1692.14</v>
      </c>
      <c r="V61" s="11">
        <f t="shared" si="3"/>
        <v>80.578095238095244</v>
      </c>
      <c r="W61" s="11">
        <f t="shared" si="13"/>
        <v>-2389.4210000000003</v>
      </c>
      <c r="X61" s="47">
        <f t="shared" si="14"/>
        <v>38.5</v>
      </c>
      <c r="Y61" s="9">
        <f t="shared" si="15"/>
        <v>21</v>
      </c>
      <c r="Z61" s="28">
        <f t="shared" si="16"/>
        <v>-17.5</v>
      </c>
      <c r="AA61" s="9"/>
      <c r="AB61" s="9"/>
      <c r="AC61" s="9"/>
    </row>
    <row r="62" spans="1:29" ht="13.5">
      <c r="A62" s="10">
        <v>46058</v>
      </c>
      <c r="B62" s="9" t="s">
        <v>19</v>
      </c>
      <c r="C62" s="11">
        <v>2896.7</v>
      </c>
      <c r="D62" s="9">
        <v>33</v>
      </c>
      <c r="E62" s="76">
        <v>28.96</v>
      </c>
      <c r="F62" s="9">
        <v>3</v>
      </c>
      <c r="G62" s="9">
        <v>6.33</v>
      </c>
      <c r="H62" s="13">
        <v>-0.1091</v>
      </c>
      <c r="I62" s="9" t="s">
        <v>16</v>
      </c>
      <c r="J62" s="9"/>
      <c r="K62" s="131" t="s">
        <v>19</v>
      </c>
      <c r="L62" s="132">
        <v>45692</v>
      </c>
      <c r="M62" s="147">
        <v>45692</v>
      </c>
      <c r="N62" s="133">
        <v>3533.01</v>
      </c>
      <c r="O62" s="133">
        <v>3710.51</v>
      </c>
      <c r="P62" s="134">
        <v>48</v>
      </c>
      <c r="Q62" s="135">
        <f t="shared" si="0"/>
        <v>77.302291666666676</v>
      </c>
      <c r="R62" s="132">
        <v>46057</v>
      </c>
      <c r="S62" s="149">
        <v>46057</v>
      </c>
      <c r="T62" s="11">
        <f t="shared" si="11"/>
        <v>2938.1000000000004</v>
      </c>
      <c r="U62" s="11">
        <f t="shared" si="12"/>
        <v>2896.7</v>
      </c>
      <c r="V62" s="11">
        <f t="shared" si="3"/>
        <v>87.778787878787867</v>
      </c>
      <c r="W62" s="11">
        <f t="shared" si="13"/>
        <v>-41.400000000000546</v>
      </c>
      <c r="X62" s="47">
        <f t="shared" si="14"/>
        <v>52.800000000000004</v>
      </c>
      <c r="Y62" s="9">
        <f t="shared" si="15"/>
        <v>33</v>
      </c>
      <c r="Z62" s="28">
        <f t="shared" si="16"/>
        <v>-19.800000000000004</v>
      </c>
      <c r="AA62" s="9"/>
      <c r="AB62" s="9"/>
      <c r="AC62" s="9"/>
    </row>
    <row r="63" spans="1:29" ht="13.5">
      <c r="A63" s="10">
        <v>46059</v>
      </c>
      <c r="B63" s="9" t="s">
        <v>19</v>
      </c>
      <c r="C63" s="11">
        <v>5240.13</v>
      </c>
      <c r="D63" s="9">
        <v>60</v>
      </c>
      <c r="E63" s="76">
        <v>29.84</v>
      </c>
      <c r="F63" s="9">
        <v>6</v>
      </c>
      <c r="G63" s="9">
        <v>7.2</v>
      </c>
      <c r="H63" s="13">
        <v>0.23719999999999999</v>
      </c>
      <c r="I63" s="9" t="s">
        <v>16</v>
      </c>
      <c r="J63" s="9"/>
      <c r="K63" s="131" t="s">
        <v>19</v>
      </c>
      <c r="L63" s="132">
        <v>45693</v>
      </c>
      <c r="M63" s="147">
        <v>45693</v>
      </c>
      <c r="N63" s="133">
        <v>2493.5</v>
      </c>
      <c r="O63" s="133">
        <v>2671</v>
      </c>
      <c r="P63" s="134">
        <v>31</v>
      </c>
      <c r="Q63" s="135">
        <f t="shared" si="0"/>
        <v>86.161290322580641</v>
      </c>
      <c r="R63" s="132">
        <v>46058</v>
      </c>
      <c r="S63" s="149">
        <v>46058</v>
      </c>
      <c r="T63" s="11">
        <f t="shared" si="11"/>
        <v>3954.0380000000005</v>
      </c>
      <c r="U63" s="11">
        <f t="shared" si="12"/>
        <v>5240.13</v>
      </c>
      <c r="V63" s="11">
        <f t="shared" si="3"/>
        <v>87.335499999999996</v>
      </c>
      <c r="W63" s="11">
        <f t="shared" si="13"/>
        <v>1286.0919999999996</v>
      </c>
      <c r="X63" s="47">
        <f t="shared" si="14"/>
        <v>34.1</v>
      </c>
      <c r="Y63" s="9">
        <f t="shared" si="15"/>
        <v>60</v>
      </c>
      <c r="Z63" s="28">
        <f t="shared" si="16"/>
        <v>25.9</v>
      </c>
      <c r="AA63" s="9"/>
      <c r="AB63" s="9"/>
      <c r="AC63" s="9"/>
    </row>
    <row r="64" spans="1:29" ht="13.5">
      <c r="A64" s="10">
        <v>46060</v>
      </c>
      <c r="B64" s="9" t="s">
        <v>19</v>
      </c>
      <c r="C64" s="11">
        <v>4995.29</v>
      </c>
      <c r="D64" s="9">
        <v>49</v>
      </c>
      <c r="E64" s="76">
        <v>39.06</v>
      </c>
      <c r="F64" s="9">
        <v>11</v>
      </c>
      <c r="G64" s="9">
        <v>8.16</v>
      </c>
      <c r="H64" s="13">
        <v>0.30099999999999999</v>
      </c>
      <c r="I64" s="9" t="s">
        <v>16</v>
      </c>
      <c r="J64" s="9"/>
      <c r="K64" s="131" t="s">
        <v>19</v>
      </c>
      <c r="L64" s="132">
        <v>45694</v>
      </c>
      <c r="M64" s="147">
        <v>45694</v>
      </c>
      <c r="N64" s="133">
        <v>3438.38</v>
      </c>
      <c r="O64" s="133">
        <v>3594.58</v>
      </c>
      <c r="P64" s="134">
        <v>47</v>
      </c>
      <c r="Q64" s="135">
        <f t="shared" si="0"/>
        <v>76.480425531914889</v>
      </c>
      <c r="R64" s="132">
        <v>46059</v>
      </c>
      <c r="S64" s="149">
        <v>46059</v>
      </c>
      <c r="T64" s="11">
        <f t="shared" si="11"/>
        <v>6529.7100000000009</v>
      </c>
      <c r="U64" s="11">
        <f t="shared" si="12"/>
        <v>4995.29</v>
      </c>
      <c r="V64" s="11">
        <f t="shared" si="3"/>
        <v>101.94469387755102</v>
      </c>
      <c r="W64" s="11">
        <f t="shared" si="13"/>
        <v>-1534.420000000001</v>
      </c>
      <c r="X64" s="47">
        <f t="shared" si="14"/>
        <v>51.7</v>
      </c>
      <c r="Y64" s="9">
        <f t="shared" si="15"/>
        <v>49</v>
      </c>
      <c r="Z64" s="28">
        <f t="shared" si="16"/>
        <v>-2.7000000000000028</v>
      </c>
      <c r="AA64" s="9"/>
      <c r="AB64" s="9"/>
      <c r="AC64" s="9"/>
    </row>
    <row r="65" spans="1:29" ht="13.5">
      <c r="A65" s="10">
        <v>46061</v>
      </c>
      <c r="B65" s="9" t="s">
        <v>19</v>
      </c>
      <c r="C65" s="11">
        <v>8421.56</v>
      </c>
      <c r="D65" s="9">
        <v>94</v>
      </c>
      <c r="E65" s="76">
        <v>34.4</v>
      </c>
      <c r="F65" s="9">
        <v>12</v>
      </c>
      <c r="G65" s="9">
        <v>15.66</v>
      </c>
      <c r="H65" s="13">
        <v>0.34320000000000001</v>
      </c>
      <c r="I65" s="9" t="s">
        <v>16</v>
      </c>
      <c r="J65" s="9"/>
      <c r="K65" s="131" t="s">
        <v>19</v>
      </c>
      <c r="L65" s="132">
        <v>45695</v>
      </c>
      <c r="M65" s="147">
        <v>45695</v>
      </c>
      <c r="N65" s="133">
        <v>5694.7</v>
      </c>
      <c r="O65" s="133">
        <v>5936.1</v>
      </c>
      <c r="P65" s="134">
        <v>76</v>
      </c>
      <c r="Q65" s="135">
        <f t="shared" si="0"/>
        <v>78.106578947368419</v>
      </c>
      <c r="R65" s="132">
        <v>46060</v>
      </c>
      <c r="S65" s="149">
        <v>46060</v>
      </c>
      <c r="T65" s="11">
        <f t="shared" si="11"/>
        <v>8476.0830000000005</v>
      </c>
      <c r="U65" s="11">
        <f t="shared" si="12"/>
        <v>8421.56</v>
      </c>
      <c r="V65" s="11">
        <f t="shared" si="3"/>
        <v>89.591063829787231</v>
      </c>
      <c r="W65" s="11">
        <f t="shared" si="13"/>
        <v>-54.523000000001048</v>
      </c>
      <c r="X65" s="47">
        <f t="shared" si="14"/>
        <v>83.600000000000009</v>
      </c>
      <c r="Y65" s="9">
        <f t="shared" si="15"/>
        <v>94</v>
      </c>
      <c r="Z65" s="28">
        <f t="shared" si="16"/>
        <v>10.399999999999991</v>
      </c>
      <c r="AA65" s="9"/>
      <c r="AB65" s="9"/>
      <c r="AC65" s="9"/>
    </row>
    <row r="66" spans="1:29" ht="13.5">
      <c r="A66" s="10">
        <v>46062</v>
      </c>
      <c r="B66" s="9" t="s">
        <v>19</v>
      </c>
      <c r="C66" s="11">
        <v>2290.16</v>
      </c>
      <c r="D66" s="9">
        <v>21</v>
      </c>
      <c r="E66" s="76">
        <v>31.04</v>
      </c>
      <c r="F66" s="9">
        <v>2</v>
      </c>
      <c r="G66" s="9">
        <v>10.5</v>
      </c>
      <c r="H66" s="13">
        <v>0.27479999999999999</v>
      </c>
      <c r="I66" s="9" t="s">
        <v>16</v>
      </c>
      <c r="J66" s="9"/>
      <c r="K66" s="131" t="s">
        <v>19</v>
      </c>
      <c r="L66" s="132">
        <v>45696</v>
      </c>
      <c r="M66" s="147">
        <v>45696</v>
      </c>
      <c r="N66" s="133">
        <v>7378.93</v>
      </c>
      <c r="O66" s="133">
        <v>7705.53</v>
      </c>
      <c r="P66" s="134">
        <v>83</v>
      </c>
      <c r="Q66" s="135">
        <f t="shared" si="0"/>
        <v>92.837710843373486</v>
      </c>
      <c r="R66" s="132">
        <v>46061</v>
      </c>
      <c r="S66" s="149">
        <v>46061</v>
      </c>
      <c r="T66" s="11">
        <f t="shared" si="11"/>
        <v>9613.0210000000006</v>
      </c>
      <c r="U66" s="11">
        <f t="shared" si="12"/>
        <v>2290.16</v>
      </c>
      <c r="V66" s="11">
        <f t="shared" si="3"/>
        <v>109.05523809523808</v>
      </c>
      <c r="W66" s="11">
        <f t="shared" si="13"/>
        <v>-7322.8610000000008</v>
      </c>
      <c r="X66" s="47">
        <f t="shared" si="14"/>
        <v>91.300000000000011</v>
      </c>
      <c r="Y66" s="9">
        <f t="shared" si="15"/>
        <v>21</v>
      </c>
      <c r="Z66" s="28">
        <f t="shared" si="16"/>
        <v>-70.300000000000011</v>
      </c>
      <c r="AA66" s="9"/>
      <c r="AB66" s="9"/>
      <c r="AC66" s="9"/>
    </row>
    <row r="67" spans="1:29" ht="13.5">
      <c r="A67" s="10">
        <v>46063</v>
      </c>
      <c r="B67" s="9" t="s">
        <v>19</v>
      </c>
      <c r="C67" s="11">
        <v>3414.08</v>
      </c>
      <c r="D67" s="9">
        <v>34</v>
      </c>
      <c r="E67" s="76">
        <v>21.72</v>
      </c>
      <c r="F67" s="9">
        <v>0</v>
      </c>
      <c r="G67" s="9">
        <v>11.33</v>
      </c>
      <c r="H67" s="13">
        <v>0.33800000000000002</v>
      </c>
      <c r="I67" s="9" t="s">
        <v>16</v>
      </c>
      <c r="J67" s="9"/>
      <c r="K67" s="131" t="s">
        <v>19</v>
      </c>
      <c r="L67" s="132">
        <v>45697</v>
      </c>
      <c r="M67" s="147">
        <v>45697</v>
      </c>
      <c r="N67" s="133">
        <v>8334.41</v>
      </c>
      <c r="O67" s="133">
        <v>8739.11</v>
      </c>
      <c r="P67" s="134">
        <v>108</v>
      </c>
      <c r="Q67" s="135">
        <f t="shared" si="0"/>
        <v>80.917685185185192</v>
      </c>
      <c r="R67" s="132">
        <v>46062</v>
      </c>
      <c r="S67" s="149">
        <v>46062</v>
      </c>
      <c r="T67" s="11">
        <f t="shared" si="11"/>
        <v>2153.8879999999999</v>
      </c>
      <c r="U67" s="11">
        <f t="shared" si="12"/>
        <v>3414.08</v>
      </c>
      <c r="V67" s="11">
        <f t="shared" si="3"/>
        <v>100.41411764705882</v>
      </c>
      <c r="W67" s="11">
        <f t="shared" si="13"/>
        <v>1260.192</v>
      </c>
      <c r="X67" s="47">
        <f t="shared" si="14"/>
        <v>118.80000000000001</v>
      </c>
      <c r="Y67" s="9">
        <f t="shared" si="15"/>
        <v>34</v>
      </c>
      <c r="Z67" s="28">
        <f t="shared" si="16"/>
        <v>-84.800000000000011</v>
      </c>
      <c r="AA67" s="9"/>
      <c r="AB67" s="9"/>
      <c r="AC67" s="9"/>
    </row>
    <row r="68" spans="1:29" ht="13.5">
      <c r="A68" s="10">
        <v>46064</v>
      </c>
      <c r="B68" s="9" t="s">
        <v>19</v>
      </c>
      <c r="C68" s="11">
        <v>1558.4</v>
      </c>
      <c r="D68" s="9">
        <v>21</v>
      </c>
      <c r="E68" s="76">
        <v>21.67</v>
      </c>
      <c r="F68" s="9">
        <v>1</v>
      </c>
      <c r="G68" s="9">
        <v>10.5</v>
      </c>
      <c r="H68" s="13">
        <v>0.30549999999999999</v>
      </c>
      <c r="I68" s="9" t="s">
        <v>16</v>
      </c>
      <c r="J68" s="9"/>
      <c r="K68" s="131" t="s">
        <v>19</v>
      </c>
      <c r="L68" s="132">
        <v>45698</v>
      </c>
      <c r="M68" s="147">
        <v>45698</v>
      </c>
      <c r="N68" s="133">
        <v>1872.88</v>
      </c>
      <c r="O68" s="133">
        <v>1958.08</v>
      </c>
      <c r="P68" s="134">
        <v>26</v>
      </c>
      <c r="Q68" s="135">
        <f t="shared" si="0"/>
        <v>75.310769230769225</v>
      </c>
      <c r="R68" s="132">
        <v>46063</v>
      </c>
      <c r="S68" s="149">
        <v>46063</v>
      </c>
      <c r="T68" s="11">
        <f t="shared" si="11"/>
        <v>2388.6830000000004</v>
      </c>
      <c r="U68" s="11">
        <f t="shared" si="12"/>
        <v>1558.4</v>
      </c>
      <c r="V68" s="11">
        <f t="shared" si="3"/>
        <v>74.209523809523816</v>
      </c>
      <c r="W68" s="11">
        <f t="shared" si="13"/>
        <v>-830.28300000000036</v>
      </c>
      <c r="X68" s="47">
        <f t="shared" si="14"/>
        <v>28.6</v>
      </c>
      <c r="Y68" s="9">
        <f t="shared" si="15"/>
        <v>21</v>
      </c>
      <c r="Z68" s="28">
        <f t="shared" si="16"/>
        <v>-7.6000000000000014</v>
      </c>
      <c r="AA68" s="9"/>
      <c r="AB68" s="9"/>
      <c r="AC68" s="9"/>
    </row>
    <row r="69" spans="1:29" ht="13.5">
      <c r="A69" s="10">
        <v>46065</v>
      </c>
      <c r="B69" s="9" t="s">
        <v>19</v>
      </c>
      <c r="C69" s="11">
        <v>3980.18</v>
      </c>
      <c r="D69" s="9">
        <v>46</v>
      </c>
      <c r="E69" s="76">
        <v>20.29</v>
      </c>
      <c r="F69" s="9">
        <v>0</v>
      </c>
      <c r="G69" s="9">
        <v>11.5</v>
      </c>
      <c r="H69" s="13">
        <v>0.35420000000000001</v>
      </c>
      <c r="I69" s="9" t="s">
        <v>16</v>
      </c>
      <c r="J69" s="9"/>
      <c r="K69" s="131" t="s">
        <v>19</v>
      </c>
      <c r="L69" s="132">
        <v>45699</v>
      </c>
      <c r="M69" s="147">
        <v>45699</v>
      </c>
      <c r="N69" s="133">
        <v>2086.33</v>
      </c>
      <c r="O69" s="133">
        <v>2171.5300000000002</v>
      </c>
      <c r="P69" s="134">
        <v>32</v>
      </c>
      <c r="Q69" s="135">
        <f t="shared" si="0"/>
        <v>67.860312500000006</v>
      </c>
      <c r="R69" s="132">
        <v>46064</v>
      </c>
      <c r="S69" s="149">
        <v>46064</v>
      </c>
      <c r="T69" s="11">
        <f t="shared" si="11"/>
        <v>2000.13</v>
      </c>
      <c r="U69" s="11">
        <f t="shared" si="12"/>
        <v>3980.18</v>
      </c>
      <c r="V69" s="11">
        <f t="shared" si="3"/>
        <v>86.525652173913045</v>
      </c>
      <c r="W69" s="11">
        <f t="shared" si="13"/>
        <v>1980.0499999999997</v>
      </c>
      <c r="X69" s="47">
        <f t="shared" si="14"/>
        <v>35.200000000000003</v>
      </c>
      <c r="Y69" s="9">
        <f t="shared" si="15"/>
        <v>46</v>
      </c>
      <c r="Z69" s="28">
        <f t="shared" si="16"/>
        <v>10.799999999999997</v>
      </c>
      <c r="AA69" s="9"/>
      <c r="AB69" s="9"/>
      <c r="AC69" s="9"/>
    </row>
    <row r="70" spans="1:29" ht="13.5">
      <c r="A70" s="10">
        <v>46066</v>
      </c>
      <c r="B70" s="9" t="s">
        <v>19</v>
      </c>
      <c r="C70" s="11">
        <v>6289.37</v>
      </c>
      <c r="D70" s="9">
        <v>64</v>
      </c>
      <c r="E70" s="76">
        <v>28.43</v>
      </c>
      <c r="F70" s="9">
        <v>2</v>
      </c>
      <c r="G70" s="9">
        <v>10.33</v>
      </c>
      <c r="H70" s="13">
        <v>0.2873</v>
      </c>
      <c r="I70" s="9" t="s">
        <v>16</v>
      </c>
      <c r="J70" s="9"/>
      <c r="K70" s="131" t="s">
        <v>19</v>
      </c>
      <c r="L70" s="132">
        <v>45700</v>
      </c>
      <c r="M70" s="147">
        <v>45700</v>
      </c>
      <c r="N70" s="133">
        <v>1768.6</v>
      </c>
      <c r="O70" s="133">
        <v>1818.3</v>
      </c>
      <c r="P70" s="134">
        <v>30</v>
      </c>
      <c r="Q70" s="135">
        <f t="shared" si="0"/>
        <v>60.61</v>
      </c>
      <c r="R70" s="132">
        <v>46065</v>
      </c>
      <c r="S70" s="149">
        <v>46065</v>
      </c>
      <c r="T70" s="11">
        <f t="shared" si="11"/>
        <v>2988.4580000000005</v>
      </c>
      <c r="U70" s="11">
        <f t="shared" si="12"/>
        <v>6289.37</v>
      </c>
      <c r="V70" s="11">
        <f t="shared" si="3"/>
        <v>98.271406249999998</v>
      </c>
      <c r="W70" s="11">
        <f t="shared" si="13"/>
        <v>3300.9119999999994</v>
      </c>
      <c r="X70" s="47">
        <f t="shared" si="14"/>
        <v>33</v>
      </c>
      <c r="Y70" s="9">
        <f t="shared" si="15"/>
        <v>64</v>
      </c>
      <c r="Z70" s="28">
        <f t="shared" si="16"/>
        <v>31</v>
      </c>
      <c r="AA70" s="9"/>
      <c r="AB70" s="9"/>
      <c r="AC70" s="9"/>
    </row>
    <row r="71" spans="1:29" ht="13.5">
      <c r="A71" s="10">
        <v>46067</v>
      </c>
      <c r="B71" s="9" t="s">
        <v>19</v>
      </c>
      <c r="C71" s="11">
        <v>5810.49</v>
      </c>
      <c r="D71" s="9">
        <v>64</v>
      </c>
      <c r="E71" s="76">
        <v>23.92</v>
      </c>
      <c r="F71" s="9">
        <v>1</v>
      </c>
      <c r="G71" s="9">
        <v>12.8</v>
      </c>
      <c r="H71" s="13">
        <v>0.33889999999999998</v>
      </c>
      <c r="I71" s="9" t="s">
        <v>16</v>
      </c>
      <c r="J71" s="9"/>
      <c r="K71" s="131" t="s">
        <v>19</v>
      </c>
      <c r="L71" s="132">
        <v>45701</v>
      </c>
      <c r="M71" s="147">
        <v>45701</v>
      </c>
      <c r="N71" s="133">
        <v>2546.38</v>
      </c>
      <c r="O71" s="133">
        <v>2716.78</v>
      </c>
      <c r="P71" s="134">
        <v>35</v>
      </c>
      <c r="Q71" s="135">
        <f t="shared" si="0"/>
        <v>77.622285714285724</v>
      </c>
      <c r="R71" s="132">
        <v>46066</v>
      </c>
      <c r="S71" s="149">
        <v>46066</v>
      </c>
      <c r="T71" s="11">
        <f t="shared" si="11"/>
        <v>5723.7180000000008</v>
      </c>
      <c r="U71" s="11">
        <f t="shared" si="12"/>
        <v>5810.49</v>
      </c>
      <c r="V71" s="11">
        <f t="shared" si="3"/>
        <v>90.788906249999997</v>
      </c>
      <c r="W71" s="11">
        <f t="shared" si="13"/>
        <v>86.771999999999025</v>
      </c>
      <c r="X71" s="47">
        <f t="shared" si="14"/>
        <v>38.5</v>
      </c>
      <c r="Y71" s="9">
        <f t="shared" si="15"/>
        <v>64</v>
      </c>
      <c r="Z71" s="28">
        <f t="shared" si="16"/>
        <v>25.5</v>
      </c>
      <c r="AA71" s="9"/>
      <c r="AB71" s="9"/>
      <c r="AC71" s="9"/>
    </row>
    <row r="72" spans="1:29" ht="13.5">
      <c r="A72" s="10">
        <v>46068</v>
      </c>
      <c r="B72" s="9" t="s">
        <v>19</v>
      </c>
      <c r="C72" s="11">
        <v>8789.85</v>
      </c>
      <c r="D72" s="9">
        <v>98</v>
      </c>
      <c r="E72" s="76">
        <v>22.78</v>
      </c>
      <c r="F72" s="9">
        <v>1</v>
      </c>
      <c r="G72" s="9">
        <v>18.8</v>
      </c>
      <c r="H72" s="13">
        <v>0.3296</v>
      </c>
      <c r="I72" s="9" t="s">
        <v>16</v>
      </c>
      <c r="J72" s="9"/>
      <c r="K72" s="131" t="s">
        <v>19</v>
      </c>
      <c r="L72" s="132">
        <v>45702</v>
      </c>
      <c r="M72" s="147">
        <v>45702</v>
      </c>
      <c r="N72" s="133">
        <v>4919.38</v>
      </c>
      <c r="O72" s="133">
        <v>5203.38</v>
      </c>
      <c r="P72" s="134">
        <v>65</v>
      </c>
      <c r="Q72" s="135">
        <f t="shared" si="0"/>
        <v>80.052000000000007</v>
      </c>
      <c r="R72" s="132">
        <v>46067</v>
      </c>
      <c r="S72" s="149">
        <v>46067</v>
      </c>
      <c r="T72" s="11">
        <f t="shared" si="11"/>
        <v>7377.161000000001</v>
      </c>
      <c r="U72" s="11">
        <f t="shared" si="12"/>
        <v>8789.85</v>
      </c>
      <c r="V72" s="11">
        <f t="shared" si="3"/>
        <v>89.692346938775515</v>
      </c>
      <c r="W72" s="11">
        <f t="shared" si="13"/>
        <v>1412.6889999999994</v>
      </c>
      <c r="X72" s="47">
        <f t="shared" si="14"/>
        <v>71.5</v>
      </c>
      <c r="Y72" s="9">
        <f t="shared" si="15"/>
        <v>98</v>
      </c>
      <c r="Z72" s="28">
        <f t="shared" si="16"/>
        <v>26.5</v>
      </c>
      <c r="AA72" s="9"/>
      <c r="AB72" s="9"/>
      <c r="AC72" s="9"/>
    </row>
    <row r="73" spans="1:29" ht="13.5">
      <c r="A73" s="10">
        <v>46069</v>
      </c>
      <c r="B73" s="9" t="s">
        <v>19</v>
      </c>
      <c r="C73" s="11">
        <v>6227.01</v>
      </c>
      <c r="D73" s="9">
        <v>66</v>
      </c>
      <c r="E73" s="76">
        <v>23.47</v>
      </c>
      <c r="F73" s="9">
        <v>2</v>
      </c>
      <c r="G73" s="9">
        <v>9.5</v>
      </c>
      <c r="H73" s="13">
        <v>0.20180000000000001</v>
      </c>
      <c r="I73" s="9" t="s">
        <v>16</v>
      </c>
      <c r="J73" s="9"/>
      <c r="K73" s="131" t="s">
        <v>19</v>
      </c>
      <c r="L73" s="132">
        <v>45703</v>
      </c>
      <c r="M73" s="147">
        <v>45703</v>
      </c>
      <c r="N73" s="133">
        <v>6401.21</v>
      </c>
      <c r="O73" s="133">
        <v>6706.51</v>
      </c>
      <c r="P73" s="134">
        <v>73</v>
      </c>
      <c r="Q73" s="135">
        <f t="shared" si="0"/>
        <v>91.87</v>
      </c>
      <c r="R73" s="132">
        <v>46068</v>
      </c>
      <c r="S73" s="149">
        <v>46068</v>
      </c>
      <c r="T73" s="11">
        <f t="shared" si="11"/>
        <v>9130.4510000000009</v>
      </c>
      <c r="U73" s="11">
        <f t="shared" si="12"/>
        <v>6227.01</v>
      </c>
      <c r="V73" s="11">
        <f t="shared" si="3"/>
        <v>94.348636363636373</v>
      </c>
      <c r="W73" s="11">
        <f t="shared" si="13"/>
        <v>-2903.4410000000007</v>
      </c>
      <c r="X73" s="47">
        <f t="shared" si="14"/>
        <v>80.300000000000011</v>
      </c>
      <c r="Y73" s="9">
        <f t="shared" si="15"/>
        <v>66</v>
      </c>
      <c r="Z73" s="28">
        <f t="shared" si="16"/>
        <v>-14.300000000000011</v>
      </c>
      <c r="AA73" s="9"/>
      <c r="AB73" s="9"/>
      <c r="AC73" s="9"/>
    </row>
    <row r="74" spans="1:29" ht="13.5">
      <c r="A74" s="10">
        <v>46070</v>
      </c>
      <c r="B74" s="9" t="s">
        <v>19</v>
      </c>
      <c r="C74" s="11">
        <v>6020.28</v>
      </c>
      <c r="D74" s="9">
        <v>71</v>
      </c>
      <c r="E74" s="76">
        <v>25.06</v>
      </c>
      <c r="F74" s="9">
        <v>0</v>
      </c>
      <c r="G74" s="9">
        <v>13.66</v>
      </c>
      <c r="H74" s="13">
        <v>0.3508</v>
      </c>
      <c r="I74" s="9" t="s">
        <v>16</v>
      </c>
      <c r="J74" s="9"/>
      <c r="K74" s="131" t="s">
        <v>19</v>
      </c>
      <c r="L74" s="132">
        <v>45704</v>
      </c>
      <c r="M74" s="147">
        <v>45704</v>
      </c>
      <c r="N74" s="133">
        <v>7824.71</v>
      </c>
      <c r="O74" s="133">
        <v>8300.41</v>
      </c>
      <c r="P74" s="134">
        <v>101</v>
      </c>
      <c r="Q74" s="135">
        <f t="shared" si="0"/>
        <v>82.182277227722764</v>
      </c>
      <c r="R74" s="132">
        <v>46069</v>
      </c>
      <c r="S74" s="149">
        <v>46069</v>
      </c>
      <c r="T74" s="11">
        <f t="shared" si="11"/>
        <v>2668.82</v>
      </c>
      <c r="U74" s="11">
        <f t="shared" si="12"/>
        <v>6020.28</v>
      </c>
      <c r="V74" s="11">
        <f t="shared" si="3"/>
        <v>84.792676056338024</v>
      </c>
      <c r="W74" s="11">
        <f t="shared" si="13"/>
        <v>3351.4599999999996</v>
      </c>
      <c r="X74" s="47">
        <f t="shared" si="14"/>
        <v>111.10000000000001</v>
      </c>
      <c r="Y74" s="9">
        <f t="shared" si="15"/>
        <v>71</v>
      </c>
      <c r="Z74" s="28">
        <f t="shared" si="16"/>
        <v>-40.100000000000009</v>
      </c>
      <c r="AA74" s="9"/>
      <c r="AB74" s="9"/>
      <c r="AC74" s="9"/>
    </row>
    <row r="75" spans="1:29" ht="13.5">
      <c r="A75" s="10">
        <v>46071</v>
      </c>
      <c r="B75" s="9" t="s">
        <v>19</v>
      </c>
      <c r="C75" s="11">
        <v>2881.1</v>
      </c>
      <c r="D75" s="9">
        <v>30</v>
      </c>
      <c r="E75" s="76">
        <v>26.57</v>
      </c>
      <c r="F75" s="9">
        <v>4</v>
      </c>
      <c r="G75" s="9">
        <v>10</v>
      </c>
      <c r="H75" s="13">
        <v>0.27660000000000001</v>
      </c>
      <c r="I75" s="9" t="s">
        <v>16</v>
      </c>
      <c r="J75" s="9"/>
      <c r="K75" s="131" t="s">
        <v>19</v>
      </c>
      <c r="L75" s="132">
        <v>45705</v>
      </c>
      <c r="M75" s="147">
        <v>45705</v>
      </c>
      <c r="N75" s="133">
        <v>2298.4</v>
      </c>
      <c r="O75" s="133">
        <v>2426.1999999999998</v>
      </c>
      <c r="P75" s="134">
        <v>26</v>
      </c>
      <c r="Q75" s="135">
        <f t="shared" si="0"/>
        <v>93.315384615384602</v>
      </c>
      <c r="R75" s="132">
        <v>46070</v>
      </c>
      <c r="S75" s="149">
        <v>46070</v>
      </c>
      <c r="T75" s="11">
        <f t="shared" si="11"/>
        <v>5115.1980000000003</v>
      </c>
      <c r="U75" s="11">
        <f t="shared" si="12"/>
        <v>2881.1</v>
      </c>
      <c r="V75" s="11">
        <f t="shared" si="3"/>
        <v>96.036666666666662</v>
      </c>
      <c r="W75" s="11">
        <f t="shared" si="13"/>
        <v>-2234.0980000000004</v>
      </c>
      <c r="X75" s="47">
        <f t="shared" si="14"/>
        <v>28.6</v>
      </c>
      <c r="Y75" s="9">
        <f t="shared" si="15"/>
        <v>30</v>
      </c>
      <c r="Z75" s="28">
        <f t="shared" si="16"/>
        <v>1.3999999999999986</v>
      </c>
      <c r="AA75" s="9"/>
      <c r="AB75" s="9"/>
      <c r="AC75" s="9"/>
    </row>
    <row r="76" spans="1:29" ht="13.5">
      <c r="A76" s="10">
        <v>46072</v>
      </c>
      <c r="B76" s="9" t="s">
        <v>19</v>
      </c>
      <c r="C76" s="11">
        <v>1857.58</v>
      </c>
      <c r="D76" s="9">
        <v>23</v>
      </c>
      <c r="E76" s="76">
        <v>26.44</v>
      </c>
      <c r="F76" s="9">
        <v>0</v>
      </c>
      <c r="G76" s="9">
        <v>7</v>
      </c>
      <c r="H76" s="13">
        <v>0.28599999999999998</v>
      </c>
      <c r="I76" s="9" t="s">
        <v>16</v>
      </c>
      <c r="J76" s="9"/>
      <c r="K76" s="131" t="s">
        <v>19</v>
      </c>
      <c r="L76" s="132">
        <v>45706</v>
      </c>
      <c r="M76" s="147">
        <v>45706</v>
      </c>
      <c r="N76" s="133">
        <v>4394.58</v>
      </c>
      <c r="O76" s="133">
        <v>4650.18</v>
      </c>
      <c r="P76" s="134">
        <v>55</v>
      </c>
      <c r="Q76" s="135">
        <f t="shared" si="0"/>
        <v>84.548727272727277</v>
      </c>
      <c r="R76" s="132">
        <v>46071</v>
      </c>
      <c r="S76" s="149">
        <v>46071</v>
      </c>
      <c r="T76" s="11">
        <f t="shared" si="11"/>
        <v>3039.1130000000003</v>
      </c>
      <c r="U76" s="11">
        <f t="shared" si="12"/>
        <v>1857.58</v>
      </c>
      <c r="V76" s="11">
        <f t="shared" si="3"/>
        <v>80.764347826086947</v>
      </c>
      <c r="W76" s="11">
        <f t="shared" si="13"/>
        <v>-1181.5330000000004</v>
      </c>
      <c r="X76" s="47">
        <f t="shared" si="14"/>
        <v>60.500000000000007</v>
      </c>
      <c r="Y76" s="9">
        <f t="shared" si="15"/>
        <v>23</v>
      </c>
      <c r="Z76" s="28">
        <f t="shared" si="16"/>
        <v>-37.500000000000007</v>
      </c>
      <c r="AA76" s="9"/>
      <c r="AB76" s="9"/>
      <c r="AC76" s="9"/>
    </row>
    <row r="77" spans="1:29" ht="13.5">
      <c r="A77" s="10">
        <v>46073</v>
      </c>
      <c r="B77" s="9" t="s">
        <v>19</v>
      </c>
      <c r="C77" s="11">
        <v>6444.1</v>
      </c>
      <c r="D77" s="9">
        <v>69</v>
      </c>
      <c r="E77" s="76">
        <v>27.84</v>
      </c>
      <c r="F77" s="9">
        <v>2</v>
      </c>
      <c r="G77" s="9">
        <v>12.25</v>
      </c>
      <c r="H77" s="13">
        <v>0.318</v>
      </c>
      <c r="I77" s="9" t="s">
        <v>16</v>
      </c>
      <c r="J77" s="9"/>
      <c r="K77" s="131" t="s">
        <v>19</v>
      </c>
      <c r="L77" s="132">
        <v>45707</v>
      </c>
      <c r="M77" s="147">
        <v>45707</v>
      </c>
      <c r="N77" s="133">
        <v>2706.03</v>
      </c>
      <c r="O77" s="133">
        <v>2762.83</v>
      </c>
      <c r="P77" s="134">
        <v>33</v>
      </c>
      <c r="Q77" s="135">
        <f t="shared" si="0"/>
        <v>83.722121212121209</v>
      </c>
      <c r="R77" s="132">
        <v>46072</v>
      </c>
      <c r="S77" s="149">
        <v>46072</v>
      </c>
      <c r="T77" s="11">
        <f t="shared" si="11"/>
        <v>2184.5450000000001</v>
      </c>
      <c r="U77" s="11">
        <f t="shared" si="12"/>
        <v>6444.1</v>
      </c>
      <c r="V77" s="11">
        <f t="shared" si="3"/>
        <v>93.392753623188412</v>
      </c>
      <c r="W77" s="11">
        <f t="shared" si="13"/>
        <v>4259.5550000000003</v>
      </c>
      <c r="X77" s="47">
        <f t="shared" si="14"/>
        <v>36.300000000000004</v>
      </c>
      <c r="Y77" s="9">
        <f t="shared" si="15"/>
        <v>69</v>
      </c>
      <c r="Z77" s="28">
        <f t="shared" si="16"/>
        <v>32.699999999999996</v>
      </c>
      <c r="AA77" s="9"/>
      <c r="AB77" s="9"/>
      <c r="AC77" s="9"/>
    </row>
    <row r="78" spans="1:29" ht="13.5">
      <c r="A78" s="10">
        <v>46074</v>
      </c>
      <c r="B78" s="9" t="s">
        <v>19</v>
      </c>
      <c r="C78" s="11">
        <v>6017.52</v>
      </c>
      <c r="D78" s="9">
        <v>70</v>
      </c>
      <c r="E78" s="76">
        <v>22.63</v>
      </c>
      <c r="F78" s="9">
        <v>1</v>
      </c>
      <c r="G78" s="9">
        <v>13.1</v>
      </c>
      <c r="H78" s="13">
        <v>0.31940000000000002</v>
      </c>
      <c r="I78" s="9" t="s">
        <v>16</v>
      </c>
      <c r="J78" s="9"/>
      <c r="K78" s="131" t="s">
        <v>19</v>
      </c>
      <c r="L78" s="132">
        <v>45708</v>
      </c>
      <c r="M78" s="147">
        <v>45708</v>
      </c>
      <c r="N78" s="133">
        <v>1900.75</v>
      </c>
      <c r="O78" s="133">
        <v>1985.95</v>
      </c>
      <c r="P78" s="134">
        <v>26</v>
      </c>
      <c r="Q78" s="135">
        <f t="shared" si="0"/>
        <v>76.382692307692309</v>
      </c>
      <c r="R78" s="132">
        <v>46073</v>
      </c>
      <c r="S78" s="149">
        <v>46073</v>
      </c>
      <c r="T78" s="11">
        <f t="shared" si="11"/>
        <v>7487.6450000000004</v>
      </c>
      <c r="U78" s="11">
        <f t="shared" si="12"/>
        <v>6017.52</v>
      </c>
      <c r="V78" s="11">
        <f t="shared" si="3"/>
        <v>85.964571428571432</v>
      </c>
      <c r="W78" s="11">
        <f t="shared" si="13"/>
        <v>-1470.125</v>
      </c>
      <c r="X78" s="47">
        <f t="shared" si="14"/>
        <v>28.6</v>
      </c>
      <c r="Y78" s="9">
        <f t="shared" si="15"/>
        <v>70</v>
      </c>
      <c r="Z78" s="28">
        <f t="shared" si="16"/>
        <v>41.4</v>
      </c>
      <c r="AA78" s="9"/>
      <c r="AB78" s="9"/>
      <c r="AC78" s="9"/>
    </row>
    <row r="79" spans="1:29" ht="13.5">
      <c r="A79" s="10">
        <v>46075</v>
      </c>
      <c r="B79" s="9" t="s">
        <v>19</v>
      </c>
      <c r="C79" s="11">
        <v>6239.94</v>
      </c>
      <c r="D79" s="9">
        <v>69</v>
      </c>
      <c r="E79" s="76">
        <v>24.31</v>
      </c>
      <c r="F79" s="9">
        <v>2</v>
      </c>
      <c r="G79" s="9">
        <v>12.5</v>
      </c>
      <c r="H79" s="13">
        <v>0.214</v>
      </c>
      <c r="I79" s="9" t="s">
        <v>16</v>
      </c>
      <c r="J79" s="9"/>
      <c r="K79" s="131" t="s">
        <v>19</v>
      </c>
      <c r="L79" s="132">
        <v>45709</v>
      </c>
      <c r="M79" s="147">
        <v>45709</v>
      </c>
      <c r="N79" s="133">
        <v>6466.15</v>
      </c>
      <c r="O79" s="133">
        <v>6806.95</v>
      </c>
      <c r="P79" s="134">
        <v>81</v>
      </c>
      <c r="Q79" s="135">
        <f t="shared" si="0"/>
        <v>84.03641975308642</v>
      </c>
      <c r="R79" s="132">
        <v>46074</v>
      </c>
      <c r="S79" s="149">
        <v>46074</v>
      </c>
      <c r="T79" s="11">
        <f t="shared" si="11"/>
        <v>8586.1710000000003</v>
      </c>
      <c r="U79" s="11">
        <f t="shared" si="12"/>
        <v>6239.94</v>
      </c>
      <c r="V79" s="11">
        <f t="shared" si="3"/>
        <v>90.433913043478256</v>
      </c>
      <c r="W79" s="11">
        <f t="shared" si="13"/>
        <v>-2346.2310000000007</v>
      </c>
      <c r="X79" s="47">
        <f t="shared" si="14"/>
        <v>89.100000000000009</v>
      </c>
      <c r="Y79" s="9">
        <f t="shared" si="15"/>
        <v>69</v>
      </c>
      <c r="Z79" s="28">
        <f t="shared" si="16"/>
        <v>-20.100000000000009</v>
      </c>
      <c r="AA79" s="9"/>
      <c r="AB79" s="9"/>
      <c r="AC79" s="9"/>
    </row>
    <row r="80" spans="1:29" ht="13.5">
      <c r="A80" s="10">
        <v>46076</v>
      </c>
      <c r="B80" s="9" t="s">
        <v>19</v>
      </c>
      <c r="C80" s="11">
        <v>2377.1999999999998</v>
      </c>
      <c r="D80" s="9">
        <v>26</v>
      </c>
      <c r="E80" s="76">
        <v>26.39</v>
      </c>
      <c r="F80" s="9">
        <v>1</v>
      </c>
      <c r="G80" s="9">
        <v>13</v>
      </c>
      <c r="H80" s="13">
        <v>0.33110000000000001</v>
      </c>
      <c r="I80" s="9" t="s">
        <v>16</v>
      </c>
      <c r="J80" s="9"/>
      <c r="K80" s="131" t="s">
        <v>19</v>
      </c>
      <c r="L80" s="132">
        <v>45710</v>
      </c>
      <c r="M80" s="147">
        <v>45710</v>
      </c>
      <c r="N80" s="133">
        <v>7400.91</v>
      </c>
      <c r="O80" s="133">
        <v>7805.61</v>
      </c>
      <c r="P80" s="134">
        <v>89</v>
      </c>
      <c r="Q80" s="135">
        <f t="shared" si="0"/>
        <v>87.703483146067413</v>
      </c>
      <c r="R80" s="132">
        <v>46075</v>
      </c>
      <c r="S80" s="149">
        <v>46075</v>
      </c>
      <c r="T80" s="11">
        <f t="shared" si="11"/>
        <v>7832.8250000000007</v>
      </c>
      <c r="U80" s="11">
        <f t="shared" si="12"/>
        <v>2377.1999999999998</v>
      </c>
      <c r="V80" s="11">
        <f t="shared" si="3"/>
        <v>91.430769230769229</v>
      </c>
      <c r="W80" s="11">
        <f t="shared" si="13"/>
        <v>-5455.6250000000009</v>
      </c>
      <c r="X80" s="47">
        <f t="shared" si="14"/>
        <v>97.9</v>
      </c>
      <c r="Y80" s="9">
        <f t="shared" si="15"/>
        <v>26</v>
      </c>
      <c r="Z80" s="28">
        <f t="shared" si="16"/>
        <v>-71.900000000000006</v>
      </c>
      <c r="AA80" s="9"/>
      <c r="AB80" s="9"/>
      <c r="AC80" s="9"/>
    </row>
    <row r="81" spans="1:29" ht="13.5">
      <c r="A81" s="10">
        <v>46077</v>
      </c>
      <c r="B81" s="9" t="s">
        <v>19</v>
      </c>
      <c r="C81" s="11">
        <v>2555.88</v>
      </c>
      <c r="D81" s="9">
        <v>29</v>
      </c>
      <c r="E81" s="76">
        <v>29.26</v>
      </c>
      <c r="F81" s="9">
        <v>4</v>
      </c>
      <c r="G81" s="9">
        <v>14.5</v>
      </c>
      <c r="H81" s="13">
        <v>0.36170000000000002</v>
      </c>
      <c r="I81" s="9" t="s">
        <v>16</v>
      </c>
      <c r="J81" s="9"/>
      <c r="K81" s="131" t="s">
        <v>19</v>
      </c>
      <c r="L81" s="132">
        <v>45711</v>
      </c>
      <c r="M81" s="147">
        <v>45711</v>
      </c>
      <c r="N81" s="133">
        <v>6559.85</v>
      </c>
      <c r="O81" s="133">
        <v>7120.75</v>
      </c>
      <c r="P81" s="134">
        <v>86</v>
      </c>
      <c r="Q81" s="135">
        <f t="shared" si="0"/>
        <v>82.799418604651166</v>
      </c>
      <c r="R81" s="132">
        <v>46076</v>
      </c>
      <c r="S81" s="149">
        <v>46076</v>
      </c>
      <c r="T81" s="11">
        <f t="shared" si="11"/>
        <v>3534.1900000000005</v>
      </c>
      <c r="U81" s="11">
        <f t="shared" si="12"/>
        <v>2555.88</v>
      </c>
      <c r="V81" s="11">
        <f t="shared" si="3"/>
        <v>88.133793103448284</v>
      </c>
      <c r="W81" s="11">
        <f t="shared" si="13"/>
        <v>-978.3100000000004</v>
      </c>
      <c r="X81" s="47">
        <f t="shared" si="14"/>
        <v>94.600000000000009</v>
      </c>
      <c r="Y81" s="9">
        <f t="shared" si="15"/>
        <v>29</v>
      </c>
      <c r="Z81" s="28">
        <f t="shared" si="16"/>
        <v>-65.600000000000009</v>
      </c>
      <c r="AA81" s="9"/>
      <c r="AB81" s="9"/>
      <c r="AC81" s="9"/>
    </row>
    <row r="82" spans="1:29" ht="13.5">
      <c r="A82" s="10">
        <v>46078</v>
      </c>
      <c r="B82" s="9" t="s">
        <v>19</v>
      </c>
      <c r="C82" s="11">
        <v>2261.6</v>
      </c>
      <c r="D82" s="9">
        <v>28</v>
      </c>
      <c r="E82" s="76">
        <v>23.44</v>
      </c>
      <c r="F82" s="9">
        <v>2</v>
      </c>
      <c r="G82" s="9">
        <v>14</v>
      </c>
      <c r="H82" s="13">
        <v>0.31309999999999999</v>
      </c>
      <c r="I82" s="9" t="s">
        <v>16</v>
      </c>
      <c r="J82" s="9"/>
      <c r="K82" s="131" t="s">
        <v>19</v>
      </c>
      <c r="L82" s="132">
        <v>45712</v>
      </c>
      <c r="M82" s="147">
        <v>45712</v>
      </c>
      <c r="N82" s="133">
        <v>3042.5</v>
      </c>
      <c r="O82" s="133">
        <v>3212.9</v>
      </c>
      <c r="P82" s="134">
        <v>35</v>
      </c>
      <c r="Q82" s="135">
        <f t="shared" si="0"/>
        <v>91.797142857142859</v>
      </c>
      <c r="R82" s="132">
        <v>46077</v>
      </c>
      <c r="S82" s="149">
        <v>46077</v>
      </c>
      <c r="T82" s="11">
        <f t="shared" si="11"/>
        <v>3689.4880000000003</v>
      </c>
      <c r="U82" s="11">
        <f t="shared" si="12"/>
        <v>2261.6</v>
      </c>
      <c r="V82" s="11">
        <f t="shared" si="3"/>
        <v>80.771428571428572</v>
      </c>
      <c r="W82" s="11">
        <f t="shared" si="13"/>
        <v>-1427.8880000000004</v>
      </c>
      <c r="X82" s="47">
        <f t="shared" si="14"/>
        <v>38.5</v>
      </c>
      <c r="Y82" s="9">
        <f t="shared" si="15"/>
        <v>28</v>
      </c>
      <c r="Z82" s="28">
        <f t="shared" si="16"/>
        <v>-10.5</v>
      </c>
      <c r="AA82" s="9"/>
      <c r="AB82" s="9"/>
      <c r="AC82" s="9"/>
    </row>
    <row r="83" spans="1:29" ht="13.5">
      <c r="A83" s="10">
        <v>46079</v>
      </c>
      <c r="B83" s="9" t="s">
        <v>19</v>
      </c>
      <c r="C83" s="11">
        <v>2082.5</v>
      </c>
      <c r="D83" s="9">
        <v>26</v>
      </c>
      <c r="E83" s="76">
        <v>20.07</v>
      </c>
      <c r="F83" s="9">
        <v>0</v>
      </c>
      <c r="G83" s="9">
        <v>8.66</v>
      </c>
      <c r="H83" s="13">
        <v>0.3221</v>
      </c>
      <c r="I83" s="9" t="s">
        <v>16</v>
      </c>
      <c r="J83" s="9"/>
      <c r="K83" s="131" t="s">
        <v>19</v>
      </c>
      <c r="L83" s="132">
        <v>45713</v>
      </c>
      <c r="M83" s="147">
        <v>45713</v>
      </c>
      <c r="N83" s="133">
        <v>3176.58</v>
      </c>
      <c r="O83" s="133">
        <v>3354.08</v>
      </c>
      <c r="P83" s="134">
        <v>40</v>
      </c>
      <c r="Q83" s="135">
        <f t="shared" si="0"/>
        <v>83.852000000000004</v>
      </c>
      <c r="R83" s="132">
        <v>46078</v>
      </c>
      <c r="S83" s="149">
        <v>46078</v>
      </c>
      <c r="T83" s="11">
        <f t="shared" si="11"/>
        <v>2738.8900000000003</v>
      </c>
      <c r="U83" s="11">
        <f t="shared" si="12"/>
        <v>2082.5</v>
      </c>
      <c r="V83" s="11">
        <f t="shared" si="3"/>
        <v>80.09615384615384</v>
      </c>
      <c r="W83" s="11">
        <f t="shared" si="13"/>
        <v>-656.39000000000033</v>
      </c>
      <c r="X83" s="47">
        <f t="shared" si="14"/>
        <v>44</v>
      </c>
      <c r="Y83" s="9">
        <f t="shared" si="15"/>
        <v>26</v>
      </c>
      <c r="Z83" s="28">
        <f t="shared" si="16"/>
        <v>-18</v>
      </c>
      <c r="AA83" s="9"/>
      <c r="AB83" s="9"/>
      <c r="AC83" s="9"/>
    </row>
    <row r="84" spans="1:29" ht="13.5">
      <c r="A84" s="10">
        <v>46080</v>
      </c>
      <c r="B84" s="9" t="s">
        <v>19</v>
      </c>
      <c r="C84" s="11">
        <v>8552.1</v>
      </c>
      <c r="D84" s="9">
        <v>87</v>
      </c>
      <c r="E84" s="76">
        <v>21.2</v>
      </c>
      <c r="F84" s="9">
        <v>2</v>
      </c>
      <c r="G84" s="9">
        <v>10.199999999999999</v>
      </c>
      <c r="H84" s="13">
        <v>0.26340000000000002</v>
      </c>
      <c r="I84" s="9" t="s">
        <v>16</v>
      </c>
      <c r="J84" s="9"/>
      <c r="K84" s="131" t="s">
        <v>19</v>
      </c>
      <c r="L84" s="132">
        <v>45714</v>
      </c>
      <c r="M84" s="147">
        <v>45714</v>
      </c>
      <c r="N84" s="133">
        <v>2418.9</v>
      </c>
      <c r="O84" s="133">
        <v>2489.9</v>
      </c>
      <c r="P84" s="134">
        <v>37</v>
      </c>
      <c r="Q84" s="135">
        <f t="shared" si="0"/>
        <v>67.294594594594599</v>
      </c>
      <c r="R84" s="132">
        <v>46079</v>
      </c>
      <c r="S84" s="149">
        <v>46079</v>
      </c>
      <c r="T84" s="11">
        <f t="shared" si="11"/>
        <v>4444.451</v>
      </c>
      <c r="U84" s="11">
        <f t="shared" si="12"/>
        <v>8552.1</v>
      </c>
      <c r="V84" s="11">
        <f t="shared" si="3"/>
        <v>98.3</v>
      </c>
      <c r="W84" s="11">
        <f t="shared" si="13"/>
        <v>4107.6490000000003</v>
      </c>
      <c r="X84" s="47">
        <f t="shared" si="14"/>
        <v>40.700000000000003</v>
      </c>
      <c r="Y84" s="9">
        <f t="shared" si="15"/>
        <v>87</v>
      </c>
      <c r="Z84" s="28">
        <f t="shared" si="16"/>
        <v>46.3</v>
      </c>
      <c r="AA84" s="9"/>
      <c r="AB84" s="9"/>
      <c r="AC84" s="9"/>
    </row>
    <row r="85" spans="1:29" ht="13.5">
      <c r="A85" s="10">
        <v>46081</v>
      </c>
      <c r="B85" s="9" t="s">
        <v>19</v>
      </c>
      <c r="C85" s="11">
        <v>8515.66</v>
      </c>
      <c r="D85" s="9">
        <v>79</v>
      </c>
      <c r="E85" s="76">
        <v>34.19</v>
      </c>
      <c r="F85" s="9">
        <v>6</v>
      </c>
      <c r="G85" s="9">
        <v>15.8</v>
      </c>
      <c r="H85" s="13">
        <v>0.3327</v>
      </c>
      <c r="I85" s="9" t="s">
        <v>16</v>
      </c>
      <c r="J85" s="9"/>
      <c r="K85" s="131" t="s">
        <v>19</v>
      </c>
      <c r="L85" s="132">
        <v>45715</v>
      </c>
      <c r="M85" s="147">
        <v>45715</v>
      </c>
      <c r="N85" s="133">
        <v>3820.31</v>
      </c>
      <c r="O85" s="133">
        <v>4040.41</v>
      </c>
      <c r="P85" s="134">
        <v>52</v>
      </c>
      <c r="Q85" s="135">
        <f t="shared" si="0"/>
        <v>77.700192307692305</v>
      </c>
      <c r="R85" s="132">
        <v>46080</v>
      </c>
      <c r="S85" s="149">
        <v>46080</v>
      </c>
      <c r="T85" s="11">
        <f t="shared" si="11"/>
        <v>11076.054</v>
      </c>
      <c r="U85" s="11">
        <f t="shared" si="12"/>
        <v>8515.66</v>
      </c>
      <c r="V85" s="11">
        <f t="shared" si="3"/>
        <v>107.79316455696203</v>
      </c>
      <c r="W85" s="11">
        <f t="shared" si="13"/>
        <v>-2560.3940000000002</v>
      </c>
      <c r="X85" s="47">
        <f t="shared" si="14"/>
        <v>57.2</v>
      </c>
      <c r="Y85" s="9">
        <f t="shared" si="15"/>
        <v>79</v>
      </c>
      <c r="Z85" s="28">
        <f t="shared" si="16"/>
        <v>21.799999999999997</v>
      </c>
      <c r="AA85" s="9"/>
      <c r="AB85" s="9"/>
      <c r="AC85" s="9"/>
    </row>
    <row r="86" spans="1:29" ht="13.5">
      <c r="A86" s="10">
        <v>46082</v>
      </c>
      <c r="B86" s="9" t="s">
        <v>19</v>
      </c>
      <c r="C86" s="11">
        <v>6707.25</v>
      </c>
      <c r="D86" s="9">
        <v>81</v>
      </c>
      <c r="E86" s="76">
        <v>31.45</v>
      </c>
      <c r="F86" s="9">
        <v>3</v>
      </c>
      <c r="G86" s="9">
        <v>11.5</v>
      </c>
      <c r="H86" s="13">
        <v>0.26490000000000002</v>
      </c>
      <c r="I86" s="9" t="s">
        <v>16</v>
      </c>
      <c r="J86" s="9"/>
      <c r="K86" s="131" t="s">
        <v>19</v>
      </c>
      <c r="L86" s="132">
        <v>45716</v>
      </c>
      <c r="M86" s="147">
        <v>45716</v>
      </c>
      <c r="N86" s="133">
        <v>9692.84</v>
      </c>
      <c r="O86" s="133">
        <v>10069.14</v>
      </c>
      <c r="P86" s="134">
        <v>110</v>
      </c>
      <c r="Q86" s="135">
        <f t="shared" si="0"/>
        <v>91.537636363636352</v>
      </c>
      <c r="R86" s="132">
        <v>46081</v>
      </c>
      <c r="S86" s="149">
        <v>46081</v>
      </c>
      <c r="T86" s="11">
        <f>O88*$AB$26</f>
        <v>7260.7920000000013</v>
      </c>
      <c r="U86" s="11">
        <f t="shared" si="12"/>
        <v>6707.25</v>
      </c>
      <c r="V86" s="11">
        <f t="shared" si="3"/>
        <v>82.805555555555557</v>
      </c>
      <c r="W86" s="11">
        <f t="shared" si="13"/>
        <v>-553.54200000000128</v>
      </c>
      <c r="X86" s="47">
        <f t="shared" si="14"/>
        <v>121.00000000000001</v>
      </c>
      <c r="Y86" s="9">
        <f t="shared" si="15"/>
        <v>81</v>
      </c>
      <c r="Z86" s="28">
        <f t="shared" si="16"/>
        <v>-40.000000000000014</v>
      </c>
      <c r="AA86" s="9"/>
      <c r="AB86" s="9"/>
      <c r="AC86" s="9"/>
    </row>
    <row r="87" spans="1:29" ht="12.75">
      <c r="A87" s="10">
        <v>46083</v>
      </c>
      <c r="B87" s="9" t="s">
        <v>19</v>
      </c>
      <c r="C87" s="11">
        <v>3031.48</v>
      </c>
      <c r="D87" s="9">
        <v>33</v>
      </c>
      <c r="E87" s="76">
        <v>32.4</v>
      </c>
      <c r="F87" s="9">
        <v>4</v>
      </c>
      <c r="G87" s="9">
        <v>16.5</v>
      </c>
      <c r="H87" s="13">
        <v>0.29749999999999999</v>
      </c>
      <c r="I87" s="9" t="s">
        <v>16</v>
      </c>
      <c r="J87" s="9"/>
      <c r="K87" s="136" t="s">
        <v>1593</v>
      </c>
      <c r="L87" s="137" t="s">
        <v>1578</v>
      </c>
      <c r="M87" s="138"/>
      <c r="N87" s="139">
        <f t="shared" ref="N87:P87" si="17">SUM(N59:N86)</f>
        <v>131042.23</v>
      </c>
      <c r="O87" s="140">
        <f t="shared" si="17"/>
        <v>137730.43</v>
      </c>
      <c r="P87" s="141">
        <f t="shared" si="17"/>
        <v>1653</v>
      </c>
      <c r="Q87" s="139">
        <f t="shared" si="0"/>
        <v>83.321494252873563</v>
      </c>
      <c r="R87" s="142" t="s">
        <v>1578</v>
      </c>
      <c r="S87" s="143"/>
      <c r="T87" s="144">
        <f t="shared" ref="T87:U87" si="18">SUM(T59:T86)</f>
        <v>150705.20299999998</v>
      </c>
      <c r="U87" s="139">
        <f t="shared" si="18"/>
        <v>130145.07000000004</v>
      </c>
      <c r="V87" s="139">
        <f t="shared" si="3"/>
        <v>91.716046511627937</v>
      </c>
      <c r="W87" s="139">
        <f t="shared" ref="W87:Z87" si="19">SUM(W59:W86)</f>
        <v>-20560.133000000009</v>
      </c>
      <c r="X87" s="145">
        <f t="shared" si="19"/>
        <v>1818.3</v>
      </c>
      <c r="Y87" s="139">
        <f t="shared" si="19"/>
        <v>1419</v>
      </c>
      <c r="Z87" s="141">
        <f t="shared" si="19"/>
        <v>-399.30000000000018</v>
      </c>
      <c r="AA87" s="9"/>
      <c r="AB87" s="9"/>
      <c r="AC87" s="9"/>
    </row>
    <row r="88" spans="1:29" ht="13.5">
      <c r="A88" s="10">
        <v>46084</v>
      </c>
      <c r="B88" s="9" t="s">
        <v>19</v>
      </c>
      <c r="C88" s="11">
        <v>2434.67</v>
      </c>
      <c r="D88" s="9">
        <v>28</v>
      </c>
      <c r="E88" s="76">
        <v>24.48</v>
      </c>
      <c r="F88" s="9">
        <v>0</v>
      </c>
      <c r="G88" s="9">
        <v>14</v>
      </c>
      <c r="H88" s="13">
        <v>0.36009999999999998</v>
      </c>
      <c r="I88" s="9" t="s">
        <v>16</v>
      </c>
      <c r="J88" s="9"/>
      <c r="K88" s="131" t="s">
        <v>19</v>
      </c>
      <c r="L88" s="148">
        <v>45717</v>
      </c>
      <c r="M88" s="150">
        <v>45717</v>
      </c>
      <c r="N88" s="133">
        <v>6139.22</v>
      </c>
      <c r="O88" s="133">
        <v>6600.72</v>
      </c>
      <c r="P88" s="134">
        <v>86</v>
      </c>
      <c r="Q88" s="135">
        <f t="shared" si="0"/>
        <v>76.752558139534884</v>
      </c>
      <c r="R88" s="148">
        <v>46082</v>
      </c>
      <c r="S88" s="151">
        <v>46082</v>
      </c>
      <c r="T88" s="39">
        <f t="shared" ref="T88:T117" si="20">O89*$AB$26</f>
        <v>9782.5640000000003</v>
      </c>
      <c r="U88" s="11">
        <f t="shared" ref="U88:U98" si="21">C86</f>
        <v>6707.25</v>
      </c>
      <c r="V88" s="11">
        <f t="shared" si="3"/>
        <v>82.805555555555557</v>
      </c>
      <c r="W88" s="11">
        <f t="shared" ref="W88:W118" si="22">U88-T88</f>
        <v>-3075.3140000000003</v>
      </c>
      <c r="X88" s="47">
        <f t="shared" ref="X88:X117" si="23">P89*$AB$1</f>
        <v>116.60000000000001</v>
      </c>
      <c r="Y88" s="9">
        <f t="shared" ref="Y88:Y118" si="24">D86</f>
        <v>81</v>
      </c>
      <c r="Z88" s="28">
        <f t="shared" ref="Z88:Z118" si="25">Y88-X88</f>
        <v>-35.600000000000009</v>
      </c>
      <c r="AA88" s="9"/>
      <c r="AB88" s="9"/>
      <c r="AC88" s="9"/>
    </row>
    <row r="89" spans="1:29" ht="13.5">
      <c r="A89" s="10">
        <v>46085</v>
      </c>
      <c r="B89" s="9" t="s">
        <v>19</v>
      </c>
      <c r="C89" s="11">
        <v>2205.2399999999998</v>
      </c>
      <c r="D89" s="9">
        <v>26</v>
      </c>
      <c r="E89" s="76">
        <v>19.93</v>
      </c>
      <c r="F89" s="9">
        <v>1</v>
      </c>
      <c r="G89" s="9">
        <v>13</v>
      </c>
      <c r="H89" s="13">
        <v>0.31669999999999998</v>
      </c>
      <c r="I89" s="9" t="s">
        <v>16</v>
      </c>
      <c r="J89" s="9"/>
      <c r="K89" s="131" t="s">
        <v>19</v>
      </c>
      <c r="L89" s="132">
        <v>45718</v>
      </c>
      <c r="M89" s="150">
        <v>45718</v>
      </c>
      <c r="N89" s="133">
        <v>8524.0400000000009</v>
      </c>
      <c r="O89" s="133">
        <v>8893.24</v>
      </c>
      <c r="P89" s="134">
        <v>106</v>
      </c>
      <c r="Q89" s="135">
        <f t="shared" si="0"/>
        <v>83.898490566037736</v>
      </c>
      <c r="R89" s="132">
        <v>46083</v>
      </c>
      <c r="S89" s="151">
        <v>46083</v>
      </c>
      <c r="T89" s="39">
        <f t="shared" si="20"/>
        <v>9308.3210000000017</v>
      </c>
      <c r="U89" s="11">
        <f t="shared" si="21"/>
        <v>3031.48</v>
      </c>
      <c r="V89" s="11">
        <f t="shared" si="3"/>
        <v>91.8630303030303</v>
      </c>
      <c r="W89" s="11">
        <f t="shared" si="22"/>
        <v>-6276.8410000000022</v>
      </c>
      <c r="X89" s="47">
        <f t="shared" si="23"/>
        <v>88</v>
      </c>
      <c r="Y89" s="9">
        <f t="shared" si="24"/>
        <v>33</v>
      </c>
      <c r="Z89" s="28">
        <f t="shared" si="25"/>
        <v>-55</v>
      </c>
      <c r="AA89" s="9"/>
      <c r="AB89" s="9"/>
      <c r="AC89" s="9"/>
    </row>
    <row r="90" spans="1:29" ht="13.5">
      <c r="A90" s="10">
        <v>46086</v>
      </c>
      <c r="B90" s="9" t="s">
        <v>19</v>
      </c>
      <c r="C90" s="11">
        <v>2382.6999999999998</v>
      </c>
      <c r="D90" s="9">
        <v>27</v>
      </c>
      <c r="E90" s="76">
        <v>23.84</v>
      </c>
      <c r="F90" s="9">
        <v>0</v>
      </c>
      <c r="G90" s="9">
        <v>13.5</v>
      </c>
      <c r="H90" s="13">
        <v>0.30359999999999998</v>
      </c>
      <c r="I90" s="9" t="s">
        <v>16</v>
      </c>
      <c r="J90" s="9"/>
      <c r="K90" s="131" t="s">
        <v>19</v>
      </c>
      <c r="L90" s="132">
        <v>45719</v>
      </c>
      <c r="M90" s="150">
        <v>45719</v>
      </c>
      <c r="N90" s="133">
        <v>7936.71</v>
      </c>
      <c r="O90" s="133">
        <v>8462.11</v>
      </c>
      <c r="P90" s="134">
        <v>80</v>
      </c>
      <c r="Q90" s="135">
        <f t="shared" si="0"/>
        <v>105.776375</v>
      </c>
      <c r="R90" s="132">
        <v>46084</v>
      </c>
      <c r="S90" s="151">
        <v>46084</v>
      </c>
      <c r="T90" s="39">
        <f t="shared" si="20"/>
        <v>9988.6600000000017</v>
      </c>
      <c r="U90" s="11">
        <f t="shared" si="21"/>
        <v>2434.67</v>
      </c>
      <c r="V90" s="11">
        <f t="shared" si="3"/>
        <v>86.952500000000001</v>
      </c>
      <c r="W90" s="11">
        <f t="shared" si="22"/>
        <v>-7553.9900000000016</v>
      </c>
      <c r="X90" s="47">
        <f t="shared" si="23"/>
        <v>110.00000000000001</v>
      </c>
      <c r="Y90" s="9">
        <f t="shared" si="24"/>
        <v>28</v>
      </c>
      <c r="Z90" s="28">
        <f t="shared" si="25"/>
        <v>-82.000000000000014</v>
      </c>
      <c r="AA90" s="9"/>
      <c r="AB90" s="9"/>
      <c r="AC90" s="9"/>
    </row>
    <row r="91" spans="1:29" ht="13.5">
      <c r="A91" s="10">
        <v>46087</v>
      </c>
      <c r="B91" s="9" t="s">
        <v>19</v>
      </c>
      <c r="C91" s="11">
        <v>6457.76</v>
      </c>
      <c r="D91" s="9">
        <v>68</v>
      </c>
      <c r="E91" s="76">
        <v>23.44</v>
      </c>
      <c r="F91" s="9">
        <v>1</v>
      </c>
      <c r="G91" s="9">
        <v>17</v>
      </c>
      <c r="H91" s="13">
        <v>0.31950000000000001</v>
      </c>
      <c r="I91" s="9" t="s">
        <v>16</v>
      </c>
      <c r="J91" s="9"/>
      <c r="K91" s="131" t="s">
        <v>19</v>
      </c>
      <c r="L91" s="132">
        <v>45720</v>
      </c>
      <c r="M91" s="150">
        <v>45720</v>
      </c>
      <c r="N91" s="133">
        <v>8604.9</v>
      </c>
      <c r="O91" s="133">
        <v>9080.6</v>
      </c>
      <c r="P91" s="134">
        <v>100</v>
      </c>
      <c r="Q91" s="135">
        <f t="shared" si="0"/>
        <v>90.805999999999997</v>
      </c>
      <c r="R91" s="132">
        <v>46085</v>
      </c>
      <c r="S91" s="151">
        <v>46085</v>
      </c>
      <c r="T91" s="39">
        <f t="shared" si="20"/>
        <v>5820.232</v>
      </c>
      <c r="U91" s="11">
        <f t="shared" si="21"/>
        <v>2205.2399999999998</v>
      </c>
      <c r="V91" s="11">
        <f t="shared" si="3"/>
        <v>84.816923076923075</v>
      </c>
      <c r="W91" s="11">
        <f t="shared" si="22"/>
        <v>-3614.9920000000002</v>
      </c>
      <c r="X91" s="47">
        <f t="shared" si="23"/>
        <v>62.7</v>
      </c>
      <c r="Y91" s="9">
        <f t="shared" si="24"/>
        <v>26</v>
      </c>
      <c r="Z91" s="28">
        <f t="shared" si="25"/>
        <v>-36.700000000000003</v>
      </c>
      <c r="AA91" s="9"/>
      <c r="AB91" s="9"/>
      <c r="AC91" s="9"/>
    </row>
    <row r="92" spans="1:29" ht="13.5">
      <c r="A92" s="10">
        <v>46088</v>
      </c>
      <c r="B92" s="9" t="s">
        <v>19</v>
      </c>
      <c r="C92" s="11">
        <v>5772</v>
      </c>
      <c r="D92" s="9">
        <v>61</v>
      </c>
      <c r="E92" s="76">
        <v>33.82</v>
      </c>
      <c r="F92" s="9">
        <v>5</v>
      </c>
      <c r="G92" s="9">
        <v>15.22</v>
      </c>
      <c r="H92" s="13">
        <v>0.31940000000000002</v>
      </c>
      <c r="I92" s="9" t="s">
        <v>16</v>
      </c>
      <c r="J92" s="9"/>
      <c r="K92" s="131" t="s">
        <v>19</v>
      </c>
      <c r="L92" s="132">
        <v>45721</v>
      </c>
      <c r="M92" s="150">
        <v>45721</v>
      </c>
      <c r="N92" s="133">
        <v>5035.5200000000004</v>
      </c>
      <c r="O92" s="133">
        <v>5291.12</v>
      </c>
      <c r="P92" s="134">
        <v>57</v>
      </c>
      <c r="Q92" s="135">
        <f t="shared" si="0"/>
        <v>92.826666666666668</v>
      </c>
      <c r="R92" s="132">
        <v>46086</v>
      </c>
      <c r="S92" s="151">
        <v>46086</v>
      </c>
      <c r="T92" s="39">
        <f t="shared" si="20"/>
        <v>2674.9250000000002</v>
      </c>
      <c r="U92" s="11">
        <f t="shared" si="21"/>
        <v>2382.6999999999998</v>
      </c>
      <c r="V92" s="11">
        <f t="shared" si="3"/>
        <v>88.248148148148147</v>
      </c>
      <c r="W92" s="11">
        <f t="shared" si="22"/>
        <v>-292.22500000000036</v>
      </c>
      <c r="X92" s="47">
        <f t="shared" si="23"/>
        <v>40.700000000000003</v>
      </c>
      <c r="Y92" s="9">
        <f t="shared" si="24"/>
        <v>27</v>
      </c>
      <c r="Z92" s="28">
        <f t="shared" si="25"/>
        <v>-13.700000000000003</v>
      </c>
      <c r="AA92" s="9"/>
      <c r="AB92" s="9"/>
      <c r="AC92" s="9"/>
    </row>
    <row r="93" spans="1:29" ht="13.5">
      <c r="A93" s="10">
        <v>46089</v>
      </c>
      <c r="B93" s="9" t="s">
        <v>19</v>
      </c>
      <c r="C93" s="11">
        <v>8171.97</v>
      </c>
      <c r="D93" s="9">
        <v>85</v>
      </c>
      <c r="E93" s="76">
        <v>37.270000000000003</v>
      </c>
      <c r="F93" s="9">
        <v>6</v>
      </c>
      <c r="G93" s="9">
        <v>21.25</v>
      </c>
      <c r="H93" s="13">
        <v>0.31030000000000002</v>
      </c>
      <c r="I93" s="9" t="s">
        <v>16</v>
      </c>
      <c r="J93" s="9"/>
      <c r="K93" s="131" t="s">
        <v>19</v>
      </c>
      <c r="L93" s="132">
        <v>45722</v>
      </c>
      <c r="M93" s="150">
        <v>45722</v>
      </c>
      <c r="N93" s="133">
        <v>2303.9499999999998</v>
      </c>
      <c r="O93" s="133">
        <v>2431.75</v>
      </c>
      <c r="P93" s="134">
        <v>37</v>
      </c>
      <c r="Q93" s="135">
        <f t="shared" si="0"/>
        <v>65.722972972972968</v>
      </c>
      <c r="R93" s="132">
        <v>46087</v>
      </c>
      <c r="S93" s="151">
        <v>46087</v>
      </c>
      <c r="T93" s="39">
        <f t="shared" si="20"/>
        <v>6153.6530000000002</v>
      </c>
      <c r="U93" s="11">
        <f t="shared" si="21"/>
        <v>6457.76</v>
      </c>
      <c r="V93" s="11">
        <f t="shared" si="3"/>
        <v>94.967058823529413</v>
      </c>
      <c r="W93" s="11">
        <f t="shared" si="22"/>
        <v>304.10699999999997</v>
      </c>
      <c r="X93" s="47">
        <f t="shared" si="23"/>
        <v>80.300000000000011</v>
      </c>
      <c r="Y93" s="9">
        <f t="shared" si="24"/>
        <v>68</v>
      </c>
      <c r="Z93" s="28">
        <f t="shared" si="25"/>
        <v>-12.300000000000011</v>
      </c>
      <c r="AA93" s="9"/>
      <c r="AB93" s="9"/>
      <c r="AC93" s="9"/>
    </row>
    <row r="94" spans="1:29" ht="13.5">
      <c r="A94" s="10">
        <v>46090</v>
      </c>
      <c r="B94" s="9" t="s">
        <v>19</v>
      </c>
      <c r="C94" s="11">
        <v>2505.1799999999998</v>
      </c>
      <c r="D94" s="9">
        <v>25</v>
      </c>
      <c r="E94" s="76">
        <v>23.09</v>
      </c>
      <c r="F94" s="9">
        <v>1</v>
      </c>
      <c r="G94" s="9">
        <v>12.5</v>
      </c>
      <c r="H94" s="13">
        <v>0.31669999999999998</v>
      </c>
      <c r="I94" s="9" t="s">
        <v>16</v>
      </c>
      <c r="J94" s="9"/>
      <c r="K94" s="131" t="s">
        <v>19</v>
      </c>
      <c r="L94" s="132">
        <v>45723</v>
      </c>
      <c r="M94" s="150">
        <v>45723</v>
      </c>
      <c r="N94" s="133">
        <v>5324.43</v>
      </c>
      <c r="O94" s="133">
        <v>5594.23</v>
      </c>
      <c r="P94" s="134">
        <v>73</v>
      </c>
      <c r="Q94" s="135">
        <f t="shared" si="0"/>
        <v>76.633287671232864</v>
      </c>
      <c r="R94" s="132">
        <v>46088</v>
      </c>
      <c r="S94" s="151">
        <v>46088</v>
      </c>
      <c r="T94" s="39">
        <f t="shared" si="20"/>
        <v>11353.408000000001</v>
      </c>
      <c r="U94" s="11">
        <f t="shared" si="21"/>
        <v>5772</v>
      </c>
      <c r="V94" s="11">
        <f t="shared" si="3"/>
        <v>94.622950819672127</v>
      </c>
      <c r="W94" s="11">
        <f t="shared" si="22"/>
        <v>-5581.4080000000013</v>
      </c>
      <c r="X94" s="47">
        <f t="shared" si="23"/>
        <v>125.4</v>
      </c>
      <c r="Y94" s="9">
        <f t="shared" si="24"/>
        <v>61</v>
      </c>
      <c r="Z94" s="28">
        <f t="shared" si="25"/>
        <v>-64.400000000000006</v>
      </c>
      <c r="AA94" s="9"/>
      <c r="AB94" s="9"/>
      <c r="AC94" s="9"/>
    </row>
    <row r="95" spans="1:29" ht="13.5">
      <c r="A95" s="10">
        <v>46091</v>
      </c>
      <c r="B95" s="9" t="s">
        <v>19</v>
      </c>
      <c r="C95" s="11">
        <v>3014.63</v>
      </c>
      <c r="D95" s="9">
        <v>11</v>
      </c>
      <c r="E95" s="76">
        <v>28.43</v>
      </c>
      <c r="F95" s="9">
        <v>0</v>
      </c>
      <c r="G95" s="9">
        <v>5.5</v>
      </c>
      <c r="H95" s="13">
        <v>0.29139999999999999</v>
      </c>
      <c r="I95" s="9" t="s">
        <v>16</v>
      </c>
      <c r="J95" s="9"/>
      <c r="K95" s="131" t="s">
        <v>19</v>
      </c>
      <c r="L95" s="132">
        <v>45724</v>
      </c>
      <c r="M95" s="150">
        <v>45724</v>
      </c>
      <c r="N95" s="133">
        <v>9888.18</v>
      </c>
      <c r="O95" s="133">
        <v>10321.280000000001</v>
      </c>
      <c r="P95" s="134">
        <v>114</v>
      </c>
      <c r="Q95" s="135">
        <f t="shared" si="0"/>
        <v>90.537543859649134</v>
      </c>
      <c r="R95" s="132">
        <v>46089</v>
      </c>
      <c r="S95" s="151">
        <v>46089</v>
      </c>
      <c r="T95" s="39">
        <f t="shared" si="20"/>
        <v>9380.3050000000003</v>
      </c>
      <c r="U95" s="11">
        <f t="shared" si="21"/>
        <v>8171.97</v>
      </c>
      <c r="V95" s="11">
        <f t="shared" si="3"/>
        <v>96.140823529411762</v>
      </c>
      <c r="W95" s="11">
        <f t="shared" si="22"/>
        <v>-1208.335</v>
      </c>
      <c r="X95" s="47">
        <f t="shared" si="23"/>
        <v>113.30000000000001</v>
      </c>
      <c r="Y95" s="9">
        <f t="shared" si="24"/>
        <v>85</v>
      </c>
      <c r="Z95" s="28">
        <f t="shared" si="25"/>
        <v>-28.300000000000011</v>
      </c>
      <c r="AA95" s="9"/>
      <c r="AB95" s="9"/>
      <c r="AC95" s="9"/>
    </row>
    <row r="96" spans="1:29" ht="13.5">
      <c r="A96" s="10">
        <v>46092</v>
      </c>
      <c r="B96" s="9" t="s">
        <v>19</v>
      </c>
      <c r="C96" s="11">
        <v>1953.34</v>
      </c>
      <c r="D96" s="9">
        <v>22</v>
      </c>
      <c r="E96" s="76">
        <v>33.29</v>
      </c>
      <c r="F96" s="9">
        <v>2</v>
      </c>
      <c r="G96" s="9">
        <v>11</v>
      </c>
      <c r="H96" s="13">
        <v>0.33800000000000002</v>
      </c>
      <c r="I96" s="9" t="s">
        <v>16</v>
      </c>
      <c r="J96" s="9"/>
      <c r="K96" s="131" t="s">
        <v>19</v>
      </c>
      <c r="L96" s="132">
        <v>45725</v>
      </c>
      <c r="M96" s="150">
        <v>45725</v>
      </c>
      <c r="N96" s="133">
        <v>8066.05</v>
      </c>
      <c r="O96" s="133">
        <v>8527.5499999999993</v>
      </c>
      <c r="P96" s="134">
        <v>103</v>
      </c>
      <c r="Q96" s="135">
        <f t="shared" si="0"/>
        <v>82.791747572815524</v>
      </c>
      <c r="R96" s="132">
        <v>46090</v>
      </c>
      <c r="S96" s="151">
        <v>46090</v>
      </c>
      <c r="T96" s="39">
        <f t="shared" si="20"/>
        <v>2657.9960000000005</v>
      </c>
      <c r="U96" s="11">
        <f t="shared" si="21"/>
        <v>2505.1799999999998</v>
      </c>
      <c r="V96" s="11">
        <f t="shared" si="3"/>
        <v>100.2072</v>
      </c>
      <c r="W96" s="11">
        <f t="shared" si="22"/>
        <v>-152.81600000000071</v>
      </c>
      <c r="X96" s="47">
        <f t="shared" si="23"/>
        <v>38.5</v>
      </c>
      <c r="Y96" s="9">
        <f t="shared" si="24"/>
        <v>25</v>
      </c>
      <c r="Z96" s="28">
        <f t="shared" si="25"/>
        <v>-13.5</v>
      </c>
      <c r="AA96" s="9"/>
      <c r="AB96" s="9"/>
      <c r="AC96" s="9"/>
    </row>
    <row r="97" spans="1:29" ht="13.5">
      <c r="A97" s="10">
        <v>46093</v>
      </c>
      <c r="B97" s="9" t="s">
        <v>19</v>
      </c>
      <c r="C97" s="11">
        <v>3446.5</v>
      </c>
      <c r="D97" s="9">
        <v>38</v>
      </c>
      <c r="E97" s="76">
        <v>35.840000000000003</v>
      </c>
      <c r="F97" s="9">
        <v>8</v>
      </c>
      <c r="G97" s="9">
        <v>19</v>
      </c>
      <c r="H97" s="13">
        <v>0.31169999999999998</v>
      </c>
      <c r="I97" s="9" t="s">
        <v>16</v>
      </c>
      <c r="J97" s="9"/>
      <c r="K97" s="131" t="s">
        <v>19</v>
      </c>
      <c r="L97" s="132">
        <v>45726</v>
      </c>
      <c r="M97" s="150">
        <v>45726</v>
      </c>
      <c r="N97" s="133">
        <v>2302.7600000000002</v>
      </c>
      <c r="O97" s="133">
        <v>2416.36</v>
      </c>
      <c r="P97" s="134">
        <v>35</v>
      </c>
      <c r="Q97" s="135">
        <f t="shared" si="0"/>
        <v>69.03885714285714</v>
      </c>
      <c r="R97" s="132">
        <v>46091</v>
      </c>
      <c r="S97" s="151">
        <v>46091</v>
      </c>
      <c r="T97" s="39">
        <f t="shared" si="20"/>
        <v>5004.505000000001</v>
      </c>
      <c r="U97" s="11">
        <f t="shared" si="21"/>
        <v>3014.63</v>
      </c>
      <c r="V97" s="11">
        <f t="shared" si="3"/>
        <v>274.05727272727273</v>
      </c>
      <c r="W97" s="11">
        <f t="shared" si="22"/>
        <v>-1989.8750000000009</v>
      </c>
      <c r="X97" s="47">
        <f t="shared" si="23"/>
        <v>53.900000000000006</v>
      </c>
      <c r="Y97" s="9">
        <f t="shared" si="24"/>
        <v>11</v>
      </c>
      <c r="Z97" s="28">
        <f t="shared" si="25"/>
        <v>-42.900000000000006</v>
      </c>
      <c r="AA97" s="9"/>
      <c r="AB97" s="9"/>
      <c r="AC97" s="9"/>
    </row>
    <row r="98" spans="1:29" ht="13.5">
      <c r="A98" s="10">
        <v>46094</v>
      </c>
      <c r="B98" s="9" t="s">
        <v>19</v>
      </c>
      <c r="C98" s="11">
        <v>7225.75</v>
      </c>
      <c r="D98" s="9">
        <v>71</v>
      </c>
      <c r="E98" s="76">
        <v>27.38</v>
      </c>
      <c r="F98" s="9">
        <v>3</v>
      </c>
      <c r="G98" s="9">
        <v>14.2</v>
      </c>
      <c r="H98" s="13">
        <v>0.31259999999999999</v>
      </c>
      <c r="I98" s="9" t="s">
        <v>16</v>
      </c>
      <c r="J98" s="9"/>
      <c r="K98" s="131" t="s">
        <v>19</v>
      </c>
      <c r="L98" s="132">
        <v>45727</v>
      </c>
      <c r="M98" s="150">
        <v>45727</v>
      </c>
      <c r="N98" s="133">
        <v>4308.1499999999996</v>
      </c>
      <c r="O98" s="133">
        <v>4549.55</v>
      </c>
      <c r="P98" s="134">
        <v>49</v>
      </c>
      <c r="Q98" s="135">
        <f t="shared" si="0"/>
        <v>92.847959183673467</v>
      </c>
      <c r="R98" s="132">
        <v>46092</v>
      </c>
      <c r="S98" s="151">
        <v>46092</v>
      </c>
      <c r="T98" s="39">
        <f t="shared" si="20"/>
        <v>3689.9280000000003</v>
      </c>
      <c r="U98" s="11">
        <f t="shared" si="21"/>
        <v>1953.34</v>
      </c>
      <c r="V98" s="11">
        <f t="shared" si="3"/>
        <v>88.788181818181812</v>
      </c>
      <c r="W98" s="11">
        <f t="shared" si="22"/>
        <v>-1736.5880000000004</v>
      </c>
      <c r="X98" s="47">
        <f t="shared" si="23"/>
        <v>41.800000000000004</v>
      </c>
      <c r="Y98" s="9">
        <f t="shared" si="24"/>
        <v>22</v>
      </c>
      <c r="Z98" s="28">
        <f t="shared" si="25"/>
        <v>-19.800000000000004</v>
      </c>
      <c r="AA98" s="9"/>
      <c r="AB98" s="9"/>
      <c r="AC98" s="9"/>
    </row>
    <row r="99" spans="1:29" ht="13.5">
      <c r="A99" s="10">
        <v>46095</v>
      </c>
      <c r="B99" s="9" t="s">
        <v>19</v>
      </c>
      <c r="C99" s="11">
        <v>10753.2</v>
      </c>
      <c r="D99" s="9">
        <v>108</v>
      </c>
      <c r="E99" s="76">
        <v>34.22</v>
      </c>
      <c r="F99" s="9">
        <v>15</v>
      </c>
      <c r="G99" s="9">
        <v>21.6</v>
      </c>
      <c r="H99" s="13">
        <v>0.30120000000000002</v>
      </c>
      <c r="I99" s="9" t="s">
        <v>16</v>
      </c>
      <c r="J99" s="9"/>
      <c r="K99" s="131" t="s">
        <v>19</v>
      </c>
      <c r="L99" s="132">
        <v>45728</v>
      </c>
      <c r="M99" s="150">
        <v>45728</v>
      </c>
      <c r="N99" s="133">
        <v>3226.68</v>
      </c>
      <c r="O99" s="133">
        <v>3354.48</v>
      </c>
      <c r="P99" s="134">
        <v>38</v>
      </c>
      <c r="Q99" s="135">
        <f t="shared" si="0"/>
        <v>88.275789473684213</v>
      </c>
      <c r="R99" s="132">
        <v>46093</v>
      </c>
      <c r="S99" s="151">
        <v>46093</v>
      </c>
      <c r="T99" s="39">
        <f t="shared" si="20"/>
        <v>3323.5509999999999</v>
      </c>
      <c r="U99" s="11">
        <f t="shared" ref="U99:U118" si="26">C99</f>
        <v>10753.2</v>
      </c>
      <c r="V99" s="11">
        <f t="shared" si="3"/>
        <v>282.97894736842107</v>
      </c>
      <c r="W99" s="11">
        <f t="shared" si="22"/>
        <v>7429.6490000000013</v>
      </c>
      <c r="X99" s="47">
        <f t="shared" si="23"/>
        <v>39.6</v>
      </c>
      <c r="Y99" s="9">
        <f t="shared" si="24"/>
        <v>38</v>
      </c>
      <c r="Z99" s="28">
        <f t="shared" si="25"/>
        <v>-1.6000000000000014</v>
      </c>
      <c r="AA99" s="9"/>
      <c r="AB99" s="9"/>
      <c r="AC99" s="9"/>
    </row>
    <row r="100" spans="1:29" ht="13.5">
      <c r="A100" s="10">
        <v>46096</v>
      </c>
      <c r="B100" s="9" t="s">
        <v>19</v>
      </c>
      <c r="C100" s="11">
        <v>7637.2</v>
      </c>
      <c r="D100" s="9">
        <v>80</v>
      </c>
      <c r="E100" s="76">
        <v>23.4</v>
      </c>
      <c r="F100" s="9">
        <v>0</v>
      </c>
      <c r="G100" s="9">
        <v>16</v>
      </c>
      <c r="H100" s="13">
        <v>0.19839999999999999</v>
      </c>
      <c r="I100" s="9" t="s">
        <v>16</v>
      </c>
      <c r="J100" s="9"/>
      <c r="K100" s="131" t="s">
        <v>19</v>
      </c>
      <c r="L100" s="132">
        <v>45729</v>
      </c>
      <c r="M100" s="150">
        <v>45729</v>
      </c>
      <c r="N100" s="133">
        <v>2893.61</v>
      </c>
      <c r="O100" s="133">
        <v>3021.41</v>
      </c>
      <c r="P100" s="134">
        <v>36</v>
      </c>
      <c r="Q100" s="135">
        <f t="shared" si="0"/>
        <v>83.928055555555545</v>
      </c>
      <c r="R100" s="132">
        <v>46094</v>
      </c>
      <c r="S100" s="151">
        <v>46094</v>
      </c>
      <c r="T100" s="39">
        <f t="shared" si="20"/>
        <v>9414.4380000000001</v>
      </c>
      <c r="U100" s="11">
        <f t="shared" si="26"/>
        <v>7637.2</v>
      </c>
      <c r="V100" s="11">
        <f t="shared" si="3"/>
        <v>107.56619718309859</v>
      </c>
      <c r="W100" s="11">
        <f t="shared" si="22"/>
        <v>-1777.2380000000003</v>
      </c>
      <c r="X100" s="47">
        <f t="shared" si="23"/>
        <v>106.7</v>
      </c>
      <c r="Y100" s="9">
        <f t="shared" si="24"/>
        <v>71</v>
      </c>
      <c r="Z100" s="28">
        <f t="shared" si="25"/>
        <v>-35.700000000000003</v>
      </c>
      <c r="AA100" s="9"/>
      <c r="AB100" s="9"/>
      <c r="AC100" s="9"/>
    </row>
    <row r="101" spans="1:29" ht="13.5">
      <c r="A101" s="10">
        <v>46097</v>
      </c>
      <c r="B101" s="9" t="s">
        <v>19</v>
      </c>
      <c r="C101" s="11">
        <v>2188.83</v>
      </c>
      <c r="D101" s="9">
        <v>24</v>
      </c>
      <c r="E101" s="76">
        <v>28.62</v>
      </c>
      <c r="F101" s="9">
        <v>2</v>
      </c>
      <c r="G101" s="9">
        <v>12</v>
      </c>
      <c r="H101" s="13">
        <v>0.30659999999999998</v>
      </c>
      <c r="I101" s="9" t="s">
        <v>16</v>
      </c>
      <c r="J101" s="9"/>
      <c r="K101" s="131" t="s">
        <v>19</v>
      </c>
      <c r="L101" s="132">
        <v>45730</v>
      </c>
      <c r="M101" s="150">
        <v>45730</v>
      </c>
      <c r="N101" s="133">
        <v>8217.7800000000007</v>
      </c>
      <c r="O101" s="133">
        <v>8558.58</v>
      </c>
      <c r="P101" s="134">
        <v>97</v>
      </c>
      <c r="Q101" s="135">
        <f t="shared" si="0"/>
        <v>88.232783505154643</v>
      </c>
      <c r="R101" s="132">
        <v>46095</v>
      </c>
      <c r="S101" s="151">
        <v>46095</v>
      </c>
      <c r="T101" s="39">
        <f t="shared" si="20"/>
        <v>10747.550000000001</v>
      </c>
      <c r="U101" s="11">
        <f t="shared" si="26"/>
        <v>2188.83</v>
      </c>
      <c r="V101" s="11">
        <f t="shared" si="3"/>
        <v>20.266944444444444</v>
      </c>
      <c r="W101" s="11">
        <f t="shared" si="22"/>
        <v>-8558.7200000000012</v>
      </c>
      <c r="X101" s="47">
        <f t="shared" si="23"/>
        <v>118.80000000000001</v>
      </c>
      <c r="Y101" s="9">
        <f t="shared" si="24"/>
        <v>108</v>
      </c>
      <c r="Z101" s="28">
        <f t="shared" si="25"/>
        <v>-10.800000000000011</v>
      </c>
      <c r="AA101" s="9"/>
      <c r="AB101" s="9"/>
      <c r="AC101" s="9"/>
    </row>
    <row r="102" spans="1:29" ht="13.5">
      <c r="A102" s="10">
        <v>46098</v>
      </c>
      <c r="B102" s="9" t="s">
        <v>19</v>
      </c>
      <c r="C102" s="11">
        <v>2647.58</v>
      </c>
      <c r="D102" s="9">
        <v>12</v>
      </c>
      <c r="E102" s="76">
        <v>23.29</v>
      </c>
      <c r="F102" s="9">
        <v>0</v>
      </c>
      <c r="G102" s="9">
        <v>4</v>
      </c>
      <c r="H102" s="13">
        <v>0.36770000000000003</v>
      </c>
      <c r="I102" s="9" t="s">
        <v>16</v>
      </c>
      <c r="J102" s="9"/>
      <c r="K102" s="131" t="s">
        <v>19</v>
      </c>
      <c r="L102" s="132">
        <v>45731</v>
      </c>
      <c r="M102" s="150">
        <v>45731</v>
      </c>
      <c r="N102" s="133">
        <v>9259.2999999999993</v>
      </c>
      <c r="O102" s="133">
        <v>9770.5</v>
      </c>
      <c r="P102" s="134">
        <v>108</v>
      </c>
      <c r="Q102" s="135">
        <f t="shared" si="0"/>
        <v>90.467592592592595</v>
      </c>
      <c r="R102" s="132">
        <v>46096</v>
      </c>
      <c r="S102" s="151">
        <v>46096</v>
      </c>
      <c r="T102" s="39">
        <f t="shared" si="20"/>
        <v>10510.247000000001</v>
      </c>
      <c r="U102" s="11">
        <f t="shared" si="26"/>
        <v>2647.58</v>
      </c>
      <c r="V102" s="11">
        <f t="shared" si="3"/>
        <v>33.094749999999998</v>
      </c>
      <c r="W102" s="11">
        <f t="shared" si="22"/>
        <v>-7862.6670000000013</v>
      </c>
      <c r="X102" s="47">
        <f t="shared" si="23"/>
        <v>126.50000000000001</v>
      </c>
      <c r="Y102" s="9">
        <f t="shared" si="24"/>
        <v>80</v>
      </c>
      <c r="Z102" s="28">
        <f t="shared" si="25"/>
        <v>-46.500000000000014</v>
      </c>
      <c r="AA102" s="9"/>
      <c r="AB102" s="9"/>
      <c r="AC102" s="9"/>
    </row>
    <row r="103" spans="1:29" ht="13.5">
      <c r="A103" s="10">
        <v>46099</v>
      </c>
      <c r="B103" s="9" t="s">
        <v>19</v>
      </c>
      <c r="C103" s="11">
        <v>2512.12</v>
      </c>
      <c r="D103" s="9">
        <v>31</v>
      </c>
      <c r="E103" s="76">
        <v>23.29</v>
      </c>
      <c r="F103" s="9">
        <v>1</v>
      </c>
      <c r="G103" s="9">
        <v>10.33</v>
      </c>
      <c r="H103" s="13">
        <v>0.30709999999999998</v>
      </c>
      <c r="I103" s="9" t="s">
        <v>16</v>
      </c>
      <c r="J103" s="9"/>
      <c r="K103" s="131" t="s">
        <v>19</v>
      </c>
      <c r="L103" s="132">
        <v>45732</v>
      </c>
      <c r="M103" s="150">
        <v>45732</v>
      </c>
      <c r="N103" s="133">
        <v>8951.27</v>
      </c>
      <c r="O103" s="133">
        <v>9554.77</v>
      </c>
      <c r="P103" s="134">
        <v>115</v>
      </c>
      <c r="Q103" s="135">
        <f t="shared" si="0"/>
        <v>83.08495652173913</v>
      </c>
      <c r="R103" s="132">
        <v>46097</v>
      </c>
      <c r="S103" s="151">
        <v>46097</v>
      </c>
      <c r="T103" s="39">
        <f t="shared" si="20"/>
        <v>4989.732</v>
      </c>
      <c r="U103" s="11">
        <f t="shared" si="26"/>
        <v>2512.12</v>
      </c>
      <c r="V103" s="11">
        <f t="shared" si="3"/>
        <v>104.67166666666667</v>
      </c>
      <c r="W103" s="11">
        <f t="shared" si="22"/>
        <v>-2477.6120000000001</v>
      </c>
      <c r="X103" s="47">
        <f t="shared" si="23"/>
        <v>59.400000000000006</v>
      </c>
      <c r="Y103" s="9">
        <f t="shared" si="24"/>
        <v>24</v>
      </c>
      <c r="Z103" s="28">
        <f t="shared" si="25"/>
        <v>-35.400000000000006</v>
      </c>
      <c r="AA103" s="9"/>
      <c r="AB103" s="9"/>
      <c r="AC103" s="9"/>
    </row>
    <row r="104" spans="1:29" ht="13.5">
      <c r="A104" s="10">
        <v>46100</v>
      </c>
      <c r="B104" s="9" t="s">
        <v>19</v>
      </c>
      <c r="C104" s="11">
        <v>2688.46</v>
      </c>
      <c r="D104" s="9">
        <v>31</v>
      </c>
      <c r="E104" s="76">
        <v>28.86</v>
      </c>
      <c r="F104" s="9">
        <v>3</v>
      </c>
      <c r="G104" s="9">
        <v>15.5</v>
      </c>
      <c r="H104" s="13">
        <v>0.27310000000000001</v>
      </c>
      <c r="I104" s="9" t="s">
        <v>16</v>
      </c>
      <c r="J104" s="9"/>
      <c r="K104" s="131" t="s">
        <v>19</v>
      </c>
      <c r="L104" s="132">
        <v>45733</v>
      </c>
      <c r="M104" s="150">
        <v>45733</v>
      </c>
      <c r="N104" s="133">
        <v>4245.0200000000004</v>
      </c>
      <c r="O104" s="133">
        <v>4536.12</v>
      </c>
      <c r="P104" s="134">
        <v>54</v>
      </c>
      <c r="Q104" s="135">
        <f t="shared" si="0"/>
        <v>84.002222222222215</v>
      </c>
      <c r="R104" s="132">
        <v>46098</v>
      </c>
      <c r="S104" s="151">
        <v>46098</v>
      </c>
      <c r="T104" s="39">
        <f t="shared" si="20"/>
        <v>3050.8500000000004</v>
      </c>
      <c r="U104" s="11">
        <f t="shared" si="26"/>
        <v>2688.46</v>
      </c>
      <c r="V104" s="11">
        <f t="shared" si="3"/>
        <v>224.03833333333333</v>
      </c>
      <c r="W104" s="11">
        <f t="shared" si="22"/>
        <v>-362.39000000000033</v>
      </c>
      <c r="X104" s="47">
        <f t="shared" si="23"/>
        <v>37.400000000000006</v>
      </c>
      <c r="Y104" s="9">
        <f t="shared" si="24"/>
        <v>12</v>
      </c>
      <c r="Z104" s="28">
        <f t="shared" si="25"/>
        <v>-25.400000000000006</v>
      </c>
      <c r="AA104" s="9"/>
      <c r="AB104" s="9"/>
      <c r="AC104" s="9"/>
    </row>
    <row r="105" spans="1:29" ht="13.5">
      <c r="A105" s="10">
        <v>46101</v>
      </c>
      <c r="B105" s="9" t="s">
        <v>19</v>
      </c>
      <c r="C105" s="11">
        <v>6444.1</v>
      </c>
      <c r="D105" s="9">
        <v>70</v>
      </c>
      <c r="E105" s="76">
        <v>31.73</v>
      </c>
      <c r="F105" s="9">
        <v>5</v>
      </c>
      <c r="G105" s="9">
        <v>17.5</v>
      </c>
      <c r="H105" s="13">
        <v>0.3135</v>
      </c>
      <c r="I105" s="9" t="s">
        <v>16</v>
      </c>
      <c r="J105" s="9"/>
      <c r="K105" s="131" t="s">
        <v>19</v>
      </c>
      <c r="L105" s="132">
        <v>45734</v>
      </c>
      <c r="M105" s="150">
        <v>45734</v>
      </c>
      <c r="N105" s="133">
        <v>2681.2</v>
      </c>
      <c r="O105" s="133">
        <v>2773.5</v>
      </c>
      <c r="P105" s="134">
        <v>34</v>
      </c>
      <c r="Q105" s="135">
        <f t="shared" si="0"/>
        <v>81.57352941176471</v>
      </c>
      <c r="R105" s="132">
        <v>46099</v>
      </c>
      <c r="S105" s="151">
        <v>46099</v>
      </c>
      <c r="T105" s="39">
        <f t="shared" si="20"/>
        <v>3338.6759999999999</v>
      </c>
      <c r="U105" s="11">
        <f t="shared" si="26"/>
        <v>6444.1</v>
      </c>
      <c r="V105" s="11">
        <f t="shared" si="3"/>
        <v>207.8741935483871</v>
      </c>
      <c r="W105" s="11">
        <f t="shared" si="22"/>
        <v>3105.4240000000004</v>
      </c>
      <c r="X105" s="47">
        <f t="shared" si="23"/>
        <v>44</v>
      </c>
      <c r="Y105" s="9">
        <f t="shared" si="24"/>
        <v>31</v>
      </c>
      <c r="Z105" s="28">
        <f t="shared" si="25"/>
        <v>-13</v>
      </c>
      <c r="AA105" s="9"/>
      <c r="AB105" s="9"/>
      <c r="AC105" s="9"/>
    </row>
    <row r="106" spans="1:29" ht="13.5">
      <c r="A106" s="10">
        <v>46102</v>
      </c>
      <c r="B106" s="9" t="s">
        <v>19</v>
      </c>
      <c r="C106" s="11">
        <v>6383.04</v>
      </c>
      <c r="D106" s="9">
        <v>37</v>
      </c>
      <c r="E106" s="76">
        <v>25.47</v>
      </c>
      <c r="F106" s="9">
        <v>1</v>
      </c>
      <c r="G106" s="9">
        <v>12.33</v>
      </c>
      <c r="H106" s="13">
        <v>0.33460000000000001</v>
      </c>
      <c r="I106" s="9" t="s">
        <v>16</v>
      </c>
      <c r="J106" s="9"/>
      <c r="K106" s="131" t="s">
        <v>19</v>
      </c>
      <c r="L106" s="132">
        <v>45735</v>
      </c>
      <c r="M106" s="150">
        <v>45735</v>
      </c>
      <c r="N106" s="133">
        <v>2878.96</v>
      </c>
      <c r="O106" s="133">
        <v>3035.16</v>
      </c>
      <c r="P106" s="134">
        <v>40</v>
      </c>
      <c r="Q106" s="135">
        <f t="shared" si="0"/>
        <v>75.878999999999991</v>
      </c>
      <c r="R106" s="132">
        <v>46100</v>
      </c>
      <c r="S106" s="151">
        <v>46100</v>
      </c>
      <c r="T106" s="39">
        <f t="shared" si="20"/>
        <v>4416.1590000000006</v>
      </c>
      <c r="U106" s="11">
        <f t="shared" si="26"/>
        <v>6383.04</v>
      </c>
      <c r="V106" s="11">
        <f t="shared" si="3"/>
        <v>205.90451612903226</v>
      </c>
      <c r="W106" s="11">
        <f t="shared" si="22"/>
        <v>1966.8809999999994</v>
      </c>
      <c r="X106" s="47">
        <f t="shared" si="23"/>
        <v>56.1</v>
      </c>
      <c r="Y106" s="9">
        <f t="shared" si="24"/>
        <v>31</v>
      </c>
      <c r="Z106" s="28">
        <f t="shared" si="25"/>
        <v>-25.1</v>
      </c>
      <c r="AA106" s="9"/>
      <c r="AB106" s="9"/>
      <c r="AC106" s="9"/>
    </row>
    <row r="107" spans="1:29" ht="13.5">
      <c r="A107" s="10">
        <v>46103</v>
      </c>
      <c r="B107" s="9" t="s">
        <v>19</v>
      </c>
      <c r="C107" s="11">
        <v>7760.5</v>
      </c>
      <c r="D107" s="9">
        <v>46</v>
      </c>
      <c r="E107" s="76">
        <v>29.63</v>
      </c>
      <c r="F107" s="9">
        <v>4</v>
      </c>
      <c r="G107" s="9">
        <v>15.33</v>
      </c>
      <c r="H107" s="13">
        <v>0.307</v>
      </c>
      <c r="I107" s="9" t="s">
        <v>16</v>
      </c>
      <c r="J107" s="9"/>
      <c r="K107" s="131" t="s">
        <v>19</v>
      </c>
      <c r="L107" s="132">
        <v>45736</v>
      </c>
      <c r="M107" s="150">
        <v>45736</v>
      </c>
      <c r="N107" s="133">
        <v>3893.99</v>
      </c>
      <c r="O107" s="133">
        <v>4014.69</v>
      </c>
      <c r="P107" s="134">
        <v>51</v>
      </c>
      <c r="Q107" s="135">
        <f t="shared" si="0"/>
        <v>78.719411764705882</v>
      </c>
      <c r="R107" s="132">
        <v>46101</v>
      </c>
      <c r="S107" s="151">
        <v>46101</v>
      </c>
      <c r="T107" s="39">
        <f t="shared" si="20"/>
        <v>6719.9440000000004</v>
      </c>
      <c r="U107" s="11">
        <f t="shared" si="26"/>
        <v>7760.5</v>
      </c>
      <c r="V107" s="11">
        <f t="shared" si="3"/>
        <v>110.86428571428571</v>
      </c>
      <c r="W107" s="11">
        <f t="shared" si="22"/>
        <v>1040.5559999999996</v>
      </c>
      <c r="X107" s="47">
        <f t="shared" si="23"/>
        <v>86.9</v>
      </c>
      <c r="Y107" s="9">
        <f t="shared" si="24"/>
        <v>70</v>
      </c>
      <c r="Z107" s="28">
        <f t="shared" si="25"/>
        <v>-16.900000000000006</v>
      </c>
      <c r="AA107" s="9"/>
      <c r="AB107" s="9"/>
      <c r="AC107" s="9"/>
    </row>
    <row r="108" spans="1:29" ht="13.5">
      <c r="A108" s="10">
        <v>46104</v>
      </c>
      <c r="B108" s="9" t="s">
        <v>19</v>
      </c>
      <c r="C108" s="11">
        <v>3088.14</v>
      </c>
      <c r="D108" s="9">
        <v>34</v>
      </c>
      <c r="E108" s="76">
        <v>25.85</v>
      </c>
      <c r="F108" s="9">
        <v>0</v>
      </c>
      <c r="G108" s="9">
        <v>17</v>
      </c>
      <c r="H108" s="13">
        <v>0.32319999999999999</v>
      </c>
      <c r="I108" s="9" t="s">
        <v>16</v>
      </c>
      <c r="J108" s="9"/>
      <c r="K108" s="131" t="s">
        <v>19</v>
      </c>
      <c r="L108" s="132">
        <v>45737</v>
      </c>
      <c r="M108" s="150">
        <v>45737</v>
      </c>
      <c r="N108" s="133">
        <v>5910.24</v>
      </c>
      <c r="O108" s="133">
        <v>6109.04</v>
      </c>
      <c r="P108" s="134">
        <v>79</v>
      </c>
      <c r="Q108" s="135">
        <f t="shared" si="0"/>
        <v>77.329620253164563</v>
      </c>
      <c r="R108" s="132">
        <v>46102</v>
      </c>
      <c r="S108" s="151">
        <v>46102</v>
      </c>
      <c r="T108" s="39">
        <f t="shared" si="20"/>
        <v>9913.7720000000008</v>
      </c>
      <c r="U108" s="11">
        <f t="shared" si="26"/>
        <v>3088.14</v>
      </c>
      <c r="V108" s="11">
        <f t="shared" si="3"/>
        <v>83.463243243243241</v>
      </c>
      <c r="W108" s="11">
        <f t="shared" si="22"/>
        <v>-6825.6320000000014</v>
      </c>
      <c r="X108" s="47">
        <f t="shared" si="23"/>
        <v>115.50000000000001</v>
      </c>
      <c r="Y108" s="9">
        <f t="shared" si="24"/>
        <v>37</v>
      </c>
      <c r="Z108" s="28">
        <f t="shared" si="25"/>
        <v>-78.500000000000014</v>
      </c>
      <c r="AA108" s="9"/>
      <c r="AB108" s="9"/>
      <c r="AC108" s="9"/>
    </row>
    <row r="109" spans="1:29" ht="13.5">
      <c r="A109" s="10">
        <v>46105</v>
      </c>
      <c r="B109" s="9" t="s">
        <v>19</v>
      </c>
      <c r="C109" s="11">
        <v>3161.33</v>
      </c>
      <c r="D109" s="9">
        <v>18</v>
      </c>
      <c r="E109" s="76">
        <v>26.81</v>
      </c>
      <c r="F109" s="9">
        <v>2</v>
      </c>
      <c r="G109" s="9">
        <v>6</v>
      </c>
      <c r="H109" s="13">
        <v>0.26100000000000001</v>
      </c>
      <c r="I109" s="9" t="s">
        <v>16</v>
      </c>
      <c r="J109" s="9"/>
      <c r="K109" s="131" t="s">
        <v>19</v>
      </c>
      <c r="L109" s="132">
        <v>45738</v>
      </c>
      <c r="M109" s="150">
        <v>45738</v>
      </c>
      <c r="N109" s="133">
        <v>8792.42</v>
      </c>
      <c r="O109" s="133">
        <v>9012.52</v>
      </c>
      <c r="P109" s="134">
        <v>105</v>
      </c>
      <c r="Q109" s="135">
        <f t="shared" si="0"/>
        <v>85.833523809523811</v>
      </c>
      <c r="R109" s="132">
        <v>46103</v>
      </c>
      <c r="S109" s="151">
        <v>46103</v>
      </c>
      <c r="T109" s="39">
        <f t="shared" si="20"/>
        <v>8807.3920000000016</v>
      </c>
      <c r="U109" s="11">
        <f t="shared" si="26"/>
        <v>3161.33</v>
      </c>
      <c r="V109" s="11">
        <f t="shared" si="3"/>
        <v>68.724565217391302</v>
      </c>
      <c r="W109" s="11">
        <f t="shared" si="22"/>
        <v>-5646.0620000000017</v>
      </c>
      <c r="X109" s="47">
        <f t="shared" si="23"/>
        <v>101.2</v>
      </c>
      <c r="Y109" s="9">
        <f t="shared" si="24"/>
        <v>46</v>
      </c>
      <c r="Z109" s="28">
        <f t="shared" si="25"/>
        <v>-55.2</v>
      </c>
      <c r="AA109" s="9"/>
      <c r="AB109" s="9"/>
      <c r="AC109" s="9"/>
    </row>
    <row r="110" spans="1:29" ht="13.5">
      <c r="A110" s="10">
        <v>46106</v>
      </c>
      <c r="B110" s="9" t="s">
        <v>19</v>
      </c>
      <c r="C110" s="11">
        <v>2269.7600000000002</v>
      </c>
      <c r="D110" s="9">
        <v>14</v>
      </c>
      <c r="E110" s="76">
        <v>22.84</v>
      </c>
      <c r="F110" s="9">
        <v>0</v>
      </c>
      <c r="G110" s="9">
        <v>7</v>
      </c>
      <c r="H110" s="13">
        <v>0.3508</v>
      </c>
      <c r="I110" s="9" t="s">
        <v>16</v>
      </c>
      <c r="J110" s="9"/>
      <c r="K110" s="131" t="s">
        <v>19</v>
      </c>
      <c r="L110" s="132">
        <v>45739</v>
      </c>
      <c r="M110" s="150">
        <v>45739</v>
      </c>
      <c r="N110" s="133">
        <v>7694.32</v>
      </c>
      <c r="O110" s="133">
        <v>8006.72</v>
      </c>
      <c r="P110" s="134">
        <v>92</v>
      </c>
      <c r="Q110" s="135">
        <f t="shared" si="0"/>
        <v>87.029565217391308</v>
      </c>
      <c r="R110" s="132">
        <v>46104</v>
      </c>
      <c r="S110" s="151">
        <v>46104</v>
      </c>
      <c r="T110" s="39">
        <f t="shared" si="20"/>
        <v>2089.7250000000004</v>
      </c>
      <c r="U110" s="11">
        <f t="shared" si="26"/>
        <v>2269.7600000000002</v>
      </c>
      <c r="V110" s="11">
        <f t="shared" si="3"/>
        <v>66.757647058823537</v>
      </c>
      <c r="W110" s="11">
        <f t="shared" si="22"/>
        <v>180.03499999999985</v>
      </c>
      <c r="X110" s="47">
        <f t="shared" si="23"/>
        <v>30.800000000000004</v>
      </c>
      <c r="Y110" s="9">
        <f t="shared" si="24"/>
        <v>34</v>
      </c>
      <c r="Z110" s="28">
        <f t="shared" si="25"/>
        <v>3.1999999999999957</v>
      </c>
      <c r="AA110" s="9"/>
      <c r="AB110" s="9"/>
      <c r="AC110" s="9"/>
    </row>
    <row r="111" spans="1:29" ht="13.5">
      <c r="A111" s="10">
        <v>46107</v>
      </c>
      <c r="B111" s="9" t="s">
        <v>19</v>
      </c>
      <c r="C111" s="11">
        <v>2504.2199999999998</v>
      </c>
      <c r="D111" s="9">
        <v>27</v>
      </c>
      <c r="E111" s="76">
        <v>26.01</v>
      </c>
      <c r="F111" s="9">
        <v>0</v>
      </c>
      <c r="G111" s="9">
        <v>13.5</v>
      </c>
      <c r="H111" s="13">
        <v>0.30399999999999999</v>
      </c>
      <c r="I111" s="9" t="s">
        <v>16</v>
      </c>
      <c r="J111" s="9"/>
      <c r="K111" s="131" t="s">
        <v>19</v>
      </c>
      <c r="L111" s="132">
        <v>45740</v>
      </c>
      <c r="M111" s="150">
        <v>45740</v>
      </c>
      <c r="N111" s="133">
        <v>1807.45</v>
      </c>
      <c r="O111" s="133">
        <v>1899.75</v>
      </c>
      <c r="P111" s="134">
        <v>28</v>
      </c>
      <c r="Q111" s="135">
        <f t="shared" si="0"/>
        <v>67.848214285714292</v>
      </c>
      <c r="R111" s="132">
        <v>46105</v>
      </c>
      <c r="S111" s="151">
        <v>46105</v>
      </c>
      <c r="T111" s="39">
        <f t="shared" si="20"/>
        <v>4523.8820000000005</v>
      </c>
      <c r="U111" s="11">
        <f t="shared" si="26"/>
        <v>2504.2199999999998</v>
      </c>
      <c r="V111" s="11">
        <f t="shared" si="3"/>
        <v>139.12333333333333</v>
      </c>
      <c r="W111" s="11">
        <f t="shared" si="22"/>
        <v>-2019.6620000000007</v>
      </c>
      <c r="X111" s="47">
        <f t="shared" si="23"/>
        <v>55.000000000000007</v>
      </c>
      <c r="Y111" s="9">
        <f t="shared" si="24"/>
        <v>18</v>
      </c>
      <c r="Z111" s="28">
        <f t="shared" si="25"/>
        <v>-37.000000000000007</v>
      </c>
      <c r="AA111" s="9"/>
      <c r="AB111" s="9"/>
      <c r="AC111" s="9"/>
    </row>
    <row r="112" spans="1:29" ht="13.5">
      <c r="A112" s="10">
        <v>46108</v>
      </c>
      <c r="B112" s="9" t="s">
        <v>19</v>
      </c>
      <c r="C112" s="11">
        <v>7020.58</v>
      </c>
      <c r="D112" s="9">
        <v>38</v>
      </c>
      <c r="E112" s="76">
        <v>28.81</v>
      </c>
      <c r="F112" s="9">
        <v>4</v>
      </c>
      <c r="G112" s="9">
        <v>7.6</v>
      </c>
      <c r="H112" s="13">
        <v>0.31280000000000002</v>
      </c>
      <c r="I112" s="9" t="s">
        <v>16</v>
      </c>
      <c r="J112" s="9"/>
      <c r="K112" s="131" t="s">
        <v>19</v>
      </c>
      <c r="L112" s="132">
        <v>45741</v>
      </c>
      <c r="M112" s="150">
        <v>45741</v>
      </c>
      <c r="N112" s="133">
        <v>3928.02</v>
      </c>
      <c r="O112" s="133">
        <v>4112.62</v>
      </c>
      <c r="P112" s="134">
        <v>50</v>
      </c>
      <c r="Q112" s="135">
        <f t="shared" si="0"/>
        <v>82.252399999999994</v>
      </c>
      <c r="R112" s="132">
        <v>46106</v>
      </c>
      <c r="S112" s="151">
        <v>46106</v>
      </c>
      <c r="T112" s="39">
        <f t="shared" si="20"/>
        <v>4280.6500000000005</v>
      </c>
      <c r="U112" s="11">
        <f t="shared" si="26"/>
        <v>7020.58</v>
      </c>
      <c r="V112" s="11">
        <f t="shared" si="3"/>
        <v>501.46999999999997</v>
      </c>
      <c r="W112" s="11">
        <f t="shared" si="22"/>
        <v>2739.9299999999994</v>
      </c>
      <c r="X112" s="47">
        <f t="shared" si="23"/>
        <v>56.1</v>
      </c>
      <c r="Y112" s="9">
        <f t="shared" si="24"/>
        <v>14</v>
      </c>
      <c r="Z112" s="28">
        <f t="shared" si="25"/>
        <v>-42.1</v>
      </c>
      <c r="AA112" s="9"/>
      <c r="AB112" s="9"/>
      <c r="AC112" s="9"/>
    </row>
    <row r="113" spans="1:29" ht="13.5">
      <c r="A113" s="10">
        <v>46109</v>
      </c>
      <c r="B113" s="9" t="s">
        <v>19</v>
      </c>
      <c r="C113" s="11">
        <v>9058.56</v>
      </c>
      <c r="D113" s="9">
        <v>47</v>
      </c>
      <c r="E113" s="76">
        <v>34.020000000000003</v>
      </c>
      <c r="F113" s="9">
        <v>10</v>
      </c>
      <c r="G113" s="9">
        <v>9.4</v>
      </c>
      <c r="H113" s="13">
        <v>0.25940000000000002</v>
      </c>
      <c r="I113" s="9" t="s">
        <v>16</v>
      </c>
      <c r="J113" s="9"/>
      <c r="K113" s="131" t="s">
        <v>19</v>
      </c>
      <c r="L113" s="132">
        <v>45742</v>
      </c>
      <c r="M113" s="150">
        <v>45742</v>
      </c>
      <c r="N113" s="133">
        <v>3692.7</v>
      </c>
      <c r="O113" s="133">
        <v>3891.5</v>
      </c>
      <c r="P113" s="134">
        <v>51</v>
      </c>
      <c r="Q113" s="135">
        <f t="shared" si="0"/>
        <v>76.303921568627445</v>
      </c>
      <c r="R113" s="132">
        <v>46107</v>
      </c>
      <c r="S113" s="151">
        <v>46107</v>
      </c>
      <c r="T113" s="39">
        <f t="shared" si="20"/>
        <v>4328.192</v>
      </c>
      <c r="U113" s="11">
        <f t="shared" si="26"/>
        <v>9058.56</v>
      </c>
      <c r="V113" s="11">
        <f t="shared" si="3"/>
        <v>335.5022222222222</v>
      </c>
      <c r="W113" s="11">
        <f t="shared" si="22"/>
        <v>4730.3679999999995</v>
      </c>
      <c r="X113" s="47">
        <f t="shared" si="23"/>
        <v>55.000000000000007</v>
      </c>
      <c r="Y113" s="9">
        <f t="shared" si="24"/>
        <v>27</v>
      </c>
      <c r="Z113" s="28">
        <f t="shared" si="25"/>
        <v>-28.000000000000007</v>
      </c>
      <c r="AA113" s="9"/>
      <c r="AB113" s="9"/>
      <c r="AC113" s="9"/>
    </row>
    <row r="114" spans="1:29" ht="13.5">
      <c r="A114" s="10">
        <v>46110</v>
      </c>
      <c r="B114" s="9" t="s">
        <v>19</v>
      </c>
      <c r="C114" s="11">
        <v>9235.56</v>
      </c>
      <c r="D114" s="9">
        <v>54</v>
      </c>
      <c r="E114" s="76">
        <v>41.74</v>
      </c>
      <c r="F114" s="9">
        <v>23</v>
      </c>
      <c r="G114" s="9">
        <v>14.58</v>
      </c>
      <c r="H114" s="13">
        <v>9.9900000000000003E-2</v>
      </c>
      <c r="I114" s="9" t="s">
        <v>16</v>
      </c>
      <c r="J114" s="9"/>
      <c r="K114" s="131" t="s">
        <v>19</v>
      </c>
      <c r="L114" s="132">
        <v>45743</v>
      </c>
      <c r="M114" s="150">
        <v>45743</v>
      </c>
      <c r="N114" s="133">
        <v>3771.42</v>
      </c>
      <c r="O114" s="133">
        <v>3934.72</v>
      </c>
      <c r="P114" s="134">
        <v>50</v>
      </c>
      <c r="Q114" s="135">
        <f t="shared" si="0"/>
        <v>78.694400000000002</v>
      </c>
      <c r="R114" s="132">
        <v>46108</v>
      </c>
      <c r="S114" s="151">
        <v>46108</v>
      </c>
      <c r="T114" s="39">
        <f t="shared" si="20"/>
        <v>6355.2060000000001</v>
      </c>
      <c r="U114" s="11">
        <f t="shared" si="26"/>
        <v>9235.56</v>
      </c>
      <c r="V114" s="11">
        <f t="shared" si="3"/>
        <v>243.04105263157894</v>
      </c>
      <c r="W114" s="11">
        <f t="shared" si="22"/>
        <v>2880.3539999999994</v>
      </c>
      <c r="X114" s="47">
        <f t="shared" si="23"/>
        <v>77</v>
      </c>
      <c r="Y114" s="9">
        <f t="shared" si="24"/>
        <v>38</v>
      </c>
      <c r="Z114" s="28">
        <f t="shared" si="25"/>
        <v>-39</v>
      </c>
      <c r="AA114" s="9"/>
      <c r="AB114" s="9"/>
      <c r="AC114" s="9"/>
    </row>
    <row r="115" spans="1:29" ht="13.5">
      <c r="A115" s="10">
        <v>46111</v>
      </c>
      <c r="B115" s="9" t="s">
        <v>19</v>
      </c>
      <c r="C115" s="11">
        <v>2410</v>
      </c>
      <c r="D115" s="9">
        <v>24</v>
      </c>
      <c r="E115" s="76">
        <v>27.1</v>
      </c>
      <c r="F115" s="9">
        <v>1</v>
      </c>
      <c r="G115" s="9">
        <v>7</v>
      </c>
      <c r="H115" s="13">
        <v>0.3241</v>
      </c>
      <c r="I115" s="9" t="s">
        <v>16</v>
      </c>
      <c r="J115" s="9"/>
      <c r="K115" s="131" t="s">
        <v>19</v>
      </c>
      <c r="L115" s="132">
        <v>45744</v>
      </c>
      <c r="M115" s="150">
        <v>45744</v>
      </c>
      <c r="N115" s="133">
        <v>5486.36</v>
      </c>
      <c r="O115" s="133">
        <v>5777.46</v>
      </c>
      <c r="P115" s="134">
        <v>70</v>
      </c>
      <c r="Q115" s="135">
        <f t="shared" si="0"/>
        <v>82.535142857142858</v>
      </c>
      <c r="R115" s="132">
        <v>46109</v>
      </c>
      <c r="S115" s="151">
        <v>46109</v>
      </c>
      <c r="T115" s="39">
        <f t="shared" si="20"/>
        <v>9190.2580000000016</v>
      </c>
      <c r="U115" s="11">
        <f t="shared" si="26"/>
        <v>2410</v>
      </c>
      <c r="V115" s="11">
        <f t="shared" si="3"/>
        <v>51.276595744680854</v>
      </c>
      <c r="W115" s="11">
        <f t="shared" si="22"/>
        <v>-6780.2580000000016</v>
      </c>
      <c r="X115" s="47">
        <f t="shared" si="23"/>
        <v>108.9</v>
      </c>
      <c r="Y115" s="9">
        <f t="shared" si="24"/>
        <v>47</v>
      </c>
      <c r="Z115" s="28">
        <f t="shared" si="25"/>
        <v>-61.900000000000006</v>
      </c>
      <c r="AA115" s="9"/>
      <c r="AB115" s="9"/>
      <c r="AC115" s="9"/>
    </row>
    <row r="116" spans="1:29" ht="13.5">
      <c r="A116" s="10">
        <v>46112</v>
      </c>
      <c r="B116" s="9" t="s">
        <v>19</v>
      </c>
      <c r="C116" s="11">
        <v>5587.42</v>
      </c>
      <c r="D116" s="9">
        <v>55</v>
      </c>
      <c r="E116" s="76">
        <v>38.909999999999997</v>
      </c>
      <c r="F116" s="9">
        <v>18</v>
      </c>
      <c r="G116" s="9">
        <v>11</v>
      </c>
      <c r="H116" s="13">
        <v>0.33739999999999998</v>
      </c>
      <c r="I116" s="9" t="s">
        <v>16</v>
      </c>
      <c r="J116" s="9"/>
      <c r="K116" s="131" t="s">
        <v>19</v>
      </c>
      <c r="L116" s="132">
        <v>45745</v>
      </c>
      <c r="M116" s="150">
        <v>45745</v>
      </c>
      <c r="N116" s="133">
        <v>7829.38</v>
      </c>
      <c r="O116" s="133">
        <v>8354.7800000000007</v>
      </c>
      <c r="P116" s="134">
        <v>99</v>
      </c>
      <c r="Q116" s="135">
        <f t="shared" si="0"/>
        <v>84.391717171717175</v>
      </c>
      <c r="R116" s="132">
        <v>46110</v>
      </c>
      <c r="S116" s="151">
        <v>46110</v>
      </c>
      <c r="T116" s="39">
        <f t="shared" si="20"/>
        <v>9128.2180000000008</v>
      </c>
      <c r="U116" s="11">
        <f t="shared" si="26"/>
        <v>5587.42</v>
      </c>
      <c r="V116" s="11">
        <f t="shared" si="3"/>
        <v>103.47074074074074</v>
      </c>
      <c r="W116" s="11">
        <f t="shared" si="22"/>
        <v>-3540.7980000000007</v>
      </c>
      <c r="X116" s="47">
        <f t="shared" si="23"/>
        <v>112.2</v>
      </c>
      <c r="Y116" s="9">
        <f t="shared" si="24"/>
        <v>54</v>
      </c>
      <c r="Z116" s="28">
        <f t="shared" si="25"/>
        <v>-58.2</v>
      </c>
      <c r="AA116" s="9"/>
      <c r="AB116" s="9"/>
      <c r="AC116" s="9"/>
    </row>
    <row r="117" spans="1:29" ht="13.5">
      <c r="A117" s="9"/>
      <c r="B117" s="9" t="s">
        <v>19</v>
      </c>
      <c r="C117" s="11"/>
      <c r="D117" s="9"/>
      <c r="E117" s="89"/>
      <c r="F117" s="9"/>
      <c r="G117" s="9"/>
      <c r="H117" s="13"/>
      <c r="I117" s="9"/>
      <c r="J117" s="9"/>
      <c r="K117" s="131" t="s">
        <v>19</v>
      </c>
      <c r="L117" s="132">
        <v>45746</v>
      </c>
      <c r="M117" s="150">
        <v>45746</v>
      </c>
      <c r="N117" s="133">
        <v>7943.38</v>
      </c>
      <c r="O117" s="133">
        <v>8298.3799999999992</v>
      </c>
      <c r="P117" s="134">
        <v>102</v>
      </c>
      <c r="Q117" s="135">
        <f t="shared" si="0"/>
        <v>81.356666666666655</v>
      </c>
      <c r="R117" s="132">
        <v>46111</v>
      </c>
      <c r="S117" s="151">
        <v>46111</v>
      </c>
      <c r="T117" s="39">
        <f t="shared" si="20"/>
        <v>3685.6820000000002</v>
      </c>
      <c r="U117" s="11">
        <f t="shared" si="26"/>
        <v>0</v>
      </c>
      <c r="V117" s="11">
        <f t="shared" si="3"/>
        <v>0</v>
      </c>
      <c r="W117" s="11">
        <f t="shared" si="22"/>
        <v>-3685.6820000000002</v>
      </c>
      <c r="X117" s="47">
        <f t="shared" si="23"/>
        <v>40.700000000000003</v>
      </c>
      <c r="Y117" s="9">
        <f t="shared" si="24"/>
        <v>24</v>
      </c>
      <c r="Z117" s="28">
        <f t="shared" si="25"/>
        <v>-16.700000000000003</v>
      </c>
      <c r="AA117" s="9"/>
      <c r="AB117" s="9"/>
      <c r="AC117" s="9"/>
    </row>
    <row r="118" spans="1:29" ht="13.5">
      <c r="A118" s="10"/>
      <c r="B118" s="9" t="s">
        <v>19</v>
      </c>
      <c r="C118" s="11"/>
      <c r="D118" s="9"/>
      <c r="E118" s="76"/>
      <c r="F118" s="9"/>
      <c r="G118" s="9"/>
      <c r="H118" s="13"/>
      <c r="I118" s="9"/>
      <c r="J118" s="9"/>
      <c r="K118" s="131" t="s">
        <v>19</v>
      </c>
      <c r="L118" s="132">
        <v>45747</v>
      </c>
      <c r="M118" s="150">
        <v>45747</v>
      </c>
      <c r="N118" s="133">
        <v>3123.42</v>
      </c>
      <c r="O118" s="133">
        <v>3350.62</v>
      </c>
      <c r="P118" s="134">
        <v>37</v>
      </c>
      <c r="Q118" s="135">
        <f t="shared" si="0"/>
        <v>90.557297297297296</v>
      </c>
      <c r="R118" s="132">
        <v>46112</v>
      </c>
      <c r="S118" s="151">
        <v>46112</v>
      </c>
      <c r="T118" s="39">
        <f>O120*$AB$26</f>
        <v>5799.8820000000005</v>
      </c>
      <c r="U118" s="11">
        <f t="shared" si="26"/>
        <v>0</v>
      </c>
      <c r="V118" s="11">
        <f t="shared" si="3"/>
        <v>0</v>
      </c>
      <c r="W118" s="11">
        <f t="shared" si="22"/>
        <v>-5799.8820000000005</v>
      </c>
      <c r="X118" s="47">
        <f>P120*$AB$1</f>
        <v>70.400000000000006</v>
      </c>
      <c r="Y118" s="9">
        <f t="shared" si="24"/>
        <v>55</v>
      </c>
      <c r="Z118" s="28">
        <f t="shared" si="25"/>
        <v>-15.400000000000006</v>
      </c>
      <c r="AA118" s="9"/>
      <c r="AB118" s="9"/>
      <c r="AC118" s="9"/>
    </row>
    <row r="119" spans="1:29" ht="12.75">
      <c r="A119" s="10"/>
      <c r="B119" s="9"/>
      <c r="C119" s="11"/>
      <c r="D119" s="9"/>
      <c r="E119" s="89"/>
      <c r="F119" s="9"/>
      <c r="G119" s="9"/>
      <c r="H119" s="13"/>
      <c r="I119" s="9"/>
      <c r="J119" s="9"/>
      <c r="K119" s="136" t="s">
        <v>1594</v>
      </c>
      <c r="L119" s="137" t="s">
        <v>1578</v>
      </c>
      <c r="M119" s="138"/>
      <c r="N119" s="139">
        <f t="shared" ref="N119:P119" si="27">SUM(N88:N118)</f>
        <v>174660.83000000005</v>
      </c>
      <c r="O119" s="140">
        <f t="shared" si="27"/>
        <v>183535.83</v>
      </c>
      <c r="P119" s="141">
        <f t="shared" si="27"/>
        <v>2176</v>
      </c>
      <c r="Q119" s="139">
        <f t="shared" si="0"/>
        <v>84.345510110294114</v>
      </c>
      <c r="R119" s="142" t="s">
        <v>1578</v>
      </c>
      <c r="S119" s="143"/>
      <c r="T119" s="144">
        <f t="shared" ref="T119:U119" si="28">SUM(T88:T118)</f>
        <v>200428.50300000006</v>
      </c>
      <c r="U119" s="139">
        <f t="shared" si="28"/>
        <v>137986.82</v>
      </c>
      <c r="V119" s="139">
        <f t="shared" si="3"/>
        <v>104.0624585218703</v>
      </c>
      <c r="W119" s="139">
        <f t="shared" ref="W119:Z119" si="29">SUM(W88:W118)</f>
        <v>-62441.683000000005</v>
      </c>
      <c r="X119" s="145">
        <f t="shared" si="29"/>
        <v>2369.3999999999996</v>
      </c>
      <c r="Y119" s="141">
        <f t="shared" si="29"/>
        <v>1326</v>
      </c>
      <c r="Z119" s="141">
        <f t="shared" si="29"/>
        <v>-1043.4000000000003</v>
      </c>
      <c r="AA119" s="9"/>
      <c r="AB119" s="9"/>
      <c r="AC119" s="9"/>
    </row>
    <row r="120" spans="1:29" ht="13.5">
      <c r="A120" s="10">
        <v>46113</v>
      </c>
      <c r="B120" s="9" t="s">
        <v>19</v>
      </c>
      <c r="C120" s="11">
        <v>3256.22</v>
      </c>
      <c r="D120" s="9">
        <v>32</v>
      </c>
      <c r="E120" s="76">
        <v>22.31</v>
      </c>
      <c r="F120" s="9">
        <v>2</v>
      </c>
      <c r="G120" s="9">
        <v>6</v>
      </c>
      <c r="H120" s="13">
        <v>0.3342</v>
      </c>
      <c r="I120" s="9" t="s">
        <v>16</v>
      </c>
      <c r="J120" s="9"/>
      <c r="K120" s="131" t="s">
        <v>19</v>
      </c>
      <c r="L120" s="148">
        <v>45748</v>
      </c>
      <c r="M120" s="150">
        <v>45748</v>
      </c>
      <c r="N120" s="133">
        <v>5031.22</v>
      </c>
      <c r="O120" s="133">
        <v>5272.62</v>
      </c>
      <c r="P120" s="134">
        <v>64</v>
      </c>
      <c r="Q120" s="135">
        <f t="shared" si="0"/>
        <v>82.384687499999998</v>
      </c>
      <c r="R120" s="148">
        <v>46113</v>
      </c>
      <c r="S120" s="151">
        <v>46113</v>
      </c>
      <c r="T120" s="39">
        <f t="shared" ref="T120:T148" si="30">O121*$AB$26</f>
        <v>4896.8810000000003</v>
      </c>
      <c r="U120" s="11">
        <f t="shared" ref="U120:U149" si="31">C120</f>
        <v>3256.22</v>
      </c>
      <c r="V120" s="11">
        <f t="shared" si="3"/>
        <v>101.75687499999999</v>
      </c>
      <c r="W120" s="11">
        <f t="shared" ref="W120:W149" si="32">U120-T120</f>
        <v>-1640.6610000000005</v>
      </c>
      <c r="X120" s="47">
        <f t="shared" ref="X120:X149" si="33">P120*$AB$1</f>
        <v>70.400000000000006</v>
      </c>
      <c r="Y120" s="9">
        <f t="shared" ref="Y120:Y149" si="34">D120</f>
        <v>32</v>
      </c>
      <c r="Z120" s="28">
        <f t="shared" ref="Z120:Z149" si="35">Y120-X120</f>
        <v>-38.400000000000006</v>
      </c>
      <c r="AA120" s="9"/>
      <c r="AB120" s="9"/>
      <c r="AC120" s="9"/>
    </row>
    <row r="121" spans="1:29" ht="13.5">
      <c r="A121" s="10">
        <v>46114</v>
      </c>
      <c r="B121" s="9" t="s">
        <v>19</v>
      </c>
      <c r="C121" s="11">
        <v>5579.11</v>
      </c>
      <c r="D121" s="9">
        <v>55</v>
      </c>
      <c r="E121" s="76">
        <v>27.98</v>
      </c>
      <c r="F121" s="9">
        <v>2</v>
      </c>
      <c r="G121" s="9">
        <v>6.25</v>
      </c>
      <c r="H121" s="13">
        <v>0.31819999999999998</v>
      </c>
      <c r="I121" s="9" t="s">
        <v>16</v>
      </c>
      <c r="J121" s="9"/>
      <c r="K121" s="131" t="s">
        <v>19</v>
      </c>
      <c r="L121" s="132">
        <v>45749</v>
      </c>
      <c r="M121" s="150">
        <v>45749</v>
      </c>
      <c r="N121" s="133">
        <v>4217.41</v>
      </c>
      <c r="O121" s="133">
        <v>4451.71</v>
      </c>
      <c r="P121" s="134">
        <v>52</v>
      </c>
      <c r="Q121" s="135">
        <f t="shared" si="0"/>
        <v>85.609807692307697</v>
      </c>
      <c r="R121" s="132">
        <v>46114</v>
      </c>
      <c r="S121" s="151">
        <v>46114</v>
      </c>
      <c r="T121" s="39">
        <f t="shared" si="30"/>
        <v>2987.7760000000003</v>
      </c>
      <c r="U121" s="11">
        <f t="shared" si="31"/>
        <v>5579.11</v>
      </c>
      <c r="V121" s="11">
        <f t="shared" si="3"/>
        <v>101.43836363636363</v>
      </c>
      <c r="W121" s="11">
        <f t="shared" si="32"/>
        <v>2591.3339999999994</v>
      </c>
      <c r="X121" s="47">
        <f t="shared" si="33"/>
        <v>57.2</v>
      </c>
      <c r="Y121" s="9">
        <f t="shared" si="34"/>
        <v>55</v>
      </c>
      <c r="Z121" s="28">
        <f t="shared" si="35"/>
        <v>-2.2000000000000028</v>
      </c>
      <c r="AA121" s="9"/>
      <c r="AB121" s="9"/>
      <c r="AC121" s="9"/>
    </row>
    <row r="122" spans="1:29" ht="13.5">
      <c r="A122" s="10">
        <v>46115</v>
      </c>
      <c r="B122" s="9" t="s">
        <v>19</v>
      </c>
      <c r="C122" s="11">
        <v>6043.39</v>
      </c>
      <c r="D122" s="9">
        <v>60</v>
      </c>
      <c r="E122" s="76">
        <v>30.54</v>
      </c>
      <c r="F122" s="9">
        <v>0</v>
      </c>
      <c r="G122" s="9">
        <v>7</v>
      </c>
      <c r="H122" s="13">
        <v>0.33310000000000001</v>
      </c>
      <c r="I122" s="9" t="s">
        <v>16</v>
      </c>
      <c r="J122" s="9"/>
      <c r="K122" s="131" t="s">
        <v>19</v>
      </c>
      <c r="L122" s="132">
        <v>45750</v>
      </c>
      <c r="M122" s="150">
        <v>45750</v>
      </c>
      <c r="N122" s="133">
        <v>2616.7600000000002</v>
      </c>
      <c r="O122" s="133">
        <v>2716.16</v>
      </c>
      <c r="P122" s="134">
        <v>33</v>
      </c>
      <c r="Q122" s="135">
        <f t="shared" si="0"/>
        <v>82.307878787878778</v>
      </c>
      <c r="R122" s="132">
        <v>46115</v>
      </c>
      <c r="S122" s="151">
        <v>46115</v>
      </c>
      <c r="T122" s="39">
        <f t="shared" si="30"/>
        <v>8965.3850000000002</v>
      </c>
      <c r="U122" s="11">
        <f t="shared" si="31"/>
        <v>6043.39</v>
      </c>
      <c r="V122" s="11">
        <f t="shared" si="3"/>
        <v>100.72316666666667</v>
      </c>
      <c r="W122" s="11">
        <f t="shared" si="32"/>
        <v>-2921.9949999999999</v>
      </c>
      <c r="X122" s="47">
        <f t="shared" si="33"/>
        <v>36.300000000000004</v>
      </c>
      <c r="Y122" s="9">
        <f t="shared" si="34"/>
        <v>60</v>
      </c>
      <c r="Z122" s="28">
        <f t="shared" si="35"/>
        <v>23.699999999999996</v>
      </c>
      <c r="AA122" s="9"/>
      <c r="AB122" s="9"/>
      <c r="AC122" s="9"/>
    </row>
    <row r="123" spans="1:29" ht="13.5">
      <c r="A123" s="10">
        <v>46116</v>
      </c>
      <c r="B123" s="9" t="s">
        <v>19</v>
      </c>
      <c r="C123" s="11">
        <v>7506.34</v>
      </c>
      <c r="D123" s="9">
        <v>75</v>
      </c>
      <c r="E123" s="76">
        <v>30.64</v>
      </c>
      <c r="F123" s="9">
        <v>6</v>
      </c>
      <c r="G123" s="9">
        <v>7.2</v>
      </c>
      <c r="H123" s="13">
        <v>0.2843</v>
      </c>
      <c r="I123" s="9" t="s">
        <v>16</v>
      </c>
      <c r="J123" s="9"/>
      <c r="K123" s="131" t="s">
        <v>19</v>
      </c>
      <c r="L123" s="132">
        <v>45751</v>
      </c>
      <c r="M123" s="150">
        <v>45751</v>
      </c>
      <c r="N123" s="133">
        <v>7667.55</v>
      </c>
      <c r="O123" s="133">
        <v>8150.35</v>
      </c>
      <c r="P123" s="134">
        <v>94</v>
      </c>
      <c r="Q123" s="135">
        <f t="shared" si="0"/>
        <v>86.705851063829797</v>
      </c>
      <c r="R123" s="132">
        <v>46116</v>
      </c>
      <c r="S123" s="151">
        <v>46116</v>
      </c>
      <c r="T123" s="39">
        <f t="shared" si="30"/>
        <v>9858.5630000000001</v>
      </c>
      <c r="U123" s="11">
        <f t="shared" si="31"/>
        <v>7506.34</v>
      </c>
      <c r="V123" s="11">
        <f t="shared" si="3"/>
        <v>100.08453333333334</v>
      </c>
      <c r="W123" s="11">
        <f t="shared" si="32"/>
        <v>-2352.223</v>
      </c>
      <c r="X123" s="47">
        <f t="shared" si="33"/>
        <v>103.4</v>
      </c>
      <c r="Y123" s="9">
        <f t="shared" si="34"/>
        <v>75</v>
      </c>
      <c r="Z123" s="28">
        <f t="shared" si="35"/>
        <v>-28.400000000000006</v>
      </c>
      <c r="AA123" s="9"/>
      <c r="AB123" s="9"/>
      <c r="AC123" s="9"/>
    </row>
    <row r="124" spans="1:29" ht="13.5">
      <c r="A124" s="10">
        <v>46117</v>
      </c>
      <c r="B124" s="9" t="s">
        <v>19</v>
      </c>
      <c r="C124" s="11">
        <v>9211.51</v>
      </c>
      <c r="D124" s="9">
        <v>102</v>
      </c>
      <c r="E124" s="76">
        <v>27.56</v>
      </c>
      <c r="F124" s="9">
        <v>0</v>
      </c>
      <c r="G124" s="9">
        <v>20.399999999999999</v>
      </c>
      <c r="H124" s="13">
        <v>0.31240000000000001</v>
      </c>
      <c r="I124" s="9" t="s">
        <v>16</v>
      </c>
      <c r="J124" s="9"/>
      <c r="K124" s="131" t="s">
        <v>19</v>
      </c>
      <c r="L124" s="132">
        <v>45752</v>
      </c>
      <c r="M124" s="150">
        <v>45752</v>
      </c>
      <c r="N124" s="133">
        <v>8500.83</v>
      </c>
      <c r="O124" s="133">
        <v>8962.33</v>
      </c>
      <c r="P124" s="134">
        <v>98</v>
      </c>
      <c r="Q124" s="135">
        <f t="shared" si="0"/>
        <v>91.452346938775506</v>
      </c>
      <c r="R124" s="132">
        <v>46117</v>
      </c>
      <c r="S124" s="151">
        <v>46117</v>
      </c>
      <c r="T124" s="39">
        <f t="shared" si="30"/>
        <v>9376.268</v>
      </c>
      <c r="U124" s="11">
        <f t="shared" si="31"/>
        <v>9211.51</v>
      </c>
      <c r="V124" s="11">
        <f t="shared" si="3"/>
        <v>90.308921568627454</v>
      </c>
      <c r="W124" s="11">
        <f t="shared" si="32"/>
        <v>-164.75799999999981</v>
      </c>
      <c r="X124" s="47">
        <f t="shared" si="33"/>
        <v>107.80000000000001</v>
      </c>
      <c r="Y124" s="9">
        <f t="shared" si="34"/>
        <v>102</v>
      </c>
      <c r="Z124" s="28">
        <f t="shared" si="35"/>
        <v>-5.8000000000000114</v>
      </c>
      <c r="AA124" s="9"/>
      <c r="AB124" s="9"/>
      <c r="AC124" s="9"/>
    </row>
    <row r="125" spans="1:29" ht="13.5">
      <c r="A125" s="10">
        <v>46118</v>
      </c>
      <c r="B125" s="9" t="s">
        <v>19</v>
      </c>
      <c r="C125" s="11">
        <v>1743.9</v>
      </c>
      <c r="D125" s="9">
        <v>20</v>
      </c>
      <c r="E125" s="76">
        <v>28.21</v>
      </c>
      <c r="F125" s="9">
        <v>2</v>
      </c>
      <c r="G125" s="9">
        <v>10</v>
      </c>
      <c r="H125" s="13">
        <v>0.28910000000000002</v>
      </c>
      <c r="I125" s="9" t="s">
        <v>16</v>
      </c>
      <c r="J125" s="9"/>
      <c r="K125" s="131" t="s">
        <v>19</v>
      </c>
      <c r="L125" s="132">
        <v>45753</v>
      </c>
      <c r="M125" s="150">
        <v>45753</v>
      </c>
      <c r="N125" s="133">
        <v>8048.18</v>
      </c>
      <c r="O125" s="133">
        <v>8523.8799999999992</v>
      </c>
      <c r="P125" s="134">
        <v>100</v>
      </c>
      <c r="Q125" s="135">
        <f t="shared" si="0"/>
        <v>85.238799999999998</v>
      </c>
      <c r="R125" s="132">
        <v>46118</v>
      </c>
      <c r="S125" s="151">
        <v>46118</v>
      </c>
      <c r="T125" s="39">
        <f t="shared" si="30"/>
        <v>3330.866</v>
      </c>
      <c r="U125" s="11">
        <f t="shared" si="31"/>
        <v>1743.9</v>
      </c>
      <c r="V125" s="11">
        <f t="shared" si="3"/>
        <v>87.195000000000007</v>
      </c>
      <c r="W125" s="11">
        <f t="shared" si="32"/>
        <v>-1586.9659999999999</v>
      </c>
      <c r="X125" s="47">
        <f t="shared" si="33"/>
        <v>110.00000000000001</v>
      </c>
      <c r="Y125" s="9">
        <f t="shared" si="34"/>
        <v>20</v>
      </c>
      <c r="Z125" s="28">
        <f t="shared" si="35"/>
        <v>-90.000000000000014</v>
      </c>
      <c r="AA125" s="9"/>
      <c r="AB125" s="9"/>
      <c r="AC125" s="9"/>
    </row>
    <row r="126" spans="1:29" ht="13.5">
      <c r="A126" s="10">
        <v>46119</v>
      </c>
      <c r="B126" s="9" t="s">
        <v>19</v>
      </c>
      <c r="C126" s="11">
        <v>4181.66</v>
      </c>
      <c r="D126" s="9">
        <v>21</v>
      </c>
      <c r="E126" s="76">
        <v>28.09</v>
      </c>
      <c r="F126" s="9">
        <v>0</v>
      </c>
      <c r="G126" s="9">
        <v>10.5</v>
      </c>
      <c r="H126" s="13">
        <v>0.33979999999999999</v>
      </c>
      <c r="I126" s="9" t="s">
        <v>16</v>
      </c>
      <c r="J126" s="9"/>
      <c r="K126" s="131" t="s">
        <v>19</v>
      </c>
      <c r="L126" s="132">
        <v>45754</v>
      </c>
      <c r="M126" s="150">
        <v>45754</v>
      </c>
      <c r="N126" s="133">
        <v>2878.96</v>
      </c>
      <c r="O126" s="133">
        <v>3028.06</v>
      </c>
      <c r="P126" s="134">
        <v>40</v>
      </c>
      <c r="Q126" s="135">
        <f t="shared" si="0"/>
        <v>75.701499999999996</v>
      </c>
      <c r="R126" s="132">
        <v>46119</v>
      </c>
      <c r="S126" s="151">
        <v>46119</v>
      </c>
      <c r="T126" s="39">
        <f t="shared" si="30"/>
        <v>3767.9290000000001</v>
      </c>
      <c r="U126" s="11">
        <f t="shared" si="31"/>
        <v>4181.66</v>
      </c>
      <c r="V126" s="11">
        <f t="shared" si="3"/>
        <v>199.12666666666667</v>
      </c>
      <c r="W126" s="11">
        <f t="shared" si="32"/>
        <v>413.73099999999977</v>
      </c>
      <c r="X126" s="47">
        <f t="shared" si="33"/>
        <v>44</v>
      </c>
      <c r="Y126" s="9">
        <f t="shared" si="34"/>
        <v>21</v>
      </c>
      <c r="Z126" s="28">
        <f t="shared" si="35"/>
        <v>-23</v>
      </c>
      <c r="AA126" s="9"/>
      <c r="AB126" s="9"/>
      <c r="AC126" s="9"/>
    </row>
    <row r="127" spans="1:29" ht="13.5">
      <c r="A127" s="10">
        <v>46120</v>
      </c>
      <c r="B127" s="9" t="s">
        <v>19</v>
      </c>
      <c r="C127" s="11">
        <v>1941.63</v>
      </c>
      <c r="D127" s="9">
        <v>14</v>
      </c>
      <c r="E127" s="76">
        <v>27.03</v>
      </c>
      <c r="F127" s="9">
        <v>2</v>
      </c>
      <c r="G127" s="9">
        <v>7</v>
      </c>
      <c r="H127" s="13">
        <v>0.3019</v>
      </c>
      <c r="I127" s="9" t="s">
        <v>16</v>
      </c>
      <c r="J127" s="9"/>
      <c r="K127" s="131" t="s">
        <v>19</v>
      </c>
      <c r="L127" s="132">
        <v>45755</v>
      </c>
      <c r="M127" s="150">
        <v>45755</v>
      </c>
      <c r="N127" s="133">
        <v>3269.19</v>
      </c>
      <c r="O127" s="133">
        <v>3425.39</v>
      </c>
      <c r="P127" s="134">
        <v>37</v>
      </c>
      <c r="Q127" s="135">
        <f t="shared" si="0"/>
        <v>92.578108108108111</v>
      </c>
      <c r="R127" s="132">
        <v>46120</v>
      </c>
      <c r="S127" s="151">
        <v>46120</v>
      </c>
      <c r="T127" s="39">
        <f t="shared" si="30"/>
        <v>3799.576</v>
      </c>
      <c r="U127" s="11">
        <f t="shared" si="31"/>
        <v>1941.63</v>
      </c>
      <c r="V127" s="11">
        <f t="shared" si="3"/>
        <v>138.68785714285715</v>
      </c>
      <c r="W127" s="11">
        <f t="shared" si="32"/>
        <v>-1857.9459999999999</v>
      </c>
      <c r="X127" s="47">
        <f t="shared" si="33"/>
        <v>40.700000000000003</v>
      </c>
      <c r="Y127" s="9">
        <f t="shared" si="34"/>
        <v>14</v>
      </c>
      <c r="Z127" s="28">
        <f t="shared" si="35"/>
        <v>-26.700000000000003</v>
      </c>
      <c r="AA127" s="9"/>
      <c r="AB127" s="9"/>
      <c r="AC127" s="9"/>
    </row>
    <row r="128" spans="1:29" ht="13.5">
      <c r="A128" s="10">
        <v>46121</v>
      </c>
      <c r="B128" s="9" t="s">
        <v>19</v>
      </c>
      <c r="C128" s="11">
        <v>3286.3</v>
      </c>
      <c r="D128" s="9">
        <v>37</v>
      </c>
      <c r="E128" s="76">
        <v>26.65</v>
      </c>
      <c r="F128" s="9">
        <v>3</v>
      </c>
      <c r="G128" s="9">
        <v>18.05</v>
      </c>
      <c r="H128" s="13"/>
      <c r="I128" s="9" t="s">
        <v>16</v>
      </c>
      <c r="J128" s="9"/>
      <c r="K128" s="131" t="s">
        <v>19</v>
      </c>
      <c r="L128" s="132">
        <v>45756</v>
      </c>
      <c r="M128" s="150">
        <v>45756</v>
      </c>
      <c r="N128" s="133">
        <v>3290.86</v>
      </c>
      <c r="O128" s="133">
        <v>3454.16</v>
      </c>
      <c r="P128" s="134">
        <v>39</v>
      </c>
      <c r="Q128" s="135">
        <f t="shared" si="0"/>
        <v>88.568205128205122</v>
      </c>
      <c r="R128" s="132">
        <v>46121</v>
      </c>
      <c r="S128" s="151">
        <v>46121</v>
      </c>
      <c r="T128" s="39">
        <f t="shared" si="30"/>
        <v>3465.5280000000002</v>
      </c>
      <c r="U128" s="11">
        <f t="shared" si="31"/>
        <v>3286.3</v>
      </c>
      <c r="V128" s="11">
        <f t="shared" si="3"/>
        <v>88.818918918918925</v>
      </c>
      <c r="W128" s="11">
        <f t="shared" si="32"/>
        <v>-179.22800000000007</v>
      </c>
      <c r="X128" s="47">
        <f t="shared" si="33"/>
        <v>42.900000000000006</v>
      </c>
      <c r="Y128" s="9">
        <f t="shared" si="34"/>
        <v>37</v>
      </c>
      <c r="Z128" s="28">
        <f t="shared" si="35"/>
        <v>-5.9000000000000057</v>
      </c>
      <c r="AA128" s="9"/>
      <c r="AB128" s="9"/>
      <c r="AC128" s="9"/>
    </row>
    <row r="129" spans="1:29" ht="13.5">
      <c r="A129" s="10">
        <v>46122</v>
      </c>
      <c r="B129" s="9" t="s">
        <v>19</v>
      </c>
      <c r="C129" s="11">
        <v>7138.14</v>
      </c>
      <c r="D129" s="9">
        <v>39</v>
      </c>
      <c r="E129" s="76">
        <v>38.909999999999997</v>
      </c>
      <c r="F129" s="9">
        <v>17</v>
      </c>
      <c r="G129" s="9">
        <v>7.8</v>
      </c>
      <c r="H129" s="13">
        <v>0.36759999999999998</v>
      </c>
      <c r="I129" s="9" t="s">
        <v>16</v>
      </c>
      <c r="J129" s="9"/>
      <c r="K129" s="131" t="s">
        <v>19</v>
      </c>
      <c r="L129" s="132">
        <v>45757</v>
      </c>
      <c r="M129" s="150">
        <v>45757</v>
      </c>
      <c r="N129" s="133">
        <v>3001.38</v>
      </c>
      <c r="O129" s="133">
        <v>3150.48</v>
      </c>
      <c r="P129" s="134">
        <v>37</v>
      </c>
      <c r="Q129" s="135">
        <f t="shared" si="0"/>
        <v>85.148108108108104</v>
      </c>
      <c r="R129" s="148">
        <v>46122</v>
      </c>
      <c r="S129" s="151">
        <v>46122</v>
      </c>
      <c r="T129" s="39">
        <f t="shared" si="30"/>
        <v>7331.4230000000007</v>
      </c>
      <c r="U129" s="11">
        <f t="shared" si="31"/>
        <v>7138.14</v>
      </c>
      <c r="V129" s="11">
        <f t="shared" si="3"/>
        <v>183.02923076923076</v>
      </c>
      <c r="W129" s="11">
        <f t="shared" si="32"/>
        <v>-193.28300000000036</v>
      </c>
      <c r="X129" s="47">
        <f t="shared" si="33"/>
        <v>40.700000000000003</v>
      </c>
      <c r="Y129" s="9">
        <f t="shared" si="34"/>
        <v>39</v>
      </c>
      <c r="Z129" s="28">
        <f t="shared" si="35"/>
        <v>-1.7000000000000028</v>
      </c>
      <c r="AA129" s="9"/>
      <c r="AB129" s="9"/>
      <c r="AC129" s="9"/>
    </row>
    <row r="130" spans="1:29" ht="13.5">
      <c r="A130" s="10">
        <v>46123</v>
      </c>
      <c r="B130" s="9" t="s">
        <v>19</v>
      </c>
      <c r="C130" s="11">
        <v>8362.1</v>
      </c>
      <c r="D130" s="9">
        <v>57</v>
      </c>
      <c r="E130" s="76">
        <v>34.01</v>
      </c>
      <c r="F130" s="9">
        <v>18</v>
      </c>
      <c r="G130" s="9">
        <v>14.4</v>
      </c>
      <c r="H130" s="13">
        <v>0.3236</v>
      </c>
      <c r="I130" s="9" t="s">
        <v>16</v>
      </c>
      <c r="J130" s="9"/>
      <c r="K130" s="131" t="s">
        <v>19</v>
      </c>
      <c r="L130" s="132">
        <v>45758</v>
      </c>
      <c r="M130" s="150">
        <v>45758</v>
      </c>
      <c r="N130" s="133">
        <v>6359.63</v>
      </c>
      <c r="O130" s="133">
        <v>6664.93</v>
      </c>
      <c r="P130" s="134">
        <v>80</v>
      </c>
      <c r="Q130" s="135">
        <f t="shared" si="0"/>
        <v>83.311625000000006</v>
      </c>
      <c r="R130" s="132">
        <v>46123</v>
      </c>
      <c r="S130" s="151">
        <v>46123</v>
      </c>
      <c r="T130" s="39">
        <f t="shared" si="30"/>
        <v>10065.308000000001</v>
      </c>
      <c r="U130" s="11">
        <f t="shared" si="31"/>
        <v>8362.1</v>
      </c>
      <c r="V130" s="11">
        <f t="shared" si="3"/>
        <v>146.70350877192982</v>
      </c>
      <c r="W130" s="11">
        <f t="shared" si="32"/>
        <v>-1703.2080000000005</v>
      </c>
      <c r="X130" s="47">
        <f t="shared" si="33"/>
        <v>88</v>
      </c>
      <c r="Y130" s="9">
        <f t="shared" si="34"/>
        <v>57</v>
      </c>
      <c r="Z130" s="28">
        <f t="shared" si="35"/>
        <v>-31</v>
      </c>
      <c r="AA130" s="9"/>
      <c r="AB130" s="9"/>
      <c r="AC130" s="9"/>
    </row>
    <row r="131" spans="1:29" ht="13.5">
      <c r="A131" s="10">
        <v>46124</v>
      </c>
      <c r="B131" s="9" t="s">
        <v>19</v>
      </c>
      <c r="C131" s="11">
        <v>10359.370000000001</v>
      </c>
      <c r="D131" s="9">
        <v>55</v>
      </c>
      <c r="E131" s="76">
        <v>43.31</v>
      </c>
      <c r="F131" s="9">
        <v>32</v>
      </c>
      <c r="G131" s="9">
        <v>11</v>
      </c>
      <c r="H131" s="13">
        <v>0.3599</v>
      </c>
      <c r="I131" s="9" t="s">
        <v>16</v>
      </c>
      <c r="J131" s="9"/>
      <c r="K131" s="131" t="s">
        <v>19</v>
      </c>
      <c r="L131" s="132">
        <v>45759</v>
      </c>
      <c r="M131" s="150">
        <v>45759</v>
      </c>
      <c r="N131" s="133">
        <v>8639.08</v>
      </c>
      <c r="O131" s="133">
        <v>9150.2800000000007</v>
      </c>
      <c r="P131" s="134">
        <v>97</v>
      </c>
      <c r="Q131" s="135">
        <f t="shared" si="0"/>
        <v>94.332783505154651</v>
      </c>
      <c r="R131" s="132">
        <v>46124</v>
      </c>
      <c r="S131" s="151">
        <v>46124</v>
      </c>
      <c r="T131" s="39">
        <f t="shared" si="30"/>
        <v>6773.0740000000005</v>
      </c>
      <c r="U131" s="11">
        <f t="shared" si="31"/>
        <v>10359.370000000001</v>
      </c>
      <c r="V131" s="11">
        <f t="shared" si="3"/>
        <v>188.35218181818183</v>
      </c>
      <c r="W131" s="11">
        <f t="shared" si="32"/>
        <v>3586.2960000000003</v>
      </c>
      <c r="X131" s="47">
        <f t="shared" si="33"/>
        <v>106.7</v>
      </c>
      <c r="Y131" s="9">
        <f t="shared" si="34"/>
        <v>55</v>
      </c>
      <c r="Z131" s="28">
        <f t="shared" si="35"/>
        <v>-51.7</v>
      </c>
      <c r="AA131" s="9"/>
      <c r="AB131" s="9"/>
      <c r="AC131" s="9"/>
    </row>
    <row r="132" spans="1:29" ht="13.5">
      <c r="A132" s="10">
        <v>46125</v>
      </c>
      <c r="B132" s="9" t="s">
        <v>19</v>
      </c>
      <c r="C132" s="11">
        <v>6452.52</v>
      </c>
      <c r="D132" s="9">
        <v>78</v>
      </c>
      <c r="E132" s="76">
        <v>29.7</v>
      </c>
      <c r="F132" s="9">
        <v>1</v>
      </c>
      <c r="G132" s="9">
        <v>19.5</v>
      </c>
      <c r="H132" s="13"/>
      <c r="I132" s="9" t="s">
        <v>16</v>
      </c>
      <c r="J132" s="9"/>
      <c r="K132" s="131" t="s">
        <v>19</v>
      </c>
      <c r="L132" s="132">
        <v>45760</v>
      </c>
      <c r="M132" s="150">
        <v>45760</v>
      </c>
      <c r="N132" s="133">
        <v>5901.74</v>
      </c>
      <c r="O132" s="133">
        <v>6157.34</v>
      </c>
      <c r="P132" s="134">
        <v>71</v>
      </c>
      <c r="Q132" s="135">
        <f t="shared" si="0"/>
        <v>86.723098591549302</v>
      </c>
      <c r="R132" s="132">
        <v>46125</v>
      </c>
      <c r="S132" s="151">
        <v>46125</v>
      </c>
      <c r="T132" s="39">
        <f t="shared" si="30"/>
        <v>4985.3320000000003</v>
      </c>
      <c r="U132" s="11">
        <f t="shared" si="31"/>
        <v>6452.52</v>
      </c>
      <c r="V132" s="11">
        <f t="shared" si="3"/>
        <v>82.72461538461539</v>
      </c>
      <c r="W132" s="11">
        <f t="shared" si="32"/>
        <v>1467.1880000000001</v>
      </c>
      <c r="X132" s="47">
        <f t="shared" si="33"/>
        <v>78.100000000000009</v>
      </c>
      <c r="Y132" s="9">
        <f t="shared" si="34"/>
        <v>78</v>
      </c>
      <c r="Z132" s="28">
        <f t="shared" si="35"/>
        <v>-0.10000000000000853</v>
      </c>
      <c r="AA132" s="9"/>
      <c r="AB132" s="9"/>
      <c r="AC132" s="9"/>
    </row>
    <row r="133" spans="1:29" ht="13.5">
      <c r="A133" s="10">
        <v>46126</v>
      </c>
      <c r="B133" s="9" t="s">
        <v>19</v>
      </c>
      <c r="C133" s="11">
        <v>2441.5</v>
      </c>
      <c r="D133" s="9">
        <v>26</v>
      </c>
      <c r="E133" s="76">
        <v>29.94</v>
      </c>
      <c r="F133" s="9">
        <v>1</v>
      </c>
      <c r="G133" s="9">
        <v>13.5</v>
      </c>
      <c r="H133" s="13">
        <v>0.25169999999999998</v>
      </c>
      <c r="I133" s="9" t="s">
        <v>16</v>
      </c>
      <c r="J133" s="9"/>
      <c r="K133" s="131" t="s">
        <v>19</v>
      </c>
      <c r="L133" s="132">
        <v>45761</v>
      </c>
      <c r="M133" s="150">
        <v>45761</v>
      </c>
      <c r="N133" s="133">
        <v>4354.62</v>
      </c>
      <c r="O133" s="133">
        <v>4532.12</v>
      </c>
      <c r="P133" s="134">
        <v>38</v>
      </c>
      <c r="Q133" s="135">
        <f t="shared" si="0"/>
        <v>119.26631578947368</v>
      </c>
      <c r="R133" s="132">
        <v>46126</v>
      </c>
      <c r="S133" s="151">
        <v>46126</v>
      </c>
      <c r="T133" s="39">
        <f t="shared" si="30"/>
        <v>4401.4850000000006</v>
      </c>
      <c r="U133" s="11">
        <f t="shared" si="31"/>
        <v>2441.5</v>
      </c>
      <c r="V133" s="11">
        <f t="shared" si="3"/>
        <v>93.90384615384616</v>
      </c>
      <c r="W133" s="11">
        <f t="shared" si="32"/>
        <v>-1959.9850000000006</v>
      </c>
      <c r="X133" s="47">
        <f t="shared" si="33"/>
        <v>41.800000000000004</v>
      </c>
      <c r="Y133" s="9">
        <f t="shared" si="34"/>
        <v>26</v>
      </c>
      <c r="Z133" s="28">
        <f t="shared" si="35"/>
        <v>-15.800000000000004</v>
      </c>
      <c r="AA133" s="9"/>
      <c r="AB133" s="9"/>
      <c r="AC133" s="9"/>
    </row>
    <row r="134" spans="1:29" ht="13.5">
      <c r="A134" s="10">
        <v>46127</v>
      </c>
      <c r="B134" s="9" t="s">
        <v>19</v>
      </c>
      <c r="C134" s="11">
        <v>2641.06</v>
      </c>
      <c r="D134" s="9">
        <v>29</v>
      </c>
      <c r="E134" s="76">
        <v>35.56</v>
      </c>
      <c r="F134" s="9">
        <v>6</v>
      </c>
      <c r="G134" s="9">
        <v>14.5</v>
      </c>
      <c r="H134" s="13">
        <v>0.28489999999999999</v>
      </c>
      <c r="I134" s="9" t="s">
        <v>16</v>
      </c>
      <c r="J134" s="9"/>
      <c r="K134" s="131" t="s">
        <v>19</v>
      </c>
      <c r="L134" s="132">
        <v>45762</v>
      </c>
      <c r="M134" s="150">
        <v>45762</v>
      </c>
      <c r="N134" s="133">
        <v>3767.05</v>
      </c>
      <c r="O134" s="133">
        <v>4001.35</v>
      </c>
      <c r="P134" s="134">
        <v>45</v>
      </c>
      <c r="Q134" s="135">
        <f t="shared" si="0"/>
        <v>88.918888888888887</v>
      </c>
      <c r="R134" s="132">
        <v>46127</v>
      </c>
      <c r="S134" s="151">
        <v>46127</v>
      </c>
      <c r="T134" s="39">
        <f t="shared" si="30"/>
        <v>3866.0490000000004</v>
      </c>
      <c r="U134" s="11">
        <f t="shared" si="31"/>
        <v>2641.06</v>
      </c>
      <c r="V134" s="11">
        <f t="shared" si="3"/>
        <v>91.07103448275862</v>
      </c>
      <c r="W134" s="11">
        <f t="shared" si="32"/>
        <v>-1224.9890000000005</v>
      </c>
      <c r="X134" s="47">
        <f t="shared" si="33"/>
        <v>49.500000000000007</v>
      </c>
      <c r="Y134" s="9">
        <f t="shared" si="34"/>
        <v>29</v>
      </c>
      <c r="Z134" s="28">
        <f t="shared" si="35"/>
        <v>-20.500000000000007</v>
      </c>
      <c r="AA134" s="9"/>
      <c r="AB134" s="9"/>
      <c r="AC134" s="9"/>
    </row>
    <row r="135" spans="1:29" ht="13.5">
      <c r="A135" s="10">
        <v>46128</v>
      </c>
      <c r="B135" s="9" t="s">
        <v>19</v>
      </c>
      <c r="C135" s="11">
        <v>3116.67</v>
      </c>
      <c r="D135" s="9">
        <v>35</v>
      </c>
      <c r="E135" s="76">
        <v>17.34</v>
      </c>
      <c r="F135" s="9">
        <v>0</v>
      </c>
      <c r="G135" s="9">
        <v>11.65</v>
      </c>
      <c r="H135" s="13">
        <v>0.56740000000000002</v>
      </c>
      <c r="I135" s="9" t="s">
        <v>16</v>
      </c>
      <c r="J135" s="9"/>
      <c r="K135" s="131" t="s">
        <v>19</v>
      </c>
      <c r="L135" s="132">
        <v>45763</v>
      </c>
      <c r="M135" s="150">
        <v>45763</v>
      </c>
      <c r="N135" s="133">
        <v>3329.99</v>
      </c>
      <c r="O135" s="133">
        <v>3514.59</v>
      </c>
      <c r="P135" s="134">
        <v>41</v>
      </c>
      <c r="Q135" s="135">
        <f t="shared" si="0"/>
        <v>85.721707317073168</v>
      </c>
      <c r="R135" s="132">
        <v>46128</v>
      </c>
      <c r="S135" s="151">
        <v>46128</v>
      </c>
      <c r="T135" s="39">
        <f t="shared" si="30"/>
        <v>6610.2410000000009</v>
      </c>
      <c r="U135" s="11">
        <f t="shared" si="31"/>
        <v>3116.67</v>
      </c>
      <c r="V135" s="11">
        <f t="shared" si="3"/>
        <v>89.047714285714292</v>
      </c>
      <c r="W135" s="11">
        <f t="shared" si="32"/>
        <v>-3493.5710000000008</v>
      </c>
      <c r="X135" s="47">
        <f t="shared" si="33"/>
        <v>45.1</v>
      </c>
      <c r="Y135" s="9">
        <f t="shared" si="34"/>
        <v>35</v>
      </c>
      <c r="Z135" s="28">
        <f t="shared" si="35"/>
        <v>-10.100000000000001</v>
      </c>
      <c r="AA135" s="9"/>
      <c r="AB135" s="9"/>
      <c r="AC135" s="9"/>
    </row>
    <row r="136" spans="1:29" ht="13.5">
      <c r="A136" s="10">
        <v>46129</v>
      </c>
      <c r="B136" s="9" t="s">
        <v>19</v>
      </c>
      <c r="C136" s="11">
        <v>7097.91</v>
      </c>
      <c r="D136" s="9">
        <v>78</v>
      </c>
      <c r="E136" s="76">
        <v>33.96</v>
      </c>
      <c r="F136" s="9">
        <v>13</v>
      </c>
      <c r="G136" s="9">
        <v>15.6</v>
      </c>
      <c r="H136" s="13">
        <v>0.26640000000000003</v>
      </c>
      <c r="I136" s="9" t="s">
        <v>16</v>
      </c>
      <c r="J136" s="9"/>
      <c r="K136" s="131" t="s">
        <v>19</v>
      </c>
      <c r="L136" s="132">
        <v>45764</v>
      </c>
      <c r="M136" s="150">
        <v>45764</v>
      </c>
      <c r="N136" s="133">
        <v>5725.31</v>
      </c>
      <c r="O136" s="133">
        <v>6009.31</v>
      </c>
      <c r="P136" s="134">
        <v>65</v>
      </c>
      <c r="Q136" s="135">
        <f t="shared" si="0"/>
        <v>92.45092307692309</v>
      </c>
      <c r="R136" s="132">
        <v>46129</v>
      </c>
      <c r="S136" s="151">
        <v>46129</v>
      </c>
      <c r="T136" s="39">
        <f t="shared" si="30"/>
        <v>8434.0630000000001</v>
      </c>
      <c r="U136" s="11">
        <f t="shared" si="31"/>
        <v>7097.91</v>
      </c>
      <c r="V136" s="11">
        <f t="shared" si="3"/>
        <v>90.998846153846145</v>
      </c>
      <c r="W136" s="11">
        <f t="shared" si="32"/>
        <v>-1336.1530000000002</v>
      </c>
      <c r="X136" s="47">
        <f t="shared" si="33"/>
        <v>71.5</v>
      </c>
      <c r="Y136" s="9">
        <f t="shared" si="34"/>
        <v>78</v>
      </c>
      <c r="Z136" s="28">
        <f t="shared" si="35"/>
        <v>6.5</v>
      </c>
      <c r="AA136" s="9"/>
      <c r="AB136" s="9"/>
      <c r="AC136" s="9"/>
    </row>
    <row r="137" spans="1:29" ht="13.5">
      <c r="A137" s="10">
        <v>46130</v>
      </c>
      <c r="B137" s="9" t="s">
        <v>19</v>
      </c>
      <c r="C137" s="11">
        <v>7539.49</v>
      </c>
      <c r="D137" s="9">
        <v>85</v>
      </c>
      <c r="E137" s="76">
        <v>29.35</v>
      </c>
      <c r="F137" s="9">
        <v>4</v>
      </c>
      <c r="G137" s="9">
        <v>12.7</v>
      </c>
      <c r="H137" s="13">
        <v>0.32419999999999999</v>
      </c>
      <c r="I137" s="9" t="s">
        <v>16</v>
      </c>
      <c r="J137" s="9"/>
      <c r="K137" s="131" t="s">
        <v>19</v>
      </c>
      <c r="L137" s="132">
        <v>45765</v>
      </c>
      <c r="M137" s="150">
        <v>45765</v>
      </c>
      <c r="N137" s="133">
        <v>7220.03</v>
      </c>
      <c r="O137" s="133">
        <v>7667.33</v>
      </c>
      <c r="P137" s="134">
        <v>83</v>
      </c>
      <c r="Q137" s="135">
        <f t="shared" si="0"/>
        <v>92.377469879518074</v>
      </c>
      <c r="R137" s="132">
        <v>46130</v>
      </c>
      <c r="S137" s="151">
        <v>46130</v>
      </c>
      <c r="T137" s="39">
        <f t="shared" si="30"/>
        <v>8898.3290000000015</v>
      </c>
      <c r="U137" s="11">
        <f t="shared" si="31"/>
        <v>7539.49</v>
      </c>
      <c r="V137" s="11">
        <f t="shared" si="3"/>
        <v>88.699882352941174</v>
      </c>
      <c r="W137" s="11">
        <f t="shared" si="32"/>
        <v>-1358.8390000000018</v>
      </c>
      <c r="X137" s="47">
        <f t="shared" si="33"/>
        <v>91.300000000000011</v>
      </c>
      <c r="Y137" s="9">
        <f t="shared" si="34"/>
        <v>85</v>
      </c>
      <c r="Z137" s="28">
        <f t="shared" si="35"/>
        <v>-6.3000000000000114</v>
      </c>
      <c r="AA137" s="9"/>
      <c r="AB137" s="9"/>
      <c r="AC137" s="9"/>
    </row>
    <row r="138" spans="1:29" ht="13.5">
      <c r="A138" s="10">
        <v>46131</v>
      </c>
      <c r="B138" s="9" t="s">
        <v>19</v>
      </c>
      <c r="C138" s="11">
        <v>9537.74</v>
      </c>
      <c r="D138" s="9">
        <v>108</v>
      </c>
      <c r="E138" s="76">
        <v>28.34</v>
      </c>
      <c r="F138" s="9">
        <v>4</v>
      </c>
      <c r="G138" s="9">
        <v>21.6</v>
      </c>
      <c r="H138" s="13">
        <v>0.22770000000000001</v>
      </c>
      <c r="I138" s="9" t="s">
        <v>16</v>
      </c>
      <c r="J138" s="9"/>
      <c r="K138" s="131" t="s">
        <v>19</v>
      </c>
      <c r="L138" s="132">
        <v>45766</v>
      </c>
      <c r="M138" s="150">
        <v>45766</v>
      </c>
      <c r="N138" s="133">
        <v>7585.29</v>
      </c>
      <c r="O138" s="133">
        <v>8089.39</v>
      </c>
      <c r="P138" s="134">
        <v>95</v>
      </c>
      <c r="Q138" s="135">
        <f t="shared" si="0"/>
        <v>85.151473684210529</v>
      </c>
      <c r="R138" s="132">
        <v>46131</v>
      </c>
      <c r="S138" s="151">
        <v>46131</v>
      </c>
      <c r="T138" s="39">
        <f t="shared" si="30"/>
        <v>9255.862000000001</v>
      </c>
      <c r="U138" s="11">
        <f t="shared" si="31"/>
        <v>9537.74</v>
      </c>
      <c r="V138" s="11">
        <f t="shared" si="3"/>
        <v>88.312407407407406</v>
      </c>
      <c r="W138" s="11">
        <f t="shared" si="32"/>
        <v>281.87799999999879</v>
      </c>
      <c r="X138" s="47">
        <f t="shared" si="33"/>
        <v>104.50000000000001</v>
      </c>
      <c r="Y138" s="9">
        <f t="shared" si="34"/>
        <v>108</v>
      </c>
      <c r="Z138" s="28">
        <f t="shared" si="35"/>
        <v>3.4999999999999858</v>
      </c>
      <c r="AA138" s="9"/>
      <c r="AB138" s="9"/>
      <c r="AC138" s="9"/>
    </row>
    <row r="139" spans="1:29" ht="13.5">
      <c r="A139" s="10">
        <v>46132</v>
      </c>
      <c r="B139" s="9" t="s">
        <v>19</v>
      </c>
      <c r="C139" s="11">
        <v>4015.1</v>
      </c>
      <c r="D139" s="9">
        <v>37</v>
      </c>
      <c r="E139" s="76">
        <v>29.07</v>
      </c>
      <c r="F139" s="9">
        <v>0</v>
      </c>
      <c r="G139" s="9">
        <v>9.25</v>
      </c>
      <c r="H139" s="13">
        <v>0.29099999999999998</v>
      </c>
      <c r="I139" s="9" t="s">
        <v>16</v>
      </c>
      <c r="J139" s="9"/>
      <c r="K139" s="131" t="s">
        <v>19</v>
      </c>
      <c r="L139" s="132">
        <v>45767</v>
      </c>
      <c r="M139" s="150">
        <v>45767</v>
      </c>
      <c r="N139" s="133">
        <v>7924.52</v>
      </c>
      <c r="O139" s="133">
        <v>8414.42</v>
      </c>
      <c r="P139" s="134">
        <v>103</v>
      </c>
      <c r="Q139" s="135">
        <f t="shared" si="0"/>
        <v>81.693398058252427</v>
      </c>
      <c r="R139" s="132">
        <v>46132</v>
      </c>
      <c r="S139" s="151">
        <v>46132</v>
      </c>
      <c r="T139" s="39">
        <f t="shared" si="30"/>
        <v>8273.1110000000008</v>
      </c>
      <c r="U139" s="11">
        <f t="shared" si="31"/>
        <v>4015.1</v>
      </c>
      <c r="V139" s="11">
        <f t="shared" si="3"/>
        <v>108.51621621621621</v>
      </c>
      <c r="W139" s="11">
        <f t="shared" si="32"/>
        <v>-4258.0110000000004</v>
      </c>
      <c r="X139" s="47">
        <f t="shared" si="33"/>
        <v>113.30000000000001</v>
      </c>
      <c r="Y139" s="9">
        <f t="shared" si="34"/>
        <v>37</v>
      </c>
      <c r="Z139" s="28">
        <f t="shared" si="35"/>
        <v>-76.300000000000011</v>
      </c>
      <c r="AA139" s="9"/>
      <c r="AB139" s="9"/>
      <c r="AC139" s="9"/>
    </row>
    <row r="140" spans="1:29" ht="13.5">
      <c r="A140" s="10">
        <v>46133</v>
      </c>
      <c r="B140" s="9" t="s">
        <v>19</v>
      </c>
      <c r="C140" s="11">
        <v>5710.94</v>
      </c>
      <c r="D140" s="9">
        <v>63</v>
      </c>
      <c r="E140" s="76">
        <v>32.82</v>
      </c>
      <c r="F140" s="9">
        <v>6</v>
      </c>
      <c r="G140" s="9">
        <v>9.75</v>
      </c>
      <c r="H140" s="13">
        <v>0.29010000000000002</v>
      </c>
      <c r="I140" s="9" t="s">
        <v>16</v>
      </c>
      <c r="J140" s="9"/>
      <c r="K140" s="131" t="s">
        <v>19</v>
      </c>
      <c r="L140" s="132">
        <v>45768</v>
      </c>
      <c r="M140" s="150">
        <v>45768</v>
      </c>
      <c r="N140" s="133">
        <v>7038.21</v>
      </c>
      <c r="O140" s="133">
        <v>7521.01</v>
      </c>
      <c r="P140" s="134">
        <v>87</v>
      </c>
      <c r="Q140" s="135">
        <f t="shared" si="0"/>
        <v>86.448390804597707</v>
      </c>
      <c r="R140" s="132">
        <v>46133</v>
      </c>
      <c r="S140" s="151">
        <v>46133</v>
      </c>
      <c r="T140" s="39">
        <f t="shared" si="30"/>
        <v>3826.5040000000004</v>
      </c>
      <c r="U140" s="11">
        <f t="shared" si="31"/>
        <v>5710.94</v>
      </c>
      <c r="V140" s="11">
        <f t="shared" si="3"/>
        <v>90.649841269841261</v>
      </c>
      <c r="W140" s="11">
        <f t="shared" si="32"/>
        <v>1884.4359999999992</v>
      </c>
      <c r="X140" s="47">
        <f t="shared" si="33"/>
        <v>95.7</v>
      </c>
      <c r="Y140" s="9">
        <f t="shared" si="34"/>
        <v>63</v>
      </c>
      <c r="Z140" s="28">
        <f t="shared" si="35"/>
        <v>-32.700000000000003</v>
      </c>
      <c r="AA140" s="9"/>
      <c r="AB140" s="9"/>
      <c r="AC140" s="9"/>
    </row>
    <row r="141" spans="1:29" ht="13.5">
      <c r="A141" s="10">
        <v>46134</v>
      </c>
      <c r="B141" s="9" t="s">
        <v>19</v>
      </c>
      <c r="C141" s="11">
        <v>2228.44</v>
      </c>
      <c r="D141" s="9">
        <v>22</v>
      </c>
      <c r="E141" s="76">
        <v>34.869999999999997</v>
      </c>
      <c r="F141" s="9">
        <v>2</v>
      </c>
      <c r="G141" s="9">
        <v>10.5</v>
      </c>
      <c r="H141" s="13">
        <v>0.24729999999999999</v>
      </c>
      <c r="I141" s="9" t="s">
        <v>16</v>
      </c>
      <c r="J141" s="9"/>
      <c r="K141" s="131" t="s">
        <v>19</v>
      </c>
      <c r="L141" s="132">
        <v>45769</v>
      </c>
      <c r="M141" s="150">
        <v>45769</v>
      </c>
      <c r="N141" s="133">
        <v>3301.14</v>
      </c>
      <c r="O141" s="133">
        <v>3478.64</v>
      </c>
      <c r="P141" s="134">
        <v>33</v>
      </c>
      <c r="Q141" s="135">
        <f t="shared" si="0"/>
        <v>105.41333333333333</v>
      </c>
      <c r="R141" s="132">
        <v>46134</v>
      </c>
      <c r="S141" s="151">
        <v>46134</v>
      </c>
      <c r="T141" s="39">
        <f t="shared" si="30"/>
        <v>3899.973</v>
      </c>
      <c r="U141" s="11">
        <f t="shared" si="31"/>
        <v>2228.44</v>
      </c>
      <c r="V141" s="11">
        <f t="shared" si="3"/>
        <v>101.29272727272728</v>
      </c>
      <c r="W141" s="11">
        <f t="shared" si="32"/>
        <v>-1671.5329999999999</v>
      </c>
      <c r="X141" s="47">
        <f t="shared" si="33"/>
        <v>36.300000000000004</v>
      </c>
      <c r="Y141" s="9">
        <f t="shared" si="34"/>
        <v>22</v>
      </c>
      <c r="Z141" s="28">
        <f t="shared" si="35"/>
        <v>-14.300000000000004</v>
      </c>
      <c r="AA141" s="9"/>
      <c r="AB141" s="9"/>
      <c r="AC141" s="9"/>
    </row>
    <row r="142" spans="1:29" ht="13.5">
      <c r="A142" s="10">
        <v>46135</v>
      </c>
      <c r="B142" s="9" t="s">
        <v>19</v>
      </c>
      <c r="C142" s="11">
        <v>2827.74</v>
      </c>
      <c r="D142" s="9">
        <v>27</v>
      </c>
      <c r="E142" s="76">
        <v>28.88</v>
      </c>
      <c r="F142" s="9">
        <v>2</v>
      </c>
      <c r="G142" s="9">
        <v>13.5</v>
      </c>
      <c r="H142" s="13">
        <v>0.35120000000000001</v>
      </c>
      <c r="I142" s="9" t="s">
        <v>16</v>
      </c>
      <c r="J142" s="9"/>
      <c r="K142" s="131" t="s">
        <v>19</v>
      </c>
      <c r="L142" s="132">
        <v>45770</v>
      </c>
      <c r="M142" s="150">
        <v>45770</v>
      </c>
      <c r="N142" s="133">
        <v>3318.23</v>
      </c>
      <c r="O142" s="133">
        <v>3545.43</v>
      </c>
      <c r="P142" s="134">
        <v>42</v>
      </c>
      <c r="Q142" s="135">
        <f t="shared" si="0"/>
        <v>84.414999999999992</v>
      </c>
      <c r="R142" s="132">
        <v>46135</v>
      </c>
      <c r="S142" s="151">
        <v>46135</v>
      </c>
      <c r="T142" s="39">
        <f t="shared" si="30"/>
        <v>3559.8860000000004</v>
      </c>
      <c r="U142" s="11">
        <f t="shared" si="31"/>
        <v>2827.74</v>
      </c>
      <c r="V142" s="11">
        <f t="shared" si="3"/>
        <v>104.7311111111111</v>
      </c>
      <c r="W142" s="11">
        <f t="shared" si="32"/>
        <v>-732.14600000000064</v>
      </c>
      <c r="X142" s="47">
        <f t="shared" si="33"/>
        <v>46.2</v>
      </c>
      <c r="Y142" s="9">
        <f t="shared" si="34"/>
        <v>27</v>
      </c>
      <c r="Z142" s="28">
        <f t="shared" si="35"/>
        <v>-19.200000000000003</v>
      </c>
      <c r="AA142" s="9"/>
      <c r="AB142" s="9"/>
      <c r="AC142" s="9"/>
    </row>
    <row r="143" spans="1:29" ht="13.5">
      <c r="A143" s="10">
        <v>46136</v>
      </c>
      <c r="B143" s="9" t="s">
        <v>19</v>
      </c>
      <c r="C143" s="11">
        <v>4708.28</v>
      </c>
      <c r="D143" s="9">
        <v>57</v>
      </c>
      <c r="E143" s="76">
        <v>34</v>
      </c>
      <c r="F143" s="9">
        <v>6</v>
      </c>
      <c r="G143" s="9">
        <v>10.4</v>
      </c>
      <c r="H143" s="13">
        <v>0.31240000000000001</v>
      </c>
      <c r="I143" s="9" t="s">
        <v>16</v>
      </c>
      <c r="J143" s="9"/>
      <c r="K143" s="131" t="s">
        <v>19</v>
      </c>
      <c r="L143" s="132">
        <v>45771</v>
      </c>
      <c r="M143" s="150">
        <v>45771</v>
      </c>
      <c r="N143" s="133">
        <v>3072.96</v>
      </c>
      <c r="O143" s="133">
        <v>3236.26</v>
      </c>
      <c r="P143" s="134">
        <v>38</v>
      </c>
      <c r="Q143" s="135">
        <f t="shared" si="0"/>
        <v>85.16473684210527</v>
      </c>
      <c r="R143" s="132">
        <v>46136</v>
      </c>
      <c r="S143" s="151">
        <v>46136</v>
      </c>
      <c r="T143" s="39">
        <f t="shared" si="30"/>
        <v>7706.8750000000009</v>
      </c>
      <c r="U143" s="11">
        <f t="shared" si="31"/>
        <v>4708.28</v>
      </c>
      <c r="V143" s="11">
        <f t="shared" si="3"/>
        <v>82.601403508771924</v>
      </c>
      <c r="W143" s="11">
        <f t="shared" si="32"/>
        <v>-2998.5950000000012</v>
      </c>
      <c r="X143" s="47">
        <f t="shared" si="33"/>
        <v>41.800000000000004</v>
      </c>
      <c r="Y143" s="9">
        <f t="shared" si="34"/>
        <v>57</v>
      </c>
      <c r="Z143" s="28">
        <f t="shared" si="35"/>
        <v>15.199999999999996</v>
      </c>
      <c r="AA143" s="9"/>
      <c r="AB143" s="9"/>
      <c r="AC143" s="9"/>
    </row>
    <row r="144" spans="1:29" ht="13.5">
      <c r="A144" s="10">
        <v>46137</v>
      </c>
      <c r="B144" s="9" t="s">
        <v>19</v>
      </c>
      <c r="C144" s="11">
        <v>7424.32</v>
      </c>
      <c r="D144" s="9">
        <v>74</v>
      </c>
      <c r="E144" s="76">
        <v>36.619999999999997</v>
      </c>
      <c r="F144" s="9">
        <v>11</v>
      </c>
      <c r="G144" s="9">
        <v>9.16</v>
      </c>
      <c r="H144" s="13">
        <v>0.33750000000000002</v>
      </c>
      <c r="I144" s="9" t="s">
        <v>16</v>
      </c>
      <c r="J144" s="9"/>
      <c r="K144" s="131" t="s">
        <v>19</v>
      </c>
      <c r="L144" s="132">
        <v>45772</v>
      </c>
      <c r="M144" s="150">
        <v>45772</v>
      </c>
      <c r="N144" s="133">
        <v>6601.55</v>
      </c>
      <c r="O144" s="133">
        <v>7006.25</v>
      </c>
      <c r="P144" s="134">
        <v>80</v>
      </c>
      <c r="Q144" s="135">
        <f t="shared" si="0"/>
        <v>87.578125</v>
      </c>
      <c r="R144" s="132">
        <v>46137</v>
      </c>
      <c r="S144" s="151">
        <v>46137</v>
      </c>
      <c r="T144" s="39">
        <f t="shared" si="30"/>
        <v>8524.5820000000003</v>
      </c>
      <c r="U144" s="11">
        <f t="shared" si="31"/>
        <v>7424.32</v>
      </c>
      <c r="V144" s="11">
        <f t="shared" si="3"/>
        <v>100.32864864864864</v>
      </c>
      <c r="W144" s="11">
        <f t="shared" si="32"/>
        <v>-1100.2620000000006</v>
      </c>
      <c r="X144" s="47">
        <f t="shared" si="33"/>
        <v>88</v>
      </c>
      <c r="Y144" s="9">
        <f t="shared" si="34"/>
        <v>74</v>
      </c>
      <c r="Z144" s="28">
        <f t="shared" si="35"/>
        <v>-14</v>
      </c>
      <c r="AA144" s="9"/>
      <c r="AB144" s="9"/>
      <c r="AC144" s="9"/>
    </row>
    <row r="145" spans="1:29" ht="13.5">
      <c r="A145" s="10">
        <v>46138</v>
      </c>
      <c r="B145" s="9" t="s">
        <v>19</v>
      </c>
      <c r="C145" s="11">
        <v>6512.21</v>
      </c>
      <c r="D145" s="9">
        <v>72</v>
      </c>
      <c r="E145" s="76">
        <v>30.19</v>
      </c>
      <c r="F145" s="9">
        <v>5</v>
      </c>
      <c r="G145" s="9">
        <v>9.66</v>
      </c>
      <c r="H145" s="13">
        <v>0.29399999999999998</v>
      </c>
      <c r="I145" s="9" t="s">
        <v>16</v>
      </c>
      <c r="J145" s="9"/>
      <c r="K145" s="131" t="s">
        <v>19</v>
      </c>
      <c r="L145" s="132">
        <v>45773</v>
      </c>
      <c r="M145" s="150">
        <v>45773</v>
      </c>
      <c r="N145" s="133">
        <v>7380.42</v>
      </c>
      <c r="O145" s="133">
        <v>7749.62</v>
      </c>
      <c r="P145" s="134">
        <v>82</v>
      </c>
      <c r="Q145" s="135">
        <f t="shared" si="0"/>
        <v>94.507560975609749</v>
      </c>
      <c r="R145" s="132">
        <v>46138</v>
      </c>
      <c r="S145" s="151">
        <v>46138</v>
      </c>
      <c r="T145" s="39">
        <f t="shared" si="30"/>
        <v>10076.11</v>
      </c>
      <c r="U145" s="11">
        <f t="shared" si="31"/>
        <v>6512.21</v>
      </c>
      <c r="V145" s="11">
        <f t="shared" si="3"/>
        <v>90.447361111111107</v>
      </c>
      <c r="W145" s="11">
        <f t="shared" si="32"/>
        <v>-3563.9000000000005</v>
      </c>
      <c r="X145" s="47">
        <f t="shared" si="33"/>
        <v>90.2</v>
      </c>
      <c r="Y145" s="9">
        <f t="shared" si="34"/>
        <v>72</v>
      </c>
      <c r="Z145" s="28">
        <f t="shared" si="35"/>
        <v>-18.200000000000003</v>
      </c>
      <c r="AA145" s="9"/>
      <c r="AB145" s="9"/>
      <c r="AC145" s="9"/>
    </row>
    <row r="146" spans="1:29" ht="13.5">
      <c r="A146" s="10">
        <v>46139</v>
      </c>
      <c r="B146" s="9" t="s">
        <v>19</v>
      </c>
      <c r="C146" s="11">
        <v>2010.52</v>
      </c>
      <c r="D146" s="9">
        <v>24</v>
      </c>
      <c r="E146" s="76">
        <v>28.54</v>
      </c>
      <c r="F146" s="9">
        <v>0</v>
      </c>
      <c r="G146" s="9">
        <v>4.5</v>
      </c>
      <c r="H146" s="13">
        <v>0.25340000000000001</v>
      </c>
      <c r="I146" s="9" t="s">
        <v>16</v>
      </c>
      <c r="J146" s="9"/>
      <c r="K146" s="131" t="s">
        <v>19</v>
      </c>
      <c r="L146" s="132">
        <v>45774</v>
      </c>
      <c r="M146" s="150">
        <v>45774</v>
      </c>
      <c r="N146" s="133">
        <v>8705.7000000000007</v>
      </c>
      <c r="O146" s="133">
        <v>9160.1</v>
      </c>
      <c r="P146" s="134">
        <v>105</v>
      </c>
      <c r="Q146" s="135">
        <f t="shared" si="0"/>
        <v>87.239047619047625</v>
      </c>
      <c r="R146" s="132">
        <v>46139</v>
      </c>
      <c r="S146" s="151">
        <v>46139</v>
      </c>
      <c r="T146" s="39">
        <f t="shared" si="30"/>
        <v>5227.8600000000006</v>
      </c>
      <c r="U146" s="11">
        <f t="shared" si="31"/>
        <v>2010.52</v>
      </c>
      <c r="V146" s="11">
        <f t="shared" si="3"/>
        <v>83.771666666666661</v>
      </c>
      <c r="W146" s="11">
        <f t="shared" si="32"/>
        <v>-3217.3400000000006</v>
      </c>
      <c r="X146" s="47">
        <f t="shared" si="33"/>
        <v>115.50000000000001</v>
      </c>
      <c r="Y146" s="9">
        <f t="shared" si="34"/>
        <v>24</v>
      </c>
      <c r="Z146" s="28">
        <f t="shared" si="35"/>
        <v>-91.500000000000014</v>
      </c>
      <c r="AA146" s="9"/>
      <c r="AB146" s="9"/>
      <c r="AC146" s="9"/>
    </row>
    <row r="147" spans="1:29" ht="13.5">
      <c r="A147" s="10">
        <v>46140</v>
      </c>
      <c r="B147" s="9" t="s">
        <v>19</v>
      </c>
      <c r="C147" s="11">
        <v>3869.8</v>
      </c>
      <c r="D147" s="9">
        <v>36</v>
      </c>
      <c r="E147" s="76">
        <v>35.68</v>
      </c>
      <c r="F147" s="9">
        <v>6</v>
      </c>
      <c r="G147" s="9">
        <v>18</v>
      </c>
      <c r="H147" s="13">
        <v>0.38100000000000001</v>
      </c>
      <c r="I147" s="9" t="s">
        <v>16</v>
      </c>
      <c r="J147" s="9"/>
      <c r="K147" s="131" t="s">
        <v>19</v>
      </c>
      <c r="L147" s="132">
        <v>45775</v>
      </c>
      <c r="M147" s="150">
        <v>45775</v>
      </c>
      <c r="N147" s="133">
        <v>4390.5</v>
      </c>
      <c r="O147" s="133">
        <v>4752.6000000000004</v>
      </c>
      <c r="P147" s="134">
        <v>57</v>
      </c>
      <c r="Q147" s="135">
        <f t="shared" si="0"/>
        <v>83.378947368421052</v>
      </c>
      <c r="R147" s="132">
        <v>46140</v>
      </c>
      <c r="S147" s="151">
        <v>46140</v>
      </c>
      <c r="T147" s="39">
        <f t="shared" si="30"/>
        <v>1325.7200000000003</v>
      </c>
      <c r="U147" s="11">
        <f t="shared" si="31"/>
        <v>3869.8</v>
      </c>
      <c r="V147" s="11">
        <f t="shared" si="3"/>
        <v>107.49444444444445</v>
      </c>
      <c r="W147" s="11">
        <f t="shared" si="32"/>
        <v>2544.08</v>
      </c>
      <c r="X147" s="47">
        <f t="shared" si="33"/>
        <v>62.7</v>
      </c>
      <c r="Y147" s="9">
        <f t="shared" si="34"/>
        <v>36</v>
      </c>
      <c r="Z147" s="28">
        <f t="shared" si="35"/>
        <v>-26.700000000000003</v>
      </c>
      <c r="AA147" s="9"/>
      <c r="AB147" s="9"/>
      <c r="AC147" s="9"/>
    </row>
    <row r="148" spans="1:29" ht="13.5">
      <c r="A148" s="10">
        <v>46141</v>
      </c>
      <c r="B148" s="9" t="s">
        <v>19</v>
      </c>
      <c r="C148" s="11">
        <v>2601.63</v>
      </c>
      <c r="D148" s="9">
        <v>29</v>
      </c>
      <c r="E148" s="76">
        <v>34.74</v>
      </c>
      <c r="F148" s="9">
        <v>5</v>
      </c>
      <c r="G148" s="9">
        <v>9</v>
      </c>
      <c r="H148" s="13">
        <v>0.29049999999999998</v>
      </c>
      <c r="I148" s="9" t="s">
        <v>16</v>
      </c>
      <c r="J148" s="9"/>
      <c r="K148" s="131" t="s">
        <v>19</v>
      </c>
      <c r="L148" s="132">
        <v>45776</v>
      </c>
      <c r="M148" s="150">
        <v>45776</v>
      </c>
      <c r="N148" s="133">
        <v>1112.9000000000001</v>
      </c>
      <c r="O148" s="133">
        <v>1205.2</v>
      </c>
      <c r="P148" s="134">
        <v>13</v>
      </c>
      <c r="Q148" s="135">
        <f t="shared" si="0"/>
        <v>92.707692307692312</v>
      </c>
      <c r="R148" s="132">
        <v>46141</v>
      </c>
      <c r="S148" s="151">
        <v>46141</v>
      </c>
      <c r="T148" s="39">
        <f t="shared" si="30"/>
        <v>8848.1580000000013</v>
      </c>
      <c r="U148" s="11">
        <f t="shared" si="31"/>
        <v>2601.63</v>
      </c>
      <c r="V148" s="11">
        <f t="shared" si="3"/>
        <v>89.711379310344824</v>
      </c>
      <c r="W148" s="11">
        <f t="shared" si="32"/>
        <v>-6246.5280000000012</v>
      </c>
      <c r="X148" s="47">
        <f t="shared" si="33"/>
        <v>14.3</v>
      </c>
      <c r="Y148" s="9">
        <f t="shared" si="34"/>
        <v>29</v>
      </c>
      <c r="Z148" s="28">
        <f t="shared" si="35"/>
        <v>14.7</v>
      </c>
      <c r="AA148" s="9"/>
      <c r="AB148" s="9"/>
      <c r="AC148" s="9"/>
    </row>
    <row r="149" spans="1:29" ht="13.5">
      <c r="A149" s="10">
        <v>46142</v>
      </c>
      <c r="B149" s="9" t="s">
        <v>19</v>
      </c>
      <c r="C149" s="11">
        <v>6015.24</v>
      </c>
      <c r="D149" s="9">
        <v>28</v>
      </c>
      <c r="E149" s="76">
        <v>63</v>
      </c>
      <c r="F149" s="9">
        <v>4</v>
      </c>
      <c r="G149" s="9">
        <v>9.33</v>
      </c>
      <c r="H149" s="13">
        <v>0.40360000000000001</v>
      </c>
      <c r="I149" s="9" t="s">
        <v>16</v>
      </c>
      <c r="J149" s="9"/>
      <c r="K149" s="131" t="s">
        <v>19</v>
      </c>
      <c r="L149" s="132">
        <v>45777</v>
      </c>
      <c r="M149" s="150">
        <v>45777</v>
      </c>
      <c r="N149" s="133">
        <v>7525.48</v>
      </c>
      <c r="O149" s="133">
        <v>8043.78</v>
      </c>
      <c r="P149" s="134">
        <v>85</v>
      </c>
      <c r="Q149" s="135">
        <f t="shared" si="0"/>
        <v>94.632705882352937</v>
      </c>
      <c r="R149" s="132">
        <v>46142</v>
      </c>
      <c r="S149" s="151">
        <v>46142</v>
      </c>
      <c r="T149" s="39">
        <f>O151*$AB$26</f>
        <v>9677.5690000000013</v>
      </c>
      <c r="U149" s="11">
        <f t="shared" si="31"/>
        <v>6015.24</v>
      </c>
      <c r="V149" s="11">
        <f t="shared" si="3"/>
        <v>214.82999999999998</v>
      </c>
      <c r="W149" s="11">
        <f t="shared" si="32"/>
        <v>-3662.3290000000015</v>
      </c>
      <c r="X149" s="47">
        <f t="shared" si="33"/>
        <v>93.500000000000014</v>
      </c>
      <c r="Y149" s="9">
        <f t="shared" si="34"/>
        <v>28</v>
      </c>
      <c r="Z149" s="28">
        <f t="shared" si="35"/>
        <v>-65.500000000000014</v>
      </c>
      <c r="AA149" s="9"/>
      <c r="AB149" s="9"/>
      <c r="AC149" s="9"/>
    </row>
    <row r="150" spans="1:29" ht="12.75">
      <c r="A150" s="10"/>
      <c r="B150" s="9"/>
      <c r="C150" s="11"/>
      <c r="D150" s="9"/>
      <c r="E150" s="89"/>
      <c r="F150" s="9"/>
      <c r="G150" s="9"/>
      <c r="H150" s="13"/>
      <c r="I150" s="9"/>
      <c r="J150" s="9"/>
      <c r="K150" s="136" t="s">
        <v>1595</v>
      </c>
      <c r="L150" s="137" t="s">
        <v>1578</v>
      </c>
      <c r="M150" s="138"/>
      <c r="N150" s="139">
        <f t="shared" ref="N150:P150" si="36">SUM(N120:N149)</f>
        <v>161776.69000000003</v>
      </c>
      <c r="O150" s="140">
        <f t="shared" si="36"/>
        <v>171035.09</v>
      </c>
      <c r="P150" s="141">
        <f t="shared" si="36"/>
        <v>1934</v>
      </c>
      <c r="Q150" s="139">
        <f t="shared" si="0"/>
        <v>88.435930713547052</v>
      </c>
      <c r="R150" s="142" t="s">
        <v>1578</v>
      </c>
      <c r="S150" s="143"/>
      <c r="T150" s="144">
        <f t="shared" ref="T150:U150" si="37">SUM(T120:T149)</f>
        <v>192016.28599999996</v>
      </c>
      <c r="U150" s="139">
        <f t="shared" si="37"/>
        <v>155360.78</v>
      </c>
      <c r="V150" s="139">
        <f t="shared" si="3"/>
        <v>105.32934237288136</v>
      </c>
      <c r="W150" s="139">
        <f t="shared" ref="W150:Z150" si="38">SUM(W120:W149)</f>
        <v>-36655.506000000008</v>
      </c>
      <c r="X150" s="145">
        <f t="shared" si="38"/>
        <v>2127.4</v>
      </c>
      <c r="Y150" s="141">
        <f t="shared" si="38"/>
        <v>1475</v>
      </c>
      <c r="Z150" s="141">
        <f t="shared" si="38"/>
        <v>-652.4000000000002</v>
      </c>
      <c r="AA150" s="9"/>
      <c r="AB150" s="9"/>
      <c r="AC150" s="9"/>
    </row>
    <row r="151" spans="1:29" ht="13.5">
      <c r="A151" s="10">
        <v>46143</v>
      </c>
      <c r="B151" s="9" t="s">
        <v>19</v>
      </c>
      <c r="C151" s="11">
        <v>7054.33</v>
      </c>
      <c r="D151" s="9">
        <v>72</v>
      </c>
      <c r="E151" s="76">
        <v>29.64</v>
      </c>
      <c r="F151" s="9">
        <v>5</v>
      </c>
      <c r="G151" s="9">
        <v>7.66</v>
      </c>
      <c r="H151" s="13">
        <v>0.34860000000000002</v>
      </c>
      <c r="I151" s="9" t="s">
        <v>16</v>
      </c>
      <c r="J151" s="9"/>
      <c r="K151" s="152" t="s">
        <v>19</v>
      </c>
      <c r="L151" s="148">
        <v>45778</v>
      </c>
      <c r="M151" s="150">
        <v>45778</v>
      </c>
      <c r="N151" s="133">
        <v>8251.09</v>
      </c>
      <c r="O151" s="133">
        <v>8797.7900000000009</v>
      </c>
      <c r="P151" s="134">
        <v>95</v>
      </c>
      <c r="Q151" s="135">
        <f t="shared" si="0"/>
        <v>92.608315789473693</v>
      </c>
      <c r="R151" s="148">
        <v>46143</v>
      </c>
      <c r="S151" s="151">
        <v>46143</v>
      </c>
      <c r="T151" s="39">
        <f t="shared" ref="T151:T180" si="39">O152*$AB$26</f>
        <v>5100.7220000000007</v>
      </c>
      <c r="U151" s="11">
        <f t="shared" ref="U151:U181" si="40">C151</f>
        <v>7054.33</v>
      </c>
      <c r="V151" s="11">
        <f t="shared" si="3"/>
        <v>97.976805555555558</v>
      </c>
      <c r="W151" s="11">
        <f t="shared" ref="W151:W181" si="41">U151-T151</f>
        <v>1953.6079999999993</v>
      </c>
      <c r="X151" s="47">
        <f t="shared" ref="X151:X181" si="42">P151*$AB$1</f>
        <v>104.50000000000001</v>
      </c>
      <c r="Y151" s="9">
        <f t="shared" ref="Y151:Y181" si="43">D151</f>
        <v>72</v>
      </c>
      <c r="Z151" s="28">
        <f t="shared" ref="Z151:Z181" si="44">Y151-X151</f>
        <v>-32.500000000000014</v>
      </c>
      <c r="AA151" s="9"/>
      <c r="AB151" s="9"/>
      <c r="AC151" s="9"/>
    </row>
    <row r="152" spans="1:29" ht="13.5">
      <c r="A152" s="10">
        <v>46144</v>
      </c>
      <c r="B152" s="9" t="s">
        <v>19</v>
      </c>
      <c r="C152" s="11">
        <v>5342.52</v>
      </c>
      <c r="D152" s="9">
        <v>63</v>
      </c>
      <c r="E152" s="76">
        <v>24.55</v>
      </c>
      <c r="F152" s="9">
        <v>0</v>
      </c>
      <c r="G152" s="9">
        <v>7.4</v>
      </c>
      <c r="H152" s="13">
        <v>0.48759999999999998</v>
      </c>
      <c r="I152" s="9" t="s">
        <v>16</v>
      </c>
      <c r="J152" s="9"/>
      <c r="K152" s="131" t="s">
        <v>19</v>
      </c>
      <c r="L152" s="132">
        <v>45779</v>
      </c>
      <c r="M152" s="150">
        <v>45779</v>
      </c>
      <c r="N152" s="133">
        <v>4409.82</v>
      </c>
      <c r="O152" s="133">
        <v>4637.0200000000004</v>
      </c>
      <c r="P152" s="134">
        <v>58</v>
      </c>
      <c r="Q152" s="135">
        <f t="shared" si="0"/>
        <v>79.948620689655186</v>
      </c>
      <c r="R152" s="132">
        <v>46144</v>
      </c>
      <c r="S152" s="151">
        <v>46144</v>
      </c>
      <c r="T152" s="39">
        <f t="shared" si="39"/>
        <v>7858.1470000000008</v>
      </c>
      <c r="U152" s="11">
        <f t="shared" si="40"/>
        <v>5342.52</v>
      </c>
      <c r="V152" s="11">
        <f t="shared" si="3"/>
        <v>84.801904761904765</v>
      </c>
      <c r="W152" s="11">
        <f t="shared" si="41"/>
        <v>-2515.6270000000004</v>
      </c>
      <c r="X152" s="47">
        <f t="shared" si="42"/>
        <v>63.800000000000004</v>
      </c>
      <c r="Y152" s="9">
        <f t="shared" si="43"/>
        <v>63</v>
      </c>
      <c r="Z152" s="28">
        <f t="shared" si="44"/>
        <v>-0.80000000000000426</v>
      </c>
      <c r="AA152" s="9"/>
      <c r="AB152" s="9"/>
      <c r="AC152" s="9"/>
    </row>
    <row r="153" spans="1:29" ht="13.5">
      <c r="A153" s="10">
        <v>46145</v>
      </c>
      <c r="B153" s="9" t="s">
        <v>19</v>
      </c>
      <c r="C153" s="11">
        <v>8023.7</v>
      </c>
      <c r="D153" s="9">
        <v>90</v>
      </c>
      <c r="E153" s="76">
        <v>30.03</v>
      </c>
      <c r="F153" s="9">
        <v>5</v>
      </c>
      <c r="G153" s="9">
        <v>8.4</v>
      </c>
      <c r="H153" s="13">
        <v>0.2271</v>
      </c>
      <c r="I153" s="9" t="s">
        <v>16</v>
      </c>
      <c r="J153" s="9"/>
      <c r="K153" s="131" t="s">
        <v>19</v>
      </c>
      <c r="L153" s="132">
        <v>45780</v>
      </c>
      <c r="M153" s="150">
        <v>45780</v>
      </c>
      <c r="N153" s="133">
        <v>6660.97</v>
      </c>
      <c r="O153" s="133">
        <v>7143.77</v>
      </c>
      <c r="P153" s="134">
        <v>83</v>
      </c>
      <c r="Q153" s="135">
        <f t="shared" si="0"/>
        <v>86.069518072289156</v>
      </c>
      <c r="R153" s="132">
        <v>46145</v>
      </c>
      <c r="S153" s="151">
        <v>46145</v>
      </c>
      <c r="T153" s="39">
        <f t="shared" si="39"/>
        <v>10637.022000000001</v>
      </c>
      <c r="U153" s="11">
        <f t="shared" si="40"/>
        <v>8023.7</v>
      </c>
      <c r="V153" s="11">
        <f t="shared" si="3"/>
        <v>89.152222222222221</v>
      </c>
      <c r="W153" s="11">
        <f t="shared" si="41"/>
        <v>-2613.322000000001</v>
      </c>
      <c r="X153" s="47">
        <f t="shared" si="42"/>
        <v>91.300000000000011</v>
      </c>
      <c r="Y153" s="9">
        <f t="shared" si="43"/>
        <v>90</v>
      </c>
      <c r="Z153" s="28">
        <f t="shared" si="44"/>
        <v>-1.3000000000000114</v>
      </c>
      <c r="AA153" s="9"/>
      <c r="AB153" s="9"/>
      <c r="AC153" s="9"/>
    </row>
    <row r="154" spans="1:29" ht="13.5">
      <c r="A154" s="10">
        <v>46146</v>
      </c>
      <c r="B154" s="9" t="s">
        <v>19</v>
      </c>
      <c r="C154" s="11">
        <v>2722</v>
      </c>
      <c r="D154" s="9">
        <v>31</v>
      </c>
      <c r="E154" s="76">
        <v>26.72</v>
      </c>
      <c r="F154" s="9">
        <v>0</v>
      </c>
      <c r="G154" s="9">
        <v>9</v>
      </c>
      <c r="H154" s="13">
        <v>0.22539999999999999</v>
      </c>
      <c r="I154" s="9" t="s">
        <v>16</v>
      </c>
      <c r="J154" s="9"/>
      <c r="K154" s="131" t="s">
        <v>19</v>
      </c>
      <c r="L154" s="132">
        <v>45781</v>
      </c>
      <c r="M154" s="150">
        <v>45781</v>
      </c>
      <c r="N154" s="133">
        <v>8945.82</v>
      </c>
      <c r="O154" s="133">
        <v>9670.02</v>
      </c>
      <c r="P154" s="134">
        <v>106</v>
      </c>
      <c r="Q154" s="135">
        <f t="shared" si="0"/>
        <v>91.226603773584912</v>
      </c>
      <c r="R154" s="132">
        <v>46146</v>
      </c>
      <c r="S154" s="151">
        <v>46146</v>
      </c>
      <c r="T154" s="39">
        <f t="shared" si="39"/>
        <v>4111.701</v>
      </c>
      <c r="U154" s="11">
        <f t="shared" si="40"/>
        <v>2722</v>
      </c>
      <c r="V154" s="11">
        <f t="shared" si="3"/>
        <v>87.806451612903231</v>
      </c>
      <c r="W154" s="11">
        <f t="shared" si="41"/>
        <v>-1389.701</v>
      </c>
      <c r="X154" s="47">
        <f t="shared" si="42"/>
        <v>116.60000000000001</v>
      </c>
      <c r="Y154" s="9">
        <f t="shared" si="43"/>
        <v>31</v>
      </c>
      <c r="Z154" s="28">
        <f t="shared" si="44"/>
        <v>-85.600000000000009</v>
      </c>
      <c r="AA154" s="9"/>
      <c r="AB154" s="9"/>
      <c r="AC154" s="9"/>
    </row>
    <row r="155" spans="1:29" ht="13.5">
      <c r="A155" s="10">
        <v>46147</v>
      </c>
      <c r="B155" s="9" t="s">
        <v>19</v>
      </c>
      <c r="C155" s="11">
        <v>3023</v>
      </c>
      <c r="D155" s="9">
        <v>30</v>
      </c>
      <c r="E155" s="76">
        <v>34.24</v>
      </c>
      <c r="F155" s="9">
        <v>4</v>
      </c>
      <c r="G155" s="153">
        <v>7.5</v>
      </c>
      <c r="H155" s="13">
        <v>0.29480000000000001</v>
      </c>
      <c r="I155" s="9" t="s">
        <v>16</v>
      </c>
      <c r="J155" s="9"/>
      <c r="K155" s="131" t="s">
        <v>19</v>
      </c>
      <c r="L155" s="132">
        <v>45782</v>
      </c>
      <c r="M155" s="150">
        <v>45782</v>
      </c>
      <c r="N155" s="133">
        <v>3468.11</v>
      </c>
      <c r="O155" s="133">
        <v>3737.91</v>
      </c>
      <c r="P155" s="134">
        <v>44</v>
      </c>
      <c r="Q155" s="135">
        <f t="shared" si="0"/>
        <v>84.952500000000001</v>
      </c>
      <c r="R155" s="132">
        <v>46147</v>
      </c>
      <c r="S155" s="151">
        <v>46147</v>
      </c>
      <c r="T155" s="39">
        <f t="shared" si="39"/>
        <v>3633.3</v>
      </c>
      <c r="U155" s="11">
        <f t="shared" si="40"/>
        <v>3023</v>
      </c>
      <c r="V155" s="11">
        <f t="shared" si="3"/>
        <v>100.76666666666667</v>
      </c>
      <c r="W155" s="11">
        <f t="shared" si="41"/>
        <v>-610.30000000000018</v>
      </c>
      <c r="X155" s="47">
        <f t="shared" si="42"/>
        <v>48.400000000000006</v>
      </c>
      <c r="Y155" s="9">
        <f t="shared" si="43"/>
        <v>30</v>
      </c>
      <c r="Z155" s="28">
        <f t="shared" si="44"/>
        <v>-18.400000000000006</v>
      </c>
      <c r="AA155" s="9"/>
      <c r="AB155" s="9"/>
      <c r="AC155" s="9"/>
    </row>
    <row r="156" spans="1:29" ht="13.5">
      <c r="A156" s="10">
        <v>46148</v>
      </c>
      <c r="B156" s="9" t="s">
        <v>19</v>
      </c>
      <c r="C156" s="11">
        <v>1797.5</v>
      </c>
      <c r="D156" s="9">
        <v>19</v>
      </c>
      <c r="E156" s="76">
        <v>29.99</v>
      </c>
      <c r="F156" s="9">
        <v>3</v>
      </c>
      <c r="G156" s="9">
        <v>6</v>
      </c>
      <c r="H156" s="13">
        <v>0.47120000000000001</v>
      </c>
      <c r="I156" s="9" t="s">
        <v>16</v>
      </c>
      <c r="J156" s="9"/>
      <c r="K156" s="131" t="s">
        <v>19</v>
      </c>
      <c r="L156" s="132">
        <v>45783</v>
      </c>
      <c r="M156" s="150">
        <v>45783</v>
      </c>
      <c r="N156" s="133">
        <v>3146.8</v>
      </c>
      <c r="O156" s="133">
        <v>3303</v>
      </c>
      <c r="P156" s="134">
        <v>43</v>
      </c>
      <c r="Q156" s="135">
        <f t="shared" si="0"/>
        <v>76.813953488372093</v>
      </c>
      <c r="R156" s="132">
        <v>46148</v>
      </c>
      <c r="S156" s="151">
        <v>46148</v>
      </c>
      <c r="T156" s="39">
        <f t="shared" si="39"/>
        <v>5516.2800000000007</v>
      </c>
      <c r="U156" s="11">
        <f t="shared" si="40"/>
        <v>1797.5</v>
      </c>
      <c r="V156" s="11">
        <f t="shared" si="3"/>
        <v>94.60526315789474</v>
      </c>
      <c r="W156" s="11">
        <f t="shared" si="41"/>
        <v>-3718.7800000000007</v>
      </c>
      <c r="X156" s="47">
        <f t="shared" si="42"/>
        <v>47.300000000000004</v>
      </c>
      <c r="Y156" s="9">
        <f t="shared" si="43"/>
        <v>19</v>
      </c>
      <c r="Z156" s="28">
        <f t="shared" si="44"/>
        <v>-28.300000000000004</v>
      </c>
      <c r="AA156" s="9"/>
      <c r="AB156" s="9"/>
      <c r="AC156" s="9"/>
    </row>
    <row r="157" spans="1:29" ht="13.5">
      <c r="A157" s="10">
        <v>46149</v>
      </c>
      <c r="B157" s="9" t="s">
        <v>19</v>
      </c>
      <c r="C157" s="11">
        <v>3012.54</v>
      </c>
      <c r="D157" s="9">
        <v>33</v>
      </c>
      <c r="E157" s="76">
        <v>29.42</v>
      </c>
      <c r="F157" s="9">
        <v>1</v>
      </c>
      <c r="G157" s="9">
        <v>9.5</v>
      </c>
      <c r="H157" s="13">
        <v>0.193</v>
      </c>
      <c r="I157" s="9" t="s">
        <v>16</v>
      </c>
      <c r="J157" s="9"/>
      <c r="K157" s="131" t="s">
        <v>19</v>
      </c>
      <c r="L157" s="132">
        <v>45784</v>
      </c>
      <c r="M157" s="150">
        <v>45784</v>
      </c>
      <c r="N157" s="133">
        <v>4716.6000000000004</v>
      </c>
      <c r="O157" s="133">
        <v>5014.8</v>
      </c>
      <c r="P157" s="134">
        <v>58</v>
      </c>
      <c r="Q157" s="135">
        <f t="shared" si="0"/>
        <v>86.462068965517247</v>
      </c>
      <c r="R157" s="132">
        <v>46149</v>
      </c>
      <c r="S157" s="151">
        <v>46149</v>
      </c>
      <c r="T157" s="39">
        <f t="shared" si="39"/>
        <v>4304.1460000000006</v>
      </c>
      <c r="U157" s="11">
        <f t="shared" si="40"/>
        <v>3012.54</v>
      </c>
      <c r="V157" s="11">
        <f t="shared" si="3"/>
        <v>91.289090909090902</v>
      </c>
      <c r="W157" s="11">
        <f t="shared" si="41"/>
        <v>-1291.6060000000007</v>
      </c>
      <c r="X157" s="47">
        <f t="shared" si="42"/>
        <v>63.800000000000004</v>
      </c>
      <c r="Y157" s="9">
        <f t="shared" si="43"/>
        <v>33</v>
      </c>
      <c r="Z157" s="28">
        <f t="shared" si="44"/>
        <v>-30.800000000000004</v>
      </c>
      <c r="AA157" s="9"/>
      <c r="AB157" s="9"/>
      <c r="AC157" s="9"/>
    </row>
    <row r="158" spans="1:29" ht="13.5">
      <c r="A158" s="10">
        <v>46150</v>
      </c>
      <c r="B158" s="9" t="s">
        <v>19</v>
      </c>
      <c r="C158" s="11">
        <v>6379.16</v>
      </c>
      <c r="D158" s="9">
        <v>69</v>
      </c>
      <c r="E158" s="76">
        <v>33.67</v>
      </c>
      <c r="F158" s="9">
        <v>6</v>
      </c>
      <c r="G158" s="9">
        <v>7.6</v>
      </c>
      <c r="H158" s="13">
        <v>0.32700000000000001</v>
      </c>
      <c r="I158" s="9" t="s">
        <v>16</v>
      </c>
      <c r="J158" s="9"/>
      <c r="K158" s="131" t="s">
        <v>19</v>
      </c>
      <c r="L158" s="132">
        <v>45785</v>
      </c>
      <c r="M158" s="150">
        <v>45785</v>
      </c>
      <c r="N158" s="133">
        <v>3635.96</v>
      </c>
      <c r="O158" s="133">
        <v>3912.86</v>
      </c>
      <c r="P158" s="134">
        <v>45</v>
      </c>
      <c r="Q158" s="135">
        <f t="shared" si="0"/>
        <v>86.952444444444453</v>
      </c>
      <c r="R158" s="132">
        <v>46150</v>
      </c>
      <c r="S158" s="151">
        <v>46150</v>
      </c>
      <c r="T158" s="39">
        <f t="shared" si="39"/>
        <v>9901.8700000000008</v>
      </c>
      <c r="U158" s="11">
        <f t="shared" si="40"/>
        <v>6379.16</v>
      </c>
      <c r="V158" s="11">
        <f t="shared" si="3"/>
        <v>92.451594202898548</v>
      </c>
      <c r="W158" s="11">
        <f t="shared" si="41"/>
        <v>-3522.7100000000009</v>
      </c>
      <c r="X158" s="47">
        <f t="shared" si="42"/>
        <v>49.500000000000007</v>
      </c>
      <c r="Y158" s="9">
        <f t="shared" si="43"/>
        <v>69</v>
      </c>
      <c r="Z158" s="28">
        <f t="shared" si="44"/>
        <v>19.499999999999993</v>
      </c>
      <c r="AA158" s="9"/>
      <c r="AB158" s="9"/>
      <c r="AC158" s="9"/>
    </row>
    <row r="159" spans="1:29" ht="13.5">
      <c r="A159" s="10">
        <v>46151</v>
      </c>
      <c r="B159" s="9" t="s">
        <v>19</v>
      </c>
      <c r="C159" s="11">
        <v>8035.18</v>
      </c>
      <c r="D159" s="9">
        <v>85</v>
      </c>
      <c r="E159" s="76">
        <v>29.63</v>
      </c>
      <c r="F159" s="9">
        <v>4</v>
      </c>
      <c r="G159" s="9">
        <v>9</v>
      </c>
      <c r="H159" s="13">
        <v>0.2979</v>
      </c>
      <c r="I159" s="9" t="s">
        <v>16</v>
      </c>
      <c r="J159" s="9"/>
      <c r="K159" s="131" t="s">
        <v>19</v>
      </c>
      <c r="L159" s="132">
        <v>45786</v>
      </c>
      <c r="M159" s="150">
        <v>45786</v>
      </c>
      <c r="N159" s="133">
        <v>8447.9</v>
      </c>
      <c r="O159" s="133">
        <v>9001.7000000000007</v>
      </c>
      <c r="P159" s="134">
        <v>96</v>
      </c>
      <c r="Q159" s="135">
        <f t="shared" si="0"/>
        <v>93.767708333333346</v>
      </c>
      <c r="R159" s="132">
        <v>46151</v>
      </c>
      <c r="S159" s="151">
        <v>46151</v>
      </c>
      <c r="T159" s="39">
        <f t="shared" si="39"/>
        <v>11198.231</v>
      </c>
      <c r="U159" s="11">
        <f t="shared" si="40"/>
        <v>8035.18</v>
      </c>
      <c r="V159" s="11">
        <f t="shared" si="3"/>
        <v>94.531529411764708</v>
      </c>
      <c r="W159" s="11">
        <f t="shared" si="41"/>
        <v>-3163.0509999999995</v>
      </c>
      <c r="X159" s="47">
        <f t="shared" si="42"/>
        <v>105.60000000000001</v>
      </c>
      <c r="Y159" s="9">
        <f t="shared" si="43"/>
        <v>85</v>
      </c>
      <c r="Z159" s="28">
        <f t="shared" si="44"/>
        <v>-20.600000000000009</v>
      </c>
      <c r="AA159" s="9"/>
      <c r="AB159" s="9"/>
      <c r="AC159" s="9"/>
    </row>
    <row r="160" spans="1:29" ht="13.5">
      <c r="A160" s="10">
        <v>46152</v>
      </c>
      <c r="B160" s="9" t="s">
        <v>19</v>
      </c>
      <c r="C160" s="11">
        <v>9011.91</v>
      </c>
      <c r="D160" s="9">
        <v>89</v>
      </c>
      <c r="E160" s="76">
        <v>36.75</v>
      </c>
      <c r="F160" s="9">
        <v>10</v>
      </c>
      <c r="G160" s="9">
        <v>6.8</v>
      </c>
      <c r="H160" s="13">
        <v>0.2487</v>
      </c>
      <c r="I160" s="9" t="s">
        <v>16</v>
      </c>
      <c r="J160" s="9"/>
      <c r="K160" s="131" t="s">
        <v>19</v>
      </c>
      <c r="L160" s="132">
        <v>45787</v>
      </c>
      <c r="M160" s="150">
        <v>45787</v>
      </c>
      <c r="N160" s="133">
        <v>9811.01</v>
      </c>
      <c r="O160" s="133">
        <v>10180.209999999999</v>
      </c>
      <c r="P160" s="134">
        <v>107</v>
      </c>
      <c r="Q160" s="135">
        <f t="shared" si="0"/>
        <v>95.142149532710278</v>
      </c>
      <c r="R160" s="132">
        <v>46152</v>
      </c>
      <c r="S160" s="151">
        <v>46152</v>
      </c>
      <c r="T160" s="39">
        <f t="shared" si="39"/>
        <v>10771.321000000002</v>
      </c>
      <c r="U160" s="11">
        <f t="shared" si="40"/>
        <v>9011.91</v>
      </c>
      <c r="V160" s="11">
        <f t="shared" si="3"/>
        <v>101.25741573033707</v>
      </c>
      <c r="W160" s="11">
        <f t="shared" si="41"/>
        <v>-1759.4110000000019</v>
      </c>
      <c r="X160" s="47">
        <f t="shared" si="42"/>
        <v>117.7</v>
      </c>
      <c r="Y160" s="9">
        <f t="shared" si="43"/>
        <v>89</v>
      </c>
      <c r="Z160" s="28">
        <f t="shared" si="44"/>
        <v>-28.700000000000003</v>
      </c>
      <c r="AA160" s="9"/>
      <c r="AB160" s="9"/>
      <c r="AC160" s="9"/>
    </row>
    <row r="161" spans="1:29" ht="13.5">
      <c r="A161" s="10">
        <v>46153</v>
      </c>
      <c r="B161" s="9" t="s">
        <v>19</v>
      </c>
      <c r="C161" s="11">
        <v>2435.58</v>
      </c>
      <c r="D161" s="9">
        <v>29</v>
      </c>
      <c r="E161" s="76">
        <v>30.55</v>
      </c>
      <c r="F161" s="9">
        <v>1</v>
      </c>
      <c r="G161" s="9">
        <v>5</v>
      </c>
      <c r="H161" s="13">
        <v>0.35670000000000002</v>
      </c>
      <c r="I161" s="9" t="s">
        <v>16</v>
      </c>
      <c r="J161" s="9"/>
      <c r="K161" s="131" t="s">
        <v>19</v>
      </c>
      <c r="L161" s="132">
        <v>45788</v>
      </c>
      <c r="M161" s="150">
        <v>45788</v>
      </c>
      <c r="N161" s="133">
        <v>9266.7099999999991</v>
      </c>
      <c r="O161" s="133">
        <v>9792.11</v>
      </c>
      <c r="P161" s="134">
        <v>104</v>
      </c>
      <c r="Q161" s="135">
        <f t="shared" si="0"/>
        <v>94.154903846153857</v>
      </c>
      <c r="R161" s="132">
        <v>46153</v>
      </c>
      <c r="S161" s="151">
        <v>46153</v>
      </c>
      <c r="T161" s="39">
        <f t="shared" si="39"/>
        <v>3024.4280000000003</v>
      </c>
      <c r="U161" s="11">
        <f t="shared" si="40"/>
        <v>2435.58</v>
      </c>
      <c r="V161" s="11">
        <f t="shared" si="3"/>
        <v>83.985517241379313</v>
      </c>
      <c r="W161" s="11">
        <f t="shared" si="41"/>
        <v>-588.84800000000041</v>
      </c>
      <c r="X161" s="47">
        <f t="shared" si="42"/>
        <v>114.4</v>
      </c>
      <c r="Y161" s="9">
        <f t="shared" si="43"/>
        <v>29</v>
      </c>
      <c r="Z161" s="28">
        <f t="shared" si="44"/>
        <v>-85.4</v>
      </c>
      <c r="AA161" s="9"/>
      <c r="AB161" s="9"/>
      <c r="AC161" s="9"/>
    </row>
    <row r="162" spans="1:29" ht="13.5">
      <c r="A162" s="10">
        <v>46154</v>
      </c>
      <c r="B162" s="9" t="s">
        <v>19</v>
      </c>
      <c r="C162" s="11">
        <v>3715.5</v>
      </c>
      <c r="D162" s="9">
        <v>38</v>
      </c>
      <c r="E162" s="76">
        <v>33.17</v>
      </c>
      <c r="F162" s="9">
        <v>4</v>
      </c>
      <c r="G162" s="9">
        <v>9</v>
      </c>
      <c r="H162" s="13">
        <v>0.25240000000000001</v>
      </c>
      <c r="I162" s="9" t="s">
        <v>16</v>
      </c>
      <c r="J162" s="9"/>
      <c r="K162" s="131" t="s">
        <v>19</v>
      </c>
      <c r="L162" s="132">
        <v>45789</v>
      </c>
      <c r="M162" s="150">
        <v>45789</v>
      </c>
      <c r="N162" s="133">
        <v>2635.88</v>
      </c>
      <c r="O162" s="133">
        <v>2749.48</v>
      </c>
      <c r="P162" s="134">
        <v>29</v>
      </c>
      <c r="Q162" s="135">
        <f t="shared" si="0"/>
        <v>94.809655172413798</v>
      </c>
      <c r="R162" s="132">
        <v>46154</v>
      </c>
      <c r="S162" s="151">
        <v>46154</v>
      </c>
      <c r="T162" s="39">
        <f t="shared" si="39"/>
        <v>4466.616</v>
      </c>
      <c r="U162" s="11">
        <f t="shared" si="40"/>
        <v>3715.5</v>
      </c>
      <c r="V162" s="11">
        <f t="shared" si="3"/>
        <v>97.776315789473685</v>
      </c>
      <c r="W162" s="11">
        <f t="shared" si="41"/>
        <v>-751.11599999999999</v>
      </c>
      <c r="X162" s="47">
        <f t="shared" si="42"/>
        <v>31.900000000000002</v>
      </c>
      <c r="Y162" s="9">
        <f t="shared" si="43"/>
        <v>38</v>
      </c>
      <c r="Z162" s="28">
        <f t="shared" si="44"/>
        <v>6.0999999999999979</v>
      </c>
      <c r="AA162" s="9"/>
      <c r="AB162" s="9"/>
      <c r="AC162" s="9"/>
    </row>
    <row r="163" spans="1:29" ht="13.5">
      <c r="A163" s="10">
        <v>46155</v>
      </c>
      <c r="B163" s="9" t="s">
        <v>19</v>
      </c>
      <c r="C163" s="11">
        <v>2371.6</v>
      </c>
      <c r="D163" s="9">
        <v>28</v>
      </c>
      <c r="E163" s="76">
        <v>27.57</v>
      </c>
      <c r="F163" s="9">
        <v>1</v>
      </c>
      <c r="G163" s="9">
        <v>6.5</v>
      </c>
      <c r="H163" s="13">
        <v>0.32140000000000002</v>
      </c>
      <c r="I163" s="9" t="s">
        <v>16</v>
      </c>
      <c r="J163" s="9"/>
      <c r="K163" s="131" t="s">
        <v>19</v>
      </c>
      <c r="L163" s="132">
        <v>45790</v>
      </c>
      <c r="M163" s="150">
        <v>45790</v>
      </c>
      <c r="N163" s="133">
        <v>3840.46</v>
      </c>
      <c r="O163" s="133">
        <v>4060.56</v>
      </c>
      <c r="P163" s="134">
        <v>54</v>
      </c>
      <c r="Q163" s="135">
        <f t="shared" si="0"/>
        <v>75.195555555555558</v>
      </c>
      <c r="R163" s="132">
        <v>46155</v>
      </c>
      <c r="S163" s="151">
        <v>46155</v>
      </c>
      <c r="T163" s="39">
        <f t="shared" si="39"/>
        <v>4463.7669999999998</v>
      </c>
      <c r="U163" s="11">
        <f t="shared" si="40"/>
        <v>2371.6</v>
      </c>
      <c r="V163" s="11">
        <f t="shared" si="3"/>
        <v>84.7</v>
      </c>
      <c r="W163" s="11">
        <f t="shared" si="41"/>
        <v>-2092.1669999999999</v>
      </c>
      <c r="X163" s="47">
        <f t="shared" si="42"/>
        <v>59.400000000000006</v>
      </c>
      <c r="Y163" s="9">
        <f t="shared" si="43"/>
        <v>28</v>
      </c>
      <c r="Z163" s="28">
        <f t="shared" si="44"/>
        <v>-31.400000000000006</v>
      </c>
      <c r="AA163" s="9"/>
      <c r="AB163" s="9"/>
      <c r="AC163" s="9"/>
    </row>
    <row r="164" spans="1:29" ht="13.5">
      <c r="A164" s="10">
        <v>46156</v>
      </c>
      <c r="B164" s="9" t="s">
        <v>19</v>
      </c>
      <c r="C164" s="11">
        <v>3272.32</v>
      </c>
      <c r="D164" s="9">
        <v>35</v>
      </c>
      <c r="E164" s="76">
        <v>25.17</v>
      </c>
      <c r="F164" s="9">
        <v>1</v>
      </c>
      <c r="G164" s="9">
        <v>17.5</v>
      </c>
      <c r="H164" s="13"/>
      <c r="I164" s="9" t="s">
        <v>16</v>
      </c>
      <c r="J164" s="9"/>
      <c r="K164" s="131" t="s">
        <v>19</v>
      </c>
      <c r="L164" s="132">
        <v>45791</v>
      </c>
      <c r="M164" s="150">
        <v>45791</v>
      </c>
      <c r="N164" s="133">
        <v>3852.07</v>
      </c>
      <c r="O164" s="133">
        <v>4057.97</v>
      </c>
      <c r="P164" s="134">
        <v>53</v>
      </c>
      <c r="Q164" s="135">
        <f t="shared" si="0"/>
        <v>76.5654716981132</v>
      </c>
      <c r="R164" s="132">
        <v>46156</v>
      </c>
      <c r="S164" s="151">
        <v>46156</v>
      </c>
      <c r="T164" s="39">
        <f t="shared" si="39"/>
        <v>4793.0079999999998</v>
      </c>
      <c r="U164" s="11">
        <f t="shared" si="40"/>
        <v>3272.32</v>
      </c>
      <c r="V164" s="11">
        <f t="shared" si="3"/>
        <v>93.494857142857143</v>
      </c>
      <c r="W164" s="11">
        <f t="shared" si="41"/>
        <v>-1520.6879999999996</v>
      </c>
      <c r="X164" s="47">
        <f t="shared" si="42"/>
        <v>58.300000000000004</v>
      </c>
      <c r="Y164" s="9">
        <f t="shared" si="43"/>
        <v>35</v>
      </c>
      <c r="Z164" s="28">
        <f t="shared" si="44"/>
        <v>-23.300000000000004</v>
      </c>
      <c r="AA164" s="9"/>
      <c r="AB164" s="9"/>
      <c r="AC164" s="9"/>
    </row>
    <row r="165" spans="1:29" ht="13.5">
      <c r="A165" s="10">
        <v>46157</v>
      </c>
      <c r="B165" s="9" t="s">
        <v>19</v>
      </c>
      <c r="C165" s="11">
        <v>8337.51</v>
      </c>
      <c r="D165" s="9">
        <v>79</v>
      </c>
      <c r="E165" s="76">
        <v>34.65</v>
      </c>
      <c r="F165" s="9">
        <v>15</v>
      </c>
      <c r="G165" s="9">
        <v>15.8</v>
      </c>
      <c r="H165" s="13">
        <v>0.31159999999999999</v>
      </c>
      <c r="I165" s="9" t="s">
        <v>16</v>
      </c>
      <c r="J165" s="9"/>
      <c r="K165" s="131" t="s">
        <v>19</v>
      </c>
      <c r="L165" s="132">
        <v>45792</v>
      </c>
      <c r="M165" s="150">
        <v>45792</v>
      </c>
      <c r="N165" s="133">
        <v>4051.98</v>
      </c>
      <c r="O165" s="133">
        <v>4357.28</v>
      </c>
      <c r="P165" s="134">
        <v>52</v>
      </c>
      <c r="Q165" s="135">
        <f t="shared" si="0"/>
        <v>83.793846153846147</v>
      </c>
      <c r="R165" s="132">
        <v>46157</v>
      </c>
      <c r="S165" s="151">
        <v>46157</v>
      </c>
      <c r="T165" s="39">
        <f t="shared" si="39"/>
        <v>7251.1010000000006</v>
      </c>
      <c r="U165" s="11">
        <f t="shared" si="40"/>
        <v>8337.51</v>
      </c>
      <c r="V165" s="11">
        <f t="shared" si="3"/>
        <v>105.53810126582279</v>
      </c>
      <c r="W165" s="11">
        <f t="shared" si="41"/>
        <v>1086.4089999999997</v>
      </c>
      <c r="X165" s="47">
        <f t="shared" si="42"/>
        <v>57.2</v>
      </c>
      <c r="Y165" s="9">
        <f t="shared" si="43"/>
        <v>79</v>
      </c>
      <c r="Z165" s="28">
        <f t="shared" si="44"/>
        <v>21.799999999999997</v>
      </c>
      <c r="AA165" s="9"/>
      <c r="AB165" s="9"/>
      <c r="AC165" s="9"/>
    </row>
    <row r="166" spans="1:29" ht="13.5">
      <c r="A166" s="10">
        <v>46158</v>
      </c>
      <c r="B166" s="9" t="s">
        <v>19</v>
      </c>
      <c r="C166" s="11">
        <v>6435.54</v>
      </c>
      <c r="D166" s="9">
        <v>61</v>
      </c>
      <c r="E166" s="76">
        <v>26.56</v>
      </c>
      <c r="F166" s="9">
        <v>3</v>
      </c>
      <c r="G166" s="9">
        <v>15.25</v>
      </c>
      <c r="H166" s="13">
        <v>0.32179999999999997</v>
      </c>
      <c r="I166" s="9" t="s">
        <v>16</v>
      </c>
      <c r="J166" s="9"/>
      <c r="K166" s="131" t="s">
        <v>19</v>
      </c>
      <c r="L166" s="132">
        <v>45793</v>
      </c>
      <c r="M166" s="150">
        <v>45793</v>
      </c>
      <c r="N166" s="133">
        <v>6357.61</v>
      </c>
      <c r="O166" s="133">
        <v>6591.91</v>
      </c>
      <c r="P166" s="134">
        <v>75</v>
      </c>
      <c r="Q166" s="135">
        <f t="shared" si="0"/>
        <v>87.892133333333334</v>
      </c>
      <c r="R166" s="132">
        <v>46158</v>
      </c>
      <c r="S166" s="151">
        <v>46158</v>
      </c>
      <c r="T166" s="39">
        <f t="shared" si="39"/>
        <v>9579.3170000000009</v>
      </c>
      <c r="U166" s="11">
        <f t="shared" si="40"/>
        <v>6435.54</v>
      </c>
      <c r="V166" s="11">
        <f t="shared" si="3"/>
        <v>105.50065573770492</v>
      </c>
      <c r="W166" s="11">
        <f t="shared" si="41"/>
        <v>-3143.777000000001</v>
      </c>
      <c r="X166" s="47">
        <f t="shared" si="42"/>
        <v>82.5</v>
      </c>
      <c r="Y166" s="9">
        <f t="shared" si="43"/>
        <v>61</v>
      </c>
      <c r="Z166" s="28">
        <f t="shared" si="44"/>
        <v>-21.5</v>
      </c>
      <c r="AA166" s="9"/>
      <c r="AB166" s="9"/>
      <c r="AC166" s="9"/>
    </row>
    <row r="167" spans="1:29" ht="13.5">
      <c r="A167" s="10">
        <v>46159</v>
      </c>
      <c r="B167" s="9" t="s">
        <v>19</v>
      </c>
      <c r="C167" s="11">
        <v>9204.85</v>
      </c>
      <c r="D167" s="9">
        <v>98</v>
      </c>
      <c r="E167" s="76">
        <v>24.93</v>
      </c>
      <c r="F167" s="9">
        <v>1</v>
      </c>
      <c r="G167" s="9">
        <v>10.5</v>
      </c>
      <c r="H167" s="13">
        <v>0.22500000000000001</v>
      </c>
      <c r="I167" s="9" t="s">
        <v>16</v>
      </c>
      <c r="J167" s="9"/>
      <c r="K167" s="131" t="s">
        <v>19</v>
      </c>
      <c r="L167" s="132">
        <v>45794</v>
      </c>
      <c r="M167" s="150">
        <v>45794</v>
      </c>
      <c r="N167" s="133">
        <v>8452.8700000000008</v>
      </c>
      <c r="O167" s="133">
        <v>8708.4699999999993</v>
      </c>
      <c r="P167" s="134">
        <v>92</v>
      </c>
      <c r="Q167" s="135">
        <f t="shared" si="0"/>
        <v>94.657282608695638</v>
      </c>
      <c r="R167" s="132">
        <v>46159</v>
      </c>
      <c r="S167" s="151">
        <v>46159</v>
      </c>
      <c r="T167" s="39">
        <f t="shared" si="39"/>
        <v>9183.5150000000012</v>
      </c>
      <c r="U167" s="11">
        <f t="shared" si="40"/>
        <v>9204.85</v>
      </c>
      <c r="V167" s="11">
        <f t="shared" si="3"/>
        <v>93.927040816326539</v>
      </c>
      <c r="W167" s="11">
        <f t="shared" si="41"/>
        <v>21.334999999999127</v>
      </c>
      <c r="X167" s="47">
        <f t="shared" si="42"/>
        <v>101.2</v>
      </c>
      <c r="Y167" s="9">
        <f t="shared" si="43"/>
        <v>98</v>
      </c>
      <c r="Z167" s="28">
        <f t="shared" si="44"/>
        <v>-3.2000000000000028</v>
      </c>
      <c r="AA167" s="9"/>
      <c r="AB167" s="9"/>
      <c r="AC167" s="9"/>
    </row>
    <row r="168" spans="1:29" ht="13.5">
      <c r="A168" s="10">
        <v>46160</v>
      </c>
      <c r="B168" s="9" t="s">
        <v>19</v>
      </c>
      <c r="C168" s="11">
        <v>2188.02</v>
      </c>
      <c r="D168" s="9">
        <v>26</v>
      </c>
      <c r="E168" s="76">
        <v>31.43</v>
      </c>
      <c r="F168" s="9">
        <v>3</v>
      </c>
      <c r="G168" s="9">
        <v>6</v>
      </c>
      <c r="H168" s="13">
        <v>0.35270000000000001</v>
      </c>
      <c r="I168" s="9" t="s">
        <v>16</v>
      </c>
      <c r="J168" s="9"/>
      <c r="K168" s="131" t="s">
        <v>19</v>
      </c>
      <c r="L168" s="132">
        <v>45795</v>
      </c>
      <c r="M168" s="150">
        <v>45795</v>
      </c>
      <c r="N168" s="133">
        <v>8107.25</v>
      </c>
      <c r="O168" s="133">
        <v>8348.65</v>
      </c>
      <c r="P168" s="134">
        <v>93</v>
      </c>
      <c r="Q168" s="135">
        <f t="shared" si="0"/>
        <v>89.770430107526877</v>
      </c>
      <c r="R168" s="132">
        <v>46160</v>
      </c>
      <c r="S168" s="151">
        <v>46160</v>
      </c>
      <c r="T168" s="39">
        <f t="shared" si="39"/>
        <v>2063.3910000000001</v>
      </c>
      <c r="U168" s="11">
        <f t="shared" si="40"/>
        <v>2188.02</v>
      </c>
      <c r="V168" s="11">
        <f t="shared" si="3"/>
        <v>84.154615384615383</v>
      </c>
      <c r="W168" s="11">
        <f t="shared" si="41"/>
        <v>124.62899999999991</v>
      </c>
      <c r="X168" s="47">
        <f t="shared" si="42"/>
        <v>102.30000000000001</v>
      </c>
      <c r="Y168" s="9">
        <f t="shared" si="43"/>
        <v>26</v>
      </c>
      <c r="Z168" s="28">
        <f t="shared" si="44"/>
        <v>-76.300000000000011</v>
      </c>
      <c r="AA168" s="9"/>
      <c r="AB168" s="9"/>
      <c r="AC168" s="9"/>
    </row>
    <row r="169" spans="1:29" ht="13.5">
      <c r="A169" s="10">
        <v>46161</v>
      </c>
      <c r="B169" s="9" t="s">
        <v>19</v>
      </c>
      <c r="C169" s="11">
        <v>3135.21</v>
      </c>
      <c r="D169" s="9">
        <v>33</v>
      </c>
      <c r="E169" s="76">
        <v>35.51</v>
      </c>
      <c r="F169" s="9">
        <v>3</v>
      </c>
      <c r="G169" s="9">
        <v>7.5</v>
      </c>
      <c r="H169" s="13">
        <v>0.30509999999999998</v>
      </c>
      <c r="I169" s="9" t="s">
        <v>16</v>
      </c>
      <c r="J169" s="9"/>
      <c r="K169" s="131" t="s">
        <v>19</v>
      </c>
      <c r="L169" s="132">
        <v>45796</v>
      </c>
      <c r="M169" s="150">
        <v>45796</v>
      </c>
      <c r="N169" s="133">
        <v>1819.01</v>
      </c>
      <c r="O169" s="133">
        <v>1875.81</v>
      </c>
      <c r="P169" s="134">
        <v>28</v>
      </c>
      <c r="Q169" s="135">
        <f t="shared" si="0"/>
        <v>66.993214285714288</v>
      </c>
      <c r="R169" s="132">
        <v>46161</v>
      </c>
      <c r="S169" s="151">
        <v>46161</v>
      </c>
      <c r="T169" s="39">
        <f t="shared" si="39"/>
        <v>4634.2670000000007</v>
      </c>
      <c r="U169" s="11">
        <f t="shared" si="40"/>
        <v>3135.21</v>
      </c>
      <c r="V169" s="11">
        <f t="shared" si="3"/>
        <v>95.006363636363631</v>
      </c>
      <c r="W169" s="11">
        <f t="shared" si="41"/>
        <v>-1499.0570000000007</v>
      </c>
      <c r="X169" s="47">
        <f t="shared" si="42"/>
        <v>30.800000000000004</v>
      </c>
      <c r="Y169" s="9">
        <f t="shared" si="43"/>
        <v>33</v>
      </c>
      <c r="Z169" s="28">
        <f t="shared" si="44"/>
        <v>2.1999999999999957</v>
      </c>
      <c r="AA169" s="9"/>
      <c r="AB169" s="9"/>
      <c r="AC169" s="9"/>
    </row>
    <row r="170" spans="1:29" ht="13.5">
      <c r="A170" s="10">
        <v>46162</v>
      </c>
      <c r="B170" s="9" t="s">
        <v>19</v>
      </c>
      <c r="C170" s="11">
        <v>3596.03</v>
      </c>
      <c r="D170" s="9">
        <v>33</v>
      </c>
      <c r="E170" s="76">
        <v>26.7</v>
      </c>
      <c r="F170" s="9">
        <v>2</v>
      </c>
      <c r="G170" s="9">
        <v>16.5</v>
      </c>
      <c r="H170" s="13">
        <v>0.31180000000000002</v>
      </c>
      <c r="I170" s="9" t="s">
        <v>16</v>
      </c>
      <c r="J170" s="9"/>
      <c r="K170" s="131" t="s">
        <v>19</v>
      </c>
      <c r="L170" s="132">
        <v>45797</v>
      </c>
      <c r="M170" s="150">
        <v>45797</v>
      </c>
      <c r="N170" s="133">
        <v>4113.57</v>
      </c>
      <c r="O170" s="133">
        <v>4212.97</v>
      </c>
      <c r="P170" s="134">
        <v>44</v>
      </c>
      <c r="Q170" s="135">
        <f t="shared" si="0"/>
        <v>95.749318181818182</v>
      </c>
      <c r="R170" s="132">
        <v>46162</v>
      </c>
      <c r="S170" s="151">
        <v>46162</v>
      </c>
      <c r="T170" s="39">
        <f t="shared" si="39"/>
        <v>2198.471</v>
      </c>
      <c r="U170" s="11">
        <f t="shared" si="40"/>
        <v>3596.03</v>
      </c>
      <c r="V170" s="11">
        <f t="shared" si="3"/>
        <v>108.97060606060607</v>
      </c>
      <c r="W170" s="11">
        <f t="shared" si="41"/>
        <v>1397.5590000000002</v>
      </c>
      <c r="X170" s="47">
        <f t="shared" si="42"/>
        <v>48.400000000000006</v>
      </c>
      <c r="Y170" s="9">
        <f t="shared" si="43"/>
        <v>33</v>
      </c>
      <c r="Z170" s="28">
        <f t="shared" si="44"/>
        <v>-15.400000000000006</v>
      </c>
      <c r="AA170" s="9"/>
      <c r="AB170" s="9"/>
      <c r="AC170" s="9"/>
    </row>
    <row r="171" spans="1:29" ht="13.5">
      <c r="A171" s="10">
        <v>46163</v>
      </c>
      <c r="B171" s="9" t="s">
        <v>19</v>
      </c>
      <c r="C171" s="11">
        <v>3621.25</v>
      </c>
      <c r="D171" s="9">
        <v>39</v>
      </c>
      <c r="E171" s="76">
        <v>28.14</v>
      </c>
      <c r="F171" s="9">
        <v>0</v>
      </c>
      <c r="G171" s="9">
        <v>9</v>
      </c>
      <c r="H171" s="13">
        <v>0.26450000000000001</v>
      </c>
      <c r="I171" s="9" t="s">
        <v>16</v>
      </c>
      <c r="J171" s="9"/>
      <c r="K171" s="131" t="s">
        <v>19</v>
      </c>
      <c r="L171" s="132">
        <v>45798</v>
      </c>
      <c r="M171" s="150">
        <v>45798</v>
      </c>
      <c r="N171" s="133">
        <v>1956.01</v>
      </c>
      <c r="O171" s="133">
        <v>1998.61</v>
      </c>
      <c r="P171" s="134">
        <v>25</v>
      </c>
      <c r="Q171" s="135">
        <f t="shared" si="0"/>
        <v>79.944400000000002</v>
      </c>
      <c r="R171" s="132">
        <v>46163</v>
      </c>
      <c r="S171" s="151">
        <v>46163</v>
      </c>
      <c r="T171" s="39">
        <f t="shared" si="39"/>
        <v>3610.2220000000002</v>
      </c>
      <c r="U171" s="11">
        <f t="shared" si="40"/>
        <v>3621.25</v>
      </c>
      <c r="V171" s="11">
        <f t="shared" si="3"/>
        <v>92.852564102564102</v>
      </c>
      <c r="W171" s="11">
        <f t="shared" si="41"/>
        <v>11.027999999999793</v>
      </c>
      <c r="X171" s="47">
        <f t="shared" si="42"/>
        <v>27.500000000000004</v>
      </c>
      <c r="Y171" s="9">
        <f t="shared" si="43"/>
        <v>39</v>
      </c>
      <c r="Z171" s="28">
        <f t="shared" si="44"/>
        <v>11.499999999999996</v>
      </c>
      <c r="AA171" s="9"/>
      <c r="AB171" s="9"/>
      <c r="AC171" s="9"/>
    </row>
    <row r="172" spans="1:29" ht="13.5">
      <c r="A172" s="10">
        <v>46164</v>
      </c>
      <c r="B172" s="9" t="s">
        <v>19</v>
      </c>
      <c r="C172" s="11">
        <v>6348.87</v>
      </c>
      <c r="D172" s="9">
        <v>69</v>
      </c>
      <c r="E172" s="76">
        <v>30.86</v>
      </c>
      <c r="F172" s="9">
        <v>3</v>
      </c>
      <c r="G172" s="9">
        <v>7.2</v>
      </c>
      <c r="H172" s="13">
        <v>0.28789999999999999</v>
      </c>
      <c r="I172" s="9" t="s">
        <v>16</v>
      </c>
      <c r="J172" s="9"/>
      <c r="K172" s="131" t="s">
        <v>19</v>
      </c>
      <c r="L172" s="132">
        <v>45799</v>
      </c>
      <c r="M172" s="150">
        <v>45799</v>
      </c>
      <c r="N172" s="133">
        <v>3147.12</v>
      </c>
      <c r="O172" s="133">
        <v>3282.02</v>
      </c>
      <c r="P172" s="134">
        <v>40</v>
      </c>
      <c r="Q172" s="135">
        <f t="shared" si="0"/>
        <v>82.0505</v>
      </c>
      <c r="R172" s="132">
        <v>46164</v>
      </c>
      <c r="S172" s="151">
        <v>46164</v>
      </c>
      <c r="T172" s="39">
        <f t="shared" si="39"/>
        <v>7554.1950000000006</v>
      </c>
      <c r="U172" s="11">
        <f t="shared" si="40"/>
        <v>6348.87</v>
      </c>
      <c r="V172" s="11">
        <f t="shared" si="3"/>
        <v>92.012608695652176</v>
      </c>
      <c r="W172" s="11">
        <f t="shared" si="41"/>
        <v>-1205.3250000000007</v>
      </c>
      <c r="X172" s="47">
        <f t="shared" si="42"/>
        <v>44</v>
      </c>
      <c r="Y172" s="9">
        <f t="shared" si="43"/>
        <v>69</v>
      </c>
      <c r="Z172" s="28">
        <f t="shared" si="44"/>
        <v>25</v>
      </c>
      <c r="AA172" s="9"/>
      <c r="AB172" s="9"/>
      <c r="AC172" s="9"/>
    </row>
    <row r="173" spans="1:29" ht="13.5">
      <c r="A173" s="10">
        <v>46165</v>
      </c>
      <c r="B173" s="9" t="s">
        <v>19</v>
      </c>
      <c r="C173" s="11">
        <v>6039.28</v>
      </c>
      <c r="D173" s="9">
        <v>65</v>
      </c>
      <c r="E173" s="76">
        <v>25.53</v>
      </c>
      <c r="F173" s="9">
        <v>0</v>
      </c>
      <c r="G173" s="9">
        <v>7.4</v>
      </c>
      <c r="H173" s="13">
        <v>0.33250000000000002</v>
      </c>
      <c r="I173" s="9" t="s">
        <v>16</v>
      </c>
      <c r="J173" s="9"/>
      <c r="K173" s="131" t="s">
        <v>19</v>
      </c>
      <c r="L173" s="132">
        <v>45800</v>
      </c>
      <c r="M173" s="150">
        <v>45800</v>
      </c>
      <c r="N173" s="133">
        <v>6661.55</v>
      </c>
      <c r="O173" s="133">
        <v>6867.45</v>
      </c>
      <c r="P173" s="134">
        <v>78</v>
      </c>
      <c r="Q173" s="135">
        <f t="shared" si="0"/>
        <v>88.044230769230765</v>
      </c>
      <c r="R173" s="132">
        <v>46165</v>
      </c>
      <c r="S173" s="151">
        <v>46165</v>
      </c>
      <c r="T173" s="39">
        <f t="shared" si="39"/>
        <v>8375.7850000000017</v>
      </c>
      <c r="U173" s="11">
        <f t="shared" si="40"/>
        <v>6039.28</v>
      </c>
      <c r="V173" s="11">
        <f t="shared" si="3"/>
        <v>92.911999999999992</v>
      </c>
      <c r="W173" s="11">
        <f t="shared" si="41"/>
        <v>-2336.5050000000019</v>
      </c>
      <c r="X173" s="47">
        <f t="shared" si="42"/>
        <v>85.800000000000011</v>
      </c>
      <c r="Y173" s="9">
        <f t="shared" si="43"/>
        <v>65</v>
      </c>
      <c r="Z173" s="28">
        <f t="shared" si="44"/>
        <v>-20.800000000000011</v>
      </c>
      <c r="AA173" s="9"/>
      <c r="AB173" s="9"/>
      <c r="AC173" s="9"/>
    </row>
    <row r="174" spans="1:29" ht="13.5">
      <c r="A174" s="10">
        <v>46166</v>
      </c>
      <c r="B174" s="9" t="s">
        <v>19</v>
      </c>
      <c r="C174" s="11">
        <v>6363.75</v>
      </c>
      <c r="D174" s="9">
        <v>69</v>
      </c>
      <c r="E174" s="76">
        <v>25.86</v>
      </c>
      <c r="F174" s="9">
        <v>1</v>
      </c>
      <c r="G174" s="9">
        <v>7.2</v>
      </c>
      <c r="H174" s="13">
        <v>0.28499999999999998</v>
      </c>
      <c r="I174" s="9" t="s">
        <v>16</v>
      </c>
      <c r="J174" s="9"/>
      <c r="K174" s="131" t="s">
        <v>19</v>
      </c>
      <c r="L174" s="132">
        <v>45801</v>
      </c>
      <c r="M174" s="150">
        <v>45801</v>
      </c>
      <c r="N174" s="133">
        <v>7238.05</v>
      </c>
      <c r="O174" s="133">
        <v>7614.35</v>
      </c>
      <c r="P174" s="134">
        <v>90</v>
      </c>
      <c r="Q174" s="135">
        <f t="shared" si="0"/>
        <v>84.603888888888889</v>
      </c>
      <c r="R174" s="132">
        <v>46166</v>
      </c>
      <c r="S174" s="151">
        <v>46166</v>
      </c>
      <c r="T174" s="39">
        <f t="shared" si="39"/>
        <v>6233.0180000000009</v>
      </c>
      <c r="U174" s="11">
        <f t="shared" si="40"/>
        <v>6363.75</v>
      </c>
      <c r="V174" s="11">
        <f t="shared" si="3"/>
        <v>92.228260869565219</v>
      </c>
      <c r="W174" s="11">
        <f t="shared" si="41"/>
        <v>130.73199999999906</v>
      </c>
      <c r="X174" s="47">
        <f t="shared" si="42"/>
        <v>99.000000000000014</v>
      </c>
      <c r="Y174" s="9">
        <f t="shared" si="43"/>
        <v>69</v>
      </c>
      <c r="Z174" s="28">
        <f t="shared" si="44"/>
        <v>-30.000000000000014</v>
      </c>
      <c r="AA174" s="9"/>
      <c r="AB174" s="9"/>
      <c r="AC174" s="9"/>
    </row>
    <row r="175" spans="1:29" ht="13.5">
      <c r="A175" s="10">
        <v>46167</v>
      </c>
      <c r="B175" s="9" t="s">
        <v>19</v>
      </c>
      <c r="C175" s="11">
        <v>2289.34</v>
      </c>
      <c r="D175" s="9">
        <v>26</v>
      </c>
      <c r="E175" s="76">
        <v>28.01</v>
      </c>
      <c r="F175" s="9">
        <v>0</v>
      </c>
      <c r="G175" s="9">
        <v>9.5</v>
      </c>
      <c r="H175" s="13">
        <v>0.31719999999999998</v>
      </c>
      <c r="I175" s="9" t="s">
        <v>16</v>
      </c>
      <c r="J175" s="9"/>
      <c r="K175" s="131" t="s">
        <v>19</v>
      </c>
      <c r="L175" s="132">
        <v>45802</v>
      </c>
      <c r="M175" s="150">
        <v>45802</v>
      </c>
      <c r="N175" s="133">
        <v>5488.88</v>
      </c>
      <c r="O175" s="133">
        <v>5666.38</v>
      </c>
      <c r="P175" s="134">
        <v>70</v>
      </c>
      <c r="Q175" s="135">
        <f t="shared" si="0"/>
        <v>80.948285714285717</v>
      </c>
      <c r="R175" s="132">
        <v>46167</v>
      </c>
      <c r="S175" s="151">
        <v>46167</v>
      </c>
      <c r="T175" s="39">
        <f t="shared" si="39"/>
        <v>2493.942</v>
      </c>
      <c r="U175" s="11">
        <f t="shared" si="40"/>
        <v>2289.34</v>
      </c>
      <c r="V175" s="11">
        <f t="shared" si="3"/>
        <v>88.05153846153847</v>
      </c>
      <c r="W175" s="11">
        <f t="shared" si="41"/>
        <v>-204.60199999999986</v>
      </c>
      <c r="X175" s="47">
        <f t="shared" si="42"/>
        <v>77</v>
      </c>
      <c r="Y175" s="9">
        <f t="shared" si="43"/>
        <v>26</v>
      </c>
      <c r="Z175" s="28">
        <f t="shared" si="44"/>
        <v>-51</v>
      </c>
      <c r="AA175" s="9"/>
      <c r="AB175" s="9"/>
      <c r="AC175" s="9"/>
    </row>
    <row r="176" spans="1:29" ht="13.5">
      <c r="A176" s="10">
        <v>46168</v>
      </c>
      <c r="B176" s="9" t="s">
        <v>19</v>
      </c>
      <c r="C176" s="11">
        <v>5018.28</v>
      </c>
      <c r="D176" s="9">
        <v>46</v>
      </c>
      <c r="E176" s="76">
        <v>33.83</v>
      </c>
      <c r="F176" s="9">
        <v>3</v>
      </c>
      <c r="G176" s="9">
        <v>28</v>
      </c>
      <c r="H176" s="13">
        <v>0.28920000000000001</v>
      </c>
      <c r="I176" s="9" t="s">
        <v>16</v>
      </c>
      <c r="J176" s="9"/>
      <c r="K176" s="131" t="s">
        <v>19</v>
      </c>
      <c r="L176" s="132">
        <v>45803</v>
      </c>
      <c r="M176" s="150">
        <v>45803</v>
      </c>
      <c r="N176" s="133">
        <v>2196.2199999999998</v>
      </c>
      <c r="O176" s="133">
        <v>2267.2199999999998</v>
      </c>
      <c r="P176" s="134">
        <v>29</v>
      </c>
      <c r="Q176" s="135">
        <f t="shared" si="0"/>
        <v>78.179999999999993</v>
      </c>
      <c r="R176" s="132">
        <v>46168</v>
      </c>
      <c r="S176" s="151">
        <v>46168</v>
      </c>
      <c r="T176" s="39">
        <f t="shared" si="39"/>
        <v>3787.0360000000005</v>
      </c>
      <c r="U176" s="11">
        <f t="shared" si="40"/>
        <v>5018.28</v>
      </c>
      <c r="V176" s="11">
        <f t="shared" si="3"/>
        <v>109.09304347826087</v>
      </c>
      <c r="W176" s="11">
        <f t="shared" si="41"/>
        <v>1231.2439999999992</v>
      </c>
      <c r="X176" s="47">
        <f t="shared" si="42"/>
        <v>31.900000000000002</v>
      </c>
      <c r="Y176" s="9">
        <f t="shared" si="43"/>
        <v>46</v>
      </c>
      <c r="Z176" s="28">
        <f t="shared" si="44"/>
        <v>14.099999999999998</v>
      </c>
      <c r="AA176" s="9"/>
      <c r="AB176" s="9"/>
      <c r="AC176" s="9"/>
    </row>
    <row r="177" spans="1:29" ht="13.5">
      <c r="A177" s="10">
        <v>46169</v>
      </c>
      <c r="B177" s="9" t="s">
        <v>19</v>
      </c>
      <c r="C177" s="11">
        <v>2159.5500000000002</v>
      </c>
      <c r="D177" s="9">
        <v>25</v>
      </c>
      <c r="E177" s="76">
        <v>31.96</v>
      </c>
      <c r="F177" s="9">
        <v>2</v>
      </c>
      <c r="G177" s="9">
        <v>8.5</v>
      </c>
      <c r="H177" s="13">
        <v>0.41210000000000002</v>
      </c>
      <c r="I177" s="9" t="s">
        <v>16</v>
      </c>
      <c r="J177" s="9"/>
      <c r="K177" s="131" t="s">
        <v>19</v>
      </c>
      <c r="L177" s="132">
        <v>45804</v>
      </c>
      <c r="M177" s="150">
        <v>45804</v>
      </c>
      <c r="N177" s="133">
        <v>3343.36</v>
      </c>
      <c r="O177" s="133">
        <v>3442.76</v>
      </c>
      <c r="P177" s="134">
        <v>37</v>
      </c>
      <c r="Q177" s="135">
        <f t="shared" si="0"/>
        <v>93.047567567567569</v>
      </c>
      <c r="R177" s="132">
        <v>46169</v>
      </c>
      <c r="S177" s="151">
        <v>46169</v>
      </c>
      <c r="T177" s="39">
        <f t="shared" si="39"/>
        <v>4385.3590000000004</v>
      </c>
      <c r="U177" s="11">
        <f t="shared" si="40"/>
        <v>2159.5500000000002</v>
      </c>
      <c r="V177" s="11">
        <f t="shared" si="3"/>
        <v>86.382000000000005</v>
      </c>
      <c r="W177" s="11">
        <f t="shared" si="41"/>
        <v>-2225.8090000000002</v>
      </c>
      <c r="X177" s="47">
        <f t="shared" si="42"/>
        <v>40.700000000000003</v>
      </c>
      <c r="Y177" s="9">
        <f t="shared" si="43"/>
        <v>25</v>
      </c>
      <c r="Z177" s="28">
        <f t="shared" si="44"/>
        <v>-15.700000000000003</v>
      </c>
      <c r="AA177" s="9"/>
      <c r="AB177" s="9"/>
      <c r="AC177" s="9"/>
    </row>
    <row r="178" spans="1:29" ht="13.5">
      <c r="A178" s="10">
        <v>46170</v>
      </c>
      <c r="B178" s="9" t="s">
        <v>19</v>
      </c>
      <c r="C178" s="11">
        <v>3238.56</v>
      </c>
      <c r="D178" s="9">
        <v>34</v>
      </c>
      <c r="E178" s="76">
        <v>32.700000000000003</v>
      </c>
      <c r="F178" s="9">
        <v>5</v>
      </c>
      <c r="G178" s="9">
        <v>34</v>
      </c>
      <c r="H178" s="13">
        <v>0.3301</v>
      </c>
      <c r="I178" s="9" t="s">
        <v>16</v>
      </c>
      <c r="J178" s="9"/>
      <c r="K178" s="131" t="s">
        <v>19</v>
      </c>
      <c r="L178" s="132">
        <v>45805</v>
      </c>
      <c r="M178" s="150">
        <v>45805</v>
      </c>
      <c r="N178" s="133">
        <v>3844.69</v>
      </c>
      <c r="O178" s="133">
        <v>3986.69</v>
      </c>
      <c r="P178" s="134">
        <v>47</v>
      </c>
      <c r="Q178" s="135">
        <f t="shared" si="0"/>
        <v>84.823191489361704</v>
      </c>
      <c r="R178" s="132">
        <v>46170</v>
      </c>
      <c r="S178" s="151">
        <v>46170</v>
      </c>
      <c r="T178" s="39">
        <f t="shared" si="39"/>
        <v>2776.6310000000003</v>
      </c>
      <c r="U178" s="11">
        <f t="shared" si="40"/>
        <v>3238.56</v>
      </c>
      <c r="V178" s="11">
        <f t="shared" si="3"/>
        <v>95.251764705882351</v>
      </c>
      <c r="W178" s="11">
        <f t="shared" si="41"/>
        <v>461.92899999999963</v>
      </c>
      <c r="X178" s="47">
        <f t="shared" si="42"/>
        <v>51.7</v>
      </c>
      <c r="Y178" s="9">
        <f t="shared" si="43"/>
        <v>34</v>
      </c>
      <c r="Z178" s="28">
        <f t="shared" si="44"/>
        <v>-17.700000000000003</v>
      </c>
      <c r="AA178" s="9"/>
      <c r="AB178" s="9"/>
      <c r="AC178" s="9"/>
    </row>
    <row r="179" spans="1:29" ht="13.5">
      <c r="A179" s="10">
        <v>46171</v>
      </c>
      <c r="B179" s="9" t="s">
        <v>19</v>
      </c>
      <c r="C179" s="11">
        <v>8008.37</v>
      </c>
      <c r="D179" s="9">
        <v>81</v>
      </c>
      <c r="E179" s="76">
        <v>28.02</v>
      </c>
      <c r="F179" s="9">
        <v>0</v>
      </c>
      <c r="G179" s="9">
        <v>12.5</v>
      </c>
      <c r="H179" s="13">
        <v>0.28610000000000002</v>
      </c>
      <c r="I179" s="9" t="s">
        <v>16</v>
      </c>
      <c r="J179" s="9"/>
      <c r="K179" s="131" t="s">
        <v>19</v>
      </c>
      <c r="L179" s="132">
        <v>45806</v>
      </c>
      <c r="M179" s="150">
        <v>45806</v>
      </c>
      <c r="N179" s="133">
        <v>2389.31</v>
      </c>
      <c r="O179" s="133">
        <v>2524.21</v>
      </c>
      <c r="P179" s="134">
        <v>32</v>
      </c>
      <c r="Q179" s="135">
        <f t="shared" si="0"/>
        <v>78.881562500000001</v>
      </c>
      <c r="R179" s="132">
        <v>46171</v>
      </c>
      <c r="S179" s="151">
        <v>46171</v>
      </c>
      <c r="T179" s="39">
        <f t="shared" si="39"/>
        <v>9209.7390000000014</v>
      </c>
      <c r="U179" s="11">
        <f t="shared" si="40"/>
        <v>8008.37</v>
      </c>
      <c r="V179" s="11">
        <f t="shared" si="3"/>
        <v>98.868765432098769</v>
      </c>
      <c r="W179" s="11">
        <f t="shared" si="41"/>
        <v>-1201.3690000000015</v>
      </c>
      <c r="X179" s="47">
        <f t="shared" si="42"/>
        <v>35.200000000000003</v>
      </c>
      <c r="Y179" s="9">
        <f t="shared" si="43"/>
        <v>81</v>
      </c>
      <c r="Z179" s="28">
        <f t="shared" si="44"/>
        <v>45.8</v>
      </c>
      <c r="AA179" s="9"/>
      <c r="AB179" s="9"/>
      <c r="AC179" s="9"/>
    </row>
    <row r="180" spans="1:29" ht="13.5">
      <c r="A180" s="10">
        <v>46172</v>
      </c>
      <c r="B180" s="9" t="s">
        <v>19</v>
      </c>
      <c r="C180" s="11">
        <v>8035.74</v>
      </c>
      <c r="D180" s="9">
        <v>70</v>
      </c>
      <c r="E180" s="76">
        <v>31.56</v>
      </c>
      <c r="F180" s="9">
        <v>10</v>
      </c>
      <c r="G180" s="9">
        <v>8.4</v>
      </c>
      <c r="H180" s="13">
        <v>0.31830000000000003</v>
      </c>
      <c r="I180" s="9" t="s">
        <v>16</v>
      </c>
      <c r="J180" s="9"/>
      <c r="K180" s="131" t="s">
        <v>19</v>
      </c>
      <c r="L180" s="132">
        <v>45807</v>
      </c>
      <c r="M180" s="150">
        <v>45807</v>
      </c>
      <c r="N180" s="133">
        <v>8074.29</v>
      </c>
      <c r="O180" s="133">
        <v>8372.49</v>
      </c>
      <c r="P180" s="134">
        <v>93</v>
      </c>
      <c r="Q180" s="135">
        <f t="shared" si="0"/>
        <v>90.026774193548391</v>
      </c>
      <c r="R180" s="132">
        <v>46172</v>
      </c>
      <c r="S180" s="151">
        <v>46172</v>
      </c>
      <c r="T180" s="39">
        <f t="shared" si="39"/>
        <v>8846.9480000000003</v>
      </c>
      <c r="U180" s="11">
        <f t="shared" si="40"/>
        <v>8035.74</v>
      </c>
      <c r="V180" s="11">
        <f t="shared" si="3"/>
        <v>114.79628571428572</v>
      </c>
      <c r="W180" s="11">
        <f t="shared" si="41"/>
        <v>-811.20800000000054</v>
      </c>
      <c r="X180" s="47">
        <f t="shared" si="42"/>
        <v>102.30000000000001</v>
      </c>
      <c r="Y180" s="9">
        <f t="shared" si="43"/>
        <v>70</v>
      </c>
      <c r="Z180" s="28">
        <f t="shared" si="44"/>
        <v>-32.300000000000011</v>
      </c>
      <c r="AA180" s="9"/>
      <c r="AB180" s="9"/>
      <c r="AC180" s="9"/>
    </row>
    <row r="181" spans="1:29" ht="13.5">
      <c r="A181" s="10">
        <v>46173</v>
      </c>
      <c r="B181" s="9" t="s">
        <v>19</v>
      </c>
      <c r="C181" s="11">
        <v>6166.96</v>
      </c>
      <c r="D181" s="9">
        <v>70</v>
      </c>
      <c r="E181" s="76">
        <v>27.55</v>
      </c>
      <c r="F181" s="9">
        <v>1</v>
      </c>
      <c r="G181" s="9">
        <v>8</v>
      </c>
      <c r="H181" s="13">
        <v>0.33460000000000001</v>
      </c>
      <c r="I181" s="9" t="s">
        <v>16</v>
      </c>
      <c r="J181" s="9"/>
      <c r="K181" s="131" t="s">
        <v>19</v>
      </c>
      <c r="L181" s="132">
        <v>45808</v>
      </c>
      <c r="M181" s="150">
        <v>45808</v>
      </c>
      <c r="N181" s="133">
        <v>7772.88</v>
      </c>
      <c r="O181" s="133">
        <v>8042.68</v>
      </c>
      <c r="P181" s="134">
        <v>88</v>
      </c>
      <c r="Q181" s="135">
        <f t="shared" si="0"/>
        <v>91.394090909090906</v>
      </c>
      <c r="R181" s="132">
        <v>46173</v>
      </c>
      <c r="S181" s="151">
        <v>46173</v>
      </c>
      <c r="T181" s="39">
        <f>O183*$AB$26</f>
        <v>9343.6860000000015</v>
      </c>
      <c r="U181" s="11">
        <f t="shared" si="40"/>
        <v>6166.96</v>
      </c>
      <c r="V181" s="11">
        <f t="shared" si="3"/>
        <v>88.099428571428575</v>
      </c>
      <c r="W181" s="11">
        <f t="shared" si="41"/>
        <v>-3176.7260000000015</v>
      </c>
      <c r="X181" s="47">
        <f t="shared" si="42"/>
        <v>96.800000000000011</v>
      </c>
      <c r="Y181" s="9">
        <f t="shared" si="43"/>
        <v>70</v>
      </c>
      <c r="Z181" s="28">
        <f t="shared" si="44"/>
        <v>-26.800000000000011</v>
      </c>
      <c r="AA181" s="9"/>
      <c r="AB181" s="9"/>
      <c r="AC181" s="9"/>
    </row>
    <row r="182" spans="1:29" ht="12.75">
      <c r="A182" s="10"/>
      <c r="B182" s="9"/>
      <c r="C182" s="11"/>
      <c r="D182" s="9"/>
      <c r="E182" s="89"/>
      <c r="F182" s="9"/>
      <c r="G182" s="9"/>
      <c r="H182" s="13"/>
      <c r="I182" s="9"/>
      <c r="J182" s="9"/>
      <c r="K182" s="136" t="s">
        <v>1596</v>
      </c>
      <c r="L182" s="137" t="s">
        <v>1578</v>
      </c>
      <c r="M182" s="138"/>
      <c r="N182" s="139">
        <f t="shared" ref="N182:P182" si="45">SUM(N151:N181)</f>
        <v>166103.85</v>
      </c>
      <c r="O182" s="140">
        <f t="shared" si="45"/>
        <v>174219.15</v>
      </c>
      <c r="P182" s="141">
        <f t="shared" si="45"/>
        <v>1988</v>
      </c>
      <c r="Q182" s="139">
        <f t="shared" si="0"/>
        <v>87.635387323943661</v>
      </c>
      <c r="R182" s="142" t="s">
        <v>1578</v>
      </c>
      <c r="S182" s="143"/>
      <c r="T182" s="144">
        <f t="shared" ref="T182:U182" si="46">SUM(T151:T181)</f>
        <v>191307.18200000003</v>
      </c>
      <c r="U182" s="139">
        <f t="shared" si="46"/>
        <v>156383.94999999998</v>
      </c>
      <c r="V182" s="139">
        <f t="shared" si="3"/>
        <v>95.647675840978579</v>
      </c>
      <c r="W182" s="139">
        <f t="shared" ref="W182:Z182" si="47">SUM(W151:W181)</f>
        <v>-34923.232000000011</v>
      </c>
      <c r="X182" s="145">
        <f t="shared" si="47"/>
        <v>2186.8000000000006</v>
      </c>
      <c r="Y182" s="141">
        <f t="shared" si="47"/>
        <v>1635</v>
      </c>
      <c r="Z182" s="141">
        <f t="shared" si="47"/>
        <v>-551.80000000000018</v>
      </c>
      <c r="AA182" s="9"/>
      <c r="AB182" s="9"/>
      <c r="AC182" s="9"/>
    </row>
    <row r="183" spans="1:29" ht="13.5">
      <c r="A183" s="10">
        <v>46174</v>
      </c>
      <c r="B183" s="9" t="s">
        <v>19</v>
      </c>
      <c r="C183" s="11">
        <v>1774.86</v>
      </c>
      <c r="D183" s="9">
        <v>20</v>
      </c>
      <c r="E183" s="76">
        <v>31.28</v>
      </c>
      <c r="F183" s="9">
        <v>2</v>
      </c>
      <c r="G183" s="9">
        <v>6.5</v>
      </c>
      <c r="H183" s="13">
        <v>0.2722</v>
      </c>
      <c r="I183" s="9" t="s">
        <v>16</v>
      </c>
      <c r="J183" s="9"/>
      <c r="K183" s="131" t="s">
        <v>19</v>
      </c>
      <c r="L183" s="148">
        <v>45809</v>
      </c>
      <c r="M183" s="150">
        <v>45809</v>
      </c>
      <c r="N183" s="133">
        <v>8089.56</v>
      </c>
      <c r="O183" s="133">
        <v>8494.26</v>
      </c>
      <c r="P183" s="134">
        <v>97</v>
      </c>
      <c r="Q183" s="135">
        <f t="shared" si="0"/>
        <v>87.569690721649494</v>
      </c>
      <c r="R183" s="148">
        <v>46174</v>
      </c>
      <c r="S183" s="151">
        <v>46174</v>
      </c>
      <c r="T183" s="39">
        <f t="shared" ref="T183:T211" si="48">O184*$AB$26</f>
        <v>4141.2030000000004</v>
      </c>
      <c r="U183" s="11">
        <f t="shared" ref="U183:U212" si="49">C183</f>
        <v>1774.86</v>
      </c>
      <c r="V183" s="11">
        <f t="shared" si="3"/>
        <v>88.742999999999995</v>
      </c>
      <c r="W183" s="11">
        <f t="shared" ref="W183:W212" si="50">U183-T183</f>
        <v>-2366.3430000000008</v>
      </c>
      <c r="X183" s="47">
        <f t="shared" ref="X183:X212" si="51">P183*$AB$1</f>
        <v>106.7</v>
      </c>
      <c r="Y183" s="9">
        <f t="shared" ref="Y183:Y212" si="52">D183</f>
        <v>20</v>
      </c>
      <c r="Z183" s="28">
        <f t="shared" ref="Z183:Z212" si="53">Y183-X183</f>
        <v>-86.7</v>
      </c>
      <c r="AA183" s="9"/>
      <c r="AB183" s="9"/>
      <c r="AC183" s="9"/>
    </row>
    <row r="184" spans="1:29" ht="13.5">
      <c r="A184" s="10">
        <v>46175</v>
      </c>
      <c r="B184" s="9" t="s">
        <v>19</v>
      </c>
      <c r="C184" s="11">
        <v>4003.05</v>
      </c>
      <c r="D184" s="9">
        <v>44</v>
      </c>
      <c r="E184" s="76">
        <v>36.19</v>
      </c>
      <c r="F184" s="9">
        <v>3</v>
      </c>
      <c r="G184" s="9">
        <v>10.5</v>
      </c>
      <c r="H184" s="13">
        <v>0.30669999999999997</v>
      </c>
      <c r="I184" s="9" t="s">
        <v>16</v>
      </c>
      <c r="J184" s="9"/>
      <c r="K184" s="131" t="s">
        <v>19</v>
      </c>
      <c r="L184" s="132">
        <v>45810</v>
      </c>
      <c r="M184" s="150">
        <v>45810</v>
      </c>
      <c r="N184" s="133">
        <v>3615.63</v>
      </c>
      <c r="O184" s="133">
        <v>3764.73</v>
      </c>
      <c r="P184" s="134">
        <v>36</v>
      </c>
      <c r="Q184" s="135">
        <f t="shared" si="0"/>
        <v>104.57583333333334</v>
      </c>
      <c r="R184" s="132">
        <v>46175</v>
      </c>
      <c r="S184" s="151">
        <v>46175</v>
      </c>
      <c r="T184" s="39">
        <f t="shared" si="48"/>
        <v>3879.4360000000006</v>
      </c>
      <c r="U184" s="11">
        <f t="shared" si="49"/>
        <v>4003.05</v>
      </c>
      <c r="V184" s="11">
        <f t="shared" si="3"/>
        <v>90.978409090909096</v>
      </c>
      <c r="W184" s="11">
        <f t="shared" si="50"/>
        <v>123.61399999999958</v>
      </c>
      <c r="X184" s="47">
        <f t="shared" si="51"/>
        <v>39.6</v>
      </c>
      <c r="Y184" s="9">
        <f t="shared" si="52"/>
        <v>44</v>
      </c>
      <c r="Z184" s="28">
        <f t="shared" si="53"/>
        <v>4.3999999999999986</v>
      </c>
      <c r="AA184" s="9"/>
      <c r="AB184" s="9"/>
      <c r="AC184" s="9"/>
    </row>
    <row r="185" spans="1:29" ht="13.5">
      <c r="A185" s="10">
        <v>46176</v>
      </c>
      <c r="B185" s="9" t="s">
        <v>19</v>
      </c>
      <c r="C185" s="11">
        <v>4596.25</v>
      </c>
      <c r="D185" s="9">
        <v>50</v>
      </c>
      <c r="E185" s="76">
        <v>22.68</v>
      </c>
      <c r="F185" s="9">
        <v>3</v>
      </c>
      <c r="G185" s="9">
        <v>12</v>
      </c>
      <c r="H185" s="13">
        <v>0.28410000000000002</v>
      </c>
      <c r="I185" s="9" t="s">
        <v>16</v>
      </c>
      <c r="J185" s="9"/>
      <c r="K185" s="131" t="s">
        <v>19</v>
      </c>
      <c r="L185" s="132">
        <v>45811</v>
      </c>
      <c r="M185" s="150">
        <v>45811</v>
      </c>
      <c r="N185" s="133">
        <v>3413.16</v>
      </c>
      <c r="O185" s="133">
        <v>3526.76</v>
      </c>
      <c r="P185" s="134">
        <v>48</v>
      </c>
      <c r="Q185" s="135">
        <f t="shared" si="0"/>
        <v>73.474166666666676</v>
      </c>
      <c r="R185" s="132">
        <v>46176</v>
      </c>
      <c r="S185" s="151">
        <v>46176</v>
      </c>
      <c r="T185" s="39">
        <f t="shared" si="48"/>
        <v>3186.326</v>
      </c>
      <c r="U185" s="11">
        <f t="shared" si="49"/>
        <v>4596.25</v>
      </c>
      <c r="V185" s="11">
        <f t="shared" si="3"/>
        <v>91.924999999999997</v>
      </c>
      <c r="W185" s="11">
        <f t="shared" si="50"/>
        <v>1409.924</v>
      </c>
      <c r="X185" s="47">
        <f t="shared" si="51"/>
        <v>52.800000000000004</v>
      </c>
      <c r="Y185" s="9">
        <f t="shared" si="52"/>
        <v>50</v>
      </c>
      <c r="Z185" s="28">
        <f t="shared" si="53"/>
        <v>-2.8000000000000043</v>
      </c>
      <c r="AA185" s="9"/>
      <c r="AB185" s="9"/>
      <c r="AC185" s="9"/>
    </row>
    <row r="186" spans="1:29" ht="13.5">
      <c r="A186" s="10">
        <v>46177</v>
      </c>
      <c r="B186" s="9" t="s">
        <v>19</v>
      </c>
      <c r="C186" s="11">
        <v>6354.83</v>
      </c>
      <c r="D186" s="9">
        <v>69</v>
      </c>
      <c r="E186" s="76">
        <v>29.91</v>
      </c>
      <c r="F186" s="9">
        <v>4</v>
      </c>
      <c r="G186" s="9">
        <v>13</v>
      </c>
      <c r="H186" s="13">
        <v>0.29509999999999997</v>
      </c>
      <c r="I186" s="9" t="s">
        <v>16</v>
      </c>
      <c r="J186" s="9"/>
      <c r="K186" s="131" t="s">
        <v>19</v>
      </c>
      <c r="L186" s="132">
        <v>45812</v>
      </c>
      <c r="M186" s="150">
        <v>45812</v>
      </c>
      <c r="N186" s="133">
        <v>2811.46</v>
      </c>
      <c r="O186" s="133">
        <v>2896.66</v>
      </c>
      <c r="P186" s="134">
        <v>36</v>
      </c>
      <c r="Q186" s="135">
        <f t="shared" si="0"/>
        <v>80.462777777777774</v>
      </c>
      <c r="R186" s="132">
        <v>46177</v>
      </c>
      <c r="S186" s="151">
        <v>46177</v>
      </c>
      <c r="T186" s="39">
        <f t="shared" si="48"/>
        <v>2254.076</v>
      </c>
      <c r="U186" s="11">
        <f t="shared" si="49"/>
        <v>6354.83</v>
      </c>
      <c r="V186" s="11">
        <f t="shared" si="3"/>
        <v>92.098985507246383</v>
      </c>
      <c r="W186" s="11">
        <f t="shared" si="50"/>
        <v>4100.7539999999999</v>
      </c>
      <c r="X186" s="47">
        <f t="shared" si="51"/>
        <v>39.6</v>
      </c>
      <c r="Y186" s="9">
        <f t="shared" si="52"/>
        <v>69</v>
      </c>
      <c r="Z186" s="28">
        <f t="shared" si="53"/>
        <v>29.4</v>
      </c>
      <c r="AA186" s="9"/>
      <c r="AB186" s="9"/>
      <c r="AC186" s="9"/>
    </row>
    <row r="187" spans="1:29" ht="13.5">
      <c r="A187" s="10">
        <v>46178</v>
      </c>
      <c r="B187" s="9" t="s">
        <v>19</v>
      </c>
      <c r="C187" s="11">
        <v>6231.19</v>
      </c>
      <c r="D187" s="9">
        <v>59</v>
      </c>
      <c r="E187" s="76">
        <v>29.6</v>
      </c>
      <c r="F187" s="9">
        <v>3</v>
      </c>
      <c r="G187" s="9">
        <v>8</v>
      </c>
      <c r="H187" s="13">
        <v>0.3453</v>
      </c>
      <c r="I187" s="9" t="s">
        <v>16</v>
      </c>
      <c r="J187" s="9"/>
      <c r="K187" s="131" t="s">
        <v>19</v>
      </c>
      <c r="L187" s="132">
        <v>45813</v>
      </c>
      <c r="M187" s="150">
        <v>45813</v>
      </c>
      <c r="N187" s="133">
        <v>1992.36</v>
      </c>
      <c r="O187" s="133">
        <v>2049.16</v>
      </c>
      <c r="P187" s="134">
        <v>24</v>
      </c>
      <c r="Q187" s="135">
        <f t="shared" si="0"/>
        <v>85.381666666666661</v>
      </c>
      <c r="R187" s="132">
        <v>46178</v>
      </c>
      <c r="S187" s="151">
        <v>46178</v>
      </c>
      <c r="T187" s="39">
        <f t="shared" si="48"/>
        <v>6063.42</v>
      </c>
      <c r="U187" s="11">
        <f t="shared" si="49"/>
        <v>6231.19</v>
      </c>
      <c r="V187" s="11">
        <f t="shared" si="3"/>
        <v>105.61338983050847</v>
      </c>
      <c r="W187" s="11">
        <f t="shared" si="50"/>
        <v>167.76999999999953</v>
      </c>
      <c r="X187" s="47">
        <f t="shared" si="51"/>
        <v>26.400000000000002</v>
      </c>
      <c r="Y187" s="9">
        <f t="shared" si="52"/>
        <v>59</v>
      </c>
      <c r="Z187" s="28">
        <f t="shared" si="53"/>
        <v>32.599999999999994</v>
      </c>
      <c r="AA187" s="9"/>
      <c r="AB187" s="9"/>
      <c r="AC187" s="9"/>
    </row>
    <row r="188" spans="1:29" ht="13.5">
      <c r="A188" s="10">
        <v>46179</v>
      </c>
      <c r="B188" s="9" t="s">
        <v>19</v>
      </c>
      <c r="C188" s="11">
        <v>6231.19</v>
      </c>
      <c r="D188" s="9">
        <v>68</v>
      </c>
      <c r="E188" s="76">
        <v>32.4</v>
      </c>
      <c r="F188" s="9">
        <v>7</v>
      </c>
      <c r="G188" s="9">
        <v>8.25</v>
      </c>
      <c r="H188" s="13">
        <v>0.31230000000000002</v>
      </c>
      <c r="I188" s="9" t="s">
        <v>16</v>
      </c>
      <c r="J188" s="9"/>
      <c r="K188" s="131" t="s">
        <v>19</v>
      </c>
      <c r="L188" s="132">
        <v>45814</v>
      </c>
      <c r="M188" s="150">
        <v>45814</v>
      </c>
      <c r="N188" s="133">
        <v>5313.4</v>
      </c>
      <c r="O188" s="133">
        <v>5512.2</v>
      </c>
      <c r="P188" s="134">
        <v>64</v>
      </c>
      <c r="Q188" s="135">
        <f t="shared" si="0"/>
        <v>86.128124999999997</v>
      </c>
      <c r="R188" s="132">
        <v>46179</v>
      </c>
      <c r="S188" s="151">
        <v>46179</v>
      </c>
      <c r="T188" s="39">
        <f t="shared" si="48"/>
        <v>9060.4140000000007</v>
      </c>
      <c r="U188" s="11">
        <f t="shared" si="49"/>
        <v>6231.19</v>
      </c>
      <c r="V188" s="11">
        <f t="shared" si="3"/>
        <v>91.63514705882352</v>
      </c>
      <c r="W188" s="11">
        <f t="shared" si="50"/>
        <v>-2829.2240000000011</v>
      </c>
      <c r="X188" s="47">
        <f t="shared" si="51"/>
        <v>70.400000000000006</v>
      </c>
      <c r="Y188" s="9">
        <f t="shared" si="52"/>
        <v>68</v>
      </c>
      <c r="Z188" s="28">
        <f t="shared" si="53"/>
        <v>-2.4000000000000057</v>
      </c>
      <c r="AA188" s="9"/>
      <c r="AB188" s="9"/>
      <c r="AC188" s="9"/>
    </row>
    <row r="189" spans="1:29" ht="13.5">
      <c r="A189" s="10">
        <v>46180</v>
      </c>
      <c r="B189" s="9" t="s">
        <v>19</v>
      </c>
      <c r="C189" s="11">
        <v>6410.42</v>
      </c>
      <c r="D189" s="9">
        <v>70</v>
      </c>
      <c r="E189" s="76">
        <v>30.96</v>
      </c>
      <c r="F189" s="9">
        <v>2</v>
      </c>
      <c r="G189" s="9">
        <v>12.66</v>
      </c>
      <c r="H189" s="13">
        <v>0.31259999999999999</v>
      </c>
      <c r="I189" s="9" t="s">
        <v>16</v>
      </c>
      <c r="J189" s="9"/>
      <c r="K189" s="131" t="s">
        <v>19</v>
      </c>
      <c r="L189" s="132">
        <v>45815</v>
      </c>
      <c r="M189" s="150">
        <v>45815</v>
      </c>
      <c r="N189" s="133">
        <v>7824.94</v>
      </c>
      <c r="O189" s="133">
        <v>8236.74</v>
      </c>
      <c r="P189" s="134">
        <v>101</v>
      </c>
      <c r="Q189" s="135">
        <f t="shared" si="0"/>
        <v>81.551881188118813</v>
      </c>
      <c r="R189" s="132">
        <v>46180</v>
      </c>
      <c r="S189" s="151">
        <v>46180</v>
      </c>
      <c r="T189" s="39">
        <f t="shared" si="48"/>
        <v>9308.7720000000008</v>
      </c>
      <c r="U189" s="11">
        <f t="shared" si="49"/>
        <v>6410.42</v>
      </c>
      <c r="V189" s="11">
        <f t="shared" si="3"/>
        <v>91.57742857142857</v>
      </c>
      <c r="W189" s="11">
        <f t="shared" si="50"/>
        <v>-2898.3520000000008</v>
      </c>
      <c r="X189" s="47">
        <f t="shared" si="51"/>
        <v>111.10000000000001</v>
      </c>
      <c r="Y189" s="9">
        <f t="shared" si="52"/>
        <v>70</v>
      </c>
      <c r="Z189" s="28">
        <f t="shared" si="53"/>
        <v>-41.100000000000009</v>
      </c>
      <c r="AA189" s="9"/>
      <c r="AB189" s="9"/>
      <c r="AC189" s="9"/>
    </row>
    <row r="190" spans="1:29" ht="13.5">
      <c r="A190" s="10">
        <v>46181</v>
      </c>
      <c r="B190" s="9" t="s">
        <v>19</v>
      </c>
      <c r="C190" s="11">
        <v>2506.84</v>
      </c>
      <c r="D190" s="9">
        <v>25</v>
      </c>
      <c r="E190" s="76">
        <v>42.24</v>
      </c>
      <c r="F190" s="9">
        <v>2</v>
      </c>
      <c r="G190" s="9">
        <v>4</v>
      </c>
      <c r="H190" s="13">
        <v>0.35759999999999997</v>
      </c>
      <c r="I190" s="9" t="s">
        <v>16</v>
      </c>
      <c r="J190" s="9"/>
      <c r="K190" s="131" t="s">
        <v>19</v>
      </c>
      <c r="L190" s="132">
        <v>45816</v>
      </c>
      <c r="M190" s="150">
        <v>45816</v>
      </c>
      <c r="N190" s="133">
        <v>8121.72</v>
      </c>
      <c r="O190" s="133">
        <v>8462.52</v>
      </c>
      <c r="P190" s="134">
        <v>104</v>
      </c>
      <c r="Q190" s="135">
        <f t="shared" si="0"/>
        <v>81.370384615384623</v>
      </c>
      <c r="R190" s="132">
        <v>46181</v>
      </c>
      <c r="S190" s="151">
        <v>46181</v>
      </c>
      <c r="T190" s="39">
        <f t="shared" si="48"/>
        <v>1885.5760000000002</v>
      </c>
      <c r="U190" s="11">
        <f t="shared" si="49"/>
        <v>2506.84</v>
      </c>
      <c r="V190" s="11">
        <f t="shared" si="3"/>
        <v>100.2736</v>
      </c>
      <c r="W190" s="11">
        <f t="shared" si="50"/>
        <v>621.2639999999999</v>
      </c>
      <c r="X190" s="47">
        <f t="shared" si="51"/>
        <v>114.4</v>
      </c>
      <c r="Y190" s="9">
        <f t="shared" si="52"/>
        <v>25</v>
      </c>
      <c r="Z190" s="28">
        <f t="shared" si="53"/>
        <v>-89.4</v>
      </c>
      <c r="AA190" s="9"/>
      <c r="AB190" s="9"/>
      <c r="AC190" s="9"/>
    </row>
    <row r="191" spans="1:29" ht="13.5">
      <c r="A191" s="10">
        <v>46182</v>
      </c>
      <c r="B191" s="9" t="s">
        <v>19</v>
      </c>
      <c r="C191" s="11">
        <v>3408</v>
      </c>
      <c r="D191" s="9">
        <v>21</v>
      </c>
      <c r="E191" s="76">
        <v>32.29</v>
      </c>
      <c r="F191" s="9">
        <v>6</v>
      </c>
      <c r="G191" s="9">
        <v>10.5</v>
      </c>
      <c r="H191" s="13">
        <v>0.30570000000000003</v>
      </c>
      <c r="I191" s="9" t="s">
        <v>16</v>
      </c>
      <c r="J191" s="9"/>
      <c r="K191" s="131" t="s">
        <v>19</v>
      </c>
      <c r="L191" s="132">
        <v>45817</v>
      </c>
      <c r="M191" s="150">
        <v>45817</v>
      </c>
      <c r="N191" s="133">
        <v>1657.36</v>
      </c>
      <c r="O191" s="133">
        <v>1714.16</v>
      </c>
      <c r="P191" s="134">
        <v>22</v>
      </c>
      <c r="Q191" s="135">
        <f t="shared" si="0"/>
        <v>77.916363636363641</v>
      </c>
      <c r="R191" s="132">
        <v>46182</v>
      </c>
      <c r="S191" s="151">
        <v>46182</v>
      </c>
      <c r="T191" s="39">
        <f t="shared" si="48"/>
        <v>3499.4300000000003</v>
      </c>
      <c r="U191" s="11">
        <f t="shared" si="49"/>
        <v>3408</v>
      </c>
      <c r="V191" s="11">
        <f t="shared" si="3"/>
        <v>162.28571428571428</v>
      </c>
      <c r="W191" s="11">
        <f t="shared" si="50"/>
        <v>-91.430000000000291</v>
      </c>
      <c r="X191" s="47">
        <f t="shared" si="51"/>
        <v>24.200000000000003</v>
      </c>
      <c r="Y191" s="9">
        <f t="shared" si="52"/>
        <v>21</v>
      </c>
      <c r="Z191" s="28">
        <f t="shared" si="53"/>
        <v>-3.2000000000000028</v>
      </c>
      <c r="AA191" s="9"/>
      <c r="AB191" s="9"/>
      <c r="AC191" s="9"/>
    </row>
    <row r="192" spans="1:29" ht="13.5">
      <c r="A192" s="10">
        <v>46183</v>
      </c>
      <c r="B192" s="9" t="s">
        <v>19</v>
      </c>
      <c r="C192" s="11">
        <v>2454.1</v>
      </c>
      <c r="D192" s="9">
        <v>29</v>
      </c>
      <c r="E192" s="76">
        <v>28.28</v>
      </c>
      <c r="F192" s="9">
        <v>2</v>
      </c>
      <c r="G192" s="9">
        <v>7.5</v>
      </c>
      <c r="H192" s="13">
        <v>0.28749999999999998</v>
      </c>
      <c r="I192" s="9" t="s">
        <v>16</v>
      </c>
      <c r="J192" s="9"/>
      <c r="K192" s="131" t="s">
        <v>19</v>
      </c>
      <c r="L192" s="132">
        <v>45818</v>
      </c>
      <c r="M192" s="150">
        <v>45818</v>
      </c>
      <c r="N192" s="133">
        <v>3089</v>
      </c>
      <c r="O192" s="133">
        <v>3181.3</v>
      </c>
      <c r="P192" s="134">
        <v>41</v>
      </c>
      <c r="Q192" s="135">
        <f t="shared" si="0"/>
        <v>77.592682926829269</v>
      </c>
      <c r="R192" s="132">
        <v>46183</v>
      </c>
      <c r="S192" s="151">
        <v>46183</v>
      </c>
      <c r="T192" s="39">
        <f t="shared" si="48"/>
        <v>3345.364</v>
      </c>
      <c r="U192" s="11">
        <f t="shared" si="49"/>
        <v>2454.1</v>
      </c>
      <c r="V192" s="11">
        <f t="shared" si="3"/>
        <v>84.624137931034483</v>
      </c>
      <c r="W192" s="11">
        <f t="shared" si="50"/>
        <v>-891.26400000000012</v>
      </c>
      <c r="X192" s="47">
        <f t="shared" si="51"/>
        <v>45.1</v>
      </c>
      <c r="Y192" s="9">
        <f t="shared" si="52"/>
        <v>29</v>
      </c>
      <c r="Z192" s="28">
        <f t="shared" si="53"/>
        <v>-16.100000000000001</v>
      </c>
      <c r="AA192" s="9"/>
      <c r="AB192" s="9"/>
      <c r="AC192" s="9"/>
    </row>
    <row r="193" spans="1:29" ht="13.5">
      <c r="A193" s="10">
        <v>46184</v>
      </c>
      <c r="B193" s="9" t="s">
        <v>19</v>
      </c>
      <c r="C193" s="11">
        <v>2018.72</v>
      </c>
      <c r="D193" s="9">
        <v>28</v>
      </c>
      <c r="E193" s="76">
        <v>21.07</v>
      </c>
      <c r="F193" s="9">
        <v>1</v>
      </c>
      <c r="G193" s="9">
        <v>7</v>
      </c>
      <c r="H193" s="13">
        <v>0.39400000000000002</v>
      </c>
      <c r="I193" s="9" t="s">
        <v>16</v>
      </c>
      <c r="J193" s="9"/>
      <c r="K193" s="131" t="s">
        <v>19</v>
      </c>
      <c r="L193" s="132">
        <v>45819</v>
      </c>
      <c r="M193" s="150">
        <v>45819</v>
      </c>
      <c r="N193" s="133">
        <v>2877.94</v>
      </c>
      <c r="O193" s="133">
        <v>3041.24</v>
      </c>
      <c r="P193" s="134">
        <v>35</v>
      </c>
      <c r="Q193" s="135">
        <f t="shared" si="0"/>
        <v>86.892571428571429</v>
      </c>
      <c r="R193" s="132">
        <v>46184</v>
      </c>
      <c r="S193" s="151">
        <v>46184</v>
      </c>
      <c r="T193" s="39">
        <f t="shared" si="48"/>
        <v>9994.1710000000021</v>
      </c>
      <c r="U193" s="11">
        <f t="shared" si="49"/>
        <v>2018.72</v>
      </c>
      <c r="V193" s="11">
        <f t="shared" si="3"/>
        <v>72.097142857142856</v>
      </c>
      <c r="W193" s="11">
        <f t="shared" si="50"/>
        <v>-7975.4510000000018</v>
      </c>
      <c r="X193" s="47">
        <f t="shared" si="51"/>
        <v>38.5</v>
      </c>
      <c r="Y193" s="9">
        <f t="shared" si="52"/>
        <v>28</v>
      </c>
      <c r="Z193" s="28">
        <f t="shared" si="53"/>
        <v>-10.5</v>
      </c>
      <c r="AA193" s="9"/>
      <c r="AB193" s="9"/>
      <c r="AC193" s="9"/>
    </row>
    <row r="194" spans="1:29" ht="13.5">
      <c r="A194" s="10">
        <v>46185</v>
      </c>
      <c r="B194" s="9" t="s">
        <v>19</v>
      </c>
      <c r="C194" s="11">
        <v>10433.48</v>
      </c>
      <c r="D194" s="9">
        <v>107</v>
      </c>
      <c r="E194" s="76">
        <v>39.380000000000003</v>
      </c>
      <c r="F194" s="9">
        <v>31</v>
      </c>
      <c r="G194" s="9">
        <v>19.66</v>
      </c>
      <c r="H194" s="13">
        <v>0.29549999999999998</v>
      </c>
      <c r="I194" s="9" t="s">
        <v>16</v>
      </c>
      <c r="J194" s="9"/>
      <c r="K194" s="131" t="s">
        <v>19</v>
      </c>
      <c r="L194" s="132">
        <v>45820</v>
      </c>
      <c r="M194" s="150">
        <v>45820</v>
      </c>
      <c r="N194" s="133">
        <v>8666.7099999999991</v>
      </c>
      <c r="O194" s="133">
        <v>9085.61</v>
      </c>
      <c r="P194" s="134">
        <v>98</v>
      </c>
      <c r="Q194" s="135">
        <f t="shared" si="0"/>
        <v>92.710306122448984</v>
      </c>
      <c r="R194" s="132">
        <v>46185</v>
      </c>
      <c r="S194" s="151">
        <v>46185</v>
      </c>
      <c r="T194" s="39">
        <f t="shared" si="48"/>
        <v>6795.415</v>
      </c>
      <c r="U194" s="11">
        <f t="shared" si="49"/>
        <v>10433.48</v>
      </c>
      <c r="V194" s="11">
        <f t="shared" si="3"/>
        <v>97.509158878504664</v>
      </c>
      <c r="W194" s="11">
        <f t="shared" si="50"/>
        <v>3638.0649999999996</v>
      </c>
      <c r="X194" s="47">
        <f t="shared" si="51"/>
        <v>107.80000000000001</v>
      </c>
      <c r="Y194" s="9">
        <f t="shared" si="52"/>
        <v>107</v>
      </c>
      <c r="Z194" s="28">
        <f t="shared" si="53"/>
        <v>-0.80000000000001137</v>
      </c>
      <c r="AA194" s="9"/>
      <c r="AB194" s="9"/>
      <c r="AC194" s="9"/>
    </row>
    <row r="195" spans="1:29" ht="13.5">
      <c r="A195" s="10">
        <v>46186</v>
      </c>
      <c r="B195" s="9" t="s">
        <v>19</v>
      </c>
      <c r="C195" s="11">
        <v>5141.6899999999996</v>
      </c>
      <c r="D195" s="9">
        <v>45</v>
      </c>
      <c r="E195" s="76">
        <v>20.39</v>
      </c>
      <c r="F195" s="9">
        <v>0</v>
      </c>
      <c r="G195" s="9">
        <v>11.33</v>
      </c>
      <c r="H195" s="13">
        <v>0.25640000000000002</v>
      </c>
      <c r="I195" s="9" t="s">
        <v>16</v>
      </c>
      <c r="J195" s="9"/>
      <c r="K195" s="131" t="s">
        <v>19</v>
      </c>
      <c r="L195" s="132">
        <v>45821</v>
      </c>
      <c r="M195" s="150">
        <v>45821</v>
      </c>
      <c r="N195" s="133">
        <v>5836.85</v>
      </c>
      <c r="O195" s="133">
        <v>6177.65</v>
      </c>
      <c r="P195" s="134">
        <v>68</v>
      </c>
      <c r="Q195" s="135">
        <f t="shared" si="0"/>
        <v>90.847794117647055</v>
      </c>
      <c r="R195" s="132">
        <v>46186</v>
      </c>
      <c r="S195" s="151">
        <v>46186</v>
      </c>
      <c r="T195" s="39">
        <f t="shared" si="48"/>
        <v>7705.2030000000004</v>
      </c>
      <c r="U195" s="11">
        <f t="shared" si="49"/>
        <v>5141.6899999999996</v>
      </c>
      <c r="V195" s="11">
        <f t="shared" si="3"/>
        <v>114.25977777777777</v>
      </c>
      <c r="W195" s="11">
        <f t="shared" si="50"/>
        <v>-2563.5130000000008</v>
      </c>
      <c r="X195" s="47">
        <f t="shared" si="51"/>
        <v>74.800000000000011</v>
      </c>
      <c r="Y195" s="9">
        <f t="shared" si="52"/>
        <v>45</v>
      </c>
      <c r="Z195" s="28">
        <f t="shared" si="53"/>
        <v>-29.800000000000011</v>
      </c>
      <c r="AA195" s="9"/>
      <c r="AB195" s="9"/>
      <c r="AC195" s="9"/>
    </row>
    <row r="196" spans="1:29" ht="13.5">
      <c r="A196" s="10">
        <v>46187</v>
      </c>
      <c r="B196" s="9" t="s">
        <v>19</v>
      </c>
      <c r="C196" s="11">
        <v>8810.6299999999992</v>
      </c>
      <c r="D196" s="9">
        <v>97</v>
      </c>
      <c r="E196" s="76">
        <v>30.08</v>
      </c>
      <c r="F196" s="9">
        <v>5</v>
      </c>
      <c r="G196" s="9">
        <v>12.75</v>
      </c>
      <c r="H196" s="13">
        <v>0.35089999999999999</v>
      </c>
      <c r="I196" s="9" t="s">
        <v>16</v>
      </c>
      <c r="J196" s="9"/>
      <c r="K196" s="131" t="s">
        <v>19</v>
      </c>
      <c r="L196" s="132">
        <v>45822</v>
      </c>
      <c r="M196" s="150">
        <v>45822</v>
      </c>
      <c r="N196" s="133">
        <v>6692.33</v>
      </c>
      <c r="O196" s="133">
        <v>7004.73</v>
      </c>
      <c r="P196" s="134">
        <v>78</v>
      </c>
      <c r="Q196" s="135">
        <f t="shared" si="0"/>
        <v>89.80423076923077</v>
      </c>
      <c r="R196" s="132">
        <v>46187</v>
      </c>
      <c r="S196" s="151">
        <v>46187</v>
      </c>
      <c r="T196" s="39">
        <f t="shared" si="48"/>
        <v>8278.4240000000009</v>
      </c>
      <c r="U196" s="11">
        <f t="shared" si="49"/>
        <v>8810.6299999999992</v>
      </c>
      <c r="V196" s="11">
        <f t="shared" si="3"/>
        <v>90.831237113402054</v>
      </c>
      <c r="W196" s="11">
        <f t="shared" si="50"/>
        <v>532.20599999999831</v>
      </c>
      <c r="X196" s="47">
        <f t="shared" si="51"/>
        <v>85.800000000000011</v>
      </c>
      <c r="Y196" s="9">
        <f t="shared" si="52"/>
        <v>97</v>
      </c>
      <c r="Z196" s="28">
        <f t="shared" si="53"/>
        <v>11.199999999999989</v>
      </c>
      <c r="AA196" s="9"/>
      <c r="AB196" s="9"/>
      <c r="AC196" s="9"/>
    </row>
    <row r="197" spans="1:29" ht="13.5">
      <c r="A197" s="10">
        <v>46188</v>
      </c>
      <c r="B197" s="9" t="s">
        <v>19</v>
      </c>
      <c r="C197" s="11">
        <v>2603.42</v>
      </c>
      <c r="D197" s="9">
        <v>21</v>
      </c>
      <c r="E197" s="76">
        <v>26.77</v>
      </c>
      <c r="F197" s="9">
        <v>2</v>
      </c>
      <c r="G197" s="9">
        <v>10.5</v>
      </c>
      <c r="H197" s="13">
        <v>0.30480000000000002</v>
      </c>
      <c r="I197" s="9" t="s">
        <v>16</v>
      </c>
      <c r="J197" s="9"/>
      <c r="K197" s="131" t="s">
        <v>19</v>
      </c>
      <c r="L197" s="132">
        <v>45823</v>
      </c>
      <c r="M197" s="150">
        <v>45823</v>
      </c>
      <c r="N197" s="133">
        <v>7128.24</v>
      </c>
      <c r="O197" s="133">
        <v>7525.84</v>
      </c>
      <c r="P197" s="134">
        <v>86</v>
      </c>
      <c r="Q197" s="135">
        <f t="shared" si="0"/>
        <v>87.509767441860461</v>
      </c>
      <c r="R197" s="132">
        <v>46188</v>
      </c>
      <c r="S197" s="151">
        <v>46188</v>
      </c>
      <c r="T197" s="39">
        <f t="shared" si="48"/>
        <v>2142.69</v>
      </c>
      <c r="U197" s="11">
        <f t="shared" si="49"/>
        <v>2603.42</v>
      </c>
      <c r="V197" s="11">
        <f t="shared" si="3"/>
        <v>123.97238095238096</v>
      </c>
      <c r="W197" s="11">
        <f t="shared" si="50"/>
        <v>460.73</v>
      </c>
      <c r="X197" s="47">
        <f t="shared" si="51"/>
        <v>94.600000000000009</v>
      </c>
      <c r="Y197" s="9">
        <f t="shared" si="52"/>
        <v>21</v>
      </c>
      <c r="Z197" s="28">
        <f t="shared" si="53"/>
        <v>-73.600000000000009</v>
      </c>
      <c r="AA197" s="9"/>
      <c r="AB197" s="9"/>
      <c r="AC197" s="9"/>
    </row>
    <row r="198" spans="1:29" ht="13.5">
      <c r="A198" s="10">
        <v>46189</v>
      </c>
      <c r="B198" s="9" t="s">
        <v>19</v>
      </c>
      <c r="C198" s="11">
        <v>2789.19</v>
      </c>
      <c r="D198" s="9">
        <v>17</v>
      </c>
      <c r="E198" s="76">
        <v>36.590000000000003</v>
      </c>
      <c r="F198" s="9">
        <v>4</v>
      </c>
      <c r="G198" s="9">
        <v>8.5</v>
      </c>
      <c r="H198" s="13">
        <v>0.32279999999999998</v>
      </c>
      <c r="I198" s="9" t="s">
        <v>16</v>
      </c>
      <c r="J198" s="9"/>
      <c r="K198" s="131" t="s">
        <v>19</v>
      </c>
      <c r="L198" s="132">
        <v>45824</v>
      </c>
      <c r="M198" s="150">
        <v>45824</v>
      </c>
      <c r="N198" s="133">
        <v>1834.3</v>
      </c>
      <c r="O198" s="133">
        <v>1947.9</v>
      </c>
      <c r="P198" s="134">
        <v>23</v>
      </c>
      <c r="Q198" s="135">
        <f t="shared" si="0"/>
        <v>84.69130434782609</v>
      </c>
      <c r="R198" s="132">
        <v>46189</v>
      </c>
      <c r="S198" s="151">
        <v>46189</v>
      </c>
      <c r="T198" s="39">
        <f t="shared" si="48"/>
        <v>4788.652</v>
      </c>
      <c r="U198" s="11">
        <f t="shared" si="49"/>
        <v>2789.19</v>
      </c>
      <c r="V198" s="11">
        <f t="shared" si="3"/>
        <v>164.07</v>
      </c>
      <c r="W198" s="11">
        <f t="shared" si="50"/>
        <v>-1999.462</v>
      </c>
      <c r="X198" s="47">
        <f t="shared" si="51"/>
        <v>25.3</v>
      </c>
      <c r="Y198" s="9">
        <f t="shared" si="52"/>
        <v>17</v>
      </c>
      <c r="Z198" s="28">
        <f t="shared" si="53"/>
        <v>-8.3000000000000007</v>
      </c>
      <c r="AA198" s="9"/>
      <c r="AB198" s="9"/>
      <c r="AC198" s="9"/>
    </row>
    <row r="199" spans="1:29" ht="13.5">
      <c r="A199" s="10">
        <v>46190</v>
      </c>
      <c r="B199" s="9" t="s">
        <v>19</v>
      </c>
      <c r="C199" s="11">
        <v>3180.97</v>
      </c>
      <c r="D199" s="9">
        <v>27</v>
      </c>
      <c r="E199" s="76">
        <v>26.74</v>
      </c>
      <c r="F199" s="9">
        <v>0</v>
      </c>
      <c r="G199" s="9">
        <v>6</v>
      </c>
      <c r="H199" s="13">
        <v>0.39600000000000002</v>
      </c>
      <c r="I199" s="9" t="s">
        <v>16</v>
      </c>
      <c r="J199" s="9"/>
      <c r="K199" s="131" t="s">
        <v>19</v>
      </c>
      <c r="L199" s="132">
        <v>45825</v>
      </c>
      <c r="M199" s="150">
        <v>45825</v>
      </c>
      <c r="N199" s="133">
        <v>4225.5200000000004</v>
      </c>
      <c r="O199" s="133">
        <v>4353.32</v>
      </c>
      <c r="P199" s="134">
        <v>50</v>
      </c>
      <c r="Q199" s="135">
        <f t="shared" si="0"/>
        <v>87.066399999999987</v>
      </c>
      <c r="R199" s="132">
        <v>46190</v>
      </c>
      <c r="S199" s="151">
        <v>46190</v>
      </c>
      <c r="T199" s="39">
        <f t="shared" si="48"/>
        <v>5581.7300000000005</v>
      </c>
      <c r="U199" s="11">
        <f t="shared" si="49"/>
        <v>3180.97</v>
      </c>
      <c r="V199" s="11">
        <f t="shared" si="3"/>
        <v>117.81370370370369</v>
      </c>
      <c r="W199" s="11">
        <f t="shared" si="50"/>
        <v>-2400.7600000000007</v>
      </c>
      <c r="X199" s="47">
        <f t="shared" si="51"/>
        <v>55.000000000000007</v>
      </c>
      <c r="Y199" s="9">
        <f t="shared" si="52"/>
        <v>27</v>
      </c>
      <c r="Z199" s="28">
        <f t="shared" si="53"/>
        <v>-28.000000000000007</v>
      </c>
      <c r="AA199" s="9"/>
      <c r="AB199" s="9"/>
      <c r="AC199" s="9"/>
    </row>
    <row r="200" spans="1:29" ht="13.5">
      <c r="A200" s="10">
        <v>46191</v>
      </c>
      <c r="B200" s="9" t="s">
        <v>19</v>
      </c>
      <c r="C200" s="11">
        <v>2747.64</v>
      </c>
      <c r="D200" s="9">
        <v>29</v>
      </c>
      <c r="E200" s="76">
        <v>28.86</v>
      </c>
      <c r="F200" s="9">
        <v>1</v>
      </c>
      <c r="G200" s="9">
        <v>7.5</v>
      </c>
      <c r="H200" s="13">
        <v>0.28149999999999997</v>
      </c>
      <c r="I200" s="9" t="s">
        <v>16</v>
      </c>
      <c r="J200" s="9"/>
      <c r="K200" s="131" t="s">
        <v>19</v>
      </c>
      <c r="L200" s="132">
        <v>45826</v>
      </c>
      <c r="M200" s="150">
        <v>45826</v>
      </c>
      <c r="N200" s="133">
        <v>4790.3</v>
      </c>
      <c r="O200" s="133">
        <v>5074.3</v>
      </c>
      <c r="P200" s="134">
        <v>60</v>
      </c>
      <c r="Q200" s="135">
        <f t="shared" si="0"/>
        <v>84.571666666666673</v>
      </c>
      <c r="R200" s="132">
        <v>46191</v>
      </c>
      <c r="S200" s="151">
        <v>46191</v>
      </c>
      <c r="T200" s="39">
        <f t="shared" si="48"/>
        <v>5372.0480000000007</v>
      </c>
      <c r="U200" s="11">
        <f t="shared" si="49"/>
        <v>2747.64</v>
      </c>
      <c r="V200" s="11">
        <f t="shared" si="3"/>
        <v>94.746206896551726</v>
      </c>
      <c r="W200" s="11">
        <f t="shared" si="50"/>
        <v>-2624.4080000000008</v>
      </c>
      <c r="X200" s="47">
        <f t="shared" si="51"/>
        <v>66</v>
      </c>
      <c r="Y200" s="9">
        <f t="shared" si="52"/>
        <v>29</v>
      </c>
      <c r="Z200" s="28">
        <f t="shared" si="53"/>
        <v>-37</v>
      </c>
      <c r="AA200" s="9"/>
      <c r="AB200" s="9"/>
      <c r="AC200" s="9"/>
    </row>
    <row r="201" spans="1:29" ht="13.5">
      <c r="A201" s="10">
        <v>46192</v>
      </c>
      <c r="B201" s="9" t="s">
        <v>19</v>
      </c>
      <c r="C201" s="11">
        <v>8285.4</v>
      </c>
      <c r="D201" s="9">
        <v>85</v>
      </c>
      <c r="E201" s="76">
        <v>30.95</v>
      </c>
      <c r="F201" s="9">
        <v>12</v>
      </c>
      <c r="G201" s="9">
        <v>10.8</v>
      </c>
      <c r="H201" s="13">
        <v>0.31680000000000003</v>
      </c>
      <c r="I201" s="9" t="s">
        <v>16</v>
      </c>
      <c r="J201" s="9"/>
      <c r="K201" s="131" t="s">
        <v>19</v>
      </c>
      <c r="L201" s="132">
        <v>45827</v>
      </c>
      <c r="M201" s="150">
        <v>45827</v>
      </c>
      <c r="N201" s="133">
        <v>4684.88</v>
      </c>
      <c r="O201" s="133">
        <v>4883.68</v>
      </c>
      <c r="P201" s="134">
        <v>51</v>
      </c>
      <c r="Q201" s="135">
        <f t="shared" si="0"/>
        <v>95.758431372549026</v>
      </c>
      <c r="R201" s="132">
        <v>46192</v>
      </c>
      <c r="S201" s="151">
        <v>46192</v>
      </c>
      <c r="T201" s="39">
        <f t="shared" si="48"/>
        <v>4044.1170000000002</v>
      </c>
      <c r="U201" s="11">
        <f t="shared" si="49"/>
        <v>8285.4</v>
      </c>
      <c r="V201" s="11">
        <f t="shared" si="3"/>
        <v>97.475294117647053</v>
      </c>
      <c r="W201" s="11">
        <f t="shared" si="50"/>
        <v>4241.2829999999994</v>
      </c>
      <c r="X201" s="47">
        <f t="shared" si="51"/>
        <v>56.1</v>
      </c>
      <c r="Y201" s="9">
        <f t="shared" si="52"/>
        <v>85</v>
      </c>
      <c r="Z201" s="28">
        <f t="shared" si="53"/>
        <v>28.9</v>
      </c>
      <c r="AA201" s="9"/>
      <c r="AB201" s="9"/>
      <c r="AC201" s="9"/>
    </row>
    <row r="202" spans="1:29" ht="13.5">
      <c r="A202" s="10">
        <v>46193</v>
      </c>
      <c r="B202" s="9" t="s">
        <v>19</v>
      </c>
      <c r="C202" s="11">
        <v>5104.78</v>
      </c>
      <c r="D202" s="9">
        <v>50</v>
      </c>
      <c r="E202" s="76">
        <v>23.93</v>
      </c>
      <c r="F202" s="9">
        <v>1</v>
      </c>
      <c r="G202" s="9">
        <v>0.16</v>
      </c>
      <c r="H202" s="13">
        <v>0.39429999999999998</v>
      </c>
      <c r="I202" s="9" t="s">
        <v>16</v>
      </c>
      <c r="J202" s="9"/>
      <c r="K202" s="131" t="s">
        <v>19</v>
      </c>
      <c r="L202" s="132">
        <v>45828</v>
      </c>
      <c r="M202" s="150">
        <v>45828</v>
      </c>
      <c r="N202" s="133">
        <v>3484.77</v>
      </c>
      <c r="O202" s="133">
        <v>3676.47</v>
      </c>
      <c r="P202" s="134">
        <v>41</v>
      </c>
      <c r="Q202" s="135">
        <f t="shared" si="0"/>
        <v>89.67</v>
      </c>
      <c r="R202" s="132">
        <v>46193</v>
      </c>
      <c r="S202" s="151">
        <v>46193</v>
      </c>
      <c r="T202" s="39">
        <f t="shared" si="48"/>
        <v>6607.2600000000011</v>
      </c>
      <c r="U202" s="11">
        <f t="shared" si="49"/>
        <v>5104.78</v>
      </c>
      <c r="V202" s="11">
        <f t="shared" si="3"/>
        <v>102.09559999999999</v>
      </c>
      <c r="W202" s="11">
        <f t="shared" si="50"/>
        <v>-1502.4800000000014</v>
      </c>
      <c r="X202" s="47">
        <f t="shared" si="51"/>
        <v>45.1</v>
      </c>
      <c r="Y202" s="9">
        <f t="shared" si="52"/>
        <v>50</v>
      </c>
      <c r="Z202" s="28">
        <f t="shared" si="53"/>
        <v>4.8999999999999986</v>
      </c>
      <c r="AA202" s="9"/>
      <c r="AB202" s="9"/>
      <c r="AC202" s="9"/>
    </row>
    <row r="203" spans="1:29" ht="13.5">
      <c r="A203" s="10">
        <v>46194</v>
      </c>
      <c r="B203" s="9" t="s">
        <v>19</v>
      </c>
      <c r="C203" s="11">
        <v>6608.63</v>
      </c>
      <c r="D203" s="9">
        <v>79</v>
      </c>
      <c r="E203" s="76">
        <v>29.19</v>
      </c>
      <c r="F203" s="9">
        <v>6</v>
      </c>
      <c r="G203" s="9">
        <v>19.75</v>
      </c>
      <c r="H203" s="13">
        <v>0.34189999999999998</v>
      </c>
      <c r="I203" s="9" t="s">
        <v>16</v>
      </c>
      <c r="J203" s="9"/>
      <c r="K203" s="131" t="s">
        <v>19</v>
      </c>
      <c r="L203" s="132">
        <v>45829</v>
      </c>
      <c r="M203" s="150">
        <v>45829</v>
      </c>
      <c r="N203" s="133">
        <v>5708.4</v>
      </c>
      <c r="O203" s="133">
        <v>6006.6</v>
      </c>
      <c r="P203" s="134">
        <v>67</v>
      </c>
      <c r="Q203" s="135">
        <f t="shared" si="0"/>
        <v>89.650746268656718</v>
      </c>
      <c r="R203" s="132">
        <v>46194</v>
      </c>
      <c r="S203" s="151">
        <v>46194</v>
      </c>
      <c r="T203" s="39">
        <f t="shared" si="48"/>
        <v>8458.8240000000005</v>
      </c>
      <c r="U203" s="11">
        <f t="shared" si="49"/>
        <v>6608.63</v>
      </c>
      <c r="V203" s="11">
        <f t="shared" si="3"/>
        <v>83.653544303797474</v>
      </c>
      <c r="W203" s="11">
        <f t="shared" si="50"/>
        <v>-1850.1940000000004</v>
      </c>
      <c r="X203" s="47">
        <f t="shared" si="51"/>
        <v>73.7</v>
      </c>
      <c r="Y203" s="9">
        <f t="shared" si="52"/>
        <v>79</v>
      </c>
      <c r="Z203" s="28">
        <f t="shared" si="53"/>
        <v>5.2999999999999972</v>
      </c>
      <c r="AA203" s="9"/>
      <c r="AB203" s="9"/>
      <c r="AC203" s="9"/>
    </row>
    <row r="204" spans="1:29" ht="13.5">
      <c r="A204" s="10">
        <v>46195</v>
      </c>
      <c r="B204" s="9" t="s">
        <v>19</v>
      </c>
      <c r="C204" s="11"/>
      <c r="D204" s="9"/>
      <c r="E204" s="89"/>
      <c r="F204" s="9"/>
      <c r="G204" s="9"/>
      <c r="H204" s="13"/>
      <c r="I204" s="9"/>
      <c r="J204" s="9"/>
      <c r="K204" s="131" t="s">
        <v>19</v>
      </c>
      <c r="L204" s="132">
        <v>45830</v>
      </c>
      <c r="M204" s="150">
        <v>45830</v>
      </c>
      <c r="N204" s="133">
        <v>7441.34</v>
      </c>
      <c r="O204" s="133">
        <v>7689.84</v>
      </c>
      <c r="P204" s="134">
        <v>92</v>
      </c>
      <c r="Q204" s="135">
        <f t="shared" si="0"/>
        <v>83.585217391304354</v>
      </c>
      <c r="R204" s="132">
        <v>46195</v>
      </c>
      <c r="S204" s="151">
        <v>46195</v>
      </c>
      <c r="T204" s="39">
        <f t="shared" si="48"/>
        <v>2886.9060000000004</v>
      </c>
      <c r="U204" s="11">
        <f t="shared" si="49"/>
        <v>0</v>
      </c>
      <c r="V204" s="9" t="e">
        <f t="shared" si="3"/>
        <v>#DIV/0!</v>
      </c>
      <c r="W204" s="11">
        <f t="shared" si="50"/>
        <v>-2886.9060000000004</v>
      </c>
      <c r="X204" s="47">
        <f t="shared" si="51"/>
        <v>101.2</v>
      </c>
      <c r="Y204" s="9">
        <f t="shared" si="52"/>
        <v>0</v>
      </c>
      <c r="Z204" s="28">
        <f t="shared" si="53"/>
        <v>-101.2</v>
      </c>
      <c r="AA204" s="9"/>
      <c r="AB204" s="9"/>
      <c r="AC204" s="9"/>
    </row>
    <row r="205" spans="1:29" ht="13.5">
      <c r="A205" s="10">
        <v>46196</v>
      </c>
      <c r="B205" s="9" t="s">
        <v>19</v>
      </c>
      <c r="C205" s="11"/>
      <c r="D205" s="9"/>
      <c r="E205" s="89"/>
      <c r="F205" s="9"/>
      <c r="G205" s="9"/>
      <c r="H205" s="13"/>
      <c r="I205" s="9"/>
      <c r="J205" s="9"/>
      <c r="K205" s="131" t="s">
        <v>19</v>
      </c>
      <c r="L205" s="132">
        <v>45831</v>
      </c>
      <c r="M205" s="150">
        <v>45831</v>
      </c>
      <c r="N205" s="133">
        <v>2532.16</v>
      </c>
      <c r="O205" s="133">
        <v>2624.46</v>
      </c>
      <c r="P205" s="134">
        <v>30</v>
      </c>
      <c r="Q205" s="135">
        <f t="shared" si="0"/>
        <v>87.481999999999999</v>
      </c>
      <c r="R205" s="132">
        <v>46196</v>
      </c>
      <c r="S205" s="151">
        <v>46196</v>
      </c>
      <c r="T205" s="39">
        <f t="shared" si="48"/>
        <v>3808.8160000000003</v>
      </c>
      <c r="U205" s="11">
        <f t="shared" si="49"/>
        <v>0</v>
      </c>
      <c r="V205" s="9" t="e">
        <f t="shared" si="3"/>
        <v>#DIV/0!</v>
      </c>
      <c r="W205" s="11">
        <f t="shared" si="50"/>
        <v>-3808.8160000000003</v>
      </c>
      <c r="X205" s="47">
        <f t="shared" si="51"/>
        <v>33</v>
      </c>
      <c r="Y205" s="9">
        <f t="shared" si="52"/>
        <v>0</v>
      </c>
      <c r="Z205" s="28">
        <f t="shared" si="53"/>
        <v>-33</v>
      </c>
      <c r="AA205" s="9"/>
      <c r="AB205" s="9"/>
      <c r="AC205" s="9"/>
    </row>
    <row r="206" spans="1:29" ht="13.5">
      <c r="A206" s="10">
        <v>46197</v>
      </c>
      <c r="B206" s="9" t="s">
        <v>19</v>
      </c>
      <c r="C206" s="11"/>
      <c r="E206" s="89"/>
      <c r="F206" s="9"/>
      <c r="G206" s="9"/>
      <c r="H206" s="13"/>
      <c r="I206" s="9"/>
      <c r="J206" s="9"/>
      <c r="K206" s="131" t="s">
        <v>19</v>
      </c>
      <c r="L206" s="132">
        <v>45832</v>
      </c>
      <c r="M206" s="150">
        <v>45832</v>
      </c>
      <c r="N206" s="133">
        <v>3348.96</v>
      </c>
      <c r="O206" s="133">
        <v>3462.56</v>
      </c>
      <c r="P206" s="134">
        <v>43</v>
      </c>
      <c r="Q206" s="135">
        <f t="shared" si="0"/>
        <v>80.52465116279069</v>
      </c>
      <c r="R206" s="132">
        <v>46197</v>
      </c>
      <c r="S206" s="151">
        <v>46197</v>
      </c>
      <c r="T206" s="39">
        <f t="shared" si="48"/>
        <v>3956.0180000000005</v>
      </c>
      <c r="U206" s="11">
        <f t="shared" si="49"/>
        <v>0</v>
      </c>
      <c r="V206" s="9" t="e">
        <f t="shared" si="3"/>
        <v>#DIV/0!</v>
      </c>
      <c r="W206" s="11">
        <f t="shared" si="50"/>
        <v>-3956.0180000000005</v>
      </c>
      <c r="X206" s="47">
        <f t="shared" si="51"/>
        <v>47.300000000000004</v>
      </c>
      <c r="Y206" s="9">
        <f t="shared" si="52"/>
        <v>0</v>
      </c>
      <c r="Z206" s="28">
        <f t="shared" si="53"/>
        <v>-47.300000000000004</v>
      </c>
      <c r="AA206" s="9"/>
      <c r="AB206" s="9"/>
      <c r="AC206" s="9"/>
    </row>
    <row r="207" spans="1:29" ht="13.5">
      <c r="A207" s="10">
        <v>46198</v>
      </c>
      <c r="B207" s="9" t="s">
        <v>19</v>
      </c>
      <c r="C207" s="11"/>
      <c r="E207" s="89"/>
      <c r="F207" s="9"/>
      <c r="G207" s="9"/>
      <c r="H207" s="13"/>
      <c r="I207" s="9"/>
      <c r="J207" s="9"/>
      <c r="K207" s="131" t="s">
        <v>19</v>
      </c>
      <c r="L207" s="132">
        <v>45833</v>
      </c>
      <c r="M207" s="150">
        <v>45833</v>
      </c>
      <c r="N207" s="133">
        <v>3390.48</v>
      </c>
      <c r="O207" s="133">
        <v>3596.38</v>
      </c>
      <c r="P207" s="134">
        <v>39</v>
      </c>
      <c r="Q207" s="135">
        <f t="shared" si="0"/>
        <v>92.214871794871797</v>
      </c>
      <c r="R207" s="132">
        <v>46198</v>
      </c>
      <c r="S207" s="151">
        <v>46198</v>
      </c>
      <c r="T207" s="39">
        <f t="shared" si="48"/>
        <v>1932.3590000000002</v>
      </c>
      <c r="U207" s="11">
        <f t="shared" si="49"/>
        <v>0</v>
      </c>
      <c r="V207" s="9" t="e">
        <f t="shared" si="3"/>
        <v>#DIV/0!</v>
      </c>
      <c r="W207" s="11">
        <f t="shared" si="50"/>
        <v>-1932.3590000000002</v>
      </c>
      <c r="X207" s="47">
        <f t="shared" si="51"/>
        <v>42.900000000000006</v>
      </c>
      <c r="Y207" s="9">
        <f t="shared" si="52"/>
        <v>0</v>
      </c>
      <c r="Z207" s="28">
        <f t="shared" si="53"/>
        <v>-42.900000000000006</v>
      </c>
      <c r="AA207" s="9"/>
      <c r="AB207" s="9"/>
      <c r="AC207" s="9"/>
    </row>
    <row r="208" spans="1:29" ht="13.5">
      <c r="A208" s="10">
        <v>46199</v>
      </c>
      <c r="B208" s="9"/>
      <c r="C208" s="11"/>
      <c r="E208" s="9"/>
      <c r="F208" s="9"/>
      <c r="G208" s="9"/>
      <c r="H208" s="13"/>
      <c r="I208" s="9"/>
      <c r="J208" s="9"/>
      <c r="K208" s="131" t="s">
        <v>19</v>
      </c>
      <c r="L208" s="132">
        <v>45834</v>
      </c>
      <c r="M208" s="150">
        <v>45834</v>
      </c>
      <c r="N208" s="133">
        <v>1671.49</v>
      </c>
      <c r="O208" s="133">
        <v>1756.69</v>
      </c>
      <c r="P208" s="134">
        <v>25</v>
      </c>
      <c r="Q208" s="135">
        <f t="shared" si="0"/>
        <v>70.267600000000002</v>
      </c>
      <c r="R208" s="132">
        <v>46199</v>
      </c>
      <c r="S208" s="151">
        <v>46199</v>
      </c>
      <c r="T208" s="39">
        <f t="shared" si="48"/>
        <v>7155.5660000000007</v>
      </c>
      <c r="U208" s="11">
        <f t="shared" si="49"/>
        <v>0</v>
      </c>
      <c r="V208" s="9" t="e">
        <f t="shared" si="3"/>
        <v>#DIV/0!</v>
      </c>
      <c r="W208" s="11">
        <f t="shared" si="50"/>
        <v>-7155.5660000000007</v>
      </c>
      <c r="X208" s="47">
        <f t="shared" si="51"/>
        <v>27.500000000000004</v>
      </c>
      <c r="Y208" s="9">
        <f t="shared" si="52"/>
        <v>0</v>
      </c>
      <c r="Z208" s="28">
        <f t="shared" si="53"/>
        <v>-27.500000000000004</v>
      </c>
      <c r="AA208" s="9"/>
      <c r="AB208" s="9"/>
      <c r="AC208" s="9"/>
    </row>
    <row r="209" spans="1:29" ht="13.5">
      <c r="A209" s="10">
        <v>46200</v>
      </c>
      <c r="B209" s="9"/>
      <c r="C209" s="11"/>
      <c r="E209" s="9"/>
      <c r="F209" s="9"/>
      <c r="G209" s="9"/>
      <c r="H209" s="13"/>
      <c r="I209" s="9"/>
      <c r="J209" s="9"/>
      <c r="K209" s="131" t="s">
        <v>19</v>
      </c>
      <c r="L209" s="132">
        <v>45835</v>
      </c>
      <c r="M209" s="150">
        <v>45835</v>
      </c>
      <c r="N209" s="133">
        <v>6221.06</v>
      </c>
      <c r="O209" s="133">
        <v>6505.06</v>
      </c>
      <c r="P209" s="134">
        <v>68</v>
      </c>
      <c r="Q209" s="135">
        <f t="shared" si="0"/>
        <v>95.662647058823538</v>
      </c>
      <c r="R209" s="132">
        <v>46200</v>
      </c>
      <c r="S209" s="151">
        <v>46200</v>
      </c>
      <c r="T209" s="39">
        <f t="shared" si="48"/>
        <v>8264.1570000000011</v>
      </c>
      <c r="U209" s="11">
        <f t="shared" si="49"/>
        <v>0</v>
      </c>
      <c r="V209" s="9" t="e">
        <f t="shared" si="3"/>
        <v>#DIV/0!</v>
      </c>
      <c r="W209" s="11">
        <f t="shared" si="50"/>
        <v>-8264.1570000000011</v>
      </c>
      <c r="X209" s="47">
        <f t="shared" si="51"/>
        <v>74.800000000000011</v>
      </c>
      <c r="Y209" s="9">
        <f t="shared" si="52"/>
        <v>0</v>
      </c>
      <c r="Z209" s="28">
        <f t="shared" si="53"/>
        <v>-74.800000000000011</v>
      </c>
      <c r="AA209" s="9"/>
      <c r="AB209" s="9"/>
      <c r="AC209" s="9"/>
    </row>
    <row r="210" spans="1:29" ht="13.5">
      <c r="A210" s="10">
        <v>46201</v>
      </c>
      <c r="B210" s="9"/>
      <c r="C210" s="11"/>
      <c r="E210" s="9"/>
      <c r="F210" s="9"/>
      <c r="G210" s="9"/>
      <c r="H210" s="13"/>
      <c r="I210" s="9"/>
      <c r="J210" s="9"/>
      <c r="K210" s="131" t="s">
        <v>19</v>
      </c>
      <c r="L210" s="132">
        <v>45836</v>
      </c>
      <c r="M210" s="150">
        <v>45836</v>
      </c>
      <c r="N210" s="133">
        <v>7143.67</v>
      </c>
      <c r="O210" s="133">
        <v>7512.87</v>
      </c>
      <c r="P210" s="134">
        <v>81</v>
      </c>
      <c r="Q210" s="135">
        <f t="shared" si="0"/>
        <v>92.751481481481477</v>
      </c>
      <c r="R210" s="132">
        <v>46201</v>
      </c>
      <c r="S210" s="151">
        <v>46201</v>
      </c>
      <c r="T210" s="39">
        <f t="shared" si="48"/>
        <v>8006.152</v>
      </c>
      <c r="U210" s="11">
        <f t="shared" si="49"/>
        <v>0</v>
      </c>
      <c r="V210" s="9" t="e">
        <f t="shared" si="3"/>
        <v>#DIV/0!</v>
      </c>
      <c r="W210" s="11">
        <f t="shared" si="50"/>
        <v>-8006.152</v>
      </c>
      <c r="X210" s="47">
        <f t="shared" si="51"/>
        <v>89.100000000000009</v>
      </c>
      <c r="Y210" s="9">
        <f t="shared" si="52"/>
        <v>0</v>
      </c>
      <c r="Z210" s="28">
        <f t="shared" si="53"/>
        <v>-89.100000000000009</v>
      </c>
      <c r="AA210" s="9"/>
      <c r="AB210" s="9"/>
      <c r="AC210" s="9"/>
    </row>
    <row r="211" spans="1:29" ht="13.5">
      <c r="A211" s="10">
        <v>46202</v>
      </c>
      <c r="B211" s="9"/>
      <c r="C211" s="11"/>
      <c r="E211" s="9"/>
      <c r="F211" s="9"/>
      <c r="G211" s="9"/>
      <c r="H211" s="13"/>
      <c r="I211" s="9"/>
      <c r="J211" s="9"/>
      <c r="K211" s="131" t="s">
        <v>19</v>
      </c>
      <c r="L211" s="132">
        <v>45837</v>
      </c>
      <c r="M211" s="150">
        <v>45837</v>
      </c>
      <c r="N211" s="133">
        <v>6852.32</v>
      </c>
      <c r="O211" s="133">
        <v>7278.32</v>
      </c>
      <c r="P211" s="134">
        <v>83</v>
      </c>
      <c r="Q211" s="135">
        <f t="shared" si="0"/>
        <v>87.690602409638544</v>
      </c>
      <c r="R211" s="132">
        <v>46202</v>
      </c>
      <c r="S211" s="151">
        <v>46202</v>
      </c>
      <c r="T211" s="39">
        <f t="shared" si="48"/>
        <v>3720.8160000000003</v>
      </c>
      <c r="U211" s="11">
        <f t="shared" si="49"/>
        <v>0</v>
      </c>
      <c r="V211" s="9" t="e">
        <f t="shared" si="3"/>
        <v>#DIV/0!</v>
      </c>
      <c r="W211" s="11">
        <f t="shared" si="50"/>
        <v>-3720.8160000000003</v>
      </c>
      <c r="X211" s="47">
        <f t="shared" si="51"/>
        <v>91.300000000000011</v>
      </c>
      <c r="Y211" s="9">
        <f t="shared" si="52"/>
        <v>0</v>
      </c>
      <c r="Z211" s="28">
        <f t="shared" si="53"/>
        <v>-91.300000000000011</v>
      </c>
      <c r="AA211" s="9"/>
      <c r="AB211" s="9"/>
      <c r="AC211" s="9"/>
    </row>
    <row r="212" spans="1:29" ht="13.5">
      <c r="A212" s="10">
        <v>46203</v>
      </c>
      <c r="B212" s="9"/>
      <c r="C212" s="11"/>
      <c r="E212" s="9"/>
      <c r="F212" s="9"/>
      <c r="G212" s="9"/>
      <c r="H212" s="13"/>
      <c r="I212" s="9"/>
      <c r="J212" s="9"/>
      <c r="K212" s="131" t="s">
        <v>19</v>
      </c>
      <c r="L212" s="132">
        <v>45838</v>
      </c>
      <c r="M212" s="150">
        <v>45838</v>
      </c>
      <c r="N212" s="133">
        <v>3148.26</v>
      </c>
      <c r="O212" s="133">
        <v>3382.56</v>
      </c>
      <c r="P212" s="134">
        <v>34</v>
      </c>
      <c r="Q212" s="135">
        <f t="shared" si="0"/>
        <v>99.487058823529409</v>
      </c>
      <c r="R212" s="132">
        <v>46203</v>
      </c>
      <c r="S212" s="151">
        <v>46203</v>
      </c>
      <c r="T212" s="39">
        <f>O206*$AB$26</f>
        <v>3808.8160000000003</v>
      </c>
      <c r="U212" s="11">
        <f t="shared" si="49"/>
        <v>0</v>
      </c>
      <c r="V212" s="9" t="e">
        <f t="shared" si="3"/>
        <v>#DIV/0!</v>
      </c>
      <c r="W212" s="11">
        <f t="shared" si="50"/>
        <v>-3808.8160000000003</v>
      </c>
      <c r="X212" s="47">
        <f t="shared" si="51"/>
        <v>37.400000000000006</v>
      </c>
      <c r="Y212" s="9">
        <f t="shared" si="52"/>
        <v>0</v>
      </c>
      <c r="Z212" s="28">
        <f t="shared" si="53"/>
        <v>-37.400000000000006</v>
      </c>
      <c r="AA212" s="9"/>
      <c r="AB212" s="9"/>
      <c r="AC212" s="9"/>
    </row>
    <row r="213" spans="1:29" ht="12.75">
      <c r="A213" s="10">
        <v>46204</v>
      </c>
      <c r="B213" s="9"/>
      <c r="C213" s="11"/>
      <c r="E213" s="9"/>
      <c r="F213" s="9"/>
      <c r="G213" s="9"/>
      <c r="H213" s="13"/>
      <c r="I213" s="9"/>
      <c r="J213" s="9"/>
      <c r="K213" s="136" t="s">
        <v>1597</v>
      </c>
      <c r="L213" s="137" t="s">
        <v>1578</v>
      </c>
      <c r="M213" s="138"/>
      <c r="N213" s="139">
        <f t="shared" ref="N213:P213" si="54">SUM(N183:N212)</f>
        <v>143608.57000000004</v>
      </c>
      <c r="O213" s="140">
        <f t="shared" si="54"/>
        <v>150424.57000000004</v>
      </c>
      <c r="P213" s="141">
        <f t="shared" si="54"/>
        <v>1725</v>
      </c>
      <c r="Q213" s="139">
        <f t="shared" si="0"/>
        <v>87.202649275362333</v>
      </c>
      <c r="R213" s="142" t="s">
        <v>1578</v>
      </c>
      <c r="S213" s="143"/>
      <c r="T213" s="144">
        <f t="shared" ref="T213:U213" si="55">SUM(T183:T212)</f>
        <v>159932.15700000001</v>
      </c>
      <c r="U213" s="139">
        <f t="shared" si="55"/>
        <v>101695.28</v>
      </c>
      <c r="V213" s="139">
        <f t="shared" si="3"/>
        <v>97.783923076923074</v>
      </c>
      <c r="W213" s="139">
        <f t="shared" ref="W213:Z213" si="56">SUM(W183:W212)</f>
        <v>-58236.877000000008</v>
      </c>
      <c r="X213" s="145">
        <f t="shared" si="56"/>
        <v>1897.4999999999998</v>
      </c>
      <c r="Y213" s="141">
        <f t="shared" si="56"/>
        <v>1040</v>
      </c>
      <c r="Z213" s="141">
        <f t="shared" si="56"/>
        <v>-857.50000000000011</v>
      </c>
      <c r="AA213" s="9"/>
      <c r="AB213" s="9"/>
      <c r="AC213" s="9"/>
    </row>
    <row r="214" spans="1:29" ht="12.75">
      <c r="A214" s="10">
        <v>46205</v>
      </c>
      <c r="B214" s="9"/>
      <c r="C214" s="11"/>
      <c r="E214" s="9"/>
      <c r="F214" s="9"/>
      <c r="G214" s="9"/>
      <c r="H214" s="13"/>
      <c r="I214" s="9"/>
      <c r="J214" s="9"/>
      <c r="K214" s="76"/>
      <c r="L214" s="9"/>
      <c r="M214" s="149"/>
      <c r="N214" s="11"/>
      <c r="O214" s="11"/>
      <c r="P214" s="9"/>
      <c r="Q214" s="9"/>
      <c r="R214" s="9"/>
      <c r="S214" s="149"/>
      <c r="T214" s="9"/>
      <c r="U214" s="11"/>
      <c r="V214" s="9"/>
      <c r="W214" s="9"/>
      <c r="X214" s="47"/>
      <c r="Y214" s="9"/>
      <c r="Z214" s="28"/>
      <c r="AA214" s="9"/>
      <c r="AB214" s="9"/>
      <c r="AC214" s="9"/>
    </row>
    <row r="215" spans="1:29" ht="12.75">
      <c r="A215" s="10">
        <v>46206</v>
      </c>
      <c r="B215" s="9"/>
      <c r="C215" s="11"/>
      <c r="E215" s="9"/>
      <c r="F215" s="9"/>
      <c r="G215" s="9"/>
      <c r="H215" s="13"/>
      <c r="I215" s="9"/>
      <c r="J215" s="9"/>
      <c r="K215" s="76"/>
      <c r="L215" s="9"/>
      <c r="M215" s="149"/>
      <c r="N215" s="11"/>
      <c r="O215" s="11"/>
      <c r="P215" s="9"/>
      <c r="Q215" s="9"/>
      <c r="R215" s="9"/>
      <c r="S215" s="149"/>
      <c r="T215" s="9"/>
      <c r="U215" s="11"/>
      <c r="V215" s="9"/>
      <c r="W215" s="9"/>
      <c r="X215" s="47"/>
      <c r="Y215" s="9"/>
      <c r="Z215" s="28"/>
      <c r="AA215" s="9"/>
      <c r="AB215" s="9"/>
      <c r="AC215" s="9"/>
    </row>
    <row r="216" spans="1:29" ht="12.75">
      <c r="A216" s="10">
        <v>46207</v>
      </c>
      <c r="B216" s="9"/>
      <c r="C216" s="11"/>
      <c r="E216" s="9"/>
      <c r="F216" s="9"/>
      <c r="G216" s="9"/>
      <c r="H216" s="13"/>
      <c r="I216" s="9"/>
      <c r="J216" s="9"/>
      <c r="K216" s="76"/>
      <c r="L216" s="9"/>
      <c r="M216" s="149"/>
      <c r="N216" s="11"/>
      <c r="O216" s="11"/>
      <c r="P216" s="9"/>
      <c r="Q216" s="9"/>
      <c r="R216" s="9"/>
      <c r="S216" s="149"/>
      <c r="T216" s="9"/>
      <c r="U216" s="11"/>
      <c r="V216" s="9"/>
      <c r="W216" s="9"/>
      <c r="X216" s="47"/>
      <c r="Y216" s="9"/>
      <c r="Z216" s="28"/>
      <c r="AA216" s="9"/>
      <c r="AB216" s="9"/>
      <c r="AC216" s="9"/>
    </row>
    <row r="217" spans="1:29" ht="12.75">
      <c r="A217" s="10">
        <v>46208</v>
      </c>
      <c r="B217" s="9"/>
      <c r="C217" s="11"/>
      <c r="E217" s="9"/>
      <c r="F217" s="9"/>
      <c r="G217" s="9"/>
      <c r="H217" s="13"/>
      <c r="I217" s="9"/>
      <c r="J217" s="9"/>
      <c r="K217" s="76"/>
      <c r="L217" s="9"/>
      <c r="M217" s="149"/>
      <c r="N217" s="11"/>
      <c r="O217" s="11"/>
      <c r="P217" s="9"/>
      <c r="Q217" s="9"/>
      <c r="R217" s="9"/>
      <c r="S217" s="149"/>
      <c r="T217" s="9"/>
      <c r="U217" s="11"/>
      <c r="V217" s="9"/>
      <c r="W217" s="9"/>
      <c r="X217" s="47"/>
      <c r="Y217" s="9"/>
      <c r="Z217" s="28"/>
      <c r="AA217" s="9"/>
      <c r="AB217" s="9"/>
      <c r="AC217" s="9"/>
    </row>
    <row r="218" spans="1:29" ht="12.75">
      <c r="A218" s="10">
        <v>46209</v>
      </c>
      <c r="B218" s="9"/>
      <c r="C218" s="11"/>
      <c r="E218" s="9"/>
      <c r="F218" s="9"/>
      <c r="G218" s="9"/>
      <c r="H218" s="13"/>
      <c r="I218" s="9"/>
      <c r="J218" s="9" t="s">
        <v>1573</v>
      </c>
      <c r="K218" s="76"/>
      <c r="L218" s="9"/>
      <c r="M218" s="149"/>
      <c r="N218" s="11"/>
      <c r="O218" s="11"/>
      <c r="P218" s="9"/>
      <c r="Q218" s="9"/>
      <c r="R218" s="9"/>
      <c r="S218" s="149"/>
      <c r="T218" s="9"/>
      <c r="U218" s="11"/>
      <c r="V218" s="9"/>
      <c r="W218" s="9"/>
      <c r="X218" s="47"/>
      <c r="Y218" s="9"/>
      <c r="Z218" s="28"/>
      <c r="AA218" s="9"/>
      <c r="AB218" s="9"/>
      <c r="AC218" s="9"/>
    </row>
    <row r="219" spans="1:29" ht="12.75">
      <c r="A219" s="10">
        <v>46210</v>
      </c>
      <c r="B219" s="9"/>
      <c r="C219" s="11"/>
      <c r="E219" s="9"/>
      <c r="F219" s="9"/>
      <c r="G219" s="9"/>
      <c r="H219" s="13"/>
      <c r="I219" s="9"/>
      <c r="J219" s="9"/>
      <c r="K219" s="76"/>
      <c r="L219" s="9"/>
      <c r="M219" s="149"/>
      <c r="N219" s="11"/>
      <c r="O219" s="11"/>
      <c r="P219" s="9"/>
      <c r="Q219" s="9"/>
      <c r="R219" s="9"/>
      <c r="S219" s="149"/>
      <c r="T219" s="9"/>
      <c r="U219" s="11"/>
      <c r="V219" s="9"/>
      <c r="W219" s="9"/>
      <c r="X219" s="47"/>
      <c r="Y219" s="9"/>
      <c r="Z219" s="28"/>
      <c r="AA219" s="9"/>
      <c r="AB219" s="9"/>
      <c r="AC219" s="9"/>
    </row>
    <row r="220" spans="1:29" ht="12.75">
      <c r="A220" s="10">
        <v>46211</v>
      </c>
      <c r="B220" s="9"/>
      <c r="C220" s="11"/>
      <c r="E220" s="9"/>
      <c r="F220" s="9"/>
      <c r="G220" s="9"/>
      <c r="H220" s="13"/>
      <c r="I220" s="9"/>
      <c r="J220" s="9"/>
      <c r="K220" s="76"/>
      <c r="L220" s="9"/>
      <c r="M220" s="149"/>
      <c r="N220" s="11"/>
      <c r="O220" s="11"/>
      <c r="P220" s="9"/>
      <c r="Q220" s="9"/>
      <c r="R220" s="9"/>
      <c r="S220" s="149"/>
      <c r="T220" s="9"/>
      <c r="U220" s="11"/>
      <c r="V220" s="9"/>
      <c r="W220" s="9"/>
      <c r="X220" s="47"/>
      <c r="Y220" s="9"/>
      <c r="Z220" s="28"/>
      <c r="AA220" s="9"/>
      <c r="AB220" s="9"/>
      <c r="AC220" s="9"/>
    </row>
    <row r="221" spans="1:29" ht="12.75">
      <c r="A221" s="10">
        <v>46212</v>
      </c>
      <c r="B221" s="9"/>
      <c r="C221" s="11"/>
      <c r="E221" s="9"/>
      <c r="F221" s="9"/>
      <c r="G221" s="9"/>
      <c r="H221" s="13"/>
      <c r="I221" s="9"/>
      <c r="J221" s="9"/>
      <c r="K221" s="76"/>
      <c r="L221" s="9"/>
      <c r="M221" s="149"/>
      <c r="N221" s="11"/>
      <c r="O221" s="11"/>
      <c r="P221" s="9"/>
      <c r="Q221" s="9"/>
      <c r="R221" s="9"/>
      <c r="S221" s="149"/>
      <c r="T221" s="9"/>
      <c r="U221" s="11"/>
      <c r="V221" s="9"/>
      <c r="W221" s="9"/>
      <c r="X221" s="47"/>
      <c r="Y221" s="9"/>
      <c r="Z221" s="28"/>
      <c r="AA221" s="9"/>
      <c r="AB221" s="9"/>
      <c r="AC221" s="9"/>
    </row>
    <row r="222" spans="1:29" ht="12.75">
      <c r="A222" s="10">
        <v>46213</v>
      </c>
      <c r="B222" s="9"/>
      <c r="C222" s="11"/>
      <c r="E222" s="9"/>
      <c r="F222" s="9"/>
      <c r="G222" s="9"/>
      <c r="H222" s="13"/>
      <c r="I222" s="9"/>
      <c r="J222" s="9"/>
      <c r="K222" s="76"/>
      <c r="L222" s="9"/>
      <c r="M222" s="149"/>
      <c r="N222" s="11"/>
      <c r="O222" s="11"/>
      <c r="P222" s="9"/>
      <c r="Q222" s="9"/>
      <c r="R222" s="9"/>
      <c r="S222" s="149"/>
      <c r="T222" s="9"/>
      <c r="U222" s="11"/>
      <c r="V222" s="9"/>
      <c r="W222" s="9"/>
      <c r="X222" s="47"/>
      <c r="Y222" s="9"/>
      <c r="Z222" s="28"/>
      <c r="AA222" s="9"/>
      <c r="AB222" s="9"/>
      <c r="AC222" s="9"/>
    </row>
    <row r="223" spans="1:29" ht="12.75">
      <c r="A223" s="10">
        <v>46214</v>
      </c>
      <c r="B223" s="9"/>
      <c r="C223" s="11"/>
      <c r="E223" s="9"/>
      <c r="F223" s="9"/>
      <c r="G223" s="9"/>
      <c r="H223" s="13"/>
      <c r="I223" s="9"/>
      <c r="J223" s="9"/>
      <c r="K223" s="76"/>
      <c r="L223" s="9"/>
      <c r="M223" s="149"/>
      <c r="N223" s="11"/>
      <c r="O223" s="11"/>
      <c r="P223" s="9"/>
      <c r="Q223" s="9"/>
      <c r="R223" s="9"/>
      <c r="S223" s="149"/>
      <c r="T223" s="9"/>
      <c r="U223" s="11"/>
      <c r="V223" s="9"/>
      <c r="W223" s="9"/>
      <c r="X223" s="47"/>
      <c r="Y223" s="9"/>
      <c r="Z223" s="28"/>
      <c r="AA223" s="9"/>
      <c r="AB223" s="9"/>
      <c r="AC223" s="9"/>
    </row>
    <row r="224" spans="1:29" ht="12.75">
      <c r="A224" s="10">
        <v>46215</v>
      </c>
      <c r="B224" s="9"/>
      <c r="C224" s="11"/>
      <c r="E224" s="9"/>
      <c r="F224" s="9"/>
      <c r="G224" s="9"/>
      <c r="H224" s="13"/>
      <c r="I224" s="9"/>
      <c r="J224" s="9"/>
      <c r="K224" s="76"/>
      <c r="L224" s="9"/>
      <c r="M224" s="149"/>
      <c r="N224" s="11"/>
      <c r="O224" s="11"/>
      <c r="P224" s="9"/>
      <c r="Q224" s="9"/>
      <c r="R224" s="9"/>
      <c r="S224" s="149"/>
      <c r="T224" s="9"/>
      <c r="U224" s="11"/>
      <c r="V224" s="9"/>
      <c r="W224" s="9"/>
      <c r="X224" s="47"/>
      <c r="Y224" s="9"/>
      <c r="Z224" s="28"/>
      <c r="AA224" s="9"/>
      <c r="AB224" s="9"/>
      <c r="AC224" s="9"/>
    </row>
    <row r="225" spans="1:29" ht="12.75">
      <c r="A225" s="10">
        <v>46216</v>
      </c>
      <c r="B225" s="9"/>
      <c r="C225" s="11"/>
      <c r="E225" s="9"/>
      <c r="F225" s="9"/>
      <c r="G225" s="9"/>
      <c r="H225" s="13"/>
      <c r="I225" s="9"/>
      <c r="J225" s="9"/>
      <c r="K225" s="76"/>
      <c r="L225" s="9"/>
      <c r="M225" s="149"/>
      <c r="N225" s="11"/>
      <c r="O225" s="11"/>
      <c r="P225" s="9"/>
      <c r="Q225" s="9"/>
      <c r="R225" s="9"/>
      <c r="S225" s="149"/>
      <c r="T225" s="9"/>
      <c r="U225" s="11"/>
      <c r="V225" s="9"/>
      <c r="W225" s="9"/>
      <c r="X225" s="47"/>
      <c r="Y225" s="9"/>
      <c r="Z225" s="28"/>
      <c r="AA225" s="9"/>
      <c r="AB225" s="9"/>
      <c r="AC225" s="9"/>
    </row>
    <row r="226" spans="1:29" ht="12.75">
      <c r="A226" s="10">
        <v>46217</v>
      </c>
      <c r="B226" s="9"/>
      <c r="C226" s="11"/>
      <c r="E226" s="9"/>
      <c r="F226" s="9"/>
      <c r="G226" s="9"/>
      <c r="H226" s="13"/>
      <c r="I226" s="9"/>
      <c r="J226" s="9"/>
      <c r="K226" s="76"/>
      <c r="L226" s="9"/>
      <c r="M226" s="149"/>
      <c r="N226" s="11"/>
      <c r="O226" s="11"/>
      <c r="P226" s="9"/>
      <c r="Q226" s="9"/>
      <c r="R226" s="9"/>
      <c r="S226" s="149"/>
      <c r="T226" s="9"/>
      <c r="U226" s="11"/>
      <c r="V226" s="9"/>
      <c r="W226" s="9"/>
      <c r="X226" s="47"/>
      <c r="Y226" s="9"/>
      <c r="Z226" s="28"/>
      <c r="AA226" s="9"/>
      <c r="AB226" s="9"/>
      <c r="AC226" s="9"/>
    </row>
    <row r="227" spans="1:29" ht="12.75">
      <c r="A227" s="10">
        <v>46218</v>
      </c>
      <c r="B227" s="9"/>
      <c r="C227" s="11"/>
      <c r="E227" s="9"/>
      <c r="F227" s="9"/>
      <c r="G227" s="9"/>
      <c r="H227" s="13"/>
      <c r="I227" s="9"/>
      <c r="J227" s="9"/>
      <c r="K227" s="76"/>
      <c r="L227" s="9"/>
      <c r="M227" s="149"/>
      <c r="N227" s="11"/>
      <c r="O227" s="11"/>
      <c r="P227" s="9"/>
      <c r="Q227" s="9"/>
      <c r="R227" s="9"/>
      <c r="S227" s="149"/>
      <c r="T227" s="9"/>
      <c r="U227" s="11"/>
      <c r="V227" s="9"/>
      <c r="W227" s="9"/>
      <c r="X227" s="47"/>
      <c r="Y227" s="9"/>
      <c r="Z227" s="28"/>
      <c r="AA227" s="9"/>
      <c r="AB227" s="9"/>
      <c r="AC227" s="9"/>
    </row>
    <row r="228" spans="1:29" ht="12.75">
      <c r="A228" s="10">
        <v>46219</v>
      </c>
      <c r="B228" s="9"/>
      <c r="C228" s="11"/>
      <c r="E228" s="9"/>
      <c r="F228" s="9"/>
      <c r="G228" s="9"/>
      <c r="H228" s="13"/>
      <c r="I228" s="9"/>
      <c r="J228" s="9"/>
      <c r="K228" s="76"/>
      <c r="L228" s="9"/>
      <c r="M228" s="149"/>
      <c r="N228" s="11"/>
      <c r="O228" s="11"/>
      <c r="P228" s="9"/>
      <c r="Q228" s="9"/>
      <c r="R228" s="9"/>
      <c r="S228" s="149"/>
      <c r="T228" s="9"/>
      <c r="U228" s="11"/>
      <c r="V228" s="9"/>
      <c r="W228" s="9"/>
      <c r="X228" s="47"/>
      <c r="Y228" s="9"/>
      <c r="Z228" s="28"/>
      <c r="AA228" s="9"/>
      <c r="AB228" s="9"/>
      <c r="AC228" s="9"/>
    </row>
    <row r="229" spans="1:29" ht="12.75">
      <c r="A229" s="10">
        <v>46220</v>
      </c>
      <c r="B229" s="9"/>
      <c r="C229" s="11"/>
      <c r="E229" s="9"/>
      <c r="F229" s="9"/>
      <c r="G229" s="9"/>
      <c r="H229" s="13"/>
      <c r="I229" s="9"/>
      <c r="J229" s="9"/>
      <c r="K229" s="76"/>
      <c r="L229" s="9"/>
      <c r="M229" s="149"/>
      <c r="N229" s="11"/>
      <c r="O229" s="11"/>
      <c r="P229" s="9"/>
      <c r="Q229" s="9"/>
      <c r="R229" s="9"/>
      <c r="S229" s="149"/>
      <c r="T229" s="9"/>
      <c r="U229" s="11"/>
      <c r="V229" s="9"/>
      <c r="W229" s="9"/>
      <c r="X229" s="47"/>
      <c r="Y229" s="9"/>
      <c r="Z229" s="28"/>
      <c r="AA229" s="9"/>
      <c r="AB229" s="9"/>
      <c r="AC229" s="9"/>
    </row>
    <row r="230" spans="1:29" ht="12.75">
      <c r="A230" s="10">
        <v>46221</v>
      </c>
      <c r="B230" s="9"/>
      <c r="C230" s="11"/>
      <c r="E230" s="9"/>
      <c r="F230" s="9"/>
      <c r="G230" s="9"/>
      <c r="H230" s="13"/>
      <c r="I230" s="9"/>
      <c r="J230" s="9"/>
      <c r="K230" s="76"/>
      <c r="L230" s="9"/>
      <c r="M230" s="149"/>
      <c r="N230" s="11"/>
      <c r="O230" s="11"/>
      <c r="P230" s="9"/>
      <c r="Q230" s="9"/>
      <c r="R230" s="9"/>
      <c r="S230" s="149"/>
      <c r="T230" s="9"/>
      <c r="U230" s="11"/>
      <c r="V230" s="9"/>
      <c r="W230" s="9"/>
      <c r="X230" s="47"/>
      <c r="Y230" s="9"/>
      <c r="Z230" s="28"/>
      <c r="AA230" s="9"/>
      <c r="AB230" s="9"/>
      <c r="AC230" s="9"/>
    </row>
    <row r="231" spans="1:29" ht="12.75">
      <c r="A231" s="10">
        <v>46222</v>
      </c>
      <c r="B231" s="9"/>
      <c r="C231" s="11"/>
      <c r="E231" s="9"/>
      <c r="F231" s="9"/>
      <c r="G231" s="9"/>
      <c r="H231" s="13"/>
      <c r="I231" s="9"/>
      <c r="J231" s="9"/>
      <c r="K231" s="76"/>
      <c r="L231" s="9"/>
      <c r="M231" s="149"/>
      <c r="N231" s="11"/>
      <c r="O231" s="11"/>
      <c r="P231" s="9"/>
      <c r="Q231" s="9"/>
      <c r="R231" s="9"/>
      <c r="S231" s="149"/>
      <c r="T231" s="9"/>
      <c r="U231" s="11"/>
      <c r="V231" s="9"/>
      <c r="W231" s="9"/>
      <c r="X231" s="47"/>
      <c r="Y231" s="9"/>
      <c r="Z231" s="28"/>
      <c r="AA231" s="9"/>
      <c r="AB231" s="9"/>
      <c r="AC231" s="9"/>
    </row>
    <row r="232" spans="1:29" ht="12.75">
      <c r="A232" s="10"/>
      <c r="B232" s="9"/>
      <c r="C232" s="11"/>
      <c r="E232" s="9"/>
      <c r="F232" s="9"/>
      <c r="G232" s="9"/>
      <c r="H232" s="13"/>
      <c r="I232" s="9"/>
      <c r="J232" s="9"/>
      <c r="K232" s="76"/>
      <c r="L232" s="9"/>
      <c r="M232" s="149"/>
      <c r="N232" s="11"/>
      <c r="O232" s="11"/>
      <c r="P232" s="9"/>
      <c r="Q232" s="9"/>
      <c r="R232" s="9"/>
      <c r="S232" s="149"/>
      <c r="T232" s="9"/>
      <c r="U232" s="11"/>
      <c r="V232" s="9"/>
      <c r="W232" s="9"/>
      <c r="X232" s="47"/>
      <c r="Y232" s="9"/>
      <c r="Z232" s="28"/>
      <c r="AA232" s="9"/>
      <c r="AB232" s="9"/>
      <c r="AC232" s="9"/>
    </row>
    <row r="233" spans="1:29" ht="12.75">
      <c r="A233" s="10"/>
      <c r="B233" s="9"/>
      <c r="C233" s="11"/>
      <c r="E233" s="9"/>
      <c r="F233" s="9"/>
      <c r="G233" s="9"/>
      <c r="H233" s="13"/>
      <c r="I233" s="9"/>
      <c r="J233" s="9"/>
      <c r="K233" s="76"/>
      <c r="L233" s="9"/>
      <c r="M233" s="149"/>
      <c r="N233" s="11"/>
      <c r="O233" s="11"/>
      <c r="P233" s="9"/>
      <c r="Q233" s="9"/>
      <c r="R233" s="9"/>
      <c r="S233" s="149"/>
      <c r="T233" s="9"/>
      <c r="U233" s="11"/>
      <c r="V233" s="9"/>
      <c r="W233" s="9"/>
      <c r="X233" s="47"/>
      <c r="Y233" s="9"/>
      <c r="Z233" s="28"/>
      <c r="AA233" s="9"/>
      <c r="AB233" s="9"/>
      <c r="AC233" s="9"/>
    </row>
    <row r="234" spans="1:29" ht="12.75">
      <c r="A234" s="10"/>
      <c r="B234" s="9"/>
      <c r="C234" s="11"/>
      <c r="E234" s="9"/>
      <c r="F234" s="9"/>
      <c r="G234" s="9"/>
      <c r="H234" s="13"/>
      <c r="I234" s="9"/>
      <c r="J234" s="9"/>
      <c r="K234" s="76"/>
      <c r="L234" s="9"/>
      <c r="M234" s="149"/>
      <c r="N234" s="11"/>
      <c r="O234" s="11"/>
      <c r="P234" s="9"/>
      <c r="Q234" s="9"/>
      <c r="R234" s="9"/>
      <c r="S234" s="149"/>
      <c r="T234" s="9"/>
      <c r="U234" s="11"/>
      <c r="V234" s="9"/>
      <c r="W234" s="9"/>
      <c r="X234" s="47"/>
      <c r="Y234" s="9"/>
      <c r="Z234" s="28"/>
      <c r="AA234" s="9"/>
      <c r="AB234" s="9"/>
      <c r="AC234" s="9"/>
    </row>
    <row r="235" spans="1:29" ht="12.75">
      <c r="A235" s="10"/>
      <c r="B235" s="9"/>
      <c r="C235" s="11"/>
      <c r="E235" s="9"/>
      <c r="F235" s="9"/>
      <c r="G235" s="9"/>
      <c r="H235" s="13"/>
      <c r="I235" s="9"/>
      <c r="J235" s="9"/>
      <c r="K235" s="76"/>
      <c r="L235" s="9"/>
      <c r="M235" s="149"/>
      <c r="N235" s="11"/>
      <c r="O235" s="11"/>
      <c r="P235" s="9"/>
      <c r="Q235" s="9"/>
      <c r="R235" s="9"/>
      <c r="S235" s="149"/>
      <c r="T235" s="9"/>
      <c r="U235" s="11"/>
      <c r="V235" s="9"/>
      <c r="W235" s="9"/>
      <c r="X235" s="47"/>
      <c r="Y235" s="9"/>
      <c r="Z235" s="28"/>
      <c r="AA235" s="9"/>
      <c r="AB235" s="9"/>
      <c r="AC235" s="9"/>
    </row>
    <row r="236" spans="1:29" ht="12.75">
      <c r="A236" s="10"/>
      <c r="B236" s="9"/>
      <c r="C236" s="11"/>
      <c r="E236" s="9"/>
      <c r="F236" s="9"/>
      <c r="G236" s="9"/>
      <c r="H236" s="13"/>
      <c r="I236" s="9"/>
      <c r="J236" s="9"/>
      <c r="K236" s="76"/>
      <c r="L236" s="9"/>
      <c r="M236" s="149"/>
      <c r="N236" s="11"/>
      <c r="O236" s="11"/>
      <c r="P236" s="9"/>
      <c r="Q236" s="9"/>
      <c r="R236" s="9"/>
      <c r="S236" s="149"/>
      <c r="T236" s="9"/>
      <c r="U236" s="11"/>
      <c r="V236" s="9"/>
      <c r="W236" s="9"/>
      <c r="X236" s="47"/>
      <c r="Y236" s="9"/>
      <c r="Z236" s="28"/>
      <c r="AA236" s="9"/>
      <c r="AB236" s="9"/>
      <c r="AC236" s="9"/>
    </row>
    <row r="237" spans="1:29" ht="12.75">
      <c r="A237" s="10"/>
      <c r="B237" s="9"/>
      <c r="C237" s="11"/>
      <c r="E237" s="9"/>
      <c r="F237" s="9"/>
      <c r="G237" s="9"/>
      <c r="H237" s="13"/>
      <c r="I237" s="9"/>
      <c r="J237" s="9"/>
      <c r="K237" s="76"/>
      <c r="L237" s="9"/>
      <c r="M237" s="149"/>
      <c r="N237" s="11"/>
      <c r="O237" s="11"/>
      <c r="P237" s="9"/>
      <c r="Q237" s="9"/>
      <c r="R237" s="9"/>
      <c r="S237" s="149"/>
      <c r="T237" s="9"/>
      <c r="U237" s="11"/>
      <c r="V237" s="9"/>
      <c r="W237" s="9"/>
      <c r="X237" s="47"/>
      <c r="Y237" s="9"/>
      <c r="Z237" s="28"/>
      <c r="AA237" s="9"/>
      <c r="AB237" s="9"/>
      <c r="AC237" s="9"/>
    </row>
    <row r="238" spans="1:29" ht="12.75">
      <c r="A238" s="10"/>
      <c r="B238" s="9"/>
      <c r="C238" s="11"/>
      <c r="E238" s="9"/>
      <c r="F238" s="9"/>
      <c r="G238" s="9"/>
      <c r="H238" s="13"/>
      <c r="I238" s="9"/>
      <c r="J238" s="9"/>
      <c r="K238" s="76"/>
      <c r="L238" s="9"/>
      <c r="M238" s="149"/>
      <c r="N238" s="11"/>
      <c r="O238" s="11"/>
      <c r="P238" s="9"/>
      <c r="Q238" s="9"/>
      <c r="R238" s="9"/>
      <c r="S238" s="149"/>
      <c r="T238" s="9"/>
      <c r="U238" s="11"/>
      <c r="V238" s="9"/>
      <c r="W238" s="9"/>
      <c r="X238" s="47"/>
      <c r="Y238" s="9"/>
      <c r="Z238" s="28"/>
      <c r="AA238" s="9"/>
      <c r="AB238" s="9"/>
      <c r="AC238" s="9"/>
    </row>
    <row r="239" spans="1:29" ht="12.75">
      <c r="A239" s="10"/>
      <c r="B239" s="9"/>
      <c r="C239" s="11"/>
      <c r="E239" s="9"/>
      <c r="F239" s="9"/>
      <c r="G239" s="9"/>
      <c r="H239" s="13"/>
      <c r="I239" s="9"/>
      <c r="J239" s="9"/>
      <c r="K239" s="76"/>
      <c r="L239" s="9"/>
      <c r="M239" s="149"/>
      <c r="N239" s="11"/>
      <c r="O239" s="11"/>
      <c r="P239" s="9"/>
      <c r="Q239" s="9"/>
      <c r="R239" s="9"/>
      <c r="S239" s="149"/>
      <c r="T239" s="9"/>
      <c r="U239" s="11"/>
      <c r="V239" s="9"/>
      <c r="W239" s="9"/>
      <c r="X239" s="47"/>
      <c r="Y239" s="9"/>
      <c r="Z239" s="28"/>
      <c r="AA239" s="9"/>
      <c r="AB239" s="9"/>
      <c r="AC239" s="9"/>
    </row>
    <row r="240" spans="1:29" ht="12.75">
      <c r="A240" s="10"/>
      <c r="B240" s="9"/>
      <c r="C240" s="11"/>
      <c r="E240" s="9"/>
      <c r="F240" s="9"/>
      <c r="G240" s="9"/>
      <c r="H240" s="13"/>
      <c r="I240" s="9"/>
      <c r="J240" s="9"/>
      <c r="K240" s="76"/>
      <c r="L240" s="9"/>
      <c r="M240" s="149"/>
      <c r="N240" s="11"/>
      <c r="O240" s="11"/>
      <c r="P240" s="9"/>
      <c r="Q240" s="9"/>
      <c r="R240" s="9"/>
      <c r="S240" s="149"/>
      <c r="T240" s="9"/>
      <c r="U240" s="11"/>
      <c r="V240" s="9"/>
      <c r="W240" s="9"/>
      <c r="X240" s="47"/>
      <c r="Y240" s="9"/>
      <c r="Z240" s="28"/>
      <c r="AA240" s="9"/>
      <c r="AB240" s="9"/>
      <c r="AC240" s="9"/>
    </row>
    <row r="241" spans="1:29" ht="12.75">
      <c r="A241" s="10"/>
      <c r="B241" s="9"/>
      <c r="C241" s="11"/>
      <c r="E241" s="9"/>
      <c r="F241" s="9"/>
      <c r="G241" s="9"/>
      <c r="H241" s="13"/>
      <c r="I241" s="9"/>
      <c r="J241" s="9"/>
      <c r="K241" s="76"/>
      <c r="L241" s="9"/>
      <c r="M241" s="149"/>
      <c r="N241" s="11"/>
      <c r="O241" s="11"/>
      <c r="P241" s="9"/>
      <c r="Q241" s="9"/>
      <c r="R241" s="9"/>
      <c r="S241" s="149"/>
      <c r="T241" s="9"/>
      <c r="U241" s="11"/>
      <c r="V241" s="9"/>
      <c r="W241" s="9"/>
      <c r="X241" s="47"/>
      <c r="Y241" s="9"/>
      <c r="Z241" s="28"/>
      <c r="AA241" s="9"/>
      <c r="AB241" s="9"/>
      <c r="AC241" s="9"/>
    </row>
    <row r="242" spans="1:29" ht="12.75">
      <c r="A242" s="10"/>
      <c r="B242" s="9"/>
      <c r="C242" s="11"/>
      <c r="E242" s="9"/>
      <c r="F242" s="9"/>
      <c r="G242" s="9"/>
      <c r="H242" s="13"/>
      <c r="I242" s="9"/>
      <c r="J242" s="9"/>
      <c r="K242" s="76"/>
      <c r="L242" s="9"/>
      <c r="M242" s="149"/>
      <c r="N242" s="11"/>
      <c r="O242" s="11"/>
      <c r="P242" s="9"/>
      <c r="Q242" s="9"/>
      <c r="R242" s="9"/>
      <c r="S242" s="149"/>
      <c r="T242" s="9"/>
      <c r="U242" s="11"/>
      <c r="V242" s="9"/>
      <c r="W242" s="9"/>
      <c r="X242" s="47"/>
      <c r="Y242" s="9"/>
      <c r="Z242" s="28"/>
      <c r="AA242" s="9"/>
      <c r="AB242" s="9"/>
      <c r="AC242" s="9"/>
    </row>
    <row r="243" spans="1:29" ht="12.75">
      <c r="A243" s="10"/>
      <c r="B243" s="9"/>
      <c r="C243" s="11"/>
      <c r="E243" s="9"/>
      <c r="F243" s="9"/>
      <c r="G243" s="9"/>
      <c r="H243" s="13"/>
      <c r="I243" s="9"/>
      <c r="J243" s="9"/>
      <c r="K243" s="76"/>
      <c r="L243" s="9"/>
      <c r="M243" s="149"/>
      <c r="N243" s="11"/>
      <c r="O243" s="11"/>
      <c r="P243" s="9"/>
      <c r="Q243" s="9"/>
      <c r="R243" s="9"/>
      <c r="S243" s="149"/>
      <c r="T243" s="9"/>
      <c r="U243" s="11"/>
      <c r="V243" s="9"/>
      <c r="W243" s="9"/>
      <c r="X243" s="47"/>
      <c r="Y243" s="9"/>
      <c r="Z243" s="28"/>
      <c r="AA243" s="9"/>
      <c r="AB243" s="9"/>
      <c r="AC243" s="9"/>
    </row>
    <row r="244" spans="1:29" ht="12.75">
      <c r="A244" s="10"/>
      <c r="B244" s="9"/>
      <c r="C244" s="11"/>
      <c r="E244" s="9"/>
      <c r="F244" s="9"/>
      <c r="G244" s="9"/>
      <c r="H244" s="13"/>
      <c r="I244" s="9"/>
      <c r="J244" s="9"/>
      <c r="K244" s="76"/>
      <c r="L244" s="9"/>
      <c r="M244" s="149"/>
      <c r="N244" s="11"/>
      <c r="O244" s="11"/>
      <c r="P244" s="9"/>
      <c r="Q244" s="9"/>
      <c r="R244" s="9"/>
      <c r="S244" s="149"/>
      <c r="T244" s="9"/>
      <c r="U244" s="11"/>
      <c r="V244" s="9"/>
      <c r="W244" s="9"/>
      <c r="X244" s="47"/>
      <c r="Y244" s="9"/>
      <c r="Z244" s="28"/>
      <c r="AA244" s="9"/>
      <c r="AB244" s="9"/>
      <c r="AC244" s="9"/>
    </row>
    <row r="245" spans="1:29" ht="12.75">
      <c r="A245" s="10"/>
      <c r="B245" s="9"/>
      <c r="C245" s="11"/>
      <c r="E245" s="9"/>
      <c r="F245" s="9"/>
      <c r="G245" s="9"/>
      <c r="H245" s="13"/>
      <c r="I245" s="9"/>
      <c r="J245" s="9"/>
      <c r="K245" s="76"/>
      <c r="L245" s="9"/>
      <c r="M245" s="149"/>
      <c r="N245" s="11"/>
      <c r="O245" s="11"/>
      <c r="P245" s="9"/>
      <c r="Q245" s="9"/>
      <c r="R245" s="9"/>
      <c r="S245" s="149"/>
      <c r="T245" s="9"/>
      <c r="U245" s="11"/>
      <c r="V245" s="9"/>
      <c r="W245" s="9"/>
      <c r="X245" s="47"/>
      <c r="Y245" s="9"/>
      <c r="Z245" s="28"/>
      <c r="AA245" s="9"/>
      <c r="AB245" s="9"/>
      <c r="AC245" s="9"/>
    </row>
    <row r="246" spans="1:29" ht="12.75">
      <c r="A246" s="10"/>
      <c r="B246" s="9"/>
      <c r="C246" s="11"/>
      <c r="E246" s="9"/>
      <c r="F246" s="9"/>
      <c r="G246" s="9"/>
      <c r="H246" s="13"/>
      <c r="I246" s="9"/>
      <c r="J246" s="9"/>
      <c r="K246" s="76"/>
      <c r="L246" s="9"/>
      <c r="M246" s="149"/>
      <c r="N246" s="11"/>
      <c r="O246" s="11"/>
      <c r="P246" s="9"/>
      <c r="Q246" s="9"/>
      <c r="R246" s="9"/>
      <c r="S246" s="149"/>
      <c r="T246" s="9"/>
      <c r="U246" s="11"/>
      <c r="V246" s="9"/>
      <c r="W246" s="9"/>
      <c r="X246" s="47"/>
      <c r="Y246" s="9"/>
      <c r="Z246" s="28"/>
      <c r="AA246" s="9"/>
      <c r="AB246" s="9"/>
      <c r="AC246" s="9"/>
    </row>
    <row r="247" spans="1:29" ht="12.75">
      <c r="A247" s="10"/>
      <c r="B247" s="9"/>
      <c r="C247" s="11"/>
      <c r="E247" s="9"/>
      <c r="F247" s="9"/>
      <c r="G247" s="9"/>
      <c r="H247" s="13"/>
      <c r="I247" s="9"/>
      <c r="J247" s="9"/>
      <c r="K247" s="76"/>
      <c r="L247" s="9"/>
      <c r="M247" s="149"/>
      <c r="N247" s="11"/>
      <c r="O247" s="11"/>
      <c r="P247" s="9"/>
      <c r="Q247" s="9"/>
      <c r="R247" s="9"/>
      <c r="S247" s="149"/>
      <c r="T247" s="9"/>
      <c r="U247" s="11"/>
      <c r="V247" s="9"/>
      <c r="W247" s="9"/>
      <c r="X247" s="47"/>
      <c r="Y247" s="9"/>
      <c r="Z247" s="28"/>
      <c r="AA247" s="9"/>
      <c r="AB247" s="9"/>
      <c r="AC247" s="9"/>
    </row>
    <row r="248" spans="1:29" ht="12.75">
      <c r="A248" s="10"/>
      <c r="B248" s="9"/>
      <c r="C248" s="11"/>
      <c r="E248" s="9"/>
      <c r="F248" s="9"/>
      <c r="G248" s="9"/>
      <c r="H248" s="13"/>
      <c r="I248" s="9"/>
      <c r="J248" s="9"/>
      <c r="K248" s="76"/>
      <c r="L248" s="9"/>
      <c r="M248" s="149"/>
      <c r="N248" s="11"/>
      <c r="O248" s="11"/>
      <c r="P248" s="9"/>
      <c r="Q248" s="9"/>
      <c r="R248" s="9"/>
      <c r="S248" s="149"/>
      <c r="T248" s="9"/>
      <c r="U248" s="11"/>
      <c r="V248" s="9"/>
      <c r="W248" s="9"/>
      <c r="X248" s="47"/>
      <c r="Y248" s="9"/>
      <c r="Z248" s="28"/>
      <c r="AA248" s="9"/>
      <c r="AB248" s="9"/>
      <c r="AC248" s="9"/>
    </row>
    <row r="249" spans="1:29" ht="12.75">
      <c r="A249" s="10"/>
      <c r="B249" s="9"/>
      <c r="C249" s="11"/>
      <c r="E249" s="9"/>
      <c r="F249" s="9"/>
      <c r="G249" s="9"/>
      <c r="H249" s="13"/>
      <c r="I249" s="9"/>
      <c r="J249" s="9"/>
      <c r="K249" s="76"/>
      <c r="L249" s="9"/>
      <c r="M249" s="149"/>
      <c r="N249" s="11"/>
      <c r="O249" s="11"/>
      <c r="P249" s="9"/>
      <c r="Q249" s="9"/>
      <c r="R249" s="9"/>
      <c r="S249" s="149"/>
      <c r="T249" s="9"/>
      <c r="U249" s="11"/>
      <c r="V249" s="9"/>
      <c r="W249" s="9"/>
      <c r="X249" s="47"/>
      <c r="Y249" s="9"/>
      <c r="Z249" s="28"/>
      <c r="AA249" s="9"/>
      <c r="AB249" s="9"/>
      <c r="AC249" s="9"/>
    </row>
    <row r="250" spans="1:29" ht="12.75">
      <c r="A250" s="10"/>
      <c r="B250" s="9"/>
      <c r="C250" s="11"/>
      <c r="E250" s="9"/>
      <c r="F250" s="9"/>
      <c r="G250" s="9"/>
      <c r="H250" s="13"/>
      <c r="I250" s="9"/>
      <c r="J250" s="9"/>
      <c r="K250" s="76"/>
      <c r="L250" s="9"/>
      <c r="M250" s="149"/>
      <c r="N250" s="11"/>
      <c r="O250" s="11"/>
      <c r="P250" s="9"/>
      <c r="Q250" s="9"/>
      <c r="R250" s="9"/>
      <c r="S250" s="149"/>
      <c r="T250" s="9"/>
      <c r="U250" s="11"/>
      <c r="V250" s="9"/>
      <c r="W250" s="9"/>
      <c r="X250" s="47"/>
      <c r="Y250" s="9"/>
      <c r="Z250" s="28"/>
      <c r="AA250" s="9"/>
      <c r="AB250" s="9"/>
      <c r="AC250" s="9"/>
    </row>
    <row r="251" spans="1:29" ht="12.75">
      <c r="A251" s="10"/>
      <c r="B251" s="9"/>
      <c r="C251" s="11"/>
      <c r="E251" s="9"/>
      <c r="F251" s="9"/>
      <c r="G251" s="9"/>
      <c r="H251" s="13"/>
      <c r="I251" s="9"/>
      <c r="J251" s="9"/>
      <c r="K251" s="76"/>
      <c r="L251" s="9"/>
      <c r="M251" s="149"/>
      <c r="N251" s="11"/>
      <c r="O251" s="11"/>
      <c r="P251" s="9"/>
      <c r="Q251" s="9"/>
      <c r="R251" s="9"/>
      <c r="S251" s="149"/>
      <c r="T251" s="9"/>
      <c r="U251" s="11"/>
      <c r="V251" s="9"/>
      <c r="W251" s="9"/>
      <c r="X251" s="47"/>
      <c r="Y251" s="9"/>
      <c r="Z251" s="28"/>
      <c r="AA251" s="9"/>
      <c r="AB251" s="9"/>
      <c r="AC251" s="9"/>
    </row>
    <row r="252" spans="1:29" ht="12.75">
      <c r="A252" s="10"/>
      <c r="B252" s="9"/>
      <c r="C252" s="11"/>
      <c r="E252" s="9"/>
      <c r="F252" s="9"/>
      <c r="G252" s="9"/>
      <c r="H252" s="13"/>
      <c r="I252" s="9"/>
      <c r="J252" s="9"/>
      <c r="K252" s="76"/>
      <c r="L252" s="9"/>
      <c r="M252" s="149"/>
      <c r="N252" s="11"/>
      <c r="O252" s="11"/>
      <c r="P252" s="9"/>
      <c r="Q252" s="9"/>
      <c r="R252" s="9"/>
      <c r="S252" s="149"/>
      <c r="T252" s="9"/>
      <c r="U252" s="11"/>
      <c r="V252" s="9"/>
      <c r="W252" s="9"/>
      <c r="X252" s="47"/>
      <c r="Y252" s="9"/>
      <c r="Z252" s="28"/>
      <c r="AA252" s="9"/>
      <c r="AB252" s="9"/>
      <c r="AC252" s="9"/>
    </row>
    <row r="253" spans="1:29" ht="12.75">
      <c r="A253" s="10"/>
      <c r="B253" s="9"/>
      <c r="C253" s="11"/>
      <c r="E253" s="9"/>
      <c r="F253" s="9"/>
      <c r="G253" s="9"/>
      <c r="H253" s="13"/>
      <c r="I253" s="9"/>
      <c r="J253" s="9"/>
      <c r="K253" s="76"/>
      <c r="L253" s="9"/>
      <c r="M253" s="149"/>
      <c r="N253" s="11"/>
      <c r="O253" s="11"/>
      <c r="P253" s="9"/>
      <c r="Q253" s="9"/>
      <c r="R253" s="9"/>
      <c r="S253" s="149"/>
      <c r="T253" s="9"/>
      <c r="U253" s="11"/>
      <c r="V253" s="9"/>
      <c r="W253" s="9"/>
      <c r="X253" s="47"/>
      <c r="Y253" s="9"/>
      <c r="Z253" s="28"/>
      <c r="AA253" s="9"/>
      <c r="AB253" s="9"/>
      <c r="AC253" s="9"/>
    </row>
    <row r="254" spans="1:29" ht="12.75">
      <c r="A254" s="10"/>
      <c r="B254" s="9"/>
      <c r="C254" s="11"/>
      <c r="E254" s="9"/>
      <c r="F254" s="9"/>
      <c r="G254" s="9"/>
      <c r="H254" s="13"/>
      <c r="I254" s="9"/>
      <c r="J254" s="9"/>
      <c r="K254" s="76"/>
      <c r="L254" s="9"/>
      <c r="M254" s="149"/>
      <c r="N254" s="11"/>
      <c r="O254" s="11"/>
      <c r="P254" s="9"/>
      <c r="Q254" s="9"/>
      <c r="R254" s="9"/>
      <c r="S254" s="149"/>
      <c r="T254" s="9"/>
      <c r="U254" s="11"/>
      <c r="V254" s="9"/>
      <c r="W254" s="9"/>
      <c r="X254" s="47"/>
      <c r="Y254" s="9"/>
      <c r="Z254" s="28"/>
      <c r="AA254" s="9"/>
      <c r="AB254" s="9"/>
      <c r="AC254" s="9"/>
    </row>
    <row r="255" spans="1:29" ht="12.75">
      <c r="A255" s="10"/>
      <c r="B255" s="9"/>
      <c r="C255" s="11"/>
      <c r="E255" s="9"/>
      <c r="F255" s="9"/>
      <c r="G255" s="9"/>
      <c r="H255" s="13"/>
      <c r="I255" s="9"/>
      <c r="J255" s="9"/>
      <c r="K255" s="76"/>
      <c r="L255" s="9"/>
      <c r="M255" s="149"/>
      <c r="N255" s="11"/>
      <c r="O255" s="11"/>
      <c r="P255" s="9"/>
      <c r="Q255" s="9"/>
      <c r="R255" s="9"/>
      <c r="S255" s="149"/>
      <c r="T255" s="9"/>
      <c r="U255" s="11"/>
      <c r="V255" s="9"/>
      <c r="W255" s="9"/>
      <c r="X255" s="47"/>
      <c r="Y255" s="9"/>
      <c r="Z255" s="28"/>
      <c r="AA255" s="9"/>
      <c r="AB255" s="9"/>
      <c r="AC255" s="9"/>
    </row>
    <row r="256" spans="1:29" ht="12.75">
      <c r="A256" s="10"/>
      <c r="B256" s="9"/>
      <c r="C256" s="11"/>
      <c r="E256" s="9"/>
      <c r="F256" s="9"/>
      <c r="G256" s="9"/>
      <c r="H256" s="13"/>
      <c r="I256" s="9"/>
      <c r="J256" s="9"/>
      <c r="K256" s="76"/>
      <c r="L256" s="9"/>
      <c r="M256" s="149"/>
      <c r="N256" s="11"/>
      <c r="O256" s="11"/>
      <c r="P256" s="9"/>
      <c r="Q256" s="9"/>
      <c r="R256" s="9"/>
      <c r="S256" s="149"/>
      <c r="T256" s="9"/>
      <c r="U256" s="11"/>
      <c r="V256" s="9"/>
      <c r="W256" s="9"/>
      <c r="X256" s="47"/>
      <c r="Y256" s="9"/>
      <c r="Z256" s="28"/>
      <c r="AA256" s="9"/>
      <c r="AB256" s="9"/>
      <c r="AC256" s="9"/>
    </row>
    <row r="257" spans="1:29" ht="12.75">
      <c r="A257" s="10"/>
      <c r="B257" s="9"/>
      <c r="C257" s="11"/>
      <c r="E257" s="9"/>
      <c r="F257" s="9"/>
      <c r="G257" s="9"/>
      <c r="H257" s="13"/>
      <c r="I257" s="9"/>
      <c r="J257" s="9"/>
      <c r="K257" s="76"/>
      <c r="L257" s="9"/>
      <c r="M257" s="149"/>
      <c r="N257" s="11"/>
      <c r="O257" s="11"/>
      <c r="P257" s="9"/>
      <c r="Q257" s="9"/>
      <c r="R257" s="9"/>
      <c r="S257" s="149"/>
      <c r="T257" s="9"/>
      <c r="U257" s="11"/>
      <c r="V257" s="9"/>
      <c r="W257" s="9"/>
      <c r="X257" s="47"/>
      <c r="Y257" s="9"/>
      <c r="Z257" s="28"/>
      <c r="AA257" s="9"/>
      <c r="AB257" s="9"/>
      <c r="AC257" s="9"/>
    </row>
    <row r="258" spans="1:29" ht="12.75">
      <c r="A258" s="10"/>
      <c r="B258" s="9"/>
      <c r="C258" s="11"/>
      <c r="E258" s="9"/>
      <c r="F258" s="9"/>
      <c r="G258" s="9"/>
      <c r="H258" s="13"/>
      <c r="I258" s="9"/>
      <c r="J258" s="9"/>
      <c r="K258" s="76"/>
      <c r="L258" s="9"/>
      <c r="M258" s="149"/>
      <c r="N258" s="11"/>
      <c r="O258" s="11"/>
      <c r="P258" s="9"/>
      <c r="Q258" s="9"/>
      <c r="R258" s="9"/>
      <c r="S258" s="149"/>
      <c r="T258" s="9"/>
      <c r="U258" s="11"/>
      <c r="V258" s="9"/>
      <c r="W258" s="9"/>
      <c r="X258" s="47"/>
      <c r="Y258" s="9"/>
      <c r="Z258" s="28"/>
      <c r="AA258" s="9"/>
      <c r="AB258" s="9"/>
      <c r="AC258" s="9"/>
    </row>
    <row r="259" spans="1:29" ht="12.75">
      <c r="A259" s="10"/>
      <c r="B259" s="9"/>
      <c r="C259" s="11"/>
      <c r="E259" s="9"/>
      <c r="F259" s="9"/>
      <c r="G259" s="9"/>
      <c r="H259" s="13"/>
      <c r="I259" s="9"/>
      <c r="J259" s="9"/>
      <c r="K259" s="76"/>
      <c r="L259" s="9"/>
      <c r="M259" s="149"/>
      <c r="N259" s="11"/>
      <c r="O259" s="11"/>
      <c r="P259" s="9"/>
      <c r="Q259" s="9"/>
      <c r="R259" s="9"/>
      <c r="S259" s="149"/>
      <c r="T259" s="9"/>
      <c r="U259" s="11"/>
      <c r="V259" s="9"/>
      <c r="W259" s="9"/>
      <c r="X259" s="47"/>
      <c r="Y259" s="9"/>
      <c r="Z259" s="28"/>
      <c r="AA259" s="9"/>
      <c r="AB259" s="9"/>
      <c r="AC259" s="9"/>
    </row>
    <row r="260" spans="1:29" ht="12.75">
      <c r="A260" s="10"/>
      <c r="B260" s="9"/>
      <c r="C260" s="11"/>
      <c r="E260" s="9"/>
      <c r="F260" s="9"/>
      <c r="G260" s="9"/>
      <c r="H260" s="13"/>
      <c r="I260" s="9"/>
      <c r="J260" s="9"/>
      <c r="K260" s="76"/>
      <c r="L260" s="9"/>
      <c r="M260" s="149"/>
      <c r="N260" s="11"/>
      <c r="O260" s="11"/>
      <c r="P260" s="9"/>
      <c r="Q260" s="9"/>
      <c r="R260" s="9"/>
      <c r="S260" s="149"/>
      <c r="T260" s="9"/>
      <c r="U260" s="11"/>
      <c r="V260" s="9"/>
      <c r="W260" s="9"/>
      <c r="X260" s="47"/>
      <c r="Y260" s="9"/>
      <c r="Z260" s="28"/>
      <c r="AA260" s="9"/>
      <c r="AB260" s="9"/>
      <c r="AC260" s="9"/>
    </row>
    <row r="261" spans="1:29" ht="12.75">
      <c r="A261" s="10"/>
      <c r="B261" s="9"/>
      <c r="C261" s="11"/>
      <c r="E261" s="9"/>
      <c r="F261" s="9"/>
      <c r="G261" s="9"/>
      <c r="H261" s="13"/>
      <c r="I261" s="9"/>
      <c r="J261" s="9"/>
      <c r="K261" s="76"/>
      <c r="L261" s="9"/>
      <c r="M261" s="149"/>
      <c r="N261" s="11"/>
      <c r="O261" s="11"/>
      <c r="P261" s="9"/>
      <c r="Q261" s="9"/>
      <c r="R261" s="9"/>
      <c r="S261" s="149"/>
      <c r="T261" s="9"/>
      <c r="U261" s="11"/>
      <c r="V261" s="9"/>
      <c r="W261" s="9"/>
      <c r="X261" s="47"/>
      <c r="Y261" s="9"/>
      <c r="Z261" s="28"/>
      <c r="AA261" s="9"/>
      <c r="AB261" s="9"/>
      <c r="AC261" s="9"/>
    </row>
    <row r="262" spans="1:29" ht="12.75">
      <c r="A262" s="10"/>
      <c r="B262" s="9"/>
      <c r="C262" s="11"/>
      <c r="E262" s="9"/>
      <c r="F262" s="9"/>
      <c r="G262" s="9"/>
      <c r="H262" s="13"/>
      <c r="I262" s="9"/>
      <c r="J262" s="9"/>
      <c r="K262" s="76"/>
      <c r="L262" s="9"/>
      <c r="M262" s="149"/>
      <c r="N262" s="11"/>
      <c r="O262" s="11"/>
      <c r="P262" s="9"/>
      <c r="Q262" s="9"/>
      <c r="R262" s="9"/>
      <c r="S262" s="149"/>
      <c r="T262" s="9"/>
      <c r="U262" s="11"/>
      <c r="V262" s="9"/>
      <c r="W262" s="9"/>
      <c r="X262" s="47"/>
      <c r="Y262" s="9"/>
      <c r="Z262" s="28"/>
      <c r="AA262" s="9"/>
      <c r="AB262" s="9"/>
      <c r="AC262" s="9"/>
    </row>
    <row r="263" spans="1:29" ht="12.75">
      <c r="A263" s="10"/>
      <c r="B263" s="9"/>
      <c r="C263" s="11"/>
      <c r="E263" s="9"/>
      <c r="F263" s="9"/>
      <c r="G263" s="9"/>
      <c r="H263" s="13"/>
      <c r="I263" s="9"/>
      <c r="J263" s="9"/>
      <c r="K263" s="76"/>
      <c r="L263" s="9"/>
      <c r="M263" s="149"/>
      <c r="N263" s="11"/>
      <c r="O263" s="11"/>
      <c r="P263" s="9"/>
      <c r="Q263" s="9"/>
      <c r="R263" s="9"/>
      <c r="S263" s="149"/>
      <c r="T263" s="9"/>
      <c r="U263" s="11"/>
      <c r="V263" s="9"/>
      <c r="W263" s="9"/>
      <c r="X263" s="47"/>
      <c r="Y263" s="9"/>
      <c r="Z263" s="28"/>
      <c r="AA263" s="9"/>
      <c r="AB263" s="9"/>
      <c r="AC263" s="9"/>
    </row>
    <row r="264" spans="1:29" ht="12.75">
      <c r="A264" s="10"/>
      <c r="B264" s="9"/>
      <c r="C264" s="11"/>
      <c r="E264" s="9"/>
      <c r="F264" s="9"/>
      <c r="G264" s="9"/>
      <c r="H264" s="13"/>
      <c r="I264" s="9"/>
      <c r="J264" s="9"/>
      <c r="K264" s="76"/>
      <c r="L264" s="9"/>
      <c r="M264" s="149"/>
      <c r="N264" s="11"/>
      <c r="O264" s="11"/>
      <c r="P264" s="9"/>
      <c r="Q264" s="9"/>
      <c r="R264" s="9"/>
      <c r="S264" s="149"/>
      <c r="T264" s="9"/>
      <c r="U264" s="11"/>
      <c r="V264" s="9"/>
      <c r="W264" s="9"/>
      <c r="X264" s="47"/>
      <c r="Y264" s="9"/>
      <c r="Z264" s="28"/>
      <c r="AA264" s="9"/>
      <c r="AB264" s="9"/>
      <c r="AC264" s="9"/>
    </row>
    <row r="265" spans="1:29" ht="12.75">
      <c r="A265" s="10"/>
      <c r="B265" s="9"/>
      <c r="C265" s="11"/>
      <c r="E265" s="9"/>
      <c r="F265" s="9"/>
      <c r="G265" s="9"/>
      <c r="H265" s="13"/>
      <c r="I265" s="9"/>
      <c r="J265" s="9"/>
      <c r="K265" s="76"/>
      <c r="L265" s="9"/>
      <c r="M265" s="149"/>
      <c r="N265" s="11"/>
      <c r="O265" s="11"/>
      <c r="P265" s="9"/>
      <c r="Q265" s="9"/>
      <c r="R265" s="9"/>
      <c r="S265" s="149"/>
      <c r="T265" s="9"/>
      <c r="U265" s="11"/>
      <c r="V265" s="9"/>
      <c r="W265" s="9"/>
      <c r="X265" s="47"/>
      <c r="Y265" s="9"/>
      <c r="Z265" s="28"/>
      <c r="AA265" s="9"/>
      <c r="AB265" s="9"/>
      <c r="AC265" s="9"/>
    </row>
    <row r="266" spans="1:29" ht="12.75">
      <c r="A266" s="10"/>
      <c r="B266" s="9"/>
      <c r="C266" s="11"/>
      <c r="E266" s="9"/>
      <c r="F266" s="9"/>
      <c r="G266" s="9"/>
      <c r="H266" s="13"/>
      <c r="I266" s="9"/>
      <c r="J266" s="9"/>
      <c r="K266" s="76"/>
      <c r="L266" s="9"/>
      <c r="M266" s="149"/>
      <c r="N266" s="11"/>
      <c r="O266" s="11"/>
      <c r="P266" s="9"/>
      <c r="Q266" s="9"/>
      <c r="R266" s="9"/>
      <c r="S266" s="149"/>
      <c r="T266" s="9"/>
      <c r="U266" s="11"/>
      <c r="V266" s="9"/>
      <c r="W266" s="9"/>
      <c r="X266" s="47"/>
      <c r="Y266" s="9"/>
      <c r="Z266" s="28"/>
      <c r="AA266" s="9"/>
      <c r="AB266" s="9"/>
      <c r="AC266" s="9"/>
    </row>
    <row r="267" spans="1:29" ht="12.75">
      <c r="A267" s="10"/>
      <c r="B267" s="9"/>
      <c r="C267" s="11"/>
      <c r="E267" s="9"/>
      <c r="F267" s="9"/>
      <c r="G267" s="9"/>
      <c r="H267" s="13"/>
      <c r="I267" s="9"/>
      <c r="J267" s="9"/>
      <c r="K267" s="76"/>
      <c r="L267" s="9"/>
      <c r="M267" s="149"/>
      <c r="N267" s="11"/>
      <c r="O267" s="11"/>
      <c r="P267" s="9"/>
      <c r="Q267" s="9"/>
      <c r="R267" s="9"/>
      <c r="S267" s="149"/>
      <c r="T267" s="9"/>
      <c r="U267" s="11"/>
      <c r="V267" s="9"/>
      <c r="W267" s="9"/>
      <c r="X267" s="47"/>
      <c r="Y267" s="9"/>
      <c r="Z267" s="28"/>
      <c r="AA267" s="9"/>
      <c r="AB267" s="9"/>
      <c r="AC267" s="9"/>
    </row>
    <row r="268" spans="1:29" ht="12.75">
      <c r="A268" s="10"/>
      <c r="B268" s="9"/>
      <c r="C268" s="11"/>
      <c r="E268" s="9"/>
      <c r="F268" s="9"/>
      <c r="G268" s="9"/>
      <c r="H268" s="13"/>
      <c r="I268" s="9"/>
      <c r="J268" s="9"/>
      <c r="K268" s="76"/>
      <c r="L268" s="9"/>
      <c r="M268" s="149"/>
      <c r="N268" s="11"/>
      <c r="O268" s="11"/>
      <c r="P268" s="9"/>
      <c r="Q268" s="9"/>
      <c r="R268" s="9"/>
      <c r="S268" s="149"/>
      <c r="T268" s="9"/>
      <c r="U268" s="11"/>
      <c r="V268" s="9"/>
      <c r="W268" s="9"/>
      <c r="X268" s="47"/>
      <c r="Y268" s="9"/>
      <c r="Z268" s="28"/>
      <c r="AA268" s="9"/>
      <c r="AB268" s="9"/>
      <c r="AC268" s="9"/>
    </row>
    <row r="269" spans="1:29" ht="12.75">
      <c r="A269" s="10"/>
      <c r="B269" s="9"/>
      <c r="C269" s="11"/>
      <c r="E269" s="9"/>
      <c r="F269" s="9"/>
      <c r="G269" s="9"/>
      <c r="H269" s="13"/>
      <c r="I269" s="9"/>
      <c r="J269" s="9"/>
      <c r="K269" s="76"/>
      <c r="L269" s="9"/>
      <c r="M269" s="149"/>
      <c r="N269" s="11"/>
      <c r="O269" s="11"/>
      <c r="P269" s="9"/>
      <c r="Q269" s="9"/>
      <c r="R269" s="9"/>
      <c r="S269" s="149"/>
      <c r="T269" s="9"/>
      <c r="U269" s="11"/>
      <c r="V269" s="9"/>
      <c r="W269" s="9"/>
      <c r="X269" s="47"/>
      <c r="Y269" s="9"/>
      <c r="Z269" s="28"/>
      <c r="AA269" s="9"/>
      <c r="AB269" s="9"/>
      <c r="AC269" s="9"/>
    </row>
    <row r="270" spans="1:29" ht="12.75">
      <c r="A270" s="10"/>
      <c r="B270" s="9"/>
      <c r="C270" s="11"/>
      <c r="E270" s="9"/>
      <c r="F270" s="9"/>
      <c r="G270" s="9"/>
      <c r="H270" s="13"/>
      <c r="I270" s="9"/>
      <c r="J270" s="9"/>
      <c r="K270" s="76"/>
      <c r="L270" s="9"/>
      <c r="M270" s="149"/>
      <c r="N270" s="11"/>
      <c r="O270" s="11"/>
      <c r="P270" s="9"/>
      <c r="Q270" s="9"/>
      <c r="R270" s="9"/>
      <c r="S270" s="149"/>
      <c r="T270" s="9"/>
      <c r="U270" s="11"/>
      <c r="V270" s="9"/>
      <c r="W270" s="9"/>
      <c r="X270" s="47"/>
      <c r="Y270" s="9"/>
      <c r="Z270" s="28"/>
      <c r="AA270" s="9"/>
      <c r="AB270" s="9"/>
      <c r="AC270" s="9"/>
    </row>
    <row r="271" spans="1:29" ht="12.75">
      <c r="A271" s="10"/>
      <c r="B271" s="9"/>
      <c r="C271" s="11"/>
      <c r="E271" s="9"/>
      <c r="F271" s="9"/>
      <c r="G271" s="9"/>
      <c r="H271" s="13"/>
      <c r="I271" s="9"/>
      <c r="J271" s="9"/>
      <c r="K271" s="76"/>
      <c r="L271" s="9"/>
      <c r="M271" s="149"/>
      <c r="N271" s="11"/>
      <c r="O271" s="11"/>
      <c r="P271" s="9"/>
      <c r="Q271" s="9"/>
      <c r="R271" s="9"/>
      <c r="S271" s="149"/>
      <c r="T271" s="9"/>
      <c r="U271" s="11"/>
      <c r="V271" s="9"/>
      <c r="W271" s="9"/>
      <c r="X271" s="47"/>
      <c r="Y271" s="9"/>
      <c r="Z271" s="28"/>
      <c r="AA271" s="9"/>
      <c r="AB271" s="9"/>
      <c r="AC271" s="9"/>
    </row>
    <row r="272" spans="1:29" ht="12.75">
      <c r="A272" s="10"/>
      <c r="B272" s="9"/>
      <c r="C272" s="11"/>
      <c r="E272" s="9"/>
      <c r="F272" s="9"/>
      <c r="G272" s="9"/>
      <c r="H272" s="13"/>
      <c r="I272" s="9"/>
      <c r="J272" s="9"/>
      <c r="K272" s="76"/>
      <c r="L272" s="9"/>
      <c r="M272" s="149"/>
      <c r="N272" s="11"/>
      <c r="O272" s="11"/>
      <c r="P272" s="9"/>
      <c r="Q272" s="9"/>
      <c r="R272" s="9"/>
      <c r="S272" s="149"/>
      <c r="T272" s="9"/>
      <c r="U272" s="11"/>
      <c r="V272" s="9"/>
      <c r="W272" s="9"/>
      <c r="X272" s="47"/>
      <c r="Y272" s="9"/>
      <c r="Z272" s="28"/>
      <c r="AA272" s="9"/>
      <c r="AB272" s="9"/>
      <c r="AC272" s="9"/>
    </row>
    <row r="273" spans="1:29" ht="12.75">
      <c r="A273" s="10"/>
      <c r="B273" s="9"/>
      <c r="C273" s="11"/>
      <c r="E273" s="9"/>
      <c r="F273" s="9"/>
      <c r="G273" s="9"/>
      <c r="H273" s="13"/>
      <c r="I273" s="9"/>
      <c r="J273" s="9"/>
      <c r="K273" s="76"/>
      <c r="L273" s="9"/>
      <c r="M273" s="149"/>
      <c r="N273" s="11"/>
      <c r="O273" s="11"/>
      <c r="P273" s="9"/>
      <c r="Q273" s="9"/>
      <c r="R273" s="9"/>
      <c r="S273" s="149"/>
      <c r="T273" s="9"/>
      <c r="U273" s="11"/>
      <c r="V273" s="9"/>
      <c r="W273" s="9"/>
      <c r="X273" s="47"/>
      <c r="Y273" s="9"/>
      <c r="Z273" s="28"/>
      <c r="AA273" s="9"/>
      <c r="AB273" s="9"/>
      <c r="AC273" s="9"/>
    </row>
    <row r="274" spans="1:29" ht="12.75">
      <c r="A274" s="10"/>
      <c r="B274" s="9"/>
      <c r="C274" s="11"/>
      <c r="E274" s="9"/>
      <c r="F274" s="9"/>
      <c r="G274" s="9"/>
      <c r="H274" s="13"/>
      <c r="I274" s="9"/>
      <c r="J274" s="9"/>
      <c r="K274" s="76"/>
      <c r="L274" s="9"/>
      <c r="M274" s="149"/>
      <c r="N274" s="11"/>
      <c r="O274" s="11"/>
      <c r="P274" s="9"/>
      <c r="Q274" s="9"/>
      <c r="R274" s="9"/>
      <c r="S274" s="149"/>
      <c r="T274" s="9"/>
      <c r="U274" s="11"/>
      <c r="V274" s="9"/>
      <c r="W274" s="9"/>
      <c r="X274" s="47"/>
      <c r="Y274" s="9"/>
      <c r="Z274" s="28"/>
      <c r="AA274" s="9"/>
      <c r="AB274" s="9"/>
      <c r="AC274" s="9"/>
    </row>
    <row r="275" spans="1:29" ht="12.75">
      <c r="A275" s="10"/>
      <c r="B275" s="9"/>
      <c r="C275" s="11"/>
      <c r="E275" s="9"/>
      <c r="F275" s="9"/>
      <c r="G275" s="9"/>
      <c r="H275" s="13"/>
      <c r="I275" s="9"/>
      <c r="J275" s="9"/>
      <c r="K275" s="76"/>
      <c r="L275" s="9"/>
      <c r="M275" s="149"/>
      <c r="N275" s="11"/>
      <c r="O275" s="11"/>
      <c r="P275" s="9"/>
      <c r="Q275" s="9"/>
      <c r="R275" s="9"/>
      <c r="S275" s="149"/>
      <c r="T275" s="9"/>
      <c r="U275" s="11"/>
      <c r="V275" s="9"/>
      <c r="W275" s="9"/>
      <c r="X275" s="47"/>
      <c r="Y275" s="9"/>
      <c r="Z275" s="28"/>
      <c r="AA275" s="9"/>
      <c r="AB275" s="9"/>
      <c r="AC275" s="9"/>
    </row>
    <row r="276" spans="1:29" ht="12.75">
      <c r="A276" s="10"/>
      <c r="B276" s="9"/>
      <c r="C276" s="11"/>
      <c r="E276" s="9"/>
      <c r="F276" s="9"/>
      <c r="G276" s="9"/>
      <c r="H276" s="13"/>
      <c r="I276" s="9"/>
      <c r="J276" s="9"/>
      <c r="K276" s="76"/>
      <c r="L276" s="9"/>
      <c r="M276" s="149"/>
      <c r="N276" s="11"/>
      <c r="O276" s="11"/>
      <c r="P276" s="9"/>
      <c r="Q276" s="9"/>
      <c r="R276" s="9"/>
      <c r="S276" s="149"/>
      <c r="T276" s="9"/>
      <c r="U276" s="11"/>
      <c r="V276" s="9"/>
      <c r="W276" s="9"/>
      <c r="X276" s="47"/>
      <c r="Y276" s="9"/>
      <c r="Z276" s="28"/>
      <c r="AA276" s="9"/>
      <c r="AB276" s="9"/>
      <c r="AC276" s="9"/>
    </row>
    <row r="277" spans="1:29" ht="12.75">
      <c r="A277" s="10"/>
      <c r="B277" s="9"/>
      <c r="C277" s="11"/>
      <c r="E277" s="9"/>
      <c r="F277" s="9"/>
      <c r="G277" s="9"/>
      <c r="H277" s="13"/>
      <c r="I277" s="9"/>
      <c r="J277" s="9"/>
      <c r="K277" s="76"/>
      <c r="L277" s="9"/>
      <c r="M277" s="149"/>
      <c r="N277" s="11"/>
      <c r="O277" s="11"/>
      <c r="P277" s="9"/>
      <c r="Q277" s="9"/>
      <c r="R277" s="9"/>
      <c r="S277" s="149"/>
      <c r="T277" s="9"/>
      <c r="U277" s="11"/>
      <c r="V277" s="9"/>
      <c r="W277" s="9"/>
      <c r="X277" s="47"/>
      <c r="Y277" s="9"/>
      <c r="Z277" s="28"/>
      <c r="AA277" s="9"/>
      <c r="AB277" s="9"/>
      <c r="AC277" s="9"/>
    </row>
    <row r="278" spans="1:29" ht="12.75">
      <c r="A278" s="10"/>
      <c r="B278" s="9"/>
      <c r="C278" s="11"/>
      <c r="E278" s="9"/>
      <c r="F278" s="9"/>
      <c r="G278" s="9"/>
      <c r="H278" s="13"/>
      <c r="I278" s="9"/>
      <c r="J278" s="9"/>
      <c r="K278" s="76"/>
      <c r="L278" s="9"/>
      <c r="M278" s="149"/>
      <c r="N278" s="11"/>
      <c r="O278" s="11"/>
      <c r="P278" s="9"/>
      <c r="Q278" s="9"/>
      <c r="R278" s="9"/>
      <c r="S278" s="149"/>
      <c r="T278" s="9"/>
      <c r="U278" s="11"/>
      <c r="V278" s="9"/>
      <c r="W278" s="9"/>
      <c r="X278" s="47"/>
      <c r="Y278" s="9"/>
      <c r="Z278" s="28"/>
      <c r="AA278" s="9"/>
      <c r="AB278" s="9"/>
      <c r="AC278" s="9"/>
    </row>
    <row r="279" spans="1:29" ht="12.75">
      <c r="A279" s="10"/>
      <c r="B279" s="9"/>
      <c r="C279" s="11"/>
      <c r="E279" s="9"/>
      <c r="F279" s="9"/>
      <c r="G279" s="9"/>
      <c r="H279" s="13"/>
      <c r="I279" s="9"/>
      <c r="J279" s="9"/>
      <c r="K279" s="76"/>
      <c r="L279" s="9"/>
      <c r="M279" s="149"/>
      <c r="N279" s="11"/>
      <c r="O279" s="11"/>
      <c r="P279" s="9"/>
      <c r="Q279" s="9"/>
      <c r="R279" s="9"/>
      <c r="S279" s="149"/>
      <c r="T279" s="9"/>
      <c r="U279" s="11"/>
      <c r="V279" s="9"/>
      <c r="W279" s="9"/>
      <c r="X279" s="47"/>
      <c r="Y279" s="9"/>
      <c r="Z279" s="28"/>
      <c r="AA279" s="9"/>
      <c r="AB279" s="9"/>
      <c r="AC279" s="9"/>
    </row>
    <row r="280" spans="1:29" ht="12.75">
      <c r="A280" s="10"/>
      <c r="B280" s="9"/>
      <c r="C280" s="11"/>
      <c r="E280" s="9"/>
      <c r="F280" s="9"/>
      <c r="G280" s="9"/>
      <c r="H280" s="13"/>
      <c r="I280" s="9"/>
      <c r="J280" s="9"/>
      <c r="K280" s="76"/>
      <c r="L280" s="9"/>
      <c r="M280" s="149"/>
      <c r="N280" s="11"/>
      <c r="O280" s="11"/>
      <c r="P280" s="9"/>
      <c r="Q280" s="9"/>
      <c r="R280" s="9"/>
      <c r="S280" s="149"/>
      <c r="T280" s="9"/>
      <c r="U280" s="11"/>
      <c r="V280" s="9"/>
      <c r="W280" s="9"/>
      <c r="X280" s="47"/>
      <c r="Y280" s="9"/>
      <c r="Z280" s="28"/>
      <c r="AA280" s="9"/>
      <c r="AB280" s="9"/>
      <c r="AC280" s="9"/>
    </row>
    <row r="281" spans="1:29" ht="12.75">
      <c r="A281" s="10"/>
      <c r="B281" s="9"/>
      <c r="C281" s="11"/>
      <c r="E281" s="9"/>
      <c r="F281" s="9"/>
      <c r="G281" s="9"/>
      <c r="H281" s="13"/>
      <c r="I281" s="9"/>
      <c r="J281" s="9"/>
      <c r="K281" s="76"/>
      <c r="L281" s="9"/>
      <c r="M281" s="149"/>
      <c r="N281" s="11"/>
      <c r="O281" s="11"/>
      <c r="P281" s="9"/>
      <c r="Q281" s="9"/>
      <c r="R281" s="9"/>
      <c r="S281" s="149"/>
      <c r="T281" s="9"/>
      <c r="U281" s="11"/>
      <c r="V281" s="9"/>
      <c r="W281" s="9"/>
      <c r="X281" s="47"/>
      <c r="Y281" s="9"/>
      <c r="Z281" s="28"/>
      <c r="AA281" s="9"/>
      <c r="AB281" s="9"/>
      <c r="AC281" s="9"/>
    </row>
    <row r="282" spans="1:29" ht="12.75">
      <c r="A282" s="10"/>
      <c r="B282" s="9"/>
      <c r="C282" s="11"/>
      <c r="E282" s="9"/>
      <c r="F282" s="9"/>
      <c r="G282" s="9"/>
      <c r="H282" s="13"/>
      <c r="I282" s="9"/>
      <c r="J282" s="9"/>
      <c r="K282" s="76"/>
      <c r="L282" s="9"/>
      <c r="M282" s="149"/>
      <c r="N282" s="11"/>
      <c r="O282" s="11"/>
      <c r="P282" s="9"/>
      <c r="Q282" s="9"/>
      <c r="R282" s="9"/>
      <c r="S282" s="149"/>
      <c r="T282" s="9"/>
      <c r="U282" s="11"/>
      <c r="V282" s="9"/>
      <c r="W282" s="9"/>
      <c r="X282" s="47"/>
      <c r="Y282" s="9"/>
      <c r="Z282" s="28"/>
      <c r="AA282" s="9"/>
      <c r="AB282" s="9"/>
      <c r="AC282" s="9"/>
    </row>
    <row r="283" spans="1:29" ht="12.75">
      <c r="A283" s="10"/>
      <c r="B283" s="9"/>
      <c r="C283" s="11"/>
      <c r="E283" s="9"/>
      <c r="F283" s="9"/>
      <c r="G283" s="9"/>
      <c r="H283" s="13"/>
      <c r="I283" s="9"/>
      <c r="J283" s="9"/>
      <c r="K283" s="76"/>
      <c r="L283" s="9"/>
      <c r="M283" s="149"/>
      <c r="N283" s="11"/>
      <c r="O283" s="11"/>
      <c r="P283" s="9"/>
      <c r="Q283" s="9"/>
      <c r="R283" s="9"/>
      <c r="S283" s="149"/>
      <c r="T283" s="9"/>
      <c r="U283" s="11"/>
      <c r="V283" s="9"/>
      <c r="W283" s="9"/>
      <c r="X283" s="47"/>
      <c r="Y283" s="9"/>
      <c r="Z283" s="28"/>
      <c r="AA283" s="9"/>
      <c r="AB283" s="9"/>
      <c r="AC283" s="9"/>
    </row>
    <row r="284" spans="1:29" ht="12.75">
      <c r="A284" s="10"/>
      <c r="B284" s="9"/>
      <c r="C284" s="11"/>
      <c r="E284" s="9"/>
      <c r="F284" s="9"/>
      <c r="G284" s="9"/>
      <c r="H284" s="13"/>
      <c r="I284" s="9"/>
      <c r="J284" s="9"/>
      <c r="K284" s="76"/>
      <c r="L284" s="9"/>
      <c r="M284" s="149"/>
      <c r="N284" s="11"/>
      <c r="O284" s="11"/>
      <c r="P284" s="9"/>
      <c r="Q284" s="9"/>
      <c r="R284" s="9"/>
      <c r="S284" s="149"/>
      <c r="T284" s="9"/>
      <c r="U284" s="11"/>
      <c r="V284" s="9"/>
      <c r="W284" s="9"/>
      <c r="X284" s="47"/>
      <c r="Y284" s="9"/>
      <c r="Z284" s="28"/>
      <c r="AA284" s="9"/>
      <c r="AB284" s="9"/>
      <c r="AC284" s="9"/>
    </row>
    <row r="285" spans="1:29" ht="12.75">
      <c r="A285" s="10"/>
      <c r="B285" s="9"/>
      <c r="C285" s="11"/>
      <c r="E285" s="9"/>
      <c r="F285" s="9"/>
      <c r="G285" s="9"/>
      <c r="H285" s="13"/>
      <c r="I285" s="9"/>
      <c r="J285" s="9"/>
      <c r="K285" s="76"/>
      <c r="L285" s="9"/>
      <c r="M285" s="149"/>
      <c r="N285" s="11"/>
      <c r="O285" s="11"/>
      <c r="P285" s="9"/>
      <c r="Q285" s="9"/>
      <c r="R285" s="9"/>
      <c r="S285" s="149"/>
      <c r="T285" s="9"/>
      <c r="U285" s="11"/>
      <c r="V285" s="9"/>
      <c r="W285" s="9"/>
      <c r="X285" s="47"/>
      <c r="Y285" s="9"/>
      <c r="Z285" s="28"/>
      <c r="AA285" s="9"/>
      <c r="AB285" s="9"/>
      <c r="AC285" s="9"/>
    </row>
    <row r="286" spans="1:29" ht="12.75">
      <c r="A286" s="10"/>
      <c r="B286" s="9"/>
      <c r="C286" s="11"/>
      <c r="E286" s="9"/>
      <c r="F286" s="9"/>
      <c r="G286" s="9"/>
      <c r="H286" s="13"/>
      <c r="I286" s="9"/>
      <c r="J286" s="9"/>
      <c r="K286" s="76"/>
      <c r="L286" s="9"/>
      <c r="M286" s="149"/>
      <c r="N286" s="11"/>
      <c r="O286" s="11"/>
      <c r="P286" s="9"/>
      <c r="Q286" s="9"/>
      <c r="R286" s="9"/>
      <c r="S286" s="149"/>
      <c r="T286" s="9"/>
      <c r="U286" s="11"/>
      <c r="V286" s="9"/>
      <c r="W286" s="9"/>
      <c r="X286" s="47"/>
      <c r="Y286" s="9"/>
      <c r="Z286" s="28"/>
      <c r="AA286" s="9"/>
      <c r="AB286" s="9"/>
      <c r="AC286" s="9"/>
    </row>
    <row r="287" spans="1:29" ht="12.75">
      <c r="A287" s="10"/>
      <c r="B287" s="9"/>
      <c r="C287" s="11"/>
      <c r="E287" s="9"/>
      <c r="F287" s="9"/>
      <c r="G287" s="9"/>
      <c r="H287" s="13"/>
      <c r="I287" s="9"/>
      <c r="J287" s="9"/>
      <c r="K287" s="76"/>
      <c r="L287" s="9"/>
      <c r="M287" s="149"/>
      <c r="N287" s="11"/>
      <c r="O287" s="11"/>
      <c r="P287" s="9"/>
      <c r="Q287" s="9"/>
      <c r="R287" s="9"/>
      <c r="S287" s="149"/>
      <c r="T287" s="9"/>
      <c r="U287" s="11"/>
      <c r="V287" s="9"/>
      <c r="W287" s="9"/>
      <c r="X287" s="47"/>
      <c r="Y287" s="9"/>
      <c r="Z287" s="28"/>
      <c r="AA287" s="9"/>
      <c r="AB287" s="9"/>
      <c r="AC287" s="9"/>
    </row>
    <row r="288" spans="1:29" ht="12.75">
      <c r="A288" s="10"/>
      <c r="B288" s="9"/>
      <c r="C288" s="11"/>
      <c r="E288" s="9"/>
      <c r="F288" s="9"/>
      <c r="G288" s="9"/>
      <c r="H288" s="13"/>
      <c r="I288" s="9"/>
      <c r="J288" s="9"/>
      <c r="K288" s="76"/>
      <c r="L288" s="9"/>
      <c r="M288" s="149"/>
      <c r="N288" s="11"/>
      <c r="O288" s="11"/>
      <c r="P288" s="9"/>
      <c r="Q288" s="9"/>
      <c r="R288" s="9"/>
      <c r="S288" s="149"/>
      <c r="T288" s="9"/>
      <c r="U288" s="11"/>
      <c r="V288" s="9"/>
      <c r="W288" s="9"/>
      <c r="X288" s="47"/>
      <c r="Y288" s="9"/>
      <c r="Z288" s="28"/>
      <c r="AA288" s="9"/>
      <c r="AB288" s="9"/>
      <c r="AC288" s="9"/>
    </row>
    <row r="289" spans="1:29" ht="12.75">
      <c r="A289" s="10"/>
      <c r="B289" s="9"/>
      <c r="C289" s="11"/>
      <c r="E289" s="9"/>
      <c r="F289" s="9"/>
      <c r="G289" s="9"/>
      <c r="H289" s="13"/>
      <c r="I289" s="9"/>
      <c r="J289" s="9"/>
      <c r="K289" s="76"/>
      <c r="L289" s="9"/>
      <c r="M289" s="149"/>
      <c r="N289" s="11"/>
      <c r="O289" s="11"/>
      <c r="P289" s="9"/>
      <c r="Q289" s="9"/>
      <c r="R289" s="9"/>
      <c r="S289" s="149"/>
      <c r="T289" s="9"/>
      <c r="U289" s="11"/>
      <c r="V289" s="9"/>
      <c r="W289" s="9"/>
      <c r="X289" s="47"/>
      <c r="Y289" s="9"/>
      <c r="Z289" s="28"/>
      <c r="AA289" s="9"/>
      <c r="AB289" s="9"/>
      <c r="AC289" s="9"/>
    </row>
    <row r="290" spans="1:29" ht="12.75">
      <c r="A290" s="10"/>
      <c r="B290" s="9"/>
      <c r="C290" s="11"/>
      <c r="E290" s="9"/>
      <c r="F290" s="9"/>
      <c r="G290" s="9"/>
      <c r="H290" s="13"/>
      <c r="I290" s="9"/>
      <c r="J290" s="9"/>
      <c r="K290" s="76"/>
      <c r="L290" s="9"/>
      <c r="M290" s="149"/>
      <c r="N290" s="11"/>
      <c r="O290" s="11"/>
      <c r="P290" s="9"/>
      <c r="Q290" s="9"/>
      <c r="R290" s="9"/>
      <c r="S290" s="149"/>
      <c r="T290" s="9"/>
      <c r="U290" s="11"/>
      <c r="V290" s="9"/>
      <c r="W290" s="9"/>
      <c r="X290" s="47"/>
      <c r="Y290" s="9"/>
      <c r="Z290" s="28"/>
      <c r="AA290" s="9"/>
      <c r="AB290" s="9"/>
      <c r="AC290" s="9"/>
    </row>
    <row r="291" spans="1:29" ht="12.75">
      <c r="A291" s="10"/>
      <c r="B291" s="9"/>
      <c r="C291" s="11"/>
      <c r="E291" s="9"/>
      <c r="F291" s="9"/>
      <c r="G291" s="9"/>
      <c r="H291" s="13"/>
      <c r="I291" s="9"/>
      <c r="J291" s="9"/>
      <c r="K291" s="76"/>
      <c r="L291" s="9"/>
      <c r="M291" s="149"/>
      <c r="N291" s="11"/>
      <c r="O291" s="11"/>
      <c r="P291" s="9"/>
      <c r="Q291" s="9"/>
      <c r="R291" s="9"/>
      <c r="S291" s="149"/>
      <c r="T291" s="9"/>
      <c r="U291" s="11"/>
      <c r="V291" s="9"/>
      <c r="W291" s="9"/>
      <c r="X291" s="47"/>
      <c r="Y291" s="9"/>
      <c r="Z291" s="28"/>
      <c r="AA291" s="9"/>
      <c r="AB291" s="9"/>
      <c r="AC291" s="9"/>
    </row>
    <row r="292" spans="1:29" ht="12.75">
      <c r="A292" s="10"/>
      <c r="B292" s="9"/>
      <c r="C292" s="11"/>
      <c r="E292" s="9"/>
      <c r="F292" s="9"/>
      <c r="G292" s="9"/>
      <c r="H292" s="13"/>
      <c r="I292" s="9"/>
      <c r="J292" s="9"/>
      <c r="K292" s="76"/>
      <c r="L292" s="9"/>
      <c r="M292" s="149"/>
      <c r="N292" s="11"/>
      <c r="O292" s="11"/>
      <c r="P292" s="9"/>
      <c r="Q292" s="9"/>
      <c r="R292" s="9"/>
      <c r="S292" s="149"/>
      <c r="T292" s="9"/>
      <c r="U292" s="11"/>
      <c r="V292" s="9"/>
      <c r="W292" s="9"/>
      <c r="X292" s="47"/>
      <c r="Y292" s="9"/>
      <c r="Z292" s="28"/>
      <c r="AA292" s="9"/>
      <c r="AB292" s="9"/>
      <c r="AC292" s="9"/>
    </row>
    <row r="293" spans="1:29" ht="12.75">
      <c r="A293" s="10"/>
      <c r="B293" s="9"/>
      <c r="C293" s="11"/>
      <c r="E293" s="9"/>
      <c r="F293" s="9"/>
      <c r="G293" s="9"/>
      <c r="H293" s="13"/>
      <c r="I293" s="9"/>
      <c r="J293" s="9"/>
      <c r="K293" s="76"/>
      <c r="L293" s="9"/>
      <c r="M293" s="149"/>
      <c r="N293" s="11"/>
      <c r="O293" s="11"/>
      <c r="P293" s="9"/>
      <c r="Q293" s="9"/>
      <c r="R293" s="9"/>
      <c r="S293" s="149"/>
      <c r="T293" s="9"/>
      <c r="U293" s="11"/>
      <c r="V293" s="9"/>
      <c r="W293" s="9"/>
      <c r="X293" s="47"/>
      <c r="Y293" s="9"/>
      <c r="Z293" s="28"/>
      <c r="AA293" s="9"/>
      <c r="AB293" s="9"/>
      <c r="AC293" s="9"/>
    </row>
    <row r="294" spans="1:29" ht="12.75">
      <c r="A294" s="10"/>
      <c r="B294" s="9"/>
      <c r="C294" s="11"/>
      <c r="E294" s="9"/>
      <c r="F294" s="9"/>
      <c r="G294" s="9"/>
      <c r="H294" s="13"/>
      <c r="I294" s="9"/>
      <c r="J294" s="9"/>
      <c r="K294" s="76"/>
      <c r="L294" s="9"/>
      <c r="M294" s="149"/>
      <c r="N294" s="11"/>
      <c r="O294" s="11"/>
      <c r="P294" s="9"/>
      <c r="Q294" s="9"/>
      <c r="R294" s="9"/>
      <c r="S294" s="149"/>
      <c r="T294" s="9"/>
      <c r="U294" s="11"/>
      <c r="V294" s="9"/>
      <c r="W294" s="9"/>
      <c r="X294" s="47"/>
      <c r="Y294" s="9"/>
      <c r="Z294" s="28"/>
      <c r="AA294" s="9"/>
      <c r="AB294" s="9"/>
      <c r="AC294" s="9"/>
    </row>
    <row r="295" spans="1:29" ht="12.75">
      <c r="A295" s="10"/>
      <c r="B295" s="9"/>
      <c r="C295" s="11"/>
      <c r="E295" s="9"/>
      <c r="F295" s="9"/>
      <c r="G295" s="9"/>
      <c r="H295" s="13"/>
      <c r="I295" s="9"/>
      <c r="J295" s="9"/>
      <c r="K295" s="76"/>
      <c r="L295" s="9"/>
      <c r="M295" s="149"/>
      <c r="N295" s="11"/>
      <c r="O295" s="11"/>
      <c r="P295" s="9"/>
      <c r="Q295" s="9"/>
      <c r="R295" s="9"/>
      <c r="S295" s="149"/>
      <c r="T295" s="9"/>
      <c r="U295" s="11"/>
      <c r="V295" s="9"/>
      <c r="W295" s="9"/>
      <c r="X295" s="47"/>
      <c r="Y295" s="9"/>
      <c r="Z295" s="28"/>
      <c r="AA295" s="9"/>
      <c r="AB295" s="9"/>
      <c r="AC295" s="9"/>
    </row>
    <row r="296" spans="1:29" ht="12.75">
      <c r="A296" s="10"/>
      <c r="B296" s="9"/>
      <c r="C296" s="11"/>
      <c r="E296" s="9"/>
      <c r="F296" s="9"/>
      <c r="G296" s="9"/>
      <c r="H296" s="13"/>
      <c r="I296" s="9"/>
      <c r="J296" s="9"/>
      <c r="K296" s="76"/>
      <c r="L296" s="9"/>
      <c r="M296" s="149"/>
      <c r="N296" s="11"/>
      <c r="O296" s="11"/>
      <c r="P296" s="9"/>
      <c r="Q296" s="9"/>
      <c r="R296" s="9"/>
      <c r="S296" s="149"/>
      <c r="T296" s="9"/>
      <c r="U296" s="11"/>
      <c r="V296" s="9"/>
      <c r="W296" s="9"/>
      <c r="X296" s="47"/>
      <c r="Y296" s="9"/>
      <c r="Z296" s="28"/>
      <c r="AA296" s="9"/>
      <c r="AB296" s="9"/>
      <c r="AC296" s="9"/>
    </row>
    <row r="297" spans="1:29" ht="12.75">
      <c r="A297" s="10"/>
      <c r="B297" s="9"/>
      <c r="C297" s="11"/>
      <c r="E297" s="9"/>
      <c r="F297" s="9"/>
      <c r="G297" s="9"/>
      <c r="H297" s="13"/>
      <c r="I297" s="9"/>
      <c r="J297" s="9"/>
      <c r="K297" s="76"/>
      <c r="L297" s="9"/>
      <c r="M297" s="149"/>
      <c r="N297" s="11"/>
      <c r="O297" s="11"/>
      <c r="P297" s="9"/>
      <c r="Q297" s="9"/>
      <c r="R297" s="9"/>
      <c r="S297" s="149"/>
      <c r="T297" s="9"/>
      <c r="U297" s="11"/>
      <c r="V297" s="9"/>
      <c r="W297" s="9"/>
      <c r="X297" s="47"/>
      <c r="Y297" s="9"/>
      <c r="Z297" s="28"/>
      <c r="AA297" s="9"/>
      <c r="AB297" s="9"/>
      <c r="AC297" s="9"/>
    </row>
    <row r="298" spans="1:29" ht="12.75">
      <c r="A298" s="10"/>
      <c r="B298" s="9"/>
      <c r="C298" s="11"/>
      <c r="E298" s="9"/>
      <c r="F298" s="9"/>
      <c r="G298" s="9"/>
      <c r="H298" s="13"/>
      <c r="I298" s="9"/>
      <c r="J298" s="9"/>
      <c r="K298" s="76"/>
      <c r="L298" s="9"/>
      <c r="M298" s="149"/>
      <c r="N298" s="11"/>
      <c r="O298" s="11"/>
      <c r="P298" s="9"/>
      <c r="Q298" s="9"/>
      <c r="R298" s="9"/>
      <c r="S298" s="149"/>
      <c r="T298" s="9"/>
      <c r="U298" s="11"/>
      <c r="V298" s="9"/>
      <c r="W298" s="9"/>
      <c r="X298" s="47"/>
      <c r="Y298" s="9"/>
      <c r="Z298" s="28"/>
      <c r="AA298" s="9"/>
      <c r="AB298" s="9"/>
      <c r="AC298" s="9"/>
    </row>
    <row r="299" spans="1:29" ht="12.75">
      <c r="A299" s="10"/>
      <c r="B299" s="9"/>
      <c r="C299" s="11"/>
      <c r="E299" s="9"/>
      <c r="F299" s="9"/>
      <c r="G299" s="9"/>
      <c r="H299" s="13"/>
      <c r="I299" s="9"/>
      <c r="J299" s="9"/>
      <c r="K299" s="76"/>
      <c r="L299" s="9"/>
      <c r="M299" s="149"/>
      <c r="N299" s="11"/>
      <c r="O299" s="11"/>
      <c r="P299" s="9"/>
      <c r="Q299" s="9"/>
      <c r="R299" s="9"/>
      <c r="S299" s="149"/>
      <c r="T299" s="9"/>
      <c r="U299" s="11"/>
      <c r="V299" s="9"/>
      <c r="W299" s="9"/>
      <c r="X299" s="47"/>
      <c r="Y299" s="9"/>
      <c r="Z299" s="28"/>
      <c r="AA299" s="9"/>
      <c r="AB299" s="9"/>
      <c r="AC299" s="9"/>
    </row>
    <row r="300" spans="1:29" ht="12.75">
      <c r="A300" s="10"/>
      <c r="B300" s="9"/>
      <c r="C300" s="11"/>
      <c r="E300" s="9"/>
      <c r="F300" s="9"/>
      <c r="G300" s="9"/>
      <c r="H300" s="13"/>
      <c r="I300" s="9"/>
      <c r="J300" s="9"/>
      <c r="K300" s="76"/>
      <c r="L300" s="9"/>
      <c r="M300" s="149"/>
      <c r="N300" s="11"/>
      <c r="O300" s="11"/>
      <c r="P300" s="9"/>
      <c r="Q300" s="9"/>
      <c r="R300" s="9"/>
      <c r="S300" s="149"/>
      <c r="T300" s="9"/>
      <c r="U300" s="11"/>
      <c r="V300" s="9"/>
      <c r="W300" s="9"/>
      <c r="X300" s="47"/>
      <c r="Y300" s="9"/>
      <c r="Z300" s="28"/>
      <c r="AA300" s="9"/>
      <c r="AB300" s="9"/>
      <c r="AC300" s="9"/>
    </row>
    <row r="301" spans="1:29" ht="12.75">
      <c r="A301" s="10"/>
      <c r="B301" s="9"/>
      <c r="C301" s="11"/>
      <c r="E301" s="9"/>
      <c r="F301" s="9"/>
      <c r="G301" s="9"/>
      <c r="H301" s="13"/>
      <c r="I301" s="9"/>
      <c r="J301" s="9"/>
      <c r="K301" s="76"/>
      <c r="L301" s="9"/>
      <c r="M301" s="149"/>
      <c r="N301" s="11"/>
      <c r="O301" s="11"/>
      <c r="P301" s="9"/>
      <c r="Q301" s="9"/>
      <c r="R301" s="9"/>
      <c r="S301" s="149"/>
      <c r="T301" s="9"/>
      <c r="U301" s="11"/>
      <c r="V301" s="9"/>
      <c r="W301" s="9"/>
      <c r="X301" s="47"/>
      <c r="Y301" s="9"/>
      <c r="Z301" s="28"/>
      <c r="AA301" s="9"/>
      <c r="AB301" s="9"/>
      <c r="AC301" s="9"/>
    </row>
    <row r="302" spans="1:29" ht="12.75">
      <c r="A302" s="10"/>
      <c r="B302" s="9"/>
      <c r="C302" s="11"/>
      <c r="E302" s="9"/>
      <c r="F302" s="9"/>
      <c r="G302" s="9"/>
      <c r="H302" s="13"/>
      <c r="I302" s="9"/>
      <c r="J302" s="9"/>
      <c r="K302" s="76"/>
      <c r="L302" s="9"/>
      <c r="M302" s="149"/>
      <c r="N302" s="11"/>
      <c r="O302" s="11"/>
      <c r="P302" s="9"/>
      <c r="Q302" s="9"/>
      <c r="R302" s="9"/>
      <c r="S302" s="149"/>
      <c r="T302" s="9"/>
      <c r="U302" s="11"/>
      <c r="V302" s="9"/>
      <c r="W302" s="9"/>
      <c r="X302" s="47"/>
      <c r="Y302" s="9"/>
      <c r="Z302" s="28"/>
      <c r="AA302" s="9"/>
      <c r="AB302" s="9"/>
      <c r="AC302" s="9"/>
    </row>
    <row r="303" spans="1:29" ht="12.75">
      <c r="A303" s="10"/>
      <c r="B303" s="9"/>
      <c r="C303" s="11"/>
      <c r="E303" s="9"/>
      <c r="F303" s="9"/>
      <c r="G303" s="9"/>
      <c r="H303" s="13"/>
      <c r="I303" s="9"/>
      <c r="J303" s="9"/>
      <c r="K303" s="76"/>
      <c r="L303" s="9"/>
      <c r="M303" s="149"/>
      <c r="N303" s="11"/>
      <c r="O303" s="11"/>
      <c r="P303" s="9"/>
      <c r="Q303" s="9"/>
      <c r="R303" s="9"/>
      <c r="S303" s="149"/>
      <c r="T303" s="9"/>
      <c r="U303" s="11"/>
      <c r="V303" s="9"/>
      <c r="W303" s="9"/>
      <c r="X303" s="47"/>
      <c r="Y303" s="9"/>
      <c r="Z303" s="28"/>
      <c r="AA303" s="9"/>
      <c r="AB303" s="9"/>
      <c r="AC303" s="9"/>
    </row>
    <row r="304" spans="1:29" ht="12.75">
      <c r="A304" s="10"/>
      <c r="B304" s="9"/>
      <c r="C304" s="11"/>
      <c r="E304" s="9"/>
      <c r="F304" s="9"/>
      <c r="G304" s="9"/>
      <c r="H304" s="13"/>
      <c r="I304" s="9"/>
      <c r="J304" s="9"/>
      <c r="K304" s="76"/>
      <c r="L304" s="9"/>
      <c r="M304" s="149"/>
      <c r="N304" s="11"/>
      <c r="O304" s="11"/>
      <c r="P304" s="9"/>
      <c r="Q304" s="9"/>
      <c r="R304" s="9"/>
      <c r="S304" s="149"/>
      <c r="T304" s="9"/>
      <c r="U304" s="11"/>
      <c r="V304" s="9"/>
      <c r="W304" s="9"/>
      <c r="X304" s="47"/>
      <c r="Y304" s="9"/>
      <c r="Z304" s="28"/>
      <c r="AA304" s="9"/>
      <c r="AB304" s="9"/>
      <c r="AC304" s="9"/>
    </row>
    <row r="305" spans="1:29" ht="12.75">
      <c r="A305" s="10"/>
      <c r="B305" s="9"/>
      <c r="C305" s="11"/>
      <c r="E305" s="9"/>
      <c r="F305" s="9"/>
      <c r="G305" s="9"/>
      <c r="H305" s="13"/>
      <c r="I305" s="9"/>
      <c r="J305" s="9"/>
      <c r="K305" s="76"/>
      <c r="L305" s="9"/>
      <c r="M305" s="149"/>
      <c r="N305" s="11"/>
      <c r="O305" s="11"/>
      <c r="P305" s="9"/>
      <c r="Q305" s="9"/>
      <c r="R305" s="9"/>
      <c r="S305" s="149"/>
      <c r="T305" s="9"/>
      <c r="U305" s="11"/>
      <c r="V305" s="9"/>
      <c r="W305" s="9"/>
      <c r="X305" s="47"/>
      <c r="Y305" s="9"/>
      <c r="Z305" s="28"/>
      <c r="AA305" s="9"/>
      <c r="AB305" s="9"/>
      <c r="AC305" s="9"/>
    </row>
    <row r="306" spans="1:29" ht="12.75">
      <c r="A306" s="10"/>
      <c r="B306" s="9"/>
      <c r="C306" s="11"/>
      <c r="E306" s="9"/>
      <c r="F306" s="9"/>
      <c r="G306" s="9"/>
      <c r="H306" s="13"/>
      <c r="I306" s="9"/>
      <c r="J306" s="9"/>
      <c r="K306" s="76"/>
      <c r="L306" s="9"/>
      <c r="M306" s="149"/>
      <c r="N306" s="11"/>
      <c r="O306" s="11"/>
      <c r="P306" s="9"/>
      <c r="Q306" s="9"/>
      <c r="R306" s="9"/>
      <c r="S306" s="149"/>
      <c r="T306" s="9"/>
      <c r="U306" s="11"/>
      <c r="V306" s="9"/>
      <c r="W306" s="9"/>
      <c r="X306" s="47"/>
      <c r="Y306" s="9"/>
      <c r="Z306" s="28"/>
      <c r="AA306" s="9"/>
      <c r="AB306" s="9"/>
      <c r="AC306" s="9"/>
    </row>
    <row r="307" spans="1:29" ht="12.75">
      <c r="A307" s="10"/>
      <c r="B307" s="9"/>
      <c r="C307" s="11"/>
      <c r="E307" s="9"/>
      <c r="F307" s="9"/>
      <c r="G307" s="9"/>
      <c r="H307" s="13"/>
      <c r="I307" s="9"/>
      <c r="J307" s="9"/>
      <c r="K307" s="76"/>
      <c r="L307" s="9"/>
      <c r="M307" s="149"/>
      <c r="N307" s="11"/>
      <c r="O307" s="11"/>
      <c r="P307" s="9"/>
      <c r="Q307" s="9"/>
      <c r="R307" s="9"/>
      <c r="S307" s="149"/>
      <c r="T307" s="9"/>
      <c r="U307" s="11"/>
      <c r="V307" s="9"/>
      <c r="W307" s="9"/>
      <c r="X307" s="47"/>
      <c r="Y307" s="9"/>
      <c r="Z307" s="28"/>
      <c r="AA307" s="9"/>
      <c r="AB307" s="9"/>
      <c r="AC307" s="9"/>
    </row>
    <row r="308" spans="1:29" ht="12.75">
      <c r="A308" s="10"/>
      <c r="B308" s="9"/>
      <c r="C308" s="11"/>
      <c r="E308" s="9"/>
      <c r="F308" s="9"/>
      <c r="G308" s="9"/>
      <c r="H308" s="13"/>
      <c r="I308" s="9"/>
      <c r="J308" s="9"/>
      <c r="K308" s="76"/>
      <c r="L308" s="9"/>
      <c r="M308" s="149"/>
      <c r="N308" s="11"/>
      <c r="O308" s="11"/>
      <c r="P308" s="9"/>
      <c r="Q308" s="9"/>
      <c r="R308" s="9"/>
      <c r="S308" s="149"/>
      <c r="T308" s="9"/>
      <c r="U308" s="11"/>
      <c r="V308" s="9"/>
      <c r="W308" s="9"/>
      <c r="X308" s="47"/>
      <c r="Y308" s="9"/>
      <c r="Z308" s="28"/>
      <c r="AA308" s="9"/>
      <c r="AB308" s="9"/>
      <c r="AC308" s="9"/>
    </row>
    <row r="309" spans="1:29" ht="12.75">
      <c r="A309" s="10"/>
      <c r="B309" s="9"/>
      <c r="C309" s="11"/>
      <c r="E309" s="9"/>
      <c r="F309" s="9"/>
      <c r="G309" s="9"/>
      <c r="H309" s="13"/>
      <c r="I309" s="9"/>
      <c r="J309" s="9"/>
      <c r="K309" s="76"/>
      <c r="L309" s="9"/>
      <c r="M309" s="149"/>
      <c r="N309" s="11"/>
      <c r="O309" s="11"/>
      <c r="P309" s="9"/>
      <c r="Q309" s="9"/>
      <c r="R309" s="9"/>
      <c r="S309" s="149"/>
      <c r="T309" s="9"/>
      <c r="U309" s="11"/>
      <c r="V309" s="9"/>
      <c r="W309" s="9"/>
      <c r="X309" s="47"/>
      <c r="Y309" s="9"/>
      <c r="Z309" s="28"/>
      <c r="AA309" s="9"/>
      <c r="AB309" s="9"/>
      <c r="AC309" s="9"/>
    </row>
    <row r="310" spans="1:29" ht="12.75">
      <c r="A310" s="10"/>
      <c r="B310" s="9"/>
      <c r="C310" s="11"/>
      <c r="E310" s="9"/>
      <c r="F310" s="9"/>
      <c r="G310" s="9"/>
      <c r="H310" s="13"/>
      <c r="I310" s="9"/>
      <c r="J310" s="9"/>
      <c r="K310" s="76"/>
      <c r="L310" s="9"/>
      <c r="M310" s="149"/>
      <c r="N310" s="11"/>
      <c r="O310" s="11"/>
      <c r="P310" s="9"/>
      <c r="Q310" s="9"/>
      <c r="R310" s="9"/>
      <c r="S310" s="149"/>
      <c r="T310" s="9"/>
      <c r="U310" s="11"/>
      <c r="V310" s="9"/>
      <c r="W310" s="9"/>
      <c r="X310" s="47"/>
      <c r="Y310" s="9"/>
      <c r="Z310" s="28"/>
      <c r="AA310" s="9"/>
      <c r="AB310" s="9"/>
      <c r="AC310" s="9"/>
    </row>
    <row r="311" spans="1:29" ht="12.75">
      <c r="A311" s="10"/>
      <c r="B311" s="9"/>
      <c r="C311" s="11"/>
      <c r="E311" s="9"/>
      <c r="F311" s="9"/>
      <c r="G311" s="9"/>
      <c r="H311" s="13"/>
      <c r="I311" s="9"/>
      <c r="J311" s="9"/>
      <c r="K311" s="76"/>
      <c r="L311" s="9"/>
      <c r="M311" s="149"/>
      <c r="N311" s="11"/>
      <c r="O311" s="11"/>
      <c r="P311" s="9"/>
      <c r="Q311" s="9"/>
      <c r="R311" s="9"/>
      <c r="S311" s="149"/>
      <c r="T311" s="9"/>
      <c r="U311" s="11"/>
      <c r="V311" s="9"/>
      <c r="W311" s="9"/>
      <c r="X311" s="47"/>
      <c r="Y311" s="9"/>
      <c r="Z311" s="28"/>
      <c r="AA311" s="9"/>
      <c r="AB311" s="9"/>
      <c r="AC311" s="9"/>
    </row>
    <row r="312" spans="1:29" ht="12.75">
      <c r="A312" s="10"/>
      <c r="B312" s="9"/>
      <c r="C312" s="11"/>
      <c r="E312" s="9"/>
      <c r="F312" s="9"/>
      <c r="G312" s="9"/>
      <c r="H312" s="13"/>
      <c r="I312" s="9"/>
      <c r="J312" s="9"/>
      <c r="K312" s="76"/>
      <c r="L312" s="9"/>
      <c r="M312" s="149"/>
      <c r="N312" s="11"/>
      <c r="O312" s="11"/>
      <c r="P312" s="9"/>
      <c r="Q312" s="9"/>
      <c r="R312" s="9"/>
      <c r="S312" s="149"/>
      <c r="T312" s="9"/>
      <c r="U312" s="11"/>
      <c r="V312" s="9"/>
      <c r="W312" s="9"/>
      <c r="X312" s="47"/>
      <c r="Y312" s="9"/>
      <c r="Z312" s="28"/>
      <c r="AA312" s="9"/>
      <c r="AB312" s="9"/>
      <c r="AC312" s="9"/>
    </row>
    <row r="313" spans="1:29" ht="12.75">
      <c r="A313" s="10"/>
      <c r="B313" s="9"/>
      <c r="C313" s="11"/>
      <c r="E313" s="9"/>
      <c r="F313" s="9"/>
      <c r="G313" s="9"/>
      <c r="H313" s="13"/>
      <c r="I313" s="9"/>
      <c r="J313" s="9"/>
      <c r="K313" s="76"/>
      <c r="L313" s="9"/>
      <c r="M313" s="149"/>
      <c r="N313" s="11"/>
      <c r="O313" s="11"/>
      <c r="P313" s="9"/>
      <c r="Q313" s="9"/>
      <c r="R313" s="9"/>
      <c r="S313" s="149"/>
      <c r="T313" s="9"/>
      <c r="U313" s="11"/>
      <c r="V313" s="9"/>
      <c r="W313" s="9"/>
      <c r="X313" s="47"/>
      <c r="Y313" s="9"/>
      <c r="Z313" s="28"/>
      <c r="AA313" s="9"/>
      <c r="AB313" s="9"/>
      <c r="AC313" s="9"/>
    </row>
    <row r="314" spans="1:29" ht="12.75">
      <c r="A314" s="10"/>
      <c r="B314" s="9"/>
      <c r="C314" s="11"/>
      <c r="E314" s="9"/>
      <c r="F314" s="9"/>
      <c r="G314" s="9"/>
      <c r="H314" s="13"/>
      <c r="I314" s="9"/>
      <c r="J314" s="9"/>
      <c r="K314" s="76"/>
      <c r="L314" s="9"/>
      <c r="M314" s="149"/>
      <c r="N314" s="11"/>
      <c r="O314" s="11"/>
      <c r="P314" s="9"/>
      <c r="Q314" s="9"/>
      <c r="R314" s="9"/>
      <c r="S314" s="149"/>
      <c r="T314" s="9"/>
      <c r="U314" s="11"/>
      <c r="V314" s="9"/>
      <c r="W314" s="9"/>
      <c r="X314" s="47"/>
      <c r="Y314" s="9"/>
      <c r="Z314" s="28"/>
      <c r="AA314" s="9"/>
      <c r="AB314" s="9"/>
      <c r="AC314" s="9"/>
    </row>
    <row r="315" spans="1:29" ht="12.75">
      <c r="A315" s="10"/>
      <c r="B315" s="9"/>
      <c r="C315" s="11"/>
      <c r="E315" s="9"/>
      <c r="F315" s="9"/>
      <c r="G315" s="9"/>
      <c r="H315" s="13"/>
      <c r="I315" s="9"/>
      <c r="J315" s="9"/>
      <c r="K315" s="76"/>
      <c r="L315" s="9"/>
      <c r="M315" s="149"/>
      <c r="N315" s="11"/>
      <c r="O315" s="11"/>
      <c r="P315" s="9"/>
      <c r="Q315" s="9"/>
      <c r="R315" s="9"/>
      <c r="S315" s="149"/>
      <c r="T315" s="9"/>
      <c r="U315" s="11"/>
      <c r="V315" s="9"/>
      <c r="W315" s="9"/>
      <c r="X315" s="47"/>
      <c r="Y315" s="9"/>
      <c r="Z315" s="28"/>
      <c r="AA315" s="9"/>
      <c r="AB315" s="9"/>
      <c r="AC315" s="9"/>
    </row>
    <row r="316" spans="1:29" ht="12.75">
      <c r="A316" s="10"/>
      <c r="B316" s="9"/>
      <c r="C316" s="11"/>
      <c r="E316" s="9"/>
      <c r="F316" s="9"/>
      <c r="G316" s="9"/>
      <c r="H316" s="13"/>
      <c r="I316" s="9"/>
      <c r="J316" s="9"/>
      <c r="K316" s="76"/>
      <c r="L316" s="9"/>
      <c r="M316" s="149"/>
      <c r="N316" s="11"/>
      <c r="O316" s="11"/>
      <c r="P316" s="9"/>
      <c r="Q316" s="9"/>
      <c r="R316" s="9"/>
      <c r="S316" s="149"/>
      <c r="T316" s="9"/>
      <c r="U316" s="11"/>
      <c r="V316" s="9"/>
      <c r="W316" s="9"/>
      <c r="X316" s="47"/>
      <c r="Y316" s="9"/>
      <c r="Z316" s="28"/>
      <c r="AA316" s="9"/>
      <c r="AB316" s="9"/>
      <c r="AC316" s="9"/>
    </row>
    <row r="317" spans="1:29" ht="12.75">
      <c r="A317" s="10"/>
      <c r="B317" s="9"/>
      <c r="C317" s="11"/>
      <c r="E317" s="9"/>
      <c r="F317" s="9"/>
      <c r="G317" s="9"/>
      <c r="H317" s="13"/>
      <c r="I317" s="9"/>
      <c r="J317" s="9"/>
      <c r="K317" s="76"/>
      <c r="L317" s="9"/>
      <c r="M317" s="149"/>
      <c r="N317" s="11"/>
      <c r="O317" s="11"/>
      <c r="P317" s="9"/>
      <c r="Q317" s="9"/>
      <c r="R317" s="9"/>
      <c r="S317" s="149"/>
      <c r="T317" s="9"/>
      <c r="U317" s="11"/>
      <c r="V317" s="9"/>
      <c r="W317" s="9"/>
      <c r="X317" s="47"/>
      <c r="Y317" s="9"/>
      <c r="Z317" s="28"/>
      <c r="AA317" s="9"/>
      <c r="AB317" s="9"/>
      <c r="AC317" s="9"/>
    </row>
    <row r="318" spans="1:29" ht="12.75">
      <c r="A318" s="10"/>
      <c r="B318" s="9"/>
      <c r="C318" s="11"/>
      <c r="E318" s="9"/>
      <c r="F318" s="9"/>
      <c r="G318" s="9"/>
      <c r="H318" s="13"/>
      <c r="I318" s="9"/>
      <c r="J318" s="9"/>
      <c r="K318" s="76"/>
      <c r="L318" s="9"/>
      <c r="M318" s="149"/>
      <c r="N318" s="11"/>
      <c r="O318" s="11"/>
      <c r="P318" s="9"/>
      <c r="Q318" s="9"/>
      <c r="R318" s="9"/>
      <c r="S318" s="149"/>
      <c r="T318" s="9"/>
      <c r="U318" s="11"/>
      <c r="V318" s="9"/>
      <c r="W318" s="9"/>
      <c r="X318" s="47"/>
      <c r="Y318" s="9"/>
      <c r="Z318" s="28"/>
      <c r="AA318" s="9"/>
      <c r="AB318" s="9"/>
      <c r="AC318" s="9"/>
    </row>
    <row r="319" spans="1:29" ht="12.75">
      <c r="A319" s="10"/>
      <c r="B319" s="9"/>
      <c r="C319" s="11"/>
      <c r="E319" s="9"/>
      <c r="F319" s="9"/>
      <c r="G319" s="9"/>
      <c r="H319" s="13"/>
      <c r="I319" s="9"/>
      <c r="J319" s="9"/>
      <c r="K319" s="76"/>
      <c r="L319" s="9"/>
      <c r="M319" s="149"/>
      <c r="N319" s="11"/>
      <c r="O319" s="11"/>
      <c r="P319" s="9"/>
      <c r="Q319" s="9"/>
      <c r="R319" s="9"/>
      <c r="S319" s="149"/>
      <c r="T319" s="9"/>
      <c r="U319" s="11"/>
      <c r="V319" s="9"/>
      <c r="W319" s="9"/>
      <c r="X319" s="47"/>
      <c r="Y319" s="9"/>
      <c r="Z319" s="28"/>
      <c r="AA319" s="9"/>
      <c r="AB319" s="9"/>
      <c r="AC319" s="9"/>
    </row>
    <row r="320" spans="1:29" ht="12.75">
      <c r="A320" s="10"/>
      <c r="B320" s="9"/>
      <c r="C320" s="11"/>
      <c r="E320" s="9"/>
      <c r="F320" s="9"/>
      <c r="G320" s="9"/>
      <c r="H320" s="13"/>
      <c r="I320" s="9"/>
      <c r="J320" s="9"/>
      <c r="K320" s="76"/>
      <c r="L320" s="9"/>
      <c r="M320" s="149"/>
      <c r="N320" s="11"/>
      <c r="O320" s="11"/>
      <c r="P320" s="9"/>
      <c r="Q320" s="9"/>
      <c r="R320" s="9"/>
      <c r="S320" s="149"/>
      <c r="T320" s="9"/>
      <c r="U320" s="11"/>
      <c r="V320" s="9"/>
      <c r="W320" s="9"/>
      <c r="X320" s="47"/>
      <c r="Y320" s="9"/>
      <c r="Z320" s="28"/>
      <c r="AA320" s="9"/>
      <c r="AB320" s="9"/>
      <c r="AC320" s="9"/>
    </row>
    <row r="321" spans="1:29" ht="12.75">
      <c r="A321" s="10"/>
      <c r="B321" s="9"/>
      <c r="C321" s="11"/>
      <c r="E321" s="9"/>
      <c r="F321" s="9"/>
      <c r="G321" s="9"/>
      <c r="H321" s="13"/>
      <c r="I321" s="9"/>
      <c r="J321" s="9"/>
      <c r="K321" s="76"/>
      <c r="L321" s="9"/>
      <c r="M321" s="149"/>
      <c r="N321" s="11"/>
      <c r="O321" s="11"/>
      <c r="P321" s="9"/>
      <c r="Q321" s="9"/>
      <c r="R321" s="9"/>
      <c r="S321" s="149"/>
      <c r="T321" s="9"/>
      <c r="U321" s="11"/>
      <c r="V321" s="9"/>
      <c r="W321" s="9"/>
      <c r="X321" s="47"/>
      <c r="Y321" s="9"/>
      <c r="Z321" s="28"/>
      <c r="AA321" s="9"/>
      <c r="AB321" s="9"/>
      <c r="AC321" s="9"/>
    </row>
    <row r="322" spans="1:29" ht="12.75">
      <c r="A322" s="10"/>
      <c r="B322" s="9"/>
      <c r="C322" s="11"/>
      <c r="E322" s="9"/>
      <c r="F322" s="9"/>
      <c r="G322" s="9"/>
      <c r="H322" s="13"/>
      <c r="I322" s="9"/>
      <c r="J322" s="9"/>
      <c r="K322" s="76"/>
      <c r="L322" s="9"/>
      <c r="M322" s="149"/>
      <c r="N322" s="11"/>
      <c r="O322" s="11"/>
      <c r="P322" s="9"/>
      <c r="Q322" s="9"/>
      <c r="R322" s="9"/>
      <c r="S322" s="149"/>
      <c r="T322" s="9"/>
      <c r="U322" s="11"/>
      <c r="V322" s="9"/>
      <c r="W322" s="9"/>
      <c r="X322" s="47"/>
      <c r="Y322" s="9"/>
      <c r="Z322" s="28"/>
      <c r="AA322" s="9"/>
      <c r="AB322" s="9"/>
      <c r="AC322" s="9"/>
    </row>
    <row r="323" spans="1:29" ht="12.75">
      <c r="A323" s="10"/>
      <c r="B323" s="9"/>
      <c r="C323" s="11"/>
      <c r="E323" s="9"/>
      <c r="F323" s="9"/>
      <c r="G323" s="9"/>
      <c r="H323" s="13"/>
      <c r="I323" s="9"/>
      <c r="J323" s="9"/>
      <c r="K323" s="76"/>
      <c r="L323" s="9"/>
      <c r="M323" s="149"/>
      <c r="N323" s="11"/>
      <c r="O323" s="11"/>
      <c r="P323" s="9"/>
      <c r="Q323" s="9"/>
      <c r="R323" s="9"/>
      <c r="S323" s="149"/>
      <c r="T323" s="9"/>
      <c r="U323" s="11"/>
      <c r="V323" s="9"/>
      <c r="W323" s="9"/>
      <c r="X323" s="47"/>
      <c r="Y323" s="9"/>
      <c r="Z323" s="28"/>
      <c r="AA323" s="9"/>
      <c r="AB323" s="9"/>
      <c r="AC323" s="9"/>
    </row>
    <row r="324" spans="1:29" ht="12.75">
      <c r="A324" s="10"/>
      <c r="B324" s="9"/>
      <c r="C324" s="11"/>
      <c r="E324" s="9"/>
      <c r="F324" s="9"/>
      <c r="G324" s="9"/>
      <c r="H324" s="13"/>
      <c r="I324" s="9"/>
      <c r="J324" s="9"/>
      <c r="K324" s="76"/>
      <c r="L324" s="9"/>
      <c r="M324" s="149"/>
      <c r="N324" s="11"/>
      <c r="O324" s="11"/>
      <c r="P324" s="9"/>
      <c r="Q324" s="9"/>
      <c r="R324" s="9"/>
      <c r="S324" s="149"/>
      <c r="T324" s="9"/>
      <c r="U324" s="11"/>
      <c r="V324" s="9"/>
      <c r="W324" s="9"/>
      <c r="X324" s="47"/>
      <c r="Y324" s="9"/>
      <c r="Z324" s="28"/>
      <c r="AA324" s="9"/>
      <c r="AB324" s="9"/>
      <c r="AC324" s="9"/>
    </row>
    <row r="325" spans="1:29" ht="12.75">
      <c r="A325" s="10"/>
      <c r="B325" s="9"/>
      <c r="C325" s="11"/>
      <c r="E325" s="9"/>
      <c r="F325" s="9"/>
      <c r="G325" s="9"/>
      <c r="H325" s="13"/>
      <c r="I325" s="9"/>
      <c r="J325" s="9"/>
      <c r="K325" s="76"/>
      <c r="L325" s="9"/>
      <c r="M325" s="149"/>
      <c r="N325" s="11"/>
      <c r="O325" s="11"/>
      <c r="P325" s="9"/>
      <c r="Q325" s="9"/>
      <c r="R325" s="9"/>
      <c r="S325" s="149"/>
      <c r="T325" s="9"/>
      <c r="U325" s="11"/>
      <c r="V325" s="9"/>
      <c r="W325" s="9"/>
      <c r="X325" s="47"/>
      <c r="Y325" s="9"/>
      <c r="Z325" s="28"/>
      <c r="AA325" s="9"/>
      <c r="AB325" s="9"/>
      <c r="AC325" s="9"/>
    </row>
    <row r="326" spans="1:29" ht="12.75">
      <c r="A326" s="10"/>
      <c r="B326" s="9"/>
      <c r="C326" s="11"/>
      <c r="E326" s="9"/>
      <c r="F326" s="9"/>
      <c r="G326" s="9"/>
      <c r="H326" s="13"/>
      <c r="I326" s="9"/>
      <c r="J326" s="9"/>
      <c r="K326" s="76"/>
      <c r="L326" s="9"/>
      <c r="M326" s="149"/>
      <c r="N326" s="11"/>
      <c r="O326" s="11"/>
      <c r="P326" s="9"/>
      <c r="Q326" s="9"/>
      <c r="R326" s="9"/>
      <c r="S326" s="149"/>
      <c r="T326" s="9"/>
      <c r="U326" s="11"/>
      <c r="V326" s="9"/>
      <c r="W326" s="9"/>
      <c r="X326" s="47"/>
      <c r="Y326" s="9"/>
      <c r="Z326" s="28"/>
      <c r="AA326" s="9"/>
      <c r="AB326" s="9"/>
      <c r="AC326" s="9"/>
    </row>
    <row r="327" spans="1:29" ht="12.75">
      <c r="A327" s="10"/>
      <c r="B327" s="9"/>
      <c r="C327" s="11"/>
      <c r="E327" s="9"/>
      <c r="F327" s="9"/>
      <c r="G327" s="9"/>
      <c r="H327" s="13"/>
      <c r="I327" s="9"/>
      <c r="J327" s="9"/>
      <c r="K327" s="76"/>
      <c r="L327" s="9"/>
      <c r="M327" s="149"/>
      <c r="N327" s="11"/>
      <c r="O327" s="11"/>
      <c r="P327" s="9"/>
      <c r="Q327" s="9"/>
      <c r="R327" s="9"/>
      <c r="S327" s="149"/>
      <c r="T327" s="9"/>
      <c r="U327" s="11"/>
      <c r="V327" s="9"/>
      <c r="W327" s="9"/>
      <c r="X327" s="47"/>
      <c r="Y327" s="9"/>
      <c r="Z327" s="28"/>
      <c r="AA327" s="9"/>
      <c r="AB327" s="9"/>
      <c r="AC327" s="9"/>
    </row>
    <row r="328" spans="1:29" ht="12.75">
      <c r="A328" s="10"/>
      <c r="B328" s="9"/>
      <c r="C328" s="11"/>
      <c r="E328" s="9"/>
      <c r="F328" s="9"/>
      <c r="G328" s="9"/>
      <c r="H328" s="13"/>
      <c r="I328" s="9"/>
      <c r="J328" s="9"/>
      <c r="K328" s="76"/>
      <c r="L328" s="9"/>
      <c r="M328" s="149"/>
      <c r="N328" s="11"/>
      <c r="O328" s="11"/>
      <c r="P328" s="9"/>
      <c r="Q328" s="9"/>
      <c r="R328" s="9"/>
      <c r="S328" s="149"/>
      <c r="T328" s="9"/>
      <c r="U328" s="11"/>
      <c r="V328" s="9"/>
      <c r="W328" s="9"/>
      <c r="X328" s="47"/>
      <c r="Y328" s="9"/>
      <c r="Z328" s="28"/>
      <c r="AA328" s="9"/>
      <c r="AB328" s="9"/>
      <c r="AC328" s="9"/>
    </row>
    <row r="329" spans="1:29" ht="12.75">
      <c r="A329" s="10"/>
      <c r="B329" s="9"/>
      <c r="C329" s="11"/>
      <c r="E329" s="9"/>
      <c r="F329" s="9"/>
      <c r="G329" s="9"/>
      <c r="H329" s="13"/>
      <c r="I329" s="9"/>
      <c r="J329" s="9"/>
      <c r="K329" s="76"/>
      <c r="L329" s="9"/>
      <c r="M329" s="149"/>
      <c r="N329" s="11"/>
      <c r="O329" s="11"/>
      <c r="P329" s="9"/>
      <c r="Q329" s="9"/>
      <c r="R329" s="9"/>
      <c r="S329" s="149"/>
      <c r="T329" s="9"/>
      <c r="U329" s="11"/>
      <c r="V329" s="9"/>
      <c r="W329" s="9"/>
      <c r="X329" s="47"/>
      <c r="Y329" s="9"/>
      <c r="Z329" s="28"/>
      <c r="AA329" s="9"/>
      <c r="AB329" s="9"/>
      <c r="AC329" s="9"/>
    </row>
    <row r="330" spans="1:29" ht="12.75">
      <c r="A330" s="10"/>
      <c r="B330" s="9"/>
      <c r="C330" s="11"/>
      <c r="E330" s="9"/>
      <c r="F330" s="9"/>
      <c r="G330" s="9"/>
      <c r="H330" s="13"/>
      <c r="I330" s="9"/>
      <c r="J330" s="9"/>
      <c r="K330" s="76"/>
      <c r="L330" s="9"/>
      <c r="M330" s="149"/>
      <c r="N330" s="11"/>
      <c r="O330" s="11"/>
      <c r="P330" s="9"/>
      <c r="Q330" s="9"/>
      <c r="R330" s="9"/>
      <c r="S330" s="149"/>
      <c r="T330" s="9"/>
      <c r="U330" s="11"/>
      <c r="V330" s="9"/>
      <c r="W330" s="9"/>
      <c r="X330" s="47"/>
      <c r="Y330" s="9"/>
      <c r="Z330" s="28"/>
      <c r="AA330" s="9"/>
      <c r="AB330" s="9"/>
      <c r="AC330" s="9"/>
    </row>
    <row r="331" spans="1:29" ht="12.75">
      <c r="A331" s="10"/>
      <c r="B331" s="9"/>
      <c r="C331" s="11"/>
      <c r="E331" s="9"/>
      <c r="F331" s="9"/>
      <c r="G331" s="9"/>
      <c r="H331" s="13"/>
      <c r="I331" s="9"/>
      <c r="J331" s="9"/>
      <c r="K331" s="76"/>
      <c r="L331" s="9"/>
      <c r="M331" s="149"/>
      <c r="N331" s="11"/>
      <c r="O331" s="11"/>
      <c r="P331" s="9"/>
      <c r="Q331" s="9"/>
      <c r="R331" s="9"/>
      <c r="S331" s="149"/>
      <c r="T331" s="9"/>
      <c r="U331" s="11"/>
      <c r="V331" s="9"/>
      <c r="W331" s="9"/>
      <c r="X331" s="47"/>
      <c r="Y331" s="9"/>
      <c r="Z331" s="28"/>
      <c r="AA331" s="9"/>
      <c r="AB331" s="9"/>
      <c r="AC331" s="9"/>
    </row>
    <row r="332" spans="1:29" ht="12.75">
      <c r="A332" s="10"/>
      <c r="B332" s="9"/>
      <c r="C332" s="11"/>
      <c r="E332" s="9"/>
      <c r="F332" s="9"/>
      <c r="G332" s="9"/>
      <c r="H332" s="13"/>
      <c r="I332" s="9"/>
      <c r="J332" s="9"/>
      <c r="K332" s="76"/>
      <c r="L332" s="9"/>
      <c r="M332" s="149"/>
      <c r="N332" s="11"/>
      <c r="O332" s="11"/>
      <c r="P332" s="9"/>
      <c r="Q332" s="9"/>
      <c r="R332" s="9"/>
      <c r="S332" s="149"/>
      <c r="T332" s="9"/>
      <c r="U332" s="11"/>
      <c r="V332" s="9"/>
      <c r="W332" s="9"/>
      <c r="X332" s="47"/>
      <c r="Y332" s="9"/>
      <c r="Z332" s="28"/>
      <c r="AA332" s="9"/>
      <c r="AB332" s="9"/>
      <c r="AC332" s="9"/>
    </row>
    <row r="333" spans="1:29" ht="12.75">
      <c r="A333" s="10"/>
      <c r="B333" s="9"/>
      <c r="C333" s="11"/>
      <c r="E333" s="9"/>
      <c r="F333" s="9"/>
      <c r="G333" s="9"/>
      <c r="H333" s="13"/>
      <c r="I333" s="9"/>
      <c r="J333" s="9"/>
      <c r="K333" s="76"/>
      <c r="L333" s="9"/>
      <c r="M333" s="149"/>
      <c r="N333" s="11"/>
      <c r="O333" s="11"/>
      <c r="P333" s="9"/>
      <c r="Q333" s="9"/>
      <c r="R333" s="9"/>
      <c r="S333" s="149"/>
      <c r="T333" s="9"/>
      <c r="U333" s="11"/>
      <c r="V333" s="9"/>
      <c r="W333" s="9"/>
      <c r="X333" s="47"/>
      <c r="Y333" s="9"/>
      <c r="Z333" s="28"/>
      <c r="AA333" s="9"/>
      <c r="AB333" s="9"/>
      <c r="AC333" s="9"/>
    </row>
    <row r="334" spans="1:29" ht="12.75">
      <c r="A334" s="10"/>
      <c r="B334" s="9"/>
      <c r="C334" s="11"/>
      <c r="E334" s="9"/>
      <c r="F334" s="9"/>
      <c r="G334" s="9"/>
      <c r="H334" s="13"/>
      <c r="I334" s="9"/>
      <c r="J334" s="9"/>
      <c r="K334" s="76"/>
      <c r="L334" s="9"/>
      <c r="M334" s="149"/>
      <c r="N334" s="11"/>
      <c r="O334" s="11"/>
      <c r="P334" s="9"/>
      <c r="Q334" s="9"/>
      <c r="R334" s="9"/>
      <c r="S334" s="149"/>
      <c r="T334" s="9"/>
      <c r="U334" s="11"/>
      <c r="V334" s="9"/>
      <c r="W334" s="9"/>
      <c r="X334" s="47"/>
      <c r="Y334" s="9"/>
      <c r="Z334" s="28"/>
      <c r="AA334" s="9"/>
      <c r="AB334" s="9"/>
      <c r="AC334" s="9"/>
    </row>
    <row r="335" spans="1:29" ht="12.75">
      <c r="A335" s="10"/>
      <c r="B335" s="9"/>
      <c r="C335" s="11"/>
      <c r="E335" s="9"/>
      <c r="F335" s="9"/>
      <c r="G335" s="9"/>
      <c r="H335" s="13"/>
      <c r="I335" s="9"/>
      <c r="J335" s="9"/>
      <c r="K335" s="76"/>
      <c r="L335" s="9"/>
      <c r="M335" s="149"/>
      <c r="N335" s="11"/>
      <c r="O335" s="11"/>
      <c r="P335" s="9"/>
      <c r="Q335" s="9"/>
      <c r="R335" s="9"/>
      <c r="S335" s="149"/>
      <c r="T335" s="9"/>
      <c r="U335" s="11"/>
      <c r="V335" s="9"/>
      <c r="W335" s="9"/>
      <c r="X335" s="47"/>
      <c r="Y335" s="9"/>
      <c r="Z335" s="28"/>
      <c r="AA335" s="9"/>
      <c r="AB335" s="9"/>
      <c r="AC335" s="9"/>
    </row>
    <row r="336" spans="1:29" ht="12.75">
      <c r="A336" s="10"/>
      <c r="B336" s="9"/>
      <c r="C336" s="11"/>
      <c r="E336" s="9"/>
      <c r="F336" s="9"/>
      <c r="G336" s="9"/>
      <c r="H336" s="13"/>
      <c r="I336" s="9"/>
      <c r="J336" s="9"/>
      <c r="K336" s="76"/>
      <c r="L336" s="9"/>
      <c r="M336" s="149"/>
      <c r="N336" s="11"/>
      <c r="O336" s="11"/>
      <c r="P336" s="9"/>
      <c r="Q336" s="9"/>
      <c r="R336" s="9"/>
      <c r="S336" s="149"/>
      <c r="T336" s="9"/>
      <c r="U336" s="11"/>
      <c r="V336" s="9"/>
      <c r="W336" s="9"/>
      <c r="X336" s="47"/>
      <c r="Y336" s="9"/>
      <c r="Z336" s="28"/>
      <c r="AA336" s="9"/>
      <c r="AB336" s="9"/>
      <c r="AC336" s="9"/>
    </row>
    <row r="337" spans="1:29" ht="12.75">
      <c r="A337" s="10"/>
      <c r="B337" s="9"/>
      <c r="C337" s="11"/>
      <c r="E337" s="9"/>
      <c r="F337" s="9"/>
      <c r="G337" s="9"/>
      <c r="H337" s="13"/>
      <c r="I337" s="9"/>
      <c r="J337" s="9"/>
      <c r="K337" s="76"/>
      <c r="L337" s="9"/>
      <c r="M337" s="149"/>
      <c r="N337" s="11"/>
      <c r="O337" s="11"/>
      <c r="P337" s="9"/>
      <c r="Q337" s="9"/>
      <c r="R337" s="9"/>
      <c r="S337" s="149"/>
      <c r="T337" s="9"/>
      <c r="U337" s="11"/>
      <c r="V337" s="9"/>
      <c r="W337" s="9"/>
      <c r="X337" s="47"/>
      <c r="Y337" s="9"/>
      <c r="Z337" s="28"/>
      <c r="AA337" s="9"/>
      <c r="AB337" s="9"/>
      <c r="AC337" s="9"/>
    </row>
    <row r="338" spans="1:29" ht="12.75">
      <c r="A338" s="10"/>
      <c r="B338" s="9"/>
      <c r="C338" s="11"/>
      <c r="E338" s="9"/>
      <c r="F338" s="9"/>
      <c r="G338" s="9"/>
      <c r="H338" s="13"/>
      <c r="I338" s="9"/>
      <c r="J338" s="9"/>
      <c r="K338" s="76"/>
      <c r="L338" s="9"/>
      <c r="M338" s="149"/>
      <c r="N338" s="11"/>
      <c r="O338" s="11"/>
      <c r="P338" s="9"/>
      <c r="Q338" s="9"/>
      <c r="R338" s="9"/>
      <c r="S338" s="149"/>
      <c r="T338" s="9"/>
      <c r="U338" s="11"/>
      <c r="V338" s="9"/>
      <c r="W338" s="9"/>
      <c r="X338" s="47"/>
      <c r="Y338" s="9"/>
      <c r="Z338" s="28"/>
      <c r="AA338" s="9"/>
      <c r="AB338" s="9"/>
      <c r="AC338" s="9"/>
    </row>
    <row r="339" spans="1:29" ht="12.75">
      <c r="A339" s="10"/>
      <c r="B339" s="9"/>
      <c r="C339" s="11"/>
      <c r="E339" s="9"/>
      <c r="F339" s="9"/>
      <c r="G339" s="9"/>
      <c r="H339" s="13"/>
      <c r="I339" s="9"/>
      <c r="J339" s="9"/>
      <c r="K339" s="76"/>
      <c r="L339" s="9"/>
      <c r="M339" s="149"/>
      <c r="N339" s="11"/>
      <c r="O339" s="11"/>
      <c r="P339" s="9"/>
      <c r="Q339" s="9"/>
      <c r="R339" s="9"/>
      <c r="S339" s="149"/>
      <c r="T339" s="9"/>
      <c r="U339" s="11"/>
      <c r="V339" s="9"/>
      <c r="W339" s="9"/>
      <c r="X339" s="47"/>
      <c r="Y339" s="9"/>
      <c r="Z339" s="28"/>
      <c r="AA339" s="9"/>
      <c r="AB339" s="9"/>
      <c r="AC339" s="9"/>
    </row>
    <row r="340" spans="1:29" ht="12.75">
      <c r="A340" s="10"/>
      <c r="B340" s="9"/>
      <c r="C340" s="11"/>
      <c r="E340" s="9"/>
      <c r="F340" s="9"/>
      <c r="G340" s="9"/>
      <c r="H340" s="13"/>
      <c r="I340" s="9"/>
      <c r="J340" s="9"/>
      <c r="K340" s="76"/>
      <c r="L340" s="9"/>
      <c r="M340" s="149"/>
      <c r="N340" s="11"/>
      <c r="O340" s="11"/>
      <c r="P340" s="9"/>
      <c r="Q340" s="9"/>
      <c r="R340" s="9"/>
      <c r="S340" s="149"/>
      <c r="T340" s="9"/>
      <c r="U340" s="11"/>
      <c r="V340" s="9"/>
      <c r="W340" s="9"/>
      <c r="X340" s="47"/>
      <c r="Y340" s="9"/>
      <c r="Z340" s="28"/>
      <c r="AA340" s="9"/>
      <c r="AB340" s="9"/>
      <c r="AC340" s="9"/>
    </row>
    <row r="341" spans="1:29" ht="12.75">
      <c r="A341" s="10"/>
      <c r="B341" s="9"/>
      <c r="C341" s="11"/>
      <c r="E341" s="9"/>
      <c r="F341" s="9"/>
      <c r="G341" s="9"/>
      <c r="H341" s="13"/>
      <c r="I341" s="9"/>
      <c r="J341" s="9"/>
      <c r="K341" s="76"/>
      <c r="L341" s="9"/>
      <c r="M341" s="149"/>
      <c r="N341" s="11"/>
      <c r="O341" s="11"/>
      <c r="P341" s="9"/>
      <c r="Q341" s="9"/>
      <c r="R341" s="9"/>
      <c r="S341" s="149"/>
      <c r="T341" s="9"/>
      <c r="U341" s="11"/>
      <c r="V341" s="9"/>
      <c r="W341" s="9"/>
      <c r="X341" s="47"/>
      <c r="Y341" s="9"/>
      <c r="Z341" s="28"/>
      <c r="AA341" s="9"/>
      <c r="AB341" s="9"/>
      <c r="AC341" s="9"/>
    </row>
    <row r="342" spans="1:29" ht="12.75">
      <c r="A342" s="10"/>
      <c r="B342" s="9"/>
      <c r="C342" s="11"/>
      <c r="E342" s="9"/>
      <c r="F342" s="9"/>
      <c r="G342" s="9"/>
      <c r="H342" s="13"/>
      <c r="I342" s="9"/>
      <c r="J342" s="9"/>
      <c r="K342" s="76"/>
      <c r="L342" s="9"/>
      <c r="M342" s="149"/>
      <c r="N342" s="11"/>
      <c r="O342" s="11"/>
      <c r="P342" s="9"/>
      <c r="Q342" s="9"/>
      <c r="R342" s="9"/>
      <c r="S342" s="149"/>
      <c r="T342" s="9"/>
      <c r="U342" s="11"/>
      <c r="V342" s="9"/>
      <c r="W342" s="9"/>
      <c r="X342" s="47"/>
      <c r="Y342" s="9"/>
      <c r="Z342" s="28"/>
      <c r="AA342" s="9"/>
      <c r="AB342" s="9"/>
      <c r="AC342" s="9"/>
    </row>
    <row r="343" spans="1:29" ht="12.75">
      <c r="A343" s="10"/>
      <c r="B343" s="9"/>
      <c r="C343" s="11"/>
      <c r="E343" s="9"/>
      <c r="F343" s="9"/>
      <c r="G343" s="9"/>
      <c r="H343" s="13"/>
      <c r="I343" s="9"/>
      <c r="J343" s="9"/>
      <c r="K343" s="76"/>
      <c r="L343" s="9"/>
      <c r="M343" s="149"/>
      <c r="N343" s="11"/>
      <c r="O343" s="11"/>
      <c r="P343" s="9"/>
      <c r="Q343" s="9"/>
      <c r="R343" s="9"/>
      <c r="S343" s="149"/>
      <c r="T343" s="9"/>
      <c r="U343" s="11"/>
      <c r="V343" s="9"/>
      <c r="W343" s="9"/>
      <c r="X343" s="47"/>
      <c r="Y343" s="9"/>
      <c r="Z343" s="28"/>
      <c r="AA343" s="9"/>
      <c r="AB343" s="9"/>
      <c r="AC343" s="9"/>
    </row>
    <row r="344" spans="1:29" ht="12.75">
      <c r="A344" s="10"/>
      <c r="B344" s="9"/>
      <c r="C344" s="11"/>
      <c r="E344" s="9"/>
      <c r="F344" s="9"/>
      <c r="G344" s="9"/>
      <c r="H344" s="13"/>
      <c r="I344" s="9"/>
      <c r="J344" s="9"/>
      <c r="K344" s="76"/>
      <c r="L344" s="9"/>
      <c r="M344" s="149"/>
      <c r="N344" s="11"/>
      <c r="O344" s="11"/>
      <c r="P344" s="9"/>
      <c r="Q344" s="9"/>
      <c r="R344" s="9"/>
      <c r="S344" s="149"/>
      <c r="T344" s="9"/>
      <c r="U344" s="11"/>
      <c r="V344" s="9"/>
      <c r="W344" s="9"/>
      <c r="X344" s="47"/>
      <c r="Y344" s="9"/>
      <c r="Z344" s="28"/>
      <c r="AA344" s="9"/>
      <c r="AB344" s="9"/>
      <c r="AC344" s="9"/>
    </row>
    <row r="345" spans="1:29" ht="12.75">
      <c r="A345" s="10"/>
      <c r="B345" s="9"/>
      <c r="C345" s="11"/>
      <c r="E345" s="9"/>
      <c r="F345" s="9"/>
      <c r="G345" s="9"/>
      <c r="H345" s="13"/>
      <c r="I345" s="9"/>
      <c r="J345" s="9"/>
      <c r="K345" s="76"/>
      <c r="L345" s="9"/>
      <c r="M345" s="149"/>
      <c r="N345" s="11"/>
      <c r="O345" s="11"/>
      <c r="P345" s="9"/>
      <c r="Q345" s="9"/>
      <c r="R345" s="9"/>
      <c r="S345" s="149"/>
      <c r="T345" s="9"/>
      <c r="U345" s="11"/>
      <c r="V345" s="9"/>
      <c r="W345" s="9"/>
      <c r="X345" s="47"/>
      <c r="Y345" s="9"/>
      <c r="Z345" s="28"/>
      <c r="AA345" s="9"/>
      <c r="AB345" s="9"/>
      <c r="AC345" s="9"/>
    </row>
    <row r="346" spans="1:29" ht="12.75">
      <c r="A346" s="10"/>
      <c r="B346" s="9"/>
      <c r="C346" s="11"/>
      <c r="E346" s="9"/>
      <c r="F346" s="9"/>
      <c r="G346" s="9"/>
      <c r="H346" s="13"/>
      <c r="I346" s="9"/>
      <c r="J346" s="9"/>
      <c r="K346" s="76"/>
      <c r="L346" s="9"/>
      <c r="M346" s="149"/>
      <c r="N346" s="11"/>
      <c r="O346" s="11"/>
      <c r="P346" s="9"/>
      <c r="Q346" s="9"/>
      <c r="R346" s="9"/>
      <c r="S346" s="149"/>
      <c r="T346" s="9"/>
      <c r="U346" s="11"/>
      <c r="V346" s="9"/>
      <c r="W346" s="9"/>
      <c r="X346" s="47"/>
      <c r="Y346" s="9"/>
      <c r="Z346" s="28"/>
      <c r="AA346" s="9"/>
      <c r="AB346" s="9"/>
      <c r="AC346" s="9"/>
    </row>
    <row r="347" spans="1:29" ht="12.75">
      <c r="A347" s="10"/>
      <c r="B347" s="9"/>
      <c r="C347" s="11"/>
      <c r="E347" s="9"/>
      <c r="F347" s="9"/>
      <c r="G347" s="9"/>
      <c r="H347" s="13"/>
      <c r="I347" s="9"/>
      <c r="J347" s="9"/>
      <c r="K347" s="76"/>
      <c r="L347" s="9"/>
      <c r="M347" s="149"/>
      <c r="N347" s="11"/>
      <c r="O347" s="11"/>
      <c r="P347" s="9"/>
      <c r="Q347" s="9"/>
      <c r="R347" s="9"/>
      <c r="S347" s="149"/>
      <c r="T347" s="9"/>
      <c r="U347" s="11"/>
      <c r="V347" s="9"/>
      <c r="W347" s="9"/>
      <c r="X347" s="47"/>
      <c r="Y347" s="9"/>
      <c r="Z347" s="28"/>
      <c r="AA347" s="9"/>
      <c r="AB347" s="9"/>
      <c r="AC347" s="9"/>
    </row>
    <row r="348" spans="1:29" ht="12.75">
      <c r="A348" s="10"/>
      <c r="B348" s="9"/>
      <c r="C348" s="11"/>
      <c r="E348" s="9"/>
      <c r="F348" s="9"/>
      <c r="G348" s="9"/>
      <c r="H348" s="13"/>
      <c r="I348" s="9"/>
      <c r="J348" s="9"/>
      <c r="K348" s="76"/>
      <c r="L348" s="9"/>
      <c r="M348" s="149"/>
      <c r="N348" s="11"/>
      <c r="O348" s="11"/>
      <c r="P348" s="9"/>
      <c r="Q348" s="9"/>
      <c r="R348" s="9"/>
      <c r="S348" s="149"/>
      <c r="T348" s="9"/>
      <c r="U348" s="11"/>
      <c r="V348" s="9"/>
      <c r="W348" s="9"/>
      <c r="X348" s="47"/>
      <c r="Y348" s="9"/>
      <c r="Z348" s="28"/>
      <c r="AA348" s="9"/>
      <c r="AB348" s="9"/>
      <c r="AC348" s="9"/>
    </row>
    <row r="349" spans="1:29" ht="12.75">
      <c r="A349" s="10"/>
      <c r="B349" s="9"/>
      <c r="C349" s="11"/>
      <c r="E349" s="9"/>
      <c r="F349" s="9"/>
      <c r="G349" s="9"/>
      <c r="H349" s="13"/>
      <c r="I349" s="9"/>
      <c r="J349" s="9"/>
      <c r="K349" s="76"/>
      <c r="L349" s="9"/>
      <c r="M349" s="149"/>
      <c r="N349" s="11"/>
      <c r="O349" s="11"/>
      <c r="P349" s="9"/>
      <c r="Q349" s="9"/>
      <c r="R349" s="9"/>
      <c r="S349" s="149"/>
      <c r="T349" s="9"/>
      <c r="U349" s="11"/>
      <c r="V349" s="9"/>
      <c r="W349" s="9"/>
      <c r="X349" s="47"/>
      <c r="Y349" s="9"/>
      <c r="Z349" s="28"/>
      <c r="AA349" s="9"/>
      <c r="AB349" s="9"/>
      <c r="AC349" s="9"/>
    </row>
    <row r="350" spans="1:29" ht="12.75">
      <c r="A350" s="10"/>
      <c r="B350" s="9"/>
      <c r="C350" s="11"/>
      <c r="E350" s="9"/>
      <c r="F350" s="9"/>
      <c r="G350" s="9"/>
      <c r="H350" s="13"/>
      <c r="I350" s="9"/>
      <c r="J350" s="9"/>
      <c r="K350" s="76"/>
      <c r="L350" s="9"/>
      <c r="M350" s="149"/>
      <c r="N350" s="11"/>
      <c r="O350" s="11"/>
      <c r="P350" s="9"/>
      <c r="Q350" s="9"/>
      <c r="R350" s="9"/>
      <c r="S350" s="149"/>
      <c r="T350" s="9"/>
      <c r="U350" s="11"/>
      <c r="V350" s="9"/>
      <c r="W350" s="9"/>
      <c r="X350" s="47"/>
      <c r="Y350" s="9"/>
      <c r="Z350" s="28"/>
      <c r="AA350" s="9"/>
      <c r="AB350" s="9"/>
      <c r="AC350" s="9"/>
    </row>
    <row r="351" spans="1:29" ht="12.75">
      <c r="A351" s="10"/>
      <c r="B351" s="9"/>
      <c r="C351" s="11"/>
      <c r="E351" s="9"/>
      <c r="F351" s="9"/>
      <c r="G351" s="9"/>
      <c r="H351" s="13"/>
      <c r="I351" s="9"/>
      <c r="J351" s="9"/>
      <c r="K351" s="76"/>
      <c r="L351" s="9"/>
      <c r="M351" s="149"/>
      <c r="N351" s="11"/>
      <c r="O351" s="11"/>
      <c r="P351" s="9"/>
      <c r="Q351" s="9"/>
      <c r="R351" s="9"/>
      <c r="S351" s="149"/>
      <c r="T351" s="9"/>
      <c r="U351" s="11"/>
      <c r="V351" s="9"/>
      <c r="W351" s="9"/>
      <c r="X351" s="47"/>
      <c r="Y351" s="9"/>
      <c r="Z351" s="28"/>
      <c r="AA351" s="9"/>
      <c r="AB351" s="9"/>
      <c r="AC351" s="9"/>
    </row>
    <row r="352" spans="1:29" ht="12.75">
      <c r="A352" s="10"/>
      <c r="B352" s="9"/>
      <c r="C352" s="11"/>
      <c r="E352" s="9"/>
      <c r="F352" s="9"/>
      <c r="G352" s="9"/>
      <c r="H352" s="13"/>
      <c r="I352" s="9"/>
      <c r="J352" s="9"/>
      <c r="K352" s="76"/>
      <c r="L352" s="9"/>
      <c r="M352" s="149"/>
      <c r="N352" s="11"/>
      <c r="O352" s="11"/>
      <c r="P352" s="9"/>
      <c r="Q352" s="9"/>
      <c r="R352" s="9"/>
      <c r="S352" s="149"/>
      <c r="T352" s="9"/>
      <c r="U352" s="11"/>
      <c r="V352" s="9"/>
      <c r="W352" s="9"/>
      <c r="X352" s="47"/>
      <c r="Y352" s="9"/>
      <c r="Z352" s="28"/>
      <c r="AA352" s="9"/>
      <c r="AB352" s="9"/>
      <c r="AC352" s="9"/>
    </row>
    <row r="353" spans="1:29" ht="12.75">
      <c r="A353" s="10"/>
      <c r="B353" s="9"/>
      <c r="C353" s="11"/>
      <c r="E353" s="9"/>
      <c r="F353" s="9"/>
      <c r="G353" s="9"/>
      <c r="H353" s="13"/>
      <c r="I353" s="9"/>
      <c r="J353" s="9"/>
      <c r="K353" s="76"/>
      <c r="L353" s="9"/>
      <c r="M353" s="149"/>
      <c r="N353" s="11"/>
      <c r="O353" s="11"/>
      <c r="P353" s="9"/>
      <c r="Q353" s="9"/>
      <c r="R353" s="9"/>
      <c r="S353" s="149"/>
      <c r="T353" s="9"/>
      <c r="U353" s="11"/>
      <c r="V353" s="9"/>
      <c r="W353" s="9"/>
      <c r="X353" s="47"/>
      <c r="Y353" s="9"/>
      <c r="Z353" s="28"/>
      <c r="AA353" s="9"/>
      <c r="AB353" s="9"/>
      <c r="AC353" s="9"/>
    </row>
    <row r="354" spans="1:29" ht="12.75">
      <c r="A354" s="10"/>
      <c r="B354" s="9"/>
      <c r="C354" s="11"/>
      <c r="E354" s="9"/>
      <c r="F354" s="9"/>
      <c r="G354" s="9"/>
      <c r="H354" s="13"/>
      <c r="I354" s="9"/>
      <c r="J354" s="9"/>
      <c r="K354" s="76"/>
      <c r="L354" s="9"/>
      <c r="M354" s="149"/>
      <c r="N354" s="11"/>
      <c r="O354" s="11"/>
      <c r="P354" s="9"/>
      <c r="Q354" s="9"/>
      <c r="R354" s="9"/>
      <c r="S354" s="149"/>
      <c r="T354" s="9"/>
      <c r="U354" s="11"/>
      <c r="V354" s="9"/>
      <c r="W354" s="9"/>
      <c r="X354" s="47"/>
      <c r="Y354" s="9"/>
      <c r="Z354" s="28"/>
      <c r="AA354" s="9"/>
      <c r="AB354" s="9"/>
      <c r="AC354" s="9"/>
    </row>
    <row r="355" spans="1:29" ht="12.75">
      <c r="A355" s="10"/>
      <c r="B355" s="9"/>
      <c r="C355" s="11"/>
      <c r="E355" s="9"/>
      <c r="F355" s="9"/>
      <c r="G355" s="9"/>
      <c r="H355" s="13"/>
      <c r="I355" s="9"/>
      <c r="J355" s="9"/>
      <c r="K355" s="76"/>
      <c r="L355" s="9"/>
      <c r="M355" s="149"/>
      <c r="N355" s="11"/>
      <c r="O355" s="11"/>
      <c r="P355" s="9"/>
      <c r="Q355" s="9"/>
      <c r="R355" s="9"/>
      <c r="S355" s="149"/>
      <c r="T355" s="9"/>
      <c r="U355" s="11"/>
      <c r="V355" s="9"/>
      <c r="W355" s="9"/>
      <c r="X355" s="47"/>
      <c r="Y355" s="9"/>
      <c r="Z355" s="28"/>
      <c r="AA355" s="9"/>
      <c r="AB355" s="9"/>
      <c r="AC355" s="9"/>
    </row>
    <row r="356" spans="1:29" ht="12.75">
      <c r="A356" s="10"/>
      <c r="B356" s="9"/>
      <c r="C356" s="11"/>
      <c r="E356" s="9"/>
      <c r="F356" s="9"/>
      <c r="G356" s="9"/>
      <c r="H356" s="13"/>
      <c r="I356" s="9"/>
      <c r="J356" s="9"/>
      <c r="K356" s="76"/>
      <c r="L356" s="9"/>
      <c r="M356" s="149"/>
      <c r="N356" s="11"/>
      <c r="O356" s="11"/>
      <c r="P356" s="9"/>
      <c r="Q356" s="9"/>
      <c r="R356" s="9"/>
      <c r="S356" s="149"/>
      <c r="T356" s="9"/>
      <c r="U356" s="11"/>
      <c r="V356" s="9"/>
      <c r="W356" s="9"/>
      <c r="X356" s="47"/>
      <c r="Y356" s="9"/>
      <c r="Z356" s="28"/>
      <c r="AA356" s="9"/>
      <c r="AB356" s="9"/>
      <c r="AC356" s="9"/>
    </row>
    <row r="357" spans="1:29" ht="12.75">
      <c r="A357" s="10"/>
      <c r="B357" s="9"/>
      <c r="C357" s="11"/>
      <c r="E357" s="9"/>
      <c r="F357" s="9"/>
      <c r="G357" s="9"/>
      <c r="H357" s="13"/>
      <c r="I357" s="9"/>
      <c r="J357" s="9"/>
      <c r="K357" s="76"/>
      <c r="L357" s="9"/>
      <c r="M357" s="149"/>
      <c r="N357" s="11"/>
      <c r="O357" s="11"/>
      <c r="P357" s="9"/>
      <c r="Q357" s="9"/>
      <c r="R357" s="9"/>
      <c r="S357" s="149"/>
      <c r="T357" s="9"/>
      <c r="U357" s="11"/>
      <c r="V357" s="9"/>
      <c r="W357" s="9"/>
      <c r="X357" s="47"/>
      <c r="Y357" s="9"/>
      <c r="Z357" s="28"/>
      <c r="AA357" s="9"/>
      <c r="AB357" s="9"/>
      <c r="AC357" s="9"/>
    </row>
    <row r="358" spans="1:29" ht="12.75">
      <c r="A358" s="10"/>
      <c r="B358" s="9"/>
      <c r="C358" s="11"/>
      <c r="E358" s="9"/>
      <c r="F358" s="9"/>
      <c r="G358" s="9"/>
      <c r="H358" s="13"/>
      <c r="I358" s="9"/>
      <c r="J358" s="9"/>
      <c r="K358" s="76"/>
      <c r="L358" s="9"/>
      <c r="M358" s="149"/>
      <c r="N358" s="11"/>
      <c r="O358" s="11"/>
      <c r="P358" s="9"/>
      <c r="Q358" s="9"/>
      <c r="R358" s="9"/>
      <c r="S358" s="149"/>
      <c r="T358" s="9"/>
      <c r="U358" s="11"/>
      <c r="V358" s="9"/>
      <c r="W358" s="9"/>
      <c r="X358" s="47"/>
      <c r="Y358" s="9"/>
      <c r="Z358" s="28"/>
      <c r="AA358" s="9"/>
      <c r="AB358" s="9"/>
      <c r="AC358" s="9"/>
    </row>
    <row r="359" spans="1:29" ht="12.75">
      <c r="A359" s="10"/>
      <c r="B359" s="9"/>
      <c r="C359" s="11"/>
      <c r="E359" s="9"/>
      <c r="F359" s="9"/>
      <c r="G359" s="9"/>
      <c r="H359" s="13"/>
      <c r="I359" s="9"/>
      <c r="J359" s="9"/>
      <c r="K359" s="76"/>
      <c r="L359" s="9"/>
      <c r="M359" s="149"/>
      <c r="N359" s="11"/>
      <c r="O359" s="11"/>
      <c r="P359" s="9"/>
      <c r="Q359" s="9"/>
      <c r="R359" s="9"/>
      <c r="S359" s="149"/>
      <c r="T359" s="9"/>
      <c r="U359" s="11"/>
      <c r="V359" s="9"/>
      <c r="W359" s="9"/>
      <c r="X359" s="47"/>
      <c r="Y359" s="9"/>
      <c r="Z359" s="28"/>
      <c r="AA359" s="9"/>
      <c r="AB359" s="9"/>
      <c r="AC359" s="9"/>
    </row>
    <row r="360" spans="1:29" ht="12.75">
      <c r="A360" s="10"/>
      <c r="B360" s="9"/>
      <c r="C360" s="11"/>
      <c r="E360" s="9"/>
      <c r="F360" s="9"/>
      <c r="G360" s="9"/>
      <c r="H360" s="13"/>
      <c r="I360" s="9"/>
      <c r="J360" s="9"/>
      <c r="K360" s="76"/>
      <c r="L360" s="9"/>
      <c r="M360" s="149"/>
      <c r="N360" s="11"/>
      <c r="O360" s="11"/>
      <c r="P360" s="9"/>
      <c r="Q360" s="9"/>
      <c r="R360" s="9"/>
      <c r="S360" s="149"/>
      <c r="T360" s="9"/>
      <c r="U360" s="11"/>
      <c r="V360" s="9"/>
      <c r="W360" s="9"/>
      <c r="X360" s="47"/>
      <c r="Y360" s="9"/>
      <c r="Z360" s="28"/>
      <c r="AA360" s="9"/>
      <c r="AB360" s="9"/>
      <c r="AC360" s="9"/>
    </row>
    <row r="361" spans="1:29" ht="12.75">
      <c r="A361" s="10"/>
      <c r="B361" s="9"/>
      <c r="C361" s="11"/>
      <c r="E361" s="9"/>
      <c r="F361" s="9"/>
      <c r="G361" s="9"/>
      <c r="H361" s="13"/>
      <c r="I361" s="9"/>
      <c r="J361" s="9"/>
      <c r="K361" s="76"/>
      <c r="L361" s="9"/>
      <c r="M361" s="149"/>
      <c r="N361" s="11"/>
      <c r="O361" s="11"/>
      <c r="P361" s="9"/>
      <c r="Q361" s="9"/>
      <c r="R361" s="9"/>
      <c r="S361" s="149"/>
      <c r="T361" s="9"/>
      <c r="U361" s="11"/>
      <c r="V361" s="9"/>
      <c r="W361" s="9"/>
      <c r="X361" s="47"/>
      <c r="Y361" s="9"/>
      <c r="Z361" s="28"/>
      <c r="AA361" s="9"/>
      <c r="AB361" s="9"/>
      <c r="AC361" s="9"/>
    </row>
    <row r="362" spans="1:29" ht="12.75">
      <c r="A362" s="10"/>
      <c r="B362" s="9"/>
      <c r="C362" s="11"/>
      <c r="E362" s="9"/>
      <c r="F362" s="9"/>
      <c r="G362" s="9"/>
      <c r="H362" s="13"/>
      <c r="I362" s="9"/>
      <c r="J362" s="9"/>
      <c r="K362" s="76"/>
      <c r="L362" s="9"/>
      <c r="M362" s="149"/>
      <c r="N362" s="11"/>
      <c r="O362" s="11"/>
      <c r="P362" s="9"/>
      <c r="Q362" s="9"/>
      <c r="R362" s="9"/>
      <c r="S362" s="149"/>
      <c r="T362" s="9"/>
      <c r="U362" s="11"/>
      <c r="V362" s="9"/>
      <c r="W362" s="9"/>
      <c r="X362" s="47"/>
      <c r="Y362" s="9"/>
      <c r="Z362" s="28"/>
      <c r="AA362" s="9"/>
      <c r="AB362" s="9"/>
      <c r="AC362" s="9"/>
    </row>
    <row r="363" spans="1:29" ht="12.75">
      <c r="A363" s="10"/>
      <c r="B363" s="9"/>
      <c r="C363" s="11"/>
      <c r="E363" s="9"/>
      <c r="F363" s="9"/>
      <c r="G363" s="9"/>
      <c r="H363" s="13"/>
      <c r="I363" s="9"/>
      <c r="J363" s="9"/>
      <c r="K363" s="76"/>
      <c r="L363" s="9"/>
      <c r="M363" s="149"/>
      <c r="N363" s="11"/>
      <c r="O363" s="11"/>
      <c r="P363" s="9"/>
      <c r="Q363" s="9"/>
      <c r="R363" s="9"/>
      <c r="S363" s="149"/>
      <c r="T363" s="9"/>
      <c r="U363" s="11"/>
      <c r="V363" s="9"/>
      <c r="W363" s="9"/>
      <c r="X363" s="47"/>
      <c r="Y363" s="9"/>
      <c r="Z363" s="28"/>
      <c r="AA363" s="9"/>
      <c r="AB363" s="9"/>
      <c r="AC363" s="9"/>
    </row>
    <row r="364" spans="1:29" ht="12.75">
      <c r="A364" s="10"/>
      <c r="B364" s="9"/>
      <c r="C364" s="11"/>
      <c r="E364" s="9"/>
      <c r="F364" s="9"/>
      <c r="G364" s="9"/>
      <c r="H364" s="13"/>
      <c r="I364" s="9"/>
      <c r="J364" s="9"/>
      <c r="K364" s="76"/>
      <c r="L364" s="9"/>
      <c r="M364" s="149"/>
      <c r="N364" s="11"/>
      <c r="O364" s="11"/>
      <c r="P364" s="9"/>
      <c r="Q364" s="9"/>
      <c r="R364" s="9"/>
      <c r="S364" s="149"/>
      <c r="T364" s="9"/>
      <c r="U364" s="11"/>
      <c r="V364" s="9"/>
      <c r="W364" s="9"/>
      <c r="X364" s="47"/>
      <c r="Y364" s="9"/>
      <c r="Z364" s="28"/>
      <c r="AA364" s="9"/>
      <c r="AB364" s="9"/>
      <c r="AC364" s="9"/>
    </row>
    <row r="365" spans="1:29" ht="12.75">
      <c r="A365" s="10"/>
      <c r="B365" s="9"/>
      <c r="C365" s="11"/>
      <c r="E365" s="9"/>
      <c r="F365" s="9"/>
      <c r="G365" s="9"/>
      <c r="H365" s="13"/>
      <c r="I365" s="9"/>
      <c r="J365" s="9"/>
      <c r="K365" s="76"/>
      <c r="L365" s="9"/>
      <c r="M365" s="149"/>
      <c r="N365" s="11"/>
      <c r="O365" s="11"/>
      <c r="P365" s="9"/>
      <c r="Q365" s="9"/>
      <c r="R365" s="9"/>
      <c r="S365" s="149"/>
      <c r="T365" s="9"/>
      <c r="U365" s="11"/>
      <c r="V365" s="9"/>
      <c r="W365" s="9"/>
      <c r="X365" s="47"/>
      <c r="Y365" s="9"/>
      <c r="Z365" s="28"/>
      <c r="AA365" s="9"/>
      <c r="AB365" s="9"/>
      <c r="AC365" s="9"/>
    </row>
    <row r="366" spans="1:29" ht="12.75">
      <c r="A366" s="10"/>
      <c r="B366" s="9"/>
      <c r="C366" s="11"/>
      <c r="E366" s="9"/>
      <c r="F366" s="9"/>
      <c r="G366" s="9"/>
      <c r="H366" s="13"/>
      <c r="I366" s="9"/>
      <c r="J366" s="9"/>
      <c r="K366" s="76"/>
      <c r="L366" s="9"/>
      <c r="M366" s="149"/>
      <c r="N366" s="11"/>
      <c r="O366" s="11"/>
      <c r="P366" s="9"/>
      <c r="Q366" s="9"/>
      <c r="R366" s="9"/>
      <c r="S366" s="149"/>
      <c r="T366" s="9"/>
      <c r="U366" s="11"/>
      <c r="V366" s="9"/>
      <c r="W366" s="9"/>
      <c r="X366" s="47"/>
      <c r="Y366" s="9"/>
      <c r="Z366" s="28"/>
      <c r="AA366" s="9"/>
      <c r="AB366" s="9"/>
      <c r="AC366" s="9"/>
    </row>
    <row r="367" spans="1:29" ht="12.75">
      <c r="A367" s="10"/>
      <c r="B367" s="9"/>
      <c r="C367" s="11"/>
      <c r="E367" s="9"/>
      <c r="F367" s="9"/>
      <c r="G367" s="9"/>
      <c r="H367" s="13"/>
      <c r="I367" s="9"/>
      <c r="J367" s="9"/>
      <c r="K367" s="76"/>
      <c r="L367" s="9"/>
      <c r="M367" s="149"/>
      <c r="N367" s="11"/>
      <c r="O367" s="11"/>
      <c r="P367" s="9"/>
      <c r="Q367" s="9"/>
      <c r="R367" s="9"/>
      <c r="S367" s="149"/>
      <c r="T367" s="9"/>
      <c r="U367" s="11"/>
      <c r="V367" s="9"/>
      <c r="W367" s="9"/>
      <c r="X367" s="47"/>
      <c r="Y367" s="9"/>
      <c r="Z367" s="28"/>
      <c r="AA367" s="9"/>
      <c r="AB367" s="9"/>
      <c r="AC367" s="9"/>
    </row>
    <row r="368" spans="1:29" ht="12.75">
      <c r="A368" s="10"/>
      <c r="B368" s="9"/>
      <c r="C368" s="11"/>
      <c r="E368" s="9"/>
      <c r="F368" s="9"/>
      <c r="G368" s="9"/>
      <c r="H368" s="13"/>
      <c r="I368" s="9"/>
      <c r="J368" s="9"/>
      <c r="K368" s="76"/>
      <c r="L368" s="9"/>
      <c r="M368" s="149"/>
      <c r="N368" s="11"/>
      <c r="O368" s="11"/>
      <c r="P368" s="9"/>
      <c r="Q368" s="9"/>
      <c r="R368" s="9"/>
      <c r="S368" s="149"/>
      <c r="T368" s="9"/>
      <c r="U368" s="11"/>
      <c r="V368" s="9"/>
      <c r="W368" s="9"/>
      <c r="X368" s="47"/>
      <c r="Y368" s="9"/>
      <c r="Z368" s="28"/>
      <c r="AA368" s="9"/>
      <c r="AB368" s="9"/>
      <c r="AC368" s="9"/>
    </row>
    <row r="369" spans="1:29" ht="12.75">
      <c r="A369" s="10"/>
      <c r="B369" s="9"/>
      <c r="C369" s="11"/>
      <c r="E369" s="9"/>
      <c r="F369" s="9"/>
      <c r="G369" s="9"/>
      <c r="H369" s="13"/>
      <c r="I369" s="9"/>
      <c r="J369" s="9"/>
      <c r="K369" s="76"/>
      <c r="L369" s="9"/>
      <c r="M369" s="149"/>
      <c r="N369" s="11"/>
      <c r="O369" s="11"/>
      <c r="P369" s="9"/>
      <c r="Q369" s="9"/>
      <c r="R369" s="9"/>
      <c r="S369" s="149"/>
      <c r="T369" s="9"/>
      <c r="U369" s="11"/>
      <c r="V369" s="9"/>
      <c r="W369" s="9"/>
      <c r="X369" s="47"/>
      <c r="Y369" s="9"/>
      <c r="Z369" s="28"/>
      <c r="AA369" s="9"/>
      <c r="AB369" s="9"/>
      <c r="AC369" s="9"/>
    </row>
    <row r="370" spans="1:29" ht="12.75">
      <c r="A370" s="10"/>
      <c r="B370" s="9"/>
      <c r="C370" s="11"/>
      <c r="E370" s="9"/>
      <c r="F370" s="9"/>
      <c r="G370" s="9"/>
      <c r="H370" s="13"/>
      <c r="I370" s="9"/>
      <c r="J370" s="9"/>
      <c r="K370" s="76"/>
      <c r="L370" s="9"/>
      <c r="M370" s="149"/>
      <c r="N370" s="11"/>
      <c r="O370" s="11"/>
      <c r="P370" s="9"/>
      <c r="Q370" s="9"/>
      <c r="R370" s="9"/>
      <c r="S370" s="149"/>
      <c r="T370" s="9"/>
      <c r="U370" s="11"/>
      <c r="V370" s="9"/>
      <c r="W370" s="9"/>
      <c r="X370" s="47"/>
      <c r="Y370" s="9"/>
      <c r="Z370" s="28"/>
      <c r="AA370" s="9"/>
      <c r="AB370" s="9"/>
      <c r="AC370" s="9"/>
    </row>
    <row r="371" spans="1:29" ht="12.75">
      <c r="A371" s="10"/>
      <c r="B371" s="9"/>
      <c r="C371" s="11"/>
      <c r="E371" s="9"/>
      <c r="F371" s="9"/>
      <c r="G371" s="9"/>
      <c r="H371" s="13"/>
      <c r="I371" s="9"/>
      <c r="J371" s="9"/>
      <c r="K371" s="76"/>
      <c r="L371" s="9"/>
      <c r="M371" s="149"/>
      <c r="N371" s="11"/>
      <c r="O371" s="11"/>
      <c r="P371" s="9"/>
      <c r="Q371" s="9"/>
      <c r="R371" s="9"/>
      <c r="S371" s="149"/>
      <c r="T371" s="9"/>
      <c r="U371" s="11"/>
      <c r="V371" s="9"/>
      <c r="W371" s="9"/>
      <c r="X371" s="47"/>
      <c r="Y371" s="9"/>
      <c r="Z371" s="28"/>
      <c r="AA371" s="9"/>
      <c r="AB371" s="9"/>
      <c r="AC371" s="9"/>
    </row>
    <row r="372" spans="1:29" ht="12.75">
      <c r="A372" s="10"/>
      <c r="B372" s="9"/>
      <c r="C372" s="11"/>
      <c r="E372" s="9"/>
      <c r="F372" s="9"/>
      <c r="G372" s="9"/>
      <c r="H372" s="13"/>
      <c r="I372" s="9"/>
      <c r="J372" s="9"/>
      <c r="K372" s="76"/>
      <c r="L372" s="9"/>
      <c r="M372" s="149"/>
      <c r="N372" s="11"/>
      <c r="O372" s="11"/>
      <c r="P372" s="9"/>
      <c r="Q372" s="9"/>
      <c r="R372" s="9"/>
      <c r="S372" s="149"/>
      <c r="T372" s="9"/>
      <c r="U372" s="11"/>
      <c r="V372" s="9"/>
      <c r="W372" s="9"/>
      <c r="X372" s="47"/>
      <c r="Y372" s="9"/>
      <c r="Z372" s="28"/>
      <c r="AA372" s="9"/>
      <c r="AB372" s="9"/>
      <c r="AC372" s="9"/>
    </row>
    <row r="373" spans="1:29" ht="12.75">
      <c r="A373" s="10"/>
      <c r="B373" s="9"/>
      <c r="C373" s="11"/>
      <c r="E373" s="9"/>
      <c r="F373" s="9"/>
      <c r="G373" s="9"/>
      <c r="H373" s="13"/>
      <c r="I373" s="9"/>
      <c r="J373" s="9"/>
      <c r="K373" s="76"/>
      <c r="L373" s="9"/>
      <c r="M373" s="149"/>
      <c r="N373" s="11"/>
      <c r="O373" s="11"/>
      <c r="P373" s="9"/>
      <c r="Q373" s="9"/>
      <c r="R373" s="9"/>
      <c r="S373" s="149"/>
      <c r="T373" s="9"/>
      <c r="U373" s="11"/>
      <c r="V373" s="9"/>
      <c r="W373" s="9"/>
      <c r="X373" s="47"/>
      <c r="Y373" s="9"/>
      <c r="Z373" s="28"/>
      <c r="AA373" s="9"/>
      <c r="AB373" s="9"/>
      <c r="AC373" s="9"/>
    </row>
    <row r="374" spans="1:29" ht="12.75">
      <c r="A374" s="10"/>
      <c r="B374" s="9"/>
      <c r="C374" s="11"/>
      <c r="E374" s="9"/>
      <c r="F374" s="9"/>
      <c r="G374" s="9"/>
      <c r="H374" s="13"/>
      <c r="I374" s="9"/>
      <c r="J374" s="9"/>
      <c r="K374" s="76"/>
      <c r="L374" s="9"/>
      <c r="M374" s="149"/>
      <c r="N374" s="11"/>
      <c r="O374" s="11"/>
      <c r="P374" s="9"/>
      <c r="Q374" s="9"/>
      <c r="R374" s="9"/>
      <c r="S374" s="149"/>
      <c r="T374" s="9"/>
      <c r="U374" s="11"/>
      <c r="V374" s="9"/>
      <c r="W374" s="9"/>
      <c r="X374" s="47"/>
      <c r="Y374" s="9"/>
      <c r="Z374" s="28"/>
      <c r="AA374" s="9"/>
      <c r="AB374" s="9"/>
      <c r="AC374" s="9"/>
    </row>
    <row r="375" spans="1:29" ht="12.75">
      <c r="A375" s="10"/>
      <c r="B375" s="9"/>
      <c r="C375" s="11"/>
      <c r="E375" s="9"/>
      <c r="F375" s="9"/>
      <c r="G375" s="9"/>
      <c r="H375" s="13"/>
      <c r="I375" s="9"/>
      <c r="J375" s="9"/>
      <c r="K375" s="76"/>
      <c r="L375" s="9"/>
      <c r="M375" s="149"/>
      <c r="N375" s="11"/>
      <c r="O375" s="11"/>
      <c r="P375" s="9"/>
      <c r="Q375" s="9"/>
      <c r="R375" s="9"/>
      <c r="S375" s="149"/>
      <c r="T375" s="9"/>
      <c r="U375" s="11"/>
      <c r="V375" s="9"/>
      <c r="W375" s="9"/>
      <c r="X375" s="47"/>
      <c r="Y375" s="9"/>
      <c r="Z375" s="28"/>
      <c r="AA375" s="9"/>
      <c r="AB375" s="9"/>
      <c r="AC375" s="9"/>
    </row>
    <row r="376" spans="1:29" ht="12.75">
      <c r="A376" s="10"/>
      <c r="B376" s="9"/>
      <c r="C376" s="11"/>
      <c r="E376" s="9"/>
      <c r="F376" s="9"/>
      <c r="G376" s="9"/>
      <c r="H376" s="13"/>
      <c r="I376" s="9"/>
      <c r="J376" s="9"/>
      <c r="K376" s="76"/>
      <c r="L376" s="9"/>
      <c r="M376" s="149"/>
      <c r="N376" s="11"/>
      <c r="O376" s="11"/>
      <c r="P376" s="9"/>
      <c r="Q376" s="9"/>
      <c r="R376" s="9"/>
      <c r="S376" s="149"/>
      <c r="T376" s="9"/>
      <c r="U376" s="11"/>
      <c r="V376" s="9"/>
      <c r="W376" s="9"/>
      <c r="X376" s="47"/>
      <c r="Y376" s="9"/>
      <c r="Z376" s="28"/>
      <c r="AA376" s="9"/>
      <c r="AB376" s="9"/>
      <c r="AC376" s="9"/>
    </row>
    <row r="377" spans="1:29" ht="12.75">
      <c r="A377" s="10"/>
      <c r="B377" s="9"/>
      <c r="C377" s="11"/>
      <c r="E377" s="9"/>
      <c r="F377" s="9"/>
      <c r="G377" s="9"/>
      <c r="H377" s="13"/>
      <c r="I377" s="9"/>
      <c r="J377" s="9"/>
      <c r="K377" s="76"/>
      <c r="L377" s="9"/>
      <c r="M377" s="149"/>
      <c r="N377" s="11"/>
      <c r="O377" s="11"/>
      <c r="P377" s="9"/>
      <c r="Q377" s="9"/>
      <c r="R377" s="9"/>
      <c r="S377" s="149"/>
      <c r="T377" s="9"/>
      <c r="U377" s="11"/>
      <c r="V377" s="9"/>
      <c r="W377" s="9"/>
      <c r="X377" s="47"/>
      <c r="Y377" s="9"/>
      <c r="Z377" s="28"/>
      <c r="AA377" s="9"/>
      <c r="AB377" s="9"/>
      <c r="AC377" s="9"/>
    </row>
    <row r="378" spans="1:29" ht="12.75">
      <c r="A378" s="10"/>
      <c r="B378" s="9"/>
      <c r="C378" s="11"/>
      <c r="E378" s="9"/>
      <c r="F378" s="9"/>
      <c r="G378" s="9"/>
      <c r="H378" s="13"/>
      <c r="I378" s="9"/>
      <c r="J378" s="9"/>
      <c r="K378" s="76"/>
      <c r="L378" s="9"/>
      <c r="M378" s="149"/>
      <c r="N378" s="11"/>
      <c r="O378" s="11"/>
      <c r="P378" s="9"/>
      <c r="Q378" s="9"/>
      <c r="R378" s="9"/>
      <c r="S378" s="149"/>
      <c r="T378" s="9"/>
      <c r="U378" s="11"/>
      <c r="V378" s="9"/>
      <c r="W378" s="9"/>
      <c r="X378" s="47"/>
      <c r="Y378" s="9"/>
      <c r="Z378" s="28"/>
      <c r="AA378" s="9"/>
      <c r="AB378" s="9"/>
      <c r="AC378" s="9"/>
    </row>
    <row r="379" spans="1:29" ht="12.75">
      <c r="A379" s="10"/>
      <c r="B379" s="9"/>
      <c r="C379" s="11"/>
      <c r="E379" s="9"/>
      <c r="F379" s="9"/>
      <c r="G379" s="9"/>
      <c r="H379" s="13"/>
      <c r="I379" s="9"/>
      <c r="J379" s="9"/>
      <c r="K379" s="76"/>
      <c r="L379" s="9"/>
      <c r="M379" s="149"/>
      <c r="N379" s="11"/>
      <c r="O379" s="11"/>
      <c r="P379" s="9"/>
      <c r="Q379" s="9"/>
      <c r="R379" s="9"/>
      <c r="S379" s="149"/>
      <c r="T379" s="9"/>
      <c r="U379" s="11"/>
      <c r="V379" s="9"/>
      <c r="W379" s="9"/>
      <c r="X379" s="47"/>
      <c r="Y379" s="9"/>
      <c r="Z379" s="28"/>
      <c r="AA379" s="9"/>
      <c r="AB379" s="9"/>
      <c r="AC379" s="9"/>
    </row>
    <row r="380" spans="1:29" ht="12.75">
      <c r="A380" s="10"/>
      <c r="B380" s="9"/>
      <c r="C380" s="11"/>
      <c r="E380" s="9"/>
      <c r="F380" s="9"/>
      <c r="G380" s="9"/>
      <c r="H380" s="13"/>
      <c r="I380" s="9"/>
      <c r="J380" s="9"/>
      <c r="K380" s="76"/>
      <c r="L380" s="9"/>
      <c r="M380" s="149"/>
      <c r="N380" s="11"/>
      <c r="O380" s="11"/>
      <c r="P380" s="9"/>
      <c r="Q380" s="9"/>
      <c r="R380" s="9"/>
      <c r="S380" s="149"/>
      <c r="T380" s="9"/>
      <c r="U380" s="11"/>
      <c r="V380" s="9"/>
      <c r="W380" s="9"/>
      <c r="X380" s="47"/>
      <c r="Y380" s="9"/>
      <c r="Z380" s="28"/>
      <c r="AA380" s="9"/>
      <c r="AB380" s="9"/>
      <c r="AC380" s="9"/>
    </row>
    <row r="381" spans="1:29" ht="12.75">
      <c r="A381" s="10"/>
      <c r="B381" s="9"/>
      <c r="C381" s="11"/>
      <c r="E381" s="9"/>
      <c r="F381" s="9"/>
      <c r="G381" s="9"/>
      <c r="H381" s="13"/>
      <c r="I381" s="9"/>
      <c r="J381" s="9"/>
      <c r="K381" s="76"/>
      <c r="L381" s="9"/>
      <c r="M381" s="149"/>
      <c r="N381" s="11"/>
      <c r="O381" s="11"/>
      <c r="P381" s="9"/>
      <c r="Q381" s="9"/>
      <c r="R381" s="9"/>
      <c r="S381" s="149"/>
      <c r="T381" s="9"/>
      <c r="U381" s="11"/>
      <c r="V381" s="9"/>
      <c r="W381" s="9"/>
      <c r="X381" s="47"/>
      <c r="Y381" s="9"/>
      <c r="Z381" s="28"/>
      <c r="AA381" s="9"/>
      <c r="AB381" s="9"/>
      <c r="AC381" s="9"/>
    </row>
    <row r="382" spans="1:29" ht="12.75">
      <c r="A382" s="10"/>
      <c r="B382" s="9"/>
      <c r="C382" s="11"/>
      <c r="E382" s="9"/>
      <c r="F382" s="9"/>
      <c r="G382" s="9"/>
      <c r="H382" s="13"/>
      <c r="I382" s="9"/>
      <c r="J382" s="9"/>
      <c r="K382" s="76"/>
      <c r="L382" s="9"/>
      <c r="M382" s="149"/>
      <c r="N382" s="11"/>
      <c r="O382" s="11"/>
      <c r="P382" s="9"/>
      <c r="Q382" s="9"/>
      <c r="R382" s="9"/>
      <c r="S382" s="149"/>
      <c r="T382" s="9"/>
      <c r="U382" s="11"/>
      <c r="V382" s="9"/>
      <c r="W382" s="9"/>
      <c r="X382" s="47"/>
      <c r="Y382" s="9"/>
      <c r="Z382" s="28"/>
      <c r="AA382" s="9"/>
      <c r="AB382" s="9"/>
      <c r="AC382" s="9"/>
    </row>
    <row r="383" spans="1:29" ht="12.75">
      <c r="A383" s="10"/>
      <c r="B383" s="9"/>
      <c r="C383" s="11"/>
      <c r="E383" s="9"/>
      <c r="F383" s="9"/>
      <c r="G383" s="9"/>
      <c r="H383" s="13"/>
      <c r="I383" s="9"/>
      <c r="J383" s="9"/>
      <c r="K383" s="76"/>
      <c r="L383" s="9"/>
      <c r="M383" s="149"/>
      <c r="N383" s="11"/>
      <c r="O383" s="11"/>
      <c r="P383" s="9"/>
      <c r="Q383" s="9"/>
      <c r="R383" s="9"/>
      <c r="S383" s="149"/>
      <c r="T383" s="9"/>
      <c r="U383" s="11"/>
      <c r="V383" s="9"/>
      <c r="W383" s="9"/>
      <c r="X383" s="47"/>
      <c r="Y383" s="9"/>
      <c r="Z383" s="28"/>
      <c r="AA383" s="9"/>
      <c r="AB383" s="9"/>
      <c r="AC383" s="9"/>
    </row>
    <row r="384" spans="1:29" ht="12.75">
      <c r="A384" s="10"/>
      <c r="B384" s="9"/>
      <c r="C384" s="11"/>
      <c r="E384" s="9"/>
      <c r="F384" s="9"/>
      <c r="G384" s="9"/>
      <c r="H384" s="13"/>
      <c r="I384" s="9"/>
      <c r="J384" s="9"/>
      <c r="K384" s="76"/>
      <c r="L384" s="9"/>
      <c r="M384" s="149"/>
      <c r="N384" s="11"/>
      <c r="O384" s="11"/>
      <c r="P384" s="9"/>
      <c r="Q384" s="9"/>
      <c r="R384" s="9"/>
      <c r="S384" s="149"/>
      <c r="T384" s="9"/>
      <c r="U384" s="11"/>
      <c r="V384" s="9"/>
      <c r="W384" s="9"/>
      <c r="X384" s="47"/>
      <c r="Y384" s="9"/>
      <c r="Z384" s="28"/>
      <c r="AA384" s="9"/>
      <c r="AB384" s="9"/>
      <c r="AC384" s="9"/>
    </row>
    <row r="385" spans="1:29" ht="12.75">
      <c r="A385" s="10"/>
      <c r="B385" s="9"/>
      <c r="C385" s="11"/>
      <c r="E385" s="9"/>
      <c r="F385" s="9"/>
      <c r="G385" s="9"/>
      <c r="H385" s="13"/>
      <c r="I385" s="9"/>
      <c r="J385" s="9"/>
      <c r="K385" s="76"/>
      <c r="L385" s="9"/>
      <c r="M385" s="149"/>
      <c r="N385" s="11"/>
      <c r="O385" s="11"/>
      <c r="P385" s="9"/>
      <c r="Q385" s="9"/>
      <c r="R385" s="9"/>
      <c r="S385" s="149"/>
      <c r="T385" s="9"/>
      <c r="U385" s="11"/>
      <c r="V385" s="9"/>
      <c r="W385" s="9"/>
      <c r="X385" s="47"/>
      <c r="Y385" s="9"/>
      <c r="Z385" s="28"/>
      <c r="AA385" s="9"/>
      <c r="AB385" s="9"/>
      <c r="AC385" s="9"/>
    </row>
    <row r="386" spans="1:29" ht="12.75">
      <c r="A386" s="10"/>
      <c r="B386" s="9"/>
      <c r="C386" s="11"/>
      <c r="E386" s="9"/>
      <c r="F386" s="9"/>
      <c r="G386" s="9"/>
      <c r="H386" s="13"/>
      <c r="I386" s="9"/>
      <c r="J386" s="9"/>
      <c r="K386" s="76"/>
      <c r="L386" s="9"/>
      <c r="M386" s="149"/>
      <c r="N386" s="11"/>
      <c r="O386" s="11"/>
      <c r="P386" s="9"/>
      <c r="Q386" s="9"/>
      <c r="R386" s="9"/>
      <c r="S386" s="149"/>
      <c r="T386" s="9"/>
      <c r="U386" s="11"/>
      <c r="V386" s="9"/>
      <c r="W386" s="9"/>
      <c r="X386" s="47"/>
      <c r="Y386" s="9"/>
      <c r="Z386" s="28"/>
      <c r="AA386" s="9"/>
      <c r="AB386" s="9"/>
      <c r="AC386" s="9"/>
    </row>
    <row r="387" spans="1:29" ht="12.75">
      <c r="A387" s="10"/>
      <c r="B387" s="9"/>
      <c r="C387" s="11"/>
      <c r="E387" s="9"/>
      <c r="F387" s="9"/>
      <c r="G387" s="9"/>
      <c r="H387" s="13"/>
      <c r="I387" s="9"/>
      <c r="J387" s="9"/>
      <c r="K387" s="76"/>
      <c r="L387" s="9"/>
      <c r="M387" s="149"/>
      <c r="N387" s="11"/>
      <c r="O387" s="11"/>
      <c r="P387" s="9"/>
      <c r="Q387" s="9"/>
      <c r="R387" s="9"/>
      <c r="S387" s="149"/>
      <c r="T387" s="9"/>
      <c r="U387" s="11"/>
      <c r="V387" s="9"/>
      <c r="W387" s="9"/>
      <c r="X387" s="47"/>
      <c r="Y387" s="9"/>
      <c r="Z387" s="28"/>
      <c r="AA387" s="9"/>
      <c r="AB387" s="9"/>
      <c r="AC387" s="9"/>
    </row>
    <row r="388" spans="1:29" ht="12.75">
      <c r="A388" s="10"/>
      <c r="B388" s="9"/>
      <c r="C388" s="11"/>
      <c r="E388" s="9"/>
      <c r="F388" s="9"/>
      <c r="G388" s="9"/>
      <c r="H388" s="13"/>
      <c r="I388" s="9"/>
      <c r="J388" s="9"/>
      <c r="K388" s="76"/>
      <c r="L388" s="9"/>
      <c r="M388" s="149"/>
      <c r="N388" s="11"/>
      <c r="O388" s="11"/>
      <c r="P388" s="9"/>
      <c r="Q388" s="9"/>
      <c r="R388" s="9"/>
      <c r="S388" s="149"/>
      <c r="T388" s="9"/>
      <c r="U388" s="11"/>
      <c r="V388" s="9"/>
      <c r="W388" s="9"/>
      <c r="X388" s="47"/>
      <c r="Y388" s="9"/>
      <c r="Z388" s="28"/>
      <c r="AA388" s="9"/>
      <c r="AB388" s="9"/>
      <c r="AC388" s="9"/>
    </row>
    <row r="389" spans="1:29" ht="12.75">
      <c r="A389" s="10"/>
      <c r="B389" s="9"/>
      <c r="C389" s="11"/>
      <c r="E389" s="9"/>
      <c r="F389" s="9"/>
      <c r="G389" s="9"/>
      <c r="H389" s="13"/>
      <c r="I389" s="9"/>
      <c r="J389" s="9"/>
      <c r="K389" s="76"/>
      <c r="L389" s="9"/>
      <c r="M389" s="149"/>
      <c r="N389" s="11"/>
      <c r="O389" s="11"/>
      <c r="P389" s="9"/>
      <c r="Q389" s="9"/>
      <c r="R389" s="9"/>
      <c r="S389" s="149"/>
      <c r="T389" s="9"/>
      <c r="U389" s="11"/>
      <c r="V389" s="9"/>
      <c r="W389" s="9"/>
      <c r="X389" s="47"/>
      <c r="Y389" s="9"/>
      <c r="Z389" s="28"/>
      <c r="AA389" s="9"/>
      <c r="AB389" s="9"/>
      <c r="AC389" s="9"/>
    </row>
    <row r="390" spans="1:29" ht="12.75">
      <c r="A390" s="10"/>
      <c r="B390" s="9"/>
      <c r="C390" s="11"/>
      <c r="E390" s="9"/>
      <c r="F390" s="9"/>
      <c r="G390" s="9"/>
      <c r="H390" s="13"/>
      <c r="I390" s="9"/>
      <c r="J390" s="9"/>
      <c r="K390" s="76"/>
      <c r="L390" s="9"/>
      <c r="M390" s="149"/>
      <c r="N390" s="11"/>
      <c r="O390" s="11"/>
      <c r="P390" s="9"/>
      <c r="Q390" s="9"/>
      <c r="R390" s="9"/>
      <c r="S390" s="149"/>
      <c r="T390" s="9"/>
      <c r="U390" s="11"/>
      <c r="V390" s="9"/>
      <c r="W390" s="9"/>
      <c r="X390" s="47"/>
      <c r="Y390" s="9"/>
      <c r="Z390" s="28"/>
      <c r="AA390" s="9"/>
      <c r="AB390" s="9"/>
      <c r="AC390" s="9"/>
    </row>
    <row r="391" spans="1:29" ht="12.75">
      <c r="A391" s="10"/>
      <c r="B391" s="9"/>
      <c r="C391" s="11"/>
      <c r="E391" s="9"/>
      <c r="F391" s="9"/>
      <c r="G391" s="9"/>
      <c r="H391" s="13"/>
      <c r="I391" s="9"/>
      <c r="J391" s="9"/>
      <c r="K391" s="76"/>
      <c r="L391" s="9"/>
      <c r="M391" s="149"/>
      <c r="N391" s="11"/>
      <c r="O391" s="11"/>
      <c r="P391" s="9"/>
      <c r="Q391" s="9"/>
      <c r="R391" s="9"/>
      <c r="S391" s="149"/>
      <c r="T391" s="9"/>
      <c r="U391" s="11"/>
      <c r="V391" s="9"/>
      <c r="W391" s="9"/>
      <c r="X391" s="47"/>
      <c r="Y391" s="9"/>
      <c r="Z391" s="28"/>
      <c r="AA391" s="9"/>
      <c r="AB391" s="9"/>
      <c r="AC391" s="9"/>
    </row>
    <row r="392" spans="1:29" ht="12.75">
      <c r="A392" s="10"/>
      <c r="B392" s="9"/>
      <c r="C392" s="11"/>
      <c r="E392" s="9"/>
      <c r="F392" s="9"/>
      <c r="G392" s="9"/>
      <c r="H392" s="13"/>
      <c r="I392" s="9"/>
      <c r="J392" s="9"/>
      <c r="K392" s="76"/>
      <c r="L392" s="9"/>
      <c r="M392" s="149"/>
      <c r="N392" s="11"/>
      <c r="O392" s="11"/>
      <c r="P392" s="9"/>
      <c r="Q392" s="9"/>
      <c r="R392" s="9"/>
      <c r="S392" s="149"/>
      <c r="T392" s="9"/>
      <c r="U392" s="11"/>
      <c r="V392" s="9"/>
      <c r="W392" s="9"/>
      <c r="X392" s="47"/>
      <c r="Y392" s="9"/>
      <c r="Z392" s="28"/>
      <c r="AA392" s="9"/>
      <c r="AB392" s="9"/>
      <c r="AC392" s="9"/>
    </row>
    <row r="393" spans="1:29" ht="12.75">
      <c r="A393" s="10"/>
      <c r="B393" s="9"/>
      <c r="C393" s="11"/>
      <c r="E393" s="9"/>
      <c r="F393" s="9"/>
      <c r="G393" s="9"/>
      <c r="H393" s="13"/>
      <c r="I393" s="9"/>
      <c r="J393" s="9"/>
      <c r="K393" s="76"/>
      <c r="L393" s="9"/>
      <c r="M393" s="149"/>
      <c r="N393" s="11"/>
      <c r="O393" s="11"/>
      <c r="P393" s="9"/>
      <c r="Q393" s="9"/>
      <c r="R393" s="9"/>
      <c r="S393" s="149"/>
      <c r="T393" s="9"/>
      <c r="U393" s="11"/>
      <c r="V393" s="9"/>
      <c r="W393" s="9"/>
      <c r="X393" s="47"/>
      <c r="Y393" s="9"/>
      <c r="Z393" s="28"/>
      <c r="AA393" s="9"/>
      <c r="AB393" s="9"/>
      <c r="AC393" s="9"/>
    </row>
    <row r="394" spans="1:29" ht="12.75">
      <c r="A394" s="10"/>
      <c r="B394" s="9"/>
      <c r="C394" s="11"/>
      <c r="E394" s="9"/>
      <c r="F394" s="9"/>
      <c r="G394" s="9"/>
      <c r="H394" s="13"/>
      <c r="I394" s="9"/>
      <c r="J394" s="9"/>
      <c r="K394" s="76"/>
      <c r="L394" s="9"/>
      <c r="M394" s="149"/>
      <c r="N394" s="11"/>
      <c r="O394" s="11"/>
      <c r="P394" s="9"/>
      <c r="Q394" s="9"/>
      <c r="R394" s="9"/>
      <c r="S394" s="149"/>
      <c r="T394" s="9"/>
      <c r="U394" s="11"/>
      <c r="V394" s="9"/>
      <c r="W394" s="9"/>
      <c r="X394" s="47"/>
      <c r="Y394" s="9"/>
      <c r="Z394" s="28"/>
      <c r="AA394" s="9"/>
      <c r="AB394" s="9"/>
      <c r="AC394" s="9"/>
    </row>
    <row r="395" spans="1:29" ht="12.75">
      <c r="A395" s="10"/>
      <c r="B395" s="9"/>
      <c r="C395" s="11"/>
      <c r="E395" s="9"/>
      <c r="F395" s="9"/>
      <c r="G395" s="9"/>
      <c r="H395" s="13"/>
      <c r="I395" s="9"/>
      <c r="J395" s="9"/>
      <c r="K395" s="76"/>
      <c r="L395" s="9"/>
      <c r="M395" s="149"/>
      <c r="N395" s="11"/>
      <c r="O395" s="11"/>
      <c r="P395" s="9"/>
      <c r="Q395" s="9"/>
      <c r="R395" s="9"/>
      <c r="S395" s="149"/>
      <c r="T395" s="9"/>
      <c r="U395" s="11"/>
      <c r="V395" s="9"/>
      <c r="W395" s="9"/>
      <c r="X395" s="47"/>
      <c r="Y395" s="9"/>
      <c r="Z395" s="28"/>
      <c r="AA395" s="9"/>
      <c r="AB395" s="9"/>
      <c r="AC395" s="9"/>
    </row>
    <row r="396" spans="1:29" ht="12.75">
      <c r="A396" s="10"/>
      <c r="B396" s="9"/>
      <c r="C396" s="11"/>
      <c r="E396" s="9"/>
      <c r="F396" s="9"/>
      <c r="G396" s="9"/>
      <c r="H396" s="13"/>
      <c r="I396" s="9"/>
      <c r="J396" s="9"/>
      <c r="K396" s="76"/>
      <c r="L396" s="9"/>
      <c r="M396" s="149"/>
      <c r="N396" s="11"/>
      <c r="O396" s="11"/>
      <c r="P396" s="9"/>
      <c r="Q396" s="9"/>
      <c r="R396" s="9"/>
      <c r="S396" s="149"/>
      <c r="T396" s="9"/>
      <c r="U396" s="11"/>
      <c r="V396" s="9"/>
      <c r="W396" s="9"/>
      <c r="X396" s="47"/>
      <c r="Y396" s="9"/>
      <c r="Z396" s="28"/>
      <c r="AA396" s="9"/>
      <c r="AB396" s="9"/>
      <c r="AC396" s="9"/>
    </row>
    <row r="397" spans="1:29" ht="12.75">
      <c r="A397" s="10"/>
      <c r="B397" s="9"/>
      <c r="C397" s="11"/>
      <c r="E397" s="9"/>
      <c r="F397" s="9"/>
      <c r="G397" s="9"/>
      <c r="H397" s="13"/>
      <c r="I397" s="9"/>
      <c r="J397" s="9"/>
      <c r="K397" s="76"/>
      <c r="L397" s="9"/>
      <c r="M397" s="149"/>
      <c r="N397" s="11"/>
      <c r="O397" s="11"/>
      <c r="P397" s="9"/>
      <c r="Q397" s="9"/>
      <c r="R397" s="9"/>
      <c r="S397" s="149"/>
      <c r="T397" s="9"/>
      <c r="U397" s="11"/>
      <c r="V397" s="9"/>
      <c r="W397" s="9"/>
      <c r="X397" s="47"/>
      <c r="Y397" s="9"/>
      <c r="Z397" s="28"/>
      <c r="AA397" s="9"/>
      <c r="AB397" s="9"/>
      <c r="AC397" s="9"/>
    </row>
    <row r="398" spans="1:29" ht="12.75">
      <c r="A398" s="10"/>
      <c r="B398" s="9"/>
      <c r="C398" s="11"/>
      <c r="E398" s="9"/>
      <c r="F398" s="9"/>
      <c r="G398" s="9"/>
      <c r="H398" s="13"/>
      <c r="I398" s="9"/>
      <c r="J398" s="9"/>
      <c r="K398" s="76"/>
      <c r="L398" s="9"/>
      <c r="M398" s="149"/>
      <c r="N398" s="11"/>
      <c r="O398" s="11"/>
      <c r="P398" s="9"/>
      <c r="Q398" s="9"/>
      <c r="R398" s="9"/>
      <c r="S398" s="149"/>
      <c r="T398" s="9"/>
      <c r="U398" s="11"/>
      <c r="V398" s="9"/>
      <c r="W398" s="9"/>
      <c r="X398" s="47"/>
      <c r="Y398" s="9"/>
      <c r="Z398" s="28"/>
      <c r="AA398" s="9"/>
      <c r="AB398" s="9"/>
      <c r="AC398" s="9"/>
    </row>
    <row r="399" spans="1:29" ht="12.75">
      <c r="A399" s="10"/>
      <c r="B399" s="9"/>
      <c r="C399" s="11"/>
      <c r="E399" s="9"/>
      <c r="F399" s="9"/>
      <c r="G399" s="9"/>
      <c r="H399" s="13"/>
      <c r="I399" s="9"/>
      <c r="J399" s="9"/>
      <c r="K399" s="76"/>
      <c r="L399" s="9"/>
      <c r="M399" s="149"/>
      <c r="N399" s="11"/>
      <c r="O399" s="11"/>
      <c r="P399" s="9"/>
      <c r="Q399" s="9"/>
      <c r="R399" s="9"/>
      <c r="S399" s="149"/>
      <c r="T399" s="9"/>
      <c r="U399" s="11"/>
      <c r="V399" s="9"/>
      <c r="W399" s="9"/>
      <c r="X399" s="47"/>
      <c r="Y399" s="9"/>
      <c r="Z399" s="28"/>
      <c r="AA399" s="9"/>
      <c r="AB399" s="9"/>
      <c r="AC399" s="9"/>
    </row>
    <row r="400" spans="1:29" ht="12.75">
      <c r="A400" s="10"/>
      <c r="B400" s="9"/>
      <c r="C400" s="11"/>
      <c r="E400" s="9"/>
      <c r="F400" s="9"/>
      <c r="G400" s="9"/>
      <c r="H400" s="13"/>
      <c r="I400" s="9"/>
      <c r="J400" s="9"/>
      <c r="K400" s="76"/>
      <c r="L400" s="9"/>
      <c r="M400" s="149"/>
      <c r="N400" s="11"/>
      <c r="O400" s="11"/>
      <c r="P400" s="9"/>
      <c r="Q400" s="9"/>
      <c r="R400" s="9"/>
      <c r="S400" s="149"/>
      <c r="T400" s="9"/>
      <c r="U400" s="11"/>
      <c r="V400" s="9"/>
      <c r="W400" s="9"/>
      <c r="X400" s="47"/>
      <c r="Y400" s="9"/>
      <c r="Z400" s="28"/>
      <c r="AA400" s="9"/>
      <c r="AB400" s="9"/>
      <c r="AC400" s="9"/>
    </row>
    <row r="401" spans="1:29" ht="12.75">
      <c r="A401" s="10"/>
      <c r="B401" s="9"/>
      <c r="C401" s="11"/>
      <c r="E401" s="9"/>
      <c r="F401" s="9"/>
      <c r="G401" s="9"/>
      <c r="H401" s="13"/>
      <c r="I401" s="9"/>
      <c r="J401" s="9"/>
      <c r="K401" s="76"/>
      <c r="L401" s="9"/>
      <c r="M401" s="149"/>
      <c r="N401" s="11"/>
      <c r="O401" s="11"/>
      <c r="P401" s="9"/>
      <c r="Q401" s="9"/>
      <c r="R401" s="9"/>
      <c r="S401" s="149"/>
      <c r="T401" s="9"/>
      <c r="U401" s="11"/>
      <c r="V401" s="9"/>
      <c r="W401" s="9"/>
      <c r="X401" s="47"/>
      <c r="Y401" s="9"/>
      <c r="Z401" s="28"/>
      <c r="AA401" s="9"/>
      <c r="AB401" s="9"/>
      <c r="AC401" s="9"/>
    </row>
    <row r="402" spans="1:29" ht="12.75">
      <c r="A402" s="10"/>
      <c r="B402" s="9"/>
      <c r="C402" s="11"/>
      <c r="E402" s="9"/>
      <c r="F402" s="9"/>
      <c r="G402" s="9"/>
      <c r="H402" s="13"/>
      <c r="I402" s="9"/>
      <c r="J402" s="9"/>
      <c r="K402" s="76"/>
      <c r="L402" s="9"/>
      <c r="M402" s="149"/>
      <c r="N402" s="11"/>
      <c r="O402" s="11"/>
      <c r="P402" s="9"/>
      <c r="Q402" s="9"/>
      <c r="R402" s="9"/>
      <c r="S402" s="149"/>
      <c r="T402" s="9"/>
      <c r="U402" s="11"/>
      <c r="V402" s="9"/>
      <c r="W402" s="9"/>
      <c r="X402" s="47"/>
      <c r="Y402" s="9"/>
      <c r="Z402" s="28"/>
      <c r="AA402" s="9"/>
      <c r="AB402" s="9"/>
      <c r="AC402" s="9"/>
    </row>
    <row r="403" spans="1:29" ht="12.75">
      <c r="A403" s="10"/>
      <c r="B403" s="9"/>
      <c r="C403" s="11"/>
      <c r="E403" s="9"/>
      <c r="F403" s="9"/>
      <c r="G403" s="9"/>
      <c r="H403" s="13"/>
      <c r="I403" s="9"/>
      <c r="J403" s="9"/>
      <c r="K403" s="76"/>
      <c r="L403" s="9"/>
      <c r="M403" s="149"/>
      <c r="N403" s="11"/>
      <c r="O403" s="11"/>
      <c r="P403" s="9"/>
      <c r="Q403" s="9"/>
      <c r="R403" s="9"/>
      <c r="S403" s="149"/>
      <c r="T403" s="9"/>
      <c r="U403" s="11"/>
      <c r="V403" s="9"/>
      <c r="W403" s="9"/>
      <c r="X403" s="47"/>
      <c r="Y403" s="9"/>
      <c r="Z403" s="28"/>
      <c r="AA403" s="9"/>
      <c r="AB403" s="9"/>
      <c r="AC403" s="9"/>
    </row>
    <row r="404" spans="1:29" ht="12.75">
      <c r="A404" s="10"/>
      <c r="B404" s="9"/>
      <c r="C404" s="11"/>
      <c r="E404" s="9"/>
      <c r="F404" s="9"/>
      <c r="G404" s="9"/>
      <c r="H404" s="13"/>
      <c r="I404" s="9"/>
      <c r="J404" s="9"/>
      <c r="K404" s="76"/>
      <c r="L404" s="9"/>
      <c r="M404" s="149"/>
      <c r="N404" s="11"/>
      <c r="O404" s="11"/>
      <c r="P404" s="9"/>
      <c r="Q404" s="9"/>
      <c r="R404" s="9"/>
      <c r="S404" s="149"/>
      <c r="T404" s="9"/>
      <c r="U404" s="11"/>
      <c r="V404" s="9"/>
      <c r="W404" s="9"/>
      <c r="X404" s="47"/>
      <c r="Y404" s="9"/>
      <c r="Z404" s="28"/>
      <c r="AA404" s="9"/>
      <c r="AB404" s="9"/>
      <c r="AC404" s="9"/>
    </row>
    <row r="405" spans="1:29" ht="12.75">
      <c r="A405" s="10"/>
      <c r="B405" s="9"/>
      <c r="C405" s="11"/>
      <c r="E405" s="9"/>
      <c r="F405" s="9"/>
      <c r="G405" s="9"/>
      <c r="H405" s="13"/>
      <c r="I405" s="9"/>
      <c r="J405" s="9"/>
      <c r="K405" s="76"/>
      <c r="L405" s="9"/>
      <c r="M405" s="149"/>
      <c r="N405" s="11"/>
      <c r="O405" s="11"/>
      <c r="P405" s="9"/>
      <c r="Q405" s="9"/>
      <c r="R405" s="9"/>
      <c r="S405" s="149"/>
      <c r="T405" s="9"/>
      <c r="U405" s="11"/>
      <c r="V405" s="9"/>
      <c r="W405" s="9"/>
      <c r="X405" s="47"/>
      <c r="Y405" s="9"/>
      <c r="Z405" s="28"/>
      <c r="AA405" s="9"/>
      <c r="AB405" s="9"/>
      <c r="AC405" s="9"/>
    </row>
    <row r="406" spans="1:29" ht="12.75">
      <c r="A406" s="10"/>
      <c r="B406" s="9"/>
      <c r="C406" s="11"/>
      <c r="E406" s="9"/>
      <c r="F406" s="9"/>
      <c r="G406" s="9"/>
      <c r="H406" s="13"/>
      <c r="I406" s="9"/>
      <c r="J406" s="9"/>
      <c r="K406" s="76"/>
      <c r="L406" s="9"/>
      <c r="M406" s="149"/>
      <c r="N406" s="11"/>
      <c r="O406" s="11"/>
      <c r="P406" s="9"/>
      <c r="Q406" s="9"/>
      <c r="R406" s="9"/>
      <c r="S406" s="149"/>
      <c r="T406" s="9"/>
      <c r="U406" s="11"/>
      <c r="V406" s="9"/>
      <c r="W406" s="9"/>
      <c r="X406" s="47"/>
      <c r="Y406" s="9"/>
      <c r="Z406" s="28"/>
      <c r="AA406" s="9"/>
      <c r="AB406" s="9"/>
      <c r="AC406" s="9"/>
    </row>
    <row r="407" spans="1:29" ht="12.75">
      <c r="A407" s="10"/>
      <c r="B407" s="9"/>
      <c r="C407" s="11"/>
      <c r="E407" s="9"/>
      <c r="F407" s="9"/>
      <c r="G407" s="9"/>
      <c r="H407" s="13"/>
      <c r="I407" s="9"/>
      <c r="J407" s="9"/>
      <c r="K407" s="76"/>
      <c r="L407" s="9"/>
      <c r="M407" s="149"/>
      <c r="N407" s="11"/>
      <c r="O407" s="11"/>
      <c r="P407" s="9"/>
      <c r="Q407" s="9"/>
      <c r="R407" s="9"/>
      <c r="S407" s="149"/>
      <c r="T407" s="9"/>
      <c r="U407" s="11"/>
      <c r="V407" s="9"/>
      <c r="W407" s="9"/>
      <c r="X407" s="47"/>
      <c r="Y407" s="9"/>
      <c r="Z407" s="28"/>
      <c r="AA407" s="9"/>
      <c r="AB407" s="9"/>
      <c r="AC407" s="9"/>
    </row>
    <row r="408" spans="1:29" ht="12.75">
      <c r="A408" s="10"/>
      <c r="B408" s="9"/>
      <c r="C408" s="11"/>
      <c r="E408" s="9"/>
      <c r="F408" s="9"/>
      <c r="G408" s="9"/>
      <c r="H408" s="13"/>
      <c r="I408" s="9"/>
      <c r="J408" s="9"/>
      <c r="K408" s="76"/>
      <c r="L408" s="9"/>
      <c r="M408" s="149"/>
      <c r="N408" s="11"/>
      <c r="O408" s="11"/>
      <c r="P408" s="9"/>
      <c r="Q408" s="9"/>
      <c r="R408" s="9"/>
      <c r="S408" s="149"/>
      <c r="T408" s="9"/>
      <c r="U408" s="11"/>
      <c r="V408" s="9"/>
      <c r="W408" s="9"/>
      <c r="X408" s="47"/>
      <c r="Y408" s="9"/>
      <c r="Z408" s="28"/>
      <c r="AA408" s="9"/>
      <c r="AB408" s="9"/>
      <c r="AC408" s="9"/>
    </row>
    <row r="409" spans="1:29" ht="12.75">
      <c r="A409" s="10"/>
      <c r="B409" s="9"/>
      <c r="C409" s="11"/>
      <c r="E409" s="9"/>
      <c r="F409" s="9"/>
      <c r="G409" s="9"/>
      <c r="H409" s="13"/>
      <c r="I409" s="9"/>
      <c r="J409" s="9"/>
      <c r="K409" s="76"/>
      <c r="L409" s="9"/>
      <c r="M409" s="149"/>
      <c r="N409" s="11"/>
      <c r="O409" s="11"/>
      <c r="P409" s="9"/>
      <c r="Q409" s="9"/>
      <c r="R409" s="9"/>
      <c r="S409" s="149"/>
      <c r="T409" s="9"/>
      <c r="U409" s="11"/>
      <c r="V409" s="9"/>
      <c r="W409" s="9"/>
      <c r="X409" s="47"/>
      <c r="Y409" s="9"/>
      <c r="Z409" s="28"/>
      <c r="AA409" s="9"/>
      <c r="AB409" s="9"/>
      <c r="AC409" s="9"/>
    </row>
    <row r="410" spans="1:29" ht="12.75">
      <c r="A410" s="10"/>
      <c r="B410" s="9"/>
      <c r="C410" s="11"/>
      <c r="E410" s="9"/>
      <c r="F410" s="9"/>
      <c r="G410" s="9"/>
      <c r="H410" s="13"/>
      <c r="I410" s="9"/>
      <c r="J410" s="9"/>
      <c r="K410" s="76"/>
      <c r="L410" s="9"/>
      <c r="M410" s="149"/>
      <c r="N410" s="11"/>
      <c r="O410" s="11"/>
      <c r="P410" s="9"/>
      <c r="Q410" s="9"/>
      <c r="R410" s="9"/>
      <c r="S410" s="149"/>
      <c r="T410" s="9"/>
      <c r="U410" s="11"/>
      <c r="V410" s="9"/>
      <c r="W410" s="9"/>
      <c r="X410" s="47"/>
      <c r="Y410" s="9"/>
      <c r="Z410" s="28"/>
      <c r="AA410" s="9"/>
      <c r="AB410" s="9"/>
      <c r="AC410" s="9"/>
    </row>
    <row r="411" spans="1:29" ht="12.75">
      <c r="A411" s="10"/>
      <c r="B411" s="9"/>
      <c r="C411" s="11"/>
      <c r="E411" s="9"/>
      <c r="F411" s="9"/>
      <c r="G411" s="9"/>
      <c r="H411" s="13"/>
      <c r="I411" s="9"/>
      <c r="J411" s="9"/>
      <c r="K411" s="76"/>
      <c r="L411" s="9"/>
      <c r="M411" s="149"/>
      <c r="N411" s="11"/>
      <c r="O411" s="11"/>
      <c r="P411" s="9"/>
      <c r="Q411" s="9"/>
      <c r="R411" s="9"/>
      <c r="S411" s="149"/>
      <c r="T411" s="9"/>
      <c r="U411" s="11"/>
      <c r="V411" s="9"/>
      <c r="W411" s="9"/>
      <c r="X411" s="47"/>
      <c r="Y411" s="9"/>
      <c r="Z411" s="28"/>
      <c r="AA411" s="9"/>
      <c r="AB411" s="9"/>
      <c r="AC411" s="9"/>
    </row>
    <row r="412" spans="1:29" ht="12.75">
      <c r="A412" s="10"/>
      <c r="B412" s="9"/>
      <c r="C412" s="11"/>
      <c r="E412" s="9"/>
      <c r="F412" s="9"/>
      <c r="G412" s="9"/>
      <c r="H412" s="13"/>
      <c r="I412" s="9"/>
      <c r="J412" s="9"/>
      <c r="K412" s="76"/>
      <c r="L412" s="9"/>
      <c r="M412" s="149"/>
      <c r="N412" s="11"/>
      <c r="O412" s="11"/>
      <c r="P412" s="9"/>
      <c r="Q412" s="9"/>
      <c r="R412" s="9"/>
      <c r="S412" s="149"/>
      <c r="T412" s="9"/>
      <c r="U412" s="11"/>
      <c r="V412" s="9"/>
      <c r="W412" s="9"/>
      <c r="X412" s="47"/>
      <c r="Y412" s="9"/>
      <c r="Z412" s="28"/>
      <c r="AA412" s="9"/>
      <c r="AB412" s="9"/>
      <c r="AC412" s="9"/>
    </row>
    <row r="413" spans="1:29" ht="12.75">
      <c r="A413" s="10"/>
      <c r="B413" s="9"/>
      <c r="C413" s="11"/>
      <c r="E413" s="9"/>
      <c r="F413" s="9"/>
      <c r="G413" s="9"/>
      <c r="H413" s="13"/>
      <c r="I413" s="9"/>
      <c r="J413" s="9"/>
      <c r="K413" s="76"/>
      <c r="L413" s="9"/>
      <c r="M413" s="149"/>
      <c r="N413" s="11"/>
      <c r="O413" s="11"/>
      <c r="P413" s="9"/>
      <c r="Q413" s="9"/>
      <c r="R413" s="9"/>
      <c r="S413" s="149"/>
      <c r="T413" s="9"/>
      <c r="U413" s="11"/>
      <c r="V413" s="9"/>
      <c r="W413" s="9"/>
      <c r="X413" s="47"/>
      <c r="Y413" s="9"/>
      <c r="Z413" s="28"/>
      <c r="AA413" s="9"/>
      <c r="AB413" s="9"/>
      <c r="AC413" s="9"/>
    </row>
    <row r="414" spans="1:29" ht="12.75">
      <c r="A414" s="10"/>
      <c r="B414" s="9"/>
      <c r="C414" s="11"/>
      <c r="E414" s="9"/>
      <c r="F414" s="9"/>
      <c r="G414" s="9"/>
      <c r="H414" s="13"/>
      <c r="I414" s="9"/>
      <c r="J414" s="9"/>
      <c r="K414" s="76"/>
      <c r="L414" s="9"/>
      <c r="M414" s="149"/>
      <c r="N414" s="11"/>
      <c r="O414" s="11"/>
      <c r="P414" s="9"/>
      <c r="Q414" s="9"/>
      <c r="R414" s="9"/>
      <c r="S414" s="149"/>
      <c r="T414" s="9"/>
      <c r="U414" s="11"/>
      <c r="V414" s="9"/>
      <c r="W414" s="9"/>
      <c r="X414" s="47"/>
      <c r="Y414" s="9"/>
      <c r="Z414" s="28"/>
      <c r="AA414" s="9"/>
      <c r="AB414" s="9"/>
      <c r="AC414" s="9"/>
    </row>
    <row r="415" spans="1:29" ht="12.75">
      <c r="A415" s="10"/>
      <c r="B415" s="9"/>
      <c r="C415" s="11"/>
      <c r="E415" s="9"/>
      <c r="F415" s="9"/>
      <c r="G415" s="9"/>
      <c r="H415" s="13"/>
      <c r="I415" s="9"/>
      <c r="J415" s="9"/>
      <c r="K415" s="76"/>
      <c r="L415" s="9"/>
      <c r="M415" s="149"/>
      <c r="N415" s="11"/>
      <c r="O415" s="11"/>
      <c r="P415" s="9"/>
      <c r="Q415" s="9"/>
      <c r="R415" s="9"/>
      <c r="S415" s="149"/>
      <c r="T415" s="9"/>
      <c r="U415" s="11"/>
      <c r="V415" s="9"/>
      <c r="W415" s="9"/>
      <c r="X415" s="47"/>
      <c r="Y415" s="9"/>
      <c r="Z415" s="28"/>
      <c r="AA415" s="9"/>
      <c r="AB415" s="9"/>
      <c r="AC415" s="9"/>
    </row>
    <row r="416" spans="1:29" ht="12.75">
      <c r="A416" s="10"/>
      <c r="B416" s="9"/>
      <c r="C416" s="11"/>
      <c r="E416" s="9"/>
      <c r="F416" s="9"/>
      <c r="G416" s="9"/>
      <c r="H416" s="13"/>
      <c r="I416" s="9"/>
      <c r="J416" s="9"/>
      <c r="K416" s="76"/>
      <c r="L416" s="9"/>
      <c r="M416" s="149"/>
      <c r="N416" s="11"/>
      <c r="O416" s="11"/>
      <c r="P416" s="9"/>
      <c r="Q416" s="9"/>
      <c r="R416" s="9"/>
      <c r="S416" s="149"/>
      <c r="T416" s="9"/>
      <c r="U416" s="11"/>
      <c r="V416" s="9"/>
      <c r="W416" s="9"/>
      <c r="X416" s="47"/>
      <c r="Y416" s="9"/>
      <c r="Z416" s="28"/>
      <c r="AA416" s="9"/>
      <c r="AB416" s="9"/>
      <c r="AC416" s="9"/>
    </row>
    <row r="417" spans="1:29" ht="12.75">
      <c r="A417" s="10"/>
      <c r="B417" s="9"/>
      <c r="C417" s="11"/>
      <c r="E417" s="9"/>
      <c r="F417" s="9"/>
      <c r="G417" s="9"/>
      <c r="H417" s="13"/>
      <c r="I417" s="9"/>
      <c r="J417" s="9"/>
      <c r="K417" s="76"/>
      <c r="L417" s="9"/>
      <c r="M417" s="149"/>
      <c r="N417" s="11"/>
      <c r="O417" s="11"/>
      <c r="P417" s="9"/>
      <c r="Q417" s="9"/>
      <c r="R417" s="9"/>
      <c r="S417" s="149"/>
      <c r="T417" s="9"/>
      <c r="U417" s="11"/>
      <c r="V417" s="9"/>
      <c r="W417" s="9"/>
      <c r="X417" s="47"/>
      <c r="Y417" s="9"/>
      <c r="Z417" s="28"/>
      <c r="AA417" s="9"/>
      <c r="AB417" s="9"/>
      <c r="AC417" s="9"/>
    </row>
    <row r="418" spans="1:29" ht="12.75">
      <c r="A418" s="10"/>
      <c r="B418" s="9"/>
      <c r="C418" s="11"/>
      <c r="E418" s="9"/>
      <c r="F418" s="9"/>
      <c r="G418" s="9"/>
      <c r="H418" s="13"/>
      <c r="I418" s="9"/>
      <c r="J418" s="9"/>
      <c r="K418" s="76"/>
      <c r="L418" s="9"/>
      <c r="M418" s="149"/>
      <c r="N418" s="11"/>
      <c r="O418" s="11"/>
      <c r="P418" s="9"/>
      <c r="Q418" s="9"/>
      <c r="R418" s="9"/>
      <c r="S418" s="149"/>
      <c r="T418" s="9"/>
      <c r="U418" s="11"/>
      <c r="V418" s="9"/>
      <c r="W418" s="9"/>
      <c r="X418" s="47"/>
      <c r="Y418" s="9"/>
      <c r="Z418" s="28"/>
      <c r="AA418" s="9"/>
      <c r="AB418" s="9"/>
      <c r="AC418" s="9"/>
    </row>
    <row r="419" spans="1:29" ht="12.75">
      <c r="A419" s="10"/>
      <c r="B419" s="9"/>
      <c r="C419" s="11"/>
      <c r="E419" s="9"/>
      <c r="F419" s="9"/>
      <c r="G419" s="9"/>
      <c r="H419" s="13"/>
      <c r="I419" s="9"/>
      <c r="J419" s="9"/>
      <c r="K419" s="76"/>
      <c r="L419" s="9"/>
      <c r="M419" s="149"/>
      <c r="N419" s="11"/>
      <c r="O419" s="11"/>
      <c r="P419" s="9"/>
      <c r="Q419" s="9"/>
      <c r="R419" s="9"/>
      <c r="S419" s="149"/>
      <c r="T419" s="9"/>
      <c r="U419" s="11"/>
      <c r="V419" s="9"/>
      <c r="W419" s="9"/>
      <c r="X419" s="47"/>
      <c r="Y419" s="9"/>
      <c r="Z419" s="28"/>
      <c r="AA419" s="9"/>
      <c r="AB419" s="9"/>
      <c r="AC419" s="9"/>
    </row>
    <row r="420" spans="1:29" ht="12.75">
      <c r="A420" s="10"/>
      <c r="B420" s="9"/>
      <c r="C420" s="11"/>
      <c r="E420" s="9"/>
      <c r="F420" s="9"/>
      <c r="G420" s="9"/>
      <c r="H420" s="13"/>
      <c r="I420" s="9"/>
      <c r="J420" s="9"/>
      <c r="K420" s="76"/>
      <c r="L420" s="9"/>
      <c r="M420" s="149"/>
      <c r="N420" s="11"/>
      <c r="O420" s="11"/>
      <c r="P420" s="9"/>
      <c r="Q420" s="9"/>
      <c r="R420" s="9"/>
      <c r="S420" s="149"/>
      <c r="T420" s="9"/>
      <c r="U420" s="11"/>
      <c r="V420" s="9"/>
      <c r="W420" s="9"/>
      <c r="X420" s="47"/>
      <c r="Y420" s="9"/>
      <c r="Z420" s="28"/>
      <c r="AA420" s="9"/>
      <c r="AB420" s="9"/>
      <c r="AC420" s="9"/>
    </row>
    <row r="421" spans="1:29" ht="12.75">
      <c r="A421" s="10"/>
      <c r="B421" s="9"/>
      <c r="C421" s="11"/>
      <c r="E421" s="9"/>
      <c r="F421" s="9"/>
      <c r="G421" s="9"/>
      <c r="H421" s="13"/>
      <c r="I421" s="9"/>
      <c r="J421" s="9"/>
      <c r="K421" s="76"/>
      <c r="L421" s="9"/>
      <c r="M421" s="149"/>
      <c r="N421" s="11"/>
      <c r="O421" s="11"/>
      <c r="P421" s="9"/>
      <c r="Q421" s="9"/>
      <c r="R421" s="9"/>
      <c r="S421" s="149"/>
      <c r="T421" s="9"/>
      <c r="U421" s="11"/>
      <c r="V421" s="9"/>
      <c r="W421" s="9"/>
      <c r="X421" s="47"/>
      <c r="Y421" s="9"/>
      <c r="Z421" s="28"/>
      <c r="AA421" s="9"/>
      <c r="AB421" s="9"/>
      <c r="AC421" s="9"/>
    </row>
    <row r="422" spans="1:29" ht="12.75">
      <c r="A422" s="10"/>
      <c r="B422" s="9"/>
      <c r="C422" s="11"/>
      <c r="E422" s="9"/>
      <c r="F422" s="9"/>
      <c r="G422" s="9"/>
      <c r="H422" s="13"/>
      <c r="I422" s="9"/>
      <c r="J422" s="9"/>
      <c r="K422" s="76"/>
      <c r="L422" s="9"/>
      <c r="M422" s="149"/>
      <c r="N422" s="11"/>
      <c r="O422" s="11"/>
      <c r="P422" s="9"/>
      <c r="Q422" s="9"/>
      <c r="R422" s="9"/>
      <c r="S422" s="149"/>
      <c r="T422" s="9"/>
      <c r="U422" s="11"/>
      <c r="V422" s="9"/>
      <c r="W422" s="9"/>
      <c r="X422" s="47"/>
      <c r="Y422" s="9"/>
      <c r="Z422" s="28"/>
      <c r="AA422" s="9"/>
      <c r="AB422" s="9"/>
      <c r="AC422" s="9"/>
    </row>
    <row r="423" spans="1:29" ht="12.75">
      <c r="A423" s="10"/>
      <c r="B423" s="9"/>
      <c r="C423" s="11"/>
      <c r="E423" s="9"/>
      <c r="F423" s="9"/>
      <c r="G423" s="9"/>
      <c r="H423" s="13"/>
      <c r="I423" s="9"/>
      <c r="J423" s="9"/>
      <c r="K423" s="76"/>
      <c r="L423" s="9"/>
      <c r="M423" s="149"/>
      <c r="N423" s="11"/>
      <c r="O423" s="11"/>
      <c r="P423" s="9"/>
      <c r="Q423" s="9"/>
      <c r="R423" s="9"/>
      <c r="S423" s="149"/>
      <c r="T423" s="9"/>
      <c r="U423" s="11"/>
      <c r="V423" s="9"/>
      <c r="W423" s="9"/>
      <c r="X423" s="47"/>
      <c r="Y423" s="9"/>
      <c r="Z423" s="28"/>
      <c r="AA423" s="9"/>
      <c r="AB423" s="9"/>
      <c r="AC423" s="9"/>
    </row>
    <row r="424" spans="1:29" ht="12.75">
      <c r="A424" s="10"/>
      <c r="B424" s="9"/>
      <c r="C424" s="11"/>
      <c r="E424" s="9"/>
      <c r="F424" s="9"/>
      <c r="G424" s="9"/>
      <c r="H424" s="13"/>
      <c r="I424" s="9"/>
      <c r="J424" s="9"/>
      <c r="K424" s="76"/>
      <c r="L424" s="9"/>
      <c r="M424" s="149"/>
      <c r="N424" s="11"/>
      <c r="O424" s="11"/>
      <c r="P424" s="9"/>
      <c r="Q424" s="9"/>
      <c r="R424" s="9"/>
      <c r="S424" s="149"/>
      <c r="T424" s="9"/>
      <c r="U424" s="11"/>
      <c r="V424" s="9"/>
      <c r="W424" s="9"/>
      <c r="X424" s="47"/>
      <c r="Y424" s="9"/>
      <c r="Z424" s="28"/>
      <c r="AA424" s="9"/>
      <c r="AB424" s="9"/>
      <c r="AC424" s="9"/>
    </row>
    <row r="425" spans="1:29" ht="12.75">
      <c r="A425" s="10"/>
      <c r="B425" s="9"/>
      <c r="C425" s="11"/>
      <c r="E425" s="9"/>
      <c r="F425" s="9"/>
      <c r="G425" s="9"/>
      <c r="H425" s="13"/>
      <c r="I425" s="9"/>
      <c r="J425" s="9"/>
      <c r="K425" s="76"/>
      <c r="L425" s="9"/>
      <c r="M425" s="149"/>
      <c r="N425" s="11"/>
      <c r="O425" s="11"/>
      <c r="P425" s="9"/>
      <c r="Q425" s="9"/>
      <c r="R425" s="9"/>
      <c r="S425" s="149"/>
      <c r="T425" s="9"/>
      <c r="U425" s="11"/>
      <c r="V425" s="9"/>
      <c r="W425" s="9"/>
      <c r="X425" s="47"/>
      <c r="Y425" s="9"/>
      <c r="Z425" s="28"/>
      <c r="AA425" s="9"/>
      <c r="AB425" s="9"/>
      <c r="AC425" s="9"/>
    </row>
    <row r="426" spans="1:29" ht="12.75">
      <c r="A426" s="10"/>
      <c r="B426" s="9"/>
      <c r="C426" s="11"/>
      <c r="E426" s="9"/>
      <c r="F426" s="9"/>
      <c r="G426" s="9"/>
      <c r="H426" s="13"/>
      <c r="I426" s="9"/>
      <c r="J426" s="9"/>
      <c r="K426" s="76"/>
      <c r="L426" s="9"/>
      <c r="M426" s="149"/>
      <c r="N426" s="11"/>
      <c r="O426" s="11"/>
      <c r="P426" s="9"/>
      <c r="Q426" s="9"/>
      <c r="R426" s="9"/>
      <c r="S426" s="149"/>
      <c r="T426" s="9"/>
      <c r="U426" s="11"/>
      <c r="V426" s="9"/>
      <c r="W426" s="9"/>
      <c r="X426" s="47"/>
      <c r="Y426" s="9"/>
      <c r="Z426" s="28"/>
      <c r="AA426" s="9"/>
      <c r="AB426" s="9"/>
      <c r="AC426" s="9"/>
    </row>
    <row r="427" spans="1:29" ht="12.75">
      <c r="A427" s="10"/>
      <c r="B427" s="9"/>
      <c r="C427" s="11"/>
      <c r="E427" s="9"/>
      <c r="F427" s="9"/>
      <c r="G427" s="9"/>
      <c r="H427" s="13"/>
      <c r="I427" s="9"/>
      <c r="J427" s="9"/>
      <c r="K427" s="76"/>
      <c r="L427" s="9"/>
      <c r="M427" s="149"/>
      <c r="N427" s="11"/>
      <c r="O427" s="11"/>
      <c r="P427" s="9"/>
      <c r="Q427" s="9"/>
      <c r="R427" s="9"/>
      <c r="S427" s="149"/>
      <c r="T427" s="9"/>
      <c r="U427" s="11"/>
      <c r="V427" s="9"/>
      <c r="W427" s="9"/>
      <c r="X427" s="47"/>
      <c r="Y427" s="9"/>
      <c r="Z427" s="28"/>
      <c r="AA427" s="9"/>
      <c r="AB427" s="9"/>
      <c r="AC427" s="9"/>
    </row>
    <row r="428" spans="1:29" ht="12.75">
      <c r="A428" s="10"/>
      <c r="B428" s="9"/>
      <c r="C428" s="11"/>
      <c r="E428" s="9"/>
      <c r="F428" s="9"/>
      <c r="G428" s="9"/>
      <c r="H428" s="13"/>
      <c r="I428" s="9"/>
      <c r="J428" s="9"/>
      <c r="K428" s="76"/>
      <c r="L428" s="9"/>
      <c r="M428" s="149"/>
      <c r="N428" s="11"/>
      <c r="O428" s="11"/>
      <c r="P428" s="9"/>
      <c r="Q428" s="9"/>
      <c r="R428" s="9"/>
      <c r="S428" s="149"/>
      <c r="T428" s="9"/>
      <c r="U428" s="11"/>
      <c r="V428" s="9"/>
      <c r="W428" s="9"/>
      <c r="X428" s="47"/>
      <c r="Y428" s="9"/>
      <c r="Z428" s="28"/>
      <c r="AA428" s="9"/>
      <c r="AB428" s="9"/>
      <c r="AC428" s="9"/>
    </row>
    <row r="429" spans="1:29" ht="12.75">
      <c r="A429" s="10"/>
      <c r="B429" s="9"/>
      <c r="C429" s="11"/>
      <c r="E429" s="9"/>
      <c r="F429" s="9"/>
      <c r="G429" s="9"/>
      <c r="H429" s="13"/>
      <c r="I429" s="9"/>
      <c r="J429" s="9"/>
      <c r="K429" s="76"/>
      <c r="L429" s="9"/>
      <c r="M429" s="149"/>
      <c r="N429" s="11"/>
      <c r="O429" s="11"/>
      <c r="P429" s="9"/>
      <c r="Q429" s="9"/>
      <c r="R429" s="9"/>
      <c r="S429" s="149"/>
      <c r="T429" s="9"/>
      <c r="U429" s="11"/>
      <c r="V429" s="9"/>
      <c r="W429" s="9"/>
      <c r="X429" s="47"/>
      <c r="Y429" s="9"/>
      <c r="Z429" s="28"/>
      <c r="AA429" s="9"/>
      <c r="AB429" s="9"/>
      <c r="AC429" s="9"/>
    </row>
    <row r="430" spans="1:29" ht="12.75">
      <c r="A430" s="10"/>
      <c r="B430" s="9"/>
      <c r="C430" s="11"/>
      <c r="E430" s="9"/>
      <c r="F430" s="9"/>
      <c r="G430" s="9"/>
      <c r="H430" s="13"/>
      <c r="I430" s="9"/>
      <c r="J430" s="9"/>
      <c r="K430" s="76"/>
      <c r="L430" s="9"/>
      <c r="M430" s="149"/>
      <c r="N430" s="11"/>
      <c r="O430" s="11"/>
      <c r="P430" s="9"/>
      <c r="Q430" s="9"/>
      <c r="R430" s="9"/>
      <c r="S430" s="149"/>
      <c r="T430" s="9"/>
      <c r="U430" s="11"/>
      <c r="V430" s="9"/>
      <c r="W430" s="9"/>
      <c r="X430" s="47"/>
      <c r="Y430" s="9"/>
      <c r="Z430" s="28"/>
      <c r="AA430" s="9"/>
      <c r="AB430" s="9"/>
      <c r="AC430" s="9"/>
    </row>
    <row r="431" spans="1:29" ht="12.75">
      <c r="A431" s="10"/>
      <c r="B431" s="9"/>
      <c r="C431" s="11"/>
      <c r="E431" s="9"/>
      <c r="F431" s="9"/>
      <c r="G431" s="9"/>
      <c r="H431" s="13"/>
      <c r="I431" s="9"/>
      <c r="J431" s="9"/>
      <c r="K431" s="76"/>
      <c r="L431" s="9"/>
      <c r="M431" s="149"/>
      <c r="N431" s="11"/>
      <c r="O431" s="11"/>
      <c r="P431" s="9"/>
      <c r="Q431" s="9"/>
      <c r="R431" s="9"/>
      <c r="S431" s="149"/>
      <c r="T431" s="9"/>
      <c r="U431" s="11"/>
      <c r="V431" s="9"/>
      <c r="W431" s="9"/>
      <c r="X431" s="47"/>
      <c r="Y431" s="9"/>
      <c r="Z431" s="28"/>
      <c r="AA431" s="9"/>
      <c r="AB431" s="9"/>
      <c r="AC431" s="9"/>
    </row>
    <row r="432" spans="1:29" ht="12.75">
      <c r="A432" s="10"/>
      <c r="B432" s="9"/>
      <c r="C432" s="11"/>
      <c r="E432" s="9"/>
      <c r="F432" s="9"/>
      <c r="G432" s="9"/>
      <c r="H432" s="13"/>
      <c r="I432" s="9"/>
      <c r="J432" s="9"/>
      <c r="K432" s="76"/>
      <c r="L432" s="9"/>
      <c r="M432" s="149"/>
      <c r="N432" s="11"/>
      <c r="O432" s="11"/>
      <c r="P432" s="9"/>
      <c r="Q432" s="9"/>
      <c r="R432" s="9"/>
      <c r="S432" s="149"/>
      <c r="T432" s="9"/>
      <c r="U432" s="11"/>
      <c r="V432" s="9"/>
      <c r="W432" s="9"/>
      <c r="X432" s="47"/>
      <c r="Y432" s="9"/>
      <c r="Z432" s="28"/>
      <c r="AA432" s="9"/>
      <c r="AB432" s="9"/>
      <c r="AC432" s="9"/>
    </row>
    <row r="433" spans="1:29" ht="12.75">
      <c r="A433" s="10"/>
      <c r="B433" s="9"/>
      <c r="C433" s="11"/>
      <c r="E433" s="9"/>
      <c r="F433" s="9"/>
      <c r="G433" s="9"/>
      <c r="H433" s="13"/>
      <c r="I433" s="9"/>
      <c r="J433" s="9"/>
      <c r="K433" s="76"/>
      <c r="L433" s="9"/>
      <c r="M433" s="149"/>
      <c r="N433" s="11"/>
      <c r="O433" s="11"/>
      <c r="P433" s="9"/>
      <c r="Q433" s="9"/>
      <c r="R433" s="9"/>
      <c r="S433" s="149"/>
      <c r="T433" s="9"/>
      <c r="U433" s="11"/>
      <c r="V433" s="9"/>
      <c r="W433" s="9"/>
      <c r="X433" s="47"/>
      <c r="Y433" s="9"/>
      <c r="Z433" s="28"/>
      <c r="AA433" s="9"/>
      <c r="AB433" s="9"/>
      <c r="AC433" s="9"/>
    </row>
    <row r="434" spans="1:29" ht="12.75">
      <c r="A434" s="10"/>
      <c r="B434" s="9"/>
      <c r="C434" s="11"/>
      <c r="E434" s="9"/>
      <c r="F434" s="9"/>
      <c r="G434" s="9"/>
      <c r="H434" s="13"/>
      <c r="I434" s="9"/>
      <c r="J434" s="9"/>
      <c r="K434" s="76"/>
      <c r="L434" s="9"/>
      <c r="M434" s="149"/>
      <c r="N434" s="11"/>
      <c r="O434" s="11"/>
      <c r="P434" s="9"/>
      <c r="Q434" s="9"/>
      <c r="R434" s="9"/>
      <c r="S434" s="149"/>
      <c r="T434" s="9"/>
      <c r="U434" s="11"/>
      <c r="V434" s="9"/>
      <c r="W434" s="9"/>
      <c r="X434" s="47"/>
      <c r="Y434" s="9"/>
      <c r="Z434" s="28"/>
      <c r="AA434" s="9"/>
      <c r="AB434" s="9"/>
      <c r="AC434" s="9"/>
    </row>
    <row r="435" spans="1:29" ht="12.75">
      <c r="A435" s="10"/>
      <c r="B435" s="9"/>
      <c r="C435" s="11"/>
      <c r="E435" s="9"/>
      <c r="F435" s="9"/>
      <c r="G435" s="9"/>
      <c r="H435" s="13"/>
      <c r="I435" s="9"/>
      <c r="J435" s="9"/>
      <c r="K435" s="76"/>
      <c r="L435" s="9"/>
      <c r="M435" s="149"/>
      <c r="N435" s="11"/>
      <c r="O435" s="11"/>
      <c r="P435" s="9"/>
      <c r="Q435" s="9"/>
      <c r="R435" s="9"/>
      <c r="S435" s="149"/>
      <c r="T435" s="9"/>
      <c r="U435" s="11"/>
      <c r="V435" s="9"/>
      <c r="W435" s="9"/>
      <c r="X435" s="47"/>
      <c r="Y435" s="9"/>
      <c r="Z435" s="28"/>
      <c r="AA435" s="9"/>
      <c r="AB435" s="9"/>
      <c r="AC435" s="9"/>
    </row>
    <row r="436" spans="1:29" ht="12.75">
      <c r="A436" s="10"/>
      <c r="B436" s="9"/>
      <c r="C436" s="11"/>
      <c r="E436" s="9"/>
      <c r="F436" s="9"/>
      <c r="G436" s="9"/>
      <c r="H436" s="13"/>
      <c r="I436" s="9"/>
      <c r="J436" s="9"/>
      <c r="K436" s="76"/>
      <c r="L436" s="9"/>
      <c r="M436" s="149"/>
      <c r="N436" s="11"/>
      <c r="O436" s="11"/>
      <c r="P436" s="9"/>
      <c r="Q436" s="9"/>
      <c r="R436" s="9"/>
      <c r="S436" s="149"/>
      <c r="T436" s="9"/>
      <c r="U436" s="11"/>
      <c r="V436" s="9"/>
      <c r="W436" s="9"/>
      <c r="X436" s="47"/>
      <c r="Y436" s="9"/>
      <c r="Z436" s="28"/>
      <c r="AA436" s="9"/>
      <c r="AB436" s="9"/>
      <c r="AC436" s="9"/>
    </row>
    <row r="437" spans="1:29" ht="12.75">
      <c r="A437" s="10"/>
      <c r="B437" s="9"/>
      <c r="C437" s="11"/>
      <c r="E437" s="9"/>
      <c r="F437" s="9"/>
      <c r="G437" s="9"/>
      <c r="H437" s="13"/>
      <c r="I437" s="9"/>
      <c r="J437" s="9"/>
      <c r="K437" s="76"/>
      <c r="L437" s="9"/>
      <c r="M437" s="149"/>
      <c r="N437" s="11"/>
      <c r="O437" s="11"/>
      <c r="P437" s="9"/>
      <c r="Q437" s="9"/>
      <c r="R437" s="9"/>
      <c r="S437" s="149"/>
      <c r="T437" s="9"/>
      <c r="U437" s="11"/>
      <c r="V437" s="9"/>
      <c r="W437" s="9"/>
      <c r="X437" s="47"/>
      <c r="Y437" s="9"/>
      <c r="Z437" s="28"/>
      <c r="AA437" s="9"/>
      <c r="AB437" s="9"/>
      <c r="AC437" s="9"/>
    </row>
    <row r="438" spans="1:29" ht="12.75">
      <c r="A438" s="10"/>
      <c r="B438" s="9"/>
      <c r="C438" s="11"/>
      <c r="E438" s="9"/>
      <c r="F438" s="9"/>
      <c r="G438" s="9"/>
      <c r="H438" s="13"/>
      <c r="I438" s="9"/>
      <c r="J438" s="9"/>
      <c r="K438" s="76"/>
      <c r="L438" s="9"/>
      <c r="M438" s="149"/>
      <c r="N438" s="11"/>
      <c r="O438" s="11"/>
      <c r="P438" s="9"/>
      <c r="Q438" s="9"/>
      <c r="R438" s="9"/>
      <c r="S438" s="149"/>
      <c r="T438" s="9"/>
      <c r="U438" s="11"/>
      <c r="V438" s="9"/>
      <c r="W438" s="9"/>
      <c r="X438" s="47"/>
      <c r="Y438" s="9"/>
      <c r="Z438" s="28"/>
      <c r="AA438" s="9"/>
      <c r="AB438" s="9"/>
      <c r="AC438" s="9"/>
    </row>
    <row r="439" spans="1:29" ht="12.75">
      <c r="A439" s="10"/>
      <c r="B439" s="9"/>
      <c r="C439" s="11"/>
      <c r="E439" s="9"/>
      <c r="F439" s="9"/>
      <c r="G439" s="9"/>
      <c r="H439" s="13"/>
      <c r="I439" s="9"/>
      <c r="J439" s="9"/>
      <c r="K439" s="76"/>
      <c r="L439" s="9"/>
      <c r="M439" s="149"/>
      <c r="N439" s="11"/>
      <c r="O439" s="11"/>
      <c r="P439" s="9"/>
      <c r="Q439" s="9"/>
      <c r="R439" s="9"/>
      <c r="S439" s="149"/>
      <c r="T439" s="9"/>
      <c r="U439" s="11"/>
      <c r="V439" s="9"/>
      <c r="W439" s="9"/>
      <c r="X439" s="47"/>
      <c r="Y439" s="9"/>
      <c r="Z439" s="28"/>
      <c r="AA439" s="9"/>
      <c r="AB439" s="9"/>
      <c r="AC439" s="9"/>
    </row>
    <row r="440" spans="1:29" ht="12.75">
      <c r="A440" s="10"/>
      <c r="B440" s="9"/>
      <c r="C440" s="11"/>
      <c r="E440" s="9"/>
      <c r="F440" s="9"/>
      <c r="G440" s="9"/>
      <c r="H440" s="13"/>
      <c r="I440" s="9"/>
      <c r="J440" s="9"/>
      <c r="K440" s="76"/>
      <c r="L440" s="9"/>
      <c r="M440" s="149"/>
      <c r="N440" s="11"/>
      <c r="O440" s="11"/>
      <c r="P440" s="9"/>
      <c r="Q440" s="9"/>
      <c r="R440" s="9"/>
      <c r="S440" s="149"/>
      <c r="T440" s="9"/>
      <c r="U440" s="11"/>
      <c r="V440" s="9"/>
      <c r="W440" s="9"/>
      <c r="X440" s="47"/>
      <c r="Y440" s="9"/>
      <c r="Z440" s="28"/>
      <c r="AA440" s="9"/>
      <c r="AB440" s="9"/>
      <c r="AC440" s="9"/>
    </row>
    <row r="441" spans="1:29" ht="12.75">
      <c r="A441" s="10"/>
      <c r="B441" s="9"/>
      <c r="C441" s="11"/>
      <c r="E441" s="9"/>
      <c r="F441" s="9"/>
      <c r="G441" s="9"/>
      <c r="H441" s="13"/>
      <c r="I441" s="9"/>
      <c r="J441" s="9"/>
      <c r="K441" s="76"/>
      <c r="L441" s="9"/>
      <c r="M441" s="149"/>
      <c r="N441" s="11"/>
      <c r="O441" s="11"/>
      <c r="P441" s="9"/>
      <c r="Q441" s="9"/>
      <c r="R441" s="9"/>
      <c r="S441" s="149"/>
      <c r="T441" s="9"/>
      <c r="U441" s="11"/>
      <c r="V441" s="9"/>
      <c r="W441" s="9"/>
      <c r="X441" s="47"/>
      <c r="Y441" s="9"/>
      <c r="Z441" s="28"/>
      <c r="AA441" s="9"/>
      <c r="AB441" s="9"/>
      <c r="AC441" s="9"/>
    </row>
    <row r="442" spans="1:29" ht="12.75">
      <c r="A442" s="10"/>
      <c r="B442" s="9"/>
      <c r="C442" s="11"/>
      <c r="E442" s="9"/>
      <c r="F442" s="9"/>
      <c r="G442" s="9"/>
      <c r="H442" s="13"/>
      <c r="I442" s="9"/>
      <c r="J442" s="9"/>
      <c r="K442" s="76"/>
      <c r="L442" s="9"/>
      <c r="M442" s="149"/>
      <c r="N442" s="11"/>
      <c r="O442" s="11"/>
      <c r="P442" s="9"/>
      <c r="Q442" s="9"/>
      <c r="R442" s="9"/>
      <c r="S442" s="149"/>
      <c r="T442" s="9"/>
      <c r="U442" s="11"/>
      <c r="V442" s="9"/>
      <c r="W442" s="9"/>
      <c r="X442" s="47"/>
      <c r="Y442" s="9"/>
      <c r="Z442" s="28"/>
      <c r="AA442" s="9"/>
      <c r="AB442" s="9"/>
      <c r="AC442" s="9"/>
    </row>
    <row r="443" spans="1:29" ht="12.75">
      <c r="A443" s="10"/>
      <c r="B443" s="9"/>
      <c r="C443" s="11"/>
      <c r="E443" s="9"/>
      <c r="F443" s="9"/>
      <c r="G443" s="9"/>
      <c r="H443" s="13"/>
      <c r="I443" s="9"/>
      <c r="J443" s="9"/>
      <c r="K443" s="76"/>
      <c r="L443" s="9"/>
      <c r="M443" s="149"/>
      <c r="N443" s="11"/>
      <c r="O443" s="11"/>
      <c r="P443" s="9"/>
      <c r="Q443" s="9"/>
      <c r="R443" s="9"/>
      <c r="S443" s="149"/>
      <c r="T443" s="9"/>
      <c r="U443" s="11"/>
      <c r="V443" s="9"/>
      <c r="W443" s="9"/>
      <c r="X443" s="47"/>
      <c r="Y443" s="9"/>
      <c r="Z443" s="28"/>
      <c r="AA443" s="9"/>
      <c r="AB443" s="9"/>
      <c r="AC443" s="9"/>
    </row>
    <row r="444" spans="1:29" ht="12.75">
      <c r="A444" s="10"/>
      <c r="B444" s="9"/>
      <c r="C444" s="11"/>
      <c r="E444" s="9"/>
      <c r="F444" s="9"/>
      <c r="G444" s="9"/>
      <c r="H444" s="13"/>
      <c r="I444" s="9"/>
      <c r="J444" s="9"/>
      <c r="K444" s="76"/>
      <c r="L444" s="9"/>
      <c r="M444" s="149"/>
      <c r="N444" s="11"/>
      <c r="O444" s="11"/>
      <c r="P444" s="9"/>
      <c r="Q444" s="9"/>
      <c r="R444" s="9"/>
      <c r="S444" s="149"/>
      <c r="T444" s="9"/>
      <c r="U444" s="11"/>
      <c r="V444" s="9"/>
      <c r="W444" s="9"/>
      <c r="X444" s="47"/>
      <c r="Y444" s="9"/>
      <c r="Z444" s="28"/>
      <c r="AA444" s="9"/>
      <c r="AB444" s="9"/>
      <c r="AC444" s="9"/>
    </row>
    <row r="445" spans="1:29" ht="12.75">
      <c r="A445" s="10"/>
      <c r="B445" s="9"/>
      <c r="C445" s="11"/>
      <c r="E445" s="9"/>
      <c r="F445" s="9"/>
      <c r="G445" s="9"/>
      <c r="H445" s="13"/>
      <c r="I445" s="9"/>
      <c r="J445" s="9"/>
      <c r="K445" s="76"/>
      <c r="L445" s="9"/>
      <c r="M445" s="149"/>
      <c r="N445" s="11"/>
      <c r="O445" s="11"/>
      <c r="P445" s="9"/>
      <c r="Q445" s="9"/>
      <c r="R445" s="9"/>
      <c r="S445" s="149"/>
      <c r="T445" s="9"/>
      <c r="U445" s="11"/>
      <c r="V445" s="9"/>
      <c r="W445" s="9"/>
      <c r="X445" s="47"/>
      <c r="Y445" s="9"/>
      <c r="Z445" s="28"/>
      <c r="AA445" s="9"/>
      <c r="AB445" s="9"/>
      <c r="AC445" s="9"/>
    </row>
    <row r="446" spans="1:29" ht="12.75">
      <c r="A446" s="10"/>
      <c r="B446" s="9"/>
      <c r="C446" s="11"/>
      <c r="E446" s="9"/>
      <c r="F446" s="9"/>
      <c r="G446" s="9"/>
      <c r="H446" s="13"/>
      <c r="I446" s="9"/>
      <c r="J446" s="9"/>
      <c r="K446" s="76"/>
      <c r="L446" s="9"/>
      <c r="M446" s="149"/>
      <c r="N446" s="11"/>
      <c r="O446" s="11"/>
      <c r="P446" s="9"/>
      <c r="Q446" s="9"/>
      <c r="R446" s="9"/>
      <c r="S446" s="149"/>
      <c r="T446" s="9"/>
      <c r="U446" s="11"/>
      <c r="V446" s="9"/>
      <c r="W446" s="9"/>
      <c r="X446" s="47"/>
      <c r="Y446" s="9"/>
      <c r="Z446" s="28"/>
      <c r="AA446" s="9"/>
      <c r="AB446" s="9"/>
      <c r="AC446" s="9"/>
    </row>
    <row r="447" spans="1:29" ht="12.75">
      <c r="A447" s="10"/>
      <c r="B447" s="9"/>
      <c r="C447" s="11"/>
      <c r="E447" s="9"/>
      <c r="F447" s="9"/>
      <c r="G447" s="9"/>
      <c r="H447" s="13"/>
      <c r="I447" s="9"/>
      <c r="J447" s="9"/>
      <c r="K447" s="76"/>
      <c r="L447" s="9"/>
      <c r="M447" s="149"/>
      <c r="N447" s="11"/>
      <c r="O447" s="11"/>
      <c r="P447" s="9"/>
      <c r="Q447" s="9"/>
      <c r="R447" s="9"/>
      <c r="S447" s="149"/>
      <c r="T447" s="9"/>
      <c r="U447" s="11"/>
      <c r="V447" s="9"/>
      <c r="W447" s="9"/>
      <c r="X447" s="47"/>
      <c r="Y447" s="9"/>
      <c r="Z447" s="28"/>
      <c r="AA447" s="9"/>
      <c r="AB447" s="9"/>
      <c r="AC447" s="9"/>
    </row>
    <row r="448" spans="1:29" ht="12.75">
      <c r="A448" s="10"/>
      <c r="B448" s="9"/>
      <c r="C448" s="11"/>
      <c r="E448" s="9"/>
      <c r="F448" s="9"/>
      <c r="G448" s="9"/>
      <c r="H448" s="13"/>
      <c r="I448" s="9"/>
      <c r="J448" s="9"/>
      <c r="K448" s="76"/>
      <c r="L448" s="9"/>
      <c r="M448" s="149"/>
      <c r="N448" s="11"/>
      <c r="O448" s="11"/>
      <c r="P448" s="9"/>
      <c r="Q448" s="9"/>
      <c r="R448" s="9"/>
      <c r="S448" s="149"/>
      <c r="T448" s="9"/>
      <c r="U448" s="11"/>
      <c r="V448" s="9"/>
      <c r="W448" s="9"/>
      <c r="X448" s="47"/>
      <c r="Y448" s="9"/>
      <c r="Z448" s="28"/>
      <c r="AA448" s="9"/>
      <c r="AB448" s="9"/>
      <c r="AC448" s="9"/>
    </row>
    <row r="449" spans="1:29" ht="12.75">
      <c r="A449" s="10"/>
      <c r="B449" s="9"/>
      <c r="C449" s="11"/>
      <c r="E449" s="9"/>
      <c r="F449" s="9"/>
      <c r="G449" s="9"/>
      <c r="H449" s="13"/>
      <c r="I449" s="9"/>
      <c r="J449" s="9"/>
      <c r="K449" s="76"/>
      <c r="L449" s="9"/>
      <c r="M449" s="149"/>
      <c r="N449" s="11"/>
      <c r="O449" s="11"/>
      <c r="P449" s="9"/>
      <c r="Q449" s="9"/>
      <c r="R449" s="9"/>
      <c r="S449" s="149"/>
      <c r="T449" s="9"/>
      <c r="U449" s="11"/>
      <c r="V449" s="9"/>
      <c r="W449" s="9"/>
      <c r="X449" s="47"/>
      <c r="Y449" s="9"/>
      <c r="Z449" s="28"/>
      <c r="AA449" s="9"/>
      <c r="AB449" s="9"/>
      <c r="AC449" s="9"/>
    </row>
    <row r="450" spans="1:29" ht="12.75">
      <c r="A450" s="10"/>
      <c r="B450" s="9"/>
      <c r="C450" s="11"/>
      <c r="E450" s="9"/>
      <c r="F450" s="9"/>
      <c r="G450" s="9"/>
      <c r="H450" s="13"/>
      <c r="I450" s="9"/>
      <c r="J450" s="9"/>
      <c r="K450" s="76"/>
      <c r="L450" s="9"/>
      <c r="M450" s="149"/>
      <c r="N450" s="11"/>
      <c r="O450" s="11"/>
      <c r="P450" s="9"/>
      <c r="Q450" s="9"/>
      <c r="R450" s="9"/>
      <c r="S450" s="149"/>
      <c r="T450" s="9"/>
      <c r="U450" s="11"/>
      <c r="V450" s="9"/>
      <c r="W450" s="9"/>
      <c r="X450" s="47"/>
      <c r="Y450" s="9"/>
      <c r="Z450" s="28"/>
      <c r="AA450" s="9"/>
      <c r="AB450" s="9"/>
      <c r="AC450" s="9"/>
    </row>
    <row r="451" spans="1:29" ht="12.75">
      <c r="A451" s="10"/>
      <c r="B451" s="9"/>
      <c r="C451" s="11"/>
      <c r="E451" s="9"/>
      <c r="F451" s="9"/>
      <c r="G451" s="9"/>
      <c r="H451" s="13"/>
      <c r="I451" s="9"/>
      <c r="J451" s="9"/>
      <c r="K451" s="76"/>
      <c r="L451" s="9"/>
      <c r="M451" s="149"/>
      <c r="N451" s="11"/>
      <c r="O451" s="11"/>
      <c r="P451" s="9"/>
      <c r="Q451" s="9"/>
      <c r="R451" s="9"/>
      <c r="S451" s="149"/>
      <c r="T451" s="9"/>
      <c r="U451" s="11"/>
      <c r="V451" s="9"/>
      <c r="W451" s="9"/>
      <c r="X451" s="47"/>
      <c r="Y451" s="9"/>
      <c r="Z451" s="28"/>
      <c r="AA451" s="9"/>
      <c r="AB451" s="9"/>
      <c r="AC451" s="9"/>
    </row>
    <row r="452" spans="1:29" ht="12.75">
      <c r="A452" s="10"/>
      <c r="B452" s="9"/>
      <c r="C452" s="11"/>
      <c r="E452" s="9"/>
      <c r="F452" s="9"/>
      <c r="G452" s="9"/>
      <c r="H452" s="13"/>
      <c r="I452" s="9"/>
      <c r="J452" s="9"/>
      <c r="K452" s="76"/>
      <c r="L452" s="9"/>
      <c r="M452" s="149"/>
      <c r="N452" s="11"/>
      <c r="O452" s="11"/>
      <c r="P452" s="9"/>
      <c r="Q452" s="9"/>
      <c r="R452" s="9"/>
      <c r="S452" s="149"/>
      <c r="T452" s="9"/>
      <c r="U452" s="11"/>
      <c r="V452" s="9"/>
      <c r="W452" s="9"/>
      <c r="X452" s="47"/>
      <c r="Y452" s="9"/>
      <c r="Z452" s="28"/>
      <c r="AA452" s="9"/>
      <c r="AB452" s="9"/>
      <c r="AC452" s="9"/>
    </row>
    <row r="453" spans="1:29" ht="12.75">
      <c r="A453" s="10"/>
      <c r="B453" s="9"/>
      <c r="C453" s="11"/>
      <c r="E453" s="9"/>
      <c r="F453" s="9"/>
      <c r="G453" s="9"/>
      <c r="H453" s="13"/>
      <c r="I453" s="9"/>
      <c r="J453" s="9"/>
      <c r="K453" s="76"/>
      <c r="L453" s="9"/>
      <c r="M453" s="149"/>
      <c r="N453" s="11"/>
      <c r="O453" s="11"/>
      <c r="P453" s="9"/>
      <c r="Q453" s="9"/>
      <c r="R453" s="9"/>
      <c r="S453" s="149"/>
      <c r="T453" s="9"/>
      <c r="U453" s="11"/>
      <c r="V453" s="9"/>
      <c r="W453" s="9"/>
      <c r="X453" s="47"/>
      <c r="Y453" s="9"/>
      <c r="Z453" s="28"/>
      <c r="AA453" s="9"/>
      <c r="AB453" s="9"/>
      <c r="AC453" s="9"/>
    </row>
    <row r="454" spans="1:29" ht="12.75">
      <c r="A454" s="10"/>
      <c r="B454" s="9"/>
      <c r="C454" s="11"/>
      <c r="E454" s="9"/>
      <c r="F454" s="9"/>
      <c r="G454" s="9"/>
      <c r="H454" s="13"/>
      <c r="I454" s="9"/>
      <c r="J454" s="9"/>
      <c r="K454" s="76"/>
      <c r="L454" s="9"/>
      <c r="M454" s="149"/>
      <c r="N454" s="11"/>
      <c r="O454" s="11"/>
      <c r="P454" s="9"/>
      <c r="Q454" s="9"/>
      <c r="R454" s="9"/>
      <c r="S454" s="149"/>
      <c r="T454" s="9"/>
      <c r="U454" s="11"/>
      <c r="V454" s="9"/>
      <c r="W454" s="9"/>
      <c r="X454" s="47"/>
      <c r="Y454" s="9"/>
      <c r="Z454" s="28"/>
      <c r="AA454" s="9"/>
      <c r="AB454" s="9"/>
      <c r="AC454" s="9"/>
    </row>
    <row r="455" spans="1:29" ht="12.75">
      <c r="A455" s="10"/>
      <c r="B455" s="9"/>
      <c r="C455" s="11"/>
      <c r="E455" s="9"/>
      <c r="F455" s="9"/>
      <c r="G455" s="9"/>
      <c r="H455" s="13"/>
      <c r="I455" s="9"/>
      <c r="J455" s="9"/>
      <c r="K455" s="76"/>
      <c r="L455" s="9"/>
      <c r="M455" s="149"/>
      <c r="N455" s="11"/>
      <c r="O455" s="11"/>
      <c r="P455" s="9"/>
      <c r="Q455" s="9"/>
      <c r="R455" s="9"/>
      <c r="S455" s="149"/>
      <c r="T455" s="9"/>
      <c r="U455" s="11"/>
      <c r="V455" s="9"/>
      <c r="W455" s="9"/>
      <c r="X455" s="47"/>
      <c r="Y455" s="9"/>
      <c r="Z455" s="28"/>
      <c r="AA455" s="9"/>
      <c r="AB455" s="9"/>
      <c r="AC455" s="9"/>
    </row>
    <row r="456" spans="1:29" ht="12.75">
      <c r="A456" s="10"/>
      <c r="B456" s="9"/>
      <c r="C456" s="11"/>
      <c r="E456" s="9"/>
      <c r="F456" s="9"/>
      <c r="G456" s="9"/>
      <c r="H456" s="13"/>
      <c r="I456" s="9"/>
      <c r="J456" s="9"/>
      <c r="K456" s="76"/>
      <c r="L456" s="9"/>
      <c r="M456" s="149"/>
      <c r="N456" s="11"/>
      <c r="O456" s="11"/>
      <c r="P456" s="9"/>
      <c r="Q456" s="9"/>
      <c r="R456" s="9"/>
      <c r="S456" s="149"/>
      <c r="T456" s="9"/>
      <c r="U456" s="11"/>
      <c r="V456" s="9"/>
      <c r="W456" s="9"/>
      <c r="X456" s="47"/>
      <c r="Y456" s="9"/>
      <c r="Z456" s="28"/>
      <c r="AA456" s="9"/>
      <c r="AB456" s="9"/>
      <c r="AC456" s="9"/>
    </row>
    <row r="457" spans="1:29" ht="12.75">
      <c r="A457" s="10"/>
      <c r="B457" s="9"/>
      <c r="C457" s="11"/>
      <c r="E457" s="9"/>
      <c r="F457" s="9"/>
      <c r="G457" s="9"/>
      <c r="H457" s="13"/>
      <c r="I457" s="9"/>
      <c r="J457" s="9"/>
      <c r="K457" s="76"/>
      <c r="L457" s="9"/>
      <c r="M457" s="149"/>
      <c r="N457" s="11"/>
      <c r="O457" s="11"/>
      <c r="P457" s="9"/>
      <c r="Q457" s="9"/>
      <c r="R457" s="9"/>
      <c r="S457" s="149"/>
      <c r="T457" s="9"/>
      <c r="U457" s="11"/>
      <c r="V457" s="9"/>
      <c r="W457" s="9"/>
      <c r="X457" s="47"/>
      <c r="Y457" s="9"/>
      <c r="Z457" s="28"/>
      <c r="AA457" s="9"/>
      <c r="AB457" s="9"/>
      <c r="AC457" s="9"/>
    </row>
    <row r="458" spans="1:29" ht="12.75">
      <c r="A458" s="10"/>
      <c r="B458" s="9"/>
      <c r="C458" s="11"/>
      <c r="E458" s="9"/>
      <c r="F458" s="9"/>
      <c r="G458" s="9"/>
      <c r="H458" s="13"/>
      <c r="I458" s="9"/>
      <c r="J458" s="9"/>
      <c r="K458" s="76"/>
      <c r="L458" s="9"/>
      <c r="M458" s="149"/>
      <c r="N458" s="11"/>
      <c r="O458" s="11"/>
      <c r="P458" s="9"/>
      <c r="Q458" s="9"/>
      <c r="R458" s="9"/>
      <c r="S458" s="149"/>
      <c r="T458" s="9"/>
      <c r="U458" s="11"/>
      <c r="V458" s="9"/>
      <c r="W458" s="9"/>
      <c r="X458" s="47"/>
      <c r="Y458" s="9"/>
      <c r="Z458" s="28"/>
      <c r="AA458" s="9"/>
      <c r="AB458" s="9"/>
      <c r="AC458" s="9"/>
    </row>
    <row r="459" spans="1:29" ht="12.75">
      <c r="A459" s="10"/>
      <c r="B459" s="9"/>
      <c r="C459" s="11"/>
      <c r="E459" s="9"/>
      <c r="F459" s="9"/>
      <c r="G459" s="9"/>
      <c r="H459" s="13"/>
      <c r="I459" s="9"/>
      <c r="J459" s="9"/>
      <c r="K459" s="76"/>
      <c r="L459" s="9"/>
      <c r="M459" s="149"/>
      <c r="N459" s="11"/>
      <c r="O459" s="11"/>
      <c r="P459" s="9"/>
      <c r="Q459" s="9"/>
      <c r="R459" s="9"/>
      <c r="S459" s="149"/>
      <c r="T459" s="9"/>
      <c r="U459" s="11"/>
      <c r="V459" s="9"/>
      <c r="W459" s="9"/>
      <c r="X459" s="47"/>
      <c r="Y459" s="9"/>
      <c r="Z459" s="28"/>
      <c r="AA459" s="9"/>
      <c r="AB459" s="9"/>
      <c r="AC459" s="9"/>
    </row>
    <row r="460" spans="1:29" ht="12.75">
      <c r="A460" s="10"/>
      <c r="B460" s="9"/>
      <c r="C460" s="11"/>
      <c r="E460" s="9"/>
      <c r="F460" s="9"/>
      <c r="G460" s="9"/>
      <c r="H460" s="13"/>
      <c r="I460" s="9"/>
      <c r="J460" s="9"/>
      <c r="K460" s="76"/>
      <c r="L460" s="9"/>
      <c r="M460" s="149"/>
      <c r="N460" s="11"/>
      <c r="O460" s="11"/>
      <c r="P460" s="9"/>
      <c r="Q460" s="9"/>
      <c r="R460" s="9"/>
      <c r="S460" s="149"/>
      <c r="T460" s="9"/>
      <c r="U460" s="11"/>
      <c r="V460" s="9"/>
      <c r="W460" s="9"/>
      <c r="X460" s="47"/>
      <c r="Y460" s="9"/>
      <c r="Z460" s="28"/>
      <c r="AA460" s="9"/>
      <c r="AB460" s="9"/>
      <c r="AC460" s="9"/>
    </row>
    <row r="461" spans="1:29" ht="12.75">
      <c r="A461" s="10"/>
      <c r="B461" s="9"/>
      <c r="C461" s="11"/>
      <c r="E461" s="9"/>
      <c r="F461" s="9"/>
      <c r="G461" s="9"/>
      <c r="H461" s="13"/>
      <c r="I461" s="9"/>
      <c r="J461" s="9"/>
      <c r="K461" s="76"/>
      <c r="L461" s="9"/>
      <c r="M461" s="149"/>
      <c r="N461" s="11"/>
      <c r="O461" s="11"/>
      <c r="P461" s="9"/>
      <c r="Q461" s="9"/>
      <c r="R461" s="9"/>
      <c r="S461" s="149"/>
      <c r="T461" s="9"/>
      <c r="U461" s="11"/>
      <c r="V461" s="9"/>
      <c r="W461" s="9"/>
      <c r="X461" s="47"/>
      <c r="Y461" s="9"/>
      <c r="Z461" s="28"/>
      <c r="AA461" s="9"/>
      <c r="AB461" s="9"/>
      <c r="AC461" s="9"/>
    </row>
    <row r="462" spans="1:29" ht="12.75">
      <c r="A462" s="10"/>
      <c r="B462" s="9"/>
      <c r="C462" s="11"/>
      <c r="E462" s="9"/>
      <c r="F462" s="9"/>
      <c r="G462" s="9"/>
      <c r="H462" s="13"/>
      <c r="I462" s="9"/>
      <c r="J462" s="9"/>
      <c r="K462" s="76"/>
      <c r="L462" s="9"/>
      <c r="M462" s="149"/>
      <c r="N462" s="11"/>
      <c r="O462" s="11"/>
      <c r="P462" s="9"/>
      <c r="Q462" s="9"/>
      <c r="R462" s="9"/>
      <c r="S462" s="149"/>
      <c r="T462" s="9"/>
      <c r="U462" s="11"/>
      <c r="V462" s="9"/>
      <c r="W462" s="9"/>
      <c r="X462" s="47"/>
      <c r="Y462" s="9"/>
      <c r="Z462" s="28"/>
      <c r="AA462" s="9"/>
      <c r="AB462" s="9"/>
      <c r="AC462" s="9"/>
    </row>
    <row r="463" spans="1:29" ht="12.75">
      <c r="A463" s="10"/>
      <c r="B463" s="9"/>
      <c r="C463" s="11"/>
      <c r="E463" s="9"/>
      <c r="F463" s="9"/>
      <c r="G463" s="9"/>
      <c r="H463" s="13"/>
      <c r="I463" s="9"/>
      <c r="J463" s="9"/>
      <c r="K463" s="76"/>
      <c r="L463" s="9"/>
      <c r="M463" s="149"/>
      <c r="N463" s="11"/>
      <c r="O463" s="11"/>
      <c r="P463" s="9"/>
      <c r="Q463" s="9"/>
      <c r="R463" s="9"/>
      <c r="S463" s="149"/>
      <c r="T463" s="9"/>
      <c r="U463" s="11"/>
      <c r="V463" s="9"/>
      <c r="W463" s="9"/>
      <c r="X463" s="47"/>
      <c r="Y463" s="9"/>
      <c r="Z463" s="28"/>
      <c r="AA463" s="9"/>
      <c r="AB463" s="9"/>
      <c r="AC463" s="9"/>
    </row>
    <row r="464" spans="1:29" ht="12.75">
      <c r="A464" s="10"/>
      <c r="B464" s="9"/>
      <c r="C464" s="11"/>
      <c r="E464" s="9"/>
      <c r="F464" s="9"/>
      <c r="G464" s="9"/>
      <c r="H464" s="13"/>
      <c r="I464" s="9"/>
      <c r="J464" s="9"/>
      <c r="K464" s="76"/>
      <c r="L464" s="9"/>
      <c r="M464" s="149"/>
      <c r="N464" s="11"/>
      <c r="O464" s="11"/>
      <c r="P464" s="9"/>
      <c r="Q464" s="9"/>
      <c r="R464" s="9"/>
      <c r="S464" s="149"/>
      <c r="T464" s="9"/>
      <c r="U464" s="11"/>
      <c r="V464" s="9"/>
      <c r="W464" s="9"/>
      <c r="X464" s="47"/>
      <c r="Y464" s="9"/>
      <c r="Z464" s="28"/>
      <c r="AA464" s="9"/>
      <c r="AB464" s="9"/>
      <c r="AC464" s="9"/>
    </row>
    <row r="465" spans="1:29" ht="12.75">
      <c r="A465" s="10"/>
      <c r="B465" s="9"/>
      <c r="C465" s="11"/>
      <c r="E465" s="9"/>
      <c r="F465" s="9"/>
      <c r="G465" s="9"/>
      <c r="H465" s="13"/>
      <c r="I465" s="9"/>
      <c r="J465" s="9"/>
      <c r="K465" s="76"/>
      <c r="L465" s="9"/>
      <c r="M465" s="149"/>
      <c r="N465" s="11"/>
      <c r="O465" s="11"/>
      <c r="P465" s="9"/>
      <c r="Q465" s="9"/>
      <c r="R465" s="9"/>
      <c r="S465" s="149"/>
      <c r="T465" s="9"/>
      <c r="U465" s="11"/>
      <c r="V465" s="9"/>
      <c r="W465" s="9"/>
      <c r="X465" s="47"/>
      <c r="Y465" s="9"/>
      <c r="Z465" s="28"/>
      <c r="AA465" s="9"/>
      <c r="AB465" s="9"/>
      <c r="AC465" s="9"/>
    </row>
    <row r="466" spans="1:29" ht="12.75">
      <c r="A466" s="10"/>
      <c r="B466" s="9"/>
      <c r="C466" s="11"/>
      <c r="E466" s="9"/>
      <c r="F466" s="9"/>
      <c r="G466" s="9"/>
      <c r="H466" s="13"/>
      <c r="I466" s="9"/>
      <c r="J466" s="9"/>
      <c r="K466" s="76"/>
      <c r="L466" s="9"/>
      <c r="M466" s="149"/>
      <c r="N466" s="11"/>
      <c r="O466" s="11"/>
      <c r="P466" s="9"/>
      <c r="Q466" s="9"/>
      <c r="R466" s="9"/>
      <c r="S466" s="149"/>
      <c r="T466" s="9"/>
      <c r="U466" s="11"/>
      <c r="V466" s="9"/>
      <c r="W466" s="9"/>
      <c r="X466" s="47"/>
      <c r="Y466" s="9"/>
      <c r="Z466" s="28"/>
      <c r="AA466" s="9"/>
      <c r="AB466" s="9"/>
      <c r="AC466" s="9"/>
    </row>
    <row r="467" spans="1:29" ht="12.75">
      <c r="A467" s="10"/>
      <c r="B467" s="9"/>
      <c r="C467" s="11"/>
      <c r="E467" s="9"/>
      <c r="F467" s="9"/>
      <c r="G467" s="9"/>
      <c r="H467" s="13"/>
      <c r="I467" s="9"/>
      <c r="J467" s="9"/>
      <c r="K467" s="76"/>
      <c r="L467" s="9"/>
      <c r="M467" s="149"/>
      <c r="N467" s="11"/>
      <c r="O467" s="11"/>
      <c r="P467" s="9"/>
      <c r="Q467" s="9"/>
      <c r="R467" s="9"/>
      <c r="S467" s="149"/>
      <c r="T467" s="9"/>
      <c r="U467" s="11"/>
      <c r="V467" s="9"/>
      <c r="W467" s="9"/>
      <c r="X467" s="47"/>
      <c r="Y467" s="9"/>
      <c r="Z467" s="28"/>
      <c r="AA467" s="9"/>
      <c r="AB467" s="9"/>
      <c r="AC467" s="9"/>
    </row>
    <row r="468" spans="1:29" ht="12.75">
      <c r="A468" s="10"/>
      <c r="B468" s="9"/>
      <c r="C468" s="11"/>
      <c r="E468" s="9"/>
      <c r="F468" s="9"/>
      <c r="G468" s="9"/>
      <c r="H468" s="13"/>
      <c r="I468" s="9"/>
      <c r="J468" s="9"/>
      <c r="K468" s="76"/>
      <c r="L468" s="9"/>
      <c r="M468" s="149"/>
      <c r="N468" s="11"/>
      <c r="O468" s="11"/>
      <c r="P468" s="9"/>
      <c r="Q468" s="9"/>
      <c r="R468" s="9"/>
      <c r="S468" s="149"/>
      <c r="T468" s="9"/>
      <c r="U468" s="11"/>
      <c r="V468" s="9"/>
      <c r="W468" s="9"/>
      <c r="X468" s="47"/>
      <c r="Y468" s="9"/>
      <c r="Z468" s="28"/>
      <c r="AA468" s="9"/>
      <c r="AB468" s="9"/>
      <c r="AC468" s="9"/>
    </row>
    <row r="469" spans="1:29" ht="12.75">
      <c r="A469" s="10"/>
      <c r="B469" s="9"/>
      <c r="C469" s="11"/>
      <c r="E469" s="9"/>
      <c r="F469" s="9"/>
      <c r="G469" s="9"/>
      <c r="H469" s="13"/>
      <c r="I469" s="9"/>
      <c r="J469" s="9"/>
      <c r="K469" s="76"/>
      <c r="L469" s="9"/>
      <c r="M469" s="149"/>
      <c r="N469" s="11"/>
      <c r="O469" s="11"/>
      <c r="P469" s="9"/>
      <c r="Q469" s="9"/>
      <c r="R469" s="9"/>
      <c r="S469" s="149"/>
      <c r="T469" s="9"/>
      <c r="U469" s="11"/>
      <c r="V469" s="9"/>
      <c r="W469" s="9"/>
      <c r="X469" s="47"/>
      <c r="Y469" s="9"/>
      <c r="Z469" s="28"/>
      <c r="AA469" s="9"/>
      <c r="AB469" s="9"/>
      <c r="AC469" s="9"/>
    </row>
    <row r="470" spans="1:29" ht="12.75">
      <c r="A470" s="10"/>
      <c r="B470" s="9"/>
      <c r="C470" s="11"/>
      <c r="E470" s="9"/>
      <c r="F470" s="9"/>
      <c r="G470" s="9"/>
      <c r="H470" s="13"/>
      <c r="I470" s="9"/>
      <c r="J470" s="9"/>
      <c r="K470" s="76"/>
      <c r="L470" s="9"/>
      <c r="M470" s="149"/>
      <c r="N470" s="11"/>
      <c r="O470" s="11"/>
      <c r="P470" s="9"/>
      <c r="Q470" s="9"/>
      <c r="R470" s="9"/>
      <c r="S470" s="149"/>
      <c r="T470" s="9"/>
      <c r="U470" s="11"/>
      <c r="V470" s="9"/>
      <c r="W470" s="9"/>
      <c r="X470" s="47"/>
      <c r="Y470" s="9"/>
      <c r="Z470" s="28"/>
      <c r="AA470" s="9"/>
      <c r="AB470" s="9"/>
      <c r="AC470" s="9"/>
    </row>
    <row r="471" spans="1:29" ht="12.75">
      <c r="A471" s="10"/>
      <c r="B471" s="9"/>
      <c r="C471" s="11"/>
      <c r="E471" s="9"/>
      <c r="F471" s="9"/>
      <c r="G471" s="9"/>
      <c r="H471" s="13"/>
      <c r="I471" s="9"/>
      <c r="J471" s="9"/>
      <c r="K471" s="76"/>
      <c r="L471" s="9"/>
      <c r="M471" s="149"/>
      <c r="N471" s="11"/>
      <c r="O471" s="11"/>
      <c r="P471" s="9"/>
      <c r="Q471" s="9"/>
      <c r="R471" s="9"/>
      <c r="S471" s="149"/>
      <c r="T471" s="9"/>
      <c r="U471" s="11"/>
      <c r="V471" s="9"/>
      <c r="W471" s="9"/>
      <c r="X471" s="47"/>
      <c r="Y471" s="9"/>
      <c r="Z471" s="28"/>
      <c r="AA471" s="9"/>
      <c r="AB471" s="9"/>
      <c r="AC471" s="9"/>
    </row>
    <row r="472" spans="1:29" ht="12.75">
      <c r="A472" s="10"/>
      <c r="B472" s="9"/>
      <c r="C472" s="11"/>
      <c r="E472" s="9"/>
      <c r="F472" s="9"/>
      <c r="G472" s="9"/>
      <c r="H472" s="13"/>
      <c r="I472" s="9"/>
      <c r="J472" s="9"/>
      <c r="K472" s="76"/>
      <c r="L472" s="9"/>
      <c r="M472" s="149"/>
      <c r="N472" s="11"/>
      <c r="O472" s="11"/>
      <c r="P472" s="9"/>
      <c r="Q472" s="9"/>
      <c r="R472" s="9"/>
      <c r="S472" s="149"/>
      <c r="T472" s="9"/>
      <c r="U472" s="11"/>
      <c r="V472" s="9"/>
      <c r="W472" s="9"/>
      <c r="X472" s="47"/>
      <c r="Y472" s="9"/>
      <c r="Z472" s="28"/>
      <c r="AA472" s="9"/>
      <c r="AB472" s="9"/>
      <c r="AC472" s="9"/>
    </row>
    <row r="473" spans="1:29" ht="12.75">
      <c r="A473" s="10"/>
      <c r="B473" s="9"/>
      <c r="C473" s="11"/>
      <c r="E473" s="9"/>
      <c r="F473" s="9"/>
      <c r="G473" s="9"/>
      <c r="H473" s="13"/>
      <c r="I473" s="9"/>
      <c r="J473" s="9"/>
      <c r="K473" s="76"/>
      <c r="L473" s="9"/>
      <c r="M473" s="149"/>
      <c r="N473" s="11"/>
      <c r="O473" s="11"/>
      <c r="P473" s="9"/>
      <c r="Q473" s="9"/>
      <c r="R473" s="9"/>
      <c r="S473" s="149"/>
      <c r="T473" s="9"/>
      <c r="U473" s="11"/>
      <c r="V473" s="9"/>
      <c r="W473" s="9"/>
      <c r="X473" s="47"/>
      <c r="Y473" s="9"/>
      <c r="Z473" s="28"/>
      <c r="AA473" s="9"/>
      <c r="AB473" s="9"/>
      <c r="AC473" s="9"/>
    </row>
    <row r="474" spans="1:29" ht="12.75">
      <c r="A474" s="10"/>
      <c r="B474" s="9"/>
      <c r="C474" s="11"/>
      <c r="E474" s="9"/>
      <c r="F474" s="9"/>
      <c r="G474" s="9"/>
      <c r="H474" s="13"/>
      <c r="I474" s="9"/>
      <c r="J474" s="9"/>
      <c r="K474" s="76"/>
      <c r="L474" s="9"/>
      <c r="M474" s="149"/>
      <c r="N474" s="11"/>
      <c r="O474" s="11"/>
      <c r="P474" s="9"/>
      <c r="Q474" s="9"/>
      <c r="R474" s="9"/>
      <c r="S474" s="149"/>
      <c r="T474" s="9"/>
      <c r="U474" s="11"/>
      <c r="V474" s="9"/>
      <c r="W474" s="9"/>
      <c r="X474" s="47"/>
      <c r="Y474" s="9"/>
      <c r="Z474" s="28"/>
      <c r="AA474" s="9"/>
      <c r="AB474" s="9"/>
      <c r="AC474" s="9"/>
    </row>
    <row r="475" spans="1:29" ht="12.75">
      <c r="A475" s="10"/>
      <c r="B475" s="9"/>
      <c r="C475" s="11"/>
      <c r="E475" s="9"/>
      <c r="F475" s="9"/>
      <c r="G475" s="9"/>
      <c r="H475" s="13"/>
      <c r="I475" s="9"/>
      <c r="J475" s="9"/>
      <c r="K475" s="76"/>
      <c r="L475" s="9"/>
      <c r="M475" s="149"/>
      <c r="N475" s="11"/>
      <c r="O475" s="11"/>
      <c r="P475" s="9"/>
      <c r="Q475" s="9"/>
      <c r="R475" s="9"/>
      <c r="S475" s="149"/>
      <c r="T475" s="9"/>
      <c r="U475" s="11"/>
      <c r="V475" s="9"/>
      <c r="W475" s="9"/>
      <c r="X475" s="47"/>
      <c r="Y475" s="9"/>
      <c r="Z475" s="28"/>
      <c r="AA475" s="9"/>
      <c r="AB475" s="9"/>
      <c r="AC475" s="9"/>
    </row>
    <row r="476" spans="1:29" ht="12.75">
      <c r="A476" s="10"/>
      <c r="B476" s="9"/>
      <c r="C476" s="11"/>
      <c r="E476" s="9"/>
      <c r="F476" s="9"/>
      <c r="G476" s="9"/>
      <c r="H476" s="13"/>
      <c r="I476" s="9"/>
      <c r="J476" s="9"/>
      <c r="K476" s="76"/>
      <c r="L476" s="9"/>
      <c r="M476" s="149"/>
      <c r="N476" s="11"/>
      <c r="O476" s="11"/>
      <c r="P476" s="9"/>
      <c r="Q476" s="9"/>
      <c r="R476" s="9"/>
      <c r="S476" s="149"/>
      <c r="T476" s="9"/>
      <c r="U476" s="11"/>
      <c r="V476" s="9"/>
      <c r="W476" s="9"/>
      <c r="X476" s="47"/>
      <c r="Y476" s="9"/>
      <c r="Z476" s="28"/>
      <c r="AA476" s="9"/>
      <c r="AB476" s="9"/>
      <c r="AC476" s="9"/>
    </row>
    <row r="477" spans="1:29" ht="12.75">
      <c r="A477" s="10"/>
      <c r="B477" s="9"/>
      <c r="C477" s="11"/>
      <c r="E477" s="9"/>
      <c r="F477" s="9"/>
      <c r="G477" s="9"/>
      <c r="H477" s="13"/>
      <c r="I477" s="9"/>
      <c r="J477" s="9"/>
      <c r="K477" s="76"/>
      <c r="L477" s="9"/>
      <c r="M477" s="149"/>
      <c r="N477" s="11"/>
      <c r="O477" s="11"/>
      <c r="P477" s="9"/>
      <c r="Q477" s="9"/>
      <c r="R477" s="9"/>
      <c r="S477" s="149"/>
      <c r="T477" s="9"/>
      <c r="U477" s="11"/>
      <c r="V477" s="9"/>
      <c r="W477" s="9"/>
      <c r="X477" s="47"/>
      <c r="Y477" s="9"/>
      <c r="Z477" s="28"/>
      <c r="AA477" s="9"/>
      <c r="AB477" s="9"/>
      <c r="AC477" s="9"/>
    </row>
    <row r="478" spans="1:29" ht="12.75">
      <c r="A478" s="10"/>
      <c r="B478" s="9"/>
      <c r="C478" s="11"/>
      <c r="E478" s="9"/>
      <c r="F478" s="9"/>
      <c r="G478" s="9"/>
      <c r="H478" s="13"/>
      <c r="I478" s="9"/>
      <c r="J478" s="9"/>
      <c r="K478" s="76"/>
      <c r="L478" s="9"/>
      <c r="M478" s="149"/>
      <c r="N478" s="11"/>
      <c r="O478" s="11"/>
      <c r="P478" s="9"/>
      <c r="Q478" s="9"/>
      <c r="R478" s="9"/>
      <c r="S478" s="149"/>
      <c r="T478" s="9"/>
      <c r="U478" s="11"/>
      <c r="V478" s="9"/>
      <c r="W478" s="9"/>
      <c r="X478" s="47"/>
      <c r="Y478" s="9"/>
      <c r="Z478" s="28"/>
      <c r="AA478" s="9"/>
      <c r="AB478" s="9"/>
      <c r="AC478" s="9"/>
    </row>
    <row r="479" spans="1:29" ht="12.75">
      <c r="A479" s="10"/>
      <c r="B479" s="9"/>
      <c r="C479" s="11"/>
      <c r="E479" s="9"/>
      <c r="F479" s="9"/>
      <c r="G479" s="9"/>
      <c r="H479" s="13"/>
      <c r="I479" s="9"/>
      <c r="J479" s="9"/>
      <c r="K479" s="76"/>
      <c r="L479" s="9"/>
      <c r="M479" s="149"/>
      <c r="N479" s="11"/>
      <c r="O479" s="11"/>
      <c r="P479" s="9"/>
      <c r="Q479" s="9"/>
      <c r="R479" s="9"/>
      <c r="S479" s="149"/>
      <c r="T479" s="9"/>
      <c r="U479" s="11"/>
      <c r="V479" s="9"/>
      <c r="W479" s="9"/>
      <c r="X479" s="47"/>
      <c r="Y479" s="9"/>
      <c r="Z479" s="28"/>
      <c r="AA479" s="9"/>
      <c r="AB479" s="9"/>
      <c r="AC479" s="9"/>
    </row>
    <row r="480" spans="1:29" ht="12.75">
      <c r="A480" s="10"/>
      <c r="B480" s="9"/>
      <c r="C480" s="11"/>
      <c r="E480" s="9"/>
      <c r="F480" s="9"/>
      <c r="G480" s="9"/>
      <c r="H480" s="13"/>
      <c r="I480" s="9"/>
      <c r="J480" s="9"/>
      <c r="K480" s="76"/>
      <c r="L480" s="9"/>
      <c r="M480" s="149"/>
      <c r="N480" s="11"/>
      <c r="O480" s="11"/>
      <c r="P480" s="9"/>
      <c r="Q480" s="9"/>
      <c r="R480" s="9"/>
      <c r="S480" s="149"/>
      <c r="T480" s="9"/>
      <c r="U480" s="11"/>
      <c r="V480" s="9"/>
      <c r="W480" s="9"/>
      <c r="X480" s="47"/>
      <c r="Y480" s="9"/>
      <c r="Z480" s="28"/>
      <c r="AA480" s="9"/>
      <c r="AB480" s="9"/>
      <c r="AC480" s="9"/>
    </row>
    <row r="481" spans="1:29" ht="12.75">
      <c r="A481" s="10"/>
      <c r="B481" s="9"/>
      <c r="C481" s="11"/>
      <c r="E481" s="9"/>
      <c r="F481" s="9"/>
      <c r="G481" s="9"/>
      <c r="H481" s="13"/>
      <c r="I481" s="9"/>
      <c r="J481" s="9"/>
      <c r="K481" s="76"/>
      <c r="L481" s="9"/>
      <c r="M481" s="149"/>
      <c r="N481" s="11"/>
      <c r="O481" s="11"/>
      <c r="P481" s="9"/>
      <c r="Q481" s="9"/>
      <c r="R481" s="9"/>
      <c r="S481" s="149"/>
      <c r="T481" s="9"/>
      <c r="U481" s="11"/>
      <c r="V481" s="9"/>
      <c r="W481" s="9"/>
      <c r="X481" s="47"/>
      <c r="Y481" s="9"/>
      <c r="Z481" s="28"/>
      <c r="AA481" s="9"/>
      <c r="AB481" s="9"/>
      <c r="AC481" s="9"/>
    </row>
    <row r="482" spans="1:29" ht="12.75">
      <c r="A482" s="10"/>
      <c r="B482" s="9"/>
      <c r="C482" s="11"/>
      <c r="E482" s="9"/>
      <c r="F482" s="9"/>
      <c r="G482" s="9"/>
      <c r="H482" s="13"/>
      <c r="I482" s="9"/>
      <c r="J482" s="9"/>
      <c r="K482" s="76"/>
      <c r="L482" s="9"/>
      <c r="M482" s="149"/>
      <c r="N482" s="11"/>
      <c r="O482" s="11"/>
      <c r="P482" s="9"/>
      <c r="Q482" s="9"/>
      <c r="R482" s="9"/>
      <c r="S482" s="149"/>
      <c r="T482" s="9"/>
      <c r="U482" s="11"/>
      <c r="V482" s="9"/>
      <c r="W482" s="9"/>
      <c r="X482" s="47"/>
      <c r="Y482" s="9"/>
      <c r="Z482" s="28"/>
      <c r="AA482" s="9"/>
      <c r="AB482" s="9"/>
      <c r="AC482" s="9"/>
    </row>
    <row r="483" spans="1:29" ht="12.75">
      <c r="A483" s="10"/>
      <c r="B483" s="9"/>
      <c r="C483" s="11"/>
      <c r="E483" s="9"/>
      <c r="F483" s="9"/>
      <c r="G483" s="9"/>
      <c r="H483" s="13"/>
      <c r="I483" s="9"/>
      <c r="J483" s="9"/>
      <c r="K483" s="76"/>
      <c r="L483" s="9"/>
      <c r="M483" s="149"/>
      <c r="N483" s="11"/>
      <c r="O483" s="11"/>
      <c r="P483" s="9"/>
      <c r="Q483" s="9"/>
      <c r="R483" s="9"/>
      <c r="S483" s="149"/>
      <c r="T483" s="9"/>
      <c r="U483" s="11"/>
      <c r="V483" s="9"/>
      <c r="W483" s="9"/>
      <c r="X483" s="47"/>
      <c r="Y483" s="9"/>
      <c r="Z483" s="28"/>
      <c r="AA483" s="9"/>
      <c r="AB483" s="9"/>
      <c r="AC483" s="9"/>
    </row>
    <row r="484" spans="1:29" ht="12.75">
      <c r="A484" s="10"/>
      <c r="B484" s="9"/>
      <c r="C484" s="11"/>
      <c r="E484" s="9"/>
      <c r="F484" s="9"/>
      <c r="G484" s="9"/>
      <c r="H484" s="13"/>
      <c r="I484" s="9"/>
      <c r="J484" s="9"/>
      <c r="K484" s="76"/>
      <c r="L484" s="9"/>
      <c r="M484" s="149"/>
      <c r="N484" s="11"/>
      <c r="O484" s="11"/>
      <c r="P484" s="9"/>
      <c r="Q484" s="9"/>
      <c r="R484" s="9"/>
      <c r="S484" s="149"/>
      <c r="T484" s="9"/>
      <c r="U484" s="11"/>
      <c r="V484" s="9"/>
      <c r="W484" s="9"/>
      <c r="X484" s="47"/>
      <c r="Y484" s="9"/>
      <c r="Z484" s="28"/>
      <c r="AA484" s="9"/>
      <c r="AB484" s="9"/>
      <c r="AC484" s="9"/>
    </row>
    <row r="485" spans="1:29" ht="12.75">
      <c r="A485" s="10"/>
      <c r="B485" s="9"/>
      <c r="C485" s="11"/>
      <c r="E485" s="9"/>
      <c r="F485" s="9"/>
      <c r="G485" s="9"/>
      <c r="H485" s="13"/>
      <c r="I485" s="9"/>
      <c r="J485" s="9"/>
      <c r="K485" s="76"/>
      <c r="L485" s="9"/>
      <c r="M485" s="149"/>
      <c r="N485" s="11"/>
      <c r="O485" s="11"/>
      <c r="P485" s="9"/>
      <c r="Q485" s="9"/>
      <c r="R485" s="9"/>
      <c r="S485" s="149"/>
      <c r="T485" s="9"/>
      <c r="U485" s="11"/>
      <c r="V485" s="9"/>
      <c r="W485" s="9"/>
      <c r="X485" s="47"/>
      <c r="Y485" s="9"/>
      <c r="Z485" s="28"/>
      <c r="AA485" s="9"/>
      <c r="AB485" s="9"/>
      <c r="AC485" s="9"/>
    </row>
    <row r="486" spans="1:29" ht="12.75">
      <c r="A486" s="10"/>
      <c r="B486" s="9"/>
      <c r="C486" s="11"/>
      <c r="E486" s="9"/>
      <c r="F486" s="9"/>
      <c r="G486" s="9"/>
      <c r="H486" s="13"/>
      <c r="I486" s="9"/>
      <c r="J486" s="9"/>
      <c r="K486" s="76"/>
      <c r="L486" s="9"/>
      <c r="M486" s="149"/>
      <c r="N486" s="11"/>
      <c r="O486" s="11"/>
      <c r="P486" s="9"/>
      <c r="Q486" s="9"/>
      <c r="R486" s="9"/>
      <c r="S486" s="149"/>
      <c r="T486" s="9"/>
      <c r="U486" s="11"/>
      <c r="V486" s="9"/>
      <c r="W486" s="9"/>
      <c r="X486" s="47"/>
      <c r="Y486" s="9"/>
      <c r="Z486" s="28"/>
      <c r="AA486" s="9"/>
      <c r="AB486" s="9"/>
      <c r="AC486" s="9"/>
    </row>
    <row r="487" spans="1:29" ht="12.75">
      <c r="A487" s="10"/>
      <c r="B487" s="9"/>
      <c r="C487" s="11"/>
      <c r="E487" s="9"/>
      <c r="F487" s="9"/>
      <c r="G487" s="9"/>
      <c r="H487" s="13"/>
      <c r="I487" s="9"/>
      <c r="J487" s="9"/>
      <c r="K487" s="76"/>
      <c r="L487" s="9"/>
      <c r="M487" s="149"/>
      <c r="N487" s="11"/>
      <c r="O487" s="11"/>
      <c r="P487" s="9"/>
      <c r="Q487" s="9"/>
      <c r="R487" s="9"/>
      <c r="S487" s="149"/>
      <c r="T487" s="9"/>
      <c r="U487" s="11"/>
      <c r="V487" s="9"/>
      <c r="W487" s="9"/>
      <c r="X487" s="47"/>
      <c r="Y487" s="9"/>
      <c r="Z487" s="28"/>
      <c r="AA487" s="9"/>
      <c r="AB487" s="9"/>
      <c r="AC487" s="9"/>
    </row>
    <row r="488" spans="1:29" ht="12.75">
      <c r="A488" s="10"/>
      <c r="B488" s="9"/>
      <c r="C488" s="11"/>
      <c r="E488" s="9"/>
      <c r="F488" s="9"/>
      <c r="G488" s="9"/>
      <c r="H488" s="13"/>
      <c r="I488" s="9"/>
      <c r="J488" s="9"/>
      <c r="K488" s="76"/>
      <c r="L488" s="9"/>
      <c r="M488" s="149"/>
      <c r="N488" s="11"/>
      <c r="O488" s="11"/>
      <c r="P488" s="9"/>
      <c r="Q488" s="9"/>
      <c r="R488" s="9"/>
      <c r="S488" s="149"/>
      <c r="T488" s="9"/>
      <c r="U488" s="11"/>
      <c r="V488" s="9"/>
      <c r="W488" s="9"/>
      <c r="X488" s="47"/>
      <c r="Y488" s="9"/>
      <c r="Z488" s="28"/>
      <c r="AA488" s="9"/>
      <c r="AB488" s="9"/>
      <c r="AC488" s="9"/>
    </row>
    <row r="489" spans="1:29" ht="12.75">
      <c r="A489" s="10"/>
      <c r="B489" s="9"/>
      <c r="C489" s="11"/>
      <c r="E489" s="9"/>
      <c r="F489" s="9"/>
      <c r="G489" s="9"/>
      <c r="H489" s="13"/>
      <c r="I489" s="9"/>
      <c r="J489" s="9"/>
      <c r="K489" s="76"/>
      <c r="L489" s="9"/>
      <c r="M489" s="149"/>
      <c r="N489" s="11"/>
      <c r="O489" s="11"/>
      <c r="P489" s="9"/>
      <c r="Q489" s="9"/>
      <c r="R489" s="9"/>
      <c r="S489" s="149"/>
      <c r="T489" s="9"/>
      <c r="U489" s="11"/>
      <c r="V489" s="9"/>
      <c r="W489" s="9"/>
      <c r="X489" s="47"/>
      <c r="Y489" s="9"/>
      <c r="Z489" s="28"/>
      <c r="AA489" s="9"/>
      <c r="AB489" s="9"/>
      <c r="AC489" s="9"/>
    </row>
    <row r="490" spans="1:29" ht="12.75">
      <c r="A490" s="10"/>
      <c r="B490" s="9"/>
      <c r="C490" s="11"/>
      <c r="E490" s="9"/>
      <c r="F490" s="9"/>
      <c r="G490" s="9"/>
      <c r="H490" s="13"/>
      <c r="I490" s="9"/>
      <c r="J490" s="9"/>
      <c r="K490" s="76"/>
      <c r="L490" s="9"/>
      <c r="M490" s="149"/>
      <c r="N490" s="11"/>
      <c r="O490" s="11"/>
      <c r="P490" s="9"/>
      <c r="Q490" s="9"/>
      <c r="R490" s="9"/>
      <c r="S490" s="149"/>
      <c r="T490" s="9"/>
      <c r="U490" s="11"/>
      <c r="V490" s="9"/>
      <c r="W490" s="9"/>
      <c r="X490" s="47"/>
      <c r="Y490" s="9"/>
      <c r="Z490" s="28"/>
      <c r="AA490" s="9"/>
      <c r="AB490" s="9"/>
      <c r="AC490" s="9"/>
    </row>
    <row r="491" spans="1:29" ht="12.75">
      <c r="A491" s="10"/>
      <c r="B491" s="9"/>
      <c r="C491" s="11"/>
      <c r="E491" s="9"/>
      <c r="F491" s="9"/>
      <c r="G491" s="9"/>
      <c r="H491" s="13"/>
      <c r="I491" s="9"/>
      <c r="J491" s="9"/>
      <c r="K491" s="76"/>
      <c r="L491" s="9"/>
      <c r="M491" s="149"/>
      <c r="N491" s="11"/>
      <c r="O491" s="11"/>
      <c r="P491" s="9"/>
      <c r="Q491" s="9"/>
      <c r="R491" s="9"/>
      <c r="S491" s="149"/>
      <c r="T491" s="9"/>
      <c r="U491" s="11"/>
      <c r="V491" s="9"/>
      <c r="W491" s="9"/>
      <c r="X491" s="47"/>
      <c r="Y491" s="9"/>
      <c r="Z491" s="28"/>
      <c r="AA491" s="9"/>
      <c r="AB491" s="9"/>
      <c r="AC491" s="9"/>
    </row>
    <row r="492" spans="1:29" ht="12.75">
      <c r="A492" s="10"/>
      <c r="B492" s="9"/>
      <c r="C492" s="11"/>
      <c r="E492" s="9"/>
      <c r="F492" s="9"/>
      <c r="G492" s="9"/>
      <c r="H492" s="13"/>
      <c r="I492" s="9"/>
      <c r="J492" s="9"/>
      <c r="K492" s="76"/>
      <c r="L492" s="9"/>
      <c r="M492" s="149"/>
      <c r="N492" s="11"/>
      <c r="O492" s="11"/>
      <c r="P492" s="9"/>
      <c r="Q492" s="9"/>
      <c r="R492" s="9"/>
      <c r="S492" s="149"/>
      <c r="T492" s="9"/>
      <c r="U492" s="11"/>
      <c r="V492" s="9"/>
      <c r="W492" s="9"/>
      <c r="X492" s="47"/>
      <c r="Y492" s="9"/>
      <c r="Z492" s="28"/>
      <c r="AA492" s="9"/>
      <c r="AB492" s="9"/>
      <c r="AC492" s="9"/>
    </row>
    <row r="493" spans="1:29" ht="12.75">
      <c r="A493" s="10"/>
      <c r="B493" s="9"/>
      <c r="C493" s="11"/>
      <c r="E493" s="9"/>
      <c r="F493" s="9"/>
      <c r="G493" s="9"/>
      <c r="H493" s="13"/>
      <c r="I493" s="9"/>
      <c r="J493" s="9"/>
      <c r="K493" s="76"/>
      <c r="L493" s="9"/>
      <c r="M493" s="149"/>
      <c r="N493" s="11"/>
      <c r="O493" s="11"/>
      <c r="P493" s="9"/>
      <c r="Q493" s="9"/>
      <c r="R493" s="9"/>
      <c r="S493" s="149"/>
      <c r="T493" s="9"/>
      <c r="U493" s="11"/>
      <c r="V493" s="9"/>
      <c r="W493" s="9"/>
      <c r="X493" s="47"/>
      <c r="Y493" s="9"/>
      <c r="Z493" s="28"/>
      <c r="AA493" s="9"/>
      <c r="AB493" s="9"/>
      <c r="AC493" s="9"/>
    </row>
    <row r="494" spans="1:29" ht="12.75">
      <c r="A494" s="10"/>
      <c r="B494" s="9"/>
      <c r="C494" s="11"/>
      <c r="E494" s="9"/>
      <c r="F494" s="9"/>
      <c r="G494" s="9"/>
      <c r="H494" s="13"/>
      <c r="I494" s="9"/>
      <c r="J494" s="9"/>
      <c r="K494" s="76"/>
      <c r="L494" s="9"/>
      <c r="M494" s="149"/>
      <c r="N494" s="11"/>
      <c r="O494" s="11"/>
      <c r="P494" s="9"/>
      <c r="Q494" s="9"/>
      <c r="R494" s="9"/>
      <c r="S494" s="149"/>
      <c r="T494" s="9"/>
      <c r="U494" s="11"/>
      <c r="V494" s="9"/>
      <c r="W494" s="9"/>
      <c r="X494" s="47"/>
      <c r="Y494" s="9"/>
      <c r="Z494" s="28"/>
      <c r="AA494" s="9"/>
      <c r="AB494" s="9"/>
      <c r="AC494" s="9"/>
    </row>
    <row r="495" spans="1:29" ht="12.75">
      <c r="A495" s="10"/>
      <c r="B495" s="9"/>
      <c r="C495" s="11"/>
      <c r="E495" s="9"/>
      <c r="F495" s="9"/>
      <c r="G495" s="9"/>
      <c r="H495" s="13"/>
      <c r="I495" s="9"/>
      <c r="J495" s="9"/>
      <c r="K495" s="76"/>
      <c r="L495" s="9"/>
      <c r="M495" s="149"/>
      <c r="N495" s="11"/>
      <c r="O495" s="11"/>
      <c r="P495" s="9"/>
      <c r="Q495" s="9"/>
      <c r="R495" s="9"/>
      <c r="S495" s="149"/>
      <c r="T495" s="9"/>
      <c r="U495" s="11"/>
      <c r="V495" s="9"/>
      <c r="W495" s="9"/>
      <c r="X495" s="47"/>
      <c r="Y495" s="9"/>
      <c r="Z495" s="28"/>
      <c r="AA495" s="9"/>
      <c r="AB495" s="9"/>
      <c r="AC495" s="9"/>
    </row>
    <row r="496" spans="1:29" ht="12.75">
      <c r="A496" s="10"/>
      <c r="B496" s="9"/>
      <c r="C496" s="11"/>
      <c r="E496" s="9"/>
      <c r="F496" s="9"/>
      <c r="G496" s="9"/>
      <c r="H496" s="13"/>
      <c r="I496" s="9"/>
      <c r="J496" s="9"/>
      <c r="K496" s="76"/>
      <c r="L496" s="9"/>
      <c r="M496" s="149"/>
      <c r="N496" s="11"/>
      <c r="O496" s="11"/>
      <c r="P496" s="9"/>
      <c r="Q496" s="9"/>
      <c r="R496" s="9"/>
      <c r="S496" s="149"/>
      <c r="T496" s="9"/>
      <c r="U496" s="11"/>
      <c r="V496" s="9"/>
      <c r="W496" s="9"/>
      <c r="X496" s="47"/>
      <c r="Y496" s="9"/>
      <c r="Z496" s="28"/>
      <c r="AA496" s="9"/>
      <c r="AB496" s="9"/>
      <c r="AC496" s="9"/>
    </row>
    <row r="497" spans="1:29" ht="12.75">
      <c r="A497" s="10"/>
      <c r="B497" s="9"/>
      <c r="C497" s="11"/>
      <c r="E497" s="9"/>
      <c r="F497" s="9"/>
      <c r="G497" s="9"/>
      <c r="H497" s="13"/>
      <c r="I497" s="9"/>
      <c r="J497" s="9"/>
      <c r="K497" s="76"/>
      <c r="L497" s="9"/>
      <c r="M497" s="149"/>
      <c r="N497" s="11"/>
      <c r="O497" s="11"/>
      <c r="P497" s="9"/>
      <c r="Q497" s="9"/>
      <c r="R497" s="9"/>
      <c r="S497" s="149"/>
      <c r="T497" s="9"/>
      <c r="U497" s="11"/>
      <c r="V497" s="9"/>
      <c r="W497" s="9"/>
      <c r="X497" s="47"/>
      <c r="Y497" s="9"/>
      <c r="Z497" s="28"/>
      <c r="AA497" s="9"/>
      <c r="AB497" s="9"/>
      <c r="AC497" s="9"/>
    </row>
    <row r="498" spans="1:29" ht="12.75">
      <c r="A498" s="10"/>
      <c r="B498" s="9"/>
      <c r="C498" s="11"/>
      <c r="E498" s="9"/>
      <c r="F498" s="9"/>
      <c r="G498" s="9"/>
      <c r="H498" s="13"/>
      <c r="I498" s="9"/>
      <c r="J498" s="9"/>
      <c r="K498" s="76"/>
      <c r="L498" s="9"/>
      <c r="M498" s="149"/>
      <c r="N498" s="11"/>
      <c r="O498" s="11"/>
      <c r="P498" s="9"/>
      <c r="Q498" s="9"/>
      <c r="R498" s="9"/>
      <c r="S498" s="149"/>
      <c r="T498" s="9"/>
      <c r="U498" s="11"/>
      <c r="V498" s="9"/>
      <c r="W498" s="9"/>
      <c r="X498" s="47"/>
      <c r="Y498" s="9"/>
      <c r="Z498" s="28"/>
      <c r="AA498" s="9"/>
      <c r="AB498" s="9"/>
      <c r="AC498" s="9"/>
    </row>
    <row r="499" spans="1:29" ht="12.75">
      <c r="A499" s="10"/>
      <c r="B499" s="9"/>
      <c r="C499" s="11"/>
      <c r="E499" s="9"/>
      <c r="F499" s="9"/>
      <c r="G499" s="9"/>
      <c r="H499" s="13"/>
      <c r="I499" s="9"/>
      <c r="J499" s="9"/>
      <c r="K499" s="76"/>
      <c r="L499" s="9"/>
      <c r="M499" s="149"/>
      <c r="N499" s="11"/>
      <c r="O499" s="11"/>
      <c r="P499" s="9"/>
      <c r="Q499" s="9"/>
      <c r="R499" s="9"/>
      <c r="S499" s="149"/>
      <c r="T499" s="9"/>
      <c r="U499" s="11"/>
      <c r="V499" s="9"/>
      <c r="W499" s="9"/>
      <c r="X499" s="47"/>
      <c r="Y499" s="9"/>
      <c r="Z499" s="28"/>
      <c r="AA499" s="9"/>
      <c r="AB499" s="9"/>
      <c r="AC499" s="9"/>
    </row>
    <row r="500" spans="1:29" ht="12.75">
      <c r="A500" s="10"/>
      <c r="B500" s="9"/>
      <c r="C500" s="11"/>
      <c r="E500" s="9"/>
      <c r="F500" s="9"/>
      <c r="G500" s="9"/>
      <c r="H500" s="13"/>
      <c r="I500" s="9"/>
      <c r="J500" s="9"/>
      <c r="K500" s="76"/>
      <c r="L500" s="9"/>
      <c r="M500" s="149"/>
      <c r="N500" s="11"/>
      <c r="O500" s="11"/>
      <c r="P500" s="9"/>
      <c r="Q500" s="9"/>
      <c r="R500" s="9"/>
      <c r="S500" s="149"/>
      <c r="T500" s="9"/>
      <c r="U500" s="11"/>
      <c r="V500" s="9"/>
      <c r="W500" s="9"/>
      <c r="X500" s="47"/>
      <c r="Y500" s="9"/>
      <c r="Z500" s="28"/>
      <c r="AA500" s="9"/>
      <c r="AB500" s="9"/>
      <c r="AC500" s="9"/>
    </row>
    <row r="501" spans="1:29" ht="12.75">
      <c r="A501" s="10"/>
      <c r="B501" s="9"/>
      <c r="C501" s="11"/>
      <c r="E501" s="9"/>
      <c r="F501" s="9"/>
      <c r="G501" s="9"/>
      <c r="H501" s="13"/>
      <c r="I501" s="9"/>
      <c r="J501" s="9"/>
      <c r="K501" s="76"/>
      <c r="L501" s="9"/>
      <c r="M501" s="149"/>
      <c r="N501" s="11"/>
      <c r="O501" s="11"/>
      <c r="P501" s="9"/>
      <c r="Q501" s="9"/>
      <c r="R501" s="9"/>
      <c r="S501" s="149"/>
      <c r="T501" s="9"/>
      <c r="U501" s="11"/>
      <c r="V501" s="9"/>
      <c r="W501" s="9"/>
      <c r="X501" s="47"/>
      <c r="Y501" s="9"/>
      <c r="Z501" s="28"/>
      <c r="AA501" s="9"/>
      <c r="AB501" s="9"/>
      <c r="AC501" s="9"/>
    </row>
    <row r="502" spans="1:29" ht="12.75">
      <c r="A502" s="10"/>
      <c r="B502" s="9"/>
      <c r="C502" s="11"/>
      <c r="E502" s="9"/>
      <c r="F502" s="9"/>
      <c r="G502" s="9"/>
      <c r="H502" s="13"/>
      <c r="I502" s="9"/>
      <c r="J502" s="9"/>
      <c r="K502" s="76"/>
      <c r="L502" s="9"/>
      <c r="M502" s="149"/>
      <c r="N502" s="11"/>
      <c r="O502" s="11"/>
      <c r="P502" s="9"/>
      <c r="Q502" s="9"/>
      <c r="R502" s="9"/>
      <c r="S502" s="149"/>
      <c r="T502" s="9"/>
      <c r="U502" s="11"/>
      <c r="V502" s="9"/>
      <c r="W502" s="9"/>
      <c r="X502" s="47"/>
      <c r="Y502" s="9"/>
      <c r="Z502" s="28"/>
      <c r="AA502" s="9"/>
      <c r="AB502" s="9"/>
      <c r="AC502" s="9"/>
    </row>
    <row r="503" spans="1:29" ht="12.75">
      <c r="A503" s="10"/>
      <c r="B503" s="9"/>
      <c r="C503" s="11"/>
      <c r="E503" s="9"/>
      <c r="F503" s="9"/>
      <c r="G503" s="9"/>
      <c r="H503" s="13"/>
      <c r="I503" s="9"/>
      <c r="J503" s="9"/>
      <c r="K503" s="76"/>
      <c r="L503" s="9"/>
      <c r="M503" s="149"/>
      <c r="N503" s="11"/>
      <c r="O503" s="11"/>
      <c r="P503" s="9"/>
      <c r="Q503" s="9"/>
      <c r="R503" s="9"/>
      <c r="S503" s="149"/>
      <c r="T503" s="9"/>
      <c r="U503" s="11"/>
      <c r="V503" s="9"/>
      <c r="W503" s="9"/>
      <c r="X503" s="47"/>
      <c r="Y503" s="9"/>
      <c r="Z503" s="28"/>
      <c r="AA503" s="9"/>
      <c r="AB503" s="9"/>
      <c r="AC503" s="9"/>
    </row>
    <row r="504" spans="1:29" ht="12.75">
      <c r="A504" s="10"/>
      <c r="B504" s="9"/>
      <c r="C504" s="11"/>
      <c r="E504" s="9"/>
      <c r="F504" s="9"/>
      <c r="G504" s="9"/>
      <c r="H504" s="13"/>
      <c r="I504" s="9"/>
      <c r="J504" s="9"/>
      <c r="K504" s="76"/>
      <c r="L504" s="9"/>
      <c r="M504" s="149"/>
      <c r="N504" s="11"/>
      <c r="O504" s="11"/>
      <c r="P504" s="9"/>
      <c r="Q504" s="9"/>
      <c r="R504" s="9"/>
      <c r="S504" s="149"/>
      <c r="T504" s="9"/>
      <c r="U504" s="11"/>
      <c r="V504" s="9"/>
      <c r="W504" s="9"/>
      <c r="X504" s="47"/>
      <c r="Y504" s="9"/>
      <c r="Z504" s="28"/>
      <c r="AA504" s="9"/>
      <c r="AB504" s="9"/>
      <c r="AC504" s="9"/>
    </row>
    <row r="505" spans="1:29" ht="12.75">
      <c r="A505" s="10"/>
      <c r="B505" s="9"/>
      <c r="C505" s="11"/>
      <c r="E505" s="9"/>
      <c r="F505" s="9"/>
      <c r="G505" s="9"/>
      <c r="H505" s="13"/>
      <c r="I505" s="9"/>
      <c r="J505" s="9"/>
      <c r="K505" s="76"/>
      <c r="L505" s="9"/>
      <c r="M505" s="149"/>
      <c r="N505" s="11"/>
      <c r="O505" s="11"/>
      <c r="P505" s="9"/>
      <c r="Q505" s="9"/>
      <c r="R505" s="9"/>
      <c r="S505" s="149"/>
      <c r="T505" s="9"/>
      <c r="U505" s="11"/>
      <c r="V505" s="9"/>
      <c r="W505" s="9"/>
      <c r="X505" s="47"/>
      <c r="Y505" s="9"/>
      <c r="Z505" s="28"/>
      <c r="AA505" s="9"/>
      <c r="AB505" s="9"/>
      <c r="AC505" s="9"/>
    </row>
    <row r="506" spans="1:29" ht="12.75">
      <c r="A506" s="10"/>
      <c r="B506" s="9"/>
      <c r="C506" s="11"/>
      <c r="E506" s="9"/>
      <c r="F506" s="9"/>
      <c r="G506" s="9"/>
      <c r="H506" s="13"/>
      <c r="I506" s="9"/>
      <c r="J506" s="9"/>
      <c r="K506" s="76"/>
      <c r="L506" s="9"/>
      <c r="M506" s="149"/>
      <c r="N506" s="11"/>
      <c r="O506" s="11"/>
      <c r="P506" s="9"/>
      <c r="Q506" s="9"/>
      <c r="R506" s="9"/>
      <c r="S506" s="149"/>
      <c r="T506" s="9"/>
      <c r="U506" s="11"/>
      <c r="V506" s="9"/>
      <c r="W506" s="9"/>
      <c r="X506" s="47"/>
      <c r="Y506" s="9"/>
      <c r="Z506" s="28"/>
      <c r="AA506" s="9"/>
      <c r="AB506" s="9"/>
      <c r="AC506" s="9"/>
    </row>
    <row r="507" spans="1:29" ht="12.75">
      <c r="A507" s="10"/>
      <c r="B507" s="9"/>
      <c r="C507" s="11"/>
      <c r="E507" s="9"/>
      <c r="F507" s="9"/>
      <c r="G507" s="9"/>
      <c r="H507" s="13"/>
      <c r="I507" s="9"/>
      <c r="J507" s="9"/>
      <c r="K507" s="76"/>
      <c r="L507" s="9"/>
      <c r="M507" s="149"/>
      <c r="N507" s="11"/>
      <c r="O507" s="11"/>
      <c r="P507" s="9"/>
      <c r="Q507" s="9"/>
      <c r="R507" s="9"/>
      <c r="S507" s="149"/>
      <c r="T507" s="9"/>
      <c r="U507" s="11"/>
      <c r="V507" s="9"/>
      <c r="W507" s="9"/>
      <c r="X507" s="47"/>
      <c r="Y507" s="9"/>
      <c r="Z507" s="28"/>
      <c r="AA507" s="9"/>
      <c r="AB507" s="9"/>
      <c r="AC507" s="9"/>
    </row>
    <row r="508" spans="1:29" ht="12.75">
      <c r="A508" s="10"/>
      <c r="B508" s="9"/>
      <c r="C508" s="11"/>
      <c r="E508" s="9"/>
      <c r="F508" s="9"/>
      <c r="G508" s="9"/>
      <c r="H508" s="13"/>
      <c r="I508" s="9"/>
      <c r="J508" s="9"/>
      <c r="K508" s="76"/>
      <c r="L508" s="9"/>
      <c r="M508" s="149"/>
      <c r="N508" s="11"/>
      <c r="O508" s="11"/>
      <c r="P508" s="9"/>
      <c r="Q508" s="9"/>
      <c r="R508" s="9"/>
      <c r="S508" s="149"/>
      <c r="T508" s="9"/>
      <c r="U508" s="11"/>
      <c r="V508" s="9"/>
      <c r="W508" s="9"/>
      <c r="X508" s="47"/>
      <c r="Y508" s="9"/>
      <c r="Z508" s="28"/>
      <c r="AA508" s="9"/>
      <c r="AB508" s="9"/>
      <c r="AC508" s="9"/>
    </row>
    <row r="509" spans="1:29" ht="12.75">
      <c r="A509" s="10"/>
      <c r="B509" s="9"/>
      <c r="C509" s="11"/>
      <c r="E509" s="9"/>
      <c r="F509" s="9"/>
      <c r="G509" s="9"/>
      <c r="H509" s="13"/>
      <c r="I509" s="9"/>
      <c r="J509" s="9"/>
      <c r="K509" s="76"/>
      <c r="L509" s="9"/>
      <c r="M509" s="149"/>
      <c r="N509" s="11"/>
      <c r="O509" s="11"/>
      <c r="P509" s="9"/>
      <c r="Q509" s="9"/>
      <c r="R509" s="9"/>
      <c r="S509" s="149"/>
      <c r="T509" s="9"/>
      <c r="U509" s="11"/>
      <c r="V509" s="9"/>
      <c r="W509" s="9"/>
      <c r="X509" s="47"/>
      <c r="Y509" s="9"/>
      <c r="Z509" s="28"/>
      <c r="AA509" s="9"/>
      <c r="AB509" s="9"/>
      <c r="AC509" s="9"/>
    </row>
    <row r="510" spans="1:29" ht="12.75">
      <c r="A510" s="10"/>
      <c r="B510" s="9"/>
      <c r="C510" s="11"/>
      <c r="E510" s="9"/>
      <c r="F510" s="9"/>
      <c r="G510" s="9"/>
      <c r="H510" s="13"/>
      <c r="I510" s="9"/>
      <c r="J510" s="9"/>
      <c r="K510" s="76"/>
      <c r="L510" s="9"/>
      <c r="M510" s="149"/>
      <c r="N510" s="11"/>
      <c r="O510" s="11"/>
      <c r="P510" s="9"/>
      <c r="Q510" s="9"/>
      <c r="R510" s="9"/>
      <c r="S510" s="149"/>
      <c r="T510" s="9"/>
      <c r="U510" s="11"/>
      <c r="V510" s="9"/>
      <c r="W510" s="9"/>
      <c r="X510" s="47"/>
      <c r="Y510" s="9"/>
      <c r="Z510" s="28"/>
      <c r="AA510" s="9"/>
      <c r="AB510" s="9"/>
      <c r="AC510" s="9"/>
    </row>
    <row r="511" spans="1:29" ht="12.75">
      <c r="A511" s="10"/>
      <c r="B511" s="9"/>
      <c r="C511" s="11"/>
      <c r="E511" s="9"/>
      <c r="F511" s="9"/>
      <c r="G511" s="9"/>
      <c r="H511" s="13"/>
      <c r="I511" s="9"/>
      <c r="J511" s="9"/>
      <c r="K511" s="76"/>
      <c r="L511" s="9"/>
      <c r="M511" s="149"/>
      <c r="N511" s="11"/>
      <c r="O511" s="11"/>
      <c r="P511" s="9"/>
      <c r="Q511" s="9"/>
      <c r="R511" s="9"/>
      <c r="S511" s="149"/>
      <c r="T511" s="9"/>
      <c r="U511" s="11"/>
      <c r="V511" s="9"/>
      <c r="W511" s="9"/>
      <c r="X511" s="47"/>
      <c r="Y511" s="9"/>
      <c r="Z511" s="28"/>
      <c r="AA511" s="9"/>
      <c r="AB511" s="9"/>
      <c r="AC511" s="9"/>
    </row>
    <row r="512" spans="1:29" ht="12.75">
      <c r="A512" s="10"/>
      <c r="B512" s="9"/>
      <c r="C512" s="11"/>
      <c r="E512" s="9"/>
      <c r="F512" s="9"/>
      <c r="G512" s="9"/>
      <c r="H512" s="13"/>
      <c r="I512" s="9"/>
      <c r="J512" s="9"/>
      <c r="K512" s="76"/>
      <c r="L512" s="9"/>
      <c r="M512" s="149"/>
      <c r="N512" s="11"/>
      <c r="O512" s="11"/>
      <c r="P512" s="9"/>
      <c r="Q512" s="9"/>
      <c r="R512" s="9"/>
      <c r="S512" s="149"/>
      <c r="T512" s="9"/>
      <c r="U512" s="11"/>
      <c r="V512" s="9"/>
      <c r="W512" s="9"/>
      <c r="X512" s="47"/>
      <c r="Y512" s="9"/>
      <c r="Z512" s="28"/>
      <c r="AA512" s="9"/>
      <c r="AB512" s="9"/>
      <c r="AC512" s="9"/>
    </row>
    <row r="513" spans="1:29" ht="12.75">
      <c r="A513" s="10"/>
      <c r="B513" s="9"/>
      <c r="C513" s="11"/>
      <c r="E513" s="9"/>
      <c r="F513" s="9"/>
      <c r="G513" s="9"/>
      <c r="H513" s="13"/>
      <c r="I513" s="9"/>
      <c r="J513" s="9"/>
      <c r="K513" s="76"/>
      <c r="L513" s="9"/>
      <c r="M513" s="149"/>
      <c r="N513" s="11"/>
      <c r="O513" s="11"/>
      <c r="P513" s="9"/>
      <c r="Q513" s="9"/>
      <c r="R513" s="9"/>
      <c r="S513" s="149"/>
      <c r="T513" s="9"/>
      <c r="U513" s="11"/>
      <c r="V513" s="9"/>
      <c r="W513" s="9"/>
      <c r="X513" s="47"/>
      <c r="Y513" s="9"/>
      <c r="Z513" s="28"/>
      <c r="AA513" s="9"/>
      <c r="AB513" s="9"/>
      <c r="AC513" s="9"/>
    </row>
    <row r="514" spans="1:29" ht="12.75">
      <c r="A514" s="10"/>
      <c r="B514" s="9"/>
      <c r="C514" s="11"/>
      <c r="E514" s="9"/>
      <c r="F514" s="9"/>
      <c r="G514" s="9"/>
      <c r="H514" s="13"/>
      <c r="I514" s="9"/>
      <c r="J514" s="9"/>
      <c r="K514" s="76"/>
      <c r="L514" s="9"/>
      <c r="M514" s="149"/>
      <c r="N514" s="11"/>
      <c r="O514" s="11"/>
      <c r="P514" s="9"/>
      <c r="Q514" s="9"/>
      <c r="R514" s="9"/>
      <c r="S514" s="149"/>
      <c r="T514" s="9"/>
      <c r="U514" s="11"/>
      <c r="V514" s="9"/>
      <c r="W514" s="9"/>
      <c r="X514" s="47"/>
      <c r="Y514" s="9"/>
      <c r="Z514" s="28"/>
      <c r="AA514" s="9"/>
      <c r="AB514" s="9"/>
      <c r="AC514" s="9"/>
    </row>
    <row r="515" spans="1:29" ht="12.75">
      <c r="A515" s="10"/>
      <c r="B515" s="9"/>
      <c r="C515" s="11"/>
      <c r="E515" s="9"/>
      <c r="F515" s="9"/>
      <c r="G515" s="9"/>
      <c r="H515" s="13"/>
      <c r="I515" s="9"/>
      <c r="J515" s="9"/>
      <c r="K515" s="76"/>
      <c r="L515" s="9"/>
      <c r="M515" s="149"/>
      <c r="N515" s="11"/>
      <c r="O515" s="11"/>
      <c r="P515" s="9"/>
      <c r="Q515" s="9"/>
      <c r="R515" s="9"/>
      <c r="S515" s="149"/>
      <c r="T515" s="9"/>
      <c r="U515" s="11"/>
      <c r="V515" s="9"/>
      <c r="W515" s="9"/>
      <c r="X515" s="47"/>
      <c r="Y515" s="9"/>
      <c r="Z515" s="28"/>
      <c r="AA515" s="9"/>
      <c r="AB515" s="9"/>
      <c r="AC515" s="9"/>
    </row>
    <row r="516" spans="1:29" ht="12.75">
      <c r="A516" s="10"/>
      <c r="B516" s="9"/>
      <c r="C516" s="11"/>
      <c r="E516" s="9"/>
      <c r="F516" s="9"/>
      <c r="G516" s="9"/>
      <c r="H516" s="13"/>
      <c r="I516" s="9"/>
      <c r="J516" s="9"/>
      <c r="K516" s="76"/>
      <c r="L516" s="9"/>
      <c r="M516" s="149"/>
      <c r="N516" s="11"/>
      <c r="O516" s="11"/>
      <c r="P516" s="9"/>
      <c r="Q516" s="9"/>
      <c r="R516" s="9"/>
      <c r="S516" s="149"/>
      <c r="T516" s="9"/>
      <c r="U516" s="11"/>
      <c r="V516" s="9"/>
      <c r="W516" s="9"/>
      <c r="X516" s="47"/>
      <c r="Y516" s="9"/>
      <c r="Z516" s="28"/>
      <c r="AA516" s="9"/>
      <c r="AB516" s="9"/>
      <c r="AC516" s="9"/>
    </row>
    <row r="517" spans="1:29" ht="12.75">
      <c r="A517" s="10"/>
      <c r="B517" s="9"/>
      <c r="C517" s="11"/>
      <c r="E517" s="9"/>
      <c r="F517" s="9"/>
      <c r="G517" s="9"/>
      <c r="H517" s="13"/>
      <c r="I517" s="9"/>
      <c r="J517" s="9"/>
      <c r="K517" s="76"/>
      <c r="L517" s="9"/>
      <c r="M517" s="149"/>
      <c r="N517" s="11"/>
      <c r="O517" s="11"/>
      <c r="P517" s="9"/>
      <c r="Q517" s="9"/>
      <c r="R517" s="9"/>
      <c r="S517" s="149"/>
      <c r="T517" s="9"/>
      <c r="U517" s="11"/>
      <c r="V517" s="9"/>
      <c r="W517" s="9"/>
      <c r="X517" s="47"/>
      <c r="Y517" s="9"/>
      <c r="Z517" s="28"/>
      <c r="AA517" s="9"/>
      <c r="AB517" s="9"/>
      <c r="AC517" s="9"/>
    </row>
    <row r="518" spans="1:29" ht="12.75">
      <c r="A518" s="10"/>
      <c r="B518" s="9"/>
      <c r="C518" s="11"/>
      <c r="E518" s="9"/>
      <c r="F518" s="9"/>
      <c r="G518" s="9"/>
      <c r="H518" s="13"/>
      <c r="I518" s="9"/>
      <c r="J518" s="9"/>
      <c r="K518" s="76"/>
      <c r="L518" s="9"/>
      <c r="M518" s="149"/>
      <c r="N518" s="11"/>
      <c r="O518" s="11"/>
      <c r="P518" s="9"/>
      <c r="Q518" s="9"/>
      <c r="R518" s="9"/>
      <c r="S518" s="149"/>
      <c r="T518" s="9"/>
      <c r="U518" s="11"/>
      <c r="V518" s="9"/>
      <c r="W518" s="9"/>
      <c r="X518" s="47"/>
      <c r="Y518" s="9"/>
      <c r="Z518" s="28"/>
      <c r="AA518" s="9"/>
      <c r="AB518" s="9"/>
      <c r="AC518" s="9"/>
    </row>
    <row r="519" spans="1:29" ht="12.75">
      <c r="A519" s="10"/>
      <c r="B519" s="9"/>
      <c r="C519" s="11"/>
      <c r="E519" s="9"/>
      <c r="F519" s="9"/>
      <c r="G519" s="9"/>
      <c r="H519" s="13"/>
      <c r="I519" s="9"/>
      <c r="J519" s="9"/>
      <c r="K519" s="76"/>
      <c r="L519" s="9"/>
      <c r="M519" s="149"/>
      <c r="N519" s="11"/>
      <c r="O519" s="11"/>
      <c r="P519" s="9"/>
      <c r="Q519" s="9"/>
      <c r="R519" s="9"/>
      <c r="S519" s="149"/>
      <c r="T519" s="9"/>
      <c r="U519" s="11"/>
      <c r="V519" s="9"/>
      <c r="W519" s="9"/>
      <c r="X519" s="47"/>
      <c r="Y519" s="9"/>
      <c r="Z519" s="28"/>
      <c r="AA519" s="9"/>
      <c r="AB519" s="9"/>
      <c r="AC519" s="9"/>
    </row>
    <row r="520" spans="1:29" ht="12.75">
      <c r="A520" s="10"/>
      <c r="B520" s="9"/>
      <c r="C520" s="11"/>
      <c r="E520" s="9"/>
      <c r="F520" s="9"/>
      <c r="G520" s="9"/>
      <c r="H520" s="13"/>
      <c r="I520" s="9"/>
      <c r="J520" s="9"/>
      <c r="K520" s="76"/>
      <c r="L520" s="9"/>
      <c r="M520" s="149"/>
      <c r="N520" s="11"/>
      <c r="O520" s="11"/>
      <c r="P520" s="9"/>
      <c r="Q520" s="9"/>
      <c r="R520" s="9"/>
      <c r="S520" s="149"/>
      <c r="T520" s="9"/>
      <c r="U520" s="11"/>
      <c r="V520" s="9"/>
      <c r="W520" s="9"/>
      <c r="X520" s="47"/>
      <c r="Y520" s="9"/>
      <c r="Z520" s="28"/>
      <c r="AA520" s="9"/>
      <c r="AB520" s="9"/>
      <c r="AC520" s="9"/>
    </row>
    <row r="521" spans="1:29" ht="12.75">
      <c r="A521" s="10"/>
      <c r="B521" s="9"/>
      <c r="C521" s="11"/>
      <c r="E521" s="9"/>
      <c r="F521" s="9"/>
      <c r="G521" s="9"/>
      <c r="H521" s="13"/>
      <c r="I521" s="9"/>
      <c r="J521" s="9"/>
      <c r="K521" s="76"/>
      <c r="L521" s="9"/>
      <c r="M521" s="149"/>
      <c r="N521" s="11"/>
      <c r="O521" s="11"/>
      <c r="P521" s="9"/>
      <c r="Q521" s="9"/>
      <c r="R521" s="9"/>
      <c r="S521" s="149"/>
      <c r="T521" s="9"/>
      <c r="U521" s="11"/>
      <c r="V521" s="9"/>
      <c r="W521" s="9"/>
      <c r="X521" s="47"/>
      <c r="Y521" s="9"/>
      <c r="Z521" s="28"/>
      <c r="AA521" s="9"/>
      <c r="AB521" s="9"/>
      <c r="AC521" s="9"/>
    </row>
    <row r="522" spans="1:29" ht="12.75">
      <c r="A522" s="10"/>
      <c r="B522" s="9"/>
      <c r="C522" s="11"/>
      <c r="E522" s="9"/>
      <c r="F522" s="9"/>
      <c r="G522" s="9"/>
      <c r="H522" s="13"/>
      <c r="I522" s="9"/>
      <c r="J522" s="9"/>
      <c r="K522" s="76"/>
      <c r="L522" s="9"/>
      <c r="M522" s="149"/>
      <c r="N522" s="11"/>
      <c r="O522" s="11"/>
      <c r="P522" s="9"/>
      <c r="Q522" s="9"/>
      <c r="R522" s="9"/>
      <c r="S522" s="149"/>
      <c r="T522" s="9"/>
      <c r="U522" s="11"/>
      <c r="V522" s="9"/>
      <c r="W522" s="9"/>
      <c r="X522" s="47"/>
      <c r="Y522" s="9"/>
      <c r="Z522" s="28"/>
      <c r="AA522" s="9"/>
      <c r="AB522" s="9"/>
      <c r="AC522" s="9"/>
    </row>
    <row r="523" spans="1:29" ht="12.75">
      <c r="A523" s="10"/>
      <c r="B523" s="9"/>
      <c r="C523" s="11"/>
      <c r="E523" s="9"/>
      <c r="F523" s="9"/>
      <c r="G523" s="9"/>
      <c r="H523" s="13"/>
      <c r="I523" s="9"/>
      <c r="J523" s="9"/>
      <c r="K523" s="76"/>
      <c r="L523" s="9"/>
      <c r="M523" s="149"/>
      <c r="N523" s="11"/>
      <c r="O523" s="11"/>
      <c r="P523" s="9"/>
      <c r="Q523" s="9"/>
      <c r="R523" s="9"/>
      <c r="S523" s="149"/>
      <c r="T523" s="9"/>
      <c r="U523" s="11"/>
      <c r="V523" s="9"/>
      <c r="W523" s="9"/>
      <c r="X523" s="47"/>
      <c r="Y523" s="9"/>
      <c r="Z523" s="28"/>
      <c r="AA523" s="9"/>
      <c r="AB523" s="9"/>
      <c r="AC523" s="9"/>
    </row>
    <row r="524" spans="1:29" ht="12.75">
      <c r="A524" s="10"/>
      <c r="B524" s="9"/>
      <c r="C524" s="11"/>
      <c r="E524" s="9"/>
      <c r="F524" s="9"/>
      <c r="G524" s="9"/>
      <c r="H524" s="13"/>
      <c r="I524" s="9"/>
      <c r="J524" s="9"/>
      <c r="K524" s="76"/>
      <c r="L524" s="9"/>
      <c r="M524" s="149"/>
      <c r="N524" s="11"/>
      <c r="O524" s="11"/>
      <c r="P524" s="9"/>
      <c r="Q524" s="9"/>
      <c r="R524" s="9"/>
      <c r="S524" s="149"/>
      <c r="T524" s="9"/>
      <c r="U524" s="11"/>
      <c r="V524" s="9"/>
      <c r="W524" s="9"/>
      <c r="X524" s="47"/>
      <c r="Y524" s="9"/>
      <c r="Z524" s="28"/>
      <c r="AA524" s="9"/>
      <c r="AB524" s="9"/>
      <c r="AC524" s="9"/>
    </row>
    <row r="525" spans="1:29" ht="12.75">
      <c r="A525" s="10"/>
      <c r="B525" s="9"/>
      <c r="C525" s="11"/>
      <c r="E525" s="9"/>
      <c r="F525" s="9"/>
      <c r="G525" s="9"/>
      <c r="H525" s="13"/>
      <c r="I525" s="9"/>
      <c r="J525" s="9"/>
      <c r="K525" s="76"/>
      <c r="L525" s="9"/>
      <c r="M525" s="149"/>
      <c r="N525" s="11"/>
      <c r="O525" s="11"/>
      <c r="P525" s="9"/>
      <c r="Q525" s="9"/>
      <c r="R525" s="9"/>
      <c r="S525" s="149"/>
      <c r="T525" s="9"/>
      <c r="U525" s="11"/>
      <c r="V525" s="9"/>
      <c r="W525" s="9"/>
      <c r="X525" s="47"/>
      <c r="Y525" s="9"/>
      <c r="Z525" s="28"/>
      <c r="AA525" s="9"/>
      <c r="AB525" s="9"/>
      <c r="AC525" s="9"/>
    </row>
    <row r="526" spans="1:29" ht="12.75">
      <c r="A526" s="10"/>
      <c r="B526" s="9"/>
      <c r="C526" s="11"/>
      <c r="E526" s="9"/>
      <c r="F526" s="9"/>
      <c r="G526" s="9"/>
      <c r="H526" s="13"/>
      <c r="I526" s="9"/>
      <c r="J526" s="9"/>
      <c r="K526" s="76"/>
      <c r="L526" s="9"/>
      <c r="M526" s="149"/>
      <c r="N526" s="11"/>
      <c r="O526" s="11"/>
      <c r="P526" s="9"/>
      <c r="Q526" s="9"/>
      <c r="R526" s="9"/>
      <c r="S526" s="149"/>
      <c r="T526" s="9"/>
      <c r="U526" s="11"/>
      <c r="V526" s="9"/>
      <c r="W526" s="9"/>
      <c r="X526" s="47"/>
      <c r="Y526" s="9"/>
      <c r="Z526" s="28"/>
      <c r="AA526" s="9"/>
      <c r="AB526" s="9"/>
      <c r="AC526" s="9"/>
    </row>
    <row r="527" spans="1:29" ht="12.75">
      <c r="A527" s="10"/>
      <c r="B527" s="9"/>
      <c r="C527" s="11"/>
      <c r="E527" s="9"/>
      <c r="F527" s="9"/>
      <c r="G527" s="9"/>
      <c r="H527" s="13"/>
      <c r="I527" s="9"/>
      <c r="J527" s="9"/>
      <c r="K527" s="76"/>
      <c r="L527" s="9"/>
      <c r="M527" s="149"/>
      <c r="N527" s="11"/>
      <c r="O527" s="11"/>
      <c r="P527" s="9"/>
      <c r="Q527" s="9"/>
      <c r="R527" s="9"/>
      <c r="S527" s="149"/>
      <c r="T527" s="9"/>
      <c r="U527" s="11"/>
      <c r="V527" s="9"/>
      <c r="W527" s="9"/>
      <c r="X527" s="47"/>
      <c r="Y527" s="9"/>
      <c r="Z527" s="28"/>
      <c r="AA527" s="9"/>
      <c r="AB527" s="9"/>
      <c r="AC527" s="9"/>
    </row>
    <row r="528" spans="1:29" ht="12.75">
      <c r="A528" s="10"/>
      <c r="B528" s="9"/>
      <c r="C528" s="11"/>
      <c r="E528" s="9"/>
      <c r="F528" s="9"/>
      <c r="G528" s="9"/>
      <c r="H528" s="13"/>
      <c r="I528" s="9"/>
      <c r="J528" s="9"/>
      <c r="K528" s="76"/>
      <c r="L528" s="9"/>
      <c r="M528" s="149"/>
      <c r="N528" s="11"/>
      <c r="O528" s="11"/>
      <c r="P528" s="9"/>
      <c r="Q528" s="9"/>
      <c r="R528" s="9"/>
      <c r="S528" s="149"/>
      <c r="T528" s="9"/>
      <c r="U528" s="11"/>
      <c r="V528" s="9"/>
      <c r="W528" s="9"/>
      <c r="X528" s="47"/>
      <c r="Y528" s="9"/>
      <c r="Z528" s="28"/>
      <c r="AA528" s="9"/>
      <c r="AB528" s="9"/>
      <c r="AC528" s="9"/>
    </row>
    <row r="529" spans="1:29" ht="12.75">
      <c r="A529" s="10"/>
      <c r="B529" s="9"/>
      <c r="C529" s="11"/>
      <c r="E529" s="9"/>
      <c r="F529" s="9"/>
      <c r="G529" s="9"/>
      <c r="H529" s="13"/>
      <c r="I529" s="9"/>
      <c r="J529" s="9"/>
      <c r="K529" s="76"/>
      <c r="L529" s="9"/>
      <c r="M529" s="149"/>
      <c r="N529" s="11"/>
      <c r="O529" s="11"/>
      <c r="P529" s="9"/>
      <c r="Q529" s="9"/>
      <c r="R529" s="9"/>
      <c r="S529" s="149"/>
      <c r="T529" s="9"/>
      <c r="U529" s="11"/>
      <c r="V529" s="9"/>
      <c r="W529" s="9"/>
      <c r="X529" s="47"/>
      <c r="Y529" s="9"/>
      <c r="Z529" s="28"/>
      <c r="AA529" s="9"/>
      <c r="AB529" s="9"/>
      <c r="AC529" s="9"/>
    </row>
    <row r="530" spans="1:29" ht="12.75">
      <c r="A530" s="10"/>
      <c r="B530" s="9"/>
      <c r="C530" s="11"/>
      <c r="E530" s="9"/>
      <c r="F530" s="9"/>
      <c r="G530" s="9"/>
      <c r="H530" s="13"/>
      <c r="I530" s="9"/>
      <c r="J530" s="9"/>
      <c r="K530" s="76"/>
      <c r="L530" s="9"/>
      <c r="M530" s="149"/>
      <c r="N530" s="11"/>
      <c r="O530" s="11"/>
      <c r="P530" s="9"/>
      <c r="Q530" s="9"/>
      <c r="R530" s="9"/>
      <c r="S530" s="149"/>
      <c r="T530" s="9"/>
      <c r="U530" s="11"/>
      <c r="V530" s="9"/>
      <c r="W530" s="9"/>
      <c r="X530" s="47"/>
      <c r="Y530" s="9"/>
      <c r="Z530" s="28"/>
      <c r="AA530" s="9"/>
      <c r="AB530" s="9"/>
      <c r="AC530" s="9"/>
    </row>
    <row r="531" spans="1:29" ht="12.75">
      <c r="A531" s="10"/>
      <c r="B531" s="9"/>
      <c r="C531" s="11"/>
      <c r="E531" s="9"/>
      <c r="F531" s="9"/>
      <c r="G531" s="9"/>
      <c r="H531" s="13"/>
      <c r="I531" s="9"/>
      <c r="J531" s="9"/>
      <c r="K531" s="76"/>
      <c r="L531" s="9"/>
      <c r="M531" s="149"/>
      <c r="N531" s="11"/>
      <c r="O531" s="11"/>
      <c r="P531" s="9"/>
      <c r="Q531" s="9"/>
      <c r="R531" s="9"/>
      <c r="S531" s="149"/>
      <c r="T531" s="9"/>
      <c r="U531" s="11"/>
      <c r="V531" s="9"/>
      <c r="W531" s="9"/>
      <c r="X531" s="47"/>
      <c r="Y531" s="9"/>
      <c r="Z531" s="28"/>
      <c r="AA531" s="9"/>
      <c r="AB531" s="9"/>
      <c r="AC531" s="9"/>
    </row>
    <row r="532" spans="1:29" ht="12.75">
      <c r="A532" s="10"/>
      <c r="B532" s="9"/>
      <c r="C532" s="11"/>
      <c r="E532" s="9"/>
      <c r="F532" s="9"/>
      <c r="G532" s="9"/>
      <c r="H532" s="13"/>
      <c r="I532" s="9"/>
      <c r="J532" s="9"/>
      <c r="K532" s="76"/>
      <c r="L532" s="9"/>
      <c r="M532" s="149"/>
      <c r="N532" s="11"/>
      <c r="O532" s="11"/>
      <c r="P532" s="9"/>
      <c r="Q532" s="9"/>
      <c r="R532" s="9"/>
      <c r="S532" s="149"/>
      <c r="T532" s="9"/>
      <c r="U532" s="11"/>
      <c r="V532" s="9"/>
      <c r="W532" s="9"/>
      <c r="X532" s="47"/>
      <c r="Y532" s="9"/>
      <c r="Z532" s="28"/>
      <c r="AA532" s="9"/>
      <c r="AB532" s="9"/>
      <c r="AC532" s="9"/>
    </row>
    <row r="533" spans="1:29" ht="12.75">
      <c r="A533" s="10"/>
      <c r="B533" s="9"/>
      <c r="C533" s="11"/>
      <c r="E533" s="9"/>
      <c r="F533" s="9"/>
      <c r="G533" s="9"/>
      <c r="H533" s="13"/>
      <c r="I533" s="9"/>
      <c r="J533" s="9"/>
      <c r="K533" s="76"/>
      <c r="L533" s="9"/>
      <c r="M533" s="149"/>
      <c r="N533" s="11"/>
      <c r="O533" s="11"/>
      <c r="P533" s="9"/>
      <c r="Q533" s="9"/>
      <c r="R533" s="9"/>
      <c r="S533" s="149"/>
      <c r="T533" s="9"/>
      <c r="U533" s="11"/>
      <c r="V533" s="9"/>
      <c r="W533" s="9"/>
      <c r="X533" s="47"/>
      <c r="Y533" s="9"/>
      <c r="Z533" s="28"/>
      <c r="AA533" s="9"/>
      <c r="AB533" s="9"/>
      <c r="AC533" s="9"/>
    </row>
    <row r="534" spans="1:29" ht="12.75">
      <c r="A534" s="10"/>
      <c r="B534" s="9"/>
      <c r="C534" s="11"/>
      <c r="E534" s="9"/>
      <c r="F534" s="9"/>
      <c r="G534" s="9"/>
      <c r="H534" s="13"/>
      <c r="I534" s="9"/>
      <c r="J534" s="9"/>
      <c r="K534" s="76"/>
      <c r="L534" s="9"/>
      <c r="M534" s="149"/>
      <c r="N534" s="11"/>
      <c r="O534" s="11"/>
      <c r="P534" s="9"/>
      <c r="Q534" s="9"/>
      <c r="R534" s="9"/>
      <c r="S534" s="149"/>
      <c r="T534" s="9"/>
      <c r="U534" s="11"/>
      <c r="V534" s="9"/>
      <c r="W534" s="9"/>
      <c r="X534" s="47"/>
      <c r="Y534" s="9"/>
      <c r="Z534" s="28"/>
      <c r="AA534" s="9"/>
      <c r="AB534" s="9"/>
      <c r="AC534" s="9"/>
    </row>
    <row r="535" spans="1:29" ht="12.75">
      <c r="A535" s="10"/>
      <c r="B535" s="9"/>
      <c r="C535" s="11"/>
      <c r="E535" s="9"/>
      <c r="F535" s="9"/>
      <c r="G535" s="9"/>
      <c r="H535" s="13"/>
      <c r="I535" s="9"/>
      <c r="J535" s="9"/>
      <c r="K535" s="76"/>
      <c r="L535" s="9"/>
      <c r="M535" s="149"/>
      <c r="N535" s="11"/>
      <c r="O535" s="11"/>
      <c r="P535" s="9"/>
      <c r="Q535" s="9"/>
      <c r="R535" s="9"/>
      <c r="S535" s="149"/>
      <c r="T535" s="9"/>
      <c r="U535" s="11"/>
      <c r="V535" s="9"/>
      <c r="W535" s="9"/>
      <c r="X535" s="47"/>
      <c r="Y535" s="9"/>
      <c r="Z535" s="28"/>
      <c r="AA535" s="9"/>
      <c r="AB535" s="9"/>
      <c r="AC535" s="9"/>
    </row>
    <row r="536" spans="1:29" ht="12.75">
      <c r="A536" s="10"/>
      <c r="B536" s="9"/>
      <c r="C536" s="11"/>
      <c r="E536" s="9"/>
      <c r="F536" s="9"/>
      <c r="G536" s="9"/>
      <c r="H536" s="13"/>
      <c r="I536" s="9"/>
      <c r="J536" s="9"/>
      <c r="K536" s="76"/>
      <c r="L536" s="9"/>
      <c r="M536" s="149"/>
      <c r="N536" s="11"/>
      <c r="O536" s="11"/>
      <c r="P536" s="9"/>
      <c r="Q536" s="9"/>
      <c r="R536" s="9"/>
      <c r="S536" s="149"/>
      <c r="T536" s="9"/>
      <c r="U536" s="11"/>
      <c r="V536" s="9"/>
      <c r="W536" s="9"/>
      <c r="X536" s="47"/>
      <c r="Y536" s="9"/>
      <c r="Z536" s="28"/>
      <c r="AA536" s="9"/>
      <c r="AB536" s="9"/>
      <c r="AC536" s="9"/>
    </row>
    <row r="537" spans="1:29" ht="12.75">
      <c r="A537" s="10"/>
      <c r="B537" s="9"/>
      <c r="C537" s="11"/>
      <c r="E537" s="9"/>
      <c r="F537" s="9"/>
      <c r="G537" s="9"/>
      <c r="H537" s="13"/>
      <c r="I537" s="9"/>
      <c r="J537" s="9"/>
      <c r="K537" s="76"/>
      <c r="L537" s="9"/>
      <c r="M537" s="149"/>
      <c r="N537" s="11"/>
      <c r="O537" s="11"/>
      <c r="P537" s="9"/>
      <c r="Q537" s="9"/>
      <c r="R537" s="9"/>
      <c r="S537" s="149"/>
      <c r="T537" s="9"/>
      <c r="U537" s="11"/>
      <c r="V537" s="9"/>
      <c r="W537" s="9"/>
      <c r="X537" s="47"/>
      <c r="Y537" s="9"/>
      <c r="Z537" s="28"/>
      <c r="AA537" s="9"/>
      <c r="AB537" s="9"/>
      <c r="AC537" s="9"/>
    </row>
    <row r="538" spans="1:29" ht="12.75">
      <c r="A538" s="10"/>
      <c r="B538" s="9"/>
      <c r="C538" s="11"/>
      <c r="E538" s="9"/>
      <c r="F538" s="9"/>
      <c r="G538" s="9"/>
      <c r="H538" s="13"/>
      <c r="I538" s="9"/>
      <c r="J538" s="9"/>
      <c r="K538" s="76"/>
      <c r="L538" s="9"/>
      <c r="M538" s="149"/>
      <c r="N538" s="11"/>
      <c r="O538" s="11"/>
      <c r="P538" s="9"/>
      <c r="Q538" s="9"/>
      <c r="R538" s="9"/>
      <c r="S538" s="149"/>
      <c r="T538" s="9"/>
      <c r="U538" s="11"/>
      <c r="V538" s="9"/>
      <c r="W538" s="9"/>
      <c r="X538" s="47"/>
      <c r="Y538" s="9"/>
      <c r="Z538" s="28"/>
      <c r="AA538" s="9"/>
      <c r="AB538" s="9"/>
      <c r="AC538" s="9"/>
    </row>
    <row r="539" spans="1:29" ht="12.75">
      <c r="A539" s="10"/>
      <c r="B539" s="9"/>
      <c r="C539" s="11"/>
      <c r="E539" s="9"/>
      <c r="F539" s="9"/>
      <c r="G539" s="9"/>
      <c r="H539" s="13"/>
      <c r="I539" s="9"/>
      <c r="J539" s="9"/>
      <c r="K539" s="76"/>
      <c r="L539" s="9"/>
      <c r="M539" s="149"/>
      <c r="N539" s="11"/>
      <c r="O539" s="11"/>
      <c r="P539" s="9"/>
      <c r="Q539" s="9"/>
      <c r="R539" s="9"/>
      <c r="S539" s="149"/>
      <c r="T539" s="9"/>
      <c r="U539" s="11"/>
      <c r="V539" s="9"/>
      <c r="W539" s="9"/>
      <c r="X539" s="47"/>
      <c r="Y539" s="9"/>
      <c r="Z539" s="28"/>
      <c r="AA539" s="9"/>
      <c r="AB539" s="9"/>
      <c r="AC539" s="9"/>
    </row>
    <row r="540" spans="1:29" ht="12.75">
      <c r="A540" s="10"/>
      <c r="B540" s="9"/>
      <c r="C540" s="11"/>
      <c r="E540" s="9"/>
      <c r="F540" s="9"/>
      <c r="G540" s="9"/>
      <c r="H540" s="13"/>
      <c r="I540" s="9"/>
      <c r="J540" s="9"/>
      <c r="K540" s="76"/>
      <c r="L540" s="9"/>
      <c r="M540" s="149"/>
      <c r="N540" s="11"/>
      <c r="O540" s="11"/>
      <c r="P540" s="9"/>
      <c r="Q540" s="9"/>
      <c r="R540" s="9"/>
      <c r="S540" s="149"/>
      <c r="T540" s="9"/>
      <c r="U540" s="11"/>
      <c r="V540" s="9"/>
      <c r="W540" s="9"/>
      <c r="X540" s="47"/>
      <c r="Y540" s="9"/>
      <c r="Z540" s="28"/>
      <c r="AA540" s="9"/>
      <c r="AB540" s="9"/>
      <c r="AC540" s="9"/>
    </row>
    <row r="541" spans="1:29" ht="12.75">
      <c r="A541" s="10"/>
      <c r="B541" s="9"/>
      <c r="C541" s="11"/>
      <c r="E541" s="9"/>
      <c r="F541" s="9"/>
      <c r="G541" s="9"/>
      <c r="H541" s="13"/>
      <c r="I541" s="9"/>
      <c r="J541" s="9"/>
      <c r="K541" s="76"/>
      <c r="L541" s="9"/>
      <c r="M541" s="149"/>
      <c r="N541" s="11"/>
      <c r="O541" s="11"/>
      <c r="P541" s="9"/>
      <c r="Q541" s="9"/>
      <c r="R541" s="9"/>
      <c r="S541" s="149"/>
      <c r="T541" s="9"/>
      <c r="U541" s="11"/>
      <c r="V541" s="9"/>
      <c r="W541" s="9"/>
      <c r="X541" s="47"/>
      <c r="Y541" s="9"/>
      <c r="Z541" s="28"/>
      <c r="AA541" s="9"/>
      <c r="AB541" s="9"/>
      <c r="AC541" s="9"/>
    </row>
    <row r="542" spans="1:29" ht="12.75">
      <c r="A542" s="10"/>
      <c r="B542" s="9"/>
      <c r="C542" s="11"/>
      <c r="E542" s="9"/>
      <c r="F542" s="9"/>
      <c r="G542" s="9"/>
      <c r="H542" s="13"/>
      <c r="I542" s="9"/>
      <c r="J542" s="9"/>
      <c r="K542" s="76"/>
      <c r="L542" s="9"/>
      <c r="M542" s="149"/>
      <c r="N542" s="11"/>
      <c r="O542" s="11"/>
      <c r="P542" s="9"/>
      <c r="Q542" s="9"/>
      <c r="R542" s="9"/>
      <c r="S542" s="149"/>
      <c r="T542" s="9"/>
      <c r="U542" s="11"/>
      <c r="V542" s="9"/>
      <c r="W542" s="9"/>
      <c r="X542" s="47"/>
      <c r="Y542" s="9"/>
      <c r="Z542" s="28"/>
      <c r="AA542" s="9"/>
      <c r="AB542" s="9"/>
      <c r="AC542" s="9"/>
    </row>
    <row r="543" spans="1:29" ht="12.75">
      <c r="A543" s="10"/>
      <c r="B543" s="9"/>
      <c r="C543" s="11"/>
      <c r="E543" s="9"/>
      <c r="F543" s="9"/>
      <c r="G543" s="9"/>
      <c r="H543" s="13"/>
      <c r="I543" s="9"/>
      <c r="J543" s="9"/>
      <c r="K543" s="76"/>
      <c r="L543" s="9"/>
      <c r="M543" s="149"/>
      <c r="N543" s="11"/>
      <c r="O543" s="11"/>
      <c r="P543" s="9"/>
      <c r="Q543" s="9"/>
      <c r="R543" s="9"/>
      <c r="S543" s="149"/>
      <c r="T543" s="9"/>
      <c r="U543" s="11"/>
      <c r="V543" s="9"/>
      <c r="W543" s="9"/>
      <c r="X543" s="47"/>
      <c r="Y543" s="9"/>
      <c r="Z543" s="28"/>
      <c r="AA543" s="9"/>
      <c r="AB543" s="9"/>
      <c r="AC543" s="9"/>
    </row>
    <row r="544" spans="1:29" ht="12.75">
      <c r="A544" s="10"/>
      <c r="B544" s="9"/>
      <c r="C544" s="11"/>
      <c r="E544" s="9"/>
      <c r="F544" s="9"/>
      <c r="G544" s="9"/>
      <c r="H544" s="13"/>
      <c r="I544" s="9"/>
      <c r="J544" s="9"/>
      <c r="K544" s="76"/>
      <c r="L544" s="9"/>
      <c r="M544" s="149"/>
      <c r="N544" s="11"/>
      <c r="O544" s="11"/>
      <c r="P544" s="9"/>
      <c r="Q544" s="9"/>
      <c r="R544" s="9"/>
      <c r="S544" s="149"/>
      <c r="T544" s="9"/>
      <c r="U544" s="11"/>
      <c r="V544" s="9"/>
      <c r="W544" s="9"/>
      <c r="X544" s="47"/>
      <c r="Y544" s="9"/>
      <c r="Z544" s="28"/>
      <c r="AA544" s="9"/>
      <c r="AB544" s="9"/>
      <c r="AC544" s="9"/>
    </row>
    <row r="545" spans="1:29" ht="12.75">
      <c r="A545" s="10"/>
      <c r="B545" s="9"/>
      <c r="C545" s="11"/>
      <c r="E545" s="9"/>
      <c r="F545" s="9"/>
      <c r="G545" s="9"/>
      <c r="H545" s="13"/>
      <c r="I545" s="9"/>
      <c r="J545" s="9"/>
      <c r="K545" s="76"/>
      <c r="L545" s="9"/>
      <c r="M545" s="149"/>
      <c r="N545" s="11"/>
      <c r="O545" s="11"/>
      <c r="P545" s="9"/>
      <c r="Q545" s="9"/>
      <c r="R545" s="9"/>
      <c r="S545" s="149"/>
      <c r="T545" s="9"/>
      <c r="U545" s="11"/>
      <c r="V545" s="9"/>
      <c r="W545" s="9"/>
      <c r="X545" s="47"/>
      <c r="Y545" s="9"/>
      <c r="Z545" s="28"/>
      <c r="AA545" s="9"/>
      <c r="AB545" s="9"/>
      <c r="AC545" s="9"/>
    </row>
    <row r="546" spans="1:29" ht="12.75">
      <c r="A546" s="10"/>
      <c r="B546" s="9"/>
      <c r="C546" s="11"/>
      <c r="E546" s="9"/>
      <c r="F546" s="9"/>
      <c r="G546" s="9"/>
      <c r="H546" s="13"/>
      <c r="I546" s="9"/>
      <c r="J546" s="9"/>
      <c r="K546" s="76"/>
      <c r="L546" s="9"/>
      <c r="M546" s="149"/>
      <c r="N546" s="11"/>
      <c r="O546" s="11"/>
      <c r="P546" s="9"/>
      <c r="Q546" s="9"/>
      <c r="R546" s="9"/>
      <c r="S546" s="149"/>
      <c r="T546" s="9"/>
      <c r="U546" s="11"/>
      <c r="V546" s="9"/>
      <c r="W546" s="9"/>
      <c r="X546" s="47"/>
      <c r="Y546" s="9"/>
      <c r="Z546" s="28"/>
      <c r="AA546" s="9"/>
      <c r="AB546" s="9"/>
      <c r="AC546" s="9"/>
    </row>
    <row r="547" spans="1:29" ht="12.75">
      <c r="A547" s="10"/>
      <c r="B547" s="9"/>
      <c r="C547" s="11"/>
      <c r="E547" s="9"/>
      <c r="F547" s="9"/>
      <c r="G547" s="9"/>
      <c r="H547" s="13"/>
      <c r="I547" s="9"/>
      <c r="J547" s="9"/>
      <c r="K547" s="76"/>
      <c r="L547" s="9"/>
      <c r="M547" s="149"/>
      <c r="N547" s="11"/>
      <c r="O547" s="11"/>
      <c r="P547" s="9"/>
      <c r="Q547" s="9"/>
      <c r="R547" s="9"/>
      <c r="S547" s="149"/>
      <c r="T547" s="9"/>
      <c r="U547" s="11"/>
      <c r="V547" s="9"/>
      <c r="W547" s="9"/>
      <c r="X547" s="47"/>
      <c r="Y547" s="9"/>
      <c r="Z547" s="28"/>
      <c r="AA547" s="9"/>
      <c r="AB547" s="9"/>
      <c r="AC547" s="9"/>
    </row>
    <row r="548" spans="1:29" ht="12.75">
      <c r="A548" s="10"/>
      <c r="B548" s="9"/>
      <c r="C548" s="11"/>
      <c r="E548" s="9"/>
      <c r="F548" s="9"/>
      <c r="G548" s="9"/>
      <c r="H548" s="13"/>
      <c r="I548" s="9"/>
      <c r="J548" s="9"/>
      <c r="K548" s="76"/>
      <c r="L548" s="9"/>
      <c r="M548" s="149"/>
      <c r="N548" s="11"/>
      <c r="O548" s="11"/>
      <c r="P548" s="9"/>
      <c r="Q548" s="9"/>
      <c r="R548" s="9"/>
      <c r="S548" s="149"/>
      <c r="T548" s="9"/>
      <c r="U548" s="11"/>
      <c r="V548" s="9"/>
      <c r="W548" s="9"/>
      <c r="X548" s="47"/>
      <c r="Y548" s="9"/>
      <c r="Z548" s="28"/>
      <c r="AA548" s="9"/>
      <c r="AB548" s="9"/>
      <c r="AC548" s="9"/>
    </row>
    <row r="549" spans="1:29" ht="12.75">
      <c r="A549" s="10"/>
      <c r="B549" s="9"/>
      <c r="C549" s="11"/>
      <c r="E549" s="9"/>
      <c r="F549" s="9"/>
      <c r="G549" s="9"/>
      <c r="H549" s="13"/>
      <c r="I549" s="9"/>
      <c r="J549" s="9"/>
      <c r="K549" s="76"/>
      <c r="L549" s="9"/>
      <c r="M549" s="149"/>
      <c r="N549" s="11"/>
      <c r="O549" s="11"/>
      <c r="P549" s="9"/>
      <c r="Q549" s="9"/>
      <c r="R549" s="9"/>
      <c r="S549" s="149"/>
      <c r="T549" s="9"/>
      <c r="U549" s="11"/>
      <c r="V549" s="9"/>
      <c r="W549" s="9"/>
      <c r="X549" s="47"/>
      <c r="Y549" s="9"/>
      <c r="Z549" s="28"/>
      <c r="AA549" s="9"/>
      <c r="AB549" s="9"/>
      <c r="AC549" s="9"/>
    </row>
    <row r="550" spans="1:29" ht="12.75">
      <c r="A550" s="10"/>
      <c r="B550" s="9"/>
      <c r="C550" s="11"/>
      <c r="E550" s="9"/>
      <c r="F550" s="9"/>
      <c r="G550" s="9"/>
      <c r="H550" s="13"/>
      <c r="I550" s="9"/>
      <c r="J550" s="9"/>
      <c r="K550" s="76"/>
      <c r="L550" s="9"/>
      <c r="M550" s="149"/>
      <c r="N550" s="11"/>
      <c r="O550" s="11"/>
      <c r="P550" s="9"/>
      <c r="Q550" s="9"/>
      <c r="R550" s="9"/>
      <c r="S550" s="149"/>
      <c r="T550" s="9"/>
      <c r="U550" s="11"/>
      <c r="V550" s="9"/>
      <c r="W550" s="9"/>
      <c r="X550" s="47"/>
      <c r="Y550" s="9"/>
      <c r="Z550" s="28"/>
      <c r="AA550" s="9"/>
      <c r="AB550" s="9"/>
      <c r="AC550" s="9"/>
    </row>
    <row r="551" spans="1:29" ht="12.75">
      <c r="A551" s="10"/>
      <c r="B551" s="9"/>
      <c r="C551" s="11"/>
      <c r="E551" s="9"/>
      <c r="F551" s="9"/>
      <c r="G551" s="9"/>
      <c r="H551" s="13"/>
      <c r="I551" s="9"/>
      <c r="J551" s="9"/>
      <c r="K551" s="76"/>
      <c r="L551" s="9"/>
      <c r="M551" s="149"/>
      <c r="N551" s="11"/>
      <c r="O551" s="11"/>
      <c r="P551" s="9"/>
      <c r="Q551" s="9"/>
      <c r="R551" s="9"/>
      <c r="S551" s="149"/>
      <c r="T551" s="9"/>
      <c r="U551" s="11"/>
      <c r="V551" s="9"/>
      <c r="W551" s="9"/>
      <c r="X551" s="47"/>
      <c r="Y551" s="9"/>
      <c r="Z551" s="28"/>
      <c r="AA551" s="9"/>
      <c r="AB551" s="9"/>
      <c r="AC551" s="9"/>
    </row>
    <row r="552" spans="1:29" ht="12.75">
      <c r="A552" s="10"/>
      <c r="B552" s="9"/>
      <c r="C552" s="11"/>
      <c r="E552" s="9"/>
      <c r="F552" s="9"/>
      <c r="G552" s="9"/>
      <c r="H552" s="13"/>
      <c r="I552" s="9"/>
      <c r="J552" s="9"/>
      <c r="K552" s="76"/>
      <c r="L552" s="9"/>
      <c r="M552" s="149"/>
      <c r="N552" s="11"/>
      <c r="O552" s="11"/>
      <c r="P552" s="9"/>
      <c r="Q552" s="9"/>
      <c r="R552" s="9"/>
      <c r="S552" s="149"/>
      <c r="T552" s="9"/>
      <c r="U552" s="11"/>
      <c r="V552" s="9"/>
      <c r="W552" s="9"/>
      <c r="X552" s="47"/>
      <c r="Y552" s="9"/>
      <c r="Z552" s="28"/>
      <c r="AA552" s="9"/>
      <c r="AB552" s="9"/>
      <c r="AC552" s="9"/>
    </row>
    <row r="553" spans="1:29" ht="12.75">
      <c r="A553" s="10"/>
      <c r="B553" s="9"/>
      <c r="C553" s="11"/>
      <c r="E553" s="9"/>
      <c r="F553" s="9"/>
      <c r="G553" s="9"/>
      <c r="H553" s="13"/>
      <c r="I553" s="9"/>
      <c r="J553" s="9"/>
      <c r="K553" s="76"/>
      <c r="L553" s="9"/>
      <c r="M553" s="149"/>
      <c r="N553" s="11"/>
      <c r="O553" s="11"/>
      <c r="P553" s="9"/>
      <c r="Q553" s="9"/>
      <c r="R553" s="9"/>
      <c r="S553" s="149"/>
      <c r="T553" s="9"/>
      <c r="U553" s="11"/>
      <c r="V553" s="9"/>
      <c r="W553" s="9"/>
      <c r="X553" s="47"/>
      <c r="Y553" s="9"/>
      <c r="Z553" s="28"/>
      <c r="AA553" s="9"/>
      <c r="AB553" s="9"/>
      <c r="AC553" s="9"/>
    </row>
    <row r="554" spans="1:29" ht="12.75">
      <c r="A554" s="10"/>
      <c r="B554" s="9"/>
      <c r="C554" s="11"/>
      <c r="E554" s="9"/>
      <c r="F554" s="9"/>
      <c r="G554" s="9"/>
      <c r="H554" s="13"/>
      <c r="I554" s="9"/>
      <c r="J554" s="9"/>
      <c r="K554" s="76"/>
      <c r="L554" s="9"/>
      <c r="M554" s="149"/>
      <c r="N554" s="11"/>
      <c r="O554" s="11"/>
      <c r="P554" s="9"/>
      <c r="Q554" s="9"/>
      <c r="R554" s="9"/>
      <c r="S554" s="149"/>
      <c r="T554" s="9"/>
      <c r="U554" s="11"/>
      <c r="V554" s="9"/>
      <c r="W554" s="9"/>
      <c r="X554" s="47"/>
      <c r="Y554" s="9"/>
      <c r="Z554" s="28"/>
      <c r="AA554" s="9"/>
      <c r="AB554" s="9"/>
      <c r="AC554" s="9"/>
    </row>
    <row r="555" spans="1:29" ht="12.75">
      <c r="A555" s="10"/>
      <c r="B555" s="9"/>
      <c r="C555" s="11"/>
      <c r="E555" s="9"/>
      <c r="F555" s="9"/>
      <c r="G555" s="9"/>
      <c r="H555" s="13"/>
      <c r="I555" s="9"/>
      <c r="J555" s="9"/>
      <c r="K555" s="76"/>
      <c r="L555" s="9"/>
      <c r="M555" s="149"/>
      <c r="N555" s="11"/>
      <c r="O555" s="11"/>
      <c r="P555" s="9"/>
      <c r="Q555" s="9"/>
      <c r="R555" s="9"/>
      <c r="S555" s="149"/>
      <c r="T555" s="9"/>
      <c r="U555" s="11"/>
      <c r="V555" s="9"/>
      <c r="W555" s="9"/>
      <c r="X555" s="47"/>
      <c r="Y555" s="9"/>
      <c r="Z555" s="28"/>
      <c r="AA555" s="9"/>
      <c r="AB555" s="9"/>
      <c r="AC555" s="9"/>
    </row>
    <row r="556" spans="1:29" ht="12.75">
      <c r="A556" s="10"/>
      <c r="B556" s="9"/>
      <c r="C556" s="11"/>
      <c r="E556" s="9"/>
      <c r="F556" s="9"/>
      <c r="G556" s="9"/>
      <c r="H556" s="13"/>
      <c r="I556" s="9"/>
      <c r="J556" s="9"/>
      <c r="K556" s="76"/>
      <c r="L556" s="9"/>
      <c r="M556" s="149"/>
      <c r="N556" s="11"/>
      <c r="O556" s="11"/>
      <c r="P556" s="9"/>
      <c r="Q556" s="9"/>
      <c r="R556" s="9"/>
      <c r="S556" s="149"/>
      <c r="T556" s="9"/>
      <c r="U556" s="11"/>
      <c r="V556" s="9"/>
      <c r="W556" s="9"/>
      <c r="X556" s="47"/>
      <c r="Y556" s="9"/>
      <c r="Z556" s="28"/>
      <c r="AA556" s="9"/>
      <c r="AB556" s="9"/>
      <c r="AC556" s="9"/>
    </row>
    <row r="557" spans="1:29" ht="12.75">
      <c r="A557" s="10"/>
      <c r="B557" s="9"/>
      <c r="C557" s="11"/>
      <c r="E557" s="9"/>
      <c r="F557" s="9"/>
      <c r="G557" s="9"/>
      <c r="H557" s="13"/>
      <c r="I557" s="9"/>
      <c r="J557" s="9"/>
      <c r="K557" s="76"/>
      <c r="L557" s="9"/>
      <c r="M557" s="149"/>
      <c r="N557" s="11"/>
      <c r="O557" s="11"/>
      <c r="P557" s="9"/>
      <c r="Q557" s="9"/>
      <c r="R557" s="9"/>
      <c r="S557" s="149"/>
      <c r="T557" s="9"/>
      <c r="U557" s="11"/>
      <c r="V557" s="9"/>
      <c r="W557" s="9"/>
      <c r="X557" s="47"/>
      <c r="Y557" s="9"/>
      <c r="Z557" s="28"/>
      <c r="AA557" s="9"/>
      <c r="AB557" s="9"/>
      <c r="AC557" s="9"/>
    </row>
    <row r="558" spans="1:29" ht="12.75">
      <c r="A558" s="10"/>
      <c r="B558" s="9"/>
      <c r="C558" s="11"/>
      <c r="E558" s="9"/>
      <c r="F558" s="9"/>
      <c r="G558" s="9"/>
      <c r="H558" s="13"/>
      <c r="I558" s="9"/>
      <c r="J558" s="9"/>
      <c r="K558" s="76"/>
      <c r="L558" s="9"/>
      <c r="M558" s="149"/>
      <c r="N558" s="11"/>
      <c r="O558" s="11"/>
      <c r="P558" s="9"/>
      <c r="Q558" s="9"/>
      <c r="R558" s="9"/>
      <c r="S558" s="149"/>
      <c r="T558" s="9"/>
      <c r="U558" s="11"/>
      <c r="V558" s="9"/>
      <c r="W558" s="9"/>
      <c r="X558" s="47"/>
      <c r="Y558" s="9"/>
      <c r="Z558" s="28"/>
      <c r="AA558" s="9"/>
      <c r="AB558" s="9"/>
      <c r="AC558" s="9"/>
    </row>
    <row r="559" spans="1:29" ht="12.75">
      <c r="A559" s="10"/>
      <c r="B559" s="9"/>
      <c r="C559" s="11"/>
      <c r="E559" s="9"/>
      <c r="F559" s="9"/>
      <c r="G559" s="9"/>
      <c r="H559" s="13"/>
      <c r="I559" s="9"/>
      <c r="J559" s="9"/>
      <c r="K559" s="76"/>
      <c r="L559" s="9"/>
      <c r="M559" s="149"/>
      <c r="N559" s="11"/>
      <c r="O559" s="11"/>
      <c r="P559" s="9"/>
      <c r="Q559" s="9"/>
      <c r="R559" s="9"/>
      <c r="S559" s="149"/>
      <c r="T559" s="9"/>
      <c r="U559" s="11"/>
      <c r="V559" s="9"/>
      <c r="W559" s="9"/>
      <c r="X559" s="47"/>
      <c r="Y559" s="9"/>
      <c r="Z559" s="28"/>
      <c r="AA559" s="9"/>
      <c r="AB559" s="9"/>
      <c r="AC559" s="9"/>
    </row>
    <row r="560" spans="1:29" ht="12.75">
      <c r="A560" s="10"/>
      <c r="B560" s="9"/>
      <c r="C560" s="11"/>
      <c r="E560" s="9"/>
      <c r="F560" s="9"/>
      <c r="G560" s="9"/>
      <c r="H560" s="13"/>
      <c r="I560" s="9"/>
      <c r="J560" s="9"/>
      <c r="K560" s="76"/>
      <c r="L560" s="9"/>
      <c r="M560" s="149"/>
      <c r="N560" s="11"/>
      <c r="O560" s="11"/>
      <c r="P560" s="9"/>
      <c r="Q560" s="9"/>
      <c r="R560" s="9"/>
      <c r="S560" s="149"/>
      <c r="T560" s="9"/>
      <c r="U560" s="11"/>
      <c r="V560" s="9"/>
      <c r="W560" s="9"/>
      <c r="X560" s="47"/>
      <c r="Y560" s="9"/>
      <c r="Z560" s="28"/>
      <c r="AA560" s="9"/>
      <c r="AB560" s="9"/>
      <c r="AC560" s="9"/>
    </row>
    <row r="561" spans="1:29" ht="12.75">
      <c r="A561" s="10"/>
      <c r="B561" s="9"/>
      <c r="C561" s="11"/>
      <c r="E561" s="9"/>
      <c r="F561" s="9"/>
      <c r="G561" s="9"/>
      <c r="H561" s="13"/>
      <c r="I561" s="9"/>
      <c r="J561" s="9"/>
      <c r="K561" s="76"/>
      <c r="L561" s="9"/>
      <c r="M561" s="149"/>
      <c r="N561" s="11"/>
      <c r="O561" s="11"/>
      <c r="P561" s="9"/>
      <c r="Q561" s="9"/>
      <c r="R561" s="9"/>
      <c r="S561" s="149"/>
      <c r="T561" s="9"/>
      <c r="U561" s="11"/>
      <c r="V561" s="9"/>
      <c r="W561" s="9"/>
      <c r="X561" s="47"/>
      <c r="Y561" s="9"/>
      <c r="Z561" s="28"/>
      <c r="AA561" s="9"/>
      <c r="AB561" s="9"/>
      <c r="AC561" s="9"/>
    </row>
    <row r="562" spans="1:29" ht="12.75">
      <c r="A562" s="10"/>
      <c r="B562" s="9"/>
      <c r="C562" s="11"/>
      <c r="E562" s="9"/>
      <c r="F562" s="9"/>
      <c r="G562" s="9"/>
      <c r="H562" s="13"/>
      <c r="I562" s="9"/>
      <c r="J562" s="9"/>
      <c r="K562" s="76"/>
      <c r="L562" s="9"/>
      <c r="M562" s="149"/>
      <c r="N562" s="11"/>
      <c r="O562" s="11"/>
      <c r="P562" s="9"/>
      <c r="Q562" s="9"/>
      <c r="R562" s="9"/>
      <c r="S562" s="149"/>
      <c r="T562" s="9"/>
      <c r="U562" s="11"/>
      <c r="V562" s="9"/>
      <c r="W562" s="9"/>
      <c r="X562" s="47"/>
      <c r="Y562" s="9"/>
      <c r="Z562" s="28"/>
      <c r="AA562" s="9"/>
      <c r="AB562" s="9"/>
      <c r="AC562" s="9"/>
    </row>
    <row r="563" spans="1:29" ht="12.75">
      <c r="A563" s="10"/>
      <c r="B563" s="9"/>
      <c r="C563" s="11"/>
      <c r="E563" s="9"/>
      <c r="F563" s="9"/>
      <c r="G563" s="9"/>
      <c r="H563" s="13"/>
      <c r="I563" s="9"/>
      <c r="J563" s="9"/>
      <c r="K563" s="76"/>
      <c r="L563" s="9"/>
      <c r="M563" s="149"/>
      <c r="N563" s="11"/>
      <c r="O563" s="11"/>
      <c r="P563" s="9"/>
      <c r="Q563" s="9"/>
      <c r="R563" s="9"/>
      <c r="S563" s="149"/>
      <c r="T563" s="9"/>
      <c r="U563" s="11"/>
      <c r="V563" s="9"/>
      <c r="W563" s="9"/>
      <c r="X563" s="47"/>
      <c r="Y563" s="9"/>
      <c r="Z563" s="28"/>
      <c r="AA563" s="9"/>
      <c r="AB563" s="9"/>
      <c r="AC563" s="9"/>
    </row>
    <row r="564" spans="1:29" ht="12.75">
      <c r="A564" s="10"/>
      <c r="B564" s="9"/>
      <c r="C564" s="11"/>
      <c r="E564" s="9"/>
      <c r="F564" s="9"/>
      <c r="G564" s="9"/>
      <c r="H564" s="13"/>
      <c r="I564" s="9"/>
      <c r="J564" s="9"/>
      <c r="K564" s="76"/>
      <c r="L564" s="9"/>
      <c r="M564" s="149"/>
      <c r="N564" s="11"/>
      <c r="O564" s="11"/>
      <c r="P564" s="9"/>
      <c r="Q564" s="9"/>
      <c r="R564" s="9"/>
      <c r="S564" s="149"/>
      <c r="T564" s="9"/>
      <c r="U564" s="11"/>
      <c r="V564" s="9"/>
      <c r="W564" s="9"/>
      <c r="X564" s="47"/>
      <c r="Y564" s="9"/>
      <c r="Z564" s="28"/>
      <c r="AA564" s="9"/>
      <c r="AB564" s="9"/>
      <c r="AC564" s="9"/>
    </row>
    <row r="565" spans="1:29" ht="12.75">
      <c r="A565" s="10"/>
      <c r="B565" s="9"/>
      <c r="C565" s="11"/>
      <c r="E565" s="9"/>
      <c r="F565" s="9"/>
      <c r="G565" s="9"/>
      <c r="H565" s="13"/>
      <c r="I565" s="9"/>
      <c r="J565" s="9"/>
      <c r="K565" s="76"/>
      <c r="L565" s="9"/>
      <c r="M565" s="149"/>
      <c r="N565" s="11"/>
      <c r="O565" s="11"/>
      <c r="P565" s="9"/>
      <c r="Q565" s="9"/>
      <c r="R565" s="9"/>
      <c r="S565" s="149"/>
      <c r="T565" s="9"/>
      <c r="U565" s="11"/>
      <c r="V565" s="9"/>
      <c r="W565" s="9"/>
      <c r="X565" s="47"/>
      <c r="Y565" s="9"/>
      <c r="Z565" s="28"/>
      <c r="AA565" s="9"/>
      <c r="AB565" s="9"/>
      <c r="AC565" s="9"/>
    </row>
    <row r="566" spans="1:29" ht="12.75">
      <c r="A566" s="10"/>
      <c r="B566" s="9"/>
      <c r="C566" s="11"/>
      <c r="E566" s="9"/>
      <c r="F566" s="9"/>
      <c r="G566" s="9"/>
      <c r="H566" s="13"/>
      <c r="I566" s="9"/>
      <c r="J566" s="9"/>
      <c r="K566" s="76"/>
      <c r="L566" s="9"/>
      <c r="M566" s="149"/>
      <c r="N566" s="11"/>
      <c r="O566" s="11"/>
      <c r="P566" s="9"/>
      <c r="Q566" s="9"/>
      <c r="R566" s="9"/>
      <c r="S566" s="149"/>
      <c r="T566" s="9"/>
      <c r="U566" s="11"/>
      <c r="V566" s="9"/>
      <c r="W566" s="9"/>
      <c r="X566" s="47"/>
      <c r="Y566" s="9"/>
      <c r="Z566" s="28"/>
      <c r="AA566" s="9"/>
      <c r="AB566" s="9"/>
      <c r="AC566" s="9"/>
    </row>
    <row r="567" spans="1:29" ht="12.75">
      <c r="A567" s="10"/>
      <c r="B567" s="9"/>
      <c r="C567" s="11"/>
      <c r="E567" s="9"/>
      <c r="F567" s="9"/>
      <c r="G567" s="9"/>
      <c r="H567" s="13"/>
      <c r="I567" s="9"/>
      <c r="J567" s="9"/>
      <c r="K567" s="76"/>
      <c r="L567" s="9"/>
      <c r="M567" s="149"/>
      <c r="N567" s="11"/>
      <c r="O567" s="11"/>
      <c r="P567" s="9"/>
      <c r="Q567" s="9"/>
      <c r="R567" s="9"/>
      <c r="S567" s="149"/>
      <c r="T567" s="9"/>
      <c r="U567" s="11"/>
      <c r="V567" s="9"/>
      <c r="W567" s="9"/>
      <c r="X567" s="47"/>
      <c r="Y567" s="9"/>
      <c r="Z567" s="28"/>
      <c r="AA567" s="9"/>
      <c r="AB567" s="9"/>
      <c r="AC567" s="9"/>
    </row>
    <row r="568" spans="1:29" ht="12.75">
      <c r="A568" s="10"/>
      <c r="B568" s="9"/>
      <c r="C568" s="11"/>
      <c r="E568" s="9"/>
      <c r="F568" s="9"/>
      <c r="G568" s="9"/>
      <c r="H568" s="13"/>
      <c r="I568" s="9"/>
      <c r="J568" s="9"/>
      <c r="K568" s="76"/>
      <c r="L568" s="9"/>
      <c r="M568" s="149"/>
      <c r="N568" s="11"/>
      <c r="O568" s="11"/>
      <c r="P568" s="9"/>
      <c r="Q568" s="9"/>
      <c r="R568" s="9"/>
      <c r="S568" s="149"/>
      <c r="T568" s="9"/>
      <c r="U568" s="11"/>
      <c r="V568" s="9"/>
      <c r="W568" s="9"/>
      <c r="X568" s="47"/>
      <c r="Y568" s="9"/>
      <c r="Z568" s="28"/>
      <c r="AA568" s="9"/>
      <c r="AB568" s="9"/>
      <c r="AC568" s="9"/>
    </row>
    <row r="569" spans="1:29" ht="12.75">
      <c r="A569" s="10"/>
      <c r="B569" s="9"/>
      <c r="C569" s="11"/>
      <c r="E569" s="9"/>
      <c r="F569" s="9"/>
      <c r="G569" s="9"/>
      <c r="H569" s="13"/>
      <c r="I569" s="9"/>
      <c r="J569" s="9"/>
      <c r="K569" s="76"/>
      <c r="L569" s="9"/>
      <c r="M569" s="149"/>
      <c r="N569" s="11"/>
      <c r="O569" s="11"/>
      <c r="P569" s="9"/>
      <c r="Q569" s="9"/>
      <c r="R569" s="9"/>
      <c r="S569" s="149"/>
      <c r="T569" s="9"/>
      <c r="U569" s="11"/>
      <c r="V569" s="9"/>
      <c r="W569" s="9"/>
      <c r="X569" s="47"/>
      <c r="Y569" s="9"/>
      <c r="Z569" s="28"/>
      <c r="AA569" s="9"/>
      <c r="AB569" s="9"/>
      <c r="AC569" s="9"/>
    </row>
    <row r="570" spans="1:29" ht="12.75">
      <c r="A570" s="10"/>
      <c r="B570" s="9"/>
      <c r="C570" s="11"/>
      <c r="E570" s="9"/>
      <c r="F570" s="9"/>
      <c r="G570" s="9"/>
      <c r="H570" s="13"/>
      <c r="I570" s="9"/>
      <c r="J570" s="9"/>
      <c r="K570" s="76"/>
      <c r="L570" s="9"/>
      <c r="M570" s="149"/>
      <c r="N570" s="11"/>
      <c r="O570" s="11"/>
      <c r="P570" s="9"/>
      <c r="Q570" s="9"/>
      <c r="R570" s="9"/>
      <c r="S570" s="149"/>
      <c r="T570" s="9"/>
      <c r="U570" s="11"/>
      <c r="V570" s="9"/>
      <c r="W570" s="9"/>
      <c r="X570" s="47"/>
      <c r="Y570" s="9"/>
      <c r="Z570" s="28"/>
      <c r="AA570" s="9"/>
      <c r="AB570" s="9"/>
      <c r="AC570" s="9"/>
    </row>
    <row r="571" spans="1:29" ht="12.75">
      <c r="A571" s="10"/>
      <c r="B571" s="9"/>
      <c r="C571" s="11"/>
      <c r="E571" s="9"/>
      <c r="F571" s="9"/>
      <c r="G571" s="9"/>
      <c r="H571" s="13"/>
      <c r="I571" s="9"/>
      <c r="J571" s="9"/>
      <c r="K571" s="76"/>
      <c r="L571" s="9"/>
      <c r="M571" s="149"/>
      <c r="N571" s="11"/>
      <c r="O571" s="11"/>
      <c r="P571" s="9"/>
      <c r="Q571" s="9"/>
      <c r="R571" s="9"/>
      <c r="S571" s="149"/>
      <c r="T571" s="9"/>
      <c r="U571" s="11"/>
      <c r="V571" s="9"/>
      <c r="W571" s="9"/>
      <c r="X571" s="47"/>
      <c r="Y571" s="9"/>
      <c r="Z571" s="28"/>
      <c r="AA571" s="9"/>
      <c r="AB571" s="9"/>
      <c r="AC571" s="9"/>
    </row>
    <row r="572" spans="1:29" ht="12.75">
      <c r="A572" s="10"/>
      <c r="B572" s="9"/>
      <c r="C572" s="11"/>
      <c r="E572" s="9"/>
      <c r="F572" s="9"/>
      <c r="G572" s="9"/>
      <c r="H572" s="13"/>
      <c r="I572" s="9"/>
      <c r="J572" s="9"/>
      <c r="K572" s="76"/>
      <c r="L572" s="9"/>
      <c r="M572" s="149"/>
      <c r="N572" s="11"/>
      <c r="O572" s="11"/>
      <c r="P572" s="9"/>
      <c r="Q572" s="9"/>
      <c r="R572" s="9"/>
      <c r="S572" s="149"/>
      <c r="T572" s="9"/>
      <c r="U572" s="11"/>
      <c r="V572" s="9"/>
      <c r="W572" s="9"/>
      <c r="X572" s="47"/>
      <c r="Y572" s="9"/>
      <c r="Z572" s="28"/>
      <c r="AA572" s="9"/>
      <c r="AB572" s="9"/>
      <c r="AC572" s="9"/>
    </row>
    <row r="573" spans="1:29" ht="12.75">
      <c r="A573" s="10"/>
      <c r="B573" s="9"/>
      <c r="C573" s="11"/>
      <c r="E573" s="9"/>
      <c r="F573" s="9"/>
      <c r="G573" s="9"/>
      <c r="H573" s="13"/>
      <c r="I573" s="9"/>
      <c r="J573" s="9"/>
      <c r="K573" s="76"/>
      <c r="L573" s="9"/>
      <c r="M573" s="149"/>
      <c r="N573" s="11"/>
      <c r="O573" s="11"/>
      <c r="P573" s="9"/>
      <c r="Q573" s="9"/>
      <c r="R573" s="9"/>
      <c r="S573" s="149"/>
      <c r="T573" s="9"/>
      <c r="U573" s="11"/>
      <c r="V573" s="9"/>
      <c r="W573" s="9"/>
      <c r="X573" s="47"/>
      <c r="Y573" s="9"/>
      <c r="Z573" s="28"/>
      <c r="AA573" s="9"/>
      <c r="AB573" s="9"/>
      <c r="AC573" s="9"/>
    </row>
    <row r="574" spans="1:29" ht="12.75">
      <c r="A574" s="10"/>
      <c r="B574" s="9"/>
      <c r="C574" s="11"/>
      <c r="E574" s="9"/>
      <c r="F574" s="9"/>
      <c r="G574" s="9"/>
      <c r="H574" s="13"/>
      <c r="I574" s="9"/>
      <c r="J574" s="9"/>
      <c r="K574" s="76"/>
      <c r="L574" s="9"/>
      <c r="M574" s="149"/>
      <c r="N574" s="11"/>
      <c r="O574" s="11"/>
      <c r="P574" s="9"/>
      <c r="Q574" s="9"/>
      <c r="R574" s="9"/>
      <c r="S574" s="149"/>
      <c r="T574" s="9"/>
      <c r="U574" s="11"/>
      <c r="V574" s="9"/>
      <c r="W574" s="9"/>
      <c r="X574" s="47"/>
      <c r="Y574" s="9"/>
      <c r="Z574" s="28"/>
      <c r="AA574" s="9"/>
      <c r="AB574" s="9"/>
      <c r="AC574" s="9"/>
    </row>
    <row r="575" spans="1:29" ht="12.75">
      <c r="A575" s="10"/>
      <c r="B575" s="9"/>
      <c r="C575" s="11"/>
      <c r="E575" s="9"/>
      <c r="F575" s="9"/>
      <c r="G575" s="9"/>
      <c r="H575" s="13"/>
      <c r="I575" s="9"/>
      <c r="J575" s="9"/>
      <c r="K575" s="76"/>
      <c r="L575" s="9"/>
      <c r="M575" s="149"/>
      <c r="N575" s="11"/>
      <c r="O575" s="11"/>
      <c r="P575" s="9"/>
      <c r="Q575" s="9"/>
      <c r="R575" s="9"/>
      <c r="S575" s="149"/>
      <c r="T575" s="9"/>
      <c r="U575" s="11"/>
      <c r="V575" s="9"/>
      <c r="W575" s="9"/>
      <c r="X575" s="47"/>
      <c r="Y575" s="9"/>
      <c r="Z575" s="28"/>
      <c r="AA575" s="9"/>
      <c r="AB575" s="9"/>
      <c r="AC575" s="9"/>
    </row>
    <row r="576" spans="1:29" ht="12.75">
      <c r="A576" s="10"/>
      <c r="B576" s="9"/>
      <c r="C576" s="11"/>
      <c r="E576" s="9"/>
      <c r="F576" s="9"/>
      <c r="G576" s="9"/>
      <c r="H576" s="13"/>
      <c r="I576" s="9"/>
      <c r="J576" s="9"/>
      <c r="K576" s="76"/>
      <c r="L576" s="9"/>
      <c r="M576" s="149"/>
      <c r="N576" s="11"/>
      <c r="O576" s="11"/>
      <c r="P576" s="9"/>
      <c r="Q576" s="9"/>
      <c r="R576" s="9"/>
      <c r="S576" s="149"/>
      <c r="T576" s="9"/>
      <c r="U576" s="11"/>
      <c r="V576" s="9"/>
      <c r="W576" s="9"/>
      <c r="X576" s="47"/>
      <c r="Y576" s="9"/>
      <c r="Z576" s="28"/>
      <c r="AA576" s="9"/>
      <c r="AB576" s="9"/>
      <c r="AC576" s="9"/>
    </row>
    <row r="577" spans="1:29" ht="12.75">
      <c r="A577" s="10"/>
      <c r="B577" s="9"/>
      <c r="C577" s="11"/>
      <c r="E577" s="9"/>
      <c r="F577" s="9"/>
      <c r="G577" s="9"/>
      <c r="H577" s="13"/>
      <c r="I577" s="9"/>
      <c r="J577" s="9"/>
      <c r="K577" s="76"/>
      <c r="L577" s="9"/>
      <c r="M577" s="149"/>
      <c r="N577" s="11"/>
      <c r="O577" s="11"/>
      <c r="P577" s="9"/>
      <c r="Q577" s="9"/>
      <c r="R577" s="9"/>
      <c r="S577" s="149"/>
      <c r="T577" s="9"/>
      <c r="U577" s="11"/>
      <c r="V577" s="9"/>
      <c r="W577" s="9"/>
      <c r="X577" s="47"/>
      <c r="Y577" s="9"/>
      <c r="Z577" s="28"/>
      <c r="AA577" s="9"/>
      <c r="AB577" s="9"/>
      <c r="AC577" s="9"/>
    </row>
    <row r="578" spans="1:29" ht="12.75">
      <c r="A578" s="10"/>
      <c r="B578" s="9"/>
      <c r="C578" s="11"/>
      <c r="E578" s="9"/>
      <c r="F578" s="9"/>
      <c r="G578" s="9"/>
      <c r="H578" s="13"/>
      <c r="I578" s="9"/>
      <c r="J578" s="9"/>
      <c r="K578" s="76"/>
      <c r="L578" s="9"/>
      <c r="M578" s="149"/>
      <c r="N578" s="11"/>
      <c r="O578" s="11"/>
      <c r="P578" s="9"/>
      <c r="Q578" s="9"/>
      <c r="R578" s="9"/>
      <c r="S578" s="149"/>
      <c r="T578" s="9"/>
      <c r="U578" s="11"/>
      <c r="V578" s="9"/>
      <c r="W578" s="9"/>
      <c r="X578" s="47"/>
      <c r="Y578" s="9"/>
      <c r="Z578" s="28"/>
      <c r="AA578" s="9"/>
      <c r="AB578" s="9"/>
      <c r="AC578" s="9"/>
    </row>
    <row r="579" spans="1:29" ht="12.75">
      <c r="A579" s="10"/>
      <c r="B579" s="9"/>
      <c r="C579" s="11"/>
      <c r="E579" s="9"/>
      <c r="F579" s="9"/>
      <c r="G579" s="9"/>
      <c r="H579" s="13"/>
      <c r="I579" s="9"/>
      <c r="J579" s="9"/>
      <c r="K579" s="76"/>
      <c r="L579" s="9"/>
      <c r="M579" s="149"/>
      <c r="N579" s="11"/>
      <c r="O579" s="11"/>
      <c r="P579" s="9"/>
      <c r="Q579" s="9"/>
      <c r="R579" s="9"/>
      <c r="S579" s="149"/>
      <c r="T579" s="9"/>
      <c r="U579" s="11"/>
      <c r="V579" s="9"/>
      <c r="W579" s="9"/>
      <c r="X579" s="47"/>
      <c r="Y579" s="9"/>
      <c r="Z579" s="28"/>
      <c r="AA579" s="9"/>
      <c r="AB579" s="9"/>
      <c r="AC579" s="9"/>
    </row>
    <row r="580" spans="1:29" ht="12.75">
      <c r="A580" s="10"/>
      <c r="B580" s="9"/>
      <c r="C580" s="11"/>
      <c r="E580" s="9"/>
      <c r="F580" s="9"/>
      <c r="G580" s="9"/>
      <c r="H580" s="13"/>
      <c r="I580" s="9"/>
      <c r="J580" s="9"/>
      <c r="K580" s="76"/>
      <c r="L580" s="9"/>
      <c r="M580" s="149"/>
      <c r="N580" s="11"/>
      <c r="O580" s="11"/>
      <c r="P580" s="9"/>
      <c r="Q580" s="9"/>
      <c r="R580" s="9"/>
      <c r="S580" s="149"/>
      <c r="T580" s="9"/>
      <c r="U580" s="11"/>
      <c r="V580" s="9"/>
      <c r="W580" s="9"/>
      <c r="X580" s="47"/>
      <c r="Y580" s="9"/>
      <c r="Z580" s="28"/>
      <c r="AA580" s="9"/>
      <c r="AB580" s="9"/>
      <c r="AC580" s="9"/>
    </row>
    <row r="581" spans="1:29" ht="12.75">
      <c r="A581" s="10"/>
      <c r="B581" s="9"/>
      <c r="C581" s="11"/>
      <c r="E581" s="9"/>
      <c r="F581" s="9"/>
      <c r="G581" s="9"/>
      <c r="H581" s="13"/>
      <c r="I581" s="9"/>
      <c r="J581" s="9"/>
      <c r="K581" s="76"/>
      <c r="L581" s="9"/>
      <c r="M581" s="149"/>
      <c r="N581" s="11"/>
      <c r="O581" s="11"/>
      <c r="P581" s="9"/>
      <c r="Q581" s="9"/>
      <c r="R581" s="9"/>
      <c r="S581" s="149"/>
      <c r="T581" s="9"/>
      <c r="U581" s="11"/>
      <c r="V581" s="9"/>
      <c r="W581" s="9"/>
      <c r="X581" s="47"/>
      <c r="Y581" s="9"/>
      <c r="Z581" s="28"/>
      <c r="AA581" s="9"/>
      <c r="AB581" s="9"/>
      <c r="AC581" s="9"/>
    </row>
    <row r="582" spans="1:29" ht="12.75">
      <c r="A582" s="10"/>
      <c r="B582" s="9"/>
      <c r="C582" s="11"/>
      <c r="E582" s="9"/>
      <c r="F582" s="9"/>
      <c r="G582" s="9"/>
      <c r="H582" s="13"/>
      <c r="I582" s="9"/>
      <c r="J582" s="9"/>
      <c r="K582" s="76"/>
      <c r="L582" s="9"/>
      <c r="M582" s="149"/>
      <c r="N582" s="11"/>
      <c r="O582" s="11"/>
      <c r="P582" s="9"/>
      <c r="Q582" s="9"/>
      <c r="R582" s="9"/>
      <c r="S582" s="149"/>
      <c r="T582" s="9"/>
      <c r="U582" s="11"/>
      <c r="V582" s="9"/>
      <c r="W582" s="9"/>
      <c r="X582" s="47"/>
      <c r="Y582" s="9"/>
      <c r="Z582" s="28"/>
      <c r="AA582" s="9"/>
      <c r="AB582" s="9"/>
      <c r="AC582" s="9"/>
    </row>
    <row r="583" spans="1:29" ht="12.75">
      <c r="A583" s="10"/>
      <c r="B583" s="9"/>
      <c r="C583" s="11"/>
      <c r="E583" s="9"/>
      <c r="F583" s="9"/>
      <c r="G583" s="9"/>
      <c r="H583" s="13"/>
      <c r="I583" s="9"/>
      <c r="J583" s="9"/>
      <c r="K583" s="76"/>
      <c r="L583" s="9"/>
      <c r="M583" s="149"/>
      <c r="N583" s="11"/>
      <c r="O583" s="11"/>
      <c r="P583" s="9"/>
      <c r="Q583" s="9"/>
      <c r="R583" s="9"/>
      <c r="S583" s="149"/>
      <c r="T583" s="9"/>
      <c r="U583" s="11"/>
      <c r="V583" s="9"/>
      <c r="W583" s="9"/>
      <c r="X583" s="47"/>
      <c r="Y583" s="9"/>
      <c r="Z583" s="28"/>
      <c r="AA583" s="9"/>
      <c r="AB583" s="9"/>
      <c r="AC583" s="9"/>
    </row>
    <row r="584" spans="1:29" ht="12.75">
      <c r="A584" s="10"/>
      <c r="B584" s="9"/>
      <c r="C584" s="11"/>
      <c r="E584" s="9"/>
      <c r="F584" s="9"/>
      <c r="G584" s="9"/>
      <c r="H584" s="13"/>
      <c r="I584" s="9"/>
      <c r="J584" s="9"/>
      <c r="K584" s="76"/>
      <c r="L584" s="9"/>
      <c r="M584" s="149"/>
      <c r="N584" s="11"/>
      <c r="O584" s="11"/>
      <c r="P584" s="9"/>
      <c r="Q584" s="9"/>
      <c r="R584" s="9"/>
      <c r="S584" s="149"/>
      <c r="T584" s="9"/>
      <c r="U584" s="11"/>
      <c r="V584" s="9"/>
      <c r="W584" s="9"/>
      <c r="X584" s="47"/>
      <c r="Y584" s="9"/>
      <c r="Z584" s="28"/>
      <c r="AA584" s="9"/>
      <c r="AB584" s="9"/>
      <c r="AC584" s="9"/>
    </row>
    <row r="585" spans="1:29" ht="12.75">
      <c r="A585" s="10"/>
      <c r="B585" s="9"/>
      <c r="C585" s="11"/>
      <c r="E585" s="9"/>
      <c r="F585" s="9"/>
      <c r="G585" s="9"/>
      <c r="H585" s="13"/>
      <c r="I585" s="9"/>
      <c r="J585" s="9"/>
      <c r="K585" s="76"/>
      <c r="L585" s="9"/>
      <c r="M585" s="149"/>
      <c r="N585" s="11"/>
      <c r="O585" s="11"/>
      <c r="P585" s="9"/>
      <c r="Q585" s="9"/>
      <c r="R585" s="9"/>
      <c r="S585" s="149"/>
      <c r="T585" s="9"/>
      <c r="U585" s="11"/>
      <c r="V585" s="9"/>
      <c r="W585" s="9"/>
      <c r="X585" s="47"/>
      <c r="Y585" s="9"/>
      <c r="Z585" s="28"/>
      <c r="AA585" s="9"/>
      <c r="AB585" s="9"/>
      <c r="AC585" s="9"/>
    </row>
    <row r="586" spans="1:29" ht="12.75">
      <c r="A586" s="10"/>
      <c r="B586" s="9"/>
      <c r="C586" s="11"/>
      <c r="E586" s="9"/>
      <c r="F586" s="9"/>
      <c r="G586" s="9"/>
      <c r="H586" s="13"/>
      <c r="I586" s="9"/>
      <c r="J586" s="9"/>
      <c r="K586" s="76"/>
      <c r="L586" s="9"/>
      <c r="M586" s="149"/>
      <c r="N586" s="11"/>
      <c r="O586" s="11"/>
      <c r="P586" s="9"/>
      <c r="Q586" s="9"/>
      <c r="R586" s="9"/>
      <c r="S586" s="149"/>
      <c r="T586" s="9"/>
      <c r="U586" s="11"/>
      <c r="V586" s="9"/>
      <c r="W586" s="9"/>
      <c r="X586" s="47"/>
      <c r="Y586" s="9"/>
      <c r="Z586" s="28"/>
      <c r="AA586" s="9"/>
      <c r="AB586" s="9"/>
      <c r="AC586" s="9"/>
    </row>
    <row r="587" spans="1:29" ht="12.75">
      <c r="A587" s="10"/>
      <c r="B587" s="9"/>
      <c r="C587" s="11"/>
      <c r="E587" s="9"/>
      <c r="F587" s="9"/>
      <c r="G587" s="9"/>
      <c r="H587" s="13"/>
      <c r="I587" s="9"/>
      <c r="J587" s="9"/>
      <c r="K587" s="76"/>
      <c r="L587" s="9"/>
      <c r="M587" s="149"/>
      <c r="N587" s="11"/>
      <c r="O587" s="11"/>
      <c r="P587" s="9"/>
      <c r="Q587" s="9"/>
      <c r="R587" s="9"/>
      <c r="S587" s="149"/>
      <c r="T587" s="9"/>
      <c r="U587" s="11"/>
      <c r="V587" s="9"/>
      <c r="W587" s="9"/>
      <c r="X587" s="47"/>
      <c r="Y587" s="9"/>
      <c r="Z587" s="28"/>
      <c r="AA587" s="9"/>
      <c r="AB587" s="9"/>
      <c r="AC587" s="9"/>
    </row>
    <row r="588" spans="1:29" ht="12.75">
      <c r="A588" s="10"/>
      <c r="B588" s="9"/>
      <c r="C588" s="11"/>
      <c r="E588" s="9"/>
      <c r="F588" s="9"/>
      <c r="G588" s="9"/>
      <c r="H588" s="13"/>
      <c r="I588" s="9"/>
      <c r="J588" s="9"/>
      <c r="K588" s="76"/>
      <c r="L588" s="9"/>
      <c r="M588" s="149"/>
      <c r="N588" s="11"/>
      <c r="O588" s="11"/>
      <c r="P588" s="9"/>
      <c r="Q588" s="9"/>
      <c r="R588" s="9"/>
      <c r="S588" s="149"/>
      <c r="T588" s="9"/>
      <c r="U588" s="11"/>
      <c r="V588" s="9"/>
      <c r="W588" s="9"/>
      <c r="X588" s="47"/>
      <c r="Y588" s="9"/>
      <c r="Z588" s="28"/>
      <c r="AA588" s="9"/>
      <c r="AB588" s="9"/>
      <c r="AC588" s="9"/>
    </row>
    <row r="589" spans="1:29" ht="12.75">
      <c r="A589" s="10"/>
      <c r="B589" s="9"/>
      <c r="C589" s="11"/>
      <c r="E589" s="9"/>
      <c r="F589" s="9"/>
      <c r="G589" s="9"/>
      <c r="H589" s="13"/>
      <c r="I589" s="9"/>
      <c r="J589" s="9"/>
      <c r="K589" s="76"/>
      <c r="L589" s="9"/>
      <c r="M589" s="149"/>
      <c r="N589" s="11"/>
      <c r="O589" s="11"/>
      <c r="P589" s="9"/>
      <c r="Q589" s="9"/>
      <c r="R589" s="9"/>
      <c r="S589" s="149"/>
      <c r="T589" s="9"/>
      <c r="U589" s="11"/>
      <c r="V589" s="9"/>
      <c r="W589" s="9"/>
      <c r="X589" s="47"/>
      <c r="Y589" s="9"/>
      <c r="Z589" s="28"/>
      <c r="AA589" s="9"/>
      <c r="AB589" s="9"/>
      <c r="AC589" s="9"/>
    </row>
    <row r="590" spans="1:29" ht="12.75">
      <c r="A590" s="10"/>
      <c r="B590" s="9"/>
      <c r="C590" s="11"/>
      <c r="E590" s="9"/>
      <c r="F590" s="9"/>
      <c r="G590" s="9"/>
      <c r="H590" s="13"/>
      <c r="I590" s="9"/>
      <c r="J590" s="9"/>
      <c r="K590" s="76"/>
      <c r="L590" s="9"/>
      <c r="M590" s="149"/>
      <c r="N590" s="11"/>
      <c r="O590" s="11"/>
      <c r="P590" s="9"/>
      <c r="Q590" s="9"/>
      <c r="R590" s="9"/>
      <c r="S590" s="149"/>
      <c r="T590" s="9"/>
      <c r="U590" s="11"/>
      <c r="V590" s="9"/>
      <c r="W590" s="9"/>
      <c r="X590" s="47"/>
      <c r="Y590" s="9"/>
      <c r="Z590" s="28"/>
      <c r="AA590" s="9"/>
      <c r="AB590" s="9"/>
      <c r="AC590" s="9"/>
    </row>
    <row r="591" spans="1:29" ht="12.75">
      <c r="A591" s="10"/>
      <c r="B591" s="9"/>
      <c r="C591" s="11"/>
      <c r="E591" s="9"/>
      <c r="F591" s="9"/>
      <c r="G591" s="9"/>
      <c r="H591" s="13"/>
      <c r="I591" s="9"/>
      <c r="J591" s="9"/>
      <c r="K591" s="76"/>
      <c r="L591" s="9"/>
      <c r="M591" s="149"/>
      <c r="N591" s="11"/>
      <c r="O591" s="11"/>
      <c r="P591" s="9"/>
      <c r="Q591" s="9"/>
      <c r="R591" s="9"/>
      <c r="S591" s="149"/>
      <c r="T591" s="9"/>
      <c r="U591" s="11"/>
      <c r="V591" s="9"/>
      <c r="W591" s="9"/>
      <c r="X591" s="47"/>
      <c r="Y591" s="9"/>
      <c r="Z591" s="28"/>
      <c r="AA591" s="9"/>
      <c r="AB591" s="9"/>
      <c r="AC591" s="9"/>
    </row>
    <row r="592" spans="1:29" ht="12.75">
      <c r="A592" s="10"/>
      <c r="B592" s="9"/>
      <c r="C592" s="11"/>
      <c r="E592" s="9"/>
      <c r="F592" s="9"/>
      <c r="G592" s="9"/>
      <c r="H592" s="13"/>
      <c r="I592" s="9"/>
      <c r="J592" s="9"/>
      <c r="K592" s="76"/>
      <c r="L592" s="9"/>
      <c r="M592" s="149"/>
      <c r="N592" s="11"/>
      <c r="O592" s="11"/>
      <c r="P592" s="9"/>
      <c r="Q592" s="9"/>
      <c r="R592" s="9"/>
      <c r="S592" s="149"/>
      <c r="T592" s="9"/>
      <c r="U592" s="11"/>
      <c r="V592" s="9"/>
      <c r="W592" s="9"/>
      <c r="X592" s="47"/>
      <c r="Y592" s="9"/>
      <c r="Z592" s="28"/>
      <c r="AA592" s="9"/>
      <c r="AB592" s="9"/>
      <c r="AC592" s="9"/>
    </row>
    <row r="593" spans="1:29" ht="12.75">
      <c r="A593" s="10"/>
      <c r="B593" s="9"/>
      <c r="C593" s="11"/>
      <c r="E593" s="9"/>
      <c r="F593" s="9"/>
      <c r="G593" s="9"/>
      <c r="H593" s="13"/>
      <c r="I593" s="9"/>
      <c r="J593" s="9"/>
      <c r="K593" s="76"/>
      <c r="L593" s="9"/>
      <c r="M593" s="149"/>
      <c r="N593" s="11"/>
      <c r="O593" s="11"/>
      <c r="P593" s="9"/>
      <c r="Q593" s="9"/>
      <c r="R593" s="9"/>
      <c r="S593" s="149"/>
      <c r="T593" s="9"/>
      <c r="U593" s="11"/>
      <c r="V593" s="9"/>
      <c r="W593" s="9"/>
      <c r="X593" s="47"/>
      <c r="Y593" s="9"/>
      <c r="Z593" s="28"/>
      <c r="AA593" s="9"/>
      <c r="AB593" s="9"/>
      <c r="AC593" s="9"/>
    </row>
    <row r="594" spans="1:29" ht="12.75">
      <c r="A594" s="10"/>
      <c r="B594" s="9"/>
      <c r="C594" s="11"/>
      <c r="E594" s="9"/>
      <c r="F594" s="9"/>
      <c r="G594" s="9"/>
      <c r="H594" s="13"/>
      <c r="I594" s="9"/>
      <c r="J594" s="9"/>
      <c r="K594" s="76"/>
      <c r="L594" s="9"/>
      <c r="M594" s="149"/>
      <c r="N594" s="11"/>
      <c r="O594" s="11"/>
      <c r="P594" s="9"/>
      <c r="Q594" s="9"/>
      <c r="R594" s="9"/>
      <c r="S594" s="149"/>
      <c r="T594" s="9"/>
      <c r="U594" s="11"/>
      <c r="V594" s="9"/>
      <c r="W594" s="9"/>
      <c r="X594" s="47"/>
      <c r="Y594" s="9"/>
      <c r="Z594" s="28"/>
      <c r="AA594" s="9"/>
      <c r="AB594" s="9"/>
      <c r="AC594" s="9"/>
    </row>
    <row r="595" spans="1:29" ht="12.75">
      <c r="A595" s="10"/>
      <c r="B595" s="9"/>
      <c r="C595" s="11"/>
      <c r="E595" s="9"/>
      <c r="F595" s="9"/>
      <c r="G595" s="9"/>
      <c r="H595" s="13"/>
      <c r="I595" s="9"/>
      <c r="J595" s="9"/>
      <c r="K595" s="76"/>
      <c r="L595" s="9"/>
      <c r="M595" s="149"/>
      <c r="N595" s="11"/>
      <c r="O595" s="11"/>
      <c r="P595" s="9"/>
      <c r="Q595" s="9"/>
      <c r="R595" s="9"/>
      <c r="S595" s="149"/>
      <c r="T595" s="9"/>
      <c r="U595" s="11"/>
      <c r="V595" s="9"/>
      <c r="W595" s="9"/>
      <c r="X595" s="47"/>
      <c r="Y595" s="9"/>
      <c r="Z595" s="28"/>
      <c r="AA595" s="9"/>
      <c r="AB595" s="9"/>
      <c r="AC595" s="9"/>
    </row>
    <row r="596" spans="1:29" ht="12.75">
      <c r="A596" s="10"/>
      <c r="B596" s="9"/>
      <c r="C596" s="11"/>
      <c r="E596" s="9"/>
      <c r="F596" s="9"/>
      <c r="G596" s="9"/>
      <c r="H596" s="13"/>
      <c r="I596" s="9"/>
      <c r="J596" s="9"/>
      <c r="K596" s="76"/>
      <c r="L596" s="9"/>
      <c r="M596" s="149"/>
      <c r="N596" s="11"/>
      <c r="O596" s="11"/>
      <c r="P596" s="9"/>
      <c r="Q596" s="9"/>
      <c r="R596" s="9"/>
      <c r="S596" s="149"/>
      <c r="T596" s="9"/>
      <c r="U596" s="11"/>
      <c r="V596" s="9"/>
      <c r="W596" s="9"/>
      <c r="X596" s="47"/>
      <c r="Y596" s="9"/>
      <c r="Z596" s="28"/>
      <c r="AA596" s="9"/>
      <c r="AB596" s="9"/>
      <c r="AC596" s="9"/>
    </row>
    <row r="597" spans="1:29" ht="12.75">
      <c r="A597" s="10"/>
      <c r="B597" s="9"/>
      <c r="C597" s="11"/>
      <c r="E597" s="9"/>
      <c r="F597" s="9"/>
      <c r="G597" s="9"/>
      <c r="H597" s="13"/>
      <c r="I597" s="9"/>
      <c r="J597" s="9"/>
      <c r="K597" s="76"/>
      <c r="L597" s="9"/>
      <c r="M597" s="149"/>
      <c r="N597" s="11"/>
      <c r="O597" s="11"/>
      <c r="P597" s="9"/>
      <c r="Q597" s="9"/>
      <c r="R597" s="9"/>
      <c r="S597" s="149"/>
      <c r="T597" s="9"/>
      <c r="U597" s="11"/>
      <c r="V597" s="9"/>
      <c r="W597" s="9"/>
      <c r="X597" s="47"/>
      <c r="Y597" s="9"/>
      <c r="Z597" s="28"/>
      <c r="AA597" s="9"/>
      <c r="AB597" s="9"/>
      <c r="AC597" s="9"/>
    </row>
    <row r="598" spans="1:29" ht="12.75">
      <c r="A598" s="10"/>
      <c r="B598" s="9"/>
      <c r="C598" s="11"/>
      <c r="E598" s="9"/>
      <c r="F598" s="9"/>
      <c r="G598" s="9"/>
      <c r="H598" s="13"/>
      <c r="I598" s="9"/>
      <c r="J598" s="9"/>
      <c r="K598" s="76"/>
      <c r="L598" s="9"/>
      <c r="M598" s="149"/>
      <c r="N598" s="11"/>
      <c r="O598" s="11"/>
      <c r="P598" s="9"/>
      <c r="Q598" s="9"/>
      <c r="R598" s="9"/>
      <c r="S598" s="149"/>
      <c r="T598" s="9"/>
      <c r="U598" s="11"/>
      <c r="V598" s="9"/>
      <c r="W598" s="9"/>
      <c r="X598" s="47"/>
      <c r="Y598" s="9"/>
      <c r="Z598" s="28"/>
      <c r="AA598" s="9"/>
      <c r="AB598" s="9"/>
      <c r="AC598" s="9"/>
    </row>
    <row r="599" spans="1:29" ht="12.75">
      <c r="A599" s="10"/>
      <c r="B599" s="9"/>
      <c r="C599" s="11"/>
      <c r="E599" s="9"/>
      <c r="F599" s="9"/>
      <c r="G599" s="9"/>
      <c r="H599" s="13"/>
      <c r="I599" s="9"/>
      <c r="J599" s="9"/>
      <c r="K599" s="76"/>
      <c r="L599" s="9"/>
      <c r="M599" s="149"/>
      <c r="N599" s="11"/>
      <c r="O599" s="11"/>
      <c r="P599" s="9"/>
      <c r="Q599" s="9"/>
      <c r="R599" s="9"/>
      <c r="S599" s="149"/>
      <c r="T599" s="9"/>
      <c r="U599" s="11"/>
      <c r="V599" s="9"/>
      <c r="W599" s="9"/>
      <c r="X599" s="47"/>
      <c r="Y599" s="9"/>
      <c r="Z599" s="28"/>
      <c r="AA599" s="9"/>
      <c r="AB599" s="9"/>
      <c r="AC599" s="9"/>
    </row>
    <row r="600" spans="1:29" ht="12.75">
      <c r="A600" s="10"/>
      <c r="B600" s="9"/>
      <c r="C600" s="11"/>
      <c r="E600" s="9"/>
      <c r="F600" s="9"/>
      <c r="G600" s="9"/>
      <c r="H600" s="13"/>
      <c r="I600" s="9"/>
      <c r="J600" s="9"/>
      <c r="K600" s="76"/>
      <c r="L600" s="9"/>
      <c r="M600" s="149"/>
      <c r="N600" s="11"/>
      <c r="O600" s="11"/>
      <c r="P600" s="9"/>
      <c r="Q600" s="9"/>
      <c r="R600" s="9"/>
      <c r="S600" s="149"/>
      <c r="T600" s="9"/>
      <c r="U600" s="11"/>
      <c r="V600" s="9"/>
      <c r="W600" s="9"/>
      <c r="X600" s="47"/>
      <c r="Y600" s="9"/>
      <c r="Z600" s="28"/>
      <c r="AA600" s="9"/>
      <c r="AB600" s="9"/>
      <c r="AC600" s="9"/>
    </row>
    <row r="601" spans="1:29" ht="12.75">
      <c r="A601" s="10"/>
      <c r="B601" s="9"/>
      <c r="C601" s="11"/>
      <c r="E601" s="9"/>
      <c r="F601" s="9"/>
      <c r="G601" s="9"/>
      <c r="H601" s="13"/>
      <c r="I601" s="9"/>
      <c r="J601" s="9"/>
      <c r="K601" s="76"/>
      <c r="L601" s="9"/>
      <c r="M601" s="149"/>
      <c r="N601" s="11"/>
      <c r="O601" s="11"/>
      <c r="P601" s="9"/>
      <c r="Q601" s="9"/>
      <c r="R601" s="9"/>
      <c r="S601" s="149"/>
      <c r="T601" s="9"/>
      <c r="U601" s="11"/>
      <c r="V601" s="9"/>
      <c r="W601" s="9"/>
      <c r="X601" s="47"/>
      <c r="Y601" s="9"/>
      <c r="Z601" s="28"/>
      <c r="AA601" s="9"/>
      <c r="AB601" s="9"/>
      <c r="AC601" s="9"/>
    </row>
    <row r="602" spans="1:29" ht="12.75">
      <c r="A602" s="10"/>
      <c r="B602" s="9"/>
      <c r="C602" s="11"/>
      <c r="E602" s="9"/>
      <c r="F602" s="9"/>
      <c r="G602" s="9"/>
      <c r="H602" s="13"/>
      <c r="I602" s="9"/>
      <c r="J602" s="9"/>
      <c r="K602" s="76"/>
      <c r="L602" s="9"/>
      <c r="M602" s="149"/>
      <c r="N602" s="11"/>
      <c r="O602" s="11"/>
      <c r="P602" s="9"/>
      <c r="Q602" s="9"/>
      <c r="R602" s="9"/>
      <c r="S602" s="149"/>
      <c r="T602" s="9"/>
      <c r="U602" s="11"/>
      <c r="V602" s="9"/>
      <c r="W602" s="9"/>
      <c r="X602" s="47"/>
      <c r="Y602" s="9"/>
      <c r="Z602" s="28"/>
      <c r="AA602" s="9"/>
      <c r="AB602" s="9"/>
      <c r="AC602" s="9"/>
    </row>
    <row r="603" spans="1:29" ht="12.75">
      <c r="A603" s="10"/>
      <c r="B603" s="9"/>
      <c r="C603" s="11"/>
      <c r="E603" s="9"/>
      <c r="F603" s="9"/>
      <c r="G603" s="9"/>
      <c r="H603" s="13"/>
      <c r="I603" s="9"/>
      <c r="J603" s="9"/>
      <c r="K603" s="76"/>
      <c r="L603" s="9"/>
      <c r="M603" s="149"/>
      <c r="N603" s="11"/>
      <c r="O603" s="11"/>
      <c r="P603" s="9"/>
      <c r="Q603" s="9"/>
      <c r="R603" s="9"/>
      <c r="S603" s="149"/>
      <c r="T603" s="9"/>
      <c r="U603" s="11"/>
      <c r="V603" s="9"/>
      <c r="W603" s="9"/>
      <c r="X603" s="47"/>
      <c r="Y603" s="9"/>
      <c r="Z603" s="28"/>
      <c r="AA603" s="9"/>
      <c r="AB603" s="9"/>
      <c r="AC603" s="9"/>
    </row>
    <row r="604" spans="1:29" ht="12.75">
      <c r="A604" s="10"/>
      <c r="B604" s="9"/>
      <c r="C604" s="11"/>
      <c r="E604" s="9"/>
      <c r="F604" s="9"/>
      <c r="G604" s="9"/>
      <c r="H604" s="13"/>
      <c r="I604" s="9"/>
      <c r="J604" s="9"/>
      <c r="K604" s="76"/>
      <c r="L604" s="9"/>
      <c r="M604" s="149"/>
      <c r="N604" s="11"/>
      <c r="O604" s="11"/>
      <c r="P604" s="9"/>
      <c r="Q604" s="9"/>
      <c r="R604" s="9"/>
      <c r="S604" s="149"/>
      <c r="T604" s="9"/>
      <c r="U604" s="11"/>
      <c r="V604" s="9"/>
      <c r="W604" s="9"/>
      <c r="X604" s="47"/>
      <c r="Y604" s="9"/>
      <c r="Z604" s="28"/>
      <c r="AA604" s="9"/>
      <c r="AB604" s="9"/>
      <c r="AC604" s="9"/>
    </row>
    <row r="605" spans="1:29" ht="12.75">
      <c r="A605" s="10"/>
      <c r="B605" s="9"/>
      <c r="C605" s="11"/>
      <c r="E605" s="9"/>
      <c r="F605" s="9"/>
      <c r="G605" s="9"/>
      <c r="H605" s="13"/>
      <c r="I605" s="9"/>
      <c r="J605" s="9"/>
      <c r="K605" s="76"/>
      <c r="L605" s="9"/>
      <c r="M605" s="149"/>
      <c r="N605" s="11"/>
      <c r="O605" s="11"/>
      <c r="P605" s="9"/>
      <c r="Q605" s="9"/>
      <c r="R605" s="9"/>
      <c r="S605" s="149"/>
      <c r="T605" s="9"/>
      <c r="U605" s="11"/>
      <c r="V605" s="9"/>
      <c r="W605" s="9"/>
      <c r="X605" s="47"/>
      <c r="Y605" s="9"/>
      <c r="Z605" s="28"/>
      <c r="AA605" s="9"/>
      <c r="AB605" s="9"/>
      <c r="AC605" s="9"/>
    </row>
    <row r="606" spans="1:29" ht="12.75">
      <c r="A606" s="10"/>
      <c r="B606" s="9"/>
      <c r="C606" s="11"/>
      <c r="E606" s="9"/>
      <c r="F606" s="9"/>
      <c r="G606" s="9"/>
      <c r="H606" s="13"/>
      <c r="I606" s="9"/>
      <c r="J606" s="9"/>
      <c r="K606" s="76"/>
      <c r="L606" s="9"/>
      <c r="M606" s="149"/>
      <c r="N606" s="11"/>
      <c r="O606" s="11"/>
      <c r="P606" s="9"/>
      <c r="Q606" s="9"/>
      <c r="R606" s="9"/>
      <c r="S606" s="149"/>
      <c r="T606" s="9"/>
      <c r="U606" s="11"/>
      <c r="V606" s="9"/>
      <c r="W606" s="9"/>
      <c r="X606" s="47"/>
      <c r="Y606" s="9"/>
      <c r="Z606" s="28"/>
      <c r="AA606" s="9"/>
      <c r="AB606" s="9"/>
      <c r="AC606" s="9"/>
    </row>
    <row r="607" spans="1:29" ht="12.75">
      <c r="A607" s="10"/>
      <c r="B607" s="9"/>
      <c r="C607" s="11"/>
      <c r="E607" s="9"/>
      <c r="F607" s="9"/>
      <c r="G607" s="9"/>
      <c r="H607" s="13"/>
      <c r="I607" s="9"/>
      <c r="J607" s="9"/>
      <c r="K607" s="76"/>
      <c r="L607" s="9"/>
      <c r="M607" s="149"/>
      <c r="N607" s="11"/>
      <c r="O607" s="11"/>
      <c r="P607" s="9"/>
      <c r="Q607" s="9"/>
      <c r="R607" s="9"/>
      <c r="S607" s="149"/>
      <c r="T607" s="9"/>
      <c r="U607" s="11"/>
      <c r="V607" s="9"/>
      <c r="W607" s="9"/>
      <c r="X607" s="47"/>
      <c r="Y607" s="9"/>
      <c r="Z607" s="28"/>
      <c r="AA607" s="9"/>
      <c r="AB607" s="9"/>
      <c r="AC607" s="9"/>
    </row>
    <row r="608" spans="1:29" ht="12.75">
      <c r="A608" s="10"/>
      <c r="B608" s="9"/>
      <c r="C608" s="11"/>
      <c r="E608" s="9"/>
      <c r="F608" s="9"/>
      <c r="G608" s="9"/>
      <c r="H608" s="13"/>
      <c r="I608" s="9"/>
      <c r="J608" s="9"/>
      <c r="K608" s="76"/>
      <c r="L608" s="9"/>
      <c r="M608" s="149"/>
      <c r="N608" s="11"/>
      <c r="O608" s="11"/>
      <c r="P608" s="9"/>
      <c r="Q608" s="9"/>
      <c r="R608" s="9"/>
      <c r="S608" s="149"/>
      <c r="T608" s="9"/>
      <c r="U608" s="11"/>
      <c r="V608" s="9"/>
      <c r="W608" s="9"/>
      <c r="X608" s="47"/>
      <c r="Y608" s="9"/>
      <c r="Z608" s="28"/>
      <c r="AA608" s="9"/>
      <c r="AB608" s="9"/>
      <c r="AC608" s="9"/>
    </row>
    <row r="609" spans="1:29" ht="12.75">
      <c r="A609" s="10"/>
      <c r="B609" s="9"/>
      <c r="C609" s="11"/>
      <c r="E609" s="9"/>
      <c r="F609" s="9"/>
      <c r="G609" s="9"/>
      <c r="H609" s="13"/>
      <c r="I609" s="9"/>
      <c r="J609" s="9"/>
      <c r="K609" s="76"/>
      <c r="L609" s="9"/>
      <c r="M609" s="149"/>
      <c r="N609" s="11"/>
      <c r="O609" s="11"/>
      <c r="P609" s="9"/>
      <c r="Q609" s="9"/>
      <c r="R609" s="9"/>
      <c r="S609" s="149"/>
      <c r="T609" s="9"/>
      <c r="U609" s="11"/>
      <c r="V609" s="9"/>
      <c r="W609" s="9"/>
      <c r="X609" s="47"/>
      <c r="Y609" s="9"/>
      <c r="Z609" s="28"/>
      <c r="AA609" s="9"/>
      <c r="AB609" s="9"/>
      <c r="AC609" s="9"/>
    </row>
    <row r="610" spans="1:29" ht="12.75">
      <c r="A610" s="10"/>
      <c r="B610" s="9"/>
      <c r="C610" s="11"/>
      <c r="E610" s="9"/>
      <c r="F610" s="9"/>
      <c r="G610" s="9"/>
      <c r="H610" s="13"/>
      <c r="I610" s="9"/>
      <c r="J610" s="9"/>
      <c r="K610" s="76"/>
      <c r="L610" s="9"/>
      <c r="M610" s="149"/>
      <c r="N610" s="11"/>
      <c r="O610" s="11"/>
      <c r="P610" s="9"/>
      <c r="Q610" s="9"/>
      <c r="R610" s="9"/>
      <c r="S610" s="149"/>
      <c r="T610" s="9"/>
      <c r="U610" s="11"/>
      <c r="V610" s="9"/>
      <c r="W610" s="9"/>
      <c r="X610" s="47"/>
      <c r="Y610" s="9"/>
      <c r="Z610" s="28"/>
      <c r="AA610" s="9"/>
      <c r="AB610" s="9"/>
      <c r="AC610" s="9"/>
    </row>
    <row r="611" spans="1:29" ht="12.75">
      <c r="A611" s="10"/>
      <c r="B611" s="9"/>
      <c r="C611" s="11"/>
      <c r="E611" s="9"/>
      <c r="F611" s="9"/>
      <c r="G611" s="9"/>
      <c r="H611" s="13"/>
      <c r="I611" s="9"/>
      <c r="J611" s="9"/>
      <c r="K611" s="76"/>
      <c r="L611" s="9"/>
      <c r="M611" s="149"/>
      <c r="N611" s="11"/>
      <c r="O611" s="11"/>
      <c r="P611" s="9"/>
      <c r="Q611" s="9"/>
      <c r="R611" s="9"/>
      <c r="S611" s="149"/>
      <c r="T611" s="9"/>
      <c r="U611" s="11"/>
      <c r="V611" s="9"/>
      <c r="W611" s="9"/>
      <c r="X611" s="47"/>
      <c r="Y611" s="9"/>
      <c r="Z611" s="28"/>
      <c r="AA611" s="9"/>
      <c r="AB611" s="9"/>
      <c r="AC611" s="9"/>
    </row>
    <row r="612" spans="1:29" ht="12.75">
      <c r="A612" s="10"/>
      <c r="B612" s="9"/>
      <c r="C612" s="11"/>
      <c r="E612" s="9"/>
      <c r="F612" s="9"/>
      <c r="G612" s="9"/>
      <c r="H612" s="13"/>
      <c r="I612" s="9"/>
      <c r="J612" s="9"/>
      <c r="K612" s="76"/>
      <c r="L612" s="9"/>
      <c r="M612" s="149"/>
      <c r="N612" s="11"/>
      <c r="O612" s="11"/>
      <c r="P612" s="9"/>
      <c r="Q612" s="9"/>
      <c r="R612" s="9"/>
      <c r="S612" s="149"/>
      <c r="T612" s="9"/>
      <c r="U612" s="11"/>
      <c r="V612" s="9"/>
      <c r="W612" s="9"/>
      <c r="X612" s="47"/>
      <c r="Y612" s="9"/>
      <c r="Z612" s="28"/>
      <c r="AA612" s="9"/>
      <c r="AB612" s="9"/>
      <c r="AC612" s="9"/>
    </row>
    <row r="613" spans="1:29" ht="12.75">
      <c r="A613" s="10"/>
      <c r="B613" s="9"/>
      <c r="C613" s="11"/>
      <c r="E613" s="9"/>
      <c r="F613" s="9"/>
      <c r="G613" s="9"/>
      <c r="H613" s="13"/>
      <c r="I613" s="9"/>
      <c r="J613" s="9"/>
      <c r="K613" s="76"/>
      <c r="L613" s="9"/>
      <c r="M613" s="149"/>
      <c r="N613" s="11"/>
      <c r="O613" s="11"/>
      <c r="P613" s="9"/>
      <c r="Q613" s="9"/>
      <c r="R613" s="9"/>
      <c r="S613" s="149"/>
      <c r="T613" s="9"/>
      <c r="U613" s="11"/>
      <c r="V613" s="9"/>
      <c r="W613" s="9"/>
      <c r="X613" s="47"/>
      <c r="Y613" s="9"/>
      <c r="Z613" s="28"/>
      <c r="AA613" s="9"/>
      <c r="AB613" s="9"/>
      <c r="AC613" s="9"/>
    </row>
    <row r="614" spans="1:29" ht="12.75">
      <c r="A614" s="10"/>
      <c r="B614" s="9"/>
      <c r="C614" s="11"/>
      <c r="E614" s="9"/>
      <c r="F614" s="9"/>
      <c r="G614" s="9"/>
      <c r="H614" s="13"/>
      <c r="I614" s="9"/>
      <c r="J614" s="9"/>
      <c r="K614" s="76"/>
      <c r="L614" s="9"/>
      <c r="M614" s="149"/>
      <c r="N614" s="11"/>
      <c r="O614" s="11"/>
      <c r="P614" s="9"/>
      <c r="Q614" s="9"/>
      <c r="R614" s="9"/>
      <c r="S614" s="149"/>
      <c r="T614" s="9"/>
      <c r="U614" s="11"/>
      <c r="V614" s="9"/>
      <c r="W614" s="9"/>
      <c r="X614" s="47"/>
      <c r="Y614" s="9"/>
      <c r="Z614" s="28"/>
      <c r="AA614" s="9"/>
      <c r="AB614" s="9"/>
      <c r="AC614" s="9"/>
    </row>
    <row r="615" spans="1:29" ht="12.75">
      <c r="A615" s="10"/>
      <c r="B615" s="9"/>
      <c r="C615" s="11"/>
      <c r="E615" s="9"/>
      <c r="F615" s="9"/>
      <c r="G615" s="9"/>
      <c r="H615" s="13"/>
      <c r="I615" s="9"/>
      <c r="J615" s="9"/>
      <c r="K615" s="76"/>
      <c r="L615" s="9"/>
      <c r="M615" s="149"/>
      <c r="N615" s="11"/>
      <c r="O615" s="11"/>
      <c r="P615" s="9"/>
      <c r="Q615" s="9"/>
      <c r="R615" s="9"/>
      <c r="S615" s="149"/>
      <c r="T615" s="9"/>
      <c r="U615" s="11"/>
      <c r="V615" s="9"/>
      <c r="W615" s="9"/>
      <c r="X615" s="47"/>
      <c r="Y615" s="9"/>
      <c r="Z615" s="28"/>
      <c r="AA615" s="9"/>
      <c r="AB615" s="9"/>
      <c r="AC615" s="9"/>
    </row>
    <row r="616" spans="1:29" ht="12.75">
      <c r="A616" s="10"/>
      <c r="B616" s="9"/>
      <c r="C616" s="11"/>
      <c r="E616" s="9"/>
      <c r="F616" s="9"/>
      <c r="G616" s="9"/>
      <c r="H616" s="13"/>
      <c r="I616" s="9"/>
      <c r="J616" s="9"/>
      <c r="K616" s="76"/>
      <c r="L616" s="9"/>
      <c r="M616" s="149"/>
      <c r="N616" s="11"/>
      <c r="O616" s="11"/>
      <c r="P616" s="9"/>
      <c r="Q616" s="9"/>
      <c r="R616" s="9"/>
      <c r="S616" s="149"/>
      <c r="T616" s="9"/>
      <c r="U616" s="11"/>
      <c r="V616" s="9"/>
      <c r="W616" s="9"/>
      <c r="X616" s="47"/>
      <c r="Y616" s="9"/>
      <c r="Z616" s="28"/>
      <c r="AA616" s="9"/>
      <c r="AB616" s="9"/>
      <c r="AC616" s="9"/>
    </row>
    <row r="617" spans="1:29" ht="12.75">
      <c r="A617" s="10"/>
      <c r="B617" s="9"/>
      <c r="C617" s="11"/>
      <c r="E617" s="9"/>
      <c r="F617" s="9"/>
      <c r="G617" s="9"/>
      <c r="H617" s="13"/>
      <c r="I617" s="9"/>
      <c r="J617" s="9"/>
      <c r="K617" s="76"/>
      <c r="L617" s="9"/>
      <c r="M617" s="149"/>
      <c r="N617" s="11"/>
      <c r="O617" s="11"/>
      <c r="P617" s="9"/>
      <c r="Q617" s="9"/>
      <c r="R617" s="9"/>
      <c r="S617" s="149"/>
      <c r="T617" s="9"/>
      <c r="U617" s="11"/>
      <c r="V617" s="9"/>
      <c r="W617" s="9"/>
      <c r="X617" s="47"/>
      <c r="Y617" s="9"/>
      <c r="Z617" s="28"/>
      <c r="AA617" s="9"/>
      <c r="AB617" s="9"/>
      <c r="AC617" s="9"/>
    </row>
    <row r="618" spans="1:29" ht="12.75">
      <c r="A618" s="10"/>
      <c r="B618" s="9"/>
      <c r="C618" s="11"/>
      <c r="E618" s="9"/>
      <c r="F618" s="9"/>
      <c r="G618" s="9"/>
      <c r="H618" s="13"/>
      <c r="I618" s="9"/>
      <c r="J618" s="9"/>
      <c r="K618" s="76"/>
      <c r="L618" s="9"/>
      <c r="M618" s="149"/>
      <c r="N618" s="11"/>
      <c r="O618" s="11"/>
      <c r="P618" s="9"/>
      <c r="Q618" s="9"/>
      <c r="R618" s="9"/>
      <c r="S618" s="149"/>
      <c r="T618" s="9"/>
      <c r="U618" s="11"/>
      <c r="V618" s="9"/>
      <c r="W618" s="9"/>
      <c r="X618" s="47"/>
      <c r="Y618" s="9"/>
      <c r="Z618" s="28"/>
      <c r="AA618" s="9"/>
      <c r="AB618" s="9"/>
      <c r="AC618" s="9"/>
    </row>
    <row r="619" spans="1:29" ht="12.75">
      <c r="A619" s="10"/>
      <c r="B619" s="9"/>
      <c r="C619" s="11"/>
      <c r="E619" s="9"/>
      <c r="F619" s="9"/>
      <c r="G619" s="9"/>
      <c r="H619" s="13"/>
      <c r="I619" s="9"/>
      <c r="J619" s="9"/>
      <c r="K619" s="76"/>
      <c r="L619" s="9"/>
      <c r="M619" s="149"/>
      <c r="N619" s="11"/>
      <c r="O619" s="11"/>
      <c r="P619" s="9"/>
      <c r="Q619" s="9"/>
      <c r="R619" s="9"/>
      <c r="S619" s="149"/>
      <c r="T619" s="9"/>
      <c r="U619" s="11"/>
      <c r="V619" s="9"/>
      <c r="W619" s="9"/>
      <c r="X619" s="47"/>
      <c r="Y619" s="9"/>
      <c r="Z619" s="28"/>
      <c r="AA619" s="9"/>
      <c r="AB619" s="9"/>
      <c r="AC619" s="9"/>
    </row>
    <row r="620" spans="1:29" ht="12.75">
      <c r="A620" s="10"/>
      <c r="B620" s="9"/>
      <c r="C620" s="11"/>
      <c r="E620" s="9"/>
      <c r="F620" s="9"/>
      <c r="G620" s="9"/>
      <c r="H620" s="13"/>
      <c r="I620" s="9"/>
      <c r="J620" s="9"/>
      <c r="K620" s="76"/>
      <c r="L620" s="9"/>
      <c r="M620" s="149"/>
      <c r="N620" s="11"/>
      <c r="O620" s="11"/>
      <c r="P620" s="9"/>
      <c r="Q620" s="9"/>
      <c r="R620" s="9"/>
      <c r="S620" s="149"/>
      <c r="T620" s="9"/>
      <c r="U620" s="11"/>
      <c r="V620" s="9"/>
      <c r="W620" s="9"/>
      <c r="X620" s="47"/>
      <c r="Y620" s="9"/>
      <c r="Z620" s="28"/>
      <c r="AA620" s="9"/>
      <c r="AB620" s="9"/>
      <c r="AC620" s="9"/>
    </row>
    <row r="621" spans="1:29" ht="12.75">
      <c r="A621" s="10"/>
      <c r="B621" s="9"/>
      <c r="C621" s="11"/>
      <c r="E621" s="9"/>
      <c r="F621" s="9"/>
      <c r="G621" s="9"/>
      <c r="H621" s="13"/>
      <c r="I621" s="9"/>
      <c r="J621" s="9"/>
      <c r="K621" s="76"/>
      <c r="L621" s="9"/>
      <c r="M621" s="149"/>
      <c r="N621" s="11"/>
      <c r="O621" s="11"/>
      <c r="P621" s="9"/>
      <c r="Q621" s="9"/>
      <c r="R621" s="9"/>
      <c r="S621" s="149"/>
      <c r="T621" s="9"/>
      <c r="U621" s="11"/>
      <c r="V621" s="9"/>
      <c r="W621" s="9"/>
      <c r="X621" s="47"/>
      <c r="Y621" s="9"/>
      <c r="Z621" s="28"/>
      <c r="AA621" s="9"/>
      <c r="AB621" s="9"/>
      <c r="AC621" s="9"/>
    </row>
    <row r="622" spans="1:29" ht="12.75">
      <c r="A622" s="10"/>
      <c r="B622" s="9"/>
      <c r="C622" s="11"/>
      <c r="E622" s="9"/>
      <c r="F622" s="9"/>
      <c r="G622" s="9"/>
      <c r="H622" s="13"/>
      <c r="I622" s="9"/>
      <c r="J622" s="9"/>
      <c r="K622" s="76"/>
      <c r="L622" s="9"/>
      <c r="M622" s="149"/>
      <c r="N622" s="11"/>
      <c r="O622" s="11"/>
      <c r="P622" s="9"/>
      <c r="Q622" s="9"/>
      <c r="R622" s="9"/>
      <c r="S622" s="149"/>
      <c r="T622" s="9"/>
      <c r="U622" s="11"/>
      <c r="V622" s="9"/>
      <c r="W622" s="9"/>
      <c r="X622" s="47"/>
      <c r="Y622" s="9"/>
      <c r="Z622" s="28"/>
      <c r="AA622" s="9"/>
      <c r="AB622" s="9"/>
      <c r="AC622" s="9"/>
    </row>
    <row r="623" spans="1:29" ht="12.75">
      <c r="A623" s="10"/>
      <c r="B623" s="9"/>
      <c r="C623" s="11"/>
      <c r="E623" s="9"/>
      <c r="F623" s="9"/>
      <c r="G623" s="9"/>
      <c r="H623" s="13"/>
      <c r="I623" s="9"/>
      <c r="J623" s="9"/>
      <c r="K623" s="76"/>
      <c r="L623" s="9"/>
      <c r="M623" s="149"/>
      <c r="N623" s="11"/>
      <c r="O623" s="11"/>
      <c r="P623" s="9"/>
      <c r="Q623" s="9"/>
      <c r="R623" s="9"/>
      <c r="S623" s="149"/>
      <c r="T623" s="9"/>
      <c r="U623" s="11"/>
      <c r="V623" s="9"/>
      <c r="W623" s="9"/>
      <c r="X623" s="47"/>
      <c r="Y623" s="9"/>
      <c r="Z623" s="28"/>
      <c r="AA623" s="9"/>
      <c r="AB623" s="9"/>
      <c r="AC623" s="9"/>
    </row>
    <row r="624" spans="1:29" ht="12.75">
      <c r="A624" s="10"/>
      <c r="B624" s="9"/>
      <c r="C624" s="11"/>
      <c r="E624" s="9"/>
      <c r="F624" s="9"/>
      <c r="G624" s="9"/>
      <c r="H624" s="13"/>
      <c r="I624" s="9"/>
      <c r="J624" s="9"/>
      <c r="K624" s="76"/>
      <c r="L624" s="9"/>
      <c r="M624" s="149"/>
      <c r="N624" s="11"/>
      <c r="O624" s="11"/>
      <c r="P624" s="9"/>
      <c r="Q624" s="9"/>
      <c r="R624" s="9"/>
      <c r="S624" s="149"/>
      <c r="T624" s="9"/>
      <c r="U624" s="11"/>
      <c r="V624" s="9"/>
      <c r="W624" s="9"/>
      <c r="X624" s="47"/>
      <c r="Y624" s="9"/>
      <c r="Z624" s="28"/>
      <c r="AA624" s="9"/>
      <c r="AB624" s="9"/>
      <c r="AC624" s="9"/>
    </row>
    <row r="625" spans="1:29" ht="12.75">
      <c r="A625" s="10"/>
      <c r="B625" s="9"/>
      <c r="C625" s="11"/>
      <c r="E625" s="9"/>
      <c r="F625" s="9"/>
      <c r="G625" s="9"/>
      <c r="H625" s="13"/>
      <c r="I625" s="9"/>
      <c r="J625" s="9"/>
      <c r="K625" s="76"/>
      <c r="L625" s="9"/>
      <c r="M625" s="149"/>
      <c r="N625" s="11"/>
      <c r="O625" s="11"/>
      <c r="P625" s="9"/>
      <c r="Q625" s="9"/>
      <c r="R625" s="9"/>
      <c r="S625" s="149"/>
      <c r="T625" s="9"/>
      <c r="U625" s="11"/>
      <c r="V625" s="9"/>
      <c r="W625" s="9"/>
      <c r="X625" s="47"/>
      <c r="Y625" s="9"/>
      <c r="Z625" s="28"/>
      <c r="AA625" s="9"/>
      <c r="AB625" s="9"/>
      <c r="AC625" s="9"/>
    </row>
    <row r="626" spans="1:29" ht="12.75">
      <c r="A626" s="10"/>
      <c r="B626" s="9"/>
      <c r="C626" s="11"/>
      <c r="E626" s="9"/>
      <c r="F626" s="9"/>
      <c r="G626" s="9"/>
      <c r="H626" s="13"/>
      <c r="I626" s="9"/>
      <c r="J626" s="9"/>
      <c r="K626" s="76"/>
      <c r="L626" s="9"/>
      <c r="M626" s="149"/>
      <c r="N626" s="11"/>
      <c r="O626" s="11"/>
      <c r="P626" s="9"/>
      <c r="Q626" s="9"/>
      <c r="R626" s="9"/>
      <c r="S626" s="149"/>
      <c r="T626" s="9"/>
      <c r="U626" s="11"/>
      <c r="V626" s="9"/>
      <c r="W626" s="9"/>
      <c r="X626" s="47"/>
      <c r="Y626" s="9"/>
      <c r="Z626" s="28"/>
      <c r="AA626" s="9"/>
      <c r="AB626" s="9"/>
      <c r="AC626" s="9"/>
    </row>
    <row r="627" spans="1:29" ht="12.75">
      <c r="A627" s="10"/>
      <c r="B627" s="9"/>
      <c r="C627" s="11"/>
      <c r="E627" s="9"/>
      <c r="F627" s="9"/>
      <c r="G627" s="9"/>
      <c r="H627" s="13"/>
      <c r="I627" s="9"/>
      <c r="J627" s="9"/>
      <c r="K627" s="76"/>
      <c r="L627" s="9"/>
      <c r="M627" s="149"/>
      <c r="N627" s="11"/>
      <c r="O627" s="11"/>
      <c r="P627" s="9"/>
      <c r="Q627" s="9"/>
      <c r="R627" s="9"/>
      <c r="S627" s="149"/>
      <c r="T627" s="9"/>
      <c r="U627" s="11"/>
      <c r="V627" s="9"/>
      <c r="W627" s="9"/>
      <c r="X627" s="47"/>
      <c r="Y627" s="9"/>
      <c r="Z627" s="28"/>
      <c r="AA627" s="9"/>
      <c r="AB627" s="9"/>
      <c r="AC627" s="9"/>
    </row>
    <row r="628" spans="1:29" ht="12.75">
      <c r="A628" s="10"/>
      <c r="B628" s="9"/>
      <c r="C628" s="11"/>
      <c r="E628" s="9"/>
      <c r="F628" s="9"/>
      <c r="G628" s="9"/>
      <c r="H628" s="13"/>
      <c r="I628" s="9"/>
      <c r="J628" s="9"/>
      <c r="K628" s="76"/>
      <c r="L628" s="9"/>
      <c r="M628" s="149"/>
      <c r="N628" s="11"/>
      <c r="O628" s="11"/>
      <c r="P628" s="9"/>
      <c r="Q628" s="9"/>
      <c r="R628" s="9"/>
      <c r="S628" s="149"/>
      <c r="T628" s="9"/>
      <c r="U628" s="11"/>
      <c r="V628" s="9"/>
      <c r="W628" s="9"/>
      <c r="X628" s="47"/>
      <c r="Y628" s="9"/>
      <c r="Z628" s="28"/>
      <c r="AA628" s="9"/>
      <c r="AB628" s="9"/>
      <c r="AC628" s="9"/>
    </row>
    <row r="629" spans="1:29" ht="12.75">
      <c r="A629" s="10"/>
      <c r="B629" s="9"/>
      <c r="C629" s="11"/>
      <c r="E629" s="9"/>
      <c r="F629" s="9"/>
      <c r="G629" s="9"/>
      <c r="H629" s="13"/>
      <c r="I629" s="9"/>
      <c r="J629" s="9"/>
      <c r="K629" s="76"/>
      <c r="L629" s="9"/>
      <c r="M629" s="149"/>
      <c r="N629" s="11"/>
      <c r="O629" s="11"/>
      <c r="P629" s="9"/>
      <c r="Q629" s="9"/>
      <c r="R629" s="9"/>
      <c r="S629" s="149"/>
      <c r="T629" s="9"/>
      <c r="U629" s="11"/>
      <c r="V629" s="9"/>
      <c r="W629" s="9"/>
      <c r="X629" s="47"/>
      <c r="Y629" s="9"/>
      <c r="Z629" s="28"/>
      <c r="AA629" s="9"/>
      <c r="AB629" s="9"/>
      <c r="AC629" s="9"/>
    </row>
    <row r="630" spans="1:29" ht="12.75">
      <c r="A630" s="10"/>
      <c r="B630" s="9"/>
      <c r="C630" s="11"/>
      <c r="E630" s="9"/>
      <c r="F630" s="9"/>
      <c r="G630" s="9"/>
      <c r="H630" s="13"/>
      <c r="I630" s="9"/>
      <c r="J630" s="9"/>
      <c r="K630" s="76"/>
      <c r="L630" s="9"/>
      <c r="M630" s="149"/>
      <c r="N630" s="11"/>
      <c r="O630" s="11"/>
      <c r="P630" s="9"/>
      <c r="Q630" s="9"/>
      <c r="R630" s="9"/>
      <c r="S630" s="149"/>
      <c r="T630" s="9"/>
      <c r="U630" s="11"/>
      <c r="V630" s="9"/>
      <c r="W630" s="9"/>
      <c r="X630" s="47"/>
      <c r="Y630" s="9"/>
      <c r="Z630" s="28"/>
      <c r="AA630" s="9"/>
      <c r="AB630" s="9"/>
      <c r="AC630" s="9"/>
    </row>
    <row r="631" spans="1:29" ht="12.75">
      <c r="A631" s="10"/>
      <c r="B631" s="9"/>
      <c r="C631" s="11"/>
      <c r="E631" s="9"/>
      <c r="F631" s="9"/>
      <c r="G631" s="9"/>
      <c r="H631" s="13"/>
      <c r="I631" s="9"/>
      <c r="J631" s="9"/>
      <c r="K631" s="76"/>
      <c r="L631" s="9"/>
      <c r="M631" s="149"/>
      <c r="N631" s="11"/>
      <c r="O631" s="11"/>
      <c r="P631" s="9"/>
      <c r="Q631" s="9"/>
      <c r="R631" s="9"/>
      <c r="S631" s="149"/>
      <c r="T631" s="9"/>
      <c r="U631" s="11"/>
      <c r="V631" s="9"/>
      <c r="W631" s="9"/>
      <c r="X631" s="47"/>
      <c r="Y631" s="9"/>
      <c r="Z631" s="28"/>
      <c r="AA631" s="9"/>
      <c r="AB631" s="9"/>
      <c r="AC631" s="9"/>
    </row>
    <row r="632" spans="1:29" ht="12.75">
      <c r="A632" s="10"/>
      <c r="B632" s="9"/>
      <c r="C632" s="11"/>
      <c r="E632" s="9"/>
      <c r="F632" s="9"/>
      <c r="G632" s="9"/>
      <c r="H632" s="13"/>
      <c r="I632" s="9"/>
      <c r="J632" s="9"/>
      <c r="K632" s="76"/>
      <c r="L632" s="9"/>
      <c r="M632" s="149"/>
      <c r="N632" s="11"/>
      <c r="O632" s="11"/>
      <c r="P632" s="9"/>
      <c r="Q632" s="9"/>
      <c r="R632" s="9"/>
      <c r="S632" s="149"/>
      <c r="T632" s="9"/>
      <c r="U632" s="11"/>
      <c r="V632" s="9"/>
      <c r="W632" s="9"/>
      <c r="X632" s="47"/>
      <c r="Y632" s="9"/>
      <c r="Z632" s="28"/>
      <c r="AA632" s="9"/>
      <c r="AB632" s="9"/>
      <c r="AC632" s="9"/>
    </row>
    <row r="633" spans="1:29" ht="12.75">
      <c r="A633" s="10"/>
      <c r="B633" s="9"/>
      <c r="C633" s="11"/>
      <c r="E633" s="9"/>
      <c r="F633" s="9"/>
      <c r="G633" s="9"/>
      <c r="H633" s="13"/>
      <c r="I633" s="9"/>
      <c r="J633" s="9"/>
      <c r="K633" s="76"/>
      <c r="L633" s="9"/>
      <c r="M633" s="149"/>
      <c r="N633" s="11"/>
      <c r="O633" s="11"/>
      <c r="P633" s="9"/>
      <c r="Q633" s="9"/>
      <c r="R633" s="9"/>
      <c r="S633" s="149"/>
      <c r="T633" s="9"/>
      <c r="U633" s="11"/>
      <c r="V633" s="9"/>
      <c r="W633" s="9"/>
      <c r="X633" s="47"/>
      <c r="Y633" s="9"/>
      <c r="Z633" s="28"/>
      <c r="AA633" s="9"/>
      <c r="AB633" s="9"/>
      <c r="AC633" s="9"/>
    </row>
    <row r="634" spans="1:29" ht="12.75">
      <c r="A634" s="10"/>
      <c r="B634" s="9"/>
      <c r="C634" s="11"/>
      <c r="E634" s="9"/>
      <c r="F634" s="9"/>
      <c r="G634" s="9"/>
      <c r="H634" s="13"/>
      <c r="I634" s="9"/>
      <c r="J634" s="9"/>
      <c r="K634" s="76"/>
      <c r="L634" s="9"/>
      <c r="M634" s="149"/>
      <c r="N634" s="11"/>
      <c r="O634" s="11"/>
      <c r="P634" s="9"/>
      <c r="Q634" s="9"/>
      <c r="R634" s="9"/>
      <c r="S634" s="149"/>
      <c r="T634" s="9"/>
      <c r="U634" s="11"/>
      <c r="V634" s="9"/>
      <c r="W634" s="9"/>
      <c r="X634" s="47"/>
      <c r="Y634" s="9"/>
      <c r="Z634" s="28"/>
      <c r="AA634" s="9"/>
      <c r="AB634" s="9"/>
      <c r="AC634" s="9"/>
    </row>
    <row r="635" spans="1:29" ht="12.75">
      <c r="A635" s="10"/>
      <c r="B635" s="9"/>
      <c r="C635" s="11"/>
      <c r="E635" s="9"/>
      <c r="F635" s="9"/>
      <c r="G635" s="9"/>
      <c r="H635" s="13"/>
      <c r="I635" s="9"/>
      <c r="J635" s="9"/>
      <c r="K635" s="76"/>
      <c r="L635" s="9"/>
      <c r="M635" s="149"/>
      <c r="N635" s="11"/>
      <c r="O635" s="11"/>
      <c r="P635" s="9"/>
      <c r="Q635" s="9"/>
      <c r="R635" s="9"/>
      <c r="S635" s="149"/>
      <c r="T635" s="9"/>
      <c r="U635" s="11"/>
      <c r="V635" s="9"/>
      <c r="W635" s="9"/>
      <c r="X635" s="47"/>
      <c r="Y635" s="9"/>
      <c r="Z635" s="28"/>
      <c r="AA635" s="9"/>
      <c r="AB635" s="9"/>
      <c r="AC635" s="9"/>
    </row>
    <row r="636" spans="1:29" ht="12.75">
      <c r="A636" s="10"/>
      <c r="B636" s="9"/>
      <c r="C636" s="11"/>
      <c r="E636" s="9"/>
      <c r="F636" s="9"/>
      <c r="G636" s="9"/>
      <c r="H636" s="13"/>
      <c r="I636" s="9"/>
      <c r="J636" s="9"/>
      <c r="K636" s="76"/>
      <c r="L636" s="9"/>
      <c r="M636" s="149"/>
      <c r="N636" s="11"/>
      <c r="O636" s="11"/>
      <c r="P636" s="9"/>
      <c r="Q636" s="9"/>
      <c r="R636" s="9"/>
      <c r="S636" s="149"/>
      <c r="T636" s="9"/>
      <c r="U636" s="11"/>
      <c r="V636" s="9"/>
      <c r="W636" s="9"/>
      <c r="X636" s="47"/>
      <c r="Y636" s="9"/>
      <c r="Z636" s="28"/>
      <c r="AA636" s="9"/>
      <c r="AB636" s="9"/>
      <c r="AC636" s="9"/>
    </row>
    <row r="637" spans="1:29" ht="12.75">
      <c r="A637" s="10"/>
      <c r="B637" s="9"/>
      <c r="C637" s="11"/>
      <c r="E637" s="9"/>
      <c r="F637" s="9"/>
      <c r="G637" s="9"/>
      <c r="H637" s="13"/>
      <c r="I637" s="9"/>
      <c r="J637" s="9"/>
      <c r="K637" s="76"/>
      <c r="L637" s="9"/>
      <c r="M637" s="149"/>
      <c r="N637" s="11"/>
      <c r="O637" s="11"/>
      <c r="P637" s="9"/>
      <c r="Q637" s="9"/>
      <c r="R637" s="9"/>
      <c r="S637" s="149"/>
      <c r="T637" s="9"/>
      <c r="U637" s="11"/>
      <c r="V637" s="9"/>
      <c r="W637" s="9"/>
      <c r="X637" s="47"/>
      <c r="Y637" s="9"/>
      <c r="Z637" s="28"/>
      <c r="AA637" s="9"/>
      <c r="AB637" s="9"/>
      <c r="AC637" s="9"/>
    </row>
    <row r="638" spans="1:29" ht="12.75">
      <c r="A638" s="10"/>
      <c r="B638" s="9"/>
      <c r="C638" s="11"/>
      <c r="E638" s="9"/>
      <c r="F638" s="9"/>
      <c r="G638" s="9"/>
      <c r="H638" s="13"/>
      <c r="I638" s="9"/>
      <c r="J638" s="9"/>
      <c r="K638" s="76"/>
      <c r="L638" s="9"/>
      <c r="M638" s="149"/>
      <c r="N638" s="11"/>
      <c r="O638" s="11"/>
      <c r="P638" s="9"/>
      <c r="Q638" s="9"/>
      <c r="R638" s="9"/>
      <c r="S638" s="149"/>
      <c r="T638" s="9"/>
      <c r="U638" s="11"/>
      <c r="V638" s="9"/>
      <c r="W638" s="9"/>
      <c r="X638" s="47"/>
      <c r="Y638" s="9"/>
      <c r="Z638" s="28"/>
      <c r="AA638" s="9"/>
      <c r="AB638" s="9"/>
      <c r="AC638" s="9"/>
    </row>
    <row r="639" spans="1:29" ht="12.75">
      <c r="A639" s="10"/>
      <c r="B639" s="9"/>
      <c r="C639" s="11"/>
      <c r="E639" s="9"/>
      <c r="F639" s="9"/>
      <c r="G639" s="9"/>
      <c r="H639" s="13"/>
      <c r="I639" s="9"/>
      <c r="J639" s="9"/>
      <c r="K639" s="76"/>
      <c r="L639" s="9"/>
      <c r="M639" s="149"/>
      <c r="N639" s="11"/>
      <c r="O639" s="11"/>
      <c r="P639" s="9"/>
      <c r="Q639" s="9"/>
      <c r="R639" s="9"/>
      <c r="S639" s="149"/>
      <c r="T639" s="9"/>
      <c r="U639" s="11"/>
      <c r="V639" s="9"/>
      <c r="W639" s="9"/>
      <c r="X639" s="47"/>
      <c r="Y639" s="9"/>
      <c r="Z639" s="28"/>
      <c r="AA639" s="9"/>
      <c r="AB639" s="9"/>
      <c r="AC639" s="9"/>
    </row>
    <row r="640" spans="1:29" ht="12.75">
      <c r="A640" s="10"/>
      <c r="B640" s="9"/>
      <c r="C640" s="11"/>
      <c r="E640" s="9"/>
      <c r="F640" s="9"/>
      <c r="G640" s="9"/>
      <c r="H640" s="13"/>
      <c r="I640" s="9"/>
      <c r="J640" s="9"/>
      <c r="K640" s="76"/>
      <c r="L640" s="9"/>
      <c r="M640" s="149"/>
      <c r="N640" s="11"/>
      <c r="O640" s="11"/>
      <c r="P640" s="9"/>
      <c r="Q640" s="9"/>
      <c r="R640" s="9"/>
      <c r="S640" s="149"/>
      <c r="T640" s="9"/>
      <c r="U640" s="11"/>
      <c r="V640" s="9"/>
      <c r="W640" s="9"/>
      <c r="X640" s="47"/>
      <c r="Y640" s="9"/>
      <c r="Z640" s="28"/>
      <c r="AA640" s="9"/>
      <c r="AB640" s="9"/>
      <c r="AC640" s="9"/>
    </row>
    <row r="641" spans="1:29" ht="12.75">
      <c r="A641" s="10"/>
      <c r="B641" s="9"/>
      <c r="C641" s="11"/>
      <c r="E641" s="9"/>
      <c r="F641" s="9"/>
      <c r="G641" s="9"/>
      <c r="H641" s="13"/>
      <c r="I641" s="9"/>
      <c r="J641" s="9"/>
      <c r="K641" s="76"/>
      <c r="L641" s="9"/>
      <c r="M641" s="149"/>
      <c r="N641" s="11"/>
      <c r="O641" s="11"/>
      <c r="P641" s="9"/>
      <c r="Q641" s="9"/>
      <c r="R641" s="9"/>
      <c r="S641" s="149"/>
      <c r="T641" s="9"/>
      <c r="U641" s="11"/>
      <c r="V641" s="9"/>
      <c r="W641" s="9"/>
      <c r="X641" s="47"/>
      <c r="Y641" s="9"/>
      <c r="Z641" s="28"/>
      <c r="AA641" s="9"/>
      <c r="AB641" s="9"/>
      <c r="AC641" s="9"/>
    </row>
    <row r="642" spans="1:29" ht="12.75">
      <c r="A642" s="10"/>
      <c r="B642" s="9"/>
      <c r="C642" s="11"/>
      <c r="E642" s="9"/>
      <c r="F642" s="9"/>
      <c r="G642" s="9"/>
      <c r="H642" s="13"/>
      <c r="I642" s="9"/>
      <c r="J642" s="9"/>
      <c r="K642" s="76"/>
      <c r="L642" s="9"/>
      <c r="M642" s="149"/>
      <c r="N642" s="11"/>
      <c r="O642" s="11"/>
      <c r="P642" s="9"/>
      <c r="Q642" s="9"/>
      <c r="R642" s="9"/>
      <c r="S642" s="149"/>
      <c r="T642" s="9"/>
      <c r="U642" s="11"/>
      <c r="V642" s="9"/>
      <c r="W642" s="9"/>
      <c r="X642" s="47"/>
      <c r="Y642" s="9"/>
      <c r="Z642" s="28"/>
      <c r="AA642" s="9"/>
      <c r="AB642" s="9"/>
      <c r="AC642" s="9"/>
    </row>
    <row r="643" spans="1:29" ht="12.75">
      <c r="A643" s="10"/>
      <c r="B643" s="9"/>
      <c r="C643" s="11"/>
      <c r="E643" s="9"/>
      <c r="F643" s="9"/>
      <c r="G643" s="9"/>
      <c r="H643" s="13"/>
      <c r="I643" s="9"/>
      <c r="J643" s="9"/>
      <c r="K643" s="76"/>
      <c r="L643" s="9"/>
      <c r="M643" s="149"/>
      <c r="N643" s="11"/>
      <c r="O643" s="11"/>
      <c r="P643" s="9"/>
      <c r="Q643" s="9"/>
      <c r="R643" s="9"/>
      <c r="S643" s="149"/>
      <c r="T643" s="9"/>
      <c r="U643" s="11"/>
      <c r="V643" s="9"/>
      <c r="W643" s="9"/>
      <c r="X643" s="47"/>
      <c r="Y643" s="9"/>
      <c r="Z643" s="28"/>
      <c r="AA643" s="9"/>
      <c r="AB643" s="9"/>
      <c r="AC643" s="9"/>
    </row>
    <row r="644" spans="1:29" ht="12.75">
      <c r="A644" s="10"/>
      <c r="B644" s="9"/>
      <c r="C644" s="11"/>
      <c r="E644" s="9"/>
      <c r="F644" s="9"/>
      <c r="G644" s="9"/>
      <c r="H644" s="13"/>
      <c r="I644" s="9"/>
      <c r="J644" s="9"/>
      <c r="K644" s="76"/>
      <c r="L644" s="9"/>
      <c r="M644" s="149"/>
      <c r="N644" s="11"/>
      <c r="O644" s="11"/>
      <c r="P644" s="9"/>
      <c r="Q644" s="9"/>
      <c r="R644" s="9"/>
      <c r="S644" s="149"/>
      <c r="T644" s="9"/>
      <c r="U644" s="11"/>
      <c r="V644" s="9"/>
      <c r="W644" s="9"/>
      <c r="X644" s="47"/>
      <c r="Y644" s="9"/>
      <c r="Z644" s="28"/>
      <c r="AA644" s="9"/>
      <c r="AB644" s="9"/>
      <c r="AC644" s="9"/>
    </row>
    <row r="645" spans="1:29" ht="12.75">
      <c r="A645" s="10"/>
      <c r="B645" s="9"/>
      <c r="C645" s="11"/>
      <c r="E645" s="9"/>
      <c r="F645" s="9"/>
      <c r="G645" s="9"/>
      <c r="H645" s="13"/>
      <c r="I645" s="9"/>
      <c r="J645" s="9"/>
      <c r="K645" s="76"/>
      <c r="L645" s="9"/>
      <c r="M645" s="149"/>
      <c r="N645" s="11"/>
      <c r="O645" s="11"/>
      <c r="P645" s="9"/>
      <c r="Q645" s="9"/>
      <c r="R645" s="9"/>
      <c r="S645" s="149"/>
      <c r="T645" s="9"/>
      <c r="U645" s="11"/>
      <c r="V645" s="9"/>
      <c r="W645" s="9"/>
      <c r="X645" s="47"/>
      <c r="Y645" s="9"/>
      <c r="Z645" s="28"/>
      <c r="AA645" s="9"/>
      <c r="AB645" s="9"/>
      <c r="AC645" s="9"/>
    </row>
    <row r="646" spans="1:29" ht="12.75">
      <c r="A646" s="10"/>
      <c r="B646" s="9"/>
      <c r="C646" s="11"/>
      <c r="E646" s="9"/>
      <c r="F646" s="9"/>
      <c r="G646" s="9"/>
      <c r="H646" s="13"/>
      <c r="I646" s="9"/>
      <c r="J646" s="9"/>
      <c r="K646" s="76"/>
      <c r="L646" s="9"/>
      <c r="M646" s="149"/>
      <c r="N646" s="11"/>
      <c r="O646" s="11"/>
      <c r="P646" s="9"/>
      <c r="Q646" s="9"/>
      <c r="R646" s="9"/>
      <c r="S646" s="149"/>
      <c r="T646" s="9"/>
      <c r="U646" s="11"/>
      <c r="V646" s="9"/>
      <c r="W646" s="9"/>
      <c r="X646" s="47"/>
      <c r="Y646" s="9"/>
      <c r="Z646" s="28"/>
      <c r="AA646" s="9"/>
      <c r="AB646" s="9"/>
      <c r="AC646" s="9"/>
    </row>
    <row r="647" spans="1:29" ht="12.75">
      <c r="A647" s="10"/>
      <c r="B647" s="9"/>
      <c r="C647" s="11"/>
      <c r="E647" s="9"/>
      <c r="F647" s="9"/>
      <c r="G647" s="9"/>
      <c r="H647" s="13"/>
      <c r="I647" s="9"/>
      <c r="J647" s="9"/>
      <c r="K647" s="76"/>
      <c r="L647" s="9"/>
      <c r="M647" s="149"/>
      <c r="N647" s="11"/>
      <c r="O647" s="11"/>
      <c r="P647" s="9"/>
      <c r="Q647" s="9"/>
      <c r="R647" s="9"/>
      <c r="S647" s="149"/>
      <c r="T647" s="9"/>
      <c r="U647" s="11"/>
      <c r="V647" s="9"/>
      <c r="W647" s="9"/>
      <c r="X647" s="47"/>
      <c r="Y647" s="9"/>
      <c r="Z647" s="28"/>
      <c r="AA647" s="9"/>
      <c r="AB647" s="9"/>
      <c r="AC647" s="9"/>
    </row>
    <row r="648" spans="1:29" ht="12.75">
      <c r="A648" s="10"/>
      <c r="B648" s="9"/>
      <c r="C648" s="11"/>
      <c r="E648" s="9"/>
      <c r="F648" s="9"/>
      <c r="G648" s="9"/>
      <c r="H648" s="13"/>
      <c r="I648" s="9"/>
      <c r="J648" s="9"/>
      <c r="K648" s="76"/>
      <c r="L648" s="9"/>
      <c r="M648" s="149"/>
      <c r="N648" s="11"/>
      <c r="O648" s="11"/>
      <c r="P648" s="9"/>
      <c r="Q648" s="9"/>
      <c r="R648" s="9"/>
      <c r="S648" s="149"/>
      <c r="T648" s="9"/>
      <c r="U648" s="11"/>
      <c r="V648" s="9"/>
      <c r="W648" s="9"/>
      <c r="X648" s="47"/>
      <c r="Y648" s="9"/>
      <c r="Z648" s="28"/>
      <c r="AA648" s="9"/>
      <c r="AB648" s="9"/>
      <c r="AC648" s="9"/>
    </row>
    <row r="649" spans="1:29" ht="12.75">
      <c r="A649" s="10"/>
      <c r="B649" s="9"/>
      <c r="C649" s="11"/>
      <c r="E649" s="9"/>
      <c r="F649" s="9"/>
      <c r="G649" s="9"/>
      <c r="H649" s="13"/>
      <c r="I649" s="9"/>
      <c r="J649" s="9"/>
      <c r="K649" s="76"/>
      <c r="L649" s="9"/>
      <c r="M649" s="149"/>
      <c r="N649" s="11"/>
      <c r="O649" s="11"/>
      <c r="P649" s="9"/>
      <c r="Q649" s="9"/>
      <c r="R649" s="9"/>
      <c r="S649" s="149"/>
      <c r="T649" s="9"/>
      <c r="U649" s="11"/>
      <c r="V649" s="9"/>
      <c r="W649" s="9"/>
      <c r="X649" s="47"/>
      <c r="Y649" s="9"/>
      <c r="Z649" s="28"/>
      <c r="AA649" s="9"/>
      <c r="AB649" s="9"/>
      <c r="AC649" s="9"/>
    </row>
    <row r="650" spans="1:29" ht="12.75">
      <c r="A650" s="10"/>
      <c r="B650" s="9"/>
      <c r="C650" s="11"/>
      <c r="E650" s="9"/>
      <c r="F650" s="9"/>
      <c r="G650" s="9"/>
      <c r="H650" s="13"/>
      <c r="I650" s="9"/>
      <c r="J650" s="9"/>
      <c r="K650" s="76"/>
      <c r="L650" s="9"/>
      <c r="M650" s="149"/>
      <c r="N650" s="11"/>
      <c r="O650" s="11"/>
      <c r="P650" s="9"/>
      <c r="Q650" s="9"/>
      <c r="R650" s="9"/>
      <c r="S650" s="149"/>
      <c r="T650" s="9"/>
      <c r="U650" s="11"/>
      <c r="V650" s="9"/>
      <c r="W650" s="9"/>
      <c r="X650" s="47"/>
      <c r="Y650" s="9"/>
      <c r="Z650" s="28"/>
      <c r="AA650" s="9"/>
      <c r="AB650" s="9"/>
      <c r="AC650" s="9"/>
    </row>
    <row r="651" spans="1:29" ht="12.75">
      <c r="A651" s="10"/>
      <c r="B651" s="9"/>
      <c r="C651" s="11"/>
      <c r="E651" s="9"/>
      <c r="F651" s="9"/>
      <c r="G651" s="9"/>
      <c r="H651" s="13"/>
      <c r="I651" s="9"/>
      <c r="J651" s="9"/>
      <c r="K651" s="76"/>
      <c r="L651" s="9"/>
      <c r="M651" s="149"/>
      <c r="N651" s="11"/>
      <c r="O651" s="11"/>
      <c r="P651" s="9"/>
      <c r="Q651" s="9"/>
      <c r="R651" s="9"/>
      <c r="S651" s="149"/>
      <c r="T651" s="9"/>
      <c r="U651" s="11"/>
      <c r="V651" s="9"/>
      <c r="W651" s="9"/>
      <c r="X651" s="47"/>
      <c r="Y651" s="9"/>
      <c r="Z651" s="28"/>
      <c r="AA651" s="9"/>
      <c r="AB651" s="9"/>
      <c r="AC651" s="9"/>
    </row>
    <row r="652" spans="1:29" ht="12.75">
      <c r="A652" s="10"/>
      <c r="B652" s="9"/>
      <c r="C652" s="11"/>
      <c r="E652" s="9"/>
      <c r="F652" s="9"/>
      <c r="G652" s="9"/>
      <c r="H652" s="13"/>
      <c r="I652" s="9"/>
      <c r="J652" s="9"/>
      <c r="K652" s="76"/>
      <c r="L652" s="9"/>
      <c r="M652" s="149"/>
      <c r="N652" s="11"/>
      <c r="O652" s="11"/>
      <c r="P652" s="9"/>
      <c r="Q652" s="9"/>
      <c r="R652" s="9"/>
      <c r="S652" s="149"/>
      <c r="T652" s="9"/>
      <c r="U652" s="11"/>
      <c r="V652" s="9"/>
      <c r="W652" s="9"/>
      <c r="X652" s="47"/>
      <c r="Y652" s="9"/>
      <c r="Z652" s="28"/>
      <c r="AA652" s="9"/>
      <c r="AB652" s="9"/>
      <c r="AC652" s="9"/>
    </row>
    <row r="653" spans="1:29" ht="12.75">
      <c r="A653" s="10"/>
      <c r="B653" s="9"/>
      <c r="C653" s="11"/>
      <c r="E653" s="9"/>
      <c r="F653" s="9"/>
      <c r="G653" s="9"/>
      <c r="H653" s="13"/>
      <c r="I653" s="9"/>
      <c r="J653" s="9"/>
      <c r="K653" s="76"/>
      <c r="L653" s="9"/>
      <c r="M653" s="149"/>
      <c r="N653" s="11"/>
      <c r="O653" s="11"/>
      <c r="P653" s="9"/>
      <c r="Q653" s="9"/>
      <c r="R653" s="9"/>
      <c r="S653" s="149"/>
      <c r="T653" s="9"/>
      <c r="U653" s="11"/>
      <c r="V653" s="9"/>
      <c r="W653" s="9"/>
      <c r="X653" s="47"/>
      <c r="Y653" s="9"/>
      <c r="Z653" s="28"/>
      <c r="AA653" s="9"/>
      <c r="AB653" s="9"/>
      <c r="AC653" s="9"/>
    </row>
    <row r="654" spans="1:29" ht="12.75">
      <c r="A654" s="10"/>
      <c r="B654" s="9"/>
      <c r="C654" s="11"/>
      <c r="E654" s="9"/>
      <c r="F654" s="9"/>
      <c r="G654" s="9"/>
      <c r="H654" s="13"/>
      <c r="I654" s="9"/>
      <c r="J654" s="9"/>
      <c r="K654" s="76"/>
      <c r="L654" s="9"/>
      <c r="M654" s="149"/>
      <c r="N654" s="11"/>
      <c r="O654" s="11"/>
      <c r="P654" s="9"/>
      <c r="Q654" s="9"/>
      <c r="R654" s="9"/>
      <c r="S654" s="149"/>
      <c r="T654" s="9"/>
      <c r="U654" s="11"/>
      <c r="V654" s="9"/>
      <c r="W654" s="9"/>
      <c r="X654" s="47"/>
      <c r="Y654" s="9"/>
      <c r="Z654" s="28"/>
      <c r="AA654" s="9"/>
      <c r="AB654" s="9"/>
      <c r="AC654" s="9"/>
    </row>
    <row r="655" spans="1:29" ht="12.75">
      <c r="A655" s="10"/>
      <c r="B655" s="9"/>
      <c r="C655" s="11"/>
      <c r="E655" s="9"/>
      <c r="F655" s="9"/>
      <c r="G655" s="9"/>
      <c r="H655" s="13"/>
      <c r="I655" s="9"/>
      <c r="J655" s="9"/>
      <c r="K655" s="76"/>
      <c r="L655" s="9"/>
      <c r="M655" s="149"/>
      <c r="N655" s="11"/>
      <c r="O655" s="11"/>
      <c r="P655" s="9"/>
      <c r="Q655" s="9"/>
      <c r="R655" s="9"/>
      <c r="S655" s="149"/>
      <c r="T655" s="9"/>
      <c r="U655" s="11"/>
      <c r="V655" s="9"/>
      <c r="W655" s="9"/>
      <c r="X655" s="47"/>
      <c r="Y655" s="9"/>
      <c r="Z655" s="28"/>
      <c r="AA655" s="9"/>
      <c r="AB655" s="9"/>
      <c r="AC655" s="9"/>
    </row>
    <row r="656" spans="1:29" ht="12.75">
      <c r="A656" s="10"/>
      <c r="B656" s="9"/>
      <c r="C656" s="11"/>
      <c r="E656" s="9"/>
      <c r="F656" s="9"/>
      <c r="G656" s="9"/>
      <c r="H656" s="13"/>
      <c r="I656" s="9"/>
      <c r="J656" s="9"/>
      <c r="K656" s="76"/>
      <c r="L656" s="9"/>
      <c r="M656" s="149"/>
      <c r="N656" s="11"/>
      <c r="O656" s="11"/>
      <c r="P656" s="9"/>
      <c r="Q656" s="9"/>
      <c r="R656" s="9"/>
      <c r="S656" s="149"/>
      <c r="T656" s="9"/>
      <c r="U656" s="11"/>
      <c r="V656" s="9"/>
      <c r="W656" s="9"/>
      <c r="X656" s="47"/>
      <c r="Y656" s="9"/>
      <c r="Z656" s="28"/>
      <c r="AA656" s="9"/>
      <c r="AB656" s="9"/>
      <c r="AC656" s="9"/>
    </row>
    <row r="657" spans="1:29" ht="12.75">
      <c r="A657" s="10"/>
      <c r="B657" s="9"/>
      <c r="C657" s="11"/>
      <c r="E657" s="9"/>
      <c r="F657" s="9"/>
      <c r="G657" s="9"/>
      <c r="H657" s="13"/>
      <c r="I657" s="9"/>
      <c r="J657" s="9"/>
      <c r="K657" s="76"/>
      <c r="L657" s="9"/>
      <c r="M657" s="149"/>
      <c r="N657" s="11"/>
      <c r="O657" s="11"/>
      <c r="P657" s="9"/>
      <c r="Q657" s="9"/>
      <c r="R657" s="9"/>
      <c r="S657" s="149"/>
      <c r="T657" s="9"/>
      <c r="U657" s="11"/>
      <c r="V657" s="9"/>
      <c r="W657" s="9"/>
      <c r="X657" s="47"/>
      <c r="Y657" s="9"/>
      <c r="Z657" s="28"/>
      <c r="AA657" s="9"/>
      <c r="AB657" s="9"/>
      <c r="AC657" s="9"/>
    </row>
    <row r="658" spans="1:29" ht="12.75">
      <c r="A658" s="10"/>
      <c r="B658" s="9"/>
      <c r="C658" s="11"/>
      <c r="E658" s="9"/>
      <c r="F658" s="9"/>
      <c r="G658" s="9"/>
      <c r="H658" s="13"/>
      <c r="I658" s="9"/>
      <c r="J658" s="9"/>
      <c r="K658" s="76"/>
      <c r="L658" s="9"/>
      <c r="M658" s="149"/>
      <c r="N658" s="11"/>
      <c r="O658" s="11"/>
      <c r="P658" s="9"/>
      <c r="Q658" s="9"/>
      <c r="R658" s="9"/>
      <c r="S658" s="149"/>
      <c r="T658" s="9"/>
      <c r="U658" s="11"/>
      <c r="V658" s="9"/>
      <c r="W658" s="9"/>
      <c r="X658" s="47"/>
      <c r="Y658" s="9"/>
      <c r="Z658" s="28"/>
      <c r="AA658" s="9"/>
      <c r="AB658" s="9"/>
      <c r="AC658" s="9"/>
    </row>
    <row r="659" spans="1:29" ht="12.75">
      <c r="A659" s="10"/>
      <c r="B659" s="9"/>
      <c r="C659" s="11"/>
      <c r="E659" s="9"/>
      <c r="F659" s="9"/>
      <c r="G659" s="9"/>
      <c r="H659" s="13"/>
      <c r="I659" s="9"/>
      <c r="J659" s="9"/>
      <c r="K659" s="76"/>
      <c r="L659" s="9"/>
      <c r="M659" s="149"/>
      <c r="N659" s="11"/>
      <c r="O659" s="11"/>
      <c r="P659" s="9"/>
      <c r="Q659" s="9"/>
      <c r="R659" s="9"/>
      <c r="S659" s="149"/>
      <c r="T659" s="9"/>
      <c r="U659" s="11"/>
      <c r="V659" s="9"/>
      <c r="W659" s="9"/>
      <c r="X659" s="47"/>
      <c r="Y659" s="9"/>
      <c r="Z659" s="28"/>
      <c r="AA659" s="9"/>
      <c r="AB659" s="9"/>
      <c r="AC659" s="9"/>
    </row>
    <row r="660" spans="1:29" ht="12.75">
      <c r="A660" s="10"/>
      <c r="B660" s="9"/>
      <c r="C660" s="11"/>
      <c r="E660" s="9"/>
      <c r="F660" s="9"/>
      <c r="G660" s="9"/>
      <c r="H660" s="13"/>
      <c r="I660" s="9"/>
      <c r="J660" s="9"/>
      <c r="K660" s="76"/>
      <c r="L660" s="9"/>
      <c r="M660" s="149"/>
      <c r="N660" s="11"/>
      <c r="O660" s="11"/>
      <c r="P660" s="9"/>
      <c r="Q660" s="9"/>
      <c r="R660" s="9"/>
      <c r="S660" s="149"/>
      <c r="T660" s="9"/>
      <c r="U660" s="11"/>
      <c r="V660" s="9"/>
      <c r="W660" s="9"/>
      <c r="X660" s="47"/>
      <c r="Y660" s="9"/>
      <c r="Z660" s="28"/>
      <c r="AA660" s="9"/>
      <c r="AB660" s="9"/>
      <c r="AC660" s="9"/>
    </row>
    <row r="661" spans="1:29" ht="12.75">
      <c r="A661" s="10"/>
      <c r="B661" s="9"/>
      <c r="C661" s="11"/>
      <c r="E661" s="9"/>
      <c r="F661" s="9"/>
      <c r="G661" s="9"/>
      <c r="H661" s="13"/>
      <c r="I661" s="9"/>
      <c r="J661" s="9"/>
      <c r="K661" s="76"/>
      <c r="L661" s="9"/>
      <c r="M661" s="149"/>
      <c r="N661" s="11"/>
      <c r="O661" s="11"/>
      <c r="P661" s="9"/>
      <c r="Q661" s="9"/>
      <c r="R661" s="9"/>
      <c r="S661" s="149"/>
      <c r="T661" s="9"/>
      <c r="U661" s="11"/>
      <c r="V661" s="9"/>
      <c r="W661" s="9"/>
      <c r="X661" s="47"/>
      <c r="Y661" s="9"/>
      <c r="Z661" s="28"/>
      <c r="AA661" s="9"/>
      <c r="AB661" s="9"/>
      <c r="AC661" s="9"/>
    </row>
    <row r="662" spans="1:29" ht="12.75">
      <c r="A662" s="10"/>
      <c r="B662" s="9"/>
      <c r="C662" s="11"/>
      <c r="E662" s="9"/>
      <c r="F662" s="9"/>
      <c r="G662" s="9"/>
      <c r="H662" s="13"/>
      <c r="I662" s="9"/>
      <c r="J662" s="9"/>
      <c r="K662" s="76"/>
      <c r="L662" s="9"/>
      <c r="M662" s="149"/>
      <c r="N662" s="11"/>
      <c r="O662" s="11"/>
      <c r="P662" s="9"/>
      <c r="Q662" s="9"/>
      <c r="R662" s="9"/>
      <c r="S662" s="149"/>
      <c r="T662" s="9"/>
      <c r="U662" s="11"/>
      <c r="V662" s="9"/>
      <c r="W662" s="9"/>
      <c r="X662" s="47"/>
      <c r="Y662" s="9"/>
      <c r="Z662" s="28"/>
      <c r="AA662" s="9"/>
      <c r="AB662" s="9"/>
      <c r="AC662" s="9"/>
    </row>
    <row r="663" spans="1:29" ht="12.75">
      <c r="A663" s="10"/>
      <c r="B663" s="9"/>
      <c r="C663" s="11"/>
      <c r="E663" s="9"/>
      <c r="F663" s="9"/>
      <c r="G663" s="9"/>
      <c r="H663" s="13"/>
      <c r="I663" s="9"/>
      <c r="J663" s="9"/>
      <c r="K663" s="76"/>
      <c r="L663" s="9"/>
      <c r="M663" s="149"/>
      <c r="N663" s="11"/>
      <c r="O663" s="11"/>
      <c r="P663" s="9"/>
      <c r="Q663" s="9"/>
      <c r="R663" s="9"/>
      <c r="S663" s="149"/>
      <c r="T663" s="9"/>
      <c r="U663" s="11"/>
      <c r="V663" s="9"/>
      <c r="W663" s="9"/>
      <c r="X663" s="47"/>
      <c r="Y663" s="9"/>
      <c r="Z663" s="28"/>
      <c r="AA663" s="9"/>
      <c r="AB663" s="9"/>
      <c r="AC663" s="9"/>
    </row>
    <row r="664" spans="1:29" ht="12.75">
      <c r="A664" s="10"/>
      <c r="B664" s="9"/>
      <c r="C664" s="11"/>
      <c r="E664" s="9"/>
      <c r="F664" s="9"/>
      <c r="G664" s="9"/>
      <c r="H664" s="13"/>
      <c r="I664" s="9"/>
      <c r="J664" s="9"/>
      <c r="K664" s="76"/>
      <c r="L664" s="9"/>
      <c r="M664" s="149"/>
      <c r="N664" s="11"/>
      <c r="O664" s="11"/>
      <c r="P664" s="9"/>
      <c r="Q664" s="9"/>
      <c r="R664" s="9"/>
      <c r="S664" s="149"/>
      <c r="T664" s="9"/>
      <c r="U664" s="11"/>
      <c r="V664" s="9"/>
      <c r="W664" s="9"/>
      <c r="X664" s="47"/>
      <c r="Y664" s="9"/>
      <c r="Z664" s="28"/>
      <c r="AA664" s="9"/>
      <c r="AB664" s="9"/>
      <c r="AC664" s="9"/>
    </row>
    <row r="665" spans="1:29" ht="12.75">
      <c r="A665" s="10"/>
      <c r="B665" s="9"/>
      <c r="C665" s="11"/>
      <c r="E665" s="9"/>
      <c r="F665" s="9"/>
      <c r="G665" s="9"/>
      <c r="H665" s="13"/>
      <c r="I665" s="9"/>
      <c r="J665" s="9"/>
      <c r="K665" s="76"/>
      <c r="L665" s="9"/>
      <c r="M665" s="149"/>
      <c r="N665" s="11"/>
      <c r="O665" s="11"/>
      <c r="P665" s="9"/>
      <c r="Q665" s="9"/>
      <c r="R665" s="9"/>
      <c r="S665" s="149"/>
      <c r="T665" s="9"/>
      <c r="U665" s="11"/>
      <c r="V665" s="9"/>
      <c r="W665" s="9"/>
      <c r="X665" s="47"/>
      <c r="Y665" s="9"/>
      <c r="Z665" s="28"/>
      <c r="AA665" s="9"/>
      <c r="AB665" s="9"/>
      <c r="AC665" s="9"/>
    </row>
    <row r="666" spans="1:29" ht="12.75">
      <c r="A666" s="10"/>
      <c r="B666" s="9"/>
      <c r="C666" s="11"/>
      <c r="E666" s="9"/>
      <c r="F666" s="9"/>
      <c r="G666" s="9"/>
      <c r="H666" s="13"/>
      <c r="I666" s="9"/>
      <c r="J666" s="9"/>
      <c r="K666" s="76"/>
      <c r="L666" s="9"/>
      <c r="M666" s="149"/>
      <c r="N666" s="11"/>
      <c r="O666" s="11"/>
      <c r="P666" s="9"/>
      <c r="Q666" s="9"/>
      <c r="R666" s="9"/>
      <c r="S666" s="149"/>
      <c r="T666" s="9"/>
      <c r="U666" s="11"/>
      <c r="V666" s="9"/>
      <c r="W666" s="9"/>
      <c r="X666" s="47"/>
      <c r="Y666" s="9"/>
      <c r="Z666" s="28"/>
      <c r="AA666" s="9"/>
      <c r="AB666" s="9"/>
      <c r="AC666" s="9"/>
    </row>
    <row r="667" spans="1:29" ht="12.75">
      <c r="A667" s="10"/>
      <c r="B667" s="9"/>
      <c r="C667" s="11"/>
      <c r="E667" s="9"/>
      <c r="F667" s="9"/>
      <c r="G667" s="9"/>
      <c r="H667" s="13"/>
      <c r="I667" s="9"/>
      <c r="J667" s="9"/>
      <c r="K667" s="76"/>
      <c r="L667" s="9"/>
      <c r="M667" s="149"/>
      <c r="N667" s="11"/>
      <c r="O667" s="11"/>
      <c r="P667" s="9"/>
      <c r="Q667" s="9"/>
      <c r="R667" s="9"/>
      <c r="S667" s="149"/>
      <c r="T667" s="9"/>
      <c r="U667" s="11"/>
      <c r="V667" s="9"/>
      <c r="W667" s="9"/>
      <c r="X667" s="47"/>
      <c r="Y667" s="9"/>
      <c r="Z667" s="28"/>
      <c r="AA667" s="9"/>
      <c r="AB667" s="9"/>
      <c r="AC667" s="9"/>
    </row>
    <row r="668" spans="1:29" ht="12.75">
      <c r="A668" s="10"/>
      <c r="B668" s="9"/>
      <c r="C668" s="11"/>
      <c r="E668" s="9"/>
      <c r="F668" s="9"/>
      <c r="G668" s="9"/>
      <c r="H668" s="13"/>
      <c r="I668" s="9"/>
      <c r="J668" s="9"/>
      <c r="K668" s="76"/>
      <c r="L668" s="9"/>
      <c r="M668" s="149"/>
      <c r="N668" s="11"/>
      <c r="O668" s="11"/>
      <c r="P668" s="9"/>
      <c r="Q668" s="9"/>
      <c r="R668" s="9"/>
      <c r="S668" s="149"/>
      <c r="T668" s="9"/>
      <c r="U668" s="11"/>
      <c r="V668" s="9"/>
      <c r="W668" s="9"/>
      <c r="X668" s="47"/>
      <c r="Y668" s="9"/>
      <c r="Z668" s="28"/>
      <c r="AA668" s="9"/>
      <c r="AB668" s="9"/>
      <c r="AC668" s="9"/>
    </row>
    <row r="669" spans="1:29" ht="12.75">
      <c r="A669" s="10"/>
      <c r="B669" s="9"/>
      <c r="C669" s="11"/>
      <c r="E669" s="9"/>
      <c r="F669" s="9"/>
      <c r="G669" s="9"/>
      <c r="H669" s="13"/>
      <c r="I669" s="9"/>
      <c r="J669" s="9"/>
      <c r="K669" s="76"/>
      <c r="L669" s="9"/>
      <c r="M669" s="149"/>
      <c r="N669" s="11"/>
      <c r="O669" s="11"/>
      <c r="P669" s="9"/>
      <c r="Q669" s="9"/>
      <c r="R669" s="9"/>
      <c r="S669" s="149"/>
      <c r="T669" s="9"/>
      <c r="U669" s="11"/>
      <c r="V669" s="9"/>
      <c r="W669" s="9"/>
      <c r="X669" s="47"/>
      <c r="Y669" s="9"/>
      <c r="Z669" s="28"/>
      <c r="AA669" s="9"/>
      <c r="AB669" s="9"/>
      <c r="AC669" s="9"/>
    </row>
    <row r="670" spans="1:29" ht="12.75">
      <c r="A670" s="10"/>
      <c r="B670" s="9"/>
      <c r="C670" s="11"/>
      <c r="E670" s="9"/>
      <c r="F670" s="9"/>
      <c r="G670" s="9"/>
      <c r="H670" s="13"/>
      <c r="I670" s="9"/>
      <c r="J670" s="9"/>
      <c r="K670" s="76"/>
      <c r="L670" s="9"/>
      <c r="M670" s="149"/>
      <c r="N670" s="11"/>
      <c r="O670" s="11"/>
      <c r="P670" s="9"/>
      <c r="Q670" s="9"/>
      <c r="R670" s="9"/>
      <c r="S670" s="149"/>
      <c r="T670" s="9"/>
      <c r="U670" s="11"/>
      <c r="V670" s="9"/>
      <c r="W670" s="9"/>
      <c r="X670" s="47"/>
      <c r="Y670" s="9"/>
      <c r="Z670" s="28"/>
      <c r="AA670" s="9"/>
      <c r="AB670" s="9"/>
      <c r="AC670" s="9"/>
    </row>
    <row r="671" spans="1:29" ht="12.75">
      <c r="A671" s="10"/>
      <c r="B671" s="9"/>
      <c r="C671" s="11"/>
      <c r="E671" s="9"/>
      <c r="F671" s="9"/>
      <c r="G671" s="9"/>
      <c r="H671" s="13"/>
      <c r="I671" s="9"/>
      <c r="J671" s="9"/>
      <c r="K671" s="76"/>
      <c r="L671" s="9"/>
      <c r="M671" s="149"/>
      <c r="N671" s="11"/>
      <c r="O671" s="11"/>
      <c r="P671" s="9"/>
      <c r="Q671" s="9"/>
      <c r="R671" s="9"/>
      <c r="S671" s="149"/>
      <c r="T671" s="9"/>
      <c r="U671" s="11"/>
      <c r="V671" s="9"/>
      <c r="W671" s="9"/>
      <c r="X671" s="47"/>
      <c r="Y671" s="9"/>
      <c r="Z671" s="28"/>
      <c r="AA671" s="9"/>
      <c r="AB671" s="9"/>
      <c r="AC671" s="9"/>
    </row>
    <row r="672" spans="1:29" ht="12.75">
      <c r="A672" s="10"/>
      <c r="B672" s="9"/>
      <c r="C672" s="11"/>
      <c r="E672" s="9"/>
      <c r="F672" s="9"/>
      <c r="G672" s="9"/>
      <c r="H672" s="13"/>
      <c r="I672" s="9"/>
      <c r="J672" s="9"/>
      <c r="K672" s="76"/>
      <c r="L672" s="9"/>
      <c r="M672" s="149"/>
      <c r="N672" s="11"/>
      <c r="O672" s="11"/>
      <c r="P672" s="9"/>
      <c r="Q672" s="9"/>
      <c r="R672" s="9"/>
      <c r="S672" s="149"/>
      <c r="T672" s="9"/>
      <c r="U672" s="11"/>
      <c r="V672" s="9"/>
      <c r="W672" s="9"/>
      <c r="X672" s="47"/>
      <c r="Y672" s="9"/>
      <c r="Z672" s="28"/>
      <c r="AA672" s="9"/>
      <c r="AB672" s="9"/>
      <c r="AC672" s="9"/>
    </row>
    <row r="673" spans="1:29" ht="12.75">
      <c r="A673" s="10"/>
      <c r="B673" s="9"/>
      <c r="C673" s="11"/>
      <c r="E673" s="9"/>
      <c r="F673" s="9"/>
      <c r="G673" s="9"/>
      <c r="H673" s="13"/>
      <c r="I673" s="9"/>
      <c r="J673" s="9"/>
      <c r="K673" s="76"/>
      <c r="L673" s="9"/>
      <c r="M673" s="149"/>
      <c r="N673" s="11"/>
      <c r="O673" s="11"/>
      <c r="P673" s="9"/>
      <c r="Q673" s="9"/>
      <c r="R673" s="9"/>
      <c r="S673" s="149"/>
      <c r="T673" s="9"/>
      <c r="U673" s="11"/>
      <c r="V673" s="9"/>
      <c r="W673" s="9"/>
      <c r="X673" s="47"/>
      <c r="Y673" s="9"/>
      <c r="Z673" s="28"/>
      <c r="AA673" s="9"/>
      <c r="AB673" s="9"/>
      <c r="AC673" s="9"/>
    </row>
    <row r="674" spans="1:29" ht="12.75">
      <c r="A674" s="10"/>
      <c r="B674" s="9"/>
      <c r="C674" s="11"/>
      <c r="E674" s="9"/>
      <c r="F674" s="9"/>
      <c r="G674" s="9"/>
      <c r="H674" s="13"/>
      <c r="I674" s="9"/>
      <c r="J674" s="9"/>
      <c r="K674" s="76"/>
      <c r="L674" s="9"/>
      <c r="M674" s="149"/>
      <c r="N674" s="11"/>
      <c r="O674" s="11"/>
      <c r="P674" s="9"/>
      <c r="Q674" s="9"/>
      <c r="R674" s="9"/>
      <c r="S674" s="149"/>
      <c r="T674" s="9"/>
      <c r="U674" s="11"/>
      <c r="V674" s="9"/>
      <c r="W674" s="9"/>
      <c r="X674" s="47"/>
      <c r="Y674" s="9"/>
      <c r="Z674" s="28"/>
      <c r="AA674" s="9"/>
      <c r="AB674" s="9"/>
      <c r="AC674" s="9"/>
    </row>
    <row r="675" spans="1:29" ht="12.75">
      <c r="A675" s="10"/>
      <c r="B675" s="9"/>
      <c r="C675" s="11"/>
      <c r="E675" s="9"/>
      <c r="F675" s="9"/>
      <c r="G675" s="9"/>
      <c r="H675" s="13"/>
      <c r="I675" s="9"/>
      <c r="J675" s="9"/>
      <c r="K675" s="76"/>
      <c r="L675" s="9"/>
      <c r="M675" s="149"/>
      <c r="N675" s="11"/>
      <c r="O675" s="11"/>
      <c r="P675" s="9"/>
      <c r="Q675" s="9"/>
      <c r="R675" s="9"/>
      <c r="S675" s="149"/>
      <c r="T675" s="9"/>
      <c r="U675" s="11"/>
      <c r="V675" s="9"/>
      <c r="W675" s="9"/>
      <c r="X675" s="47"/>
      <c r="Y675" s="9"/>
      <c r="Z675" s="28"/>
      <c r="AA675" s="9"/>
      <c r="AB675" s="9"/>
      <c r="AC675" s="9"/>
    </row>
    <row r="676" spans="1:29" ht="12.75">
      <c r="A676" s="10"/>
      <c r="B676" s="9"/>
      <c r="C676" s="11"/>
      <c r="E676" s="9"/>
      <c r="F676" s="9"/>
      <c r="G676" s="9"/>
      <c r="H676" s="13"/>
      <c r="I676" s="9"/>
      <c r="J676" s="9"/>
      <c r="K676" s="76"/>
      <c r="L676" s="9"/>
      <c r="M676" s="149"/>
      <c r="N676" s="11"/>
      <c r="O676" s="11"/>
      <c r="P676" s="9"/>
      <c r="Q676" s="9"/>
      <c r="R676" s="9"/>
      <c r="S676" s="149"/>
      <c r="T676" s="9"/>
      <c r="U676" s="11"/>
      <c r="V676" s="9"/>
      <c r="W676" s="9"/>
      <c r="X676" s="47"/>
      <c r="Y676" s="9"/>
      <c r="Z676" s="28"/>
      <c r="AA676" s="9"/>
      <c r="AB676" s="9"/>
      <c r="AC676" s="9"/>
    </row>
    <row r="677" spans="1:29" ht="12.75">
      <c r="A677" s="10"/>
      <c r="B677" s="9"/>
      <c r="C677" s="11"/>
      <c r="E677" s="9"/>
      <c r="F677" s="9"/>
      <c r="G677" s="9"/>
      <c r="H677" s="13"/>
      <c r="I677" s="9"/>
      <c r="J677" s="9"/>
      <c r="K677" s="76"/>
      <c r="L677" s="9"/>
      <c r="M677" s="149"/>
      <c r="N677" s="11"/>
      <c r="O677" s="11"/>
      <c r="P677" s="9"/>
      <c r="Q677" s="9"/>
      <c r="R677" s="9"/>
      <c r="S677" s="149"/>
      <c r="T677" s="9"/>
      <c r="U677" s="11"/>
      <c r="V677" s="9"/>
      <c r="W677" s="9"/>
      <c r="X677" s="47"/>
      <c r="Y677" s="9"/>
      <c r="Z677" s="28"/>
      <c r="AA677" s="9"/>
      <c r="AB677" s="9"/>
      <c r="AC677" s="9"/>
    </row>
    <row r="678" spans="1:29" ht="12.75">
      <c r="A678" s="10"/>
      <c r="B678" s="9"/>
      <c r="C678" s="11"/>
      <c r="E678" s="9"/>
      <c r="F678" s="9"/>
      <c r="G678" s="9"/>
      <c r="H678" s="13"/>
      <c r="I678" s="9"/>
      <c r="J678" s="9"/>
      <c r="K678" s="76"/>
      <c r="L678" s="9"/>
      <c r="M678" s="149"/>
      <c r="N678" s="11"/>
      <c r="O678" s="11"/>
      <c r="P678" s="9"/>
      <c r="Q678" s="9"/>
      <c r="R678" s="9"/>
      <c r="S678" s="149"/>
      <c r="T678" s="9"/>
      <c r="U678" s="11"/>
      <c r="V678" s="9"/>
      <c r="W678" s="9"/>
      <c r="X678" s="47"/>
      <c r="Y678" s="9"/>
      <c r="Z678" s="28"/>
      <c r="AA678" s="9"/>
      <c r="AB678" s="9"/>
      <c r="AC678" s="9"/>
    </row>
    <row r="679" spans="1:29" ht="12.75">
      <c r="A679" s="10"/>
      <c r="B679" s="9"/>
      <c r="C679" s="11"/>
      <c r="E679" s="9"/>
      <c r="F679" s="9"/>
      <c r="G679" s="9"/>
      <c r="H679" s="13"/>
      <c r="I679" s="9"/>
      <c r="J679" s="9"/>
      <c r="K679" s="76"/>
      <c r="L679" s="9"/>
      <c r="M679" s="149"/>
      <c r="N679" s="11"/>
      <c r="O679" s="11"/>
      <c r="P679" s="9"/>
      <c r="Q679" s="9"/>
      <c r="R679" s="9"/>
      <c r="S679" s="149"/>
      <c r="T679" s="9"/>
      <c r="U679" s="11"/>
      <c r="V679" s="9"/>
      <c r="W679" s="9"/>
      <c r="X679" s="47"/>
      <c r="Y679" s="9"/>
      <c r="Z679" s="28"/>
      <c r="AA679" s="9"/>
      <c r="AB679" s="9"/>
      <c r="AC679" s="9"/>
    </row>
    <row r="680" spans="1:29" ht="12.75">
      <c r="A680" s="10"/>
      <c r="B680" s="9"/>
      <c r="C680" s="11"/>
      <c r="E680" s="9"/>
      <c r="F680" s="9"/>
      <c r="G680" s="9"/>
      <c r="H680" s="13"/>
      <c r="I680" s="9"/>
      <c r="J680" s="9"/>
      <c r="K680" s="76"/>
      <c r="L680" s="9"/>
      <c r="M680" s="149"/>
      <c r="N680" s="11"/>
      <c r="O680" s="11"/>
      <c r="P680" s="9"/>
      <c r="Q680" s="9"/>
      <c r="R680" s="9"/>
      <c r="S680" s="149"/>
      <c r="T680" s="9"/>
      <c r="U680" s="11"/>
      <c r="V680" s="9"/>
      <c r="W680" s="9"/>
      <c r="X680" s="47"/>
      <c r="Y680" s="9"/>
      <c r="Z680" s="28"/>
      <c r="AA680" s="9"/>
      <c r="AB680" s="9"/>
      <c r="AC680" s="9"/>
    </row>
    <row r="681" spans="1:29" ht="12.75">
      <c r="A681" s="10"/>
      <c r="B681" s="9"/>
      <c r="C681" s="11"/>
      <c r="E681" s="9"/>
      <c r="F681" s="9"/>
      <c r="G681" s="9"/>
      <c r="H681" s="13"/>
      <c r="I681" s="9"/>
      <c r="J681" s="9"/>
      <c r="K681" s="76"/>
      <c r="L681" s="9"/>
      <c r="M681" s="149"/>
      <c r="N681" s="11"/>
      <c r="O681" s="11"/>
      <c r="P681" s="9"/>
      <c r="Q681" s="9"/>
      <c r="R681" s="9"/>
      <c r="S681" s="149"/>
      <c r="T681" s="9"/>
      <c r="U681" s="11"/>
      <c r="V681" s="9"/>
      <c r="W681" s="9"/>
      <c r="X681" s="47"/>
      <c r="Y681" s="9"/>
      <c r="Z681" s="28"/>
      <c r="AA681" s="9"/>
      <c r="AB681" s="9"/>
      <c r="AC681" s="9"/>
    </row>
    <row r="682" spans="1:29" ht="12.75">
      <c r="A682" s="10"/>
      <c r="B682" s="9"/>
      <c r="C682" s="11"/>
      <c r="E682" s="9"/>
      <c r="F682" s="9"/>
      <c r="G682" s="9"/>
      <c r="H682" s="13"/>
      <c r="I682" s="9"/>
      <c r="J682" s="9"/>
      <c r="K682" s="76"/>
      <c r="L682" s="9"/>
      <c r="M682" s="149"/>
      <c r="N682" s="11"/>
      <c r="O682" s="11"/>
      <c r="P682" s="9"/>
      <c r="Q682" s="9"/>
      <c r="R682" s="9"/>
      <c r="S682" s="149"/>
      <c r="T682" s="9"/>
      <c r="U682" s="11"/>
      <c r="V682" s="9"/>
      <c r="W682" s="9"/>
      <c r="X682" s="47"/>
      <c r="Y682" s="9"/>
      <c r="Z682" s="28"/>
      <c r="AA682" s="9"/>
      <c r="AB682" s="9"/>
      <c r="AC682" s="9"/>
    </row>
    <row r="683" spans="1:29" ht="12.75">
      <c r="A683" s="10"/>
      <c r="B683" s="9"/>
      <c r="C683" s="11"/>
      <c r="E683" s="9"/>
      <c r="F683" s="9"/>
      <c r="G683" s="9"/>
      <c r="H683" s="13"/>
      <c r="I683" s="9"/>
      <c r="J683" s="9"/>
      <c r="K683" s="76"/>
      <c r="L683" s="9"/>
      <c r="M683" s="149"/>
      <c r="N683" s="11"/>
      <c r="O683" s="11"/>
      <c r="P683" s="9"/>
      <c r="Q683" s="9"/>
      <c r="R683" s="9"/>
      <c r="S683" s="149"/>
      <c r="T683" s="9"/>
      <c r="U683" s="11"/>
      <c r="V683" s="9"/>
      <c r="W683" s="9"/>
      <c r="X683" s="47"/>
      <c r="Y683" s="9"/>
      <c r="Z683" s="28"/>
      <c r="AA683" s="9"/>
      <c r="AB683" s="9"/>
      <c r="AC683" s="9"/>
    </row>
    <row r="684" spans="1:29" ht="12.75">
      <c r="A684" s="10"/>
      <c r="B684" s="9"/>
      <c r="C684" s="11"/>
      <c r="E684" s="9"/>
      <c r="F684" s="9"/>
      <c r="G684" s="9"/>
      <c r="H684" s="13"/>
      <c r="I684" s="9"/>
      <c r="J684" s="9"/>
      <c r="K684" s="76"/>
      <c r="L684" s="9"/>
      <c r="M684" s="149"/>
      <c r="N684" s="11"/>
      <c r="O684" s="11"/>
      <c r="P684" s="9"/>
      <c r="Q684" s="9"/>
      <c r="R684" s="9"/>
      <c r="S684" s="149"/>
      <c r="T684" s="9"/>
      <c r="U684" s="11"/>
      <c r="V684" s="9"/>
      <c r="W684" s="9"/>
      <c r="X684" s="47"/>
      <c r="Y684" s="9"/>
      <c r="Z684" s="28"/>
      <c r="AA684" s="9"/>
      <c r="AB684" s="9"/>
      <c r="AC684" s="9"/>
    </row>
    <row r="685" spans="1:29" ht="12.75">
      <c r="A685" s="10"/>
      <c r="B685" s="9"/>
      <c r="C685" s="11"/>
      <c r="E685" s="9"/>
      <c r="F685" s="9"/>
      <c r="G685" s="9"/>
      <c r="H685" s="13"/>
      <c r="I685" s="9"/>
      <c r="J685" s="9"/>
      <c r="K685" s="76"/>
      <c r="L685" s="9"/>
      <c r="M685" s="149"/>
      <c r="N685" s="11"/>
      <c r="O685" s="11"/>
      <c r="P685" s="9"/>
      <c r="Q685" s="9"/>
      <c r="R685" s="9"/>
      <c r="S685" s="149"/>
      <c r="T685" s="9"/>
      <c r="U685" s="11"/>
      <c r="V685" s="9"/>
      <c r="W685" s="9"/>
      <c r="X685" s="47"/>
      <c r="Y685" s="9"/>
      <c r="Z685" s="28"/>
      <c r="AA685" s="9"/>
      <c r="AB685" s="9"/>
      <c r="AC685" s="9"/>
    </row>
    <row r="686" spans="1:29" ht="12.75">
      <c r="A686" s="10"/>
      <c r="B686" s="9"/>
      <c r="C686" s="11"/>
      <c r="E686" s="9"/>
      <c r="F686" s="9"/>
      <c r="G686" s="9"/>
      <c r="H686" s="13"/>
      <c r="I686" s="9"/>
      <c r="J686" s="9"/>
      <c r="K686" s="76"/>
      <c r="L686" s="9"/>
      <c r="M686" s="149"/>
      <c r="N686" s="11"/>
      <c r="O686" s="11"/>
      <c r="P686" s="9"/>
      <c r="Q686" s="9"/>
      <c r="R686" s="9"/>
      <c r="S686" s="149"/>
      <c r="T686" s="9"/>
      <c r="U686" s="11"/>
      <c r="V686" s="9"/>
      <c r="W686" s="9"/>
      <c r="X686" s="47"/>
      <c r="Y686" s="9"/>
      <c r="Z686" s="28"/>
      <c r="AA686" s="9"/>
      <c r="AB686" s="9"/>
      <c r="AC686" s="9"/>
    </row>
    <row r="687" spans="1:29" ht="12.75">
      <c r="A687" s="10"/>
      <c r="B687" s="9"/>
      <c r="C687" s="11"/>
      <c r="E687" s="9"/>
      <c r="F687" s="9"/>
      <c r="G687" s="9"/>
      <c r="H687" s="13"/>
      <c r="I687" s="9"/>
      <c r="J687" s="9"/>
      <c r="K687" s="76"/>
      <c r="L687" s="9"/>
      <c r="M687" s="149"/>
      <c r="N687" s="11"/>
      <c r="O687" s="11"/>
      <c r="P687" s="9"/>
      <c r="Q687" s="9"/>
      <c r="R687" s="9"/>
      <c r="S687" s="149"/>
      <c r="T687" s="9"/>
      <c r="U687" s="11"/>
      <c r="V687" s="9"/>
      <c r="W687" s="9"/>
      <c r="X687" s="47"/>
      <c r="Y687" s="9"/>
      <c r="Z687" s="28"/>
      <c r="AA687" s="9"/>
      <c r="AB687" s="9"/>
      <c r="AC687" s="9"/>
    </row>
    <row r="688" spans="1:29" ht="12.75">
      <c r="A688" s="10"/>
      <c r="B688" s="9"/>
      <c r="C688" s="11"/>
      <c r="E688" s="9"/>
      <c r="F688" s="9"/>
      <c r="G688" s="9"/>
      <c r="H688" s="13"/>
      <c r="I688" s="9"/>
      <c r="J688" s="9"/>
      <c r="K688" s="76"/>
      <c r="L688" s="9"/>
      <c r="M688" s="149"/>
      <c r="N688" s="11"/>
      <c r="O688" s="11"/>
      <c r="P688" s="9"/>
      <c r="Q688" s="9"/>
      <c r="R688" s="9"/>
      <c r="S688" s="149"/>
      <c r="T688" s="9"/>
      <c r="U688" s="11"/>
      <c r="V688" s="9"/>
      <c r="W688" s="9"/>
      <c r="X688" s="47"/>
      <c r="Y688" s="9"/>
      <c r="Z688" s="28"/>
      <c r="AA688" s="9"/>
      <c r="AB688" s="9"/>
      <c r="AC688" s="9"/>
    </row>
    <row r="689" spans="1:29" ht="12.75">
      <c r="A689" s="10"/>
      <c r="B689" s="9"/>
      <c r="C689" s="11"/>
      <c r="E689" s="9"/>
      <c r="F689" s="9"/>
      <c r="G689" s="9"/>
      <c r="H689" s="13"/>
      <c r="I689" s="9"/>
      <c r="J689" s="9"/>
      <c r="K689" s="76"/>
      <c r="L689" s="9"/>
      <c r="M689" s="149"/>
      <c r="N689" s="11"/>
      <c r="O689" s="11"/>
      <c r="P689" s="9"/>
      <c r="Q689" s="9"/>
      <c r="R689" s="9"/>
      <c r="S689" s="149"/>
      <c r="T689" s="9"/>
      <c r="U689" s="11"/>
      <c r="V689" s="9"/>
      <c r="W689" s="9"/>
      <c r="X689" s="47"/>
      <c r="Y689" s="9"/>
      <c r="Z689" s="28"/>
      <c r="AA689" s="9"/>
      <c r="AB689" s="9"/>
      <c r="AC689" s="9"/>
    </row>
    <row r="690" spans="1:29" ht="12.75">
      <c r="A690" s="10"/>
      <c r="B690" s="9"/>
      <c r="C690" s="11"/>
      <c r="E690" s="9"/>
      <c r="F690" s="9"/>
      <c r="G690" s="9"/>
      <c r="H690" s="13"/>
      <c r="I690" s="9"/>
      <c r="J690" s="9"/>
      <c r="K690" s="76"/>
      <c r="L690" s="9"/>
      <c r="M690" s="149"/>
      <c r="N690" s="11"/>
      <c r="O690" s="11"/>
      <c r="P690" s="9"/>
      <c r="Q690" s="9"/>
      <c r="R690" s="9"/>
      <c r="S690" s="149"/>
      <c r="T690" s="9"/>
      <c r="U690" s="11"/>
      <c r="V690" s="9"/>
      <c r="W690" s="9"/>
      <c r="X690" s="47"/>
      <c r="Y690" s="9"/>
      <c r="Z690" s="28"/>
      <c r="AA690" s="9"/>
      <c r="AB690" s="9"/>
      <c r="AC690" s="9"/>
    </row>
    <row r="691" spans="1:29" ht="12.75">
      <c r="A691" s="10"/>
      <c r="B691" s="9"/>
      <c r="C691" s="11"/>
      <c r="E691" s="9"/>
      <c r="F691" s="9"/>
      <c r="G691" s="9"/>
      <c r="H691" s="13"/>
      <c r="I691" s="9"/>
      <c r="J691" s="9"/>
      <c r="K691" s="76"/>
      <c r="L691" s="9"/>
      <c r="M691" s="149"/>
      <c r="N691" s="11"/>
      <c r="O691" s="11"/>
      <c r="P691" s="9"/>
      <c r="Q691" s="9"/>
      <c r="R691" s="9"/>
      <c r="S691" s="149"/>
      <c r="T691" s="9"/>
      <c r="U691" s="11"/>
      <c r="V691" s="9"/>
      <c r="W691" s="9"/>
      <c r="X691" s="47"/>
      <c r="Y691" s="9"/>
      <c r="Z691" s="28"/>
      <c r="AA691" s="9"/>
      <c r="AB691" s="9"/>
      <c r="AC691" s="9"/>
    </row>
    <row r="692" spans="1:29" ht="12.75">
      <c r="A692" s="10"/>
      <c r="B692" s="9"/>
      <c r="C692" s="11"/>
      <c r="E692" s="9"/>
      <c r="F692" s="9"/>
      <c r="G692" s="9"/>
      <c r="H692" s="13"/>
      <c r="I692" s="9"/>
      <c r="J692" s="9"/>
      <c r="K692" s="76"/>
      <c r="L692" s="9"/>
      <c r="M692" s="149"/>
      <c r="N692" s="11"/>
      <c r="O692" s="11"/>
      <c r="P692" s="9"/>
      <c r="Q692" s="9"/>
      <c r="R692" s="9"/>
      <c r="S692" s="149"/>
      <c r="T692" s="9"/>
      <c r="U692" s="11"/>
      <c r="V692" s="9"/>
      <c r="W692" s="9"/>
      <c r="X692" s="47"/>
      <c r="Y692" s="9"/>
      <c r="Z692" s="28"/>
      <c r="AA692" s="9"/>
      <c r="AB692" s="9"/>
      <c r="AC692" s="9"/>
    </row>
    <row r="693" spans="1:29" ht="12.75">
      <c r="A693" s="10"/>
      <c r="B693" s="9"/>
      <c r="C693" s="11"/>
      <c r="E693" s="9"/>
      <c r="F693" s="9"/>
      <c r="G693" s="9"/>
      <c r="H693" s="13"/>
      <c r="I693" s="9"/>
      <c r="J693" s="9"/>
      <c r="K693" s="76"/>
      <c r="L693" s="9"/>
      <c r="M693" s="149"/>
      <c r="N693" s="11"/>
      <c r="O693" s="11"/>
      <c r="P693" s="9"/>
      <c r="Q693" s="9"/>
      <c r="R693" s="9"/>
      <c r="S693" s="149"/>
      <c r="T693" s="9"/>
      <c r="U693" s="11"/>
      <c r="V693" s="9"/>
      <c r="W693" s="9"/>
      <c r="X693" s="47"/>
      <c r="Y693" s="9"/>
      <c r="Z693" s="28"/>
      <c r="AA693" s="9"/>
      <c r="AB693" s="9"/>
      <c r="AC693" s="9"/>
    </row>
    <row r="694" spans="1:29" ht="12.75">
      <c r="A694" s="10"/>
      <c r="B694" s="9"/>
      <c r="C694" s="11"/>
      <c r="E694" s="9"/>
      <c r="F694" s="9"/>
      <c r="G694" s="9"/>
      <c r="H694" s="13"/>
      <c r="I694" s="9"/>
      <c r="J694" s="9"/>
      <c r="K694" s="76"/>
      <c r="L694" s="9"/>
      <c r="M694" s="149"/>
      <c r="N694" s="11"/>
      <c r="O694" s="11"/>
      <c r="P694" s="9"/>
      <c r="Q694" s="9"/>
      <c r="R694" s="9"/>
      <c r="S694" s="149"/>
      <c r="T694" s="9"/>
      <c r="U694" s="11"/>
      <c r="V694" s="9"/>
      <c r="W694" s="9"/>
      <c r="X694" s="47"/>
      <c r="Y694" s="9"/>
      <c r="Z694" s="28"/>
      <c r="AA694" s="9"/>
      <c r="AB694" s="9"/>
      <c r="AC694" s="9"/>
    </row>
    <row r="695" spans="1:29" ht="12.75">
      <c r="A695" s="10"/>
      <c r="B695" s="9"/>
      <c r="C695" s="11"/>
      <c r="E695" s="9"/>
      <c r="F695" s="9"/>
      <c r="G695" s="9"/>
      <c r="H695" s="13"/>
      <c r="I695" s="9"/>
      <c r="J695" s="9"/>
      <c r="K695" s="76"/>
      <c r="L695" s="9"/>
      <c r="M695" s="149"/>
      <c r="N695" s="11"/>
      <c r="O695" s="11"/>
      <c r="P695" s="9"/>
      <c r="Q695" s="9"/>
      <c r="R695" s="9"/>
      <c r="S695" s="149"/>
      <c r="T695" s="9"/>
      <c r="U695" s="11"/>
      <c r="V695" s="9"/>
      <c r="W695" s="9"/>
      <c r="X695" s="47"/>
      <c r="Y695" s="9"/>
      <c r="Z695" s="28"/>
      <c r="AA695" s="9"/>
      <c r="AB695" s="9"/>
      <c r="AC695" s="9"/>
    </row>
    <row r="696" spans="1:29" ht="12.75">
      <c r="A696" s="10"/>
      <c r="B696" s="9"/>
      <c r="C696" s="11"/>
      <c r="E696" s="9"/>
      <c r="F696" s="9"/>
      <c r="G696" s="9"/>
      <c r="H696" s="13"/>
      <c r="I696" s="9"/>
      <c r="J696" s="9"/>
      <c r="K696" s="76"/>
      <c r="L696" s="9"/>
      <c r="M696" s="149"/>
      <c r="N696" s="11"/>
      <c r="O696" s="11"/>
      <c r="P696" s="9"/>
      <c r="Q696" s="9"/>
      <c r="R696" s="9"/>
      <c r="S696" s="149"/>
      <c r="T696" s="9"/>
      <c r="U696" s="11"/>
      <c r="V696" s="9"/>
      <c r="W696" s="9"/>
      <c r="X696" s="47"/>
      <c r="Y696" s="9"/>
      <c r="Z696" s="28"/>
      <c r="AA696" s="9"/>
      <c r="AB696" s="9"/>
      <c r="AC696" s="9"/>
    </row>
    <row r="697" spans="1:29" ht="12.75">
      <c r="A697" s="10"/>
      <c r="B697" s="9"/>
      <c r="C697" s="11"/>
      <c r="E697" s="9"/>
      <c r="F697" s="9"/>
      <c r="G697" s="9"/>
      <c r="H697" s="13"/>
      <c r="I697" s="9"/>
      <c r="J697" s="9"/>
      <c r="K697" s="76"/>
      <c r="L697" s="9"/>
      <c r="M697" s="149"/>
      <c r="N697" s="11"/>
      <c r="O697" s="11"/>
      <c r="P697" s="9"/>
      <c r="Q697" s="9"/>
      <c r="R697" s="9"/>
      <c r="S697" s="149"/>
      <c r="T697" s="9"/>
      <c r="U697" s="11"/>
      <c r="V697" s="9"/>
      <c r="W697" s="9"/>
      <c r="X697" s="47"/>
      <c r="Y697" s="9"/>
      <c r="Z697" s="28"/>
      <c r="AA697" s="9"/>
      <c r="AB697" s="9"/>
      <c r="AC697" s="9"/>
    </row>
    <row r="698" spans="1:29" ht="12.75">
      <c r="A698" s="10"/>
      <c r="B698" s="9"/>
      <c r="C698" s="11"/>
      <c r="E698" s="9"/>
      <c r="F698" s="9"/>
      <c r="G698" s="9"/>
      <c r="H698" s="13"/>
      <c r="I698" s="9"/>
      <c r="J698" s="9"/>
      <c r="K698" s="76"/>
      <c r="L698" s="9"/>
      <c r="M698" s="149"/>
      <c r="N698" s="11"/>
      <c r="O698" s="11"/>
      <c r="P698" s="9"/>
      <c r="Q698" s="9"/>
      <c r="R698" s="9"/>
      <c r="S698" s="149"/>
      <c r="T698" s="9"/>
      <c r="U698" s="11"/>
      <c r="V698" s="9"/>
      <c r="W698" s="9"/>
      <c r="X698" s="47"/>
      <c r="Y698" s="9"/>
      <c r="Z698" s="28"/>
      <c r="AA698" s="9"/>
      <c r="AB698" s="9"/>
      <c r="AC698" s="9"/>
    </row>
    <row r="699" spans="1:29" ht="12.75">
      <c r="A699" s="10"/>
      <c r="B699" s="9"/>
      <c r="C699" s="11"/>
      <c r="E699" s="9"/>
      <c r="F699" s="9"/>
      <c r="G699" s="9"/>
      <c r="H699" s="13"/>
      <c r="I699" s="9"/>
      <c r="J699" s="9"/>
      <c r="K699" s="76"/>
      <c r="L699" s="9"/>
      <c r="M699" s="149"/>
      <c r="N699" s="11"/>
      <c r="O699" s="11"/>
      <c r="P699" s="9"/>
      <c r="Q699" s="9"/>
      <c r="R699" s="9"/>
      <c r="S699" s="149"/>
      <c r="T699" s="9"/>
      <c r="U699" s="11"/>
      <c r="V699" s="9"/>
      <c r="W699" s="9"/>
      <c r="X699" s="47"/>
      <c r="Y699" s="9"/>
      <c r="Z699" s="28"/>
      <c r="AA699" s="9"/>
      <c r="AB699" s="9"/>
      <c r="AC699" s="9"/>
    </row>
    <row r="700" spans="1:29" ht="12.75">
      <c r="A700" s="10"/>
      <c r="B700" s="9"/>
      <c r="C700" s="11"/>
      <c r="E700" s="9"/>
      <c r="F700" s="9"/>
      <c r="G700" s="9"/>
      <c r="H700" s="13"/>
      <c r="I700" s="9"/>
      <c r="J700" s="9"/>
      <c r="K700" s="76"/>
      <c r="L700" s="9"/>
      <c r="M700" s="149"/>
      <c r="N700" s="11"/>
      <c r="O700" s="11"/>
      <c r="P700" s="9"/>
      <c r="Q700" s="9"/>
      <c r="R700" s="9"/>
      <c r="S700" s="149"/>
      <c r="T700" s="9"/>
      <c r="U700" s="11"/>
      <c r="V700" s="9"/>
      <c r="W700" s="9"/>
      <c r="X700" s="47"/>
      <c r="Y700" s="9"/>
      <c r="Z700" s="28"/>
      <c r="AA700" s="9"/>
      <c r="AB700" s="9"/>
      <c r="AC700" s="9"/>
    </row>
    <row r="701" spans="1:29" ht="12.75">
      <c r="A701" s="10"/>
      <c r="B701" s="9"/>
      <c r="C701" s="11"/>
      <c r="E701" s="9"/>
      <c r="F701" s="9"/>
      <c r="G701" s="9"/>
      <c r="H701" s="13"/>
      <c r="I701" s="9"/>
      <c r="J701" s="9"/>
      <c r="K701" s="76"/>
      <c r="L701" s="9"/>
      <c r="M701" s="149"/>
      <c r="N701" s="11"/>
      <c r="O701" s="11"/>
      <c r="P701" s="9"/>
      <c r="Q701" s="9"/>
      <c r="R701" s="9"/>
      <c r="S701" s="149"/>
      <c r="T701" s="9"/>
      <c r="U701" s="11"/>
      <c r="V701" s="9"/>
      <c r="W701" s="9"/>
      <c r="X701" s="47"/>
      <c r="Y701" s="9"/>
      <c r="Z701" s="28"/>
      <c r="AA701" s="9"/>
      <c r="AB701" s="9"/>
      <c r="AC701" s="9"/>
    </row>
    <row r="702" spans="1:29" ht="12.75">
      <c r="A702" s="10"/>
      <c r="B702" s="9"/>
      <c r="C702" s="11"/>
      <c r="E702" s="9"/>
      <c r="F702" s="9"/>
      <c r="G702" s="9"/>
      <c r="H702" s="13"/>
      <c r="I702" s="9"/>
      <c r="J702" s="9"/>
      <c r="K702" s="76"/>
      <c r="L702" s="9"/>
      <c r="M702" s="149"/>
      <c r="N702" s="11"/>
      <c r="O702" s="11"/>
      <c r="P702" s="9"/>
      <c r="Q702" s="9"/>
      <c r="R702" s="9"/>
      <c r="S702" s="149"/>
      <c r="T702" s="9"/>
      <c r="U702" s="11"/>
      <c r="V702" s="9"/>
      <c r="W702" s="9"/>
      <c r="X702" s="47"/>
      <c r="Y702" s="9"/>
      <c r="Z702" s="28"/>
      <c r="AA702" s="9"/>
      <c r="AB702" s="9"/>
      <c r="AC702" s="9"/>
    </row>
    <row r="703" spans="1:29" ht="12.75">
      <c r="A703" s="10"/>
      <c r="B703" s="9"/>
      <c r="C703" s="11"/>
      <c r="E703" s="9"/>
      <c r="F703" s="9"/>
      <c r="G703" s="9"/>
      <c r="H703" s="13"/>
      <c r="I703" s="9"/>
      <c r="J703" s="9"/>
      <c r="K703" s="76"/>
      <c r="L703" s="9"/>
      <c r="M703" s="149"/>
      <c r="N703" s="11"/>
      <c r="O703" s="11"/>
      <c r="P703" s="9"/>
      <c r="Q703" s="9"/>
      <c r="R703" s="9"/>
      <c r="S703" s="149"/>
      <c r="T703" s="9"/>
      <c r="U703" s="11"/>
      <c r="V703" s="9"/>
      <c r="W703" s="9"/>
      <c r="X703" s="47"/>
      <c r="Y703" s="9"/>
      <c r="Z703" s="28"/>
      <c r="AA703" s="9"/>
      <c r="AB703" s="9"/>
      <c r="AC703" s="9"/>
    </row>
    <row r="704" spans="1:29" ht="12.75">
      <c r="A704" s="10"/>
      <c r="B704" s="9"/>
      <c r="C704" s="11"/>
      <c r="E704" s="9"/>
      <c r="F704" s="9"/>
      <c r="G704" s="9"/>
      <c r="H704" s="13"/>
      <c r="I704" s="9"/>
      <c r="J704" s="9"/>
      <c r="K704" s="76"/>
      <c r="L704" s="9"/>
      <c r="M704" s="149"/>
      <c r="N704" s="11"/>
      <c r="O704" s="11"/>
      <c r="P704" s="9"/>
      <c r="Q704" s="9"/>
      <c r="R704" s="9"/>
      <c r="S704" s="149"/>
      <c r="T704" s="9"/>
      <c r="U704" s="11"/>
      <c r="V704" s="9"/>
      <c r="W704" s="9"/>
      <c r="X704" s="47"/>
      <c r="Y704" s="9"/>
      <c r="Z704" s="28"/>
      <c r="AA704" s="9"/>
      <c r="AB704" s="9"/>
      <c r="AC704" s="9"/>
    </row>
    <row r="705" spans="1:29" ht="12.75">
      <c r="A705" s="10"/>
      <c r="B705" s="9"/>
      <c r="C705" s="11"/>
      <c r="E705" s="9"/>
      <c r="F705" s="9"/>
      <c r="G705" s="9"/>
      <c r="H705" s="13"/>
      <c r="I705" s="9"/>
      <c r="J705" s="9"/>
      <c r="K705" s="76"/>
      <c r="L705" s="9"/>
      <c r="M705" s="149"/>
      <c r="N705" s="11"/>
      <c r="O705" s="11"/>
      <c r="P705" s="9"/>
      <c r="Q705" s="9"/>
      <c r="R705" s="9"/>
      <c r="S705" s="149"/>
      <c r="T705" s="9"/>
      <c r="U705" s="11"/>
      <c r="V705" s="9"/>
      <c r="W705" s="9"/>
      <c r="X705" s="47"/>
      <c r="Y705" s="9"/>
      <c r="Z705" s="28"/>
      <c r="AA705" s="9"/>
      <c r="AB705" s="9"/>
      <c r="AC705" s="9"/>
    </row>
    <row r="706" spans="1:29" ht="12.75">
      <c r="A706" s="10"/>
      <c r="B706" s="9"/>
      <c r="C706" s="11"/>
      <c r="E706" s="9"/>
      <c r="F706" s="9"/>
      <c r="G706" s="9"/>
      <c r="H706" s="13"/>
      <c r="I706" s="9"/>
      <c r="J706" s="9"/>
      <c r="K706" s="76"/>
      <c r="L706" s="9"/>
      <c r="M706" s="149"/>
      <c r="N706" s="11"/>
      <c r="O706" s="11"/>
      <c r="P706" s="9"/>
      <c r="Q706" s="9"/>
      <c r="R706" s="9"/>
      <c r="S706" s="149"/>
      <c r="T706" s="9"/>
      <c r="U706" s="11"/>
      <c r="V706" s="9"/>
      <c r="W706" s="9"/>
      <c r="X706" s="47"/>
      <c r="Y706" s="9"/>
      <c r="Z706" s="28"/>
      <c r="AA706" s="9"/>
      <c r="AB706" s="9"/>
      <c r="AC706" s="9"/>
    </row>
    <row r="707" spans="1:29" ht="12.75">
      <c r="A707" s="10"/>
      <c r="B707" s="9"/>
      <c r="C707" s="11"/>
      <c r="E707" s="9"/>
      <c r="F707" s="9"/>
      <c r="G707" s="9"/>
      <c r="H707" s="13"/>
      <c r="I707" s="9"/>
      <c r="J707" s="9"/>
      <c r="K707" s="76"/>
      <c r="L707" s="9"/>
      <c r="M707" s="149"/>
      <c r="N707" s="11"/>
      <c r="O707" s="11"/>
      <c r="P707" s="9"/>
      <c r="Q707" s="9"/>
      <c r="R707" s="9"/>
      <c r="S707" s="149"/>
      <c r="T707" s="9"/>
      <c r="U707" s="11"/>
      <c r="V707" s="9"/>
      <c r="W707" s="9"/>
      <c r="X707" s="47"/>
      <c r="Y707" s="9"/>
      <c r="Z707" s="28"/>
      <c r="AA707" s="9"/>
      <c r="AB707" s="9"/>
      <c r="AC707" s="9"/>
    </row>
    <row r="708" spans="1:29" ht="12.75">
      <c r="A708" s="10"/>
      <c r="B708" s="9"/>
      <c r="C708" s="11"/>
      <c r="E708" s="9"/>
      <c r="F708" s="9"/>
      <c r="G708" s="9"/>
      <c r="H708" s="13"/>
      <c r="I708" s="9"/>
      <c r="J708" s="9"/>
      <c r="K708" s="76"/>
      <c r="L708" s="9"/>
      <c r="M708" s="149"/>
      <c r="N708" s="11"/>
      <c r="O708" s="11"/>
      <c r="P708" s="9"/>
      <c r="Q708" s="9"/>
      <c r="R708" s="9"/>
      <c r="S708" s="149"/>
      <c r="T708" s="9"/>
      <c r="U708" s="11"/>
      <c r="V708" s="9"/>
      <c r="W708" s="9"/>
      <c r="X708" s="47"/>
      <c r="Y708" s="9"/>
      <c r="Z708" s="28"/>
      <c r="AA708" s="9"/>
      <c r="AB708" s="9"/>
      <c r="AC708" s="9"/>
    </row>
    <row r="709" spans="1:29" ht="12.75">
      <c r="A709" s="10"/>
      <c r="B709" s="9"/>
      <c r="C709" s="11"/>
      <c r="E709" s="9"/>
      <c r="F709" s="9"/>
      <c r="G709" s="9"/>
      <c r="H709" s="13"/>
      <c r="I709" s="9"/>
      <c r="J709" s="9"/>
      <c r="K709" s="76"/>
      <c r="L709" s="9"/>
      <c r="M709" s="149"/>
      <c r="N709" s="11"/>
      <c r="O709" s="11"/>
      <c r="P709" s="9"/>
      <c r="Q709" s="9"/>
      <c r="R709" s="9"/>
      <c r="S709" s="149"/>
      <c r="T709" s="9"/>
      <c r="U709" s="11"/>
      <c r="V709" s="9"/>
      <c r="W709" s="9"/>
      <c r="X709" s="47"/>
      <c r="Y709" s="9"/>
      <c r="Z709" s="28"/>
      <c r="AA709" s="9"/>
      <c r="AB709" s="9"/>
      <c r="AC709" s="9"/>
    </row>
    <row r="710" spans="1:29" ht="12.75">
      <c r="A710" s="10"/>
      <c r="B710" s="9"/>
      <c r="C710" s="11"/>
      <c r="E710" s="9"/>
      <c r="F710" s="9"/>
      <c r="G710" s="9"/>
      <c r="H710" s="13"/>
      <c r="I710" s="9"/>
      <c r="J710" s="9"/>
      <c r="K710" s="76"/>
      <c r="L710" s="9"/>
      <c r="M710" s="149"/>
      <c r="N710" s="11"/>
      <c r="O710" s="11"/>
      <c r="P710" s="9"/>
      <c r="Q710" s="9"/>
      <c r="R710" s="9"/>
      <c r="S710" s="149"/>
      <c r="T710" s="9"/>
      <c r="U710" s="11"/>
      <c r="V710" s="9"/>
      <c r="W710" s="9"/>
      <c r="X710" s="47"/>
      <c r="Y710" s="9"/>
      <c r="Z710" s="28"/>
      <c r="AA710" s="9"/>
      <c r="AB710" s="9"/>
      <c r="AC710" s="9"/>
    </row>
    <row r="711" spans="1:29" ht="12.75">
      <c r="A711" s="10"/>
      <c r="B711" s="9"/>
      <c r="C711" s="11"/>
      <c r="E711" s="9"/>
      <c r="F711" s="9"/>
      <c r="G711" s="9"/>
      <c r="H711" s="13"/>
      <c r="I711" s="9"/>
      <c r="J711" s="9"/>
      <c r="K711" s="76"/>
      <c r="L711" s="9"/>
      <c r="M711" s="149"/>
      <c r="N711" s="11"/>
      <c r="O711" s="11"/>
      <c r="P711" s="9"/>
      <c r="Q711" s="9"/>
      <c r="R711" s="9"/>
      <c r="S711" s="149"/>
      <c r="T711" s="9"/>
      <c r="U711" s="11"/>
      <c r="V711" s="9"/>
      <c r="W711" s="9"/>
      <c r="X711" s="47"/>
      <c r="Y711" s="9"/>
      <c r="Z711" s="28"/>
      <c r="AA711" s="9"/>
      <c r="AB711" s="9"/>
      <c r="AC711" s="9"/>
    </row>
    <row r="712" spans="1:29" ht="12.75">
      <c r="A712" s="10"/>
      <c r="B712" s="9"/>
      <c r="C712" s="11"/>
      <c r="E712" s="9"/>
      <c r="F712" s="9"/>
      <c r="G712" s="9"/>
      <c r="H712" s="13"/>
      <c r="I712" s="9"/>
      <c r="J712" s="9"/>
      <c r="K712" s="76"/>
      <c r="L712" s="9"/>
      <c r="M712" s="149"/>
      <c r="N712" s="11"/>
      <c r="O712" s="11"/>
      <c r="P712" s="9"/>
      <c r="Q712" s="9"/>
      <c r="R712" s="9"/>
      <c r="S712" s="149"/>
      <c r="T712" s="9"/>
      <c r="U712" s="11"/>
      <c r="V712" s="9"/>
      <c r="W712" s="9"/>
      <c r="X712" s="47"/>
      <c r="Y712" s="9"/>
      <c r="Z712" s="28"/>
      <c r="AA712" s="9"/>
      <c r="AB712" s="9"/>
      <c r="AC712" s="9"/>
    </row>
    <row r="713" spans="1:29" ht="12.75">
      <c r="A713" s="10"/>
      <c r="B713" s="9"/>
      <c r="C713" s="11"/>
      <c r="E713" s="9"/>
      <c r="F713" s="9"/>
      <c r="G713" s="9"/>
      <c r="H713" s="13"/>
      <c r="I713" s="9"/>
      <c r="J713" s="9"/>
      <c r="K713" s="76"/>
      <c r="L713" s="9"/>
      <c r="M713" s="149"/>
      <c r="N713" s="11"/>
      <c r="O713" s="11"/>
      <c r="P713" s="9"/>
      <c r="Q713" s="9"/>
      <c r="R713" s="9"/>
      <c r="S713" s="149"/>
      <c r="T713" s="9"/>
      <c r="U713" s="11"/>
      <c r="V713" s="9"/>
      <c r="W713" s="9"/>
      <c r="X713" s="47"/>
      <c r="Y713" s="9"/>
      <c r="Z713" s="28"/>
      <c r="AA713" s="9"/>
      <c r="AB713" s="9"/>
      <c r="AC713" s="9"/>
    </row>
    <row r="714" spans="1:29" ht="12.75">
      <c r="A714" s="10"/>
      <c r="B714" s="9"/>
      <c r="C714" s="11"/>
      <c r="E714" s="9"/>
      <c r="F714" s="9"/>
      <c r="G714" s="9"/>
      <c r="H714" s="13"/>
      <c r="I714" s="9"/>
      <c r="J714" s="9"/>
      <c r="K714" s="76"/>
      <c r="L714" s="9"/>
      <c r="M714" s="149"/>
      <c r="N714" s="11"/>
      <c r="O714" s="11"/>
      <c r="P714" s="9"/>
      <c r="Q714" s="9"/>
      <c r="R714" s="9"/>
      <c r="S714" s="149"/>
      <c r="T714" s="9"/>
      <c r="U714" s="11"/>
      <c r="V714" s="9"/>
      <c r="W714" s="9"/>
      <c r="X714" s="47"/>
      <c r="Y714" s="9"/>
      <c r="Z714" s="28"/>
      <c r="AA714" s="9"/>
      <c r="AB714" s="9"/>
      <c r="AC714" s="9"/>
    </row>
    <row r="715" spans="1:29" ht="12.75">
      <c r="A715" s="10"/>
      <c r="B715" s="9"/>
      <c r="C715" s="11"/>
      <c r="E715" s="9"/>
      <c r="F715" s="9"/>
      <c r="G715" s="9"/>
      <c r="H715" s="13"/>
      <c r="I715" s="9"/>
      <c r="J715" s="9"/>
      <c r="K715" s="76"/>
      <c r="L715" s="9"/>
      <c r="M715" s="149"/>
      <c r="N715" s="11"/>
      <c r="O715" s="11"/>
      <c r="P715" s="9"/>
      <c r="Q715" s="9"/>
      <c r="R715" s="9"/>
      <c r="S715" s="149"/>
      <c r="T715" s="9"/>
      <c r="U715" s="11"/>
      <c r="V715" s="9"/>
      <c r="W715" s="9"/>
      <c r="X715" s="47"/>
      <c r="Y715" s="9"/>
      <c r="Z715" s="28"/>
      <c r="AA715" s="9"/>
      <c r="AB715" s="9"/>
      <c r="AC715" s="9"/>
    </row>
    <row r="716" spans="1:29" ht="12.75">
      <c r="A716" s="10"/>
      <c r="B716" s="9"/>
      <c r="C716" s="11"/>
      <c r="E716" s="9"/>
      <c r="F716" s="9"/>
      <c r="G716" s="9"/>
      <c r="H716" s="13"/>
      <c r="I716" s="9"/>
      <c r="J716" s="9"/>
      <c r="K716" s="76"/>
      <c r="L716" s="9"/>
      <c r="M716" s="149"/>
      <c r="N716" s="11"/>
      <c r="O716" s="11"/>
      <c r="P716" s="9"/>
      <c r="Q716" s="9"/>
      <c r="R716" s="9"/>
      <c r="S716" s="149"/>
      <c r="T716" s="9"/>
      <c r="U716" s="11"/>
      <c r="V716" s="9"/>
      <c r="W716" s="9"/>
      <c r="X716" s="47"/>
      <c r="Y716" s="9"/>
      <c r="Z716" s="28"/>
      <c r="AA716" s="9"/>
      <c r="AB716" s="9"/>
      <c r="AC716" s="9"/>
    </row>
    <row r="717" spans="1:29" ht="12.75">
      <c r="A717" s="10"/>
      <c r="B717" s="9"/>
      <c r="C717" s="11"/>
      <c r="E717" s="9"/>
      <c r="F717" s="9"/>
      <c r="G717" s="9"/>
      <c r="H717" s="13"/>
      <c r="I717" s="9"/>
      <c r="J717" s="9"/>
      <c r="K717" s="76"/>
      <c r="L717" s="9"/>
      <c r="M717" s="149"/>
      <c r="N717" s="11"/>
      <c r="O717" s="11"/>
      <c r="P717" s="9"/>
      <c r="Q717" s="9"/>
      <c r="R717" s="9"/>
      <c r="S717" s="149"/>
      <c r="T717" s="9"/>
      <c r="U717" s="11"/>
      <c r="V717" s="9"/>
      <c r="W717" s="9"/>
      <c r="X717" s="47"/>
      <c r="Y717" s="9"/>
      <c r="Z717" s="28"/>
      <c r="AA717" s="9"/>
      <c r="AB717" s="9"/>
      <c r="AC717" s="9"/>
    </row>
    <row r="718" spans="1:29" ht="12.75">
      <c r="A718" s="10"/>
      <c r="B718" s="9"/>
      <c r="C718" s="11"/>
      <c r="E718" s="9"/>
      <c r="F718" s="9"/>
      <c r="G718" s="9"/>
      <c r="H718" s="13"/>
      <c r="I718" s="9"/>
      <c r="J718" s="9"/>
      <c r="K718" s="76"/>
      <c r="L718" s="9"/>
      <c r="M718" s="149"/>
      <c r="N718" s="11"/>
      <c r="O718" s="11"/>
      <c r="P718" s="9"/>
      <c r="Q718" s="9"/>
      <c r="R718" s="9"/>
      <c r="S718" s="149"/>
      <c r="T718" s="9"/>
      <c r="U718" s="11"/>
      <c r="V718" s="9"/>
      <c r="W718" s="9"/>
      <c r="X718" s="47"/>
      <c r="Y718" s="9"/>
      <c r="Z718" s="28"/>
      <c r="AA718" s="9"/>
      <c r="AB718" s="9"/>
      <c r="AC718" s="9"/>
    </row>
    <row r="719" spans="1:29" ht="12.75">
      <c r="A719" s="10"/>
      <c r="B719" s="9"/>
      <c r="C719" s="11"/>
      <c r="E719" s="9"/>
      <c r="F719" s="9"/>
      <c r="G719" s="9"/>
      <c r="H719" s="13"/>
      <c r="I719" s="9"/>
      <c r="J719" s="9"/>
      <c r="K719" s="76"/>
      <c r="L719" s="9"/>
      <c r="M719" s="149"/>
      <c r="N719" s="11"/>
      <c r="O719" s="11"/>
      <c r="P719" s="9"/>
      <c r="Q719" s="9"/>
      <c r="R719" s="9"/>
      <c r="S719" s="149"/>
      <c r="T719" s="9"/>
      <c r="U719" s="11"/>
      <c r="V719" s="9"/>
      <c r="W719" s="9"/>
      <c r="X719" s="47"/>
      <c r="Y719" s="9"/>
      <c r="Z719" s="28"/>
      <c r="AA719" s="9"/>
      <c r="AB719" s="9"/>
      <c r="AC719" s="9"/>
    </row>
    <row r="720" spans="1:29" ht="12.75">
      <c r="A720" s="10"/>
      <c r="B720" s="9"/>
      <c r="C720" s="11"/>
      <c r="E720" s="9"/>
      <c r="F720" s="9"/>
      <c r="G720" s="9"/>
      <c r="H720" s="13"/>
      <c r="I720" s="9"/>
      <c r="J720" s="9"/>
      <c r="K720" s="76"/>
      <c r="L720" s="9"/>
      <c r="M720" s="149"/>
      <c r="N720" s="11"/>
      <c r="O720" s="11"/>
      <c r="P720" s="9"/>
      <c r="Q720" s="9"/>
      <c r="R720" s="9"/>
      <c r="S720" s="149"/>
      <c r="T720" s="9"/>
      <c r="U720" s="11"/>
      <c r="V720" s="9"/>
      <c r="W720" s="9"/>
      <c r="X720" s="47"/>
      <c r="Y720" s="9"/>
      <c r="Z720" s="28"/>
      <c r="AA720" s="9"/>
      <c r="AB720" s="9"/>
      <c r="AC720" s="9"/>
    </row>
    <row r="721" spans="1:29" ht="12.75">
      <c r="A721" s="10"/>
      <c r="B721" s="9"/>
      <c r="C721" s="11"/>
      <c r="E721" s="9"/>
      <c r="F721" s="9"/>
      <c r="G721" s="9"/>
      <c r="H721" s="13"/>
      <c r="I721" s="9"/>
      <c r="J721" s="9"/>
      <c r="K721" s="76"/>
      <c r="L721" s="9"/>
      <c r="M721" s="149"/>
      <c r="N721" s="11"/>
      <c r="O721" s="11"/>
      <c r="P721" s="9"/>
      <c r="Q721" s="9"/>
      <c r="R721" s="9"/>
      <c r="S721" s="149"/>
      <c r="T721" s="9"/>
      <c r="U721" s="11"/>
      <c r="V721" s="9"/>
      <c r="W721" s="9"/>
      <c r="X721" s="47"/>
      <c r="Y721" s="9"/>
      <c r="Z721" s="28"/>
      <c r="AA721" s="9"/>
      <c r="AB721" s="9"/>
      <c r="AC721" s="9"/>
    </row>
    <row r="722" spans="1:29" ht="12.75">
      <c r="A722" s="10"/>
      <c r="B722" s="9"/>
      <c r="C722" s="11"/>
      <c r="E722" s="9"/>
      <c r="F722" s="9"/>
      <c r="G722" s="9"/>
      <c r="H722" s="13"/>
      <c r="I722" s="9"/>
      <c r="J722" s="9"/>
      <c r="K722" s="76"/>
      <c r="L722" s="9"/>
      <c r="M722" s="149"/>
      <c r="N722" s="11"/>
      <c r="O722" s="11"/>
      <c r="P722" s="9"/>
      <c r="Q722" s="9"/>
      <c r="R722" s="9"/>
      <c r="S722" s="149"/>
      <c r="T722" s="9"/>
      <c r="U722" s="11"/>
      <c r="V722" s="9"/>
      <c r="W722" s="9"/>
      <c r="X722" s="47"/>
      <c r="Y722" s="9"/>
      <c r="Z722" s="28"/>
      <c r="AA722" s="9"/>
      <c r="AB722" s="9"/>
      <c r="AC722" s="9"/>
    </row>
    <row r="723" spans="1:29" ht="12.75">
      <c r="A723" s="10"/>
      <c r="B723" s="9"/>
      <c r="C723" s="11"/>
      <c r="E723" s="9"/>
      <c r="F723" s="9"/>
      <c r="G723" s="9"/>
      <c r="H723" s="13"/>
      <c r="I723" s="9"/>
      <c r="J723" s="9"/>
      <c r="K723" s="76"/>
      <c r="L723" s="9"/>
      <c r="M723" s="149"/>
      <c r="N723" s="11"/>
      <c r="O723" s="11"/>
      <c r="P723" s="9"/>
      <c r="Q723" s="9"/>
      <c r="R723" s="9"/>
      <c r="S723" s="149"/>
      <c r="T723" s="9"/>
      <c r="U723" s="11"/>
      <c r="V723" s="9"/>
      <c r="W723" s="9"/>
      <c r="X723" s="47"/>
      <c r="Y723" s="9"/>
      <c r="Z723" s="28"/>
      <c r="AA723" s="9"/>
      <c r="AB723" s="9"/>
      <c r="AC723" s="9"/>
    </row>
    <row r="724" spans="1:29" ht="12.75">
      <c r="A724" s="10"/>
      <c r="B724" s="9"/>
      <c r="C724" s="11"/>
      <c r="E724" s="9"/>
      <c r="F724" s="9"/>
      <c r="G724" s="9"/>
      <c r="H724" s="13"/>
      <c r="I724" s="9"/>
      <c r="J724" s="9"/>
      <c r="K724" s="76"/>
      <c r="L724" s="9"/>
      <c r="M724" s="149"/>
      <c r="N724" s="11"/>
      <c r="O724" s="11"/>
      <c r="P724" s="9"/>
      <c r="Q724" s="9"/>
      <c r="R724" s="9"/>
      <c r="S724" s="149"/>
      <c r="T724" s="9"/>
      <c r="U724" s="11"/>
      <c r="V724" s="9"/>
      <c r="W724" s="9"/>
      <c r="X724" s="47"/>
      <c r="Y724" s="9"/>
      <c r="Z724" s="28"/>
      <c r="AA724" s="9"/>
      <c r="AB724" s="9"/>
      <c r="AC724" s="9"/>
    </row>
    <row r="725" spans="1:29" ht="12.75">
      <c r="A725" s="10"/>
      <c r="B725" s="9"/>
      <c r="C725" s="11"/>
      <c r="E725" s="9"/>
      <c r="F725" s="9"/>
      <c r="G725" s="9"/>
      <c r="H725" s="13"/>
      <c r="I725" s="9"/>
      <c r="J725" s="9"/>
      <c r="K725" s="76"/>
      <c r="L725" s="9"/>
      <c r="M725" s="149"/>
      <c r="N725" s="11"/>
      <c r="O725" s="11"/>
      <c r="P725" s="9"/>
      <c r="Q725" s="9"/>
      <c r="R725" s="9"/>
      <c r="S725" s="149"/>
      <c r="T725" s="9"/>
      <c r="U725" s="11"/>
      <c r="V725" s="9"/>
      <c r="W725" s="9"/>
      <c r="X725" s="47"/>
      <c r="Y725" s="9"/>
      <c r="Z725" s="28"/>
      <c r="AA725" s="9"/>
      <c r="AB725" s="9"/>
      <c r="AC725" s="9"/>
    </row>
    <row r="726" spans="1:29" ht="12.75">
      <c r="A726" s="10"/>
      <c r="B726" s="9"/>
      <c r="C726" s="11"/>
      <c r="E726" s="9"/>
      <c r="F726" s="9"/>
      <c r="G726" s="9"/>
      <c r="H726" s="13"/>
      <c r="I726" s="9"/>
      <c r="J726" s="9"/>
      <c r="K726" s="76"/>
      <c r="L726" s="9"/>
      <c r="M726" s="149"/>
      <c r="N726" s="11"/>
      <c r="O726" s="11"/>
      <c r="P726" s="9"/>
      <c r="Q726" s="9"/>
      <c r="R726" s="9"/>
      <c r="S726" s="149"/>
      <c r="T726" s="9"/>
      <c r="U726" s="11"/>
      <c r="V726" s="9"/>
      <c r="W726" s="9"/>
      <c r="X726" s="47"/>
      <c r="Y726" s="9"/>
      <c r="Z726" s="28"/>
      <c r="AA726" s="9"/>
      <c r="AB726" s="9"/>
      <c r="AC726" s="9"/>
    </row>
    <row r="727" spans="1:29" ht="12.75">
      <c r="A727" s="10"/>
      <c r="B727" s="9"/>
      <c r="C727" s="11"/>
      <c r="E727" s="9"/>
      <c r="F727" s="9"/>
      <c r="G727" s="9"/>
      <c r="H727" s="13"/>
      <c r="I727" s="9"/>
      <c r="J727" s="9"/>
      <c r="K727" s="76"/>
      <c r="L727" s="9"/>
      <c r="M727" s="149"/>
      <c r="N727" s="11"/>
      <c r="O727" s="11"/>
      <c r="P727" s="9"/>
      <c r="Q727" s="9"/>
      <c r="R727" s="9"/>
      <c r="S727" s="149"/>
      <c r="T727" s="9"/>
      <c r="U727" s="11"/>
      <c r="V727" s="9"/>
      <c r="W727" s="9"/>
      <c r="X727" s="47"/>
      <c r="Y727" s="9"/>
      <c r="Z727" s="28"/>
      <c r="AA727" s="9"/>
      <c r="AB727" s="9"/>
      <c r="AC727" s="9"/>
    </row>
    <row r="728" spans="1:29" ht="12.75">
      <c r="A728" s="10"/>
      <c r="B728" s="9"/>
      <c r="C728" s="11"/>
      <c r="E728" s="9"/>
      <c r="F728" s="9"/>
      <c r="G728" s="9"/>
      <c r="H728" s="13"/>
      <c r="I728" s="9"/>
      <c r="J728" s="9"/>
      <c r="K728" s="76"/>
      <c r="L728" s="9"/>
      <c r="M728" s="149"/>
      <c r="N728" s="11"/>
      <c r="O728" s="11"/>
      <c r="P728" s="9"/>
      <c r="Q728" s="9"/>
      <c r="R728" s="9"/>
      <c r="S728" s="149"/>
      <c r="T728" s="9"/>
      <c r="U728" s="11"/>
      <c r="V728" s="9"/>
      <c r="W728" s="9"/>
      <c r="X728" s="47"/>
      <c r="Y728" s="9"/>
      <c r="Z728" s="28"/>
      <c r="AA728" s="9"/>
      <c r="AB728" s="9"/>
      <c r="AC728" s="9"/>
    </row>
    <row r="729" spans="1:29" ht="12.75">
      <c r="A729" s="10"/>
      <c r="B729" s="9"/>
      <c r="C729" s="11"/>
      <c r="E729" s="9"/>
      <c r="F729" s="9"/>
      <c r="G729" s="9"/>
      <c r="H729" s="13"/>
      <c r="I729" s="9"/>
      <c r="J729" s="9"/>
      <c r="K729" s="76"/>
      <c r="L729" s="9"/>
      <c r="M729" s="149"/>
      <c r="N729" s="11"/>
      <c r="O729" s="11"/>
      <c r="P729" s="9"/>
      <c r="Q729" s="9"/>
      <c r="R729" s="9"/>
      <c r="S729" s="149"/>
      <c r="T729" s="9"/>
      <c r="U729" s="11"/>
      <c r="V729" s="9"/>
      <c r="W729" s="9"/>
      <c r="X729" s="47"/>
      <c r="Y729" s="9"/>
      <c r="Z729" s="28"/>
      <c r="AA729" s="9"/>
      <c r="AB729" s="9"/>
      <c r="AC729" s="9"/>
    </row>
    <row r="730" spans="1:29" ht="12.75">
      <c r="A730" s="10"/>
      <c r="B730" s="9"/>
      <c r="C730" s="11"/>
      <c r="E730" s="9"/>
      <c r="F730" s="9"/>
      <c r="G730" s="9"/>
      <c r="H730" s="13"/>
      <c r="I730" s="9"/>
      <c r="J730" s="9"/>
      <c r="K730" s="76"/>
      <c r="L730" s="9"/>
      <c r="M730" s="149"/>
      <c r="N730" s="11"/>
      <c r="O730" s="11"/>
      <c r="P730" s="9"/>
      <c r="Q730" s="9"/>
      <c r="R730" s="9"/>
      <c r="S730" s="149"/>
      <c r="T730" s="9"/>
      <c r="U730" s="11"/>
      <c r="V730" s="9"/>
      <c r="W730" s="9"/>
      <c r="X730" s="47"/>
      <c r="Y730" s="9"/>
      <c r="Z730" s="28"/>
      <c r="AA730" s="9"/>
      <c r="AB730" s="9"/>
      <c r="AC730" s="9"/>
    </row>
    <row r="731" spans="1:29" ht="12.75">
      <c r="A731" s="10"/>
      <c r="B731" s="9"/>
      <c r="C731" s="11"/>
      <c r="E731" s="9"/>
      <c r="F731" s="9"/>
      <c r="G731" s="9"/>
      <c r="H731" s="13"/>
      <c r="I731" s="9"/>
      <c r="J731" s="9"/>
      <c r="K731" s="76"/>
      <c r="L731" s="9"/>
      <c r="M731" s="149"/>
      <c r="N731" s="11"/>
      <c r="O731" s="11"/>
      <c r="P731" s="9"/>
      <c r="Q731" s="9"/>
      <c r="R731" s="9"/>
      <c r="S731" s="149"/>
      <c r="T731" s="9"/>
      <c r="U731" s="11"/>
      <c r="V731" s="9"/>
      <c r="W731" s="9"/>
      <c r="X731" s="47"/>
      <c r="Y731" s="9"/>
      <c r="Z731" s="28"/>
      <c r="AA731" s="9"/>
      <c r="AB731" s="9"/>
      <c r="AC731" s="9"/>
    </row>
    <row r="732" spans="1:29" ht="12.75">
      <c r="A732" s="10"/>
      <c r="B732" s="9"/>
      <c r="C732" s="11"/>
      <c r="E732" s="9"/>
      <c r="F732" s="9"/>
      <c r="G732" s="9"/>
      <c r="H732" s="13"/>
      <c r="I732" s="9"/>
      <c r="J732" s="9"/>
      <c r="K732" s="76"/>
      <c r="L732" s="9"/>
      <c r="M732" s="149"/>
      <c r="N732" s="11"/>
      <c r="O732" s="11"/>
      <c r="P732" s="9"/>
      <c r="Q732" s="9"/>
      <c r="R732" s="9"/>
      <c r="S732" s="149"/>
      <c r="T732" s="9"/>
      <c r="U732" s="11"/>
      <c r="V732" s="9"/>
      <c r="W732" s="9"/>
      <c r="X732" s="47"/>
      <c r="Y732" s="9"/>
      <c r="Z732" s="28"/>
      <c r="AA732" s="9"/>
      <c r="AB732" s="9"/>
      <c r="AC732" s="9"/>
    </row>
    <row r="733" spans="1:29" ht="12.75">
      <c r="A733" s="10"/>
      <c r="B733" s="9"/>
      <c r="C733" s="11"/>
      <c r="E733" s="9"/>
      <c r="F733" s="9"/>
      <c r="G733" s="9"/>
      <c r="H733" s="13"/>
      <c r="I733" s="9"/>
      <c r="J733" s="9"/>
      <c r="K733" s="76"/>
      <c r="L733" s="9"/>
      <c r="M733" s="149"/>
      <c r="N733" s="11"/>
      <c r="O733" s="11"/>
      <c r="P733" s="9"/>
      <c r="Q733" s="9"/>
      <c r="R733" s="9"/>
      <c r="S733" s="149"/>
      <c r="T733" s="9"/>
      <c r="U733" s="11"/>
      <c r="V733" s="9"/>
      <c r="W733" s="9"/>
      <c r="X733" s="47"/>
      <c r="Y733" s="9"/>
      <c r="Z733" s="28"/>
      <c r="AA733" s="9"/>
      <c r="AB733" s="9"/>
      <c r="AC733" s="9"/>
    </row>
    <row r="734" spans="1:29" ht="12.75">
      <c r="A734" s="10"/>
      <c r="B734" s="9"/>
      <c r="C734" s="11"/>
      <c r="E734" s="9"/>
      <c r="F734" s="9"/>
      <c r="G734" s="9"/>
      <c r="H734" s="13"/>
      <c r="I734" s="9"/>
      <c r="J734" s="9"/>
      <c r="K734" s="76"/>
      <c r="L734" s="9"/>
      <c r="M734" s="149"/>
      <c r="N734" s="11"/>
      <c r="O734" s="11"/>
      <c r="P734" s="9"/>
      <c r="Q734" s="9"/>
      <c r="R734" s="9"/>
      <c r="S734" s="149"/>
      <c r="T734" s="9"/>
      <c r="U734" s="11"/>
      <c r="V734" s="9"/>
      <c r="W734" s="9"/>
      <c r="X734" s="47"/>
      <c r="Y734" s="9"/>
      <c r="Z734" s="28"/>
      <c r="AA734" s="9"/>
      <c r="AB734" s="9"/>
      <c r="AC734" s="9"/>
    </row>
    <row r="735" spans="1:29" ht="12.75">
      <c r="A735" s="10"/>
      <c r="B735" s="9"/>
      <c r="C735" s="11"/>
      <c r="E735" s="9"/>
      <c r="F735" s="9"/>
      <c r="G735" s="9"/>
      <c r="H735" s="13"/>
      <c r="I735" s="9"/>
      <c r="J735" s="9"/>
      <c r="K735" s="76"/>
      <c r="L735" s="9"/>
      <c r="M735" s="149"/>
      <c r="N735" s="11"/>
      <c r="O735" s="11"/>
      <c r="P735" s="9"/>
      <c r="Q735" s="9"/>
      <c r="R735" s="9"/>
      <c r="S735" s="149"/>
      <c r="T735" s="9"/>
      <c r="U735" s="11"/>
      <c r="V735" s="9"/>
      <c r="W735" s="9"/>
      <c r="X735" s="47"/>
      <c r="Y735" s="9"/>
      <c r="Z735" s="28"/>
      <c r="AA735" s="9"/>
      <c r="AB735" s="9"/>
      <c r="AC735" s="9"/>
    </row>
    <row r="736" spans="1:29" ht="12.75">
      <c r="A736" s="10"/>
      <c r="B736" s="9"/>
      <c r="C736" s="11"/>
      <c r="E736" s="9"/>
      <c r="F736" s="9"/>
      <c r="G736" s="9"/>
      <c r="H736" s="13"/>
      <c r="I736" s="9"/>
      <c r="J736" s="9"/>
      <c r="K736" s="76"/>
      <c r="L736" s="9"/>
      <c r="M736" s="149"/>
      <c r="N736" s="11"/>
      <c r="O736" s="11"/>
      <c r="P736" s="9"/>
      <c r="Q736" s="9"/>
      <c r="R736" s="9"/>
      <c r="S736" s="149"/>
      <c r="T736" s="9"/>
      <c r="U736" s="11"/>
      <c r="V736" s="9"/>
      <c r="W736" s="9"/>
      <c r="X736" s="47"/>
      <c r="Y736" s="9"/>
      <c r="Z736" s="28"/>
      <c r="AA736" s="9"/>
      <c r="AB736" s="9"/>
      <c r="AC736" s="9"/>
    </row>
    <row r="737" spans="1:29" ht="12.75">
      <c r="A737" s="10"/>
      <c r="B737" s="9"/>
      <c r="C737" s="11"/>
      <c r="E737" s="9"/>
      <c r="F737" s="9"/>
      <c r="G737" s="9"/>
      <c r="H737" s="13"/>
      <c r="I737" s="9"/>
      <c r="J737" s="9"/>
      <c r="K737" s="76"/>
      <c r="L737" s="9"/>
      <c r="M737" s="149"/>
      <c r="N737" s="11"/>
      <c r="O737" s="11"/>
      <c r="P737" s="9"/>
      <c r="Q737" s="9"/>
      <c r="R737" s="9"/>
      <c r="S737" s="149"/>
      <c r="T737" s="9"/>
      <c r="U737" s="11"/>
      <c r="V737" s="9"/>
      <c r="W737" s="9"/>
      <c r="X737" s="47"/>
      <c r="Y737" s="9"/>
      <c r="Z737" s="28"/>
      <c r="AA737" s="9"/>
      <c r="AB737" s="9"/>
      <c r="AC737" s="9"/>
    </row>
    <row r="738" spans="1:29" ht="12.75">
      <c r="A738" s="10"/>
      <c r="B738" s="9"/>
      <c r="C738" s="11"/>
      <c r="E738" s="9"/>
      <c r="F738" s="9"/>
      <c r="G738" s="9"/>
      <c r="H738" s="13"/>
      <c r="I738" s="9"/>
      <c r="J738" s="9"/>
      <c r="K738" s="76"/>
      <c r="L738" s="9"/>
      <c r="M738" s="149"/>
      <c r="N738" s="11"/>
      <c r="O738" s="11"/>
      <c r="P738" s="9"/>
      <c r="Q738" s="9"/>
      <c r="R738" s="9"/>
      <c r="S738" s="149"/>
      <c r="T738" s="9"/>
      <c r="U738" s="11"/>
      <c r="V738" s="9"/>
      <c r="W738" s="9"/>
      <c r="X738" s="47"/>
      <c r="Y738" s="9"/>
      <c r="Z738" s="28"/>
      <c r="AA738" s="9"/>
      <c r="AB738" s="9"/>
      <c r="AC738" s="9"/>
    </row>
    <row r="739" spans="1:29" ht="12.75">
      <c r="A739" s="10"/>
      <c r="B739" s="9"/>
      <c r="C739" s="11"/>
      <c r="E739" s="9"/>
      <c r="F739" s="9"/>
      <c r="G739" s="9"/>
      <c r="H739" s="13"/>
      <c r="I739" s="9"/>
      <c r="J739" s="9"/>
      <c r="K739" s="76"/>
      <c r="L739" s="9"/>
      <c r="M739" s="149"/>
      <c r="N739" s="11"/>
      <c r="O739" s="11"/>
      <c r="P739" s="9"/>
      <c r="Q739" s="9"/>
      <c r="R739" s="9"/>
      <c r="S739" s="149"/>
      <c r="T739" s="9"/>
      <c r="U739" s="11"/>
      <c r="V739" s="9"/>
      <c r="W739" s="9"/>
      <c r="X739" s="47"/>
      <c r="Y739" s="9"/>
      <c r="Z739" s="28"/>
      <c r="AA739" s="9"/>
      <c r="AB739" s="9"/>
      <c r="AC739" s="9"/>
    </row>
    <row r="740" spans="1:29" ht="12.75">
      <c r="A740" s="10"/>
      <c r="B740" s="9"/>
      <c r="C740" s="11"/>
      <c r="E740" s="9"/>
      <c r="F740" s="9"/>
      <c r="G740" s="9"/>
      <c r="H740" s="13"/>
      <c r="I740" s="9"/>
      <c r="J740" s="9"/>
      <c r="K740" s="76"/>
      <c r="L740" s="9"/>
      <c r="M740" s="149"/>
      <c r="N740" s="11"/>
      <c r="O740" s="11"/>
      <c r="P740" s="9"/>
      <c r="Q740" s="9"/>
      <c r="R740" s="9"/>
      <c r="S740" s="149"/>
      <c r="T740" s="9"/>
      <c r="U740" s="11"/>
      <c r="V740" s="9"/>
      <c r="W740" s="9"/>
      <c r="X740" s="47"/>
      <c r="Y740" s="9"/>
      <c r="Z740" s="28"/>
      <c r="AA740" s="9"/>
      <c r="AB740" s="9"/>
      <c r="AC740" s="9"/>
    </row>
    <row r="741" spans="1:29" ht="12.75">
      <c r="A741" s="10"/>
      <c r="B741" s="9"/>
      <c r="C741" s="11"/>
      <c r="E741" s="9"/>
      <c r="F741" s="9"/>
      <c r="G741" s="9"/>
      <c r="H741" s="13"/>
      <c r="I741" s="9"/>
      <c r="J741" s="9"/>
      <c r="K741" s="76"/>
      <c r="L741" s="9"/>
      <c r="M741" s="149"/>
      <c r="N741" s="11"/>
      <c r="O741" s="11"/>
      <c r="P741" s="9"/>
      <c r="Q741" s="9"/>
      <c r="R741" s="9"/>
      <c r="S741" s="149"/>
      <c r="T741" s="9"/>
      <c r="U741" s="11"/>
      <c r="V741" s="9"/>
      <c r="W741" s="9"/>
      <c r="X741" s="47"/>
      <c r="Y741" s="9"/>
      <c r="Z741" s="28"/>
      <c r="AA741" s="9"/>
      <c r="AB741" s="9"/>
      <c r="AC741" s="9"/>
    </row>
    <row r="742" spans="1:29" ht="12.75">
      <c r="A742" s="10"/>
      <c r="B742" s="9"/>
      <c r="C742" s="11"/>
      <c r="E742" s="9"/>
      <c r="F742" s="9"/>
      <c r="G742" s="9"/>
      <c r="H742" s="13"/>
      <c r="I742" s="9"/>
      <c r="J742" s="9"/>
      <c r="K742" s="76"/>
      <c r="L742" s="9"/>
      <c r="M742" s="149"/>
      <c r="N742" s="11"/>
      <c r="O742" s="11"/>
      <c r="P742" s="9"/>
      <c r="Q742" s="9"/>
      <c r="R742" s="9"/>
      <c r="S742" s="149"/>
      <c r="T742" s="9"/>
      <c r="U742" s="11"/>
      <c r="V742" s="9"/>
      <c r="W742" s="9"/>
      <c r="X742" s="47"/>
      <c r="Y742" s="9"/>
      <c r="Z742" s="28"/>
      <c r="AA742" s="9"/>
      <c r="AB742" s="9"/>
      <c r="AC742" s="9"/>
    </row>
    <row r="743" spans="1:29" ht="12.75">
      <c r="A743" s="10"/>
      <c r="B743" s="9"/>
      <c r="C743" s="11"/>
      <c r="E743" s="9"/>
      <c r="F743" s="9"/>
      <c r="G743" s="9"/>
      <c r="H743" s="13"/>
      <c r="I743" s="9"/>
      <c r="J743" s="9"/>
      <c r="K743" s="76"/>
      <c r="L743" s="9"/>
      <c r="M743" s="149"/>
      <c r="N743" s="11"/>
      <c r="O743" s="11"/>
      <c r="P743" s="9"/>
      <c r="Q743" s="9"/>
      <c r="R743" s="9"/>
      <c r="S743" s="149"/>
      <c r="T743" s="9"/>
      <c r="U743" s="11"/>
      <c r="V743" s="9"/>
      <c r="W743" s="9"/>
      <c r="X743" s="47"/>
      <c r="Y743" s="9"/>
      <c r="Z743" s="28"/>
      <c r="AA743" s="9"/>
      <c r="AB743" s="9"/>
      <c r="AC743" s="9"/>
    </row>
    <row r="744" spans="1:29" ht="12.75">
      <c r="A744" s="10"/>
      <c r="B744" s="9"/>
      <c r="C744" s="11"/>
      <c r="E744" s="9"/>
      <c r="F744" s="9"/>
      <c r="G744" s="9"/>
      <c r="H744" s="13"/>
      <c r="I744" s="9"/>
      <c r="J744" s="9"/>
      <c r="K744" s="76"/>
      <c r="L744" s="9"/>
      <c r="M744" s="149"/>
      <c r="N744" s="11"/>
      <c r="O744" s="11"/>
      <c r="P744" s="9"/>
      <c r="Q744" s="9"/>
      <c r="R744" s="9"/>
      <c r="S744" s="149"/>
      <c r="T744" s="9"/>
      <c r="U744" s="11"/>
      <c r="V744" s="9"/>
      <c r="W744" s="9"/>
      <c r="X744" s="47"/>
      <c r="Y744" s="9"/>
      <c r="Z744" s="28"/>
      <c r="AA744" s="9"/>
      <c r="AB744" s="9"/>
      <c r="AC744" s="9"/>
    </row>
    <row r="745" spans="1:29" ht="12.75">
      <c r="A745" s="10"/>
      <c r="B745" s="9"/>
      <c r="C745" s="11"/>
      <c r="E745" s="9"/>
      <c r="F745" s="9"/>
      <c r="G745" s="9"/>
      <c r="H745" s="13"/>
      <c r="I745" s="9"/>
      <c r="J745" s="9"/>
      <c r="K745" s="76"/>
      <c r="L745" s="9"/>
      <c r="M745" s="149"/>
      <c r="N745" s="11"/>
      <c r="O745" s="11"/>
      <c r="P745" s="9"/>
      <c r="Q745" s="9"/>
      <c r="R745" s="9"/>
      <c r="S745" s="149"/>
      <c r="T745" s="9"/>
      <c r="U745" s="11"/>
      <c r="V745" s="9"/>
      <c r="W745" s="9"/>
      <c r="X745" s="47"/>
      <c r="Y745" s="9"/>
      <c r="Z745" s="28"/>
      <c r="AA745" s="9"/>
      <c r="AB745" s="9"/>
      <c r="AC745" s="9"/>
    </row>
    <row r="746" spans="1:29" ht="12.75">
      <c r="A746" s="10"/>
      <c r="B746" s="9"/>
      <c r="C746" s="11"/>
      <c r="E746" s="9"/>
      <c r="F746" s="9"/>
      <c r="G746" s="9"/>
      <c r="H746" s="13"/>
      <c r="I746" s="9"/>
      <c r="J746" s="9"/>
      <c r="K746" s="76"/>
      <c r="L746" s="9"/>
      <c r="M746" s="149"/>
      <c r="N746" s="11"/>
      <c r="O746" s="11"/>
      <c r="P746" s="9"/>
      <c r="Q746" s="9"/>
      <c r="R746" s="9"/>
      <c r="S746" s="149"/>
      <c r="T746" s="9"/>
      <c r="U746" s="11"/>
      <c r="V746" s="9"/>
      <c r="W746" s="9"/>
      <c r="X746" s="47"/>
      <c r="Y746" s="9"/>
      <c r="Z746" s="28"/>
      <c r="AA746" s="9"/>
      <c r="AB746" s="9"/>
      <c r="AC746" s="9"/>
    </row>
    <row r="747" spans="1:29" ht="12.75">
      <c r="A747" s="10"/>
      <c r="B747" s="9"/>
      <c r="C747" s="11"/>
      <c r="E747" s="9"/>
      <c r="F747" s="9"/>
      <c r="G747" s="9"/>
      <c r="H747" s="13"/>
      <c r="I747" s="9"/>
      <c r="J747" s="9"/>
      <c r="K747" s="76"/>
      <c r="L747" s="9"/>
      <c r="M747" s="149"/>
      <c r="N747" s="11"/>
      <c r="O747" s="11"/>
      <c r="P747" s="9"/>
      <c r="Q747" s="9"/>
      <c r="R747" s="9"/>
      <c r="S747" s="149"/>
      <c r="T747" s="9"/>
      <c r="U747" s="11"/>
      <c r="V747" s="9"/>
      <c r="W747" s="9"/>
      <c r="X747" s="47"/>
      <c r="Y747" s="9"/>
      <c r="Z747" s="28"/>
      <c r="AA747" s="9"/>
      <c r="AB747" s="9"/>
      <c r="AC747" s="9"/>
    </row>
    <row r="748" spans="1:29" ht="12.75">
      <c r="A748" s="10"/>
      <c r="B748" s="9"/>
      <c r="C748" s="11"/>
      <c r="E748" s="9"/>
      <c r="F748" s="9"/>
      <c r="G748" s="9"/>
      <c r="H748" s="13"/>
      <c r="I748" s="9"/>
      <c r="J748" s="9"/>
      <c r="K748" s="76"/>
      <c r="L748" s="9"/>
      <c r="M748" s="149"/>
      <c r="N748" s="11"/>
      <c r="O748" s="11"/>
      <c r="P748" s="9"/>
      <c r="Q748" s="9"/>
      <c r="R748" s="9"/>
      <c r="S748" s="149"/>
      <c r="T748" s="9"/>
      <c r="U748" s="11"/>
      <c r="V748" s="9"/>
      <c r="W748" s="9"/>
      <c r="X748" s="47"/>
      <c r="Y748" s="9"/>
      <c r="Z748" s="28"/>
      <c r="AA748" s="9"/>
      <c r="AB748" s="9"/>
      <c r="AC748" s="9"/>
    </row>
    <row r="749" spans="1:29" ht="12.75">
      <c r="A749" s="10"/>
      <c r="B749" s="9"/>
      <c r="C749" s="11"/>
      <c r="E749" s="9"/>
      <c r="F749" s="9"/>
      <c r="G749" s="9"/>
      <c r="H749" s="13"/>
      <c r="I749" s="9"/>
      <c r="J749" s="9"/>
      <c r="K749" s="76"/>
      <c r="L749" s="9"/>
      <c r="M749" s="149"/>
      <c r="N749" s="11"/>
      <c r="O749" s="11"/>
      <c r="P749" s="9"/>
      <c r="Q749" s="9"/>
      <c r="R749" s="9"/>
      <c r="S749" s="149"/>
      <c r="T749" s="9"/>
      <c r="U749" s="11"/>
      <c r="V749" s="9"/>
      <c r="W749" s="9"/>
      <c r="X749" s="47"/>
      <c r="Y749" s="9"/>
      <c r="Z749" s="28"/>
      <c r="AA749" s="9"/>
      <c r="AB749" s="9"/>
      <c r="AC749" s="9"/>
    </row>
    <row r="750" spans="1:29" ht="12.75">
      <c r="A750" s="10"/>
      <c r="B750" s="9"/>
      <c r="C750" s="11"/>
      <c r="E750" s="9"/>
      <c r="F750" s="9"/>
      <c r="G750" s="9"/>
      <c r="H750" s="13"/>
      <c r="I750" s="9"/>
      <c r="J750" s="9"/>
      <c r="K750" s="76"/>
      <c r="L750" s="9"/>
      <c r="M750" s="149"/>
      <c r="N750" s="11"/>
      <c r="O750" s="11"/>
      <c r="P750" s="9"/>
      <c r="Q750" s="9"/>
      <c r="R750" s="9"/>
      <c r="S750" s="149"/>
      <c r="T750" s="9"/>
      <c r="U750" s="11"/>
      <c r="V750" s="9"/>
      <c r="W750" s="9"/>
      <c r="X750" s="47"/>
      <c r="Y750" s="9"/>
      <c r="Z750" s="28"/>
      <c r="AA750" s="9"/>
      <c r="AB750" s="9"/>
      <c r="AC750" s="9"/>
    </row>
    <row r="751" spans="1:29" ht="12.75">
      <c r="A751" s="10"/>
      <c r="B751" s="9"/>
      <c r="C751" s="11"/>
      <c r="E751" s="9"/>
      <c r="F751" s="9"/>
      <c r="G751" s="9"/>
      <c r="H751" s="13"/>
      <c r="I751" s="9"/>
      <c r="J751" s="9"/>
      <c r="K751" s="76"/>
      <c r="L751" s="9"/>
      <c r="M751" s="149"/>
      <c r="N751" s="11"/>
      <c r="O751" s="11"/>
      <c r="P751" s="9"/>
      <c r="Q751" s="9"/>
      <c r="R751" s="9"/>
      <c r="S751" s="149"/>
      <c r="T751" s="9"/>
      <c r="U751" s="11"/>
      <c r="V751" s="9"/>
      <c r="W751" s="9"/>
      <c r="X751" s="47"/>
      <c r="Y751" s="9"/>
      <c r="Z751" s="28"/>
      <c r="AA751" s="9"/>
      <c r="AB751" s="9"/>
      <c r="AC751" s="9"/>
    </row>
    <row r="752" spans="1:29" ht="12.75">
      <c r="A752" s="10"/>
      <c r="B752" s="9"/>
      <c r="C752" s="11"/>
      <c r="E752" s="9"/>
      <c r="F752" s="9"/>
      <c r="G752" s="9"/>
      <c r="H752" s="13"/>
      <c r="I752" s="9"/>
      <c r="J752" s="9"/>
      <c r="K752" s="76"/>
      <c r="L752" s="9"/>
      <c r="M752" s="149"/>
      <c r="N752" s="11"/>
      <c r="O752" s="11"/>
      <c r="P752" s="9"/>
      <c r="Q752" s="9"/>
      <c r="R752" s="9"/>
      <c r="S752" s="149"/>
      <c r="T752" s="9"/>
      <c r="U752" s="11"/>
      <c r="V752" s="9"/>
      <c r="W752" s="9"/>
      <c r="X752" s="47"/>
      <c r="Y752" s="9"/>
      <c r="Z752" s="28"/>
      <c r="AA752" s="9"/>
      <c r="AB752" s="9"/>
      <c r="AC752" s="9"/>
    </row>
    <row r="753" spans="1:29" ht="12.75">
      <c r="A753" s="10"/>
      <c r="B753" s="9"/>
      <c r="C753" s="11"/>
      <c r="E753" s="9"/>
      <c r="F753" s="9"/>
      <c r="G753" s="9"/>
      <c r="H753" s="13"/>
      <c r="I753" s="9"/>
      <c r="J753" s="9"/>
      <c r="K753" s="76"/>
      <c r="L753" s="9"/>
      <c r="M753" s="149"/>
      <c r="N753" s="11"/>
      <c r="O753" s="11"/>
      <c r="P753" s="9"/>
      <c r="Q753" s="9"/>
      <c r="R753" s="9"/>
      <c r="S753" s="149"/>
      <c r="T753" s="9"/>
      <c r="U753" s="11"/>
      <c r="V753" s="9"/>
      <c r="W753" s="9"/>
      <c r="X753" s="47"/>
      <c r="Y753" s="9"/>
      <c r="Z753" s="28"/>
      <c r="AA753" s="9"/>
      <c r="AB753" s="9"/>
      <c r="AC753" s="9"/>
    </row>
    <row r="754" spans="1:29" ht="12.75">
      <c r="A754" s="10"/>
      <c r="B754" s="9"/>
      <c r="C754" s="11"/>
      <c r="E754" s="9"/>
      <c r="F754" s="9"/>
      <c r="G754" s="9"/>
      <c r="H754" s="13"/>
      <c r="I754" s="9"/>
      <c r="J754" s="9"/>
      <c r="K754" s="76"/>
      <c r="L754" s="9"/>
      <c r="M754" s="149"/>
      <c r="N754" s="11"/>
      <c r="O754" s="11"/>
      <c r="P754" s="9"/>
      <c r="Q754" s="9"/>
      <c r="R754" s="9"/>
      <c r="S754" s="149"/>
      <c r="T754" s="9"/>
      <c r="U754" s="11"/>
      <c r="V754" s="9"/>
      <c r="W754" s="9"/>
      <c r="X754" s="47"/>
      <c r="Y754" s="9"/>
      <c r="Z754" s="28"/>
      <c r="AA754" s="9"/>
      <c r="AB754" s="9"/>
      <c r="AC754" s="9"/>
    </row>
    <row r="755" spans="1:29" ht="12.75">
      <c r="A755" s="10"/>
      <c r="B755" s="9"/>
      <c r="C755" s="11"/>
      <c r="E755" s="9"/>
      <c r="F755" s="9"/>
      <c r="G755" s="9"/>
      <c r="H755" s="13"/>
      <c r="I755" s="9"/>
      <c r="J755" s="9"/>
      <c r="K755" s="76"/>
      <c r="L755" s="9"/>
      <c r="M755" s="149"/>
      <c r="N755" s="11"/>
      <c r="O755" s="11"/>
      <c r="P755" s="9"/>
      <c r="Q755" s="9"/>
      <c r="R755" s="9"/>
      <c r="S755" s="149"/>
      <c r="T755" s="9"/>
      <c r="U755" s="11"/>
      <c r="V755" s="9"/>
      <c r="W755" s="9"/>
      <c r="X755" s="47"/>
      <c r="Y755" s="9"/>
      <c r="Z755" s="28"/>
      <c r="AA755" s="9"/>
      <c r="AB755" s="9"/>
      <c r="AC755" s="9"/>
    </row>
    <row r="756" spans="1:29" ht="12.75">
      <c r="A756" s="10"/>
      <c r="B756" s="9"/>
      <c r="C756" s="11"/>
      <c r="E756" s="9"/>
      <c r="F756" s="9"/>
      <c r="G756" s="9"/>
      <c r="H756" s="13"/>
      <c r="I756" s="9"/>
      <c r="J756" s="9"/>
      <c r="K756" s="76"/>
      <c r="L756" s="9"/>
      <c r="M756" s="149"/>
      <c r="N756" s="11"/>
      <c r="O756" s="11"/>
      <c r="P756" s="9"/>
      <c r="Q756" s="9"/>
      <c r="R756" s="9"/>
      <c r="S756" s="149"/>
      <c r="T756" s="9"/>
      <c r="U756" s="11"/>
      <c r="V756" s="9"/>
      <c r="W756" s="9"/>
      <c r="X756" s="47"/>
      <c r="Y756" s="9"/>
      <c r="Z756" s="28"/>
      <c r="AA756" s="9"/>
      <c r="AB756" s="9"/>
      <c r="AC756" s="9"/>
    </row>
    <row r="757" spans="1:29" ht="12.75">
      <c r="A757" s="10"/>
      <c r="B757" s="9"/>
      <c r="C757" s="11"/>
      <c r="E757" s="9"/>
      <c r="F757" s="9"/>
      <c r="G757" s="9"/>
      <c r="H757" s="13"/>
      <c r="I757" s="9"/>
      <c r="J757" s="9"/>
      <c r="K757" s="76"/>
      <c r="L757" s="9"/>
      <c r="M757" s="149"/>
      <c r="N757" s="11"/>
      <c r="O757" s="11"/>
      <c r="P757" s="9"/>
      <c r="Q757" s="9"/>
      <c r="R757" s="9"/>
      <c r="S757" s="149"/>
      <c r="T757" s="9"/>
      <c r="U757" s="11"/>
      <c r="V757" s="9"/>
      <c r="W757" s="9"/>
      <c r="X757" s="47"/>
      <c r="Y757" s="9"/>
      <c r="Z757" s="28"/>
      <c r="AA757" s="9"/>
      <c r="AB757" s="9"/>
      <c r="AC757" s="9"/>
    </row>
    <row r="758" spans="1:29" ht="12.75">
      <c r="A758" s="10"/>
      <c r="B758" s="9"/>
      <c r="C758" s="11"/>
      <c r="E758" s="9"/>
      <c r="F758" s="9"/>
      <c r="G758" s="9"/>
      <c r="H758" s="13"/>
      <c r="I758" s="9"/>
      <c r="J758" s="9"/>
      <c r="K758" s="76"/>
      <c r="L758" s="9"/>
      <c r="M758" s="149"/>
      <c r="N758" s="11"/>
      <c r="O758" s="11"/>
      <c r="P758" s="9"/>
      <c r="Q758" s="9"/>
      <c r="R758" s="9"/>
      <c r="S758" s="149"/>
      <c r="T758" s="9"/>
      <c r="U758" s="11"/>
      <c r="V758" s="9"/>
      <c r="W758" s="9"/>
      <c r="X758" s="47"/>
      <c r="Y758" s="9"/>
      <c r="Z758" s="28"/>
      <c r="AA758" s="9"/>
      <c r="AB758" s="9"/>
      <c r="AC758" s="9"/>
    </row>
    <row r="759" spans="1:29" ht="12.75">
      <c r="A759" s="10"/>
      <c r="B759" s="9"/>
      <c r="C759" s="11"/>
      <c r="E759" s="9"/>
      <c r="F759" s="9"/>
      <c r="G759" s="9"/>
      <c r="H759" s="13"/>
      <c r="I759" s="9"/>
      <c r="J759" s="9"/>
      <c r="K759" s="76"/>
      <c r="L759" s="9"/>
      <c r="M759" s="149"/>
      <c r="N759" s="11"/>
      <c r="O759" s="11"/>
      <c r="P759" s="9"/>
      <c r="Q759" s="9"/>
      <c r="R759" s="9"/>
      <c r="S759" s="149"/>
      <c r="T759" s="9"/>
      <c r="U759" s="11"/>
      <c r="V759" s="9"/>
      <c r="W759" s="9"/>
      <c r="X759" s="47"/>
      <c r="Y759" s="9"/>
      <c r="Z759" s="28"/>
      <c r="AA759" s="9"/>
      <c r="AB759" s="9"/>
      <c r="AC759" s="9"/>
    </row>
    <row r="760" spans="1:29" ht="12.75">
      <c r="A760" s="10"/>
      <c r="B760" s="9"/>
      <c r="C760" s="11"/>
      <c r="E760" s="9"/>
      <c r="F760" s="9"/>
      <c r="G760" s="9"/>
      <c r="H760" s="13"/>
      <c r="I760" s="9"/>
      <c r="J760" s="9"/>
      <c r="K760" s="76"/>
      <c r="L760" s="9"/>
      <c r="M760" s="149"/>
      <c r="N760" s="11"/>
      <c r="O760" s="11"/>
      <c r="P760" s="9"/>
      <c r="Q760" s="9"/>
      <c r="R760" s="9"/>
      <c r="S760" s="149"/>
      <c r="T760" s="9"/>
      <c r="U760" s="11"/>
      <c r="V760" s="9"/>
      <c r="W760" s="9"/>
      <c r="X760" s="47"/>
      <c r="Y760" s="9"/>
      <c r="Z760" s="28"/>
      <c r="AA760" s="9"/>
      <c r="AB760" s="9"/>
      <c r="AC760" s="9"/>
    </row>
    <row r="761" spans="1:29" ht="12.75">
      <c r="A761" s="10"/>
      <c r="B761" s="9"/>
      <c r="C761" s="11"/>
      <c r="E761" s="9"/>
      <c r="F761" s="9"/>
      <c r="G761" s="9"/>
      <c r="H761" s="13"/>
      <c r="I761" s="9"/>
      <c r="J761" s="9"/>
      <c r="K761" s="76"/>
      <c r="L761" s="9"/>
      <c r="M761" s="149"/>
      <c r="N761" s="11"/>
      <c r="O761" s="11"/>
      <c r="P761" s="9"/>
      <c r="Q761" s="9"/>
      <c r="R761" s="9"/>
      <c r="S761" s="149"/>
      <c r="T761" s="9"/>
      <c r="U761" s="11"/>
      <c r="V761" s="9"/>
      <c r="W761" s="9"/>
      <c r="X761" s="47"/>
      <c r="Y761" s="9"/>
      <c r="Z761" s="28"/>
      <c r="AA761" s="9"/>
      <c r="AB761" s="9"/>
      <c r="AC761" s="9"/>
    </row>
    <row r="762" spans="1:29" ht="12.75">
      <c r="A762" s="10"/>
      <c r="B762" s="9"/>
      <c r="C762" s="11"/>
      <c r="E762" s="9"/>
      <c r="F762" s="9"/>
      <c r="G762" s="9"/>
      <c r="H762" s="13"/>
      <c r="I762" s="9"/>
      <c r="J762" s="9"/>
      <c r="K762" s="76"/>
      <c r="L762" s="9"/>
      <c r="M762" s="149"/>
      <c r="N762" s="11"/>
      <c r="O762" s="11"/>
      <c r="P762" s="9"/>
      <c r="Q762" s="9"/>
      <c r="R762" s="9"/>
      <c r="S762" s="149"/>
      <c r="T762" s="9"/>
      <c r="U762" s="11"/>
      <c r="V762" s="9"/>
      <c r="W762" s="9"/>
      <c r="X762" s="47"/>
      <c r="Y762" s="9"/>
      <c r="Z762" s="28"/>
      <c r="AA762" s="9"/>
      <c r="AB762" s="9"/>
      <c r="AC762" s="9"/>
    </row>
    <row r="763" spans="1:29" ht="12.75">
      <c r="A763" s="10"/>
      <c r="B763" s="9"/>
      <c r="C763" s="11"/>
      <c r="E763" s="9"/>
      <c r="F763" s="9"/>
      <c r="G763" s="9"/>
      <c r="H763" s="13"/>
      <c r="I763" s="9"/>
      <c r="J763" s="9"/>
      <c r="K763" s="76"/>
      <c r="L763" s="9"/>
      <c r="M763" s="149"/>
      <c r="N763" s="11"/>
      <c r="O763" s="11"/>
      <c r="P763" s="9"/>
      <c r="Q763" s="9"/>
      <c r="R763" s="9"/>
      <c r="S763" s="149"/>
      <c r="T763" s="9"/>
      <c r="U763" s="11"/>
      <c r="V763" s="9"/>
      <c r="W763" s="9"/>
      <c r="X763" s="47"/>
      <c r="Y763" s="9"/>
      <c r="Z763" s="28"/>
      <c r="AA763" s="9"/>
      <c r="AB763" s="9"/>
      <c r="AC763" s="9"/>
    </row>
    <row r="764" spans="1:29" ht="12.75">
      <c r="A764" s="10"/>
      <c r="B764" s="9"/>
      <c r="C764" s="11"/>
      <c r="E764" s="9"/>
      <c r="F764" s="9"/>
      <c r="G764" s="9"/>
      <c r="H764" s="13"/>
      <c r="I764" s="9"/>
      <c r="J764" s="9"/>
      <c r="K764" s="76"/>
      <c r="L764" s="9"/>
      <c r="M764" s="149"/>
      <c r="N764" s="11"/>
      <c r="O764" s="11"/>
      <c r="P764" s="9"/>
      <c r="Q764" s="9"/>
      <c r="R764" s="9"/>
      <c r="S764" s="149"/>
      <c r="T764" s="9"/>
      <c r="U764" s="11"/>
      <c r="V764" s="9"/>
      <c r="W764" s="9"/>
      <c r="X764" s="47"/>
      <c r="Y764" s="9"/>
      <c r="Z764" s="28"/>
      <c r="AA764" s="9"/>
      <c r="AB764" s="9"/>
      <c r="AC764" s="9"/>
    </row>
    <row r="765" spans="1:29" ht="12.75">
      <c r="A765" s="10"/>
      <c r="B765" s="9"/>
      <c r="C765" s="11"/>
      <c r="E765" s="9"/>
      <c r="F765" s="9"/>
      <c r="G765" s="9"/>
      <c r="H765" s="13"/>
      <c r="I765" s="9"/>
      <c r="J765" s="9"/>
      <c r="K765" s="76"/>
      <c r="L765" s="9"/>
      <c r="M765" s="149"/>
      <c r="N765" s="11"/>
      <c r="O765" s="11"/>
      <c r="P765" s="9"/>
      <c r="Q765" s="9"/>
      <c r="R765" s="9"/>
      <c r="S765" s="149"/>
      <c r="T765" s="9"/>
      <c r="U765" s="11"/>
      <c r="V765" s="9"/>
      <c r="W765" s="9"/>
      <c r="X765" s="47"/>
      <c r="Y765" s="9"/>
      <c r="Z765" s="28"/>
      <c r="AA765" s="9"/>
      <c r="AB765" s="9"/>
      <c r="AC765" s="9"/>
    </row>
    <row r="766" spans="1:29" ht="12.75">
      <c r="A766" s="10"/>
      <c r="B766" s="9"/>
      <c r="C766" s="11"/>
      <c r="E766" s="9"/>
      <c r="F766" s="9"/>
      <c r="G766" s="9"/>
      <c r="H766" s="13"/>
      <c r="I766" s="9"/>
      <c r="J766" s="9"/>
      <c r="K766" s="76"/>
      <c r="L766" s="9"/>
      <c r="M766" s="149"/>
      <c r="N766" s="11"/>
      <c r="O766" s="11"/>
      <c r="P766" s="9"/>
      <c r="Q766" s="9"/>
      <c r="R766" s="9"/>
      <c r="S766" s="149"/>
      <c r="T766" s="9"/>
      <c r="U766" s="11"/>
      <c r="V766" s="9"/>
      <c r="W766" s="9"/>
      <c r="X766" s="47"/>
      <c r="Y766" s="9"/>
      <c r="Z766" s="28"/>
      <c r="AA766" s="9"/>
      <c r="AB766" s="9"/>
      <c r="AC766" s="9"/>
    </row>
    <row r="767" spans="1:29" ht="12.75">
      <c r="A767" s="10"/>
      <c r="B767" s="9"/>
      <c r="C767" s="11"/>
      <c r="E767" s="9"/>
      <c r="F767" s="9"/>
      <c r="G767" s="9"/>
      <c r="H767" s="13"/>
      <c r="I767" s="9"/>
      <c r="J767" s="9"/>
      <c r="K767" s="76"/>
      <c r="L767" s="9"/>
      <c r="M767" s="149"/>
      <c r="N767" s="11"/>
      <c r="O767" s="11"/>
      <c r="P767" s="9"/>
      <c r="Q767" s="9"/>
      <c r="R767" s="9"/>
      <c r="S767" s="149"/>
      <c r="T767" s="9"/>
      <c r="U767" s="11"/>
      <c r="V767" s="9"/>
      <c r="W767" s="9"/>
      <c r="X767" s="47"/>
      <c r="Y767" s="9"/>
      <c r="Z767" s="28"/>
      <c r="AA767" s="9"/>
      <c r="AB767" s="9"/>
      <c r="AC767" s="9"/>
    </row>
    <row r="768" spans="1:29" ht="12.75">
      <c r="A768" s="10"/>
      <c r="B768" s="9"/>
      <c r="C768" s="11"/>
      <c r="E768" s="9"/>
      <c r="F768" s="9"/>
      <c r="G768" s="9"/>
      <c r="H768" s="13"/>
      <c r="I768" s="9"/>
      <c r="J768" s="9"/>
      <c r="K768" s="76"/>
      <c r="L768" s="9"/>
      <c r="M768" s="149"/>
      <c r="N768" s="11"/>
      <c r="O768" s="11"/>
      <c r="P768" s="9"/>
      <c r="Q768" s="9"/>
      <c r="R768" s="9"/>
      <c r="S768" s="149"/>
      <c r="T768" s="9"/>
      <c r="U768" s="11"/>
      <c r="V768" s="9"/>
      <c r="W768" s="9"/>
      <c r="X768" s="47"/>
      <c r="Y768" s="9"/>
      <c r="Z768" s="28"/>
      <c r="AA768" s="9"/>
      <c r="AB768" s="9"/>
      <c r="AC768" s="9"/>
    </row>
    <row r="769" spans="1:29" ht="12.75">
      <c r="A769" s="10"/>
      <c r="B769" s="9"/>
      <c r="C769" s="11"/>
      <c r="E769" s="9"/>
      <c r="F769" s="9"/>
      <c r="G769" s="9"/>
      <c r="H769" s="13"/>
      <c r="I769" s="9"/>
      <c r="J769" s="9"/>
      <c r="K769" s="76"/>
      <c r="L769" s="9"/>
      <c r="M769" s="149"/>
      <c r="N769" s="11"/>
      <c r="O769" s="11"/>
      <c r="P769" s="9"/>
      <c r="Q769" s="9"/>
      <c r="R769" s="9"/>
      <c r="S769" s="149"/>
      <c r="T769" s="9"/>
      <c r="U769" s="11"/>
      <c r="V769" s="9"/>
      <c r="W769" s="9"/>
      <c r="X769" s="47"/>
      <c r="Y769" s="9"/>
      <c r="Z769" s="28"/>
      <c r="AA769" s="9"/>
      <c r="AB769" s="9"/>
      <c r="AC769" s="9"/>
    </row>
    <row r="770" spans="1:29" ht="12.75">
      <c r="A770" s="10"/>
      <c r="B770" s="9"/>
      <c r="C770" s="11"/>
      <c r="E770" s="9"/>
      <c r="F770" s="9"/>
      <c r="G770" s="9"/>
      <c r="H770" s="13"/>
      <c r="I770" s="9"/>
      <c r="J770" s="9"/>
      <c r="K770" s="76"/>
      <c r="L770" s="9"/>
      <c r="M770" s="149"/>
      <c r="N770" s="11"/>
      <c r="O770" s="11"/>
      <c r="P770" s="9"/>
      <c r="Q770" s="9"/>
      <c r="R770" s="9"/>
      <c r="S770" s="149"/>
      <c r="T770" s="9"/>
      <c r="U770" s="11"/>
      <c r="V770" s="9"/>
      <c r="W770" s="9"/>
      <c r="X770" s="47"/>
      <c r="Y770" s="9"/>
      <c r="Z770" s="28"/>
      <c r="AA770" s="9"/>
      <c r="AB770" s="9"/>
      <c r="AC770" s="9"/>
    </row>
    <row r="771" spans="1:29" ht="12.75">
      <c r="A771" s="10"/>
      <c r="B771" s="9"/>
      <c r="C771" s="11"/>
      <c r="E771" s="9"/>
      <c r="F771" s="9"/>
      <c r="G771" s="9"/>
      <c r="H771" s="13"/>
      <c r="I771" s="9"/>
      <c r="J771" s="9"/>
      <c r="K771" s="76"/>
      <c r="L771" s="9"/>
      <c r="M771" s="149"/>
      <c r="N771" s="11"/>
      <c r="O771" s="11"/>
      <c r="P771" s="9"/>
      <c r="Q771" s="9"/>
      <c r="R771" s="9"/>
      <c r="S771" s="149"/>
      <c r="T771" s="9"/>
      <c r="U771" s="11"/>
      <c r="V771" s="9"/>
      <c r="W771" s="9"/>
      <c r="X771" s="47"/>
      <c r="Y771" s="9"/>
      <c r="Z771" s="28"/>
      <c r="AA771" s="9"/>
      <c r="AB771" s="9"/>
      <c r="AC771" s="9"/>
    </row>
    <row r="772" spans="1:29" ht="12.75">
      <c r="A772" s="10"/>
      <c r="B772" s="9"/>
      <c r="C772" s="11"/>
      <c r="E772" s="9"/>
      <c r="F772" s="9"/>
      <c r="G772" s="9"/>
      <c r="H772" s="13"/>
      <c r="I772" s="9"/>
      <c r="J772" s="9"/>
      <c r="K772" s="76"/>
      <c r="L772" s="9"/>
      <c r="M772" s="149"/>
      <c r="N772" s="11"/>
      <c r="O772" s="11"/>
      <c r="P772" s="9"/>
      <c r="Q772" s="9"/>
      <c r="R772" s="9"/>
      <c r="S772" s="149"/>
      <c r="T772" s="9"/>
      <c r="U772" s="11"/>
      <c r="V772" s="9"/>
      <c r="W772" s="9"/>
      <c r="X772" s="47"/>
      <c r="Y772" s="9"/>
      <c r="Z772" s="28"/>
      <c r="AA772" s="9"/>
      <c r="AB772" s="9"/>
      <c r="AC772" s="9"/>
    </row>
    <row r="773" spans="1:29" ht="12.75">
      <c r="A773" s="10"/>
      <c r="B773" s="9"/>
      <c r="C773" s="11"/>
      <c r="E773" s="9"/>
      <c r="F773" s="9"/>
      <c r="G773" s="9"/>
      <c r="H773" s="13"/>
      <c r="I773" s="9"/>
      <c r="J773" s="9"/>
      <c r="K773" s="76"/>
      <c r="L773" s="9"/>
      <c r="M773" s="149"/>
      <c r="N773" s="11"/>
      <c r="O773" s="11"/>
      <c r="P773" s="9"/>
      <c r="Q773" s="9"/>
      <c r="R773" s="9"/>
      <c r="S773" s="149"/>
      <c r="T773" s="9"/>
      <c r="U773" s="11"/>
      <c r="V773" s="9"/>
      <c r="W773" s="9"/>
      <c r="X773" s="47"/>
      <c r="Y773" s="9"/>
      <c r="Z773" s="28"/>
      <c r="AA773" s="9"/>
      <c r="AB773" s="9"/>
      <c r="AC773" s="9"/>
    </row>
    <row r="774" spans="1:29" ht="12.75">
      <c r="A774" s="10"/>
      <c r="B774" s="9"/>
      <c r="C774" s="11"/>
      <c r="E774" s="9"/>
      <c r="F774" s="9"/>
      <c r="G774" s="9"/>
      <c r="H774" s="13"/>
      <c r="I774" s="9"/>
      <c r="J774" s="9"/>
      <c r="K774" s="76"/>
      <c r="L774" s="9"/>
      <c r="M774" s="149"/>
      <c r="N774" s="11"/>
      <c r="O774" s="11"/>
      <c r="P774" s="9"/>
      <c r="Q774" s="9"/>
      <c r="R774" s="9"/>
      <c r="S774" s="149"/>
      <c r="T774" s="9"/>
      <c r="U774" s="11"/>
      <c r="V774" s="9"/>
      <c r="W774" s="9"/>
      <c r="X774" s="47"/>
      <c r="Y774" s="9"/>
      <c r="Z774" s="28"/>
      <c r="AA774" s="9"/>
      <c r="AB774" s="9"/>
      <c r="AC774" s="9"/>
    </row>
    <row r="775" spans="1:29" ht="12.75">
      <c r="A775" s="10"/>
      <c r="B775" s="9"/>
      <c r="C775" s="11"/>
      <c r="E775" s="9"/>
      <c r="F775" s="9"/>
      <c r="G775" s="9"/>
      <c r="H775" s="13"/>
      <c r="I775" s="9"/>
      <c r="J775" s="9"/>
      <c r="K775" s="76"/>
      <c r="L775" s="9"/>
      <c r="M775" s="149"/>
      <c r="N775" s="11"/>
      <c r="O775" s="11"/>
      <c r="P775" s="9"/>
      <c r="Q775" s="9"/>
      <c r="R775" s="9"/>
      <c r="S775" s="149"/>
      <c r="T775" s="9"/>
      <c r="U775" s="11"/>
      <c r="V775" s="9"/>
      <c r="W775" s="9"/>
      <c r="X775" s="47"/>
      <c r="Y775" s="9"/>
      <c r="Z775" s="28"/>
      <c r="AA775" s="9"/>
      <c r="AB775" s="9"/>
      <c r="AC775" s="9"/>
    </row>
    <row r="776" spans="1:29" ht="12.75">
      <c r="A776" s="10"/>
      <c r="B776" s="9"/>
      <c r="C776" s="11"/>
      <c r="E776" s="9"/>
      <c r="F776" s="9"/>
      <c r="G776" s="9"/>
      <c r="H776" s="13"/>
      <c r="I776" s="9"/>
      <c r="J776" s="9"/>
      <c r="K776" s="76"/>
      <c r="L776" s="9"/>
      <c r="M776" s="149"/>
      <c r="N776" s="11"/>
      <c r="O776" s="11"/>
      <c r="P776" s="9"/>
      <c r="Q776" s="9"/>
      <c r="R776" s="9"/>
      <c r="S776" s="149"/>
      <c r="T776" s="9"/>
      <c r="U776" s="11"/>
      <c r="V776" s="9"/>
      <c r="W776" s="9"/>
      <c r="X776" s="47"/>
      <c r="Y776" s="9"/>
      <c r="Z776" s="28"/>
      <c r="AA776" s="9"/>
      <c r="AB776" s="9"/>
      <c r="AC776" s="9"/>
    </row>
    <row r="777" spans="1:29" ht="12.75">
      <c r="A777" s="10"/>
      <c r="B777" s="9"/>
      <c r="C777" s="11"/>
      <c r="E777" s="9"/>
      <c r="F777" s="9"/>
      <c r="G777" s="9"/>
      <c r="H777" s="13"/>
      <c r="I777" s="9"/>
      <c r="J777" s="9"/>
      <c r="K777" s="76"/>
      <c r="L777" s="9"/>
      <c r="M777" s="149"/>
      <c r="N777" s="11"/>
      <c r="O777" s="11"/>
      <c r="P777" s="9"/>
      <c r="Q777" s="9"/>
      <c r="R777" s="9"/>
      <c r="S777" s="149"/>
      <c r="T777" s="9"/>
      <c r="U777" s="11"/>
      <c r="V777" s="9"/>
      <c r="W777" s="9"/>
      <c r="X777" s="47"/>
      <c r="Y777" s="9"/>
      <c r="Z777" s="28"/>
      <c r="AA777" s="9"/>
      <c r="AB777" s="9"/>
      <c r="AC777" s="9"/>
    </row>
    <row r="778" spans="1:29" ht="12.75">
      <c r="A778" s="10"/>
      <c r="B778" s="9"/>
      <c r="C778" s="11"/>
      <c r="E778" s="9"/>
      <c r="F778" s="9"/>
      <c r="G778" s="9"/>
      <c r="H778" s="13"/>
      <c r="I778" s="9"/>
      <c r="J778" s="9"/>
      <c r="K778" s="76"/>
      <c r="L778" s="9"/>
      <c r="M778" s="149"/>
      <c r="N778" s="11"/>
      <c r="O778" s="11"/>
      <c r="P778" s="9"/>
      <c r="Q778" s="9"/>
      <c r="R778" s="9"/>
      <c r="S778" s="149"/>
      <c r="T778" s="9"/>
      <c r="U778" s="11"/>
      <c r="V778" s="9"/>
      <c r="W778" s="9"/>
      <c r="X778" s="47"/>
      <c r="Y778" s="9"/>
      <c r="Z778" s="28"/>
      <c r="AA778" s="9"/>
      <c r="AB778" s="9"/>
      <c r="AC778" s="9"/>
    </row>
    <row r="779" spans="1:29" ht="12.75">
      <c r="A779" s="10"/>
      <c r="B779" s="9"/>
      <c r="C779" s="11"/>
      <c r="E779" s="9"/>
      <c r="F779" s="9"/>
      <c r="G779" s="9"/>
      <c r="H779" s="13"/>
      <c r="I779" s="9"/>
      <c r="J779" s="9"/>
      <c r="K779" s="76"/>
      <c r="L779" s="9"/>
      <c r="M779" s="149"/>
      <c r="N779" s="11"/>
      <c r="O779" s="11"/>
      <c r="P779" s="9"/>
      <c r="Q779" s="9"/>
      <c r="R779" s="9"/>
      <c r="S779" s="149"/>
      <c r="T779" s="9"/>
      <c r="U779" s="11"/>
      <c r="V779" s="9"/>
      <c r="W779" s="9"/>
      <c r="X779" s="47"/>
      <c r="Y779" s="9"/>
      <c r="Z779" s="28"/>
      <c r="AA779" s="9"/>
      <c r="AB779" s="9"/>
      <c r="AC779" s="9"/>
    </row>
    <row r="780" spans="1:29" ht="12.75">
      <c r="A780" s="10"/>
      <c r="B780" s="9"/>
      <c r="C780" s="11"/>
      <c r="E780" s="9"/>
      <c r="F780" s="9"/>
      <c r="G780" s="9"/>
      <c r="H780" s="13"/>
      <c r="I780" s="9"/>
      <c r="J780" s="9"/>
      <c r="K780" s="76"/>
      <c r="L780" s="9"/>
      <c r="M780" s="149"/>
      <c r="N780" s="11"/>
      <c r="O780" s="11"/>
      <c r="P780" s="9"/>
      <c r="Q780" s="9"/>
      <c r="R780" s="9"/>
      <c r="S780" s="149"/>
      <c r="T780" s="9"/>
      <c r="U780" s="11"/>
      <c r="V780" s="9"/>
      <c r="W780" s="9"/>
      <c r="X780" s="47"/>
      <c r="Y780" s="9"/>
      <c r="Z780" s="28"/>
      <c r="AA780" s="9"/>
      <c r="AB780" s="9"/>
      <c r="AC780" s="9"/>
    </row>
    <row r="781" spans="1:29" ht="12.75">
      <c r="A781" s="10"/>
      <c r="B781" s="9"/>
      <c r="C781" s="11"/>
      <c r="E781" s="9"/>
      <c r="F781" s="9"/>
      <c r="G781" s="9"/>
      <c r="H781" s="13"/>
      <c r="I781" s="9"/>
      <c r="J781" s="9"/>
      <c r="K781" s="76"/>
      <c r="L781" s="9"/>
      <c r="M781" s="149"/>
      <c r="N781" s="11"/>
      <c r="O781" s="11"/>
      <c r="P781" s="9"/>
      <c r="Q781" s="9"/>
      <c r="R781" s="9"/>
      <c r="S781" s="149"/>
      <c r="T781" s="9"/>
      <c r="U781" s="11"/>
      <c r="V781" s="9"/>
      <c r="W781" s="9"/>
      <c r="X781" s="47"/>
      <c r="Y781" s="9"/>
      <c r="Z781" s="28"/>
      <c r="AA781" s="9"/>
      <c r="AB781" s="9"/>
      <c r="AC781" s="9"/>
    </row>
    <row r="782" spans="1:29" ht="12.75">
      <c r="A782" s="10"/>
      <c r="B782" s="9"/>
      <c r="C782" s="11"/>
      <c r="E782" s="9"/>
      <c r="F782" s="9"/>
      <c r="G782" s="9"/>
      <c r="H782" s="13"/>
      <c r="I782" s="9"/>
      <c r="J782" s="9"/>
      <c r="K782" s="76"/>
      <c r="L782" s="9"/>
      <c r="M782" s="149"/>
      <c r="N782" s="11"/>
      <c r="O782" s="11"/>
      <c r="P782" s="9"/>
      <c r="Q782" s="9"/>
      <c r="R782" s="9"/>
      <c r="S782" s="149"/>
      <c r="T782" s="9"/>
      <c r="U782" s="11"/>
      <c r="V782" s="9"/>
      <c r="W782" s="9"/>
      <c r="X782" s="47"/>
      <c r="Y782" s="9"/>
      <c r="Z782" s="28"/>
      <c r="AA782" s="9"/>
      <c r="AB782" s="9"/>
      <c r="AC782" s="9"/>
    </row>
    <row r="783" spans="1:29" ht="12.75">
      <c r="A783" s="10"/>
      <c r="B783" s="9"/>
      <c r="C783" s="11"/>
      <c r="E783" s="9"/>
      <c r="F783" s="9"/>
      <c r="G783" s="9"/>
      <c r="H783" s="13"/>
      <c r="I783" s="9"/>
      <c r="J783" s="9"/>
      <c r="K783" s="76"/>
      <c r="L783" s="9"/>
      <c r="M783" s="149"/>
      <c r="N783" s="11"/>
      <c r="O783" s="11"/>
      <c r="P783" s="9"/>
      <c r="Q783" s="9"/>
      <c r="R783" s="9"/>
      <c r="S783" s="149"/>
      <c r="T783" s="9"/>
      <c r="U783" s="11"/>
      <c r="V783" s="9"/>
      <c r="W783" s="9"/>
      <c r="X783" s="47"/>
      <c r="Y783" s="9"/>
      <c r="Z783" s="28"/>
      <c r="AA783" s="9"/>
      <c r="AB783" s="9"/>
      <c r="AC783" s="9"/>
    </row>
    <row r="784" spans="1:29" ht="12.75">
      <c r="A784" s="10"/>
      <c r="B784" s="9"/>
      <c r="C784" s="11"/>
      <c r="E784" s="9"/>
      <c r="F784" s="9"/>
      <c r="G784" s="9"/>
      <c r="H784" s="13"/>
      <c r="I784" s="9"/>
      <c r="J784" s="9"/>
      <c r="K784" s="76"/>
      <c r="L784" s="9"/>
      <c r="M784" s="149"/>
      <c r="N784" s="11"/>
      <c r="O784" s="11"/>
      <c r="P784" s="9"/>
      <c r="Q784" s="9"/>
      <c r="R784" s="9"/>
      <c r="S784" s="149"/>
      <c r="T784" s="9"/>
      <c r="U784" s="11"/>
      <c r="V784" s="9"/>
      <c r="W784" s="9"/>
      <c r="X784" s="47"/>
      <c r="Y784" s="9"/>
      <c r="Z784" s="28"/>
      <c r="AA784" s="9"/>
      <c r="AB784" s="9"/>
      <c r="AC784" s="9"/>
    </row>
    <row r="785" spans="1:29" ht="12.75">
      <c r="A785" s="10"/>
      <c r="B785" s="9"/>
      <c r="C785" s="11"/>
      <c r="E785" s="9"/>
      <c r="F785" s="9"/>
      <c r="G785" s="9"/>
      <c r="H785" s="13"/>
      <c r="I785" s="9"/>
      <c r="J785" s="9"/>
      <c r="K785" s="76"/>
      <c r="L785" s="9"/>
      <c r="M785" s="149"/>
      <c r="N785" s="11"/>
      <c r="O785" s="11"/>
      <c r="P785" s="9"/>
      <c r="Q785" s="9"/>
      <c r="R785" s="9"/>
      <c r="S785" s="149"/>
      <c r="T785" s="9"/>
      <c r="U785" s="11"/>
      <c r="V785" s="9"/>
      <c r="W785" s="9"/>
      <c r="X785" s="47"/>
      <c r="Y785" s="9"/>
      <c r="Z785" s="28"/>
      <c r="AA785" s="9"/>
      <c r="AB785" s="9"/>
      <c r="AC785" s="9"/>
    </row>
    <row r="786" spans="1:29" ht="12.75">
      <c r="A786" s="10"/>
      <c r="B786" s="9"/>
      <c r="C786" s="11"/>
      <c r="E786" s="9"/>
      <c r="F786" s="9"/>
      <c r="G786" s="9"/>
      <c r="H786" s="13"/>
      <c r="I786" s="9"/>
      <c r="J786" s="9"/>
      <c r="K786" s="76"/>
      <c r="L786" s="9"/>
      <c r="M786" s="149"/>
      <c r="N786" s="11"/>
      <c r="O786" s="11"/>
      <c r="P786" s="9"/>
      <c r="Q786" s="9"/>
      <c r="R786" s="9"/>
      <c r="S786" s="149"/>
      <c r="T786" s="9"/>
      <c r="U786" s="11"/>
      <c r="V786" s="9"/>
      <c r="W786" s="9"/>
      <c r="X786" s="47"/>
      <c r="Y786" s="9"/>
      <c r="Z786" s="28"/>
      <c r="AA786" s="9"/>
      <c r="AB786" s="9"/>
      <c r="AC786" s="9"/>
    </row>
    <row r="787" spans="1:29" ht="12.75">
      <c r="A787" s="10"/>
      <c r="B787" s="9"/>
      <c r="C787" s="11"/>
      <c r="E787" s="9"/>
      <c r="F787" s="9"/>
      <c r="G787" s="9"/>
      <c r="H787" s="13"/>
      <c r="I787" s="9"/>
      <c r="J787" s="9"/>
      <c r="K787" s="76"/>
      <c r="L787" s="9"/>
      <c r="M787" s="149"/>
      <c r="N787" s="11"/>
      <c r="O787" s="11"/>
      <c r="P787" s="9"/>
      <c r="Q787" s="9"/>
      <c r="R787" s="9"/>
      <c r="S787" s="149"/>
      <c r="T787" s="9"/>
      <c r="U787" s="11"/>
      <c r="V787" s="9"/>
      <c r="W787" s="9"/>
      <c r="X787" s="47"/>
      <c r="Y787" s="9"/>
      <c r="Z787" s="28"/>
      <c r="AA787" s="9"/>
      <c r="AB787" s="9"/>
      <c r="AC787" s="9"/>
    </row>
    <row r="788" spans="1:29" ht="12.75">
      <c r="A788" s="10"/>
      <c r="B788" s="9"/>
      <c r="C788" s="11"/>
      <c r="E788" s="9"/>
      <c r="F788" s="9"/>
      <c r="G788" s="9"/>
      <c r="H788" s="13"/>
      <c r="I788" s="9"/>
      <c r="J788" s="9"/>
      <c r="K788" s="76"/>
      <c r="L788" s="9"/>
      <c r="M788" s="149"/>
      <c r="N788" s="11"/>
      <c r="O788" s="11"/>
      <c r="P788" s="9"/>
      <c r="Q788" s="9"/>
      <c r="R788" s="9"/>
      <c r="S788" s="149"/>
      <c r="T788" s="9"/>
      <c r="U788" s="11"/>
      <c r="V788" s="9"/>
      <c r="W788" s="9"/>
      <c r="X788" s="47"/>
      <c r="Y788" s="9"/>
      <c r="Z788" s="28"/>
      <c r="AA788" s="9"/>
      <c r="AB788" s="9"/>
      <c r="AC788" s="9"/>
    </row>
    <row r="789" spans="1:29" ht="12.75">
      <c r="A789" s="10"/>
      <c r="B789" s="9"/>
      <c r="C789" s="11"/>
      <c r="E789" s="9"/>
      <c r="F789" s="9"/>
      <c r="G789" s="9"/>
      <c r="H789" s="13"/>
      <c r="I789" s="9"/>
      <c r="J789" s="9"/>
      <c r="K789" s="76"/>
      <c r="L789" s="9"/>
      <c r="M789" s="149"/>
      <c r="N789" s="11"/>
      <c r="O789" s="11"/>
      <c r="P789" s="9"/>
      <c r="Q789" s="9"/>
      <c r="R789" s="9"/>
      <c r="S789" s="149"/>
      <c r="T789" s="9"/>
      <c r="U789" s="11"/>
      <c r="V789" s="9"/>
      <c r="W789" s="9"/>
      <c r="X789" s="47"/>
      <c r="Y789" s="9"/>
      <c r="Z789" s="28"/>
      <c r="AA789" s="9"/>
      <c r="AB789" s="9"/>
      <c r="AC789" s="9"/>
    </row>
    <row r="790" spans="1:29" ht="12.75">
      <c r="A790" s="10"/>
      <c r="B790" s="9"/>
      <c r="C790" s="11"/>
      <c r="E790" s="9"/>
      <c r="F790" s="9"/>
      <c r="G790" s="9"/>
      <c r="H790" s="13"/>
      <c r="I790" s="9"/>
      <c r="J790" s="9"/>
      <c r="K790" s="76"/>
      <c r="L790" s="9"/>
      <c r="M790" s="149"/>
      <c r="N790" s="11"/>
      <c r="O790" s="11"/>
      <c r="P790" s="9"/>
      <c r="Q790" s="9"/>
      <c r="R790" s="9"/>
      <c r="S790" s="149"/>
      <c r="T790" s="9"/>
      <c r="U790" s="11"/>
      <c r="V790" s="9"/>
      <c r="W790" s="9"/>
      <c r="X790" s="47"/>
      <c r="Y790" s="9"/>
      <c r="Z790" s="28"/>
      <c r="AA790" s="9"/>
      <c r="AB790" s="9"/>
      <c r="AC790" s="9"/>
    </row>
    <row r="791" spans="1:29" ht="12.75">
      <c r="A791" s="10"/>
      <c r="B791" s="9"/>
      <c r="C791" s="11"/>
      <c r="E791" s="9"/>
      <c r="F791" s="9"/>
      <c r="G791" s="9"/>
      <c r="H791" s="13"/>
      <c r="I791" s="9"/>
      <c r="J791" s="9"/>
      <c r="K791" s="76"/>
      <c r="L791" s="9"/>
      <c r="M791" s="149"/>
      <c r="N791" s="11"/>
      <c r="O791" s="11"/>
      <c r="P791" s="9"/>
      <c r="Q791" s="9"/>
      <c r="R791" s="9"/>
      <c r="S791" s="149"/>
      <c r="T791" s="9"/>
      <c r="U791" s="11"/>
      <c r="V791" s="9"/>
      <c r="W791" s="9"/>
      <c r="X791" s="47"/>
      <c r="Y791" s="9"/>
      <c r="Z791" s="28"/>
      <c r="AA791" s="9"/>
      <c r="AB791" s="9"/>
      <c r="AC791" s="9"/>
    </row>
    <row r="792" spans="1:29" ht="12.75">
      <c r="A792" s="10"/>
      <c r="B792" s="9"/>
      <c r="C792" s="11"/>
      <c r="E792" s="9"/>
      <c r="F792" s="9"/>
      <c r="G792" s="9"/>
      <c r="H792" s="13"/>
      <c r="I792" s="9"/>
      <c r="J792" s="9"/>
      <c r="K792" s="76"/>
      <c r="L792" s="9"/>
      <c r="M792" s="149"/>
      <c r="N792" s="11"/>
      <c r="O792" s="11"/>
      <c r="P792" s="9"/>
      <c r="Q792" s="9"/>
      <c r="R792" s="9"/>
      <c r="S792" s="149"/>
      <c r="T792" s="9"/>
      <c r="U792" s="11"/>
      <c r="V792" s="9"/>
      <c r="W792" s="9"/>
      <c r="X792" s="47"/>
      <c r="Y792" s="9"/>
      <c r="Z792" s="28"/>
      <c r="AA792" s="9"/>
      <c r="AB792" s="9"/>
      <c r="AC792" s="9"/>
    </row>
    <row r="793" spans="1:29" ht="12.75">
      <c r="A793" s="10"/>
      <c r="B793" s="9"/>
      <c r="C793" s="11"/>
      <c r="E793" s="9"/>
      <c r="F793" s="9"/>
      <c r="G793" s="9"/>
      <c r="H793" s="13"/>
      <c r="I793" s="9"/>
      <c r="J793" s="9"/>
      <c r="K793" s="76"/>
      <c r="L793" s="9"/>
      <c r="M793" s="149"/>
      <c r="N793" s="11"/>
      <c r="O793" s="11"/>
      <c r="P793" s="9"/>
      <c r="Q793" s="9"/>
      <c r="R793" s="9"/>
      <c r="S793" s="149"/>
      <c r="T793" s="9"/>
      <c r="U793" s="11"/>
      <c r="V793" s="9"/>
      <c r="W793" s="9"/>
      <c r="X793" s="47"/>
      <c r="Y793" s="9"/>
      <c r="Z793" s="28"/>
      <c r="AA793" s="9"/>
      <c r="AB793" s="9"/>
      <c r="AC793" s="9"/>
    </row>
    <row r="794" spans="1:29" ht="12.75">
      <c r="A794" s="10"/>
      <c r="B794" s="9"/>
      <c r="C794" s="11"/>
      <c r="E794" s="9"/>
      <c r="F794" s="9"/>
      <c r="G794" s="9"/>
      <c r="H794" s="13"/>
      <c r="I794" s="9"/>
      <c r="J794" s="9"/>
      <c r="K794" s="76"/>
      <c r="L794" s="9"/>
      <c r="M794" s="149"/>
      <c r="N794" s="11"/>
      <c r="O794" s="11"/>
      <c r="P794" s="9"/>
      <c r="Q794" s="9"/>
      <c r="R794" s="9"/>
      <c r="S794" s="149"/>
      <c r="T794" s="9"/>
      <c r="U794" s="11"/>
      <c r="V794" s="9"/>
      <c r="W794" s="9"/>
      <c r="X794" s="47"/>
      <c r="Y794" s="9"/>
      <c r="Z794" s="28"/>
      <c r="AA794" s="9"/>
      <c r="AB794" s="9"/>
      <c r="AC794" s="9"/>
    </row>
    <row r="795" spans="1:29" ht="12.75">
      <c r="A795" s="10"/>
      <c r="B795" s="9"/>
      <c r="C795" s="11"/>
      <c r="E795" s="9"/>
      <c r="F795" s="9"/>
      <c r="G795" s="9"/>
      <c r="H795" s="13"/>
      <c r="I795" s="9"/>
      <c r="J795" s="9"/>
      <c r="K795" s="76"/>
      <c r="L795" s="9"/>
      <c r="M795" s="149"/>
      <c r="N795" s="11"/>
      <c r="O795" s="11"/>
      <c r="P795" s="9"/>
      <c r="Q795" s="9"/>
      <c r="R795" s="9"/>
      <c r="S795" s="149"/>
      <c r="T795" s="9"/>
      <c r="U795" s="11"/>
      <c r="V795" s="9"/>
      <c r="W795" s="9"/>
      <c r="X795" s="47"/>
      <c r="Y795" s="9"/>
      <c r="Z795" s="28"/>
      <c r="AA795" s="9"/>
      <c r="AB795" s="9"/>
      <c r="AC795" s="9"/>
    </row>
    <row r="796" spans="1:29" ht="12.75">
      <c r="A796" s="10"/>
      <c r="B796" s="9"/>
      <c r="C796" s="11"/>
      <c r="E796" s="9"/>
      <c r="F796" s="9"/>
      <c r="G796" s="9"/>
      <c r="H796" s="13"/>
      <c r="I796" s="9"/>
      <c r="J796" s="9"/>
      <c r="K796" s="76"/>
      <c r="L796" s="9"/>
      <c r="M796" s="149"/>
      <c r="N796" s="11"/>
      <c r="O796" s="11"/>
      <c r="P796" s="9"/>
      <c r="Q796" s="9"/>
      <c r="R796" s="9"/>
      <c r="S796" s="149"/>
      <c r="T796" s="9"/>
      <c r="U796" s="11"/>
      <c r="V796" s="9"/>
      <c r="W796" s="9"/>
      <c r="X796" s="47"/>
      <c r="Y796" s="9"/>
      <c r="Z796" s="28"/>
      <c r="AA796" s="9"/>
      <c r="AB796" s="9"/>
      <c r="AC796" s="9"/>
    </row>
    <row r="797" spans="1:29" ht="12.75">
      <c r="A797" s="10"/>
      <c r="B797" s="9"/>
      <c r="C797" s="11"/>
      <c r="E797" s="9"/>
      <c r="F797" s="9"/>
      <c r="G797" s="9"/>
      <c r="H797" s="13"/>
      <c r="I797" s="9"/>
      <c r="J797" s="9"/>
      <c r="K797" s="76"/>
      <c r="L797" s="9"/>
      <c r="M797" s="149"/>
      <c r="N797" s="11"/>
      <c r="O797" s="11"/>
      <c r="P797" s="9"/>
      <c r="Q797" s="9"/>
      <c r="R797" s="9"/>
      <c r="S797" s="149"/>
      <c r="T797" s="9"/>
      <c r="U797" s="11"/>
      <c r="V797" s="9"/>
      <c r="W797" s="9"/>
      <c r="X797" s="47"/>
      <c r="Y797" s="9"/>
      <c r="Z797" s="28"/>
      <c r="AA797" s="9"/>
      <c r="AB797" s="9"/>
      <c r="AC797" s="9"/>
    </row>
    <row r="798" spans="1:29" ht="12.75">
      <c r="A798" s="10"/>
      <c r="B798" s="9"/>
      <c r="C798" s="11"/>
      <c r="E798" s="9"/>
      <c r="F798" s="9"/>
      <c r="G798" s="9"/>
      <c r="H798" s="13"/>
      <c r="I798" s="9"/>
      <c r="J798" s="9"/>
      <c r="K798" s="76"/>
      <c r="L798" s="9"/>
      <c r="M798" s="149"/>
      <c r="N798" s="11"/>
      <c r="O798" s="11"/>
      <c r="P798" s="9"/>
      <c r="Q798" s="9"/>
      <c r="R798" s="9"/>
      <c r="S798" s="149"/>
      <c r="T798" s="9"/>
      <c r="U798" s="11"/>
      <c r="V798" s="9"/>
      <c r="W798" s="9"/>
      <c r="X798" s="47"/>
      <c r="Y798" s="9"/>
      <c r="Z798" s="28"/>
      <c r="AA798" s="9"/>
      <c r="AB798" s="9"/>
      <c r="AC798" s="9"/>
    </row>
    <row r="799" spans="1:29" ht="12.75">
      <c r="A799" s="10"/>
      <c r="B799" s="9"/>
      <c r="C799" s="11"/>
      <c r="E799" s="9"/>
      <c r="F799" s="9"/>
      <c r="G799" s="9"/>
      <c r="H799" s="13"/>
      <c r="I799" s="9"/>
      <c r="J799" s="9"/>
      <c r="K799" s="76"/>
      <c r="L799" s="9"/>
      <c r="M799" s="149"/>
      <c r="N799" s="11"/>
      <c r="O799" s="11"/>
      <c r="P799" s="9"/>
      <c r="Q799" s="9"/>
      <c r="R799" s="9"/>
      <c r="S799" s="149"/>
      <c r="T799" s="9"/>
      <c r="U799" s="11"/>
      <c r="V799" s="9"/>
      <c r="W799" s="9"/>
      <c r="X799" s="47"/>
      <c r="Y799" s="9"/>
      <c r="Z799" s="28"/>
      <c r="AA799" s="9"/>
      <c r="AB799" s="9"/>
      <c r="AC799" s="9"/>
    </row>
    <row r="800" spans="1:29" ht="12.75">
      <c r="A800" s="10"/>
      <c r="B800" s="9"/>
      <c r="C800" s="11"/>
      <c r="E800" s="9"/>
      <c r="F800" s="9"/>
      <c r="G800" s="9"/>
      <c r="H800" s="13"/>
      <c r="I800" s="9"/>
      <c r="J800" s="9"/>
      <c r="K800" s="76"/>
      <c r="L800" s="9"/>
      <c r="M800" s="149"/>
      <c r="N800" s="11"/>
      <c r="O800" s="11"/>
      <c r="P800" s="9"/>
      <c r="Q800" s="9"/>
      <c r="R800" s="9"/>
      <c r="S800" s="149"/>
      <c r="T800" s="9"/>
      <c r="U800" s="11"/>
      <c r="V800" s="9"/>
      <c r="W800" s="9"/>
      <c r="X800" s="47"/>
      <c r="Y800" s="9"/>
      <c r="Z800" s="28"/>
      <c r="AA800" s="9"/>
      <c r="AB800" s="9"/>
      <c r="AC800" s="9"/>
    </row>
    <row r="801" spans="1:29" ht="12.75">
      <c r="A801" s="10"/>
      <c r="B801" s="9"/>
      <c r="C801" s="11"/>
      <c r="E801" s="9"/>
      <c r="F801" s="9"/>
      <c r="G801" s="9"/>
      <c r="H801" s="13"/>
      <c r="I801" s="9"/>
      <c r="J801" s="9"/>
      <c r="K801" s="76"/>
      <c r="L801" s="9"/>
      <c r="M801" s="149"/>
      <c r="N801" s="11"/>
      <c r="O801" s="11"/>
      <c r="P801" s="9"/>
      <c r="Q801" s="9"/>
      <c r="R801" s="9"/>
      <c r="S801" s="149"/>
      <c r="T801" s="9"/>
      <c r="U801" s="11"/>
      <c r="V801" s="9"/>
      <c r="W801" s="9"/>
      <c r="X801" s="47"/>
      <c r="Y801" s="9"/>
      <c r="Z801" s="28"/>
      <c r="AA801" s="9"/>
      <c r="AB801" s="9"/>
      <c r="AC801" s="9"/>
    </row>
    <row r="802" spans="1:29" ht="12.75">
      <c r="A802" s="10"/>
      <c r="B802" s="9"/>
      <c r="C802" s="11"/>
      <c r="E802" s="9"/>
      <c r="F802" s="9"/>
      <c r="G802" s="9"/>
      <c r="H802" s="13"/>
      <c r="I802" s="9"/>
      <c r="J802" s="9"/>
      <c r="K802" s="76"/>
      <c r="L802" s="9"/>
      <c r="M802" s="149"/>
      <c r="N802" s="11"/>
      <c r="O802" s="11"/>
      <c r="P802" s="9"/>
      <c r="Q802" s="9"/>
      <c r="R802" s="9"/>
      <c r="S802" s="149"/>
      <c r="T802" s="9"/>
      <c r="U802" s="11"/>
      <c r="V802" s="9"/>
      <c r="W802" s="9"/>
      <c r="X802" s="47"/>
      <c r="Y802" s="9"/>
      <c r="Z802" s="28"/>
      <c r="AA802" s="9"/>
      <c r="AB802" s="9"/>
      <c r="AC802" s="9"/>
    </row>
    <row r="803" spans="1:29" ht="12.75">
      <c r="A803" s="10"/>
      <c r="B803" s="9"/>
      <c r="C803" s="11"/>
      <c r="E803" s="9"/>
      <c r="F803" s="9"/>
      <c r="G803" s="9"/>
      <c r="H803" s="13"/>
      <c r="I803" s="9"/>
      <c r="J803" s="9"/>
      <c r="K803" s="76"/>
      <c r="L803" s="9"/>
      <c r="M803" s="149"/>
      <c r="N803" s="11"/>
      <c r="O803" s="11"/>
      <c r="P803" s="9"/>
      <c r="Q803" s="9"/>
      <c r="R803" s="9"/>
      <c r="S803" s="149"/>
      <c r="T803" s="9"/>
      <c r="U803" s="11"/>
      <c r="V803" s="9"/>
      <c r="W803" s="9"/>
      <c r="X803" s="47"/>
      <c r="Y803" s="9"/>
      <c r="Z803" s="28"/>
      <c r="AA803" s="9"/>
      <c r="AB803" s="9"/>
      <c r="AC803" s="9"/>
    </row>
    <row r="804" spans="1:29" ht="12.75">
      <c r="A804" s="10"/>
      <c r="B804" s="9"/>
      <c r="C804" s="11"/>
      <c r="E804" s="9"/>
      <c r="F804" s="9"/>
      <c r="G804" s="9"/>
      <c r="H804" s="13"/>
      <c r="I804" s="9"/>
      <c r="J804" s="9"/>
      <c r="K804" s="76"/>
      <c r="L804" s="9"/>
      <c r="M804" s="149"/>
      <c r="N804" s="11"/>
      <c r="O804" s="11"/>
      <c r="P804" s="9"/>
      <c r="Q804" s="9"/>
      <c r="R804" s="9"/>
      <c r="S804" s="149"/>
      <c r="T804" s="9"/>
      <c r="U804" s="11"/>
      <c r="V804" s="9"/>
      <c r="W804" s="9"/>
      <c r="X804" s="47"/>
      <c r="Y804" s="9"/>
      <c r="Z804" s="28"/>
      <c r="AA804" s="9"/>
      <c r="AB804" s="9"/>
      <c r="AC804" s="9"/>
    </row>
    <row r="805" spans="1:29" ht="12.75">
      <c r="A805" s="10"/>
      <c r="B805" s="9"/>
      <c r="C805" s="11"/>
      <c r="E805" s="9"/>
      <c r="F805" s="9"/>
      <c r="G805" s="9"/>
      <c r="H805" s="13"/>
      <c r="I805" s="9"/>
      <c r="J805" s="9"/>
      <c r="K805" s="76"/>
      <c r="L805" s="9"/>
      <c r="M805" s="149"/>
      <c r="N805" s="11"/>
      <c r="O805" s="11"/>
      <c r="P805" s="9"/>
      <c r="Q805" s="9"/>
      <c r="R805" s="9"/>
      <c r="S805" s="149"/>
      <c r="T805" s="9"/>
      <c r="U805" s="11"/>
      <c r="V805" s="9"/>
      <c r="W805" s="9"/>
      <c r="X805" s="47"/>
      <c r="Y805" s="9"/>
      <c r="Z805" s="28"/>
      <c r="AA805" s="9"/>
      <c r="AB805" s="9"/>
      <c r="AC805" s="9"/>
    </row>
    <row r="806" spans="1:29" ht="12.75">
      <c r="A806" s="10"/>
      <c r="B806" s="9"/>
      <c r="C806" s="11"/>
      <c r="E806" s="9"/>
      <c r="F806" s="9"/>
      <c r="G806" s="9"/>
      <c r="H806" s="13"/>
      <c r="I806" s="9"/>
      <c r="J806" s="9"/>
      <c r="K806" s="76"/>
      <c r="L806" s="9"/>
      <c r="M806" s="149"/>
      <c r="N806" s="11"/>
      <c r="O806" s="11"/>
      <c r="P806" s="9"/>
      <c r="Q806" s="9"/>
      <c r="R806" s="9"/>
      <c r="S806" s="149"/>
      <c r="T806" s="9"/>
      <c r="U806" s="11"/>
      <c r="V806" s="9"/>
      <c r="W806" s="9"/>
      <c r="X806" s="47"/>
      <c r="Y806" s="9"/>
      <c r="Z806" s="28"/>
      <c r="AA806" s="9"/>
      <c r="AB806" s="9"/>
      <c r="AC806" s="9"/>
    </row>
    <row r="807" spans="1:29" ht="12.75">
      <c r="A807" s="10"/>
      <c r="B807" s="9"/>
      <c r="C807" s="11"/>
      <c r="E807" s="9"/>
      <c r="F807" s="9"/>
      <c r="G807" s="9"/>
      <c r="H807" s="13"/>
      <c r="I807" s="9"/>
      <c r="J807" s="9"/>
      <c r="K807" s="76"/>
      <c r="L807" s="9"/>
      <c r="M807" s="149"/>
      <c r="N807" s="11"/>
      <c r="O807" s="11"/>
      <c r="P807" s="9"/>
      <c r="Q807" s="9"/>
      <c r="R807" s="9"/>
      <c r="S807" s="149"/>
      <c r="T807" s="9"/>
      <c r="U807" s="11"/>
      <c r="V807" s="9"/>
      <c r="W807" s="9"/>
      <c r="X807" s="47"/>
      <c r="Y807" s="9"/>
      <c r="Z807" s="28"/>
      <c r="AA807" s="9"/>
      <c r="AB807" s="9"/>
      <c r="AC807" s="9"/>
    </row>
    <row r="808" spans="1:29" ht="12.75">
      <c r="A808" s="10"/>
      <c r="B808" s="9"/>
      <c r="C808" s="11"/>
      <c r="E808" s="9"/>
      <c r="F808" s="9"/>
      <c r="G808" s="9"/>
      <c r="H808" s="13"/>
      <c r="I808" s="9"/>
      <c r="J808" s="9"/>
      <c r="K808" s="76"/>
      <c r="L808" s="9"/>
      <c r="M808" s="149"/>
      <c r="N808" s="11"/>
      <c r="O808" s="11"/>
      <c r="P808" s="9"/>
      <c r="Q808" s="9"/>
      <c r="R808" s="9"/>
      <c r="S808" s="149"/>
      <c r="T808" s="9"/>
      <c r="U808" s="11"/>
      <c r="V808" s="9"/>
      <c r="W808" s="9"/>
      <c r="X808" s="47"/>
      <c r="Y808" s="9"/>
      <c r="Z808" s="28"/>
      <c r="AA808" s="9"/>
      <c r="AB808" s="9"/>
      <c r="AC808" s="9"/>
    </row>
    <row r="809" spans="1:29" ht="12.75">
      <c r="A809" s="10"/>
      <c r="B809" s="9"/>
      <c r="C809" s="11"/>
      <c r="E809" s="9"/>
      <c r="F809" s="9"/>
      <c r="G809" s="9"/>
      <c r="H809" s="13"/>
      <c r="I809" s="9"/>
      <c r="J809" s="9"/>
      <c r="K809" s="76"/>
      <c r="L809" s="9"/>
      <c r="M809" s="149"/>
      <c r="N809" s="11"/>
      <c r="O809" s="11"/>
      <c r="P809" s="9"/>
      <c r="Q809" s="9"/>
      <c r="R809" s="9"/>
      <c r="S809" s="149"/>
      <c r="T809" s="9"/>
      <c r="U809" s="11"/>
      <c r="V809" s="9"/>
      <c r="W809" s="9"/>
      <c r="X809" s="47"/>
      <c r="Y809" s="9"/>
      <c r="Z809" s="28"/>
      <c r="AA809" s="9"/>
      <c r="AB809" s="9"/>
      <c r="AC809" s="9"/>
    </row>
    <row r="810" spans="1:29" ht="12.75">
      <c r="A810" s="10"/>
      <c r="B810" s="9"/>
      <c r="C810" s="11"/>
      <c r="E810" s="9"/>
      <c r="F810" s="9"/>
      <c r="G810" s="9"/>
      <c r="H810" s="13"/>
      <c r="I810" s="9"/>
      <c r="J810" s="9"/>
      <c r="K810" s="76"/>
      <c r="L810" s="9"/>
      <c r="M810" s="149"/>
      <c r="N810" s="11"/>
      <c r="O810" s="11"/>
      <c r="P810" s="9"/>
      <c r="Q810" s="9"/>
      <c r="R810" s="9"/>
      <c r="S810" s="149"/>
      <c r="T810" s="9"/>
      <c r="U810" s="11"/>
      <c r="V810" s="9"/>
      <c r="W810" s="9"/>
      <c r="X810" s="47"/>
      <c r="Y810" s="9"/>
      <c r="Z810" s="28"/>
      <c r="AA810" s="9"/>
      <c r="AB810" s="9"/>
      <c r="AC810" s="9"/>
    </row>
    <row r="811" spans="1:29" ht="12.75">
      <c r="A811" s="10"/>
      <c r="B811" s="9"/>
      <c r="C811" s="11"/>
      <c r="E811" s="9"/>
      <c r="F811" s="9"/>
      <c r="G811" s="9"/>
      <c r="H811" s="13"/>
      <c r="I811" s="9"/>
      <c r="J811" s="9"/>
      <c r="K811" s="76"/>
      <c r="L811" s="9"/>
      <c r="M811" s="149"/>
      <c r="N811" s="11"/>
      <c r="O811" s="11"/>
      <c r="P811" s="9"/>
      <c r="Q811" s="9"/>
      <c r="R811" s="9"/>
      <c r="S811" s="149"/>
      <c r="T811" s="9"/>
      <c r="U811" s="11"/>
      <c r="V811" s="9"/>
      <c r="W811" s="9"/>
      <c r="X811" s="47"/>
      <c r="Y811" s="9"/>
      <c r="Z811" s="28"/>
      <c r="AA811" s="9"/>
      <c r="AB811" s="9"/>
      <c r="AC811" s="9"/>
    </row>
    <row r="812" spans="1:29" ht="12.75">
      <c r="A812" s="10"/>
      <c r="B812" s="9"/>
      <c r="C812" s="11"/>
      <c r="E812" s="9"/>
      <c r="F812" s="9"/>
      <c r="G812" s="9"/>
      <c r="H812" s="13"/>
      <c r="I812" s="9"/>
      <c r="J812" s="9"/>
      <c r="K812" s="76"/>
      <c r="L812" s="9"/>
      <c r="M812" s="149"/>
      <c r="N812" s="11"/>
      <c r="O812" s="11"/>
      <c r="P812" s="9"/>
      <c r="Q812" s="9"/>
      <c r="R812" s="9"/>
      <c r="S812" s="149"/>
      <c r="T812" s="9"/>
      <c r="U812" s="11"/>
      <c r="V812" s="9"/>
      <c r="W812" s="9"/>
      <c r="X812" s="47"/>
      <c r="Y812" s="9"/>
      <c r="Z812" s="28"/>
      <c r="AA812" s="9"/>
      <c r="AB812" s="9"/>
      <c r="AC812" s="9"/>
    </row>
    <row r="813" spans="1:29" ht="12.75">
      <c r="A813" s="10"/>
      <c r="B813" s="9"/>
      <c r="C813" s="11"/>
      <c r="E813" s="9"/>
      <c r="F813" s="9"/>
      <c r="G813" s="9"/>
      <c r="H813" s="13"/>
      <c r="I813" s="9"/>
      <c r="J813" s="9"/>
      <c r="K813" s="76"/>
      <c r="L813" s="9"/>
      <c r="M813" s="149"/>
      <c r="N813" s="11"/>
      <c r="O813" s="11"/>
      <c r="P813" s="9"/>
      <c r="Q813" s="9"/>
      <c r="R813" s="9"/>
      <c r="S813" s="149"/>
      <c r="T813" s="9"/>
      <c r="U813" s="11"/>
      <c r="V813" s="9"/>
      <c r="W813" s="9"/>
      <c r="X813" s="47"/>
      <c r="Y813" s="9"/>
      <c r="Z813" s="28"/>
      <c r="AA813" s="9"/>
      <c r="AB813" s="9"/>
      <c r="AC813" s="9"/>
    </row>
    <row r="814" spans="1:29" ht="12.75">
      <c r="A814" s="10"/>
      <c r="B814" s="9"/>
      <c r="C814" s="11"/>
      <c r="E814" s="9"/>
      <c r="F814" s="9"/>
      <c r="G814" s="9"/>
      <c r="H814" s="13"/>
      <c r="I814" s="9"/>
      <c r="J814" s="9"/>
      <c r="K814" s="76"/>
      <c r="L814" s="9"/>
      <c r="M814" s="149"/>
      <c r="N814" s="11"/>
      <c r="O814" s="11"/>
      <c r="P814" s="9"/>
      <c r="Q814" s="9"/>
      <c r="R814" s="9"/>
      <c r="S814" s="149"/>
      <c r="T814" s="9"/>
      <c r="U814" s="11"/>
      <c r="V814" s="9"/>
      <c r="W814" s="9"/>
      <c r="X814" s="47"/>
      <c r="Y814" s="9"/>
      <c r="Z814" s="28"/>
      <c r="AA814" s="9"/>
      <c r="AB814" s="9"/>
      <c r="AC814" s="9"/>
    </row>
    <row r="815" spans="1:29" ht="12.75">
      <c r="A815" s="10"/>
      <c r="B815" s="9"/>
      <c r="C815" s="11"/>
      <c r="E815" s="9"/>
      <c r="F815" s="9"/>
      <c r="G815" s="9"/>
      <c r="H815" s="13"/>
      <c r="I815" s="9"/>
      <c r="J815" s="9"/>
      <c r="K815" s="76"/>
      <c r="L815" s="9"/>
      <c r="M815" s="149"/>
      <c r="N815" s="11"/>
      <c r="O815" s="11"/>
      <c r="P815" s="9"/>
      <c r="Q815" s="9"/>
      <c r="R815" s="9"/>
      <c r="S815" s="149"/>
      <c r="T815" s="9"/>
      <c r="U815" s="11"/>
      <c r="V815" s="9"/>
      <c r="W815" s="9"/>
      <c r="X815" s="47"/>
      <c r="Y815" s="9"/>
      <c r="Z815" s="28"/>
      <c r="AA815" s="9"/>
      <c r="AB815" s="9"/>
      <c r="AC815" s="9"/>
    </row>
    <row r="816" spans="1:29" ht="12.75">
      <c r="A816" s="10"/>
      <c r="B816" s="9"/>
      <c r="C816" s="11"/>
      <c r="E816" s="9"/>
      <c r="F816" s="9"/>
      <c r="G816" s="9"/>
      <c r="H816" s="13"/>
      <c r="I816" s="9"/>
      <c r="J816" s="9"/>
      <c r="K816" s="76"/>
      <c r="L816" s="9"/>
      <c r="M816" s="149"/>
      <c r="N816" s="11"/>
      <c r="O816" s="11"/>
      <c r="P816" s="9"/>
      <c r="Q816" s="9"/>
      <c r="R816" s="9"/>
      <c r="S816" s="149"/>
      <c r="T816" s="9"/>
      <c r="U816" s="11"/>
      <c r="V816" s="9"/>
      <c r="W816" s="9"/>
      <c r="X816" s="47"/>
      <c r="Y816" s="9"/>
      <c r="Z816" s="28"/>
      <c r="AA816" s="9"/>
      <c r="AB816" s="9"/>
      <c r="AC816" s="9"/>
    </row>
    <row r="817" spans="1:29" ht="12.75">
      <c r="A817" s="10"/>
      <c r="B817" s="9"/>
      <c r="C817" s="11"/>
      <c r="E817" s="9"/>
      <c r="F817" s="9"/>
      <c r="G817" s="9"/>
      <c r="H817" s="13"/>
      <c r="I817" s="9"/>
      <c r="J817" s="9"/>
      <c r="K817" s="76"/>
      <c r="L817" s="9"/>
      <c r="M817" s="149"/>
      <c r="N817" s="11"/>
      <c r="O817" s="11"/>
      <c r="P817" s="9"/>
      <c r="Q817" s="9"/>
      <c r="R817" s="9"/>
      <c r="S817" s="149"/>
      <c r="T817" s="9"/>
      <c r="U817" s="11"/>
      <c r="V817" s="9"/>
      <c r="W817" s="9"/>
      <c r="X817" s="47"/>
      <c r="Y817" s="9"/>
      <c r="Z817" s="28"/>
      <c r="AA817" s="9"/>
      <c r="AB817" s="9"/>
      <c r="AC817" s="9"/>
    </row>
    <row r="818" spans="1:29" ht="12.75">
      <c r="A818" s="10"/>
      <c r="B818" s="9"/>
      <c r="C818" s="11"/>
      <c r="E818" s="9"/>
      <c r="F818" s="9"/>
      <c r="G818" s="9"/>
      <c r="H818" s="13"/>
      <c r="I818" s="9"/>
      <c r="J818" s="9"/>
      <c r="K818" s="76"/>
      <c r="L818" s="9"/>
      <c r="M818" s="149"/>
      <c r="N818" s="11"/>
      <c r="O818" s="11"/>
      <c r="P818" s="9"/>
      <c r="Q818" s="9"/>
      <c r="R818" s="9"/>
      <c r="S818" s="149"/>
      <c r="T818" s="9"/>
      <c r="U818" s="11"/>
      <c r="V818" s="9"/>
      <c r="W818" s="9"/>
      <c r="X818" s="47"/>
      <c r="Y818" s="9"/>
      <c r="Z818" s="28"/>
      <c r="AA818" s="9"/>
      <c r="AB818" s="9"/>
      <c r="AC818" s="9"/>
    </row>
    <row r="819" spans="1:29" ht="12.75">
      <c r="A819" s="10"/>
      <c r="B819" s="9"/>
      <c r="C819" s="11"/>
      <c r="E819" s="9"/>
      <c r="F819" s="9"/>
      <c r="G819" s="9"/>
      <c r="H819" s="13"/>
      <c r="I819" s="9"/>
      <c r="J819" s="9"/>
      <c r="K819" s="76"/>
      <c r="L819" s="9"/>
      <c r="M819" s="149"/>
      <c r="N819" s="11"/>
      <c r="O819" s="11"/>
      <c r="P819" s="9"/>
      <c r="Q819" s="9"/>
      <c r="R819" s="9"/>
      <c r="S819" s="149"/>
      <c r="T819" s="9"/>
      <c r="U819" s="11"/>
      <c r="V819" s="9"/>
      <c r="W819" s="9"/>
      <c r="X819" s="47"/>
      <c r="Y819" s="9"/>
      <c r="Z819" s="28"/>
      <c r="AA819" s="9"/>
      <c r="AB819" s="9"/>
      <c r="AC819" s="9"/>
    </row>
    <row r="820" spans="1:29" ht="12.75">
      <c r="A820" s="10"/>
      <c r="B820" s="9"/>
      <c r="C820" s="11"/>
      <c r="E820" s="9"/>
      <c r="F820" s="9"/>
      <c r="G820" s="9"/>
      <c r="H820" s="13"/>
      <c r="I820" s="9"/>
      <c r="J820" s="9"/>
      <c r="K820" s="76"/>
      <c r="L820" s="9"/>
      <c r="M820" s="149"/>
      <c r="N820" s="11"/>
      <c r="O820" s="11"/>
      <c r="P820" s="9"/>
      <c r="Q820" s="9"/>
      <c r="R820" s="9"/>
      <c r="S820" s="149"/>
      <c r="T820" s="9"/>
      <c r="U820" s="11"/>
      <c r="V820" s="9"/>
      <c r="W820" s="9"/>
      <c r="X820" s="47"/>
      <c r="Y820" s="9"/>
      <c r="Z820" s="28"/>
      <c r="AA820" s="9"/>
      <c r="AB820" s="9"/>
      <c r="AC820" s="9"/>
    </row>
    <row r="821" spans="1:29" ht="12.75">
      <c r="A821" s="10"/>
      <c r="B821" s="9"/>
      <c r="C821" s="11"/>
      <c r="E821" s="9"/>
      <c r="F821" s="9"/>
      <c r="G821" s="9"/>
      <c r="H821" s="13"/>
      <c r="I821" s="9"/>
      <c r="J821" s="9"/>
      <c r="K821" s="76"/>
      <c r="L821" s="9"/>
      <c r="M821" s="149"/>
      <c r="N821" s="11"/>
      <c r="O821" s="11"/>
      <c r="P821" s="9"/>
      <c r="Q821" s="9"/>
      <c r="R821" s="9"/>
      <c r="S821" s="149"/>
      <c r="T821" s="9"/>
      <c r="U821" s="11"/>
      <c r="V821" s="9"/>
      <c r="W821" s="9"/>
      <c r="X821" s="47"/>
      <c r="Y821" s="9"/>
      <c r="Z821" s="28"/>
      <c r="AA821" s="9"/>
      <c r="AB821" s="9"/>
      <c r="AC821" s="9"/>
    </row>
    <row r="822" spans="1:29" ht="12.75">
      <c r="A822" s="10"/>
      <c r="B822" s="9"/>
      <c r="C822" s="11"/>
      <c r="E822" s="9"/>
      <c r="F822" s="9"/>
      <c r="G822" s="9"/>
      <c r="H822" s="13"/>
      <c r="I822" s="9"/>
      <c r="J822" s="9"/>
      <c r="K822" s="76"/>
      <c r="L822" s="9"/>
      <c r="M822" s="149"/>
      <c r="N822" s="11"/>
      <c r="O822" s="11"/>
      <c r="P822" s="9"/>
      <c r="Q822" s="9"/>
      <c r="R822" s="9"/>
      <c r="S822" s="149"/>
      <c r="T822" s="9"/>
      <c r="U822" s="11"/>
      <c r="V822" s="9"/>
      <c r="W822" s="9"/>
      <c r="X822" s="47"/>
      <c r="Y822" s="9"/>
      <c r="Z822" s="28"/>
      <c r="AA822" s="9"/>
      <c r="AB822" s="9"/>
      <c r="AC822" s="9"/>
    </row>
    <row r="823" spans="1:29" ht="12.75">
      <c r="A823" s="10"/>
      <c r="B823" s="9"/>
      <c r="C823" s="11"/>
      <c r="E823" s="9"/>
      <c r="F823" s="9"/>
      <c r="G823" s="9"/>
      <c r="H823" s="13"/>
      <c r="I823" s="9"/>
      <c r="J823" s="9"/>
      <c r="K823" s="76"/>
      <c r="L823" s="9"/>
      <c r="M823" s="149"/>
      <c r="N823" s="11"/>
      <c r="O823" s="11"/>
      <c r="P823" s="9"/>
      <c r="Q823" s="9"/>
      <c r="R823" s="9"/>
      <c r="S823" s="149"/>
      <c r="T823" s="9"/>
      <c r="U823" s="11"/>
      <c r="V823" s="9"/>
      <c r="W823" s="9"/>
      <c r="X823" s="47"/>
      <c r="Y823" s="9"/>
      <c r="Z823" s="28"/>
      <c r="AA823" s="9"/>
      <c r="AB823" s="9"/>
      <c r="AC823" s="9"/>
    </row>
    <row r="824" spans="1:29" ht="12.75">
      <c r="A824" s="10"/>
      <c r="B824" s="9"/>
      <c r="C824" s="11"/>
      <c r="E824" s="9"/>
      <c r="F824" s="9"/>
      <c r="G824" s="9"/>
      <c r="H824" s="13"/>
      <c r="I824" s="9"/>
      <c r="J824" s="9"/>
      <c r="K824" s="76"/>
      <c r="L824" s="9"/>
      <c r="M824" s="149"/>
      <c r="N824" s="11"/>
      <c r="O824" s="11"/>
      <c r="P824" s="9"/>
      <c r="Q824" s="9"/>
      <c r="R824" s="9"/>
      <c r="S824" s="149"/>
      <c r="T824" s="9"/>
      <c r="U824" s="11"/>
      <c r="V824" s="9"/>
      <c r="W824" s="9"/>
      <c r="X824" s="47"/>
      <c r="Y824" s="9"/>
      <c r="Z824" s="28"/>
      <c r="AA824" s="9"/>
      <c r="AB824" s="9"/>
      <c r="AC824" s="9"/>
    </row>
    <row r="825" spans="1:29" ht="12.75">
      <c r="A825" s="10"/>
      <c r="B825" s="9"/>
      <c r="C825" s="11"/>
      <c r="E825" s="9"/>
      <c r="F825" s="9"/>
      <c r="G825" s="9"/>
      <c r="H825" s="13"/>
      <c r="I825" s="9"/>
      <c r="J825" s="9"/>
      <c r="K825" s="76"/>
      <c r="L825" s="9"/>
      <c r="M825" s="149"/>
      <c r="N825" s="11"/>
      <c r="O825" s="11"/>
      <c r="P825" s="9"/>
      <c r="Q825" s="9"/>
      <c r="R825" s="9"/>
      <c r="S825" s="149"/>
      <c r="T825" s="9"/>
      <c r="U825" s="11"/>
      <c r="V825" s="9"/>
      <c r="W825" s="9"/>
      <c r="X825" s="47"/>
      <c r="Y825" s="9"/>
      <c r="Z825" s="28"/>
      <c r="AA825" s="9"/>
      <c r="AB825" s="9"/>
      <c r="AC825" s="9"/>
    </row>
    <row r="826" spans="1:29" ht="12.75">
      <c r="A826" s="10"/>
      <c r="B826" s="9"/>
      <c r="C826" s="11"/>
      <c r="E826" s="9"/>
      <c r="F826" s="9"/>
      <c r="G826" s="9"/>
      <c r="H826" s="13"/>
      <c r="I826" s="9"/>
      <c r="J826" s="9"/>
      <c r="K826" s="76"/>
      <c r="L826" s="9"/>
      <c r="M826" s="149"/>
      <c r="N826" s="11"/>
      <c r="O826" s="11"/>
      <c r="P826" s="9"/>
      <c r="Q826" s="9"/>
      <c r="R826" s="9"/>
      <c r="S826" s="149"/>
      <c r="T826" s="9"/>
      <c r="U826" s="11"/>
      <c r="V826" s="9"/>
      <c r="W826" s="9"/>
      <c r="X826" s="47"/>
      <c r="Y826" s="9"/>
      <c r="Z826" s="28"/>
      <c r="AA826" s="9"/>
      <c r="AB826" s="9"/>
      <c r="AC826" s="9"/>
    </row>
    <row r="827" spans="1:29" ht="12.75">
      <c r="A827" s="10"/>
      <c r="B827" s="9"/>
      <c r="C827" s="11"/>
      <c r="E827" s="9"/>
      <c r="F827" s="9"/>
      <c r="G827" s="9"/>
      <c r="H827" s="13"/>
      <c r="I827" s="9"/>
      <c r="J827" s="9"/>
      <c r="K827" s="76"/>
      <c r="L827" s="9"/>
      <c r="M827" s="149"/>
      <c r="N827" s="11"/>
      <c r="O827" s="11"/>
      <c r="P827" s="9"/>
      <c r="Q827" s="9"/>
      <c r="R827" s="9"/>
      <c r="S827" s="149"/>
      <c r="T827" s="9"/>
      <c r="U827" s="11"/>
      <c r="V827" s="9"/>
      <c r="W827" s="9"/>
      <c r="X827" s="47"/>
      <c r="Y827" s="9"/>
      <c r="Z827" s="28"/>
      <c r="AA827" s="9"/>
      <c r="AB827" s="9"/>
      <c r="AC827" s="9"/>
    </row>
    <row r="828" spans="1:29" ht="12.75">
      <c r="A828" s="10"/>
      <c r="B828" s="9"/>
      <c r="C828" s="11"/>
      <c r="E828" s="9"/>
      <c r="F828" s="9"/>
      <c r="G828" s="9"/>
      <c r="H828" s="13"/>
      <c r="I828" s="9"/>
      <c r="J828" s="9"/>
      <c r="K828" s="76"/>
      <c r="L828" s="9"/>
      <c r="M828" s="149"/>
      <c r="N828" s="11"/>
      <c r="O828" s="11"/>
      <c r="P828" s="9"/>
      <c r="Q828" s="9"/>
      <c r="R828" s="9"/>
      <c r="S828" s="149"/>
      <c r="T828" s="9"/>
      <c r="U828" s="11"/>
      <c r="V828" s="9"/>
      <c r="W828" s="9"/>
      <c r="X828" s="47"/>
      <c r="Y828" s="9"/>
      <c r="Z828" s="28"/>
      <c r="AA828" s="9"/>
      <c r="AB828" s="9"/>
      <c r="AC828" s="9"/>
    </row>
    <row r="829" spans="1:29" ht="12.75">
      <c r="A829" s="10"/>
      <c r="B829" s="9"/>
      <c r="C829" s="11"/>
      <c r="E829" s="9"/>
      <c r="F829" s="9"/>
      <c r="G829" s="9"/>
      <c r="H829" s="13"/>
      <c r="I829" s="9"/>
      <c r="J829" s="9"/>
      <c r="K829" s="76"/>
      <c r="L829" s="9"/>
      <c r="M829" s="149"/>
      <c r="N829" s="11"/>
      <c r="O829" s="11"/>
      <c r="P829" s="9"/>
      <c r="Q829" s="9"/>
      <c r="R829" s="9"/>
      <c r="S829" s="149"/>
      <c r="T829" s="9"/>
      <c r="U829" s="11"/>
      <c r="V829" s="9"/>
      <c r="W829" s="9"/>
      <c r="X829" s="47"/>
      <c r="Y829" s="9"/>
      <c r="Z829" s="28"/>
      <c r="AA829" s="9"/>
      <c r="AB829" s="9"/>
      <c r="AC829" s="9"/>
    </row>
    <row r="830" spans="1:29" ht="12.75">
      <c r="A830" s="10"/>
      <c r="B830" s="9"/>
      <c r="C830" s="11"/>
      <c r="E830" s="9"/>
      <c r="F830" s="9"/>
      <c r="G830" s="9"/>
      <c r="H830" s="13"/>
      <c r="I830" s="9"/>
      <c r="J830" s="9"/>
      <c r="K830" s="76"/>
      <c r="L830" s="9"/>
      <c r="M830" s="149"/>
      <c r="N830" s="11"/>
      <c r="O830" s="11"/>
      <c r="P830" s="9"/>
      <c r="Q830" s="9"/>
      <c r="R830" s="9"/>
      <c r="S830" s="149"/>
      <c r="T830" s="9"/>
      <c r="U830" s="11"/>
      <c r="V830" s="9"/>
      <c r="W830" s="9"/>
      <c r="X830" s="47"/>
      <c r="Y830" s="9"/>
      <c r="Z830" s="28"/>
      <c r="AA830" s="9"/>
      <c r="AB830" s="9"/>
      <c r="AC830" s="9"/>
    </row>
    <row r="831" spans="1:29" ht="12.75">
      <c r="A831" s="10"/>
      <c r="B831" s="9"/>
      <c r="C831" s="11"/>
      <c r="E831" s="9"/>
      <c r="F831" s="9"/>
      <c r="G831" s="9"/>
      <c r="H831" s="13"/>
      <c r="I831" s="9"/>
      <c r="J831" s="9"/>
      <c r="K831" s="76"/>
      <c r="L831" s="9"/>
      <c r="M831" s="149"/>
      <c r="N831" s="11"/>
      <c r="O831" s="11"/>
      <c r="P831" s="9"/>
      <c r="Q831" s="9"/>
      <c r="R831" s="9"/>
      <c r="S831" s="149"/>
      <c r="T831" s="9"/>
      <c r="U831" s="11"/>
      <c r="V831" s="9"/>
      <c r="W831" s="9"/>
      <c r="X831" s="47"/>
      <c r="Y831" s="9"/>
      <c r="Z831" s="28"/>
      <c r="AA831" s="9"/>
      <c r="AB831" s="9"/>
      <c r="AC831" s="9"/>
    </row>
    <row r="832" spans="1:29" ht="12.75">
      <c r="A832" s="10"/>
      <c r="B832" s="9"/>
      <c r="C832" s="11"/>
      <c r="E832" s="9"/>
      <c r="F832" s="9"/>
      <c r="G832" s="9"/>
      <c r="H832" s="13"/>
      <c r="I832" s="9"/>
      <c r="J832" s="9"/>
      <c r="K832" s="76"/>
      <c r="L832" s="9"/>
      <c r="M832" s="149"/>
      <c r="N832" s="11"/>
      <c r="O832" s="11"/>
      <c r="P832" s="9"/>
      <c r="Q832" s="9"/>
      <c r="R832" s="9"/>
      <c r="S832" s="149"/>
      <c r="T832" s="9"/>
      <c r="U832" s="11"/>
      <c r="V832" s="9"/>
      <c r="W832" s="9"/>
      <c r="X832" s="47"/>
      <c r="Y832" s="9"/>
      <c r="Z832" s="28"/>
      <c r="AA832" s="9"/>
      <c r="AB832" s="9"/>
      <c r="AC832" s="9"/>
    </row>
    <row r="833" spans="1:29" ht="12.75">
      <c r="A833" s="10"/>
      <c r="B833" s="9"/>
      <c r="C833" s="11"/>
      <c r="E833" s="9"/>
      <c r="F833" s="9"/>
      <c r="G833" s="9"/>
      <c r="H833" s="13"/>
      <c r="I833" s="9"/>
      <c r="J833" s="9"/>
      <c r="K833" s="76"/>
      <c r="L833" s="9"/>
      <c r="M833" s="149"/>
      <c r="N833" s="11"/>
      <c r="O833" s="11"/>
      <c r="P833" s="9"/>
      <c r="Q833" s="9"/>
      <c r="R833" s="9"/>
      <c r="S833" s="149"/>
      <c r="T833" s="9"/>
      <c r="U833" s="11"/>
      <c r="V833" s="9"/>
      <c r="W833" s="9"/>
      <c r="X833" s="47"/>
      <c r="Y833" s="9"/>
      <c r="Z833" s="28"/>
      <c r="AA833" s="9"/>
      <c r="AB833" s="9"/>
      <c r="AC833" s="9"/>
    </row>
    <row r="834" spans="1:29" ht="12.75">
      <c r="A834" s="10"/>
      <c r="B834" s="9"/>
      <c r="C834" s="11"/>
      <c r="E834" s="9"/>
      <c r="F834" s="9"/>
      <c r="G834" s="9"/>
      <c r="H834" s="13"/>
      <c r="I834" s="9"/>
      <c r="J834" s="9"/>
      <c r="K834" s="76"/>
      <c r="L834" s="9"/>
      <c r="M834" s="149"/>
      <c r="N834" s="11"/>
      <c r="O834" s="11"/>
      <c r="P834" s="9"/>
      <c r="Q834" s="9"/>
      <c r="R834" s="9"/>
      <c r="S834" s="149"/>
      <c r="T834" s="9"/>
      <c r="U834" s="11"/>
      <c r="V834" s="9"/>
      <c r="W834" s="9"/>
      <c r="X834" s="47"/>
      <c r="Y834" s="9"/>
      <c r="Z834" s="28"/>
      <c r="AA834" s="9"/>
      <c r="AB834" s="9"/>
      <c r="AC834" s="9"/>
    </row>
    <row r="835" spans="1:29" ht="12.75">
      <c r="A835" s="10"/>
      <c r="B835" s="9"/>
      <c r="C835" s="11"/>
      <c r="E835" s="9"/>
      <c r="F835" s="9"/>
      <c r="G835" s="9"/>
      <c r="H835" s="13"/>
      <c r="I835" s="9"/>
      <c r="J835" s="9"/>
      <c r="K835" s="76"/>
      <c r="L835" s="9"/>
      <c r="M835" s="149"/>
      <c r="N835" s="11"/>
      <c r="O835" s="11"/>
      <c r="P835" s="9"/>
      <c r="Q835" s="9"/>
      <c r="R835" s="9"/>
      <c r="S835" s="149"/>
      <c r="T835" s="9"/>
      <c r="U835" s="11"/>
      <c r="V835" s="9"/>
      <c r="W835" s="9"/>
      <c r="X835" s="47"/>
      <c r="Y835" s="9"/>
      <c r="Z835" s="28"/>
      <c r="AA835" s="9"/>
      <c r="AB835" s="9"/>
      <c r="AC835" s="9"/>
    </row>
    <row r="836" spans="1:29" ht="12.75">
      <c r="A836" s="10"/>
      <c r="B836" s="9"/>
      <c r="C836" s="11"/>
      <c r="E836" s="9"/>
      <c r="F836" s="9"/>
      <c r="G836" s="9"/>
      <c r="H836" s="13"/>
      <c r="I836" s="9"/>
      <c r="J836" s="9"/>
      <c r="K836" s="76"/>
      <c r="L836" s="9"/>
      <c r="M836" s="149"/>
      <c r="N836" s="11"/>
      <c r="O836" s="11"/>
      <c r="P836" s="9"/>
      <c r="Q836" s="9"/>
      <c r="R836" s="9"/>
      <c r="S836" s="149"/>
      <c r="T836" s="9"/>
      <c r="U836" s="11"/>
      <c r="V836" s="9"/>
      <c r="W836" s="9"/>
      <c r="X836" s="47"/>
      <c r="Y836" s="9"/>
      <c r="Z836" s="28"/>
      <c r="AA836" s="9"/>
      <c r="AB836" s="9"/>
      <c r="AC836" s="9"/>
    </row>
    <row r="837" spans="1:29" ht="12.75">
      <c r="A837" s="10"/>
      <c r="B837" s="9"/>
      <c r="C837" s="11"/>
      <c r="E837" s="9"/>
      <c r="F837" s="9"/>
      <c r="G837" s="9"/>
      <c r="H837" s="13"/>
      <c r="I837" s="9"/>
      <c r="J837" s="9"/>
      <c r="K837" s="76"/>
      <c r="L837" s="9"/>
      <c r="M837" s="149"/>
      <c r="N837" s="11"/>
      <c r="O837" s="11"/>
      <c r="P837" s="9"/>
      <c r="Q837" s="9"/>
      <c r="R837" s="9"/>
      <c r="S837" s="149"/>
      <c r="T837" s="9"/>
      <c r="U837" s="11"/>
      <c r="V837" s="9"/>
      <c r="W837" s="9"/>
      <c r="X837" s="47"/>
      <c r="Y837" s="9"/>
      <c r="Z837" s="28"/>
      <c r="AA837" s="9"/>
      <c r="AB837" s="9"/>
      <c r="AC837" s="9"/>
    </row>
    <row r="838" spans="1:29" ht="12.75">
      <c r="A838" s="10"/>
      <c r="B838" s="9"/>
      <c r="C838" s="11"/>
      <c r="E838" s="9"/>
      <c r="F838" s="9"/>
      <c r="G838" s="9"/>
      <c r="H838" s="13"/>
      <c r="I838" s="9"/>
      <c r="J838" s="9"/>
      <c r="K838" s="76"/>
      <c r="L838" s="9"/>
      <c r="M838" s="149"/>
      <c r="N838" s="11"/>
      <c r="O838" s="11"/>
      <c r="P838" s="9"/>
      <c r="Q838" s="9"/>
      <c r="R838" s="9"/>
      <c r="S838" s="149"/>
      <c r="T838" s="9"/>
      <c r="U838" s="11"/>
      <c r="V838" s="9"/>
      <c r="W838" s="9"/>
      <c r="X838" s="47"/>
      <c r="Y838" s="9"/>
      <c r="Z838" s="28"/>
      <c r="AA838" s="9"/>
      <c r="AB838" s="9"/>
      <c r="AC838" s="9"/>
    </row>
    <row r="839" spans="1:29" ht="12.75">
      <c r="A839" s="10"/>
      <c r="B839" s="9"/>
      <c r="C839" s="11"/>
      <c r="E839" s="9"/>
      <c r="F839" s="9"/>
      <c r="G839" s="9"/>
      <c r="H839" s="13"/>
      <c r="I839" s="9"/>
      <c r="J839" s="9"/>
      <c r="K839" s="76"/>
      <c r="L839" s="9"/>
      <c r="M839" s="149"/>
      <c r="N839" s="11"/>
      <c r="O839" s="11"/>
      <c r="P839" s="9"/>
      <c r="Q839" s="9"/>
      <c r="R839" s="9"/>
      <c r="S839" s="149"/>
      <c r="T839" s="9"/>
      <c r="U839" s="11"/>
      <c r="V839" s="9"/>
      <c r="W839" s="9"/>
      <c r="X839" s="47"/>
      <c r="Y839" s="9"/>
      <c r="Z839" s="28"/>
      <c r="AA839" s="9"/>
      <c r="AB839" s="9"/>
      <c r="AC839" s="9"/>
    </row>
    <row r="840" spans="1:29" ht="12.75">
      <c r="A840" s="10"/>
      <c r="B840" s="9"/>
      <c r="C840" s="11"/>
      <c r="E840" s="9"/>
      <c r="F840" s="9"/>
      <c r="G840" s="9"/>
      <c r="H840" s="13"/>
      <c r="I840" s="9"/>
      <c r="J840" s="9"/>
      <c r="K840" s="76"/>
      <c r="L840" s="9"/>
      <c r="M840" s="149"/>
      <c r="N840" s="11"/>
      <c r="O840" s="11"/>
      <c r="P840" s="9"/>
      <c r="Q840" s="9"/>
      <c r="R840" s="9"/>
      <c r="S840" s="149"/>
      <c r="T840" s="9"/>
      <c r="U840" s="11"/>
      <c r="V840" s="9"/>
      <c r="W840" s="9"/>
      <c r="X840" s="47"/>
      <c r="Y840" s="9"/>
      <c r="Z840" s="28"/>
      <c r="AA840" s="9"/>
      <c r="AB840" s="9"/>
      <c r="AC840" s="9"/>
    </row>
    <row r="841" spans="1:29" ht="12.75">
      <c r="A841" s="10"/>
      <c r="B841" s="9"/>
      <c r="C841" s="11"/>
      <c r="E841" s="9"/>
      <c r="F841" s="9"/>
      <c r="G841" s="9"/>
      <c r="H841" s="13"/>
      <c r="I841" s="9"/>
      <c r="J841" s="9"/>
      <c r="K841" s="76"/>
      <c r="L841" s="9"/>
      <c r="M841" s="149"/>
      <c r="N841" s="11"/>
      <c r="O841" s="11"/>
      <c r="P841" s="9"/>
      <c r="Q841" s="9"/>
      <c r="R841" s="9"/>
      <c r="S841" s="149"/>
      <c r="T841" s="9"/>
      <c r="U841" s="11"/>
      <c r="V841" s="9"/>
      <c r="W841" s="9"/>
      <c r="X841" s="47"/>
      <c r="Y841" s="9"/>
      <c r="Z841" s="28"/>
      <c r="AA841" s="9"/>
      <c r="AB841" s="9"/>
      <c r="AC841" s="9"/>
    </row>
    <row r="842" spans="1:29" ht="12.75">
      <c r="A842" s="10"/>
      <c r="B842" s="9"/>
      <c r="C842" s="11"/>
      <c r="E842" s="9"/>
      <c r="F842" s="9"/>
      <c r="G842" s="9"/>
      <c r="H842" s="13"/>
      <c r="I842" s="9"/>
      <c r="J842" s="9"/>
      <c r="K842" s="76"/>
      <c r="L842" s="9"/>
      <c r="M842" s="149"/>
      <c r="N842" s="11"/>
      <c r="O842" s="11"/>
      <c r="P842" s="9"/>
      <c r="Q842" s="9"/>
      <c r="R842" s="9"/>
      <c r="S842" s="149"/>
      <c r="T842" s="9"/>
      <c r="U842" s="11"/>
      <c r="V842" s="9"/>
      <c r="W842" s="9"/>
      <c r="X842" s="47"/>
      <c r="Y842" s="9"/>
      <c r="Z842" s="28"/>
      <c r="AA842" s="9"/>
      <c r="AB842" s="9"/>
      <c r="AC842" s="9"/>
    </row>
    <row r="843" spans="1:29" ht="12.75">
      <c r="A843" s="10"/>
      <c r="B843" s="9"/>
      <c r="C843" s="11"/>
      <c r="E843" s="9"/>
      <c r="F843" s="9"/>
      <c r="G843" s="9"/>
      <c r="H843" s="13"/>
      <c r="I843" s="9"/>
      <c r="J843" s="9"/>
      <c r="K843" s="76"/>
      <c r="L843" s="9"/>
      <c r="M843" s="149"/>
      <c r="N843" s="11"/>
      <c r="O843" s="11"/>
      <c r="P843" s="9"/>
      <c r="Q843" s="9"/>
      <c r="R843" s="9"/>
      <c r="S843" s="149"/>
      <c r="T843" s="9"/>
      <c r="U843" s="11"/>
      <c r="V843" s="9"/>
      <c r="W843" s="9"/>
      <c r="X843" s="47"/>
      <c r="Y843" s="9"/>
      <c r="Z843" s="28"/>
      <c r="AA843" s="9"/>
      <c r="AB843" s="9"/>
      <c r="AC843" s="9"/>
    </row>
    <row r="844" spans="1:29" ht="12.75">
      <c r="A844" s="10"/>
      <c r="B844" s="9"/>
      <c r="C844" s="11"/>
      <c r="E844" s="9"/>
      <c r="F844" s="9"/>
      <c r="G844" s="9"/>
      <c r="H844" s="13"/>
      <c r="I844" s="9"/>
      <c r="J844" s="9"/>
      <c r="K844" s="76"/>
      <c r="L844" s="9"/>
      <c r="M844" s="149"/>
      <c r="N844" s="11"/>
      <c r="O844" s="11"/>
      <c r="P844" s="9"/>
      <c r="Q844" s="9"/>
      <c r="R844" s="9"/>
      <c r="S844" s="149"/>
      <c r="T844" s="9"/>
      <c r="U844" s="11"/>
      <c r="V844" s="9"/>
      <c r="W844" s="9"/>
      <c r="X844" s="47"/>
      <c r="Y844" s="9"/>
      <c r="Z844" s="28"/>
      <c r="AA844" s="9"/>
      <c r="AB844" s="9"/>
      <c r="AC844" s="9"/>
    </row>
    <row r="845" spans="1:29" ht="12.75">
      <c r="A845" s="10"/>
      <c r="B845" s="9"/>
      <c r="C845" s="11"/>
      <c r="E845" s="9"/>
      <c r="F845" s="9"/>
      <c r="G845" s="9"/>
      <c r="H845" s="13"/>
      <c r="I845" s="9"/>
      <c r="J845" s="9"/>
      <c r="K845" s="76"/>
      <c r="L845" s="9"/>
      <c r="M845" s="149"/>
      <c r="N845" s="11"/>
      <c r="O845" s="11"/>
      <c r="P845" s="9"/>
      <c r="Q845" s="9"/>
      <c r="R845" s="9"/>
      <c r="S845" s="149"/>
      <c r="T845" s="9"/>
      <c r="U845" s="11"/>
      <c r="V845" s="9"/>
      <c r="W845" s="9"/>
      <c r="X845" s="47"/>
      <c r="Y845" s="9"/>
      <c r="Z845" s="28"/>
      <c r="AA845" s="9"/>
      <c r="AB845" s="9"/>
      <c r="AC845" s="9"/>
    </row>
    <row r="846" spans="1:29" ht="12.75">
      <c r="A846" s="10"/>
      <c r="B846" s="9"/>
      <c r="C846" s="11"/>
      <c r="E846" s="9"/>
      <c r="F846" s="9"/>
      <c r="G846" s="9"/>
      <c r="H846" s="13"/>
      <c r="I846" s="9"/>
      <c r="J846" s="9"/>
      <c r="K846" s="76"/>
      <c r="L846" s="9"/>
      <c r="M846" s="149"/>
      <c r="N846" s="11"/>
      <c r="O846" s="11"/>
      <c r="P846" s="9"/>
      <c r="Q846" s="9"/>
      <c r="R846" s="9"/>
      <c r="S846" s="149"/>
      <c r="T846" s="9"/>
      <c r="U846" s="11"/>
      <c r="V846" s="9"/>
      <c r="W846" s="9"/>
      <c r="X846" s="47"/>
      <c r="Y846" s="9"/>
      <c r="Z846" s="28"/>
      <c r="AA846" s="9"/>
      <c r="AB846" s="9"/>
      <c r="AC846" s="9"/>
    </row>
    <row r="847" spans="1:29" ht="12.75">
      <c r="A847" s="10"/>
      <c r="B847" s="9"/>
      <c r="C847" s="11"/>
      <c r="E847" s="9"/>
      <c r="F847" s="9"/>
      <c r="G847" s="9"/>
      <c r="H847" s="13"/>
      <c r="I847" s="9"/>
      <c r="J847" s="9"/>
      <c r="K847" s="76"/>
      <c r="L847" s="9"/>
      <c r="M847" s="149"/>
      <c r="N847" s="11"/>
      <c r="O847" s="11"/>
      <c r="P847" s="9"/>
      <c r="Q847" s="9"/>
      <c r="R847" s="9"/>
      <c r="S847" s="149"/>
      <c r="T847" s="9"/>
      <c r="U847" s="11"/>
      <c r="V847" s="9"/>
      <c r="W847" s="9"/>
      <c r="X847" s="47"/>
      <c r="Y847" s="9"/>
      <c r="Z847" s="28"/>
      <c r="AA847" s="9"/>
      <c r="AB847" s="9"/>
      <c r="AC847" s="9"/>
    </row>
    <row r="848" spans="1:29" ht="12.75">
      <c r="A848" s="10"/>
      <c r="B848" s="9"/>
      <c r="C848" s="11"/>
      <c r="E848" s="9"/>
      <c r="F848" s="9"/>
      <c r="G848" s="9"/>
      <c r="H848" s="13"/>
      <c r="I848" s="9"/>
      <c r="J848" s="9"/>
      <c r="K848" s="76"/>
      <c r="L848" s="9"/>
      <c r="M848" s="149"/>
      <c r="N848" s="11"/>
      <c r="O848" s="11"/>
      <c r="P848" s="9"/>
      <c r="Q848" s="9"/>
      <c r="R848" s="9"/>
      <c r="S848" s="149"/>
      <c r="T848" s="9"/>
      <c r="U848" s="11"/>
      <c r="V848" s="9"/>
      <c r="W848" s="9"/>
      <c r="X848" s="47"/>
      <c r="Y848" s="9"/>
      <c r="Z848" s="28"/>
      <c r="AA848" s="9"/>
      <c r="AB848" s="9"/>
      <c r="AC848" s="9"/>
    </row>
    <row r="849" spans="1:29" ht="12.75">
      <c r="A849" s="10"/>
      <c r="B849" s="9"/>
      <c r="C849" s="11"/>
      <c r="E849" s="9"/>
      <c r="F849" s="9"/>
      <c r="G849" s="9"/>
      <c r="H849" s="13"/>
      <c r="I849" s="9"/>
      <c r="J849" s="9"/>
      <c r="K849" s="76"/>
      <c r="L849" s="9"/>
      <c r="M849" s="149"/>
      <c r="N849" s="11"/>
      <c r="O849" s="11"/>
      <c r="P849" s="9"/>
      <c r="Q849" s="9"/>
      <c r="R849" s="9"/>
      <c r="S849" s="149"/>
      <c r="T849" s="9"/>
      <c r="U849" s="11"/>
      <c r="V849" s="9"/>
      <c r="W849" s="9"/>
      <c r="X849" s="47"/>
      <c r="Y849" s="9"/>
      <c r="Z849" s="28"/>
      <c r="AA849" s="9"/>
      <c r="AB849" s="9"/>
      <c r="AC849" s="9"/>
    </row>
    <row r="850" spans="1:29" ht="12.75">
      <c r="A850" s="10"/>
      <c r="B850" s="9"/>
      <c r="C850" s="11"/>
      <c r="E850" s="9"/>
      <c r="F850" s="9"/>
      <c r="G850" s="9"/>
      <c r="H850" s="13"/>
      <c r="I850" s="9"/>
      <c r="J850" s="9"/>
      <c r="K850" s="76"/>
      <c r="L850" s="9"/>
      <c r="M850" s="149"/>
      <c r="N850" s="11"/>
      <c r="O850" s="11"/>
      <c r="P850" s="9"/>
      <c r="Q850" s="9"/>
      <c r="R850" s="9"/>
      <c r="S850" s="149"/>
      <c r="T850" s="9"/>
      <c r="U850" s="11"/>
      <c r="V850" s="9"/>
      <c r="W850" s="9"/>
      <c r="X850" s="47"/>
      <c r="Y850" s="9"/>
      <c r="Z850" s="28"/>
      <c r="AA850" s="9"/>
      <c r="AB850" s="9"/>
      <c r="AC850" s="9"/>
    </row>
    <row r="851" spans="1:29" ht="12.75">
      <c r="A851" s="10"/>
      <c r="B851" s="9"/>
      <c r="C851" s="11"/>
      <c r="E851" s="9"/>
      <c r="F851" s="9"/>
      <c r="G851" s="9"/>
      <c r="H851" s="13"/>
      <c r="I851" s="9"/>
      <c r="J851" s="9"/>
      <c r="K851" s="76"/>
      <c r="L851" s="9"/>
      <c r="M851" s="149"/>
      <c r="N851" s="11"/>
      <c r="O851" s="11"/>
      <c r="P851" s="9"/>
      <c r="Q851" s="9"/>
      <c r="R851" s="9"/>
      <c r="S851" s="149"/>
      <c r="T851" s="9"/>
      <c r="U851" s="11"/>
      <c r="V851" s="9"/>
      <c r="W851" s="9"/>
      <c r="X851" s="47"/>
      <c r="Y851" s="9"/>
      <c r="Z851" s="28"/>
      <c r="AA851" s="9"/>
      <c r="AB851" s="9"/>
      <c r="AC851" s="9"/>
    </row>
    <row r="852" spans="1:29" ht="12.75">
      <c r="A852" s="10"/>
      <c r="B852" s="9"/>
      <c r="C852" s="11"/>
      <c r="E852" s="9"/>
      <c r="F852" s="9"/>
      <c r="G852" s="9"/>
      <c r="H852" s="13"/>
      <c r="I852" s="9"/>
      <c r="J852" s="9"/>
      <c r="K852" s="76"/>
      <c r="L852" s="9"/>
      <c r="M852" s="149"/>
      <c r="N852" s="11"/>
      <c r="O852" s="11"/>
      <c r="P852" s="9"/>
      <c r="Q852" s="9"/>
      <c r="R852" s="9"/>
      <c r="S852" s="149"/>
      <c r="T852" s="9"/>
      <c r="U852" s="11"/>
      <c r="V852" s="9"/>
      <c r="W852" s="9"/>
      <c r="X852" s="47"/>
      <c r="Y852" s="9"/>
      <c r="Z852" s="28"/>
      <c r="AA852" s="9"/>
      <c r="AB852" s="9"/>
      <c r="AC852" s="9"/>
    </row>
    <row r="853" spans="1:29" ht="12.75">
      <c r="A853" s="10"/>
      <c r="B853" s="9"/>
      <c r="C853" s="11"/>
      <c r="E853" s="9"/>
      <c r="F853" s="9"/>
      <c r="G853" s="9"/>
      <c r="H853" s="13"/>
      <c r="I853" s="9"/>
      <c r="J853" s="9"/>
      <c r="K853" s="76"/>
      <c r="L853" s="9"/>
      <c r="M853" s="149"/>
      <c r="N853" s="11"/>
      <c r="O853" s="11"/>
      <c r="P853" s="9"/>
      <c r="Q853" s="9"/>
      <c r="R853" s="9"/>
      <c r="S853" s="149"/>
      <c r="T853" s="9"/>
      <c r="U853" s="11"/>
      <c r="V853" s="9"/>
      <c r="W853" s="9"/>
      <c r="X853" s="47"/>
      <c r="Y853" s="9"/>
      <c r="Z853" s="28"/>
      <c r="AA853" s="9"/>
      <c r="AB853" s="9"/>
      <c r="AC853" s="9"/>
    </row>
    <row r="854" spans="1:29" ht="12.75">
      <c r="A854" s="10"/>
      <c r="B854" s="9"/>
      <c r="C854" s="11"/>
      <c r="E854" s="9"/>
      <c r="F854" s="9"/>
      <c r="G854" s="9"/>
      <c r="H854" s="13"/>
      <c r="I854" s="9"/>
      <c r="J854" s="9"/>
      <c r="K854" s="76"/>
      <c r="L854" s="9"/>
      <c r="M854" s="149"/>
      <c r="N854" s="11"/>
      <c r="O854" s="11"/>
      <c r="P854" s="9"/>
      <c r="Q854" s="9"/>
      <c r="R854" s="9"/>
      <c r="S854" s="149"/>
      <c r="T854" s="9"/>
      <c r="U854" s="11"/>
      <c r="V854" s="9"/>
      <c r="W854" s="9"/>
      <c r="X854" s="47"/>
      <c r="Y854" s="9"/>
      <c r="Z854" s="28"/>
      <c r="AA854" s="9"/>
      <c r="AB854" s="9"/>
      <c r="AC854" s="9"/>
    </row>
    <row r="855" spans="1:29" ht="12.75">
      <c r="A855" s="10"/>
      <c r="B855" s="9"/>
      <c r="C855" s="11"/>
      <c r="E855" s="9"/>
      <c r="F855" s="9"/>
      <c r="G855" s="9"/>
      <c r="H855" s="13"/>
      <c r="I855" s="9"/>
      <c r="J855" s="9"/>
      <c r="K855" s="76"/>
      <c r="L855" s="9"/>
      <c r="M855" s="149"/>
      <c r="N855" s="11"/>
      <c r="O855" s="11"/>
      <c r="P855" s="9"/>
      <c r="Q855" s="9"/>
      <c r="R855" s="9"/>
      <c r="S855" s="149"/>
      <c r="T855" s="9"/>
      <c r="U855" s="11"/>
      <c r="V855" s="9"/>
      <c r="W855" s="9"/>
      <c r="X855" s="47"/>
      <c r="Y855" s="9"/>
      <c r="Z855" s="28"/>
      <c r="AA855" s="9"/>
      <c r="AB855" s="9"/>
      <c r="AC855" s="9"/>
    </row>
    <row r="856" spans="1:29" ht="12.75">
      <c r="A856" s="10"/>
      <c r="B856" s="9"/>
      <c r="C856" s="11"/>
      <c r="E856" s="9"/>
      <c r="F856" s="9"/>
      <c r="G856" s="9"/>
      <c r="H856" s="13"/>
      <c r="I856" s="9"/>
      <c r="J856" s="9"/>
      <c r="K856" s="76"/>
      <c r="L856" s="9"/>
      <c r="M856" s="149"/>
      <c r="N856" s="11"/>
      <c r="O856" s="11"/>
      <c r="P856" s="9"/>
      <c r="Q856" s="9"/>
      <c r="R856" s="9"/>
      <c r="S856" s="149"/>
      <c r="T856" s="9"/>
      <c r="U856" s="11"/>
      <c r="V856" s="9"/>
      <c r="W856" s="9"/>
      <c r="X856" s="47"/>
      <c r="Y856" s="9"/>
      <c r="Z856" s="28"/>
      <c r="AA856" s="9"/>
      <c r="AB856" s="9"/>
      <c r="AC856" s="9"/>
    </row>
    <row r="857" spans="1:29" ht="12.75">
      <c r="A857" s="10"/>
      <c r="B857" s="9"/>
      <c r="C857" s="11"/>
      <c r="E857" s="9"/>
      <c r="F857" s="9"/>
      <c r="G857" s="9"/>
      <c r="H857" s="13"/>
      <c r="I857" s="9"/>
      <c r="J857" s="9"/>
      <c r="K857" s="76"/>
      <c r="L857" s="9"/>
      <c r="M857" s="149"/>
      <c r="N857" s="11"/>
      <c r="O857" s="11"/>
      <c r="P857" s="9"/>
      <c r="Q857" s="9"/>
      <c r="R857" s="9"/>
      <c r="S857" s="149"/>
      <c r="T857" s="9"/>
      <c r="U857" s="11"/>
      <c r="V857" s="9"/>
      <c r="W857" s="9"/>
      <c r="X857" s="47"/>
      <c r="Y857" s="9"/>
      <c r="Z857" s="28"/>
      <c r="AA857" s="9"/>
      <c r="AB857" s="9"/>
      <c r="AC857" s="9"/>
    </row>
    <row r="858" spans="1:29" ht="12.75">
      <c r="A858" s="10"/>
      <c r="B858" s="9"/>
      <c r="C858" s="11"/>
      <c r="E858" s="9"/>
      <c r="F858" s="9"/>
      <c r="G858" s="9"/>
      <c r="H858" s="13"/>
      <c r="I858" s="9"/>
      <c r="J858" s="9"/>
      <c r="K858" s="76"/>
      <c r="L858" s="9"/>
      <c r="M858" s="149"/>
      <c r="N858" s="11"/>
      <c r="O858" s="11"/>
      <c r="P858" s="9"/>
      <c r="Q858" s="9"/>
      <c r="R858" s="9"/>
      <c r="S858" s="149"/>
      <c r="T858" s="9"/>
      <c r="U858" s="11"/>
      <c r="V858" s="9"/>
      <c r="W858" s="9"/>
      <c r="X858" s="47"/>
      <c r="Y858" s="9"/>
      <c r="Z858" s="28"/>
      <c r="AA858" s="9"/>
      <c r="AB858" s="9"/>
      <c r="AC858" s="9"/>
    </row>
    <row r="859" spans="1:29" ht="12.75">
      <c r="A859" s="10"/>
      <c r="B859" s="9"/>
      <c r="C859" s="11"/>
      <c r="E859" s="9"/>
      <c r="F859" s="9"/>
      <c r="G859" s="9"/>
      <c r="H859" s="13"/>
      <c r="I859" s="9"/>
      <c r="J859" s="9"/>
      <c r="K859" s="76"/>
      <c r="L859" s="9"/>
      <c r="M859" s="149"/>
      <c r="N859" s="11"/>
      <c r="O859" s="11"/>
      <c r="P859" s="9"/>
      <c r="Q859" s="9"/>
      <c r="R859" s="9"/>
      <c r="S859" s="149"/>
      <c r="T859" s="9"/>
      <c r="U859" s="11"/>
      <c r="V859" s="9"/>
      <c r="W859" s="9"/>
      <c r="X859" s="47"/>
      <c r="Y859" s="9"/>
      <c r="Z859" s="28"/>
      <c r="AA859" s="9"/>
      <c r="AB859" s="9"/>
      <c r="AC859" s="9"/>
    </row>
    <row r="860" spans="1:29" ht="12.75">
      <c r="A860" s="10"/>
      <c r="B860" s="9"/>
      <c r="C860" s="11"/>
      <c r="E860" s="9"/>
      <c r="F860" s="9"/>
      <c r="G860" s="9"/>
      <c r="H860" s="13"/>
      <c r="I860" s="9"/>
      <c r="J860" s="9"/>
      <c r="K860" s="76"/>
      <c r="L860" s="9"/>
      <c r="M860" s="149"/>
      <c r="N860" s="11"/>
      <c r="O860" s="11"/>
      <c r="P860" s="9"/>
      <c r="Q860" s="9"/>
      <c r="R860" s="9"/>
      <c r="S860" s="149"/>
      <c r="T860" s="9"/>
      <c r="U860" s="11"/>
      <c r="V860" s="9"/>
      <c r="W860" s="9"/>
      <c r="X860" s="47"/>
      <c r="Y860" s="9"/>
      <c r="Z860" s="28"/>
      <c r="AA860" s="9"/>
      <c r="AB860" s="9"/>
      <c r="AC860" s="9"/>
    </row>
    <row r="861" spans="1:29" ht="12.75">
      <c r="A861" s="10"/>
      <c r="B861" s="9"/>
      <c r="C861" s="11"/>
      <c r="E861" s="9"/>
      <c r="F861" s="9"/>
      <c r="G861" s="9"/>
      <c r="H861" s="13"/>
      <c r="I861" s="9"/>
      <c r="J861" s="9"/>
      <c r="K861" s="76"/>
      <c r="L861" s="9"/>
      <c r="M861" s="149"/>
      <c r="N861" s="11"/>
      <c r="O861" s="11"/>
      <c r="P861" s="9"/>
      <c r="Q861" s="9"/>
      <c r="R861" s="9"/>
      <c r="S861" s="149"/>
      <c r="T861" s="9"/>
      <c r="U861" s="11"/>
      <c r="V861" s="9"/>
      <c r="W861" s="9"/>
      <c r="X861" s="47"/>
      <c r="Y861" s="9"/>
      <c r="Z861" s="28"/>
      <c r="AA861" s="9"/>
      <c r="AB861" s="9"/>
      <c r="AC861" s="9"/>
    </row>
    <row r="862" spans="1:29" ht="12.75">
      <c r="A862" s="10"/>
      <c r="B862" s="9"/>
      <c r="C862" s="11"/>
      <c r="E862" s="9"/>
      <c r="F862" s="9"/>
      <c r="G862" s="9"/>
      <c r="H862" s="13"/>
      <c r="I862" s="9"/>
      <c r="J862" s="9"/>
      <c r="K862" s="76"/>
      <c r="L862" s="9"/>
      <c r="M862" s="149"/>
      <c r="N862" s="11"/>
      <c r="O862" s="11"/>
      <c r="P862" s="9"/>
      <c r="Q862" s="9"/>
      <c r="R862" s="9"/>
      <c r="S862" s="149"/>
      <c r="T862" s="9"/>
      <c r="U862" s="11"/>
      <c r="V862" s="9"/>
      <c r="W862" s="9"/>
      <c r="X862" s="47"/>
      <c r="Y862" s="9"/>
      <c r="Z862" s="28"/>
      <c r="AA862" s="9"/>
      <c r="AB862" s="9"/>
      <c r="AC862" s="9"/>
    </row>
    <row r="863" spans="1:29" ht="12.75">
      <c r="A863" s="10"/>
      <c r="B863" s="9"/>
      <c r="C863" s="11"/>
      <c r="E863" s="9"/>
      <c r="F863" s="9"/>
      <c r="G863" s="9"/>
      <c r="H863" s="13"/>
      <c r="I863" s="9"/>
      <c r="J863" s="9"/>
      <c r="K863" s="76"/>
      <c r="L863" s="9"/>
      <c r="M863" s="149"/>
      <c r="N863" s="11"/>
      <c r="O863" s="11"/>
      <c r="P863" s="9"/>
      <c r="Q863" s="9"/>
      <c r="R863" s="9"/>
      <c r="S863" s="149"/>
      <c r="T863" s="9"/>
      <c r="U863" s="11"/>
      <c r="V863" s="9"/>
      <c r="W863" s="9"/>
      <c r="X863" s="47"/>
      <c r="Y863" s="9"/>
      <c r="Z863" s="28"/>
      <c r="AA863" s="9"/>
      <c r="AB863" s="9"/>
      <c r="AC863" s="9"/>
    </row>
    <row r="864" spans="1:29" ht="12.75">
      <c r="A864" s="10"/>
      <c r="B864" s="9"/>
      <c r="C864" s="11"/>
      <c r="E864" s="9"/>
      <c r="F864" s="9"/>
      <c r="G864" s="9"/>
      <c r="H864" s="13"/>
      <c r="I864" s="9"/>
      <c r="J864" s="9"/>
      <c r="K864" s="76"/>
      <c r="L864" s="9"/>
      <c r="M864" s="149"/>
      <c r="N864" s="11"/>
      <c r="O864" s="11"/>
      <c r="P864" s="9"/>
      <c r="Q864" s="9"/>
      <c r="R864" s="9"/>
      <c r="S864" s="149"/>
      <c r="T864" s="9"/>
      <c r="U864" s="11"/>
      <c r="V864" s="9"/>
      <c r="W864" s="9"/>
      <c r="X864" s="47"/>
      <c r="Y864" s="9"/>
      <c r="Z864" s="28"/>
      <c r="AA864" s="9"/>
      <c r="AB864" s="9"/>
      <c r="AC864" s="9"/>
    </row>
    <row r="865" spans="1:29" ht="12.75">
      <c r="A865" s="10"/>
      <c r="B865" s="9"/>
      <c r="C865" s="11"/>
      <c r="E865" s="9"/>
      <c r="F865" s="9"/>
      <c r="G865" s="9"/>
      <c r="H865" s="13"/>
      <c r="I865" s="9"/>
      <c r="J865" s="9"/>
      <c r="K865" s="76"/>
      <c r="L865" s="9"/>
      <c r="M865" s="149"/>
      <c r="N865" s="11"/>
      <c r="O865" s="11"/>
      <c r="P865" s="9"/>
      <c r="Q865" s="9"/>
      <c r="R865" s="9"/>
      <c r="S865" s="149"/>
      <c r="T865" s="9"/>
      <c r="U865" s="11"/>
      <c r="V865" s="9"/>
      <c r="W865" s="9"/>
      <c r="X865" s="47"/>
      <c r="Y865" s="9"/>
      <c r="Z865" s="28"/>
      <c r="AA865" s="9"/>
      <c r="AB865" s="9"/>
      <c r="AC865" s="9"/>
    </row>
    <row r="866" spans="1:29" ht="12.75">
      <c r="A866" s="10"/>
      <c r="B866" s="9"/>
      <c r="C866" s="11"/>
      <c r="E866" s="9"/>
      <c r="F866" s="9"/>
      <c r="G866" s="9"/>
      <c r="H866" s="13"/>
      <c r="I866" s="9"/>
      <c r="J866" s="9"/>
      <c r="K866" s="76"/>
      <c r="L866" s="9"/>
      <c r="M866" s="149"/>
      <c r="N866" s="11"/>
      <c r="O866" s="11"/>
      <c r="P866" s="9"/>
      <c r="Q866" s="9"/>
      <c r="R866" s="9"/>
      <c r="S866" s="149"/>
      <c r="T866" s="9"/>
      <c r="U866" s="11"/>
      <c r="V866" s="9"/>
      <c r="W866" s="9"/>
      <c r="X866" s="47"/>
      <c r="Y866" s="9"/>
      <c r="Z866" s="28"/>
      <c r="AA866" s="9"/>
      <c r="AB866" s="9"/>
      <c r="AC866" s="9"/>
    </row>
    <row r="867" spans="1:29" ht="12.75">
      <c r="A867" s="10"/>
      <c r="B867" s="9"/>
      <c r="C867" s="11"/>
      <c r="E867" s="9"/>
      <c r="F867" s="9"/>
      <c r="G867" s="9"/>
      <c r="H867" s="13"/>
      <c r="I867" s="9"/>
      <c r="J867" s="9"/>
      <c r="K867" s="76"/>
      <c r="L867" s="9"/>
      <c r="M867" s="149"/>
      <c r="N867" s="11"/>
      <c r="O867" s="11"/>
      <c r="P867" s="9"/>
      <c r="Q867" s="9"/>
      <c r="R867" s="9"/>
      <c r="S867" s="149"/>
      <c r="T867" s="9"/>
      <c r="U867" s="11"/>
      <c r="V867" s="9"/>
      <c r="W867" s="9"/>
      <c r="X867" s="47"/>
      <c r="Y867" s="9"/>
      <c r="Z867" s="28"/>
      <c r="AA867" s="9"/>
      <c r="AB867" s="9"/>
      <c r="AC867" s="9"/>
    </row>
    <row r="868" spans="1:29" ht="12.75">
      <c r="A868" s="10"/>
      <c r="B868" s="9"/>
      <c r="C868" s="11"/>
      <c r="E868" s="9"/>
      <c r="F868" s="9"/>
      <c r="G868" s="9"/>
      <c r="H868" s="13"/>
      <c r="I868" s="9"/>
      <c r="J868" s="9"/>
      <c r="K868" s="76"/>
      <c r="L868" s="9"/>
      <c r="M868" s="149"/>
      <c r="N868" s="11"/>
      <c r="O868" s="11"/>
      <c r="P868" s="9"/>
      <c r="Q868" s="9"/>
      <c r="R868" s="9"/>
      <c r="S868" s="149"/>
      <c r="T868" s="9"/>
      <c r="U868" s="11"/>
      <c r="V868" s="9"/>
      <c r="W868" s="9"/>
      <c r="X868" s="47"/>
      <c r="Y868" s="9"/>
      <c r="Z868" s="28"/>
      <c r="AA868" s="9"/>
      <c r="AB868" s="9"/>
      <c r="AC868" s="9"/>
    </row>
    <row r="869" spans="1:29" ht="12.75">
      <c r="A869" s="10"/>
      <c r="B869" s="9"/>
      <c r="C869" s="11"/>
      <c r="E869" s="9"/>
      <c r="F869" s="9"/>
      <c r="G869" s="9"/>
      <c r="H869" s="13"/>
      <c r="I869" s="9"/>
      <c r="J869" s="9"/>
      <c r="K869" s="76"/>
      <c r="L869" s="9"/>
      <c r="M869" s="149"/>
      <c r="N869" s="11"/>
      <c r="O869" s="11"/>
      <c r="P869" s="9"/>
      <c r="Q869" s="9"/>
      <c r="R869" s="9"/>
      <c r="S869" s="149"/>
      <c r="T869" s="9"/>
      <c r="U869" s="11"/>
      <c r="V869" s="9"/>
      <c r="W869" s="9"/>
      <c r="X869" s="47"/>
      <c r="Y869" s="9"/>
      <c r="Z869" s="28"/>
      <c r="AA869" s="9"/>
      <c r="AB869" s="9"/>
      <c r="AC869" s="9"/>
    </row>
    <row r="870" spans="1:29" ht="12.75">
      <c r="A870" s="10"/>
      <c r="B870" s="9"/>
      <c r="C870" s="11"/>
      <c r="E870" s="9"/>
      <c r="F870" s="9"/>
      <c r="G870" s="9"/>
      <c r="H870" s="13"/>
      <c r="I870" s="9"/>
      <c r="J870" s="9"/>
      <c r="K870" s="76"/>
      <c r="L870" s="9"/>
      <c r="M870" s="149"/>
      <c r="N870" s="11"/>
      <c r="O870" s="11"/>
      <c r="P870" s="9"/>
      <c r="Q870" s="9"/>
      <c r="R870" s="9"/>
      <c r="S870" s="149"/>
      <c r="T870" s="9"/>
      <c r="U870" s="11"/>
      <c r="V870" s="9"/>
      <c r="W870" s="9"/>
      <c r="X870" s="47"/>
      <c r="Y870" s="9"/>
      <c r="Z870" s="28"/>
      <c r="AA870" s="9"/>
      <c r="AB870" s="9"/>
      <c r="AC870" s="9"/>
    </row>
    <row r="871" spans="1:29" ht="12.75">
      <c r="A871" s="10"/>
      <c r="B871" s="9"/>
      <c r="C871" s="11"/>
      <c r="E871" s="9"/>
      <c r="F871" s="9"/>
      <c r="G871" s="9"/>
      <c r="H871" s="13"/>
      <c r="I871" s="9"/>
      <c r="J871" s="9"/>
      <c r="K871" s="76"/>
      <c r="L871" s="9"/>
      <c r="M871" s="149"/>
      <c r="N871" s="11"/>
      <c r="O871" s="11"/>
      <c r="P871" s="9"/>
      <c r="Q871" s="9"/>
      <c r="R871" s="9"/>
      <c r="S871" s="149"/>
      <c r="T871" s="9"/>
      <c r="U871" s="11"/>
      <c r="V871" s="9"/>
      <c r="W871" s="9"/>
      <c r="X871" s="47"/>
      <c r="Y871" s="9"/>
      <c r="Z871" s="28"/>
      <c r="AA871" s="9"/>
      <c r="AB871" s="9"/>
      <c r="AC871" s="9"/>
    </row>
    <row r="872" spans="1:29" ht="12.75">
      <c r="A872" s="10"/>
      <c r="B872" s="9"/>
      <c r="C872" s="11"/>
      <c r="E872" s="9"/>
      <c r="F872" s="9"/>
      <c r="G872" s="9"/>
      <c r="H872" s="13"/>
      <c r="I872" s="9"/>
      <c r="J872" s="9"/>
      <c r="K872" s="76"/>
      <c r="L872" s="9"/>
      <c r="M872" s="149"/>
      <c r="N872" s="11"/>
      <c r="O872" s="11"/>
      <c r="P872" s="9"/>
      <c r="Q872" s="9"/>
      <c r="R872" s="9"/>
      <c r="S872" s="149"/>
      <c r="T872" s="9"/>
      <c r="U872" s="11"/>
      <c r="V872" s="9"/>
      <c r="W872" s="9"/>
      <c r="X872" s="47"/>
      <c r="Y872" s="9"/>
      <c r="Z872" s="28"/>
      <c r="AA872" s="9"/>
      <c r="AB872" s="9"/>
      <c r="AC872" s="9"/>
    </row>
    <row r="873" spans="1:29" ht="12.75">
      <c r="A873" s="10"/>
      <c r="B873" s="9"/>
      <c r="C873" s="11"/>
      <c r="E873" s="9"/>
      <c r="F873" s="9"/>
      <c r="G873" s="9"/>
      <c r="H873" s="13"/>
      <c r="I873" s="9"/>
      <c r="J873" s="9"/>
      <c r="K873" s="76"/>
      <c r="L873" s="9"/>
      <c r="M873" s="149"/>
      <c r="N873" s="11"/>
      <c r="O873" s="11"/>
      <c r="P873" s="9"/>
      <c r="Q873" s="9"/>
      <c r="R873" s="9"/>
      <c r="S873" s="149"/>
      <c r="T873" s="9"/>
      <c r="U873" s="11"/>
      <c r="V873" s="9"/>
      <c r="W873" s="9"/>
      <c r="X873" s="47"/>
      <c r="Y873" s="9"/>
      <c r="Z873" s="28"/>
      <c r="AA873" s="9"/>
      <c r="AB873" s="9"/>
      <c r="AC873" s="9"/>
    </row>
    <row r="874" spans="1:29" ht="12.75">
      <c r="A874" s="10"/>
      <c r="B874" s="9"/>
      <c r="C874" s="11"/>
      <c r="E874" s="9"/>
      <c r="F874" s="9"/>
      <c r="G874" s="9"/>
      <c r="H874" s="13"/>
      <c r="I874" s="9"/>
      <c r="J874" s="9"/>
      <c r="K874" s="76"/>
      <c r="L874" s="9"/>
      <c r="M874" s="149"/>
      <c r="N874" s="11"/>
      <c r="O874" s="11"/>
      <c r="P874" s="9"/>
      <c r="Q874" s="9"/>
      <c r="R874" s="9"/>
      <c r="S874" s="149"/>
      <c r="T874" s="9"/>
      <c r="U874" s="11"/>
      <c r="V874" s="9"/>
      <c r="W874" s="9"/>
      <c r="X874" s="47"/>
      <c r="Y874" s="9"/>
      <c r="Z874" s="28"/>
      <c r="AA874" s="9"/>
      <c r="AB874" s="9"/>
      <c r="AC874" s="9"/>
    </row>
    <row r="875" spans="1:29" ht="12.75">
      <c r="A875" s="10"/>
      <c r="B875" s="9"/>
      <c r="C875" s="11"/>
      <c r="E875" s="9"/>
      <c r="F875" s="9"/>
      <c r="G875" s="9"/>
      <c r="H875" s="13"/>
      <c r="I875" s="9"/>
      <c r="J875" s="9"/>
      <c r="K875" s="76"/>
      <c r="L875" s="9"/>
      <c r="M875" s="149"/>
      <c r="N875" s="11"/>
      <c r="O875" s="11"/>
      <c r="P875" s="9"/>
      <c r="Q875" s="9"/>
      <c r="R875" s="9"/>
      <c r="S875" s="149"/>
      <c r="T875" s="9"/>
      <c r="U875" s="11"/>
      <c r="V875" s="9"/>
      <c r="W875" s="9"/>
      <c r="X875" s="47"/>
      <c r="Y875" s="9"/>
      <c r="Z875" s="28"/>
      <c r="AA875" s="9"/>
      <c r="AB875" s="9"/>
      <c r="AC875" s="9"/>
    </row>
    <row r="876" spans="1:29" ht="12.75">
      <c r="A876" s="10"/>
      <c r="B876" s="9"/>
      <c r="C876" s="11"/>
      <c r="E876" s="9"/>
      <c r="F876" s="9"/>
      <c r="G876" s="9"/>
      <c r="H876" s="13"/>
      <c r="I876" s="9"/>
      <c r="J876" s="9"/>
      <c r="K876" s="76"/>
      <c r="L876" s="9"/>
      <c r="M876" s="149"/>
      <c r="N876" s="11"/>
      <c r="O876" s="11"/>
      <c r="P876" s="9"/>
      <c r="Q876" s="9"/>
      <c r="R876" s="9"/>
      <c r="S876" s="149"/>
      <c r="T876" s="9"/>
      <c r="U876" s="11"/>
      <c r="V876" s="9"/>
      <c r="W876" s="9"/>
      <c r="X876" s="47"/>
      <c r="Y876" s="9"/>
      <c r="Z876" s="28"/>
      <c r="AA876" s="9"/>
      <c r="AB876" s="9"/>
      <c r="AC876" s="9"/>
    </row>
    <row r="877" spans="1:29" ht="12.75">
      <c r="A877" s="10"/>
      <c r="B877" s="9"/>
      <c r="C877" s="11"/>
      <c r="E877" s="9"/>
      <c r="F877" s="9"/>
      <c r="G877" s="9"/>
      <c r="H877" s="13"/>
      <c r="I877" s="9"/>
      <c r="J877" s="9"/>
      <c r="K877" s="76"/>
      <c r="L877" s="9"/>
      <c r="M877" s="149"/>
      <c r="N877" s="11"/>
      <c r="O877" s="11"/>
      <c r="P877" s="9"/>
      <c r="Q877" s="9"/>
      <c r="R877" s="9"/>
      <c r="S877" s="149"/>
      <c r="T877" s="9"/>
      <c r="U877" s="11"/>
      <c r="V877" s="9"/>
      <c r="W877" s="9"/>
      <c r="X877" s="47"/>
      <c r="Y877" s="9"/>
      <c r="Z877" s="28"/>
      <c r="AA877" s="9"/>
      <c r="AB877" s="9"/>
      <c r="AC877" s="9"/>
    </row>
    <row r="878" spans="1:29" ht="12.75">
      <c r="A878" s="10"/>
      <c r="B878" s="9"/>
      <c r="C878" s="11"/>
      <c r="E878" s="9"/>
      <c r="F878" s="9"/>
      <c r="G878" s="9"/>
      <c r="H878" s="13"/>
      <c r="I878" s="9"/>
      <c r="J878" s="9"/>
      <c r="K878" s="76"/>
      <c r="L878" s="9"/>
      <c r="M878" s="149"/>
      <c r="N878" s="11"/>
      <c r="O878" s="11"/>
      <c r="P878" s="9"/>
      <c r="Q878" s="9"/>
      <c r="R878" s="9"/>
      <c r="S878" s="149"/>
      <c r="T878" s="9"/>
      <c r="U878" s="11"/>
      <c r="V878" s="9"/>
      <c r="W878" s="9"/>
      <c r="X878" s="47"/>
      <c r="Y878" s="9"/>
      <c r="Z878" s="28"/>
      <c r="AA878" s="9"/>
      <c r="AB878" s="9"/>
      <c r="AC878" s="9"/>
    </row>
    <row r="879" spans="1:29" ht="12.75">
      <c r="A879" s="10"/>
      <c r="B879" s="9"/>
      <c r="C879" s="11"/>
      <c r="E879" s="9"/>
      <c r="F879" s="9"/>
      <c r="G879" s="9"/>
      <c r="H879" s="13"/>
      <c r="I879" s="9"/>
      <c r="J879" s="9"/>
      <c r="K879" s="76"/>
      <c r="L879" s="9"/>
      <c r="M879" s="149"/>
      <c r="N879" s="11"/>
      <c r="O879" s="11"/>
      <c r="P879" s="9"/>
      <c r="Q879" s="9"/>
      <c r="R879" s="9"/>
      <c r="S879" s="149"/>
      <c r="T879" s="9"/>
      <c r="U879" s="11"/>
      <c r="V879" s="9"/>
      <c r="W879" s="9"/>
      <c r="X879" s="47"/>
      <c r="Y879" s="9"/>
      <c r="Z879" s="28"/>
      <c r="AA879" s="9"/>
      <c r="AB879" s="9"/>
      <c r="AC879" s="9"/>
    </row>
    <row r="880" spans="1:29" ht="12.75">
      <c r="A880" s="10"/>
      <c r="B880" s="9"/>
      <c r="C880" s="11"/>
      <c r="E880" s="9"/>
      <c r="F880" s="9"/>
      <c r="G880" s="9"/>
      <c r="H880" s="13"/>
      <c r="I880" s="9"/>
      <c r="J880" s="9"/>
      <c r="K880" s="76"/>
      <c r="L880" s="9"/>
      <c r="M880" s="149"/>
      <c r="N880" s="11"/>
      <c r="O880" s="11"/>
      <c r="P880" s="9"/>
      <c r="Q880" s="9"/>
      <c r="R880" s="9"/>
      <c r="S880" s="149"/>
      <c r="T880" s="9"/>
      <c r="U880" s="11"/>
      <c r="V880" s="9"/>
      <c r="W880" s="9"/>
      <c r="X880" s="47"/>
      <c r="Y880" s="9"/>
      <c r="Z880" s="28"/>
      <c r="AA880" s="9"/>
      <c r="AB880" s="9"/>
      <c r="AC880" s="9"/>
    </row>
    <row r="881" spans="1:29" ht="12.75">
      <c r="A881" s="10"/>
      <c r="B881" s="9"/>
      <c r="C881" s="11"/>
      <c r="E881" s="9"/>
      <c r="F881" s="9"/>
      <c r="G881" s="9"/>
      <c r="H881" s="13"/>
      <c r="I881" s="9"/>
      <c r="J881" s="9"/>
      <c r="K881" s="76"/>
      <c r="L881" s="9"/>
      <c r="M881" s="149"/>
      <c r="N881" s="11"/>
      <c r="O881" s="11"/>
      <c r="P881" s="9"/>
      <c r="Q881" s="9"/>
      <c r="R881" s="9"/>
      <c r="S881" s="149"/>
      <c r="T881" s="9"/>
      <c r="U881" s="11"/>
      <c r="V881" s="9"/>
      <c r="W881" s="9"/>
      <c r="X881" s="47"/>
      <c r="Y881" s="9"/>
      <c r="Z881" s="28"/>
      <c r="AA881" s="9"/>
      <c r="AB881" s="9"/>
      <c r="AC881" s="9"/>
    </row>
    <row r="882" spans="1:29" ht="12.75">
      <c r="A882" s="10"/>
      <c r="B882" s="9"/>
      <c r="C882" s="11"/>
      <c r="E882" s="9"/>
      <c r="F882" s="9"/>
      <c r="G882" s="9"/>
      <c r="H882" s="13"/>
      <c r="I882" s="9"/>
      <c r="J882" s="9"/>
      <c r="K882" s="76"/>
      <c r="L882" s="9"/>
      <c r="M882" s="149"/>
      <c r="N882" s="11"/>
      <c r="O882" s="11"/>
      <c r="P882" s="9"/>
      <c r="Q882" s="9"/>
      <c r="R882" s="9"/>
      <c r="S882" s="149"/>
      <c r="T882" s="9"/>
      <c r="U882" s="11"/>
      <c r="V882" s="9"/>
      <c r="W882" s="9"/>
      <c r="X882" s="47"/>
      <c r="Y882" s="9"/>
      <c r="Z882" s="28"/>
      <c r="AA882" s="9"/>
      <c r="AB882" s="9"/>
      <c r="AC882" s="9"/>
    </row>
    <row r="883" spans="1:29" ht="12.75">
      <c r="A883" s="10"/>
      <c r="B883" s="9"/>
      <c r="C883" s="11"/>
      <c r="E883" s="9"/>
      <c r="F883" s="9"/>
      <c r="G883" s="9"/>
      <c r="H883" s="13"/>
      <c r="I883" s="9"/>
      <c r="J883" s="9"/>
      <c r="K883" s="76"/>
      <c r="L883" s="9"/>
      <c r="M883" s="149"/>
      <c r="N883" s="11"/>
      <c r="O883" s="11"/>
      <c r="P883" s="9"/>
      <c r="Q883" s="9"/>
      <c r="R883" s="9"/>
      <c r="S883" s="149"/>
      <c r="T883" s="9"/>
      <c r="U883" s="11"/>
      <c r="V883" s="9"/>
      <c r="W883" s="9"/>
      <c r="X883" s="47"/>
      <c r="Y883" s="9"/>
      <c r="Z883" s="28"/>
      <c r="AA883" s="9"/>
      <c r="AB883" s="9"/>
      <c r="AC883" s="9"/>
    </row>
    <row r="884" spans="1:29" ht="12.75">
      <c r="A884" s="10"/>
      <c r="B884" s="9"/>
      <c r="C884" s="11"/>
      <c r="E884" s="9"/>
      <c r="F884" s="9"/>
      <c r="G884" s="9"/>
      <c r="H884" s="13"/>
      <c r="I884" s="9"/>
      <c r="J884" s="9"/>
      <c r="K884" s="76"/>
      <c r="L884" s="9"/>
      <c r="M884" s="149"/>
      <c r="N884" s="11"/>
      <c r="O884" s="11"/>
      <c r="P884" s="9"/>
      <c r="Q884" s="9"/>
      <c r="R884" s="9"/>
      <c r="S884" s="149"/>
      <c r="T884" s="9"/>
      <c r="U884" s="11"/>
      <c r="V884" s="9"/>
      <c r="W884" s="9"/>
      <c r="X884" s="47"/>
      <c r="Y884" s="9"/>
      <c r="Z884" s="28"/>
      <c r="AA884" s="9"/>
      <c r="AB884" s="9"/>
      <c r="AC884" s="9"/>
    </row>
    <row r="885" spans="1:29" ht="12.75">
      <c r="A885" s="10"/>
      <c r="B885" s="9"/>
      <c r="C885" s="11"/>
      <c r="E885" s="9"/>
      <c r="F885" s="9"/>
      <c r="G885" s="9"/>
      <c r="H885" s="13"/>
      <c r="I885" s="9"/>
      <c r="J885" s="9"/>
      <c r="K885" s="76"/>
      <c r="L885" s="9"/>
      <c r="M885" s="149"/>
      <c r="N885" s="11"/>
      <c r="O885" s="11"/>
      <c r="P885" s="9"/>
      <c r="Q885" s="9"/>
      <c r="R885" s="9"/>
      <c r="S885" s="149"/>
      <c r="T885" s="9"/>
      <c r="U885" s="11"/>
      <c r="V885" s="9"/>
      <c r="W885" s="9"/>
      <c r="X885" s="47"/>
      <c r="Y885" s="9"/>
      <c r="Z885" s="28"/>
      <c r="AA885" s="9"/>
      <c r="AB885" s="9"/>
      <c r="AC885" s="9"/>
    </row>
    <row r="886" spans="1:29" ht="12.75">
      <c r="A886" s="10"/>
      <c r="B886" s="9"/>
      <c r="C886" s="11"/>
      <c r="E886" s="9"/>
      <c r="F886" s="9"/>
      <c r="G886" s="9"/>
      <c r="H886" s="13"/>
      <c r="I886" s="9"/>
      <c r="J886" s="9"/>
      <c r="K886" s="76"/>
      <c r="L886" s="9"/>
      <c r="M886" s="149"/>
      <c r="N886" s="11"/>
      <c r="O886" s="11"/>
      <c r="P886" s="9"/>
      <c r="Q886" s="9"/>
      <c r="R886" s="9"/>
      <c r="S886" s="149"/>
      <c r="T886" s="9"/>
      <c r="U886" s="11"/>
      <c r="V886" s="9"/>
      <c r="W886" s="9"/>
      <c r="X886" s="47"/>
      <c r="Y886" s="9"/>
      <c r="Z886" s="28"/>
      <c r="AA886" s="9"/>
      <c r="AB886" s="9"/>
      <c r="AC886" s="9"/>
    </row>
    <row r="887" spans="1:29" ht="12.75">
      <c r="A887" s="10"/>
      <c r="B887" s="9"/>
      <c r="C887" s="11"/>
      <c r="E887" s="9"/>
      <c r="F887" s="9"/>
      <c r="G887" s="9"/>
      <c r="H887" s="13"/>
      <c r="I887" s="9"/>
      <c r="J887" s="9"/>
      <c r="K887" s="76"/>
      <c r="L887" s="9"/>
      <c r="M887" s="149"/>
      <c r="N887" s="11"/>
      <c r="O887" s="11"/>
      <c r="P887" s="9"/>
      <c r="Q887" s="9"/>
      <c r="R887" s="9"/>
      <c r="S887" s="149"/>
      <c r="T887" s="9"/>
      <c r="U887" s="11"/>
      <c r="V887" s="9"/>
      <c r="W887" s="9"/>
      <c r="X887" s="47"/>
      <c r="Y887" s="9"/>
      <c r="Z887" s="28"/>
      <c r="AA887" s="9"/>
      <c r="AB887" s="9"/>
      <c r="AC887" s="9"/>
    </row>
    <row r="888" spans="1:29" ht="12.75">
      <c r="A888" s="10"/>
      <c r="B888" s="9"/>
      <c r="C888" s="11"/>
      <c r="E888" s="9"/>
      <c r="F888" s="9"/>
      <c r="G888" s="9"/>
      <c r="H888" s="13"/>
      <c r="I888" s="9"/>
      <c r="J888" s="9"/>
      <c r="K888" s="76"/>
      <c r="L888" s="9"/>
      <c r="M888" s="149"/>
      <c r="N888" s="11"/>
      <c r="O888" s="11"/>
      <c r="P888" s="9"/>
      <c r="Q888" s="9"/>
      <c r="R888" s="9"/>
      <c r="S888" s="149"/>
      <c r="T888" s="9"/>
      <c r="U888" s="11"/>
      <c r="V888" s="9"/>
      <c r="W888" s="9"/>
      <c r="X888" s="47"/>
      <c r="Y888" s="9"/>
      <c r="Z888" s="28"/>
      <c r="AA888" s="9"/>
      <c r="AB888" s="9"/>
      <c r="AC888" s="9"/>
    </row>
    <row r="889" spans="1:29" ht="12.75">
      <c r="A889" s="10"/>
      <c r="B889" s="9"/>
      <c r="C889" s="11"/>
      <c r="E889" s="9"/>
      <c r="F889" s="9"/>
      <c r="G889" s="9"/>
      <c r="H889" s="13"/>
      <c r="I889" s="9"/>
      <c r="J889" s="9"/>
      <c r="K889" s="76"/>
      <c r="L889" s="9"/>
      <c r="M889" s="149"/>
      <c r="N889" s="11"/>
      <c r="O889" s="11"/>
      <c r="P889" s="9"/>
      <c r="Q889" s="9"/>
      <c r="R889" s="9"/>
      <c r="S889" s="149"/>
      <c r="T889" s="9"/>
      <c r="U889" s="11"/>
      <c r="V889" s="9"/>
      <c r="W889" s="9"/>
      <c r="X889" s="47"/>
      <c r="Y889" s="9"/>
      <c r="Z889" s="28"/>
      <c r="AA889" s="9"/>
      <c r="AB889" s="9"/>
      <c r="AC889" s="9"/>
    </row>
    <row r="890" spans="1:29" ht="12.75">
      <c r="A890" s="10"/>
      <c r="B890" s="9"/>
      <c r="C890" s="11"/>
      <c r="E890" s="9"/>
      <c r="F890" s="9"/>
      <c r="G890" s="9"/>
      <c r="H890" s="13"/>
      <c r="I890" s="9"/>
      <c r="J890" s="9"/>
      <c r="K890" s="76"/>
      <c r="L890" s="9"/>
      <c r="M890" s="149"/>
      <c r="N890" s="11"/>
      <c r="O890" s="11"/>
      <c r="P890" s="9"/>
      <c r="Q890" s="9"/>
      <c r="R890" s="9"/>
      <c r="S890" s="149"/>
      <c r="T890" s="9"/>
      <c r="U890" s="11"/>
      <c r="V890" s="9"/>
      <c r="W890" s="9"/>
      <c r="X890" s="47"/>
      <c r="Y890" s="9"/>
      <c r="Z890" s="28"/>
      <c r="AA890" s="9"/>
      <c r="AB890" s="9"/>
      <c r="AC890" s="9"/>
    </row>
    <row r="891" spans="1:29" ht="12.75">
      <c r="A891" s="10"/>
      <c r="B891" s="9"/>
      <c r="C891" s="11"/>
      <c r="E891" s="9"/>
      <c r="F891" s="9"/>
      <c r="G891" s="9"/>
      <c r="H891" s="13"/>
      <c r="I891" s="9"/>
      <c r="J891" s="9"/>
      <c r="K891" s="76"/>
      <c r="L891" s="9"/>
      <c r="M891" s="149"/>
      <c r="N891" s="11"/>
      <c r="O891" s="11"/>
      <c r="P891" s="9"/>
      <c r="Q891" s="9"/>
      <c r="R891" s="9"/>
      <c r="S891" s="149"/>
      <c r="T891" s="9"/>
      <c r="U891" s="11"/>
      <c r="V891" s="9"/>
      <c r="W891" s="9"/>
      <c r="X891" s="47"/>
      <c r="Y891" s="9"/>
      <c r="Z891" s="28"/>
      <c r="AA891" s="9"/>
      <c r="AB891" s="9"/>
      <c r="AC891" s="9"/>
    </row>
    <row r="892" spans="1:29" ht="12.75">
      <c r="A892" s="10"/>
      <c r="B892" s="9"/>
      <c r="C892" s="11"/>
      <c r="E892" s="9"/>
      <c r="F892" s="9"/>
      <c r="G892" s="9"/>
      <c r="H892" s="13"/>
      <c r="I892" s="9"/>
      <c r="J892" s="9"/>
      <c r="K892" s="76"/>
      <c r="L892" s="9"/>
      <c r="M892" s="149"/>
      <c r="N892" s="11"/>
      <c r="O892" s="11"/>
      <c r="P892" s="9"/>
      <c r="Q892" s="9"/>
      <c r="R892" s="9"/>
      <c r="S892" s="149"/>
      <c r="T892" s="9"/>
      <c r="U892" s="11"/>
      <c r="V892" s="9"/>
      <c r="W892" s="9"/>
      <c r="X892" s="47"/>
      <c r="Y892" s="9"/>
      <c r="Z892" s="28"/>
      <c r="AA892" s="9"/>
      <c r="AB892" s="9"/>
      <c r="AC892" s="9"/>
    </row>
    <row r="893" spans="1:29" ht="12.75">
      <c r="A893" s="10"/>
      <c r="B893" s="9"/>
      <c r="C893" s="11"/>
      <c r="E893" s="9"/>
      <c r="F893" s="9"/>
      <c r="G893" s="9"/>
      <c r="H893" s="13"/>
      <c r="I893" s="9"/>
      <c r="J893" s="9"/>
      <c r="K893" s="76"/>
      <c r="L893" s="9"/>
      <c r="M893" s="149"/>
      <c r="N893" s="11"/>
      <c r="O893" s="11"/>
      <c r="P893" s="9"/>
      <c r="Q893" s="9"/>
      <c r="R893" s="9"/>
      <c r="S893" s="149"/>
      <c r="T893" s="9"/>
      <c r="U893" s="11"/>
      <c r="V893" s="9"/>
      <c r="W893" s="9"/>
      <c r="X893" s="47"/>
      <c r="Y893" s="9"/>
      <c r="Z893" s="28"/>
      <c r="AA893" s="9"/>
      <c r="AB893" s="9"/>
      <c r="AC893" s="9"/>
    </row>
    <row r="894" spans="1:29" ht="12.75">
      <c r="A894" s="10"/>
      <c r="B894" s="9"/>
      <c r="C894" s="11"/>
      <c r="E894" s="9"/>
      <c r="F894" s="9"/>
      <c r="G894" s="9"/>
      <c r="H894" s="13"/>
      <c r="I894" s="9"/>
      <c r="J894" s="9"/>
      <c r="K894" s="76"/>
      <c r="L894" s="9"/>
      <c r="M894" s="149"/>
      <c r="N894" s="11"/>
      <c r="O894" s="11"/>
      <c r="P894" s="9"/>
      <c r="Q894" s="9"/>
      <c r="R894" s="9"/>
      <c r="S894" s="149"/>
      <c r="T894" s="9"/>
      <c r="U894" s="11"/>
      <c r="V894" s="9"/>
      <c r="W894" s="9"/>
      <c r="X894" s="47"/>
      <c r="Y894" s="9"/>
      <c r="Z894" s="28"/>
      <c r="AA894" s="9"/>
      <c r="AB894" s="9"/>
      <c r="AC894" s="9"/>
    </row>
    <row r="895" spans="1:29" ht="12.75">
      <c r="A895" s="10"/>
      <c r="B895" s="9"/>
      <c r="C895" s="11"/>
      <c r="E895" s="9"/>
      <c r="F895" s="9"/>
      <c r="G895" s="9"/>
      <c r="H895" s="13"/>
      <c r="I895" s="9"/>
      <c r="J895" s="9"/>
      <c r="K895" s="76"/>
      <c r="L895" s="9"/>
      <c r="M895" s="149"/>
      <c r="N895" s="11"/>
      <c r="O895" s="11"/>
      <c r="P895" s="9"/>
      <c r="Q895" s="9"/>
      <c r="R895" s="9"/>
      <c r="S895" s="149"/>
      <c r="T895" s="9"/>
      <c r="U895" s="11"/>
      <c r="V895" s="9"/>
      <c r="W895" s="9"/>
      <c r="X895" s="47"/>
      <c r="Y895" s="9"/>
      <c r="Z895" s="28"/>
      <c r="AA895" s="9"/>
      <c r="AB895" s="9"/>
      <c r="AC895" s="9"/>
    </row>
    <row r="896" spans="1:29" ht="12.75">
      <c r="A896" s="10"/>
      <c r="B896" s="9"/>
      <c r="C896" s="11"/>
      <c r="E896" s="9"/>
      <c r="F896" s="9"/>
      <c r="G896" s="9"/>
      <c r="H896" s="13"/>
      <c r="I896" s="9"/>
      <c r="J896" s="9"/>
      <c r="K896" s="76"/>
      <c r="L896" s="9"/>
      <c r="M896" s="149"/>
      <c r="N896" s="11"/>
      <c r="O896" s="11"/>
      <c r="P896" s="9"/>
      <c r="Q896" s="9"/>
      <c r="R896" s="9"/>
      <c r="S896" s="149"/>
      <c r="T896" s="9"/>
      <c r="U896" s="11"/>
      <c r="V896" s="9"/>
      <c r="W896" s="9"/>
      <c r="X896" s="47"/>
      <c r="Y896" s="9"/>
      <c r="Z896" s="28"/>
      <c r="AA896" s="9"/>
      <c r="AB896" s="9"/>
      <c r="AC896" s="9"/>
    </row>
    <row r="897" spans="1:29" ht="12.75">
      <c r="A897" s="10"/>
      <c r="B897" s="9"/>
      <c r="C897" s="11"/>
      <c r="E897" s="9"/>
      <c r="F897" s="9"/>
      <c r="G897" s="9"/>
      <c r="H897" s="13"/>
      <c r="I897" s="9"/>
      <c r="J897" s="9"/>
      <c r="K897" s="76"/>
      <c r="L897" s="9"/>
      <c r="M897" s="149"/>
      <c r="N897" s="11"/>
      <c r="O897" s="11"/>
      <c r="P897" s="9"/>
      <c r="Q897" s="9"/>
      <c r="R897" s="9"/>
      <c r="S897" s="149"/>
      <c r="T897" s="9"/>
      <c r="U897" s="11"/>
      <c r="V897" s="9"/>
      <c r="W897" s="9"/>
      <c r="X897" s="47"/>
      <c r="Y897" s="9"/>
      <c r="Z897" s="28"/>
      <c r="AA897" s="9"/>
      <c r="AB897" s="9"/>
      <c r="AC897" s="9"/>
    </row>
    <row r="898" spans="1:29" ht="12.75">
      <c r="A898" s="10"/>
      <c r="B898" s="9"/>
      <c r="C898" s="11"/>
      <c r="E898" s="9"/>
      <c r="F898" s="9"/>
      <c r="G898" s="9"/>
      <c r="H898" s="13"/>
      <c r="I898" s="9"/>
      <c r="J898" s="9"/>
      <c r="K898" s="76"/>
      <c r="L898" s="9"/>
      <c r="M898" s="149"/>
      <c r="N898" s="11"/>
      <c r="O898" s="11"/>
      <c r="P898" s="9"/>
      <c r="Q898" s="9"/>
      <c r="R898" s="9"/>
      <c r="S898" s="149"/>
      <c r="T898" s="9"/>
      <c r="U898" s="11"/>
      <c r="V898" s="9"/>
      <c r="W898" s="9"/>
      <c r="X898" s="47"/>
      <c r="Y898" s="9"/>
      <c r="Z898" s="28"/>
      <c r="AA898" s="9"/>
      <c r="AB898" s="9"/>
      <c r="AC898" s="9"/>
    </row>
    <row r="899" spans="1:29" ht="12.75">
      <c r="A899" s="10"/>
      <c r="B899" s="9"/>
      <c r="C899" s="11"/>
      <c r="E899" s="9"/>
      <c r="F899" s="9"/>
      <c r="G899" s="9"/>
      <c r="H899" s="13"/>
      <c r="I899" s="9"/>
      <c r="J899" s="9"/>
      <c r="K899" s="76"/>
      <c r="L899" s="9"/>
      <c r="M899" s="149"/>
      <c r="N899" s="11"/>
      <c r="O899" s="11"/>
      <c r="P899" s="9"/>
      <c r="Q899" s="9"/>
      <c r="R899" s="9"/>
      <c r="S899" s="149"/>
      <c r="T899" s="9"/>
      <c r="U899" s="11"/>
      <c r="V899" s="9"/>
      <c r="W899" s="9"/>
      <c r="X899" s="47"/>
      <c r="Y899" s="9"/>
      <c r="Z899" s="28"/>
      <c r="AA899" s="9"/>
      <c r="AB899" s="9"/>
      <c r="AC899" s="9"/>
    </row>
    <row r="900" spans="1:29" ht="12.75">
      <c r="A900" s="10"/>
      <c r="B900" s="9"/>
      <c r="C900" s="11"/>
      <c r="E900" s="9"/>
      <c r="F900" s="9"/>
      <c r="G900" s="9"/>
      <c r="H900" s="13"/>
      <c r="I900" s="9"/>
      <c r="J900" s="9"/>
      <c r="K900" s="76"/>
      <c r="L900" s="9"/>
      <c r="M900" s="149"/>
      <c r="N900" s="11"/>
      <c r="O900" s="11"/>
      <c r="P900" s="9"/>
      <c r="Q900" s="9"/>
      <c r="R900" s="9"/>
      <c r="S900" s="149"/>
      <c r="T900" s="9"/>
      <c r="U900" s="11"/>
      <c r="V900" s="9"/>
      <c r="W900" s="9"/>
      <c r="X900" s="47"/>
      <c r="Y900" s="9"/>
      <c r="Z900" s="28"/>
      <c r="AA900" s="9"/>
      <c r="AB900" s="9"/>
      <c r="AC900" s="9"/>
    </row>
    <row r="901" spans="1:29" ht="12.75">
      <c r="A901" s="10"/>
      <c r="B901" s="9"/>
      <c r="C901" s="11"/>
      <c r="E901" s="9"/>
      <c r="F901" s="9"/>
      <c r="G901" s="9"/>
      <c r="H901" s="13"/>
      <c r="I901" s="9"/>
      <c r="J901" s="9"/>
      <c r="K901" s="76"/>
      <c r="L901" s="9"/>
      <c r="M901" s="149"/>
      <c r="N901" s="11"/>
      <c r="O901" s="11"/>
      <c r="P901" s="9"/>
      <c r="Q901" s="9"/>
      <c r="R901" s="9"/>
      <c r="S901" s="149"/>
      <c r="T901" s="9"/>
      <c r="U901" s="11"/>
      <c r="V901" s="9"/>
      <c r="W901" s="9"/>
      <c r="X901" s="47"/>
      <c r="Y901" s="9"/>
      <c r="Z901" s="28"/>
      <c r="AA901" s="9"/>
      <c r="AB901" s="9"/>
      <c r="AC901" s="9"/>
    </row>
    <row r="902" spans="1:29" ht="12.75">
      <c r="A902" s="10"/>
      <c r="B902" s="9"/>
      <c r="C902" s="11"/>
      <c r="E902" s="9"/>
      <c r="F902" s="9"/>
      <c r="G902" s="9"/>
      <c r="H902" s="13"/>
      <c r="I902" s="9"/>
      <c r="J902" s="9"/>
      <c r="K902" s="76"/>
      <c r="L902" s="9"/>
      <c r="M902" s="149"/>
      <c r="N902" s="11"/>
      <c r="O902" s="11"/>
      <c r="P902" s="9"/>
      <c r="Q902" s="9"/>
      <c r="R902" s="9"/>
      <c r="S902" s="149"/>
      <c r="T902" s="9"/>
      <c r="U902" s="11"/>
      <c r="V902" s="9"/>
      <c r="W902" s="9"/>
      <c r="X902" s="47"/>
      <c r="Y902" s="9"/>
      <c r="Z902" s="28"/>
      <c r="AA902" s="9"/>
      <c r="AB902" s="9"/>
      <c r="AC902" s="9"/>
    </row>
    <row r="903" spans="1:29" ht="12.75">
      <c r="A903" s="10"/>
      <c r="B903" s="9"/>
      <c r="C903" s="11"/>
      <c r="E903" s="9"/>
      <c r="F903" s="9"/>
      <c r="G903" s="9"/>
      <c r="H903" s="13"/>
      <c r="I903" s="9"/>
      <c r="J903" s="9"/>
      <c r="K903" s="76"/>
      <c r="L903" s="9"/>
      <c r="M903" s="149"/>
      <c r="N903" s="11"/>
      <c r="O903" s="11"/>
      <c r="P903" s="9"/>
      <c r="Q903" s="9"/>
      <c r="R903" s="9"/>
      <c r="S903" s="149"/>
      <c r="T903" s="9"/>
      <c r="U903" s="11"/>
      <c r="V903" s="9"/>
      <c r="W903" s="9"/>
      <c r="X903" s="47"/>
      <c r="Y903" s="9"/>
      <c r="Z903" s="28"/>
      <c r="AA903" s="9"/>
      <c r="AB903" s="9"/>
      <c r="AC903" s="9"/>
    </row>
    <row r="904" spans="1:29" ht="12.75">
      <c r="A904" s="10"/>
      <c r="B904" s="9"/>
      <c r="C904" s="11"/>
      <c r="E904" s="9"/>
      <c r="F904" s="9"/>
      <c r="G904" s="9"/>
      <c r="H904" s="13"/>
      <c r="I904" s="9"/>
      <c r="J904" s="9"/>
      <c r="K904" s="76"/>
      <c r="L904" s="9"/>
      <c r="M904" s="149"/>
      <c r="N904" s="11"/>
      <c r="O904" s="11"/>
      <c r="P904" s="9"/>
      <c r="Q904" s="9"/>
      <c r="R904" s="9"/>
      <c r="S904" s="149"/>
      <c r="T904" s="9"/>
      <c r="U904" s="11"/>
      <c r="V904" s="9"/>
      <c r="W904" s="9"/>
      <c r="X904" s="47"/>
      <c r="Y904" s="9"/>
      <c r="Z904" s="28"/>
      <c r="AA904" s="9"/>
      <c r="AB904" s="9"/>
      <c r="AC904" s="9"/>
    </row>
    <row r="905" spans="1:29" ht="12.75">
      <c r="A905" s="10"/>
      <c r="B905" s="9"/>
      <c r="C905" s="11"/>
      <c r="E905" s="9"/>
      <c r="F905" s="9"/>
      <c r="G905" s="9"/>
      <c r="H905" s="13"/>
      <c r="I905" s="9"/>
      <c r="J905" s="9"/>
      <c r="K905" s="76"/>
      <c r="L905" s="9"/>
      <c r="M905" s="149"/>
      <c r="N905" s="11"/>
      <c r="O905" s="11"/>
      <c r="P905" s="9"/>
      <c r="Q905" s="9"/>
      <c r="R905" s="9"/>
      <c r="S905" s="149"/>
      <c r="T905" s="9"/>
      <c r="U905" s="11"/>
      <c r="V905" s="9"/>
      <c r="W905" s="9"/>
      <c r="X905" s="47"/>
      <c r="Y905" s="9"/>
      <c r="Z905" s="28"/>
      <c r="AA905" s="9"/>
      <c r="AB905" s="9"/>
      <c r="AC905" s="9"/>
    </row>
    <row r="906" spans="1:29" ht="12.75">
      <c r="A906" s="10"/>
      <c r="B906" s="9"/>
      <c r="C906" s="11"/>
      <c r="E906" s="9"/>
      <c r="F906" s="9"/>
      <c r="G906" s="9"/>
      <c r="H906" s="13"/>
      <c r="I906" s="9"/>
      <c r="J906" s="9"/>
      <c r="K906" s="76"/>
      <c r="L906" s="9"/>
      <c r="M906" s="149"/>
      <c r="N906" s="11"/>
      <c r="O906" s="11"/>
      <c r="P906" s="9"/>
      <c r="Q906" s="9"/>
      <c r="R906" s="9"/>
      <c r="S906" s="149"/>
      <c r="T906" s="9"/>
      <c r="U906" s="11"/>
      <c r="V906" s="9"/>
      <c r="W906" s="9"/>
      <c r="X906" s="47"/>
      <c r="Y906" s="9"/>
      <c r="Z906" s="28"/>
      <c r="AA906" s="9"/>
      <c r="AB906" s="9"/>
      <c r="AC906" s="9"/>
    </row>
    <row r="907" spans="1:29" ht="12.75">
      <c r="A907" s="10"/>
      <c r="B907" s="9"/>
      <c r="C907" s="11"/>
      <c r="E907" s="9"/>
      <c r="F907" s="9"/>
      <c r="G907" s="9"/>
      <c r="H907" s="13"/>
      <c r="I907" s="9"/>
      <c r="J907" s="9"/>
      <c r="K907" s="76"/>
      <c r="L907" s="9"/>
      <c r="M907" s="149"/>
      <c r="N907" s="11"/>
      <c r="O907" s="11"/>
      <c r="P907" s="9"/>
      <c r="Q907" s="9"/>
      <c r="R907" s="9"/>
      <c r="S907" s="149"/>
      <c r="T907" s="9"/>
      <c r="U907" s="11"/>
      <c r="V907" s="9"/>
      <c r="W907" s="9"/>
      <c r="X907" s="47"/>
      <c r="Y907" s="9"/>
      <c r="Z907" s="28"/>
      <c r="AA907" s="9"/>
      <c r="AB907" s="9"/>
      <c r="AC907" s="9"/>
    </row>
    <row r="908" spans="1:29" ht="12.75">
      <c r="A908" s="10"/>
      <c r="B908" s="9"/>
      <c r="C908" s="11"/>
      <c r="E908" s="9"/>
      <c r="F908" s="9"/>
      <c r="G908" s="9"/>
      <c r="H908" s="13"/>
      <c r="I908" s="9"/>
      <c r="J908" s="9"/>
      <c r="K908" s="76"/>
      <c r="L908" s="9"/>
      <c r="M908" s="149"/>
      <c r="N908" s="11"/>
      <c r="O908" s="11"/>
      <c r="P908" s="9"/>
      <c r="Q908" s="9"/>
      <c r="R908" s="9"/>
      <c r="S908" s="149"/>
      <c r="T908" s="9"/>
      <c r="U908" s="11"/>
      <c r="V908" s="9"/>
      <c r="W908" s="9"/>
      <c r="X908" s="47"/>
      <c r="Y908" s="9"/>
      <c r="Z908" s="28"/>
      <c r="AA908" s="9"/>
      <c r="AB908" s="9"/>
      <c r="AC908" s="9"/>
    </row>
    <row r="909" spans="1:29" ht="12.75">
      <c r="A909" s="10"/>
      <c r="B909" s="9"/>
      <c r="C909" s="11"/>
      <c r="E909" s="9"/>
      <c r="F909" s="9"/>
      <c r="G909" s="9"/>
      <c r="H909" s="13"/>
      <c r="I909" s="9"/>
      <c r="J909" s="9"/>
      <c r="K909" s="76"/>
      <c r="L909" s="9"/>
      <c r="M909" s="149"/>
      <c r="N909" s="11"/>
      <c r="O909" s="11"/>
      <c r="P909" s="9"/>
      <c r="Q909" s="9"/>
      <c r="R909" s="9"/>
      <c r="S909" s="149"/>
      <c r="T909" s="9"/>
      <c r="U909" s="11"/>
      <c r="V909" s="9"/>
      <c r="W909" s="9"/>
      <c r="X909" s="47"/>
      <c r="Y909" s="9"/>
      <c r="Z909" s="28"/>
      <c r="AA909" s="9"/>
      <c r="AB909" s="9"/>
      <c r="AC909" s="9"/>
    </row>
    <row r="910" spans="1:29" ht="12.75">
      <c r="A910" s="10"/>
      <c r="B910" s="9"/>
      <c r="C910" s="11"/>
      <c r="E910" s="9"/>
      <c r="F910" s="9"/>
      <c r="G910" s="9"/>
      <c r="H910" s="13"/>
      <c r="I910" s="9"/>
      <c r="J910" s="9"/>
      <c r="K910" s="76"/>
      <c r="L910" s="9"/>
      <c r="M910" s="149"/>
      <c r="N910" s="11"/>
      <c r="O910" s="11"/>
      <c r="P910" s="9"/>
      <c r="Q910" s="9"/>
      <c r="R910" s="9"/>
      <c r="S910" s="149"/>
      <c r="T910" s="9"/>
      <c r="U910" s="11"/>
      <c r="V910" s="9"/>
      <c r="W910" s="9"/>
      <c r="X910" s="47"/>
      <c r="Y910" s="9"/>
      <c r="Z910" s="28"/>
      <c r="AA910" s="9"/>
      <c r="AB910" s="9"/>
      <c r="AC910" s="9"/>
    </row>
    <row r="911" spans="1:29" ht="12.75">
      <c r="A911" s="10"/>
      <c r="B911" s="9"/>
      <c r="C911" s="11"/>
      <c r="E911" s="9"/>
      <c r="F911" s="9"/>
      <c r="G911" s="9"/>
      <c r="H911" s="13"/>
      <c r="I911" s="9"/>
      <c r="J911" s="9"/>
      <c r="K911" s="76"/>
      <c r="L911" s="9"/>
      <c r="M911" s="149"/>
      <c r="N911" s="11"/>
      <c r="O911" s="11"/>
      <c r="P911" s="9"/>
      <c r="Q911" s="9"/>
      <c r="R911" s="9"/>
      <c r="S911" s="149"/>
      <c r="T911" s="9"/>
      <c r="U911" s="11"/>
      <c r="V911" s="9"/>
      <c r="W911" s="9"/>
      <c r="X911" s="47"/>
      <c r="Y911" s="9"/>
      <c r="Z911" s="28"/>
      <c r="AA911" s="9"/>
      <c r="AB911" s="9"/>
      <c r="AC911" s="9"/>
    </row>
    <row r="912" spans="1:29" ht="12.75">
      <c r="A912" s="10"/>
      <c r="B912" s="9"/>
      <c r="C912" s="11"/>
      <c r="E912" s="9"/>
      <c r="F912" s="9"/>
      <c r="G912" s="9"/>
      <c r="H912" s="13"/>
      <c r="I912" s="9"/>
      <c r="J912" s="9"/>
      <c r="K912" s="76"/>
      <c r="L912" s="9"/>
      <c r="M912" s="149"/>
      <c r="N912" s="11"/>
      <c r="O912" s="11"/>
      <c r="P912" s="9"/>
      <c r="Q912" s="9"/>
      <c r="R912" s="9"/>
      <c r="S912" s="149"/>
      <c r="T912" s="9"/>
      <c r="U912" s="11"/>
      <c r="V912" s="9"/>
      <c r="W912" s="9"/>
      <c r="X912" s="47"/>
      <c r="Y912" s="9"/>
      <c r="Z912" s="28"/>
      <c r="AA912" s="9"/>
      <c r="AB912" s="9"/>
      <c r="AC912" s="9"/>
    </row>
    <row r="913" spans="1:29" ht="12.75">
      <c r="A913" s="10"/>
      <c r="B913" s="9"/>
      <c r="C913" s="11"/>
      <c r="E913" s="9"/>
      <c r="F913" s="9"/>
      <c r="G913" s="9"/>
      <c r="H913" s="13"/>
      <c r="I913" s="9"/>
      <c r="J913" s="9"/>
      <c r="K913" s="76"/>
      <c r="L913" s="9"/>
      <c r="M913" s="149"/>
      <c r="N913" s="11"/>
      <c r="O913" s="11"/>
      <c r="P913" s="9"/>
      <c r="Q913" s="9"/>
      <c r="R913" s="9"/>
      <c r="S913" s="149"/>
      <c r="T913" s="9"/>
      <c r="U913" s="11"/>
      <c r="V913" s="9"/>
      <c r="W913" s="9"/>
      <c r="X913" s="47"/>
      <c r="Y913" s="9"/>
      <c r="Z913" s="28"/>
      <c r="AA913" s="9"/>
      <c r="AB913" s="9"/>
      <c r="AC913" s="9"/>
    </row>
    <row r="914" spans="1:29" ht="12.75">
      <c r="A914" s="10"/>
      <c r="B914" s="9"/>
      <c r="C914" s="11"/>
      <c r="E914" s="9"/>
      <c r="F914" s="9"/>
      <c r="G914" s="9"/>
      <c r="H914" s="13"/>
      <c r="I914" s="9"/>
      <c r="J914" s="9"/>
      <c r="K914" s="76"/>
      <c r="L914" s="9"/>
      <c r="M914" s="149"/>
      <c r="N914" s="11"/>
      <c r="O914" s="11"/>
      <c r="P914" s="9"/>
      <c r="Q914" s="9"/>
      <c r="R914" s="9"/>
      <c r="S914" s="149"/>
      <c r="T914" s="9"/>
      <c r="U914" s="11"/>
      <c r="V914" s="9"/>
      <c r="W914" s="9"/>
      <c r="X914" s="47"/>
      <c r="Y914" s="9"/>
      <c r="Z914" s="28"/>
      <c r="AA914" s="9"/>
      <c r="AB914" s="9"/>
      <c r="AC914" s="9"/>
    </row>
    <row r="915" spans="1:29" ht="12.75">
      <c r="A915" s="10"/>
      <c r="B915" s="9"/>
      <c r="C915" s="11"/>
      <c r="E915" s="9"/>
      <c r="F915" s="9"/>
      <c r="G915" s="9"/>
      <c r="H915" s="13"/>
      <c r="I915" s="9"/>
      <c r="J915" s="9"/>
      <c r="K915" s="76"/>
      <c r="L915" s="9"/>
      <c r="M915" s="149"/>
      <c r="N915" s="11"/>
      <c r="O915" s="11"/>
      <c r="P915" s="9"/>
      <c r="Q915" s="9"/>
      <c r="R915" s="9"/>
      <c r="S915" s="149"/>
      <c r="T915" s="9"/>
      <c r="U915" s="11"/>
      <c r="V915" s="9"/>
      <c r="W915" s="9"/>
      <c r="X915" s="47"/>
      <c r="Y915" s="9"/>
      <c r="Z915" s="28"/>
      <c r="AA915" s="9"/>
      <c r="AB915" s="9"/>
      <c r="AC915" s="9"/>
    </row>
    <row r="916" spans="1:29" ht="12.75">
      <c r="A916" s="10"/>
      <c r="B916" s="9"/>
      <c r="C916" s="11"/>
      <c r="E916" s="9"/>
      <c r="F916" s="9"/>
      <c r="G916" s="9"/>
      <c r="H916" s="13"/>
      <c r="I916" s="9"/>
      <c r="J916" s="9"/>
      <c r="K916" s="76"/>
      <c r="L916" s="9"/>
      <c r="M916" s="149"/>
      <c r="N916" s="11"/>
      <c r="O916" s="11"/>
      <c r="P916" s="9"/>
      <c r="Q916" s="9"/>
      <c r="R916" s="9"/>
      <c r="S916" s="149"/>
      <c r="T916" s="9"/>
      <c r="U916" s="11"/>
      <c r="V916" s="9"/>
      <c r="W916" s="9"/>
      <c r="X916" s="47"/>
      <c r="Y916" s="9"/>
      <c r="Z916" s="28"/>
      <c r="AA916" s="9"/>
      <c r="AB916" s="9"/>
      <c r="AC916" s="9"/>
    </row>
    <row r="917" spans="1:29" ht="12.75">
      <c r="A917" s="10"/>
      <c r="B917" s="9"/>
      <c r="C917" s="11"/>
      <c r="E917" s="9"/>
      <c r="F917" s="9"/>
      <c r="G917" s="9"/>
      <c r="H917" s="13"/>
      <c r="I917" s="9"/>
      <c r="J917" s="9"/>
      <c r="K917" s="76"/>
      <c r="L917" s="9"/>
      <c r="M917" s="149"/>
      <c r="N917" s="11"/>
      <c r="O917" s="11"/>
      <c r="P917" s="9"/>
      <c r="Q917" s="9"/>
      <c r="R917" s="9"/>
      <c r="S917" s="149"/>
      <c r="T917" s="9"/>
      <c r="U917" s="11"/>
      <c r="V917" s="9"/>
      <c r="W917" s="9"/>
      <c r="X917" s="47"/>
      <c r="Y917" s="9"/>
      <c r="Z917" s="28"/>
      <c r="AA917" s="9"/>
      <c r="AB917" s="9"/>
      <c r="AC917" s="9"/>
    </row>
    <row r="918" spans="1:29" ht="12.75">
      <c r="A918" s="10"/>
      <c r="B918" s="9"/>
      <c r="C918" s="11"/>
      <c r="E918" s="9"/>
      <c r="F918" s="9"/>
      <c r="G918" s="9"/>
      <c r="H918" s="13"/>
      <c r="I918" s="9"/>
      <c r="J918" s="9"/>
      <c r="K918" s="76"/>
      <c r="L918" s="9"/>
      <c r="M918" s="149"/>
      <c r="N918" s="11"/>
      <c r="O918" s="11"/>
      <c r="P918" s="9"/>
      <c r="Q918" s="9"/>
      <c r="R918" s="9"/>
      <c r="S918" s="149"/>
      <c r="T918" s="9"/>
      <c r="U918" s="11"/>
      <c r="V918" s="9"/>
      <c r="W918" s="9"/>
      <c r="X918" s="47"/>
      <c r="Y918" s="9"/>
      <c r="Z918" s="28"/>
      <c r="AA918" s="9"/>
      <c r="AB918" s="9"/>
      <c r="AC918" s="9"/>
    </row>
    <row r="919" spans="1:29" ht="12.75">
      <c r="A919" s="10"/>
      <c r="B919" s="9"/>
      <c r="C919" s="11"/>
      <c r="E919" s="9"/>
      <c r="F919" s="9"/>
      <c r="G919" s="9"/>
      <c r="H919" s="13"/>
      <c r="I919" s="9"/>
      <c r="J919" s="9"/>
      <c r="K919" s="76"/>
      <c r="L919" s="9"/>
      <c r="M919" s="149"/>
      <c r="N919" s="11"/>
      <c r="O919" s="11"/>
      <c r="P919" s="9"/>
      <c r="Q919" s="9"/>
      <c r="R919" s="9"/>
      <c r="S919" s="149"/>
      <c r="T919" s="9"/>
      <c r="U919" s="11"/>
      <c r="V919" s="9"/>
      <c r="W919" s="9"/>
      <c r="X919" s="47"/>
      <c r="Y919" s="9"/>
      <c r="Z919" s="28"/>
      <c r="AA919" s="9"/>
      <c r="AB919" s="9"/>
      <c r="AC919" s="9"/>
    </row>
    <row r="920" spans="1:29" ht="12.75">
      <c r="A920" s="10"/>
      <c r="B920" s="9"/>
      <c r="C920" s="11"/>
      <c r="E920" s="9"/>
      <c r="F920" s="9"/>
      <c r="G920" s="9"/>
      <c r="H920" s="13"/>
      <c r="I920" s="9"/>
      <c r="J920" s="9"/>
      <c r="K920" s="76"/>
      <c r="L920" s="9"/>
      <c r="M920" s="149"/>
      <c r="N920" s="11"/>
      <c r="O920" s="11"/>
      <c r="P920" s="9"/>
      <c r="Q920" s="9"/>
      <c r="R920" s="9"/>
      <c r="S920" s="149"/>
      <c r="T920" s="9"/>
      <c r="U920" s="11"/>
      <c r="V920" s="9"/>
      <c r="W920" s="9"/>
      <c r="X920" s="47"/>
      <c r="Y920" s="9"/>
      <c r="Z920" s="28"/>
      <c r="AA920" s="9"/>
      <c r="AB920" s="9"/>
      <c r="AC920" s="9"/>
    </row>
    <row r="921" spans="1:29" ht="12.75">
      <c r="A921" s="10"/>
      <c r="B921" s="9"/>
      <c r="C921" s="11"/>
      <c r="E921" s="9"/>
      <c r="F921" s="9"/>
      <c r="G921" s="9"/>
      <c r="H921" s="13"/>
      <c r="I921" s="9"/>
      <c r="J921" s="9"/>
      <c r="K921" s="76"/>
      <c r="L921" s="9"/>
      <c r="M921" s="149"/>
      <c r="N921" s="11"/>
      <c r="O921" s="11"/>
      <c r="P921" s="9"/>
      <c r="Q921" s="9"/>
      <c r="R921" s="9"/>
      <c r="S921" s="149"/>
      <c r="T921" s="9"/>
      <c r="U921" s="11"/>
      <c r="V921" s="9"/>
      <c r="W921" s="9"/>
      <c r="X921" s="47"/>
      <c r="Y921" s="9"/>
      <c r="Z921" s="28"/>
      <c r="AA921" s="9"/>
      <c r="AB921" s="9"/>
      <c r="AC921" s="9"/>
    </row>
    <row r="922" spans="1:29" ht="12.75">
      <c r="A922" s="10"/>
      <c r="B922" s="9"/>
      <c r="C922" s="11"/>
      <c r="E922" s="9"/>
      <c r="F922" s="9"/>
      <c r="G922" s="9"/>
      <c r="H922" s="13"/>
      <c r="I922" s="9"/>
      <c r="J922" s="9"/>
      <c r="K922" s="76"/>
      <c r="L922" s="9"/>
      <c r="M922" s="149"/>
      <c r="N922" s="11"/>
      <c r="O922" s="11"/>
      <c r="P922" s="9"/>
      <c r="Q922" s="9"/>
      <c r="R922" s="9"/>
      <c r="S922" s="149"/>
      <c r="T922" s="9"/>
      <c r="U922" s="11"/>
      <c r="V922" s="9"/>
      <c r="W922" s="9"/>
      <c r="X922" s="47"/>
      <c r="Y922" s="9"/>
      <c r="Z922" s="28"/>
      <c r="AA922" s="9"/>
      <c r="AB922" s="9"/>
      <c r="AC922" s="9"/>
    </row>
    <row r="923" spans="1:29" ht="12.75">
      <c r="A923" s="10"/>
      <c r="B923" s="9"/>
      <c r="C923" s="11"/>
      <c r="E923" s="9"/>
      <c r="F923" s="9"/>
      <c r="G923" s="9"/>
      <c r="H923" s="13"/>
      <c r="I923" s="9"/>
      <c r="J923" s="9"/>
      <c r="K923" s="76"/>
      <c r="L923" s="9"/>
      <c r="M923" s="149"/>
      <c r="N923" s="11"/>
      <c r="O923" s="11"/>
      <c r="P923" s="9"/>
      <c r="Q923" s="9"/>
      <c r="R923" s="9"/>
      <c r="S923" s="149"/>
      <c r="T923" s="9"/>
      <c r="U923" s="11"/>
      <c r="V923" s="9"/>
      <c r="W923" s="9"/>
      <c r="X923" s="47"/>
      <c r="Y923" s="9"/>
      <c r="Z923" s="28"/>
      <c r="AA923" s="9"/>
      <c r="AB923" s="9"/>
      <c r="AC923" s="9"/>
    </row>
    <row r="924" spans="1:29" ht="12.75">
      <c r="A924" s="10"/>
      <c r="B924" s="9"/>
      <c r="C924" s="11"/>
      <c r="E924" s="9"/>
      <c r="F924" s="9"/>
      <c r="G924" s="9"/>
      <c r="H924" s="13"/>
      <c r="I924" s="9"/>
      <c r="J924" s="9"/>
      <c r="K924" s="76"/>
      <c r="L924" s="9"/>
      <c r="M924" s="149"/>
      <c r="N924" s="11"/>
      <c r="O924" s="11"/>
      <c r="P924" s="9"/>
      <c r="Q924" s="9"/>
      <c r="R924" s="9"/>
      <c r="S924" s="149"/>
      <c r="T924" s="9"/>
      <c r="U924" s="11"/>
      <c r="V924" s="9"/>
      <c r="W924" s="9"/>
      <c r="X924" s="47"/>
      <c r="Y924" s="9"/>
      <c r="Z924" s="28"/>
      <c r="AA924" s="9"/>
      <c r="AB924" s="9"/>
      <c r="AC924" s="9"/>
    </row>
    <row r="925" spans="1:29" ht="12.75">
      <c r="A925" s="10"/>
      <c r="B925" s="9"/>
      <c r="C925" s="11"/>
      <c r="E925" s="9"/>
      <c r="F925" s="9"/>
      <c r="G925" s="9"/>
      <c r="H925" s="13"/>
      <c r="I925" s="9"/>
      <c r="J925" s="9"/>
      <c r="K925" s="76"/>
      <c r="L925" s="9"/>
      <c r="M925" s="149"/>
      <c r="N925" s="11"/>
      <c r="O925" s="11"/>
      <c r="P925" s="9"/>
      <c r="Q925" s="9"/>
      <c r="R925" s="9"/>
      <c r="S925" s="149"/>
      <c r="T925" s="9"/>
      <c r="U925" s="11"/>
      <c r="V925" s="9"/>
      <c r="W925" s="9"/>
      <c r="X925" s="47"/>
      <c r="Y925" s="9"/>
      <c r="Z925" s="28"/>
      <c r="AA925" s="9"/>
      <c r="AB925" s="9"/>
      <c r="AC925" s="9"/>
    </row>
    <row r="926" spans="1:29" ht="12.75">
      <c r="A926" s="10"/>
      <c r="B926" s="9"/>
      <c r="C926" s="11"/>
      <c r="E926" s="9"/>
      <c r="F926" s="9"/>
      <c r="G926" s="9"/>
      <c r="H926" s="13"/>
      <c r="I926" s="9"/>
      <c r="J926" s="9"/>
      <c r="K926" s="76"/>
      <c r="L926" s="9"/>
      <c r="M926" s="149"/>
      <c r="N926" s="11"/>
      <c r="O926" s="11"/>
      <c r="P926" s="9"/>
      <c r="Q926" s="9"/>
      <c r="R926" s="9"/>
      <c r="S926" s="149"/>
      <c r="T926" s="9"/>
      <c r="U926" s="11"/>
      <c r="V926" s="9"/>
      <c r="W926" s="9"/>
      <c r="X926" s="47"/>
      <c r="Y926" s="9"/>
      <c r="Z926" s="28"/>
      <c r="AA926" s="9"/>
      <c r="AB926" s="9"/>
      <c r="AC926" s="9"/>
    </row>
    <row r="927" spans="1:29" ht="12.75">
      <c r="A927" s="10"/>
      <c r="B927" s="9"/>
      <c r="C927" s="11"/>
      <c r="E927" s="9"/>
      <c r="F927" s="9"/>
      <c r="G927" s="9"/>
      <c r="H927" s="13"/>
      <c r="I927" s="9"/>
      <c r="J927" s="9"/>
      <c r="K927" s="76"/>
      <c r="L927" s="9"/>
      <c r="M927" s="149"/>
      <c r="N927" s="11"/>
      <c r="O927" s="11"/>
      <c r="P927" s="9"/>
      <c r="Q927" s="9"/>
      <c r="R927" s="9"/>
      <c r="S927" s="149"/>
      <c r="T927" s="9"/>
      <c r="U927" s="11"/>
      <c r="V927" s="9"/>
      <c r="W927" s="9"/>
      <c r="X927" s="47"/>
      <c r="Y927" s="9"/>
      <c r="Z927" s="28"/>
      <c r="AA927" s="9"/>
      <c r="AB927" s="9"/>
      <c r="AC927" s="9"/>
    </row>
    <row r="928" spans="1:29" ht="12.75">
      <c r="A928" s="10"/>
      <c r="B928" s="9"/>
      <c r="C928" s="11"/>
      <c r="E928" s="9"/>
      <c r="F928" s="9"/>
      <c r="G928" s="9"/>
      <c r="H928" s="13"/>
      <c r="I928" s="9"/>
      <c r="J928" s="9"/>
      <c r="K928" s="76"/>
      <c r="L928" s="9"/>
      <c r="M928" s="149"/>
      <c r="N928" s="11"/>
      <c r="O928" s="11"/>
      <c r="P928" s="9"/>
      <c r="Q928" s="9"/>
      <c r="R928" s="9"/>
      <c r="S928" s="149"/>
      <c r="T928" s="9"/>
      <c r="U928" s="11"/>
      <c r="V928" s="9"/>
      <c r="W928" s="9"/>
      <c r="X928" s="47"/>
      <c r="Y928" s="9"/>
      <c r="Z928" s="28"/>
      <c r="AA928" s="9"/>
      <c r="AB928" s="9"/>
      <c r="AC928" s="9"/>
    </row>
    <row r="929" spans="1:29" ht="12.75">
      <c r="A929" s="10"/>
      <c r="B929" s="9"/>
      <c r="C929" s="11"/>
      <c r="E929" s="9"/>
      <c r="F929" s="9"/>
      <c r="G929" s="9"/>
      <c r="H929" s="13"/>
      <c r="I929" s="9"/>
      <c r="J929" s="9"/>
      <c r="K929" s="76"/>
      <c r="L929" s="9"/>
      <c r="M929" s="149"/>
      <c r="N929" s="11"/>
      <c r="O929" s="11"/>
      <c r="P929" s="9"/>
      <c r="Q929" s="9"/>
      <c r="R929" s="9"/>
      <c r="S929" s="149"/>
      <c r="T929" s="9"/>
      <c r="U929" s="11"/>
      <c r="V929" s="9"/>
      <c r="W929" s="9"/>
      <c r="X929" s="47"/>
      <c r="Y929" s="9"/>
      <c r="Z929" s="28"/>
      <c r="AA929" s="9"/>
      <c r="AB929" s="9"/>
      <c r="AC929" s="9"/>
    </row>
    <row r="930" spans="1:29" ht="12.75">
      <c r="A930" s="10"/>
      <c r="B930" s="9"/>
      <c r="C930" s="11"/>
      <c r="E930" s="9"/>
      <c r="F930" s="9"/>
      <c r="G930" s="9"/>
      <c r="H930" s="13"/>
      <c r="I930" s="9"/>
      <c r="J930" s="9"/>
      <c r="K930" s="76"/>
      <c r="L930" s="9"/>
      <c r="M930" s="149"/>
      <c r="N930" s="11"/>
      <c r="O930" s="11"/>
      <c r="P930" s="9"/>
      <c r="Q930" s="9"/>
      <c r="R930" s="9"/>
      <c r="S930" s="149"/>
      <c r="T930" s="9"/>
      <c r="U930" s="11"/>
      <c r="V930" s="9"/>
      <c r="W930" s="9"/>
      <c r="X930" s="47"/>
      <c r="Y930" s="9"/>
      <c r="Z930" s="28"/>
      <c r="AA930" s="9"/>
      <c r="AB930" s="9"/>
      <c r="AC930" s="9"/>
    </row>
    <row r="931" spans="1:29" ht="12.75">
      <c r="A931" s="10"/>
      <c r="B931" s="9"/>
      <c r="C931" s="11"/>
      <c r="E931" s="9"/>
      <c r="F931" s="9"/>
      <c r="G931" s="9"/>
      <c r="H931" s="13"/>
      <c r="I931" s="9"/>
      <c r="J931" s="9"/>
      <c r="K931" s="76"/>
      <c r="L931" s="9"/>
      <c r="M931" s="149"/>
      <c r="N931" s="11"/>
      <c r="O931" s="11"/>
      <c r="P931" s="9"/>
      <c r="Q931" s="9"/>
      <c r="R931" s="9"/>
      <c r="S931" s="149"/>
      <c r="T931" s="9"/>
      <c r="U931" s="11"/>
      <c r="V931" s="9"/>
      <c r="W931" s="9"/>
      <c r="X931" s="47"/>
      <c r="Y931" s="9"/>
      <c r="Z931" s="28"/>
      <c r="AA931" s="9"/>
      <c r="AB931" s="9"/>
      <c r="AC931" s="9"/>
    </row>
    <row r="932" spans="1:29" ht="12.75">
      <c r="A932" s="10"/>
      <c r="B932" s="9"/>
      <c r="C932" s="11"/>
      <c r="E932" s="9"/>
      <c r="F932" s="9"/>
      <c r="G932" s="9"/>
      <c r="H932" s="13"/>
      <c r="I932" s="9"/>
      <c r="J932" s="9"/>
      <c r="K932" s="76"/>
      <c r="L932" s="9"/>
      <c r="M932" s="149"/>
      <c r="N932" s="11"/>
      <c r="O932" s="11"/>
      <c r="P932" s="9"/>
      <c r="Q932" s="9"/>
      <c r="R932" s="9"/>
      <c r="S932" s="149"/>
      <c r="T932" s="9"/>
      <c r="U932" s="11"/>
      <c r="V932" s="9"/>
      <c r="W932" s="9"/>
      <c r="X932" s="47"/>
      <c r="Y932" s="9"/>
      <c r="Z932" s="28"/>
      <c r="AA932" s="9"/>
      <c r="AB932" s="9"/>
      <c r="AC932" s="9"/>
    </row>
    <row r="933" spans="1:29" ht="12.75">
      <c r="A933" s="10"/>
      <c r="B933" s="9"/>
      <c r="C933" s="11"/>
      <c r="E933" s="9"/>
      <c r="F933" s="9"/>
      <c r="G933" s="9"/>
      <c r="H933" s="13"/>
      <c r="I933" s="9"/>
      <c r="J933" s="9"/>
      <c r="K933" s="76"/>
      <c r="L933" s="9"/>
      <c r="M933" s="149"/>
      <c r="N933" s="11"/>
      <c r="O933" s="11"/>
      <c r="P933" s="9"/>
      <c r="Q933" s="9"/>
      <c r="R933" s="9"/>
      <c r="S933" s="149"/>
      <c r="T933" s="9"/>
      <c r="U933" s="11"/>
      <c r="V933" s="9"/>
      <c r="W933" s="9"/>
      <c r="X933" s="47"/>
      <c r="Y933" s="9"/>
      <c r="Z933" s="28"/>
      <c r="AA933" s="9"/>
      <c r="AB933" s="9"/>
      <c r="AC933" s="9"/>
    </row>
    <row r="934" spans="1:29" ht="12.75">
      <c r="A934" s="10"/>
      <c r="B934" s="9"/>
      <c r="C934" s="11"/>
      <c r="E934" s="9"/>
      <c r="F934" s="9"/>
      <c r="G934" s="9"/>
      <c r="H934" s="13"/>
      <c r="I934" s="9"/>
      <c r="J934" s="9"/>
      <c r="K934" s="76"/>
      <c r="L934" s="9"/>
      <c r="M934" s="149"/>
      <c r="N934" s="11"/>
      <c r="O934" s="11"/>
      <c r="P934" s="9"/>
      <c r="Q934" s="9"/>
      <c r="R934" s="9"/>
      <c r="S934" s="149"/>
      <c r="T934" s="9"/>
      <c r="U934" s="11"/>
      <c r="V934" s="9"/>
      <c r="W934" s="9"/>
      <c r="X934" s="47"/>
      <c r="Y934" s="9"/>
      <c r="Z934" s="28"/>
      <c r="AA934" s="9"/>
      <c r="AB934" s="9"/>
      <c r="AC934" s="9"/>
    </row>
    <row r="935" spans="1:29" ht="12.75">
      <c r="A935" s="10"/>
      <c r="B935" s="9"/>
      <c r="C935" s="11"/>
      <c r="E935" s="9"/>
      <c r="F935" s="9"/>
      <c r="G935" s="9"/>
      <c r="H935" s="13"/>
      <c r="I935" s="9"/>
      <c r="J935" s="9"/>
      <c r="K935" s="76"/>
      <c r="L935" s="9"/>
      <c r="M935" s="149"/>
      <c r="N935" s="11"/>
      <c r="O935" s="11"/>
      <c r="P935" s="9"/>
      <c r="Q935" s="9"/>
      <c r="R935" s="9"/>
      <c r="S935" s="149"/>
      <c r="T935" s="9"/>
      <c r="U935" s="11"/>
      <c r="V935" s="9"/>
      <c r="W935" s="9"/>
      <c r="X935" s="47"/>
      <c r="Y935" s="9"/>
      <c r="Z935" s="28"/>
      <c r="AA935" s="9"/>
      <c r="AB935" s="9"/>
      <c r="AC935" s="9"/>
    </row>
    <row r="936" spans="1:29" ht="12.75">
      <c r="A936" s="10"/>
      <c r="B936" s="9"/>
      <c r="C936" s="11"/>
      <c r="E936" s="9"/>
      <c r="F936" s="9"/>
      <c r="G936" s="9"/>
      <c r="H936" s="13"/>
      <c r="I936" s="9"/>
      <c r="J936" s="9"/>
      <c r="K936" s="76"/>
      <c r="L936" s="9"/>
      <c r="M936" s="149"/>
      <c r="N936" s="11"/>
      <c r="O936" s="11"/>
      <c r="P936" s="9"/>
      <c r="Q936" s="9"/>
      <c r="R936" s="9"/>
      <c r="S936" s="149"/>
      <c r="T936" s="9"/>
      <c r="U936" s="11"/>
      <c r="V936" s="9"/>
      <c r="W936" s="9"/>
      <c r="X936" s="47"/>
      <c r="Y936" s="9"/>
      <c r="Z936" s="28"/>
      <c r="AA936" s="9"/>
      <c r="AB936" s="9"/>
      <c r="AC936" s="9"/>
    </row>
    <row r="937" spans="1:29" ht="12.75">
      <c r="A937" s="10"/>
      <c r="B937" s="9"/>
      <c r="C937" s="11"/>
      <c r="E937" s="9"/>
      <c r="F937" s="9"/>
      <c r="G937" s="9"/>
      <c r="H937" s="13"/>
      <c r="I937" s="9"/>
      <c r="J937" s="9"/>
      <c r="K937" s="76"/>
      <c r="L937" s="9"/>
      <c r="M937" s="149"/>
      <c r="N937" s="11"/>
      <c r="O937" s="11"/>
      <c r="P937" s="9"/>
      <c r="Q937" s="9"/>
      <c r="R937" s="9"/>
      <c r="S937" s="149"/>
      <c r="T937" s="9"/>
      <c r="U937" s="11"/>
      <c r="V937" s="9"/>
      <c r="W937" s="9"/>
      <c r="X937" s="47"/>
      <c r="Y937" s="9"/>
      <c r="Z937" s="28"/>
      <c r="AA937" s="9"/>
      <c r="AB937" s="9"/>
      <c r="AC937" s="9"/>
    </row>
    <row r="938" spans="1:29" ht="12.75">
      <c r="A938" s="10"/>
      <c r="B938" s="9"/>
      <c r="C938" s="11"/>
      <c r="E938" s="9"/>
      <c r="F938" s="9"/>
      <c r="G938" s="9"/>
      <c r="H938" s="13"/>
      <c r="I938" s="9"/>
      <c r="J938" s="9"/>
      <c r="K938" s="76"/>
      <c r="L938" s="9"/>
      <c r="M938" s="149"/>
      <c r="N938" s="11"/>
      <c r="O938" s="11"/>
      <c r="P938" s="9"/>
      <c r="Q938" s="9"/>
      <c r="R938" s="9"/>
      <c r="S938" s="149"/>
      <c r="T938" s="9"/>
      <c r="U938" s="11"/>
      <c r="V938" s="9"/>
      <c r="W938" s="9"/>
      <c r="X938" s="47"/>
      <c r="Y938" s="9"/>
      <c r="Z938" s="28"/>
      <c r="AA938" s="9"/>
      <c r="AB938" s="9"/>
      <c r="AC938" s="9"/>
    </row>
    <row r="939" spans="1:29" ht="12.75">
      <c r="A939" s="10"/>
      <c r="B939" s="9"/>
      <c r="C939" s="11"/>
      <c r="E939" s="9"/>
      <c r="F939" s="9"/>
      <c r="G939" s="9"/>
      <c r="H939" s="13"/>
      <c r="I939" s="9"/>
      <c r="J939" s="9"/>
      <c r="K939" s="76"/>
      <c r="L939" s="9"/>
      <c r="M939" s="149"/>
      <c r="N939" s="11"/>
      <c r="O939" s="11"/>
      <c r="P939" s="9"/>
      <c r="Q939" s="9"/>
      <c r="R939" s="9"/>
      <c r="S939" s="149"/>
      <c r="T939" s="9"/>
      <c r="U939" s="11"/>
      <c r="V939" s="9"/>
      <c r="W939" s="9"/>
      <c r="X939" s="47"/>
      <c r="Y939" s="9"/>
      <c r="Z939" s="28"/>
      <c r="AA939" s="9"/>
      <c r="AB939" s="9"/>
      <c r="AC939" s="9"/>
    </row>
    <row r="940" spans="1:29" ht="12.75">
      <c r="A940" s="10"/>
      <c r="B940" s="9"/>
      <c r="C940" s="11"/>
      <c r="E940" s="9"/>
      <c r="F940" s="9"/>
      <c r="G940" s="9"/>
      <c r="H940" s="13"/>
      <c r="I940" s="9"/>
      <c r="J940" s="9"/>
      <c r="K940" s="76"/>
      <c r="L940" s="9"/>
      <c r="M940" s="149"/>
      <c r="N940" s="11"/>
      <c r="O940" s="11"/>
      <c r="P940" s="9"/>
      <c r="Q940" s="9"/>
      <c r="R940" s="9"/>
      <c r="S940" s="149"/>
      <c r="T940" s="9"/>
      <c r="U940" s="11"/>
      <c r="V940" s="9"/>
      <c r="W940" s="9"/>
      <c r="X940" s="47"/>
      <c r="Y940" s="9"/>
      <c r="Z940" s="28"/>
      <c r="AA940" s="9"/>
      <c r="AB940" s="9"/>
      <c r="AC940" s="9"/>
    </row>
    <row r="941" spans="1:29" ht="12.75">
      <c r="A941" s="10"/>
      <c r="B941" s="9"/>
      <c r="C941" s="11"/>
      <c r="E941" s="9"/>
      <c r="F941" s="9"/>
      <c r="G941" s="9"/>
      <c r="H941" s="13"/>
      <c r="I941" s="9"/>
      <c r="J941" s="9"/>
      <c r="K941" s="76"/>
      <c r="L941" s="9"/>
      <c r="M941" s="149"/>
      <c r="N941" s="11"/>
      <c r="O941" s="11"/>
      <c r="P941" s="9"/>
      <c r="Q941" s="9"/>
      <c r="R941" s="9"/>
      <c r="S941" s="149"/>
      <c r="T941" s="9"/>
      <c r="U941" s="11"/>
      <c r="V941" s="9"/>
      <c r="W941" s="9"/>
      <c r="X941" s="47"/>
      <c r="Y941" s="9"/>
      <c r="Z941" s="28"/>
      <c r="AA941" s="9"/>
      <c r="AB941" s="9"/>
      <c r="AC941" s="9"/>
    </row>
    <row r="942" spans="1:29" ht="12.75">
      <c r="A942" s="10"/>
      <c r="B942" s="9"/>
      <c r="C942" s="11"/>
      <c r="E942" s="9"/>
      <c r="F942" s="9"/>
      <c r="G942" s="9"/>
      <c r="H942" s="13"/>
      <c r="I942" s="9"/>
      <c r="J942" s="9"/>
      <c r="K942" s="76"/>
      <c r="L942" s="9"/>
      <c r="M942" s="149"/>
      <c r="N942" s="11"/>
      <c r="O942" s="11"/>
      <c r="P942" s="9"/>
      <c r="Q942" s="9"/>
      <c r="R942" s="9"/>
      <c r="S942" s="149"/>
      <c r="T942" s="9"/>
      <c r="U942" s="11"/>
      <c r="V942" s="9"/>
      <c r="W942" s="9"/>
      <c r="X942" s="47"/>
      <c r="Y942" s="9"/>
      <c r="Z942" s="28"/>
      <c r="AA942" s="9"/>
      <c r="AB942" s="9"/>
      <c r="AC942" s="9"/>
    </row>
    <row r="943" spans="1:29" ht="12.75">
      <c r="A943" s="10"/>
      <c r="B943" s="9"/>
      <c r="C943" s="11"/>
      <c r="E943" s="9"/>
      <c r="F943" s="9"/>
      <c r="G943" s="9"/>
      <c r="H943" s="13"/>
      <c r="I943" s="9"/>
      <c r="J943" s="9"/>
      <c r="K943" s="76"/>
      <c r="L943" s="9"/>
      <c r="M943" s="149"/>
      <c r="N943" s="11"/>
      <c r="O943" s="11"/>
      <c r="P943" s="9"/>
      <c r="Q943" s="9"/>
      <c r="R943" s="9"/>
      <c r="S943" s="149"/>
      <c r="T943" s="9"/>
      <c r="U943" s="11"/>
      <c r="V943" s="9"/>
      <c r="W943" s="9"/>
      <c r="X943" s="47"/>
      <c r="Y943" s="9"/>
      <c r="Z943" s="28"/>
      <c r="AA943" s="9"/>
      <c r="AB943" s="9"/>
      <c r="AC943" s="9"/>
    </row>
    <row r="944" spans="1:29" ht="12.75">
      <c r="A944" s="10"/>
      <c r="B944" s="9"/>
      <c r="C944" s="11"/>
      <c r="E944" s="9"/>
      <c r="F944" s="9"/>
      <c r="G944" s="9"/>
      <c r="H944" s="13"/>
      <c r="I944" s="9"/>
      <c r="J944" s="9"/>
      <c r="K944" s="76"/>
      <c r="L944" s="9"/>
      <c r="M944" s="149"/>
      <c r="N944" s="11"/>
      <c r="O944" s="11"/>
      <c r="P944" s="9"/>
      <c r="Q944" s="9"/>
      <c r="R944" s="9"/>
      <c r="S944" s="149"/>
      <c r="T944" s="9"/>
      <c r="U944" s="11"/>
      <c r="V944" s="9"/>
      <c r="W944" s="9"/>
      <c r="X944" s="47"/>
      <c r="Y944" s="9"/>
      <c r="Z944" s="28"/>
      <c r="AA944" s="9"/>
      <c r="AB944" s="9"/>
      <c r="AC944" s="9"/>
    </row>
    <row r="945" spans="1:29" ht="12.75">
      <c r="A945" s="10"/>
      <c r="B945" s="9"/>
      <c r="C945" s="11"/>
      <c r="E945" s="9"/>
      <c r="F945" s="9"/>
      <c r="G945" s="9"/>
      <c r="H945" s="13"/>
      <c r="I945" s="9"/>
      <c r="J945" s="9"/>
      <c r="K945" s="76"/>
      <c r="L945" s="9"/>
      <c r="M945" s="149"/>
      <c r="N945" s="11"/>
      <c r="O945" s="11"/>
      <c r="P945" s="9"/>
      <c r="Q945" s="9"/>
      <c r="R945" s="9"/>
      <c r="S945" s="149"/>
      <c r="T945" s="9"/>
      <c r="U945" s="11"/>
      <c r="V945" s="9"/>
      <c r="W945" s="9"/>
      <c r="X945" s="47"/>
      <c r="Y945" s="9"/>
      <c r="Z945" s="28"/>
      <c r="AA945" s="9"/>
      <c r="AB945" s="9"/>
      <c r="AC945" s="9"/>
    </row>
    <row r="946" spans="1:29" ht="12.75">
      <c r="A946" s="10"/>
      <c r="B946" s="9"/>
      <c r="C946" s="11"/>
      <c r="E946" s="9"/>
      <c r="F946" s="9"/>
      <c r="G946" s="9"/>
      <c r="H946" s="13"/>
      <c r="I946" s="9"/>
      <c r="J946" s="9"/>
      <c r="K946" s="76"/>
      <c r="L946" s="9"/>
      <c r="M946" s="149"/>
      <c r="N946" s="11"/>
      <c r="O946" s="11"/>
      <c r="P946" s="9"/>
      <c r="Q946" s="9"/>
      <c r="R946" s="9"/>
      <c r="S946" s="149"/>
      <c r="T946" s="9"/>
      <c r="U946" s="11"/>
      <c r="V946" s="9"/>
      <c r="W946" s="9"/>
      <c r="X946" s="47"/>
      <c r="Y946" s="9"/>
      <c r="Z946" s="28"/>
      <c r="AA946" s="9"/>
      <c r="AB946" s="9"/>
      <c r="AC946" s="9"/>
    </row>
    <row r="947" spans="1:29" ht="12.75">
      <c r="A947" s="10"/>
      <c r="B947" s="9"/>
      <c r="C947" s="11"/>
      <c r="E947" s="9"/>
      <c r="F947" s="9"/>
      <c r="G947" s="9"/>
      <c r="H947" s="13"/>
      <c r="I947" s="9"/>
      <c r="J947" s="9"/>
      <c r="K947" s="76"/>
      <c r="L947" s="9"/>
      <c r="M947" s="149"/>
      <c r="N947" s="11"/>
      <c r="O947" s="11"/>
      <c r="P947" s="9"/>
      <c r="Q947" s="9"/>
      <c r="R947" s="9"/>
      <c r="S947" s="149"/>
      <c r="T947" s="9"/>
      <c r="U947" s="11"/>
      <c r="V947" s="9"/>
      <c r="W947" s="9"/>
      <c r="X947" s="47"/>
      <c r="Y947" s="9"/>
      <c r="Z947" s="28"/>
      <c r="AA947" s="9"/>
      <c r="AB947" s="9"/>
      <c r="AC947" s="9"/>
    </row>
    <row r="948" spans="1:29" ht="12.75">
      <c r="A948" s="10"/>
      <c r="B948" s="9"/>
      <c r="C948" s="11"/>
      <c r="E948" s="9"/>
      <c r="F948" s="9"/>
      <c r="G948" s="9"/>
      <c r="H948" s="13"/>
      <c r="I948" s="9"/>
      <c r="J948" s="9"/>
      <c r="K948" s="76"/>
      <c r="L948" s="9"/>
      <c r="M948" s="149"/>
      <c r="N948" s="11"/>
      <c r="O948" s="11"/>
      <c r="P948" s="9"/>
      <c r="Q948" s="9"/>
      <c r="R948" s="9"/>
      <c r="S948" s="149"/>
      <c r="T948" s="9"/>
      <c r="U948" s="11"/>
      <c r="V948" s="9"/>
      <c r="W948" s="9"/>
      <c r="X948" s="47"/>
      <c r="Y948" s="9"/>
      <c r="Z948" s="28"/>
      <c r="AA948" s="9"/>
      <c r="AB948" s="9"/>
      <c r="AC948" s="9"/>
    </row>
    <row r="949" spans="1:29" ht="12.75">
      <c r="A949" s="10"/>
      <c r="B949" s="9"/>
      <c r="C949" s="11"/>
      <c r="E949" s="9"/>
      <c r="F949" s="9"/>
      <c r="G949" s="9"/>
      <c r="H949" s="13"/>
      <c r="I949" s="9"/>
      <c r="J949" s="9"/>
      <c r="K949" s="76"/>
      <c r="L949" s="9"/>
      <c r="M949" s="149"/>
      <c r="N949" s="11"/>
      <c r="O949" s="11"/>
      <c r="P949" s="9"/>
      <c r="Q949" s="9"/>
      <c r="R949" s="9"/>
      <c r="S949" s="149"/>
      <c r="T949" s="9"/>
      <c r="U949" s="11"/>
      <c r="V949" s="9"/>
      <c r="W949" s="9"/>
      <c r="X949" s="47"/>
      <c r="Y949" s="9"/>
      <c r="Z949" s="28"/>
      <c r="AA949" s="9"/>
      <c r="AB949" s="9"/>
      <c r="AC949" s="9"/>
    </row>
    <row r="950" spans="1:29" ht="12.75">
      <c r="A950" s="10"/>
      <c r="B950" s="9"/>
      <c r="C950" s="11"/>
      <c r="E950" s="9"/>
      <c r="F950" s="9"/>
      <c r="G950" s="9"/>
      <c r="H950" s="13"/>
      <c r="I950" s="9"/>
      <c r="J950" s="9"/>
      <c r="K950" s="76"/>
      <c r="L950" s="9"/>
      <c r="M950" s="149"/>
      <c r="N950" s="11"/>
      <c r="O950" s="11"/>
      <c r="P950" s="9"/>
      <c r="Q950" s="9"/>
      <c r="R950" s="9"/>
      <c r="S950" s="149"/>
      <c r="T950" s="9"/>
      <c r="U950" s="11"/>
      <c r="V950" s="9"/>
      <c r="W950" s="9"/>
      <c r="X950" s="47"/>
      <c r="Y950" s="9"/>
      <c r="Z950" s="28"/>
      <c r="AA950" s="9"/>
      <c r="AB950" s="9"/>
      <c r="AC950" s="9"/>
    </row>
    <row r="951" spans="1:29" ht="12.75">
      <c r="A951" s="10"/>
      <c r="B951" s="9"/>
      <c r="C951" s="11"/>
      <c r="E951" s="9"/>
      <c r="F951" s="9"/>
      <c r="G951" s="9"/>
      <c r="H951" s="13"/>
      <c r="I951" s="9"/>
      <c r="J951" s="9"/>
      <c r="K951" s="76"/>
      <c r="L951" s="9"/>
      <c r="M951" s="149"/>
      <c r="N951" s="11"/>
      <c r="O951" s="11"/>
      <c r="P951" s="9"/>
      <c r="Q951" s="9"/>
      <c r="R951" s="9"/>
      <c r="S951" s="149"/>
      <c r="T951" s="9"/>
      <c r="U951" s="11"/>
      <c r="V951" s="9"/>
      <c r="W951" s="9"/>
      <c r="X951" s="47"/>
      <c r="Y951" s="9"/>
      <c r="Z951" s="28"/>
      <c r="AA951" s="9"/>
      <c r="AB951" s="9"/>
      <c r="AC951" s="9"/>
    </row>
    <row r="952" spans="1:29" ht="12.75">
      <c r="A952" s="10"/>
      <c r="B952" s="9"/>
      <c r="C952" s="11"/>
      <c r="E952" s="9"/>
      <c r="F952" s="9"/>
      <c r="G952" s="9"/>
      <c r="H952" s="13"/>
      <c r="I952" s="9"/>
      <c r="J952" s="9"/>
      <c r="K952" s="76"/>
      <c r="L952" s="9"/>
      <c r="M952" s="149"/>
      <c r="N952" s="11"/>
      <c r="O952" s="11"/>
      <c r="P952" s="9"/>
      <c r="Q952" s="9"/>
      <c r="R952" s="9"/>
      <c r="S952" s="149"/>
      <c r="T952" s="9"/>
      <c r="U952" s="11"/>
      <c r="V952" s="9"/>
      <c r="W952" s="9"/>
      <c r="X952" s="47"/>
      <c r="Y952" s="9"/>
      <c r="Z952" s="28"/>
      <c r="AA952" s="9"/>
      <c r="AB952" s="9"/>
      <c r="AC952" s="9"/>
    </row>
    <row r="953" spans="1:29" ht="12.75">
      <c r="A953" s="10"/>
      <c r="B953" s="9"/>
      <c r="C953" s="11"/>
      <c r="E953" s="9"/>
      <c r="F953" s="9"/>
      <c r="G953" s="9"/>
      <c r="H953" s="13"/>
      <c r="I953" s="9"/>
      <c r="J953" s="9"/>
      <c r="K953" s="76"/>
      <c r="L953" s="9"/>
      <c r="M953" s="149"/>
      <c r="N953" s="11"/>
      <c r="O953" s="11"/>
      <c r="P953" s="9"/>
      <c r="Q953" s="9"/>
      <c r="R953" s="9"/>
      <c r="S953" s="149"/>
      <c r="T953" s="9"/>
      <c r="U953" s="11"/>
      <c r="V953" s="9"/>
      <c r="W953" s="9"/>
      <c r="X953" s="47"/>
      <c r="Y953" s="9"/>
      <c r="Z953" s="28"/>
      <c r="AA953" s="9"/>
      <c r="AB953" s="9"/>
      <c r="AC953" s="9"/>
    </row>
    <row r="954" spans="1:29" ht="12.75">
      <c r="A954" s="10"/>
      <c r="B954" s="9"/>
      <c r="C954" s="11"/>
      <c r="E954" s="9"/>
      <c r="F954" s="9"/>
      <c r="G954" s="9"/>
      <c r="H954" s="13"/>
      <c r="I954" s="9"/>
      <c r="J954" s="9"/>
      <c r="K954" s="76"/>
      <c r="L954" s="9"/>
      <c r="M954" s="149"/>
      <c r="N954" s="11"/>
      <c r="O954" s="11"/>
      <c r="P954" s="9"/>
      <c r="Q954" s="9"/>
      <c r="R954" s="9"/>
      <c r="S954" s="149"/>
      <c r="T954" s="9"/>
      <c r="U954" s="11"/>
      <c r="V954" s="9"/>
      <c r="W954" s="9"/>
      <c r="X954" s="47"/>
      <c r="Y954" s="9"/>
      <c r="Z954" s="28"/>
      <c r="AA954" s="9"/>
      <c r="AB954" s="9"/>
      <c r="AC954" s="9"/>
    </row>
    <row r="955" spans="1:29" ht="12.75">
      <c r="A955" s="10"/>
      <c r="B955" s="9"/>
      <c r="C955" s="11"/>
      <c r="E955" s="9"/>
      <c r="F955" s="9"/>
      <c r="G955" s="9"/>
      <c r="H955" s="13"/>
      <c r="I955" s="9"/>
      <c r="J955" s="9"/>
      <c r="K955" s="76"/>
      <c r="L955" s="9"/>
      <c r="M955" s="149"/>
      <c r="N955" s="11"/>
      <c r="O955" s="11"/>
      <c r="P955" s="9"/>
      <c r="Q955" s="9"/>
      <c r="R955" s="9"/>
      <c r="S955" s="149"/>
      <c r="T955" s="9"/>
      <c r="U955" s="11"/>
      <c r="V955" s="9"/>
      <c r="W955" s="9"/>
      <c r="X955" s="47"/>
      <c r="Y955" s="9"/>
      <c r="Z955" s="28"/>
      <c r="AA955" s="9"/>
      <c r="AB955" s="9"/>
      <c r="AC955" s="9"/>
    </row>
    <row r="956" spans="1:29" ht="12.75">
      <c r="A956" s="10"/>
      <c r="B956" s="9"/>
      <c r="C956" s="11"/>
      <c r="E956" s="9"/>
      <c r="F956" s="9"/>
      <c r="G956" s="9"/>
      <c r="H956" s="13"/>
      <c r="I956" s="9"/>
      <c r="J956" s="9"/>
      <c r="K956" s="76"/>
      <c r="L956" s="9"/>
      <c r="M956" s="149"/>
      <c r="N956" s="11"/>
      <c r="O956" s="11"/>
      <c r="P956" s="9"/>
      <c r="Q956" s="9"/>
      <c r="R956" s="9"/>
      <c r="S956" s="149"/>
      <c r="T956" s="9"/>
      <c r="U956" s="11"/>
      <c r="V956" s="9"/>
      <c r="W956" s="9"/>
      <c r="X956" s="47"/>
      <c r="Y956" s="9"/>
      <c r="Z956" s="28"/>
      <c r="AA956" s="9"/>
      <c r="AB956" s="9"/>
      <c r="AC956" s="9"/>
    </row>
    <row r="957" spans="1:29" ht="12.75">
      <c r="A957" s="10"/>
      <c r="B957" s="9"/>
      <c r="C957" s="11"/>
      <c r="E957" s="9"/>
      <c r="F957" s="9"/>
      <c r="G957" s="9"/>
      <c r="H957" s="13"/>
      <c r="I957" s="9"/>
      <c r="J957" s="9"/>
      <c r="K957" s="76"/>
      <c r="L957" s="9"/>
      <c r="M957" s="149"/>
      <c r="N957" s="11"/>
      <c r="O957" s="11"/>
      <c r="P957" s="9"/>
      <c r="Q957" s="9"/>
      <c r="R957" s="9"/>
      <c r="S957" s="149"/>
      <c r="T957" s="9"/>
      <c r="U957" s="11"/>
      <c r="V957" s="9"/>
      <c r="W957" s="9"/>
      <c r="X957" s="47"/>
      <c r="Y957" s="9"/>
      <c r="Z957" s="28"/>
      <c r="AA957" s="9"/>
      <c r="AB957" s="9"/>
      <c r="AC957" s="9"/>
    </row>
    <row r="958" spans="1:29" ht="12.75">
      <c r="A958" s="10"/>
      <c r="B958" s="9"/>
      <c r="C958" s="11"/>
      <c r="E958" s="9"/>
      <c r="F958" s="9"/>
      <c r="G958" s="9"/>
      <c r="H958" s="13"/>
      <c r="I958" s="9"/>
      <c r="J958" s="9"/>
      <c r="K958" s="76"/>
      <c r="L958" s="9"/>
      <c r="M958" s="149"/>
      <c r="N958" s="11"/>
      <c r="O958" s="11"/>
      <c r="P958" s="9"/>
      <c r="Q958" s="9"/>
      <c r="R958" s="9"/>
      <c r="S958" s="149"/>
      <c r="T958" s="9"/>
      <c r="U958" s="11"/>
      <c r="V958" s="9"/>
      <c r="W958" s="9"/>
      <c r="X958" s="47"/>
      <c r="Y958" s="9"/>
      <c r="Z958" s="28"/>
      <c r="AA958" s="9"/>
      <c r="AB958" s="9"/>
      <c r="AC958" s="9"/>
    </row>
    <row r="959" spans="1:29" ht="12.75">
      <c r="A959" s="10"/>
      <c r="B959" s="9"/>
      <c r="C959" s="11"/>
      <c r="E959" s="9"/>
      <c r="F959" s="9"/>
      <c r="G959" s="9"/>
      <c r="H959" s="13"/>
      <c r="I959" s="9"/>
      <c r="J959" s="9"/>
      <c r="K959" s="76"/>
      <c r="L959" s="9"/>
      <c r="M959" s="149"/>
      <c r="N959" s="11"/>
      <c r="O959" s="11"/>
      <c r="P959" s="9"/>
      <c r="Q959" s="9"/>
      <c r="R959" s="9"/>
      <c r="S959" s="149"/>
      <c r="T959" s="9"/>
      <c r="U959" s="11"/>
      <c r="V959" s="9"/>
      <c r="W959" s="9"/>
      <c r="X959" s="47"/>
      <c r="Y959" s="9"/>
      <c r="Z959" s="28"/>
      <c r="AA959" s="9"/>
      <c r="AB959" s="9"/>
      <c r="AC959" s="9"/>
    </row>
    <row r="960" spans="1:29" ht="12.75">
      <c r="A960" s="10"/>
      <c r="B960" s="9"/>
      <c r="C960" s="11"/>
      <c r="E960" s="9"/>
      <c r="F960" s="9"/>
      <c r="G960" s="9"/>
      <c r="H960" s="13"/>
      <c r="I960" s="9"/>
      <c r="J960" s="9"/>
      <c r="K960" s="76"/>
      <c r="L960" s="9"/>
      <c r="M960" s="149"/>
      <c r="N960" s="11"/>
      <c r="O960" s="11"/>
      <c r="P960" s="9"/>
      <c r="Q960" s="9"/>
      <c r="R960" s="9"/>
      <c r="S960" s="149"/>
      <c r="T960" s="9"/>
      <c r="U960" s="11"/>
      <c r="V960" s="9"/>
      <c r="W960" s="9"/>
      <c r="X960" s="47"/>
      <c r="Y960" s="9"/>
      <c r="Z960" s="28"/>
      <c r="AA960" s="9"/>
      <c r="AB960" s="9"/>
      <c r="AC960" s="9"/>
    </row>
    <row r="961" spans="1:29" ht="12.75">
      <c r="A961" s="10"/>
      <c r="B961" s="9"/>
      <c r="C961" s="11"/>
      <c r="E961" s="9"/>
      <c r="F961" s="9"/>
      <c r="G961" s="9"/>
      <c r="H961" s="13"/>
      <c r="I961" s="9"/>
      <c r="J961" s="9"/>
      <c r="K961" s="76"/>
      <c r="L961" s="9"/>
      <c r="M961" s="149"/>
      <c r="N961" s="11"/>
      <c r="O961" s="11"/>
      <c r="P961" s="9"/>
      <c r="Q961" s="9"/>
      <c r="R961" s="9"/>
      <c r="S961" s="149"/>
      <c r="T961" s="9"/>
      <c r="U961" s="11"/>
      <c r="V961" s="9"/>
      <c r="W961" s="9"/>
      <c r="X961" s="47"/>
      <c r="Y961" s="9"/>
      <c r="Z961" s="28"/>
      <c r="AA961" s="9"/>
      <c r="AB961" s="9"/>
      <c r="AC961" s="9"/>
    </row>
    <row r="962" spans="1:29" ht="12.75">
      <c r="A962" s="10"/>
      <c r="B962" s="9"/>
      <c r="C962" s="11"/>
      <c r="E962" s="9"/>
      <c r="F962" s="9"/>
      <c r="G962" s="9"/>
      <c r="H962" s="13"/>
      <c r="I962" s="9"/>
      <c r="J962" s="9"/>
      <c r="K962" s="76"/>
      <c r="L962" s="9"/>
      <c r="M962" s="149"/>
      <c r="N962" s="11"/>
      <c r="O962" s="11"/>
      <c r="P962" s="9"/>
      <c r="Q962" s="9"/>
      <c r="R962" s="9"/>
      <c r="S962" s="149"/>
      <c r="T962" s="9"/>
      <c r="U962" s="11"/>
      <c r="V962" s="9"/>
      <c r="W962" s="9"/>
      <c r="X962" s="47"/>
      <c r="Y962" s="9"/>
      <c r="Z962" s="28"/>
      <c r="AA962" s="9"/>
      <c r="AB962" s="9"/>
      <c r="AC962" s="9"/>
    </row>
    <row r="963" spans="1:29" ht="12.75">
      <c r="A963" s="10"/>
      <c r="B963" s="9"/>
      <c r="C963" s="11"/>
      <c r="E963" s="9"/>
      <c r="F963" s="9"/>
      <c r="G963" s="9"/>
      <c r="H963" s="13"/>
      <c r="I963" s="9"/>
      <c r="J963" s="9"/>
      <c r="K963" s="76"/>
      <c r="L963" s="9"/>
      <c r="M963" s="149"/>
      <c r="N963" s="11"/>
      <c r="O963" s="11"/>
      <c r="P963" s="9"/>
      <c r="Q963" s="9"/>
      <c r="R963" s="9"/>
      <c r="S963" s="149"/>
      <c r="T963" s="9"/>
      <c r="U963" s="11"/>
      <c r="V963" s="9"/>
      <c r="W963" s="9"/>
      <c r="X963" s="47"/>
      <c r="Y963" s="9"/>
      <c r="Z963" s="28"/>
      <c r="AA963" s="9"/>
      <c r="AB963" s="9"/>
      <c r="AC963" s="9"/>
    </row>
    <row r="964" spans="1:29" ht="12.75">
      <c r="A964" s="10"/>
      <c r="B964" s="9"/>
      <c r="C964" s="11"/>
      <c r="E964" s="9"/>
      <c r="F964" s="9"/>
      <c r="G964" s="9"/>
      <c r="H964" s="13"/>
      <c r="I964" s="9"/>
      <c r="J964" s="9"/>
      <c r="K964" s="76"/>
      <c r="L964" s="9"/>
      <c r="M964" s="149"/>
      <c r="N964" s="11"/>
      <c r="O964" s="11"/>
      <c r="P964" s="9"/>
      <c r="Q964" s="9"/>
      <c r="R964" s="9"/>
      <c r="S964" s="149"/>
      <c r="T964" s="9"/>
      <c r="U964" s="11"/>
      <c r="V964" s="9"/>
      <c r="W964" s="9"/>
      <c r="X964" s="47"/>
      <c r="Y964" s="9"/>
      <c r="Z964" s="28"/>
      <c r="AA964" s="9"/>
      <c r="AB964" s="9"/>
      <c r="AC964" s="9"/>
    </row>
    <row r="965" spans="1:29" ht="12.75">
      <c r="A965" s="10"/>
      <c r="B965" s="9"/>
      <c r="C965" s="11"/>
      <c r="E965" s="9"/>
      <c r="F965" s="9"/>
      <c r="G965" s="9"/>
      <c r="H965" s="13"/>
      <c r="I965" s="9"/>
      <c r="J965" s="9"/>
      <c r="K965" s="76"/>
      <c r="L965" s="9"/>
      <c r="M965" s="149"/>
      <c r="N965" s="11"/>
      <c r="O965" s="11"/>
      <c r="P965" s="9"/>
      <c r="Q965" s="9"/>
      <c r="R965" s="9"/>
      <c r="S965" s="149"/>
      <c r="T965" s="9"/>
      <c r="U965" s="11"/>
      <c r="V965" s="9"/>
      <c r="W965" s="9"/>
      <c r="X965" s="47"/>
      <c r="Y965" s="9"/>
      <c r="Z965" s="28"/>
      <c r="AA965" s="9"/>
      <c r="AB965" s="9"/>
      <c r="AC965" s="9"/>
    </row>
    <row r="966" spans="1:29" ht="12.75">
      <c r="A966" s="10"/>
      <c r="B966" s="9"/>
      <c r="C966" s="11"/>
      <c r="E966" s="9"/>
      <c r="F966" s="9"/>
      <c r="G966" s="9"/>
      <c r="H966" s="13"/>
      <c r="I966" s="9"/>
      <c r="J966" s="9"/>
      <c r="K966" s="76"/>
      <c r="L966" s="9"/>
      <c r="M966" s="149"/>
      <c r="N966" s="11"/>
      <c r="O966" s="11"/>
      <c r="P966" s="9"/>
      <c r="Q966" s="9"/>
      <c r="R966" s="9"/>
      <c r="S966" s="149"/>
      <c r="T966" s="9"/>
      <c r="U966" s="11"/>
      <c r="V966" s="9"/>
      <c r="W966" s="9"/>
      <c r="X966" s="47"/>
      <c r="Y966" s="9"/>
      <c r="Z966" s="28"/>
      <c r="AA966" s="9"/>
      <c r="AB966" s="9"/>
      <c r="AC966" s="9"/>
    </row>
    <row r="967" spans="1:29" ht="12.75">
      <c r="A967" s="10"/>
      <c r="B967" s="9"/>
      <c r="C967" s="11"/>
      <c r="E967" s="9"/>
      <c r="F967" s="9"/>
      <c r="G967" s="9"/>
      <c r="H967" s="13"/>
      <c r="I967" s="9"/>
      <c r="J967" s="9"/>
      <c r="K967" s="76"/>
      <c r="L967" s="9"/>
      <c r="M967" s="149"/>
      <c r="N967" s="11"/>
      <c r="O967" s="11"/>
      <c r="P967" s="9"/>
      <c r="Q967" s="9"/>
      <c r="R967" s="9"/>
      <c r="S967" s="149"/>
      <c r="T967" s="9"/>
      <c r="U967" s="11"/>
      <c r="V967" s="9"/>
      <c r="W967" s="9"/>
      <c r="X967" s="47"/>
      <c r="Y967" s="9"/>
      <c r="Z967" s="28"/>
      <c r="AA967" s="9"/>
      <c r="AB967" s="9"/>
      <c r="AC967" s="9"/>
    </row>
    <row r="968" spans="1:29" ht="12.75">
      <c r="A968" s="10"/>
      <c r="B968" s="9"/>
      <c r="C968" s="11"/>
      <c r="E968" s="9"/>
      <c r="F968" s="9"/>
      <c r="G968" s="9"/>
      <c r="H968" s="13"/>
      <c r="I968" s="9"/>
      <c r="J968" s="9"/>
      <c r="K968" s="76"/>
      <c r="L968" s="9"/>
      <c r="M968" s="149"/>
      <c r="N968" s="11"/>
      <c r="O968" s="11"/>
      <c r="P968" s="9"/>
      <c r="Q968" s="9"/>
      <c r="R968" s="9"/>
      <c r="S968" s="149"/>
      <c r="T968" s="9"/>
      <c r="U968" s="11"/>
      <c r="V968" s="9"/>
      <c r="W968" s="9"/>
      <c r="X968" s="47"/>
      <c r="Y968" s="9"/>
      <c r="Z968" s="28"/>
      <c r="AA968" s="9"/>
      <c r="AB968" s="9"/>
      <c r="AC968" s="9"/>
    </row>
    <row r="969" spans="1:29" ht="12.75">
      <c r="A969" s="10"/>
      <c r="B969" s="9"/>
      <c r="C969" s="11"/>
      <c r="E969" s="9"/>
      <c r="F969" s="9"/>
      <c r="G969" s="9"/>
      <c r="H969" s="13"/>
      <c r="I969" s="9"/>
      <c r="J969" s="9"/>
      <c r="K969" s="76"/>
      <c r="L969" s="9"/>
      <c r="M969" s="149"/>
      <c r="N969" s="11"/>
      <c r="O969" s="11"/>
      <c r="P969" s="9"/>
      <c r="Q969" s="9"/>
      <c r="R969" s="9"/>
      <c r="S969" s="149"/>
      <c r="T969" s="9"/>
      <c r="U969" s="11"/>
      <c r="V969" s="9"/>
      <c r="W969" s="9"/>
      <c r="X969" s="47"/>
      <c r="Y969" s="9"/>
      <c r="Z969" s="28"/>
      <c r="AA969" s="9"/>
      <c r="AB969" s="9"/>
      <c r="AC969" s="9"/>
    </row>
    <row r="970" spans="1:29" ht="12.75">
      <c r="A970" s="10"/>
      <c r="B970" s="9"/>
      <c r="C970" s="11"/>
      <c r="E970" s="9"/>
      <c r="F970" s="9"/>
      <c r="G970" s="9"/>
      <c r="H970" s="13"/>
      <c r="I970" s="9"/>
      <c r="J970" s="9"/>
      <c r="K970" s="76"/>
      <c r="L970" s="9"/>
      <c r="M970" s="149"/>
      <c r="N970" s="11"/>
      <c r="O970" s="11"/>
      <c r="P970" s="9"/>
      <c r="Q970" s="9"/>
      <c r="R970" s="9"/>
      <c r="S970" s="149"/>
      <c r="T970" s="9"/>
      <c r="U970" s="11"/>
      <c r="V970" s="9"/>
      <c r="W970" s="9"/>
      <c r="X970" s="47"/>
      <c r="Y970" s="9"/>
      <c r="Z970" s="28"/>
      <c r="AA970" s="9"/>
      <c r="AB970" s="9"/>
      <c r="AC970" s="9"/>
    </row>
    <row r="971" spans="1:29" ht="12.75">
      <c r="A971" s="10"/>
      <c r="B971" s="9"/>
      <c r="C971" s="11"/>
      <c r="E971" s="9"/>
      <c r="F971" s="9"/>
      <c r="G971" s="9"/>
      <c r="H971" s="13"/>
      <c r="I971" s="9"/>
      <c r="J971" s="9"/>
      <c r="K971" s="76"/>
      <c r="L971" s="9"/>
      <c r="M971" s="149"/>
      <c r="N971" s="11"/>
      <c r="O971" s="11"/>
      <c r="P971" s="9"/>
      <c r="Q971" s="9"/>
      <c r="R971" s="9"/>
      <c r="S971" s="149"/>
      <c r="T971" s="9"/>
      <c r="U971" s="11"/>
      <c r="V971" s="9"/>
      <c r="W971" s="9"/>
      <c r="X971" s="47"/>
      <c r="Y971" s="9"/>
      <c r="Z971" s="28"/>
      <c r="AA971" s="9"/>
      <c r="AB971" s="9"/>
      <c r="AC971" s="9"/>
    </row>
    <row r="972" spans="1:29" ht="12.75">
      <c r="A972" s="10"/>
      <c r="B972" s="9"/>
      <c r="C972" s="11"/>
      <c r="E972" s="9"/>
      <c r="F972" s="9"/>
      <c r="G972" s="9"/>
      <c r="H972" s="13"/>
      <c r="I972" s="9"/>
      <c r="J972" s="9"/>
      <c r="K972" s="76"/>
      <c r="L972" s="9"/>
      <c r="M972" s="149"/>
      <c r="N972" s="11"/>
      <c r="O972" s="11"/>
      <c r="P972" s="9"/>
      <c r="Q972" s="9"/>
      <c r="R972" s="9"/>
      <c r="S972" s="149"/>
      <c r="T972" s="9"/>
      <c r="U972" s="11"/>
      <c r="V972" s="9"/>
      <c r="W972" s="9"/>
      <c r="X972" s="47"/>
      <c r="Y972" s="9"/>
      <c r="Z972" s="28"/>
      <c r="AA972" s="9"/>
      <c r="AB972" s="9"/>
      <c r="AC972" s="9"/>
    </row>
    <row r="973" spans="1:29" ht="12.75">
      <c r="A973" s="10"/>
      <c r="B973" s="9"/>
      <c r="C973" s="11"/>
      <c r="E973" s="9"/>
      <c r="F973" s="9"/>
      <c r="G973" s="9"/>
      <c r="H973" s="13"/>
      <c r="I973" s="9"/>
      <c r="J973" s="9"/>
      <c r="K973" s="76"/>
      <c r="L973" s="9"/>
      <c r="M973" s="149"/>
      <c r="N973" s="11"/>
      <c r="O973" s="11"/>
      <c r="P973" s="9"/>
      <c r="Q973" s="9"/>
      <c r="R973" s="9"/>
      <c r="S973" s="149"/>
      <c r="T973" s="9"/>
      <c r="U973" s="11"/>
      <c r="V973" s="9"/>
      <c r="W973" s="9"/>
      <c r="X973" s="47"/>
      <c r="Y973" s="9"/>
      <c r="Z973" s="28"/>
      <c r="AA973" s="9"/>
      <c r="AB973" s="9"/>
      <c r="AC973" s="9"/>
    </row>
    <row r="974" spans="1:29" ht="12.75">
      <c r="A974" s="10"/>
      <c r="B974" s="9"/>
      <c r="C974" s="11"/>
      <c r="E974" s="9"/>
      <c r="F974" s="9"/>
      <c r="G974" s="9"/>
      <c r="H974" s="13"/>
      <c r="I974" s="9"/>
      <c r="J974" s="9"/>
      <c r="K974" s="76"/>
      <c r="L974" s="9"/>
      <c r="M974" s="149"/>
      <c r="N974" s="11"/>
      <c r="O974" s="11"/>
      <c r="P974" s="9"/>
      <c r="Q974" s="9"/>
      <c r="R974" s="9"/>
      <c r="S974" s="149"/>
      <c r="T974" s="9"/>
      <c r="U974" s="11"/>
      <c r="V974" s="9"/>
      <c r="W974" s="9"/>
      <c r="X974" s="47"/>
      <c r="Y974" s="9"/>
      <c r="Z974" s="28"/>
      <c r="AA974" s="9"/>
      <c r="AB974" s="9"/>
      <c r="AC974" s="9"/>
    </row>
    <row r="975" spans="1:29" ht="12.75">
      <c r="A975" s="10"/>
      <c r="B975" s="9"/>
      <c r="C975" s="11"/>
      <c r="E975" s="9"/>
      <c r="F975" s="9"/>
      <c r="G975" s="9"/>
      <c r="H975" s="13"/>
      <c r="I975" s="9"/>
      <c r="J975" s="9"/>
      <c r="K975" s="76"/>
      <c r="L975" s="9"/>
      <c r="M975" s="149"/>
      <c r="N975" s="11"/>
      <c r="O975" s="11"/>
      <c r="P975" s="9"/>
      <c r="Q975" s="9"/>
      <c r="R975" s="9"/>
      <c r="S975" s="149"/>
      <c r="T975" s="9"/>
      <c r="U975" s="11"/>
      <c r="V975" s="9"/>
      <c r="W975" s="9"/>
      <c r="X975" s="47"/>
      <c r="Y975" s="9"/>
      <c r="Z975" s="28"/>
      <c r="AA975" s="9"/>
      <c r="AB975" s="9"/>
      <c r="AC975" s="9"/>
    </row>
    <row r="976" spans="1:29" ht="12.75">
      <c r="A976" s="10"/>
      <c r="B976" s="9"/>
      <c r="C976" s="11"/>
      <c r="E976" s="9"/>
      <c r="F976" s="9"/>
      <c r="G976" s="9"/>
      <c r="H976" s="13"/>
      <c r="I976" s="9"/>
      <c r="J976" s="9"/>
      <c r="K976" s="76"/>
      <c r="L976" s="9"/>
      <c r="M976" s="149"/>
      <c r="N976" s="11"/>
      <c r="O976" s="11"/>
      <c r="P976" s="9"/>
      <c r="Q976" s="9"/>
      <c r="R976" s="9"/>
      <c r="S976" s="149"/>
      <c r="T976" s="9"/>
      <c r="U976" s="11"/>
      <c r="V976" s="9"/>
      <c r="W976" s="9"/>
      <c r="X976" s="47"/>
      <c r="Y976" s="9"/>
      <c r="Z976" s="28"/>
      <c r="AA976" s="9"/>
      <c r="AB976" s="9"/>
      <c r="AC976" s="9"/>
    </row>
    <row r="977" spans="1:29" ht="12.75">
      <c r="A977" s="10"/>
      <c r="B977" s="9"/>
      <c r="C977" s="11"/>
      <c r="E977" s="9"/>
      <c r="F977" s="9"/>
      <c r="G977" s="9"/>
      <c r="H977" s="13"/>
      <c r="I977" s="9"/>
      <c r="J977" s="9"/>
      <c r="K977" s="76"/>
      <c r="L977" s="9"/>
      <c r="M977" s="149"/>
      <c r="N977" s="11"/>
      <c r="O977" s="11"/>
      <c r="P977" s="9"/>
      <c r="Q977" s="9"/>
      <c r="R977" s="9"/>
      <c r="S977" s="149"/>
      <c r="T977" s="9"/>
      <c r="U977" s="11"/>
      <c r="V977" s="9"/>
      <c r="W977" s="9"/>
      <c r="X977" s="47"/>
      <c r="Y977" s="9"/>
      <c r="Z977" s="28"/>
      <c r="AA977" s="9"/>
      <c r="AB977" s="9"/>
      <c r="AC977" s="9"/>
    </row>
    <row r="978" spans="1:29" ht="12.75">
      <c r="A978" s="10"/>
      <c r="B978" s="9"/>
      <c r="C978" s="11"/>
      <c r="E978" s="9"/>
      <c r="F978" s="9"/>
      <c r="G978" s="9"/>
      <c r="H978" s="13"/>
      <c r="I978" s="9"/>
      <c r="J978" s="9"/>
      <c r="K978" s="76"/>
      <c r="L978" s="9"/>
      <c r="M978" s="149"/>
      <c r="N978" s="11"/>
      <c r="O978" s="11"/>
      <c r="P978" s="9"/>
      <c r="Q978" s="9"/>
      <c r="R978" s="9"/>
      <c r="S978" s="149"/>
      <c r="T978" s="9"/>
      <c r="U978" s="11"/>
      <c r="V978" s="9"/>
      <c r="W978" s="9"/>
      <c r="X978" s="47"/>
      <c r="Y978" s="9"/>
      <c r="Z978" s="28"/>
      <c r="AA978" s="9"/>
      <c r="AB978" s="9"/>
      <c r="AC978" s="9"/>
    </row>
    <row r="979" spans="1:29" ht="12.75">
      <c r="A979" s="10"/>
      <c r="B979" s="9"/>
      <c r="C979" s="11"/>
      <c r="E979" s="9"/>
      <c r="F979" s="9"/>
      <c r="G979" s="9"/>
      <c r="H979" s="13"/>
      <c r="I979" s="9"/>
      <c r="J979" s="9"/>
      <c r="K979" s="76"/>
      <c r="L979" s="9"/>
      <c r="M979" s="149"/>
      <c r="N979" s="11"/>
      <c r="O979" s="11"/>
      <c r="P979" s="9"/>
      <c r="Q979" s="9"/>
      <c r="R979" s="9"/>
      <c r="S979" s="149"/>
      <c r="T979" s="9"/>
      <c r="U979" s="11"/>
      <c r="V979" s="9"/>
      <c r="W979" s="9"/>
      <c r="X979" s="47"/>
      <c r="Y979" s="9"/>
      <c r="Z979" s="28"/>
      <c r="AA979" s="9"/>
      <c r="AB979" s="9"/>
      <c r="AC979" s="9"/>
    </row>
    <row r="980" spans="1:29" ht="12.75">
      <c r="A980" s="10"/>
      <c r="B980" s="9"/>
      <c r="C980" s="11"/>
      <c r="E980" s="9"/>
      <c r="F980" s="9"/>
      <c r="G980" s="9"/>
      <c r="H980" s="13"/>
      <c r="I980" s="9"/>
      <c r="J980" s="9"/>
      <c r="K980" s="76"/>
      <c r="L980" s="9"/>
      <c r="M980" s="149"/>
      <c r="N980" s="11"/>
      <c r="O980" s="11"/>
      <c r="P980" s="9"/>
      <c r="Q980" s="9"/>
      <c r="R980" s="9"/>
      <c r="S980" s="149"/>
      <c r="T980" s="9"/>
      <c r="U980" s="11"/>
      <c r="V980" s="9"/>
      <c r="W980" s="9"/>
      <c r="X980" s="47"/>
      <c r="Y980" s="9"/>
      <c r="Z980" s="28"/>
      <c r="AA980" s="9"/>
      <c r="AB980" s="9"/>
      <c r="AC980" s="9"/>
    </row>
    <row r="981" spans="1:29" ht="12.75">
      <c r="A981" s="10"/>
      <c r="B981" s="9"/>
      <c r="C981" s="11"/>
      <c r="E981" s="9"/>
      <c r="F981" s="9"/>
      <c r="G981" s="9"/>
      <c r="H981" s="13"/>
      <c r="I981" s="9"/>
      <c r="J981" s="9"/>
      <c r="K981" s="76"/>
      <c r="L981" s="9"/>
      <c r="M981" s="149"/>
      <c r="N981" s="11"/>
      <c r="O981" s="11"/>
      <c r="P981" s="9"/>
      <c r="Q981" s="9"/>
      <c r="R981" s="9"/>
      <c r="S981" s="149"/>
      <c r="T981" s="9"/>
      <c r="U981" s="11"/>
      <c r="V981" s="9"/>
      <c r="W981" s="9"/>
      <c r="X981" s="47"/>
      <c r="Y981" s="9"/>
      <c r="Z981" s="28"/>
      <c r="AA981" s="9"/>
      <c r="AB981" s="9"/>
      <c r="AC981" s="9"/>
    </row>
    <row r="982" spans="1:29" ht="12.75">
      <c r="A982" s="10"/>
      <c r="B982" s="9"/>
      <c r="C982" s="11"/>
      <c r="E982" s="9"/>
      <c r="F982" s="9"/>
      <c r="G982" s="9"/>
      <c r="H982" s="13"/>
      <c r="I982" s="9"/>
      <c r="J982" s="9"/>
      <c r="K982" s="76"/>
      <c r="L982" s="9"/>
      <c r="M982" s="149"/>
      <c r="N982" s="11"/>
      <c r="O982" s="11"/>
      <c r="P982" s="9"/>
      <c r="Q982" s="9"/>
      <c r="R982" s="9"/>
      <c r="S982" s="149"/>
      <c r="T982" s="9"/>
      <c r="U982" s="11"/>
      <c r="V982" s="9"/>
      <c r="W982" s="9"/>
      <c r="X982" s="47"/>
      <c r="Y982" s="9"/>
      <c r="Z982" s="28"/>
      <c r="AA982" s="9"/>
      <c r="AB982" s="9"/>
      <c r="AC982" s="9"/>
    </row>
    <row r="983" spans="1:29" ht="12.75">
      <c r="A983" s="10"/>
      <c r="B983" s="9"/>
      <c r="C983" s="11"/>
      <c r="E983" s="9"/>
      <c r="F983" s="9"/>
      <c r="G983" s="9"/>
      <c r="H983" s="13"/>
      <c r="I983" s="9"/>
      <c r="J983" s="9"/>
      <c r="K983" s="76"/>
      <c r="L983" s="9"/>
      <c r="M983" s="149"/>
      <c r="N983" s="11"/>
      <c r="O983" s="11"/>
      <c r="P983" s="9"/>
      <c r="Q983" s="9"/>
      <c r="R983" s="9"/>
      <c r="S983" s="149"/>
      <c r="T983" s="9"/>
      <c r="U983" s="11"/>
      <c r="V983" s="9"/>
      <c r="W983" s="9"/>
      <c r="X983" s="47"/>
      <c r="Y983" s="9"/>
      <c r="Z983" s="28"/>
      <c r="AA983" s="9"/>
      <c r="AB983" s="9"/>
      <c r="AC983" s="9"/>
    </row>
    <row r="984" spans="1:29" ht="12.75">
      <c r="A984" s="10"/>
      <c r="B984" s="9"/>
      <c r="C984" s="11"/>
      <c r="E984" s="9"/>
      <c r="F984" s="9"/>
      <c r="G984" s="9"/>
      <c r="H984" s="13"/>
      <c r="I984" s="9"/>
      <c r="J984" s="9"/>
      <c r="K984" s="76"/>
      <c r="L984" s="9"/>
      <c r="M984" s="149"/>
      <c r="N984" s="11"/>
      <c r="O984" s="11"/>
      <c r="P984" s="9"/>
      <c r="Q984" s="9"/>
      <c r="R984" s="9"/>
      <c r="S984" s="149"/>
      <c r="T984" s="9"/>
      <c r="U984" s="11"/>
      <c r="V984" s="9"/>
      <c r="W984" s="9"/>
      <c r="X984" s="47"/>
      <c r="Y984" s="9"/>
      <c r="Z984" s="28"/>
      <c r="AA984" s="9"/>
      <c r="AB984" s="9"/>
      <c r="AC984" s="9"/>
    </row>
    <row r="985" spans="1:29" ht="12.75">
      <c r="A985" s="10"/>
      <c r="B985" s="9"/>
      <c r="C985" s="11"/>
      <c r="E985" s="9"/>
      <c r="F985" s="9"/>
      <c r="G985" s="9"/>
      <c r="H985" s="13"/>
      <c r="I985" s="9"/>
      <c r="J985" s="9"/>
      <c r="K985" s="76"/>
      <c r="L985" s="9"/>
      <c r="M985" s="149"/>
      <c r="N985" s="11"/>
      <c r="O985" s="11"/>
      <c r="P985" s="9"/>
      <c r="Q985" s="9"/>
      <c r="R985" s="9"/>
      <c r="S985" s="149"/>
      <c r="T985" s="9"/>
      <c r="U985" s="11"/>
      <c r="V985" s="9"/>
      <c r="W985" s="9"/>
      <c r="X985" s="47"/>
      <c r="Y985" s="9"/>
      <c r="Z985" s="28"/>
      <c r="AA985" s="9"/>
      <c r="AB985" s="9"/>
      <c r="AC985" s="9"/>
    </row>
    <row r="986" spans="1:29" ht="12.75">
      <c r="A986" s="10"/>
      <c r="B986" s="9"/>
      <c r="C986" s="11"/>
      <c r="E986" s="9"/>
      <c r="F986" s="9"/>
      <c r="G986" s="9"/>
      <c r="H986" s="13"/>
      <c r="I986" s="9"/>
      <c r="J986" s="9"/>
      <c r="K986" s="76"/>
      <c r="L986" s="9"/>
      <c r="M986" s="149"/>
      <c r="N986" s="11"/>
      <c r="O986" s="11"/>
      <c r="P986" s="9"/>
      <c r="Q986" s="9"/>
      <c r="R986" s="9"/>
      <c r="S986" s="149"/>
      <c r="T986" s="9"/>
      <c r="U986" s="11"/>
      <c r="V986" s="9"/>
      <c r="W986" s="9"/>
      <c r="X986" s="47"/>
      <c r="Y986" s="9"/>
      <c r="Z986" s="28"/>
      <c r="AA986" s="9"/>
      <c r="AB986" s="9"/>
      <c r="AC986" s="9"/>
    </row>
    <row r="987" spans="1:29" ht="12.75">
      <c r="A987" s="10"/>
      <c r="B987" s="9"/>
      <c r="C987" s="11"/>
      <c r="E987" s="9"/>
      <c r="F987" s="9"/>
      <c r="G987" s="9"/>
      <c r="H987" s="13"/>
      <c r="I987" s="9"/>
      <c r="J987" s="9"/>
      <c r="K987" s="76"/>
      <c r="L987" s="9"/>
      <c r="M987" s="149"/>
      <c r="N987" s="11"/>
      <c r="O987" s="11"/>
      <c r="P987" s="9"/>
      <c r="Q987" s="9"/>
      <c r="R987" s="9"/>
      <c r="S987" s="149"/>
      <c r="T987" s="9"/>
      <c r="U987" s="11"/>
      <c r="V987" s="9"/>
      <c r="W987" s="9"/>
      <c r="X987" s="47"/>
      <c r="Y987" s="9"/>
      <c r="Z987" s="28"/>
      <c r="AA987" s="9"/>
      <c r="AB987" s="9"/>
      <c r="AC987" s="9"/>
    </row>
    <row r="988" spans="1:29" ht="12.75">
      <c r="A988" s="10"/>
      <c r="B988" s="9"/>
      <c r="C988" s="11"/>
      <c r="E988" s="9"/>
      <c r="F988" s="9"/>
      <c r="G988" s="9"/>
      <c r="H988" s="13"/>
      <c r="I988" s="9"/>
      <c r="J988" s="9"/>
      <c r="K988" s="76"/>
      <c r="L988" s="9"/>
      <c r="M988" s="149"/>
      <c r="N988" s="11"/>
      <c r="O988" s="11"/>
      <c r="P988" s="9"/>
      <c r="Q988" s="9"/>
      <c r="R988" s="9"/>
      <c r="S988" s="149"/>
      <c r="T988" s="9"/>
      <c r="U988" s="11"/>
      <c r="V988" s="9"/>
      <c r="W988" s="9"/>
      <c r="X988" s="47"/>
      <c r="Y988" s="9"/>
      <c r="Z988" s="28"/>
      <c r="AA988" s="9"/>
      <c r="AB988" s="9"/>
      <c r="AC988" s="9"/>
    </row>
    <row r="989" spans="1:29" ht="12.75">
      <c r="A989" s="10"/>
      <c r="B989" s="9"/>
      <c r="C989" s="11"/>
      <c r="E989" s="9"/>
      <c r="F989" s="9"/>
      <c r="G989" s="9"/>
      <c r="H989" s="13"/>
      <c r="I989" s="9"/>
      <c r="J989" s="9"/>
      <c r="K989" s="76"/>
      <c r="L989" s="9"/>
      <c r="M989" s="149"/>
      <c r="N989" s="11"/>
      <c r="O989" s="11"/>
      <c r="P989" s="9"/>
      <c r="Q989" s="9"/>
      <c r="R989" s="9"/>
      <c r="S989" s="149"/>
      <c r="T989" s="9"/>
      <c r="U989" s="11"/>
      <c r="V989" s="9"/>
      <c r="W989" s="9"/>
      <c r="X989" s="47"/>
      <c r="Y989" s="9"/>
      <c r="Z989" s="28"/>
      <c r="AA989" s="9"/>
      <c r="AB989" s="9"/>
      <c r="AC989" s="9"/>
    </row>
    <row r="990" spans="1:29" ht="12.75">
      <c r="A990" s="10"/>
      <c r="B990" s="9"/>
      <c r="C990" s="11"/>
      <c r="E990" s="9"/>
      <c r="F990" s="9"/>
      <c r="G990" s="9"/>
      <c r="H990" s="13"/>
      <c r="I990" s="9"/>
      <c r="J990" s="9"/>
      <c r="K990" s="76"/>
      <c r="L990" s="9"/>
      <c r="M990" s="149"/>
      <c r="N990" s="11"/>
      <c r="O990" s="11"/>
      <c r="P990" s="9"/>
      <c r="Q990" s="9"/>
      <c r="R990" s="9"/>
      <c r="S990" s="149"/>
      <c r="T990" s="9"/>
      <c r="U990" s="11"/>
      <c r="V990" s="9"/>
      <c r="W990" s="9"/>
      <c r="X990" s="47"/>
      <c r="Y990" s="9"/>
      <c r="Z990" s="28"/>
      <c r="AA990" s="9"/>
      <c r="AB990" s="9"/>
      <c r="AC990" s="9"/>
    </row>
    <row r="991" spans="1:29" ht="12.75">
      <c r="A991" s="10"/>
      <c r="B991" s="9"/>
      <c r="C991" s="11"/>
      <c r="E991" s="9"/>
      <c r="F991" s="9"/>
      <c r="G991" s="9"/>
      <c r="H991" s="13"/>
      <c r="I991" s="9"/>
      <c r="J991" s="9"/>
      <c r="K991" s="76"/>
      <c r="L991" s="9"/>
      <c r="M991" s="149"/>
      <c r="N991" s="11"/>
      <c r="O991" s="11"/>
      <c r="P991" s="9"/>
      <c r="Q991" s="9"/>
      <c r="R991" s="9"/>
      <c r="S991" s="149"/>
      <c r="T991" s="9"/>
      <c r="U991" s="11"/>
      <c r="V991" s="9"/>
      <c r="W991" s="9"/>
      <c r="X991" s="47"/>
      <c r="Y991" s="9"/>
      <c r="Z991" s="28"/>
      <c r="AA991" s="9"/>
      <c r="AB991" s="9"/>
      <c r="AC991" s="9"/>
    </row>
    <row r="992" spans="1:29" ht="12.75">
      <c r="A992" s="10"/>
      <c r="B992" s="9"/>
      <c r="C992" s="11"/>
      <c r="E992" s="9"/>
      <c r="F992" s="9"/>
      <c r="G992" s="9"/>
      <c r="H992" s="13"/>
      <c r="I992" s="9"/>
      <c r="J992" s="9"/>
      <c r="K992" s="76"/>
      <c r="L992" s="9"/>
      <c r="M992" s="149"/>
      <c r="N992" s="11"/>
      <c r="O992" s="11"/>
      <c r="P992" s="9"/>
      <c r="Q992" s="9"/>
      <c r="R992" s="9"/>
      <c r="S992" s="149"/>
      <c r="T992" s="9"/>
      <c r="U992" s="11"/>
      <c r="V992" s="9"/>
      <c r="W992" s="9"/>
      <c r="X992" s="47"/>
      <c r="Y992" s="9"/>
      <c r="Z992" s="28"/>
      <c r="AA992" s="9"/>
      <c r="AB992" s="9"/>
      <c r="AC992" s="9"/>
    </row>
    <row r="993" spans="1:29" ht="12.75">
      <c r="A993" s="10"/>
      <c r="B993" s="9"/>
      <c r="C993" s="11"/>
      <c r="E993" s="9"/>
      <c r="F993" s="9"/>
      <c r="G993" s="9"/>
      <c r="H993" s="13"/>
      <c r="I993" s="9"/>
      <c r="J993" s="9"/>
      <c r="K993" s="76"/>
      <c r="L993" s="9"/>
      <c r="M993" s="149"/>
      <c r="N993" s="11"/>
      <c r="O993" s="11"/>
      <c r="P993" s="9"/>
      <c r="Q993" s="9"/>
      <c r="R993" s="9"/>
      <c r="S993" s="149"/>
      <c r="T993" s="9"/>
      <c r="U993" s="11"/>
      <c r="V993" s="9"/>
      <c r="W993" s="9"/>
      <c r="X993" s="47"/>
      <c r="Y993" s="9"/>
      <c r="Z993" s="28"/>
      <c r="AA993" s="9"/>
      <c r="AB993" s="9"/>
      <c r="AC993" s="9"/>
    </row>
    <row r="994" spans="1:29" ht="12.75">
      <c r="A994" s="10"/>
      <c r="B994" s="9"/>
      <c r="C994" s="11"/>
      <c r="E994" s="9"/>
      <c r="F994" s="9"/>
      <c r="G994" s="9"/>
      <c r="H994" s="13"/>
      <c r="I994" s="9"/>
      <c r="J994" s="9"/>
      <c r="K994" s="76"/>
      <c r="L994" s="9"/>
      <c r="M994" s="149"/>
      <c r="N994" s="11"/>
      <c r="O994" s="11"/>
      <c r="P994" s="9"/>
      <c r="Q994" s="9"/>
      <c r="R994" s="9"/>
      <c r="S994" s="149"/>
      <c r="T994" s="9"/>
      <c r="U994" s="11"/>
      <c r="V994" s="9"/>
      <c r="W994" s="9"/>
      <c r="X994" s="47"/>
      <c r="Y994" s="9"/>
      <c r="Z994" s="28"/>
      <c r="AA994" s="9"/>
      <c r="AB994" s="9"/>
      <c r="AC994" s="9"/>
    </row>
    <row r="995" spans="1:29" ht="12.75">
      <c r="A995" s="10"/>
      <c r="B995" s="9"/>
      <c r="C995" s="11"/>
      <c r="E995" s="9"/>
      <c r="F995" s="9"/>
      <c r="G995" s="9"/>
      <c r="H995" s="13"/>
      <c r="I995" s="9"/>
      <c r="J995" s="9"/>
      <c r="K995" s="76"/>
      <c r="L995" s="9"/>
      <c r="M995" s="149"/>
      <c r="N995" s="11"/>
      <c r="O995" s="11"/>
      <c r="P995" s="9"/>
      <c r="Q995" s="9"/>
      <c r="R995" s="9"/>
      <c r="S995" s="149"/>
      <c r="T995" s="9"/>
      <c r="U995" s="11"/>
      <c r="V995" s="9"/>
      <c r="W995" s="9"/>
      <c r="X995" s="47"/>
      <c r="Y995" s="9"/>
      <c r="Z995" s="28"/>
      <c r="AA995" s="9"/>
      <c r="AB995" s="9"/>
      <c r="AC995" s="9"/>
    </row>
    <row r="996" spans="1:29" ht="12.75">
      <c r="A996" s="10"/>
      <c r="B996" s="9"/>
      <c r="C996" s="11"/>
      <c r="E996" s="9"/>
      <c r="F996" s="9"/>
      <c r="G996" s="9"/>
      <c r="H996" s="13"/>
      <c r="I996" s="9"/>
      <c r="J996" s="9"/>
      <c r="K996" s="76"/>
      <c r="L996" s="9"/>
      <c r="M996" s="149"/>
      <c r="N996" s="11"/>
      <c r="O996" s="11"/>
      <c r="P996" s="9"/>
      <c r="Q996" s="9"/>
      <c r="R996" s="9"/>
      <c r="S996" s="149"/>
      <c r="T996" s="9"/>
      <c r="U996" s="11"/>
      <c r="V996" s="9"/>
      <c r="W996" s="9"/>
      <c r="X996" s="47"/>
      <c r="Y996" s="9"/>
      <c r="Z996" s="28"/>
      <c r="AA996" s="9"/>
      <c r="AB996" s="9"/>
      <c r="AC996" s="9"/>
    </row>
    <row r="997" spans="1:29" ht="12.75">
      <c r="A997" s="10"/>
      <c r="B997" s="9"/>
      <c r="C997" s="11"/>
      <c r="E997" s="9"/>
      <c r="F997" s="9"/>
      <c r="G997" s="9"/>
      <c r="H997" s="13"/>
      <c r="I997" s="9"/>
      <c r="J997" s="9"/>
      <c r="K997" s="76"/>
      <c r="L997" s="9"/>
      <c r="M997" s="149"/>
      <c r="N997" s="11"/>
      <c r="O997" s="11"/>
      <c r="P997" s="9"/>
      <c r="Q997" s="9"/>
      <c r="R997" s="9"/>
      <c r="S997" s="149"/>
      <c r="T997" s="9"/>
      <c r="U997" s="11"/>
      <c r="V997" s="9"/>
      <c r="W997" s="9"/>
      <c r="X997" s="47"/>
      <c r="Y997" s="9"/>
      <c r="Z997" s="28"/>
      <c r="AA997" s="9"/>
      <c r="AB997" s="9"/>
      <c r="AC997" s="9"/>
    </row>
    <row r="998" spans="1:29" ht="12.75">
      <c r="A998" s="10"/>
      <c r="B998" s="9"/>
      <c r="C998" s="11"/>
      <c r="E998" s="9"/>
      <c r="F998" s="9"/>
      <c r="G998" s="9"/>
      <c r="H998" s="13"/>
      <c r="I998" s="9"/>
      <c r="J998" s="9"/>
      <c r="K998" s="76"/>
      <c r="L998" s="9"/>
      <c r="M998" s="149"/>
      <c r="N998" s="11"/>
      <c r="O998" s="11"/>
      <c r="P998" s="9"/>
      <c r="Q998" s="9"/>
      <c r="R998" s="9"/>
      <c r="S998" s="149"/>
      <c r="T998" s="9"/>
      <c r="U998" s="11"/>
      <c r="V998" s="9"/>
      <c r="W998" s="9"/>
      <c r="X998" s="47"/>
      <c r="Y998" s="9"/>
      <c r="Z998" s="28"/>
      <c r="AA998" s="9"/>
      <c r="AB998" s="9"/>
      <c r="AC998" s="9"/>
    </row>
    <row r="999" spans="1:29" ht="12.75">
      <c r="A999" s="10"/>
      <c r="B999" s="9"/>
      <c r="C999" s="11"/>
      <c r="E999" s="9"/>
      <c r="F999" s="9"/>
      <c r="G999" s="9"/>
      <c r="H999" s="13"/>
      <c r="I999" s="9"/>
      <c r="J999" s="9"/>
      <c r="K999" s="76"/>
      <c r="L999" s="9"/>
      <c r="M999" s="149"/>
      <c r="N999" s="11"/>
      <c r="O999" s="11"/>
      <c r="P999" s="9"/>
      <c r="Q999" s="9"/>
      <c r="R999" s="9"/>
      <c r="S999" s="149"/>
      <c r="T999" s="9"/>
      <c r="U999" s="11"/>
      <c r="V999" s="9"/>
      <c r="W999" s="9"/>
      <c r="X999" s="47"/>
      <c r="Y999" s="9"/>
      <c r="Z999" s="28"/>
      <c r="AA999" s="9"/>
      <c r="AB999" s="9"/>
      <c r="AC999" s="9"/>
    </row>
    <row r="1000" spans="1:29" ht="12.75">
      <c r="A1000" s="10"/>
      <c r="B1000" s="9"/>
      <c r="C1000" s="11"/>
      <c r="E1000" s="9"/>
      <c r="F1000" s="9"/>
      <c r="G1000" s="9"/>
      <c r="H1000" s="13"/>
      <c r="I1000" s="9"/>
      <c r="J1000" s="9"/>
      <c r="K1000" s="76"/>
      <c r="L1000" s="9"/>
      <c r="M1000" s="149"/>
      <c r="N1000" s="11"/>
      <c r="O1000" s="11"/>
      <c r="P1000" s="9"/>
      <c r="Q1000" s="9"/>
      <c r="R1000" s="9"/>
      <c r="S1000" s="149"/>
      <c r="T1000" s="9"/>
      <c r="U1000" s="11"/>
      <c r="V1000" s="9"/>
      <c r="W1000" s="9"/>
      <c r="X1000" s="47"/>
      <c r="Y1000" s="9"/>
      <c r="Z1000" s="28"/>
      <c r="AA1000" s="9"/>
      <c r="AB1000" s="9"/>
      <c r="AC1000" s="9"/>
    </row>
    <row r="1001" spans="1:29" ht="12.75">
      <c r="A1001" s="10"/>
      <c r="B1001" s="9"/>
      <c r="C1001" s="11"/>
      <c r="E1001" s="9"/>
      <c r="F1001" s="9"/>
      <c r="G1001" s="9"/>
      <c r="H1001" s="13"/>
      <c r="I1001" s="9"/>
      <c r="J1001" s="9"/>
      <c r="K1001" s="76"/>
      <c r="L1001" s="9"/>
      <c r="M1001" s="149"/>
      <c r="N1001" s="11"/>
      <c r="O1001" s="11"/>
      <c r="P1001" s="9"/>
      <c r="Q1001" s="9"/>
      <c r="R1001" s="9"/>
      <c r="S1001" s="149"/>
      <c r="T1001" s="9"/>
      <c r="U1001" s="11"/>
      <c r="V1001" s="9"/>
      <c r="W1001" s="9"/>
      <c r="X1001" s="47"/>
      <c r="Y1001" s="9"/>
      <c r="Z1001" s="28"/>
      <c r="AA1001" s="9"/>
      <c r="AB1001" s="9"/>
      <c r="AC1001" s="9"/>
    </row>
    <row r="1002" spans="1:29" ht="12.75">
      <c r="A1002" s="10"/>
      <c r="B1002" s="9"/>
      <c r="C1002" s="11"/>
      <c r="E1002" s="9"/>
      <c r="F1002" s="9"/>
      <c r="G1002" s="9"/>
      <c r="H1002" s="13"/>
      <c r="I1002" s="9"/>
      <c r="J1002" s="9"/>
      <c r="K1002" s="76"/>
      <c r="L1002" s="9"/>
      <c r="M1002" s="149"/>
      <c r="N1002" s="11"/>
      <c r="O1002" s="11"/>
      <c r="P1002" s="9"/>
      <c r="Q1002" s="9"/>
      <c r="R1002" s="9"/>
      <c r="S1002" s="149"/>
      <c r="T1002" s="9"/>
      <c r="U1002" s="11"/>
      <c r="V1002" s="9"/>
      <c r="W1002" s="9"/>
      <c r="X1002" s="47"/>
      <c r="Y1002" s="9"/>
      <c r="Z1002" s="28"/>
      <c r="AA1002" s="9"/>
      <c r="AB1002" s="9"/>
      <c r="AC1002" s="9"/>
    </row>
    <row r="1003" spans="1:29" ht="12.75">
      <c r="A1003" s="10"/>
      <c r="B1003" s="9"/>
      <c r="C1003" s="11"/>
      <c r="E1003" s="9"/>
      <c r="F1003" s="9"/>
      <c r="G1003" s="9"/>
      <c r="H1003" s="13"/>
      <c r="I1003" s="9"/>
      <c r="J1003" s="9"/>
      <c r="K1003" s="76"/>
      <c r="L1003" s="9"/>
      <c r="M1003" s="149"/>
      <c r="N1003" s="11"/>
      <c r="O1003" s="11"/>
      <c r="P1003" s="9"/>
      <c r="Q1003" s="9"/>
      <c r="R1003" s="9"/>
      <c r="S1003" s="149"/>
      <c r="T1003" s="9"/>
      <c r="U1003" s="11"/>
      <c r="V1003" s="9"/>
      <c r="W1003" s="9"/>
      <c r="X1003" s="47"/>
      <c r="Y1003" s="9"/>
      <c r="Z1003" s="28"/>
      <c r="AA1003" s="9"/>
      <c r="AB1003" s="9"/>
      <c r="AC1003" s="9"/>
    </row>
    <row r="1004" spans="1:29" ht="12.75">
      <c r="A1004" s="10"/>
      <c r="B1004" s="9"/>
      <c r="C1004" s="11"/>
      <c r="E1004" s="9"/>
      <c r="F1004" s="9"/>
      <c r="G1004" s="9"/>
      <c r="H1004" s="13"/>
      <c r="I1004" s="9"/>
      <c r="J1004" s="9"/>
      <c r="K1004" s="76"/>
      <c r="L1004" s="9"/>
      <c r="M1004" s="149"/>
      <c r="N1004" s="11"/>
      <c r="O1004" s="11"/>
      <c r="P1004" s="9"/>
      <c r="Q1004" s="9"/>
      <c r="R1004" s="9"/>
      <c r="S1004" s="149"/>
      <c r="T1004" s="9"/>
      <c r="U1004" s="11"/>
      <c r="V1004" s="9"/>
      <c r="W1004" s="9"/>
      <c r="X1004" s="47"/>
      <c r="Y1004" s="9"/>
      <c r="Z1004" s="28"/>
      <c r="AA1004" s="9"/>
      <c r="AB1004" s="9"/>
      <c r="AC1004" s="9"/>
    </row>
    <row r="1005" spans="1:29" ht="12.75">
      <c r="A1005" s="10"/>
      <c r="B1005" s="9"/>
      <c r="C1005" s="11"/>
      <c r="E1005" s="9"/>
      <c r="F1005" s="9"/>
      <c r="G1005" s="9"/>
      <c r="H1005" s="13"/>
      <c r="I1005" s="9"/>
      <c r="J1005" s="9"/>
      <c r="K1005" s="76"/>
      <c r="L1005" s="9"/>
      <c r="M1005" s="149"/>
      <c r="N1005" s="11"/>
      <c r="O1005" s="11"/>
      <c r="P1005" s="9"/>
      <c r="Q1005" s="9"/>
      <c r="R1005" s="9"/>
      <c r="S1005" s="149"/>
      <c r="T1005" s="9"/>
      <c r="U1005" s="11"/>
      <c r="V1005" s="9"/>
      <c r="W1005" s="9"/>
      <c r="X1005" s="47"/>
      <c r="Y1005" s="9"/>
      <c r="Z1005" s="28"/>
      <c r="AA1005" s="9"/>
      <c r="AB1005" s="9"/>
      <c r="AC1005" s="9"/>
    </row>
    <row r="1006" spans="1:29" ht="12.75">
      <c r="A1006" s="10"/>
      <c r="B1006" s="9"/>
      <c r="C1006" s="11"/>
      <c r="E1006" s="9"/>
      <c r="F1006" s="9"/>
      <c r="G1006" s="9"/>
      <c r="H1006" s="13"/>
      <c r="I1006" s="9"/>
      <c r="J1006" s="9"/>
      <c r="K1006" s="76"/>
      <c r="L1006" s="9"/>
      <c r="M1006" s="149"/>
      <c r="N1006" s="11"/>
      <c r="O1006" s="11"/>
      <c r="P1006" s="9"/>
      <c r="Q1006" s="9"/>
      <c r="R1006" s="9"/>
      <c r="S1006" s="149"/>
      <c r="T1006" s="9"/>
      <c r="U1006" s="11"/>
      <c r="V1006" s="9"/>
      <c r="W1006" s="9"/>
      <c r="X1006" s="47"/>
      <c r="Y1006" s="9"/>
      <c r="Z1006" s="28"/>
      <c r="AA1006" s="9"/>
      <c r="AB1006" s="9"/>
      <c r="AC1006" s="9"/>
    </row>
    <row r="1007" spans="1:29" ht="12.75">
      <c r="A1007" s="10"/>
      <c r="B1007" s="9"/>
      <c r="C1007" s="11"/>
      <c r="E1007" s="9"/>
      <c r="F1007" s="9"/>
      <c r="G1007" s="9"/>
      <c r="H1007" s="13"/>
      <c r="I1007" s="9"/>
      <c r="J1007" s="9"/>
      <c r="K1007" s="76"/>
      <c r="L1007" s="9"/>
      <c r="M1007" s="149"/>
      <c r="N1007" s="11"/>
      <c r="O1007" s="11"/>
      <c r="P1007" s="9"/>
      <c r="Q1007" s="9"/>
      <c r="R1007" s="9"/>
      <c r="S1007" s="149"/>
      <c r="T1007" s="9"/>
      <c r="U1007" s="11"/>
      <c r="V1007" s="9"/>
      <c r="W1007" s="9"/>
      <c r="X1007" s="47"/>
      <c r="Y1007" s="9"/>
      <c r="Z1007" s="28"/>
      <c r="AA1007" s="9"/>
      <c r="AB1007" s="9"/>
      <c r="AC1007" s="9"/>
    </row>
    <row r="1008" spans="1:29" ht="12.75">
      <c r="A1008" s="10"/>
      <c r="B1008" s="9"/>
      <c r="C1008" s="11"/>
      <c r="E1008" s="9"/>
      <c r="F1008" s="9"/>
      <c r="G1008" s="9"/>
      <c r="H1008" s="13"/>
      <c r="I1008" s="9"/>
      <c r="J1008" s="9"/>
      <c r="K1008" s="76"/>
      <c r="L1008" s="9"/>
      <c r="M1008" s="149"/>
      <c r="N1008" s="11"/>
      <c r="O1008" s="11"/>
      <c r="P1008" s="9"/>
      <c r="Q1008" s="9"/>
      <c r="R1008" s="9"/>
      <c r="S1008" s="149"/>
      <c r="T1008" s="9"/>
      <c r="U1008" s="11"/>
      <c r="V1008" s="9"/>
      <c r="W1008" s="9"/>
      <c r="X1008" s="47"/>
      <c r="Y1008" s="9"/>
      <c r="Z1008" s="28"/>
      <c r="AA1008" s="9"/>
      <c r="AB1008" s="9"/>
      <c r="AC1008" s="9"/>
    </row>
    <row r="1009" spans="1:29" ht="12.75">
      <c r="A1009" s="10"/>
      <c r="B1009" s="9"/>
      <c r="C1009" s="11"/>
      <c r="E1009" s="9"/>
      <c r="F1009" s="9"/>
      <c r="G1009" s="9"/>
      <c r="H1009" s="13"/>
      <c r="I1009" s="9"/>
      <c r="J1009" s="9"/>
      <c r="K1009" s="76"/>
      <c r="L1009" s="9"/>
      <c r="M1009" s="149"/>
      <c r="N1009" s="11"/>
      <c r="O1009" s="11"/>
      <c r="P1009" s="9"/>
      <c r="Q1009" s="9"/>
      <c r="R1009" s="9"/>
      <c r="S1009" s="149"/>
      <c r="T1009" s="9"/>
      <c r="U1009" s="11"/>
      <c r="V1009" s="9"/>
      <c r="W1009" s="9"/>
      <c r="X1009" s="47"/>
      <c r="Y1009" s="9"/>
      <c r="Z1009" s="28"/>
      <c r="AA1009" s="9"/>
      <c r="AB1009" s="9"/>
      <c r="AC1009" s="9"/>
    </row>
    <row r="1010" spans="1:29" ht="12.75">
      <c r="A1010" s="10"/>
      <c r="B1010" s="9"/>
      <c r="C1010" s="11"/>
      <c r="E1010" s="9"/>
      <c r="F1010" s="9"/>
      <c r="G1010" s="9"/>
      <c r="H1010" s="13"/>
      <c r="I1010" s="9"/>
      <c r="J1010" s="9"/>
      <c r="K1010" s="76"/>
      <c r="L1010" s="9"/>
      <c r="M1010" s="149"/>
      <c r="N1010" s="11"/>
      <c r="O1010" s="11"/>
      <c r="P1010" s="9"/>
      <c r="Q1010" s="9"/>
      <c r="R1010" s="9"/>
      <c r="S1010" s="149"/>
      <c r="T1010" s="9"/>
      <c r="U1010" s="11"/>
      <c r="V1010" s="9"/>
      <c r="W1010" s="9"/>
      <c r="X1010" s="47"/>
      <c r="Y1010" s="9"/>
      <c r="Z1010" s="28"/>
      <c r="AA1010" s="9"/>
      <c r="AB1010" s="9"/>
      <c r="AC1010" s="9"/>
    </row>
    <row r="1011" spans="1:29" ht="12.75">
      <c r="A1011" s="10"/>
      <c r="B1011" s="9"/>
      <c r="C1011" s="11"/>
      <c r="E1011" s="9"/>
      <c r="F1011" s="9"/>
      <c r="G1011" s="9"/>
      <c r="H1011" s="13"/>
      <c r="I1011" s="9"/>
      <c r="J1011" s="9"/>
      <c r="K1011" s="76"/>
      <c r="L1011" s="9"/>
      <c r="M1011" s="149"/>
      <c r="N1011" s="11"/>
      <c r="O1011" s="11"/>
      <c r="P1011" s="9"/>
      <c r="Q1011" s="9"/>
      <c r="R1011" s="9"/>
      <c r="S1011" s="149"/>
      <c r="T1011" s="9"/>
      <c r="U1011" s="11"/>
      <c r="V1011" s="9"/>
      <c r="W1011" s="9"/>
      <c r="X1011" s="47"/>
      <c r="Y1011" s="9"/>
      <c r="Z1011" s="28"/>
      <c r="AA1011" s="9"/>
      <c r="AB1011" s="9"/>
      <c r="AC1011" s="9"/>
    </row>
    <row r="1012" spans="1:29" ht="12.75">
      <c r="A1012" s="10"/>
      <c r="B1012" s="9"/>
      <c r="C1012" s="11"/>
      <c r="E1012" s="9"/>
      <c r="F1012" s="9"/>
      <c r="G1012" s="9"/>
      <c r="H1012" s="13"/>
      <c r="I1012" s="9"/>
      <c r="J1012" s="9"/>
      <c r="K1012" s="76"/>
      <c r="L1012" s="9"/>
      <c r="M1012" s="149"/>
      <c r="N1012" s="11"/>
      <c r="O1012" s="11"/>
      <c r="P1012" s="9"/>
      <c r="Q1012" s="9"/>
      <c r="R1012" s="9"/>
      <c r="S1012" s="149"/>
      <c r="T1012" s="9"/>
      <c r="U1012" s="11"/>
      <c r="V1012" s="9"/>
      <c r="W1012" s="9"/>
      <c r="X1012" s="47"/>
      <c r="Y1012" s="9"/>
      <c r="Z1012" s="28"/>
      <c r="AA1012" s="9"/>
      <c r="AB1012" s="9"/>
      <c r="AC1012" s="9"/>
    </row>
    <row r="1013" spans="1:29" ht="12.75">
      <c r="A1013" s="10"/>
      <c r="B1013" s="9"/>
      <c r="C1013" s="11"/>
      <c r="E1013" s="9"/>
      <c r="F1013" s="9"/>
      <c r="G1013" s="9"/>
      <c r="H1013" s="13"/>
      <c r="I1013" s="9"/>
      <c r="J1013" s="9"/>
      <c r="K1013" s="76"/>
      <c r="L1013" s="9"/>
      <c r="M1013" s="149"/>
      <c r="N1013" s="11"/>
      <c r="O1013" s="11"/>
      <c r="P1013" s="9"/>
      <c r="Q1013" s="9"/>
      <c r="R1013" s="9"/>
      <c r="S1013" s="149"/>
      <c r="T1013" s="9"/>
      <c r="U1013" s="11"/>
      <c r="V1013" s="9"/>
      <c r="W1013" s="9"/>
      <c r="X1013" s="47"/>
      <c r="Y1013" s="9"/>
      <c r="Z1013" s="28"/>
      <c r="AA1013" s="9"/>
      <c r="AB1013" s="9"/>
      <c r="AC1013" s="9"/>
    </row>
    <row r="1014" spans="1:29" ht="12.75">
      <c r="A1014" s="10"/>
      <c r="B1014" s="9"/>
      <c r="C1014" s="11"/>
      <c r="E1014" s="9"/>
      <c r="F1014" s="9"/>
      <c r="G1014" s="9"/>
      <c r="H1014" s="13"/>
      <c r="I1014" s="9"/>
      <c r="J1014" s="9"/>
      <c r="K1014" s="76"/>
      <c r="L1014" s="9"/>
      <c r="M1014" s="149"/>
      <c r="N1014" s="11"/>
      <c r="O1014" s="11"/>
      <c r="P1014" s="9"/>
      <c r="Q1014" s="9"/>
      <c r="R1014" s="9"/>
      <c r="S1014" s="149"/>
      <c r="T1014" s="9"/>
      <c r="U1014" s="11"/>
      <c r="V1014" s="9"/>
      <c r="W1014" s="9"/>
      <c r="X1014" s="47"/>
      <c r="Y1014" s="9"/>
      <c r="Z1014" s="28"/>
      <c r="AA1014" s="9"/>
      <c r="AB1014" s="9"/>
      <c r="AC1014" s="9"/>
    </row>
    <row r="1015" spans="1:29" ht="12.75">
      <c r="A1015" s="10"/>
      <c r="B1015" s="9"/>
      <c r="C1015" s="11"/>
      <c r="E1015" s="9"/>
      <c r="F1015" s="9"/>
      <c r="G1015" s="9"/>
      <c r="H1015" s="13"/>
      <c r="I1015" s="9"/>
      <c r="J1015" s="9"/>
      <c r="K1015" s="76"/>
      <c r="L1015" s="9"/>
      <c r="M1015" s="149"/>
      <c r="N1015" s="11"/>
      <c r="O1015" s="11"/>
      <c r="P1015" s="9"/>
      <c r="Q1015" s="9"/>
      <c r="R1015" s="9"/>
      <c r="S1015" s="149"/>
      <c r="T1015" s="9"/>
      <c r="U1015" s="11"/>
      <c r="V1015" s="9"/>
      <c r="W1015" s="9"/>
      <c r="X1015" s="47"/>
      <c r="Y1015" s="9"/>
      <c r="Z1015" s="28"/>
      <c r="AA1015" s="9"/>
      <c r="AB1015" s="9"/>
      <c r="AC1015" s="9"/>
    </row>
    <row r="1016" spans="1:29" ht="12.75">
      <c r="A1016" s="10"/>
      <c r="B1016" s="9"/>
      <c r="C1016" s="11"/>
      <c r="E1016" s="9"/>
      <c r="F1016" s="9"/>
      <c r="G1016" s="9"/>
      <c r="H1016" s="13"/>
      <c r="I1016" s="9"/>
      <c r="J1016" s="9"/>
      <c r="K1016" s="76"/>
      <c r="L1016" s="9"/>
      <c r="M1016" s="149"/>
      <c r="N1016" s="11"/>
      <c r="O1016" s="11"/>
      <c r="P1016" s="9"/>
      <c r="Q1016" s="9"/>
      <c r="R1016" s="9"/>
      <c r="S1016" s="149"/>
      <c r="T1016" s="9"/>
      <c r="U1016" s="11"/>
      <c r="V1016" s="9"/>
      <c r="W1016" s="9"/>
      <c r="X1016" s="47"/>
      <c r="Y1016" s="9"/>
      <c r="Z1016" s="28"/>
      <c r="AA1016" s="9"/>
      <c r="AB1016" s="9"/>
      <c r="AC1016" s="9"/>
    </row>
    <row r="1017" spans="1:29" ht="12.75">
      <c r="A1017" s="10"/>
      <c r="B1017" s="9"/>
      <c r="C1017" s="11"/>
      <c r="E1017" s="9"/>
      <c r="F1017" s="9"/>
      <c r="G1017" s="9"/>
      <c r="H1017" s="13"/>
      <c r="I1017" s="9"/>
      <c r="J1017" s="9"/>
      <c r="K1017" s="76"/>
      <c r="L1017" s="9"/>
      <c r="M1017" s="149"/>
      <c r="N1017" s="11"/>
      <c r="O1017" s="11"/>
      <c r="P1017" s="9"/>
      <c r="Q1017" s="9"/>
      <c r="R1017" s="9"/>
      <c r="S1017" s="149"/>
      <c r="T1017" s="9"/>
      <c r="U1017" s="11"/>
      <c r="V1017" s="9"/>
      <c r="W1017" s="9"/>
      <c r="X1017" s="47"/>
      <c r="Y1017" s="9"/>
      <c r="Z1017" s="28"/>
      <c r="AA1017" s="9"/>
      <c r="AB1017" s="9"/>
      <c r="AC1017" s="9"/>
    </row>
    <row r="1018" spans="1:29" ht="12.75">
      <c r="A1018" s="10"/>
      <c r="B1018" s="9"/>
      <c r="C1018" s="11"/>
      <c r="E1018" s="9"/>
      <c r="F1018" s="9"/>
      <c r="G1018" s="9"/>
      <c r="H1018" s="13"/>
      <c r="I1018" s="9"/>
      <c r="J1018" s="9"/>
      <c r="K1018" s="76"/>
      <c r="L1018" s="9"/>
      <c r="M1018" s="149"/>
      <c r="N1018" s="11"/>
      <c r="O1018" s="11"/>
      <c r="P1018" s="9"/>
      <c r="Q1018" s="9"/>
      <c r="R1018" s="9"/>
      <c r="S1018" s="149"/>
      <c r="T1018" s="9"/>
      <c r="U1018" s="11"/>
      <c r="V1018" s="9"/>
      <c r="W1018" s="9"/>
      <c r="X1018" s="47"/>
      <c r="Y1018" s="9"/>
      <c r="Z1018" s="28"/>
      <c r="AA1018" s="9"/>
      <c r="AB1018" s="9"/>
      <c r="AC1018" s="9"/>
    </row>
    <row r="1019" spans="1:29" ht="12.75">
      <c r="A1019" s="10"/>
      <c r="B1019" s="9"/>
      <c r="C1019" s="11"/>
      <c r="E1019" s="9"/>
      <c r="F1019" s="9"/>
      <c r="G1019" s="9"/>
      <c r="H1019" s="13"/>
      <c r="I1019" s="9"/>
      <c r="J1019" s="9"/>
      <c r="K1019" s="76"/>
      <c r="L1019" s="9"/>
      <c r="M1019" s="149"/>
      <c r="N1019" s="11"/>
      <c r="O1019" s="11"/>
      <c r="P1019" s="9"/>
      <c r="Q1019" s="9"/>
      <c r="R1019" s="9"/>
      <c r="S1019" s="149"/>
      <c r="T1019" s="9"/>
      <c r="U1019" s="11"/>
      <c r="V1019" s="9"/>
      <c r="W1019" s="9"/>
      <c r="X1019" s="47"/>
      <c r="Y1019" s="9"/>
      <c r="Z1019" s="28"/>
      <c r="AA1019" s="9"/>
      <c r="AB1019" s="9"/>
      <c r="AC1019" s="9"/>
    </row>
    <row r="1020" spans="1:29" ht="12.75">
      <c r="A1020" s="10"/>
      <c r="B1020" s="9"/>
      <c r="C1020" s="11"/>
      <c r="E1020" s="9"/>
      <c r="F1020" s="9"/>
      <c r="G1020" s="9"/>
      <c r="H1020" s="13"/>
      <c r="I1020" s="9"/>
      <c r="J1020" s="9"/>
      <c r="K1020" s="76"/>
      <c r="L1020" s="9"/>
      <c r="M1020" s="149"/>
      <c r="N1020" s="11"/>
      <c r="O1020" s="11"/>
      <c r="P1020" s="9"/>
      <c r="Q1020" s="9"/>
      <c r="R1020" s="9"/>
      <c r="S1020" s="149"/>
      <c r="T1020" s="9"/>
      <c r="U1020" s="11"/>
      <c r="V1020" s="9"/>
      <c r="W1020" s="9"/>
      <c r="X1020" s="47"/>
      <c r="Y1020" s="9"/>
      <c r="Z1020" s="28"/>
      <c r="AA1020" s="9"/>
      <c r="AB1020" s="9"/>
      <c r="AC1020" s="9"/>
    </row>
    <row r="1021" spans="1:29" ht="12.75">
      <c r="A1021" s="10"/>
      <c r="B1021" s="9"/>
      <c r="C1021" s="11"/>
      <c r="E1021" s="9"/>
      <c r="F1021" s="9"/>
      <c r="G1021" s="9"/>
      <c r="H1021" s="13"/>
      <c r="I1021" s="9"/>
      <c r="J1021" s="9"/>
      <c r="K1021" s="76"/>
      <c r="L1021" s="9"/>
      <c r="M1021" s="149"/>
      <c r="N1021" s="11"/>
      <c r="O1021" s="11"/>
      <c r="P1021" s="9"/>
      <c r="Q1021" s="9"/>
      <c r="R1021" s="9"/>
      <c r="S1021" s="149"/>
      <c r="T1021" s="9"/>
      <c r="U1021" s="11"/>
      <c r="V1021" s="9"/>
      <c r="W1021" s="9"/>
      <c r="X1021" s="47"/>
      <c r="Y1021" s="9"/>
      <c r="Z1021" s="28"/>
      <c r="AA1021" s="9"/>
      <c r="AB1021" s="9"/>
      <c r="AC1021" s="9"/>
    </row>
    <row r="1022" spans="1:29" ht="12.75">
      <c r="A1022" s="10"/>
      <c r="B1022" s="9"/>
      <c r="C1022" s="11"/>
      <c r="E1022" s="9"/>
      <c r="F1022" s="9"/>
      <c r="G1022" s="9"/>
      <c r="H1022" s="13"/>
      <c r="I1022" s="9"/>
      <c r="J1022" s="9"/>
      <c r="K1022" s="76"/>
      <c r="L1022" s="9"/>
      <c r="M1022" s="149"/>
      <c r="N1022" s="11"/>
      <c r="O1022" s="11"/>
      <c r="P1022" s="9"/>
      <c r="Q1022" s="9"/>
      <c r="R1022" s="9"/>
      <c r="S1022" s="149"/>
      <c r="T1022" s="9"/>
      <c r="U1022" s="11"/>
      <c r="V1022" s="9"/>
      <c r="W1022" s="9"/>
      <c r="X1022" s="47"/>
      <c r="Y1022" s="9"/>
      <c r="Z1022" s="28"/>
      <c r="AA1022" s="9"/>
      <c r="AB1022" s="9"/>
      <c r="AC1022" s="9"/>
    </row>
    <row r="1023" spans="1:29" ht="12.75">
      <c r="A1023" s="10"/>
      <c r="B1023" s="9"/>
      <c r="C1023" s="11"/>
      <c r="E1023" s="9"/>
      <c r="F1023" s="9"/>
      <c r="G1023" s="9"/>
      <c r="H1023" s="13"/>
      <c r="I1023" s="9"/>
      <c r="J1023" s="9"/>
      <c r="K1023" s="76"/>
      <c r="L1023" s="9"/>
      <c r="M1023" s="149"/>
      <c r="N1023" s="11"/>
      <c r="O1023" s="11"/>
      <c r="P1023" s="9"/>
      <c r="Q1023" s="9"/>
      <c r="R1023" s="9"/>
      <c r="S1023" s="149"/>
      <c r="T1023" s="9"/>
      <c r="U1023" s="11"/>
      <c r="V1023" s="9"/>
      <c r="W1023" s="9"/>
      <c r="X1023" s="47"/>
      <c r="Y1023" s="9"/>
      <c r="Z1023" s="28"/>
      <c r="AA1023" s="9"/>
      <c r="AB1023" s="9"/>
      <c r="AC1023" s="9"/>
    </row>
    <row r="1024" spans="1:29" ht="12.75">
      <c r="A1024" s="10"/>
      <c r="B1024" s="9"/>
      <c r="C1024" s="11"/>
      <c r="E1024" s="9"/>
      <c r="F1024" s="9"/>
      <c r="G1024" s="9"/>
      <c r="H1024" s="13"/>
      <c r="I1024" s="9"/>
      <c r="J1024" s="9"/>
      <c r="K1024" s="76"/>
      <c r="L1024" s="9"/>
      <c r="M1024" s="149"/>
      <c r="N1024" s="11"/>
      <c r="O1024" s="11"/>
      <c r="P1024" s="9"/>
      <c r="Q1024" s="9"/>
      <c r="R1024" s="9"/>
      <c r="S1024" s="149"/>
      <c r="T1024" s="9"/>
      <c r="U1024" s="11"/>
      <c r="V1024" s="9"/>
      <c r="W1024" s="9"/>
      <c r="X1024" s="47"/>
      <c r="Y1024" s="9"/>
      <c r="Z1024" s="28"/>
      <c r="AA1024" s="9"/>
      <c r="AB1024" s="9"/>
      <c r="AC1024" s="9"/>
    </row>
    <row r="1025" spans="1:29" ht="12.75">
      <c r="A1025" s="10"/>
      <c r="B1025" s="9"/>
      <c r="C1025" s="11"/>
      <c r="E1025" s="9"/>
      <c r="F1025" s="9"/>
      <c r="G1025" s="9"/>
      <c r="H1025" s="13"/>
      <c r="I1025" s="9"/>
      <c r="J1025" s="9"/>
      <c r="K1025" s="76"/>
      <c r="L1025" s="9"/>
      <c r="M1025" s="149"/>
      <c r="N1025" s="11"/>
      <c r="O1025" s="11"/>
      <c r="P1025" s="9"/>
      <c r="Q1025" s="9"/>
      <c r="R1025" s="9"/>
      <c r="S1025" s="149"/>
      <c r="T1025" s="9"/>
      <c r="U1025" s="11"/>
      <c r="V1025" s="9"/>
      <c r="W1025" s="9"/>
      <c r="X1025" s="47"/>
      <c r="Y1025" s="9"/>
      <c r="Z1025" s="28"/>
      <c r="AA1025" s="9"/>
      <c r="AB1025" s="9"/>
      <c r="AC1025" s="9"/>
    </row>
    <row r="1026" spans="1:29" ht="12.75">
      <c r="A1026" s="10"/>
      <c r="B1026" s="9"/>
      <c r="C1026" s="11"/>
      <c r="E1026" s="9"/>
      <c r="F1026" s="9"/>
      <c r="G1026" s="9"/>
      <c r="H1026" s="13"/>
      <c r="I1026" s="9"/>
      <c r="J1026" s="9"/>
      <c r="K1026" s="76"/>
      <c r="L1026" s="9"/>
      <c r="M1026" s="149"/>
      <c r="N1026" s="11"/>
      <c r="O1026" s="11"/>
      <c r="P1026" s="9"/>
      <c r="Q1026" s="9"/>
      <c r="R1026" s="9"/>
      <c r="S1026" s="149"/>
      <c r="T1026" s="9"/>
      <c r="U1026" s="11"/>
      <c r="V1026" s="9"/>
      <c r="W1026" s="9"/>
      <c r="X1026" s="47"/>
      <c r="Y1026" s="9"/>
      <c r="Z1026" s="28"/>
      <c r="AA1026" s="9"/>
      <c r="AB1026" s="9"/>
      <c r="AC1026" s="9"/>
    </row>
    <row r="1027" spans="1:29" ht="12.75">
      <c r="A1027" s="10"/>
      <c r="B1027" s="9"/>
      <c r="C1027" s="11"/>
      <c r="E1027" s="9"/>
      <c r="F1027" s="9"/>
      <c r="G1027" s="9"/>
      <c r="H1027" s="13"/>
      <c r="I1027" s="9"/>
      <c r="J1027" s="9"/>
      <c r="K1027" s="76"/>
      <c r="L1027" s="9"/>
      <c r="M1027" s="149"/>
      <c r="N1027" s="11"/>
      <c r="O1027" s="11"/>
      <c r="P1027" s="9"/>
      <c r="Q1027" s="9"/>
      <c r="R1027" s="9"/>
      <c r="S1027" s="149"/>
      <c r="T1027" s="9"/>
      <c r="U1027" s="11"/>
      <c r="V1027" s="9"/>
      <c r="W1027" s="9"/>
      <c r="X1027" s="47"/>
      <c r="Y1027" s="9"/>
      <c r="Z1027" s="28"/>
      <c r="AA1027" s="9"/>
      <c r="AB1027" s="9"/>
      <c r="AC1027" s="9"/>
    </row>
    <row r="1028" spans="1:29" ht="12.75">
      <c r="A1028" s="10"/>
      <c r="B1028" s="9"/>
      <c r="C1028" s="11"/>
      <c r="E1028" s="9"/>
      <c r="F1028" s="9"/>
      <c r="G1028" s="9"/>
      <c r="H1028" s="13"/>
      <c r="I1028" s="9"/>
      <c r="J1028" s="9"/>
      <c r="K1028" s="76"/>
      <c r="L1028" s="9"/>
      <c r="M1028" s="149"/>
      <c r="N1028" s="11"/>
      <c r="O1028" s="11"/>
      <c r="P1028" s="9"/>
      <c r="Q1028" s="9"/>
      <c r="R1028" s="9"/>
      <c r="S1028" s="149"/>
      <c r="T1028" s="9"/>
      <c r="U1028" s="11"/>
      <c r="V1028" s="9"/>
      <c r="W1028" s="9"/>
      <c r="X1028" s="47"/>
      <c r="Y1028" s="9"/>
      <c r="Z1028" s="28"/>
      <c r="AA1028" s="9"/>
      <c r="AB1028" s="9"/>
      <c r="AC1028" s="9"/>
    </row>
    <row r="1029" spans="1:29" ht="12.75">
      <c r="A1029" s="10"/>
      <c r="B1029" s="9"/>
      <c r="C1029" s="11"/>
      <c r="E1029" s="9"/>
      <c r="F1029" s="9"/>
      <c r="G1029" s="9"/>
      <c r="H1029" s="13"/>
      <c r="I1029" s="9"/>
      <c r="J1029" s="9"/>
      <c r="K1029" s="76"/>
      <c r="L1029" s="9"/>
      <c r="M1029" s="149"/>
      <c r="N1029" s="11"/>
      <c r="O1029" s="11"/>
      <c r="P1029" s="9"/>
      <c r="Q1029" s="9"/>
      <c r="R1029" s="9"/>
      <c r="S1029" s="149"/>
      <c r="T1029" s="9"/>
      <c r="U1029" s="11"/>
      <c r="V1029" s="9"/>
      <c r="W1029" s="9"/>
      <c r="X1029" s="47"/>
      <c r="Y1029" s="9"/>
      <c r="Z1029" s="28"/>
      <c r="AA1029" s="9"/>
      <c r="AB1029" s="9"/>
      <c r="AC1029" s="9"/>
    </row>
    <row r="1030" spans="1:29" ht="12.75">
      <c r="A1030" s="10"/>
      <c r="B1030" s="9"/>
      <c r="C1030" s="11"/>
      <c r="E1030" s="9"/>
      <c r="F1030" s="9"/>
      <c r="G1030" s="9"/>
      <c r="H1030" s="13"/>
      <c r="I1030" s="9"/>
      <c r="J1030" s="9"/>
      <c r="K1030" s="76"/>
      <c r="L1030" s="9"/>
      <c r="M1030" s="149"/>
      <c r="N1030" s="11"/>
      <c r="O1030" s="11"/>
      <c r="P1030" s="9"/>
      <c r="Q1030" s="9"/>
      <c r="R1030" s="9"/>
      <c r="S1030" s="149"/>
      <c r="T1030" s="9"/>
      <c r="U1030" s="11"/>
      <c r="V1030" s="9"/>
      <c r="W1030" s="9"/>
      <c r="X1030" s="47"/>
      <c r="Y1030" s="9"/>
      <c r="Z1030" s="28"/>
      <c r="AA1030" s="9"/>
      <c r="AB1030" s="9"/>
      <c r="AC1030" s="9"/>
    </row>
    <row r="1031" spans="1:29" ht="12.75">
      <c r="A1031" s="10"/>
      <c r="B1031" s="9"/>
      <c r="C1031" s="11"/>
      <c r="E1031" s="9"/>
      <c r="F1031" s="9"/>
      <c r="G1031" s="9"/>
      <c r="H1031" s="13"/>
      <c r="I1031" s="9"/>
      <c r="J1031" s="9"/>
      <c r="K1031" s="76"/>
      <c r="L1031" s="9"/>
      <c r="M1031" s="149"/>
      <c r="N1031" s="11"/>
      <c r="O1031" s="11"/>
      <c r="P1031" s="9"/>
      <c r="Q1031" s="9"/>
      <c r="R1031" s="9"/>
      <c r="S1031" s="149"/>
      <c r="T1031" s="9"/>
      <c r="U1031" s="11"/>
      <c r="V1031" s="9"/>
      <c r="W1031" s="9"/>
      <c r="X1031" s="47"/>
      <c r="Y1031" s="9"/>
      <c r="Z1031" s="28"/>
      <c r="AA1031" s="9"/>
      <c r="AB1031" s="9"/>
      <c r="AC1031" s="9"/>
    </row>
    <row r="1032" spans="1:29" ht="12.75">
      <c r="A1032" s="10"/>
      <c r="B1032" s="9"/>
      <c r="C1032" s="11"/>
      <c r="E1032" s="9"/>
      <c r="F1032" s="9"/>
      <c r="G1032" s="9"/>
      <c r="H1032" s="13"/>
      <c r="I1032" s="9"/>
      <c r="J1032" s="9"/>
      <c r="K1032" s="76"/>
      <c r="L1032" s="9"/>
      <c r="M1032" s="149"/>
      <c r="N1032" s="11"/>
      <c r="O1032" s="11"/>
      <c r="P1032" s="9"/>
      <c r="Q1032" s="9"/>
      <c r="R1032" s="9"/>
      <c r="S1032" s="149"/>
      <c r="T1032" s="9"/>
      <c r="U1032" s="11"/>
      <c r="V1032" s="9"/>
      <c r="W1032" s="9"/>
      <c r="X1032" s="47"/>
      <c r="Y1032" s="9"/>
      <c r="Z1032" s="28"/>
      <c r="AA1032" s="9"/>
      <c r="AB1032" s="9"/>
      <c r="AC1032" s="9"/>
    </row>
    <row r="1033" spans="1:29" ht="12.75">
      <c r="A1033" s="10"/>
      <c r="B1033" s="9"/>
      <c r="C1033" s="11"/>
      <c r="E1033" s="9"/>
      <c r="F1033" s="9"/>
      <c r="G1033" s="9"/>
      <c r="H1033" s="13"/>
      <c r="I1033" s="9"/>
      <c r="J1033" s="9"/>
      <c r="K1033" s="76"/>
      <c r="L1033" s="9"/>
      <c r="M1033" s="149"/>
      <c r="N1033" s="11"/>
      <c r="O1033" s="11"/>
      <c r="P1033" s="9"/>
      <c r="Q1033" s="9"/>
      <c r="R1033" s="9"/>
      <c r="S1033" s="149"/>
      <c r="T1033" s="9"/>
      <c r="U1033" s="11"/>
      <c r="V1033" s="9"/>
      <c r="W1033" s="9"/>
      <c r="X1033" s="47"/>
      <c r="Y1033" s="9"/>
      <c r="Z1033" s="28"/>
      <c r="AA1033" s="9"/>
      <c r="AB1033" s="9"/>
      <c r="AC1033" s="9"/>
    </row>
    <row r="1034" spans="1:29" ht="12.75">
      <c r="A1034" s="10"/>
      <c r="B1034" s="9"/>
      <c r="C1034" s="11"/>
      <c r="E1034" s="9"/>
      <c r="F1034" s="9"/>
      <c r="G1034" s="9"/>
      <c r="H1034" s="13"/>
      <c r="I1034" s="9"/>
      <c r="J1034" s="9"/>
      <c r="K1034" s="76"/>
      <c r="L1034" s="9"/>
      <c r="M1034" s="149"/>
      <c r="N1034" s="11"/>
      <c r="O1034" s="11"/>
      <c r="P1034" s="9"/>
      <c r="Q1034" s="9"/>
      <c r="R1034" s="9"/>
      <c r="S1034" s="149"/>
      <c r="T1034" s="9"/>
      <c r="U1034" s="11"/>
      <c r="V1034" s="9"/>
      <c r="W1034" s="9"/>
      <c r="X1034" s="47"/>
      <c r="Y1034" s="9"/>
      <c r="Z1034" s="28"/>
      <c r="AA1034" s="9"/>
      <c r="AB1034" s="9"/>
      <c r="AC1034" s="9"/>
    </row>
    <row r="1035" spans="1:29" ht="12.75">
      <c r="A1035" s="10"/>
      <c r="B1035" s="9"/>
      <c r="C1035" s="11"/>
      <c r="E1035" s="9"/>
      <c r="F1035" s="9"/>
      <c r="G1035" s="9"/>
      <c r="H1035" s="13"/>
      <c r="I1035" s="9"/>
      <c r="J1035" s="9"/>
      <c r="K1035" s="76"/>
      <c r="L1035" s="9"/>
      <c r="M1035" s="149"/>
      <c r="N1035" s="11"/>
      <c r="O1035" s="11"/>
      <c r="P1035" s="9"/>
      <c r="Q1035" s="9"/>
      <c r="R1035" s="9"/>
      <c r="S1035" s="149"/>
      <c r="T1035" s="9"/>
      <c r="U1035" s="11"/>
      <c r="V1035" s="9"/>
      <c r="W1035" s="9"/>
      <c r="X1035" s="47"/>
      <c r="Y1035" s="9"/>
      <c r="Z1035" s="28"/>
      <c r="AA1035" s="9"/>
      <c r="AB1035" s="9"/>
      <c r="AC1035" s="9"/>
    </row>
    <row r="1036" spans="1:29" ht="12.75">
      <c r="A1036" s="10"/>
      <c r="B1036" s="9"/>
      <c r="C1036" s="11"/>
      <c r="E1036" s="9"/>
      <c r="F1036" s="9"/>
      <c r="G1036" s="9"/>
      <c r="H1036" s="13"/>
      <c r="I1036" s="9"/>
      <c r="J1036" s="9"/>
      <c r="K1036" s="76"/>
      <c r="L1036" s="9"/>
      <c r="M1036" s="149"/>
      <c r="N1036" s="11"/>
      <c r="O1036" s="11"/>
      <c r="P1036" s="9"/>
      <c r="Q1036" s="9"/>
      <c r="R1036" s="9"/>
      <c r="S1036" s="149"/>
      <c r="T1036" s="9"/>
      <c r="U1036" s="11"/>
      <c r="V1036" s="9"/>
      <c r="W1036" s="9"/>
      <c r="X1036" s="47"/>
      <c r="Y1036" s="9"/>
      <c r="Z1036" s="28"/>
      <c r="AA1036" s="9"/>
      <c r="AB1036" s="9"/>
      <c r="AC1036" s="9"/>
    </row>
    <row r="1037" spans="1:29" ht="12.75">
      <c r="A1037" s="10"/>
      <c r="B1037" s="9"/>
      <c r="C1037" s="11"/>
      <c r="E1037" s="9"/>
      <c r="F1037" s="9"/>
      <c r="G1037" s="9"/>
      <c r="H1037" s="13"/>
      <c r="I1037" s="9"/>
      <c r="J1037" s="9"/>
      <c r="K1037" s="76"/>
      <c r="L1037" s="9"/>
      <c r="M1037" s="149"/>
      <c r="N1037" s="11"/>
      <c r="O1037" s="11"/>
      <c r="P1037" s="9"/>
      <c r="Q1037" s="9"/>
      <c r="R1037" s="9"/>
      <c r="S1037" s="149"/>
      <c r="T1037" s="9"/>
      <c r="U1037" s="11"/>
      <c r="V1037" s="9"/>
      <c r="W1037" s="9"/>
      <c r="X1037" s="47"/>
      <c r="Y1037" s="9"/>
      <c r="Z1037" s="28"/>
      <c r="AA1037" s="9"/>
      <c r="AB1037" s="9"/>
      <c r="AC1037" s="9"/>
    </row>
    <row r="1038" spans="1:29" ht="12.75">
      <c r="A1038" s="10"/>
      <c r="B1038" s="9"/>
      <c r="C1038" s="11"/>
      <c r="E1038" s="9"/>
      <c r="F1038" s="9"/>
      <c r="G1038" s="9"/>
      <c r="H1038" s="13"/>
      <c r="I1038" s="9"/>
      <c r="J1038" s="9"/>
      <c r="K1038" s="76"/>
      <c r="L1038" s="9"/>
      <c r="M1038" s="149"/>
      <c r="N1038" s="11"/>
      <c r="O1038" s="11"/>
      <c r="P1038" s="9"/>
      <c r="Q1038" s="9"/>
      <c r="R1038" s="9"/>
      <c r="S1038" s="149"/>
      <c r="T1038" s="9"/>
      <c r="U1038" s="11"/>
      <c r="V1038" s="9"/>
      <c r="W1038" s="9"/>
      <c r="X1038" s="47"/>
      <c r="Y1038" s="9"/>
      <c r="Z1038" s="28"/>
      <c r="AA1038" s="9"/>
      <c r="AB1038" s="9"/>
      <c r="AC1038" s="9"/>
    </row>
    <row r="1039" spans="1:29" ht="12.75">
      <c r="A1039" s="10"/>
      <c r="B1039" s="9"/>
      <c r="C1039" s="11"/>
      <c r="E1039" s="9"/>
      <c r="F1039" s="9"/>
      <c r="G1039" s="9"/>
      <c r="H1039" s="13"/>
      <c r="I1039" s="9"/>
      <c r="J1039" s="9"/>
      <c r="K1039" s="76"/>
      <c r="L1039" s="9"/>
      <c r="M1039" s="149"/>
      <c r="N1039" s="11"/>
      <c r="O1039" s="11"/>
      <c r="P1039" s="9"/>
      <c r="Q1039" s="9"/>
      <c r="R1039" s="9"/>
      <c r="S1039" s="149"/>
      <c r="T1039" s="9"/>
      <c r="U1039" s="11"/>
      <c r="V1039" s="9"/>
      <c r="W1039" s="9"/>
      <c r="X1039" s="47"/>
      <c r="Y1039" s="9"/>
      <c r="Z1039" s="28"/>
      <c r="AA1039" s="9"/>
      <c r="AB1039" s="9"/>
      <c r="AC1039" s="9"/>
    </row>
    <row r="1040" spans="1:29" ht="12.75">
      <c r="A1040" s="10"/>
      <c r="B1040" s="9"/>
      <c r="C1040" s="11"/>
      <c r="E1040" s="9"/>
      <c r="F1040" s="9"/>
      <c r="G1040" s="9"/>
      <c r="H1040" s="13"/>
      <c r="I1040" s="9"/>
      <c r="J1040" s="9"/>
      <c r="K1040" s="76"/>
      <c r="L1040" s="9"/>
      <c r="M1040" s="149"/>
      <c r="N1040" s="11"/>
      <c r="O1040" s="11"/>
      <c r="P1040" s="9"/>
      <c r="Q1040" s="9"/>
      <c r="R1040" s="9"/>
      <c r="S1040" s="149"/>
      <c r="T1040" s="9"/>
      <c r="U1040" s="11"/>
      <c r="V1040" s="9"/>
      <c r="W1040" s="9"/>
      <c r="X1040" s="47"/>
      <c r="Y1040" s="9"/>
      <c r="Z1040" s="28"/>
      <c r="AA1040" s="9"/>
      <c r="AB1040" s="9"/>
      <c r="AC1040" s="9"/>
    </row>
    <row r="1041" spans="1:29" ht="12.75">
      <c r="A1041" s="10"/>
      <c r="B1041" s="9"/>
      <c r="C1041" s="11"/>
      <c r="E1041" s="9"/>
      <c r="F1041" s="9"/>
      <c r="G1041" s="9"/>
      <c r="H1041" s="13"/>
      <c r="I1041" s="9"/>
      <c r="J1041" s="9"/>
      <c r="K1041" s="76"/>
      <c r="L1041" s="9"/>
      <c r="M1041" s="149"/>
      <c r="N1041" s="11"/>
      <c r="O1041" s="11"/>
      <c r="P1041" s="9"/>
      <c r="Q1041" s="9"/>
      <c r="R1041" s="9"/>
      <c r="S1041" s="149"/>
      <c r="T1041" s="9"/>
      <c r="U1041" s="11"/>
      <c r="V1041" s="9"/>
      <c r="W1041" s="9"/>
      <c r="X1041" s="47"/>
      <c r="Y1041" s="9"/>
      <c r="Z1041" s="28"/>
      <c r="AA1041" s="9"/>
      <c r="AB1041" s="9"/>
      <c r="AC1041" s="9"/>
    </row>
    <row r="1042" spans="1:29" ht="12.75">
      <c r="A1042" s="10"/>
      <c r="B1042" s="9"/>
      <c r="C1042" s="11"/>
      <c r="E1042" s="9"/>
      <c r="F1042" s="9"/>
      <c r="G1042" s="9"/>
      <c r="H1042" s="13"/>
      <c r="I1042" s="9"/>
      <c r="J1042" s="9"/>
      <c r="K1042" s="76"/>
      <c r="L1042" s="9"/>
      <c r="M1042" s="149"/>
      <c r="N1042" s="11"/>
      <c r="O1042" s="11"/>
      <c r="P1042" s="9"/>
      <c r="Q1042" s="9"/>
      <c r="R1042" s="9"/>
      <c r="S1042" s="149"/>
      <c r="T1042" s="9"/>
      <c r="U1042" s="11"/>
      <c r="V1042" s="9"/>
      <c r="W1042" s="9"/>
      <c r="X1042" s="47"/>
      <c r="Y1042" s="9"/>
      <c r="Z1042" s="28"/>
      <c r="AA1042" s="9"/>
      <c r="AB1042" s="9"/>
      <c r="AC1042" s="9"/>
    </row>
    <row r="1043" spans="1:29" ht="12.75">
      <c r="A1043" s="10"/>
      <c r="B1043" s="9"/>
      <c r="C1043" s="11"/>
      <c r="E1043" s="9"/>
      <c r="F1043" s="9"/>
      <c r="G1043" s="9"/>
      <c r="H1043" s="13"/>
      <c r="I1043" s="9"/>
      <c r="J1043" s="9"/>
      <c r="K1043" s="76"/>
      <c r="L1043" s="9"/>
      <c r="M1043" s="149"/>
      <c r="N1043" s="11"/>
      <c r="O1043" s="11"/>
      <c r="P1043" s="9"/>
      <c r="Q1043" s="9"/>
      <c r="R1043" s="9"/>
      <c r="S1043" s="149"/>
      <c r="T1043" s="9"/>
      <c r="U1043" s="11"/>
      <c r="V1043" s="9"/>
      <c r="W1043" s="9"/>
      <c r="X1043" s="47"/>
      <c r="Y1043" s="9"/>
      <c r="Z1043" s="28"/>
      <c r="AA1043" s="9"/>
      <c r="AB1043" s="9"/>
      <c r="AC1043" s="9"/>
    </row>
    <row r="1044" spans="1:29" ht="12.75">
      <c r="A1044" s="10"/>
      <c r="B1044" s="9"/>
      <c r="C1044" s="11"/>
      <c r="E1044" s="9"/>
      <c r="F1044" s="9"/>
      <c r="G1044" s="9"/>
      <c r="H1044" s="13"/>
      <c r="I1044" s="9"/>
      <c r="J1044" s="9"/>
      <c r="K1044" s="76"/>
      <c r="L1044" s="9"/>
      <c r="M1044" s="149"/>
      <c r="N1044" s="11"/>
      <c r="O1044" s="11"/>
      <c r="P1044" s="9"/>
      <c r="Q1044" s="9"/>
      <c r="R1044" s="9"/>
      <c r="S1044" s="149"/>
      <c r="T1044" s="9"/>
      <c r="U1044" s="11"/>
      <c r="V1044" s="9"/>
      <c r="W1044" s="9"/>
      <c r="X1044" s="47"/>
      <c r="Y1044" s="9"/>
      <c r="Z1044" s="28"/>
      <c r="AA1044" s="9"/>
      <c r="AB1044" s="9"/>
      <c r="AC1044" s="9"/>
    </row>
    <row r="1045" spans="1:29" ht="12.75">
      <c r="A1045" s="10"/>
      <c r="B1045" s="9"/>
      <c r="C1045" s="11"/>
      <c r="E1045" s="9"/>
      <c r="F1045" s="9"/>
      <c r="G1045" s="9"/>
      <c r="H1045" s="13"/>
      <c r="I1045" s="9"/>
      <c r="J1045" s="9"/>
      <c r="K1045" s="76"/>
      <c r="L1045" s="9"/>
      <c r="M1045" s="149"/>
      <c r="N1045" s="11"/>
      <c r="O1045" s="11"/>
      <c r="P1045" s="9"/>
      <c r="Q1045" s="9"/>
      <c r="R1045" s="9"/>
      <c r="S1045" s="149"/>
      <c r="T1045" s="9"/>
      <c r="U1045" s="11"/>
      <c r="V1045" s="9"/>
      <c r="W1045" s="9"/>
      <c r="X1045" s="47"/>
      <c r="Y1045" s="9"/>
      <c r="Z1045" s="28"/>
      <c r="AA1045" s="9"/>
      <c r="AB1045" s="9"/>
      <c r="AC1045" s="9"/>
    </row>
    <row r="1046" spans="1:29" ht="12.75">
      <c r="A1046" s="10"/>
      <c r="B1046" s="9"/>
      <c r="C1046" s="11"/>
      <c r="E1046" s="9"/>
      <c r="F1046" s="9"/>
      <c r="G1046" s="9"/>
      <c r="H1046" s="13"/>
      <c r="I1046" s="9"/>
      <c r="J1046" s="9"/>
      <c r="K1046" s="76"/>
      <c r="L1046" s="9"/>
      <c r="M1046" s="149"/>
      <c r="N1046" s="11"/>
      <c r="O1046" s="11"/>
      <c r="P1046" s="9"/>
      <c r="Q1046" s="9"/>
      <c r="R1046" s="9"/>
      <c r="S1046" s="149"/>
      <c r="T1046" s="9"/>
      <c r="U1046" s="11"/>
      <c r="V1046" s="9"/>
      <c r="W1046" s="9"/>
      <c r="X1046" s="47"/>
      <c r="Y1046" s="9"/>
      <c r="Z1046" s="28"/>
      <c r="AA1046" s="9"/>
      <c r="AB1046" s="9"/>
      <c r="AC1046" s="9"/>
    </row>
    <row r="1047" spans="1:29" ht="12.75">
      <c r="A1047" s="10"/>
      <c r="B1047" s="9"/>
      <c r="C1047" s="11"/>
      <c r="E1047" s="9"/>
      <c r="F1047" s="9"/>
      <c r="G1047" s="9"/>
      <c r="H1047" s="13"/>
      <c r="I1047" s="9"/>
      <c r="J1047" s="9"/>
      <c r="K1047" s="76"/>
      <c r="L1047" s="9"/>
      <c r="M1047" s="149"/>
      <c r="N1047" s="11"/>
      <c r="O1047" s="11"/>
      <c r="P1047" s="9"/>
      <c r="Q1047" s="9"/>
      <c r="R1047" s="9"/>
      <c r="S1047" s="149"/>
      <c r="T1047" s="9"/>
      <c r="U1047" s="11"/>
      <c r="V1047" s="9"/>
      <c r="W1047" s="9"/>
      <c r="X1047" s="47"/>
      <c r="Y1047" s="9"/>
      <c r="Z1047" s="28"/>
      <c r="AA1047" s="9"/>
      <c r="AB1047" s="9"/>
      <c r="AC1047" s="9"/>
    </row>
    <row r="1048" spans="1:29" ht="12.75">
      <c r="A1048" s="10"/>
      <c r="B1048" s="9"/>
      <c r="C1048" s="11"/>
      <c r="E1048" s="9"/>
      <c r="F1048" s="9"/>
      <c r="G1048" s="9"/>
      <c r="H1048" s="13"/>
      <c r="I1048" s="9"/>
      <c r="J1048" s="9"/>
      <c r="K1048" s="76"/>
      <c r="L1048" s="9"/>
      <c r="M1048" s="149"/>
      <c r="N1048" s="11"/>
      <c r="O1048" s="11"/>
      <c r="P1048" s="9"/>
      <c r="Q1048" s="9"/>
      <c r="R1048" s="9"/>
      <c r="S1048" s="149"/>
      <c r="T1048" s="9"/>
      <c r="U1048" s="11"/>
      <c r="V1048" s="9"/>
      <c r="W1048" s="9"/>
      <c r="X1048" s="47"/>
      <c r="Y1048" s="9"/>
      <c r="Z1048" s="28"/>
      <c r="AA1048" s="9"/>
      <c r="AB1048" s="9"/>
      <c r="AC1048" s="9"/>
    </row>
    <row r="1049" spans="1:29" ht="12.75">
      <c r="A1049" s="10"/>
      <c r="B1049" s="9"/>
      <c r="C1049" s="11"/>
      <c r="E1049" s="9"/>
      <c r="F1049" s="9"/>
      <c r="G1049" s="9"/>
      <c r="H1049" s="13"/>
      <c r="I1049" s="9"/>
      <c r="J1049" s="9"/>
      <c r="K1049" s="76"/>
      <c r="L1049" s="9"/>
      <c r="M1049" s="149"/>
      <c r="N1049" s="11"/>
      <c r="O1049" s="11"/>
      <c r="P1049" s="9"/>
      <c r="Q1049" s="9"/>
      <c r="R1049" s="9"/>
      <c r="S1049" s="149"/>
      <c r="T1049" s="9"/>
      <c r="U1049" s="11"/>
      <c r="V1049" s="9"/>
      <c r="W1049" s="9"/>
      <c r="X1049" s="47"/>
      <c r="Y1049" s="9"/>
      <c r="Z1049" s="28"/>
      <c r="AA1049" s="9"/>
      <c r="AB1049" s="9"/>
      <c r="AC1049" s="9"/>
    </row>
    <row r="1050" spans="1:29" ht="12.75">
      <c r="A1050" s="10"/>
      <c r="B1050" s="9"/>
      <c r="C1050" s="11"/>
      <c r="E1050" s="9"/>
      <c r="F1050" s="9"/>
      <c r="G1050" s="9"/>
      <c r="H1050" s="13"/>
      <c r="I1050" s="9"/>
      <c r="J1050" s="9"/>
      <c r="K1050" s="76"/>
      <c r="L1050" s="9"/>
      <c r="M1050" s="149"/>
      <c r="N1050" s="11"/>
      <c r="O1050" s="11"/>
      <c r="P1050" s="9"/>
      <c r="Q1050" s="9"/>
      <c r="R1050" s="9"/>
      <c r="S1050" s="149"/>
      <c r="T1050" s="9"/>
      <c r="U1050" s="11"/>
      <c r="V1050" s="9"/>
      <c r="W1050" s="9"/>
      <c r="X1050" s="47"/>
      <c r="Y1050" s="9"/>
      <c r="Z1050" s="28"/>
      <c r="AA1050" s="9"/>
      <c r="AB1050" s="9"/>
      <c r="AC1050" s="9"/>
    </row>
    <row r="1051" spans="1:29" ht="12.75">
      <c r="A1051" s="10"/>
      <c r="B1051" s="9"/>
      <c r="C1051" s="11"/>
      <c r="E1051" s="9"/>
      <c r="F1051" s="9"/>
      <c r="G1051" s="9"/>
      <c r="H1051" s="13"/>
      <c r="I1051" s="9"/>
      <c r="J1051" s="9"/>
      <c r="K1051" s="76"/>
      <c r="L1051" s="9"/>
      <c r="M1051" s="149"/>
      <c r="N1051" s="11"/>
      <c r="O1051" s="11"/>
      <c r="P1051" s="9"/>
      <c r="Q1051" s="9"/>
      <c r="R1051" s="9"/>
      <c r="S1051" s="149"/>
      <c r="T1051" s="9"/>
      <c r="U1051" s="11"/>
      <c r="V1051" s="9"/>
      <c r="W1051" s="9"/>
      <c r="X1051" s="47"/>
      <c r="Y1051" s="9"/>
      <c r="Z1051" s="28"/>
      <c r="AA1051" s="9"/>
      <c r="AB1051" s="9"/>
      <c r="AC1051" s="9"/>
    </row>
    <row r="1052" spans="1:29" ht="12.75">
      <c r="A1052" s="10"/>
      <c r="B1052" s="9"/>
      <c r="C1052" s="11"/>
      <c r="E1052" s="9"/>
      <c r="F1052" s="9"/>
      <c r="G1052" s="9"/>
      <c r="H1052" s="13"/>
      <c r="I1052" s="9"/>
      <c r="J1052" s="9"/>
      <c r="K1052" s="76"/>
      <c r="L1052" s="9"/>
      <c r="M1052" s="149"/>
      <c r="N1052" s="11"/>
      <c r="O1052" s="11"/>
      <c r="P1052" s="9"/>
      <c r="Q1052" s="9"/>
      <c r="R1052" s="9"/>
      <c r="S1052" s="149"/>
      <c r="T1052" s="9"/>
      <c r="U1052" s="11"/>
      <c r="V1052" s="9"/>
      <c r="W1052" s="9"/>
      <c r="X1052" s="47"/>
      <c r="Y1052" s="9"/>
      <c r="Z1052" s="28"/>
      <c r="AA1052" s="9"/>
      <c r="AB1052" s="9"/>
      <c r="AC1052" s="9"/>
    </row>
    <row r="1053" spans="1:29" ht="12.75">
      <c r="A1053" s="10"/>
      <c r="B1053" s="9"/>
      <c r="C1053" s="11"/>
      <c r="E1053" s="9"/>
      <c r="F1053" s="9"/>
      <c r="G1053" s="9"/>
      <c r="H1053" s="13"/>
      <c r="I1053" s="9"/>
      <c r="J1053" s="9"/>
      <c r="K1053" s="76"/>
      <c r="L1053" s="9"/>
      <c r="M1053" s="149"/>
      <c r="N1053" s="11"/>
      <c r="O1053" s="11"/>
      <c r="P1053" s="9"/>
      <c r="Q1053" s="9"/>
      <c r="R1053" s="9"/>
      <c r="S1053" s="149"/>
      <c r="T1053" s="9"/>
      <c r="U1053" s="11"/>
      <c r="V1053" s="9"/>
      <c r="W1053" s="9"/>
      <c r="X1053" s="47"/>
      <c r="Y1053" s="9"/>
      <c r="Z1053" s="28"/>
      <c r="AA1053" s="9"/>
      <c r="AB1053" s="9"/>
      <c r="AC1053" s="9"/>
    </row>
    <row r="1054" spans="1:29" ht="12.75">
      <c r="A1054" s="10"/>
      <c r="B1054" s="9"/>
      <c r="C1054" s="11"/>
      <c r="E1054" s="9"/>
      <c r="F1054" s="9"/>
      <c r="G1054" s="9"/>
      <c r="H1054" s="13"/>
      <c r="I1054" s="9"/>
      <c r="J1054" s="9"/>
      <c r="K1054" s="76"/>
      <c r="L1054" s="9"/>
      <c r="M1054" s="149"/>
      <c r="N1054" s="11"/>
      <c r="O1054" s="11"/>
      <c r="P1054" s="9"/>
      <c r="Q1054" s="9"/>
      <c r="R1054" s="9"/>
      <c r="S1054" s="149"/>
      <c r="T1054" s="9"/>
      <c r="U1054" s="11"/>
      <c r="V1054" s="9"/>
      <c r="W1054" s="9"/>
      <c r="X1054" s="47"/>
      <c r="Y1054" s="9"/>
      <c r="Z1054" s="28"/>
      <c r="AA1054" s="9"/>
      <c r="AB1054" s="9"/>
      <c r="AC1054" s="9"/>
    </row>
    <row r="1055" spans="1:29" ht="12.75">
      <c r="A1055" s="10"/>
      <c r="B1055" s="9"/>
      <c r="C1055" s="11"/>
      <c r="E1055" s="9"/>
      <c r="F1055" s="9"/>
      <c r="G1055" s="9"/>
      <c r="H1055" s="13"/>
      <c r="I1055" s="9"/>
      <c r="J1055" s="9"/>
      <c r="K1055" s="76"/>
      <c r="L1055" s="9"/>
      <c r="M1055" s="149"/>
      <c r="N1055" s="11"/>
      <c r="O1055" s="11"/>
      <c r="P1055" s="9"/>
      <c r="Q1055" s="9"/>
      <c r="R1055" s="9"/>
      <c r="S1055" s="149"/>
      <c r="T1055" s="9"/>
      <c r="U1055" s="11"/>
      <c r="V1055" s="9"/>
      <c r="W1055" s="9"/>
      <c r="X1055" s="47"/>
      <c r="Y1055" s="9"/>
      <c r="Z1055" s="28"/>
      <c r="AA1055" s="9"/>
      <c r="AB1055" s="9"/>
      <c r="AC1055" s="9"/>
    </row>
    <row r="1056" spans="1:29" ht="12.75">
      <c r="A1056" s="10"/>
      <c r="B1056" s="9"/>
      <c r="C1056" s="11"/>
      <c r="E1056" s="9"/>
      <c r="F1056" s="9"/>
      <c r="G1056" s="9"/>
      <c r="H1056" s="13"/>
      <c r="I1056" s="9"/>
      <c r="J1056" s="9"/>
      <c r="K1056" s="76"/>
      <c r="L1056" s="9"/>
      <c r="M1056" s="149"/>
      <c r="N1056" s="11"/>
      <c r="O1056" s="11"/>
      <c r="P1056" s="9"/>
      <c r="Q1056" s="9"/>
      <c r="R1056" s="9"/>
      <c r="S1056" s="149"/>
      <c r="T1056" s="9"/>
      <c r="U1056" s="11"/>
      <c r="V1056" s="9"/>
      <c r="W1056" s="9"/>
      <c r="X1056" s="47"/>
      <c r="Y1056" s="9"/>
      <c r="Z1056" s="28"/>
      <c r="AA1056" s="9"/>
      <c r="AB1056" s="9"/>
      <c r="AC1056" s="9"/>
    </row>
    <row r="1057" spans="1:29" ht="12.75">
      <c r="A1057" s="10"/>
      <c r="B1057" s="9"/>
      <c r="C1057" s="11"/>
      <c r="E1057" s="9"/>
      <c r="F1057" s="9"/>
      <c r="G1057" s="9"/>
      <c r="H1057" s="13"/>
      <c r="I1057" s="9"/>
      <c r="J1057" s="9"/>
      <c r="K1057" s="76"/>
      <c r="L1057" s="9"/>
      <c r="M1057" s="149"/>
      <c r="N1057" s="11"/>
      <c r="O1057" s="11"/>
      <c r="P1057" s="9"/>
      <c r="Q1057" s="9"/>
      <c r="R1057" s="9"/>
      <c r="S1057" s="149"/>
      <c r="T1057" s="9"/>
      <c r="U1057" s="11"/>
      <c r="V1057" s="9"/>
      <c r="W1057" s="9"/>
      <c r="X1057" s="47"/>
      <c r="Y1057" s="9"/>
      <c r="Z1057" s="28"/>
      <c r="AA1057" s="9"/>
      <c r="AB1057" s="9"/>
      <c r="AC1057" s="9"/>
    </row>
    <row r="1058" spans="1:29" ht="12.75">
      <c r="A1058" s="10"/>
      <c r="B1058" s="9"/>
      <c r="C1058" s="11"/>
      <c r="E1058" s="9"/>
      <c r="F1058" s="9"/>
      <c r="G1058" s="9"/>
      <c r="H1058" s="13"/>
      <c r="I1058" s="9"/>
      <c r="J1058" s="9"/>
      <c r="K1058" s="76"/>
      <c r="L1058" s="9"/>
      <c r="M1058" s="149"/>
      <c r="N1058" s="11"/>
      <c r="O1058" s="11"/>
      <c r="P1058" s="9"/>
      <c r="Q1058" s="9"/>
      <c r="R1058" s="9"/>
      <c r="S1058" s="149"/>
      <c r="T1058" s="9"/>
      <c r="U1058" s="11"/>
      <c r="V1058" s="9"/>
      <c r="W1058" s="9"/>
      <c r="X1058" s="47"/>
      <c r="Y1058" s="9"/>
      <c r="Z1058" s="28"/>
      <c r="AA1058" s="9"/>
      <c r="AB1058" s="9"/>
      <c r="AC1058" s="9"/>
    </row>
    <row r="1059" spans="1:29" ht="12.75">
      <c r="A1059" s="10"/>
      <c r="B1059" s="9"/>
      <c r="C1059" s="11"/>
      <c r="E1059" s="9"/>
      <c r="F1059" s="9"/>
      <c r="G1059" s="9"/>
      <c r="H1059" s="13"/>
      <c r="I1059" s="9"/>
      <c r="J1059" s="9"/>
      <c r="K1059" s="76"/>
      <c r="L1059" s="9"/>
      <c r="M1059" s="149"/>
      <c r="N1059" s="11"/>
      <c r="O1059" s="11"/>
      <c r="P1059" s="9"/>
      <c r="Q1059" s="9"/>
      <c r="R1059" s="9"/>
      <c r="S1059" s="149"/>
      <c r="T1059" s="9"/>
      <c r="U1059" s="11"/>
      <c r="V1059" s="9"/>
      <c r="W1059" s="9"/>
      <c r="X1059" s="47"/>
      <c r="Y1059" s="9"/>
      <c r="Z1059" s="28"/>
      <c r="AA1059" s="9"/>
      <c r="AB1059" s="9"/>
      <c r="AC1059" s="9"/>
    </row>
    <row r="1060" spans="1:29" ht="12.75">
      <c r="A1060" s="10"/>
      <c r="B1060" s="9"/>
      <c r="C1060" s="11"/>
      <c r="E1060" s="9"/>
      <c r="F1060" s="9"/>
      <c r="G1060" s="9"/>
      <c r="H1060" s="13"/>
      <c r="I1060" s="9"/>
      <c r="J1060" s="9"/>
      <c r="K1060" s="76"/>
      <c r="L1060" s="9"/>
      <c r="M1060" s="149"/>
      <c r="N1060" s="11"/>
      <c r="O1060" s="11"/>
      <c r="P1060" s="9"/>
      <c r="Q1060" s="9"/>
      <c r="R1060" s="9"/>
      <c r="S1060" s="149"/>
      <c r="T1060" s="9"/>
      <c r="U1060" s="11"/>
      <c r="V1060" s="9"/>
      <c r="W1060" s="9"/>
      <c r="X1060" s="47"/>
      <c r="Y1060" s="9"/>
      <c r="Z1060" s="28"/>
      <c r="AA1060" s="9"/>
      <c r="AB1060" s="9"/>
      <c r="AC1060" s="9"/>
    </row>
    <row r="1061" spans="1:29" ht="12.75">
      <c r="A1061" s="10"/>
      <c r="B1061" s="9"/>
      <c r="C1061" s="11"/>
      <c r="E1061" s="9"/>
      <c r="F1061" s="9"/>
      <c r="G1061" s="9"/>
      <c r="H1061" s="13"/>
      <c r="I1061" s="9"/>
      <c r="J1061" s="9"/>
      <c r="K1061" s="76"/>
      <c r="L1061" s="9"/>
      <c r="M1061" s="149"/>
      <c r="N1061" s="11"/>
      <c r="O1061" s="11"/>
      <c r="P1061" s="9"/>
      <c r="Q1061" s="9"/>
      <c r="R1061" s="9"/>
      <c r="S1061" s="149"/>
      <c r="T1061" s="9"/>
      <c r="U1061" s="11"/>
      <c r="V1061" s="9"/>
      <c r="W1061" s="9"/>
      <c r="X1061" s="47"/>
      <c r="Y1061" s="9"/>
      <c r="Z1061" s="28"/>
      <c r="AA1061" s="9"/>
      <c r="AB1061" s="9"/>
      <c r="AC1061" s="9"/>
    </row>
    <row r="1062" spans="1:29" ht="12.75">
      <c r="A1062" s="10"/>
      <c r="B1062" s="9"/>
      <c r="C1062" s="11"/>
      <c r="E1062" s="9"/>
      <c r="F1062" s="9"/>
      <c r="G1062" s="9"/>
      <c r="H1062" s="13"/>
      <c r="I1062" s="9"/>
      <c r="J1062" s="9"/>
      <c r="K1062" s="76"/>
      <c r="L1062" s="9"/>
      <c r="M1062" s="149"/>
      <c r="N1062" s="11"/>
      <c r="O1062" s="11"/>
      <c r="P1062" s="9"/>
      <c r="Q1062" s="9"/>
      <c r="R1062" s="9"/>
      <c r="S1062" s="149"/>
      <c r="T1062" s="9"/>
      <c r="U1062" s="11"/>
      <c r="V1062" s="9"/>
      <c r="W1062" s="9"/>
      <c r="X1062" s="47"/>
      <c r="Y1062" s="9"/>
      <c r="Z1062" s="28"/>
      <c r="AA1062" s="9"/>
      <c r="AB1062" s="9"/>
      <c r="AC1062" s="9"/>
    </row>
    <row r="1063" spans="1:29" ht="12.75">
      <c r="A1063" s="10"/>
      <c r="B1063" s="9"/>
      <c r="C1063" s="11"/>
      <c r="E1063" s="9"/>
      <c r="F1063" s="9"/>
      <c r="G1063" s="9"/>
      <c r="H1063" s="13"/>
      <c r="I1063" s="9"/>
      <c r="J1063" s="9"/>
      <c r="K1063" s="76"/>
      <c r="L1063" s="9"/>
      <c r="M1063" s="149"/>
      <c r="N1063" s="11"/>
      <c r="O1063" s="11"/>
      <c r="P1063" s="9"/>
      <c r="Q1063" s="9"/>
      <c r="R1063" s="9"/>
      <c r="S1063" s="149"/>
      <c r="T1063" s="9"/>
      <c r="U1063" s="11"/>
      <c r="V1063" s="9"/>
      <c r="W1063" s="9"/>
      <c r="X1063" s="47"/>
      <c r="Y1063" s="9"/>
      <c r="Z1063" s="28"/>
      <c r="AA1063" s="9"/>
      <c r="AB1063" s="9"/>
      <c r="AC1063" s="9"/>
    </row>
    <row r="1064" spans="1:29" ht="12.75">
      <c r="A1064" s="10"/>
      <c r="B1064" s="9"/>
      <c r="C1064" s="11"/>
      <c r="E1064" s="9"/>
      <c r="F1064" s="9"/>
      <c r="G1064" s="9"/>
      <c r="H1064" s="13"/>
      <c r="I1064" s="9"/>
      <c r="J1064" s="9"/>
      <c r="K1064" s="76"/>
      <c r="L1064" s="9"/>
      <c r="M1064" s="149"/>
      <c r="N1064" s="11"/>
      <c r="O1064" s="11"/>
      <c r="P1064" s="9"/>
      <c r="Q1064" s="9"/>
      <c r="R1064" s="9"/>
      <c r="S1064" s="149"/>
      <c r="T1064" s="9"/>
      <c r="U1064" s="11"/>
      <c r="V1064" s="9"/>
      <c r="W1064" s="9"/>
      <c r="X1064" s="47"/>
      <c r="Y1064" s="9"/>
      <c r="Z1064" s="28"/>
      <c r="AA1064" s="9"/>
      <c r="AB1064" s="9"/>
      <c r="AC1064" s="9"/>
    </row>
    <row r="1065" spans="1:29" ht="12.75">
      <c r="A1065" s="10"/>
      <c r="B1065" s="9"/>
      <c r="C1065" s="11"/>
      <c r="E1065" s="9"/>
      <c r="F1065" s="9"/>
      <c r="G1065" s="9"/>
      <c r="H1065" s="13"/>
      <c r="I1065" s="9"/>
      <c r="J1065" s="9"/>
      <c r="K1065" s="76"/>
      <c r="L1065" s="9"/>
      <c r="M1065" s="149"/>
      <c r="N1065" s="11"/>
      <c r="O1065" s="11"/>
      <c r="P1065" s="9"/>
      <c r="Q1065" s="9"/>
      <c r="R1065" s="9"/>
      <c r="S1065" s="149"/>
      <c r="T1065" s="9"/>
      <c r="U1065" s="11"/>
      <c r="V1065" s="9"/>
      <c r="W1065" s="9"/>
      <c r="X1065" s="47"/>
      <c r="Y1065" s="9"/>
      <c r="Z1065" s="28"/>
      <c r="AA1065" s="9"/>
      <c r="AB1065" s="9"/>
      <c r="AC1065" s="9"/>
    </row>
    <row r="1066" spans="1:29" ht="12.75">
      <c r="A1066" s="10"/>
      <c r="B1066" s="9"/>
      <c r="C1066" s="11"/>
      <c r="E1066" s="9"/>
      <c r="F1066" s="9"/>
      <c r="G1066" s="9"/>
      <c r="H1066" s="13"/>
      <c r="I1066" s="9"/>
      <c r="J1066" s="9"/>
      <c r="K1066" s="76"/>
      <c r="L1066" s="9"/>
      <c r="M1066" s="149"/>
      <c r="N1066" s="11"/>
      <c r="O1066" s="11"/>
      <c r="P1066" s="9"/>
      <c r="Q1066" s="9"/>
      <c r="R1066" s="9"/>
      <c r="S1066" s="149"/>
      <c r="T1066" s="9"/>
      <c r="U1066" s="11"/>
      <c r="V1066" s="9"/>
      <c r="W1066" s="9"/>
      <c r="X1066" s="47"/>
      <c r="Y1066" s="9"/>
      <c r="Z1066" s="28"/>
      <c r="AA1066" s="9"/>
      <c r="AB1066" s="9"/>
      <c r="AC1066" s="9"/>
    </row>
    <row r="1067" spans="1:29" ht="12.75">
      <c r="A1067" s="10"/>
      <c r="B1067" s="9"/>
      <c r="C1067" s="11"/>
      <c r="E1067" s="9"/>
      <c r="F1067" s="9"/>
      <c r="G1067" s="9"/>
      <c r="H1067" s="13"/>
      <c r="I1067" s="9"/>
      <c r="J1067" s="9"/>
      <c r="K1067" s="76"/>
      <c r="L1067" s="9"/>
      <c r="M1067" s="149"/>
      <c r="N1067" s="11"/>
      <c r="O1067" s="11"/>
      <c r="P1067" s="9"/>
      <c r="Q1067" s="9"/>
      <c r="R1067" s="9"/>
      <c r="S1067" s="149"/>
      <c r="T1067" s="9"/>
      <c r="U1067" s="11"/>
      <c r="V1067" s="9"/>
      <c r="W1067" s="9"/>
      <c r="X1067" s="47"/>
      <c r="Y1067" s="9"/>
      <c r="Z1067" s="28"/>
      <c r="AA1067" s="9"/>
      <c r="AB1067" s="9"/>
      <c r="AC1067" s="9"/>
    </row>
    <row r="1068" spans="1:29" ht="12.75">
      <c r="A1068" s="10"/>
      <c r="B1068" s="9"/>
      <c r="C1068" s="11"/>
      <c r="E1068" s="9"/>
      <c r="F1068" s="9"/>
      <c r="G1068" s="9"/>
      <c r="H1068" s="13"/>
      <c r="I1068" s="9"/>
      <c r="J1068" s="9"/>
      <c r="K1068" s="76"/>
      <c r="L1068" s="9"/>
      <c r="M1068" s="149"/>
      <c r="N1068" s="11"/>
      <c r="O1068" s="11"/>
      <c r="P1068" s="9"/>
      <c r="Q1068" s="9"/>
      <c r="R1068" s="9"/>
      <c r="S1068" s="149"/>
      <c r="T1068" s="9"/>
      <c r="U1068" s="11"/>
      <c r="V1068" s="9"/>
      <c r="W1068" s="9"/>
      <c r="X1068" s="47"/>
      <c r="Y1068" s="9"/>
      <c r="Z1068" s="28"/>
      <c r="AA1068" s="9"/>
      <c r="AB1068" s="9"/>
      <c r="AC1068" s="9"/>
    </row>
    <row r="1069" spans="1:29" ht="12.75">
      <c r="A1069" s="10"/>
      <c r="B1069" s="9"/>
      <c r="C1069" s="11"/>
      <c r="E1069" s="9"/>
      <c r="F1069" s="9"/>
      <c r="G1069" s="9"/>
      <c r="H1069" s="13"/>
      <c r="I1069" s="9"/>
      <c r="J1069" s="9"/>
      <c r="K1069" s="76"/>
      <c r="L1069" s="9"/>
      <c r="M1069" s="149"/>
      <c r="N1069" s="11"/>
      <c r="O1069" s="11"/>
      <c r="P1069" s="9"/>
      <c r="Q1069" s="9"/>
      <c r="R1069" s="9"/>
      <c r="S1069" s="149"/>
      <c r="T1069" s="9"/>
      <c r="U1069" s="11"/>
      <c r="V1069" s="9"/>
      <c r="W1069" s="9"/>
      <c r="X1069" s="47"/>
      <c r="Y1069" s="9"/>
      <c r="Z1069" s="28"/>
      <c r="AA1069" s="9"/>
      <c r="AB1069" s="9"/>
      <c r="AC1069" s="9"/>
    </row>
    <row r="1070" spans="1:29" ht="12.75">
      <c r="A1070" s="10"/>
      <c r="B1070" s="9"/>
      <c r="C1070" s="11"/>
      <c r="E1070" s="9"/>
      <c r="F1070" s="9"/>
      <c r="G1070" s="9"/>
      <c r="H1070" s="13"/>
      <c r="I1070" s="9"/>
      <c r="J1070" s="9"/>
      <c r="K1070" s="76"/>
      <c r="L1070" s="9"/>
      <c r="M1070" s="149"/>
      <c r="N1070" s="11"/>
      <c r="O1070" s="11"/>
      <c r="P1070" s="9"/>
      <c r="Q1070" s="9"/>
      <c r="R1070" s="9"/>
      <c r="S1070" s="149"/>
      <c r="T1070" s="9"/>
      <c r="U1070" s="11"/>
      <c r="V1070" s="9"/>
      <c r="W1070" s="9"/>
      <c r="X1070" s="47"/>
      <c r="Y1070" s="9"/>
      <c r="Z1070" s="28"/>
      <c r="AA1070" s="9"/>
      <c r="AB1070" s="9"/>
      <c r="AC1070" s="9"/>
    </row>
    <row r="1071" spans="1:29" ht="12.75">
      <c r="A1071" s="10"/>
      <c r="B1071" s="9"/>
      <c r="C1071" s="11"/>
      <c r="E1071" s="9"/>
      <c r="F1071" s="9"/>
      <c r="G1071" s="9"/>
      <c r="H1071" s="13"/>
      <c r="I1071" s="9"/>
      <c r="J1071" s="9"/>
      <c r="K1071" s="76"/>
      <c r="L1071" s="9"/>
      <c r="M1071" s="149"/>
      <c r="N1071" s="11"/>
      <c r="O1071" s="11"/>
      <c r="P1071" s="9"/>
      <c r="Q1071" s="9"/>
      <c r="R1071" s="9"/>
      <c r="S1071" s="149"/>
      <c r="T1071" s="9"/>
      <c r="U1071" s="11"/>
      <c r="V1071" s="9"/>
      <c r="W1071" s="9"/>
      <c r="X1071" s="47"/>
      <c r="Y1071" s="9"/>
      <c r="Z1071" s="28"/>
      <c r="AA1071" s="9"/>
      <c r="AB1071" s="9"/>
      <c r="AC1071" s="9"/>
    </row>
    <row r="1072" spans="1:29" ht="12.75">
      <c r="A1072" s="10"/>
      <c r="B1072" s="9"/>
      <c r="C1072" s="11"/>
      <c r="E1072" s="9"/>
      <c r="F1072" s="9"/>
      <c r="G1072" s="9"/>
      <c r="H1072" s="13"/>
      <c r="I1072" s="9"/>
      <c r="J1072" s="9"/>
      <c r="K1072" s="76"/>
      <c r="L1072" s="9"/>
      <c r="M1072" s="149"/>
      <c r="N1072" s="11"/>
      <c r="O1072" s="11"/>
      <c r="P1072" s="9"/>
      <c r="Q1072" s="9"/>
      <c r="R1072" s="9"/>
      <c r="S1072" s="149"/>
      <c r="T1072" s="9"/>
      <c r="U1072" s="11"/>
      <c r="V1072" s="9"/>
      <c r="W1072" s="9"/>
      <c r="X1072" s="47"/>
      <c r="Y1072" s="9"/>
      <c r="Z1072" s="28"/>
      <c r="AA1072" s="9"/>
      <c r="AB1072" s="9"/>
      <c r="AC1072" s="9"/>
    </row>
    <row r="1073" spans="1:29" ht="12.75">
      <c r="A1073" s="10"/>
      <c r="B1073" s="9"/>
      <c r="C1073" s="11"/>
      <c r="E1073" s="9"/>
      <c r="F1073" s="9"/>
      <c r="G1073" s="9"/>
      <c r="H1073" s="13"/>
      <c r="I1073" s="9"/>
      <c r="J1073" s="9"/>
      <c r="K1073" s="76"/>
      <c r="L1073" s="9"/>
      <c r="M1073" s="149"/>
      <c r="N1073" s="11"/>
      <c r="O1073" s="11"/>
      <c r="P1073" s="9"/>
      <c r="Q1073" s="9"/>
      <c r="R1073" s="9"/>
      <c r="S1073" s="149"/>
      <c r="T1073" s="9"/>
      <c r="U1073" s="11"/>
      <c r="V1073" s="9"/>
      <c r="W1073" s="9"/>
      <c r="X1073" s="47"/>
      <c r="Y1073" s="9"/>
      <c r="Z1073" s="28"/>
      <c r="AA1073" s="9"/>
      <c r="AB1073" s="9"/>
      <c r="AC1073" s="9"/>
    </row>
    <row r="1074" spans="1:29" ht="12.75">
      <c r="A1074" s="10"/>
      <c r="B1074" s="9"/>
      <c r="C1074" s="11"/>
      <c r="E1074" s="9"/>
      <c r="F1074" s="9"/>
      <c r="G1074" s="9"/>
      <c r="H1074" s="13"/>
      <c r="I1074" s="9"/>
      <c r="J1074" s="9"/>
      <c r="K1074" s="76"/>
      <c r="L1074" s="9"/>
      <c r="M1074" s="149"/>
      <c r="N1074" s="11"/>
      <c r="O1074" s="11"/>
      <c r="P1074" s="9"/>
      <c r="Q1074" s="9"/>
      <c r="R1074" s="9"/>
      <c r="S1074" s="149"/>
      <c r="T1074" s="9"/>
      <c r="U1074" s="11"/>
      <c r="V1074" s="9"/>
      <c r="W1074" s="9"/>
      <c r="X1074" s="47"/>
      <c r="Y1074" s="9"/>
      <c r="Z1074" s="28"/>
      <c r="AA1074" s="9"/>
      <c r="AB1074" s="9"/>
      <c r="AC1074" s="9"/>
    </row>
    <row r="1075" spans="1:29" ht="12.75">
      <c r="A1075" s="10"/>
      <c r="B1075" s="9"/>
      <c r="C1075" s="11"/>
      <c r="E1075" s="9"/>
      <c r="F1075" s="9"/>
      <c r="G1075" s="9"/>
      <c r="H1075" s="13"/>
      <c r="I1075" s="9"/>
      <c r="J1075" s="9"/>
      <c r="K1075" s="76"/>
      <c r="L1075" s="9"/>
      <c r="M1075" s="149"/>
      <c r="N1075" s="11"/>
      <c r="O1075" s="11"/>
      <c r="P1075" s="9"/>
      <c r="Q1075" s="9"/>
      <c r="R1075" s="9"/>
      <c r="S1075" s="149"/>
      <c r="T1075" s="9"/>
      <c r="U1075" s="11"/>
      <c r="V1075" s="9"/>
      <c r="W1075" s="9"/>
      <c r="X1075" s="47"/>
      <c r="Y1075" s="9"/>
      <c r="Z1075" s="28"/>
      <c r="AA1075" s="9"/>
      <c r="AB1075" s="9"/>
      <c r="AC1075" s="9"/>
    </row>
    <row r="1076" spans="1:29" ht="12.75">
      <c r="A1076" s="10"/>
      <c r="B1076" s="9"/>
      <c r="C1076" s="11"/>
      <c r="E1076" s="9"/>
      <c r="F1076" s="9"/>
      <c r="G1076" s="9"/>
      <c r="H1076" s="13"/>
      <c r="I1076" s="9"/>
      <c r="J1076" s="9"/>
      <c r="K1076" s="76"/>
      <c r="L1076" s="9"/>
      <c r="M1076" s="149"/>
      <c r="N1076" s="11"/>
      <c r="O1076" s="11"/>
      <c r="P1076" s="9"/>
      <c r="Q1076" s="9"/>
      <c r="R1076" s="9"/>
      <c r="S1076" s="149"/>
      <c r="T1076" s="9"/>
      <c r="U1076" s="11"/>
      <c r="V1076" s="9"/>
      <c r="W1076" s="9"/>
      <c r="X1076" s="47"/>
      <c r="Y1076" s="9"/>
      <c r="Z1076" s="28"/>
      <c r="AA1076" s="9"/>
      <c r="AB1076" s="9"/>
      <c r="AC1076" s="9"/>
    </row>
    <row r="1077" spans="1:29" ht="12.75">
      <c r="A1077" s="10"/>
      <c r="B1077" s="9"/>
      <c r="C1077" s="11"/>
      <c r="E1077" s="9"/>
      <c r="F1077" s="9"/>
      <c r="G1077" s="9"/>
      <c r="H1077" s="13"/>
      <c r="I1077" s="9"/>
      <c r="J1077" s="9"/>
      <c r="K1077" s="76"/>
      <c r="L1077" s="9"/>
      <c r="M1077" s="149"/>
      <c r="N1077" s="11"/>
      <c r="O1077" s="11"/>
      <c r="P1077" s="9"/>
      <c r="Q1077" s="9"/>
      <c r="R1077" s="9"/>
      <c r="S1077" s="149"/>
      <c r="T1077" s="9"/>
      <c r="U1077" s="11"/>
      <c r="V1077" s="9"/>
      <c r="W1077" s="9"/>
      <c r="X1077" s="47"/>
      <c r="Y1077" s="9"/>
      <c r="Z1077" s="28"/>
      <c r="AA1077" s="9"/>
      <c r="AB1077" s="9"/>
      <c r="AC1077" s="9"/>
    </row>
    <row r="1078" spans="1:29" ht="12.75">
      <c r="A1078" s="10"/>
      <c r="B1078" s="9"/>
      <c r="C1078" s="11"/>
      <c r="E1078" s="9"/>
      <c r="F1078" s="9"/>
      <c r="G1078" s="9"/>
      <c r="H1078" s="13"/>
      <c r="I1078" s="9"/>
      <c r="J1078" s="9"/>
      <c r="K1078" s="76"/>
      <c r="L1078" s="9"/>
      <c r="M1078" s="149"/>
      <c r="N1078" s="11"/>
      <c r="O1078" s="11"/>
      <c r="P1078" s="9"/>
      <c r="Q1078" s="9"/>
      <c r="R1078" s="9"/>
      <c r="S1078" s="149"/>
      <c r="T1078" s="9"/>
      <c r="U1078" s="11"/>
      <c r="V1078" s="9"/>
      <c r="W1078" s="9"/>
      <c r="X1078" s="47"/>
      <c r="Y1078" s="9"/>
      <c r="Z1078" s="28"/>
      <c r="AA1078" s="9"/>
      <c r="AB1078" s="9"/>
      <c r="AC1078" s="9"/>
    </row>
    <row r="1079" spans="1:29" ht="12.75">
      <c r="A1079" s="10"/>
      <c r="B1079" s="9"/>
      <c r="C1079" s="11"/>
      <c r="E1079" s="9"/>
      <c r="F1079" s="9"/>
      <c r="G1079" s="9"/>
      <c r="H1079" s="13"/>
      <c r="I1079" s="9"/>
      <c r="J1079" s="9"/>
      <c r="K1079" s="76"/>
      <c r="L1079" s="9"/>
      <c r="M1079" s="149"/>
      <c r="N1079" s="11"/>
      <c r="O1079" s="11"/>
      <c r="P1079" s="9"/>
      <c r="Q1079" s="9"/>
      <c r="R1079" s="9"/>
      <c r="S1079" s="149"/>
      <c r="T1079" s="9"/>
      <c r="U1079" s="11"/>
      <c r="V1079" s="9"/>
      <c r="W1079" s="9"/>
      <c r="X1079" s="47"/>
      <c r="Y1079" s="9"/>
      <c r="Z1079" s="28"/>
      <c r="AA1079" s="9"/>
      <c r="AB1079" s="9"/>
      <c r="AC1079" s="9"/>
    </row>
    <row r="1080" spans="1:29" ht="12.75">
      <c r="A1080" s="10"/>
      <c r="B1080" s="9"/>
      <c r="C1080" s="11"/>
      <c r="E1080" s="9"/>
      <c r="F1080" s="9"/>
      <c r="G1080" s="9"/>
      <c r="H1080" s="13"/>
      <c r="I1080" s="9"/>
      <c r="J1080" s="9"/>
      <c r="K1080" s="76"/>
      <c r="L1080" s="9"/>
      <c r="M1080" s="149"/>
      <c r="N1080" s="11"/>
      <c r="O1080" s="11"/>
      <c r="P1080" s="9"/>
      <c r="Q1080" s="9"/>
      <c r="R1080" s="9"/>
      <c r="S1080" s="149"/>
      <c r="T1080" s="9"/>
      <c r="U1080" s="11"/>
      <c r="V1080" s="9"/>
      <c r="W1080" s="9"/>
      <c r="X1080" s="47"/>
      <c r="Y1080" s="9"/>
      <c r="Z1080" s="28"/>
      <c r="AA1080" s="9"/>
      <c r="AB1080" s="9"/>
      <c r="AC1080" s="9"/>
    </row>
    <row r="1081" spans="1:29" ht="12.75">
      <c r="A1081" s="10"/>
      <c r="B1081" s="9"/>
      <c r="C1081" s="11"/>
      <c r="E1081" s="9"/>
      <c r="F1081" s="9"/>
      <c r="G1081" s="9"/>
      <c r="H1081" s="13"/>
      <c r="I1081" s="9"/>
      <c r="J1081" s="9"/>
      <c r="K1081" s="76"/>
      <c r="L1081" s="9"/>
      <c r="M1081" s="149"/>
      <c r="N1081" s="11"/>
      <c r="O1081" s="11"/>
      <c r="P1081" s="9"/>
      <c r="Q1081" s="9"/>
      <c r="R1081" s="9"/>
      <c r="S1081" s="149"/>
      <c r="T1081" s="9"/>
      <c r="U1081" s="11"/>
      <c r="V1081" s="9"/>
      <c r="W1081" s="9"/>
      <c r="X1081" s="47"/>
      <c r="Y1081" s="9"/>
      <c r="Z1081" s="28"/>
      <c r="AA1081" s="9"/>
      <c r="AB1081" s="9"/>
      <c r="AC1081" s="9"/>
    </row>
    <row r="1082" spans="1:29" ht="12.75">
      <c r="A1082" s="10"/>
      <c r="B1082" s="9"/>
      <c r="C1082" s="11"/>
      <c r="E1082" s="9"/>
      <c r="F1082" s="9"/>
      <c r="G1082" s="9"/>
      <c r="H1082" s="13"/>
      <c r="I1082" s="9"/>
      <c r="J1082" s="9"/>
      <c r="K1082" s="76"/>
      <c r="L1082" s="9"/>
      <c r="M1082" s="149"/>
      <c r="N1082" s="11"/>
      <c r="O1082" s="11"/>
      <c r="P1082" s="9"/>
      <c r="Q1082" s="9"/>
      <c r="R1082" s="9"/>
      <c r="S1082" s="149"/>
      <c r="T1082" s="9"/>
      <c r="U1082" s="11"/>
      <c r="V1082" s="9"/>
      <c r="W1082" s="9"/>
      <c r="X1082" s="47"/>
      <c r="Y1082" s="9"/>
      <c r="Z1082" s="28"/>
      <c r="AA1082" s="9"/>
      <c r="AB1082" s="9"/>
      <c r="AC1082" s="9"/>
    </row>
    <row r="1083" spans="1:29" ht="12.75">
      <c r="A1083" s="10"/>
      <c r="B1083" s="9"/>
      <c r="C1083" s="11"/>
      <c r="E1083" s="9"/>
      <c r="F1083" s="9"/>
      <c r="G1083" s="9"/>
      <c r="H1083" s="13"/>
      <c r="I1083" s="9"/>
      <c r="J1083" s="9"/>
      <c r="K1083" s="76"/>
      <c r="L1083" s="9"/>
      <c r="M1083" s="149"/>
      <c r="N1083" s="11"/>
      <c r="O1083" s="11"/>
      <c r="P1083" s="9"/>
      <c r="Q1083" s="9"/>
      <c r="R1083" s="9"/>
      <c r="S1083" s="149"/>
      <c r="T1083" s="9"/>
      <c r="U1083" s="11"/>
      <c r="V1083" s="9"/>
      <c r="W1083" s="9"/>
      <c r="X1083" s="47"/>
      <c r="Y1083" s="9"/>
      <c r="Z1083" s="28"/>
      <c r="AA1083" s="9"/>
      <c r="AB1083" s="9"/>
      <c r="AC1083" s="9"/>
    </row>
    <row r="1084" spans="1:29" ht="12.75">
      <c r="A1084" s="10"/>
      <c r="B1084" s="9"/>
      <c r="C1084" s="11"/>
      <c r="E1084" s="9"/>
      <c r="F1084" s="9"/>
      <c r="G1084" s="9"/>
      <c r="H1084" s="13"/>
      <c r="I1084" s="9"/>
      <c r="J1084" s="9"/>
      <c r="K1084" s="76"/>
      <c r="L1084" s="9"/>
      <c r="M1084" s="149"/>
      <c r="N1084" s="11"/>
      <c r="O1084" s="11"/>
      <c r="P1084" s="9"/>
      <c r="Q1084" s="9"/>
      <c r="R1084" s="9"/>
      <c r="S1084" s="149"/>
      <c r="T1084" s="9"/>
      <c r="U1084" s="11"/>
      <c r="V1084" s="9"/>
      <c r="W1084" s="9"/>
      <c r="X1084" s="47"/>
      <c r="Y1084" s="9"/>
      <c r="Z1084" s="28"/>
      <c r="AA1084" s="9"/>
      <c r="AB1084" s="9"/>
      <c r="AC1084" s="9"/>
    </row>
    <row r="1085" spans="1:29" ht="12.75">
      <c r="A1085" s="10"/>
      <c r="B1085" s="9"/>
      <c r="C1085" s="11"/>
      <c r="E1085" s="9"/>
      <c r="F1085" s="9"/>
      <c r="G1085" s="9"/>
      <c r="H1085" s="13"/>
      <c r="I1085" s="9"/>
      <c r="J1085" s="9"/>
      <c r="K1085" s="76"/>
      <c r="L1085" s="9"/>
      <c r="M1085" s="149"/>
      <c r="N1085" s="11"/>
      <c r="O1085" s="11"/>
      <c r="P1085" s="9"/>
      <c r="Q1085" s="9"/>
      <c r="R1085" s="9"/>
      <c r="S1085" s="149"/>
      <c r="T1085" s="9"/>
      <c r="U1085" s="11"/>
      <c r="V1085" s="9"/>
      <c r="W1085" s="9"/>
      <c r="X1085" s="47"/>
      <c r="Y1085" s="9"/>
      <c r="Z1085" s="28"/>
      <c r="AA1085" s="9"/>
      <c r="AB1085" s="9"/>
      <c r="AC1085" s="9"/>
    </row>
    <row r="1086" spans="1:29" ht="12.75">
      <c r="A1086" s="10"/>
      <c r="B1086" s="9"/>
      <c r="C1086" s="11"/>
      <c r="E1086" s="9"/>
      <c r="F1086" s="9"/>
      <c r="G1086" s="9"/>
      <c r="H1086" s="13"/>
      <c r="I1086" s="9"/>
      <c r="J1086" s="9"/>
      <c r="K1086" s="76"/>
      <c r="L1086" s="9"/>
      <c r="M1086" s="149"/>
      <c r="N1086" s="11"/>
      <c r="O1086" s="11"/>
      <c r="P1086" s="9"/>
      <c r="Q1086" s="9"/>
      <c r="R1086" s="9"/>
      <c r="S1086" s="149"/>
      <c r="T1086" s="9"/>
      <c r="U1086" s="11"/>
      <c r="V1086" s="9"/>
      <c r="W1086" s="9"/>
      <c r="X1086" s="47"/>
      <c r="Y1086" s="9"/>
      <c r="Z1086" s="28"/>
      <c r="AA1086" s="9"/>
      <c r="AB1086" s="9"/>
      <c r="AC1086" s="9"/>
    </row>
    <row r="1087" spans="1:29" ht="12.75">
      <c r="A1087" s="10"/>
      <c r="B1087" s="9"/>
      <c r="C1087" s="11"/>
      <c r="E1087" s="9"/>
      <c r="F1087" s="9"/>
      <c r="G1087" s="9"/>
      <c r="H1087" s="13"/>
      <c r="I1087" s="9"/>
      <c r="J1087" s="9"/>
      <c r="K1087" s="76"/>
      <c r="L1087" s="9"/>
      <c r="M1087" s="149"/>
      <c r="N1087" s="11"/>
      <c r="O1087" s="11"/>
      <c r="P1087" s="9"/>
      <c r="Q1087" s="9"/>
      <c r="R1087" s="9"/>
      <c r="S1087" s="149"/>
      <c r="T1087" s="9"/>
      <c r="U1087" s="11"/>
      <c r="V1087" s="9"/>
      <c r="W1087" s="9"/>
      <c r="X1087" s="47"/>
      <c r="Y1087" s="9"/>
      <c r="Z1087" s="28"/>
      <c r="AA1087" s="9"/>
      <c r="AB1087" s="9"/>
      <c r="AC1087" s="9"/>
    </row>
    <row r="1088" spans="1:29" ht="12.75">
      <c r="A1088" s="10"/>
      <c r="B1088" s="9"/>
      <c r="C1088" s="11"/>
      <c r="E1088" s="9"/>
      <c r="F1088" s="9"/>
      <c r="G1088" s="9"/>
      <c r="H1088" s="13"/>
      <c r="I1088" s="9"/>
      <c r="J1088" s="9"/>
      <c r="K1088" s="76"/>
      <c r="L1088" s="9"/>
      <c r="M1088" s="149"/>
      <c r="N1088" s="11"/>
      <c r="O1088" s="11"/>
      <c r="P1088" s="9"/>
      <c r="Q1088" s="9"/>
      <c r="R1088" s="9"/>
      <c r="S1088" s="149"/>
      <c r="T1088" s="9"/>
      <c r="U1088" s="11"/>
      <c r="V1088" s="9"/>
      <c r="W1088" s="9"/>
      <c r="X1088" s="47"/>
      <c r="Y1088" s="9"/>
      <c r="Z1088" s="28"/>
      <c r="AA1088" s="9"/>
      <c r="AB1088" s="9"/>
      <c r="AC1088" s="9"/>
    </row>
    <row r="1089" spans="1:29" ht="12.75">
      <c r="A1089" s="10"/>
      <c r="B1089" s="9"/>
      <c r="C1089" s="11"/>
      <c r="E1089" s="9"/>
      <c r="F1089" s="9"/>
      <c r="G1089" s="9"/>
      <c r="H1089" s="13"/>
      <c r="I1089" s="9"/>
      <c r="J1089" s="9"/>
      <c r="K1089" s="76"/>
      <c r="L1089" s="9"/>
      <c r="M1089" s="149"/>
      <c r="N1089" s="11"/>
      <c r="O1089" s="11"/>
      <c r="P1089" s="9"/>
      <c r="Q1089" s="9"/>
      <c r="R1089" s="9"/>
      <c r="S1089" s="149"/>
      <c r="T1089" s="9"/>
      <c r="U1089" s="11"/>
      <c r="V1089" s="9"/>
      <c r="W1089" s="9"/>
      <c r="X1089" s="47"/>
      <c r="Y1089" s="9"/>
      <c r="Z1089" s="28"/>
      <c r="AA1089" s="9"/>
      <c r="AB1089" s="9"/>
      <c r="AC1089" s="9"/>
    </row>
    <row r="1090" spans="1:29" ht="12.75">
      <c r="A1090" s="10"/>
      <c r="B1090" s="9"/>
      <c r="C1090" s="11"/>
      <c r="E1090" s="9"/>
      <c r="F1090" s="9"/>
      <c r="G1090" s="9"/>
      <c r="H1090" s="13"/>
      <c r="I1090" s="9"/>
      <c r="J1090" s="9"/>
      <c r="K1090" s="76"/>
      <c r="L1090" s="9"/>
      <c r="M1090" s="149"/>
      <c r="N1090" s="11"/>
      <c r="O1090" s="11"/>
      <c r="P1090" s="9"/>
      <c r="Q1090" s="9"/>
      <c r="R1090" s="9"/>
      <c r="S1090" s="149"/>
      <c r="T1090" s="9"/>
      <c r="U1090" s="11"/>
      <c r="V1090" s="9"/>
      <c r="W1090" s="9"/>
      <c r="X1090" s="47"/>
      <c r="Y1090" s="9"/>
      <c r="Z1090" s="28"/>
      <c r="AA1090" s="9"/>
      <c r="AB1090" s="9"/>
      <c r="AC1090" s="9"/>
    </row>
    <row r="1091" spans="1:29" ht="12.75">
      <c r="A1091" s="10"/>
      <c r="B1091" s="9"/>
      <c r="C1091" s="11"/>
      <c r="E1091" s="9"/>
      <c r="F1091" s="9"/>
      <c r="G1091" s="9"/>
      <c r="H1091" s="13"/>
      <c r="I1091" s="9"/>
      <c r="J1091" s="9"/>
      <c r="K1091" s="76"/>
      <c r="L1091" s="9"/>
      <c r="M1091" s="149"/>
      <c r="N1091" s="11"/>
      <c r="O1091" s="11"/>
      <c r="P1091" s="9"/>
      <c r="Q1091" s="9"/>
      <c r="R1091" s="9"/>
      <c r="S1091" s="149"/>
      <c r="T1091" s="9"/>
      <c r="U1091" s="11"/>
      <c r="V1091" s="9"/>
      <c r="W1091" s="9"/>
      <c r="X1091" s="47"/>
      <c r="Y1091" s="9"/>
      <c r="Z1091" s="28"/>
      <c r="AA1091" s="9"/>
      <c r="AB1091" s="9"/>
      <c r="AC1091" s="9"/>
    </row>
    <row r="1092" spans="1:29" ht="12.75">
      <c r="A1092" s="10"/>
      <c r="B1092" s="9"/>
      <c r="C1092" s="11"/>
      <c r="E1092" s="9"/>
      <c r="F1092" s="9"/>
      <c r="G1092" s="9"/>
      <c r="H1092" s="13"/>
      <c r="I1092" s="9"/>
      <c r="J1092" s="9"/>
      <c r="K1092" s="76"/>
      <c r="L1092" s="9"/>
      <c r="M1092" s="149"/>
      <c r="N1092" s="11"/>
      <c r="O1092" s="11"/>
      <c r="P1092" s="9"/>
      <c r="Q1092" s="9"/>
      <c r="R1092" s="9"/>
      <c r="S1092" s="149"/>
      <c r="T1092" s="9"/>
      <c r="U1092" s="11"/>
      <c r="V1092" s="9"/>
      <c r="W1092" s="9"/>
      <c r="X1092" s="47"/>
      <c r="Y1092" s="9"/>
      <c r="Z1092" s="28"/>
      <c r="AA1092" s="9"/>
      <c r="AB1092" s="9"/>
      <c r="AC1092" s="9"/>
    </row>
    <row r="1093" spans="1:29" ht="12.75">
      <c r="A1093" s="10"/>
      <c r="B1093" s="9"/>
      <c r="C1093" s="11"/>
      <c r="E1093" s="9"/>
      <c r="F1093" s="9"/>
      <c r="G1093" s="9"/>
      <c r="H1093" s="13"/>
      <c r="I1093" s="9"/>
      <c r="J1093" s="9"/>
      <c r="K1093" s="76"/>
      <c r="L1093" s="9"/>
      <c r="M1093" s="149"/>
      <c r="N1093" s="11"/>
      <c r="O1093" s="11"/>
      <c r="P1093" s="9"/>
      <c r="Q1093" s="9"/>
      <c r="R1093" s="9"/>
      <c r="S1093" s="149"/>
      <c r="T1093" s="9"/>
      <c r="U1093" s="11"/>
      <c r="V1093" s="9"/>
      <c r="W1093" s="9"/>
      <c r="X1093" s="47"/>
      <c r="Y1093" s="9"/>
      <c r="Z1093" s="28"/>
      <c r="AA1093" s="9"/>
      <c r="AB1093" s="9"/>
      <c r="AC1093" s="9"/>
    </row>
    <row r="1094" spans="1:29" ht="12.75">
      <c r="A1094" s="10"/>
      <c r="B1094" s="9"/>
      <c r="C1094" s="11"/>
      <c r="E1094" s="9"/>
      <c r="F1094" s="9"/>
      <c r="G1094" s="9"/>
      <c r="H1094" s="13"/>
      <c r="I1094" s="9"/>
      <c r="J1094" s="9"/>
      <c r="K1094" s="76"/>
      <c r="L1094" s="9"/>
      <c r="M1094" s="149"/>
      <c r="N1094" s="11"/>
      <c r="O1094" s="11"/>
      <c r="P1094" s="9"/>
      <c r="Q1094" s="9"/>
      <c r="R1094" s="9"/>
      <c r="S1094" s="149"/>
      <c r="T1094" s="9"/>
      <c r="U1094" s="11"/>
      <c r="V1094" s="9"/>
      <c r="W1094" s="9"/>
      <c r="X1094" s="47"/>
      <c r="Y1094" s="9"/>
      <c r="Z1094" s="28"/>
      <c r="AA1094" s="9"/>
      <c r="AB1094" s="9"/>
      <c r="AC1094" s="9"/>
    </row>
    <row r="1095" spans="1:29" ht="12.75">
      <c r="A1095" s="10"/>
      <c r="B1095" s="9"/>
      <c r="C1095" s="11"/>
      <c r="E1095" s="9"/>
      <c r="F1095" s="9"/>
      <c r="G1095" s="9"/>
      <c r="H1095" s="13"/>
      <c r="I1095" s="9"/>
      <c r="J1095" s="9"/>
      <c r="K1095" s="76"/>
      <c r="L1095" s="9"/>
      <c r="M1095" s="149"/>
      <c r="N1095" s="11"/>
      <c r="O1095" s="11"/>
      <c r="P1095" s="9"/>
      <c r="Q1095" s="9"/>
      <c r="R1095" s="9"/>
      <c r="S1095" s="149"/>
      <c r="T1095" s="9"/>
      <c r="U1095" s="11"/>
      <c r="V1095" s="9"/>
      <c r="W1095" s="9"/>
      <c r="X1095" s="47"/>
      <c r="Y1095" s="9"/>
      <c r="Z1095" s="28"/>
      <c r="AA1095" s="9"/>
      <c r="AB1095" s="9"/>
      <c r="AC1095" s="9"/>
    </row>
    <row r="1096" spans="1:29" ht="12.75">
      <c r="A1096" s="10"/>
      <c r="B1096" s="9"/>
      <c r="C1096" s="11"/>
      <c r="E1096" s="9"/>
      <c r="F1096" s="9"/>
      <c r="G1096" s="9"/>
      <c r="H1096" s="13"/>
      <c r="I1096" s="9"/>
      <c r="J1096" s="9"/>
      <c r="K1096" s="76"/>
      <c r="L1096" s="9"/>
      <c r="M1096" s="149"/>
      <c r="N1096" s="11"/>
      <c r="O1096" s="11"/>
      <c r="P1096" s="9"/>
      <c r="Q1096" s="9"/>
      <c r="R1096" s="9"/>
      <c r="S1096" s="149"/>
      <c r="T1096" s="9"/>
      <c r="U1096" s="11"/>
      <c r="V1096" s="9"/>
      <c r="W1096" s="9"/>
      <c r="X1096" s="47"/>
      <c r="Y1096" s="9"/>
      <c r="Z1096" s="28"/>
      <c r="AA1096" s="9"/>
      <c r="AB1096" s="9"/>
      <c r="AC1096" s="9"/>
    </row>
    <row r="1097" spans="1:29" ht="12.75">
      <c r="A1097" s="10"/>
      <c r="B1097" s="9"/>
      <c r="C1097" s="11"/>
      <c r="E1097" s="9"/>
      <c r="F1097" s="9"/>
      <c r="G1097" s="9"/>
      <c r="H1097" s="13"/>
      <c r="I1097" s="9"/>
      <c r="J1097" s="9"/>
      <c r="K1097" s="76"/>
      <c r="L1097" s="9"/>
      <c r="M1097" s="149"/>
      <c r="N1097" s="11"/>
      <c r="O1097" s="11"/>
      <c r="P1097" s="9"/>
      <c r="Q1097" s="9"/>
      <c r="R1097" s="9"/>
      <c r="S1097" s="149"/>
      <c r="T1097" s="9"/>
      <c r="U1097" s="11"/>
      <c r="V1097" s="9"/>
      <c r="W1097" s="9"/>
      <c r="X1097" s="47"/>
      <c r="Y1097" s="9"/>
      <c r="Z1097" s="28"/>
      <c r="AA1097" s="9"/>
      <c r="AB1097" s="9"/>
      <c r="AC1097" s="9"/>
    </row>
    <row r="1098" spans="1:29" ht="12.75">
      <c r="A1098" s="10"/>
      <c r="B1098" s="9"/>
      <c r="C1098" s="11"/>
      <c r="E1098" s="9"/>
      <c r="F1098" s="9"/>
      <c r="G1098" s="9"/>
      <c r="H1098" s="13"/>
      <c r="I1098" s="9"/>
      <c r="J1098" s="9"/>
      <c r="K1098" s="76"/>
      <c r="L1098" s="9"/>
      <c r="M1098" s="149"/>
      <c r="N1098" s="11"/>
      <c r="O1098" s="11"/>
      <c r="P1098" s="9"/>
      <c r="Q1098" s="9"/>
      <c r="R1098" s="9"/>
      <c r="S1098" s="149"/>
      <c r="T1098" s="9"/>
      <c r="U1098" s="11"/>
      <c r="V1098" s="9"/>
      <c r="W1098" s="9"/>
      <c r="X1098" s="47"/>
      <c r="Y1098" s="9"/>
      <c r="Z1098" s="28"/>
      <c r="AA1098" s="9"/>
      <c r="AB1098" s="9"/>
      <c r="AC1098" s="9"/>
    </row>
    <row r="1099" spans="1:29" ht="12.75">
      <c r="A1099" s="10"/>
      <c r="B1099" s="9"/>
      <c r="C1099" s="11"/>
      <c r="E1099" s="9"/>
      <c r="F1099" s="9"/>
      <c r="G1099" s="9"/>
      <c r="H1099" s="13"/>
      <c r="I1099" s="9"/>
      <c r="J1099" s="9"/>
      <c r="K1099" s="76"/>
      <c r="L1099" s="9"/>
      <c r="M1099" s="149"/>
      <c r="N1099" s="11"/>
      <c r="O1099" s="11"/>
      <c r="P1099" s="9"/>
      <c r="Q1099" s="9"/>
      <c r="R1099" s="9"/>
      <c r="S1099" s="149"/>
      <c r="T1099" s="9"/>
      <c r="U1099" s="11"/>
      <c r="V1099" s="9"/>
      <c r="W1099" s="9"/>
      <c r="X1099" s="47"/>
      <c r="Y1099" s="9"/>
      <c r="Z1099" s="28"/>
      <c r="AA1099" s="9"/>
      <c r="AB1099" s="9"/>
      <c r="AC1099" s="9"/>
    </row>
    <row r="1100" spans="1:29" ht="12.75">
      <c r="A1100" s="10"/>
      <c r="B1100" s="9"/>
      <c r="C1100" s="11"/>
      <c r="E1100" s="9"/>
      <c r="F1100" s="9"/>
      <c r="G1100" s="9"/>
      <c r="H1100" s="13"/>
      <c r="I1100" s="9"/>
      <c r="J1100" s="9"/>
      <c r="K1100" s="76"/>
      <c r="L1100" s="9"/>
      <c r="M1100" s="149"/>
      <c r="N1100" s="11"/>
      <c r="O1100" s="11"/>
      <c r="P1100" s="9"/>
      <c r="Q1100" s="9"/>
      <c r="R1100" s="9"/>
      <c r="S1100" s="149"/>
      <c r="T1100" s="9"/>
      <c r="U1100" s="11"/>
      <c r="V1100" s="9"/>
      <c r="W1100" s="9"/>
      <c r="X1100" s="47"/>
      <c r="Y1100" s="9"/>
      <c r="Z1100" s="28"/>
      <c r="AA1100" s="9"/>
      <c r="AB1100" s="9"/>
      <c r="AC1100" s="9"/>
    </row>
    <row r="1101" spans="1:29" ht="12.75">
      <c r="A1101" s="10"/>
      <c r="B1101" s="9"/>
      <c r="C1101" s="11"/>
      <c r="E1101" s="9"/>
      <c r="F1101" s="9"/>
      <c r="G1101" s="9"/>
      <c r="H1101" s="13"/>
      <c r="I1101" s="9"/>
      <c r="J1101" s="9"/>
      <c r="K1101" s="76"/>
      <c r="L1101" s="9"/>
      <c r="M1101" s="149"/>
      <c r="N1101" s="11"/>
      <c r="O1101" s="11"/>
      <c r="P1101" s="9"/>
      <c r="Q1101" s="9"/>
      <c r="R1101" s="9"/>
      <c r="S1101" s="149"/>
      <c r="T1101" s="9"/>
      <c r="U1101" s="11"/>
      <c r="V1101" s="9"/>
      <c r="W1101" s="9"/>
      <c r="X1101" s="47"/>
      <c r="Y1101" s="9"/>
      <c r="Z1101" s="28"/>
      <c r="AA1101" s="9"/>
      <c r="AB1101" s="9"/>
      <c r="AC1101" s="9"/>
    </row>
    <row r="1102" spans="1:29" ht="12.75">
      <c r="A1102" s="10"/>
      <c r="B1102" s="9"/>
      <c r="C1102" s="11"/>
      <c r="E1102" s="9"/>
      <c r="F1102" s="9"/>
      <c r="G1102" s="9"/>
      <c r="H1102" s="13"/>
      <c r="I1102" s="9"/>
      <c r="J1102" s="9"/>
      <c r="K1102" s="76"/>
      <c r="L1102" s="9"/>
      <c r="M1102" s="149"/>
      <c r="N1102" s="11"/>
      <c r="O1102" s="11"/>
      <c r="P1102" s="9"/>
      <c r="Q1102" s="9"/>
      <c r="R1102" s="9"/>
      <c r="S1102" s="149"/>
      <c r="T1102" s="9"/>
      <c r="U1102" s="11"/>
      <c r="V1102" s="9"/>
      <c r="W1102" s="9"/>
      <c r="X1102" s="47"/>
      <c r="Y1102" s="9"/>
      <c r="Z1102" s="28"/>
      <c r="AA1102" s="9"/>
      <c r="AB1102" s="9"/>
      <c r="AC1102" s="9"/>
    </row>
    <row r="1103" spans="1:29" ht="12.75">
      <c r="A1103" s="10"/>
      <c r="B1103" s="9"/>
      <c r="C1103" s="11"/>
      <c r="E1103" s="9"/>
      <c r="F1103" s="9"/>
      <c r="G1103" s="9"/>
      <c r="H1103" s="13"/>
      <c r="I1103" s="9"/>
      <c r="J1103" s="9"/>
      <c r="K1103" s="76"/>
      <c r="L1103" s="9"/>
      <c r="M1103" s="149"/>
      <c r="N1103" s="11"/>
      <c r="O1103" s="11"/>
      <c r="P1103" s="9"/>
      <c r="Q1103" s="9"/>
      <c r="R1103" s="9"/>
      <c r="S1103" s="149"/>
      <c r="T1103" s="9"/>
      <c r="U1103" s="11"/>
      <c r="V1103" s="9"/>
      <c r="W1103" s="9"/>
      <c r="X1103" s="47"/>
      <c r="Y1103" s="9"/>
      <c r="Z1103" s="28"/>
      <c r="AA1103" s="9"/>
      <c r="AB1103" s="9"/>
      <c r="AC1103" s="9"/>
    </row>
    <row r="1104" spans="1:29" ht="12.75">
      <c r="A1104" s="10"/>
      <c r="B1104" s="9"/>
      <c r="C1104" s="11"/>
      <c r="E1104" s="9"/>
      <c r="F1104" s="9"/>
      <c r="G1104" s="9"/>
      <c r="H1104" s="13"/>
      <c r="I1104" s="9"/>
      <c r="J1104" s="9"/>
      <c r="K1104" s="76"/>
      <c r="L1104" s="9"/>
      <c r="M1104" s="149"/>
      <c r="N1104" s="11"/>
      <c r="O1104" s="11"/>
      <c r="P1104" s="9"/>
      <c r="Q1104" s="9"/>
      <c r="R1104" s="9"/>
      <c r="S1104" s="149"/>
      <c r="T1104" s="9"/>
      <c r="U1104" s="11"/>
      <c r="V1104" s="9"/>
      <c r="W1104" s="9"/>
      <c r="X1104" s="47"/>
      <c r="Y1104" s="9"/>
      <c r="Z1104" s="28"/>
      <c r="AA1104" s="9"/>
      <c r="AB1104" s="9"/>
      <c r="AC1104" s="9"/>
    </row>
    <row r="1105" spans="1:29" ht="12.75">
      <c r="A1105" s="10"/>
      <c r="B1105" s="9"/>
      <c r="C1105" s="11"/>
      <c r="E1105" s="9"/>
      <c r="F1105" s="9"/>
      <c r="G1105" s="9"/>
      <c r="H1105" s="13"/>
      <c r="I1105" s="9"/>
      <c r="J1105" s="9"/>
      <c r="K1105" s="76"/>
      <c r="L1105" s="9"/>
      <c r="M1105" s="149"/>
      <c r="N1105" s="11"/>
      <c r="O1105" s="11"/>
      <c r="P1105" s="9"/>
      <c r="Q1105" s="9"/>
      <c r="R1105" s="9"/>
      <c r="S1105" s="149"/>
      <c r="T1105" s="9"/>
      <c r="U1105" s="11"/>
      <c r="V1105" s="9"/>
      <c r="W1105" s="9"/>
      <c r="X1105" s="47"/>
      <c r="Y1105" s="9"/>
      <c r="Z1105" s="28"/>
      <c r="AA1105" s="9"/>
      <c r="AB1105" s="9"/>
      <c r="AC1105" s="9"/>
    </row>
    <row r="1106" spans="1:29" ht="12.75">
      <c r="A1106" s="10"/>
      <c r="B1106" s="9"/>
      <c r="C1106" s="11"/>
      <c r="E1106" s="9"/>
      <c r="F1106" s="9"/>
      <c r="G1106" s="9"/>
      <c r="H1106" s="13"/>
      <c r="I1106" s="9"/>
      <c r="J1106" s="9"/>
      <c r="K1106" s="76"/>
      <c r="L1106" s="9"/>
      <c r="M1106" s="149"/>
      <c r="N1106" s="11"/>
      <c r="O1106" s="11"/>
      <c r="P1106" s="9"/>
      <c r="Q1106" s="9"/>
      <c r="R1106" s="9"/>
      <c r="S1106" s="149"/>
      <c r="T1106" s="9"/>
      <c r="U1106" s="11"/>
      <c r="V1106" s="9"/>
      <c r="W1106" s="9"/>
      <c r="X1106" s="47"/>
      <c r="Y1106" s="9"/>
      <c r="Z1106" s="28"/>
      <c r="AA1106" s="9"/>
      <c r="AB1106" s="9"/>
      <c r="AC1106" s="9"/>
    </row>
    <row r="1107" spans="1:29" ht="12.75">
      <c r="A1107" s="10"/>
      <c r="B1107" s="9"/>
      <c r="C1107" s="11"/>
      <c r="E1107" s="9"/>
      <c r="F1107" s="9"/>
      <c r="G1107" s="9"/>
      <c r="H1107" s="13"/>
      <c r="I1107" s="9"/>
      <c r="J1107" s="9"/>
      <c r="K1107" s="76"/>
      <c r="L1107" s="9"/>
      <c r="M1107" s="149"/>
      <c r="N1107" s="11"/>
      <c r="O1107" s="11"/>
      <c r="P1107" s="9"/>
      <c r="Q1107" s="9"/>
      <c r="R1107" s="9"/>
      <c r="S1107" s="149"/>
      <c r="T1107" s="9"/>
      <c r="U1107" s="11"/>
      <c r="V1107" s="9"/>
      <c r="W1107" s="9"/>
      <c r="X1107" s="47"/>
      <c r="Y1107" s="9"/>
      <c r="Z1107" s="28"/>
      <c r="AA1107" s="9"/>
      <c r="AB1107" s="9"/>
      <c r="AC1107" s="9"/>
    </row>
    <row r="1108" spans="1:29" ht="12.75">
      <c r="A1108" s="10"/>
      <c r="B1108" s="9"/>
      <c r="C1108" s="11"/>
      <c r="E1108" s="9"/>
      <c r="F1108" s="9"/>
      <c r="G1108" s="9"/>
      <c r="H1108" s="13"/>
      <c r="I1108" s="9"/>
      <c r="J1108" s="9"/>
      <c r="K1108" s="76"/>
      <c r="L1108" s="9"/>
      <c r="M1108" s="149"/>
      <c r="N1108" s="11"/>
      <c r="O1108" s="11"/>
      <c r="P1108" s="9"/>
      <c r="Q1108" s="9"/>
      <c r="R1108" s="9"/>
      <c r="S1108" s="149"/>
      <c r="T1108" s="9"/>
      <c r="U1108" s="11"/>
      <c r="V1108" s="9"/>
      <c r="W1108" s="9"/>
      <c r="X1108" s="47"/>
      <c r="Y1108" s="9"/>
      <c r="Z1108" s="28"/>
      <c r="AA1108" s="9"/>
      <c r="AB1108" s="9"/>
      <c r="AC1108" s="9"/>
    </row>
    <row r="1109" spans="1:29" ht="12.75">
      <c r="A1109" s="10"/>
      <c r="B1109" s="9"/>
      <c r="C1109" s="11"/>
      <c r="E1109" s="9"/>
      <c r="F1109" s="9"/>
      <c r="G1109" s="9"/>
      <c r="H1109" s="13"/>
      <c r="I1109" s="9"/>
      <c r="J1109" s="9"/>
      <c r="K1109" s="76"/>
      <c r="L1109" s="9"/>
      <c r="M1109" s="149"/>
      <c r="N1109" s="11"/>
      <c r="O1109" s="11"/>
      <c r="P1109" s="9"/>
      <c r="Q1109" s="9"/>
      <c r="R1109" s="9"/>
      <c r="S1109" s="149"/>
      <c r="T1109" s="9"/>
      <c r="U1109" s="11"/>
      <c r="V1109" s="9"/>
      <c r="W1109" s="9"/>
      <c r="X1109" s="47"/>
      <c r="Y1109" s="9"/>
      <c r="Z1109" s="28"/>
      <c r="AA1109" s="9"/>
      <c r="AB1109" s="9"/>
      <c r="AC1109" s="9"/>
    </row>
    <row r="1110" spans="1:29" ht="12.75">
      <c r="A1110" s="10"/>
      <c r="B1110" s="9"/>
      <c r="C1110" s="11"/>
      <c r="E1110" s="9"/>
      <c r="F1110" s="9"/>
      <c r="G1110" s="9"/>
      <c r="H1110" s="13"/>
      <c r="I1110" s="9"/>
      <c r="J1110" s="9"/>
      <c r="K1110" s="76"/>
      <c r="L1110" s="9"/>
      <c r="M1110" s="149"/>
      <c r="N1110" s="11"/>
      <c r="O1110" s="11"/>
      <c r="P1110" s="9"/>
      <c r="Q1110" s="9"/>
      <c r="R1110" s="9"/>
      <c r="S1110" s="149"/>
      <c r="T1110" s="9"/>
      <c r="U1110" s="11"/>
      <c r="V1110" s="9"/>
      <c r="W1110" s="9"/>
      <c r="X1110" s="47"/>
      <c r="Y1110" s="9"/>
      <c r="Z1110" s="28"/>
      <c r="AA1110" s="9"/>
      <c r="AB1110" s="9"/>
      <c r="AC1110" s="9"/>
    </row>
    <row r="1111" spans="1:29" ht="12.75">
      <c r="A1111" s="10"/>
      <c r="B1111" s="9"/>
      <c r="C1111" s="11"/>
      <c r="E1111" s="9"/>
      <c r="F1111" s="9"/>
      <c r="G1111" s="9"/>
      <c r="H1111" s="13"/>
      <c r="I1111" s="9"/>
      <c r="J1111" s="9"/>
      <c r="K1111" s="76"/>
      <c r="L1111" s="9"/>
      <c r="M1111" s="149"/>
      <c r="N1111" s="11"/>
      <c r="O1111" s="11"/>
      <c r="P1111" s="9"/>
      <c r="Q1111" s="9"/>
      <c r="R1111" s="9"/>
      <c r="S1111" s="149"/>
      <c r="T1111" s="9"/>
      <c r="U1111" s="11"/>
      <c r="V1111" s="9"/>
      <c r="W1111" s="9"/>
      <c r="X1111" s="47"/>
      <c r="Y1111" s="9"/>
      <c r="Z1111" s="28"/>
      <c r="AA1111" s="9"/>
      <c r="AB1111" s="9"/>
      <c r="AC1111" s="9"/>
    </row>
    <row r="1112" spans="1:29" ht="12.75">
      <c r="A1112" s="10"/>
      <c r="B1112" s="9"/>
      <c r="C1112" s="11"/>
      <c r="E1112" s="9"/>
      <c r="F1112" s="9"/>
      <c r="G1112" s="9"/>
      <c r="H1112" s="13"/>
      <c r="I1112" s="9"/>
      <c r="J1112" s="9"/>
      <c r="K1112" s="76"/>
      <c r="L1112" s="9"/>
      <c r="M1112" s="149"/>
      <c r="N1112" s="11"/>
      <c r="O1112" s="11"/>
      <c r="P1112" s="9"/>
      <c r="Q1112" s="9"/>
      <c r="R1112" s="9"/>
      <c r="S1112" s="149"/>
      <c r="T1112" s="9"/>
      <c r="U1112" s="11"/>
      <c r="V1112" s="9"/>
      <c r="W1112" s="9"/>
      <c r="X1112" s="47"/>
      <c r="Y1112" s="9"/>
      <c r="Z1112" s="28"/>
      <c r="AA1112" s="9"/>
      <c r="AB1112" s="9"/>
      <c r="AC1112" s="9"/>
    </row>
    <row r="1113" spans="1:29" ht="12.75">
      <c r="A1113" s="10"/>
      <c r="B1113" s="9"/>
      <c r="C1113" s="11"/>
      <c r="E1113" s="9"/>
      <c r="F1113" s="9"/>
      <c r="G1113" s="9"/>
      <c r="H1113" s="13"/>
      <c r="I1113" s="9"/>
      <c r="J1113" s="9"/>
      <c r="K1113" s="76"/>
      <c r="L1113" s="9"/>
      <c r="M1113" s="149"/>
      <c r="N1113" s="11"/>
      <c r="O1113" s="11"/>
      <c r="P1113" s="9"/>
      <c r="Q1113" s="9"/>
      <c r="R1113" s="9"/>
      <c r="S1113" s="149"/>
      <c r="T1113" s="9"/>
      <c r="U1113" s="11"/>
      <c r="V1113" s="9"/>
      <c r="W1113" s="9"/>
      <c r="X1113" s="47"/>
      <c r="Y1113" s="9"/>
      <c r="Z1113" s="28"/>
      <c r="AA1113" s="9"/>
      <c r="AB1113" s="9"/>
      <c r="AC1113" s="9"/>
    </row>
    <row r="1114" spans="1:29" ht="12.75">
      <c r="A1114" s="10"/>
      <c r="B1114" s="9"/>
      <c r="C1114" s="11"/>
      <c r="E1114" s="9"/>
      <c r="F1114" s="9"/>
      <c r="G1114" s="9"/>
      <c r="H1114" s="13"/>
      <c r="I1114" s="9"/>
      <c r="J1114" s="9"/>
      <c r="K1114" s="76"/>
      <c r="L1114" s="9"/>
      <c r="M1114" s="149"/>
      <c r="N1114" s="11"/>
      <c r="O1114" s="11"/>
      <c r="P1114" s="9"/>
      <c r="Q1114" s="9"/>
      <c r="R1114" s="9"/>
      <c r="S1114" s="149"/>
      <c r="T1114" s="9"/>
      <c r="U1114" s="11"/>
      <c r="V1114" s="9"/>
      <c r="W1114" s="9"/>
      <c r="X1114" s="47"/>
      <c r="Y1114" s="9"/>
      <c r="Z1114" s="28"/>
      <c r="AA1114" s="9"/>
      <c r="AB1114" s="9"/>
      <c r="AC1114" s="9"/>
    </row>
    <row r="1115" spans="1:29" ht="12.75">
      <c r="A1115" s="10"/>
      <c r="B1115" s="9"/>
      <c r="C1115" s="11"/>
      <c r="E1115" s="9"/>
      <c r="F1115" s="9"/>
      <c r="G1115" s="9"/>
      <c r="H1115" s="13"/>
      <c r="I1115" s="9"/>
      <c r="J1115" s="9"/>
      <c r="K1115" s="76"/>
      <c r="L1115" s="9"/>
      <c r="M1115" s="149"/>
      <c r="N1115" s="11"/>
      <c r="O1115" s="11"/>
      <c r="P1115" s="9"/>
      <c r="Q1115" s="9"/>
      <c r="R1115" s="9"/>
      <c r="S1115" s="149"/>
      <c r="T1115" s="9"/>
      <c r="U1115" s="11"/>
      <c r="V1115" s="9"/>
      <c r="W1115" s="9"/>
      <c r="X1115" s="47"/>
      <c r="Y1115" s="9"/>
      <c r="Z1115" s="28"/>
      <c r="AA1115" s="9"/>
      <c r="AB1115" s="9"/>
      <c r="AC1115" s="9"/>
    </row>
    <row r="1116" spans="1:29" ht="12.75">
      <c r="A1116" s="10"/>
      <c r="B1116" s="9"/>
      <c r="C1116" s="11"/>
      <c r="E1116" s="9"/>
      <c r="F1116" s="9"/>
      <c r="G1116" s="9"/>
      <c r="H1116" s="13"/>
      <c r="I1116" s="9"/>
      <c r="J1116" s="9"/>
      <c r="K1116" s="76"/>
      <c r="L1116" s="9"/>
      <c r="M1116" s="149"/>
      <c r="N1116" s="11"/>
      <c r="O1116" s="11"/>
      <c r="P1116" s="9"/>
      <c r="Q1116" s="9"/>
      <c r="R1116" s="9"/>
      <c r="S1116" s="149"/>
      <c r="T1116" s="9"/>
      <c r="U1116" s="11"/>
      <c r="V1116" s="9"/>
      <c r="W1116" s="9"/>
      <c r="X1116" s="47"/>
      <c r="Y1116" s="9"/>
      <c r="Z1116" s="28"/>
      <c r="AA1116" s="9"/>
      <c r="AB1116" s="9"/>
      <c r="AC1116" s="9"/>
    </row>
    <row r="1117" spans="1:29" ht="12.75">
      <c r="A1117" s="10"/>
      <c r="B1117" s="9"/>
      <c r="C1117" s="11"/>
      <c r="E1117" s="9"/>
      <c r="F1117" s="9"/>
      <c r="G1117" s="9"/>
      <c r="H1117" s="13"/>
      <c r="I1117" s="9"/>
      <c r="J1117" s="9"/>
      <c r="K1117" s="76"/>
      <c r="L1117" s="9"/>
      <c r="M1117" s="149"/>
      <c r="N1117" s="11"/>
      <c r="O1117" s="11"/>
      <c r="P1117" s="9"/>
      <c r="Q1117" s="9"/>
      <c r="R1117" s="9"/>
      <c r="S1117" s="149"/>
      <c r="T1117" s="9"/>
      <c r="U1117" s="11"/>
      <c r="V1117" s="9"/>
      <c r="W1117" s="9"/>
      <c r="X1117" s="47"/>
      <c r="Y1117" s="9"/>
      <c r="Z1117" s="28"/>
      <c r="AA1117" s="9"/>
      <c r="AB1117" s="9"/>
      <c r="AC1117" s="9"/>
    </row>
    <row r="1118" spans="1:29" ht="12.75">
      <c r="A1118" s="10"/>
      <c r="B1118" s="9"/>
      <c r="C1118" s="11"/>
      <c r="E1118" s="9"/>
      <c r="F1118" s="9"/>
      <c r="G1118" s="9"/>
      <c r="H1118" s="13"/>
      <c r="I1118" s="9"/>
      <c r="J1118" s="9"/>
      <c r="K1118" s="76"/>
      <c r="L1118" s="9"/>
      <c r="M1118" s="149"/>
      <c r="N1118" s="11"/>
      <c r="O1118" s="11"/>
      <c r="P1118" s="9"/>
      <c r="Q1118" s="9"/>
      <c r="R1118" s="9"/>
      <c r="S1118" s="149"/>
      <c r="T1118" s="9"/>
      <c r="U1118" s="11"/>
      <c r="V1118" s="9"/>
      <c r="W1118" s="9"/>
      <c r="X1118" s="47"/>
      <c r="Y1118" s="9"/>
      <c r="Z1118" s="28"/>
      <c r="AA1118" s="9"/>
      <c r="AB1118" s="9"/>
      <c r="AC1118" s="9"/>
    </row>
    <row r="1119" spans="1:29" ht="12.75">
      <c r="A1119" s="10"/>
      <c r="B1119" s="9"/>
      <c r="C1119" s="11"/>
      <c r="E1119" s="9"/>
      <c r="F1119" s="9"/>
      <c r="G1119" s="9"/>
      <c r="H1119" s="13"/>
      <c r="I1119" s="9"/>
      <c r="J1119" s="9"/>
      <c r="K1119" s="76"/>
      <c r="L1119" s="9"/>
      <c r="M1119" s="149"/>
      <c r="N1119" s="11"/>
      <c r="O1119" s="11"/>
      <c r="P1119" s="9"/>
      <c r="Q1119" s="9"/>
      <c r="R1119" s="9"/>
      <c r="S1119" s="149"/>
      <c r="T1119" s="9"/>
      <c r="U1119" s="11"/>
      <c r="V1119" s="9"/>
      <c r="W1119" s="9"/>
      <c r="X1119" s="47"/>
      <c r="Y1119" s="9"/>
      <c r="Z1119" s="28"/>
      <c r="AA1119" s="9"/>
      <c r="AB1119" s="9"/>
      <c r="AC1119" s="9"/>
    </row>
    <row r="1120" spans="1:29" ht="12.75">
      <c r="A1120" s="10"/>
      <c r="B1120" s="9"/>
      <c r="C1120" s="11"/>
      <c r="E1120" s="9"/>
      <c r="F1120" s="9"/>
      <c r="G1120" s="9"/>
      <c r="H1120" s="13"/>
      <c r="I1120" s="9"/>
      <c r="J1120" s="9"/>
      <c r="K1120" s="76"/>
      <c r="L1120" s="9"/>
      <c r="M1120" s="149"/>
      <c r="N1120" s="11"/>
      <c r="O1120" s="11"/>
      <c r="P1120" s="9"/>
      <c r="Q1120" s="9"/>
      <c r="R1120" s="9"/>
      <c r="S1120" s="149"/>
      <c r="T1120" s="9"/>
      <c r="U1120" s="11"/>
      <c r="V1120" s="9"/>
      <c r="W1120" s="9"/>
      <c r="X1120" s="47"/>
      <c r="Y1120" s="9"/>
      <c r="Z1120" s="28"/>
      <c r="AA1120" s="9"/>
      <c r="AB1120" s="9"/>
      <c r="AC1120" s="9"/>
    </row>
    <row r="1121" spans="1:29" ht="12.75">
      <c r="A1121" s="10"/>
      <c r="B1121" s="9"/>
      <c r="C1121" s="11"/>
      <c r="E1121" s="9"/>
      <c r="F1121" s="9"/>
      <c r="G1121" s="9"/>
      <c r="H1121" s="13"/>
      <c r="I1121" s="9"/>
      <c r="J1121" s="9"/>
      <c r="K1121" s="76"/>
      <c r="L1121" s="9"/>
      <c r="M1121" s="149"/>
      <c r="N1121" s="11"/>
      <c r="O1121" s="11"/>
      <c r="P1121" s="9"/>
      <c r="Q1121" s="9"/>
      <c r="R1121" s="9"/>
      <c r="S1121" s="149"/>
      <c r="T1121" s="9"/>
      <c r="U1121" s="11"/>
      <c r="V1121" s="9"/>
      <c r="W1121" s="9"/>
      <c r="X1121" s="47"/>
      <c r="Y1121" s="9"/>
      <c r="Z1121" s="28"/>
      <c r="AA1121" s="9"/>
      <c r="AB1121" s="9"/>
      <c r="AC1121" s="9"/>
    </row>
    <row r="1122" spans="1:29" ht="12.75">
      <c r="A1122" s="10"/>
      <c r="B1122" s="9"/>
      <c r="C1122" s="11"/>
      <c r="E1122" s="9"/>
      <c r="F1122" s="9"/>
      <c r="G1122" s="9"/>
      <c r="H1122" s="13"/>
      <c r="I1122" s="9"/>
      <c r="J1122" s="9"/>
      <c r="K1122" s="76"/>
      <c r="L1122" s="9"/>
      <c r="M1122" s="149"/>
      <c r="N1122" s="11"/>
      <c r="O1122" s="11"/>
      <c r="P1122" s="9"/>
      <c r="Q1122" s="9"/>
      <c r="R1122" s="9"/>
      <c r="S1122" s="149"/>
      <c r="T1122" s="9"/>
      <c r="U1122" s="11"/>
      <c r="V1122" s="9"/>
      <c r="W1122" s="9"/>
      <c r="X1122" s="47"/>
      <c r="Y1122" s="9"/>
      <c r="Z1122" s="28"/>
      <c r="AA1122" s="9"/>
      <c r="AB1122" s="9"/>
      <c r="AC1122" s="9"/>
    </row>
    <row r="1123" spans="1:29" ht="12.75">
      <c r="A1123" s="10"/>
      <c r="B1123" s="9"/>
      <c r="C1123" s="11"/>
      <c r="E1123" s="9"/>
      <c r="F1123" s="9"/>
      <c r="G1123" s="9"/>
      <c r="H1123" s="13"/>
      <c r="I1123" s="9"/>
      <c r="J1123" s="9"/>
      <c r="K1123" s="76"/>
      <c r="L1123" s="9"/>
      <c r="M1123" s="149"/>
      <c r="N1123" s="11"/>
      <c r="O1123" s="11"/>
      <c r="P1123" s="9"/>
      <c r="Q1123" s="9"/>
      <c r="R1123" s="9"/>
      <c r="S1123" s="149"/>
      <c r="T1123" s="9"/>
      <c r="U1123" s="11"/>
      <c r="V1123" s="9"/>
      <c r="W1123" s="9"/>
      <c r="X1123" s="47"/>
      <c r="Y1123" s="9"/>
      <c r="Z1123" s="28"/>
      <c r="AA1123" s="9"/>
      <c r="AB1123" s="9"/>
      <c r="AC1123" s="9"/>
    </row>
    <row r="1124" spans="1:29" ht="12.75">
      <c r="A1124" s="10"/>
      <c r="B1124" s="9"/>
      <c r="C1124" s="11"/>
      <c r="E1124" s="9"/>
      <c r="F1124" s="9"/>
      <c r="G1124" s="9"/>
      <c r="H1124" s="13"/>
      <c r="I1124" s="9"/>
      <c r="J1124" s="9"/>
      <c r="K1124" s="76"/>
      <c r="L1124" s="9"/>
      <c r="M1124" s="149"/>
      <c r="N1124" s="11"/>
      <c r="O1124" s="11"/>
      <c r="P1124" s="9"/>
      <c r="Q1124" s="9"/>
      <c r="R1124" s="9"/>
      <c r="S1124" s="149"/>
      <c r="T1124" s="9"/>
      <c r="U1124" s="11"/>
      <c r="V1124" s="9"/>
      <c r="W1124" s="9"/>
      <c r="X1124" s="47"/>
      <c r="Y1124" s="9"/>
      <c r="Z1124" s="28"/>
      <c r="AA1124" s="9"/>
      <c r="AB1124" s="9"/>
      <c r="AC1124" s="9"/>
    </row>
    <row r="1125" spans="1:29" ht="12.75">
      <c r="A1125" s="10"/>
      <c r="B1125" s="9"/>
      <c r="C1125" s="11"/>
      <c r="E1125" s="9"/>
      <c r="F1125" s="9"/>
      <c r="G1125" s="9"/>
      <c r="H1125" s="13"/>
      <c r="I1125" s="9"/>
      <c r="J1125" s="9"/>
      <c r="K1125" s="76"/>
      <c r="L1125" s="9"/>
      <c r="M1125" s="149"/>
      <c r="N1125" s="11"/>
      <c r="O1125" s="11"/>
      <c r="P1125" s="9"/>
      <c r="Q1125" s="9"/>
      <c r="R1125" s="9"/>
      <c r="S1125" s="149"/>
      <c r="T1125" s="9"/>
      <c r="U1125" s="11"/>
      <c r="V1125" s="9"/>
      <c r="W1125" s="9"/>
      <c r="X1125" s="47"/>
      <c r="Y1125" s="9"/>
      <c r="Z1125" s="28"/>
      <c r="AA1125" s="9"/>
      <c r="AB1125" s="9"/>
      <c r="AC1125" s="9"/>
    </row>
    <row r="1126" spans="1:29" ht="12.75">
      <c r="A1126" s="10"/>
      <c r="B1126" s="9"/>
      <c r="C1126" s="11"/>
      <c r="E1126" s="9"/>
      <c r="F1126" s="9"/>
      <c r="G1126" s="9"/>
      <c r="H1126" s="13"/>
      <c r="I1126" s="9"/>
      <c r="J1126" s="9"/>
      <c r="K1126" s="76"/>
      <c r="L1126" s="9"/>
      <c r="M1126" s="149"/>
      <c r="N1126" s="11"/>
      <c r="O1126" s="11"/>
      <c r="P1126" s="9"/>
      <c r="Q1126" s="9"/>
      <c r="R1126" s="9"/>
      <c r="S1126" s="149"/>
      <c r="T1126" s="9"/>
      <c r="U1126" s="11"/>
      <c r="V1126" s="9"/>
      <c r="W1126" s="9"/>
      <c r="X1126" s="47"/>
      <c r="Y1126" s="9"/>
      <c r="Z1126" s="28"/>
      <c r="AA1126" s="9"/>
      <c r="AB1126" s="9"/>
      <c r="AC1126" s="9"/>
    </row>
    <row r="1127" spans="1:29" ht="12.75">
      <c r="A1127" s="10"/>
      <c r="B1127" s="9"/>
      <c r="C1127" s="11"/>
      <c r="E1127" s="9"/>
      <c r="F1127" s="9"/>
      <c r="G1127" s="9"/>
      <c r="H1127" s="13"/>
      <c r="I1127" s="9"/>
      <c r="J1127" s="9"/>
      <c r="K1127" s="76"/>
      <c r="L1127" s="9"/>
      <c r="M1127" s="149"/>
      <c r="N1127" s="11"/>
      <c r="O1127" s="11"/>
      <c r="P1127" s="9"/>
      <c r="Q1127" s="9"/>
      <c r="R1127" s="9"/>
      <c r="S1127" s="149"/>
      <c r="T1127" s="9"/>
      <c r="U1127" s="11"/>
      <c r="V1127" s="9"/>
      <c r="W1127" s="9"/>
      <c r="X1127" s="47"/>
      <c r="Y1127" s="9"/>
      <c r="Z1127" s="28"/>
      <c r="AA1127" s="9"/>
      <c r="AB1127" s="9"/>
      <c r="AC1127" s="9"/>
    </row>
    <row r="1128" spans="1:29" ht="12.75">
      <c r="A1128" s="10"/>
      <c r="B1128" s="9"/>
      <c r="C1128" s="11"/>
      <c r="E1128" s="9"/>
      <c r="F1128" s="9"/>
      <c r="G1128" s="9"/>
      <c r="H1128" s="13"/>
      <c r="I1128" s="9"/>
      <c r="J1128" s="9"/>
      <c r="K1128" s="76"/>
      <c r="L1128" s="9"/>
      <c r="M1128" s="149"/>
      <c r="N1128" s="11"/>
      <c r="O1128" s="11"/>
      <c r="P1128" s="9"/>
      <c r="Q1128" s="9"/>
      <c r="R1128" s="9"/>
      <c r="S1128" s="149"/>
      <c r="T1128" s="9"/>
      <c r="U1128" s="11"/>
      <c r="V1128" s="9"/>
      <c r="W1128" s="9"/>
      <c r="X1128" s="47"/>
      <c r="Y1128" s="9"/>
      <c r="Z1128" s="28"/>
      <c r="AA1128" s="9"/>
      <c r="AB1128" s="9"/>
      <c r="AC1128" s="9"/>
    </row>
    <row r="1129" spans="1:29" ht="12.75">
      <c r="A1129" s="10"/>
      <c r="B1129" s="9"/>
      <c r="C1129" s="11"/>
      <c r="E1129" s="9"/>
      <c r="F1129" s="9"/>
      <c r="G1129" s="9"/>
      <c r="H1129" s="13"/>
      <c r="I1129" s="9"/>
      <c r="J1129" s="9"/>
      <c r="K1129" s="76"/>
      <c r="L1129" s="9"/>
      <c r="M1129" s="149"/>
      <c r="N1129" s="11"/>
      <c r="O1129" s="11"/>
      <c r="P1129" s="9"/>
      <c r="Q1129" s="9"/>
      <c r="R1129" s="9"/>
      <c r="S1129" s="149"/>
      <c r="T1129" s="9"/>
      <c r="U1129" s="11"/>
      <c r="V1129" s="9"/>
      <c r="W1129" s="9"/>
      <c r="X1129" s="47"/>
      <c r="Y1129" s="9"/>
      <c r="Z1129" s="28"/>
      <c r="AA1129" s="9"/>
      <c r="AB1129" s="9"/>
      <c r="AC1129" s="9"/>
    </row>
    <row r="1130" spans="1:29" ht="12.75">
      <c r="A1130" s="10"/>
      <c r="B1130" s="9"/>
      <c r="C1130" s="11"/>
      <c r="E1130" s="9"/>
      <c r="F1130" s="9"/>
      <c r="G1130" s="9"/>
      <c r="H1130" s="13"/>
      <c r="I1130" s="9"/>
      <c r="J1130" s="9"/>
      <c r="K1130" s="76"/>
      <c r="L1130" s="9"/>
      <c r="M1130" s="149"/>
      <c r="N1130" s="11"/>
      <c r="O1130" s="11"/>
      <c r="P1130" s="9"/>
      <c r="Q1130" s="9"/>
      <c r="R1130" s="9"/>
      <c r="S1130" s="149"/>
      <c r="T1130" s="9"/>
      <c r="U1130" s="11"/>
      <c r="V1130" s="9"/>
      <c r="W1130" s="9"/>
      <c r="X1130" s="47"/>
      <c r="Y1130" s="9"/>
      <c r="Z1130" s="28"/>
      <c r="AA1130" s="9"/>
      <c r="AB1130" s="9"/>
      <c r="AC1130" s="9"/>
    </row>
    <row r="1131" spans="1:29" ht="12.75">
      <c r="A1131" s="10"/>
      <c r="B1131" s="9"/>
      <c r="C1131" s="11"/>
      <c r="E1131" s="9"/>
      <c r="F1131" s="9"/>
      <c r="G1131" s="9"/>
      <c r="H1131" s="13"/>
      <c r="I1131" s="9"/>
      <c r="J1131" s="9"/>
      <c r="K1131" s="76"/>
      <c r="L1131" s="9"/>
      <c r="M1131" s="149"/>
      <c r="N1131" s="11"/>
      <c r="O1131" s="11"/>
      <c r="P1131" s="9"/>
      <c r="Q1131" s="9"/>
      <c r="R1131" s="9"/>
      <c r="S1131" s="149"/>
      <c r="T1131" s="9"/>
      <c r="U1131" s="11"/>
      <c r="V1131" s="9"/>
      <c r="W1131" s="9"/>
      <c r="X1131" s="47"/>
      <c r="Y1131" s="9"/>
      <c r="Z1131" s="28"/>
      <c r="AA1131" s="9"/>
      <c r="AB1131" s="9"/>
      <c r="AC1131" s="9"/>
    </row>
    <row r="1132" spans="1:29" ht="12.75">
      <c r="A1132" s="10"/>
      <c r="B1132" s="9"/>
      <c r="C1132" s="11"/>
      <c r="E1132" s="9"/>
      <c r="F1132" s="9"/>
      <c r="G1132" s="9"/>
      <c r="H1132" s="13"/>
      <c r="I1132" s="9"/>
      <c r="J1132" s="9"/>
      <c r="K1132" s="76"/>
      <c r="L1132" s="9"/>
      <c r="M1132" s="149"/>
      <c r="N1132" s="11"/>
      <c r="O1132" s="11"/>
      <c r="P1132" s="9"/>
      <c r="Q1132" s="9"/>
      <c r="R1132" s="9"/>
      <c r="S1132" s="149"/>
      <c r="T1132" s="9"/>
      <c r="U1132" s="11"/>
      <c r="V1132" s="9"/>
      <c r="W1132" s="9"/>
      <c r="X1132" s="47"/>
      <c r="Y1132" s="9"/>
      <c r="Z1132" s="28"/>
      <c r="AA1132" s="9"/>
      <c r="AB1132" s="9"/>
      <c r="AC1132" s="9"/>
    </row>
    <row r="1133" spans="1:29" ht="12.75">
      <c r="A1133" s="10"/>
      <c r="B1133" s="9"/>
      <c r="C1133" s="11"/>
      <c r="E1133" s="9"/>
      <c r="F1133" s="9"/>
      <c r="G1133" s="9"/>
      <c r="H1133" s="13"/>
      <c r="I1133" s="9"/>
      <c r="J1133" s="9"/>
      <c r="K1133" s="76"/>
      <c r="L1133" s="9"/>
      <c r="M1133" s="149"/>
      <c r="N1133" s="11"/>
      <c r="O1133" s="11"/>
      <c r="P1133" s="9"/>
      <c r="Q1133" s="9"/>
      <c r="R1133" s="9"/>
      <c r="S1133" s="149"/>
      <c r="T1133" s="9"/>
      <c r="U1133" s="11"/>
      <c r="V1133" s="9"/>
      <c r="W1133" s="9"/>
      <c r="X1133" s="47"/>
      <c r="Y1133" s="9"/>
      <c r="Z1133" s="28"/>
      <c r="AA1133" s="9"/>
      <c r="AB1133" s="9"/>
      <c r="AC1133" s="9"/>
    </row>
    <row r="1134" spans="1:29" ht="12.75">
      <c r="A1134" s="10"/>
      <c r="B1134" s="9"/>
      <c r="C1134" s="11"/>
      <c r="E1134" s="9"/>
      <c r="F1134" s="9"/>
      <c r="G1134" s="9"/>
      <c r="H1134" s="13"/>
      <c r="I1134" s="9"/>
      <c r="J1134" s="9"/>
      <c r="K1134" s="76"/>
      <c r="L1134" s="9"/>
      <c r="M1134" s="149"/>
      <c r="N1134" s="11"/>
      <c r="O1134" s="11"/>
      <c r="P1134" s="9"/>
      <c r="Q1134" s="9"/>
      <c r="R1134" s="9"/>
      <c r="S1134" s="149"/>
      <c r="T1134" s="9"/>
      <c r="U1134" s="11"/>
      <c r="V1134" s="9"/>
      <c r="W1134" s="9"/>
      <c r="X1134" s="47"/>
      <c r="Y1134" s="9"/>
      <c r="Z1134" s="28"/>
      <c r="AA1134" s="9"/>
      <c r="AB1134" s="9"/>
      <c r="AC1134" s="9"/>
    </row>
    <row r="1135" spans="1:29" ht="12.75">
      <c r="A1135" s="10"/>
      <c r="B1135" s="9"/>
      <c r="C1135" s="11"/>
      <c r="E1135" s="9"/>
      <c r="F1135" s="9"/>
      <c r="G1135" s="9"/>
      <c r="H1135" s="13"/>
      <c r="I1135" s="9"/>
      <c r="J1135" s="9"/>
      <c r="K1135" s="76"/>
      <c r="L1135" s="9"/>
      <c r="M1135" s="149"/>
      <c r="N1135" s="11"/>
      <c r="O1135" s="11"/>
      <c r="P1135" s="9"/>
      <c r="Q1135" s="9"/>
      <c r="R1135" s="9"/>
      <c r="S1135" s="149"/>
      <c r="T1135" s="9"/>
      <c r="U1135" s="11"/>
      <c r="V1135" s="9"/>
      <c r="W1135" s="9"/>
      <c r="X1135" s="47"/>
      <c r="Y1135" s="9"/>
      <c r="Z1135" s="28"/>
      <c r="AA1135" s="9"/>
      <c r="AB1135" s="9"/>
      <c r="AC1135" s="9"/>
    </row>
    <row r="1136" spans="1:29" ht="12.75">
      <c r="A1136" s="10"/>
      <c r="B1136" s="9"/>
      <c r="C1136" s="11"/>
      <c r="E1136" s="9"/>
      <c r="F1136" s="9"/>
      <c r="G1136" s="9"/>
      <c r="H1136" s="13"/>
      <c r="I1136" s="9"/>
      <c r="J1136" s="9"/>
      <c r="K1136" s="76"/>
      <c r="L1136" s="9"/>
      <c r="M1136" s="149"/>
      <c r="N1136" s="11"/>
      <c r="O1136" s="11"/>
      <c r="P1136" s="9"/>
      <c r="Q1136" s="9"/>
      <c r="R1136" s="9"/>
      <c r="S1136" s="149"/>
      <c r="T1136" s="9"/>
      <c r="U1136" s="11"/>
      <c r="V1136" s="9"/>
      <c r="W1136" s="9"/>
      <c r="X1136" s="47"/>
      <c r="Y1136" s="9"/>
      <c r="Z1136" s="28"/>
      <c r="AA1136" s="9"/>
      <c r="AB1136" s="9"/>
      <c r="AC1136" s="9"/>
    </row>
    <row r="1137" spans="1:29" ht="12.75">
      <c r="A1137" s="10"/>
      <c r="B1137" s="9"/>
      <c r="C1137" s="11"/>
      <c r="E1137" s="9"/>
      <c r="F1137" s="9"/>
      <c r="G1137" s="9"/>
      <c r="H1137" s="13"/>
      <c r="I1137" s="9"/>
      <c r="J1137" s="9"/>
      <c r="K1137" s="76"/>
      <c r="L1137" s="9"/>
      <c r="M1137" s="149"/>
      <c r="N1137" s="11"/>
      <c r="O1137" s="11"/>
      <c r="P1137" s="9"/>
      <c r="Q1137" s="9"/>
      <c r="R1137" s="9"/>
      <c r="S1137" s="149"/>
      <c r="T1137" s="9"/>
      <c r="U1137" s="11"/>
      <c r="V1137" s="9"/>
      <c r="W1137" s="9"/>
      <c r="X1137" s="47"/>
      <c r="Y1137" s="9"/>
      <c r="Z1137" s="28"/>
      <c r="AA1137" s="9"/>
      <c r="AB1137" s="9"/>
      <c r="AC1137" s="9"/>
    </row>
    <row r="1138" spans="1:29" ht="12.75">
      <c r="A1138" s="10"/>
      <c r="B1138" s="9"/>
      <c r="C1138" s="11"/>
      <c r="E1138" s="9"/>
      <c r="F1138" s="9"/>
      <c r="G1138" s="9"/>
      <c r="H1138" s="13"/>
      <c r="I1138" s="9"/>
      <c r="J1138" s="9"/>
      <c r="K1138" s="76"/>
      <c r="L1138" s="9"/>
      <c r="M1138" s="149"/>
      <c r="N1138" s="11"/>
      <c r="O1138" s="11"/>
      <c r="P1138" s="9"/>
      <c r="Q1138" s="9"/>
      <c r="R1138" s="9"/>
      <c r="S1138" s="149"/>
      <c r="T1138" s="9"/>
      <c r="U1138" s="11"/>
      <c r="V1138" s="9"/>
      <c r="W1138" s="9"/>
      <c r="X1138" s="47"/>
      <c r="Y1138" s="9"/>
      <c r="Z1138" s="28"/>
      <c r="AA1138" s="9"/>
      <c r="AB1138" s="9"/>
      <c r="AC1138" s="9"/>
    </row>
    <row r="1139" spans="1:29" ht="12.75">
      <c r="A1139" s="10"/>
      <c r="B1139" s="9"/>
      <c r="C1139" s="11"/>
      <c r="E1139" s="9"/>
      <c r="F1139" s="9"/>
      <c r="G1139" s="9"/>
      <c r="H1139" s="13"/>
      <c r="I1139" s="9"/>
      <c r="J1139" s="9"/>
      <c r="K1139" s="76"/>
      <c r="L1139" s="9"/>
      <c r="M1139" s="149"/>
      <c r="N1139" s="11"/>
      <c r="O1139" s="11"/>
      <c r="P1139" s="9"/>
      <c r="Q1139" s="9"/>
      <c r="R1139" s="9"/>
      <c r="S1139" s="149"/>
      <c r="T1139" s="9"/>
      <c r="U1139" s="11"/>
      <c r="V1139" s="9"/>
      <c r="W1139" s="9"/>
      <c r="X1139" s="47"/>
      <c r="Y1139" s="9"/>
      <c r="Z1139" s="28"/>
      <c r="AA1139" s="9"/>
      <c r="AB1139" s="9"/>
      <c r="AC1139" s="9"/>
    </row>
    <row r="1140" spans="1:29" ht="12.75">
      <c r="A1140" s="10"/>
      <c r="B1140" s="9"/>
      <c r="C1140" s="11"/>
      <c r="E1140" s="9"/>
      <c r="F1140" s="9"/>
      <c r="G1140" s="9"/>
      <c r="H1140" s="13"/>
      <c r="I1140" s="9"/>
      <c r="J1140" s="9"/>
      <c r="K1140" s="76"/>
      <c r="L1140" s="9"/>
      <c r="M1140" s="149"/>
      <c r="N1140" s="11"/>
      <c r="O1140" s="11"/>
      <c r="P1140" s="9"/>
      <c r="Q1140" s="9"/>
      <c r="R1140" s="9"/>
      <c r="S1140" s="149"/>
      <c r="T1140" s="9"/>
      <c r="U1140" s="11"/>
      <c r="V1140" s="9"/>
      <c r="W1140" s="9"/>
      <c r="X1140" s="47"/>
      <c r="Y1140" s="9"/>
      <c r="Z1140" s="28"/>
      <c r="AA1140" s="9"/>
      <c r="AB1140" s="9"/>
      <c r="AC1140" s="9"/>
    </row>
    <row r="1141" spans="1:29" ht="12.75">
      <c r="A1141" s="10"/>
      <c r="B1141" s="9"/>
      <c r="C1141" s="11"/>
      <c r="E1141" s="9"/>
      <c r="F1141" s="9"/>
      <c r="G1141" s="9"/>
      <c r="H1141" s="13"/>
      <c r="I1141" s="9"/>
      <c r="J1141" s="9"/>
      <c r="K1141" s="76"/>
      <c r="L1141" s="9"/>
      <c r="M1141" s="149"/>
      <c r="N1141" s="11"/>
      <c r="O1141" s="11"/>
      <c r="P1141" s="9"/>
      <c r="Q1141" s="9"/>
      <c r="R1141" s="9"/>
      <c r="S1141" s="149"/>
      <c r="T1141" s="9"/>
      <c r="U1141" s="11"/>
      <c r="V1141" s="9"/>
      <c r="W1141" s="9"/>
      <c r="X1141" s="47"/>
      <c r="Y1141" s="9"/>
      <c r="Z1141" s="28"/>
      <c r="AA1141" s="9"/>
      <c r="AB1141" s="9"/>
      <c r="AC1141" s="9"/>
    </row>
    <row r="1142" spans="1:29" ht="12.75">
      <c r="A1142" s="10"/>
      <c r="B1142" s="9"/>
      <c r="C1142" s="11"/>
      <c r="E1142" s="9"/>
      <c r="F1142" s="9"/>
      <c r="G1142" s="9"/>
      <c r="H1142" s="13"/>
      <c r="I1142" s="9"/>
      <c r="J1142" s="9"/>
      <c r="K1142" s="76"/>
      <c r="L1142" s="9"/>
      <c r="M1142" s="149"/>
      <c r="N1142" s="11"/>
      <c r="O1142" s="11"/>
      <c r="P1142" s="9"/>
      <c r="Q1142" s="9"/>
      <c r="R1142" s="9"/>
      <c r="S1142" s="149"/>
      <c r="T1142" s="9"/>
      <c r="U1142" s="11"/>
      <c r="V1142" s="9"/>
      <c r="W1142" s="9"/>
      <c r="X1142" s="47"/>
      <c r="Y1142" s="9"/>
      <c r="Z1142" s="28"/>
      <c r="AA1142" s="9"/>
      <c r="AB1142" s="9"/>
      <c r="AC1142" s="9"/>
    </row>
    <row r="1143" spans="1:29" ht="12.75">
      <c r="A1143" s="10"/>
      <c r="B1143" s="9"/>
      <c r="C1143" s="11"/>
      <c r="E1143" s="9"/>
      <c r="F1143" s="9"/>
      <c r="G1143" s="9"/>
      <c r="H1143" s="13"/>
      <c r="I1143" s="9"/>
      <c r="J1143" s="9"/>
      <c r="K1143" s="76"/>
      <c r="L1143" s="9"/>
      <c r="M1143" s="149"/>
      <c r="N1143" s="11"/>
      <c r="O1143" s="11"/>
      <c r="P1143" s="9"/>
      <c r="Q1143" s="9"/>
      <c r="R1143" s="9"/>
      <c r="S1143" s="149"/>
      <c r="T1143" s="9"/>
      <c r="U1143" s="11"/>
      <c r="V1143" s="9"/>
      <c r="W1143" s="9"/>
      <c r="X1143" s="47"/>
      <c r="Y1143" s="9"/>
      <c r="Z1143" s="28"/>
      <c r="AA1143" s="9"/>
      <c r="AB1143" s="9"/>
      <c r="AC1143" s="9"/>
    </row>
    <row r="1144" spans="1:29" ht="12.75">
      <c r="A1144" s="10"/>
      <c r="B1144" s="9"/>
      <c r="C1144" s="11"/>
      <c r="E1144" s="9"/>
      <c r="F1144" s="9"/>
      <c r="G1144" s="9"/>
      <c r="H1144" s="13"/>
      <c r="I1144" s="9"/>
      <c r="J1144" s="9"/>
      <c r="K1144" s="76"/>
      <c r="L1144" s="9"/>
      <c r="M1144" s="149"/>
      <c r="N1144" s="11"/>
      <c r="O1144" s="11"/>
      <c r="P1144" s="9"/>
      <c r="Q1144" s="9"/>
      <c r="R1144" s="9"/>
      <c r="S1144" s="149"/>
      <c r="T1144" s="9"/>
      <c r="U1144" s="11"/>
      <c r="V1144" s="9"/>
      <c r="W1144" s="9"/>
      <c r="X1144" s="47"/>
      <c r="Y1144" s="9"/>
      <c r="Z1144" s="28"/>
      <c r="AA1144" s="9"/>
      <c r="AB1144" s="9"/>
      <c r="AC1144" s="9"/>
    </row>
    <row r="1145" spans="1:29" ht="12.75">
      <c r="A1145" s="10"/>
      <c r="B1145" s="9"/>
      <c r="C1145" s="11"/>
      <c r="E1145" s="9"/>
      <c r="F1145" s="9"/>
      <c r="G1145" s="9"/>
      <c r="H1145" s="13"/>
      <c r="I1145" s="9"/>
      <c r="J1145" s="9"/>
      <c r="K1145" s="76"/>
      <c r="L1145" s="9"/>
      <c r="M1145" s="149"/>
      <c r="N1145" s="11"/>
      <c r="O1145" s="11"/>
      <c r="P1145" s="9"/>
      <c r="Q1145" s="9"/>
      <c r="R1145" s="9"/>
      <c r="S1145" s="149"/>
      <c r="T1145" s="9"/>
      <c r="U1145" s="11"/>
      <c r="V1145" s="9"/>
      <c r="W1145" s="9"/>
      <c r="X1145" s="47"/>
      <c r="Y1145" s="9"/>
      <c r="Z1145" s="28"/>
      <c r="AA1145" s="9"/>
      <c r="AB1145" s="9"/>
      <c r="AC1145" s="9"/>
    </row>
    <row r="1146" spans="1:29" ht="12.75">
      <c r="A1146" s="10"/>
      <c r="B1146" s="9"/>
      <c r="C1146" s="11"/>
      <c r="E1146" s="9"/>
      <c r="F1146" s="9"/>
      <c r="G1146" s="9"/>
      <c r="H1146" s="13"/>
      <c r="I1146" s="9"/>
      <c r="J1146" s="9"/>
      <c r="K1146" s="76"/>
      <c r="L1146" s="9"/>
      <c r="M1146" s="149"/>
      <c r="N1146" s="11"/>
      <c r="O1146" s="11"/>
      <c r="P1146" s="9"/>
      <c r="Q1146" s="9"/>
      <c r="R1146" s="9"/>
      <c r="S1146" s="149"/>
      <c r="T1146" s="9"/>
      <c r="U1146" s="11"/>
      <c r="V1146" s="9"/>
      <c r="W1146" s="9"/>
      <c r="X1146" s="47"/>
      <c r="Y1146" s="9"/>
      <c r="Z1146" s="28"/>
      <c r="AA1146" s="9"/>
      <c r="AB1146" s="9"/>
      <c r="AC1146" s="9"/>
    </row>
    <row r="1147" spans="1:29" ht="12.75">
      <c r="A1147" s="10"/>
      <c r="B1147" s="9"/>
      <c r="C1147" s="11"/>
      <c r="E1147" s="9"/>
      <c r="F1147" s="9"/>
      <c r="G1147" s="9"/>
      <c r="H1147" s="13"/>
      <c r="I1147" s="9"/>
      <c r="J1147" s="9"/>
      <c r="K1147" s="76"/>
      <c r="L1147" s="9"/>
      <c r="M1147" s="149"/>
      <c r="N1147" s="11"/>
      <c r="O1147" s="11"/>
      <c r="P1147" s="9"/>
      <c r="Q1147" s="9"/>
      <c r="R1147" s="9"/>
      <c r="S1147" s="149"/>
      <c r="T1147" s="9"/>
      <c r="U1147" s="11"/>
      <c r="V1147" s="9"/>
      <c r="W1147" s="9"/>
      <c r="X1147" s="47"/>
      <c r="Y1147" s="9"/>
      <c r="Z1147" s="28"/>
      <c r="AA1147" s="9"/>
      <c r="AB1147" s="9"/>
      <c r="AC1147" s="9"/>
    </row>
    <row r="1148" spans="1:29" ht="12.75">
      <c r="A1148" s="10"/>
      <c r="B1148" s="9"/>
      <c r="C1148" s="11"/>
      <c r="E1148" s="9"/>
      <c r="F1148" s="9"/>
      <c r="G1148" s="9"/>
      <c r="H1148" s="13"/>
      <c r="I1148" s="9"/>
      <c r="J1148" s="9"/>
      <c r="K1148" s="76"/>
      <c r="L1148" s="9"/>
      <c r="M1148" s="149"/>
      <c r="N1148" s="11"/>
      <c r="O1148" s="11"/>
      <c r="P1148" s="9"/>
      <c r="Q1148" s="9"/>
      <c r="R1148" s="9"/>
      <c r="S1148" s="149"/>
      <c r="T1148" s="9"/>
      <c r="U1148" s="11"/>
      <c r="V1148" s="9"/>
      <c r="W1148" s="9"/>
      <c r="X1148" s="47"/>
      <c r="Y1148" s="9"/>
      <c r="Z1148" s="28"/>
      <c r="AA1148" s="9"/>
      <c r="AB1148" s="9"/>
      <c r="AC1148" s="9"/>
    </row>
    <row r="1149" spans="1:29" ht="12.75">
      <c r="A1149" s="10"/>
      <c r="B1149" s="9"/>
      <c r="C1149" s="11"/>
      <c r="E1149" s="9"/>
      <c r="F1149" s="9"/>
      <c r="G1149" s="9"/>
      <c r="H1149" s="13"/>
      <c r="I1149" s="9"/>
      <c r="J1149" s="9"/>
      <c r="K1149" s="76"/>
      <c r="L1149" s="9"/>
      <c r="M1149" s="149"/>
      <c r="N1149" s="11"/>
      <c r="O1149" s="11"/>
      <c r="P1149" s="9"/>
      <c r="Q1149" s="9"/>
      <c r="R1149" s="9"/>
      <c r="S1149" s="149"/>
      <c r="T1149" s="9"/>
      <c r="U1149" s="11"/>
      <c r="V1149" s="9"/>
      <c r="W1149" s="9"/>
      <c r="X1149" s="47"/>
      <c r="Y1149" s="9"/>
      <c r="Z1149" s="28"/>
      <c r="AA1149" s="9"/>
      <c r="AB1149" s="9"/>
      <c r="AC1149" s="9"/>
    </row>
    <row r="1150" spans="1:29" ht="12.75">
      <c r="A1150" s="10"/>
      <c r="B1150" s="9"/>
      <c r="C1150" s="11"/>
      <c r="E1150" s="9"/>
      <c r="F1150" s="9"/>
      <c r="G1150" s="9"/>
      <c r="H1150" s="13"/>
      <c r="I1150" s="9"/>
      <c r="J1150" s="9"/>
      <c r="K1150" s="76"/>
      <c r="L1150" s="9"/>
      <c r="M1150" s="149"/>
      <c r="N1150" s="11"/>
      <c r="O1150" s="11"/>
      <c r="P1150" s="9"/>
      <c r="Q1150" s="9"/>
      <c r="R1150" s="9"/>
      <c r="S1150" s="149"/>
      <c r="T1150" s="9"/>
      <c r="U1150" s="11"/>
      <c r="V1150" s="9"/>
      <c r="W1150" s="9"/>
      <c r="X1150" s="47"/>
      <c r="Y1150" s="9"/>
      <c r="Z1150" s="28"/>
      <c r="AA1150" s="9"/>
      <c r="AB1150" s="9"/>
      <c r="AC1150" s="9"/>
    </row>
    <row r="1151" spans="1:29" ht="12.75">
      <c r="A1151" s="10"/>
      <c r="B1151" s="9"/>
      <c r="C1151" s="11"/>
      <c r="E1151" s="9"/>
      <c r="F1151" s="9"/>
      <c r="G1151" s="9"/>
      <c r="H1151" s="13"/>
      <c r="I1151" s="9"/>
      <c r="J1151" s="9"/>
      <c r="K1151" s="76"/>
      <c r="L1151" s="9"/>
      <c r="M1151" s="149"/>
      <c r="N1151" s="11"/>
      <c r="O1151" s="11"/>
      <c r="P1151" s="9"/>
      <c r="Q1151" s="9"/>
      <c r="R1151" s="9"/>
      <c r="S1151" s="149"/>
      <c r="T1151" s="9"/>
      <c r="U1151" s="11"/>
      <c r="V1151" s="9"/>
      <c r="W1151" s="9"/>
      <c r="X1151" s="47"/>
      <c r="Y1151" s="9"/>
      <c r="Z1151" s="28"/>
      <c r="AA1151" s="9"/>
      <c r="AB1151" s="9"/>
      <c r="AC1151" s="9"/>
    </row>
    <row r="1152" spans="1:29" ht="12.75">
      <c r="A1152" s="10"/>
      <c r="B1152" s="9"/>
      <c r="C1152" s="11"/>
      <c r="E1152" s="9"/>
      <c r="F1152" s="9"/>
      <c r="G1152" s="9"/>
      <c r="H1152" s="13"/>
      <c r="I1152" s="9"/>
      <c r="J1152" s="9"/>
      <c r="K1152" s="76"/>
      <c r="L1152" s="9"/>
      <c r="M1152" s="149"/>
      <c r="N1152" s="11"/>
      <c r="O1152" s="11"/>
      <c r="P1152" s="9"/>
      <c r="Q1152" s="9"/>
      <c r="R1152" s="9"/>
      <c r="S1152" s="149"/>
      <c r="T1152" s="9"/>
      <c r="U1152" s="11"/>
      <c r="V1152" s="9"/>
      <c r="W1152" s="9"/>
      <c r="X1152" s="47"/>
      <c r="Y1152" s="9"/>
      <c r="Z1152" s="28"/>
      <c r="AA1152" s="9"/>
      <c r="AB1152" s="9"/>
      <c r="AC1152" s="9"/>
    </row>
    <row r="1153" spans="1:29" ht="12.75">
      <c r="A1153" s="10"/>
      <c r="B1153" s="9"/>
      <c r="C1153" s="11"/>
      <c r="E1153" s="9"/>
      <c r="F1153" s="9"/>
      <c r="G1153" s="9"/>
      <c r="H1153" s="13"/>
      <c r="I1153" s="9"/>
      <c r="J1153" s="9"/>
      <c r="K1153" s="76"/>
      <c r="L1153" s="9"/>
      <c r="M1153" s="149"/>
      <c r="N1153" s="11"/>
      <c r="O1153" s="11"/>
      <c r="P1153" s="9"/>
      <c r="Q1153" s="9"/>
      <c r="R1153" s="9"/>
      <c r="S1153" s="149"/>
      <c r="T1153" s="9"/>
      <c r="U1153" s="11"/>
      <c r="V1153" s="9"/>
      <c r="W1153" s="9"/>
      <c r="X1153" s="47"/>
      <c r="Y1153" s="9"/>
      <c r="Z1153" s="28"/>
      <c r="AA1153" s="9"/>
      <c r="AB1153" s="9"/>
      <c r="AC1153" s="9"/>
    </row>
    <row r="1154" spans="1:29" ht="12.75">
      <c r="A1154" s="10"/>
      <c r="B1154" s="9"/>
      <c r="C1154" s="11"/>
      <c r="E1154" s="9"/>
      <c r="F1154" s="9"/>
      <c r="G1154" s="9"/>
      <c r="H1154" s="13"/>
      <c r="I1154" s="9"/>
      <c r="J1154" s="9"/>
      <c r="K1154" s="76"/>
      <c r="L1154" s="9"/>
      <c r="M1154" s="149"/>
      <c r="N1154" s="11"/>
      <c r="O1154" s="11"/>
      <c r="P1154" s="9"/>
      <c r="Q1154" s="9"/>
      <c r="R1154" s="9"/>
      <c r="S1154" s="149"/>
      <c r="T1154" s="9"/>
      <c r="U1154" s="11"/>
      <c r="V1154" s="9"/>
      <c r="W1154" s="9"/>
      <c r="X1154" s="47"/>
      <c r="Y1154" s="9"/>
      <c r="Z1154" s="28"/>
      <c r="AA1154" s="9"/>
      <c r="AB1154" s="9"/>
      <c r="AC1154" s="9"/>
    </row>
    <row r="1155" spans="1:29" ht="12.75">
      <c r="A1155" s="10"/>
      <c r="B1155" s="9"/>
      <c r="C1155" s="11"/>
      <c r="E1155" s="9"/>
      <c r="F1155" s="9"/>
      <c r="G1155" s="9"/>
      <c r="H1155" s="13"/>
      <c r="I1155" s="9"/>
      <c r="J1155" s="9"/>
      <c r="K1155" s="76"/>
      <c r="L1155" s="9"/>
      <c r="M1155" s="149"/>
      <c r="N1155" s="11"/>
      <c r="O1155" s="11"/>
      <c r="P1155" s="9"/>
      <c r="Q1155" s="9"/>
      <c r="R1155" s="9"/>
      <c r="S1155" s="149"/>
      <c r="T1155" s="9"/>
      <c r="U1155" s="11"/>
      <c r="V1155" s="9"/>
      <c r="W1155" s="9"/>
      <c r="X1155" s="47"/>
      <c r="Y1155" s="9"/>
      <c r="Z1155" s="28"/>
      <c r="AA1155" s="9"/>
      <c r="AB1155" s="9"/>
      <c r="AC1155" s="9"/>
    </row>
    <row r="1156" spans="1:29" ht="12.75">
      <c r="A1156" s="10"/>
      <c r="B1156" s="9"/>
      <c r="C1156" s="11"/>
      <c r="E1156" s="9"/>
      <c r="F1156" s="9"/>
      <c r="G1156" s="9"/>
      <c r="H1156" s="13"/>
      <c r="I1156" s="9"/>
      <c r="J1156" s="9"/>
      <c r="K1156" s="76"/>
      <c r="L1156" s="9"/>
      <c r="M1156" s="149"/>
      <c r="N1156" s="11"/>
      <c r="O1156" s="11"/>
      <c r="P1156" s="9"/>
      <c r="Q1156" s="9"/>
      <c r="R1156" s="9"/>
      <c r="S1156" s="149"/>
      <c r="T1156" s="9"/>
      <c r="U1156" s="11"/>
      <c r="V1156" s="9"/>
      <c r="W1156" s="9"/>
      <c r="X1156" s="47"/>
      <c r="Y1156" s="9"/>
      <c r="Z1156" s="28"/>
      <c r="AA1156" s="9"/>
      <c r="AB1156" s="9"/>
      <c r="AC1156" s="9"/>
    </row>
    <row r="1157" spans="1:29" ht="12.75">
      <c r="A1157" s="10"/>
      <c r="B1157" s="9"/>
      <c r="C1157" s="11"/>
      <c r="E1157" s="9"/>
      <c r="F1157" s="9"/>
      <c r="G1157" s="9"/>
      <c r="H1157" s="13"/>
      <c r="I1157" s="9"/>
      <c r="J1157" s="9"/>
      <c r="K1157" s="76"/>
      <c r="L1157" s="9"/>
      <c r="M1157" s="149"/>
      <c r="N1157" s="11"/>
      <c r="O1157" s="11"/>
      <c r="P1157" s="9"/>
      <c r="Q1157" s="9"/>
      <c r="R1157" s="9"/>
      <c r="S1157" s="149"/>
      <c r="T1157" s="9"/>
      <c r="U1157" s="11"/>
      <c r="V1157" s="9"/>
      <c r="W1157" s="9"/>
      <c r="X1157" s="47"/>
      <c r="Y1157" s="9"/>
      <c r="Z1157" s="28"/>
      <c r="AA1157" s="9"/>
      <c r="AB1157" s="9"/>
      <c r="AC1157" s="9"/>
    </row>
    <row r="1158" spans="1:29" ht="12.75">
      <c r="A1158" s="10"/>
      <c r="B1158" s="9"/>
      <c r="C1158" s="11"/>
      <c r="E1158" s="9"/>
      <c r="F1158" s="9"/>
      <c r="G1158" s="9"/>
      <c r="H1158" s="13"/>
      <c r="I1158" s="9"/>
      <c r="J1158" s="9"/>
      <c r="K1158" s="76"/>
      <c r="L1158" s="9"/>
      <c r="M1158" s="149"/>
      <c r="N1158" s="11"/>
      <c r="O1158" s="11"/>
      <c r="P1158" s="9"/>
      <c r="Q1158" s="9"/>
      <c r="R1158" s="9"/>
      <c r="S1158" s="149"/>
      <c r="T1158" s="9"/>
      <c r="U1158" s="11"/>
      <c r="V1158" s="9"/>
      <c r="W1158" s="9"/>
      <c r="X1158" s="47"/>
      <c r="Y1158" s="9"/>
      <c r="Z1158" s="28"/>
      <c r="AA1158" s="9"/>
      <c r="AB1158" s="9"/>
      <c r="AC1158" s="9"/>
    </row>
    <row r="1159" spans="1:29" ht="12.75">
      <c r="A1159" s="10"/>
      <c r="B1159" s="9"/>
      <c r="C1159" s="11"/>
      <c r="E1159" s="9"/>
      <c r="F1159" s="9"/>
      <c r="G1159" s="9"/>
      <c r="H1159" s="13"/>
      <c r="I1159" s="9"/>
      <c r="J1159" s="9"/>
      <c r="K1159" s="76"/>
      <c r="L1159" s="9"/>
      <c r="M1159" s="149"/>
      <c r="N1159" s="11"/>
      <c r="O1159" s="11"/>
      <c r="P1159" s="9"/>
      <c r="Q1159" s="9"/>
      <c r="R1159" s="9"/>
      <c r="S1159" s="149"/>
      <c r="T1159" s="9"/>
      <c r="U1159" s="11"/>
      <c r="V1159" s="9"/>
      <c r="W1159" s="9"/>
      <c r="X1159" s="47"/>
      <c r="Y1159" s="9"/>
      <c r="Z1159" s="28"/>
      <c r="AA1159" s="9"/>
      <c r="AB1159" s="9"/>
      <c r="AC1159" s="9"/>
    </row>
    <row r="1160" spans="1:29" ht="12.75">
      <c r="A1160" s="10"/>
      <c r="B1160" s="9"/>
      <c r="C1160" s="11"/>
      <c r="E1160" s="9"/>
      <c r="F1160" s="9"/>
      <c r="G1160" s="9"/>
      <c r="H1160" s="13"/>
      <c r="I1160" s="9"/>
      <c r="J1160" s="9"/>
      <c r="K1160" s="76"/>
      <c r="L1160" s="9"/>
      <c r="M1160" s="149"/>
      <c r="N1160" s="11"/>
      <c r="O1160" s="11"/>
      <c r="P1160" s="9"/>
      <c r="Q1160" s="9"/>
      <c r="R1160" s="9"/>
      <c r="S1160" s="149"/>
      <c r="T1160" s="9"/>
      <c r="U1160" s="11"/>
      <c r="V1160" s="9"/>
      <c r="W1160" s="9"/>
      <c r="X1160" s="47"/>
      <c r="Y1160" s="9"/>
      <c r="Z1160" s="28"/>
      <c r="AA1160" s="9"/>
      <c r="AB1160" s="9"/>
      <c r="AC1160" s="9"/>
    </row>
    <row r="1161" spans="1:29" ht="12.75">
      <c r="A1161" s="10"/>
      <c r="B1161" s="9"/>
      <c r="C1161" s="11"/>
      <c r="E1161" s="9"/>
      <c r="F1161" s="9"/>
      <c r="G1161" s="9"/>
      <c r="H1161" s="13"/>
      <c r="I1161" s="9"/>
      <c r="J1161" s="9"/>
      <c r="K1161" s="76"/>
      <c r="L1161" s="9"/>
      <c r="M1161" s="149"/>
      <c r="N1161" s="11"/>
      <c r="O1161" s="11"/>
      <c r="P1161" s="9"/>
      <c r="Q1161" s="9"/>
      <c r="R1161" s="9"/>
      <c r="S1161" s="149"/>
      <c r="T1161" s="9"/>
      <c r="U1161" s="11"/>
      <c r="V1161" s="9"/>
      <c r="W1161" s="9"/>
      <c r="X1161" s="47"/>
      <c r="Y1161" s="9"/>
      <c r="Z1161" s="28"/>
      <c r="AA1161" s="9"/>
      <c r="AB1161" s="9"/>
      <c r="AC1161" s="9"/>
    </row>
    <row r="1162" spans="1:29" ht="12.75">
      <c r="A1162" s="10"/>
      <c r="B1162" s="9"/>
      <c r="C1162" s="11"/>
      <c r="E1162" s="9"/>
      <c r="F1162" s="9"/>
      <c r="G1162" s="9"/>
      <c r="H1162" s="13"/>
      <c r="I1162" s="9"/>
      <c r="J1162" s="9"/>
      <c r="K1162" s="76"/>
      <c r="L1162" s="9"/>
      <c r="M1162" s="149"/>
      <c r="N1162" s="11"/>
      <c r="O1162" s="11"/>
      <c r="P1162" s="9"/>
      <c r="Q1162" s="9"/>
      <c r="R1162" s="9"/>
      <c r="S1162" s="149"/>
      <c r="T1162" s="9"/>
      <c r="U1162" s="11"/>
      <c r="V1162" s="9"/>
      <c r="W1162" s="9"/>
      <c r="X1162" s="47"/>
      <c r="Y1162" s="9"/>
      <c r="Z1162" s="28"/>
      <c r="AA1162" s="9"/>
      <c r="AB1162" s="9"/>
      <c r="AC1162" s="9"/>
    </row>
    <row r="1163" spans="1:29" ht="12.75">
      <c r="A1163" s="10"/>
      <c r="B1163" s="9"/>
      <c r="C1163" s="11"/>
      <c r="E1163" s="9"/>
      <c r="F1163" s="9"/>
      <c r="G1163" s="9"/>
      <c r="H1163" s="13"/>
      <c r="I1163" s="9"/>
      <c r="J1163" s="9"/>
      <c r="K1163" s="76"/>
      <c r="L1163" s="9"/>
      <c r="M1163" s="149"/>
      <c r="N1163" s="11"/>
      <c r="O1163" s="11"/>
      <c r="P1163" s="9"/>
      <c r="Q1163" s="9"/>
      <c r="R1163" s="9"/>
      <c r="S1163" s="149"/>
      <c r="T1163" s="9"/>
      <c r="U1163" s="11"/>
      <c r="V1163" s="9"/>
      <c r="W1163" s="9"/>
      <c r="X1163" s="47"/>
      <c r="Y1163" s="9"/>
      <c r="Z1163" s="28"/>
      <c r="AA1163" s="9"/>
      <c r="AB1163" s="9"/>
      <c r="AC1163" s="9"/>
    </row>
    <row r="1164" spans="1:29" ht="12.75">
      <c r="A1164" s="10"/>
      <c r="B1164" s="9"/>
      <c r="C1164" s="11"/>
      <c r="E1164" s="9"/>
      <c r="F1164" s="9"/>
      <c r="G1164" s="9"/>
      <c r="H1164" s="13"/>
      <c r="I1164" s="9"/>
      <c r="J1164" s="9"/>
      <c r="K1164" s="76"/>
      <c r="L1164" s="9"/>
      <c r="M1164" s="149"/>
      <c r="N1164" s="11"/>
      <c r="O1164" s="11"/>
      <c r="P1164" s="9"/>
      <c r="Q1164" s="9"/>
      <c r="R1164" s="9"/>
      <c r="S1164" s="149"/>
      <c r="T1164" s="9"/>
      <c r="U1164" s="11"/>
      <c r="V1164" s="9"/>
      <c r="W1164" s="9"/>
      <c r="X1164" s="47"/>
      <c r="Y1164" s="9"/>
      <c r="Z1164" s="28"/>
      <c r="AA1164" s="9"/>
      <c r="AB1164" s="9"/>
      <c r="AC1164" s="9"/>
    </row>
    <row r="1165" spans="1:29" ht="12.75">
      <c r="A1165" s="10"/>
      <c r="B1165" s="9"/>
      <c r="C1165" s="11"/>
      <c r="E1165" s="9"/>
      <c r="F1165" s="9"/>
      <c r="G1165" s="9"/>
      <c r="H1165" s="13"/>
      <c r="I1165" s="9"/>
      <c r="J1165" s="9"/>
      <c r="K1165" s="76"/>
      <c r="L1165" s="9"/>
      <c r="M1165" s="149"/>
      <c r="N1165" s="11"/>
      <c r="O1165" s="11"/>
      <c r="P1165" s="9"/>
      <c r="Q1165" s="9"/>
      <c r="R1165" s="9"/>
      <c r="S1165" s="149"/>
      <c r="T1165" s="9"/>
      <c r="U1165" s="11"/>
      <c r="V1165" s="9"/>
      <c r="W1165" s="9"/>
      <c r="X1165" s="47"/>
      <c r="Y1165" s="9"/>
      <c r="Z1165" s="28"/>
      <c r="AA1165" s="9"/>
      <c r="AB1165" s="9"/>
      <c r="AC1165" s="9"/>
    </row>
    <row r="1166" spans="1:29" ht="12.75">
      <c r="A1166" s="10"/>
      <c r="B1166" s="9"/>
      <c r="C1166" s="11"/>
      <c r="E1166" s="9"/>
      <c r="F1166" s="9"/>
      <c r="G1166" s="9"/>
      <c r="H1166" s="13"/>
      <c r="I1166" s="9"/>
      <c r="J1166" s="9"/>
      <c r="K1166" s="76"/>
      <c r="L1166" s="9"/>
      <c r="M1166" s="149"/>
      <c r="N1166" s="11"/>
      <c r="O1166" s="11"/>
      <c r="P1166" s="9"/>
      <c r="Q1166" s="9"/>
      <c r="R1166" s="9"/>
      <c r="S1166" s="149"/>
      <c r="T1166" s="9"/>
      <c r="U1166" s="11"/>
      <c r="V1166" s="9"/>
      <c r="W1166" s="9"/>
      <c r="X1166" s="47"/>
      <c r="Y1166" s="9"/>
      <c r="Z1166" s="28"/>
      <c r="AA1166" s="9"/>
      <c r="AB1166" s="9"/>
      <c r="AC1166" s="9"/>
    </row>
    <row r="1167" spans="1:29" ht="12.75">
      <c r="A1167" s="10"/>
      <c r="B1167" s="9"/>
      <c r="C1167" s="11"/>
      <c r="E1167" s="9"/>
      <c r="F1167" s="9"/>
      <c r="G1167" s="9"/>
      <c r="H1167" s="13"/>
      <c r="I1167" s="9"/>
      <c r="J1167" s="9"/>
      <c r="K1167" s="76"/>
      <c r="L1167" s="9"/>
      <c r="M1167" s="149"/>
      <c r="N1167" s="11"/>
      <c r="O1167" s="11"/>
      <c r="P1167" s="9"/>
      <c r="Q1167" s="9"/>
      <c r="R1167" s="9"/>
      <c r="S1167" s="149"/>
      <c r="T1167" s="9"/>
      <c r="U1167" s="11"/>
      <c r="V1167" s="9"/>
      <c r="W1167" s="9"/>
      <c r="X1167" s="47"/>
      <c r="Y1167" s="9"/>
      <c r="Z1167" s="28"/>
      <c r="AA1167" s="9"/>
      <c r="AB1167" s="9"/>
      <c r="AC1167" s="9"/>
    </row>
    <row r="1168" spans="1:29" ht="12.75">
      <c r="A1168" s="10"/>
      <c r="B1168" s="9"/>
      <c r="C1168" s="11"/>
      <c r="E1168" s="9"/>
      <c r="F1168" s="9"/>
      <c r="G1168" s="9"/>
      <c r="H1168" s="13"/>
      <c r="I1168" s="9"/>
      <c r="J1168" s="9"/>
      <c r="K1168" s="76"/>
      <c r="L1168" s="9"/>
      <c r="M1168" s="149"/>
      <c r="N1168" s="11"/>
      <c r="O1168" s="11"/>
      <c r="P1168" s="9"/>
      <c r="Q1168" s="9"/>
      <c r="R1168" s="9"/>
      <c r="S1168" s="149"/>
      <c r="T1168" s="9"/>
      <c r="U1168" s="11"/>
      <c r="V1168" s="9"/>
      <c r="W1168" s="9"/>
      <c r="X1168" s="47"/>
      <c r="Y1168" s="9"/>
      <c r="Z1168" s="28"/>
      <c r="AA1168" s="9"/>
      <c r="AB1168" s="9"/>
      <c r="AC1168" s="9"/>
    </row>
    <row r="1169" spans="1:29" ht="12.75">
      <c r="A1169" s="10"/>
      <c r="B1169" s="9"/>
      <c r="C1169" s="11"/>
      <c r="E1169" s="9"/>
      <c r="F1169" s="9"/>
      <c r="G1169" s="9"/>
      <c r="H1169" s="13"/>
      <c r="I1169" s="9"/>
      <c r="J1169" s="9"/>
      <c r="K1169" s="76"/>
      <c r="L1169" s="9"/>
      <c r="M1169" s="149"/>
      <c r="N1169" s="11"/>
      <c r="O1169" s="11"/>
      <c r="P1169" s="9"/>
      <c r="Q1169" s="9"/>
      <c r="R1169" s="9"/>
      <c r="S1169" s="149"/>
      <c r="T1169" s="9"/>
      <c r="U1169" s="11"/>
      <c r="V1169" s="9"/>
      <c r="W1169" s="9"/>
      <c r="X1169" s="47"/>
      <c r="Y1169" s="9"/>
      <c r="Z1169" s="28"/>
      <c r="AA1169" s="9"/>
      <c r="AB1169" s="9"/>
      <c r="AC1169" s="9"/>
    </row>
    <row r="1170" spans="1:29" ht="12.75">
      <c r="A1170" s="10"/>
      <c r="B1170" s="9"/>
      <c r="C1170" s="11"/>
      <c r="E1170" s="9"/>
      <c r="F1170" s="9"/>
      <c r="G1170" s="9"/>
      <c r="H1170" s="13"/>
      <c r="I1170" s="9"/>
      <c r="J1170" s="9"/>
      <c r="K1170" s="76"/>
      <c r="L1170" s="9"/>
      <c r="M1170" s="149"/>
      <c r="N1170" s="11"/>
      <c r="O1170" s="11"/>
      <c r="P1170" s="9"/>
      <c r="Q1170" s="9"/>
      <c r="R1170" s="9"/>
      <c r="S1170" s="149"/>
      <c r="T1170" s="9"/>
      <c r="U1170" s="11"/>
      <c r="V1170" s="9"/>
      <c r="W1170" s="9"/>
      <c r="X1170" s="47"/>
      <c r="Y1170" s="9"/>
      <c r="Z1170" s="28"/>
      <c r="AA1170" s="9"/>
      <c r="AB1170" s="9"/>
      <c r="AC1170" s="9"/>
    </row>
    <row r="1171" spans="1:29" ht="12.75">
      <c r="A1171" s="10"/>
      <c r="B1171" s="9"/>
      <c r="C1171" s="11"/>
      <c r="E1171" s="9"/>
      <c r="F1171" s="9"/>
      <c r="G1171" s="9"/>
      <c r="H1171" s="13"/>
      <c r="I1171" s="9"/>
      <c r="J1171" s="9"/>
      <c r="K1171" s="76"/>
      <c r="L1171" s="9"/>
      <c r="M1171" s="149"/>
      <c r="N1171" s="11"/>
      <c r="O1171" s="11"/>
      <c r="P1171" s="9"/>
      <c r="Q1171" s="9"/>
      <c r="R1171" s="9"/>
      <c r="S1171" s="149"/>
      <c r="T1171" s="9"/>
      <c r="U1171" s="11"/>
      <c r="V1171" s="9"/>
      <c r="W1171" s="9"/>
      <c r="X1171" s="47"/>
      <c r="Y1171" s="9"/>
      <c r="Z1171" s="28"/>
      <c r="AA1171" s="9"/>
      <c r="AB1171" s="9"/>
      <c r="AC1171" s="9"/>
    </row>
    <row r="1172" spans="1:29" ht="12.75">
      <c r="A1172" s="10"/>
      <c r="B1172" s="9"/>
      <c r="C1172" s="11"/>
      <c r="E1172" s="9"/>
      <c r="F1172" s="9"/>
      <c r="G1172" s="9"/>
      <c r="H1172" s="13"/>
      <c r="I1172" s="9"/>
      <c r="J1172" s="9"/>
      <c r="K1172" s="76"/>
      <c r="L1172" s="9"/>
      <c r="M1172" s="149"/>
      <c r="N1172" s="11"/>
      <c r="O1172" s="11"/>
      <c r="P1172" s="9"/>
      <c r="Q1172" s="9"/>
      <c r="R1172" s="9"/>
      <c r="S1172" s="149"/>
      <c r="T1172" s="9"/>
      <c r="U1172" s="11"/>
      <c r="V1172" s="9"/>
      <c r="W1172" s="9"/>
      <c r="X1172" s="47"/>
      <c r="Y1172" s="9"/>
      <c r="Z1172" s="28"/>
      <c r="AA1172" s="9"/>
      <c r="AB1172" s="9"/>
      <c r="AC1172" s="9"/>
    </row>
    <row r="1173" spans="1:29" ht="12.75">
      <c r="A1173" s="10"/>
      <c r="B1173" s="9"/>
      <c r="C1173" s="11"/>
      <c r="E1173" s="9"/>
      <c r="F1173" s="9"/>
      <c r="G1173" s="9"/>
      <c r="H1173" s="13"/>
      <c r="I1173" s="9"/>
      <c r="J1173" s="9"/>
      <c r="K1173" s="76"/>
      <c r="L1173" s="9"/>
      <c r="M1173" s="149"/>
      <c r="N1173" s="11"/>
      <c r="O1173" s="11"/>
      <c r="P1173" s="9"/>
      <c r="Q1173" s="9"/>
      <c r="R1173" s="9"/>
      <c r="S1173" s="149"/>
      <c r="T1173" s="9"/>
      <c r="U1173" s="11"/>
      <c r="V1173" s="9"/>
      <c r="W1173" s="9"/>
      <c r="X1173" s="47"/>
      <c r="Y1173" s="9"/>
      <c r="Z1173" s="28"/>
      <c r="AA1173" s="9"/>
      <c r="AB1173" s="9"/>
      <c r="AC1173" s="9"/>
    </row>
    <row r="1174" spans="1:29" ht="12.75">
      <c r="A1174" s="10"/>
      <c r="B1174" s="9"/>
      <c r="C1174" s="11"/>
      <c r="E1174" s="9"/>
      <c r="F1174" s="9"/>
      <c r="G1174" s="9"/>
      <c r="H1174" s="13"/>
      <c r="I1174" s="9"/>
      <c r="J1174" s="9"/>
      <c r="K1174" s="76"/>
      <c r="L1174" s="9"/>
      <c r="M1174" s="149"/>
      <c r="N1174" s="11"/>
      <c r="O1174" s="11"/>
      <c r="P1174" s="9"/>
      <c r="Q1174" s="9"/>
      <c r="R1174" s="9"/>
      <c r="S1174" s="149"/>
      <c r="T1174" s="9"/>
      <c r="U1174" s="11"/>
      <c r="V1174" s="9"/>
      <c r="W1174" s="9"/>
      <c r="X1174" s="47"/>
      <c r="Y1174" s="9"/>
      <c r="Z1174" s="28"/>
      <c r="AA1174" s="9"/>
      <c r="AB1174" s="9"/>
      <c r="AC1174" s="9"/>
    </row>
    <row r="1175" spans="1:29" ht="12.75">
      <c r="A1175" s="10"/>
      <c r="B1175" s="9"/>
      <c r="C1175" s="11"/>
      <c r="E1175" s="9"/>
      <c r="F1175" s="9"/>
      <c r="G1175" s="9"/>
      <c r="H1175" s="13"/>
      <c r="I1175" s="9"/>
      <c r="J1175" s="9"/>
      <c r="K1175" s="76"/>
      <c r="L1175" s="9"/>
      <c r="M1175" s="149"/>
      <c r="N1175" s="11"/>
      <c r="O1175" s="11"/>
      <c r="P1175" s="9"/>
      <c r="Q1175" s="9"/>
      <c r="R1175" s="9"/>
      <c r="S1175" s="149"/>
      <c r="T1175" s="9"/>
      <c r="U1175" s="11"/>
      <c r="V1175" s="9"/>
      <c r="W1175" s="9"/>
      <c r="X1175" s="47"/>
      <c r="Y1175" s="9"/>
      <c r="Z1175" s="28"/>
      <c r="AA1175" s="9"/>
      <c r="AB1175" s="9"/>
      <c r="AC1175" s="9"/>
    </row>
    <row r="1176" spans="1:29" ht="12.75">
      <c r="A1176" s="10"/>
      <c r="B1176" s="9"/>
      <c r="C1176" s="11"/>
      <c r="E1176" s="9"/>
      <c r="F1176" s="9"/>
      <c r="G1176" s="9"/>
      <c r="H1176" s="13"/>
      <c r="I1176" s="9"/>
      <c r="J1176" s="9"/>
      <c r="K1176" s="76"/>
      <c r="L1176" s="9"/>
      <c r="M1176" s="149"/>
      <c r="N1176" s="11"/>
      <c r="O1176" s="11"/>
      <c r="P1176" s="9"/>
      <c r="Q1176" s="9"/>
      <c r="R1176" s="9"/>
      <c r="S1176" s="149"/>
      <c r="T1176" s="9"/>
      <c r="U1176" s="11"/>
      <c r="V1176" s="9"/>
      <c r="W1176" s="9"/>
      <c r="X1176" s="47"/>
      <c r="Y1176" s="9"/>
      <c r="Z1176" s="28"/>
      <c r="AA1176" s="9"/>
      <c r="AB1176" s="9"/>
      <c r="AC1176" s="9"/>
    </row>
    <row r="1177" spans="1:29" ht="12.75">
      <c r="A1177" s="10"/>
      <c r="B1177" s="9"/>
      <c r="C1177" s="11"/>
      <c r="E1177" s="9"/>
      <c r="F1177" s="9"/>
      <c r="G1177" s="9"/>
      <c r="H1177" s="13"/>
      <c r="I1177" s="9"/>
      <c r="J1177" s="9"/>
      <c r="K1177" s="76"/>
      <c r="L1177" s="9"/>
      <c r="M1177" s="149"/>
      <c r="N1177" s="11"/>
      <c r="O1177" s="11"/>
      <c r="P1177" s="9"/>
      <c r="Q1177" s="9"/>
      <c r="R1177" s="9"/>
      <c r="S1177" s="149"/>
      <c r="T1177" s="9"/>
      <c r="U1177" s="11"/>
      <c r="V1177" s="9"/>
      <c r="W1177" s="9"/>
      <c r="X1177" s="47"/>
      <c r="Y1177" s="9"/>
      <c r="Z1177" s="28"/>
      <c r="AA1177" s="9"/>
      <c r="AB1177" s="9"/>
      <c r="AC1177" s="9"/>
    </row>
    <row r="1178" spans="1:29" ht="12.75">
      <c r="A1178" s="10"/>
      <c r="B1178" s="9"/>
      <c r="C1178" s="11"/>
      <c r="E1178" s="9"/>
      <c r="F1178" s="9"/>
      <c r="G1178" s="9"/>
      <c r="H1178" s="13"/>
      <c r="I1178" s="9"/>
      <c r="J1178" s="9"/>
      <c r="K1178" s="76"/>
      <c r="L1178" s="9"/>
      <c r="M1178" s="149"/>
      <c r="N1178" s="11"/>
      <c r="O1178" s="11"/>
      <c r="P1178" s="9"/>
      <c r="Q1178" s="9"/>
      <c r="R1178" s="9"/>
      <c r="S1178" s="149"/>
      <c r="T1178" s="9"/>
      <c r="U1178" s="11"/>
      <c r="V1178" s="9"/>
      <c r="W1178" s="9"/>
      <c r="X1178" s="47"/>
      <c r="Y1178" s="9"/>
      <c r="Z1178" s="28"/>
      <c r="AA1178" s="9"/>
      <c r="AB1178" s="9"/>
      <c r="AC1178" s="9"/>
    </row>
    <row r="1179" spans="1:29" ht="12.75">
      <c r="A1179" s="10"/>
      <c r="B1179" s="9"/>
      <c r="C1179" s="11"/>
      <c r="E1179" s="9"/>
      <c r="F1179" s="9"/>
      <c r="G1179" s="9"/>
      <c r="H1179" s="13"/>
      <c r="I1179" s="9"/>
      <c r="J1179" s="9"/>
      <c r="K1179" s="76"/>
      <c r="L1179" s="9"/>
      <c r="M1179" s="149"/>
      <c r="N1179" s="11"/>
      <c r="O1179" s="11"/>
      <c r="P1179" s="9"/>
      <c r="Q1179" s="9"/>
      <c r="R1179" s="9"/>
      <c r="S1179" s="149"/>
      <c r="T1179" s="9"/>
      <c r="U1179" s="11"/>
      <c r="V1179" s="9"/>
      <c r="W1179" s="9"/>
      <c r="X1179" s="47"/>
      <c r="Y1179" s="9"/>
      <c r="Z1179" s="28"/>
      <c r="AA1179" s="9"/>
      <c r="AB1179" s="9"/>
      <c r="AC1179" s="9"/>
    </row>
    <row r="1180" spans="1:29" ht="12.75">
      <c r="A1180" s="10"/>
      <c r="B1180" s="9"/>
      <c r="C1180" s="11"/>
      <c r="E1180" s="9"/>
      <c r="F1180" s="9"/>
      <c r="G1180" s="9"/>
      <c r="H1180" s="13"/>
      <c r="I1180" s="9"/>
      <c r="J1180" s="9"/>
      <c r="K1180" s="76"/>
      <c r="L1180" s="9"/>
      <c r="M1180" s="149"/>
      <c r="N1180" s="11"/>
      <c r="O1180" s="11"/>
      <c r="P1180" s="9"/>
      <c r="Q1180" s="9"/>
      <c r="R1180" s="9"/>
      <c r="S1180" s="149"/>
      <c r="T1180" s="9"/>
      <c r="U1180" s="11"/>
      <c r="V1180" s="9"/>
      <c r="W1180" s="9"/>
      <c r="X1180" s="47"/>
      <c r="Y1180" s="9"/>
      <c r="Z1180" s="28"/>
      <c r="AA1180" s="9"/>
      <c r="AB1180" s="9"/>
      <c r="AC1180" s="9"/>
    </row>
    <row r="1181" spans="1:29" ht="12.75">
      <c r="A1181" s="10"/>
      <c r="B1181" s="9"/>
      <c r="C1181" s="11"/>
      <c r="E1181" s="9"/>
      <c r="F1181" s="9"/>
      <c r="G1181" s="9"/>
      <c r="H1181" s="13"/>
      <c r="I1181" s="9"/>
      <c r="J1181" s="9"/>
      <c r="K1181" s="76"/>
      <c r="L1181" s="9"/>
      <c r="M1181" s="149"/>
      <c r="N1181" s="11"/>
      <c r="O1181" s="11"/>
      <c r="P1181" s="9"/>
      <c r="Q1181" s="9"/>
      <c r="R1181" s="9"/>
      <c r="S1181" s="149"/>
      <c r="T1181" s="9"/>
      <c r="U1181" s="11"/>
      <c r="V1181" s="9"/>
      <c r="W1181" s="9"/>
      <c r="X1181" s="47"/>
      <c r="Y1181" s="9"/>
      <c r="Z1181" s="28"/>
      <c r="AA1181" s="9"/>
      <c r="AB1181" s="9"/>
      <c r="AC1181" s="9"/>
    </row>
    <row r="1182" spans="1:29" ht="12.75">
      <c r="A1182" s="10"/>
      <c r="B1182" s="9"/>
      <c r="C1182" s="11"/>
      <c r="E1182" s="9"/>
      <c r="F1182" s="9"/>
      <c r="G1182" s="9"/>
      <c r="H1182" s="13"/>
      <c r="I1182" s="9"/>
      <c r="J1182" s="9"/>
      <c r="K1182" s="76"/>
      <c r="L1182" s="9"/>
      <c r="M1182" s="149"/>
      <c r="N1182" s="11"/>
      <c r="O1182" s="11"/>
      <c r="P1182" s="9"/>
      <c r="Q1182" s="9"/>
      <c r="R1182" s="9"/>
      <c r="S1182" s="149"/>
      <c r="T1182" s="9"/>
      <c r="U1182" s="11"/>
      <c r="V1182" s="9"/>
      <c r="W1182" s="9"/>
      <c r="X1182" s="47"/>
      <c r="Y1182" s="9"/>
      <c r="Z1182" s="28"/>
      <c r="AA1182" s="9"/>
      <c r="AB1182" s="9"/>
      <c r="AC1182" s="9"/>
    </row>
    <row r="1183" spans="1:29" ht="12.75">
      <c r="A1183" s="10"/>
      <c r="B1183" s="9"/>
      <c r="C1183" s="11"/>
      <c r="E1183" s="9"/>
      <c r="F1183" s="9"/>
      <c r="G1183" s="9"/>
      <c r="H1183" s="13"/>
      <c r="I1183" s="9"/>
      <c r="J1183" s="9"/>
      <c r="K1183" s="76"/>
      <c r="L1183" s="9"/>
      <c r="M1183" s="149"/>
      <c r="N1183" s="11"/>
      <c r="O1183" s="11"/>
      <c r="P1183" s="9"/>
      <c r="Q1183" s="9"/>
      <c r="R1183" s="9"/>
      <c r="S1183" s="149"/>
      <c r="T1183" s="9"/>
      <c r="U1183" s="11"/>
      <c r="V1183" s="9"/>
      <c r="W1183" s="9"/>
      <c r="X1183" s="47"/>
      <c r="Y1183" s="9"/>
      <c r="Z1183" s="28"/>
      <c r="AA1183" s="9"/>
      <c r="AB1183" s="9"/>
      <c r="AC1183" s="9"/>
    </row>
    <row r="1184" spans="1:29" ht="12.75">
      <c r="A1184" s="10"/>
      <c r="B1184" s="9"/>
      <c r="C1184" s="11"/>
      <c r="E1184" s="9"/>
      <c r="F1184" s="9"/>
      <c r="G1184" s="9"/>
      <c r="H1184" s="13"/>
      <c r="I1184" s="9"/>
      <c r="J1184" s="9"/>
      <c r="K1184" s="76"/>
      <c r="L1184" s="9"/>
      <c r="M1184" s="149"/>
      <c r="N1184" s="11"/>
      <c r="O1184" s="11"/>
      <c r="P1184" s="9"/>
      <c r="Q1184" s="9"/>
      <c r="R1184" s="9"/>
      <c r="S1184" s="149"/>
      <c r="T1184" s="9"/>
      <c r="U1184" s="11"/>
      <c r="V1184" s="9"/>
      <c r="W1184" s="9"/>
      <c r="X1184" s="47"/>
      <c r="Y1184" s="9"/>
      <c r="Z1184" s="28"/>
      <c r="AA1184" s="9"/>
      <c r="AB1184" s="9"/>
      <c r="AC1184" s="9"/>
    </row>
    <row r="1185" spans="1:29" ht="12.75">
      <c r="A1185" s="10"/>
      <c r="B1185" s="9"/>
      <c r="C1185" s="11"/>
      <c r="E1185" s="9"/>
      <c r="F1185" s="9"/>
      <c r="G1185" s="9"/>
      <c r="H1185" s="13"/>
      <c r="I1185" s="9"/>
      <c r="J1185" s="9"/>
      <c r="K1185" s="76"/>
      <c r="L1185" s="9"/>
      <c r="M1185" s="149"/>
      <c r="N1185" s="11"/>
      <c r="O1185" s="11"/>
      <c r="P1185" s="9"/>
      <c r="Q1185" s="9"/>
      <c r="R1185" s="9"/>
      <c r="S1185" s="149"/>
      <c r="T1185" s="9"/>
      <c r="U1185" s="11"/>
      <c r="V1185" s="9"/>
      <c r="W1185" s="9"/>
      <c r="X1185" s="47"/>
      <c r="Y1185" s="9"/>
      <c r="Z1185" s="28"/>
      <c r="AA1185" s="9"/>
      <c r="AB1185" s="9"/>
      <c r="AC1185" s="9"/>
    </row>
    <row r="1186" spans="1:29" ht="12.75">
      <c r="A1186" s="10"/>
      <c r="B1186" s="9"/>
      <c r="C1186" s="11"/>
      <c r="E1186" s="9"/>
      <c r="F1186" s="9"/>
      <c r="G1186" s="9"/>
      <c r="H1186" s="13"/>
      <c r="I1186" s="9"/>
      <c r="J1186" s="9"/>
      <c r="K1186" s="76"/>
      <c r="L1186" s="9"/>
      <c r="M1186" s="149"/>
      <c r="N1186" s="11"/>
      <c r="O1186" s="11"/>
      <c r="P1186" s="9"/>
      <c r="Q1186" s="9"/>
      <c r="R1186" s="9"/>
      <c r="S1186" s="149"/>
      <c r="T1186" s="9"/>
      <c r="U1186" s="11"/>
      <c r="V1186" s="9"/>
      <c r="W1186" s="9"/>
      <c r="X1186" s="47"/>
      <c r="Y1186" s="9"/>
      <c r="Z1186" s="28"/>
      <c r="AA1186" s="9"/>
      <c r="AB1186" s="9"/>
      <c r="AC1186" s="9"/>
    </row>
    <row r="1187" spans="1:29" ht="12.75">
      <c r="A1187" s="10"/>
      <c r="B1187" s="9"/>
      <c r="C1187" s="11"/>
      <c r="E1187" s="9"/>
      <c r="F1187" s="9"/>
      <c r="G1187" s="9"/>
      <c r="H1187" s="13"/>
      <c r="I1187" s="9"/>
      <c r="J1187" s="9"/>
      <c r="K1187" s="76"/>
      <c r="L1187" s="9"/>
      <c r="M1187" s="149"/>
      <c r="N1187" s="11"/>
      <c r="O1187" s="11"/>
      <c r="P1187" s="9"/>
      <c r="Q1187" s="9"/>
      <c r="R1187" s="9"/>
      <c r="S1187" s="149"/>
      <c r="T1187" s="9"/>
      <c r="U1187" s="11"/>
      <c r="V1187" s="9"/>
      <c r="W1187" s="9"/>
      <c r="X1187" s="47"/>
      <c r="Y1187" s="9"/>
      <c r="Z1187" s="28"/>
      <c r="AA1187" s="9"/>
      <c r="AB1187" s="9"/>
      <c r="AC1187" s="9"/>
    </row>
    <row r="1188" spans="1:29" ht="12.75">
      <c r="A1188" s="10"/>
      <c r="B1188" s="9"/>
      <c r="C1188" s="11"/>
      <c r="E1188" s="9"/>
      <c r="F1188" s="9"/>
      <c r="G1188" s="9"/>
      <c r="H1188" s="13"/>
      <c r="I1188" s="9"/>
      <c r="J1188" s="9"/>
      <c r="K1188" s="76"/>
      <c r="L1188" s="9"/>
      <c r="M1188" s="149"/>
      <c r="N1188" s="11"/>
      <c r="O1188" s="11"/>
      <c r="P1188" s="9"/>
      <c r="Q1188" s="9"/>
      <c r="R1188" s="9"/>
      <c r="S1188" s="149"/>
      <c r="T1188" s="9"/>
      <c r="U1188" s="11"/>
      <c r="V1188" s="9"/>
      <c r="W1188" s="9"/>
      <c r="X1188" s="47"/>
      <c r="Y1188" s="9"/>
      <c r="Z1188" s="28"/>
      <c r="AA1188" s="9"/>
      <c r="AB1188" s="9"/>
      <c r="AC1188" s="9"/>
    </row>
    <row r="1189" spans="1:29" ht="12.75">
      <c r="A1189" s="10"/>
      <c r="B1189" s="9"/>
      <c r="C1189" s="11"/>
      <c r="E1189" s="9"/>
      <c r="F1189" s="9"/>
      <c r="G1189" s="9"/>
      <c r="H1189" s="13"/>
      <c r="I1189" s="9"/>
      <c r="J1189" s="9"/>
      <c r="K1189" s="76"/>
      <c r="L1189" s="9"/>
      <c r="M1189" s="149"/>
      <c r="N1189" s="11"/>
      <c r="O1189" s="11"/>
      <c r="P1189" s="9"/>
      <c r="Q1189" s="9"/>
      <c r="R1189" s="9"/>
      <c r="S1189" s="149"/>
      <c r="T1189" s="9"/>
      <c r="U1189" s="11"/>
      <c r="V1189" s="9"/>
      <c r="W1189" s="9"/>
      <c r="X1189" s="47"/>
      <c r="Y1189" s="9"/>
      <c r="Z1189" s="28"/>
      <c r="AA1189" s="9"/>
      <c r="AB1189" s="9"/>
      <c r="AC1189" s="9"/>
    </row>
    <row r="1190" spans="1:29" ht="12.75">
      <c r="A1190" s="10"/>
      <c r="B1190" s="9"/>
      <c r="C1190" s="11"/>
      <c r="E1190" s="9"/>
      <c r="F1190" s="9"/>
      <c r="G1190" s="9"/>
      <c r="H1190" s="13"/>
      <c r="I1190" s="9"/>
      <c r="J1190" s="9"/>
      <c r="K1190" s="76"/>
      <c r="L1190" s="9"/>
      <c r="M1190" s="149"/>
      <c r="N1190" s="11"/>
      <c r="O1190" s="11"/>
      <c r="P1190" s="9"/>
      <c r="Q1190" s="9"/>
      <c r="R1190" s="9"/>
      <c r="S1190" s="149"/>
      <c r="T1190" s="9"/>
      <c r="U1190" s="11"/>
      <c r="V1190" s="9"/>
      <c r="W1190" s="9"/>
      <c r="X1190" s="47"/>
      <c r="Y1190" s="9"/>
      <c r="Z1190" s="28"/>
      <c r="AA1190" s="9"/>
      <c r="AB1190" s="9"/>
      <c r="AC1190" s="9"/>
    </row>
    <row r="1191" spans="1:29" ht="12.75">
      <c r="A1191" s="10"/>
      <c r="B1191" s="9"/>
      <c r="C1191" s="11"/>
      <c r="E1191" s="9"/>
      <c r="F1191" s="9"/>
      <c r="G1191" s="9"/>
      <c r="H1191" s="13"/>
      <c r="I1191" s="9"/>
      <c r="J1191" s="9"/>
      <c r="K1191" s="76"/>
      <c r="L1191" s="9"/>
      <c r="M1191" s="149"/>
      <c r="N1191" s="11"/>
      <c r="O1191" s="11"/>
      <c r="P1191" s="9"/>
      <c r="Q1191" s="9"/>
      <c r="R1191" s="9"/>
      <c r="S1191" s="149"/>
      <c r="T1191" s="9"/>
      <c r="U1191" s="11"/>
      <c r="V1191" s="9"/>
      <c r="W1191" s="9"/>
      <c r="X1191" s="47"/>
      <c r="Y1191" s="9"/>
      <c r="Z1191" s="28"/>
      <c r="AA1191" s="9"/>
      <c r="AB1191" s="9"/>
      <c r="AC1191" s="9"/>
    </row>
    <row r="1192" spans="1:29" ht="12.75">
      <c r="A1192" s="10"/>
      <c r="B1192" s="9"/>
      <c r="C1192" s="11"/>
      <c r="E1192" s="9"/>
      <c r="F1192" s="9"/>
      <c r="G1192" s="9"/>
      <c r="H1192" s="13"/>
      <c r="I1192" s="9"/>
      <c r="J1192" s="9"/>
      <c r="K1192" s="76"/>
      <c r="L1192" s="9"/>
      <c r="M1192" s="149"/>
      <c r="N1192" s="11"/>
      <c r="O1192" s="11"/>
      <c r="P1192" s="9"/>
      <c r="Q1192" s="9"/>
      <c r="R1192" s="9"/>
      <c r="S1192" s="149"/>
      <c r="T1192" s="9"/>
      <c r="U1192" s="11"/>
      <c r="V1192" s="9"/>
      <c r="W1192" s="9"/>
      <c r="X1192" s="47"/>
      <c r="Y1192" s="9"/>
      <c r="Z1192" s="28"/>
      <c r="AA1192" s="9"/>
      <c r="AB1192" s="9"/>
      <c r="AC1192" s="9"/>
    </row>
    <row r="1193" spans="1:29" ht="12.75">
      <c r="A1193" s="10"/>
      <c r="B1193" s="9"/>
      <c r="C1193" s="11"/>
      <c r="E1193" s="9"/>
      <c r="F1193" s="9"/>
      <c r="G1193" s="9"/>
      <c r="H1193" s="13"/>
      <c r="I1193" s="9"/>
      <c r="J1193" s="9"/>
      <c r="K1193" s="76"/>
      <c r="L1193" s="9"/>
      <c r="M1193" s="149"/>
      <c r="N1193" s="11"/>
      <c r="O1193" s="11"/>
      <c r="P1193" s="9"/>
      <c r="Q1193" s="9"/>
      <c r="R1193" s="9"/>
      <c r="S1193" s="149"/>
      <c r="T1193" s="9"/>
      <c r="U1193" s="11"/>
      <c r="V1193" s="9"/>
      <c r="W1193" s="9"/>
      <c r="X1193" s="47"/>
      <c r="Y1193" s="9"/>
      <c r="Z1193" s="28"/>
      <c r="AA1193" s="9"/>
      <c r="AB1193" s="9"/>
      <c r="AC1193" s="9"/>
    </row>
    <row r="1194" spans="1:29" ht="12.75">
      <c r="A1194" s="10"/>
      <c r="B1194" s="9"/>
      <c r="C1194" s="11"/>
      <c r="E1194" s="9"/>
      <c r="F1194" s="9"/>
      <c r="G1194" s="9"/>
      <c r="H1194" s="13"/>
      <c r="I1194" s="9"/>
      <c r="J1194" s="9"/>
      <c r="K1194" s="76"/>
      <c r="L1194" s="9"/>
      <c r="M1194" s="149"/>
      <c r="N1194" s="11"/>
      <c r="O1194" s="11"/>
      <c r="P1194" s="9"/>
      <c r="Q1194" s="9"/>
      <c r="R1194" s="9"/>
      <c r="S1194" s="149"/>
      <c r="T1194" s="9"/>
      <c r="U1194" s="11"/>
      <c r="V1194" s="9"/>
      <c r="W1194" s="9"/>
      <c r="X1194" s="47"/>
      <c r="Y1194" s="9"/>
      <c r="Z1194" s="28"/>
      <c r="AA1194" s="9"/>
      <c r="AB1194" s="9"/>
      <c r="AC1194" s="9"/>
    </row>
    <row r="1195" spans="1:29" ht="12.75">
      <c r="A1195" s="10"/>
      <c r="B1195" s="9"/>
      <c r="C1195" s="11"/>
      <c r="E1195" s="9"/>
      <c r="F1195" s="9"/>
      <c r="G1195" s="9"/>
      <c r="H1195" s="13"/>
      <c r="I1195" s="9"/>
      <c r="J1195" s="9"/>
      <c r="K1195" s="76"/>
      <c r="L1195" s="9"/>
      <c r="M1195" s="149"/>
      <c r="N1195" s="11"/>
      <c r="O1195" s="11"/>
      <c r="P1195" s="9"/>
      <c r="Q1195" s="9"/>
      <c r="R1195" s="9"/>
      <c r="S1195" s="149"/>
      <c r="T1195" s="9"/>
      <c r="U1195" s="11"/>
      <c r="V1195" s="9"/>
      <c r="W1195" s="9"/>
      <c r="X1195" s="47"/>
      <c r="Y1195" s="9"/>
      <c r="Z1195" s="28"/>
      <c r="AA1195" s="9"/>
      <c r="AB1195" s="9"/>
      <c r="AC1195" s="9"/>
    </row>
    <row r="1196" spans="1:29" ht="12.75">
      <c r="A1196" s="10"/>
      <c r="B1196" s="9"/>
      <c r="C1196" s="11"/>
      <c r="E1196" s="9"/>
      <c r="F1196" s="9"/>
      <c r="G1196" s="9"/>
      <c r="H1196" s="13"/>
      <c r="I1196" s="9"/>
      <c r="J1196" s="9"/>
      <c r="K1196" s="76"/>
      <c r="L1196" s="9"/>
      <c r="M1196" s="149"/>
      <c r="N1196" s="11"/>
      <c r="O1196" s="11"/>
      <c r="P1196" s="9"/>
      <c r="Q1196" s="9"/>
      <c r="R1196" s="9"/>
      <c r="S1196" s="149"/>
      <c r="T1196" s="9"/>
      <c r="U1196" s="11"/>
      <c r="V1196" s="9"/>
      <c r="W1196" s="9"/>
      <c r="X1196" s="47"/>
      <c r="Y1196" s="9"/>
      <c r="Z1196" s="28"/>
      <c r="AA1196" s="9"/>
      <c r="AB1196" s="9"/>
      <c r="AC1196" s="9"/>
    </row>
    <row r="1197" spans="1:29" ht="12.75">
      <c r="A1197" s="10"/>
      <c r="B1197" s="9"/>
      <c r="C1197" s="11"/>
      <c r="E1197" s="9"/>
      <c r="F1197" s="9"/>
      <c r="G1197" s="9"/>
      <c r="H1197" s="13"/>
      <c r="I1197" s="9"/>
      <c r="J1197" s="9"/>
      <c r="K1197" s="76"/>
      <c r="L1197" s="9"/>
      <c r="M1197" s="149"/>
      <c r="N1197" s="11"/>
      <c r="O1197" s="11"/>
      <c r="P1197" s="9"/>
      <c r="Q1197" s="9"/>
      <c r="R1197" s="9"/>
      <c r="S1197" s="149"/>
      <c r="T1197" s="9"/>
      <c r="U1197" s="11"/>
      <c r="V1197" s="9"/>
      <c r="W1197" s="9"/>
      <c r="X1197" s="47"/>
      <c r="Y1197" s="9"/>
      <c r="Z1197" s="28"/>
      <c r="AA1197" s="9"/>
      <c r="AB1197" s="9"/>
      <c r="AC1197" s="9"/>
    </row>
    <row r="1198" spans="1:29" ht="12.75">
      <c r="A1198" s="10"/>
      <c r="B1198" s="9"/>
      <c r="C1198" s="11"/>
      <c r="E1198" s="9"/>
      <c r="F1198" s="9"/>
      <c r="G1198" s="9"/>
      <c r="H1198" s="13"/>
      <c r="I1198" s="9"/>
      <c r="J1198" s="9"/>
      <c r="K1198" s="76"/>
      <c r="L1198" s="9"/>
      <c r="M1198" s="149"/>
      <c r="N1198" s="11"/>
      <c r="O1198" s="11"/>
      <c r="P1198" s="9"/>
      <c r="Q1198" s="9"/>
      <c r="R1198" s="9"/>
      <c r="S1198" s="149"/>
      <c r="T1198" s="9"/>
      <c r="U1198" s="11"/>
      <c r="V1198" s="9"/>
      <c r="W1198" s="9"/>
      <c r="X1198" s="47"/>
      <c r="Y1198" s="9"/>
      <c r="Z1198" s="28"/>
      <c r="AA1198" s="9"/>
      <c r="AB1198" s="9"/>
      <c r="AC1198" s="9"/>
    </row>
    <row r="1199" spans="1:29" ht="12.75">
      <c r="A1199" s="10"/>
      <c r="B1199" s="9"/>
      <c r="C1199" s="11"/>
      <c r="E1199" s="9"/>
      <c r="F1199" s="9"/>
      <c r="G1199" s="9"/>
      <c r="H1199" s="13"/>
      <c r="I1199" s="9"/>
      <c r="J1199" s="9"/>
      <c r="K1199" s="76"/>
      <c r="L1199" s="9"/>
      <c r="M1199" s="149"/>
      <c r="N1199" s="11"/>
      <c r="O1199" s="11"/>
      <c r="P1199" s="9"/>
      <c r="Q1199" s="9"/>
      <c r="R1199" s="9"/>
      <c r="S1199" s="149"/>
      <c r="T1199" s="9"/>
      <c r="U1199" s="11"/>
      <c r="V1199" s="9"/>
      <c r="W1199" s="9"/>
      <c r="X1199" s="47"/>
      <c r="Y1199" s="9"/>
      <c r="Z1199" s="28"/>
      <c r="AA1199" s="9"/>
      <c r="AB1199" s="9"/>
      <c r="AC1199" s="9"/>
    </row>
    <row r="1200" spans="1:29" ht="12.75">
      <c r="A1200" s="10"/>
      <c r="B1200" s="9"/>
      <c r="C1200" s="11"/>
      <c r="E1200" s="9"/>
      <c r="F1200" s="9"/>
      <c r="G1200" s="9"/>
      <c r="H1200" s="13"/>
      <c r="I1200" s="9"/>
      <c r="J1200" s="9"/>
      <c r="K1200" s="76"/>
      <c r="L1200" s="9"/>
      <c r="M1200" s="149"/>
      <c r="N1200" s="11"/>
      <c r="O1200" s="11"/>
      <c r="P1200" s="9"/>
      <c r="Q1200" s="9"/>
      <c r="R1200" s="9"/>
      <c r="S1200" s="149"/>
      <c r="T1200" s="9"/>
      <c r="U1200" s="11"/>
      <c r="V1200" s="9"/>
      <c r="W1200" s="9"/>
      <c r="X1200" s="47"/>
      <c r="Y1200" s="9"/>
      <c r="Z1200" s="28"/>
      <c r="AA1200" s="9"/>
      <c r="AB1200" s="9"/>
      <c r="AC1200" s="9"/>
    </row>
    <row r="1201" spans="1:29" ht="12.75">
      <c r="A1201" s="10"/>
      <c r="B1201" s="9"/>
      <c r="C1201" s="11"/>
      <c r="E1201" s="9"/>
      <c r="F1201" s="9"/>
      <c r="G1201" s="9"/>
      <c r="H1201" s="13"/>
      <c r="I1201" s="9"/>
      <c r="J1201" s="9"/>
      <c r="K1201" s="76"/>
      <c r="L1201" s="9"/>
      <c r="M1201" s="149"/>
      <c r="N1201" s="11"/>
      <c r="O1201" s="11"/>
      <c r="P1201" s="9"/>
      <c r="Q1201" s="9"/>
      <c r="R1201" s="9"/>
      <c r="S1201" s="149"/>
      <c r="T1201" s="9"/>
      <c r="U1201" s="11"/>
      <c r="V1201" s="9"/>
      <c r="W1201" s="9"/>
      <c r="X1201" s="47"/>
      <c r="Y1201" s="9"/>
      <c r="Z1201" s="28"/>
      <c r="AA1201" s="9"/>
      <c r="AB1201" s="9"/>
      <c r="AC1201" s="9"/>
    </row>
    <row r="1202" spans="1:29" ht="12.75">
      <c r="A1202" s="10"/>
      <c r="B1202" s="9"/>
      <c r="C1202" s="11"/>
      <c r="E1202" s="9"/>
      <c r="F1202" s="9"/>
      <c r="G1202" s="9"/>
      <c r="H1202" s="13"/>
      <c r="I1202" s="9"/>
      <c r="J1202" s="9"/>
      <c r="K1202" s="76"/>
      <c r="L1202" s="9"/>
      <c r="M1202" s="149"/>
      <c r="N1202" s="11"/>
      <c r="O1202" s="11"/>
      <c r="P1202" s="9"/>
      <c r="Q1202" s="9"/>
      <c r="R1202" s="9"/>
      <c r="S1202" s="149"/>
      <c r="T1202" s="9"/>
      <c r="U1202" s="11"/>
      <c r="V1202" s="9"/>
      <c r="W1202" s="9"/>
      <c r="X1202" s="47"/>
      <c r="Y1202" s="9"/>
      <c r="Z1202" s="28"/>
      <c r="AA1202" s="9"/>
      <c r="AB1202" s="9"/>
      <c r="AC1202" s="9"/>
    </row>
    <row r="1203" spans="1:29" ht="12.75">
      <c r="A1203" s="10"/>
      <c r="B1203" s="9"/>
      <c r="C1203" s="11"/>
      <c r="E1203" s="9"/>
      <c r="F1203" s="9"/>
      <c r="G1203" s="9"/>
      <c r="H1203" s="13"/>
      <c r="I1203" s="9"/>
      <c r="J1203" s="9"/>
      <c r="K1203" s="76"/>
      <c r="L1203" s="9"/>
      <c r="M1203" s="149"/>
      <c r="N1203" s="11"/>
      <c r="O1203" s="11"/>
      <c r="P1203" s="9"/>
      <c r="Q1203" s="9"/>
      <c r="R1203" s="9"/>
      <c r="S1203" s="149"/>
      <c r="T1203" s="9"/>
      <c r="U1203" s="11"/>
      <c r="V1203" s="9"/>
      <c r="W1203" s="9"/>
      <c r="X1203" s="47"/>
      <c r="Y1203" s="9"/>
      <c r="Z1203" s="28"/>
      <c r="AA1203" s="9"/>
      <c r="AB1203" s="9"/>
      <c r="AC1203" s="9"/>
    </row>
    <row r="1204" spans="1:29" ht="12.75">
      <c r="A1204" s="10"/>
      <c r="B1204" s="9"/>
      <c r="C1204" s="11"/>
      <c r="E1204" s="9"/>
      <c r="F1204" s="9"/>
      <c r="G1204" s="9"/>
      <c r="H1204" s="13"/>
      <c r="I1204" s="9"/>
      <c r="J1204" s="9"/>
      <c r="K1204" s="76"/>
      <c r="L1204" s="9"/>
      <c r="M1204" s="149"/>
      <c r="N1204" s="11"/>
      <c r="O1204" s="11"/>
      <c r="P1204" s="9"/>
      <c r="Q1204" s="9"/>
      <c r="R1204" s="9"/>
      <c r="S1204" s="149"/>
      <c r="T1204" s="9"/>
      <c r="U1204" s="11"/>
      <c r="V1204" s="9"/>
      <c r="W1204" s="9"/>
      <c r="X1204" s="47"/>
      <c r="Y1204" s="9"/>
      <c r="Z1204" s="28"/>
      <c r="AA1204" s="9"/>
      <c r="AB1204" s="9"/>
      <c r="AC1204" s="9"/>
    </row>
    <row r="1205" spans="1:29" ht="12.75">
      <c r="A1205" s="10"/>
      <c r="B1205" s="9"/>
      <c r="C1205" s="11"/>
      <c r="E1205" s="9"/>
      <c r="F1205" s="9"/>
      <c r="G1205" s="9"/>
      <c r="H1205" s="13"/>
      <c r="I1205" s="9"/>
      <c r="J1205" s="9"/>
      <c r="K1205" s="76"/>
      <c r="L1205" s="9"/>
      <c r="M1205" s="149"/>
      <c r="N1205" s="11"/>
      <c r="O1205" s="11"/>
      <c r="P1205" s="9"/>
      <c r="Q1205" s="9"/>
      <c r="R1205" s="9"/>
      <c r="S1205" s="149"/>
      <c r="T1205" s="9"/>
      <c r="U1205" s="11"/>
      <c r="V1205" s="9"/>
      <c r="W1205" s="9"/>
      <c r="X1205" s="47"/>
      <c r="Y1205" s="9"/>
      <c r="Z1205" s="28"/>
      <c r="AA1205" s="9"/>
      <c r="AB1205" s="9"/>
      <c r="AC1205" s="9"/>
    </row>
    <row r="1206" spans="1:29" ht="12.75">
      <c r="A1206" s="10"/>
      <c r="B1206" s="9"/>
      <c r="C1206" s="11"/>
      <c r="E1206" s="9"/>
      <c r="F1206" s="9"/>
      <c r="G1206" s="9"/>
      <c r="H1206" s="13"/>
      <c r="I1206" s="9"/>
      <c r="J1206" s="9"/>
      <c r="K1206" s="76"/>
      <c r="L1206" s="9"/>
      <c r="M1206" s="149"/>
      <c r="N1206" s="11"/>
      <c r="O1206" s="11"/>
      <c r="P1206" s="9"/>
      <c r="Q1206" s="9"/>
      <c r="R1206" s="9"/>
      <c r="S1206" s="149"/>
      <c r="T1206" s="9"/>
      <c r="U1206" s="11"/>
      <c r="V1206" s="9"/>
      <c r="W1206" s="9"/>
      <c r="X1206" s="47"/>
      <c r="Y1206" s="9"/>
      <c r="Z1206" s="28"/>
      <c r="AA1206" s="9"/>
      <c r="AB1206" s="9"/>
      <c r="AC1206" s="9"/>
    </row>
    <row r="1207" spans="1:29" ht="12.75">
      <c r="A1207" s="10"/>
      <c r="B1207" s="9"/>
      <c r="C1207" s="11"/>
      <c r="E1207" s="9"/>
      <c r="F1207" s="9"/>
      <c r="G1207" s="9"/>
      <c r="H1207" s="13"/>
      <c r="I1207" s="9"/>
      <c r="J1207" s="9"/>
      <c r="K1207" s="76"/>
      <c r="L1207" s="9"/>
      <c r="M1207" s="149"/>
      <c r="N1207" s="11"/>
      <c r="O1207" s="11"/>
      <c r="P1207" s="9"/>
      <c r="Q1207" s="9"/>
      <c r="R1207" s="9"/>
      <c r="S1207" s="149"/>
      <c r="T1207" s="9"/>
      <c r="U1207" s="11"/>
      <c r="V1207" s="9"/>
      <c r="W1207" s="9"/>
      <c r="X1207" s="47"/>
      <c r="Y1207" s="9"/>
      <c r="Z1207" s="28"/>
      <c r="AA1207" s="9"/>
      <c r="AB1207" s="9"/>
      <c r="AC1207" s="9"/>
    </row>
    <row r="1208" spans="1:29" ht="12.75">
      <c r="A1208" s="10"/>
      <c r="B1208" s="9"/>
      <c r="C1208" s="11"/>
      <c r="E1208" s="9"/>
      <c r="F1208" s="9"/>
      <c r="G1208" s="9"/>
      <c r="H1208" s="13"/>
      <c r="I1208" s="9"/>
      <c r="J1208" s="9"/>
      <c r="K1208" s="76"/>
      <c r="L1208" s="9"/>
      <c r="M1208" s="149"/>
      <c r="N1208" s="11"/>
      <c r="O1208" s="11"/>
      <c r="P1208" s="9"/>
      <c r="Q1208" s="9"/>
      <c r="R1208" s="9"/>
      <c r="S1208" s="149"/>
      <c r="T1208" s="9"/>
      <c r="U1208" s="11"/>
      <c r="V1208" s="9"/>
      <c r="W1208" s="9"/>
      <c r="X1208" s="47"/>
      <c r="Y1208" s="9"/>
      <c r="Z1208" s="28"/>
      <c r="AA1208" s="9"/>
      <c r="AB1208" s="9"/>
      <c r="AC1208" s="9"/>
    </row>
    <row r="1209" spans="1:29" ht="12.75">
      <c r="A1209" s="10"/>
      <c r="B1209" s="9"/>
      <c r="C1209" s="11"/>
      <c r="E1209" s="9"/>
      <c r="F1209" s="9"/>
      <c r="G1209" s="9"/>
      <c r="H1209" s="13"/>
      <c r="I1209" s="9"/>
      <c r="J1209" s="9"/>
      <c r="K1209" s="76"/>
      <c r="L1209" s="9"/>
      <c r="M1209" s="149"/>
      <c r="N1209" s="11"/>
      <c r="O1209" s="11"/>
      <c r="P1209" s="9"/>
      <c r="Q1209" s="9"/>
      <c r="R1209" s="9"/>
      <c r="S1209" s="149"/>
      <c r="T1209" s="9"/>
      <c r="U1209" s="11"/>
      <c r="V1209" s="9"/>
      <c r="W1209" s="9"/>
      <c r="X1209" s="47"/>
      <c r="Y1209" s="9"/>
      <c r="Z1209" s="28"/>
      <c r="AA1209" s="9"/>
      <c r="AB1209" s="9"/>
      <c r="AC1209" s="9"/>
    </row>
    <row r="1210" spans="1:29" ht="12.75">
      <c r="A1210" s="10"/>
      <c r="B1210" s="9"/>
      <c r="C1210" s="11"/>
      <c r="E1210" s="9"/>
      <c r="F1210" s="9"/>
      <c r="G1210" s="9"/>
      <c r="H1210" s="13"/>
      <c r="I1210" s="9"/>
      <c r="J1210" s="9"/>
      <c r="K1210" s="76"/>
      <c r="L1210" s="9"/>
      <c r="M1210" s="149"/>
      <c r="N1210" s="11"/>
      <c r="O1210" s="11"/>
      <c r="P1210" s="9"/>
      <c r="Q1210" s="9"/>
      <c r="R1210" s="9"/>
      <c r="S1210" s="149"/>
      <c r="T1210" s="9"/>
      <c r="U1210" s="11"/>
      <c r="V1210" s="9"/>
      <c r="W1210" s="9"/>
      <c r="X1210" s="47"/>
      <c r="Y1210" s="9"/>
      <c r="Z1210" s="28"/>
      <c r="AA1210" s="9"/>
      <c r="AB1210" s="9"/>
      <c r="AC1210" s="9"/>
    </row>
    <row r="1211" spans="1:29" ht="12.75">
      <c r="A1211" s="10"/>
      <c r="B1211" s="9"/>
      <c r="C1211" s="11"/>
      <c r="E1211" s="9"/>
      <c r="F1211" s="9"/>
      <c r="G1211" s="9"/>
      <c r="H1211" s="13"/>
      <c r="I1211" s="9"/>
      <c r="J1211" s="9"/>
      <c r="K1211" s="76"/>
      <c r="L1211" s="9"/>
      <c r="M1211" s="149"/>
      <c r="N1211" s="11"/>
      <c r="O1211" s="11"/>
      <c r="P1211" s="9"/>
      <c r="Q1211" s="9"/>
      <c r="R1211" s="9"/>
      <c r="S1211" s="149"/>
      <c r="T1211" s="9"/>
      <c r="U1211" s="11"/>
      <c r="V1211" s="9"/>
      <c r="W1211" s="9"/>
      <c r="X1211" s="47"/>
      <c r="Y1211" s="9"/>
      <c r="Z1211" s="28"/>
      <c r="AA1211" s="9"/>
      <c r="AB1211" s="9"/>
      <c r="AC1211" s="9"/>
    </row>
    <row r="1212" spans="1:29" ht="12.75">
      <c r="A1212" s="10"/>
      <c r="B1212" s="9"/>
      <c r="C1212" s="11"/>
      <c r="E1212" s="9"/>
      <c r="F1212" s="9"/>
      <c r="G1212" s="9"/>
      <c r="H1212" s="13"/>
      <c r="I1212" s="9"/>
      <c r="J1212" s="9"/>
      <c r="K1212" s="76"/>
      <c r="L1212" s="9"/>
      <c r="M1212" s="149"/>
      <c r="N1212" s="11"/>
      <c r="O1212" s="11"/>
      <c r="P1212" s="9"/>
      <c r="Q1212" s="9"/>
      <c r="R1212" s="9"/>
      <c r="S1212" s="149"/>
      <c r="T1212" s="9"/>
      <c r="U1212" s="11"/>
      <c r="V1212" s="9"/>
      <c r="W1212" s="9"/>
      <c r="X1212" s="47"/>
      <c r="Y1212" s="9"/>
      <c r="Z1212" s="28"/>
      <c r="AA1212" s="9"/>
      <c r="AB1212" s="9"/>
      <c r="AC1212" s="9"/>
    </row>
    <row r="1213" spans="1:29" ht="12.75">
      <c r="A1213" s="10"/>
      <c r="B1213" s="9"/>
      <c r="C1213" s="11"/>
      <c r="E1213" s="9"/>
      <c r="F1213" s="9"/>
      <c r="G1213" s="9"/>
      <c r="H1213" s="13"/>
      <c r="I1213" s="9"/>
      <c r="J1213" s="9"/>
      <c r="K1213" s="76"/>
      <c r="L1213" s="9"/>
      <c r="M1213" s="149"/>
      <c r="N1213" s="11"/>
      <c r="O1213" s="11"/>
      <c r="P1213" s="9"/>
      <c r="Q1213" s="9"/>
      <c r="R1213" s="9"/>
      <c r="S1213" s="149"/>
      <c r="T1213" s="9"/>
      <c r="U1213" s="11"/>
      <c r="V1213" s="9"/>
      <c r="W1213" s="9"/>
      <c r="X1213" s="47"/>
      <c r="Y1213" s="9"/>
      <c r="Z1213" s="28"/>
      <c r="AA1213" s="9"/>
      <c r="AB1213" s="9"/>
      <c r="AC1213" s="9"/>
    </row>
    <row r="1214" spans="1:29" ht="12.75">
      <c r="A1214" s="10"/>
      <c r="B1214" s="9"/>
      <c r="C1214" s="11"/>
      <c r="E1214" s="9"/>
      <c r="F1214" s="9"/>
      <c r="G1214" s="9"/>
      <c r="H1214" s="13"/>
      <c r="I1214" s="9"/>
      <c r="J1214" s="9"/>
      <c r="K1214" s="76"/>
      <c r="L1214" s="9"/>
      <c r="M1214" s="149"/>
      <c r="N1214" s="11"/>
      <c r="O1214" s="11"/>
      <c r="P1214" s="9"/>
      <c r="Q1214" s="9"/>
      <c r="R1214" s="9"/>
      <c r="S1214" s="149"/>
      <c r="T1214" s="9"/>
      <c r="U1214" s="11"/>
      <c r="V1214" s="9"/>
      <c r="W1214" s="9"/>
      <c r="X1214" s="47"/>
      <c r="Y1214" s="9"/>
      <c r="Z1214" s="28"/>
      <c r="AA1214" s="9"/>
      <c r="AB1214" s="9"/>
      <c r="AC1214" s="9"/>
    </row>
    <row r="1215" spans="1:29" ht="12.75">
      <c r="A1215" s="10"/>
      <c r="B1215" s="9"/>
      <c r="C1215" s="11"/>
      <c r="E1215" s="9"/>
      <c r="F1215" s="9"/>
      <c r="G1215" s="9"/>
      <c r="H1215" s="13"/>
      <c r="I1215" s="9"/>
      <c r="J1215" s="9"/>
      <c r="K1215" s="76"/>
      <c r="L1215" s="9"/>
      <c r="M1215" s="149"/>
      <c r="N1215" s="11"/>
      <c r="O1215" s="11"/>
      <c r="P1215" s="9"/>
      <c r="Q1215" s="9"/>
      <c r="R1215" s="9"/>
      <c r="S1215" s="149"/>
      <c r="T1215" s="9"/>
      <c r="U1215" s="11"/>
      <c r="V1215" s="9"/>
      <c r="W1215" s="9"/>
      <c r="X1215" s="47"/>
      <c r="Y1215" s="9"/>
      <c r="Z1215" s="28"/>
      <c r="AA1215" s="9"/>
      <c r="AB1215" s="9"/>
      <c r="AC1215" s="9"/>
    </row>
    <row r="1216" spans="1:29" ht="12.75">
      <c r="A1216" s="10"/>
      <c r="B1216" s="9"/>
      <c r="C1216" s="11"/>
      <c r="E1216" s="9"/>
      <c r="F1216" s="9"/>
      <c r="G1216" s="9"/>
      <c r="H1216" s="13"/>
      <c r="I1216" s="9"/>
      <c r="J1216" s="9"/>
      <c r="K1216" s="76"/>
      <c r="L1216" s="9"/>
      <c r="M1216" s="149"/>
      <c r="N1216" s="11"/>
      <c r="O1216" s="11"/>
      <c r="P1216" s="9"/>
      <c r="Q1216" s="9"/>
      <c r="R1216" s="9"/>
      <c r="S1216" s="149"/>
      <c r="T1216" s="9"/>
      <c r="U1216" s="11"/>
      <c r="V1216" s="9"/>
      <c r="W1216" s="9"/>
      <c r="X1216" s="47"/>
      <c r="Y1216" s="9"/>
      <c r="Z1216" s="28"/>
      <c r="AA1216" s="9"/>
      <c r="AB1216" s="9"/>
      <c r="AC1216" s="9"/>
    </row>
    <row r="1217" spans="1:29" ht="12.75">
      <c r="A1217" s="10"/>
      <c r="B1217" s="9"/>
      <c r="C1217" s="11"/>
      <c r="E1217" s="9"/>
      <c r="F1217" s="9"/>
      <c r="G1217" s="9"/>
      <c r="H1217" s="13"/>
      <c r="I1217" s="9"/>
      <c r="J1217" s="9"/>
      <c r="K1217" s="76"/>
      <c r="L1217" s="9"/>
      <c r="M1217" s="149"/>
      <c r="N1217" s="11"/>
      <c r="O1217" s="11"/>
      <c r="P1217" s="9"/>
      <c r="Q1217" s="9"/>
      <c r="R1217" s="9"/>
      <c r="S1217" s="149"/>
      <c r="T1217" s="9"/>
      <c r="U1217" s="11"/>
      <c r="V1217" s="9"/>
      <c r="W1217" s="9"/>
      <c r="X1217" s="47"/>
      <c r="Y1217" s="9"/>
      <c r="Z1217" s="28"/>
      <c r="AA1217" s="9"/>
      <c r="AB1217" s="9"/>
      <c r="AC1217" s="9"/>
    </row>
    <row r="1218" spans="1:29" ht="12.75">
      <c r="A1218" s="10"/>
      <c r="B1218" s="9"/>
      <c r="C1218" s="11"/>
      <c r="E1218" s="9"/>
      <c r="F1218" s="9"/>
      <c r="G1218" s="9"/>
      <c r="H1218" s="13"/>
      <c r="I1218" s="9"/>
      <c r="J1218" s="9"/>
      <c r="K1218" s="76"/>
      <c r="L1218" s="9"/>
      <c r="M1218" s="149"/>
      <c r="N1218" s="11"/>
      <c r="O1218" s="11"/>
      <c r="P1218" s="9"/>
      <c r="Q1218" s="9"/>
      <c r="R1218" s="9"/>
      <c r="S1218" s="149"/>
      <c r="T1218" s="9"/>
      <c r="U1218" s="11"/>
      <c r="V1218" s="9"/>
      <c r="W1218" s="9"/>
      <c r="X1218" s="47"/>
      <c r="Y1218" s="9"/>
      <c r="Z1218" s="28"/>
      <c r="AA1218" s="9"/>
      <c r="AB1218" s="9"/>
      <c r="AC1218" s="9"/>
    </row>
  </sheetData>
  <mergeCells count="1">
    <mergeCell ref="K2:AB25"/>
  </mergeCells>
  <dataValidations count="2">
    <dataValidation type="list" allowBlank="1" showErrorMessage="1" sqref="B2:B1218" xr:uid="{00000000-0002-0000-03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1218" xr:uid="{00000000-0002-0000-03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2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42578125" customWidth="1"/>
    <col min="2" max="2" width="22.28515625" customWidth="1"/>
    <col min="3" max="4" width="11" customWidth="1"/>
    <col min="5" max="5" width="11.42578125" customWidth="1"/>
    <col min="6" max="6" width="15.7109375" customWidth="1"/>
    <col min="7" max="7" width="21.7109375" customWidth="1"/>
    <col min="8" max="8" width="7.28515625" customWidth="1"/>
    <col min="9" max="9" width="16.28515625" customWidth="1"/>
    <col min="10" max="10" width="9" customWidth="1"/>
    <col min="11" max="11" width="10.5703125" customWidth="1"/>
    <col min="12" max="12" width="11.42578125" customWidth="1"/>
    <col min="13" max="13" width="13.7109375" customWidth="1"/>
    <col min="14" max="14" width="13.85546875" customWidth="1"/>
    <col min="15" max="15" width="10.140625" customWidth="1"/>
    <col min="16" max="16" width="8.7109375" customWidth="1"/>
    <col min="17" max="17" width="9.42578125" customWidth="1"/>
    <col min="18" max="18" width="11.42578125" customWidth="1"/>
    <col min="19" max="19" width="11.85546875" customWidth="1"/>
    <col min="20" max="20" width="11" customWidth="1"/>
    <col min="21" max="21" width="8.7109375" customWidth="1"/>
    <col min="29" max="30" width="14.140625" customWidth="1"/>
  </cols>
  <sheetData>
    <row r="1" spans="1:30" ht="12.75">
      <c r="A1" s="154"/>
      <c r="B1" s="1" t="s">
        <v>1</v>
      </c>
      <c r="C1" s="155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7" t="s">
        <v>1598</v>
      </c>
      <c r="K1" s="156" t="s">
        <v>0</v>
      </c>
      <c r="L1" s="157" t="s">
        <v>1581</v>
      </c>
      <c r="M1" s="158" t="s">
        <v>1582</v>
      </c>
      <c r="N1" s="158" t="s">
        <v>1583</v>
      </c>
      <c r="O1" s="159" t="s">
        <v>1577</v>
      </c>
      <c r="P1" s="158" t="s">
        <v>1579</v>
      </c>
      <c r="Q1" s="157" t="s">
        <v>0</v>
      </c>
      <c r="R1" s="157" t="s">
        <v>1581</v>
      </c>
      <c r="S1" s="160" t="s">
        <v>1584</v>
      </c>
      <c r="T1" s="161" t="s">
        <v>1585</v>
      </c>
      <c r="U1" s="162" t="s">
        <v>1579</v>
      </c>
      <c r="V1" s="162" t="s">
        <v>1586</v>
      </c>
      <c r="W1" s="163" t="s">
        <v>1587</v>
      </c>
      <c r="X1" s="161" t="s">
        <v>1585</v>
      </c>
      <c r="Y1" s="161" t="s">
        <v>1588</v>
      </c>
      <c r="Z1" s="164" t="s">
        <v>1599</v>
      </c>
      <c r="AA1" s="165">
        <v>1.1000000000000001</v>
      </c>
      <c r="AB1" s="9"/>
      <c r="AC1" s="9"/>
      <c r="AD1" s="9"/>
    </row>
    <row r="2" spans="1:30" ht="12.75" hidden="1">
      <c r="A2" s="10">
        <v>45998</v>
      </c>
      <c r="B2" s="9" t="s">
        <v>14</v>
      </c>
      <c r="C2" s="166">
        <v>9283.18</v>
      </c>
      <c r="D2" s="9">
        <v>109</v>
      </c>
      <c r="E2" s="76">
        <v>39.17</v>
      </c>
      <c r="F2" s="9">
        <v>33</v>
      </c>
      <c r="G2" s="9">
        <v>16.2</v>
      </c>
      <c r="H2" s="13">
        <v>0.32500000000000001</v>
      </c>
      <c r="I2" s="9" t="s">
        <v>16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9"/>
      <c r="AA2" s="9"/>
      <c r="AB2" s="9"/>
      <c r="AC2" s="9"/>
      <c r="AD2" s="9"/>
    </row>
    <row r="3" spans="1:30" ht="12.75" hidden="1">
      <c r="A3" s="10">
        <v>45999</v>
      </c>
      <c r="B3" s="9" t="s">
        <v>14</v>
      </c>
      <c r="C3" s="166">
        <v>2532.12</v>
      </c>
      <c r="D3" s="9">
        <v>16</v>
      </c>
      <c r="E3" s="76">
        <v>24.5</v>
      </c>
      <c r="F3" s="9">
        <v>0</v>
      </c>
      <c r="G3" s="9">
        <v>5.3</v>
      </c>
      <c r="H3" s="13">
        <v>0.2349</v>
      </c>
      <c r="I3" s="9" t="s">
        <v>16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9"/>
      <c r="AA3" s="9"/>
      <c r="AB3" s="9"/>
      <c r="AC3" s="9"/>
      <c r="AD3" s="9"/>
    </row>
    <row r="4" spans="1:30" ht="12.75" hidden="1">
      <c r="A4" s="10">
        <v>46000</v>
      </c>
      <c r="B4" s="9" t="s">
        <v>14</v>
      </c>
      <c r="C4" s="166">
        <v>5025.38</v>
      </c>
      <c r="D4" s="9">
        <v>31</v>
      </c>
      <c r="E4" s="76">
        <v>35.840000000000003</v>
      </c>
      <c r="F4" s="9">
        <v>8</v>
      </c>
      <c r="G4" s="9">
        <v>3.8</v>
      </c>
      <c r="H4" s="13">
        <v>0.36670000000000003</v>
      </c>
      <c r="I4" s="9" t="s">
        <v>16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9"/>
      <c r="AA4" s="9"/>
      <c r="AB4" s="9"/>
      <c r="AC4" s="9"/>
      <c r="AD4" s="9"/>
    </row>
    <row r="5" spans="1:30" ht="12.75" hidden="1">
      <c r="A5" s="10">
        <v>46001</v>
      </c>
      <c r="B5" s="9" t="s">
        <v>14</v>
      </c>
      <c r="C5" s="166">
        <v>4271</v>
      </c>
      <c r="D5" s="9">
        <v>33</v>
      </c>
      <c r="E5" s="76">
        <v>22.4</v>
      </c>
      <c r="F5" s="9">
        <v>1</v>
      </c>
      <c r="G5" s="9">
        <v>11</v>
      </c>
      <c r="H5" s="13">
        <v>0.2656</v>
      </c>
      <c r="I5" s="9" t="s">
        <v>16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9"/>
      <c r="AA5" s="9"/>
      <c r="AB5" s="9"/>
      <c r="AC5" s="9"/>
      <c r="AD5" s="9"/>
    </row>
    <row r="6" spans="1:30" ht="12.75" hidden="1">
      <c r="A6" s="10">
        <v>46002</v>
      </c>
      <c r="B6" s="9" t="s">
        <v>14</v>
      </c>
      <c r="C6" s="166">
        <v>3209.8</v>
      </c>
      <c r="D6" s="9">
        <v>21</v>
      </c>
      <c r="E6" s="76">
        <v>31.97</v>
      </c>
      <c r="F6" s="9">
        <v>1</v>
      </c>
      <c r="G6" s="9">
        <v>7</v>
      </c>
      <c r="H6" s="13">
        <v>0.28660000000000002</v>
      </c>
      <c r="I6" s="9" t="s">
        <v>16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9"/>
      <c r="AA6" s="9"/>
      <c r="AB6" s="9"/>
      <c r="AC6" s="9"/>
      <c r="AD6" s="9"/>
    </row>
    <row r="7" spans="1:30" ht="12.75" hidden="1">
      <c r="A7" s="10">
        <v>46003</v>
      </c>
      <c r="B7" s="9" t="s">
        <v>14</v>
      </c>
      <c r="C7" s="166">
        <v>6608.64</v>
      </c>
      <c r="D7" s="9">
        <v>51</v>
      </c>
      <c r="E7" s="76">
        <v>25.13</v>
      </c>
      <c r="F7" s="9">
        <v>0</v>
      </c>
      <c r="G7" s="9">
        <v>7</v>
      </c>
      <c r="H7" s="13">
        <v>0.19089999999999999</v>
      </c>
      <c r="I7" s="9" t="s">
        <v>16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9"/>
      <c r="AA7" s="9"/>
      <c r="AB7" s="9"/>
      <c r="AC7" s="9"/>
      <c r="AD7" s="9"/>
    </row>
    <row r="8" spans="1:30" ht="12.75" hidden="1">
      <c r="A8" s="10">
        <v>46004</v>
      </c>
      <c r="B8" s="9" t="s">
        <v>14</v>
      </c>
      <c r="C8" s="166">
        <v>8005.64</v>
      </c>
      <c r="D8" s="9">
        <v>67</v>
      </c>
      <c r="E8" s="76">
        <v>21.9</v>
      </c>
      <c r="F8" s="9">
        <v>0</v>
      </c>
      <c r="G8" s="9">
        <v>5</v>
      </c>
      <c r="H8" s="13">
        <v>0.248</v>
      </c>
      <c r="I8" s="9" t="s">
        <v>16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9"/>
      <c r="AA8" s="9"/>
      <c r="AB8" s="9"/>
      <c r="AC8" s="9"/>
      <c r="AD8" s="9"/>
    </row>
    <row r="9" spans="1:30" ht="12.75" hidden="1">
      <c r="A9" s="10">
        <v>46005</v>
      </c>
      <c r="B9" s="9" t="s">
        <v>14</v>
      </c>
      <c r="C9" s="166">
        <v>8361.14</v>
      </c>
      <c r="D9" s="9">
        <v>70</v>
      </c>
      <c r="E9" s="76">
        <v>22.99</v>
      </c>
      <c r="F9" s="9">
        <v>0</v>
      </c>
      <c r="G9" s="9"/>
      <c r="H9" s="13">
        <v>0.27110000000000001</v>
      </c>
      <c r="I9" s="9" t="s">
        <v>16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9"/>
      <c r="AA9" s="9"/>
      <c r="AB9" s="9"/>
      <c r="AC9" s="9"/>
      <c r="AD9" s="9"/>
    </row>
    <row r="10" spans="1:30" ht="12.75" hidden="1">
      <c r="A10" s="10">
        <v>46006</v>
      </c>
      <c r="B10" s="9" t="s">
        <v>14</v>
      </c>
      <c r="C10" s="166">
        <v>2884.02</v>
      </c>
      <c r="D10" s="9">
        <v>23</v>
      </c>
      <c r="E10" s="76">
        <v>22.93</v>
      </c>
      <c r="F10" s="9">
        <v>0</v>
      </c>
      <c r="G10" s="9">
        <v>7.6</v>
      </c>
      <c r="H10" s="13">
        <v>0.24929999999999999</v>
      </c>
      <c r="I10" s="9" t="s">
        <v>16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9"/>
      <c r="AA10" s="9"/>
      <c r="AB10" s="9"/>
      <c r="AC10" s="9"/>
      <c r="AD10" s="9"/>
    </row>
    <row r="11" spans="1:30" ht="12.75" hidden="1">
      <c r="A11" s="10">
        <v>46007</v>
      </c>
      <c r="B11" s="9" t="s">
        <v>14</v>
      </c>
      <c r="C11" s="166">
        <v>4570.3999999999996</v>
      </c>
      <c r="D11" s="9">
        <v>37</v>
      </c>
      <c r="E11" s="76">
        <v>25.32</v>
      </c>
      <c r="F11" s="9">
        <v>0</v>
      </c>
      <c r="G11" s="9">
        <v>9</v>
      </c>
      <c r="H11" s="13">
        <v>0.27</v>
      </c>
      <c r="I11" s="9" t="s">
        <v>16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9"/>
      <c r="AA11" s="9"/>
      <c r="AB11" s="9"/>
      <c r="AC11" s="9"/>
      <c r="AD11" s="9"/>
    </row>
    <row r="12" spans="1:30" ht="12.75" hidden="1">
      <c r="A12" s="10">
        <v>46008</v>
      </c>
      <c r="B12" s="9" t="s">
        <v>14</v>
      </c>
      <c r="C12" s="166">
        <v>5883.76</v>
      </c>
      <c r="D12" s="9">
        <v>43</v>
      </c>
      <c r="E12" s="76">
        <v>30.21</v>
      </c>
      <c r="F12" s="9">
        <v>6</v>
      </c>
      <c r="G12" s="9">
        <v>21.5</v>
      </c>
      <c r="H12" s="13">
        <v>0.2195</v>
      </c>
      <c r="I12" s="9" t="s">
        <v>16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9"/>
      <c r="AA12" s="9"/>
      <c r="AB12" s="9"/>
      <c r="AC12" s="9"/>
      <c r="AD12" s="9"/>
    </row>
    <row r="13" spans="1:30" ht="12.75" hidden="1">
      <c r="A13" s="10">
        <v>46009</v>
      </c>
      <c r="B13" s="9" t="s">
        <v>14</v>
      </c>
      <c r="C13" s="166">
        <v>4630.88</v>
      </c>
      <c r="D13" s="9">
        <v>34</v>
      </c>
      <c r="E13" s="76">
        <v>24.22</v>
      </c>
      <c r="F13" s="9">
        <v>0</v>
      </c>
      <c r="G13" s="9">
        <v>11.33</v>
      </c>
      <c r="H13" s="13">
        <v>0.20039999999999999</v>
      </c>
      <c r="I13" s="9" t="s">
        <v>16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9"/>
      <c r="AA13" s="9"/>
      <c r="AB13" s="9"/>
      <c r="AC13" s="9"/>
      <c r="AD13" s="9"/>
    </row>
    <row r="14" spans="1:30" ht="12.75" hidden="1">
      <c r="A14" s="10">
        <v>46010</v>
      </c>
      <c r="B14" s="9" t="s">
        <v>14</v>
      </c>
      <c r="C14" s="166">
        <v>6095.54</v>
      </c>
      <c r="D14" s="9">
        <v>43</v>
      </c>
      <c r="E14" s="76">
        <v>44.26</v>
      </c>
      <c r="F14" s="9">
        <v>26</v>
      </c>
      <c r="G14" s="9">
        <v>7.16</v>
      </c>
      <c r="H14" s="13">
        <v>0.1983</v>
      </c>
      <c r="I14" s="9" t="s">
        <v>16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9"/>
      <c r="AA14" s="9"/>
      <c r="AB14" s="9"/>
      <c r="AC14" s="9"/>
      <c r="AD14" s="9"/>
    </row>
    <row r="15" spans="1:30" ht="12.75" hidden="1">
      <c r="A15" s="10">
        <v>46011</v>
      </c>
      <c r="B15" s="9" t="s">
        <v>14</v>
      </c>
      <c r="C15" s="166">
        <v>8513.69</v>
      </c>
      <c r="D15" s="9">
        <v>58</v>
      </c>
      <c r="E15" s="76">
        <v>42.17</v>
      </c>
      <c r="F15" s="9">
        <v>32</v>
      </c>
      <c r="G15" s="9">
        <v>9.66</v>
      </c>
      <c r="H15" s="13">
        <v>0.26669999999999999</v>
      </c>
      <c r="I15" s="9" t="s">
        <v>16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9"/>
      <c r="AA15" s="9"/>
      <c r="AB15" s="9"/>
      <c r="AC15" s="9"/>
      <c r="AD15" s="9"/>
    </row>
    <row r="16" spans="1:30" ht="12.75" hidden="1">
      <c r="A16" s="10">
        <v>46012</v>
      </c>
      <c r="B16" s="9" t="s">
        <v>14</v>
      </c>
      <c r="C16" s="166">
        <v>9305.84</v>
      </c>
      <c r="D16" s="9">
        <v>76</v>
      </c>
      <c r="E16" s="76">
        <v>45.21</v>
      </c>
      <c r="F16" s="9">
        <v>49</v>
      </c>
      <c r="G16" s="9">
        <v>15.2</v>
      </c>
      <c r="H16" s="13">
        <v>0.28320000000000001</v>
      </c>
      <c r="I16" s="9" t="s">
        <v>16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9"/>
      <c r="AA16" s="9"/>
      <c r="AB16" s="9"/>
      <c r="AC16" s="9"/>
      <c r="AD16" s="9"/>
    </row>
    <row r="17" spans="1:30" ht="12.75" hidden="1">
      <c r="A17" s="10">
        <v>46013</v>
      </c>
      <c r="B17" s="9" t="s">
        <v>14</v>
      </c>
      <c r="C17" s="166">
        <v>4625.08</v>
      </c>
      <c r="D17" s="9">
        <v>27</v>
      </c>
      <c r="E17" s="76">
        <v>30.43</v>
      </c>
      <c r="F17" s="9">
        <v>27</v>
      </c>
      <c r="G17" s="9">
        <v>13.5</v>
      </c>
      <c r="H17" s="13">
        <v>0.29299999999999998</v>
      </c>
      <c r="I17" s="9" t="s">
        <v>16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9"/>
      <c r="AA17" s="9"/>
      <c r="AB17" s="9"/>
      <c r="AC17" s="9"/>
      <c r="AD17" s="9"/>
    </row>
    <row r="18" spans="1:30" ht="12.75" hidden="1">
      <c r="A18" s="10">
        <v>46014</v>
      </c>
      <c r="B18" s="9" t="s">
        <v>14</v>
      </c>
      <c r="C18" s="166">
        <v>7124.7</v>
      </c>
      <c r="D18" s="9">
        <v>53</v>
      </c>
      <c r="E18" s="76">
        <v>37.15</v>
      </c>
      <c r="F18" s="9">
        <v>21</v>
      </c>
      <c r="G18" s="9">
        <v>13.25</v>
      </c>
      <c r="H18" s="13">
        <v>0.2571</v>
      </c>
      <c r="I18" s="9" t="s">
        <v>16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9"/>
      <c r="AA18" s="9"/>
      <c r="AB18" s="9"/>
      <c r="AC18" s="9"/>
      <c r="AD18" s="9"/>
    </row>
    <row r="19" spans="1:30" ht="12.75" hidden="1">
      <c r="A19" s="10">
        <v>46015</v>
      </c>
      <c r="B19" s="9" t="s">
        <v>14</v>
      </c>
      <c r="C19" s="166"/>
      <c r="D19" s="9"/>
      <c r="E19" s="89"/>
      <c r="F19" s="9"/>
      <c r="G19" s="9"/>
      <c r="H19" s="13"/>
      <c r="I19" s="9" t="s">
        <v>16</v>
      </c>
      <c r="J19" s="9" t="s">
        <v>1590</v>
      </c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9"/>
      <c r="AA19" s="9"/>
      <c r="AB19" s="9"/>
      <c r="AC19" s="9"/>
      <c r="AD19" s="9"/>
    </row>
    <row r="20" spans="1:30" ht="12.75" hidden="1">
      <c r="A20" s="10">
        <v>46016</v>
      </c>
      <c r="B20" s="9" t="s">
        <v>14</v>
      </c>
      <c r="C20" s="166">
        <v>11014.04</v>
      </c>
      <c r="D20" s="9">
        <v>73</v>
      </c>
      <c r="E20" s="76">
        <v>38.9</v>
      </c>
      <c r="F20" s="9">
        <v>35</v>
      </c>
      <c r="G20" s="9">
        <v>12.16</v>
      </c>
      <c r="H20" s="13">
        <v>0.28499999999999998</v>
      </c>
      <c r="I20" s="9" t="s">
        <v>16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9"/>
      <c r="AA20" s="9"/>
      <c r="AB20" s="9"/>
      <c r="AC20" s="9"/>
      <c r="AD20" s="9"/>
    </row>
    <row r="21" spans="1:30" ht="12.75" hidden="1">
      <c r="A21" s="10">
        <v>46017</v>
      </c>
      <c r="B21" s="9" t="s">
        <v>14</v>
      </c>
      <c r="C21" s="166">
        <v>5828.34</v>
      </c>
      <c r="D21" s="9">
        <v>41</v>
      </c>
      <c r="E21" s="76">
        <v>32.5</v>
      </c>
      <c r="F21" s="9">
        <v>7</v>
      </c>
      <c r="G21" s="9">
        <v>6.83</v>
      </c>
      <c r="H21" s="13">
        <v>0.253</v>
      </c>
      <c r="I21" s="9" t="s">
        <v>16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9"/>
      <c r="AA21" s="9"/>
      <c r="AB21" s="9"/>
      <c r="AC21" s="9"/>
      <c r="AD21" s="9"/>
    </row>
    <row r="22" spans="1:30" ht="12.75" hidden="1">
      <c r="A22" s="10">
        <v>46018</v>
      </c>
      <c r="B22" s="9" t="s">
        <v>14</v>
      </c>
      <c r="C22" s="166">
        <v>7283.94</v>
      </c>
      <c r="D22" s="9">
        <v>55</v>
      </c>
      <c r="E22" s="76">
        <v>32.19</v>
      </c>
      <c r="F22" s="9">
        <v>10</v>
      </c>
      <c r="G22" s="9">
        <v>11</v>
      </c>
      <c r="H22" s="13">
        <v>0.26300000000000001</v>
      </c>
      <c r="I22" s="9" t="s">
        <v>16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9"/>
      <c r="AA22" s="9"/>
      <c r="AB22" s="9"/>
      <c r="AC22" s="9"/>
      <c r="AD22" s="9"/>
    </row>
    <row r="23" spans="1:30" ht="12.75" hidden="1">
      <c r="A23" s="10">
        <v>46019</v>
      </c>
      <c r="B23" s="9" t="s">
        <v>14</v>
      </c>
      <c r="C23" s="166">
        <v>8494.5</v>
      </c>
      <c r="D23" s="9">
        <v>69</v>
      </c>
      <c r="E23" s="76">
        <v>45.66</v>
      </c>
      <c r="F23" s="9">
        <v>49</v>
      </c>
      <c r="G23" s="9">
        <v>17.25</v>
      </c>
      <c r="H23" s="13">
        <v>0.26119999999999999</v>
      </c>
      <c r="I23" s="9" t="s">
        <v>16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9"/>
      <c r="AA23" s="9"/>
      <c r="AB23" s="9"/>
      <c r="AC23" s="9"/>
      <c r="AD23" s="9"/>
    </row>
    <row r="24" spans="1:30" ht="12.75" hidden="1">
      <c r="A24" s="10">
        <v>46020</v>
      </c>
      <c r="B24" s="9" t="s">
        <v>14</v>
      </c>
      <c r="C24" s="166">
        <v>5349.29</v>
      </c>
      <c r="D24" s="9">
        <v>50</v>
      </c>
      <c r="E24" s="76">
        <v>38</v>
      </c>
      <c r="F24" s="9">
        <v>4</v>
      </c>
      <c r="G24" s="9">
        <v>12.6</v>
      </c>
      <c r="H24" s="13">
        <v>0.25659999999999999</v>
      </c>
      <c r="I24" s="9" t="s">
        <v>16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9"/>
      <c r="AA24" s="9"/>
      <c r="AB24" s="9"/>
      <c r="AC24" s="9"/>
      <c r="AD24" s="9"/>
    </row>
    <row r="25" spans="1:30" ht="12.75" hidden="1">
      <c r="A25" s="10">
        <v>46021</v>
      </c>
      <c r="B25" s="9" t="s">
        <v>14</v>
      </c>
      <c r="C25" s="166">
        <v>9064.1299999999992</v>
      </c>
      <c r="D25" s="9">
        <v>85</v>
      </c>
      <c r="E25" s="76">
        <v>62</v>
      </c>
      <c r="F25" s="9">
        <v>30</v>
      </c>
      <c r="G25" s="9">
        <v>20.6</v>
      </c>
      <c r="H25" s="13">
        <v>0.23710000000000001</v>
      </c>
      <c r="I25" s="9" t="s">
        <v>16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9"/>
      <c r="AA25" s="9"/>
      <c r="AB25" s="9"/>
      <c r="AC25" s="9"/>
      <c r="AD25" s="9"/>
    </row>
    <row r="26" spans="1:30" ht="12.75" hidden="1">
      <c r="A26" s="10">
        <v>46022</v>
      </c>
      <c r="B26" s="9" t="s">
        <v>14</v>
      </c>
      <c r="C26" s="166"/>
      <c r="D26" s="9"/>
      <c r="E26" s="89"/>
      <c r="F26" s="9"/>
      <c r="G26" s="9"/>
      <c r="H26" s="13"/>
      <c r="I26" s="9" t="s">
        <v>16</v>
      </c>
      <c r="J26" s="9" t="s">
        <v>1590</v>
      </c>
      <c r="K26" s="167" t="s">
        <v>0</v>
      </c>
      <c r="L26" s="167"/>
      <c r="M26" s="168" t="s">
        <v>1582</v>
      </c>
      <c r="N26" s="168" t="s">
        <v>1583</v>
      </c>
      <c r="O26" s="169" t="s">
        <v>1577</v>
      </c>
      <c r="P26" s="168" t="s">
        <v>1579</v>
      </c>
      <c r="Q26" s="167" t="s">
        <v>0</v>
      </c>
      <c r="R26" s="167"/>
      <c r="S26" s="170" t="s">
        <v>1584</v>
      </c>
      <c r="T26" s="167" t="s">
        <v>1585</v>
      </c>
      <c r="U26" s="170" t="s">
        <v>1579</v>
      </c>
      <c r="V26" s="170" t="s">
        <v>1586</v>
      </c>
      <c r="W26" s="171" t="s">
        <v>1587</v>
      </c>
      <c r="X26" s="167" t="s">
        <v>1585</v>
      </c>
      <c r="Y26" s="167" t="s">
        <v>1588</v>
      </c>
      <c r="Z26" s="172"/>
      <c r="AA26" s="173"/>
      <c r="AB26" s="9"/>
      <c r="AC26" s="9"/>
      <c r="AD26" s="9"/>
    </row>
    <row r="27" spans="1:30" ht="12.75">
      <c r="A27" s="10">
        <v>46023</v>
      </c>
      <c r="B27" s="9" t="s">
        <v>14</v>
      </c>
      <c r="C27" s="166">
        <v>11857.08</v>
      </c>
      <c r="D27" s="9">
        <v>118</v>
      </c>
      <c r="E27" s="76">
        <v>44.64</v>
      </c>
      <c r="F27" s="9">
        <v>50</v>
      </c>
      <c r="G27" s="9">
        <v>16.2</v>
      </c>
      <c r="H27" s="13">
        <v>0.23499999999999999</v>
      </c>
      <c r="I27" s="9" t="s">
        <v>16</v>
      </c>
      <c r="J27" s="9"/>
      <c r="K27" s="174">
        <v>45658</v>
      </c>
      <c r="L27" s="175">
        <f t="shared" ref="L27:L116" si="0">K27</f>
        <v>45658</v>
      </c>
      <c r="M27" s="84">
        <v>13526.48</v>
      </c>
      <c r="N27" s="84">
        <v>14009.48</v>
      </c>
      <c r="O27" s="176">
        <v>148</v>
      </c>
      <c r="P27" s="84">
        <f t="shared" ref="P27:P57" si="1">N27/O27</f>
        <v>94.658648648648651</v>
      </c>
      <c r="Q27" s="174">
        <v>46023</v>
      </c>
      <c r="R27" s="175">
        <f t="shared" ref="R27:R57" si="2">Q27</f>
        <v>46023</v>
      </c>
      <c r="S27" s="177">
        <f t="shared" ref="S27:S56" si="3">N28*$AA$1</f>
        <v>6269.362000000001</v>
      </c>
      <c r="T27" s="178">
        <f t="shared" ref="T27:T57" si="4">C27</f>
        <v>11857.08</v>
      </c>
      <c r="U27" s="179">
        <f t="shared" ref="U27:U86" si="5">T27/X27</f>
        <v>100.48372881355932</v>
      </c>
      <c r="V27" s="178">
        <f t="shared" ref="V27:V57" si="6">T27-S27</f>
        <v>5587.7179999999989</v>
      </c>
      <c r="W27" s="180">
        <f t="shared" ref="W27:W57" si="7">O27*$AA$1</f>
        <v>162.80000000000001</v>
      </c>
      <c r="X27" s="181">
        <f t="shared" ref="X27:X57" si="8">D27</f>
        <v>118</v>
      </c>
      <c r="Y27" s="180">
        <f t="shared" ref="Y27:Y57" si="9">X27-W27</f>
        <v>-44.800000000000011</v>
      </c>
      <c r="Z27" s="179"/>
      <c r="AA27" s="179"/>
      <c r="AB27" s="9"/>
      <c r="AC27" s="9"/>
      <c r="AD27" s="9"/>
    </row>
    <row r="28" spans="1:30" ht="12.75">
      <c r="A28" s="10">
        <v>46024</v>
      </c>
      <c r="B28" s="9" t="s">
        <v>14</v>
      </c>
      <c r="C28" s="166">
        <v>6300.62</v>
      </c>
      <c r="D28" s="9">
        <v>61</v>
      </c>
      <c r="E28" s="76">
        <v>18.260000000000002</v>
      </c>
      <c r="F28" s="9">
        <v>0</v>
      </c>
      <c r="G28" s="9">
        <v>9.8000000000000007</v>
      </c>
      <c r="H28" s="13">
        <v>0.19550000000000001</v>
      </c>
      <c r="I28" s="9" t="s">
        <v>16</v>
      </c>
      <c r="J28" s="9"/>
      <c r="K28" s="174">
        <v>45659</v>
      </c>
      <c r="L28" s="175">
        <f t="shared" si="0"/>
        <v>45659</v>
      </c>
      <c r="M28" s="84">
        <v>5423.42</v>
      </c>
      <c r="N28" s="84">
        <v>5699.42</v>
      </c>
      <c r="O28" s="176">
        <v>57</v>
      </c>
      <c r="P28" s="84">
        <f t="shared" si="1"/>
        <v>99.989824561403509</v>
      </c>
      <c r="Q28" s="174">
        <v>46024</v>
      </c>
      <c r="R28" s="175">
        <f t="shared" si="2"/>
        <v>46024</v>
      </c>
      <c r="S28" s="177">
        <f t="shared" si="3"/>
        <v>7911.3870000000006</v>
      </c>
      <c r="T28" s="178">
        <f t="shared" si="4"/>
        <v>6300.62</v>
      </c>
      <c r="U28" s="179">
        <f t="shared" si="5"/>
        <v>103.2888524590164</v>
      </c>
      <c r="V28" s="178">
        <f t="shared" si="6"/>
        <v>-1610.7670000000007</v>
      </c>
      <c r="W28" s="180">
        <f t="shared" si="7"/>
        <v>62.7</v>
      </c>
      <c r="X28" s="181">
        <f t="shared" si="8"/>
        <v>61</v>
      </c>
      <c r="Y28" s="180">
        <f t="shared" si="9"/>
        <v>-1.7000000000000028</v>
      </c>
      <c r="Z28" s="179"/>
      <c r="AA28" s="179"/>
      <c r="AB28" s="9"/>
      <c r="AC28" s="9"/>
      <c r="AD28" s="9"/>
    </row>
    <row r="29" spans="1:30" ht="12.75">
      <c r="A29" s="10">
        <v>46025</v>
      </c>
      <c r="B29" s="9" t="s">
        <v>14</v>
      </c>
      <c r="C29" s="166">
        <v>8678.7999999999993</v>
      </c>
      <c r="D29" s="9">
        <v>83</v>
      </c>
      <c r="E29" s="76">
        <v>28.27</v>
      </c>
      <c r="F29" s="9">
        <v>6</v>
      </c>
      <c r="G29" s="9">
        <v>15.75</v>
      </c>
      <c r="H29" s="13">
        <v>0.1938</v>
      </c>
      <c r="I29" s="9" t="s">
        <v>16</v>
      </c>
      <c r="J29" s="9"/>
      <c r="K29" s="174">
        <v>45660</v>
      </c>
      <c r="L29" s="175">
        <f t="shared" si="0"/>
        <v>45660</v>
      </c>
      <c r="M29" s="84">
        <v>6805.77</v>
      </c>
      <c r="N29" s="84">
        <v>7192.17</v>
      </c>
      <c r="O29" s="176">
        <v>86</v>
      </c>
      <c r="P29" s="84">
        <f t="shared" si="1"/>
        <v>83.629883720930238</v>
      </c>
      <c r="Q29" s="174">
        <v>46025</v>
      </c>
      <c r="R29" s="175">
        <f t="shared" si="2"/>
        <v>46025</v>
      </c>
      <c r="S29" s="177">
        <f t="shared" si="3"/>
        <v>6375.7650000000003</v>
      </c>
      <c r="T29" s="178">
        <f t="shared" si="4"/>
        <v>8678.7999999999993</v>
      </c>
      <c r="U29" s="179">
        <f t="shared" si="5"/>
        <v>104.56385542168674</v>
      </c>
      <c r="V29" s="178">
        <f t="shared" si="6"/>
        <v>2303.0349999999989</v>
      </c>
      <c r="W29" s="180">
        <f t="shared" si="7"/>
        <v>94.600000000000009</v>
      </c>
      <c r="X29" s="181">
        <f t="shared" si="8"/>
        <v>83</v>
      </c>
      <c r="Y29" s="180">
        <f t="shared" si="9"/>
        <v>-11.600000000000009</v>
      </c>
      <c r="Z29" s="179"/>
      <c r="AA29" s="179"/>
      <c r="AB29" s="9"/>
      <c r="AC29" s="9"/>
      <c r="AD29" s="9"/>
    </row>
    <row r="30" spans="1:30" ht="12.75">
      <c r="A30" s="10">
        <v>46026</v>
      </c>
      <c r="B30" s="9" t="s">
        <v>14</v>
      </c>
      <c r="C30" s="166">
        <v>9619.7000000000007</v>
      </c>
      <c r="D30" s="9">
        <v>109</v>
      </c>
      <c r="E30" s="76">
        <v>48.25</v>
      </c>
      <c r="F30" s="9">
        <v>50</v>
      </c>
      <c r="G30" s="9">
        <v>17.75</v>
      </c>
      <c r="H30" s="13">
        <v>0.19850000000000001</v>
      </c>
      <c r="I30" s="9" t="s">
        <v>16</v>
      </c>
      <c r="J30" s="9"/>
      <c r="K30" s="174">
        <v>45661</v>
      </c>
      <c r="L30" s="175">
        <f t="shared" si="0"/>
        <v>45661</v>
      </c>
      <c r="M30" s="84">
        <v>5458.05</v>
      </c>
      <c r="N30" s="84">
        <v>5796.15</v>
      </c>
      <c r="O30" s="176">
        <v>75</v>
      </c>
      <c r="P30" s="84">
        <f t="shared" si="1"/>
        <v>77.281999999999996</v>
      </c>
      <c r="Q30" s="174">
        <v>46026</v>
      </c>
      <c r="R30" s="175">
        <f t="shared" si="2"/>
        <v>46026</v>
      </c>
      <c r="S30" s="177">
        <f t="shared" si="3"/>
        <v>11055.429</v>
      </c>
      <c r="T30" s="178">
        <f t="shared" si="4"/>
        <v>9619.7000000000007</v>
      </c>
      <c r="U30" s="179">
        <f t="shared" si="5"/>
        <v>88.254128440366983</v>
      </c>
      <c r="V30" s="178">
        <f t="shared" si="6"/>
        <v>-1435.7289999999994</v>
      </c>
      <c r="W30" s="180">
        <f t="shared" si="7"/>
        <v>82.5</v>
      </c>
      <c r="X30" s="181">
        <f t="shared" si="8"/>
        <v>109</v>
      </c>
      <c r="Y30" s="180">
        <f t="shared" si="9"/>
        <v>26.5</v>
      </c>
      <c r="Z30" s="179"/>
      <c r="AA30" s="179"/>
      <c r="AB30" s="9"/>
      <c r="AC30" s="9"/>
      <c r="AD30" s="9"/>
    </row>
    <row r="31" spans="1:30" ht="12.75">
      <c r="A31" s="10">
        <v>46027</v>
      </c>
      <c r="B31" s="9" t="s">
        <v>14</v>
      </c>
      <c r="C31" s="166">
        <v>6317.58</v>
      </c>
      <c r="D31" s="9">
        <v>64</v>
      </c>
      <c r="E31" s="76">
        <v>26.09</v>
      </c>
      <c r="F31" s="9">
        <v>2</v>
      </c>
      <c r="G31" s="9">
        <v>14.66</v>
      </c>
      <c r="H31" s="13">
        <v>0.23350000000000001</v>
      </c>
      <c r="I31" s="9" t="s">
        <v>16</v>
      </c>
      <c r="J31" s="9"/>
      <c r="K31" s="174">
        <v>45662</v>
      </c>
      <c r="L31" s="175">
        <f t="shared" si="0"/>
        <v>45662</v>
      </c>
      <c r="M31" s="84">
        <v>9505.2900000000009</v>
      </c>
      <c r="N31" s="84">
        <v>10050.39</v>
      </c>
      <c r="O31" s="176">
        <v>113</v>
      </c>
      <c r="P31" s="84">
        <f t="shared" si="1"/>
        <v>88.941504424778756</v>
      </c>
      <c r="Q31" s="174">
        <v>46027</v>
      </c>
      <c r="R31" s="175">
        <f t="shared" si="2"/>
        <v>46027</v>
      </c>
      <c r="S31" s="177">
        <f t="shared" si="3"/>
        <v>6934.1690000000008</v>
      </c>
      <c r="T31" s="178">
        <f t="shared" si="4"/>
        <v>6317.58</v>
      </c>
      <c r="U31" s="179">
        <f t="shared" si="5"/>
        <v>98.712187499999999</v>
      </c>
      <c r="V31" s="178">
        <f t="shared" si="6"/>
        <v>-616.58900000000085</v>
      </c>
      <c r="W31" s="180">
        <f t="shared" si="7"/>
        <v>124.30000000000001</v>
      </c>
      <c r="X31" s="181">
        <f t="shared" si="8"/>
        <v>64</v>
      </c>
      <c r="Y31" s="180">
        <f t="shared" si="9"/>
        <v>-60.300000000000011</v>
      </c>
      <c r="Z31" s="179"/>
      <c r="AA31" s="179"/>
      <c r="AB31" s="9"/>
      <c r="AC31" s="9"/>
      <c r="AD31" s="9"/>
    </row>
    <row r="32" spans="1:30" ht="12.75">
      <c r="A32" s="10">
        <v>46028</v>
      </c>
      <c r="B32" s="9" t="s">
        <v>14</v>
      </c>
      <c r="C32" s="166">
        <v>3743.66</v>
      </c>
      <c r="D32" s="9">
        <v>39</v>
      </c>
      <c r="E32" s="76">
        <v>22.44</v>
      </c>
      <c r="F32" s="9">
        <v>0</v>
      </c>
      <c r="G32" s="9">
        <v>8.66</v>
      </c>
      <c r="H32" s="13">
        <v>0.224</v>
      </c>
      <c r="I32" s="9" t="s">
        <v>16</v>
      </c>
      <c r="J32" s="9"/>
      <c r="K32" s="174">
        <v>45663</v>
      </c>
      <c r="L32" s="175">
        <f t="shared" si="0"/>
        <v>45663</v>
      </c>
      <c r="M32" s="84">
        <v>6124.39</v>
      </c>
      <c r="N32" s="84">
        <v>6303.79</v>
      </c>
      <c r="O32" s="176">
        <v>68</v>
      </c>
      <c r="P32" s="84">
        <f t="shared" si="1"/>
        <v>92.702794117647059</v>
      </c>
      <c r="Q32" s="174">
        <v>46028</v>
      </c>
      <c r="R32" s="175">
        <f t="shared" si="2"/>
        <v>46028</v>
      </c>
      <c r="S32" s="177">
        <f t="shared" si="3"/>
        <v>7889.0680000000011</v>
      </c>
      <c r="T32" s="178">
        <f t="shared" si="4"/>
        <v>3743.66</v>
      </c>
      <c r="U32" s="179">
        <f t="shared" si="5"/>
        <v>95.991282051282042</v>
      </c>
      <c r="V32" s="178">
        <f t="shared" si="6"/>
        <v>-4145.4080000000013</v>
      </c>
      <c r="W32" s="180">
        <f t="shared" si="7"/>
        <v>74.800000000000011</v>
      </c>
      <c r="X32" s="181">
        <f t="shared" si="8"/>
        <v>39</v>
      </c>
      <c r="Y32" s="180">
        <f t="shared" si="9"/>
        <v>-35.800000000000011</v>
      </c>
      <c r="Z32" s="179"/>
      <c r="AA32" s="179"/>
      <c r="AB32" s="9"/>
      <c r="AC32" s="9"/>
      <c r="AD32" s="9"/>
    </row>
    <row r="33" spans="1:30" ht="12.75">
      <c r="A33" s="10">
        <v>46029</v>
      </c>
      <c r="B33" s="9" t="s">
        <v>14</v>
      </c>
      <c r="C33" s="166">
        <v>4715.04</v>
      </c>
      <c r="D33" s="9">
        <v>43</v>
      </c>
      <c r="E33" s="76">
        <v>33.72</v>
      </c>
      <c r="F33" s="9">
        <v>4</v>
      </c>
      <c r="G33" s="9">
        <v>14.33</v>
      </c>
      <c r="H33" s="13">
        <v>0.32919999999999999</v>
      </c>
      <c r="I33" s="9" t="s">
        <v>16</v>
      </c>
      <c r="J33" s="9"/>
      <c r="K33" s="174">
        <v>45664</v>
      </c>
      <c r="L33" s="175">
        <f t="shared" si="0"/>
        <v>45664</v>
      </c>
      <c r="M33" s="84">
        <v>6840.68</v>
      </c>
      <c r="N33" s="84">
        <v>7171.88</v>
      </c>
      <c r="O33" s="176">
        <v>80</v>
      </c>
      <c r="P33" s="84">
        <f t="shared" si="1"/>
        <v>89.648499999999999</v>
      </c>
      <c r="Q33" s="174">
        <v>46029</v>
      </c>
      <c r="R33" s="175">
        <f t="shared" si="2"/>
        <v>46029</v>
      </c>
      <c r="S33" s="177">
        <f t="shared" si="3"/>
        <v>4411.1100000000006</v>
      </c>
      <c r="T33" s="178">
        <f t="shared" si="4"/>
        <v>4715.04</v>
      </c>
      <c r="U33" s="179">
        <f t="shared" si="5"/>
        <v>109.65209302325582</v>
      </c>
      <c r="V33" s="178">
        <f t="shared" si="6"/>
        <v>303.92999999999938</v>
      </c>
      <c r="W33" s="180">
        <f t="shared" si="7"/>
        <v>88</v>
      </c>
      <c r="X33" s="181">
        <f t="shared" si="8"/>
        <v>43</v>
      </c>
      <c r="Y33" s="180">
        <f t="shared" si="9"/>
        <v>-45</v>
      </c>
      <c r="Z33" s="179"/>
      <c r="AA33" s="179"/>
      <c r="AB33" s="9"/>
      <c r="AC33" s="9"/>
      <c r="AD33" s="9"/>
    </row>
    <row r="34" spans="1:30" ht="12.75">
      <c r="A34" s="10">
        <v>46030</v>
      </c>
      <c r="B34" s="9" t="s">
        <v>14</v>
      </c>
      <c r="C34" s="166">
        <v>4664.38</v>
      </c>
      <c r="D34" s="9">
        <v>53</v>
      </c>
      <c r="E34" s="76">
        <v>22.63</v>
      </c>
      <c r="F34" s="9">
        <v>0</v>
      </c>
      <c r="G34" s="9">
        <v>13.66</v>
      </c>
      <c r="H34" s="13">
        <v>0.25319999999999998</v>
      </c>
      <c r="I34" s="9" t="s">
        <v>16</v>
      </c>
      <c r="J34" s="9"/>
      <c r="K34" s="174">
        <v>45665</v>
      </c>
      <c r="L34" s="175">
        <f t="shared" si="0"/>
        <v>45665</v>
      </c>
      <c r="M34" s="84">
        <v>3872.1</v>
      </c>
      <c r="N34" s="84">
        <v>4010.1</v>
      </c>
      <c r="O34" s="176">
        <v>51</v>
      </c>
      <c r="P34" s="84">
        <f t="shared" si="1"/>
        <v>78.629411764705878</v>
      </c>
      <c r="Q34" s="174">
        <v>46030</v>
      </c>
      <c r="R34" s="175">
        <f t="shared" si="2"/>
        <v>46030</v>
      </c>
      <c r="S34" s="177">
        <f t="shared" si="3"/>
        <v>6273.5310000000009</v>
      </c>
      <c r="T34" s="178">
        <f t="shared" si="4"/>
        <v>4664.38</v>
      </c>
      <c r="U34" s="179">
        <f t="shared" si="5"/>
        <v>88.00716981132075</v>
      </c>
      <c r="V34" s="178">
        <f t="shared" si="6"/>
        <v>-1609.1510000000007</v>
      </c>
      <c r="W34" s="180">
        <f t="shared" si="7"/>
        <v>56.1</v>
      </c>
      <c r="X34" s="181">
        <f t="shared" si="8"/>
        <v>53</v>
      </c>
      <c r="Y34" s="180">
        <f t="shared" si="9"/>
        <v>-3.1000000000000014</v>
      </c>
      <c r="Z34" s="179"/>
      <c r="AA34" s="179"/>
      <c r="AB34" s="9"/>
      <c r="AC34" s="9"/>
      <c r="AD34" s="9"/>
    </row>
    <row r="35" spans="1:30" ht="12.75">
      <c r="A35" s="10">
        <v>46031</v>
      </c>
      <c r="B35" s="9" t="s">
        <v>14</v>
      </c>
      <c r="C35" s="166">
        <v>6018.23</v>
      </c>
      <c r="D35" s="9">
        <v>65</v>
      </c>
      <c r="E35" s="76">
        <v>26.8</v>
      </c>
      <c r="F35" s="9">
        <v>1</v>
      </c>
      <c r="G35" s="9">
        <v>8.33</v>
      </c>
      <c r="H35" s="13">
        <v>0.28070000000000001</v>
      </c>
      <c r="I35" s="9" t="s">
        <v>16</v>
      </c>
      <c r="J35" s="9"/>
      <c r="K35" s="174">
        <v>45666</v>
      </c>
      <c r="L35" s="175">
        <f t="shared" si="0"/>
        <v>45666</v>
      </c>
      <c r="M35" s="84">
        <v>5496.21</v>
      </c>
      <c r="N35" s="84">
        <v>5703.21</v>
      </c>
      <c r="O35" s="176">
        <v>65</v>
      </c>
      <c r="P35" s="84">
        <f t="shared" si="1"/>
        <v>87.741692307692304</v>
      </c>
      <c r="Q35" s="174">
        <v>46031</v>
      </c>
      <c r="R35" s="175">
        <f t="shared" si="2"/>
        <v>46031</v>
      </c>
      <c r="S35" s="177">
        <f t="shared" si="3"/>
        <v>8632.4150000000009</v>
      </c>
      <c r="T35" s="178">
        <f t="shared" si="4"/>
        <v>6018.23</v>
      </c>
      <c r="U35" s="179">
        <f t="shared" si="5"/>
        <v>92.588153846153844</v>
      </c>
      <c r="V35" s="178">
        <f t="shared" si="6"/>
        <v>-2614.1850000000013</v>
      </c>
      <c r="W35" s="180">
        <f t="shared" si="7"/>
        <v>71.5</v>
      </c>
      <c r="X35" s="181">
        <f t="shared" si="8"/>
        <v>65</v>
      </c>
      <c r="Y35" s="180">
        <f t="shared" si="9"/>
        <v>-6.5</v>
      </c>
      <c r="Z35" s="179"/>
      <c r="AA35" s="179"/>
      <c r="AB35" s="9"/>
      <c r="AC35" s="9"/>
      <c r="AD35" s="9"/>
    </row>
    <row r="36" spans="1:30" ht="12.75">
      <c r="A36" s="10">
        <v>46032</v>
      </c>
      <c r="B36" s="9" t="s">
        <v>14</v>
      </c>
      <c r="C36" s="166">
        <v>5960.7</v>
      </c>
      <c r="D36" s="9">
        <v>69</v>
      </c>
      <c r="E36" s="76">
        <v>31.8</v>
      </c>
      <c r="F36" s="9">
        <v>1</v>
      </c>
      <c r="G36" s="9">
        <v>9.1999999999999993</v>
      </c>
      <c r="H36" s="13">
        <v>0.31929999999999997</v>
      </c>
      <c r="I36" s="9" t="s">
        <v>16</v>
      </c>
      <c r="J36" s="9"/>
      <c r="K36" s="174">
        <v>45667</v>
      </c>
      <c r="L36" s="175">
        <f t="shared" si="0"/>
        <v>45667</v>
      </c>
      <c r="M36" s="84">
        <v>7468.15</v>
      </c>
      <c r="N36" s="84">
        <v>7847.65</v>
      </c>
      <c r="O36" s="176">
        <v>77</v>
      </c>
      <c r="P36" s="84">
        <f t="shared" si="1"/>
        <v>101.91753246753247</v>
      </c>
      <c r="Q36" s="174">
        <v>46032</v>
      </c>
      <c r="R36" s="175">
        <f t="shared" si="2"/>
        <v>46032</v>
      </c>
      <c r="S36" s="177">
        <f t="shared" si="3"/>
        <v>7580.1880000000001</v>
      </c>
      <c r="T36" s="178">
        <f t="shared" si="4"/>
        <v>5960.7</v>
      </c>
      <c r="U36" s="179">
        <f t="shared" si="5"/>
        <v>86.386956521739123</v>
      </c>
      <c r="V36" s="178">
        <f t="shared" si="6"/>
        <v>-1619.4880000000003</v>
      </c>
      <c r="W36" s="180">
        <f t="shared" si="7"/>
        <v>84.7</v>
      </c>
      <c r="X36" s="181">
        <f t="shared" si="8"/>
        <v>69</v>
      </c>
      <c r="Y36" s="180">
        <f t="shared" si="9"/>
        <v>-15.700000000000003</v>
      </c>
      <c r="Z36" s="179"/>
      <c r="AA36" s="179"/>
      <c r="AB36" s="9"/>
      <c r="AC36" s="9"/>
      <c r="AD36" s="9"/>
    </row>
    <row r="37" spans="1:30" ht="12.75">
      <c r="A37" s="10">
        <v>46033</v>
      </c>
      <c r="B37" s="9" t="s">
        <v>14</v>
      </c>
      <c r="C37" s="166">
        <v>8625.74</v>
      </c>
      <c r="D37" s="9">
        <v>102</v>
      </c>
      <c r="E37" s="76">
        <v>28.69</v>
      </c>
      <c r="F37" s="9">
        <v>6</v>
      </c>
      <c r="G37" s="9">
        <v>15.75</v>
      </c>
      <c r="H37" s="13">
        <v>0.29149999999999998</v>
      </c>
      <c r="I37" s="9" t="s">
        <v>16</v>
      </c>
      <c r="J37" s="9"/>
      <c r="K37" s="174">
        <v>45668</v>
      </c>
      <c r="L37" s="175">
        <f t="shared" si="0"/>
        <v>45668</v>
      </c>
      <c r="M37" s="84">
        <v>6656.48</v>
      </c>
      <c r="N37" s="84">
        <v>6891.08</v>
      </c>
      <c r="O37" s="176">
        <v>80</v>
      </c>
      <c r="P37" s="84">
        <f t="shared" si="1"/>
        <v>86.138499999999993</v>
      </c>
      <c r="Q37" s="182">
        <v>46033</v>
      </c>
      <c r="R37" s="175">
        <f t="shared" si="2"/>
        <v>46033</v>
      </c>
      <c r="S37" s="177">
        <f t="shared" si="3"/>
        <v>8863.107</v>
      </c>
      <c r="T37" s="178">
        <f t="shared" si="4"/>
        <v>8625.74</v>
      </c>
      <c r="U37" s="179">
        <f t="shared" si="5"/>
        <v>84.566078431372546</v>
      </c>
      <c r="V37" s="178">
        <f t="shared" si="6"/>
        <v>-237.36700000000019</v>
      </c>
      <c r="W37" s="180">
        <f t="shared" si="7"/>
        <v>88</v>
      </c>
      <c r="X37" s="181">
        <f t="shared" si="8"/>
        <v>102</v>
      </c>
      <c r="Y37" s="180">
        <f t="shared" si="9"/>
        <v>14</v>
      </c>
      <c r="Z37" s="179"/>
      <c r="AA37" s="179"/>
      <c r="AB37" s="9"/>
      <c r="AC37" s="9"/>
      <c r="AD37" s="9"/>
    </row>
    <row r="38" spans="1:30" ht="12.75">
      <c r="A38" s="10">
        <v>46034</v>
      </c>
      <c r="B38" s="9" t="s">
        <v>14</v>
      </c>
      <c r="C38" s="166">
        <v>3037.8</v>
      </c>
      <c r="D38" s="9">
        <v>31</v>
      </c>
      <c r="E38" s="76">
        <v>13.35</v>
      </c>
      <c r="F38" s="9">
        <v>0</v>
      </c>
      <c r="G38" s="9">
        <v>6.33</v>
      </c>
      <c r="H38" s="13">
        <v>0.29859999999999998</v>
      </c>
      <c r="I38" s="9" t="s">
        <v>16</v>
      </c>
      <c r="J38" s="9"/>
      <c r="K38" s="174">
        <v>45669</v>
      </c>
      <c r="L38" s="175">
        <f t="shared" si="0"/>
        <v>45669</v>
      </c>
      <c r="M38" s="84">
        <v>7767.57</v>
      </c>
      <c r="N38" s="84">
        <v>8057.37</v>
      </c>
      <c r="O38" s="176">
        <v>96</v>
      </c>
      <c r="P38" s="84">
        <f t="shared" si="1"/>
        <v>83.930937499999999</v>
      </c>
      <c r="Q38" s="174">
        <v>46034</v>
      </c>
      <c r="R38" s="175">
        <f t="shared" si="2"/>
        <v>46034</v>
      </c>
      <c r="S38" s="177">
        <f t="shared" si="3"/>
        <v>4119.9400000000005</v>
      </c>
      <c r="T38" s="178">
        <f t="shared" si="4"/>
        <v>3037.8</v>
      </c>
      <c r="U38" s="179">
        <f t="shared" si="5"/>
        <v>97.99354838709678</v>
      </c>
      <c r="V38" s="178">
        <f t="shared" si="6"/>
        <v>-1082.1400000000003</v>
      </c>
      <c r="W38" s="180">
        <f t="shared" si="7"/>
        <v>105.60000000000001</v>
      </c>
      <c r="X38" s="181">
        <f t="shared" si="8"/>
        <v>31</v>
      </c>
      <c r="Y38" s="180">
        <f t="shared" si="9"/>
        <v>-74.600000000000009</v>
      </c>
      <c r="Z38" s="179"/>
      <c r="AA38" s="179"/>
      <c r="AB38" s="9"/>
      <c r="AC38" s="9"/>
      <c r="AD38" s="9"/>
    </row>
    <row r="39" spans="1:30" ht="12.75">
      <c r="A39" s="10">
        <v>46035</v>
      </c>
      <c r="B39" s="9" t="s">
        <v>14</v>
      </c>
      <c r="C39" s="166">
        <v>2078</v>
      </c>
      <c r="D39" s="9">
        <v>24</v>
      </c>
      <c r="E39" s="76">
        <v>15.78</v>
      </c>
      <c r="F39" s="9">
        <v>0</v>
      </c>
      <c r="G39" s="9">
        <v>6</v>
      </c>
      <c r="H39" s="13">
        <v>0.28360000000000002</v>
      </c>
      <c r="I39" s="9" t="s">
        <v>16</v>
      </c>
      <c r="J39" s="9"/>
      <c r="K39" s="174">
        <v>45670</v>
      </c>
      <c r="L39" s="175">
        <f t="shared" si="0"/>
        <v>45670</v>
      </c>
      <c r="M39" s="84">
        <v>3655.7</v>
      </c>
      <c r="N39" s="84">
        <v>3745.4</v>
      </c>
      <c r="O39" s="176">
        <v>41</v>
      </c>
      <c r="P39" s="84">
        <f t="shared" si="1"/>
        <v>91.351219512195129</v>
      </c>
      <c r="Q39" s="174">
        <v>46035</v>
      </c>
      <c r="R39" s="175">
        <f t="shared" si="2"/>
        <v>46035</v>
      </c>
      <c r="S39" s="177">
        <f t="shared" si="3"/>
        <v>5943.4430000000002</v>
      </c>
      <c r="T39" s="178">
        <f t="shared" si="4"/>
        <v>2078</v>
      </c>
      <c r="U39" s="179">
        <f t="shared" si="5"/>
        <v>86.583333333333329</v>
      </c>
      <c r="V39" s="178">
        <f t="shared" si="6"/>
        <v>-3865.4430000000002</v>
      </c>
      <c r="W39" s="180">
        <f t="shared" si="7"/>
        <v>45.1</v>
      </c>
      <c r="X39" s="181">
        <f t="shared" si="8"/>
        <v>24</v>
      </c>
      <c r="Y39" s="180">
        <f t="shared" si="9"/>
        <v>-21.1</v>
      </c>
      <c r="Z39" s="179"/>
      <c r="AA39" s="179"/>
      <c r="AB39" s="9"/>
      <c r="AC39" s="9"/>
      <c r="AD39" s="9"/>
    </row>
    <row r="40" spans="1:30" ht="12.75">
      <c r="A40" s="10">
        <v>46036</v>
      </c>
      <c r="B40" s="9" t="s">
        <v>14</v>
      </c>
      <c r="C40" s="166">
        <v>3380.82</v>
      </c>
      <c r="D40" s="9">
        <v>37</v>
      </c>
      <c r="E40" s="76">
        <v>22.98</v>
      </c>
      <c r="F40" s="9">
        <v>0</v>
      </c>
      <c r="G40" s="9">
        <v>8.6</v>
      </c>
      <c r="H40" s="13">
        <v>0.23350000000000001</v>
      </c>
      <c r="I40" s="9" t="s">
        <v>16</v>
      </c>
      <c r="J40" s="9"/>
      <c r="K40" s="174">
        <v>45671</v>
      </c>
      <c r="L40" s="175">
        <f t="shared" si="0"/>
        <v>45671</v>
      </c>
      <c r="M40" s="84">
        <v>5230.63</v>
      </c>
      <c r="N40" s="84">
        <v>5403.13</v>
      </c>
      <c r="O40" s="176">
        <v>56</v>
      </c>
      <c r="P40" s="84">
        <f t="shared" si="1"/>
        <v>96.484464285714282</v>
      </c>
      <c r="Q40" s="174">
        <v>46036</v>
      </c>
      <c r="R40" s="175">
        <f t="shared" si="2"/>
        <v>46036</v>
      </c>
      <c r="S40" s="177">
        <f t="shared" si="3"/>
        <v>4181.5730000000003</v>
      </c>
      <c r="T40" s="178">
        <f t="shared" si="4"/>
        <v>3380.82</v>
      </c>
      <c r="U40" s="179">
        <f t="shared" si="5"/>
        <v>91.373513513513515</v>
      </c>
      <c r="V40" s="178">
        <f t="shared" si="6"/>
        <v>-800.75300000000016</v>
      </c>
      <c r="W40" s="180">
        <f t="shared" si="7"/>
        <v>61.600000000000009</v>
      </c>
      <c r="X40" s="181">
        <f t="shared" si="8"/>
        <v>37</v>
      </c>
      <c r="Y40" s="180">
        <f t="shared" si="9"/>
        <v>-24.600000000000009</v>
      </c>
      <c r="Z40" s="179"/>
      <c r="AA40" s="179"/>
      <c r="AB40" s="9"/>
      <c r="AC40" s="9"/>
      <c r="AD40" s="9"/>
    </row>
    <row r="41" spans="1:30" ht="12.75">
      <c r="A41" s="10">
        <v>46037</v>
      </c>
      <c r="B41" s="9" t="s">
        <v>14</v>
      </c>
      <c r="C41" s="166">
        <v>3769.82</v>
      </c>
      <c r="D41" s="9">
        <v>39</v>
      </c>
      <c r="E41" s="76">
        <v>29.01</v>
      </c>
      <c r="F41" s="9">
        <v>3</v>
      </c>
      <c r="G41" s="9">
        <v>9.33</v>
      </c>
      <c r="H41" s="13">
        <v>0.28739999999999999</v>
      </c>
      <c r="I41" s="9" t="s">
        <v>16</v>
      </c>
      <c r="J41" s="9"/>
      <c r="K41" s="174">
        <v>45672</v>
      </c>
      <c r="L41" s="175">
        <f t="shared" si="0"/>
        <v>45672</v>
      </c>
      <c r="M41" s="84">
        <v>3670.33</v>
      </c>
      <c r="N41" s="84">
        <v>3801.43</v>
      </c>
      <c r="O41" s="176">
        <v>48</v>
      </c>
      <c r="P41" s="84">
        <f t="shared" si="1"/>
        <v>79.196458333333325</v>
      </c>
      <c r="Q41" s="174">
        <v>46037</v>
      </c>
      <c r="R41" s="175">
        <f t="shared" si="2"/>
        <v>46037</v>
      </c>
      <c r="S41" s="177">
        <f t="shared" si="3"/>
        <v>4665.1110000000008</v>
      </c>
      <c r="T41" s="178">
        <f t="shared" si="4"/>
        <v>3769.82</v>
      </c>
      <c r="U41" s="179">
        <f t="shared" si="5"/>
        <v>96.66205128205128</v>
      </c>
      <c r="V41" s="178">
        <f t="shared" si="6"/>
        <v>-895.29100000000062</v>
      </c>
      <c r="W41" s="180">
        <f t="shared" si="7"/>
        <v>52.800000000000004</v>
      </c>
      <c r="X41" s="181">
        <f t="shared" si="8"/>
        <v>39</v>
      </c>
      <c r="Y41" s="180">
        <f t="shared" si="9"/>
        <v>-13.800000000000004</v>
      </c>
      <c r="Z41" s="179"/>
      <c r="AA41" s="179"/>
      <c r="AB41" s="9"/>
      <c r="AC41" s="9"/>
      <c r="AD41" s="9"/>
    </row>
    <row r="42" spans="1:30" ht="12.75">
      <c r="A42" s="10">
        <v>46038</v>
      </c>
      <c r="B42" s="9" t="s">
        <v>14</v>
      </c>
      <c r="C42" s="166">
        <v>6599.28</v>
      </c>
      <c r="D42" s="9">
        <v>67</v>
      </c>
      <c r="E42" s="76">
        <v>30.17</v>
      </c>
      <c r="F42" s="9">
        <v>4</v>
      </c>
      <c r="G42" s="9">
        <v>12</v>
      </c>
      <c r="H42" s="13">
        <v>0.26319999999999999</v>
      </c>
      <c r="I42" s="9" t="s">
        <v>16</v>
      </c>
      <c r="J42" s="9"/>
      <c r="K42" s="174">
        <v>45673</v>
      </c>
      <c r="L42" s="175">
        <f t="shared" si="0"/>
        <v>45673</v>
      </c>
      <c r="M42" s="84">
        <v>4158.21</v>
      </c>
      <c r="N42" s="84">
        <v>4241.01</v>
      </c>
      <c r="O42" s="176">
        <v>53</v>
      </c>
      <c r="P42" s="84">
        <f t="shared" si="1"/>
        <v>80.019056603773592</v>
      </c>
      <c r="Q42" s="174">
        <v>46038</v>
      </c>
      <c r="R42" s="175">
        <f t="shared" si="2"/>
        <v>46038</v>
      </c>
      <c r="S42" s="177">
        <f t="shared" si="3"/>
        <v>5790.2790000000005</v>
      </c>
      <c r="T42" s="178">
        <f t="shared" si="4"/>
        <v>6599.28</v>
      </c>
      <c r="U42" s="179">
        <f t="shared" si="5"/>
        <v>98.496716417910449</v>
      </c>
      <c r="V42" s="178">
        <f t="shared" si="6"/>
        <v>809.00099999999929</v>
      </c>
      <c r="W42" s="180">
        <f t="shared" si="7"/>
        <v>58.300000000000004</v>
      </c>
      <c r="X42" s="181">
        <f t="shared" si="8"/>
        <v>67</v>
      </c>
      <c r="Y42" s="180">
        <f t="shared" si="9"/>
        <v>8.6999999999999957</v>
      </c>
      <c r="Z42" s="179"/>
      <c r="AA42" s="179"/>
      <c r="AB42" s="9"/>
      <c r="AC42" s="9"/>
      <c r="AD42" s="9"/>
    </row>
    <row r="43" spans="1:30" ht="12.75">
      <c r="A43" s="10">
        <v>46039</v>
      </c>
      <c r="B43" s="9" t="s">
        <v>14</v>
      </c>
      <c r="C43" s="166">
        <v>8401.1299999999992</v>
      </c>
      <c r="D43" s="9">
        <v>93</v>
      </c>
      <c r="E43" s="76">
        <v>30.71</v>
      </c>
      <c r="F43" s="9">
        <v>3</v>
      </c>
      <c r="G43" s="9">
        <v>20</v>
      </c>
      <c r="H43" s="13">
        <v>0.25769999999999998</v>
      </c>
      <c r="I43" s="9" t="s">
        <v>16</v>
      </c>
      <c r="J43" s="9"/>
      <c r="K43" s="174">
        <v>45674</v>
      </c>
      <c r="L43" s="175">
        <f t="shared" si="0"/>
        <v>45674</v>
      </c>
      <c r="M43" s="84">
        <v>5167.29</v>
      </c>
      <c r="N43" s="84">
        <v>5263.89</v>
      </c>
      <c r="O43" s="176">
        <v>66</v>
      </c>
      <c r="P43" s="84">
        <f t="shared" si="1"/>
        <v>79.7559090909091</v>
      </c>
      <c r="Q43" s="174">
        <v>46039</v>
      </c>
      <c r="R43" s="175">
        <f t="shared" si="2"/>
        <v>46039</v>
      </c>
      <c r="S43" s="177">
        <f t="shared" si="3"/>
        <v>7017.2850000000008</v>
      </c>
      <c r="T43" s="178">
        <f t="shared" si="4"/>
        <v>8401.1299999999992</v>
      </c>
      <c r="U43" s="179">
        <f t="shared" si="5"/>
        <v>90.334731182795693</v>
      </c>
      <c r="V43" s="178">
        <f t="shared" si="6"/>
        <v>1383.8449999999984</v>
      </c>
      <c r="W43" s="180">
        <f t="shared" si="7"/>
        <v>72.600000000000009</v>
      </c>
      <c r="X43" s="181">
        <f t="shared" si="8"/>
        <v>93</v>
      </c>
      <c r="Y43" s="180">
        <f t="shared" si="9"/>
        <v>20.399999999999991</v>
      </c>
      <c r="Z43" s="179"/>
      <c r="AA43" s="179"/>
      <c r="AB43" s="9"/>
      <c r="AC43" s="9"/>
      <c r="AD43" s="9"/>
    </row>
    <row r="44" spans="1:30" ht="12.75">
      <c r="A44" s="10">
        <v>46040</v>
      </c>
      <c r="B44" s="9" t="s">
        <v>14</v>
      </c>
      <c r="C44" s="166">
        <v>9463.34</v>
      </c>
      <c r="D44" s="9">
        <v>100</v>
      </c>
      <c r="E44" s="76">
        <v>33.83</v>
      </c>
      <c r="F44" s="9">
        <v>2</v>
      </c>
      <c r="G44" s="9">
        <v>14.2</v>
      </c>
      <c r="H44" s="13">
        <v>0.23280000000000001</v>
      </c>
      <c r="I44" s="9" t="s">
        <v>16</v>
      </c>
      <c r="J44" s="9"/>
      <c r="K44" s="174">
        <v>45675</v>
      </c>
      <c r="L44" s="175">
        <f t="shared" si="0"/>
        <v>45675</v>
      </c>
      <c r="M44" s="84">
        <v>6158.55</v>
      </c>
      <c r="N44" s="84">
        <v>6379.35</v>
      </c>
      <c r="O44" s="176">
        <v>82</v>
      </c>
      <c r="P44" s="84">
        <f t="shared" si="1"/>
        <v>77.796951219512195</v>
      </c>
      <c r="Q44" s="174">
        <v>46040</v>
      </c>
      <c r="R44" s="175">
        <f t="shared" si="2"/>
        <v>46040</v>
      </c>
      <c r="S44" s="177">
        <f t="shared" si="3"/>
        <v>7852.5920000000006</v>
      </c>
      <c r="T44" s="178">
        <f t="shared" si="4"/>
        <v>9463.34</v>
      </c>
      <c r="U44" s="179">
        <f t="shared" si="5"/>
        <v>94.633399999999995</v>
      </c>
      <c r="V44" s="178">
        <f t="shared" si="6"/>
        <v>1610.7479999999996</v>
      </c>
      <c r="W44" s="180">
        <f t="shared" si="7"/>
        <v>90.2</v>
      </c>
      <c r="X44" s="181">
        <f t="shared" si="8"/>
        <v>100</v>
      </c>
      <c r="Y44" s="180">
        <f t="shared" si="9"/>
        <v>9.7999999999999972</v>
      </c>
      <c r="Z44" s="179"/>
      <c r="AA44" s="179"/>
      <c r="AB44" s="9"/>
      <c r="AC44" s="9"/>
      <c r="AD44" s="9"/>
    </row>
    <row r="45" spans="1:30" ht="12.75">
      <c r="A45" s="10">
        <v>46041</v>
      </c>
      <c r="B45" s="9" t="s">
        <v>14</v>
      </c>
      <c r="C45" s="166">
        <v>4310.7</v>
      </c>
      <c r="D45" s="9">
        <v>45</v>
      </c>
      <c r="E45" s="76">
        <v>28.57</v>
      </c>
      <c r="F45" s="9">
        <v>5</v>
      </c>
      <c r="G45" s="9">
        <v>12.33</v>
      </c>
      <c r="H45" s="13">
        <v>0.2243</v>
      </c>
      <c r="I45" s="9" t="s">
        <v>16</v>
      </c>
      <c r="J45" s="9"/>
      <c r="K45" s="174">
        <v>45676</v>
      </c>
      <c r="L45" s="175">
        <f t="shared" si="0"/>
        <v>45676</v>
      </c>
      <c r="M45" s="84">
        <v>6966.22</v>
      </c>
      <c r="N45" s="84">
        <v>7138.72</v>
      </c>
      <c r="O45" s="176">
        <v>88</v>
      </c>
      <c r="P45" s="84">
        <f t="shared" si="1"/>
        <v>81.121818181818185</v>
      </c>
      <c r="Q45" s="174">
        <v>46041</v>
      </c>
      <c r="R45" s="175">
        <f t="shared" si="2"/>
        <v>46041</v>
      </c>
      <c r="S45" s="177">
        <f t="shared" si="3"/>
        <v>4094.1560000000004</v>
      </c>
      <c r="T45" s="178">
        <f t="shared" si="4"/>
        <v>4310.7</v>
      </c>
      <c r="U45" s="179">
        <f t="shared" si="5"/>
        <v>95.793333333333322</v>
      </c>
      <c r="V45" s="178">
        <f t="shared" si="6"/>
        <v>216.54399999999941</v>
      </c>
      <c r="W45" s="180">
        <f t="shared" si="7"/>
        <v>96.800000000000011</v>
      </c>
      <c r="X45" s="181">
        <f t="shared" si="8"/>
        <v>45</v>
      </c>
      <c r="Y45" s="180">
        <f t="shared" si="9"/>
        <v>-51.800000000000011</v>
      </c>
      <c r="Z45" s="179"/>
      <c r="AA45" s="179"/>
      <c r="AB45" s="9"/>
      <c r="AC45" s="9"/>
      <c r="AD45" s="9"/>
    </row>
    <row r="46" spans="1:30" ht="12.75">
      <c r="A46" s="10">
        <v>46042</v>
      </c>
      <c r="B46" s="9" t="s">
        <v>14</v>
      </c>
      <c r="C46" s="166">
        <v>5514.76</v>
      </c>
      <c r="D46" s="9">
        <v>53</v>
      </c>
      <c r="E46" s="76">
        <v>33.83</v>
      </c>
      <c r="F46" s="9">
        <v>2</v>
      </c>
      <c r="G46" s="9">
        <v>9</v>
      </c>
      <c r="H46" s="13">
        <v>0.24679999999999999</v>
      </c>
      <c r="I46" s="9" t="s">
        <v>16</v>
      </c>
      <c r="J46" s="9"/>
      <c r="K46" s="174">
        <v>45677</v>
      </c>
      <c r="L46" s="175">
        <f t="shared" si="0"/>
        <v>45677</v>
      </c>
      <c r="M46" s="84">
        <v>3611.56</v>
      </c>
      <c r="N46" s="84">
        <v>3721.96</v>
      </c>
      <c r="O46" s="176">
        <v>44</v>
      </c>
      <c r="P46" s="84">
        <f t="shared" si="1"/>
        <v>84.59</v>
      </c>
      <c r="Q46" s="174">
        <v>46042</v>
      </c>
      <c r="R46" s="175">
        <f t="shared" si="2"/>
        <v>46042</v>
      </c>
      <c r="S46" s="177">
        <f t="shared" si="3"/>
        <v>4655.2110000000002</v>
      </c>
      <c r="T46" s="178">
        <f t="shared" si="4"/>
        <v>5514.76</v>
      </c>
      <c r="U46" s="179">
        <f t="shared" si="5"/>
        <v>104.05207547169812</v>
      </c>
      <c r="V46" s="178">
        <f t="shared" si="6"/>
        <v>859.54899999999998</v>
      </c>
      <c r="W46" s="180">
        <f t="shared" si="7"/>
        <v>48.400000000000006</v>
      </c>
      <c r="X46" s="181">
        <f t="shared" si="8"/>
        <v>53</v>
      </c>
      <c r="Y46" s="180">
        <f t="shared" si="9"/>
        <v>4.5999999999999943</v>
      </c>
      <c r="Z46" s="179"/>
      <c r="AA46" s="179"/>
      <c r="AB46" s="9"/>
      <c r="AC46" s="9"/>
      <c r="AD46" s="9"/>
    </row>
    <row r="47" spans="1:30" ht="12.75">
      <c r="A47" s="10">
        <v>46043</v>
      </c>
      <c r="B47" s="9" t="s">
        <v>14</v>
      </c>
      <c r="C47" s="166">
        <v>5140.38</v>
      </c>
      <c r="D47" s="9">
        <v>55</v>
      </c>
      <c r="E47" s="76">
        <v>30.82</v>
      </c>
      <c r="F47" s="9">
        <v>0</v>
      </c>
      <c r="G47" s="9">
        <v>14.33</v>
      </c>
      <c r="H47" s="13">
        <v>0.20830000000000001</v>
      </c>
      <c r="I47" s="9" t="s">
        <v>16</v>
      </c>
      <c r="J47" s="9"/>
      <c r="K47" s="174">
        <v>45678</v>
      </c>
      <c r="L47" s="175">
        <f t="shared" si="0"/>
        <v>45678</v>
      </c>
      <c r="M47" s="84">
        <v>4128.51</v>
      </c>
      <c r="N47" s="84">
        <v>4232.01</v>
      </c>
      <c r="O47" s="176">
        <v>48</v>
      </c>
      <c r="P47" s="84">
        <f t="shared" si="1"/>
        <v>88.166875000000005</v>
      </c>
      <c r="Q47" s="174">
        <v>46043</v>
      </c>
      <c r="R47" s="175">
        <f t="shared" si="2"/>
        <v>46043</v>
      </c>
      <c r="S47" s="177">
        <f t="shared" si="3"/>
        <v>4401.6390000000001</v>
      </c>
      <c r="T47" s="178">
        <f t="shared" si="4"/>
        <v>5140.38</v>
      </c>
      <c r="U47" s="179">
        <f t="shared" si="5"/>
        <v>93.461454545454544</v>
      </c>
      <c r="V47" s="178">
        <f t="shared" si="6"/>
        <v>738.74099999999999</v>
      </c>
      <c r="W47" s="180">
        <f t="shared" si="7"/>
        <v>52.800000000000004</v>
      </c>
      <c r="X47" s="181">
        <f t="shared" si="8"/>
        <v>55</v>
      </c>
      <c r="Y47" s="180">
        <f t="shared" si="9"/>
        <v>2.1999999999999957</v>
      </c>
      <c r="Z47" s="179"/>
      <c r="AA47" s="179"/>
      <c r="AB47" s="9"/>
      <c r="AC47" s="9"/>
      <c r="AD47" s="9"/>
    </row>
    <row r="48" spans="1:30" ht="12.75">
      <c r="A48" s="10">
        <v>46044</v>
      </c>
      <c r="B48" s="9" t="s">
        <v>14</v>
      </c>
      <c r="C48" s="166">
        <v>5170.63</v>
      </c>
      <c r="D48" s="9">
        <v>59</v>
      </c>
      <c r="E48" s="76">
        <v>28.62</v>
      </c>
      <c r="F48" s="9">
        <v>0</v>
      </c>
      <c r="G48" s="9">
        <v>19.66</v>
      </c>
      <c r="H48" s="13">
        <v>0.23069999999999999</v>
      </c>
      <c r="I48" s="9" t="s">
        <v>16</v>
      </c>
      <c r="J48" s="9"/>
      <c r="K48" s="174">
        <v>45679</v>
      </c>
      <c r="L48" s="175">
        <f t="shared" si="0"/>
        <v>45679</v>
      </c>
      <c r="M48" s="84">
        <v>3891.09</v>
      </c>
      <c r="N48" s="84">
        <v>4001.49</v>
      </c>
      <c r="O48" s="176">
        <v>51</v>
      </c>
      <c r="P48" s="84">
        <f t="shared" si="1"/>
        <v>78.460588235294111</v>
      </c>
      <c r="Q48" s="174">
        <v>46044</v>
      </c>
      <c r="R48" s="175">
        <f t="shared" si="2"/>
        <v>46044</v>
      </c>
      <c r="S48" s="177">
        <f t="shared" si="3"/>
        <v>3906.7160000000003</v>
      </c>
      <c r="T48" s="178">
        <f t="shared" si="4"/>
        <v>5170.63</v>
      </c>
      <c r="U48" s="179">
        <f t="shared" si="5"/>
        <v>87.637796610169488</v>
      </c>
      <c r="V48" s="178">
        <f t="shared" si="6"/>
        <v>1263.9139999999998</v>
      </c>
      <c r="W48" s="180">
        <f t="shared" si="7"/>
        <v>56.1</v>
      </c>
      <c r="X48" s="181">
        <f t="shared" si="8"/>
        <v>59</v>
      </c>
      <c r="Y48" s="180">
        <f t="shared" si="9"/>
        <v>2.8999999999999986</v>
      </c>
      <c r="Z48" s="179"/>
      <c r="AA48" s="179"/>
      <c r="AB48" s="9"/>
      <c r="AC48" s="9"/>
      <c r="AD48" s="9"/>
    </row>
    <row r="49" spans="1:30" ht="12.75">
      <c r="A49" s="10">
        <v>46045</v>
      </c>
      <c r="B49" s="9" t="s">
        <v>14</v>
      </c>
      <c r="C49" s="166">
        <v>7170.76</v>
      </c>
      <c r="D49" s="9">
        <v>76</v>
      </c>
      <c r="E49" s="76">
        <v>31.72</v>
      </c>
      <c r="F49" s="9">
        <v>2</v>
      </c>
      <c r="G49" s="9">
        <v>12.4</v>
      </c>
      <c r="H49" s="13">
        <v>0.2452</v>
      </c>
      <c r="I49" s="9" t="s">
        <v>16</v>
      </c>
      <c r="J49" s="9"/>
      <c r="K49" s="174">
        <v>45680</v>
      </c>
      <c r="L49" s="175">
        <f t="shared" si="0"/>
        <v>45680</v>
      </c>
      <c r="M49" s="84">
        <v>3461.86</v>
      </c>
      <c r="N49" s="84">
        <v>3551.56</v>
      </c>
      <c r="O49" s="176">
        <v>44</v>
      </c>
      <c r="P49" s="84">
        <f t="shared" si="1"/>
        <v>80.717272727272729</v>
      </c>
      <c r="Q49" s="174">
        <v>46045</v>
      </c>
      <c r="R49" s="175">
        <f t="shared" si="2"/>
        <v>46045</v>
      </c>
      <c r="S49" s="177">
        <f t="shared" si="3"/>
        <v>6865.5180000000009</v>
      </c>
      <c r="T49" s="178">
        <f t="shared" si="4"/>
        <v>7170.76</v>
      </c>
      <c r="U49" s="179">
        <f t="shared" si="5"/>
        <v>94.352105263157895</v>
      </c>
      <c r="V49" s="178">
        <f t="shared" si="6"/>
        <v>305.24199999999928</v>
      </c>
      <c r="W49" s="180">
        <f t="shared" si="7"/>
        <v>48.400000000000006</v>
      </c>
      <c r="X49" s="181">
        <f t="shared" si="8"/>
        <v>76</v>
      </c>
      <c r="Y49" s="180">
        <f t="shared" si="9"/>
        <v>27.599999999999994</v>
      </c>
      <c r="Z49" s="179"/>
      <c r="AA49" s="179"/>
      <c r="AB49" s="9"/>
      <c r="AC49" s="9"/>
      <c r="AD49" s="9"/>
    </row>
    <row r="50" spans="1:30" ht="12.75">
      <c r="A50" s="10">
        <v>46046</v>
      </c>
      <c r="B50" s="9" t="s">
        <v>14</v>
      </c>
      <c r="C50" s="166">
        <v>7379.67</v>
      </c>
      <c r="D50" s="9">
        <v>77</v>
      </c>
      <c r="E50" s="76">
        <v>29.96</v>
      </c>
      <c r="F50" s="9">
        <v>3</v>
      </c>
      <c r="G50" s="9">
        <v>13.75</v>
      </c>
      <c r="H50" s="13">
        <v>0.31340000000000001</v>
      </c>
      <c r="I50" s="9" t="s">
        <v>16</v>
      </c>
      <c r="J50" s="9"/>
      <c r="K50" s="174">
        <v>45681</v>
      </c>
      <c r="L50" s="175">
        <f t="shared" si="0"/>
        <v>45681</v>
      </c>
      <c r="M50" s="84">
        <v>6055.08</v>
      </c>
      <c r="N50" s="84">
        <v>6241.38</v>
      </c>
      <c r="O50" s="176">
        <v>81</v>
      </c>
      <c r="P50" s="84">
        <f t="shared" si="1"/>
        <v>77.05407407407408</v>
      </c>
      <c r="Q50" s="174">
        <v>46046</v>
      </c>
      <c r="R50" s="175">
        <f t="shared" si="2"/>
        <v>46046</v>
      </c>
      <c r="S50" s="177">
        <f t="shared" si="3"/>
        <v>10197.253000000001</v>
      </c>
      <c r="T50" s="178">
        <f t="shared" si="4"/>
        <v>7379.67</v>
      </c>
      <c r="U50" s="179">
        <f t="shared" si="5"/>
        <v>95.839870129870135</v>
      </c>
      <c r="V50" s="178">
        <f t="shared" si="6"/>
        <v>-2817.5830000000005</v>
      </c>
      <c r="W50" s="180">
        <f t="shared" si="7"/>
        <v>89.100000000000009</v>
      </c>
      <c r="X50" s="181">
        <f t="shared" si="8"/>
        <v>77</v>
      </c>
      <c r="Y50" s="180">
        <f t="shared" si="9"/>
        <v>-12.100000000000009</v>
      </c>
      <c r="Z50" s="179"/>
      <c r="AA50" s="179"/>
      <c r="AB50" s="9"/>
      <c r="AC50" s="9"/>
      <c r="AD50" s="9"/>
    </row>
    <row r="51" spans="1:30" ht="12.75">
      <c r="A51" s="10">
        <v>46047</v>
      </c>
      <c r="B51" s="9" t="s">
        <v>14</v>
      </c>
      <c r="C51" s="166">
        <v>9345.7000000000007</v>
      </c>
      <c r="D51" s="9">
        <v>104</v>
      </c>
      <c r="E51" s="76">
        <v>27.77</v>
      </c>
      <c r="F51" s="9">
        <v>1</v>
      </c>
      <c r="G51" s="9">
        <v>18</v>
      </c>
      <c r="H51" s="13">
        <v>0.25869999999999999</v>
      </c>
      <c r="I51" s="9" t="s">
        <v>16</v>
      </c>
      <c r="J51" s="9"/>
      <c r="K51" s="174">
        <v>45682</v>
      </c>
      <c r="L51" s="175">
        <f t="shared" si="0"/>
        <v>45682</v>
      </c>
      <c r="M51" s="84">
        <v>8973.5300000000007</v>
      </c>
      <c r="N51" s="84">
        <v>9270.23</v>
      </c>
      <c r="O51" s="176">
        <v>107</v>
      </c>
      <c r="P51" s="84">
        <f t="shared" si="1"/>
        <v>86.637663551401872</v>
      </c>
      <c r="Q51" s="174">
        <v>46047</v>
      </c>
      <c r="R51" s="175">
        <f t="shared" si="2"/>
        <v>46047</v>
      </c>
      <c r="S51" s="177">
        <f t="shared" si="3"/>
        <v>9384.2210000000014</v>
      </c>
      <c r="T51" s="178">
        <f t="shared" si="4"/>
        <v>9345.7000000000007</v>
      </c>
      <c r="U51" s="179">
        <f t="shared" si="5"/>
        <v>89.862500000000011</v>
      </c>
      <c r="V51" s="178">
        <f t="shared" si="6"/>
        <v>-38.52100000000064</v>
      </c>
      <c r="W51" s="180">
        <f t="shared" si="7"/>
        <v>117.7</v>
      </c>
      <c r="X51" s="181">
        <f t="shared" si="8"/>
        <v>104</v>
      </c>
      <c r="Y51" s="180">
        <f t="shared" si="9"/>
        <v>-13.700000000000003</v>
      </c>
      <c r="Z51" s="179"/>
      <c r="AA51" s="179"/>
      <c r="AB51" s="9"/>
      <c r="AC51" s="9"/>
      <c r="AD51" s="9"/>
    </row>
    <row r="52" spans="1:30" ht="12.75">
      <c r="A52" s="10">
        <v>46048</v>
      </c>
      <c r="B52" s="9" t="s">
        <v>14</v>
      </c>
      <c r="C52" s="166">
        <v>3847.32</v>
      </c>
      <c r="D52" s="9">
        <v>44</v>
      </c>
      <c r="E52" s="76">
        <v>28.55</v>
      </c>
      <c r="F52" s="9">
        <v>1</v>
      </c>
      <c r="G52" s="9">
        <v>10</v>
      </c>
      <c r="H52" s="13">
        <v>0.314</v>
      </c>
      <c r="I52" s="9" t="s">
        <v>16</v>
      </c>
      <c r="J52" s="9"/>
      <c r="K52" s="174">
        <v>45683</v>
      </c>
      <c r="L52" s="175">
        <f t="shared" si="0"/>
        <v>45683</v>
      </c>
      <c r="M52" s="84">
        <v>8337.91</v>
      </c>
      <c r="N52" s="84">
        <v>8531.11</v>
      </c>
      <c r="O52" s="176">
        <v>108</v>
      </c>
      <c r="P52" s="84">
        <f t="shared" si="1"/>
        <v>78.991759259259268</v>
      </c>
      <c r="Q52" s="174">
        <v>46048</v>
      </c>
      <c r="R52" s="175">
        <f t="shared" si="2"/>
        <v>46048</v>
      </c>
      <c r="S52" s="177">
        <f t="shared" si="3"/>
        <v>3584.4160000000002</v>
      </c>
      <c r="T52" s="178">
        <f t="shared" si="4"/>
        <v>3847.32</v>
      </c>
      <c r="U52" s="179">
        <f t="shared" si="5"/>
        <v>87.439090909090908</v>
      </c>
      <c r="V52" s="178">
        <f t="shared" si="6"/>
        <v>262.904</v>
      </c>
      <c r="W52" s="180">
        <f t="shared" si="7"/>
        <v>118.80000000000001</v>
      </c>
      <c r="X52" s="181">
        <f t="shared" si="8"/>
        <v>44</v>
      </c>
      <c r="Y52" s="180">
        <f t="shared" si="9"/>
        <v>-74.800000000000011</v>
      </c>
      <c r="Z52" s="179"/>
      <c r="AA52" s="179"/>
      <c r="AB52" s="9"/>
      <c r="AC52" s="9"/>
      <c r="AD52" s="9"/>
    </row>
    <row r="53" spans="1:30" ht="12.75">
      <c r="A53" s="10">
        <v>46049</v>
      </c>
      <c r="B53" s="9" t="s">
        <v>14</v>
      </c>
      <c r="C53" s="166">
        <v>4208.3</v>
      </c>
      <c r="D53" s="9">
        <v>45</v>
      </c>
      <c r="E53" s="76">
        <v>28.08</v>
      </c>
      <c r="F53" s="9">
        <v>2</v>
      </c>
      <c r="G53" s="9">
        <v>6.25</v>
      </c>
      <c r="H53" s="13">
        <v>0.25019999999999998</v>
      </c>
      <c r="I53" s="9" t="s">
        <v>16</v>
      </c>
      <c r="J53" s="9"/>
      <c r="K53" s="174">
        <v>45684</v>
      </c>
      <c r="L53" s="175">
        <f t="shared" si="0"/>
        <v>45684</v>
      </c>
      <c r="M53" s="84">
        <v>3189.56</v>
      </c>
      <c r="N53" s="84">
        <v>3258.56</v>
      </c>
      <c r="O53" s="176">
        <v>38</v>
      </c>
      <c r="P53" s="84">
        <f t="shared" si="1"/>
        <v>85.751578947368415</v>
      </c>
      <c r="Q53" s="174">
        <v>46049</v>
      </c>
      <c r="R53" s="175">
        <f t="shared" si="2"/>
        <v>46049</v>
      </c>
      <c r="S53" s="177">
        <f t="shared" si="3"/>
        <v>4343.57</v>
      </c>
      <c r="T53" s="178">
        <f t="shared" si="4"/>
        <v>4208.3</v>
      </c>
      <c r="U53" s="179">
        <f t="shared" si="5"/>
        <v>93.517777777777781</v>
      </c>
      <c r="V53" s="178">
        <f t="shared" si="6"/>
        <v>-135.26999999999953</v>
      </c>
      <c r="W53" s="180">
        <f t="shared" si="7"/>
        <v>41.800000000000004</v>
      </c>
      <c r="X53" s="181">
        <f t="shared" si="8"/>
        <v>45</v>
      </c>
      <c r="Y53" s="180">
        <f t="shared" si="9"/>
        <v>3.1999999999999957</v>
      </c>
      <c r="Z53" s="179"/>
      <c r="AA53" s="179"/>
      <c r="AB53" s="9"/>
      <c r="AC53" s="9"/>
      <c r="AD53" s="9"/>
    </row>
    <row r="54" spans="1:30" ht="12.75">
      <c r="A54" s="10">
        <v>46050</v>
      </c>
      <c r="B54" s="9" t="s">
        <v>14</v>
      </c>
      <c r="C54" s="166">
        <v>2575.94</v>
      </c>
      <c r="D54" s="9">
        <v>31</v>
      </c>
      <c r="E54" s="76">
        <v>27.48</v>
      </c>
      <c r="F54" s="9">
        <v>0</v>
      </c>
      <c r="G54" s="9">
        <v>7</v>
      </c>
      <c r="H54" s="13">
        <v>0.3201</v>
      </c>
      <c r="I54" s="9" t="s">
        <v>16</v>
      </c>
      <c r="J54" s="9"/>
      <c r="K54" s="174">
        <v>45685</v>
      </c>
      <c r="L54" s="175">
        <f t="shared" si="0"/>
        <v>45685</v>
      </c>
      <c r="M54" s="84">
        <v>3796.9</v>
      </c>
      <c r="N54" s="84">
        <v>3948.7</v>
      </c>
      <c r="O54" s="176">
        <v>47</v>
      </c>
      <c r="P54" s="84">
        <f t="shared" si="1"/>
        <v>84.014893617021272</v>
      </c>
      <c r="Q54" s="174">
        <v>46050</v>
      </c>
      <c r="R54" s="175">
        <f t="shared" si="2"/>
        <v>46050</v>
      </c>
      <c r="S54" s="177">
        <f t="shared" si="3"/>
        <v>3742.9590000000003</v>
      </c>
      <c r="T54" s="178">
        <f t="shared" si="4"/>
        <v>2575.94</v>
      </c>
      <c r="U54" s="179">
        <f t="shared" si="5"/>
        <v>83.094838709677418</v>
      </c>
      <c r="V54" s="178">
        <f t="shared" si="6"/>
        <v>-1167.0190000000002</v>
      </c>
      <c r="W54" s="180">
        <f t="shared" si="7"/>
        <v>51.7</v>
      </c>
      <c r="X54" s="181">
        <f t="shared" si="8"/>
        <v>31</v>
      </c>
      <c r="Y54" s="180">
        <f t="shared" si="9"/>
        <v>-20.700000000000003</v>
      </c>
      <c r="Z54" s="179"/>
      <c r="AA54" s="179"/>
      <c r="AB54" s="9"/>
      <c r="AC54" s="9"/>
      <c r="AD54" s="9"/>
    </row>
    <row r="55" spans="1:30" ht="12.75">
      <c r="A55" s="10">
        <v>46051</v>
      </c>
      <c r="B55" s="9" t="s">
        <v>14</v>
      </c>
      <c r="C55" s="166">
        <v>3013.1</v>
      </c>
      <c r="D55" s="9">
        <v>33</v>
      </c>
      <c r="E55" s="76">
        <v>28.11</v>
      </c>
      <c r="F55" s="9">
        <v>1</v>
      </c>
      <c r="G55" s="9">
        <v>8.33</v>
      </c>
      <c r="H55" s="13">
        <v>0.2392</v>
      </c>
      <c r="I55" s="9" t="s">
        <v>16</v>
      </c>
      <c r="J55" s="9"/>
      <c r="K55" s="174">
        <v>45686</v>
      </c>
      <c r="L55" s="175">
        <f t="shared" si="0"/>
        <v>45686</v>
      </c>
      <c r="M55" s="84">
        <v>3292.29</v>
      </c>
      <c r="N55" s="84">
        <v>3402.69</v>
      </c>
      <c r="O55" s="176">
        <v>45</v>
      </c>
      <c r="P55" s="84">
        <f t="shared" si="1"/>
        <v>75.615333333333339</v>
      </c>
      <c r="Q55" s="174">
        <v>46051</v>
      </c>
      <c r="R55" s="175">
        <f t="shared" si="2"/>
        <v>46051</v>
      </c>
      <c r="S55" s="177">
        <f t="shared" si="3"/>
        <v>5232.5240000000003</v>
      </c>
      <c r="T55" s="178">
        <f t="shared" si="4"/>
        <v>3013.1</v>
      </c>
      <c r="U55" s="179">
        <f t="shared" si="5"/>
        <v>91.306060606060598</v>
      </c>
      <c r="V55" s="178">
        <f t="shared" si="6"/>
        <v>-2219.4240000000004</v>
      </c>
      <c r="W55" s="180">
        <f t="shared" si="7"/>
        <v>49.500000000000007</v>
      </c>
      <c r="X55" s="181">
        <f t="shared" si="8"/>
        <v>33</v>
      </c>
      <c r="Y55" s="180">
        <f t="shared" si="9"/>
        <v>-16.500000000000007</v>
      </c>
      <c r="Z55" s="179"/>
      <c r="AA55" s="179"/>
      <c r="AB55" s="9"/>
      <c r="AC55" s="9"/>
      <c r="AD55" s="9"/>
    </row>
    <row r="56" spans="1:30" ht="12.75">
      <c r="A56" s="10">
        <v>46052</v>
      </c>
      <c r="B56" s="9" t="s">
        <v>14</v>
      </c>
      <c r="C56" s="166">
        <v>9426.49</v>
      </c>
      <c r="D56" s="9">
        <v>100</v>
      </c>
      <c r="E56" s="76">
        <v>31.76</v>
      </c>
      <c r="F56" s="9">
        <v>8</v>
      </c>
      <c r="G56" s="9">
        <v>13.6</v>
      </c>
      <c r="H56" s="13">
        <v>0.21</v>
      </c>
      <c r="I56" s="9" t="s">
        <v>16</v>
      </c>
      <c r="J56" s="9"/>
      <c r="K56" s="174">
        <v>45687</v>
      </c>
      <c r="L56" s="175">
        <f t="shared" si="0"/>
        <v>45687</v>
      </c>
      <c r="M56" s="84">
        <v>4632.6400000000003</v>
      </c>
      <c r="N56" s="84">
        <v>4756.84</v>
      </c>
      <c r="O56" s="176">
        <v>59</v>
      </c>
      <c r="P56" s="84">
        <f t="shared" si="1"/>
        <v>80.624406779661015</v>
      </c>
      <c r="Q56" s="174">
        <v>46052</v>
      </c>
      <c r="R56" s="175">
        <f t="shared" si="2"/>
        <v>46052</v>
      </c>
      <c r="S56" s="177">
        <f t="shared" si="3"/>
        <v>8252.8160000000007</v>
      </c>
      <c r="T56" s="178">
        <f t="shared" si="4"/>
        <v>9426.49</v>
      </c>
      <c r="U56" s="179">
        <f t="shared" si="5"/>
        <v>94.264899999999997</v>
      </c>
      <c r="V56" s="178">
        <f t="shared" si="6"/>
        <v>1173.6739999999991</v>
      </c>
      <c r="W56" s="180">
        <f t="shared" si="7"/>
        <v>64.900000000000006</v>
      </c>
      <c r="X56" s="181">
        <f t="shared" si="8"/>
        <v>100</v>
      </c>
      <c r="Y56" s="180">
        <f t="shared" si="9"/>
        <v>35.099999999999994</v>
      </c>
      <c r="Z56" s="179"/>
      <c r="AA56" s="179"/>
      <c r="AB56" s="9"/>
      <c r="AC56" s="9"/>
      <c r="AD56" s="9"/>
    </row>
    <row r="57" spans="1:30" ht="12.75">
      <c r="A57" s="10">
        <v>46053</v>
      </c>
      <c r="B57" s="9" t="s">
        <v>14</v>
      </c>
      <c r="C57" s="166">
        <v>8011.3</v>
      </c>
      <c r="D57" s="9">
        <v>86</v>
      </c>
      <c r="E57" s="76">
        <v>35.03</v>
      </c>
      <c r="F57" s="9">
        <v>3</v>
      </c>
      <c r="G57" s="9">
        <v>13</v>
      </c>
      <c r="H57" s="13">
        <v>0.27310000000000001</v>
      </c>
      <c r="I57" s="9" t="s">
        <v>16</v>
      </c>
      <c r="J57" s="9"/>
      <c r="K57" s="174">
        <v>45688</v>
      </c>
      <c r="L57" s="175">
        <f t="shared" si="0"/>
        <v>45688</v>
      </c>
      <c r="M57" s="84">
        <v>7288.66</v>
      </c>
      <c r="N57" s="84">
        <v>7502.56</v>
      </c>
      <c r="O57" s="176">
        <v>84</v>
      </c>
      <c r="P57" s="84">
        <f t="shared" si="1"/>
        <v>89.316190476190485</v>
      </c>
      <c r="Q57" s="174">
        <v>46053</v>
      </c>
      <c r="R57" s="175">
        <f t="shared" si="2"/>
        <v>46053</v>
      </c>
      <c r="S57" s="183">
        <f>N59*$AA$1</f>
        <v>8945.1450000000004</v>
      </c>
      <c r="T57" s="178">
        <f t="shared" si="4"/>
        <v>8011.3</v>
      </c>
      <c r="U57" s="179">
        <f t="shared" si="5"/>
        <v>93.154651162790699</v>
      </c>
      <c r="V57" s="178">
        <f t="shared" si="6"/>
        <v>-933.84500000000025</v>
      </c>
      <c r="W57" s="180">
        <f t="shared" si="7"/>
        <v>92.4</v>
      </c>
      <c r="X57" s="181">
        <f t="shared" si="8"/>
        <v>86</v>
      </c>
      <c r="Y57" s="180">
        <f t="shared" si="9"/>
        <v>-6.4000000000000057</v>
      </c>
      <c r="Z57" s="179"/>
      <c r="AA57" s="179"/>
      <c r="AB57" s="9"/>
      <c r="AC57" s="9"/>
      <c r="AD57" s="9"/>
    </row>
    <row r="58" spans="1:30" ht="12.75">
      <c r="A58" s="10">
        <v>46054</v>
      </c>
      <c r="B58" s="9" t="s">
        <v>14</v>
      </c>
      <c r="C58" s="166">
        <v>8609.44</v>
      </c>
      <c r="D58" s="9">
        <v>89</v>
      </c>
      <c r="E58" s="76">
        <v>29.48</v>
      </c>
      <c r="F58" s="9">
        <v>18</v>
      </c>
      <c r="G58" s="9">
        <v>13</v>
      </c>
      <c r="H58" s="13">
        <v>0.2944</v>
      </c>
      <c r="I58" s="9" t="s">
        <v>16</v>
      </c>
      <c r="J58" s="9"/>
      <c r="K58" s="184" t="s">
        <v>1592</v>
      </c>
      <c r="L58" s="184" t="str">
        <f t="shared" si="0"/>
        <v>JANEIRO</v>
      </c>
      <c r="M58" s="139">
        <f t="shared" ref="M58:O58" si="10">SUM(M27:M57)</f>
        <v>180611.11</v>
      </c>
      <c r="N58" s="139">
        <f t="shared" si="10"/>
        <v>187124.71</v>
      </c>
      <c r="O58" s="141">
        <f t="shared" si="10"/>
        <v>2186</v>
      </c>
      <c r="P58" s="139">
        <f>MEDIAN(P27:P57)</f>
        <v>84.014893617021272</v>
      </c>
      <c r="Q58" s="185" t="s">
        <v>1592</v>
      </c>
      <c r="R58" s="142" t="s">
        <v>1578</v>
      </c>
      <c r="S58" s="186">
        <f>N58*$AA$1</f>
        <v>205837.18100000001</v>
      </c>
      <c r="T58" s="139">
        <f>SUM(T27:T57)</f>
        <v>188346.77000000002</v>
      </c>
      <c r="U58" s="139">
        <f t="shared" si="5"/>
        <v>93.938538653366592</v>
      </c>
      <c r="V58" s="139">
        <f t="shared" ref="V58:Y58" si="11">SUM(V27:V57)</f>
        <v>-11025.128000000019</v>
      </c>
      <c r="W58" s="141">
        <f t="shared" si="11"/>
        <v>2404.6</v>
      </c>
      <c r="X58" s="142">
        <f t="shared" si="11"/>
        <v>2005</v>
      </c>
      <c r="Y58" s="187">
        <f t="shared" si="11"/>
        <v>-399.60000000000025</v>
      </c>
      <c r="Z58" s="188">
        <f>SUM(T52:T57,T59)</f>
        <v>34361.590000000004</v>
      </c>
      <c r="AA58" s="181"/>
      <c r="AB58" s="9"/>
      <c r="AC58" s="9"/>
      <c r="AD58" s="9"/>
    </row>
    <row r="59" spans="1:30" ht="12.75">
      <c r="A59" s="10">
        <v>46055</v>
      </c>
      <c r="B59" s="9" t="s">
        <v>14</v>
      </c>
      <c r="C59" s="166">
        <v>3279.14</v>
      </c>
      <c r="D59" s="9">
        <v>40</v>
      </c>
      <c r="E59" s="76">
        <v>24.85</v>
      </c>
      <c r="F59" s="9">
        <v>0</v>
      </c>
      <c r="G59" s="9">
        <v>10</v>
      </c>
      <c r="H59" s="13">
        <v>0.24149999999999999</v>
      </c>
      <c r="I59" s="9" t="s">
        <v>16</v>
      </c>
      <c r="J59" s="9"/>
      <c r="K59" s="174">
        <v>45689</v>
      </c>
      <c r="L59" s="175">
        <f t="shared" si="0"/>
        <v>45689</v>
      </c>
      <c r="M59" s="84">
        <v>7842.15</v>
      </c>
      <c r="N59" s="84">
        <v>8131.95</v>
      </c>
      <c r="O59" s="176">
        <v>88</v>
      </c>
      <c r="P59" s="84">
        <f t="shared" ref="P59:P86" si="12">N59/O59</f>
        <v>92.408522727272725</v>
      </c>
      <c r="Q59" s="174">
        <v>46054</v>
      </c>
      <c r="R59" s="175">
        <f t="shared" ref="R59:R116" si="13">Q59</f>
        <v>46054</v>
      </c>
      <c r="S59" s="177">
        <f t="shared" ref="S59:S85" si="14">N60*$AA$1</f>
        <v>7628.5220000000008</v>
      </c>
      <c r="T59" s="178">
        <f t="shared" ref="T59:T85" si="15">C59</f>
        <v>3279.14</v>
      </c>
      <c r="U59" s="179">
        <f t="shared" si="5"/>
        <v>81.978499999999997</v>
      </c>
      <c r="V59" s="178">
        <f t="shared" ref="V59:V86" si="16">T59-S59</f>
        <v>-4349.3820000000014</v>
      </c>
      <c r="W59" s="180">
        <f t="shared" ref="W59:W82" si="17">O59*$AA$1</f>
        <v>96.800000000000011</v>
      </c>
      <c r="X59" s="181">
        <f t="shared" ref="X59:X86" si="18">D59</f>
        <v>40</v>
      </c>
      <c r="Y59" s="180">
        <f t="shared" ref="Y59:Y86" si="19">X59-W59</f>
        <v>-56.800000000000011</v>
      </c>
      <c r="Z59" s="179"/>
      <c r="AA59" s="179"/>
      <c r="AB59" s="9"/>
      <c r="AC59" s="9"/>
      <c r="AD59" s="9"/>
    </row>
    <row r="60" spans="1:30" ht="12.75">
      <c r="A60" s="10">
        <v>46056</v>
      </c>
      <c r="B60" s="9" t="s">
        <v>14</v>
      </c>
      <c r="C60" s="166">
        <v>5010.01</v>
      </c>
      <c r="D60" s="9">
        <v>52</v>
      </c>
      <c r="E60" s="76">
        <v>34.92</v>
      </c>
      <c r="F60" s="9">
        <v>9</v>
      </c>
      <c r="G60" s="9">
        <v>13.66</v>
      </c>
      <c r="H60" s="13">
        <v>0.26790000000000003</v>
      </c>
      <c r="I60" s="9" t="s">
        <v>16</v>
      </c>
      <c r="J60" s="9"/>
      <c r="K60" s="174">
        <v>45690</v>
      </c>
      <c r="L60" s="175">
        <f t="shared" si="0"/>
        <v>45690</v>
      </c>
      <c r="M60" s="84">
        <v>6734.92</v>
      </c>
      <c r="N60" s="84">
        <v>6935.02</v>
      </c>
      <c r="O60" s="176">
        <v>88</v>
      </c>
      <c r="P60" s="84">
        <f t="shared" si="12"/>
        <v>78.80704545454546</v>
      </c>
      <c r="Q60" s="174">
        <v>46055</v>
      </c>
      <c r="R60" s="175">
        <f t="shared" si="13"/>
        <v>46055</v>
      </c>
      <c r="S60" s="177">
        <f t="shared" si="14"/>
        <v>2735.6120000000001</v>
      </c>
      <c r="T60" s="178">
        <f t="shared" si="15"/>
        <v>5010.01</v>
      </c>
      <c r="U60" s="179">
        <f t="shared" si="5"/>
        <v>96.346346153846156</v>
      </c>
      <c r="V60" s="178">
        <f t="shared" si="16"/>
        <v>2274.3980000000001</v>
      </c>
      <c r="W60" s="180">
        <f t="shared" si="17"/>
        <v>96.800000000000011</v>
      </c>
      <c r="X60" s="181">
        <f t="shared" si="18"/>
        <v>52</v>
      </c>
      <c r="Y60" s="180">
        <f t="shared" si="19"/>
        <v>-44.800000000000011</v>
      </c>
      <c r="Z60" s="179"/>
      <c r="AA60" s="179"/>
      <c r="AB60" s="9"/>
      <c r="AC60" s="9"/>
      <c r="AD60" s="9"/>
    </row>
    <row r="61" spans="1:30" ht="12.75">
      <c r="A61" s="10">
        <v>46057</v>
      </c>
      <c r="B61" s="9" t="s">
        <v>14</v>
      </c>
      <c r="C61" s="166">
        <v>2929.14</v>
      </c>
      <c r="D61" s="9">
        <v>35</v>
      </c>
      <c r="E61" s="76">
        <v>30.14</v>
      </c>
      <c r="F61" s="9">
        <v>1</v>
      </c>
      <c r="G61" s="9">
        <v>9.33</v>
      </c>
      <c r="H61" s="13">
        <v>0.2346</v>
      </c>
      <c r="I61" s="9" t="s">
        <v>16</v>
      </c>
      <c r="J61" s="9"/>
      <c r="K61" s="174">
        <v>45691</v>
      </c>
      <c r="L61" s="175">
        <f t="shared" si="0"/>
        <v>45691</v>
      </c>
      <c r="M61" s="84">
        <v>2411.02</v>
      </c>
      <c r="N61" s="84">
        <v>2486.92</v>
      </c>
      <c r="O61" s="176">
        <v>33</v>
      </c>
      <c r="P61" s="84">
        <f t="shared" si="12"/>
        <v>75.36121212121212</v>
      </c>
      <c r="Q61" s="174">
        <v>46056</v>
      </c>
      <c r="R61" s="175">
        <f t="shared" si="13"/>
        <v>46056</v>
      </c>
      <c r="S61" s="177">
        <f t="shared" si="14"/>
        <v>3263.6780000000003</v>
      </c>
      <c r="T61" s="178">
        <f t="shared" si="15"/>
        <v>2929.14</v>
      </c>
      <c r="U61" s="179">
        <f t="shared" si="5"/>
        <v>83.689714285714288</v>
      </c>
      <c r="V61" s="178">
        <f t="shared" si="16"/>
        <v>-334.53800000000047</v>
      </c>
      <c r="W61" s="180">
        <f t="shared" si="17"/>
        <v>36.300000000000004</v>
      </c>
      <c r="X61" s="181">
        <f t="shared" si="18"/>
        <v>35</v>
      </c>
      <c r="Y61" s="180">
        <f t="shared" si="19"/>
        <v>-1.3000000000000043</v>
      </c>
      <c r="Z61" s="179"/>
      <c r="AA61" s="179"/>
      <c r="AB61" s="9"/>
      <c r="AC61" s="9"/>
      <c r="AD61" s="9"/>
    </row>
    <row r="62" spans="1:30" ht="12.75">
      <c r="A62" s="10">
        <v>46058</v>
      </c>
      <c r="B62" s="9" t="s">
        <v>14</v>
      </c>
      <c r="C62" s="166">
        <v>3307.08</v>
      </c>
      <c r="D62" s="9">
        <v>35</v>
      </c>
      <c r="E62" s="76">
        <v>29.67</v>
      </c>
      <c r="F62" s="9">
        <v>2</v>
      </c>
      <c r="G62" s="9">
        <v>9</v>
      </c>
      <c r="H62" s="13">
        <v>0.22500000000000001</v>
      </c>
      <c r="I62" s="9" t="s">
        <v>16</v>
      </c>
      <c r="J62" s="9"/>
      <c r="K62" s="174">
        <v>45692</v>
      </c>
      <c r="L62" s="175">
        <f t="shared" si="0"/>
        <v>45692</v>
      </c>
      <c r="M62" s="84">
        <v>2884.18</v>
      </c>
      <c r="N62" s="84">
        <v>2966.98</v>
      </c>
      <c r="O62" s="176">
        <v>40</v>
      </c>
      <c r="P62" s="84">
        <f t="shared" si="12"/>
        <v>74.174499999999995</v>
      </c>
      <c r="Q62" s="174">
        <v>46057</v>
      </c>
      <c r="R62" s="175">
        <f t="shared" si="13"/>
        <v>46057</v>
      </c>
      <c r="S62" s="177">
        <f t="shared" si="14"/>
        <v>3526.4460000000004</v>
      </c>
      <c r="T62" s="178">
        <f t="shared" si="15"/>
        <v>3307.08</v>
      </c>
      <c r="U62" s="179">
        <f t="shared" si="5"/>
        <v>94.488</v>
      </c>
      <c r="V62" s="178">
        <f t="shared" si="16"/>
        <v>-219.36600000000044</v>
      </c>
      <c r="W62" s="180">
        <f t="shared" si="17"/>
        <v>44</v>
      </c>
      <c r="X62" s="181">
        <f t="shared" si="18"/>
        <v>35</v>
      </c>
      <c r="Y62" s="180">
        <f t="shared" si="19"/>
        <v>-9</v>
      </c>
      <c r="Z62" s="179"/>
      <c r="AA62" s="179"/>
      <c r="AB62" s="9"/>
      <c r="AC62" s="9"/>
      <c r="AD62" s="9"/>
    </row>
    <row r="63" spans="1:30" ht="12.75">
      <c r="A63" s="10">
        <v>46059</v>
      </c>
      <c r="B63" s="9" t="s">
        <v>14</v>
      </c>
      <c r="C63" s="166">
        <v>8217.44</v>
      </c>
      <c r="D63" s="9">
        <v>89</v>
      </c>
      <c r="E63" s="76">
        <v>40.049999999999997</v>
      </c>
      <c r="F63" s="9">
        <v>30</v>
      </c>
      <c r="G63" s="9">
        <v>12.4</v>
      </c>
      <c r="H63" s="13">
        <v>0.2382</v>
      </c>
      <c r="I63" s="9" t="s">
        <v>16</v>
      </c>
      <c r="J63" s="9"/>
      <c r="K63" s="174">
        <v>45693</v>
      </c>
      <c r="L63" s="175">
        <f t="shared" si="0"/>
        <v>45693</v>
      </c>
      <c r="M63" s="84">
        <v>3129.96</v>
      </c>
      <c r="N63" s="84">
        <v>3205.86</v>
      </c>
      <c r="O63" s="176">
        <v>42</v>
      </c>
      <c r="P63" s="84">
        <f t="shared" si="12"/>
        <v>76.33</v>
      </c>
      <c r="Q63" s="174">
        <v>46058</v>
      </c>
      <c r="R63" s="175">
        <f t="shared" si="13"/>
        <v>46058</v>
      </c>
      <c r="S63" s="177">
        <f t="shared" si="14"/>
        <v>4487.3950000000004</v>
      </c>
      <c r="T63" s="178">
        <f t="shared" si="15"/>
        <v>8217.44</v>
      </c>
      <c r="U63" s="179">
        <f t="shared" si="5"/>
        <v>92.330786516853934</v>
      </c>
      <c r="V63" s="178">
        <f t="shared" si="16"/>
        <v>3730.0450000000001</v>
      </c>
      <c r="W63" s="180">
        <f t="shared" si="17"/>
        <v>46.2</v>
      </c>
      <c r="X63" s="181">
        <f t="shared" si="18"/>
        <v>89</v>
      </c>
      <c r="Y63" s="180">
        <f t="shared" si="19"/>
        <v>42.8</v>
      </c>
      <c r="Z63" s="179"/>
      <c r="AA63" s="179"/>
      <c r="AB63" s="9"/>
      <c r="AC63" s="9"/>
      <c r="AD63" s="9"/>
    </row>
    <row r="64" spans="1:30" ht="12.75">
      <c r="A64" s="10">
        <v>46060</v>
      </c>
      <c r="B64" s="9" t="s">
        <v>14</v>
      </c>
      <c r="C64" s="166">
        <v>7621.82</v>
      </c>
      <c r="D64" s="9">
        <v>75</v>
      </c>
      <c r="E64" s="76">
        <v>38.1</v>
      </c>
      <c r="F64" s="9">
        <v>22</v>
      </c>
      <c r="G64" s="9">
        <v>13</v>
      </c>
      <c r="H64" s="13">
        <v>0.2107</v>
      </c>
      <c r="I64" s="9" t="s">
        <v>16</v>
      </c>
      <c r="J64" s="9"/>
      <c r="K64" s="174">
        <v>45694</v>
      </c>
      <c r="L64" s="175">
        <f t="shared" si="0"/>
        <v>45694</v>
      </c>
      <c r="M64" s="84">
        <v>3975.95</v>
      </c>
      <c r="N64" s="84">
        <v>4079.45</v>
      </c>
      <c r="O64" s="176">
        <v>51</v>
      </c>
      <c r="P64" s="84">
        <f t="shared" si="12"/>
        <v>79.989215686274505</v>
      </c>
      <c r="Q64" s="174">
        <v>46059</v>
      </c>
      <c r="R64" s="175">
        <f t="shared" si="13"/>
        <v>46059</v>
      </c>
      <c r="S64" s="177">
        <f t="shared" si="14"/>
        <v>7139.8580000000002</v>
      </c>
      <c r="T64" s="178">
        <f t="shared" si="15"/>
        <v>7621.82</v>
      </c>
      <c r="U64" s="179">
        <f t="shared" si="5"/>
        <v>101.62426666666666</v>
      </c>
      <c r="V64" s="178">
        <f t="shared" si="16"/>
        <v>481.96199999999953</v>
      </c>
      <c r="W64" s="180">
        <f t="shared" si="17"/>
        <v>56.1</v>
      </c>
      <c r="X64" s="181">
        <f t="shared" si="18"/>
        <v>75</v>
      </c>
      <c r="Y64" s="180">
        <f t="shared" si="19"/>
        <v>18.899999999999999</v>
      </c>
      <c r="Z64" s="179"/>
      <c r="AA64" s="179"/>
      <c r="AB64" s="9"/>
      <c r="AC64" s="9"/>
      <c r="AD64" s="9"/>
    </row>
    <row r="65" spans="1:30" ht="12.75">
      <c r="A65" s="10">
        <v>46061</v>
      </c>
      <c r="B65" s="9" t="s">
        <v>14</v>
      </c>
      <c r="C65" s="166">
        <v>6712.44</v>
      </c>
      <c r="D65" s="9">
        <v>79</v>
      </c>
      <c r="E65" s="76">
        <v>37.049999999999997</v>
      </c>
      <c r="F65" s="9">
        <v>22</v>
      </c>
      <c r="G65" s="9">
        <v>12</v>
      </c>
      <c r="H65" s="13">
        <v>0.27679999999999999</v>
      </c>
      <c r="I65" s="9" t="s">
        <v>16</v>
      </c>
      <c r="J65" s="9"/>
      <c r="K65" s="174">
        <v>45695</v>
      </c>
      <c r="L65" s="175">
        <f t="shared" si="0"/>
        <v>45695</v>
      </c>
      <c r="M65" s="84">
        <v>6338.98</v>
      </c>
      <c r="N65" s="84">
        <v>6490.78</v>
      </c>
      <c r="O65" s="176">
        <v>74</v>
      </c>
      <c r="P65" s="84">
        <f t="shared" si="12"/>
        <v>87.713243243243241</v>
      </c>
      <c r="Q65" s="174">
        <v>46060</v>
      </c>
      <c r="R65" s="175">
        <f t="shared" si="13"/>
        <v>46060</v>
      </c>
      <c r="S65" s="177">
        <f t="shared" si="14"/>
        <v>7551.2030000000004</v>
      </c>
      <c r="T65" s="178">
        <f t="shared" si="15"/>
        <v>6712.44</v>
      </c>
      <c r="U65" s="179">
        <f t="shared" si="5"/>
        <v>84.967594936708849</v>
      </c>
      <c r="V65" s="178">
        <f t="shared" si="16"/>
        <v>-838.76300000000083</v>
      </c>
      <c r="W65" s="180">
        <f t="shared" si="17"/>
        <v>81.400000000000006</v>
      </c>
      <c r="X65" s="181">
        <f t="shared" si="18"/>
        <v>79</v>
      </c>
      <c r="Y65" s="180">
        <f t="shared" si="19"/>
        <v>-2.4000000000000057</v>
      </c>
      <c r="Z65" s="179"/>
      <c r="AA65" s="179"/>
      <c r="AB65" s="9"/>
      <c r="AC65" s="9"/>
      <c r="AD65" s="9"/>
    </row>
    <row r="66" spans="1:30" ht="12.75">
      <c r="A66" s="10">
        <v>46062</v>
      </c>
      <c r="B66" s="9" t="s">
        <v>14</v>
      </c>
      <c r="C66" s="166">
        <v>2283.1799999999998</v>
      </c>
      <c r="D66" s="9">
        <v>23</v>
      </c>
      <c r="E66" s="76">
        <v>28.04</v>
      </c>
      <c r="F66" s="9">
        <v>1</v>
      </c>
      <c r="G66" s="9">
        <v>5</v>
      </c>
      <c r="H66" s="13">
        <v>0.23469999999999999</v>
      </c>
      <c r="I66" s="9" t="s">
        <v>16</v>
      </c>
      <c r="J66" s="9"/>
      <c r="K66" s="174">
        <v>45696</v>
      </c>
      <c r="L66" s="175">
        <f t="shared" si="0"/>
        <v>45696</v>
      </c>
      <c r="M66" s="84">
        <v>6712.93</v>
      </c>
      <c r="N66" s="84">
        <v>6864.73</v>
      </c>
      <c r="O66" s="176">
        <v>80</v>
      </c>
      <c r="P66" s="84">
        <f t="shared" si="12"/>
        <v>85.809124999999995</v>
      </c>
      <c r="Q66" s="174">
        <v>46061</v>
      </c>
      <c r="R66" s="175">
        <f t="shared" si="13"/>
        <v>46061</v>
      </c>
      <c r="S66" s="177">
        <f t="shared" si="14"/>
        <v>8490.5370000000003</v>
      </c>
      <c r="T66" s="178">
        <f t="shared" si="15"/>
        <v>2283.1799999999998</v>
      </c>
      <c r="U66" s="179">
        <f t="shared" si="5"/>
        <v>99.268695652173903</v>
      </c>
      <c r="V66" s="178">
        <f t="shared" si="16"/>
        <v>-6207.357</v>
      </c>
      <c r="W66" s="180">
        <f t="shared" si="17"/>
        <v>88</v>
      </c>
      <c r="X66" s="181">
        <f t="shared" si="18"/>
        <v>23</v>
      </c>
      <c r="Y66" s="180">
        <f t="shared" si="19"/>
        <v>-65</v>
      </c>
      <c r="Z66" s="179"/>
      <c r="AA66" s="179"/>
      <c r="AB66" s="9"/>
      <c r="AC66" s="9"/>
      <c r="AD66" s="9"/>
    </row>
    <row r="67" spans="1:30" ht="12.75">
      <c r="A67" s="10">
        <v>46063</v>
      </c>
      <c r="B67" s="9" t="s">
        <v>14</v>
      </c>
      <c r="C67" s="166">
        <v>3030.4</v>
      </c>
      <c r="D67" s="9">
        <v>36</v>
      </c>
      <c r="E67" s="76">
        <v>31.27</v>
      </c>
      <c r="F67" s="9">
        <v>0</v>
      </c>
      <c r="G67" s="9">
        <v>6.25</v>
      </c>
      <c r="H67" s="13">
        <v>0.27339999999999998</v>
      </c>
      <c r="I67" s="9" t="s">
        <v>16</v>
      </c>
      <c r="J67" s="9"/>
      <c r="K67" s="174">
        <v>45697</v>
      </c>
      <c r="L67" s="175">
        <f t="shared" si="0"/>
        <v>45697</v>
      </c>
      <c r="M67" s="84">
        <v>7525.47</v>
      </c>
      <c r="N67" s="84">
        <v>7718.67</v>
      </c>
      <c r="O67" s="176">
        <v>96</v>
      </c>
      <c r="P67" s="84">
        <f t="shared" si="12"/>
        <v>80.402812499999996</v>
      </c>
      <c r="Q67" s="174">
        <v>46062</v>
      </c>
      <c r="R67" s="175">
        <f t="shared" si="13"/>
        <v>46062</v>
      </c>
      <c r="S67" s="177">
        <f t="shared" si="14"/>
        <v>3662.3290000000002</v>
      </c>
      <c r="T67" s="178">
        <f t="shared" si="15"/>
        <v>3030.4</v>
      </c>
      <c r="U67" s="179">
        <f t="shared" si="5"/>
        <v>84.177777777777777</v>
      </c>
      <c r="V67" s="178">
        <f t="shared" si="16"/>
        <v>-631.92900000000009</v>
      </c>
      <c r="W67" s="180">
        <f t="shared" si="17"/>
        <v>105.60000000000001</v>
      </c>
      <c r="X67" s="181">
        <f t="shared" si="18"/>
        <v>36</v>
      </c>
      <c r="Y67" s="180">
        <f t="shared" si="19"/>
        <v>-69.600000000000009</v>
      </c>
      <c r="Z67" s="179"/>
      <c r="AA67" s="179"/>
      <c r="AB67" s="9"/>
      <c r="AC67" s="9"/>
      <c r="AD67" s="9"/>
    </row>
    <row r="68" spans="1:30" ht="12.75">
      <c r="A68" s="10">
        <v>46064</v>
      </c>
      <c r="B68" s="9" t="s">
        <v>14</v>
      </c>
      <c r="C68" s="166">
        <v>3093.9</v>
      </c>
      <c r="D68" s="9">
        <v>26</v>
      </c>
      <c r="E68" s="76">
        <v>31.18</v>
      </c>
      <c r="F68" s="9">
        <v>3</v>
      </c>
      <c r="G68" s="9">
        <v>8.66</v>
      </c>
      <c r="H68" s="13">
        <v>0.28320000000000001</v>
      </c>
      <c r="I68" s="9" t="s">
        <v>16</v>
      </c>
      <c r="J68" s="9"/>
      <c r="K68" s="174">
        <v>45698</v>
      </c>
      <c r="L68" s="175">
        <f t="shared" si="0"/>
        <v>45698</v>
      </c>
      <c r="M68" s="84">
        <v>3281.09</v>
      </c>
      <c r="N68" s="84">
        <v>3329.39</v>
      </c>
      <c r="O68" s="176">
        <v>38</v>
      </c>
      <c r="P68" s="84">
        <f t="shared" si="12"/>
        <v>87.615526315789467</v>
      </c>
      <c r="Q68" s="174">
        <v>46063</v>
      </c>
      <c r="R68" s="175">
        <f t="shared" si="13"/>
        <v>46063</v>
      </c>
      <c r="S68" s="177">
        <f t="shared" si="14"/>
        <v>4145.68</v>
      </c>
      <c r="T68" s="178">
        <f t="shared" si="15"/>
        <v>3093.9</v>
      </c>
      <c r="U68" s="179">
        <f t="shared" si="5"/>
        <v>118.99615384615385</v>
      </c>
      <c r="V68" s="178">
        <f t="shared" si="16"/>
        <v>-1051.7800000000002</v>
      </c>
      <c r="W68" s="180">
        <f t="shared" si="17"/>
        <v>41.800000000000004</v>
      </c>
      <c r="X68" s="181">
        <f t="shared" si="18"/>
        <v>26</v>
      </c>
      <c r="Y68" s="180">
        <f t="shared" si="19"/>
        <v>-15.800000000000004</v>
      </c>
      <c r="Z68" s="179"/>
      <c r="AA68" s="179"/>
      <c r="AB68" s="9"/>
      <c r="AC68" s="9"/>
      <c r="AD68" s="9"/>
    </row>
    <row r="69" spans="1:30" ht="12.75">
      <c r="A69" s="10">
        <v>46065</v>
      </c>
      <c r="B69" s="9" t="s">
        <v>14</v>
      </c>
      <c r="C69" s="166">
        <v>2960.88</v>
      </c>
      <c r="D69" s="9">
        <v>37</v>
      </c>
      <c r="E69" s="76">
        <v>28.98</v>
      </c>
      <c r="F69" s="9">
        <v>3</v>
      </c>
      <c r="G69" s="9">
        <v>8.33</v>
      </c>
      <c r="H69" s="13">
        <v>0.2616</v>
      </c>
      <c r="I69" s="9" t="s">
        <v>16</v>
      </c>
      <c r="J69" s="9"/>
      <c r="K69" s="174">
        <v>45699</v>
      </c>
      <c r="L69" s="175">
        <f t="shared" si="0"/>
        <v>45699</v>
      </c>
      <c r="M69" s="84">
        <v>3644.6</v>
      </c>
      <c r="N69" s="84">
        <v>3768.8</v>
      </c>
      <c r="O69" s="176">
        <v>47</v>
      </c>
      <c r="P69" s="84">
        <f t="shared" si="12"/>
        <v>80.1872340425532</v>
      </c>
      <c r="Q69" s="174">
        <v>46064</v>
      </c>
      <c r="R69" s="175">
        <f t="shared" si="13"/>
        <v>46064</v>
      </c>
      <c r="S69" s="177">
        <f t="shared" si="14"/>
        <v>3525.61</v>
      </c>
      <c r="T69" s="178">
        <f t="shared" si="15"/>
        <v>2960.88</v>
      </c>
      <c r="U69" s="179">
        <f t="shared" si="5"/>
        <v>80.023783783783784</v>
      </c>
      <c r="V69" s="178">
        <f t="shared" si="16"/>
        <v>-564.73</v>
      </c>
      <c r="W69" s="180">
        <f t="shared" si="17"/>
        <v>51.7</v>
      </c>
      <c r="X69" s="181">
        <f t="shared" si="18"/>
        <v>37</v>
      </c>
      <c r="Y69" s="180">
        <f t="shared" si="19"/>
        <v>-14.700000000000003</v>
      </c>
      <c r="Z69" s="179"/>
      <c r="AA69" s="179"/>
      <c r="AB69" s="9"/>
      <c r="AC69" s="9"/>
      <c r="AD69" s="9"/>
    </row>
    <row r="70" spans="1:30" ht="12.75">
      <c r="A70" s="10">
        <v>46066</v>
      </c>
      <c r="B70" s="9" t="s">
        <v>14</v>
      </c>
      <c r="C70" s="166">
        <v>5668</v>
      </c>
      <c r="D70" s="9">
        <v>62</v>
      </c>
      <c r="E70" s="76">
        <v>35.76</v>
      </c>
      <c r="F70" s="9">
        <v>3</v>
      </c>
      <c r="G70" s="9">
        <v>10.199999999999999</v>
      </c>
      <c r="H70" s="13">
        <v>0.30320000000000003</v>
      </c>
      <c r="I70" s="9" t="s">
        <v>16</v>
      </c>
      <c r="J70" s="9"/>
      <c r="K70" s="174">
        <v>45700</v>
      </c>
      <c r="L70" s="175">
        <f t="shared" si="0"/>
        <v>45700</v>
      </c>
      <c r="M70" s="84">
        <v>3149.9</v>
      </c>
      <c r="N70" s="84">
        <v>3205.1</v>
      </c>
      <c r="O70" s="176">
        <v>42</v>
      </c>
      <c r="P70" s="84">
        <f t="shared" si="12"/>
        <v>76.311904761904756</v>
      </c>
      <c r="Q70" s="174">
        <v>46065</v>
      </c>
      <c r="R70" s="175">
        <f t="shared" si="13"/>
        <v>46065</v>
      </c>
      <c r="S70" s="177">
        <f t="shared" si="14"/>
        <v>2674.5729999999999</v>
      </c>
      <c r="T70" s="178">
        <f t="shared" si="15"/>
        <v>5668</v>
      </c>
      <c r="U70" s="179">
        <f t="shared" si="5"/>
        <v>91.41935483870968</v>
      </c>
      <c r="V70" s="178">
        <f t="shared" si="16"/>
        <v>2993.4270000000001</v>
      </c>
      <c r="W70" s="180">
        <f t="shared" si="17"/>
        <v>46.2</v>
      </c>
      <c r="X70" s="181">
        <f t="shared" si="18"/>
        <v>62</v>
      </c>
      <c r="Y70" s="180">
        <f t="shared" si="19"/>
        <v>15.799999999999997</v>
      </c>
      <c r="Z70" s="179"/>
      <c r="AA70" s="179"/>
      <c r="AB70" s="9"/>
      <c r="AC70" s="9"/>
      <c r="AD70" s="9"/>
    </row>
    <row r="71" spans="1:30" ht="12.75">
      <c r="A71" s="10">
        <v>46067</v>
      </c>
      <c r="B71" s="9" t="s">
        <v>14</v>
      </c>
      <c r="C71" s="166">
        <v>5138.8599999999997</v>
      </c>
      <c r="D71" s="9">
        <v>63</v>
      </c>
      <c r="E71" s="76">
        <v>38.28</v>
      </c>
      <c r="F71" s="9">
        <v>0</v>
      </c>
      <c r="G71" s="9">
        <v>6.83</v>
      </c>
      <c r="H71" s="13">
        <v>0.2928</v>
      </c>
      <c r="I71" s="9" t="s">
        <v>16</v>
      </c>
      <c r="J71" s="9"/>
      <c r="K71" s="174">
        <v>45701</v>
      </c>
      <c r="L71" s="175">
        <f t="shared" si="0"/>
        <v>45701</v>
      </c>
      <c r="M71" s="84">
        <v>2383.13</v>
      </c>
      <c r="N71" s="84">
        <v>2431.4299999999998</v>
      </c>
      <c r="O71" s="176">
        <v>35</v>
      </c>
      <c r="P71" s="84">
        <f t="shared" si="12"/>
        <v>69.469428571428566</v>
      </c>
      <c r="Q71" s="174">
        <v>46066</v>
      </c>
      <c r="R71" s="175">
        <f t="shared" si="13"/>
        <v>46066</v>
      </c>
      <c r="S71" s="177">
        <f t="shared" si="14"/>
        <v>7660.9830000000002</v>
      </c>
      <c r="T71" s="178">
        <f t="shared" si="15"/>
        <v>5138.8599999999997</v>
      </c>
      <c r="U71" s="179">
        <f t="shared" si="5"/>
        <v>81.56920634920634</v>
      </c>
      <c r="V71" s="178">
        <f t="shared" si="16"/>
        <v>-2522.1230000000005</v>
      </c>
      <c r="W71" s="180">
        <f t="shared" si="17"/>
        <v>38.5</v>
      </c>
      <c r="X71" s="181">
        <f t="shared" si="18"/>
        <v>63</v>
      </c>
      <c r="Y71" s="180">
        <f t="shared" si="19"/>
        <v>24.5</v>
      </c>
      <c r="Z71" s="179"/>
      <c r="AA71" s="179"/>
      <c r="AB71" s="9"/>
      <c r="AC71" s="9"/>
      <c r="AD71" s="9"/>
    </row>
    <row r="72" spans="1:30" ht="12.75">
      <c r="A72" s="10">
        <v>46068</v>
      </c>
      <c r="B72" s="9" t="s">
        <v>14</v>
      </c>
      <c r="C72" s="166">
        <v>7543.28</v>
      </c>
      <c r="D72" s="9">
        <v>73</v>
      </c>
      <c r="E72" s="76">
        <v>36.26</v>
      </c>
      <c r="F72" s="9">
        <v>5</v>
      </c>
      <c r="G72" s="9">
        <v>10.8</v>
      </c>
      <c r="H72" s="13">
        <v>0.30740000000000001</v>
      </c>
      <c r="I72" s="9" t="s">
        <v>16</v>
      </c>
      <c r="J72" s="9"/>
      <c r="K72" s="174">
        <v>45702</v>
      </c>
      <c r="L72" s="175">
        <f t="shared" si="0"/>
        <v>45702</v>
      </c>
      <c r="M72" s="84">
        <v>6757.53</v>
      </c>
      <c r="N72" s="84">
        <v>6964.53</v>
      </c>
      <c r="O72" s="176">
        <v>88</v>
      </c>
      <c r="P72" s="84">
        <f t="shared" si="12"/>
        <v>79.142386363636362</v>
      </c>
      <c r="Q72" s="174">
        <v>46067</v>
      </c>
      <c r="R72" s="175">
        <f t="shared" si="13"/>
        <v>46067</v>
      </c>
      <c r="S72" s="177">
        <f t="shared" si="14"/>
        <v>7790.9920000000011</v>
      </c>
      <c r="T72" s="178">
        <f t="shared" si="15"/>
        <v>7543.28</v>
      </c>
      <c r="U72" s="179">
        <f t="shared" si="5"/>
        <v>103.33260273972603</v>
      </c>
      <c r="V72" s="178">
        <f t="shared" si="16"/>
        <v>-247.71200000000135</v>
      </c>
      <c r="W72" s="180">
        <f t="shared" si="17"/>
        <v>96.800000000000011</v>
      </c>
      <c r="X72" s="181">
        <f t="shared" si="18"/>
        <v>73</v>
      </c>
      <c r="Y72" s="180">
        <f t="shared" si="19"/>
        <v>-23.800000000000011</v>
      </c>
      <c r="Z72" s="179"/>
      <c r="AA72" s="179"/>
      <c r="AB72" s="9"/>
      <c r="AC72" s="9"/>
      <c r="AD72" s="9"/>
    </row>
    <row r="73" spans="1:30" ht="12.75">
      <c r="A73" s="10">
        <v>46069</v>
      </c>
      <c r="B73" s="9" t="s">
        <v>14</v>
      </c>
      <c r="C73" s="166">
        <v>6692.56</v>
      </c>
      <c r="D73" s="9">
        <v>70</v>
      </c>
      <c r="E73" s="76">
        <v>45.93</v>
      </c>
      <c r="F73" s="9">
        <v>3</v>
      </c>
      <c r="G73" s="9">
        <v>9.6</v>
      </c>
      <c r="H73" s="13">
        <v>0.24049999999999999</v>
      </c>
      <c r="I73" s="9" t="s">
        <v>16</v>
      </c>
      <c r="J73" s="9"/>
      <c r="K73" s="174">
        <v>45703</v>
      </c>
      <c r="L73" s="175">
        <f t="shared" si="0"/>
        <v>45703</v>
      </c>
      <c r="M73" s="84">
        <v>6910.22</v>
      </c>
      <c r="N73" s="84">
        <v>7082.72</v>
      </c>
      <c r="O73" s="176">
        <v>90</v>
      </c>
      <c r="P73" s="84">
        <f t="shared" si="12"/>
        <v>78.696888888888893</v>
      </c>
      <c r="Q73" s="174">
        <v>46068</v>
      </c>
      <c r="R73" s="175">
        <f t="shared" si="13"/>
        <v>46068</v>
      </c>
      <c r="S73" s="177">
        <f t="shared" si="14"/>
        <v>8773.5010000000002</v>
      </c>
      <c r="T73" s="178">
        <f t="shared" si="15"/>
        <v>6692.56</v>
      </c>
      <c r="U73" s="179">
        <f t="shared" si="5"/>
        <v>95.608000000000004</v>
      </c>
      <c r="V73" s="178">
        <f t="shared" si="16"/>
        <v>-2080.9409999999998</v>
      </c>
      <c r="W73" s="180">
        <f t="shared" si="17"/>
        <v>99.000000000000014</v>
      </c>
      <c r="X73" s="181">
        <f t="shared" si="18"/>
        <v>70</v>
      </c>
      <c r="Y73" s="180">
        <f t="shared" si="19"/>
        <v>-29.000000000000014</v>
      </c>
      <c r="Z73" s="179"/>
      <c r="AA73" s="179"/>
      <c r="AB73" s="9"/>
      <c r="AC73" s="9"/>
      <c r="AD73" s="9"/>
    </row>
    <row r="74" spans="1:30" ht="12.75">
      <c r="A74" s="10">
        <v>46070</v>
      </c>
      <c r="B74" s="9" t="s">
        <v>14</v>
      </c>
      <c r="C74" s="166">
        <v>5323.48</v>
      </c>
      <c r="D74" s="9">
        <v>59</v>
      </c>
      <c r="E74" s="76">
        <v>32.04</v>
      </c>
      <c r="F74" s="9">
        <v>9</v>
      </c>
      <c r="G74" s="9">
        <v>8.8000000000000007</v>
      </c>
      <c r="H74" s="13">
        <v>0.29020000000000001</v>
      </c>
      <c r="I74" s="9" t="s">
        <v>16</v>
      </c>
      <c r="J74" s="9"/>
      <c r="K74" s="174">
        <v>45704</v>
      </c>
      <c r="L74" s="175">
        <f t="shared" si="0"/>
        <v>45704</v>
      </c>
      <c r="M74" s="84">
        <v>7706.81</v>
      </c>
      <c r="N74" s="84">
        <v>7975.91</v>
      </c>
      <c r="O74" s="176">
        <v>97</v>
      </c>
      <c r="P74" s="84">
        <f t="shared" si="12"/>
        <v>82.225876288659791</v>
      </c>
      <c r="Q74" s="174">
        <v>46069</v>
      </c>
      <c r="R74" s="175">
        <f t="shared" si="13"/>
        <v>46069</v>
      </c>
      <c r="S74" s="177">
        <f t="shared" si="14"/>
        <v>2599.6960000000004</v>
      </c>
      <c r="T74" s="178">
        <f t="shared" si="15"/>
        <v>5323.48</v>
      </c>
      <c r="U74" s="179">
        <f t="shared" si="5"/>
        <v>90.228474576271182</v>
      </c>
      <c r="V74" s="178">
        <f t="shared" si="16"/>
        <v>2723.7839999999992</v>
      </c>
      <c r="W74" s="180">
        <f t="shared" si="17"/>
        <v>106.7</v>
      </c>
      <c r="X74" s="181">
        <f t="shared" si="18"/>
        <v>59</v>
      </c>
      <c r="Y74" s="180">
        <f t="shared" si="19"/>
        <v>-47.7</v>
      </c>
      <c r="Z74" s="179"/>
      <c r="AA74" s="179"/>
      <c r="AB74" s="9"/>
      <c r="AC74" s="9"/>
      <c r="AD74" s="9"/>
    </row>
    <row r="75" spans="1:30" ht="12.75">
      <c r="A75" s="10">
        <v>46071</v>
      </c>
      <c r="B75" s="9" t="s">
        <v>14</v>
      </c>
      <c r="C75" s="166">
        <v>4383.84</v>
      </c>
      <c r="D75" s="9">
        <v>46</v>
      </c>
      <c r="E75" s="76">
        <v>24.26</v>
      </c>
      <c r="F75" s="9">
        <v>0</v>
      </c>
      <c r="G75" s="9">
        <v>11.66</v>
      </c>
      <c r="H75" s="13">
        <v>0.2802</v>
      </c>
      <c r="I75" s="9" t="s">
        <v>16</v>
      </c>
      <c r="J75" s="9"/>
      <c r="K75" s="174">
        <v>45705</v>
      </c>
      <c r="L75" s="175">
        <f t="shared" si="0"/>
        <v>45705</v>
      </c>
      <c r="M75" s="84">
        <v>2328.86</v>
      </c>
      <c r="N75" s="84">
        <v>2363.36</v>
      </c>
      <c r="O75" s="176">
        <v>32</v>
      </c>
      <c r="P75" s="84">
        <f t="shared" si="12"/>
        <v>73.855000000000004</v>
      </c>
      <c r="Q75" s="174">
        <v>46070</v>
      </c>
      <c r="R75" s="175">
        <f t="shared" si="13"/>
        <v>46070</v>
      </c>
      <c r="S75" s="177">
        <f t="shared" si="14"/>
        <v>3389.5400000000004</v>
      </c>
      <c r="T75" s="178">
        <f t="shared" si="15"/>
        <v>4383.84</v>
      </c>
      <c r="U75" s="179">
        <f t="shared" si="5"/>
        <v>95.300869565217397</v>
      </c>
      <c r="V75" s="178">
        <f t="shared" si="16"/>
        <v>994.29999999999973</v>
      </c>
      <c r="W75" s="180">
        <f t="shared" si="17"/>
        <v>35.200000000000003</v>
      </c>
      <c r="X75" s="181">
        <f t="shared" si="18"/>
        <v>46</v>
      </c>
      <c r="Y75" s="180">
        <f t="shared" si="19"/>
        <v>10.799999999999997</v>
      </c>
      <c r="Z75" s="179"/>
      <c r="AA75" s="179"/>
      <c r="AB75" s="9"/>
      <c r="AC75" s="9"/>
      <c r="AD75" s="9"/>
    </row>
    <row r="76" spans="1:30" ht="12.75">
      <c r="A76" s="10">
        <v>46072</v>
      </c>
      <c r="B76" s="9" t="s">
        <v>14</v>
      </c>
      <c r="C76" s="166">
        <v>3084.3</v>
      </c>
      <c r="D76" s="9">
        <v>35</v>
      </c>
      <c r="E76" s="76">
        <v>25.69</v>
      </c>
      <c r="F76" s="9">
        <v>1</v>
      </c>
      <c r="G76" s="9">
        <v>11.66</v>
      </c>
      <c r="H76" s="13">
        <v>0.27510000000000001</v>
      </c>
      <c r="I76" s="9" t="s">
        <v>16</v>
      </c>
      <c r="J76" s="9"/>
      <c r="K76" s="174">
        <v>45706</v>
      </c>
      <c r="L76" s="175">
        <f t="shared" si="0"/>
        <v>45706</v>
      </c>
      <c r="M76" s="84">
        <v>2991.7</v>
      </c>
      <c r="N76" s="189">
        <v>3081.4</v>
      </c>
      <c r="O76" s="176">
        <v>39</v>
      </c>
      <c r="P76" s="84">
        <f t="shared" si="12"/>
        <v>79.010256410256417</v>
      </c>
      <c r="Q76" s="174">
        <v>46071</v>
      </c>
      <c r="R76" s="175">
        <f t="shared" si="13"/>
        <v>46071</v>
      </c>
      <c r="S76" s="177">
        <f t="shared" si="14"/>
        <v>2887.4670000000001</v>
      </c>
      <c r="T76" s="178">
        <f t="shared" si="15"/>
        <v>3084.3</v>
      </c>
      <c r="U76" s="179">
        <f t="shared" si="5"/>
        <v>88.122857142857143</v>
      </c>
      <c r="V76" s="178">
        <f t="shared" si="16"/>
        <v>196.83300000000008</v>
      </c>
      <c r="W76" s="180">
        <f t="shared" si="17"/>
        <v>42.900000000000006</v>
      </c>
      <c r="X76" s="181">
        <f t="shared" si="18"/>
        <v>35</v>
      </c>
      <c r="Y76" s="180">
        <f t="shared" si="19"/>
        <v>-7.9000000000000057</v>
      </c>
      <c r="Z76" s="179"/>
      <c r="AA76" s="179"/>
      <c r="AB76" s="9"/>
      <c r="AC76" s="9"/>
      <c r="AD76" s="9"/>
    </row>
    <row r="77" spans="1:30" ht="12.75">
      <c r="A77" s="10">
        <v>46073</v>
      </c>
      <c r="B77" s="9" t="s">
        <v>14</v>
      </c>
      <c r="C77" s="166">
        <v>5532.6</v>
      </c>
      <c r="D77" s="9">
        <v>60</v>
      </c>
      <c r="E77" s="76">
        <v>31.46</v>
      </c>
      <c r="F77" s="9">
        <v>4</v>
      </c>
      <c r="G77" s="9">
        <v>7.33</v>
      </c>
      <c r="H77" s="13">
        <v>0.2974</v>
      </c>
      <c r="I77" s="9" t="s">
        <v>16</v>
      </c>
      <c r="J77" s="9"/>
      <c r="K77" s="174">
        <v>45707</v>
      </c>
      <c r="L77" s="175">
        <f t="shared" si="0"/>
        <v>45707</v>
      </c>
      <c r="M77" s="84">
        <v>2597.37</v>
      </c>
      <c r="N77" s="84">
        <v>2624.97</v>
      </c>
      <c r="O77" s="176">
        <v>35</v>
      </c>
      <c r="P77" s="84">
        <f t="shared" si="12"/>
        <v>74.999142857142857</v>
      </c>
      <c r="Q77" s="174">
        <v>46072</v>
      </c>
      <c r="R77" s="175">
        <f t="shared" si="13"/>
        <v>46072</v>
      </c>
      <c r="S77" s="177">
        <f t="shared" si="14"/>
        <v>3436.5540000000001</v>
      </c>
      <c r="T77" s="178">
        <f t="shared" si="15"/>
        <v>5532.6</v>
      </c>
      <c r="U77" s="179">
        <f t="shared" si="5"/>
        <v>92.210000000000008</v>
      </c>
      <c r="V77" s="178">
        <f t="shared" si="16"/>
        <v>2096.0460000000003</v>
      </c>
      <c r="W77" s="180">
        <f t="shared" si="17"/>
        <v>38.5</v>
      </c>
      <c r="X77" s="181">
        <f t="shared" si="18"/>
        <v>60</v>
      </c>
      <c r="Y77" s="180">
        <f t="shared" si="19"/>
        <v>21.5</v>
      </c>
      <c r="Z77" s="179"/>
      <c r="AA77" s="179"/>
      <c r="AB77" s="9"/>
      <c r="AC77" s="9"/>
      <c r="AD77" s="9"/>
    </row>
    <row r="78" spans="1:30" ht="12.75">
      <c r="A78" s="10">
        <v>46074</v>
      </c>
      <c r="B78" s="9" t="s">
        <v>14</v>
      </c>
      <c r="C78" s="166">
        <v>8158.43</v>
      </c>
      <c r="D78" s="9">
        <v>85</v>
      </c>
      <c r="E78" s="76">
        <v>36.85</v>
      </c>
      <c r="F78" s="9">
        <v>2</v>
      </c>
      <c r="G78" s="9">
        <v>13.4</v>
      </c>
      <c r="H78" s="13">
        <v>0.30209999999999998</v>
      </c>
      <c r="I78" s="9" t="s">
        <v>16</v>
      </c>
      <c r="J78" s="9"/>
      <c r="K78" s="174">
        <v>45708</v>
      </c>
      <c r="L78" s="175">
        <f t="shared" si="0"/>
        <v>45708</v>
      </c>
      <c r="M78" s="84">
        <v>3034.44</v>
      </c>
      <c r="N78" s="84">
        <v>3124.14</v>
      </c>
      <c r="O78" s="176">
        <v>39</v>
      </c>
      <c r="P78" s="84">
        <f t="shared" si="12"/>
        <v>80.106153846153845</v>
      </c>
      <c r="Q78" s="174">
        <v>46073</v>
      </c>
      <c r="R78" s="175">
        <f t="shared" si="13"/>
        <v>46073</v>
      </c>
      <c r="S78" s="177">
        <f t="shared" si="14"/>
        <v>6869.2690000000002</v>
      </c>
      <c r="T78" s="178">
        <f t="shared" si="15"/>
        <v>8158.43</v>
      </c>
      <c r="U78" s="179">
        <f t="shared" si="5"/>
        <v>95.981529411764711</v>
      </c>
      <c r="V78" s="178">
        <f t="shared" si="16"/>
        <v>1289.1610000000001</v>
      </c>
      <c r="W78" s="180">
        <f t="shared" si="17"/>
        <v>42.900000000000006</v>
      </c>
      <c r="X78" s="181">
        <f t="shared" si="18"/>
        <v>85</v>
      </c>
      <c r="Y78" s="180">
        <f t="shared" si="19"/>
        <v>42.099999999999994</v>
      </c>
      <c r="Z78" s="179"/>
      <c r="AA78" s="179"/>
      <c r="AB78" s="9"/>
      <c r="AC78" s="9"/>
      <c r="AD78" s="9"/>
    </row>
    <row r="79" spans="1:30" ht="12.75">
      <c r="A79" s="10">
        <v>46075</v>
      </c>
      <c r="B79" s="9" t="s">
        <v>14</v>
      </c>
      <c r="C79" s="166">
        <v>8031.8</v>
      </c>
      <c r="D79" s="9">
        <v>88</v>
      </c>
      <c r="E79" s="76">
        <v>23.77</v>
      </c>
      <c r="F79" s="9">
        <v>2</v>
      </c>
      <c r="G79" s="9">
        <v>10.4</v>
      </c>
      <c r="H79" s="13">
        <v>0.29549999999999998</v>
      </c>
      <c r="I79" s="9" t="s">
        <v>16</v>
      </c>
      <c r="J79" s="9"/>
      <c r="K79" s="174">
        <v>45709</v>
      </c>
      <c r="L79" s="175">
        <f t="shared" si="0"/>
        <v>45709</v>
      </c>
      <c r="M79" s="84">
        <v>6051.59</v>
      </c>
      <c r="N79" s="84">
        <v>6244.79</v>
      </c>
      <c r="O79" s="176">
        <v>68</v>
      </c>
      <c r="P79" s="84">
        <f t="shared" si="12"/>
        <v>91.835147058823523</v>
      </c>
      <c r="Q79" s="174">
        <v>46074</v>
      </c>
      <c r="R79" s="175">
        <f t="shared" si="13"/>
        <v>46074</v>
      </c>
      <c r="S79" s="177">
        <f t="shared" si="14"/>
        <v>6198.3460000000005</v>
      </c>
      <c r="T79" s="178">
        <f t="shared" si="15"/>
        <v>8031.8</v>
      </c>
      <c r="U79" s="179">
        <f t="shared" si="5"/>
        <v>91.270454545454541</v>
      </c>
      <c r="V79" s="178">
        <f t="shared" si="16"/>
        <v>1833.4539999999997</v>
      </c>
      <c r="W79" s="180">
        <f t="shared" si="17"/>
        <v>74.800000000000011</v>
      </c>
      <c r="X79" s="181">
        <f t="shared" si="18"/>
        <v>88</v>
      </c>
      <c r="Y79" s="180">
        <f t="shared" si="19"/>
        <v>13.199999999999989</v>
      </c>
      <c r="Z79" s="179"/>
      <c r="AA79" s="179"/>
      <c r="AB79" s="9"/>
      <c r="AC79" s="9"/>
      <c r="AD79" s="9"/>
    </row>
    <row r="80" spans="1:30" ht="12.75">
      <c r="A80" s="10">
        <v>46076</v>
      </c>
      <c r="B80" s="9" t="s">
        <v>14</v>
      </c>
      <c r="C80" s="166">
        <v>1802.28</v>
      </c>
      <c r="D80" s="9">
        <v>25</v>
      </c>
      <c r="E80" s="76">
        <v>34.74</v>
      </c>
      <c r="F80" s="9">
        <v>0</v>
      </c>
      <c r="G80" s="9">
        <v>6.66</v>
      </c>
      <c r="H80" s="13">
        <v>0.27550000000000002</v>
      </c>
      <c r="I80" s="9" t="s">
        <v>16</v>
      </c>
      <c r="J80" s="9"/>
      <c r="K80" s="174">
        <v>45710</v>
      </c>
      <c r="L80" s="175">
        <f t="shared" si="0"/>
        <v>45710</v>
      </c>
      <c r="M80" s="84">
        <v>5455.46</v>
      </c>
      <c r="N80" s="84">
        <v>5634.86</v>
      </c>
      <c r="O80" s="176">
        <v>70</v>
      </c>
      <c r="P80" s="84">
        <f t="shared" si="12"/>
        <v>80.49799999999999</v>
      </c>
      <c r="Q80" s="174">
        <v>46075</v>
      </c>
      <c r="R80" s="175">
        <f t="shared" si="13"/>
        <v>46075</v>
      </c>
      <c r="S80" s="177">
        <f t="shared" si="14"/>
        <v>6201.9650000000001</v>
      </c>
      <c r="T80" s="178">
        <f t="shared" si="15"/>
        <v>1802.28</v>
      </c>
      <c r="U80" s="179">
        <f t="shared" si="5"/>
        <v>72.091200000000001</v>
      </c>
      <c r="V80" s="178">
        <f t="shared" si="16"/>
        <v>-4399.6850000000004</v>
      </c>
      <c r="W80" s="180">
        <f t="shared" si="17"/>
        <v>77</v>
      </c>
      <c r="X80" s="181">
        <f t="shared" si="18"/>
        <v>25</v>
      </c>
      <c r="Y80" s="180">
        <f t="shared" si="19"/>
        <v>-52</v>
      </c>
      <c r="Z80" s="179"/>
      <c r="AA80" s="179"/>
      <c r="AB80" s="9"/>
      <c r="AC80" s="9"/>
      <c r="AD80" s="9"/>
    </row>
    <row r="81" spans="1:30" ht="12.75">
      <c r="A81" s="10">
        <v>46077</v>
      </c>
      <c r="B81" s="9" t="s">
        <v>14</v>
      </c>
      <c r="C81" s="166">
        <v>3432.9</v>
      </c>
      <c r="D81" s="9">
        <v>39</v>
      </c>
      <c r="E81" s="76">
        <v>25.06</v>
      </c>
      <c r="F81" s="9">
        <v>1</v>
      </c>
      <c r="G81" s="9">
        <v>8.33</v>
      </c>
      <c r="H81" s="13">
        <v>0.25659999999999999</v>
      </c>
      <c r="I81" s="9" t="s">
        <v>16</v>
      </c>
      <c r="J81" s="9"/>
      <c r="K81" s="174">
        <v>45711</v>
      </c>
      <c r="L81" s="175">
        <f t="shared" si="0"/>
        <v>45711</v>
      </c>
      <c r="M81" s="84">
        <v>5444.95</v>
      </c>
      <c r="N81" s="84">
        <v>5638.15</v>
      </c>
      <c r="O81" s="176">
        <v>70</v>
      </c>
      <c r="P81" s="84">
        <f t="shared" si="12"/>
        <v>80.545000000000002</v>
      </c>
      <c r="Q81" s="174">
        <v>46076</v>
      </c>
      <c r="R81" s="175">
        <f t="shared" si="13"/>
        <v>46076</v>
      </c>
      <c r="S81" s="177">
        <f t="shared" si="14"/>
        <v>2523.5650000000005</v>
      </c>
      <c r="T81" s="178">
        <f t="shared" si="15"/>
        <v>3432.9</v>
      </c>
      <c r="U81" s="179">
        <f t="shared" si="5"/>
        <v>88.023076923076928</v>
      </c>
      <c r="V81" s="178">
        <f t="shared" si="16"/>
        <v>909.33499999999958</v>
      </c>
      <c r="W81" s="180">
        <f t="shared" si="17"/>
        <v>77</v>
      </c>
      <c r="X81" s="181">
        <f t="shared" si="18"/>
        <v>39</v>
      </c>
      <c r="Y81" s="180">
        <f t="shared" si="19"/>
        <v>-38</v>
      </c>
      <c r="Z81" s="179"/>
      <c r="AA81" s="179"/>
      <c r="AB81" s="9"/>
      <c r="AC81" s="9"/>
      <c r="AD81" s="9"/>
    </row>
    <row r="82" spans="1:30" ht="12.75">
      <c r="A82" s="10">
        <v>46078</v>
      </c>
      <c r="B82" s="9" t="s">
        <v>14</v>
      </c>
      <c r="C82" s="166">
        <v>4100.9399999999996</v>
      </c>
      <c r="D82" s="9">
        <v>49</v>
      </c>
      <c r="E82" s="76">
        <v>29.29</v>
      </c>
      <c r="F82" s="9">
        <v>0</v>
      </c>
      <c r="G82" s="9">
        <v>16.329999999999998</v>
      </c>
      <c r="H82" s="13">
        <v>0.31394</v>
      </c>
      <c r="I82" s="9" t="s">
        <v>16</v>
      </c>
      <c r="J82" s="9"/>
      <c r="K82" s="190">
        <v>45712</v>
      </c>
      <c r="L82" s="175">
        <f t="shared" si="0"/>
        <v>45712</v>
      </c>
      <c r="M82" s="84">
        <v>2238.9499999999998</v>
      </c>
      <c r="N82" s="84">
        <v>2294.15</v>
      </c>
      <c r="O82" s="176">
        <v>29</v>
      </c>
      <c r="P82" s="84">
        <f t="shared" si="12"/>
        <v>79.108620689655169</v>
      </c>
      <c r="Q82" s="174">
        <v>46077</v>
      </c>
      <c r="R82" s="175">
        <f t="shared" si="13"/>
        <v>46077</v>
      </c>
      <c r="S82" s="177">
        <f t="shared" si="14"/>
        <v>3389.5400000000004</v>
      </c>
      <c r="T82" s="178">
        <f t="shared" si="15"/>
        <v>4100.9399999999996</v>
      </c>
      <c r="U82" s="179">
        <f t="shared" si="5"/>
        <v>83.692653061224476</v>
      </c>
      <c r="V82" s="178">
        <f t="shared" si="16"/>
        <v>711.39999999999918</v>
      </c>
      <c r="W82" s="180">
        <f t="shared" si="17"/>
        <v>31.900000000000002</v>
      </c>
      <c r="X82" s="181">
        <f t="shared" si="18"/>
        <v>49</v>
      </c>
      <c r="Y82" s="180">
        <f t="shared" si="19"/>
        <v>17.099999999999998</v>
      </c>
      <c r="Z82" s="179"/>
      <c r="AA82" s="179"/>
      <c r="AB82" s="9"/>
      <c r="AC82" s="9"/>
      <c r="AD82" s="9"/>
    </row>
    <row r="83" spans="1:30" ht="12.75">
      <c r="A83" s="10">
        <v>46079</v>
      </c>
      <c r="B83" s="9" t="s">
        <v>14</v>
      </c>
      <c r="C83" s="166">
        <v>4686.4799999999996</v>
      </c>
      <c r="D83" s="9">
        <v>45</v>
      </c>
      <c r="E83" s="76">
        <v>30.44</v>
      </c>
      <c r="F83" s="9">
        <v>3</v>
      </c>
      <c r="G83" s="9">
        <v>11.33</v>
      </c>
      <c r="H83" s="13">
        <v>0.23419999999999999</v>
      </c>
      <c r="I83" s="9" t="s">
        <v>16</v>
      </c>
      <c r="J83" s="9"/>
      <c r="K83" s="191">
        <v>45713</v>
      </c>
      <c r="L83" s="175">
        <f t="shared" si="0"/>
        <v>45713</v>
      </c>
      <c r="M83" s="84">
        <v>1729.68</v>
      </c>
      <c r="N83" s="84">
        <v>3081.4</v>
      </c>
      <c r="O83" s="176">
        <v>39</v>
      </c>
      <c r="P83" s="84">
        <f t="shared" si="12"/>
        <v>79.010256410256417</v>
      </c>
      <c r="Q83" s="174">
        <v>46078</v>
      </c>
      <c r="R83" s="175">
        <f t="shared" si="13"/>
        <v>46078</v>
      </c>
      <c r="S83" s="177">
        <f t="shared" si="14"/>
        <v>1902.6480000000001</v>
      </c>
      <c r="T83" s="178">
        <f t="shared" si="15"/>
        <v>4686.4799999999996</v>
      </c>
      <c r="U83" s="179">
        <f t="shared" si="5"/>
        <v>104.14399999999999</v>
      </c>
      <c r="V83" s="178">
        <f t="shared" si="16"/>
        <v>2783.8319999999994</v>
      </c>
      <c r="W83" s="180">
        <f t="shared" ref="W83:W85" si="20">O84*$AA$1</f>
        <v>23.1</v>
      </c>
      <c r="X83" s="181">
        <f t="shared" si="18"/>
        <v>45</v>
      </c>
      <c r="Y83" s="180">
        <f t="shared" si="19"/>
        <v>21.9</v>
      </c>
      <c r="Z83" s="179"/>
      <c r="AA83" s="179"/>
      <c r="AB83" s="9"/>
      <c r="AC83" s="9"/>
      <c r="AD83" s="9"/>
    </row>
    <row r="84" spans="1:30" ht="12.75">
      <c r="A84" s="10">
        <v>46080</v>
      </c>
      <c r="B84" s="9" t="s">
        <v>14</v>
      </c>
      <c r="C84" s="166">
        <v>9059.76</v>
      </c>
      <c r="D84" s="9">
        <v>96</v>
      </c>
      <c r="E84" s="76">
        <v>35.74</v>
      </c>
      <c r="F84" s="9">
        <v>15</v>
      </c>
      <c r="G84" s="9">
        <v>17.75</v>
      </c>
      <c r="H84" s="13">
        <v>0.25359999999999999</v>
      </c>
      <c r="I84" s="9" t="s">
        <v>16</v>
      </c>
      <c r="J84" s="9"/>
      <c r="K84" s="190">
        <v>45714</v>
      </c>
      <c r="L84" s="175">
        <f t="shared" si="0"/>
        <v>45714</v>
      </c>
      <c r="M84" s="84">
        <v>4957.58</v>
      </c>
      <c r="N84" s="84">
        <v>1729.68</v>
      </c>
      <c r="O84" s="176">
        <v>21</v>
      </c>
      <c r="P84" s="84">
        <f t="shared" si="12"/>
        <v>82.36571428571429</v>
      </c>
      <c r="Q84" s="174">
        <v>46079</v>
      </c>
      <c r="R84" s="175">
        <f t="shared" si="13"/>
        <v>46079</v>
      </c>
      <c r="S84" s="177">
        <f t="shared" si="14"/>
        <v>5552.0079999999998</v>
      </c>
      <c r="T84" s="178">
        <f t="shared" si="15"/>
        <v>9059.76</v>
      </c>
      <c r="U84" s="179">
        <f t="shared" si="5"/>
        <v>94.372500000000002</v>
      </c>
      <c r="V84" s="178">
        <f t="shared" si="16"/>
        <v>3507.7520000000004</v>
      </c>
      <c r="W84" s="180">
        <f t="shared" si="20"/>
        <v>69.300000000000011</v>
      </c>
      <c r="X84" s="181">
        <f t="shared" si="18"/>
        <v>96</v>
      </c>
      <c r="Y84" s="180">
        <f t="shared" si="19"/>
        <v>26.699999999999989</v>
      </c>
      <c r="Z84" s="179"/>
      <c r="AA84" s="179"/>
      <c r="AB84" s="9"/>
      <c r="AC84" s="9"/>
      <c r="AD84" s="9"/>
    </row>
    <row r="85" spans="1:30" ht="12.75">
      <c r="A85" s="10">
        <v>46081</v>
      </c>
      <c r="B85" s="9" t="s">
        <v>14</v>
      </c>
      <c r="C85" s="166">
        <v>9459</v>
      </c>
      <c r="D85" s="9">
        <v>97</v>
      </c>
      <c r="E85" s="76">
        <v>32.24</v>
      </c>
      <c r="F85" s="9">
        <v>8</v>
      </c>
      <c r="G85" s="9">
        <v>11.66</v>
      </c>
      <c r="H85" s="13">
        <v>0.26319999999999999</v>
      </c>
      <c r="I85" s="9" t="s">
        <v>16</v>
      </c>
      <c r="J85" s="9"/>
      <c r="K85" s="174">
        <v>45715</v>
      </c>
      <c r="L85" s="175">
        <f t="shared" si="0"/>
        <v>45715</v>
      </c>
      <c r="M85" s="84">
        <v>7815.11</v>
      </c>
      <c r="N85" s="84">
        <v>5047.28</v>
      </c>
      <c r="O85" s="176">
        <v>63</v>
      </c>
      <c r="P85" s="84">
        <f t="shared" si="12"/>
        <v>80.115555555555545</v>
      </c>
      <c r="Q85" s="174">
        <v>46080</v>
      </c>
      <c r="R85" s="175">
        <f t="shared" si="13"/>
        <v>46080</v>
      </c>
      <c r="S85" s="177">
        <f t="shared" si="14"/>
        <v>8869.8610000000008</v>
      </c>
      <c r="T85" s="178">
        <f t="shared" si="15"/>
        <v>9459</v>
      </c>
      <c r="U85" s="179">
        <f t="shared" si="5"/>
        <v>97.515463917525778</v>
      </c>
      <c r="V85" s="178">
        <f t="shared" si="16"/>
        <v>589.13899999999921</v>
      </c>
      <c r="W85" s="180">
        <f t="shared" si="20"/>
        <v>103.4</v>
      </c>
      <c r="X85" s="181">
        <f t="shared" si="18"/>
        <v>97</v>
      </c>
      <c r="Y85" s="180">
        <f t="shared" si="19"/>
        <v>-6.4000000000000057</v>
      </c>
      <c r="Z85" s="179"/>
      <c r="AA85" s="179"/>
      <c r="AB85" s="9"/>
      <c r="AC85" s="9"/>
      <c r="AD85" s="9"/>
    </row>
    <row r="86" spans="1:30" ht="12.75">
      <c r="A86" s="10">
        <v>46082</v>
      </c>
      <c r="B86" s="9" t="s">
        <v>14</v>
      </c>
      <c r="C86" s="192">
        <v>8588.02</v>
      </c>
      <c r="D86" s="30">
        <v>98</v>
      </c>
      <c r="E86" s="193">
        <v>28.39</v>
      </c>
      <c r="F86" s="30">
        <v>11</v>
      </c>
      <c r="G86" s="30">
        <v>11</v>
      </c>
      <c r="H86" s="41">
        <v>0.2631</v>
      </c>
      <c r="I86" s="9" t="s">
        <v>16</v>
      </c>
      <c r="J86" s="30"/>
      <c r="K86" s="174">
        <v>45716</v>
      </c>
      <c r="L86" s="175">
        <f t="shared" si="0"/>
        <v>45716</v>
      </c>
      <c r="M86" s="194"/>
      <c r="N86" s="84">
        <v>8063.51</v>
      </c>
      <c r="O86" s="176">
        <v>94</v>
      </c>
      <c r="P86" s="84">
        <f t="shared" si="12"/>
        <v>85.782021276595742</v>
      </c>
      <c r="Q86" s="174">
        <v>46081</v>
      </c>
      <c r="R86" s="175">
        <f t="shared" si="13"/>
        <v>46081</v>
      </c>
      <c r="S86" s="183">
        <f>N88*$AA$1</f>
        <v>6827.7440000000006</v>
      </c>
      <c r="T86" s="194">
        <f>C85</f>
        <v>9459</v>
      </c>
      <c r="U86" s="177">
        <f t="shared" si="5"/>
        <v>96.520408163265301</v>
      </c>
      <c r="V86" s="177">
        <f t="shared" si="16"/>
        <v>2631.2559999999994</v>
      </c>
      <c r="W86" s="176">
        <f>O88*$AA$1</f>
        <v>79.2</v>
      </c>
      <c r="X86" s="181">
        <f t="shared" si="18"/>
        <v>98</v>
      </c>
      <c r="Y86" s="195">
        <f t="shared" si="19"/>
        <v>18.799999999999997</v>
      </c>
      <c r="Z86" s="179"/>
      <c r="AA86" s="179"/>
      <c r="AB86" s="30"/>
      <c r="AC86" s="30"/>
      <c r="AD86" s="30"/>
    </row>
    <row r="87" spans="1:30" ht="12.75">
      <c r="A87" s="10">
        <v>46083</v>
      </c>
      <c r="B87" s="9" t="s">
        <v>14</v>
      </c>
      <c r="C87" s="166">
        <v>1918.28</v>
      </c>
      <c r="D87" s="9">
        <v>24</v>
      </c>
      <c r="E87" s="76">
        <v>27.62</v>
      </c>
      <c r="F87" s="9">
        <v>2</v>
      </c>
      <c r="G87" s="9">
        <v>5.33</v>
      </c>
      <c r="H87" s="13">
        <v>0.26340000000000002</v>
      </c>
      <c r="I87" s="9" t="s">
        <v>16</v>
      </c>
      <c r="J87" s="9"/>
      <c r="K87" s="184" t="s">
        <v>1593</v>
      </c>
      <c r="L87" s="196" t="str">
        <f t="shared" si="0"/>
        <v>FEVEREIRO</v>
      </c>
      <c r="M87" s="139">
        <f>SUM(M59:M85)</f>
        <v>126034.53</v>
      </c>
      <c r="N87" s="139">
        <f t="shared" ref="N87:O87" si="21">SUM(N59:N86)</f>
        <v>132565.92999999996</v>
      </c>
      <c r="O87" s="141">
        <f t="shared" si="21"/>
        <v>1628</v>
      </c>
      <c r="P87" s="139">
        <f>MEDIAN(P59:P86)</f>
        <v>80.047684766214175</v>
      </c>
      <c r="Q87" s="197" t="s">
        <v>1578</v>
      </c>
      <c r="R87" s="138" t="str">
        <f t="shared" si="13"/>
        <v>TOTAL</v>
      </c>
      <c r="S87" s="186">
        <f>SUM(S59:S86)</f>
        <v>143705.122</v>
      </c>
      <c r="T87" s="139">
        <f>SUM(T59:T85)</f>
        <v>140543.94</v>
      </c>
      <c r="U87" s="139">
        <f>T87/W87</f>
        <v>76.921865250944109</v>
      </c>
      <c r="V87" s="139">
        <f t="shared" ref="V87:Y87" si="22">SUM(V59:V86)</f>
        <v>6297.8179999999902</v>
      </c>
      <c r="W87" s="141">
        <f t="shared" si="22"/>
        <v>1827.1000000000004</v>
      </c>
      <c r="X87" s="141">
        <f t="shared" si="22"/>
        <v>1617</v>
      </c>
      <c r="Y87" s="141">
        <f t="shared" si="22"/>
        <v>-210.10000000000002</v>
      </c>
      <c r="Z87" s="179"/>
      <c r="AA87" s="179"/>
      <c r="AB87" s="9"/>
      <c r="AC87" s="9"/>
      <c r="AD87" s="9"/>
    </row>
    <row r="88" spans="1:30" ht="12.75">
      <c r="A88" s="10">
        <v>46084</v>
      </c>
      <c r="B88" s="9" t="s">
        <v>14</v>
      </c>
      <c r="C88" s="166">
        <v>3618</v>
      </c>
      <c r="D88" s="9">
        <v>35</v>
      </c>
      <c r="E88" s="76">
        <v>25.91</v>
      </c>
      <c r="F88" s="9">
        <v>3</v>
      </c>
      <c r="G88" s="9">
        <v>7.25</v>
      </c>
      <c r="H88" s="13">
        <v>0.26319999999999999</v>
      </c>
      <c r="I88" s="9" t="s">
        <v>16</v>
      </c>
      <c r="J88" s="9"/>
      <c r="K88" s="174">
        <v>45717</v>
      </c>
      <c r="L88" s="175">
        <f t="shared" si="0"/>
        <v>45717</v>
      </c>
      <c r="M88" s="84">
        <v>6013.84</v>
      </c>
      <c r="N88" s="189">
        <v>6207.04</v>
      </c>
      <c r="O88" s="176">
        <v>72</v>
      </c>
      <c r="P88" s="84">
        <f t="shared" ref="P88:P116" si="23">N88/O88</f>
        <v>86.208888888888893</v>
      </c>
      <c r="Q88" s="174">
        <v>46082</v>
      </c>
      <c r="R88" s="175">
        <f t="shared" si="13"/>
        <v>46082</v>
      </c>
      <c r="S88" s="177">
        <f t="shared" ref="S88:S115" si="24">N89*$AA$1</f>
        <v>9407.233000000002</v>
      </c>
      <c r="T88" s="178">
        <f t="shared" ref="T88:T116" si="25">C86</f>
        <v>8588.02</v>
      </c>
      <c r="U88" s="179">
        <f t="shared" ref="U88:U116" si="26">T88/X88</f>
        <v>87.632857142857148</v>
      </c>
      <c r="V88" s="178">
        <f t="shared" ref="V88:V116" si="27">T88-S88</f>
        <v>-819.21300000000156</v>
      </c>
      <c r="W88" s="180">
        <f t="shared" ref="W88:W115" si="28">O89*$AA$1</f>
        <v>101.2</v>
      </c>
      <c r="X88" s="181">
        <f t="shared" ref="X88:X116" si="29">D86</f>
        <v>98</v>
      </c>
      <c r="Y88" s="180">
        <f t="shared" ref="Y88:Y116" si="30">X88-W88</f>
        <v>-3.2000000000000028</v>
      </c>
      <c r="Z88" s="179"/>
      <c r="AA88" s="179"/>
      <c r="AB88" s="9"/>
      <c r="AC88" s="9"/>
      <c r="AD88" s="9"/>
    </row>
    <row r="89" spans="1:30" ht="12.75">
      <c r="A89" s="10">
        <v>46085</v>
      </c>
      <c r="B89" s="9" t="s">
        <v>14</v>
      </c>
      <c r="C89" s="166">
        <v>2150</v>
      </c>
      <c r="D89" s="9">
        <v>27</v>
      </c>
      <c r="E89" s="76">
        <v>22.92</v>
      </c>
      <c r="F89" s="9">
        <v>0</v>
      </c>
      <c r="G89" s="9">
        <v>6</v>
      </c>
      <c r="H89" s="13">
        <v>0.25319999999999998</v>
      </c>
      <c r="I89" s="9" t="s">
        <v>16</v>
      </c>
      <c r="J89" s="9"/>
      <c r="K89" s="174">
        <v>45718</v>
      </c>
      <c r="L89" s="175">
        <f t="shared" si="0"/>
        <v>45718</v>
      </c>
      <c r="M89" s="84">
        <v>8289.83</v>
      </c>
      <c r="N89" s="84">
        <v>8552.0300000000007</v>
      </c>
      <c r="O89" s="176">
        <v>92</v>
      </c>
      <c r="P89" s="84">
        <f t="shared" si="23"/>
        <v>92.956847826086957</v>
      </c>
      <c r="Q89" s="174">
        <v>46083</v>
      </c>
      <c r="R89" s="175">
        <f t="shared" si="13"/>
        <v>46083</v>
      </c>
      <c r="S89" s="177">
        <f t="shared" si="24"/>
        <v>8605.8940000000002</v>
      </c>
      <c r="T89" s="178">
        <f t="shared" si="25"/>
        <v>1918.28</v>
      </c>
      <c r="U89" s="179">
        <f t="shared" si="26"/>
        <v>79.928333333333327</v>
      </c>
      <c r="V89" s="178">
        <f t="shared" si="27"/>
        <v>-6687.6140000000005</v>
      </c>
      <c r="W89" s="180">
        <f t="shared" si="28"/>
        <v>95.7</v>
      </c>
      <c r="X89" s="181">
        <f t="shared" si="29"/>
        <v>24</v>
      </c>
      <c r="Y89" s="180">
        <f t="shared" si="30"/>
        <v>-71.7</v>
      </c>
      <c r="Z89" s="179"/>
      <c r="AA89" s="179"/>
      <c r="AB89" s="9"/>
      <c r="AC89" s="9"/>
      <c r="AD89" s="9"/>
    </row>
    <row r="90" spans="1:30" ht="12.75">
      <c r="A90" s="10">
        <v>46086</v>
      </c>
      <c r="B90" s="9" t="s">
        <v>14</v>
      </c>
      <c r="C90" s="166">
        <v>3009.77</v>
      </c>
      <c r="D90" s="9">
        <v>35</v>
      </c>
      <c r="E90" s="76">
        <v>28.05</v>
      </c>
      <c r="F90" s="9">
        <v>2</v>
      </c>
      <c r="G90" s="9">
        <v>9</v>
      </c>
      <c r="H90" s="13">
        <v>0.23480000000000001</v>
      </c>
      <c r="I90" s="9" t="s">
        <v>16</v>
      </c>
      <c r="J90" s="9"/>
      <c r="K90" s="174">
        <v>45719</v>
      </c>
      <c r="L90" s="175">
        <f t="shared" si="0"/>
        <v>45719</v>
      </c>
      <c r="M90" s="84">
        <v>7671.74</v>
      </c>
      <c r="N90" s="84">
        <v>7823.54</v>
      </c>
      <c r="O90" s="176">
        <v>87</v>
      </c>
      <c r="P90" s="84">
        <f t="shared" si="23"/>
        <v>89.925747126436775</v>
      </c>
      <c r="Q90" s="174">
        <v>46084</v>
      </c>
      <c r="R90" s="175">
        <f t="shared" si="13"/>
        <v>46084</v>
      </c>
      <c r="S90" s="177">
        <f t="shared" si="24"/>
        <v>10285.308000000001</v>
      </c>
      <c r="T90" s="178">
        <f t="shared" si="25"/>
        <v>3618</v>
      </c>
      <c r="U90" s="179">
        <f t="shared" si="26"/>
        <v>103.37142857142857</v>
      </c>
      <c r="V90" s="178">
        <f t="shared" si="27"/>
        <v>-6667.3080000000009</v>
      </c>
      <c r="W90" s="180">
        <f t="shared" si="28"/>
        <v>114.4</v>
      </c>
      <c r="X90" s="181">
        <f t="shared" si="29"/>
        <v>35</v>
      </c>
      <c r="Y90" s="180">
        <f t="shared" si="30"/>
        <v>-79.400000000000006</v>
      </c>
      <c r="Z90" s="179"/>
      <c r="AA90" s="179"/>
      <c r="AB90" s="9"/>
      <c r="AC90" s="9"/>
      <c r="AD90" s="9"/>
    </row>
    <row r="91" spans="1:30" ht="12.75">
      <c r="A91" s="10">
        <v>46087</v>
      </c>
      <c r="B91" s="9" t="s">
        <v>14</v>
      </c>
      <c r="C91" s="166">
        <v>5292.86</v>
      </c>
      <c r="D91" s="9">
        <v>60</v>
      </c>
      <c r="E91" s="76">
        <v>31.52</v>
      </c>
      <c r="F91" s="9">
        <v>7</v>
      </c>
      <c r="G91" s="9">
        <v>9.4</v>
      </c>
      <c r="H91" s="13">
        <v>0.18659999999999999</v>
      </c>
      <c r="I91" s="9" t="s">
        <v>16</v>
      </c>
      <c r="J91" s="9"/>
      <c r="K91" s="174">
        <v>45720</v>
      </c>
      <c r="L91" s="175">
        <f t="shared" si="0"/>
        <v>45720</v>
      </c>
      <c r="M91" s="84">
        <v>9053.58</v>
      </c>
      <c r="N91" s="84">
        <v>9350.2800000000007</v>
      </c>
      <c r="O91" s="176">
        <v>104</v>
      </c>
      <c r="P91" s="84">
        <f t="shared" si="23"/>
        <v>89.906538461538474</v>
      </c>
      <c r="Q91" s="174">
        <v>46085</v>
      </c>
      <c r="R91" s="175">
        <f t="shared" si="13"/>
        <v>46085</v>
      </c>
      <c r="S91" s="177">
        <f t="shared" si="24"/>
        <v>5781.0280000000002</v>
      </c>
      <c r="T91" s="178">
        <f t="shared" si="25"/>
        <v>2150</v>
      </c>
      <c r="U91" s="179">
        <f t="shared" si="26"/>
        <v>79.629629629629633</v>
      </c>
      <c r="V91" s="178">
        <f t="shared" si="27"/>
        <v>-3631.0280000000002</v>
      </c>
      <c r="W91" s="180">
        <f t="shared" si="28"/>
        <v>68.2</v>
      </c>
      <c r="X91" s="181">
        <f t="shared" si="29"/>
        <v>27</v>
      </c>
      <c r="Y91" s="180">
        <f t="shared" si="30"/>
        <v>-41.2</v>
      </c>
      <c r="Z91" s="179"/>
      <c r="AA91" s="179"/>
      <c r="AB91" s="9"/>
      <c r="AC91" s="9"/>
      <c r="AD91" s="9"/>
    </row>
    <row r="92" spans="1:30" ht="12.75">
      <c r="A92" s="10">
        <v>46088</v>
      </c>
      <c r="B92" s="9" t="s">
        <v>14</v>
      </c>
      <c r="C92" s="166">
        <v>6005.68</v>
      </c>
      <c r="D92" s="9">
        <v>72</v>
      </c>
      <c r="E92" s="76">
        <v>27.43</v>
      </c>
      <c r="F92" s="9">
        <v>3</v>
      </c>
      <c r="G92" s="9">
        <v>17</v>
      </c>
      <c r="H92" s="198">
        <v>0.26029999999999998</v>
      </c>
      <c r="I92" s="9" t="s">
        <v>16</v>
      </c>
      <c r="J92" s="9"/>
      <c r="K92" s="174">
        <v>45721</v>
      </c>
      <c r="L92" s="175">
        <f t="shared" si="0"/>
        <v>45721</v>
      </c>
      <c r="M92" s="84">
        <v>5062.28</v>
      </c>
      <c r="N92" s="84">
        <v>5255.48</v>
      </c>
      <c r="O92" s="176">
        <v>62</v>
      </c>
      <c r="P92" s="84">
        <f t="shared" si="23"/>
        <v>84.765806451612903</v>
      </c>
      <c r="Q92" s="174">
        <v>46086</v>
      </c>
      <c r="R92" s="175">
        <f t="shared" si="13"/>
        <v>46086</v>
      </c>
      <c r="S92" s="177">
        <f t="shared" si="24"/>
        <v>4186.9410000000007</v>
      </c>
      <c r="T92" s="178">
        <f t="shared" si="25"/>
        <v>3009.77</v>
      </c>
      <c r="U92" s="179">
        <f t="shared" si="26"/>
        <v>85.993428571428566</v>
      </c>
      <c r="V92" s="178">
        <f t="shared" si="27"/>
        <v>-1177.1710000000007</v>
      </c>
      <c r="W92" s="180">
        <f t="shared" si="28"/>
        <v>45.1</v>
      </c>
      <c r="X92" s="181">
        <f t="shared" si="29"/>
        <v>35</v>
      </c>
      <c r="Y92" s="180">
        <f t="shared" si="30"/>
        <v>-10.100000000000001</v>
      </c>
      <c r="Z92" s="179"/>
      <c r="AA92" s="179"/>
      <c r="AB92" s="9"/>
      <c r="AC92" s="9"/>
      <c r="AD92" s="9"/>
    </row>
    <row r="93" spans="1:30" ht="12.75">
      <c r="A93" s="10">
        <v>46089</v>
      </c>
      <c r="B93" s="9" t="s">
        <v>14</v>
      </c>
      <c r="C93" s="166">
        <v>7083.82</v>
      </c>
      <c r="D93" s="9">
        <v>84</v>
      </c>
      <c r="E93" s="76">
        <v>33.19</v>
      </c>
      <c r="F93" s="9">
        <v>6</v>
      </c>
      <c r="G93" s="9">
        <v>11.6</v>
      </c>
      <c r="H93" s="13">
        <v>0.26319999999999999</v>
      </c>
      <c r="I93" s="9" t="s">
        <v>16</v>
      </c>
      <c r="J93" s="9"/>
      <c r="K93" s="174">
        <v>45722</v>
      </c>
      <c r="L93" s="175">
        <f t="shared" si="0"/>
        <v>45722</v>
      </c>
      <c r="M93" s="84">
        <v>3695.91</v>
      </c>
      <c r="N93" s="84">
        <v>3806.31</v>
      </c>
      <c r="O93" s="176">
        <v>41</v>
      </c>
      <c r="P93" s="84">
        <f t="shared" si="23"/>
        <v>92.836829268292675</v>
      </c>
      <c r="Q93" s="174">
        <v>46087</v>
      </c>
      <c r="R93" s="175">
        <f t="shared" si="13"/>
        <v>46087</v>
      </c>
      <c r="S93" s="177">
        <f t="shared" si="24"/>
        <v>6071.7910000000011</v>
      </c>
      <c r="T93" s="178">
        <f t="shared" si="25"/>
        <v>5292.86</v>
      </c>
      <c r="U93" s="179">
        <f t="shared" si="26"/>
        <v>88.214333333333329</v>
      </c>
      <c r="V93" s="178">
        <f t="shared" si="27"/>
        <v>-778.9310000000014</v>
      </c>
      <c r="W93" s="180">
        <f t="shared" si="28"/>
        <v>78.100000000000009</v>
      </c>
      <c r="X93" s="181">
        <f t="shared" si="29"/>
        <v>60</v>
      </c>
      <c r="Y93" s="180">
        <f t="shared" si="30"/>
        <v>-18.100000000000009</v>
      </c>
      <c r="Z93" s="179"/>
      <c r="AA93" s="179"/>
      <c r="AB93" s="9"/>
      <c r="AC93" s="9"/>
      <c r="AD93" s="9"/>
    </row>
    <row r="94" spans="1:30" ht="12.75">
      <c r="A94" s="10">
        <v>46090</v>
      </c>
      <c r="B94" s="9" t="s">
        <v>14</v>
      </c>
      <c r="C94" s="166">
        <v>2706.28</v>
      </c>
      <c r="D94" s="9">
        <v>29</v>
      </c>
      <c r="E94" s="76">
        <v>21.87</v>
      </c>
      <c r="F94" s="9">
        <v>2</v>
      </c>
      <c r="G94" s="9">
        <v>7</v>
      </c>
      <c r="H94" s="13">
        <v>0.2576</v>
      </c>
      <c r="I94" s="9" t="s">
        <v>16</v>
      </c>
      <c r="J94" s="9"/>
      <c r="K94" s="174">
        <v>45723</v>
      </c>
      <c r="L94" s="175">
        <f t="shared" si="0"/>
        <v>45723</v>
      </c>
      <c r="M94" s="84">
        <v>5312.81</v>
      </c>
      <c r="N94" s="84">
        <v>5519.81</v>
      </c>
      <c r="O94" s="176">
        <v>71</v>
      </c>
      <c r="P94" s="84">
        <f t="shared" si="23"/>
        <v>77.743802816901407</v>
      </c>
      <c r="Q94" s="174">
        <v>46088</v>
      </c>
      <c r="R94" s="175">
        <f t="shared" si="13"/>
        <v>46088</v>
      </c>
      <c r="S94" s="177">
        <f t="shared" si="24"/>
        <v>7268.3050000000012</v>
      </c>
      <c r="T94" s="178">
        <f t="shared" si="25"/>
        <v>6005.68</v>
      </c>
      <c r="U94" s="179">
        <f t="shared" si="26"/>
        <v>83.412222222222226</v>
      </c>
      <c r="V94" s="178">
        <f t="shared" si="27"/>
        <v>-1262.6250000000009</v>
      </c>
      <c r="W94" s="180">
        <f t="shared" si="28"/>
        <v>94.600000000000009</v>
      </c>
      <c r="X94" s="181">
        <f t="shared" si="29"/>
        <v>72</v>
      </c>
      <c r="Y94" s="180">
        <f t="shared" si="30"/>
        <v>-22.600000000000009</v>
      </c>
      <c r="Z94" s="179"/>
      <c r="AA94" s="179"/>
      <c r="AB94" s="9"/>
      <c r="AC94" s="9"/>
      <c r="AD94" s="9"/>
    </row>
    <row r="95" spans="1:30" ht="12.75">
      <c r="A95" s="10">
        <v>46091</v>
      </c>
      <c r="B95" s="9" t="s">
        <v>14</v>
      </c>
      <c r="C95" s="166">
        <v>3805.96</v>
      </c>
      <c r="D95" s="9">
        <v>23</v>
      </c>
      <c r="E95" s="76">
        <v>12.98</v>
      </c>
      <c r="F95" s="9">
        <v>0</v>
      </c>
      <c r="G95" s="9">
        <v>5.75</v>
      </c>
      <c r="H95" s="13">
        <v>0.32390000000000002</v>
      </c>
      <c r="I95" s="9" t="s">
        <v>16</v>
      </c>
      <c r="J95" s="9"/>
      <c r="K95" s="174">
        <v>45724</v>
      </c>
      <c r="L95" s="175">
        <f t="shared" si="0"/>
        <v>45724</v>
      </c>
      <c r="M95" s="84">
        <v>6421.25</v>
      </c>
      <c r="N95" s="84">
        <v>6607.55</v>
      </c>
      <c r="O95" s="176">
        <v>86</v>
      </c>
      <c r="P95" s="84">
        <f t="shared" si="23"/>
        <v>76.831976744186051</v>
      </c>
      <c r="Q95" s="174">
        <v>46089</v>
      </c>
      <c r="R95" s="175">
        <f t="shared" si="13"/>
        <v>46089</v>
      </c>
      <c r="S95" s="177">
        <f t="shared" si="24"/>
        <v>7232.005000000001</v>
      </c>
      <c r="T95" s="178">
        <f t="shared" si="25"/>
        <v>7083.82</v>
      </c>
      <c r="U95" s="179">
        <f t="shared" si="26"/>
        <v>84.331190476190471</v>
      </c>
      <c r="V95" s="178">
        <f t="shared" si="27"/>
        <v>-148.18500000000131</v>
      </c>
      <c r="W95" s="180">
        <f t="shared" si="28"/>
        <v>96.800000000000011</v>
      </c>
      <c r="X95" s="181">
        <f t="shared" si="29"/>
        <v>84</v>
      </c>
      <c r="Y95" s="180">
        <f t="shared" si="30"/>
        <v>-12.800000000000011</v>
      </c>
      <c r="Z95" s="179"/>
      <c r="AA95" s="179"/>
      <c r="AB95" s="9"/>
      <c r="AC95" s="9"/>
      <c r="AD95" s="9"/>
    </row>
    <row r="96" spans="1:30" ht="12.75">
      <c r="A96" s="10">
        <v>46092</v>
      </c>
      <c r="B96" s="9" t="s">
        <v>14</v>
      </c>
      <c r="C96" s="166">
        <v>2445.12</v>
      </c>
      <c r="D96" s="9">
        <v>21</v>
      </c>
      <c r="E96" s="76">
        <v>21.79</v>
      </c>
      <c r="F96" s="9">
        <v>0</v>
      </c>
      <c r="G96" s="9">
        <v>7</v>
      </c>
      <c r="H96" s="13">
        <v>0.30759999999999998</v>
      </c>
      <c r="I96" s="9" t="s">
        <v>16</v>
      </c>
      <c r="J96" s="9"/>
      <c r="K96" s="174">
        <v>45725</v>
      </c>
      <c r="L96" s="175">
        <f t="shared" si="0"/>
        <v>45725</v>
      </c>
      <c r="M96" s="84">
        <v>6381.35</v>
      </c>
      <c r="N96" s="84">
        <v>6574.55</v>
      </c>
      <c r="O96" s="176">
        <v>88</v>
      </c>
      <c r="P96" s="84">
        <f t="shared" si="23"/>
        <v>74.710795454545462</v>
      </c>
      <c r="Q96" s="174">
        <v>46090</v>
      </c>
      <c r="R96" s="175">
        <f t="shared" si="13"/>
        <v>46090</v>
      </c>
      <c r="S96" s="177">
        <f t="shared" si="24"/>
        <v>6170.4060000000009</v>
      </c>
      <c r="T96" s="178">
        <f t="shared" si="25"/>
        <v>2706.28</v>
      </c>
      <c r="U96" s="179">
        <f t="shared" si="26"/>
        <v>93.320000000000007</v>
      </c>
      <c r="V96" s="178">
        <f t="shared" si="27"/>
        <v>-3464.1260000000007</v>
      </c>
      <c r="W96" s="180">
        <f t="shared" si="28"/>
        <v>63.800000000000004</v>
      </c>
      <c r="X96" s="181">
        <f t="shared" si="29"/>
        <v>29</v>
      </c>
      <c r="Y96" s="180">
        <f t="shared" si="30"/>
        <v>-34.800000000000004</v>
      </c>
      <c r="Z96" s="179"/>
      <c r="AA96" s="179"/>
      <c r="AB96" s="9"/>
      <c r="AC96" s="9"/>
      <c r="AD96" s="9"/>
    </row>
    <row r="97" spans="1:30" ht="12.75">
      <c r="A97" s="10">
        <v>46093</v>
      </c>
      <c r="B97" s="9" t="s">
        <v>14</v>
      </c>
      <c r="C97" s="166">
        <v>3754.86</v>
      </c>
      <c r="D97" s="9">
        <v>44</v>
      </c>
      <c r="E97" s="76">
        <v>16.27</v>
      </c>
      <c r="F97" s="9">
        <v>0</v>
      </c>
      <c r="G97" s="9">
        <v>8</v>
      </c>
      <c r="H97" s="13">
        <v>0.30449999999999999</v>
      </c>
      <c r="I97" s="9" t="s">
        <v>16</v>
      </c>
      <c r="J97" s="9"/>
      <c r="K97" s="174">
        <v>45726</v>
      </c>
      <c r="L97" s="175">
        <f t="shared" si="0"/>
        <v>45726</v>
      </c>
      <c r="M97" s="84">
        <v>5526.66</v>
      </c>
      <c r="N97" s="84">
        <v>5609.46</v>
      </c>
      <c r="O97" s="176">
        <v>58</v>
      </c>
      <c r="P97" s="84">
        <f t="shared" si="23"/>
        <v>96.714827586206894</v>
      </c>
      <c r="Q97" s="174">
        <v>46091</v>
      </c>
      <c r="R97" s="175">
        <f t="shared" si="13"/>
        <v>46091</v>
      </c>
      <c r="S97" s="177">
        <f t="shared" si="24"/>
        <v>5143.4350000000004</v>
      </c>
      <c r="T97" s="178">
        <f t="shared" si="25"/>
        <v>3805.96</v>
      </c>
      <c r="U97" s="179">
        <f t="shared" si="26"/>
        <v>165.47652173913045</v>
      </c>
      <c r="V97" s="178">
        <f t="shared" si="27"/>
        <v>-1337.4750000000004</v>
      </c>
      <c r="W97" s="180">
        <f t="shared" si="28"/>
        <v>53.900000000000006</v>
      </c>
      <c r="X97" s="181">
        <f t="shared" si="29"/>
        <v>23</v>
      </c>
      <c r="Y97" s="180">
        <f t="shared" si="30"/>
        <v>-30.900000000000006</v>
      </c>
      <c r="Z97" s="179"/>
      <c r="AA97" s="179"/>
      <c r="AB97" s="9"/>
      <c r="AC97" s="9"/>
      <c r="AD97" s="9"/>
    </row>
    <row r="98" spans="1:30" ht="12.75">
      <c r="A98" s="10">
        <v>46094</v>
      </c>
      <c r="B98" s="9" t="s">
        <v>14</v>
      </c>
      <c r="C98" s="166">
        <v>6712.36</v>
      </c>
      <c r="D98" s="9">
        <v>73</v>
      </c>
      <c r="E98" s="76">
        <v>41.28</v>
      </c>
      <c r="F98" s="9">
        <v>28</v>
      </c>
      <c r="G98" s="9">
        <v>8</v>
      </c>
      <c r="H98" s="13">
        <v>0.29099999999999998</v>
      </c>
      <c r="I98" s="9" t="s">
        <v>16</v>
      </c>
      <c r="J98" s="9"/>
      <c r="K98" s="174">
        <v>45727</v>
      </c>
      <c r="L98" s="175">
        <f t="shared" si="0"/>
        <v>45727</v>
      </c>
      <c r="M98" s="84">
        <v>4558.55</v>
      </c>
      <c r="N98" s="84">
        <v>4675.8500000000004</v>
      </c>
      <c r="O98" s="176">
        <v>49</v>
      </c>
      <c r="P98" s="84">
        <f t="shared" si="23"/>
        <v>95.425510204081647</v>
      </c>
      <c r="Q98" s="174">
        <v>46092</v>
      </c>
      <c r="R98" s="175">
        <f t="shared" si="13"/>
        <v>46092</v>
      </c>
      <c r="S98" s="177">
        <f t="shared" si="24"/>
        <v>3746.248</v>
      </c>
      <c r="T98" s="178">
        <f t="shared" si="25"/>
        <v>2445.12</v>
      </c>
      <c r="U98" s="179">
        <f t="shared" si="26"/>
        <v>116.43428571428571</v>
      </c>
      <c r="V98" s="178">
        <f t="shared" si="27"/>
        <v>-1301.1280000000002</v>
      </c>
      <c r="W98" s="180">
        <f t="shared" si="28"/>
        <v>42.900000000000006</v>
      </c>
      <c r="X98" s="181">
        <f t="shared" si="29"/>
        <v>21</v>
      </c>
      <c r="Y98" s="180">
        <f t="shared" si="30"/>
        <v>-21.900000000000006</v>
      </c>
      <c r="Z98" s="179"/>
      <c r="AA98" s="179"/>
      <c r="AB98" s="9"/>
      <c r="AC98" s="9"/>
      <c r="AD98" s="9"/>
    </row>
    <row r="99" spans="1:30" ht="12.75">
      <c r="A99" s="10">
        <v>46095</v>
      </c>
      <c r="B99" s="9" t="s">
        <v>14</v>
      </c>
      <c r="C99" s="166">
        <v>10514.01</v>
      </c>
      <c r="D99" s="9">
        <v>98</v>
      </c>
      <c r="E99" s="76">
        <v>52.57</v>
      </c>
      <c r="F99" s="9">
        <v>57</v>
      </c>
      <c r="G99" s="9">
        <v>12.8</v>
      </c>
      <c r="H99" s="13">
        <v>0.31380000000000002</v>
      </c>
      <c r="I99" s="9" t="s">
        <v>16</v>
      </c>
      <c r="J99" s="9"/>
      <c r="K99" s="174">
        <v>45728</v>
      </c>
      <c r="L99" s="175">
        <f t="shared" si="0"/>
        <v>45728</v>
      </c>
      <c r="M99" s="84">
        <v>3322.88</v>
      </c>
      <c r="N99" s="84">
        <v>3405.68</v>
      </c>
      <c r="O99" s="176">
        <v>39</v>
      </c>
      <c r="P99" s="84">
        <f t="shared" si="23"/>
        <v>87.325128205128195</v>
      </c>
      <c r="Q99" s="174">
        <v>46093</v>
      </c>
      <c r="R99" s="175">
        <f t="shared" si="13"/>
        <v>46093</v>
      </c>
      <c r="S99" s="177">
        <f t="shared" si="24"/>
        <v>4833.8290000000006</v>
      </c>
      <c r="T99" s="178">
        <f t="shared" si="25"/>
        <v>3754.86</v>
      </c>
      <c r="U99" s="179">
        <f t="shared" si="26"/>
        <v>85.337727272727278</v>
      </c>
      <c r="V99" s="178">
        <f t="shared" si="27"/>
        <v>-1078.9690000000005</v>
      </c>
      <c r="W99" s="180">
        <f t="shared" si="28"/>
        <v>60.500000000000007</v>
      </c>
      <c r="X99" s="181">
        <f t="shared" si="29"/>
        <v>44</v>
      </c>
      <c r="Y99" s="180">
        <f t="shared" si="30"/>
        <v>-16.500000000000007</v>
      </c>
      <c r="Z99" s="179"/>
      <c r="AA99" s="179"/>
      <c r="AB99" s="9"/>
      <c r="AC99" s="9"/>
      <c r="AD99" s="9"/>
    </row>
    <row r="100" spans="1:30" ht="12.75">
      <c r="A100" s="10">
        <v>46096</v>
      </c>
      <c r="B100" s="9" t="s">
        <v>14</v>
      </c>
      <c r="C100" s="166">
        <v>8705.0499999999993</v>
      </c>
      <c r="D100" s="9">
        <v>99</v>
      </c>
      <c r="E100" s="76">
        <v>37.75</v>
      </c>
      <c r="F100" s="9">
        <v>31</v>
      </c>
      <c r="G100" s="9">
        <v>13.8</v>
      </c>
      <c r="H100" s="13">
        <v>0.31080000000000002</v>
      </c>
      <c r="I100" s="9" t="s">
        <v>16</v>
      </c>
      <c r="J100" s="9"/>
      <c r="K100" s="174">
        <v>45729</v>
      </c>
      <c r="L100" s="175">
        <f t="shared" si="0"/>
        <v>45729</v>
      </c>
      <c r="M100" s="84">
        <v>4304.6899999999996</v>
      </c>
      <c r="N100" s="84">
        <v>4394.3900000000003</v>
      </c>
      <c r="O100" s="176">
        <v>55</v>
      </c>
      <c r="P100" s="84">
        <f t="shared" si="23"/>
        <v>79.89800000000001</v>
      </c>
      <c r="Q100" s="174">
        <v>46094</v>
      </c>
      <c r="R100" s="175">
        <f t="shared" si="13"/>
        <v>46094</v>
      </c>
      <c r="S100" s="177">
        <f t="shared" si="24"/>
        <v>7148.8450000000003</v>
      </c>
      <c r="T100" s="178">
        <f t="shared" si="25"/>
        <v>6712.36</v>
      </c>
      <c r="U100" s="179">
        <f t="shared" si="26"/>
        <v>91.950136986301359</v>
      </c>
      <c r="V100" s="178">
        <f t="shared" si="27"/>
        <v>-436.48500000000058</v>
      </c>
      <c r="W100" s="180">
        <f t="shared" si="28"/>
        <v>80.300000000000011</v>
      </c>
      <c r="X100" s="181">
        <f t="shared" si="29"/>
        <v>73</v>
      </c>
      <c r="Y100" s="180">
        <f t="shared" si="30"/>
        <v>-7.3000000000000114</v>
      </c>
      <c r="Z100" s="179"/>
      <c r="AA100" s="179"/>
      <c r="AB100" s="9"/>
      <c r="AC100" s="9"/>
      <c r="AD100" s="9"/>
    </row>
    <row r="101" spans="1:30" ht="12.75">
      <c r="A101" s="10">
        <v>46097</v>
      </c>
      <c r="B101" s="9" t="s">
        <v>14</v>
      </c>
      <c r="C101" s="166">
        <v>1328.57</v>
      </c>
      <c r="D101" s="9">
        <v>15</v>
      </c>
      <c r="E101" s="76">
        <v>90.8</v>
      </c>
      <c r="F101" s="9">
        <v>7</v>
      </c>
      <c r="G101" s="9">
        <v>3.66</v>
      </c>
      <c r="H101" s="13">
        <v>0.29480000000000001</v>
      </c>
      <c r="I101" s="9" t="s">
        <v>16</v>
      </c>
      <c r="J101" s="9"/>
      <c r="K101" s="174">
        <v>45730</v>
      </c>
      <c r="L101" s="175">
        <f t="shared" si="0"/>
        <v>45730</v>
      </c>
      <c r="M101" s="84">
        <v>6250.55</v>
      </c>
      <c r="N101" s="84">
        <v>6498.95</v>
      </c>
      <c r="O101" s="176">
        <v>73</v>
      </c>
      <c r="P101" s="84">
        <f t="shared" si="23"/>
        <v>89.026712328767118</v>
      </c>
      <c r="Q101" s="174">
        <v>46095</v>
      </c>
      <c r="R101" s="175">
        <f t="shared" si="13"/>
        <v>46095</v>
      </c>
      <c r="S101" s="177">
        <f t="shared" si="24"/>
        <v>10265.695000000002</v>
      </c>
      <c r="T101" s="178">
        <f t="shared" si="25"/>
        <v>10514.01</v>
      </c>
      <c r="U101" s="179">
        <f t="shared" si="26"/>
        <v>107.28581632653061</v>
      </c>
      <c r="V101" s="178">
        <f t="shared" si="27"/>
        <v>248.31499999999869</v>
      </c>
      <c r="W101" s="180">
        <f t="shared" si="28"/>
        <v>117.7</v>
      </c>
      <c r="X101" s="181">
        <f t="shared" si="29"/>
        <v>98</v>
      </c>
      <c r="Y101" s="180">
        <f t="shared" si="30"/>
        <v>-19.700000000000003</v>
      </c>
      <c r="Z101" s="179"/>
      <c r="AA101" s="179"/>
      <c r="AB101" s="9"/>
      <c r="AC101" s="9"/>
      <c r="AD101" s="9"/>
    </row>
    <row r="102" spans="1:30" ht="12.75">
      <c r="A102" s="10">
        <v>46098</v>
      </c>
      <c r="B102" s="9" t="s">
        <v>14</v>
      </c>
      <c r="C102" s="166">
        <v>2690</v>
      </c>
      <c r="D102" s="9">
        <v>23</v>
      </c>
      <c r="E102" s="76">
        <v>19.66</v>
      </c>
      <c r="F102" s="9">
        <v>0</v>
      </c>
      <c r="G102" s="9">
        <v>4</v>
      </c>
      <c r="H102" s="13">
        <v>0.34570000000000001</v>
      </c>
      <c r="I102" s="9" t="s">
        <v>16</v>
      </c>
      <c r="J102" s="9"/>
      <c r="K102" s="174">
        <v>45731</v>
      </c>
      <c r="L102" s="175">
        <f t="shared" si="0"/>
        <v>45731</v>
      </c>
      <c r="M102" s="84">
        <v>9097.85</v>
      </c>
      <c r="N102" s="84">
        <v>9332.4500000000007</v>
      </c>
      <c r="O102" s="176">
        <v>107</v>
      </c>
      <c r="P102" s="84">
        <f t="shared" si="23"/>
        <v>87.219158878504686</v>
      </c>
      <c r="Q102" s="174">
        <v>46096</v>
      </c>
      <c r="R102" s="175">
        <f t="shared" si="13"/>
        <v>46096</v>
      </c>
      <c r="S102" s="177">
        <f t="shared" si="24"/>
        <v>9239.8900000000012</v>
      </c>
      <c r="T102" s="178">
        <f t="shared" si="25"/>
        <v>8705.0499999999993</v>
      </c>
      <c r="U102" s="179">
        <f t="shared" si="26"/>
        <v>87.929797979797968</v>
      </c>
      <c r="V102" s="178">
        <f t="shared" si="27"/>
        <v>-534.84000000000196</v>
      </c>
      <c r="W102" s="180">
        <f t="shared" si="28"/>
        <v>112.2</v>
      </c>
      <c r="X102" s="181">
        <f t="shared" si="29"/>
        <v>99</v>
      </c>
      <c r="Y102" s="180">
        <f t="shared" si="30"/>
        <v>-13.200000000000003</v>
      </c>
      <c r="Z102" s="179"/>
      <c r="AA102" s="179"/>
      <c r="AB102" s="9"/>
      <c r="AC102" s="9"/>
      <c r="AD102" s="9"/>
    </row>
    <row r="103" spans="1:30" ht="12.75">
      <c r="A103" s="10">
        <v>46099</v>
      </c>
      <c r="B103" s="9" t="s">
        <v>14</v>
      </c>
      <c r="C103" s="166">
        <v>2747.93</v>
      </c>
      <c r="D103" s="9">
        <v>32</v>
      </c>
      <c r="E103" s="76">
        <v>20.28</v>
      </c>
      <c r="F103" s="9">
        <v>1</v>
      </c>
      <c r="G103" s="9">
        <v>5.33</v>
      </c>
      <c r="H103" s="13">
        <v>0.28473999999999999</v>
      </c>
      <c r="I103" s="9" t="s">
        <v>16</v>
      </c>
      <c r="J103" s="9"/>
      <c r="K103" s="174">
        <v>45732</v>
      </c>
      <c r="L103" s="175">
        <f t="shared" si="0"/>
        <v>45732</v>
      </c>
      <c r="M103" s="84">
        <v>8151.5</v>
      </c>
      <c r="N103" s="84">
        <v>8399.9</v>
      </c>
      <c r="O103" s="176">
        <v>102</v>
      </c>
      <c r="P103" s="84">
        <f t="shared" si="23"/>
        <v>82.351960784313718</v>
      </c>
      <c r="Q103" s="174">
        <v>46097</v>
      </c>
      <c r="R103" s="175">
        <f t="shared" si="13"/>
        <v>46097</v>
      </c>
      <c r="S103" s="177">
        <f t="shared" si="24"/>
        <v>3704.2610000000004</v>
      </c>
      <c r="T103" s="178">
        <f t="shared" si="25"/>
        <v>1328.57</v>
      </c>
      <c r="U103" s="179">
        <f t="shared" si="26"/>
        <v>88.571333333333328</v>
      </c>
      <c r="V103" s="178">
        <f t="shared" si="27"/>
        <v>-2375.6910000000007</v>
      </c>
      <c r="W103" s="180">
        <f t="shared" si="28"/>
        <v>46.2</v>
      </c>
      <c r="X103" s="181">
        <f t="shared" si="29"/>
        <v>15</v>
      </c>
      <c r="Y103" s="180">
        <f t="shared" si="30"/>
        <v>-31.200000000000003</v>
      </c>
      <c r="Z103" s="179"/>
      <c r="AA103" s="179"/>
      <c r="AB103" s="9"/>
      <c r="AC103" s="9"/>
      <c r="AD103" s="9"/>
    </row>
    <row r="104" spans="1:30" ht="12.75">
      <c r="A104" s="10">
        <v>46100</v>
      </c>
      <c r="B104" s="9" t="s">
        <v>14</v>
      </c>
      <c r="C104" s="166">
        <v>3007.21</v>
      </c>
      <c r="D104" s="9">
        <v>31</v>
      </c>
      <c r="E104" s="76">
        <v>17.510000000000002</v>
      </c>
      <c r="F104" s="9">
        <v>0</v>
      </c>
      <c r="G104" s="9">
        <v>7</v>
      </c>
      <c r="H104" s="13">
        <v>0.26869999999999999</v>
      </c>
      <c r="I104" s="9" t="s">
        <v>16</v>
      </c>
      <c r="J104" s="9"/>
      <c r="K104" s="174">
        <v>45733</v>
      </c>
      <c r="L104" s="175">
        <f t="shared" si="0"/>
        <v>45733</v>
      </c>
      <c r="M104" s="84">
        <v>3270.91</v>
      </c>
      <c r="N104" s="84">
        <v>3367.51</v>
      </c>
      <c r="O104" s="176">
        <v>42</v>
      </c>
      <c r="P104" s="84">
        <f t="shared" si="23"/>
        <v>80.178809523809534</v>
      </c>
      <c r="Q104" s="174">
        <v>46098</v>
      </c>
      <c r="R104" s="175">
        <f t="shared" si="13"/>
        <v>46098</v>
      </c>
      <c r="S104" s="177">
        <f t="shared" si="24"/>
        <v>6620.0860000000011</v>
      </c>
      <c r="T104" s="178">
        <f t="shared" si="25"/>
        <v>2690</v>
      </c>
      <c r="U104" s="179">
        <f t="shared" si="26"/>
        <v>116.95652173913044</v>
      </c>
      <c r="V104" s="178">
        <f t="shared" si="27"/>
        <v>-3930.0860000000011</v>
      </c>
      <c r="W104" s="180">
        <f t="shared" si="28"/>
        <v>77</v>
      </c>
      <c r="X104" s="181">
        <f t="shared" si="29"/>
        <v>23</v>
      </c>
      <c r="Y104" s="180">
        <f t="shared" si="30"/>
        <v>-54</v>
      </c>
      <c r="Z104" s="179"/>
      <c r="AA104" s="179"/>
      <c r="AB104" s="9"/>
      <c r="AC104" s="9"/>
      <c r="AD104" s="9"/>
    </row>
    <row r="105" spans="1:30" ht="12.75">
      <c r="A105" s="10">
        <v>46101</v>
      </c>
      <c r="B105" s="9" t="s">
        <v>14</v>
      </c>
      <c r="C105" s="166">
        <v>7569.14</v>
      </c>
      <c r="D105" s="9">
        <v>78</v>
      </c>
      <c r="E105" s="76">
        <v>45.83</v>
      </c>
      <c r="F105" s="9">
        <v>32</v>
      </c>
      <c r="G105" s="9">
        <v>8.5</v>
      </c>
      <c r="H105" s="13">
        <v>0.16919999999999999</v>
      </c>
      <c r="I105" s="9" t="s">
        <v>16</v>
      </c>
      <c r="J105" s="9"/>
      <c r="K105" s="174">
        <v>45734</v>
      </c>
      <c r="L105" s="175">
        <f t="shared" si="0"/>
        <v>45734</v>
      </c>
      <c r="M105" s="84">
        <v>5811.26</v>
      </c>
      <c r="N105" s="84">
        <v>6018.26</v>
      </c>
      <c r="O105" s="176">
        <v>70</v>
      </c>
      <c r="P105" s="84">
        <f t="shared" si="23"/>
        <v>85.975142857142856</v>
      </c>
      <c r="Q105" s="174">
        <v>46099</v>
      </c>
      <c r="R105" s="175">
        <f t="shared" si="13"/>
        <v>46099</v>
      </c>
      <c r="S105" s="177">
        <f t="shared" si="24"/>
        <v>3575.8470000000002</v>
      </c>
      <c r="T105" s="178">
        <f t="shared" si="25"/>
        <v>2747.93</v>
      </c>
      <c r="U105" s="179">
        <f t="shared" si="26"/>
        <v>85.872812499999995</v>
      </c>
      <c r="V105" s="178">
        <f t="shared" si="27"/>
        <v>-827.91700000000037</v>
      </c>
      <c r="W105" s="180">
        <f t="shared" si="28"/>
        <v>44</v>
      </c>
      <c r="X105" s="181">
        <f t="shared" si="29"/>
        <v>32</v>
      </c>
      <c r="Y105" s="180">
        <f t="shared" si="30"/>
        <v>-12</v>
      </c>
      <c r="Z105" s="179"/>
      <c r="AA105" s="179"/>
      <c r="AB105" s="9"/>
      <c r="AC105" s="9"/>
      <c r="AD105" s="9"/>
    </row>
    <row r="106" spans="1:30" ht="12.75">
      <c r="A106" s="10">
        <v>46102</v>
      </c>
      <c r="B106" s="9" t="s">
        <v>14</v>
      </c>
      <c r="C106" s="166">
        <v>9219.44</v>
      </c>
      <c r="D106" s="9">
        <v>101</v>
      </c>
      <c r="E106" s="76">
        <v>28.31</v>
      </c>
      <c r="F106" s="9">
        <v>1</v>
      </c>
      <c r="G106" s="9">
        <v>14.6</v>
      </c>
      <c r="H106" s="13">
        <v>0.27810000000000001</v>
      </c>
      <c r="I106" s="9" t="s">
        <v>16</v>
      </c>
      <c r="J106" s="9"/>
      <c r="K106" s="174">
        <v>45735</v>
      </c>
      <c r="L106" s="175">
        <f t="shared" si="0"/>
        <v>45735</v>
      </c>
      <c r="M106" s="84">
        <v>3126.57</v>
      </c>
      <c r="N106" s="84">
        <v>3250.77</v>
      </c>
      <c r="O106" s="176">
        <v>40</v>
      </c>
      <c r="P106" s="84">
        <f t="shared" si="23"/>
        <v>81.26925</v>
      </c>
      <c r="Q106" s="174">
        <v>46100</v>
      </c>
      <c r="R106" s="175">
        <f t="shared" si="13"/>
        <v>46100</v>
      </c>
      <c r="S106" s="177">
        <f t="shared" si="24"/>
        <v>3917.3310000000001</v>
      </c>
      <c r="T106" s="178">
        <f t="shared" si="25"/>
        <v>3007.21</v>
      </c>
      <c r="U106" s="179">
        <f t="shared" si="26"/>
        <v>97.006774193548395</v>
      </c>
      <c r="V106" s="178">
        <f t="shared" si="27"/>
        <v>-910.12100000000009</v>
      </c>
      <c r="W106" s="180">
        <f t="shared" si="28"/>
        <v>47.300000000000004</v>
      </c>
      <c r="X106" s="181">
        <f t="shared" si="29"/>
        <v>31</v>
      </c>
      <c r="Y106" s="180">
        <f t="shared" si="30"/>
        <v>-16.300000000000004</v>
      </c>
      <c r="Z106" s="179"/>
      <c r="AA106" s="179"/>
      <c r="AB106" s="9"/>
      <c r="AC106" s="9"/>
      <c r="AD106" s="9"/>
    </row>
    <row r="107" spans="1:30" ht="12.75">
      <c r="A107" s="10">
        <v>46103</v>
      </c>
      <c r="B107" s="9" t="s">
        <v>14</v>
      </c>
      <c r="C107" s="166">
        <v>6677.96</v>
      </c>
      <c r="D107" s="9">
        <v>74</v>
      </c>
      <c r="E107" s="76">
        <v>25.5</v>
      </c>
      <c r="F107" s="9">
        <v>1</v>
      </c>
      <c r="G107" s="9">
        <v>8.6</v>
      </c>
      <c r="H107" s="13">
        <v>0.28260000000000002</v>
      </c>
      <c r="I107" s="9" t="s">
        <v>16</v>
      </c>
      <c r="J107" s="9"/>
      <c r="K107" s="174">
        <v>45736</v>
      </c>
      <c r="L107" s="175">
        <f t="shared" si="0"/>
        <v>45736</v>
      </c>
      <c r="M107" s="84">
        <v>3506.01</v>
      </c>
      <c r="N107" s="84">
        <v>3561.21</v>
      </c>
      <c r="O107" s="176">
        <v>43</v>
      </c>
      <c r="P107" s="84">
        <f t="shared" si="23"/>
        <v>82.81883720930233</v>
      </c>
      <c r="Q107" s="174">
        <v>46101</v>
      </c>
      <c r="R107" s="175">
        <f t="shared" si="13"/>
        <v>46101</v>
      </c>
      <c r="S107" s="177">
        <f t="shared" si="24"/>
        <v>9103.8970000000008</v>
      </c>
      <c r="T107" s="178">
        <f t="shared" si="25"/>
        <v>7569.14</v>
      </c>
      <c r="U107" s="179">
        <f t="shared" si="26"/>
        <v>97.040256410256418</v>
      </c>
      <c r="V107" s="178">
        <f t="shared" si="27"/>
        <v>-1534.7570000000005</v>
      </c>
      <c r="W107" s="180">
        <f t="shared" si="28"/>
        <v>111.10000000000001</v>
      </c>
      <c r="X107" s="181">
        <f t="shared" si="29"/>
        <v>78</v>
      </c>
      <c r="Y107" s="180">
        <f t="shared" si="30"/>
        <v>-33.100000000000009</v>
      </c>
      <c r="Z107" s="179"/>
      <c r="AA107" s="179"/>
      <c r="AB107" s="9"/>
      <c r="AC107" s="9"/>
      <c r="AD107" s="9"/>
    </row>
    <row r="108" spans="1:30" ht="12.75">
      <c r="A108" s="10">
        <v>46104</v>
      </c>
      <c r="B108" s="9" t="s">
        <v>14</v>
      </c>
      <c r="C108" s="166">
        <v>1630.08</v>
      </c>
      <c r="D108" s="9">
        <v>18</v>
      </c>
      <c r="E108" s="76">
        <v>19.16</v>
      </c>
      <c r="F108" s="9">
        <v>0</v>
      </c>
      <c r="G108" s="9">
        <v>3.66</v>
      </c>
      <c r="H108" s="13">
        <v>0.22989999999999999</v>
      </c>
      <c r="I108" s="9" t="s">
        <v>16</v>
      </c>
      <c r="J108" s="9"/>
      <c r="K108" s="174">
        <v>45737</v>
      </c>
      <c r="L108" s="175">
        <f t="shared" si="0"/>
        <v>45737</v>
      </c>
      <c r="M108" s="84">
        <v>8089.97</v>
      </c>
      <c r="N108" s="84">
        <v>8276.27</v>
      </c>
      <c r="O108" s="176">
        <v>101</v>
      </c>
      <c r="P108" s="84">
        <f t="shared" si="23"/>
        <v>81.943267326732681</v>
      </c>
      <c r="Q108" s="174">
        <v>46102</v>
      </c>
      <c r="R108" s="175">
        <f t="shared" si="13"/>
        <v>46102</v>
      </c>
      <c r="S108" s="177">
        <f t="shared" si="24"/>
        <v>10097.769000000002</v>
      </c>
      <c r="T108" s="178">
        <f t="shared" si="25"/>
        <v>9219.44</v>
      </c>
      <c r="U108" s="179">
        <f t="shared" si="26"/>
        <v>91.281584158415853</v>
      </c>
      <c r="V108" s="178">
        <f t="shared" si="27"/>
        <v>-878.32900000000154</v>
      </c>
      <c r="W108" s="180">
        <f t="shared" si="28"/>
        <v>115.50000000000001</v>
      </c>
      <c r="X108" s="181">
        <f t="shared" si="29"/>
        <v>101</v>
      </c>
      <c r="Y108" s="180">
        <f t="shared" si="30"/>
        <v>-14.500000000000014</v>
      </c>
      <c r="Z108" s="179"/>
      <c r="AA108" s="179"/>
      <c r="AB108" s="9"/>
      <c r="AC108" s="9"/>
      <c r="AD108" s="9"/>
    </row>
    <row r="109" spans="1:30" ht="12.75">
      <c r="A109" s="10">
        <v>46105</v>
      </c>
      <c r="B109" s="9" t="s">
        <v>14</v>
      </c>
      <c r="C109" s="166">
        <v>3405.6</v>
      </c>
      <c r="D109" s="9">
        <v>32</v>
      </c>
      <c r="E109" s="76">
        <v>20.18</v>
      </c>
      <c r="F109" s="9">
        <v>0</v>
      </c>
      <c r="G109" s="9">
        <v>4.75</v>
      </c>
      <c r="H109" s="13">
        <v>0.29580000000000001</v>
      </c>
      <c r="I109" s="9" t="s">
        <v>16</v>
      </c>
      <c r="J109" s="9"/>
      <c r="K109" s="174">
        <v>45738</v>
      </c>
      <c r="L109" s="175">
        <f t="shared" si="0"/>
        <v>45738</v>
      </c>
      <c r="M109" s="84">
        <v>8938.2900000000009</v>
      </c>
      <c r="N109" s="84">
        <v>9179.7900000000009</v>
      </c>
      <c r="O109" s="176">
        <v>105</v>
      </c>
      <c r="P109" s="84">
        <f t="shared" si="23"/>
        <v>87.426571428571435</v>
      </c>
      <c r="Q109" s="174">
        <v>46103</v>
      </c>
      <c r="R109" s="175">
        <f t="shared" si="13"/>
        <v>46103</v>
      </c>
      <c r="S109" s="177">
        <f t="shared" si="24"/>
        <v>9054.760000000002</v>
      </c>
      <c r="T109" s="178">
        <f t="shared" si="25"/>
        <v>6677.96</v>
      </c>
      <c r="U109" s="179">
        <f t="shared" si="26"/>
        <v>90.242702702702701</v>
      </c>
      <c r="V109" s="178">
        <f t="shared" si="27"/>
        <v>-2376.800000000002</v>
      </c>
      <c r="W109" s="180">
        <f t="shared" si="28"/>
        <v>117.7</v>
      </c>
      <c r="X109" s="181">
        <f t="shared" si="29"/>
        <v>74</v>
      </c>
      <c r="Y109" s="180">
        <f t="shared" si="30"/>
        <v>-43.7</v>
      </c>
      <c r="Z109" s="179"/>
      <c r="AA109" s="179"/>
      <c r="AB109" s="9"/>
      <c r="AC109" s="9"/>
      <c r="AD109" s="9"/>
    </row>
    <row r="110" spans="1:30" ht="12.75">
      <c r="A110" s="10">
        <v>46106</v>
      </c>
      <c r="B110" s="9" t="s">
        <v>14</v>
      </c>
      <c r="C110" s="166">
        <v>2390.85</v>
      </c>
      <c r="D110" s="9">
        <v>28</v>
      </c>
      <c r="E110" s="76">
        <v>21.18</v>
      </c>
      <c r="F110" s="9">
        <v>1</v>
      </c>
      <c r="G110" s="9">
        <v>6.33</v>
      </c>
      <c r="H110" s="13">
        <v>0.28249999999999997</v>
      </c>
      <c r="I110" s="9" t="s">
        <v>16</v>
      </c>
      <c r="J110" s="9"/>
      <c r="K110" s="174">
        <v>45739</v>
      </c>
      <c r="L110" s="175">
        <f t="shared" si="0"/>
        <v>45739</v>
      </c>
      <c r="M110" s="84">
        <v>7872.8</v>
      </c>
      <c r="N110" s="84">
        <v>8231.6</v>
      </c>
      <c r="O110" s="176">
        <v>107</v>
      </c>
      <c r="P110" s="84">
        <f t="shared" si="23"/>
        <v>76.930841121495334</v>
      </c>
      <c r="Q110" s="174">
        <v>46104</v>
      </c>
      <c r="R110" s="175">
        <f t="shared" si="13"/>
        <v>46104</v>
      </c>
      <c r="S110" s="177">
        <f t="shared" si="24"/>
        <v>3399.2640000000001</v>
      </c>
      <c r="T110" s="178">
        <f t="shared" si="25"/>
        <v>1630.08</v>
      </c>
      <c r="U110" s="179">
        <f t="shared" si="26"/>
        <v>90.56</v>
      </c>
      <c r="V110" s="178">
        <f t="shared" si="27"/>
        <v>-1769.1840000000002</v>
      </c>
      <c r="W110" s="180">
        <f t="shared" si="28"/>
        <v>42.900000000000006</v>
      </c>
      <c r="X110" s="181">
        <f t="shared" si="29"/>
        <v>18</v>
      </c>
      <c r="Y110" s="180">
        <f t="shared" si="30"/>
        <v>-24.900000000000006</v>
      </c>
      <c r="Z110" s="179"/>
      <c r="AA110" s="179"/>
      <c r="AB110" s="9"/>
      <c r="AC110" s="9"/>
      <c r="AD110" s="9"/>
    </row>
    <row r="111" spans="1:30" ht="12.75">
      <c r="A111" s="10">
        <v>46107</v>
      </c>
      <c r="B111" s="9" t="s">
        <v>14</v>
      </c>
      <c r="C111" s="166">
        <v>3008.57</v>
      </c>
      <c r="D111" s="9">
        <v>26</v>
      </c>
      <c r="E111" s="76">
        <v>21.75</v>
      </c>
      <c r="F111" s="9">
        <v>1</v>
      </c>
      <c r="G111" s="9">
        <v>13</v>
      </c>
      <c r="H111" s="13">
        <v>0.30690000000000001</v>
      </c>
      <c r="I111" s="9" t="s">
        <v>16</v>
      </c>
      <c r="J111" s="9"/>
      <c r="K111" s="174">
        <v>45740</v>
      </c>
      <c r="L111" s="175">
        <f t="shared" si="0"/>
        <v>45740</v>
      </c>
      <c r="M111" s="84">
        <v>3007.44</v>
      </c>
      <c r="N111" s="84">
        <v>3090.24</v>
      </c>
      <c r="O111" s="176">
        <v>39</v>
      </c>
      <c r="P111" s="84">
        <f t="shared" si="23"/>
        <v>79.236923076923077</v>
      </c>
      <c r="Q111" s="174">
        <v>46105</v>
      </c>
      <c r="R111" s="175">
        <f t="shared" si="13"/>
        <v>46105</v>
      </c>
      <c r="S111" s="177">
        <f t="shared" si="24"/>
        <v>5816.1730000000007</v>
      </c>
      <c r="T111" s="178">
        <f t="shared" si="25"/>
        <v>3405.6</v>
      </c>
      <c r="U111" s="179">
        <f t="shared" si="26"/>
        <v>106.425</v>
      </c>
      <c r="V111" s="178">
        <f t="shared" si="27"/>
        <v>-2410.5730000000008</v>
      </c>
      <c r="W111" s="180">
        <f t="shared" si="28"/>
        <v>63.800000000000004</v>
      </c>
      <c r="X111" s="181">
        <f t="shared" si="29"/>
        <v>32</v>
      </c>
      <c r="Y111" s="180">
        <f t="shared" si="30"/>
        <v>-31.800000000000004</v>
      </c>
      <c r="Z111" s="179"/>
      <c r="AA111" s="179"/>
      <c r="AB111" s="9"/>
      <c r="AC111" s="9"/>
      <c r="AD111" s="9"/>
    </row>
    <row r="112" spans="1:30" ht="12.75">
      <c r="A112" s="10">
        <v>46108</v>
      </c>
      <c r="B112" s="9" t="s">
        <v>14</v>
      </c>
      <c r="C112" s="166">
        <v>7487.12</v>
      </c>
      <c r="D112" s="9">
        <v>78</v>
      </c>
      <c r="E112" s="76">
        <v>32.35</v>
      </c>
      <c r="F112" s="9">
        <v>15</v>
      </c>
      <c r="G112" s="9">
        <v>10.4</v>
      </c>
      <c r="H112" s="13">
        <v>0.30549999999999999</v>
      </c>
      <c r="I112" s="9" t="s">
        <v>16</v>
      </c>
      <c r="J112" s="9"/>
      <c r="K112" s="174">
        <v>45741</v>
      </c>
      <c r="L112" s="175">
        <f t="shared" si="0"/>
        <v>45741</v>
      </c>
      <c r="M112" s="84">
        <v>5121.83</v>
      </c>
      <c r="N112" s="84">
        <v>5287.43</v>
      </c>
      <c r="O112" s="176">
        <v>58</v>
      </c>
      <c r="P112" s="84">
        <f t="shared" si="23"/>
        <v>91.162586206896563</v>
      </c>
      <c r="Q112" s="174">
        <v>46106</v>
      </c>
      <c r="R112" s="175">
        <f t="shared" si="13"/>
        <v>46106</v>
      </c>
      <c r="S112" s="177">
        <f t="shared" si="24"/>
        <v>2699.576</v>
      </c>
      <c r="T112" s="178">
        <f t="shared" si="25"/>
        <v>2390.85</v>
      </c>
      <c r="U112" s="179">
        <f t="shared" si="26"/>
        <v>85.387500000000003</v>
      </c>
      <c r="V112" s="178">
        <f t="shared" si="27"/>
        <v>-308.72600000000011</v>
      </c>
      <c r="W112" s="180">
        <f t="shared" si="28"/>
        <v>37.400000000000006</v>
      </c>
      <c r="X112" s="181">
        <f t="shared" si="29"/>
        <v>28</v>
      </c>
      <c r="Y112" s="180">
        <f t="shared" si="30"/>
        <v>-9.4000000000000057</v>
      </c>
      <c r="Z112" s="179"/>
      <c r="AA112" s="179"/>
      <c r="AB112" s="9"/>
      <c r="AC112" s="9"/>
      <c r="AD112" s="9"/>
    </row>
    <row r="113" spans="1:30" ht="12.75">
      <c r="A113" s="10">
        <v>46109</v>
      </c>
      <c r="B113" s="9" t="s">
        <v>14</v>
      </c>
      <c r="C113" s="166">
        <v>7929.94</v>
      </c>
      <c r="D113" s="9">
        <v>79</v>
      </c>
      <c r="E113" s="76">
        <v>25.53</v>
      </c>
      <c r="F113" s="9">
        <v>2</v>
      </c>
      <c r="G113" s="9">
        <v>10.4</v>
      </c>
      <c r="H113" s="13">
        <v>0.2944</v>
      </c>
      <c r="I113" s="9" t="s">
        <v>16</v>
      </c>
      <c r="J113" s="9"/>
      <c r="K113" s="174">
        <v>45742</v>
      </c>
      <c r="L113" s="175">
        <f t="shared" si="0"/>
        <v>45742</v>
      </c>
      <c r="M113" s="84">
        <v>2323.06</v>
      </c>
      <c r="N113" s="84">
        <v>2454.16</v>
      </c>
      <c r="O113" s="176">
        <v>34</v>
      </c>
      <c r="P113" s="84">
        <f t="shared" si="23"/>
        <v>72.181176470588227</v>
      </c>
      <c r="Q113" s="174">
        <v>46107</v>
      </c>
      <c r="R113" s="175">
        <f t="shared" si="13"/>
        <v>46107</v>
      </c>
      <c r="S113" s="177">
        <f t="shared" si="24"/>
        <v>2898.9949999999999</v>
      </c>
      <c r="T113" s="178">
        <f t="shared" si="25"/>
        <v>3008.57</v>
      </c>
      <c r="U113" s="179">
        <f t="shared" si="26"/>
        <v>115.71423076923078</v>
      </c>
      <c r="V113" s="178">
        <f t="shared" si="27"/>
        <v>109.57500000000027</v>
      </c>
      <c r="W113" s="180">
        <f t="shared" si="28"/>
        <v>38.5</v>
      </c>
      <c r="X113" s="181">
        <f t="shared" si="29"/>
        <v>26</v>
      </c>
      <c r="Y113" s="180">
        <f t="shared" si="30"/>
        <v>-12.5</v>
      </c>
      <c r="Z113" s="179"/>
      <c r="AA113" s="179"/>
      <c r="AB113" s="9"/>
      <c r="AC113" s="9"/>
      <c r="AD113" s="9"/>
    </row>
    <row r="114" spans="1:30" ht="12.75">
      <c r="A114" s="10">
        <v>46110</v>
      </c>
      <c r="B114" s="9" t="s">
        <v>14</v>
      </c>
      <c r="C114" s="166">
        <v>6700.47</v>
      </c>
      <c r="D114" s="9">
        <v>77</v>
      </c>
      <c r="E114" s="76">
        <v>24.55</v>
      </c>
      <c r="F114" s="9">
        <v>2</v>
      </c>
      <c r="G114" s="9">
        <v>9.8000000000000007</v>
      </c>
      <c r="H114" s="13">
        <v>0.29830000000000001</v>
      </c>
      <c r="I114" s="9" t="s">
        <v>16</v>
      </c>
      <c r="J114" s="9"/>
      <c r="K114" s="174">
        <v>45743</v>
      </c>
      <c r="L114" s="175">
        <f t="shared" si="0"/>
        <v>45743</v>
      </c>
      <c r="M114" s="84">
        <v>2525.0500000000002</v>
      </c>
      <c r="N114" s="84">
        <v>2635.45</v>
      </c>
      <c r="O114" s="176">
        <v>35</v>
      </c>
      <c r="P114" s="84">
        <f t="shared" si="23"/>
        <v>75.298571428571421</v>
      </c>
      <c r="Q114" s="174">
        <v>46108</v>
      </c>
      <c r="R114" s="175">
        <f t="shared" si="13"/>
        <v>46108</v>
      </c>
      <c r="S114" s="177">
        <f t="shared" si="24"/>
        <v>8810.7910000000011</v>
      </c>
      <c r="T114" s="178">
        <f t="shared" si="25"/>
        <v>7487.12</v>
      </c>
      <c r="U114" s="179">
        <f t="shared" si="26"/>
        <v>95.988717948717948</v>
      </c>
      <c r="V114" s="178">
        <f t="shared" si="27"/>
        <v>-1323.6710000000012</v>
      </c>
      <c r="W114" s="180">
        <f t="shared" si="28"/>
        <v>103.4</v>
      </c>
      <c r="X114" s="181">
        <f t="shared" si="29"/>
        <v>78</v>
      </c>
      <c r="Y114" s="180">
        <f t="shared" si="30"/>
        <v>-25.400000000000006</v>
      </c>
      <c r="Z114" s="179"/>
      <c r="AA114" s="179"/>
      <c r="AB114" s="9"/>
      <c r="AC114" s="9"/>
      <c r="AD114" s="9"/>
    </row>
    <row r="115" spans="1:30" ht="12.75">
      <c r="A115" s="10">
        <v>46111</v>
      </c>
      <c r="B115" s="9" t="s">
        <v>14</v>
      </c>
      <c r="C115" s="166">
        <v>1918.81</v>
      </c>
      <c r="D115" s="9">
        <v>23</v>
      </c>
      <c r="E115" s="76">
        <v>22.47</v>
      </c>
      <c r="F115" s="9">
        <v>3</v>
      </c>
      <c r="G115" s="9">
        <v>6.33</v>
      </c>
      <c r="H115" s="13">
        <v>0.28410000000000002</v>
      </c>
      <c r="I115" s="9" t="s">
        <v>16</v>
      </c>
      <c r="J115" s="9"/>
      <c r="K115" s="174">
        <v>45744</v>
      </c>
      <c r="L115" s="175">
        <f t="shared" si="0"/>
        <v>45744</v>
      </c>
      <c r="M115" s="84">
        <v>7747.61</v>
      </c>
      <c r="N115" s="84">
        <v>8009.81</v>
      </c>
      <c r="O115" s="176">
        <v>94</v>
      </c>
      <c r="P115" s="84">
        <f t="shared" si="23"/>
        <v>85.210744680851064</v>
      </c>
      <c r="Q115" s="174">
        <v>46109</v>
      </c>
      <c r="R115" s="175">
        <f t="shared" si="13"/>
        <v>46109</v>
      </c>
      <c r="S115" s="177">
        <f t="shared" si="24"/>
        <v>10040.822000000002</v>
      </c>
      <c r="T115" s="178">
        <f t="shared" si="25"/>
        <v>7929.94</v>
      </c>
      <c r="U115" s="179">
        <f t="shared" si="26"/>
        <v>100.37898734177215</v>
      </c>
      <c r="V115" s="178">
        <f t="shared" si="27"/>
        <v>-2110.8820000000023</v>
      </c>
      <c r="W115" s="180">
        <f t="shared" si="28"/>
        <v>112.2</v>
      </c>
      <c r="X115" s="181">
        <f t="shared" si="29"/>
        <v>79</v>
      </c>
      <c r="Y115" s="180">
        <f t="shared" si="30"/>
        <v>-33.200000000000003</v>
      </c>
      <c r="Z115" s="179"/>
      <c r="AA115" s="179"/>
      <c r="AB115" s="9"/>
      <c r="AC115" s="9"/>
      <c r="AD115" s="9"/>
    </row>
    <row r="116" spans="1:30" ht="12.75">
      <c r="A116" s="10">
        <v>46112</v>
      </c>
      <c r="B116" s="9" t="s">
        <v>14</v>
      </c>
      <c r="C116" s="166">
        <v>4076.4</v>
      </c>
      <c r="D116" s="9">
        <v>38</v>
      </c>
      <c r="E116" s="76">
        <v>19.71</v>
      </c>
      <c r="F116" s="9">
        <v>0</v>
      </c>
      <c r="G116" s="9">
        <v>9.33</v>
      </c>
      <c r="H116" s="13">
        <v>0.32479999999999998</v>
      </c>
      <c r="I116" s="9" t="s">
        <v>16</v>
      </c>
      <c r="J116" s="9"/>
      <c r="K116" s="174">
        <v>45745</v>
      </c>
      <c r="L116" s="175">
        <f t="shared" si="0"/>
        <v>45745</v>
      </c>
      <c r="M116" s="84">
        <v>8845.1200000000008</v>
      </c>
      <c r="N116" s="84">
        <v>9128.02</v>
      </c>
      <c r="O116" s="176">
        <v>102</v>
      </c>
      <c r="P116" s="84">
        <f t="shared" si="23"/>
        <v>89.490392156862754</v>
      </c>
      <c r="Q116" s="174">
        <v>46110</v>
      </c>
      <c r="R116" s="175">
        <f t="shared" si="13"/>
        <v>46110</v>
      </c>
      <c r="S116" s="177">
        <f>N118*$AA$1</f>
        <v>7943.9250000000011</v>
      </c>
      <c r="T116" s="178">
        <f t="shared" si="25"/>
        <v>6700.47</v>
      </c>
      <c r="U116" s="179">
        <f t="shared" si="26"/>
        <v>87.019090909090906</v>
      </c>
      <c r="V116" s="178">
        <f t="shared" si="27"/>
        <v>-1243.4550000000008</v>
      </c>
      <c r="W116" s="180">
        <f>O118*$AA$1</f>
        <v>94.600000000000009</v>
      </c>
      <c r="X116" s="181">
        <f t="shared" si="29"/>
        <v>77</v>
      </c>
      <c r="Y116" s="180">
        <f t="shared" si="30"/>
        <v>-17.600000000000009</v>
      </c>
      <c r="Z116" s="179"/>
      <c r="AA116" s="179"/>
      <c r="AB116" s="9"/>
      <c r="AC116" s="9"/>
      <c r="AD116" s="9"/>
    </row>
    <row r="117" spans="1:30" ht="12.75">
      <c r="A117" s="10"/>
      <c r="B117" s="9"/>
      <c r="C117" s="166"/>
      <c r="D117" s="9"/>
      <c r="E117" s="76"/>
      <c r="F117" s="9"/>
      <c r="G117" s="9"/>
      <c r="H117" s="13"/>
      <c r="I117" s="9"/>
      <c r="J117" s="9"/>
      <c r="K117" s="174"/>
      <c r="L117" s="175"/>
      <c r="M117" s="84"/>
      <c r="N117" s="84"/>
      <c r="O117" s="176"/>
      <c r="P117" s="84"/>
      <c r="Q117" s="174"/>
      <c r="R117" s="175"/>
      <c r="S117" s="179"/>
      <c r="T117" s="179"/>
      <c r="U117" s="179"/>
      <c r="V117" s="179"/>
      <c r="W117" s="180"/>
      <c r="X117" s="181"/>
      <c r="Y117" s="181"/>
      <c r="Z117" s="179"/>
      <c r="AA117" s="179"/>
      <c r="AB117" s="9"/>
      <c r="AC117" s="9"/>
      <c r="AD117" s="9"/>
    </row>
    <row r="118" spans="1:30" ht="12.75">
      <c r="A118" s="10">
        <v>46113</v>
      </c>
      <c r="B118" s="9" t="s">
        <v>14</v>
      </c>
      <c r="C118" s="166">
        <v>3951.14</v>
      </c>
      <c r="D118" s="9">
        <v>42</v>
      </c>
      <c r="E118" s="76">
        <v>17.89</v>
      </c>
      <c r="F118" s="9">
        <v>0</v>
      </c>
      <c r="G118" s="9">
        <v>8.33</v>
      </c>
      <c r="H118" s="13">
        <v>0.30790000000000001</v>
      </c>
      <c r="I118" s="9" t="s">
        <v>16</v>
      </c>
      <c r="J118" s="9"/>
      <c r="K118" s="174">
        <v>45746</v>
      </c>
      <c r="L118" s="175">
        <f t="shared" ref="L118:L119" si="31">K118</f>
        <v>45746</v>
      </c>
      <c r="M118" s="84">
        <v>6980.25</v>
      </c>
      <c r="N118" s="84">
        <v>7221.75</v>
      </c>
      <c r="O118" s="176">
        <v>86</v>
      </c>
      <c r="P118" s="84">
        <f t="shared" ref="P118:P147" si="32">N118/O118</f>
        <v>83.973837209302332</v>
      </c>
      <c r="Q118" s="174">
        <v>46111</v>
      </c>
      <c r="R118" s="175">
        <f t="shared" ref="R118:R119" si="33">Q118</f>
        <v>46111</v>
      </c>
      <c r="S118" s="177">
        <f>N119*$AA$1</f>
        <v>4280.8150000000005</v>
      </c>
      <c r="T118" s="178">
        <f t="shared" ref="T118:T119" si="34">C115</f>
        <v>1918.81</v>
      </c>
      <c r="U118" s="179">
        <f t="shared" ref="U118:U147" si="35">T118/X118</f>
        <v>83.426521739130436</v>
      </c>
      <c r="V118" s="178">
        <f t="shared" ref="V118:V119" si="36">T118-S118</f>
        <v>-2362.0050000000006</v>
      </c>
      <c r="W118" s="180">
        <f>O119*$AA$1</f>
        <v>52.800000000000004</v>
      </c>
      <c r="X118" s="181">
        <f t="shared" ref="X118:X119" si="37">D115</f>
        <v>23</v>
      </c>
      <c r="Y118" s="180">
        <f t="shared" ref="Y118:Y119" si="38">X118-W118</f>
        <v>-29.800000000000004</v>
      </c>
      <c r="Z118" s="179"/>
      <c r="AA118" s="179"/>
      <c r="AB118" s="9"/>
      <c r="AC118" s="9"/>
      <c r="AD118" s="9"/>
    </row>
    <row r="119" spans="1:30" ht="12.75">
      <c r="A119" s="10">
        <v>46114</v>
      </c>
      <c r="B119" s="9" t="s">
        <v>14</v>
      </c>
      <c r="C119" s="166">
        <v>6282.93</v>
      </c>
      <c r="D119" s="9">
        <v>65</v>
      </c>
      <c r="E119" s="76">
        <v>40.97</v>
      </c>
      <c r="F119" s="9">
        <v>22</v>
      </c>
      <c r="G119" s="9">
        <v>15.33</v>
      </c>
      <c r="H119" s="13">
        <v>0.32269999999999999</v>
      </c>
      <c r="I119" s="9" t="s">
        <v>16</v>
      </c>
      <c r="J119" s="9"/>
      <c r="K119" s="174">
        <v>45747</v>
      </c>
      <c r="L119" s="175">
        <f t="shared" si="31"/>
        <v>45747</v>
      </c>
      <c r="M119" s="84">
        <v>3801.95</v>
      </c>
      <c r="N119" s="84">
        <v>3891.65</v>
      </c>
      <c r="O119" s="176">
        <v>48</v>
      </c>
      <c r="P119" s="84">
        <f t="shared" si="32"/>
        <v>81.076041666666669</v>
      </c>
      <c r="Q119" s="174">
        <v>46112</v>
      </c>
      <c r="R119" s="175">
        <f t="shared" si="33"/>
        <v>46112</v>
      </c>
      <c r="S119" s="183">
        <f>N121*$AA$1</f>
        <v>5618.6680000000006</v>
      </c>
      <c r="T119" s="178">
        <f t="shared" si="34"/>
        <v>4076.4</v>
      </c>
      <c r="U119" s="179">
        <f t="shared" si="35"/>
        <v>107.27368421052631</v>
      </c>
      <c r="V119" s="178">
        <f t="shared" si="36"/>
        <v>-1542.2680000000005</v>
      </c>
      <c r="W119" s="180">
        <f>O121*$AA$1</f>
        <v>59.400000000000006</v>
      </c>
      <c r="X119" s="181">
        <f t="shared" si="37"/>
        <v>38</v>
      </c>
      <c r="Y119" s="180">
        <f t="shared" si="38"/>
        <v>-21.400000000000006</v>
      </c>
      <c r="Z119" s="179"/>
      <c r="AA119" s="179"/>
      <c r="AB119" s="9"/>
      <c r="AC119" s="9"/>
      <c r="AD119" s="9"/>
    </row>
    <row r="120" spans="1:30" ht="12.75">
      <c r="A120" s="10">
        <v>46115</v>
      </c>
      <c r="B120" s="9" t="s">
        <v>14</v>
      </c>
      <c r="C120" s="166">
        <v>4801.83</v>
      </c>
      <c r="D120" s="9">
        <v>49</v>
      </c>
      <c r="E120" s="76">
        <v>18.79</v>
      </c>
      <c r="F120" s="9">
        <v>0</v>
      </c>
      <c r="G120" s="9">
        <v>7.2</v>
      </c>
      <c r="H120" s="13">
        <v>0.29899999999999999</v>
      </c>
      <c r="I120" s="9" t="s">
        <v>16</v>
      </c>
      <c r="J120" s="9"/>
      <c r="K120" s="184" t="s">
        <v>1594</v>
      </c>
      <c r="L120" s="157" t="s">
        <v>1581</v>
      </c>
      <c r="M120" s="139">
        <f t="shared" ref="M120:O120" si="39">SUM(M88:M119)</f>
        <v>180083.38999999996</v>
      </c>
      <c r="N120" s="139">
        <f t="shared" si="39"/>
        <v>185617.18999999997</v>
      </c>
      <c r="O120" s="141">
        <f t="shared" si="39"/>
        <v>2190</v>
      </c>
      <c r="P120" s="139">
        <f t="shared" si="32"/>
        <v>84.75670776255707</v>
      </c>
      <c r="Q120" s="139" t="s">
        <v>1600</v>
      </c>
      <c r="R120" s="139"/>
      <c r="S120" s="185">
        <f>SUM(S88:S119)</f>
        <v>202969.83300000004</v>
      </c>
      <c r="T120" s="139">
        <f>SUM(T92:T119)</f>
        <v>131823.86000000002</v>
      </c>
      <c r="U120" s="139">
        <f t="shared" si="35"/>
        <v>83.697688888888905</v>
      </c>
      <c r="V120" s="139">
        <f t="shared" ref="V120:Y120" si="40">SUM(V88:V119)</f>
        <v>-54871.673000000032</v>
      </c>
      <c r="W120" s="141">
        <f t="shared" si="40"/>
        <v>2389.2000000000003</v>
      </c>
      <c r="X120" s="141">
        <f t="shared" si="40"/>
        <v>1575</v>
      </c>
      <c r="Y120" s="141">
        <f t="shared" si="40"/>
        <v>-814.19999999999993</v>
      </c>
      <c r="Z120" s="179"/>
      <c r="AA120" s="179"/>
      <c r="AB120" s="9"/>
      <c r="AC120" s="9"/>
      <c r="AD120" s="9"/>
    </row>
    <row r="121" spans="1:30" ht="12.75">
      <c r="A121" s="10">
        <v>46116</v>
      </c>
      <c r="B121" s="9" t="s">
        <v>14</v>
      </c>
      <c r="C121" s="166">
        <v>4479.3100000000004</v>
      </c>
      <c r="D121" s="9">
        <v>49</v>
      </c>
      <c r="E121" s="76">
        <v>29.47</v>
      </c>
      <c r="F121" s="9">
        <v>5</v>
      </c>
      <c r="G121" s="9">
        <v>7.5</v>
      </c>
      <c r="H121" s="13">
        <v>0.32079999999999997</v>
      </c>
      <c r="I121" s="9" t="s">
        <v>16</v>
      </c>
      <c r="J121" s="9"/>
      <c r="K121" s="174">
        <v>45748</v>
      </c>
      <c r="L121" s="175">
        <f t="shared" ref="L121:L147" si="41">K121</f>
        <v>45748</v>
      </c>
      <c r="M121" s="84">
        <v>4942.28</v>
      </c>
      <c r="N121" s="84">
        <v>5107.88</v>
      </c>
      <c r="O121" s="176">
        <v>54</v>
      </c>
      <c r="P121" s="84">
        <f t="shared" si="32"/>
        <v>94.590370370370366</v>
      </c>
      <c r="Q121" s="174">
        <v>46113</v>
      </c>
      <c r="R121" s="175">
        <f t="shared" ref="R121:R147" si="42">Q121</f>
        <v>46113</v>
      </c>
      <c r="S121" s="177">
        <f t="shared" ref="S121:S122" si="43">N122*$AA$1</f>
        <v>3697.3970000000004</v>
      </c>
      <c r="T121" s="178">
        <f t="shared" ref="T121:T147" si="44">C118</f>
        <v>3951.14</v>
      </c>
      <c r="U121" s="179">
        <f t="shared" si="35"/>
        <v>94.0747619047619</v>
      </c>
      <c r="V121" s="178">
        <f t="shared" ref="V121:V147" si="45">T121-S121</f>
        <v>253.74299999999948</v>
      </c>
      <c r="W121" s="180">
        <f t="shared" ref="W121:W147" si="46">O121*$AA$1</f>
        <v>59.400000000000006</v>
      </c>
      <c r="X121" s="181">
        <f t="shared" ref="X121:X147" si="47">D118</f>
        <v>42</v>
      </c>
      <c r="Y121" s="180">
        <f t="shared" ref="Y121:Y147" si="48">X121-W121</f>
        <v>-17.400000000000006</v>
      </c>
      <c r="Z121" s="179"/>
      <c r="AA121" s="179"/>
      <c r="AB121" s="9"/>
      <c r="AC121" s="9"/>
      <c r="AD121" s="9"/>
    </row>
    <row r="122" spans="1:30" ht="12.75">
      <c r="A122" s="10">
        <v>46117</v>
      </c>
      <c r="B122" s="9" t="s">
        <v>14</v>
      </c>
      <c r="C122" s="166">
        <v>4695.68</v>
      </c>
      <c r="D122" s="9">
        <v>58</v>
      </c>
      <c r="E122" s="76">
        <v>17.37</v>
      </c>
      <c r="F122" s="9">
        <v>0</v>
      </c>
      <c r="G122" s="9">
        <v>9.25</v>
      </c>
      <c r="H122" s="13">
        <v>0.30330000000000001</v>
      </c>
      <c r="I122" s="9" t="s">
        <v>16</v>
      </c>
      <c r="J122" s="9"/>
      <c r="K122" s="174">
        <v>45749</v>
      </c>
      <c r="L122" s="175">
        <f t="shared" si="41"/>
        <v>45749</v>
      </c>
      <c r="M122" s="84">
        <v>3271.57</v>
      </c>
      <c r="N122" s="84">
        <v>3361.27</v>
      </c>
      <c r="O122" s="176">
        <v>47</v>
      </c>
      <c r="P122" s="84">
        <f t="shared" si="32"/>
        <v>71.516382978723399</v>
      </c>
      <c r="Q122" s="174">
        <v>46114</v>
      </c>
      <c r="R122" s="175">
        <f t="shared" si="42"/>
        <v>46114</v>
      </c>
      <c r="S122" s="177">
        <f t="shared" si="43"/>
        <v>3271.84</v>
      </c>
      <c r="T122" s="178">
        <f t="shared" si="44"/>
        <v>6282.93</v>
      </c>
      <c r="U122" s="179">
        <f t="shared" si="35"/>
        <v>96.660461538461547</v>
      </c>
      <c r="V122" s="178">
        <f t="shared" si="45"/>
        <v>3011.09</v>
      </c>
      <c r="W122" s="180">
        <f t="shared" si="46"/>
        <v>51.7</v>
      </c>
      <c r="X122" s="181">
        <f t="shared" si="47"/>
        <v>65</v>
      </c>
      <c r="Y122" s="180">
        <f t="shared" si="48"/>
        <v>13.299999999999997</v>
      </c>
      <c r="Z122" s="179"/>
      <c r="AA122" s="179"/>
      <c r="AB122" s="9"/>
      <c r="AC122" s="9"/>
      <c r="AD122" s="9"/>
    </row>
    <row r="123" spans="1:30" ht="12.75">
      <c r="A123" s="10">
        <v>46118</v>
      </c>
      <c r="B123" s="9" t="s">
        <v>14</v>
      </c>
      <c r="C123" s="166">
        <v>1326.26</v>
      </c>
      <c r="D123" s="9">
        <v>17</v>
      </c>
      <c r="E123" s="76">
        <v>20.2</v>
      </c>
      <c r="F123" s="9">
        <v>0</v>
      </c>
      <c r="G123" s="9">
        <v>4</v>
      </c>
      <c r="H123" s="13">
        <v>0.3165</v>
      </c>
      <c r="I123" s="9" t="s">
        <v>16</v>
      </c>
      <c r="J123" s="9"/>
      <c r="K123" s="174">
        <v>45750</v>
      </c>
      <c r="L123" s="175">
        <f t="shared" si="41"/>
        <v>45750</v>
      </c>
      <c r="M123" s="84">
        <v>2912.3</v>
      </c>
      <c r="N123" s="84">
        <v>2974.4</v>
      </c>
      <c r="O123" s="176">
        <v>38</v>
      </c>
      <c r="P123" s="84">
        <f t="shared" si="32"/>
        <v>78.273684210526312</v>
      </c>
      <c r="Q123" s="174">
        <v>46115</v>
      </c>
      <c r="R123" s="175">
        <f t="shared" si="42"/>
        <v>46115</v>
      </c>
      <c r="S123" s="177">
        <f>N130*$AA$1</f>
        <v>8229.969000000001</v>
      </c>
      <c r="T123" s="178">
        <f t="shared" si="44"/>
        <v>4801.83</v>
      </c>
      <c r="U123" s="179">
        <f t="shared" si="35"/>
        <v>97.996530612244896</v>
      </c>
      <c r="V123" s="178">
        <f t="shared" si="45"/>
        <v>-3428.139000000001</v>
      </c>
      <c r="W123" s="180">
        <f t="shared" si="46"/>
        <v>41.800000000000004</v>
      </c>
      <c r="X123" s="181">
        <f t="shared" si="47"/>
        <v>49</v>
      </c>
      <c r="Y123" s="180">
        <f t="shared" si="48"/>
        <v>7.1999999999999957</v>
      </c>
      <c r="Z123" s="179"/>
      <c r="AA123" s="179"/>
      <c r="AB123" s="9"/>
      <c r="AC123" s="9"/>
      <c r="AD123" s="9"/>
    </row>
    <row r="124" spans="1:30" ht="12.75">
      <c r="A124" s="10">
        <v>46119</v>
      </c>
      <c r="B124" s="9" t="s">
        <v>14</v>
      </c>
      <c r="C124" s="166">
        <v>3169.3</v>
      </c>
      <c r="D124" s="9">
        <v>34</v>
      </c>
      <c r="E124" s="76">
        <v>27.65</v>
      </c>
      <c r="F124" s="9">
        <v>6</v>
      </c>
      <c r="G124" s="9">
        <v>11</v>
      </c>
      <c r="H124" s="13">
        <v>0.36620000000000003</v>
      </c>
      <c r="I124" s="9" t="s">
        <v>16</v>
      </c>
      <c r="J124" s="9"/>
      <c r="K124" s="199">
        <v>45751</v>
      </c>
      <c r="L124" s="175">
        <f t="shared" si="41"/>
        <v>45751</v>
      </c>
      <c r="M124" s="84">
        <v>8794.7999999999993</v>
      </c>
      <c r="N124" s="84">
        <v>9084.6</v>
      </c>
      <c r="O124" s="176">
        <v>94</v>
      </c>
      <c r="P124" s="84">
        <f t="shared" si="32"/>
        <v>96.644680851063839</v>
      </c>
      <c r="Q124" s="174">
        <v>46116</v>
      </c>
      <c r="R124" s="175">
        <f t="shared" si="42"/>
        <v>46116</v>
      </c>
      <c r="S124" s="177">
        <f t="shared" ref="S124:S147" si="49">N124*$AA$1</f>
        <v>9993.0600000000013</v>
      </c>
      <c r="T124" s="178">
        <f t="shared" si="44"/>
        <v>4479.3100000000004</v>
      </c>
      <c r="U124" s="179">
        <f t="shared" si="35"/>
        <v>91.414489795918371</v>
      </c>
      <c r="V124" s="178">
        <f t="shared" si="45"/>
        <v>-5513.7500000000009</v>
      </c>
      <c r="W124" s="180">
        <f t="shared" si="46"/>
        <v>103.4</v>
      </c>
      <c r="X124" s="181">
        <f t="shared" si="47"/>
        <v>49</v>
      </c>
      <c r="Y124" s="180">
        <f t="shared" si="48"/>
        <v>-54.400000000000006</v>
      </c>
      <c r="Z124" s="179"/>
      <c r="AA124" s="179"/>
      <c r="AB124" s="9"/>
      <c r="AC124" s="9"/>
      <c r="AD124" s="9"/>
    </row>
    <row r="125" spans="1:30" ht="12.75">
      <c r="A125" s="10">
        <v>46120</v>
      </c>
      <c r="B125" s="9" t="s">
        <v>14</v>
      </c>
      <c r="C125" s="166">
        <v>2818.89</v>
      </c>
      <c r="D125" s="9">
        <v>31</v>
      </c>
      <c r="E125" s="76">
        <v>55.49</v>
      </c>
      <c r="F125" s="9">
        <v>14</v>
      </c>
      <c r="G125" s="9">
        <v>11.05</v>
      </c>
      <c r="H125" s="13">
        <v>4.0555000000000003</v>
      </c>
      <c r="I125" s="9" t="s">
        <v>16</v>
      </c>
      <c r="J125" s="9"/>
      <c r="K125" s="174">
        <v>45752</v>
      </c>
      <c r="L125" s="175">
        <f t="shared" si="41"/>
        <v>45752</v>
      </c>
      <c r="M125" s="84">
        <v>11048.42</v>
      </c>
      <c r="N125" s="84">
        <v>11614.22</v>
      </c>
      <c r="O125" s="176">
        <v>127</v>
      </c>
      <c r="P125" s="84">
        <f t="shared" si="32"/>
        <v>91.450551181102355</v>
      </c>
      <c r="Q125" s="174">
        <v>46117</v>
      </c>
      <c r="R125" s="175">
        <f t="shared" si="42"/>
        <v>46117</v>
      </c>
      <c r="S125" s="177">
        <f t="shared" si="49"/>
        <v>12775.642</v>
      </c>
      <c r="T125" s="178">
        <f t="shared" si="44"/>
        <v>4695.68</v>
      </c>
      <c r="U125" s="179">
        <f t="shared" si="35"/>
        <v>80.960000000000008</v>
      </c>
      <c r="V125" s="178">
        <f t="shared" si="45"/>
        <v>-8079.9619999999995</v>
      </c>
      <c r="W125" s="180">
        <f t="shared" si="46"/>
        <v>139.70000000000002</v>
      </c>
      <c r="X125" s="181">
        <f t="shared" si="47"/>
        <v>58</v>
      </c>
      <c r="Y125" s="180">
        <f t="shared" si="48"/>
        <v>-81.700000000000017</v>
      </c>
      <c r="Z125" s="179"/>
      <c r="AA125" s="179"/>
      <c r="AB125" s="9"/>
      <c r="AC125" s="9"/>
      <c r="AD125" s="9"/>
    </row>
    <row r="126" spans="1:30" ht="12.75">
      <c r="A126" s="10">
        <v>46121</v>
      </c>
      <c r="B126" s="9" t="s">
        <v>14</v>
      </c>
      <c r="C126" s="166">
        <v>2571.27</v>
      </c>
      <c r="D126" s="9">
        <v>30</v>
      </c>
      <c r="E126" s="76">
        <v>23.33</v>
      </c>
      <c r="F126" s="9">
        <v>0</v>
      </c>
      <c r="G126" s="9">
        <v>11</v>
      </c>
      <c r="H126" s="13">
        <v>0.6079</v>
      </c>
      <c r="I126" s="9" t="s">
        <v>16</v>
      </c>
      <c r="J126" s="9"/>
      <c r="K126" s="174">
        <v>45753</v>
      </c>
      <c r="L126" s="175">
        <f t="shared" si="41"/>
        <v>45753</v>
      </c>
      <c r="M126" s="84">
        <v>3323.1</v>
      </c>
      <c r="N126" s="84">
        <v>3412.8</v>
      </c>
      <c r="O126" s="176">
        <v>36</v>
      </c>
      <c r="P126" s="84">
        <f t="shared" si="32"/>
        <v>94.800000000000011</v>
      </c>
      <c r="Q126" s="174">
        <v>46118</v>
      </c>
      <c r="R126" s="175">
        <f t="shared" si="42"/>
        <v>46118</v>
      </c>
      <c r="S126" s="177">
        <f t="shared" si="49"/>
        <v>3754.0800000000004</v>
      </c>
      <c r="T126" s="178">
        <f t="shared" si="44"/>
        <v>1326.26</v>
      </c>
      <c r="U126" s="179">
        <f t="shared" si="35"/>
        <v>78.015294117647059</v>
      </c>
      <c r="V126" s="178">
        <f t="shared" si="45"/>
        <v>-2427.8200000000006</v>
      </c>
      <c r="W126" s="180">
        <f t="shared" si="46"/>
        <v>39.6</v>
      </c>
      <c r="X126" s="181">
        <f t="shared" si="47"/>
        <v>17</v>
      </c>
      <c r="Y126" s="180">
        <f t="shared" si="48"/>
        <v>-22.6</v>
      </c>
      <c r="Z126" s="179"/>
      <c r="AA126" s="179"/>
      <c r="AB126" s="9"/>
      <c r="AC126" s="9"/>
      <c r="AD126" s="9"/>
    </row>
    <row r="127" spans="1:30" ht="12.75">
      <c r="A127" s="10">
        <v>46122</v>
      </c>
      <c r="B127" s="9" t="s">
        <v>14</v>
      </c>
      <c r="C127" s="166">
        <v>5542.08</v>
      </c>
      <c r="D127" s="9">
        <v>61</v>
      </c>
      <c r="E127" s="76">
        <v>31.65</v>
      </c>
      <c r="F127" s="9">
        <v>4</v>
      </c>
      <c r="G127" s="9">
        <v>8.6</v>
      </c>
      <c r="H127" s="13">
        <v>0.5</v>
      </c>
      <c r="I127" s="9" t="s">
        <v>16</v>
      </c>
      <c r="J127" s="9"/>
      <c r="K127" s="174">
        <v>45754</v>
      </c>
      <c r="L127" s="175">
        <f t="shared" si="41"/>
        <v>45754</v>
      </c>
      <c r="M127" s="84">
        <v>4810.33</v>
      </c>
      <c r="N127" s="84">
        <v>5003.53</v>
      </c>
      <c r="O127" s="176">
        <v>56</v>
      </c>
      <c r="P127" s="84">
        <f t="shared" si="32"/>
        <v>89.348749999999995</v>
      </c>
      <c r="Q127" s="174">
        <v>46119</v>
      </c>
      <c r="R127" s="175">
        <f t="shared" si="42"/>
        <v>46119</v>
      </c>
      <c r="S127" s="177">
        <f t="shared" si="49"/>
        <v>5503.8829999999998</v>
      </c>
      <c r="T127" s="178">
        <f t="shared" si="44"/>
        <v>3169.3</v>
      </c>
      <c r="U127" s="179">
        <f t="shared" si="35"/>
        <v>93.214705882352945</v>
      </c>
      <c r="V127" s="178">
        <f t="shared" si="45"/>
        <v>-2334.5829999999996</v>
      </c>
      <c r="W127" s="180">
        <f t="shared" si="46"/>
        <v>61.600000000000009</v>
      </c>
      <c r="X127" s="181">
        <f t="shared" si="47"/>
        <v>34</v>
      </c>
      <c r="Y127" s="180">
        <f t="shared" si="48"/>
        <v>-27.600000000000009</v>
      </c>
      <c r="Z127" s="179"/>
      <c r="AA127" s="179"/>
      <c r="AB127" s="9"/>
      <c r="AC127" s="9"/>
      <c r="AD127" s="9"/>
    </row>
    <row r="128" spans="1:30" ht="12.75">
      <c r="A128" s="10">
        <v>46123</v>
      </c>
      <c r="B128" s="9" t="s">
        <v>14</v>
      </c>
      <c r="C128" s="166">
        <v>7706.37</v>
      </c>
      <c r="D128" s="9">
        <v>80</v>
      </c>
      <c r="E128" s="76">
        <v>32.04</v>
      </c>
      <c r="F128" s="9">
        <v>9</v>
      </c>
      <c r="G128" s="9">
        <v>17.66</v>
      </c>
      <c r="H128" s="13">
        <v>-6.6799999999999998E-2</v>
      </c>
      <c r="I128" s="9" t="s">
        <v>16</v>
      </c>
      <c r="J128" s="9"/>
      <c r="K128" s="174">
        <v>45755</v>
      </c>
      <c r="L128" s="175">
        <f t="shared" si="41"/>
        <v>45755</v>
      </c>
      <c r="M128" s="84">
        <v>2914.26</v>
      </c>
      <c r="N128" s="84">
        <v>3045.36</v>
      </c>
      <c r="O128" s="176">
        <v>42</v>
      </c>
      <c r="P128" s="84">
        <f t="shared" si="32"/>
        <v>72.508571428571429</v>
      </c>
      <c r="Q128" s="174">
        <v>46120</v>
      </c>
      <c r="R128" s="175">
        <f t="shared" si="42"/>
        <v>46120</v>
      </c>
      <c r="S128" s="177">
        <f t="shared" si="49"/>
        <v>3349.8960000000002</v>
      </c>
      <c r="T128" s="178">
        <f t="shared" si="44"/>
        <v>2818.89</v>
      </c>
      <c r="U128" s="179">
        <f t="shared" si="35"/>
        <v>90.931935483870959</v>
      </c>
      <c r="V128" s="178">
        <f t="shared" si="45"/>
        <v>-531.00600000000031</v>
      </c>
      <c r="W128" s="180">
        <f t="shared" si="46"/>
        <v>46.2</v>
      </c>
      <c r="X128" s="181">
        <f t="shared" si="47"/>
        <v>31</v>
      </c>
      <c r="Y128" s="180">
        <f t="shared" si="48"/>
        <v>-15.200000000000003</v>
      </c>
      <c r="Z128" s="179"/>
      <c r="AA128" s="179"/>
      <c r="AB128" s="9"/>
      <c r="AC128" s="9"/>
      <c r="AD128" s="9"/>
    </row>
    <row r="129" spans="1:30" ht="12.75">
      <c r="A129" s="10">
        <v>46124</v>
      </c>
      <c r="B129" s="9" t="s">
        <v>14</v>
      </c>
      <c r="C129" s="166">
        <v>8451.73</v>
      </c>
      <c r="D129" s="9">
        <v>96</v>
      </c>
      <c r="E129" s="76">
        <v>29.98</v>
      </c>
      <c r="F129" s="9">
        <v>22</v>
      </c>
      <c r="G129" s="9">
        <v>17.25</v>
      </c>
      <c r="H129" s="13">
        <v>0.30840000000000001</v>
      </c>
      <c r="I129" s="9" t="s">
        <v>16</v>
      </c>
      <c r="J129" s="9"/>
      <c r="K129" s="174">
        <v>45756</v>
      </c>
      <c r="L129" s="175">
        <f t="shared" si="41"/>
        <v>45756</v>
      </c>
      <c r="M129" s="84">
        <v>6134.44</v>
      </c>
      <c r="N129" s="84">
        <v>6300.04</v>
      </c>
      <c r="O129" s="176">
        <v>73</v>
      </c>
      <c r="P129" s="84">
        <f t="shared" si="32"/>
        <v>86.301917808219173</v>
      </c>
      <c r="Q129" s="174">
        <v>46121</v>
      </c>
      <c r="R129" s="175">
        <f t="shared" si="42"/>
        <v>46121</v>
      </c>
      <c r="S129" s="177">
        <f t="shared" si="49"/>
        <v>6930.0440000000008</v>
      </c>
      <c r="T129" s="178">
        <f t="shared" si="44"/>
        <v>2571.27</v>
      </c>
      <c r="U129" s="179">
        <f t="shared" si="35"/>
        <v>85.709000000000003</v>
      </c>
      <c r="V129" s="178">
        <f t="shared" si="45"/>
        <v>-4358.7740000000013</v>
      </c>
      <c r="W129" s="180">
        <f t="shared" si="46"/>
        <v>80.300000000000011</v>
      </c>
      <c r="X129" s="181">
        <f t="shared" si="47"/>
        <v>30</v>
      </c>
      <c r="Y129" s="180">
        <f t="shared" si="48"/>
        <v>-50.300000000000011</v>
      </c>
      <c r="Z129" s="179"/>
      <c r="AA129" s="179"/>
      <c r="AB129" s="9"/>
      <c r="AC129" s="9"/>
      <c r="AD129" s="9"/>
    </row>
    <row r="130" spans="1:30" ht="12.75">
      <c r="A130" s="10">
        <v>46125</v>
      </c>
      <c r="B130" s="9" t="s">
        <v>14</v>
      </c>
      <c r="C130" s="166">
        <v>6532.44</v>
      </c>
      <c r="D130" s="9">
        <v>79</v>
      </c>
      <c r="E130" s="76">
        <v>31.68</v>
      </c>
      <c r="F130" s="9">
        <v>14</v>
      </c>
      <c r="G130" s="9">
        <v>18.329999999999998</v>
      </c>
      <c r="H130" s="13">
        <v>0.4788</v>
      </c>
      <c r="I130" s="9" t="s">
        <v>16</v>
      </c>
      <c r="J130" s="9"/>
      <c r="K130" s="174">
        <v>45757</v>
      </c>
      <c r="L130" s="175">
        <f t="shared" si="41"/>
        <v>45757</v>
      </c>
      <c r="M130" s="84">
        <v>7254.09</v>
      </c>
      <c r="N130" s="84">
        <v>7481.79</v>
      </c>
      <c r="O130" s="176">
        <v>83</v>
      </c>
      <c r="P130" s="84">
        <f t="shared" si="32"/>
        <v>90.142048192771085</v>
      </c>
      <c r="Q130" s="174">
        <v>46122</v>
      </c>
      <c r="R130" s="175">
        <f t="shared" si="42"/>
        <v>46122</v>
      </c>
      <c r="S130" s="177">
        <f t="shared" si="49"/>
        <v>8229.969000000001</v>
      </c>
      <c r="T130" s="178">
        <f t="shared" si="44"/>
        <v>5542.08</v>
      </c>
      <c r="U130" s="179">
        <f t="shared" si="35"/>
        <v>90.853770491803274</v>
      </c>
      <c r="V130" s="178">
        <f t="shared" si="45"/>
        <v>-2687.889000000001</v>
      </c>
      <c r="W130" s="180">
        <f t="shared" si="46"/>
        <v>91.300000000000011</v>
      </c>
      <c r="X130" s="181">
        <f t="shared" si="47"/>
        <v>61</v>
      </c>
      <c r="Y130" s="180">
        <f t="shared" si="48"/>
        <v>-30.300000000000011</v>
      </c>
      <c r="Z130" s="179"/>
      <c r="AA130" s="179"/>
      <c r="AB130" s="9"/>
      <c r="AC130" s="9"/>
      <c r="AD130" s="9"/>
    </row>
    <row r="131" spans="1:30" ht="12.75">
      <c r="A131" s="10">
        <v>46126</v>
      </c>
      <c r="B131" s="9" t="s">
        <v>14</v>
      </c>
      <c r="C131" s="166">
        <v>2793.09</v>
      </c>
      <c r="D131" s="9">
        <v>26</v>
      </c>
      <c r="E131" s="76">
        <v>19.86</v>
      </c>
      <c r="F131" s="9">
        <v>0</v>
      </c>
      <c r="G131" s="9">
        <v>5.66</v>
      </c>
      <c r="H131" s="13">
        <v>0.21429999999999999</v>
      </c>
      <c r="I131" s="9" t="s">
        <v>16</v>
      </c>
      <c r="J131" s="9"/>
      <c r="K131" s="174">
        <v>45758</v>
      </c>
      <c r="L131" s="175">
        <f t="shared" si="41"/>
        <v>45758</v>
      </c>
      <c r="M131" s="84">
        <v>8690.2000000000007</v>
      </c>
      <c r="N131" s="84">
        <v>9131.7999999999993</v>
      </c>
      <c r="O131" s="176">
        <v>95</v>
      </c>
      <c r="P131" s="84">
        <f t="shared" si="32"/>
        <v>96.124210526315778</v>
      </c>
      <c r="Q131" s="174">
        <v>46123</v>
      </c>
      <c r="R131" s="175">
        <f t="shared" si="42"/>
        <v>46123</v>
      </c>
      <c r="S131" s="177">
        <f t="shared" si="49"/>
        <v>10044.98</v>
      </c>
      <c r="T131" s="178">
        <f t="shared" si="44"/>
        <v>7706.37</v>
      </c>
      <c r="U131" s="179">
        <f t="shared" si="35"/>
        <v>96.329624999999993</v>
      </c>
      <c r="V131" s="178">
        <f t="shared" si="45"/>
        <v>-2338.6099999999997</v>
      </c>
      <c r="W131" s="180">
        <f t="shared" si="46"/>
        <v>104.50000000000001</v>
      </c>
      <c r="X131" s="181">
        <f t="shared" si="47"/>
        <v>80</v>
      </c>
      <c r="Y131" s="180">
        <f t="shared" si="48"/>
        <v>-24.500000000000014</v>
      </c>
      <c r="Z131" s="179"/>
      <c r="AA131" s="179"/>
      <c r="AB131" s="9"/>
      <c r="AC131" s="9"/>
      <c r="AD131" s="9"/>
    </row>
    <row r="132" spans="1:30" ht="12.75">
      <c r="A132" s="10">
        <v>46127</v>
      </c>
      <c r="B132" s="9" t="s">
        <v>14</v>
      </c>
      <c r="C132" s="166">
        <v>2384.9299999999998</v>
      </c>
      <c r="D132" s="9">
        <v>28</v>
      </c>
      <c r="E132" s="76">
        <v>21.72</v>
      </c>
      <c r="F132" s="9">
        <v>0</v>
      </c>
      <c r="G132" s="9">
        <v>8.5</v>
      </c>
      <c r="H132" s="13">
        <v>0.43230000000000002</v>
      </c>
      <c r="I132" s="9" t="s">
        <v>16</v>
      </c>
      <c r="J132" s="9"/>
      <c r="K132" s="174">
        <v>45759</v>
      </c>
      <c r="L132" s="175">
        <f t="shared" si="41"/>
        <v>45759</v>
      </c>
      <c r="M132" s="84">
        <v>7700.73</v>
      </c>
      <c r="N132" s="84">
        <v>8114.73</v>
      </c>
      <c r="O132" s="176">
        <v>101</v>
      </c>
      <c r="P132" s="84">
        <f t="shared" si="32"/>
        <v>80.343861386138613</v>
      </c>
      <c r="Q132" s="174">
        <v>46124</v>
      </c>
      <c r="R132" s="175">
        <f t="shared" si="42"/>
        <v>46124</v>
      </c>
      <c r="S132" s="177">
        <f t="shared" si="49"/>
        <v>8926.2029999999995</v>
      </c>
      <c r="T132" s="178">
        <f t="shared" si="44"/>
        <v>8451.73</v>
      </c>
      <c r="U132" s="179">
        <f t="shared" si="35"/>
        <v>88.038854166666667</v>
      </c>
      <c r="V132" s="178">
        <f t="shared" si="45"/>
        <v>-474.47299999999996</v>
      </c>
      <c r="W132" s="180">
        <f t="shared" si="46"/>
        <v>111.10000000000001</v>
      </c>
      <c r="X132" s="181">
        <f t="shared" si="47"/>
        <v>96</v>
      </c>
      <c r="Y132" s="180">
        <f t="shared" si="48"/>
        <v>-15.100000000000009</v>
      </c>
      <c r="Z132" s="179"/>
      <c r="AA132" s="179"/>
      <c r="AB132" s="9"/>
      <c r="AC132" s="9"/>
      <c r="AD132" s="9"/>
    </row>
    <row r="133" spans="1:30" ht="12.75">
      <c r="A133" s="10">
        <v>46128</v>
      </c>
      <c r="B133" s="9" t="s">
        <v>14</v>
      </c>
      <c r="C133" s="166">
        <v>2461.3000000000002</v>
      </c>
      <c r="D133" s="9">
        <v>27</v>
      </c>
      <c r="E133" s="76">
        <v>21.12</v>
      </c>
      <c r="F133" s="9">
        <v>6</v>
      </c>
      <c r="G133" s="9">
        <v>9.5</v>
      </c>
      <c r="H133" s="13">
        <v>5.7000000000000002E-3</v>
      </c>
      <c r="I133" s="9" t="s">
        <v>16</v>
      </c>
      <c r="J133" s="9"/>
      <c r="K133" s="174">
        <v>45760</v>
      </c>
      <c r="L133" s="175">
        <f t="shared" si="41"/>
        <v>45760</v>
      </c>
      <c r="M133" s="84">
        <v>2419.56</v>
      </c>
      <c r="N133" s="84">
        <v>2516.16</v>
      </c>
      <c r="O133" s="176">
        <v>32</v>
      </c>
      <c r="P133" s="84">
        <f t="shared" si="32"/>
        <v>78.63</v>
      </c>
      <c r="Q133" s="174">
        <v>46125</v>
      </c>
      <c r="R133" s="175">
        <f t="shared" si="42"/>
        <v>46125</v>
      </c>
      <c r="S133" s="177">
        <f t="shared" si="49"/>
        <v>2767.7759999999998</v>
      </c>
      <c r="T133" s="178">
        <f t="shared" si="44"/>
        <v>6532.44</v>
      </c>
      <c r="U133" s="179">
        <f t="shared" si="35"/>
        <v>82.689113924050631</v>
      </c>
      <c r="V133" s="178">
        <f t="shared" si="45"/>
        <v>3764.6639999999998</v>
      </c>
      <c r="W133" s="180">
        <f t="shared" si="46"/>
        <v>35.200000000000003</v>
      </c>
      <c r="X133" s="181">
        <f t="shared" si="47"/>
        <v>79</v>
      </c>
      <c r="Y133" s="180">
        <f t="shared" si="48"/>
        <v>43.8</v>
      </c>
      <c r="Z133" s="179"/>
      <c r="AA133" s="179"/>
      <c r="AB133" s="9"/>
      <c r="AC133" s="9"/>
      <c r="AD133" s="9"/>
    </row>
    <row r="134" spans="1:30" ht="12.75">
      <c r="A134" s="10">
        <v>46129</v>
      </c>
      <c r="B134" s="9" t="s">
        <v>14</v>
      </c>
      <c r="C134" s="166">
        <v>5605.98</v>
      </c>
      <c r="D134" s="9">
        <v>65</v>
      </c>
      <c r="E134" s="76">
        <v>36.36</v>
      </c>
      <c r="F134" s="9">
        <v>20</v>
      </c>
      <c r="G134" s="9">
        <v>8.8000000000000007</v>
      </c>
      <c r="H134" s="13">
        <v>0.46710000000000002</v>
      </c>
      <c r="I134" s="9" t="s">
        <v>16</v>
      </c>
      <c r="J134" s="9"/>
      <c r="K134" s="174">
        <v>45761</v>
      </c>
      <c r="L134" s="175">
        <f t="shared" si="41"/>
        <v>45761</v>
      </c>
      <c r="M134" s="84">
        <v>4380.8999999999996</v>
      </c>
      <c r="N134" s="84">
        <v>4546.5</v>
      </c>
      <c r="O134" s="176">
        <v>58</v>
      </c>
      <c r="P134" s="84">
        <f t="shared" si="32"/>
        <v>78.387931034482762</v>
      </c>
      <c r="Q134" s="174">
        <v>46126</v>
      </c>
      <c r="R134" s="175">
        <f t="shared" si="42"/>
        <v>46126</v>
      </c>
      <c r="S134" s="177">
        <f t="shared" si="49"/>
        <v>5001.1500000000005</v>
      </c>
      <c r="T134" s="178">
        <f t="shared" si="44"/>
        <v>2793.09</v>
      </c>
      <c r="U134" s="179">
        <f t="shared" si="35"/>
        <v>107.42653846153847</v>
      </c>
      <c r="V134" s="178">
        <f t="shared" si="45"/>
        <v>-2208.0600000000004</v>
      </c>
      <c r="W134" s="180">
        <f t="shared" si="46"/>
        <v>63.800000000000004</v>
      </c>
      <c r="X134" s="181">
        <f t="shared" si="47"/>
        <v>26</v>
      </c>
      <c r="Y134" s="180">
        <f t="shared" si="48"/>
        <v>-37.800000000000004</v>
      </c>
      <c r="Z134" s="179"/>
      <c r="AA134" s="179"/>
      <c r="AB134" s="9"/>
      <c r="AC134" s="9"/>
      <c r="AD134" s="9"/>
    </row>
    <row r="135" spans="1:30" ht="12.75">
      <c r="A135" s="10">
        <v>46130</v>
      </c>
      <c r="B135" s="9" t="s">
        <v>14</v>
      </c>
      <c r="C135" s="166">
        <v>6102.56</v>
      </c>
      <c r="D135" s="9">
        <v>68</v>
      </c>
      <c r="E135" s="76">
        <v>22.06</v>
      </c>
      <c r="F135" s="9">
        <v>1</v>
      </c>
      <c r="G135" s="9">
        <v>8.1999999999999993</v>
      </c>
      <c r="H135" s="13">
        <v>0.2152</v>
      </c>
      <c r="I135" s="9" t="s">
        <v>16</v>
      </c>
      <c r="J135" s="9"/>
      <c r="K135" s="174">
        <v>45762</v>
      </c>
      <c r="L135" s="175">
        <f t="shared" si="41"/>
        <v>45762</v>
      </c>
      <c r="M135" s="84">
        <v>4898.28</v>
      </c>
      <c r="N135" s="84">
        <v>5036.28</v>
      </c>
      <c r="O135" s="176">
        <v>61</v>
      </c>
      <c r="P135" s="84">
        <f t="shared" si="32"/>
        <v>82.561967213114755</v>
      </c>
      <c r="Q135" s="174">
        <v>46127</v>
      </c>
      <c r="R135" s="175">
        <f t="shared" si="42"/>
        <v>46127</v>
      </c>
      <c r="S135" s="177">
        <f t="shared" si="49"/>
        <v>5539.9080000000004</v>
      </c>
      <c r="T135" s="178">
        <f t="shared" si="44"/>
        <v>2384.9299999999998</v>
      </c>
      <c r="U135" s="179">
        <f t="shared" si="35"/>
        <v>85.176071428571419</v>
      </c>
      <c r="V135" s="178">
        <f t="shared" si="45"/>
        <v>-3154.9780000000005</v>
      </c>
      <c r="W135" s="180">
        <f t="shared" si="46"/>
        <v>67.100000000000009</v>
      </c>
      <c r="X135" s="181">
        <f t="shared" si="47"/>
        <v>28</v>
      </c>
      <c r="Y135" s="180">
        <f t="shared" si="48"/>
        <v>-39.100000000000009</v>
      </c>
      <c r="Z135" s="179"/>
      <c r="AA135" s="179"/>
      <c r="AB135" s="9"/>
      <c r="AC135" s="9"/>
      <c r="AD135" s="9"/>
    </row>
    <row r="136" spans="1:30" ht="12.75">
      <c r="A136" s="10">
        <v>46131</v>
      </c>
      <c r="B136" s="9" t="s">
        <v>14</v>
      </c>
      <c r="C136" s="166">
        <v>8761.02</v>
      </c>
      <c r="D136" s="9">
        <v>92</v>
      </c>
      <c r="E136" s="76">
        <v>30.85</v>
      </c>
      <c r="F136" s="9">
        <v>8</v>
      </c>
      <c r="G136" s="9">
        <v>15.75</v>
      </c>
      <c r="H136" s="13">
        <v>0.31019999999999998</v>
      </c>
      <c r="I136" s="9" t="s">
        <v>16</v>
      </c>
      <c r="J136" s="9"/>
      <c r="K136" s="174">
        <v>45763</v>
      </c>
      <c r="L136" s="175">
        <f t="shared" si="41"/>
        <v>45763</v>
      </c>
      <c r="M136" s="84">
        <v>6180.55</v>
      </c>
      <c r="N136" s="84">
        <v>6401.35</v>
      </c>
      <c r="O136" s="176">
        <v>77</v>
      </c>
      <c r="P136" s="84">
        <f t="shared" si="32"/>
        <v>83.134415584415592</v>
      </c>
      <c r="Q136" s="174">
        <v>46128</v>
      </c>
      <c r="R136" s="175">
        <f t="shared" si="42"/>
        <v>46128</v>
      </c>
      <c r="S136" s="177">
        <f t="shared" si="49"/>
        <v>7041.4850000000006</v>
      </c>
      <c r="T136" s="178">
        <f t="shared" si="44"/>
        <v>2461.3000000000002</v>
      </c>
      <c r="U136" s="179">
        <f t="shared" si="35"/>
        <v>91.159259259259272</v>
      </c>
      <c r="V136" s="178">
        <f t="shared" si="45"/>
        <v>-4580.1850000000004</v>
      </c>
      <c r="W136" s="180">
        <f t="shared" si="46"/>
        <v>84.7</v>
      </c>
      <c r="X136" s="181">
        <f t="shared" si="47"/>
        <v>27</v>
      </c>
      <c r="Y136" s="180">
        <f t="shared" si="48"/>
        <v>-57.7</v>
      </c>
      <c r="Z136" s="179"/>
      <c r="AA136" s="179"/>
      <c r="AB136" s="9"/>
      <c r="AC136" s="9"/>
      <c r="AD136" s="9"/>
    </row>
    <row r="137" spans="1:30" ht="12.75">
      <c r="A137" s="10">
        <v>46132</v>
      </c>
      <c r="B137" s="9" t="s">
        <v>14</v>
      </c>
      <c r="C137" s="166">
        <v>4952.7</v>
      </c>
      <c r="D137" s="9">
        <v>56</v>
      </c>
      <c r="E137" s="76">
        <v>24.08</v>
      </c>
      <c r="F137" s="9">
        <v>7</v>
      </c>
      <c r="G137" s="9">
        <v>14.5</v>
      </c>
      <c r="H137" s="13">
        <v>0.18509999999999999</v>
      </c>
      <c r="I137" s="9" t="s">
        <v>16</v>
      </c>
      <c r="J137" s="9"/>
      <c r="K137" s="174">
        <v>45764</v>
      </c>
      <c r="L137" s="175">
        <f t="shared" si="41"/>
        <v>45764</v>
      </c>
      <c r="M137" s="84">
        <v>6735.31</v>
      </c>
      <c r="N137" s="84">
        <v>6949.21</v>
      </c>
      <c r="O137" s="176">
        <v>83</v>
      </c>
      <c r="P137" s="84">
        <f t="shared" si="32"/>
        <v>83.725421686746984</v>
      </c>
      <c r="Q137" s="174">
        <v>46129</v>
      </c>
      <c r="R137" s="175">
        <f t="shared" si="42"/>
        <v>46129</v>
      </c>
      <c r="S137" s="177">
        <f t="shared" si="49"/>
        <v>7644.1310000000003</v>
      </c>
      <c r="T137" s="178">
        <f t="shared" si="44"/>
        <v>5605.98</v>
      </c>
      <c r="U137" s="179">
        <f t="shared" si="35"/>
        <v>86.245846153846145</v>
      </c>
      <c r="V137" s="178">
        <f t="shared" si="45"/>
        <v>-2038.1510000000007</v>
      </c>
      <c r="W137" s="180">
        <f t="shared" si="46"/>
        <v>91.300000000000011</v>
      </c>
      <c r="X137" s="181">
        <f t="shared" si="47"/>
        <v>65</v>
      </c>
      <c r="Y137" s="180">
        <f t="shared" si="48"/>
        <v>-26.300000000000011</v>
      </c>
      <c r="Z137" s="179"/>
      <c r="AA137" s="179"/>
      <c r="AB137" s="9"/>
      <c r="AC137" s="9"/>
      <c r="AD137" s="9"/>
    </row>
    <row r="138" spans="1:30" ht="12.75">
      <c r="A138" s="10">
        <v>46133</v>
      </c>
      <c r="B138" s="9" t="s">
        <v>14</v>
      </c>
      <c r="C138" s="166">
        <v>5136.7299999999996</v>
      </c>
      <c r="D138" s="9">
        <v>52</v>
      </c>
      <c r="E138" s="76">
        <v>43.61</v>
      </c>
      <c r="F138" s="9">
        <v>23</v>
      </c>
      <c r="G138" s="9">
        <v>9</v>
      </c>
      <c r="H138" s="13">
        <v>0.30099999999999999</v>
      </c>
      <c r="I138" s="9" t="s">
        <v>16</v>
      </c>
      <c r="J138" s="9"/>
      <c r="K138" s="174">
        <v>45765</v>
      </c>
      <c r="L138" s="175">
        <f t="shared" si="41"/>
        <v>45765</v>
      </c>
      <c r="M138" s="84">
        <v>5086.04</v>
      </c>
      <c r="N138" s="84">
        <v>5265.44</v>
      </c>
      <c r="O138" s="176">
        <v>66</v>
      </c>
      <c r="P138" s="84">
        <f t="shared" si="32"/>
        <v>79.779393939393927</v>
      </c>
      <c r="Q138" s="174">
        <v>46130</v>
      </c>
      <c r="R138" s="175">
        <f t="shared" si="42"/>
        <v>46130</v>
      </c>
      <c r="S138" s="177">
        <f t="shared" si="49"/>
        <v>5791.9840000000004</v>
      </c>
      <c r="T138" s="178">
        <f t="shared" si="44"/>
        <v>6102.56</v>
      </c>
      <c r="U138" s="179">
        <f t="shared" si="35"/>
        <v>89.743529411764712</v>
      </c>
      <c r="V138" s="178">
        <f t="shared" si="45"/>
        <v>310.57600000000002</v>
      </c>
      <c r="W138" s="180">
        <f t="shared" si="46"/>
        <v>72.600000000000009</v>
      </c>
      <c r="X138" s="181">
        <f t="shared" si="47"/>
        <v>68</v>
      </c>
      <c r="Y138" s="180">
        <f t="shared" si="48"/>
        <v>-4.6000000000000085</v>
      </c>
      <c r="Z138" s="179"/>
      <c r="AA138" s="179"/>
      <c r="AB138" s="9"/>
      <c r="AC138" s="9"/>
      <c r="AD138" s="9"/>
    </row>
    <row r="139" spans="1:30" ht="12.75">
      <c r="A139" s="10">
        <v>46134</v>
      </c>
      <c r="B139" s="9" t="s">
        <v>14</v>
      </c>
      <c r="C139" s="166">
        <v>1785.5</v>
      </c>
      <c r="D139" s="9">
        <v>21</v>
      </c>
      <c r="E139" s="76">
        <v>31.26</v>
      </c>
      <c r="F139" s="9">
        <v>2</v>
      </c>
      <c r="G139" s="9">
        <v>7.5</v>
      </c>
      <c r="H139" s="13">
        <v>0.24640000000000001</v>
      </c>
      <c r="I139" s="9" t="s">
        <v>16</v>
      </c>
      <c r="J139" s="9"/>
      <c r="K139" s="174">
        <v>45766</v>
      </c>
      <c r="L139" s="175">
        <f t="shared" si="41"/>
        <v>45766</v>
      </c>
      <c r="M139" s="84">
        <v>9617.32</v>
      </c>
      <c r="N139" s="84">
        <v>10017.52</v>
      </c>
      <c r="O139" s="176">
        <v>108</v>
      </c>
      <c r="P139" s="84">
        <f t="shared" si="32"/>
        <v>92.754814814814821</v>
      </c>
      <c r="Q139" s="174">
        <v>46131</v>
      </c>
      <c r="R139" s="175">
        <f t="shared" si="42"/>
        <v>46131</v>
      </c>
      <c r="S139" s="177">
        <f t="shared" si="49"/>
        <v>11019.272000000001</v>
      </c>
      <c r="T139" s="178">
        <f t="shared" si="44"/>
        <v>8761.02</v>
      </c>
      <c r="U139" s="179">
        <f t="shared" si="35"/>
        <v>95.228478260869565</v>
      </c>
      <c r="V139" s="178">
        <f t="shared" si="45"/>
        <v>-2258.2520000000004</v>
      </c>
      <c r="W139" s="180">
        <f t="shared" si="46"/>
        <v>118.80000000000001</v>
      </c>
      <c r="X139" s="181">
        <f t="shared" si="47"/>
        <v>92</v>
      </c>
      <c r="Y139" s="180">
        <f t="shared" si="48"/>
        <v>-26.800000000000011</v>
      </c>
      <c r="Z139" s="179"/>
      <c r="AA139" s="179"/>
      <c r="AB139" s="9"/>
      <c r="AC139" s="9"/>
      <c r="AD139" s="9"/>
    </row>
    <row r="140" spans="1:30" ht="12.75">
      <c r="A140" s="10">
        <v>46135</v>
      </c>
      <c r="B140" s="9" t="s">
        <v>14</v>
      </c>
      <c r="C140" s="166">
        <v>2229.46</v>
      </c>
      <c r="D140" s="9">
        <v>26</v>
      </c>
      <c r="E140" s="76">
        <v>25.04</v>
      </c>
      <c r="F140" s="9">
        <v>1</v>
      </c>
      <c r="G140" s="9">
        <v>13</v>
      </c>
      <c r="H140" s="13">
        <v>0.31069999999999998</v>
      </c>
      <c r="I140" s="9" t="s">
        <v>16</v>
      </c>
      <c r="J140" s="9"/>
      <c r="K140" s="174">
        <v>45767</v>
      </c>
      <c r="L140" s="175">
        <f t="shared" si="41"/>
        <v>45767</v>
      </c>
      <c r="M140" s="84">
        <v>7764.24</v>
      </c>
      <c r="N140" s="84">
        <v>8040.24</v>
      </c>
      <c r="O140" s="176">
        <v>94</v>
      </c>
      <c r="P140" s="84">
        <f t="shared" si="32"/>
        <v>85.534468085106383</v>
      </c>
      <c r="Q140" s="174">
        <v>46132</v>
      </c>
      <c r="R140" s="175">
        <f t="shared" si="42"/>
        <v>46132</v>
      </c>
      <c r="S140" s="177">
        <f t="shared" si="49"/>
        <v>8844.264000000001</v>
      </c>
      <c r="T140" s="178">
        <f t="shared" si="44"/>
        <v>4952.7</v>
      </c>
      <c r="U140" s="179">
        <f t="shared" si="35"/>
        <v>88.441071428571419</v>
      </c>
      <c r="V140" s="178">
        <f t="shared" si="45"/>
        <v>-3891.5640000000012</v>
      </c>
      <c r="W140" s="180">
        <f t="shared" si="46"/>
        <v>103.4</v>
      </c>
      <c r="X140" s="181">
        <f t="shared" si="47"/>
        <v>56</v>
      </c>
      <c r="Y140" s="180">
        <f t="shared" si="48"/>
        <v>-47.400000000000006</v>
      </c>
      <c r="Z140" s="179"/>
      <c r="AA140" s="179"/>
      <c r="AB140" s="9"/>
      <c r="AC140" s="9"/>
      <c r="AD140" s="9"/>
    </row>
    <row r="141" spans="1:30" ht="12.75">
      <c r="A141" s="10">
        <v>46136</v>
      </c>
      <c r="B141" s="9" t="s">
        <v>14</v>
      </c>
      <c r="C141" s="166">
        <v>5206.6000000000004</v>
      </c>
      <c r="D141" s="9">
        <v>62</v>
      </c>
      <c r="E141" s="76">
        <v>29.68</v>
      </c>
      <c r="F141" s="9">
        <v>4</v>
      </c>
      <c r="G141" s="9">
        <v>11</v>
      </c>
      <c r="H141" s="13">
        <v>0.24540000000000001</v>
      </c>
      <c r="I141" s="9" t="s">
        <v>16</v>
      </c>
      <c r="J141" s="9"/>
      <c r="K141" s="174">
        <v>45768</v>
      </c>
      <c r="L141" s="175">
        <f t="shared" si="41"/>
        <v>45768</v>
      </c>
      <c r="M141" s="84">
        <v>3585.43</v>
      </c>
      <c r="N141" s="84">
        <v>3716.53</v>
      </c>
      <c r="O141" s="176">
        <v>41</v>
      </c>
      <c r="P141" s="84">
        <f t="shared" si="32"/>
        <v>90.647073170731716</v>
      </c>
      <c r="Q141" s="174">
        <v>46133</v>
      </c>
      <c r="R141" s="175">
        <f t="shared" si="42"/>
        <v>46133</v>
      </c>
      <c r="S141" s="177">
        <f t="shared" si="49"/>
        <v>4088.1830000000004</v>
      </c>
      <c r="T141" s="178">
        <f t="shared" si="44"/>
        <v>5136.7299999999996</v>
      </c>
      <c r="U141" s="179">
        <f t="shared" si="35"/>
        <v>98.783269230769221</v>
      </c>
      <c r="V141" s="178">
        <f t="shared" si="45"/>
        <v>1048.5469999999991</v>
      </c>
      <c r="W141" s="180">
        <f t="shared" si="46"/>
        <v>45.1</v>
      </c>
      <c r="X141" s="181">
        <f t="shared" si="47"/>
        <v>52</v>
      </c>
      <c r="Y141" s="180">
        <f t="shared" si="48"/>
        <v>6.8999999999999986</v>
      </c>
      <c r="Z141" s="179"/>
      <c r="AA141" s="179"/>
      <c r="AB141" s="9"/>
      <c r="AC141" s="9"/>
      <c r="AD141" s="9"/>
    </row>
    <row r="142" spans="1:30" ht="12.75">
      <c r="A142" s="10">
        <v>46137</v>
      </c>
      <c r="B142" s="9" t="s">
        <v>14</v>
      </c>
      <c r="C142" s="166">
        <v>5664.8</v>
      </c>
      <c r="D142" s="9">
        <v>64</v>
      </c>
      <c r="E142" s="76">
        <v>45.11</v>
      </c>
      <c r="F142" s="9">
        <v>22</v>
      </c>
      <c r="G142" s="9">
        <v>13.33</v>
      </c>
      <c r="H142" s="13">
        <v>0.24340000000000001</v>
      </c>
      <c r="I142" s="9" t="s">
        <v>16</v>
      </c>
      <c r="J142" s="9"/>
      <c r="K142" s="174">
        <v>45769</v>
      </c>
      <c r="L142" s="175">
        <f t="shared" si="41"/>
        <v>45769</v>
      </c>
      <c r="M142" s="84">
        <v>4343.9799999999996</v>
      </c>
      <c r="N142" s="84">
        <v>4502.68</v>
      </c>
      <c r="O142" s="176">
        <v>58</v>
      </c>
      <c r="P142" s="84">
        <f t="shared" si="32"/>
        <v>77.632413793103453</v>
      </c>
      <c r="Q142" s="174">
        <v>46134</v>
      </c>
      <c r="R142" s="175">
        <f t="shared" si="42"/>
        <v>46134</v>
      </c>
      <c r="S142" s="177">
        <f t="shared" si="49"/>
        <v>4952.9480000000003</v>
      </c>
      <c r="T142" s="178">
        <f t="shared" si="44"/>
        <v>1785.5</v>
      </c>
      <c r="U142" s="179">
        <f t="shared" si="35"/>
        <v>85.023809523809518</v>
      </c>
      <c r="V142" s="178">
        <f t="shared" si="45"/>
        <v>-3167.4480000000003</v>
      </c>
      <c r="W142" s="180">
        <f t="shared" si="46"/>
        <v>63.800000000000004</v>
      </c>
      <c r="X142" s="181">
        <f t="shared" si="47"/>
        <v>21</v>
      </c>
      <c r="Y142" s="180">
        <f t="shared" si="48"/>
        <v>-42.800000000000004</v>
      </c>
      <c r="Z142" s="179"/>
      <c r="AA142" s="179"/>
      <c r="AB142" s="9"/>
      <c r="AC142" s="9"/>
      <c r="AD142" s="9"/>
    </row>
    <row r="143" spans="1:30" ht="12.75">
      <c r="A143" s="10">
        <v>46138</v>
      </c>
      <c r="B143" s="9" t="s">
        <v>14</v>
      </c>
      <c r="C143" s="166">
        <v>8687.68</v>
      </c>
      <c r="D143" s="9">
        <v>94</v>
      </c>
      <c r="E143" s="76">
        <v>38.090000000000003</v>
      </c>
      <c r="F143" s="9">
        <v>23</v>
      </c>
      <c r="G143" s="9">
        <v>15.5</v>
      </c>
      <c r="H143" s="13">
        <v>0.36449999999999999</v>
      </c>
      <c r="I143" s="9" t="s">
        <v>16</v>
      </c>
      <c r="J143" s="9"/>
      <c r="K143" s="174">
        <v>45770</v>
      </c>
      <c r="L143" s="175">
        <f t="shared" si="41"/>
        <v>45770</v>
      </c>
      <c r="M143" s="84">
        <v>3055.58</v>
      </c>
      <c r="N143" s="84">
        <v>3145.28</v>
      </c>
      <c r="O143" s="176">
        <v>36</v>
      </c>
      <c r="P143" s="84">
        <f t="shared" si="32"/>
        <v>87.36888888888889</v>
      </c>
      <c r="Q143" s="174">
        <v>46135</v>
      </c>
      <c r="R143" s="175">
        <f t="shared" si="42"/>
        <v>46135</v>
      </c>
      <c r="S143" s="177">
        <f t="shared" si="49"/>
        <v>3459.8080000000004</v>
      </c>
      <c r="T143" s="178">
        <f t="shared" si="44"/>
        <v>2229.46</v>
      </c>
      <c r="U143" s="179">
        <f t="shared" si="35"/>
        <v>85.748461538461541</v>
      </c>
      <c r="V143" s="178">
        <f t="shared" si="45"/>
        <v>-1230.3480000000004</v>
      </c>
      <c r="W143" s="180">
        <f t="shared" si="46"/>
        <v>39.6</v>
      </c>
      <c r="X143" s="181">
        <f t="shared" si="47"/>
        <v>26</v>
      </c>
      <c r="Y143" s="180">
        <f t="shared" si="48"/>
        <v>-13.600000000000001</v>
      </c>
      <c r="Z143" s="179"/>
      <c r="AA143" s="179"/>
      <c r="AB143" s="9"/>
      <c r="AC143" s="9"/>
      <c r="AD143" s="9"/>
    </row>
    <row r="144" spans="1:30" ht="12.75">
      <c r="A144" s="10">
        <v>46139</v>
      </c>
      <c r="B144" s="9" t="s">
        <v>14</v>
      </c>
      <c r="C144" s="166">
        <v>1447.2</v>
      </c>
      <c r="D144" s="9">
        <v>17</v>
      </c>
      <c r="E144" s="76">
        <v>14.2</v>
      </c>
      <c r="F144" s="9">
        <v>0</v>
      </c>
      <c r="G144" s="9">
        <v>5</v>
      </c>
      <c r="H144" s="13">
        <v>0.36670000000000003</v>
      </c>
      <c r="I144" s="9" t="s">
        <v>16</v>
      </c>
      <c r="J144" s="9"/>
      <c r="K144" s="174">
        <v>45771</v>
      </c>
      <c r="L144" s="175">
        <f t="shared" si="41"/>
        <v>45771</v>
      </c>
      <c r="M144" s="84">
        <v>6808.84</v>
      </c>
      <c r="N144" s="84">
        <v>7015.84</v>
      </c>
      <c r="O144" s="176">
        <v>84</v>
      </c>
      <c r="P144" s="84">
        <f t="shared" si="32"/>
        <v>83.521904761904764</v>
      </c>
      <c r="Q144" s="174">
        <v>46136</v>
      </c>
      <c r="R144" s="175">
        <f t="shared" si="42"/>
        <v>46136</v>
      </c>
      <c r="S144" s="177">
        <f t="shared" si="49"/>
        <v>7717.4240000000009</v>
      </c>
      <c r="T144" s="178">
        <f t="shared" si="44"/>
        <v>5206.6000000000004</v>
      </c>
      <c r="U144" s="179">
        <f t="shared" si="35"/>
        <v>83.977419354838716</v>
      </c>
      <c r="V144" s="178">
        <f t="shared" si="45"/>
        <v>-2510.8240000000005</v>
      </c>
      <c r="W144" s="180">
        <f t="shared" si="46"/>
        <v>92.4</v>
      </c>
      <c r="X144" s="181">
        <f t="shared" si="47"/>
        <v>62</v>
      </c>
      <c r="Y144" s="180">
        <f t="shared" si="48"/>
        <v>-30.400000000000006</v>
      </c>
      <c r="Z144" s="179"/>
      <c r="AA144" s="179"/>
      <c r="AB144" s="9"/>
      <c r="AC144" s="9"/>
      <c r="AD144" s="9"/>
    </row>
    <row r="145" spans="1:30" ht="12.75">
      <c r="A145" s="10">
        <v>46140</v>
      </c>
      <c r="B145" s="9" t="s">
        <v>14</v>
      </c>
      <c r="C145" s="166">
        <v>3375.89</v>
      </c>
      <c r="D145" s="9">
        <v>30</v>
      </c>
      <c r="E145" s="76">
        <v>20.13</v>
      </c>
      <c r="F145" s="9">
        <v>0</v>
      </c>
      <c r="G145" s="9">
        <v>10</v>
      </c>
      <c r="H145" s="13">
        <v>0.48970000000000002</v>
      </c>
      <c r="I145" s="9" t="s">
        <v>16</v>
      </c>
      <c r="J145" s="9"/>
      <c r="K145" s="174">
        <v>45772</v>
      </c>
      <c r="L145" s="175">
        <f t="shared" si="41"/>
        <v>45772</v>
      </c>
      <c r="M145" s="84">
        <v>8785.76</v>
      </c>
      <c r="N145" s="84">
        <v>9096.26</v>
      </c>
      <c r="O145" s="176">
        <v>96</v>
      </c>
      <c r="P145" s="84">
        <f t="shared" si="32"/>
        <v>94.752708333333331</v>
      </c>
      <c r="Q145" s="174">
        <v>46137</v>
      </c>
      <c r="R145" s="175">
        <f t="shared" si="42"/>
        <v>46137</v>
      </c>
      <c r="S145" s="177">
        <f t="shared" si="49"/>
        <v>10005.886</v>
      </c>
      <c r="T145" s="178">
        <f t="shared" si="44"/>
        <v>5664.8</v>
      </c>
      <c r="U145" s="179">
        <f t="shared" si="35"/>
        <v>88.512500000000003</v>
      </c>
      <c r="V145" s="178">
        <f t="shared" si="45"/>
        <v>-4341.0860000000002</v>
      </c>
      <c r="W145" s="180">
        <f t="shared" si="46"/>
        <v>105.60000000000001</v>
      </c>
      <c r="X145" s="181">
        <f t="shared" si="47"/>
        <v>64</v>
      </c>
      <c r="Y145" s="180">
        <f t="shared" si="48"/>
        <v>-41.600000000000009</v>
      </c>
      <c r="Z145" s="179"/>
      <c r="AA145" s="179"/>
      <c r="AB145" s="9"/>
      <c r="AC145" s="9"/>
      <c r="AD145" s="9"/>
    </row>
    <row r="146" spans="1:30" ht="12.75">
      <c r="A146" s="10">
        <v>46141</v>
      </c>
      <c r="B146" s="9" t="s">
        <v>14</v>
      </c>
      <c r="C146" s="166">
        <v>3038</v>
      </c>
      <c r="D146" s="9">
        <v>34</v>
      </c>
      <c r="E146" s="76">
        <v>28.93</v>
      </c>
      <c r="F146" s="9">
        <v>0</v>
      </c>
      <c r="G146" s="9">
        <v>13</v>
      </c>
      <c r="H146" s="13">
        <v>0.28410000000000002</v>
      </c>
      <c r="I146" s="9" t="s">
        <v>16</v>
      </c>
      <c r="J146" s="9"/>
      <c r="K146" s="174">
        <v>45773</v>
      </c>
      <c r="L146" s="175">
        <f t="shared" si="41"/>
        <v>45773</v>
      </c>
      <c r="M146" s="84">
        <v>8195.32</v>
      </c>
      <c r="N146" s="84">
        <v>8457.52</v>
      </c>
      <c r="O146" s="176">
        <v>99</v>
      </c>
      <c r="P146" s="84">
        <f t="shared" si="32"/>
        <v>85.429494949494952</v>
      </c>
      <c r="Q146" s="174">
        <v>46138</v>
      </c>
      <c r="R146" s="175">
        <f t="shared" si="42"/>
        <v>46138</v>
      </c>
      <c r="S146" s="177">
        <f t="shared" si="49"/>
        <v>9303.2720000000008</v>
      </c>
      <c r="T146" s="178">
        <f t="shared" si="44"/>
        <v>8687.68</v>
      </c>
      <c r="U146" s="179">
        <f t="shared" si="35"/>
        <v>92.422127659574471</v>
      </c>
      <c r="V146" s="178">
        <f t="shared" si="45"/>
        <v>-615.59200000000055</v>
      </c>
      <c r="W146" s="180">
        <f t="shared" si="46"/>
        <v>108.9</v>
      </c>
      <c r="X146" s="181">
        <f t="shared" si="47"/>
        <v>94</v>
      </c>
      <c r="Y146" s="180">
        <f t="shared" si="48"/>
        <v>-14.900000000000006</v>
      </c>
      <c r="Z146" s="179"/>
      <c r="AA146" s="179"/>
      <c r="AB146" s="9"/>
      <c r="AC146" s="9"/>
      <c r="AD146" s="9"/>
    </row>
    <row r="147" spans="1:30" ht="12.75">
      <c r="A147" s="10">
        <v>46142</v>
      </c>
      <c r="B147" s="9" t="s">
        <v>14</v>
      </c>
      <c r="C147" s="166">
        <v>6321.51</v>
      </c>
      <c r="D147" s="9">
        <v>67</v>
      </c>
      <c r="E147" s="76">
        <v>40.17</v>
      </c>
      <c r="F147" s="9">
        <v>20</v>
      </c>
      <c r="G147" s="9">
        <v>14.66</v>
      </c>
      <c r="H147" s="13">
        <v>0.3498</v>
      </c>
      <c r="I147" s="9" t="s">
        <v>16</v>
      </c>
      <c r="J147" s="9"/>
      <c r="K147" s="174">
        <v>45774</v>
      </c>
      <c r="L147" s="175">
        <f t="shared" si="41"/>
        <v>45774</v>
      </c>
      <c r="M147" s="84">
        <v>5750.53</v>
      </c>
      <c r="N147" s="84">
        <v>6012.73</v>
      </c>
      <c r="O147" s="176">
        <v>70</v>
      </c>
      <c r="P147" s="84">
        <f t="shared" si="32"/>
        <v>85.896142857142848</v>
      </c>
      <c r="Q147" s="174">
        <v>46139</v>
      </c>
      <c r="R147" s="175">
        <f t="shared" si="42"/>
        <v>46139</v>
      </c>
      <c r="S147" s="177">
        <f t="shared" si="49"/>
        <v>6614.0029999999997</v>
      </c>
      <c r="T147" s="178">
        <f t="shared" si="44"/>
        <v>1447.2</v>
      </c>
      <c r="U147" s="179">
        <f t="shared" si="35"/>
        <v>85.129411764705878</v>
      </c>
      <c r="V147" s="178">
        <f t="shared" si="45"/>
        <v>-5166.8029999999999</v>
      </c>
      <c r="W147" s="180">
        <f t="shared" si="46"/>
        <v>77</v>
      </c>
      <c r="X147" s="181">
        <f t="shared" si="47"/>
        <v>17</v>
      </c>
      <c r="Y147" s="180">
        <f t="shared" si="48"/>
        <v>-60</v>
      </c>
      <c r="Z147" s="179"/>
      <c r="AA147" s="179"/>
      <c r="AB147" s="9"/>
      <c r="AC147" s="9"/>
      <c r="AD147" s="9"/>
    </row>
    <row r="148" spans="1:30" ht="12.75">
      <c r="A148" s="10"/>
      <c r="B148" s="9"/>
      <c r="C148" s="166"/>
      <c r="D148" s="9"/>
      <c r="E148" s="76"/>
      <c r="F148" s="9"/>
      <c r="G148" s="9"/>
      <c r="H148" s="13"/>
      <c r="I148" s="9"/>
      <c r="J148" s="9"/>
      <c r="K148" s="174"/>
      <c r="L148" s="175"/>
      <c r="M148" s="84"/>
      <c r="N148" s="84"/>
      <c r="O148" s="176"/>
      <c r="P148" s="84"/>
      <c r="Q148" s="174"/>
      <c r="R148" s="175"/>
      <c r="S148" s="179"/>
      <c r="T148" s="179"/>
      <c r="U148" s="179"/>
      <c r="V148" s="179"/>
      <c r="W148" s="180"/>
      <c r="X148" s="181"/>
      <c r="Y148" s="181"/>
      <c r="Z148" s="179"/>
      <c r="AA148" s="179"/>
      <c r="AB148" s="9"/>
      <c r="AC148" s="9"/>
      <c r="AD148" s="9"/>
    </row>
    <row r="149" spans="1:30" ht="12.75">
      <c r="A149" s="10">
        <v>46143</v>
      </c>
      <c r="B149" s="9" t="s">
        <v>14</v>
      </c>
      <c r="C149" s="166">
        <v>6382.85</v>
      </c>
      <c r="D149" s="9">
        <v>67</v>
      </c>
      <c r="E149" s="76">
        <v>30.59</v>
      </c>
      <c r="F149" s="9">
        <v>2</v>
      </c>
      <c r="G149" s="9">
        <v>11</v>
      </c>
      <c r="H149" s="13">
        <v>0.31090000000000001</v>
      </c>
      <c r="I149" s="9" t="s">
        <v>16</v>
      </c>
      <c r="J149" s="9"/>
      <c r="K149" s="174">
        <v>45775</v>
      </c>
      <c r="L149" s="175">
        <f t="shared" ref="L149:L151" si="50">K149</f>
        <v>45775</v>
      </c>
      <c r="M149" s="84">
        <v>4197.25</v>
      </c>
      <c r="N149" s="84">
        <v>4293.8500000000004</v>
      </c>
      <c r="O149" s="176">
        <v>47</v>
      </c>
      <c r="P149" s="84">
        <f t="shared" ref="P149:P150" si="51">N149/O149</f>
        <v>91.358510638297886</v>
      </c>
      <c r="Q149" s="174">
        <v>46140</v>
      </c>
      <c r="R149" s="175">
        <f t="shared" ref="R149:R151" si="52">Q149</f>
        <v>46140</v>
      </c>
      <c r="S149" s="177">
        <f t="shared" ref="S149:S150" si="53">N149*$AA$1</f>
        <v>4723.2350000000006</v>
      </c>
      <c r="T149" s="178">
        <f t="shared" ref="T149:T151" si="54">C145</f>
        <v>3375.89</v>
      </c>
      <c r="U149" s="179">
        <f t="shared" ref="U149:U151" si="55">T149/X149</f>
        <v>112.52966666666666</v>
      </c>
      <c r="V149" s="178">
        <f t="shared" ref="V149:V151" si="56">T149-S149</f>
        <v>-1347.3450000000007</v>
      </c>
      <c r="W149" s="180">
        <f t="shared" ref="W149:W150" si="57">O149*$AA$1</f>
        <v>51.7</v>
      </c>
      <c r="X149" s="181">
        <f t="shared" ref="X149:X151" si="58">D145</f>
        <v>30</v>
      </c>
      <c r="Y149" s="180">
        <f t="shared" ref="Y149:Y151" si="59">X149-W149</f>
        <v>-21.700000000000003</v>
      </c>
      <c r="Z149" s="179"/>
      <c r="AA149" s="179"/>
      <c r="AB149" s="9"/>
      <c r="AC149" s="9"/>
      <c r="AD149" s="9"/>
    </row>
    <row r="150" spans="1:30" ht="12.75">
      <c r="A150" s="10">
        <v>46144</v>
      </c>
      <c r="B150" s="9" t="s">
        <v>14</v>
      </c>
      <c r="C150" s="166">
        <v>6635.55</v>
      </c>
      <c r="D150" s="9">
        <v>76</v>
      </c>
      <c r="E150" s="76">
        <v>30.2</v>
      </c>
      <c r="F150" s="9">
        <v>5</v>
      </c>
      <c r="G150" s="9">
        <v>10.75</v>
      </c>
      <c r="H150" s="13">
        <v>0.30109999999999998</v>
      </c>
      <c r="I150" s="9" t="s">
        <v>16</v>
      </c>
      <c r="J150" s="9"/>
      <c r="K150" s="174">
        <v>45776</v>
      </c>
      <c r="L150" s="175">
        <f t="shared" si="50"/>
        <v>45776</v>
      </c>
      <c r="M150" s="84">
        <v>5697.17</v>
      </c>
      <c r="N150" s="84">
        <v>5828.27</v>
      </c>
      <c r="O150" s="176">
        <v>64</v>
      </c>
      <c r="P150" s="183">
        <f t="shared" si="51"/>
        <v>91.066718750000007</v>
      </c>
      <c r="Q150" s="174">
        <v>46141</v>
      </c>
      <c r="R150" s="175">
        <f t="shared" si="52"/>
        <v>46141</v>
      </c>
      <c r="S150" s="177">
        <f t="shared" si="53"/>
        <v>6411.0970000000007</v>
      </c>
      <c r="T150" s="178">
        <f t="shared" si="54"/>
        <v>3038</v>
      </c>
      <c r="U150" s="179">
        <f t="shared" si="55"/>
        <v>89.352941176470594</v>
      </c>
      <c r="V150" s="178">
        <f t="shared" si="56"/>
        <v>-3373.0970000000007</v>
      </c>
      <c r="W150" s="180">
        <f t="shared" si="57"/>
        <v>70.400000000000006</v>
      </c>
      <c r="X150" s="181">
        <f t="shared" si="58"/>
        <v>34</v>
      </c>
      <c r="Y150" s="180">
        <f t="shared" si="59"/>
        <v>-36.400000000000006</v>
      </c>
      <c r="Z150" s="179"/>
      <c r="AA150" s="179"/>
      <c r="AB150" s="9"/>
      <c r="AC150" s="9"/>
      <c r="AD150" s="9"/>
    </row>
    <row r="151" spans="1:30" ht="12.75">
      <c r="A151" s="10">
        <v>46145</v>
      </c>
      <c r="B151" s="9" t="s">
        <v>14</v>
      </c>
      <c r="C151" s="166">
        <v>6797.56</v>
      </c>
      <c r="D151" s="9">
        <v>78</v>
      </c>
      <c r="E151" s="76">
        <v>31.61</v>
      </c>
      <c r="F151" s="9">
        <v>3</v>
      </c>
      <c r="G151" s="9">
        <v>13.25</v>
      </c>
      <c r="H151" s="13">
        <v>0.34160000000000001</v>
      </c>
      <c r="I151" s="9" t="s">
        <v>16</v>
      </c>
      <c r="J151" s="9"/>
      <c r="K151" s="174">
        <v>45777</v>
      </c>
      <c r="L151" s="175">
        <f t="shared" si="50"/>
        <v>45777</v>
      </c>
      <c r="M151" s="139">
        <f>SUM(M121:M150)</f>
        <v>169298.58000000002</v>
      </c>
      <c r="N151" s="189">
        <v>3267.76</v>
      </c>
      <c r="O151" s="176">
        <v>40</v>
      </c>
      <c r="P151" s="189">
        <v>79.7</v>
      </c>
      <c r="Q151" s="174">
        <v>46142</v>
      </c>
      <c r="R151" s="175">
        <f t="shared" si="52"/>
        <v>46142</v>
      </c>
      <c r="S151" s="183">
        <f>N153*$AA$1</f>
        <v>10125.929</v>
      </c>
      <c r="T151" s="178">
        <f t="shared" si="54"/>
        <v>6321.51</v>
      </c>
      <c r="U151" s="153">
        <f t="shared" si="55"/>
        <v>94.350895522388058</v>
      </c>
      <c r="V151" s="178">
        <f t="shared" si="56"/>
        <v>-3804.4189999999999</v>
      </c>
      <c r="W151" s="9">
        <v>106</v>
      </c>
      <c r="X151" s="181">
        <f t="shared" si="58"/>
        <v>67</v>
      </c>
      <c r="Y151" s="181">
        <f t="shared" si="59"/>
        <v>-39</v>
      </c>
      <c r="Z151" s="179"/>
      <c r="AA151" s="179"/>
      <c r="AB151" s="9"/>
      <c r="AC151" s="9"/>
      <c r="AD151" s="9"/>
    </row>
    <row r="152" spans="1:30" ht="12.75">
      <c r="A152" s="10">
        <v>46146</v>
      </c>
      <c r="B152" s="9" t="s">
        <v>14</v>
      </c>
      <c r="C152" s="166">
        <v>2624.17</v>
      </c>
      <c r="D152" s="9">
        <v>24</v>
      </c>
      <c r="E152" s="76">
        <v>36.96</v>
      </c>
      <c r="F152" s="9">
        <v>7</v>
      </c>
      <c r="G152" s="9">
        <v>9.5</v>
      </c>
      <c r="H152" s="13">
        <v>0.29430000000000001</v>
      </c>
      <c r="I152" s="9" t="s">
        <v>16</v>
      </c>
      <c r="J152" s="9"/>
      <c r="K152" s="184" t="s">
        <v>1595</v>
      </c>
      <c r="L152" s="157" t="s">
        <v>1581</v>
      </c>
      <c r="M152" s="84">
        <v>8915.59</v>
      </c>
      <c r="N152" s="139">
        <f t="shared" ref="N152:O152" si="60">SUM(N121:N151)</f>
        <v>178741.84000000003</v>
      </c>
      <c r="O152" s="141">
        <f t="shared" si="60"/>
        <v>2060</v>
      </c>
      <c r="P152" s="139">
        <f t="shared" ref="P152:P179" si="61">N152/O152</f>
        <v>86.767883495145639</v>
      </c>
      <c r="Q152" s="197" t="s">
        <v>1578</v>
      </c>
      <c r="R152" s="197" t="s">
        <v>1578</v>
      </c>
      <c r="S152" s="185">
        <f t="shared" ref="S152:T152" si="62">SUM(S121:S151)</f>
        <v>205758.71799999999</v>
      </c>
      <c r="T152" s="139">
        <f t="shared" si="62"/>
        <v>138284.18</v>
      </c>
      <c r="U152" s="139">
        <f>S150/T152</f>
        <v>4.63617530219292E-2</v>
      </c>
      <c r="V152" s="139">
        <f t="shared" ref="V152:Y152" si="63">SUM(V121:V151)</f>
        <v>-67474.538000000015</v>
      </c>
      <c r="W152" s="141">
        <f t="shared" si="63"/>
        <v>2327.9999999999995</v>
      </c>
      <c r="X152" s="141">
        <f t="shared" si="63"/>
        <v>1520</v>
      </c>
      <c r="Y152" s="141">
        <f t="shared" si="63"/>
        <v>-808.00000000000011</v>
      </c>
      <c r="Z152" s="179"/>
      <c r="AA152" s="179"/>
      <c r="AB152" s="9"/>
      <c r="AC152" s="9"/>
      <c r="AD152" s="9"/>
    </row>
    <row r="153" spans="1:30" ht="12.75">
      <c r="A153" s="10">
        <v>46147</v>
      </c>
      <c r="B153" s="9" t="s">
        <v>14</v>
      </c>
      <c r="C153" s="166">
        <v>2768.12</v>
      </c>
      <c r="D153" s="9">
        <v>34</v>
      </c>
      <c r="E153" s="76">
        <v>23.97</v>
      </c>
      <c r="F153" s="9">
        <v>0</v>
      </c>
      <c r="G153" s="9">
        <v>9</v>
      </c>
      <c r="H153" s="13">
        <v>0.31590000000000001</v>
      </c>
      <c r="I153" s="9" t="s">
        <v>16</v>
      </c>
      <c r="J153" s="9"/>
      <c r="K153" s="174">
        <v>45778</v>
      </c>
      <c r="L153" s="175">
        <f t="shared" ref="L153:L179" si="64">K153</f>
        <v>45778</v>
      </c>
      <c r="M153" s="84">
        <v>5161.0600000000004</v>
      </c>
      <c r="N153" s="84">
        <v>9205.39</v>
      </c>
      <c r="O153" s="176">
        <v>96</v>
      </c>
      <c r="P153" s="84">
        <f t="shared" si="61"/>
        <v>95.889479166666661</v>
      </c>
      <c r="Q153" s="174">
        <v>46143</v>
      </c>
      <c r="R153" s="175">
        <f t="shared" ref="R153:R179" si="65">Q153</f>
        <v>46143</v>
      </c>
      <c r="S153" s="177">
        <f t="shared" ref="S153:S165" si="66">N154*$AA$1</f>
        <v>5859.326</v>
      </c>
      <c r="T153" s="178">
        <f t="shared" ref="T153:T179" si="67">C153</f>
        <v>2768.12</v>
      </c>
      <c r="U153" s="179">
        <f t="shared" ref="U153:U179" si="68">T153/X153</f>
        <v>81.415294117647051</v>
      </c>
      <c r="V153" s="178">
        <f t="shared" ref="V153:V179" si="69">T153-S153</f>
        <v>-3091.2060000000001</v>
      </c>
      <c r="W153" s="180">
        <f t="shared" ref="W153:W178" si="70">O154*$AA$1</f>
        <v>70.400000000000006</v>
      </c>
      <c r="X153" s="181">
        <f t="shared" ref="X153:X179" si="71">D153</f>
        <v>34</v>
      </c>
      <c r="Y153" s="180">
        <f t="shared" ref="Y153:Y179" si="72">X153-W153</f>
        <v>-36.400000000000006</v>
      </c>
      <c r="Z153" s="179"/>
      <c r="AA153" s="179"/>
      <c r="AB153" s="9"/>
      <c r="AC153" s="9"/>
      <c r="AD153" s="9"/>
    </row>
    <row r="154" spans="1:30" ht="12.75">
      <c r="A154" s="10">
        <v>46148</v>
      </c>
      <c r="B154" s="9" t="s">
        <v>14</v>
      </c>
      <c r="C154" s="166">
        <v>3021.62</v>
      </c>
      <c r="D154" s="9">
        <v>27</v>
      </c>
      <c r="E154" s="76">
        <v>20.04</v>
      </c>
      <c r="F154" s="9">
        <v>0</v>
      </c>
      <c r="G154" s="9">
        <v>13.5</v>
      </c>
      <c r="H154" s="13">
        <v>0.2321</v>
      </c>
      <c r="I154" s="9" t="s">
        <v>16</v>
      </c>
      <c r="J154" s="9"/>
      <c r="K154" s="174">
        <v>45779</v>
      </c>
      <c r="L154" s="175">
        <f t="shared" si="64"/>
        <v>45779</v>
      </c>
      <c r="M154" s="84">
        <v>7983.4</v>
      </c>
      <c r="N154" s="84">
        <v>5326.66</v>
      </c>
      <c r="O154" s="176">
        <v>64</v>
      </c>
      <c r="P154" s="84">
        <f t="shared" si="61"/>
        <v>83.229062499999998</v>
      </c>
      <c r="Q154" s="174">
        <v>46144</v>
      </c>
      <c r="R154" s="175">
        <f t="shared" si="65"/>
        <v>46144</v>
      </c>
      <c r="S154" s="177">
        <f t="shared" si="66"/>
        <v>9108.11</v>
      </c>
      <c r="T154" s="178">
        <f t="shared" si="67"/>
        <v>3021.62</v>
      </c>
      <c r="U154" s="179">
        <f t="shared" si="68"/>
        <v>111.91185185185185</v>
      </c>
      <c r="V154" s="178">
        <f t="shared" si="69"/>
        <v>-6086.4900000000007</v>
      </c>
      <c r="W154" s="180">
        <f t="shared" si="70"/>
        <v>97.9</v>
      </c>
      <c r="X154" s="181">
        <f t="shared" si="71"/>
        <v>27</v>
      </c>
      <c r="Y154" s="180">
        <f t="shared" si="72"/>
        <v>-70.900000000000006</v>
      </c>
      <c r="Z154" s="179"/>
      <c r="AA154" s="179"/>
      <c r="AB154" s="9"/>
      <c r="AC154" s="9"/>
      <c r="AD154" s="9"/>
    </row>
    <row r="155" spans="1:30" ht="12.75">
      <c r="A155" s="10">
        <v>46149</v>
      </c>
      <c r="B155" s="9" t="s">
        <v>14</v>
      </c>
      <c r="C155" s="166">
        <v>3234.82</v>
      </c>
      <c r="D155" s="9">
        <v>36</v>
      </c>
      <c r="E155" s="76">
        <v>30.63</v>
      </c>
      <c r="F155" s="9">
        <v>3</v>
      </c>
      <c r="G155" s="9">
        <v>12</v>
      </c>
      <c r="H155" s="13">
        <v>0.36159999999999998</v>
      </c>
      <c r="I155" s="9" t="s">
        <v>16</v>
      </c>
      <c r="J155" s="9"/>
      <c r="K155" s="174">
        <v>45780</v>
      </c>
      <c r="L155" s="175">
        <f t="shared" si="64"/>
        <v>45780</v>
      </c>
      <c r="M155" s="84">
        <v>9981.5</v>
      </c>
      <c r="N155" s="84">
        <v>8280.1</v>
      </c>
      <c r="O155" s="176">
        <v>89</v>
      </c>
      <c r="P155" s="84">
        <f t="shared" si="61"/>
        <v>93.034831460674155</v>
      </c>
      <c r="Q155" s="174">
        <v>46145</v>
      </c>
      <c r="R155" s="175">
        <f t="shared" si="65"/>
        <v>46145</v>
      </c>
      <c r="S155" s="177">
        <f t="shared" si="66"/>
        <v>11374.33</v>
      </c>
      <c r="T155" s="178">
        <f t="shared" si="67"/>
        <v>3234.82</v>
      </c>
      <c r="U155" s="179">
        <f t="shared" si="68"/>
        <v>89.856111111111119</v>
      </c>
      <c r="V155" s="178">
        <f t="shared" si="69"/>
        <v>-8139.51</v>
      </c>
      <c r="W155" s="180">
        <f t="shared" si="70"/>
        <v>134.20000000000002</v>
      </c>
      <c r="X155" s="181">
        <f t="shared" si="71"/>
        <v>36</v>
      </c>
      <c r="Y155" s="180">
        <f t="shared" si="72"/>
        <v>-98.200000000000017</v>
      </c>
      <c r="Z155" s="179"/>
      <c r="AA155" s="179"/>
      <c r="AB155" s="9"/>
      <c r="AC155" s="9"/>
      <c r="AD155" s="9"/>
    </row>
    <row r="156" spans="1:30" ht="12.75">
      <c r="A156" s="10">
        <v>46150</v>
      </c>
      <c r="B156" s="9" t="s">
        <v>14</v>
      </c>
      <c r="C156" s="166">
        <v>4551.49</v>
      </c>
      <c r="D156" s="9">
        <v>60</v>
      </c>
      <c r="E156" s="76">
        <v>14.27</v>
      </c>
      <c r="F156" s="9">
        <v>0</v>
      </c>
      <c r="G156" s="9">
        <v>9.66</v>
      </c>
      <c r="H156" s="13">
        <v>0.31909999999999999</v>
      </c>
      <c r="I156" s="9" t="s">
        <v>16</v>
      </c>
      <c r="J156" s="9"/>
      <c r="K156" s="174">
        <v>45781</v>
      </c>
      <c r="L156" s="175">
        <f t="shared" si="64"/>
        <v>45781</v>
      </c>
      <c r="M156" s="84">
        <v>2930.06</v>
      </c>
      <c r="N156" s="84">
        <v>10340.299999999999</v>
      </c>
      <c r="O156" s="176">
        <v>122</v>
      </c>
      <c r="P156" s="84">
        <f t="shared" si="61"/>
        <v>84.756557377049177</v>
      </c>
      <c r="Q156" s="174">
        <v>46146</v>
      </c>
      <c r="R156" s="175">
        <f t="shared" si="65"/>
        <v>46146</v>
      </c>
      <c r="S156" s="177">
        <f t="shared" si="66"/>
        <v>3314.1460000000002</v>
      </c>
      <c r="T156" s="178">
        <f t="shared" si="67"/>
        <v>4551.49</v>
      </c>
      <c r="U156" s="179">
        <f t="shared" si="68"/>
        <v>75.858166666666662</v>
      </c>
      <c r="V156" s="178">
        <f t="shared" si="69"/>
        <v>1237.3439999999996</v>
      </c>
      <c r="W156" s="180">
        <f t="shared" si="70"/>
        <v>42.900000000000006</v>
      </c>
      <c r="X156" s="181">
        <f t="shared" si="71"/>
        <v>60</v>
      </c>
      <c r="Y156" s="180">
        <f t="shared" si="72"/>
        <v>17.099999999999994</v>
      </c>
      <c r="Z156" s="179"/>
      <c r="AA156" s="179"/>
      <c r="AB156" s="9"/>
      <c r="AC156" s="9"/>
      <c r="AD156" s="9"/>
    </row>
    <row r="157" spans="1:30" ht="12.75">
      <c r="A157" s="10">
        <v>46151</v>
      </c>
      <c r="B157" s="9" t="s">
        <v>14</v>
      </c>
      <c r="C157" s="166">
        <v>8027.52</v>
      </c>
      <c r="D157" s="9">
        <v>80</v>
      </c>
      <c r="E157" s="76">
        <v>26.88</v>
      </c>
      <c r="F157" s="9">
        <v>4</v>
      </c>
      <c r="G157" s="9">
        <v>18.66</v>
      </c>
      <c r="H157" s="13">
        <v>0.25269999999999998</v>
      </c>
      <c r="I157" s="9" t="s">
        <v>16</v>
      </c>
      <c r="J157" s="9"/>
      <c r="K157" s="174">
        <v>45782</v>
      </c>
      <c r="L157" s="175">
        <f t="shared" si="64"/>
        <v>45782</v>
      </c>
      <c r="M157" s="84">
        <v>4303.88</v>
      </c>
      <c r="N157" s="84">
        <v>3012.86</v>
      </c>
      <c r="O157" s="176">
        <v>39</v>
      </c>
      <c r="P157" s="84">
        <f t="shared" si="61"/>
        <v>77.25282051282052</v>
      </c>
      <c r="Q157" s="174">
        <v>46147</v>
      </c>
      <c r="R157" s="175">
        <f t="shared" si="65"/>
        <v>46147</v>
      </c>
      <c r="S157" s="177">
        <f t="shared" si="66"/>
        <v>4886.0680000000002</v>
      </c>
      <c r="T157" s="178">
        <f t="shared" si="67"/>
        <v>8027.52</v>
      </c>
      <c r="U157" s="179">
        <f t="shared" si="68"/>
        <v>100.34400000000001</v>
      </c>
      <c r="V157" s="178">
        <f t="shared" si="69"/>
        <v>3141.4520000000002</v>
      </c>
      <c r="W157" s="180">
        <f t="shared" si="70"/>
        <v>56.1</v>
      </c>
      <c r="X157" s="181">
        <f t="shared" si="71"/>
        <v>80</v>
      </c>
      <c r="Y157" s="180">
        <f t="shared" si="72"/>
        <v>23.9</v>
      </c>
      <c r="Z157" s="181"/>
      <c r="AA157" s="181"/>
      <c r="AB157" s="9"/>
      <c r="AC157" s="9"/>
      <c r="AD157" s="9"/>
    </row>
    <row r="158" spans="1:30" ht="12.75">
      <c r="A158" s="10">
        <v>46152</v>
      </c>
      <c r="B158" s="9" t="s">
        <v>14</v>
      </c>
      <c r="C158" s="166">
        <v>6845.95</v>
      </c>
      <c r="D158" s="9">
        <v>77</v>
      </c>
      <c r="E158" s="76">
        <v>38</v>
      </c>
      <c r="F158" s="9">
        <v>15</v>
      </c>
      <c r="G158" s="9">
        <v>14.33</v>
      </c>
      <c r="H158" s="13">
        <v>0.35709999999999997</v>
      </c>
      <c r="I158" s="9" t="s">
        <v>16</v>
      </c>
      <c r="J158" s="9"/>
      <c r="K158" s="174">
        <v>45783</v>
      </c>
      <c r="L158" s="175">
        <f t="shared" si="64"/>
        <v>45783</v>
      </c>
      <c r="M158" s="84">
        <v>3205.66</v>
      </c>
      <c r="N158" s="84">
        <v>4441.88</v>
      </c>
      <c r="O158" s="176">
        <v>51</v>
      </c>
      <c r="P158" s="84">
        <f t="shared" si="61"/>
        <v>87.095686274509802</v>
      </c>
      <c r="Q158" s="174">
        <v>46148</v>
      </c>
      <c r="R158" s="175">
        <f t="shared" si="65"/>
        <v>46148</v>
      </c>
      <c r="S158" s="177">
        <f t="shared" si="66"/>
        <v>3594.5360000000005</v>
      </c>
      <c r="T158" s="178">
        <f t="shared" si="67"/>
        <v>6845.95</v>
      </c>
      <c r="U158" s="179">
        <f t="shared" si="68"/>
        <v>88.908441558441552</v>
      </c>
      <c r="V158" s="178">
        <f t="shared" si="69"/>
        <v>3251.4139999999993</v>
      </c>
      <c r="W158" s="180">
        <f t="shared" si="70"/>
        <v>45.1</v>
      </c>
      <c r="X158" s="181">
        <f t="shared" si="71"/>
        <v>77</v>
      </c>
      <c r="Y158" s="180">
        <f t="shared" si="72"/>
        <v>31.9</v>
      </c>
      <c r="Z158" s="179"/>
      <c r="AA158" s="179"/>
      <c r="AB158" s="9"/>
      <c r="AC158" s="9"/>
      <c r="AD158" s="9"/>
    </row>
    <row r="159" spans="1:30" ht="12.75">
      <c r="A159" s="10">
        <v>46153</v>
      </c>
      <c r="B159" s="9" t="s">
        <v>14</v>
      </c>
      <c r="C159" s="166">
        <v>1060.4100000000001</v>
      </c>
      <c r="D159" s="9">
        <v>12</v>
      </c>
      <c r="E159" s="76">
        <v>33.26</v>
      </c>
      <c r="F159" s="9">
        <v>2</v>
      </c>
      <c r="G159" s="9">
        <v>4</v>
      </c>
      <c r="H159" s="13">
        <v>0.33379999999999999</v>
      </c>
      <c r="I159" s="9" t="s">
        <v>16</v>
      </c>
      <c r="J159" s="9"/>
      <c r="K159" s="174">
        <v>45784</v>
      </c>
      <c r="L159" s="175">
        <f t="shared" si="64"/>
        <v>45784</v>
      </c>
      <c r="M159" s="84">
        <v>3929.64</v>
      </c>
      <c r="N159" s="189">
        <v>3267.76</v>
      </c>
      <c r="O159" s="176">
        <v>41</v>
      </c>
      <c r="P159" s="84">
        <f t="shared" si="61"/>
        <v>79.701463414634148</v>
      </c>
      <c r="Q159" s="174">
        <v>46149</v>
      </c>
      <c r="R159" s="175">
        <f t="shared" si="65"/>
        <v>46149</v>
      </c>
      <c r="S159" s="177">
        <f t="shared" si="66"/>
        <v>4497.1740000000009</v>
      </c>
      <c r="T159" s="178">
        <f t="shared" si="67"/>
        <v>1060.4100000000001</v>
      </c>
      <c r="U159" s="179">
        <f t="shared" si="68"/>
        <v>88.367500000000007</v>
      </c>
      <c r="V159" s="178">
        <f t="shared" si="69"/>
        <v>-3436.764000000001</v>
      </c>
      <c r="W159" s="180">
        <f t="shared" si="70"/>
        <v>53.900000000000006</v>
      </c>
      <c r="X159" s="181">
        <f t="shared" si="71"/>
        <v>12</v>
      </c>
      <c r="Y159" s="180">
        <f t="shared" si="72"/>
        <v>-41.900000000000006</v>
      </c>
      <c r="Z159" s="179"/>
      <c r="AA159" s="179"/>
      <c r="AB159" s="9"/>
      <c r="AC159" s="9"/>
      <c r="AD159" s="9"/>
    </row>
    <row r="160" spans="1:30" ht="12.75">
      <c r="A160" s="10">
        <v>46154</v>
      </c>
      <c r="B160" s="9" t="s">
        <v>14</v>
      </c>
      <c r="C160" s="166">
        <v>3098.79</v>
      </c>
      <c r="D160" s="9">
        <v>27</v>
      </c>
      <c r="E160" s="76">
        <v>27.67</v>
      </c>
      <c r="F160" s="9">
        <v>0</v>
      </c>
      <c r="G160" s="9">
        <v>6.5</v>
      </c>
      <c r="H160" s="13">
        <v>0.45419999999999999</v>
      </c>
      <c r="I160" s="9" t="s">
        <v>16</v>
      </c>
      <c r="J160" s="9"/>
      <c r="K160" s="174">
        <v>45785</v>
      </c>
      <c r="L160" s="175">
        <f t="shared" si="64"/>
        <v>45785</v>
      </c>
      <c r="M160" s="84">
        <v>8032.31</v>
      </c>
      <c r="N160" s="84">
        <v>4088.34</v>
      </c>
      <c r="O160" s="176">
        <v>49</v>
      </c>
      <c r="P160" s="84">
        <f t="shared" si="61"/>
        <v>83.435510204081638</v>
      </c>
      <c r="Q160" s="174">
        <v>46150</v>
      </c>
      <c r="R160" s="175">
        <f t="shared" si="65"/>
        <v>46150</v>
      </c>
      <c r="S160" s="177">
        <f t="shared" si="66"/>
        <v>9123.9610000000011</v>
      </c>
      <c r="T160" s="178">
        <f t="shared" si="67"/>
        <v>3098.79</v>
      </c>
      <c r="U160" s="179">
        <f t="shared" si="68"/>
        <v>114.77</v>
      </c>
      <c r="V160" s="178">
        <f t="shared" si="69"/>
        <v>-6025.1710000000012</v>
      </c>
      <c r="W160" s="180">
        <f t="shared" si="70"/>
        <v>99.000000000000014</v>
      </c>
      <c r="X160" s="181">
        <f t="shared" si="71"/>
        <v>27</v>
      </c>
      <c r="Y160" s="180">
        <f t="shared" si="72"/>
        <v>-72.000000000000014</v>
      </c>
      <c r="Z160" s="179"/>
      <c r="AA160" s="179"/>
      <c r="AB160" s="9"/>
      <c r="AC160" s="9"/>
      <c r="AD160" s="9"/>
    </row>
    <row r="161" spans="1:30" ht="12.75">
      <c r="A161" s="10">
        <v>46155</v>
      </c>
      <c r="B161" s="9" t="s">
        <v>14</v>
      </c>
      <c r="C161" s="166">
        <v>2049.8200000000002</v>
      </c>
      <c r="D161" s="9">
        <v>25</v>
      </c>
      <c r="E161" s="76">
        <v>20.21</v>
      </c>
      <c r="F161" s="9">
        <v>0</v>
      </c>
      <c r="G161" s="9">
        <v>7.5</v>
      </c>
      <c r="H161" s="13">
        <v>0.33789999999999998</v>
      </c>
      <c r="I161" s="9" t="s">
        <v>16</v>
      </c>
      <c r="J161" s="9"/>
      <c r="K161" s="174">
        <v>45786</v>
      </c>
      <c r="L161" s="175">
        <f t="shared" si="64"/>
        <v>45786</v>
      </c>
      <c r="M161" s="84">
        <v>5932.88</v>
      </c>
      <c r="N161" s="84">
        <v>8294.51</v>
      </c>
      <c r="O161" s="176">
        <v>90</v>
      </c>
      <c r="P161" s="84">
        <f t="shared" si="61"/>
        <v>92.161222222222221</v>
      </c>
      <c r="Q161" s="174">
        <v>46151</v>
      </c>
      <c r="R161" s="175">
        <f t="shared" si="65"/>
        <v>46151</v>
      </c>
      <c r="S161" s="177">
        <f t="shared" si="66"/>
        <v>6738.6880000000001</v>
      </c>
      <c r="T161" s="178">
        <f t="shared" si="67"/>
        <v>2049.8200000000002</v>
      </c>
      <c r="U161" s="179">
        <f t="shared" si="68"/>
        <v>81.992800000000003</v>
      </c>
      <c r="V161" s="178">
        <f t="shared" si="69"/>
        <v>-4688.8680000000004</v>
      </c>
      <c r="W161" s="180">
        <f t="shared" si="70"/>
        <v>84.7</v>
      </c>
      <c r="X161" s="181">
        <f t="shared" si="71"/>
        <v>25</v>
      </c>
      <c r="Y161" s="180">
        <f t="shared" si="72"/>
        <v>-59.7</v>
      </c>
      <c r="Z161" s="179"/>
      <c r="AA161" s="179"/>
      <c r="AB161" s="9"/>
      <c r="AC161" s="9"/>
      <c r="AD161" s="9"/>
    </row>
    <row r="162" spans="1:30" ht="12.75">
      <c r="A162" s="10">
        <v>46156</v>
      </c>
      <c r="B162" s="9" t="s">
        <v>14</v>
      </c>
      <c r="C162" s="166">
        <v>3173.56</v>
      </c>
      <c r="D162" s="9">
        <v>34</v>
      </c>
      <c r="E162" s="76">
        <v>27.36</v>
      </c>
      <c r="F162" s="9">
        <v>1</v>
      </c>
      <c r="G162" s="9">
        <v>11</v>
      </c>
      <c r="H162" s="13">
        <v>0.51739999999999997</v>
      </c>
      <c r="I162" s="9" t="s">
        <v>16</v>
      </c>
      <c r="J162" s="9"/>
      <c r="K162" s="174">
        <v>45787</v>
      </c>
      <c r="L162" s="175">
        <f t="shared" si="64"/>
        <v>45787</v>
      </c>
      <c r="M162" s="84">
        <v>11241.81</v>
      </c>
      <c r="N162" s="84">
        <v>6126.08</v>
      </c>
      <c r="O162" s="176">
        <v>77</v>
      </c>
      <c r="P162" s="84">
        <f t="shared" si="61"/>
        <v>79.559480519480516</v>
      </c>
      <c r="Q162" s="174">
        <v>46152</v>
      </c>
      <c r="R162" s="175">
        <f t="shared" si="65"/>
        <v>46152</v>
      </c>
      <c r="S162" s="177">
        <f t="shared" si="66"/>
        <v>12980.781000000001</v>
      </c>
      <c r="T162" s="178">
        <f t="shared" si="67"/>
        <v>3173.56</v>
      </c>
      <c r="U162" s="179">
        <f t="shared" si="68"/>
        <v>93.34</v>
      </c>
      <c r="V162" s="178">
        <f t="shared" si="69"/>
        <v>-9807.2210000000014</v>
      </c>
      <c r="W162" s="180">
        <f t="shared" si="70"/>
        <v>145.20000000000002</v>
      </c>
      <c r="X162" s="181">
        <f t="shared" si="71"/>
        <v>34</v>
      </c>
      <c r="Y162" s="180">
        <f t="shared" si="72"/>
        <v>-111.20000000000002</v>
      </c>
      <c r="Z162" s="179"/>
      <c r="AA162" s="179"/>
      <c r="AB162" s="9"/>
      <c r="AC162" s="9"/>
      <c r="AD162" s="9"/>
    </row>
    <row r="163" spans="1:30" ht="12.75">
      <c r="A163" s="10">
        <v>46157</v>
      </c>
      <c r="B163" s="9" t="s">
        <v>14</v>
      </c>
      <c r="C163" s="166">
        <v>6108.9</v>
      </c>
      <c r="D163" s="9">
        <v>61</v>
      </c>
      <c r="E163" s="76">
        <v>21.3</v>
      </c>
      <c r="F163" s="9">
        <v>1</v>
      </c>
      <c r="G163" s="9">
        <v>13.33</v>
      </c>
      <c r="H163" s="13">
        <v>0.2301</v>
      </c>
      <c r="I163" s="9" t="s">
        <v>16</v>
      </c>
      <c r="J163" s="9"/>
      <c r="K163" s="174">
        <v>45788</v>
      </c>
      <c r="L163" s="175">
        <f t="shared" si="64"/>
        <v>45788</v>
      </c>
      <c r="M163" s="84">
        <v>4249.96</v>
      </c>
      <c r="N163" s="84">
        <v>11800.71</v>
      </c>
      <c r="O163" s="176">
        <v>132</v>
      </c>
      <c r="P163" s="84">
        <f t="shared" si="61"/>
        <v>89.399318181818174</v>
      </c>
      <c r="Q163" s="174">
        <v>46153</v>
      </c>
      <c r="R163" s="175">
        <f t="shared" si="65"/>
        <v>46153</v>
      </c>
      <c r="S163" s="177">
        <f t="shared" si="66"/>
        <v>4872.2960000000003</v>
      </c>
      <c r="T163" s="178">
        <f t="shared" si="67"/>
        <v>6108.9</v>
      </c>
      <c r="U163" s="179">
        <f t="shared" si="68"/>
        <v>100.14590163934426</v>
      </c>
      <c r="V163" s="178">
        <f t="shared" si="69"/>
        <v>1236.6039999999994</v>
      </c>
      <c r="W163" s="180">
        <f t="shared" si="70"/>
        <v>58.300000000000004</v>
      </c>
      <c r="X163" s="181">
        <f t="shared" si="71"/>
        <v>61</v>
      </c>
      <c r="Y163" s="180">
        <f t="shared" si="72"/>
        <v>2.6999999999999957</v>
      </c>
      <c r="Z163" s="179"/>
      <c r="AA163" s="179"/>
      <c r="AB163" s="9"/>
      <c r="AC163" s="9"/>
      <c r="AD163" s="9"/>
    </row>
    <row r="164" spans="1:30" ht="12.75">
      <c r="A164" s="10">
        <v>46158</v>
      </c>
      <c r="B164" s="9" t="s">
        <v>14</v>
      </c>
      <c r="C164" s="166">
        <v>4784.37</v>
      </c>
      <c r="D164" s="9">
        <v>52</v>
      </c>
      <c r="E164" s="76">
        <v>23.16</v>
      </c>
      <c r="F164" s="9">
        <v>1</v>
      </c>
      <c r="G164" s="9">
        <v>5.8</v>
      </c>
      <c r="H164" s="13">
        <v>0.25390000000000001</v>
      </c>
      <c r="I164" s="9" t="s">
        <v>16</v>
      </c>
      <c r="J164" s="9"/>
      <c r="K164" s="174">
        <v>45789</v>
      </c>
      <c r="L164" s="175">
        <f t="shared" si="64"/>
        <v>45789</v>
      </c>
      <c r="M164" s="84">
        <v>3961.63</v>
      </c>
      <c r="N164" s="84">
        <v>4429.3599999999997</v>
      </c>
      <c r="O164" s="176">
        <v>53</v>
      </c>
      <c r="P164" s="84">
        <f t="shared" si="61"/>
        <v>83.572830188679234</v>
      </c>
      <c r="Q164" s="174">
        <v>46154</v>
      </c>
      <c r="R164" s="175">
        <f t="shared" si="65"/>
        <v>46154</v>
      </c>
      <c r="S164" s="177">
        <f t="shared" si="66"/>
        <v>4486.8230000000003</v>
      </c>
      <c r="T164" s="178">
        <f t="shared" si="67"/>
        <v>4784.37</v>
      </c>
      <c r="U164" s="179">
        <f t="shared" si="68"/>
        <v>92.007115384615389</v>
      </c>
      <c r="V164" s="178">
        <f t="shared" si="69"/>
        <v>297.54699999999957</v>
      </c>
      <c r="W164" s="180">
        <f t="shared" si="70"/>
        <v>53.900000000000006</v>
      </c>
      <c r="X164" s="181">
        <f t="shared" si="71"/>
        <v>52</v>
      </c>
      <c r="Y164" s="180">
        <f t="shared" si="72"/>
        <v>-1.9000000000000057</v>
      </c>
      <c r="Z164" s="179"/>
      <c r="AA164" s="179"/>
      <c r="AB164" s="9"/>
      <c r="AC164" s="9"/>
      <c r="AD164" s="9"/>
    </row>
    <row r="165" spans="1:30" ht="12.75">
      <c r="A165" s="10">
        <v>46159</v>
      </c>
      <c r="B165" s="9" t="s">
        <v>14</v>
      </c>
      <c r="C165" s="166">
        <v>7721.06</v>
      </c>
      <c r="D165" s="9">
        <v>83</v>
      </c>
      <c r="E165" s="76">
        <v>34.08</v>
      </c>
      <c r="F165" s="9">
        <v>15</v>
      </c>
      <c r="G165" s="9">
        <v>14.5</v>
      </c>
      <c r="H165" s="13">
        <v>0.33250000000000002</v>
      </c>
      <c r="I165" s="9" t="s">
        <v>16</v>
      </c>
      <c r="J165" s="9"/>
      <c r="K165" s="174">
        <v>45790</v>
      </c>
      <c r="L165" s="175">
        <f t="shared" si="64"/>
        <v>45790</v>
      </c>
      <c r="M165" s="84">
        <v>4271.92</v>
      </c>
      <c r="N165" s="84">
        <v>4078.93</v>
      </c>
      <c r="O165" s="176">
        <v>49</v>
      </c>
      <c r="P165" s="84">
        <f t="shared" si="61"/>
        <v>83.243469387755098</v>
      </c>
      <c r="Q165" s="174">
        <v>46155</v>
      </c>
      <c r="R165" s="175">
        <f t="shared" si="65"/>
        <v>46155</v>
      </c>
      <c r="S165" s="177">
        <f t="shared" si="66"/>
        <v>4820.5519999999997</v>
      </c>
      <c r="T165" s="178">
        <f t="shared" si="67"/>
        <v>7721.06</v>
      </c>
      <c r="U165" s="179">
        <f t="shared" si="68"/>
        <v>93.024819277108435</v>
      </c>
      <c r="V165" s="178">
        <f t="shared" si="69"/>
        <v>2900.5080000000007</v>
      </c>
      <c r="W165" s="180">
        <f t="shared" si="70"/>
        <v>58.300000000000004</v>
      </c>
      <c r="X165" s="181">
        <f t="shared" si="71"/>
        <v>83</v>
      </c>
      <c r="Y165" s="180">
        <f t="shared" si="72"/>
        <v>24.699999999999996</v>
      </c>
      <c r="Z165" s="179"/>
      <c r="AA165" s="179"/>
      <c r="AB165" s="9"/>
      <c r="AC165" s="9"/>
      <c r="AD165" s="9"/>
    </row>
    <row r="166" spans="1:30" ht="12.75">
      <c r="A166" s="10">
        <v>46160</v>
      </c>
      <c r="B166" s="9" t="s">
        <v>14</v>
      </c>
      <c r="C166" s="166" t="s">
        <v>1601</v>
      </c>
      <c r="D166" s="9">
        <v>18</v>
      </c>
      <c r="E166" s="76">
        <v>33.409999999999997</v>
      </c>
      <c r="F166" s="9">
        <v>4</v>
      </c>
      <c r="G166" s="9">
        <v>6</v>
      </c>
      <c r="H166" s="13">
        <v>0.21290000000000001</v>
      </c>
      <c r="I166" s="9" t="s">
        <v>16</v>
      </c>
      <c r="J166" s="9"/>
      <c r="K166" s="190">
        <v>45791</v>
      </c>
      <c r="L166" s="175">
        <f t="shared" si="64"/>
        <v>45791</v>
      </c>
      <c r="M166" s="84">
        <v>8761.0400000000009</v>
      </c>
      <c r="N166" s="84">
        <v>4382.32</v>
      </c>
      <c r="O166" s="176">
        <v>53</v>
      </c>
      <c r="P166" s="84">
        <f t="shared" si="61"/>
        <v>82.685283018867921</v>
      </c>
      <c r="Q166" s="174">
        <v>46156</v>
      </c>
      <c r="R166" s="175">
        <f t="shared" si="65"/>
        <v>46156</v>
      </c>
      <c r="S166" s="177">
        <f>N160*$AA$1</f>
        <v>4497.1740000000009</v>
      </c>
      <c r="T166" s="178" t="str">
        <f t="shared" si="67"/>
        <v xml:space="preserve"> R$  1.437,36 </v>
      </c>
      <c r="U166" s="179">
        <f t="shared" si="68"/>
        <v>79.853333333333325</v>
      </c>
      <c r="V166" s="179">
        <f t="shared" si="69"/>
        <v>-3059.8140000000012</v>
      </c>
      <c r="W166" s="180">
        <f t="shared" si="70"/>
        <v>111.10000000000001</v>
      </c>
      <c r="X166" s="181">
        <f t="shared" si="71"/>
        <v>18</v>
      </c>
      <c r="Y166" s="180">
        <f t="shared" si="72"/>
        <v>-93.100000000000009</v>
      </c>
      <c r="Z166" s="179"/>
      <c r="AA166" s="179"/>
      <c r="AB166" s="9"/>
      <c r="AC166" s="9"/>
      <c r="AD166" s="9"/>
    </row>
    <row r="167" spans="1:30" ht="12.75">
      <c r="A167" s="10">
        <v>46161</v>
      </c>
      <c r="B167" s="9" t="s">
        <v>14</v>
      </c>
      <c r="C167" s="166">
        <v>3357.45</v>
      </c>
      <c r="D167" s="9">
        <v>28</v>
      </c>
      <c r="E167" s="76">
        <v>30.67</v>
      </c>
      <c r="F167" s="9">
        <v>4</v>
      </c>
      <c r="G167" s="9">
        <v>9</v>
      </c>
      <c r="H167" s="13">
        <v>0.375</v>
      </c>
      <c r="I167" s="9" t="s">
        <v>16</v>
      </c>
      <c r="J167" s="9"/>
      <c r="K167" s="190">
        <v>45793</v>
      </c>
      <c r="L167" s="175">
        <f t="shared" si="64"/>
        <v>45793</v>
      </c>
      <c r="M167" s="84">
        <v>9460.11</v>
      </c>
      <c r="N167" s="84">
        <v>9133.64</v>
      </c>
      <c r="O167" s="176">
        <v>101</v>
      </c>
      <c r="P167" s="84">
        <f t="shared" si="61"/>
        <v>90.432079207920793</v>
      </c>
      <c r="Q167" s="174">
        <v>46157</v>
      </c>
      <c r="R167" s="175">
        <f t="shared" si="65"/>
        <v>46157</v>
      </c>
      <c r="S167" s="177">
        <f>N161*AA1</f>
        <v>9123.9610000000011</v>
      </c>
      <c r="T167" s="178">
        <f t="shared" si="67"/>
        <v>3357.45</v>
      </c>
      <c r="U167" s="179">
        <f t="shared" si="68"/>
        <v>119.90892857142856</v>
      </c>
      <c r="V167" s="178">
        <f t="shared" si="69"/>
        <v>-5766.5110000000013</v>
      </c>
      <c r="W167" s="180">
        <f t="shared" si="70"/>
        <v>118.80000000000001</v>
      </c>
      <c r="X167" s="181">
        <f t="shared" si="71"/>
        <v>28</v>
      </c>
      <c r="Y167" s="180">
        <f t="shared" si="72"/>
        <v>-90.800000000000011</v>
      </c>
      <c r="Z167" s="179"/>
      <c r="AA167" s="179"/>
      <c r="AB167" s="9"/>
      <c r="AC167" s="9"/>
      <c r="AD167" s="9"/>
    </row>
    <row r="168" spans="1:30" ht="12.75">
      <c r="A168" s="10">
        <v>46162</v>
      </c>
      <c r="B168" s="9" t="s">
        <v>14</v>
      </c>
      <c r="C168" s="166">
        <v>4233.75</v>
      </c>
      <c r="D168" s="9">
        <v>43</v>
      </c>
      <c r="E168" s="76">
        <v>31.19</v>
      </c>
      <c r="F168" s="9">
        <v>7</v>
      </c>
      <c r="G168" s="9">
        <v>15</v>
      </c>
      <c r="H168" s="13">
        <v>0.38140000000000002</v>
      </c>
      <c r="I168" s="9" t="s">
        <v>16</v>
      </c>
      <c r="J168" s="9"/>
      <c r="K168" s="174">
        <v>45794</v>
      </c>
      <c r="L168" s="175">
        <f t="shared" si="64"/>
        <v>45794</v>
      </c>
      <c r="M168" s="84">
        <v>9385.3799999999992</v>
      </c>
      <c r="N168" s="84">
        <v>9798.2099999999991</v>
      </c>
      <c r="O168" s="176">
        <v>108</v>
      </c>
      <c r="P168" s="84">
        <f t="shared" si="61"/>
        <v>90.724166666666662</v>
      </c>
      <c r="Q168" s="174">
        <v>46158</v>
      </c>
      <c r="R168" s="175">
        <f t="shared" si="65"/>
        <v>46158</v>
      </c>
      <c r="S168" s="177">
        <f t="shared" ref="S168:S179" si="73">N168*$AA$1</f>
        <v>10778.030999999999</v>
      </c>
      <c r="T168" s="178">
        <f t="shared" si="67"/>
        <v>4233.75</v>
      </c>
      <c r="U168" s="179">
        <f t="shared" si="68"/>
        <v>98.45930232558139</v>
      </c>
      <c r="V168" s="178">
        <f t="shared" si="69"/>
        <v>-6544.280999999999</v>
      </c>
      <c r="W168" s="180">
        <f t="shared" si="70"/>
        <v>116.60000000000001</v>
      </c>
      <c r="X168" s="181">
        <f t="shared" si="71"/>
        <v>43</v>
      </c>
      <c r="Y168" s="180">
        <f t="shared" si="72"/>
        <v>-73.600000000000009</v>
      </c>
      <c r="Z168" s="179"/>
      <c r="AA168" s="179"/>
      <c r="AB168" s="9"/>
      <c r="AC168" s="9"/>
      <c r="AD168" s="9"/>
    </row>
    <row r="169" spans="1:30" ht="12.75">
      <c r="A169" s="10">
        <v>46163</v>
      </c>
      <c r="B169" s="9" t="s">
        <v>14</v>
      </c>
      <c r="C169" s="166">
        <v>3476.64</v>
      </c>
      <c r="D169" s="9">
        <v>38</v>
      </c>
      <c r="E169" s="76">
        <v>27.43</v>
      </c>
      <c r="F169" s="9">
        <v>4</v>
      </c>
      <c r="G169" s="9">
        <v>13</v>
      </c>
      <c r="H169" s="13">
        <v>0.28499999999999998</v>
      </c>
      <c r="I169" s="9" t="s">
        <v>16</v>
      </c>
      <c r="J169" s="9"/>
      <c r="K169" s="174">
        <v>45795</v>
      </c>
      <c r="L169" s="175">
        <f t="shared" si="64"/>
        <v>45795</v>
      </c>
      <c r="M169" s="84">
        <v>3139.63</v>
      </c>
      <c r="N169" s="84">
        <v>9633.7800000000007</v>
      </c>
      <c r="O169" s="176">
        <v>106</v>
      </c>
      <c r="P169" s="84">
        <f t="shared" si="61"/>
        <v>90.884716981132087</v>
      </c>
      <c r="Q169" s="174">
        <v>46159</v>
      </c>
      <c r="R169" s="175">
        <f t="shared" si="65"/>
        <v>46159</v>
      </c>
      <c r="S169" s="177">
        <f t="shared" si="73"/>
        <v>10597.158000000001</v>
      </c>
      <c r="T169" s="178">
        <f t="shared" si="67"/>
        <v>3476.64</v>
      </c>
      <c r="U169" s="179">
        <f t="shared" si="68"/>
        <v>91.490526315789467</v>
      </c>
      <c r="V169" s="178">
        <f t="shared" si="69"/>
        <v>-7120.5180000000018</v>
      </c>
      <c r="W169" s="180">
        <f t="shared" si="70"/>
        <v>46.2</v>
      </c>
      <c r="X169" s="181">
        <f t="shared" si="71"/>
        <v>38</v>
      </c>
      <c r="Y169" s="180">
        <f t="shared" si="72"/>
        <v>-8.2000000000000028</v>
      </c>
      <c r="Z169" s="179"/>
      <c r="AA169" s="179"/>
      <c r="AB169" s="9"/>
      <c r="AC169" s="9"/>
      <c r="AD169" s="9"/>
    </row>
    <row r="170" spans="1:30" ht="12.75">
      <c r="A170" s="10">
        <v>46164</v>
      </c>
      <c r="B170" s="9" t="s">
        <v>14</v>
      </c>
      <c r="C170" s="166">
        <v>6099.39</v>
      </c>
      <c r="D170" s="9">
        <v>69</v>
      </c>
      <c r="E170" s="76">
        <v>35.770000000000003</v>
      </c>
      <c r="F170" s="9">
        <v>20</v>
      </c>
      <c r="G170" s="9">
        <v>11.75</v>
      </c>
      <c r="H170" s="13">
        <v>0.32090000000000002</v>
      </c>
      <c r="I170" s="9" t="s">
        <v>16</v>
      </c>
      <c r="J170" s="9"/>
      <c r="K170" s="174">
        <v>45796</v>
      </c>
      <c r="L170" s="175">
        <f t="shared" si="64"/>
        <v>45796</v>
      </c>
      <c r="M170" s="84">
        <v>4214.7299999999996</v>
      </c>
      <c r="N170" s="84">
        <v>3215.53</v>
      </c>
      <c r="O170" s="176">
        <v>42</v>
      </c>
      <c r="P170" s="84">
        <f t="shared" si="61"/>
        <v>76.560238095238105</v>
      </c>
      <c r="Q170" s="174">
        <v>46160</v>
      </c>
      <c r="R170" s="175">
        <f t="shared" si="65"/>
        <v>46160</v>
      </c>
      <c r="S170" s="177">
        <f t="shared" si="73"/>
        <v>3537.0830000000005</v>
      </c>
      <c r="T170" s="178">
        <f t="shared" si="67"/>
        <v>6099.39</v>
      </c>
      <c r="U170" s="179">
        <f t="shared" si="68"/>
        <v>88.396956521739142</v>
      </c>
      <c r="V170" s="178">
        <f t="shared" si="69"/>
        <v>2562.3069999999998</v>
      </c>
      <c r="W170" s="180">
        <f t="shared" si="70"/>
        <v>52.800000000000004</v>
      </c>
      <c r="X170" s="181">
        <f t="shared" si="71"/>
        <v>69</v>
      </c>
      <c r="Y170" s="180">
        <f t="shared" si="72"/>
        <v>16.199999999999996</v>
      </c>
      <c r="Z170" s="179"/>
      <c r="AA170" s="179"/>
      <c r="AB170" s="9"/>
      <c r="AC170" s="9"/>
      <c r="AD170" s="9"/>
    </row>
    <row r="171" spans="1:30" ht="12.75">
      <c r="A171" s="10">
        <v>46165</v>
      </c>
      <c r="B171" s="9" t="s">
        <v>14</v>
      </c>
      <c r="C171" s="166">
        <v>5604.88</v>
      </c>
      <c r="D171" s="9">
        <v>52</v>
      </c>
      <c r="E171" s="76">
        <v>61.52</v>
      </c>
      <c r="F171" s="9">
        <v>31</v>
      </c>
      <c r="G171" s="9">
        <v>9.75</v>
      </c>
      <c r="H171" s="13">
        <v>0.38819999999999999</v>
      </c>
      <c r="I171" s="9" t="s">
        <v>16</v>
      </c>
      <c r="J171" s="9"/>
      <c r="K171" s="174">
        <v>45797</v>
      </c>
      <c r="L171" s="175">
        <f t="shared" si="64"/>
        <v>45797</v>
      </c>
      <c r="M171" s="84">
        <v>2685.93</v>
      </c>
      <c r="N171" s="84">
        <v>4366.53</v>
      </c>
      <c r="O171" s="176">
        <v>48</v>
      </c>
      <c r="P171" s="84">
        <f t="shared" si="61"/>
        <v>90.969374999999999</v>
      </c>
      <c r="Q171" s="174">
        <v>46161</v>
      </c>
      <c r="R171" s="175">
        <f t="shared" si="65"/>
        <v>46161</v>
      </c>
      <c r="S171" s="177">
        <f t="shared" si="73"/>
        <v>4803.183</v>
      </c>
      <c r="T171" s="178">
        <f t="shared" si="67"/>
        <v>5604.88</v>
      </c>
      <c r="U171" s="179">
        <f t="shared" si="68"/>
        <v>107.78615384615385</v>
      </c>
      <c r="V171" s="178">
        <f t="shared" si="69"/>
        <v>801.69700000000012</v>
      </c>
      <c r="W171" s="180">
        <f t="shared" si="70"/>
        <v>37.400000000000006</v>
      </c>
      <c r="X171" s="181">
        <f t="shared" si="71"/>
        <v>52</v>
      </c>
      <c r="Y171" s="180">
        <f t="shared" si="72"/>
        <v>14.599999999999994</v>
      </c>
      <c r="Z171" s="179"/>
      <c r="AA171" s="179"/>
      <c r="AB171" s="9"/>
      <c r="AC171" s="9"/>
      <c r="AD171" s="9"/>
    </row>
    <row r="172" spans="1:30" ht="12.75">
      <c r="A172" s="10">
        <v>46166</v>
      </c>
      <c r="B172" s="9" t="s">
        <v>14</v>
      </c>
      <c r="C172" s="166">
        <v>8636.65</v>
      </c>
      <c r="D172" s="9">
        <v>99</v>
      </c>
      <c r="E172" s="76">
        <v>27.34</v>
      </c>
      <c r="F172" s="9">
        <v>4</v>
      </c>
      <c r="G172" s="9">
        <v>13.25</v>
      </c>
      <c r="H172" s="13">
        <v>0.29310000000000003</v>
      </c>
      <c r="I172" s="9" t="s">
        <v>16</v>
      </c>
      <c r="J172" s="9"/>
      <c r="K172" s="174">
        <v>45798</v>
      </c>
      <c r="L172" s="175">
        <f t="shared" si="64"/>
        <v>45798</v>
      </c>
      <c r="M172" s="84">
        <v>3338.22</v>
      </c>
      <c r="N172" s="84">
        <v>2775.63</v>
      </c>
      <c r="O172" s="176">
        <v>34</v>
      </c>
      <c r="P172" s="84">
        <f t="shared" si="61"/>
        <v>81.636176470588239</v>
      </c>
      <c r="Q172" s="174">
        <v>46162</v>
      </c>
      <c r="R172" s="175">
        <f t="shared" si="65"/>
        <v>46162</v>
      </c>
      <c r="S172" s="177">
        <f t="shared" si="73"/>
        <v>3053.1930000000002</v>
      </c>
      <c r="T172" s="178">
        <f t="shared" si="67"/>
        <v>8636.65</v>
      </c>
      <c r="U172" s="179">
        <f t="shared" si="68"/>
        <v>87.23888888888888</v>
      </c>
      <c r="V172" s="178">
        <f t="shared" si="69"/>
        <v>5583.4569999999994</v>
      </c>
      <c r="W172" s="180">
        <f t="shared" si="70"/>
        <v>46.2</v>
      </c>
      <c r="X172" s="181">
        <f t="shared" si="71"/>
        <v>99</v>
      </c>
      <c r="Y172" s="180">
        <f t="shared" si="72"/>
        <v>52.8</v>
      </c>
      <c r="Z172" s="179"/>
      <c r="AA172" s="179"/>
      <c r="AB172" s="9"/>
      <c r="AC172" s="9"/>
      <c r="AD172" s="9"/>
    </row>
    <row r="173" spans="1:30" ht="12.75">
      <c r="A173" s="10">
        <v>46167</v>
      </c>
      <c r="B173" s="9" t="s">
        <v>14</v>
      </c>
      <c r="C173" s="166">
        <v>2312.21</v>
      </c>
      <c r="D173" s="9">
        <v>23</v>
      </c>
      <c r="E173" s="76">
        <v>27.76</v>
      </c>
      <c r="F173" s="9">
        <v>2</v>
      </c>
      <c r="G173" s="9">
        <v>8</v>
      </c>
      <c r="H173" s="13">
        <v>0.35389999999999999</v>
      </c>
      <c r="I173" s="9" t="s">
        <v>16</v>
      </c>
      <c r="J173" s="9"/>
      <c r="K173" s="174">
        <v>45799</v>
      </c>
      <c r="L173" s="175">
        <f t="shared" si="64"/>
        <v>45799</v>
      </c>
      <c r="M173" s="84">
        <v>6215.21</v>
      </c>
      <c r="N173" s="84">
        <v>3455.52</v>
      </c>
      <c r="O173" s="176">
        <v>42</v>
      </c>
      <c r="P173" s="84">
        <f t="shared" si="61"/>
        <v>82.27428571428571</v>
      </c>
      <c r="Q173" s="174">
        <v>46163</v>
      </c>
      <c r="R173" s="175">
        <f t="shared" si="65"/>
        <v>46163</v>
      </c>
      <c r="S173" s="177">
        <f t="shared" si="73"/>
        <v>3801.0720000000001</v>
      </c>
      <c r="T173" s="178">
        <f t="shared" si="67"/>
        <v>2312.21</v>
      </c>
      <c r="U173" s="179">
        <f t="shared" si="68"/>
        <v>100.53086956521739</v>
      </c>
      <c r="V173" s="178">
        <f t="shared" si="69"/>
        <v>-1488.8620000000001</v>
      </c>
      <c r="W173" s="180">
        <f t="shared" si="70"/>
        <v>84.7</v>
      </c>
      <c r="X173" s="181">
        <f t="shared" si="71"/>
        <v>23</v>
      </c>
      <c r="Y173" s="180">
        <f t="shared" si="72"/>
        <v>-61.7</v>
      </c>
      <c r="Z173" s="179"/>
      <c r="AA173" s="179"/>
      <c r="AB173" s="9"/>
      <c r="AC173" s="9"/>
      <c r="AD173" s="9"/>
    </row>
    <row r="174" spans="1:30" ht="12.75">
      <c r="A174" s="10">
        <v>46168</v>
      </c>
      <c r="B174" s="9" t="s">
        <v>14</v>
      </c>
      <c r="C174" s="166">
        <v>2676.2</v>
      </c>
      <c r="D174" s="9">
        <v>32</v>
      </c>
      <c r="E174" s="76">
        <v>25.42</v>
      </c>
      <c r="F174" s="9">
        <v>2</v>
      </c>
      <c r="G174" s="9">
        <v>10.5</v>
      </c>
      <c r="H174" s="13">
        <v>0.3584</v>
      </c>
      <c r="I174" s="9" t="s">
        <v>16</v>
      </c>
      <c r="J174" s="9"/>
      <c r="K174" s="174">
        <v>45800</v>
      </c>
      <c r="L174" s="175">
        <f t="shared" si="64"/>
        <v>45800</v>
      </c>
      <c r="M174" s="84">
        <v>9016.89</v>
      </c>
      <c r="N174" s="84">
        <v>6401.51</v>
      </c>
      <c r="O174" s="176">
        <v>77</v>
      </c>
      <c r="P174" s="84">
        <f t="shared" si="61"/>
        <v>83.136493506493508</v>
      </c>
      <c r="Q174" s="174">
        <v>46164</v>
      </c>
      <c r="R174" s="175">
        <f t="shared" si="65"/>
        <v>46164</v>
      </c>
      <c r="S174" s="177">
        <f t="shared" si="73"/>
        <v>7041.661000000001</v>
      </c>
      <c r="T174" s="178">
        <f t="shared" si="67"/>
        <v>2676.2</v>
      </c>
      <c r="U174" s="179">
        <f t="shared" si="68"/>
        <v>83.631249999999994</v>
      </c>
      <c r="V174" s="178">
        <f t="shared" si="69"/>
        <v>-4365.4610000000011</v>
      </c>
      <c r="W174" s="180">
        <f t="shared" si="70"/>
        <v>111.10000000000001</v>
      </c>
      <c r="X174" s="181">
        <f t="shared" si="71"/>
        <v>32</v>
      </c>
      <c r="Y174" s="180">
        <f t="shared" si="72"/>
        <v>-79.100000000000009</v>
      </c>
      <c r="Z174" s="179"/>
      <c r="AA174" s="179"/>
      <c r="AB174" s="9"/>
      <c r="AC174" s="9"/>
      <c r="AD174" s="9"/>
    </row>
    <row r="175" spans="1:30" ht="12.75">
      <c r="A175" s="10">
        <v>46169</v>
      </c>
      <c r="B175" s="9" t="s">
        <v>14</v>
      </c>
      <c r="C175" s="166">
        <v>2156</v>
      </c>
      <c r="D175" s="9">
        <v>27</v>
      </c>
      <c r="E175" s="76">
        <v>33.31</v>
      </c>
      <c r="F175" s="9">
        <v>4</v>
      </c>
      <c r="G175" s="9">
        <v>8</v>
      </c>
      <c r="H175" s="13">
        <v>0.58189999999999997</v>
      </c>
      <c r="I175" s="9" t="s">
        <v>16</v>
      </c>
      <c r="J175" s="9"/>
      <c r="K175" s="174">
        <v>45801</v>
      </c>
      <c r="L175" s="175">
        <f t="shared" si="64"/>
        <v>45801</v>
      </c>
      <c r="M175" s="84">
        <v>6356.94</v>
      </c>
      <c r="N175" s="84">
        <v>9354.99</v>
      </c>
      <c r="O175" s="176">
        <v>101</v>
      </c>
      <c r="P175" s="84">
        <f t="shared" si="61"/>
        <v>92.623663366336629</v>
      </c>
      <c r="Q175" s="174">
        <v>46165</v>
      </c>
      <c r="R175" s="175">
        <f t="shared" si="65"/>
        <v>46165</v>
      </c>
      <c r="S175" s="177">
        <f t="shared" si="73"/>
        <v>10290.489000000001</v>
      </c>
      <c r="T175" s="178">
        <f t="shared" si="67"/>
        <v>2156</v>
      </c>
      <c r="U175" s="179">
        <f t="shared" si="68"/>
        <v>79.851851851851848</v>
      </c>
      <c r="V175" s="178">
        <f t="shared" si="69"/>
        <v>-8134.4890000000014</v>
      </c>
      <c r="W175" s="180">
        <f t="shared" si="70"/>
        <v>91.300000000000011</v>
      </c>
      <c r="X175" s="181">
        <f t="shared" si="71"/>
        <v>27</v>
      </c>
      <c r="Y175" s="180">
        <f t="shared" si="72"/>
        <v>-64.300000000000011</v>
      </c>
      <c r="Z175" s="179"/>
      <c r="AA175" s="179"/>
      <c r="AB175" s="9"/>
      <c r="AC175" s="9"/>
      <c r="AD175" s="9"/>
    </row>
    <row r="176" spans="1:30" ht="12.75">
      <c r="A176" s="10">
        <v>46170</v>
      </c>
      <c r="B176" s="9" t="s">
        <v>14</v>
      </c>
      <c r="C176" s="166">
        <v>1535.95</v>
      </c>
      <c r="D176" s="9">
        <v>19</v>
      </c>
      <c r="E176" s="76">
        <v>59.89</v>
      </c>
      <c r="F176" s="9">
        <v>8</v>
      </c>
      <c r="G176" s="9">
        <v>5.5</v>
      </c>
      <c r="H176" s="13">
        <v>0.90369999999999995</v>
      </c>
      <c r="I176" s="9" t="s">
        <v>16</v>
      </c>
      <c r="J176" s="9"/>
      <c r="K176" s="174">
        <v>45802</v>
      </c>
      <c r="L176" s="175">
        <f t="shared" si="64"/>
        <v>45802</v>
      </c>
      <c r="M176" s="84">
        <v>2374.16</v>
      </c>
      <c r="N176" s="84">
        <v>6591.54</v>
      </c>
      <c r="O176" s="176">
        <v>83</v>
      </c>
      <c r="P176" s="84">
        <f t="shared" si="61"/>
        <v>79.416144578313251</v>
      </c>
      <c r="Q176" s="174">
        <v>46166</v>
      </c>
      <c r="R176" s="175">
        <f t="shared" si="65"/>
        <v>46166</v>
      </c>
      <c r="S176" s="177">
        <f t="shared" si="73"/>
        <v>7250.6940000000004</v>
      </c>
      <c r="T176" s="178">
        <f t="shared" si="67"/>
        <v>1535.95</v>
      </c>
      <c r="U176" s="179">
        <f t="shared" si="68"/>
        <v>80.839473684210532</v>
      </c>
      <c r="V176" s="178">
        <f t="shared" si="69"/>
        <v>-5714.7440000000006</v>
      </c>
      <c r="W176" s="180">
        <f t="shared" si="70"/>
        <v>30.800000000000004</v>
      </c>
      <c r="X176" s="181">
        <f t="shared" si="71"/>
        <v>19</v>
      </c>
      <c r="Y176" s="180">
        <f t="shared" si="72"/>
        <v>-11.800000000000004</v>
      </c>
      <c r="Z176" s="179"/>
      <c r="AA176" s="179"/>
      <c r="AB176" s="9"/>
      <c r="AC176" s="9"/>
      <c r="AD176" s="9"/>
    </row>
    <row r="177" spans="1:30" ht="12.75">
      <c r="A177" s="10">
        <v>46171</v>
      </c>
      <c r="B177" s="9" t="s">
        <v>14</v>
      </c>
      <c r="C177" s="166">
        <v>7277.29</v>
      </c>
      <c r="D177" s="9">
        <v>73</v>
      </c>
      <c r="E177" s="76">
        <v>33.840000000000003</v>
      </c>
      <c r="F177" s="9">
        <v>12</v>
      </c>
      <c r="G177" s="9">
        <v>12</v>
      </c>
      <c r="H177" s="13">
        <v>0.32419999999999999</v>
      </c>
      <c r="I177" s="9" t="s">
        <v>16</v>
      </c>
      <c r="J177" s="9"/>
      <c r="K177" s="174">
        <v>45803</v>
      </c>
      <c r="L177" s="175">
        <f t="shared" si="64"/>
        <v>45803</v>
      </c>
      <c r="M177" s="84">
        <v>4830.21</v>
      </c>
      <c r="N177" s="84">
        <v>2429.36</v>
      </c>
      <c r="O177" s="176">
        <v>28</v>
      </c>
      <c r="P177" s="84">
        <f t="shared" si="61"/>
        <v>86.762857142857143</v>
      </c>
      <c r="Q177" s="174">
        <v>46167</v>
      </c>
      <c r="R177" s="175">
        <f t="shared" si="65"/>
        <v>46167</v>
      </c>
      <c r="S177" s="177">
        <f t="shared" si="73"/>
        <v>2672.2960000000003</v>
      </c>
      <c r="T177" s="178">
        <f t="shared" si="67"/>
        <v>7277.29</v>
      </c>
      <c r="U177" s="179">
        <f t="shared" si="68"/>
        <v>99.688904109589046</v>
      </c>
      <c r="V177" s="178">
        <f t="shared" si="69"/>
        <v>4604.9939999999997</v>
      </c>
      <c r="W177" s="180">
        <f t="shared" si="70"/>
        <v>57.2</v>
      </c>
      <c r="X177" s="181">
        <f t="shared" si="71"/>
        <v>73</v>
      </c>
      <c r="Y177" s="180">
        <f t="shared" si="72"/>
        <v>15.799999999999997</v>
      </c>
      <c r="Z177" s="179"/>
      <c r="AA177" s="179"/>
      <c r="AB177" s="9"/>
      <c r="AC177" s="9"/>
      <c r="AD177" s="9"/>
    </row>
    <row r="178" spans="1:30" ht="12.75">
      <c r="A178" s="10">
        <v>46172</v>
      </c>
      <c r="B178" s="9" t="s">
        <v>14</v>
      </c>
      <c r="C178" s="166">
        <v>7356.53</v>
      </c>
      <c r="D178" s="9">
        <v>75</v>
      </c>
      <c r="E178" s="76">
        <v>31.43</v>
      </c>
      <c r="F178" s="9">
        <v>9</v>
      </c>
      <c r="G178" s="9">
        <v>10.25</v>
      </c>
      <c r="H178" s="13">
        <v>0.40610000000000002</v>
      </c>
      <c r="I178" s="9" t="s">
        <v>16</v>
      </c>
      <c r="J178" s="9"/>
      <c r="K178" s="174">
        <v>45804</v>
      </c>
      <c r="L178" s="175">
        <f t="shared" si="64"/>
        <v>45804</v>
      </c>
      <c r="M178" s="84">
        <v>3799.72</v>
      </c>
      <c r="N178" s="84">
        <v>5009.6099999999997</v>
      </c>
      <c r="O178" s="176">
        <v>52</v>
      </c>
      <c r="P178" s="84">
        <f t="shared" si="61"/>
        <v>96.338653846153846</v>
      </c>
      <c r="Q178" s="174">
        <v>46168</v>
      </c>
      <c r="R178" s="175">
        <f t="shared" si="65"/>
        <v>46168</v>
      </c>
      <c r="S178" s="177">
        <f t="shared" si="73"/>
        <v>5510.5709999999999</v>
      </c>
      <c r="T178" s="178">
        <f t="shared" si="67"/>
        <v>7356.53</v>
      </c>
      <c r="U178" s="179">
        <f t="shared" si="68"/>
        <v>98.087066666666658</v>
      </c>
      <c r="V178" s="178">
        <f t="shared" si="69"/>
        <v>1845.9589999999998</v>
      </c>
      <c r="W178" s="180">
        <f t="shared" si="70"/>
        <v>50.6</v>
      </c>
      <c r="X178" s="181">
        <f t="shared" si="71"/>
        <v>75</v>
      </c>
      <c r="Y178" s="180">
        <f t="shared" si="72"/>
        <v>24.4</v>
      </c>
      <c r="Z178" s="179"/>
      <c r="AA178" s="179"/>
      <c r="AB178" s="9"/>
      <c r="AC178" s="9"/>
      <c r="AD178" s="9"/>
    </row>
    <row r="179" spans="1:30" ht="12.75">
      <c r="A179" s="10">
        <v>46173</v>
      </c>
      <c r="B179" s="9" t="s">
        <v>14</v>
      </c>
      <c r="C179" s="166">
        <v>8366.61</v>
      </c>
      <c r="D179" s="9">
        <v>99</v>
      </c>
      <c r="E179" s="76">
        <v>39.99</v>
      </c>
      <c r="F179" s="9">
        <v>24</v>
      </c>
      <c r="G179" s="9">
        <v>13.75</v>
      </c>
      <c r="H179" s="13">
        <v>0.31900000000000001</v>
      </c>
      <c r="I179" s="9" t="s">
        <v>16</v>
      </c>
      <c r="J179" s="9"/>
      <c r="K179" s="174">
        <v>45805</v>
      </c>
      <c r="L179" s="175">
        <f t="shared" si="64"/>
        <v>45805</v>
      </c>
      <c r="M179" s="84">
        <v>4092.4</v>
      </c>
      <c r="N179" s="84">
        <v>3930.82</v>
      </c>
      <c r="O179" s="176">
        <v>46</v>
      </c>
      <c r="P179" s="84">
        <f t="shared" si="61"/>
        <v>85.452608695652174</v>
      </c>
      <c r="Q179" s="174">
        <v>46169</v>
      </c>
      <c r="R179" s="175">
        <f t="shared" si="65"/>
        <v>46169</v>
      </c>
      <c r="S179" s="177">
        <f t="shared" si="73"/>
        <v>4323.902000000001</v>
      </c>
      <c r="T179" s="178">
        <f t="shared" si="67"/>
        <v>8366.61</v>
      </c>
      <c r="U179" s="179">
        <f t="shared" si="68"/>
        <v>84.511212121212125</v>
      </c>
      <c r="V179" s="178">
        <f t="shared" si="69"/>
        <v>4042.7079999999996</v>
      </c>
      <c r="W179" s="180">
        <f>O181*$AA$1</f>
        <v>48.400000000000006</v>
      </c>
      <c r="X179" s="181">
        <f t="shared" si="71"/>
        <v>99</v>
      </c>
      <c r="Y179" s="180">
        <f t="shared" si="72"/>
        <v>50.599999999999994</v>
      </c>
      <c r="Z179" s="179"/>
      <c r="AA179" s="179"/>
      <c r="AB179" s="9"/>
      <c r="AC179" s="9"/>
      <c r="AD179" s="9"/>
    </row>
    <row r="180" spans="1:30" ht="12.75">
      <c r="A180" s="10"/>
      <c r="B180" s="9"/>
      <c r="C180" s="166"/>
      <c r="D180" s="9"/>
      <c r="E180" s="89"/>
      <c r="F180" s="9"/>
      <c r="G180" s="9"/>
      <c r="H180" s="13"/>
      <c r="I180" s="9"/>
      <c r="J180" s="9"/>
      <c r="K180" s="174"/>
      <c r="L180" s="175"/>
      <c r="M180" s="84"/>
      <c r="N180" s="84"/>
      <c r="O180" s="176"/>
      <c r="P180" s="84"/>
      <c r="Q180" s="174"/>
      <c r="R180" s="175"/>
      <c r="S180" s="179"/>
      <c r="T180" s="179"/>
      <c r="U180" s="179"/>
      <c r="V180" s="179"/>
      <c r="W180" s="180"/>
      <c r="X180" s="181"/>
      <c r="Y180" s="181"/>
      <c r="Z180" s="179"/>
      <c r="AA180" s="179"/>
      <c r="AB180" s="9"/>
      <c r="AC180" s="9"/>
      <c r="AD180" s="9"/>
    </row>
    <row r="181" spans="1:30" ht="12.75">
      <c r="A181" s="10">
        <v>46174</v>
      </c>
      <c r="B181" s="9" t="s">
        <v>14</v>
      </c>
      <c r="C181" s="166">
        <v>1766.9</v>
      </c>
      <c r="D181" s="9">
        <v>21</v>
      </c>
      <c r="E181" s="76">
        <v>51.03</v>
      </c>
      <c r="F181" s="9">
        <v>8</v>
      </c>
      <c r="G181" s="9">
        <v>6.5</v>
      </c>
      <c r="H181" s="13">
        <v>0.52490000000000003</v>
      </c>
      <c r="I181" s="9" t="s">
        <v>16</v>
      </c>
      <c r="J181" s="9"/>
      <c r="K181" s="174">
        <v>45806</v>
      </c>
      <c r="L181" s="175">
        <f t="shared" ref="L181:L183" si="74">K181</f>
        <v>45806</v>
      </c>
      <c r="M181" s="84">
        <v>8794.74</v>
      </c>
      <c r="N181" s="84">
        <v>4223.5</v>
      </c>
      <c r="O181" s="176">
        <v>44</v>
      </c>
      <c r="P181" s="84">
        <f t="shared" ref="P181:P184" si="75">N181/O181</f>
        <v>95.98863636363636</v>
      </c>
      <c r="Q181" s="174">
        <v>46170</v>
      </c>
      <c r="R181" s="175">
        <f>Q181</f>
        <v>46170</v>
      </c>
      <c r="S181" s="177">
        <f t="shared" ref="S181:S183" si="76">N181*$AA$1</f>
        <v>4645.8500000000004</v>
      </c>
      <c r="T181" s="178">
        <f t="shared" ref="T181:T183" si="77">C181</f>
        <v>1766.9</v>
      </c>
      <c r="U181" s="179">
        <f t="shared" ref="U181:U183" si="78">T181/X181</f>
        <v>84.138095238095246</v>
      </c>
      <c r="V181" s="178">
        <f t="shared" ref="V181:V183" si="79">T181-S181</f>
        <v>-2878.9500000000003</v>
      </c>
      <c r="W181" s="180">
        <f t="shared" ref="W181:W182" si="80">O182*$AA$1</f>
        <v>123.20000000000002</v>
      </c>
      <c r="X181" s="181">
        <f t="shared" ref="X181:X182" si="81">D181</f>
        <v>21</v>
      </c>
      <c r="Y181" s="180">
        <f t="shared" ref="Y181:Y183" si="82">X181-W181</f>
        <v>-102.20000000000002</v>
      </c>
      <c r="Z181" s="179"/>
      <c r="AA181" s="179"/>
      <c r="AB181" s="9"/>
      <c r="AC181" s="9"/>
      <c r="AD181" s="9"/>
    </row>
    <row r="182" spans="1:30" ht="12.75">
      <c r="A182" s="10">
        <v>46175</v>
      </c>
      <c r="B182" s="9" t="s">
        <v>14</v>
      </c>
      <c r="C182" s="166">
        <v>3936.33</v>
      </c>
      <c r="D182" s="9">
        <v>38</v>
      </c>
      <c r="E182" s="76">
        <v>23.78</v>
      </c>
      <c r="F182" s="9">
        <v>3</v>
      </c>
      <c r="G182" s="9">
        <v>12.5</v>
      </c>
      <c r="H182" s="13">
        <v>0.31259999999999999</v>
      </c>
      <c r="I182" s="9" t="s">
        <v>16</v>
      </c>
      <c r="J182" s="9"/>
      <c r="K182" s="199">
        <v>45807</v>
      </c>
      <c r="L182" s="175">
        <f t="shared" si="74"/>
        <v>45807</v>
      </c>
      <c r="M182" s="84">
        <v>9214</v>
      </c>
      <c r="N182" s="84">
        <v>9112.14</v>
      </c>
      <c r="O182" s="176">
        <v>112</v>
      </c>
      <c r="P182" s="84">
        <f t="shared" si="75"/>
        <v>81.358392857142846</v>
      </c>
      <c r="Q182" s="174">
        <v>46171</v>
      </c>
      <c r="R182" s="200">
        <v>45807</v>
      </c>
      <c r="S182" s="177">
        <f t="shared" si="76"/>
        <v>10023.353999999999</v>
      </c>
      <c r="T182" s="178">
        <f t="shared" si="77"/>
        <v>3936.33</v>
      </c>
      <c r="U182" s="179">
        <f t="shared" si="78"/>
        <v>103.58763157894737</v>
      </c>
      <c r="V182" s="178">
        <f t="shared" si="79"/>
        <v>-6087.0239999999994</v>
      </c>
      <c r="W182" s="180">
        <f t="shared" si="80"/>
        <v>112.2</v>
      </c>
      <c r="X182" s="181">
        <f t="shared" si="81"/>
        <v>38</v>
      </c>
      <c r="Y182" s="180">
        <f t="shared" si="82"/>
        <v>-74.2</v>
      </c>
      <c r="Z182" s="179"/>
      <c r="AA182" s="179"/>
      <c r="AB182" s="9"/>
      <c r="AC182" s="9"/>
      <c r="AD182" s="9"/>
    </row>
    <row r="183" spans="1:30" ht="12.75">
      <c r="A183" s="10">
        <v>46176</v>
      </c>
      <c r="B183" s="9" t="s">
        <v>14</v>
      </c>
      <c r="C183" s="166">
        <v>5452.42</v>
      </c>
      <c r="D183" s="9">
        <v>58</v>
      </c>
      <c r="E183" s="76">
        <v>21.42</v>
      </c>
      <c r="F183" s="9">
        <v>1</v>
      </c>
      <c r="G183" s="9">
        <v>11</v>
      </c>
      <c r="H183" s="13">
        <v>0.34739999999999999</v>
      </c>
      <c r="I183" s="9" t="s">
        <v>16</v>
      </c>
      <c r="J183" s="9"/>
      <c r="K183" s="199">
        <v>45808</v>
      </c>
      <c r="L183" s="175">
        <f t="shared" si="74"/>
        <v>45808</v>
      </c>
      <c r="N183" s="84">
        <v>9559</v>
      </c>
      <c r="O183" s="176">
        <v>102</v>
      </c>
      <c r="P183" s="84">
        <f t="shared" si="75"/>
        <v>93.715686274509807</v>
      </c>
      <c r="Q183" s="174">
        <v>46172</v>
      </c>
      <c r="R183" s="200">
        <v>45808</v>
      </c>
      <c r="S183" s="177">
        <f t="shared" si="76"/>
        <v>10514.900000000001</v>
      </c>
      <c r="T183" s="178">
        <f t="shared" si="77"/>
        <v>5452.42</v>
      </c>
      <c r="U183" s="153" t="e">
        <f t="shared" si="78"/>
        <v>#DIV/0!</v>
      </c>
      <c r="V183" s="201">
        <f t="shared" si="79"/>
        <v>-5062.4800000000014</v>
      </c>
      <c r="W183" s="180">
        <v>89</v>
      </c>
      <c r="Y183" s="180">
        <f t="shared" si="82"/>
        <v>-89</v>
      </c>
      <c r="Z183" s="9"/>
      <c r="AA183" s="9"/>
      <c r="AB183" s="9"/>
      <c r="AC183" s="9"/>
      <c r="AD183" s="9"/>
    </row>
    <row r="184" spans="1:30" ht="12.75">
      <c r="A184" s="10">
        <v>46177</v>
      </c>
      <c r="B184" s="9" t="s">
        <v>14</v>
      </c>
      <c r="C184" s="166">
        <v>5637.59</v>
      </c>
      <c r="D184" s="9">
        <v>56</v>
      </c>
      <c r="E184" s="76">
        <v>41.99</v>
      </c>
      <c r="F184" s="9">
        <v>19</v>
      </c>
      <c r="G184" s="9">
        <v>14.66</v>
      </c>
      <c r="H184" s="13"/>
      <c r="I184" s="9" t="s">
        <v>16</v>
      </c>
      <c r="J184" s="9"/>
      <c r="K184" s="184" t="s">
        <v>1596</v>
      </c>
      <c r="L184" s="157" t="s">
        <v>1581</v>
      </c>
      <c r="M184" s="139">
        <f>SUM(M152:M182)</f>
        <v>179780.61</v>
      </c>
      <c r="N184" s="139">
        <f t="shared" ref="N184:O184" si="83">SUM(N153:N183)</f>
        <v>186066.50999999995</v>
      </c>
      <c r="O184" s="141">
        <f t="shared" si="83"/>
        <v>2131</v>
      </c>
      <c r="P184" s="139">
        <f t="shared" si="75"/>
        <v>87.31417644298449</v>
      </c>
      <c r="Q184" s="197" t="s">
        <v>1578</v>
      </c>
      <c r="R184" s="197" t="str">
        <f>Q184</f>
        <v>TOTAL</v>
      </c>
      <c r="S184" s="202">
        <f t="shared" ref="S184:T184" si="84">SUM(S153:S183)</f>
        <v>198121.36299999998</v>
      </c>
      <c r="T184" s="139">
        <f t="shared" si="84"/>
        <v>130691.62999999999</v>
      </c>
      <c r="U184" s="139">
        <f>S184/T184</f>
        <v>1.5159453057552346</v>
      </c>
      <c r="V184" s="139">
        <f t="shared" ref="V184:Y184" si="85">SUM(V153:V183)</f>
        <v>-65992.373000000007</v>
      </c>
      <c r="W184" s="141">
        <f t="shared" si="85"/>
        <v>2327.4999999999995</v>
      </c>
      <c r="X184" s="141">
        <f t="shared" si="85"/>
        <v>1362</v>
      </c>
      <c r="Y184" s="141">
        <f t="shared" si="85"/>
        <v>-965.50000000000045</v>
      </c>
      <c r="Z184" s="9"/>
      <c r="AA184" s="9"/>
      <c r="AB184" s="9"/>
      <c r="AC184" s="9"/>
      <c r="AD184" s="9"/>
    </row>
    <row r="185" spans="1:30" ht="12.75">
      <c r="A185" s="10">
        <v>46178</v>
      </c>
      <c r="B185" s="9" t="s">
        <v>14</v>
      </c>
      <c r="C185" s="166">
        <v>6268.87</v>
      </c>
      <c r="D185" s="9">
        <v>55</v>
      </c>
      <c r="E185" s="76">
        <v>28.79</v>
      </c>
      <c r="F185" s="9">
        <v>32</v>
      </c>
      <c r="G185" s="9">
        <v>7.4</v>
      </c>
      <c r="H185" s="13">
        <v>0.24329999999999999</v>
      </c>
      <c r="I185" s="9" t="s">
        <v>16</v>
      </c>
      <c r="J185" s="9"/>
      <c r="K185" s="9"/>
      <c r="L185" s="9"/>
      <c r="M185" s="11"/>
      <c r="N185" s="11"/>
      <c r="O185" s="28"/>
      <c r="P185" s="11"/>
      <c r="Q185" s="9"/>
      <c r="R185" s="9"/>
      <c r="S185" s="179"/>
      <c r="T185" s="9"/>
      <c r="U185" s="179"/>
      <c r="V185" s="9"/>
      <c r="W185" s="47"/>
      <c r="X185" s="9"/>
      <c r="Y185" s="9"/>
      <c r="Z185" s="9"/>
      <c r="AA185" s="9"/>
      <c r="AB185" s="9"/>
      <c r="AC185" s="9"/>
      <c r="AD185" s="9"/>
    </row>
    <row r="186" spans="1:30" ht="12.75">
      <c r="A186" s="10">
        <v>46179</v>
      </c>
      <c r="B186" s="9" t="s">
        <v>14</v>
      </c>
      <c r="C186" s="166">
        <v>5071.72</v>
      </c>
      <c r="D186" s="9">
        <v>58</v>
      </c>
      <c r="E186" s="76">
        <v>23.17</v>
      </c>
      <c r="F186" s="9">
        <v>2</v>
      </c>
      <c r="G186" s="9">
        <v>9.25</v>
      </c>
      <c r="H186" s="13">
        <v>0.28060000000000002</v>
      </c>
      <c r="I186" s="9" t="s">
        <v>16</v>
      </c>
      <c r="J186" s="9"/>
      <c r="K186" s="9"/>
      <c r="L186" s="9"/>
      <c r="M186" s="11"/>
      <c r="N186" s="11"/>
      <c r="O186" s="28"/>
      <c r="P186" s="11"/>
      <c r="Q186" s="9"/>
      <c r="R186" s="9"/>
      <c r="S186" s="179"/>
      <c r="T186" s="9"/>
      <c r="U186" s="179"/>
      <c r="V186" s="9"/>
      <c r="W186" s="47"/>
      <c r="X186" s="9"/>
      <c r="Y186" s="9"/>
      <c r="Z186" s="9"/>
      <c r="AA186" s="9"/>
      <c r="AB186" s="9"/>
      <c r="AC186" s="9"/>
      <c r="AD186" s="9"/>
    </row>
    <row r="187" spans="1:30" ht="12.75">
      <c r="A187" s="10">
        <v>46180</v>
      </c>
      <c r="B187" s="9" t="s">
        <v>14</v>
      </c>
      <c r="C187" s="166">
        <v>7208.39</v>
      </c>
      <c r="D187" s="9">
        <v>81</v>
      </c>
      <c r="E187" s="76">
        <v>24.84</v>
      </c>
      <c r="F187" s="9">
        <v>1</v>
      </c>
      <c r="G187" s="9">
        <v>10.6</v>
      </c>
      <c r="H187" s="13">
        <v>0.26550000000000001</v>
      </c>
      <c r="I187" s="9" t="s">
        <v>16</v>
      </c>
      <c r="J187" s="9"/>
      <c r="K187" s="9"/>
      <c r="L187" s="9"/>
      <c r="M187" s="11"/>
      <c r="N187" s="11"/>
      <c r="O187" s="28"/>
      <c r="P187" s="11"/>
      <c r="Q187" s="9"/>
      <c r="R187" s="9"/>
      <c r="S187" s="179"/>
      <c r="T187" s="9"/>
      <c r="U187" s="179"/>
      <c r="V187" s="9"/>
      <c r="W187" s="47"/>
      <c r="X187" s="9"/>
      <c r="Y187" s="9"/>
      <c r="Z187" s="9"/>
      <c r="AA187" s="9"/>
      <c r="AB187" s="9"/>
      <c r="AC187" s="9"/>
      <c r="AD187" s="9"/>
    </row>
    <row r="188" spans="1:30" ht="12.75">
      <c r="A188" s="10">
        <v>46181</v>
      </c>
      <c r="B188" s="9" t="s">
        <v>14</v>
      </c>
      <c r="C188" s="166">
        <v>3709.69</v>
      </c>
      <c r="D188" s="9">
        <v>36</v>
      </c>
      <c r="E188" s="76">
        <v>28.32</v>
      </c>
      <c r="F188" s="9">
        <v>4</v>
      </c>
      <c r="G188" s="9">
        <v>14</v>
      </c>
      <c r="H188" s="13">
        <v>0.2351</v>
      </c>
      <c r="I188" s="9" t="s">
        <v>16</v>
      </c>
      <c r="J188" s="9"/>
      <c r="K188" s="9"/>
      <c r="L188" s="9"/>
      <c r="M188" s="11"/>
      <c r="N188" s="11"/>
      <c r="O188" s="28"/>
      <c r="P188" s="11"/>
      <c r="Q188" s="9"/>
      <c r="R188" s="9"/>
      <c r="S188" s="179"/>
      <c r="T188" s="9"/>
      <c r="U188" s="179"/>
      <c r="V188" s="9"/>
      <c r="W188" s="47"/>
      <c r="X188" s="9"/>
      <c r="Y188" s="9"/>
      <c r="Z188" s="9"/>
      <c r="AA188" s="9"/>
      <c r="AB188" s="9"/>
      <c r="AC188" s="9"/>
      <c r="AD188" s="9"/>
    </row>
    <row r="189" spans="1:30" ht="12.75">
      <c r="A189" s="10">
        <v>46182</v>
      </c>
      <c r="B189" s="9" t="s">
        <v>14</v>
      </c>
      <c r="C189" s="166">
        <v>3245</v>
      </c>
      <c r="D189" s="9">
        <v>30</v>
      </c>
      <c r="E189" s="76">
        <v>35.700000000000003</v>
      </c>
      <c r="F189" s="9">
        <v>6</v>
      </c>
      <c r="G189" s="9">
        <v>6.5</v>
      </c>
      <c r="H189" s="13">
        <v>0.3392</v>
      </c>
      <c r="I189" s="9" t="s">
        <v>16</v>
      </c>
      <c r="J189" s="9"/>
      <c r="K189" s="9"/>
      <c r="L189" s="9"/>
      <c r="M189" s="11"/>
      <c r="N189" s="11"/>
      <c r="O189" s="28"/>
      <c r="P189" s="11"/>
      <c r="Q189" s="9"/>
      <c r="R189" s="9"/>
      <c r="S189" s="179"/>
      <c r="T189" s="9"/>
      <c r="U189" s="179"/>
      <c r="V189" s="9"/>
      <c r="W189" s="47"/>
      <c r="X189" s="9"/>
      <c r="Y189" s="9"/>
      <c r="Z189" s="9"/>
      <c r="AA189" s="9"/>
      <c r="AB189" s="9"/>
      <c r="AC189" s="9"/>
      <c r="AD189" s="9"/>
    </row>
    <row r="190" spans="1:30" ht="12.75">
      <c r="A190" s="10">
        <v>46183</v>
      </c>
      <c r="B190" s="9" t="s">
        <v>14</v>
      </c>
      <c r="C190" s="166">
        <v>2032.76</v>
      </c>
      <c r="D190" s="9">
        <v>16</v>
      </c>
      <c r="E190" s="76">
        <v>23.72</v>
      </c>
      <c r="F190" s="9">
        <v>0</v>
      </c>
      <c r="G190" s="9">
        <f>14/2</f>
        <v>7</v>
      </c>
      <c r="H190" s="13">
        <v>0.31830000000000003</v>
      </c>
      <c r="I190" s="9" t="s">
        <v>16</v>
      </c>
      <c r="J190" s="9"/>
      <c r="K190" s="9"/>
      <c r="L190" s="9"/>
      <c r="M190" s="11"/>
      <c r="N190" s="11"/>
      <c r="O190" s="28"/>
      <c r="P190" s="11"/>
      <c r="Q190" s="9"/>
      <c r="R190" s="9"/>
      <c r="S190" s="179"/>
      <c r="T190" s="9"/>
      <c r="U190" s="179"/>
      <c r="V190" s="9"/>
      <c r="W190" s="47"/>
      <c r="X190" s="9"/>
      <c r="Y190" s="9"/>
      <c r="Z190" s="9"/>
      <c r="AA190" s="9"/>
      <c r="AB190" s="9"/>
      <c r="AC190" s="9"/>
      <c r="AD190" s="9"/>
    </row>
    <row r="191" spans="1:30" ht="12.75">
      <c r="A191" s="10">
        <v>46184</v>
      </c>
      <c r="B191" s="9" t="s">
        <v>14</v>
      </c>
      <c r="C191" s="166">
        <v>2983.47</v>
      </c>
      <c r="D191" s="9">
        <v>31</v>
      </c>
      <c r="E191" s="76">
        <v>21.47</v>
      </c>
      <c r="F191" s="9">
        <v>0</v>
      </c>
      <c r="G191" s="9">
        <v>11</v>
      </c>
      <c r="H191" s="13">
        <v>0.2389</v>
      </c>
      <c r="I191" s="9" t="s">
        <v>16</v>
      </c>
      <c r="J191" s="9"/>
      <c r="K191" s="9"/>
      <c r="L191" s="9"/>
      <c r="M191" s="11"/>
      <c r="N191" s="11"/>
      <c r="O191" s="28"/>
      <c r="P191" s="11"/>
      <c r="Q191" s="9"/>
      <c r="R191" s="9"/>
      <c r="S191" s="179"/>
      <c r="T191" s="9"/>
      <c r="U191" s="179"/>
      <c r="V191" s="9"/>
      <c r="W191" s="47"/>
      <c r="X191" s="9"/>
      <c r="Y191" s="9"/>
      <c r="Z191" s="9"/>
      <c r="AA191" s="9"/>
      <c r="AB191" s="9"/>
      <c r="AC191" s="9"/>
      <c r="AD191" s="9"/>
    </row>
    <row r="192" spans="1:30" ht="12.75">
      <c r="A192" s="10">
        <v>46185</v>
      </c>
      <c r="B192" s="9" t="s">
        <v>14</v>
      </c>
      <c r="C192" s="166">
        <v>6596.37</v>
      </c>
      <c r="D192" s="9">
        <v>70</v>
      </c>
      <c r="E192" s="76">
        <v>26.2</v>
      </c>
      <c r="F192" s="9">
        <v>3</v>
      </c>
      <c r="G192" s="9">
        <v>8.4</v>
      </c>
      <c r="H192" s="13">
        <v>0.21529999999999999</v>
      </c>
      <c r="I192" s="9" t="s">
        <v>16</v>
      </c>
      <c r="J192" s="9"/>
      <c r="K192" s="9"/>
      <c r="L192" s="9"/>
      <c r="M192" s="11"/>
      <c r="N192" s="11"/>
      <c r="O192" s="28"/>
      <c r="P192" s="11"/>
      <c r="Q192" s="9"/>
      <c r="R192" s="9"/>
      <c r="S192" s="179"/>
      <c r="T192" s="9"/>
      <c r="U192" s="179"/>
      <c r="V192" s="9"/>
      <c r="W192" s="47"/>
      <c r="X192" s="9"/>
      <c r="Y192" s="9"/>
      <c r="Z192" s="9"/>
      <c r="AA192" s="9"/>
      <c r="AB192" s="9"/>
      <c r="AC192" s="9"/>
      <c r="AD192" s="9"/>
    </row>
    <row r="193" spans="1:30" ht="12.75">
      <c r="A193" s="10">
        <v>46186</v>
      </c>
      <c r="B193" s="9" t="s">
        <v>14</v>
      </c>
      <c r="C193" s="166">
        <v>4616.2299999999996</v>
      </c>
      <c r="D193" s="9">
        <v>42</v>
      </c>
      <c r="E193" s="76">
        <v>31.98</v>
      </c>
      <c r="F193" s="9">
        <v>9</v>
      </c>
      <c r="G193" s="9">
        <v>8.25</v>
      </c>
      <c r="H193" s="13">
        <v>0.36870000000000003</v>
      </c>
      <c r="I193" s="9" t="s">
        <v>16</v>
      </c>
      <c r="J193" s="9"/>
      <c r="K193" s="9"/>
      <c r="L193" s="9"/>
      <c r="M193" s="11"/>
      <c r="N193" s="11"/>
      <c r="O193" s="28"/>
      <c r="P193" s="11"/>
      <c r="Q193" s="9"/>
      <c r="R193" s="9"/>
      <c r="S193" s="179"/>
      <c r="T193" s="9"/>
      <c r="U193" s="179"/>
      <c r="V193" s="9"/>
      <c r="W193" s="47"/>
      <c r="X193" s="9"/>
      <c r="Y193" s="9"/>
      <c r="Z193" s="9"/>
      <c r="AA193" s="9"/>
      <c r="AB193" s="9"/>
      <c r="AC193" s="9"/>
      <c r="AD193" s="9"/>
    </row>
    <row r="194" spans="1:30" ht="12.75">
      <c r="A194" s="10">
        <v>46187</v>
      </c>
      <c r="B194" s="9" t="s">
        <v>14</v>
      </c>
      <c r="C194" s="166">
        <v>8312.07</v>
      </c>
      <c r="D194" s="9">
        <v>94</v>
      </c>
      <c r="E194" s="76">
        <v>30.63</v>
      </c>
      <c r="F194" s="9">
        <v>13</v>
      </c>
      <c r="G194" s="9">
        <v>13.6</v>
      </c>
      <c r="H194" s="13">
        <v>0.24340000000000001</v>
      </c>
      <c r="I194" s="9" t="s">
        <v>16</v>
      </c>
      <c r="J194" s="9"/>
      <c r="K194" s="9"/>
      <c r="L194" s="9"/>
      <c r="M194" s="11"/>
      <c r="N194" s="11"/>
      <c r="O194" s="28"/>
      <c r="P194" s="11"/>
      <c r="Q194" s="9"/>
      <c r="R194" s="9"/>
      <c r="S194" s="179"/>
      <c r="T194" s="9"/>
      <c r="U194" s="179"/>
      <c r="V194" s="9"/>
      <c r="W194" s="47"/>
      <c r="X194" s="9"/>
      <c r="Y194" s="9"/>
      <c r="Z194" s="9"/>
      <c r="AA194" s="9"/>
      <c r="AB194" s="9"/>
      <c r="AC194" s="9"/>
      <c r="AD194" s="9"/>
    </row>
    <row r="195" spans="1:30" ht="12.75">
      <c r="A195" s="10">
        <v>46188</v>
      </c>
      <c r="B195" s="9" t="s">
        <v>14</v>
      </c>
      <c r="C195" s="166">
        <v>1717.32</v>
      </c>
      <c r="D195" s="9">
        <v>20</v>
      </c>
      <c r="E195" s="76">
        <v>29.72</v>
      </c>
      <c r="F195" s="9">
        <v>2</v>
      </c>
      <c r="G195" s="9">
        <v>8.5</v>
      </c>
      <c r="H195" s="13">
        <v>0.21870000000000001</v>
      </c>
      <c r="I195" s="9" t="s">
        <v>16</v>
      </c>
      <c r="J195" s="9"/>
      <c r="K195" s="9"/>
      <c r="L195" s="9"/>
      <c r="M195" s="11"/>
      <c r="N195" s="11"/>
      <c r="O195" s="28"/>
      <c r="P195" s="11"/>
      <c r="Q195" s="9"/>
      <c r="R195" s="9"/>
      <c r="S195" s="179"/>
      <c r="T195" s="9"/>
      <c r="U195" s="179"/>
      <c r="V195" s="9"/>
      <c r="W195" s="47"/>
      <c r="X195" s="9"/>
      <c r="Y195" s="9"/>
      <c r="Z195" s="9"/>
      <c r="AA195" s="9"/>
      <c r="AB195" s="9"/>
      <c r="AC195" s="9"/>
      <c r="AD195" s="9"/>
    </row>
    <row r="196" spans="1:30" ht="12.75">
      <c r="A196" s="10">
        <v>46189</v>
      </c>
      <c r="B196" s="9" t="s">
        <v>14</v>
      </c>
      <c r="C196" s="166">
        <v>3254.16</v>
      </c>
      <c r="D196" s="9">
        <v>34</v>
      </c>
      <c r="E196" s="76">
        <v>50.88</v>
      </c>
      <c r="F196" s="9">
        <v>13</v>
      </c>
      <c r="G196" s="9">
        <v>9</v>
      </c>
      <c r="H196" s="13">
        <v>0.37480000000000002</v>
      </c>
      <c r="I196" s="9" t="s">
        <v>16</v>
      </c>
      <c r="J196" s="9"/>
      <c r="K196" s="9"/>
      <c r="L196" s="9"/>
      <c r="M196" s="11"/>
      <c r="N196" s="11"/>
      <c r="O196" s="28"/>
      <c r="P196" s="11"/>
      <c r="Q196" s="9"/>
      <c r="R196" s="9"/>
      <c r="S196" s="179"/>
      <c r="T196" s="9"/>
      <c r="U196" s="179"/>
      <c r="V196" s="9"/>
      <c r="W196" s="47"/>
      <c r="X196" s="9"/>
      <c r="Y196" s="9"/>
      <c r="Z196" s="9"/>
      <c r="AA196" s="9"/>
      <c r="AB196" s="9"/>
      <c r="AC196" s="9"/>
      <c r="AD196" s="9"/>
    </row>
    <row r="197" spans="1:30" ht="12.75">
      <c r="A197" s="10">
        <v>46190</v>
      </c>
      <c r="B197" s="9" t="s">
        <v>14</v>
      </c>
      <c r="C197" s="166">
        <v>2124.34</v>
      </c>
      <c r="D197" s="9">
        <v>26</v>
      </c>
      <c r="E197" s="76">
        <v>22.17</v>
      </c>
      <c r="F197" s="9">
        <v>0</v>
      </c>
      <c r="G197" s="9">
        <v>9</v>
      </c>
      <c r="H197" s="13">
        <v>0.1739</v>
      </c>
      <c r="I197" s="9" t="s">
        <v>16</v>
      </c>
      <c r="J197" s="9"/>
      <c r="K197" s="9"/>
      <c r="L197" s="9"/>
      <c r="M197" s="11"/>
      <c r="N197" s="11"/>
      <c r="O197" s="28"/>
      <c r="P197" s="11"/>
      <c r="Q197" s="9"/>
      <c r="R197" s="9"/>
      <c r="S197" s="179"/>
      <c r="T197" s="9"/>
      <c r="U197" s="179"/>
      <c r="V197" s="9"/>
      <c r="W197" s="47"/>
      <c r="X197" s="9"/>
      <c r="Y197" s="9"/>
      <c r="Z197" s="9"/>
      <c r="AA197" s="9"/>
      <c r="AB197" s="9"/>
      <c r="AC197" s="9"/>
      <c r="AD197" s="9"/>
    </row>
    <row r="198" spans="1:30" ht="12.75">
      <c r="A198" s="10">
        <v>46191</v>
      </c>
      <c r="B198" s="9" t="s">
        <v>14</v>
      </c>
      <c r="C198" s="166">
        <v>2767.49</v>
      </c>
      <c r="D198" s="9">
        <v>32</v>
      </c>
      <c r="E198" s="76">
        <v>23.47</v>
      </c>
      <c r="F198" s="9">
        <v>0</v>
      </c>
      <c r="G198" s="9">
        <v>11</v>
      </c>
      <c r="H198" s="13">
        <v>0.45779999999999998</v>
      </c>
      <c r="I198" s="9" t="s">
        <v>16</v>
      </c>
      <c r="J198" s="9"/>
      <c r="K198" s="9"/>
      <c r="L198" s="9"/>
      <c r="M198" s="11"/>
      <c r="N198" s="11"/>
      <c r="O198" s="28"/>
      <c r="P198" s="11"/>
      <c r="Q198" s="9"/>
      <c r="R198" s="9"/>
      <c r="S198" s="179"/>
      <c r="T198" s="9"/>
      <c r="U198" s="179"/>
      <c r="V198" s="9"/>
      <c r="W198" s="47"/>
      <c r="X198" s="9"/>
      <c r="Y198" s="9"/>
      <c r="Z198" s="9"/>
      <c r="AA198" s="9"/>
      <c r="AB198" s="9"/>
      <c r="AC198" s="9"/>
      <c r="AD198" s="9"/>
    </row>
    <row r="199" spans="1:30" ht="12.75">
      <c r="A199" s="10">
        <v>46192</v>
      </c>
      <c r="B199" s="9" t="s">
        <v>14</v>
      </c>
      <c r="C199" s="166">
        <v>7917.54</v>
      </c>
      <c r="D199" s="9">
        <v>74</v>
      </c>
      <c r="E199" s="76">
        <v>34.93</v>
      </c>
      <c r="F199" s="9">
        <v>16</v>
      </c>
      <c r="G199" s="9">
        <v>10.4</v>
      </c>
      <c r="H199" s="13">
        <v>0.30149999999999999</v>
      </c>
      <c r="I199" s="9" t="s">
        <v>16</v>
      </c>
      <c r="J199" s="9"/>
      <c r="K199" s="9"/>
      <c r="L199" s="9"/>
      <c r="M199" s="11"/>
      <c r="N199" s="11"/>
      <c r="O199" s="28"/>
      <c r="P199" s="11"/>
      <c r="Q199" s="9"/>
      <c r="R199" s="9"/>
      <c r="S199" s="179"/>
      <c r="T199" s="9"/>
      <c r="U199" s="179"/>
      <c r="V199" s="9"/>
      <c r="W199" s="47"/>
      <c r="X199" s="9"/>
      <c r="Y199" s="9"/>
      <c r="Z199" s="9"/>
      <c r="AA199" s="9"/>
      <c r="AB199" s="9"/>
      <c r="AC199" s="9"/>
      <c r="AD199" s="9"/>
    </row>
    <row r="200" spans="1:30" ht="12.75">
      <c r="A200" s="10">
        <v>46193</v>
      </c>
      <c r="B200" s="9" t="s">
        <v>14</v>
      </c>
      <c r="C200" s="166">
        <v>7046.74</v>
      </c>
      <c r="D200" s="9">
        <v>76</v>
      </c>
      <c r="E200" s="76">
        <v>25.56</v>
      </c>
      <c r="F200" s="9">
        <v>6</v>
      </c>
      <c r="G200" s="9">
        <v>15.5</v>
      </c>
      <c r="H200" s="13">
        <v>0.2621</v>
      </c>
      <c r="I200" s="9" t="s">
        <v>16</v>
      </c>
      <c r="J200" s="9"/>
      <c r="K200" s="9"/>
      <c r="L200" s="9"/>
      <c r="M200" s="11"/>
      <c r="N200" s="11"/>
      <c r="O200" s="28"/>
      <c r="P200" s="11"/>
      <c r="Q200" s="9"/>
      <c r="R200" s="9"/>
      <c r="S200" s="179"/>
      <c r="T200" s="9"/>
      <c r="U200" s="179"/>
      <c r="V200" s="9"/>
      <c r="W200" s="47"/>
      <c r="X200" s="9"/>
      <c r="Y200" s="9"/>
      <c r="Z200" s="9"/>
      <c r="AA200" s="9"/>
      <c r="AB200" s="9"/>
      <c r="AC200" s="9"/>
      <c r="AD200" s="9"/>
    </row>
    <row r="201" spans="1:30" ht="12.75">
      <c r="A201" s="10">
        <v>46194</v>
      </c>
      <c r="B201" s="9" t="s">
        <v>14</v>
      </c>
      <c r="C201" s="166">
        <v>7663.06</v>
      </c>
      <c r="D201" s="9">
        <v>82</v>
      </c>
      <c r="E201" s="76">
        <v>37.67</v>
      </c>
      <c r="F201" s="9">
        <v>23</v>
      </c>
      <c r="G201" s="9">
        <v>14.5</v>
      </c>
      <c r="H201" s="13"/>
      <c r="I201" s="9" t="s">
        <v>16</v>
      </c>
      <c r="J201" s="9"/>
      <c r="K201" s="9"/>
      <c r="L201" s="9"/>
      <c r="M201" s="11"/>
      <c r="N201" s="11"/>
      <c r="O201" s="28"/>
      <c r="P201" s="11"/>
      <c r="Q201" s="9"/>
      <c r="R201" s="9"/>
      <c r="S201" s="179"/>
      <c r="T201" s="9"/>
      <c r="U201" s="179"/>
      <c r="V201" s="9"/>
      <c r="W201" s="47"/>
      <c r="X201" s="9"/>
      <c r="Y201" s="9"/>
      <c r="Z201" s="9"/>
      <c r="AA201" s="9"/>
      <c r="AB201" s="9"/>
      <c r="AC201" s="9"/>
      <c r="AD201" s="9"/>
    </row>
    <row r="202" spans="1:30" ht="12.75">
      <c r="A202" s="10">
        <v>46195</v>
      </c>
      <c r="B202" s="9" t="s">
        <v>14</v>
      </c>
      <c r="C202" s="166"/>
      <c r="D202" s="9"/>
      <c r="E202" s="89"/>
      <c r="F202" s="9"/>
      <c r="G202" s="9"/>
      <c r="H202" s="13"/>
      <c r="I202" s="9" t="s">
        <v>16</v>
      </c>
      <c r="J202" s="9"/>
      <c r="K202" s="9"/>
      <c r="L202" s="9"/>
      <c r="M202" s="11"/>
      <c r="N202" s="11"/>
      <c r="O202" s="28"/>
      <c r="P202" s="11"/>
      <c r="Q202" s="9"/>
      <c r="R202" s="9"/>
      <c r="S202" s="179"/>
      <c r="T202" s="9"/>
      <c r="U202" s="179"/>
      <c r="V202" s="9"/>
      <c r="W202" s="47"/>
      <c r="X202" s="9"/>
      <c r="Y202" s="9"/>
      <c r="Z202" s="9"/>
      <c r="AA202" s="9"/>
      <c r="AB202" s="9"/>
      <c r="AC202" s="9"/>
      <c r="AD202" s="9"/>
    </row>
    <row r="203" spans="1:30" ht="12.75">
      <c r="A203" s="10">
        <v>46196</v>
      </c>
      <c r="B203" s="9" t="s">
        <v>14</v>
      </c>
      <c r="C203" s="166"/>
      <c r="D203" s="9"/>
      <c r="E203" s="89"/>
      <c r="F203" s="9"/>
      <c r="G203" s="9"/>
      <c r="H203" s="13"/>
      <c r="I203" s="9" t="s">
        <v>16</v>
      </c>
      <c r="J203" s="9"/>
      <c r="K203" s="9"/>
      <c r="L203" s="9"/>
      <c r="M203" s="11"/>
      <c r="N203" s="11"/>
      <c r="O203" s="28"/>
      <c r="P203" s="11"/>
      <c r="Q203" s="9"/>
      <c r="R203" s="9"/>
      <c r="S203" s="179"/>
      <c r="T203" s="9"/>
      <c r="U203" s="179"/>
      <c r="V203" s="9"/>
      <c r="W203" s="47"/>
      <c r="X203" s="9"/>
      <c r="Y203" s="9"/>
      <c r="Z203" s="9"/>
      <c r="AA203" s="9"/>
      <c r="AB203" s="9"/>
      <c r="AC203" s="9"/>
      <c r="AD203" s="9"/>
    </row>
    <row r="204" spans="1:30" ht="12.75">
      <c r="A204" s="10">
        <v>46197</v>
      </c>
      <c r="B204" s="9" t="s">
        <v>14</v>
      </c>
      <c r="C204" s="166"/>
      <c r="D204" s="9"/>
      <c r="E204" s="89"/>
      <c r="F204" s="9"/>
      <c r="G204" s="9"/>
      <c r="H204" s="13"/>
      <c r="I204" s="9" t="s">
        <v>16</v>
      </c>
      <c r="J204" s="9"/>
      <c r="K204" s="9"/>
      <c r="L204" s="9"/>
      <c r="M204" s="11"/>
      <c r="N204" s="11"/>
      <c r="O204" s="28"/>
      <c r="P204" s="11"/>
      <c r="Q204" s="9"/>
      <c r="R204" s="9"/>
      <c r="S204" s="179"/>
      <c r="T204" s="9"/>
      <c r="U204" s="179"/>
      <c r="V204" s="9"/>
      <c r="W204" s="47"/>
      <c r="X204" s="9"/>
      <c r="Y204" s="9"/>
      <c r="Z204" s="9"/>
      <c r="AA204" s="9"/>
      <c r="AB204" s="9"/>
      <c r="AC204" s="9"/>
      <c r="AD204" s="9"/>
    </row>
    <row r="205" spans="1:30" ht="12.75">
      <c r="A205" s="10">
        <v>46198</v>
      </c>
      <c r="B205" s="9" t="s">
        <v>14</v>
      </c>
      <c r="C205" s="166"/>
      <c r="D205" s="9"/>
      <c r="E205" s="89"/>
      <c r="F205" s="9"/>
      <c r="G205" s="9"/>
      <c r="H205" s="13"/>
      <c r="I205" s="9" t="s">
        <v>16</v>
      </c>
      <c r="J205" s="9"/>
      <c r="K205" s="9"/>
      <c r="L205" s="9"/>
      <c r="M205" s="11"/>
      <c r="N205" s="11"/>
      <c r="O205" s="28"/>
      <c r="P205" s="11"/>
      <c r="Q205" s="9"/>
      <c r="R205" s="9"/>
      <c r="S205" s="179"/>
      <c r="T205" s="9"/>
      <c r="U205" s="179"/>
      <c r="V205" s="9"/>
      <c r="W205" s="47"/>
      <c r="X205" s="9"/>
      <c r="Y205" s="9"/>
      <c r="Z205" s="9"/>
      <c r="AA205" s="9"/>
      <c r="AB205" s="9"/>
      <c r="AC205" s="9"/>
      <c r="AD205" s="9"/>
    </row>
    <row r="206" spans="1:30" ht="12.75">
      <c r="A206" s="10">
        <v>46199</v>
      </c>
      <c r="B206" s="9" t="s">
        <v>14</v>
      </c>
      <c r="C206" s="166"/>
      <c r="D206" s="9"/>
      <c r="E206" s="89"/>
      <c r="F206" s="9"/>
      <c r="G206" s="9"/>
      <c r="H206" s="13"/>
      <c r="I206" s="9" t="s">
        <v>16</v>
      </c>
      <c r="J206" s="9"/>
      <c r="K206" s="9"/>
      <c r="L206" s="9"/>
      <c r="M206" s="11"/>
      <c r="N206" s="11"/>
      <c r="O206" s="28"/>
      <c r="P206" s="11"/>
      <c r="Q206" s="9"/>
      <c r="R206" s="9"/>
      <c r="S206" s="179"/>
      <c r="T206" s="9"/>
      <c r="U206" s="179"/>
      <c r="V206" s="9"/>
      <c r="W206" s="47"/>
      <c r="X206" s="9"/>
      <c r="Y206" s="9"/>
      <c r="Z206" s="9"/>
      <c r="AA206" s="9"/>
      <c r="AB206" s="9"/>
      <c r="AC206" s="9"/>
      <c r="AD206" s="9"/>
    </row>
    <row r="207" spans="1:30" ht="12.75">
      <c r="A207" s="10">
        <v>46200</v>
      </c>
      <c r="B207" s="9" t="s">
        <v>14</v>
      </c>
      <c r="C207" s="166"/>
      <c r="D207" s="9"/>
      <c r="E207" s="89"/>
      <c r="F207" s="9"/>
      <c r="G207" s="9"/>
      <c r="H207" s="13"/>
      <c r="I207" s="9" t="s">
        <v>16</v>
      </c>
      <c r="J207" s="9"/>
      <c r="K207" s="9"/>
      <c r="L207" s="9"/>
      <c r="M207" s="11"/>
      <c r="N207" s="11"/>
      <c r="O207" s="28"/>
      <c r="P207" s="11"/>
      <c r="Q207" s="9"/>
      <c r="R207" s="9"/>
      <c r="S207" s="179"/>
      <c r="T207" s="9"/>
      <c r="U207" s="179"/>
      <c r="V207" s="9"/>
      <c r="W207" s="47"/>
      <c r="X207" s="9"/>
      <c r="Y207" s="9"/>
      <c r="Z207" s="9"/>
      <c r="AA207" s="9"/>
      <c r="AB207" s="9"/>
      <c r="AC207" s="9"/>
      <c r="AD207" s="9"/>
    </row>
    <row r="208" spans="1:30" ht="12.75">
      <c r="A208" s="10">
        <v>46201</v>
      </c>
      <c r="B208" s="9" t="s">
        <v>14</v>
      </c>
      <c r="C208" s="166"/>
      <c r="D208" s="9"/>
      <c r="E208" s="89"/>
      <c r="F208" s="9"/>
      <c r="G208" s="9"/>
      <c r="H208" s="13"/>
      <c r="I208" s="9" t="s">
        <v>16</v>
      </c>
      <c r="J208" s="9"/>
      <c r="K208" s="9"/>
      <c r="L208" s="9"/>
      <c r="M208" s="11"/>
      <c r="N208" s="11"/>
      <c r="O208" s="28"/>
      <c r="P208" s="11"/>
      <c r="Q208" s="9"/>
      <c r="R208" s="9"/>
      <c r="S208" s="179"/>
      <c r="T208" s="9"/>
      <c r="U208" s="179"/>
      <c r="V208" s="9"/>
      <c r="W208" s="47"/>
      <c r="X208" s="9"/>
      <c r="Y208" s="9"/>
      <c r="Z208" s="9"/>
      <c r="AA208" s="9"/>
      <c r="AB208" s="9"/>
      <c r="AC208" s="9"/>
      <c r="AD208" s="9"/>
    </row>
    <row r="209" spans="1:30" ht="12.75">
      <c r="A209" s="10">
        <v>46202</v>
      </c>
      <c r="B209" s="9" t="s">
        <v>14</v>
      </c>
      <c r="C209" s="166"/>
      <c r="E209" s="89"/>
      <c r="F209" s="9"/>
      <c r="G209" s="9"/>
      <c r="H209" s="13"/>
      <c r="I209" s="9" t="s">
        <v>16</v>
      </c>
      <c r="J209" s="9"/>
      <c r="K209" s="9"/>
      <c r="L209" s="9"/>
      <c r="M209" s="11"/>
      <c r="N209" s="11"/>
      <c r="O209" s="28"/>
      <c r="P209" s="11"/>
      <c r="Q209" s="9"/>
      <c r="R209" s="9"/>
      <c r="S209" s="179"/>
      <c r="T209" s="9"/>
      <c r="U209" s="179"/>
      <c r="V209" s="9"/>
      <c r="W209" s="47"/>
      <c r="X209" s="9"/>
      <c r="Y209" s="9"/>
      <c r="Z209" s="9"/>
      <c r="AA209" s="9"/>
      <c r="AB209" s="9"/>
      <c r="AC209" s="9"/>
      <c r="AD209" s="9"/>
    </row>
    <row r="210" spans="1:30" ht="12.75">
      <c r="A210" s="10">
        <v>46203</v>
      </c>
      <c r="B210" s="9" t="s">
        <v>14</v>
      </c>
      <c r="C210" s="166"/>
      <c r="E210" s="89"/>
      <c r="F210" s="9"/>
      <c r="G210" s="9"/>
      <c r="H210" s="13"/>
      <c r="I210" s="9" t="s">
        <v>16</v>
      </c>
      <c r="J210" s="9"/>
      <c r="K210" s="9"/>
      <c r="L210" s="9"/>
      <c r="M210" s="11"/>
      <c r="N210" s="11"/>
      <c r="O210" s="28"/>
      <c r="P210" s="11"/>
      <c r="Q210" s="9"/>
      <c r="R210" s="9"/>
      <c r="S210" s="179"/>
      <c r="T210" s="9"/>
      <c r="U210" s="179"/>
      <c r="V210" s="9"/>
      <c r="W210" s="47"/>
      <c r="X210" s="9"/>
      <c r="Y210" s="9"/>
      <c r="Z210" s="9"/>
      <c r="AA210" s="9"/>
      <c r="AB210" s="9"/>
      <c r="AC210" s="9"/>
      <c r="AD210" s="9"/>
    </row>
    <row r="211" spans="1:30" ht="12.75">
      <c r="A211" s="10">
        <v>46204</v>
      </c>
      <c r="B211" s="9" t="s">
        <v>14</v>
      </c>
      <c r="C211" s="166"/>
      <c r="E211" s="9"/>
      <c r="F211" s="9"/>
      <c r="G211" s="9"/>
      <c r="H211" s="13"/>
      <c r="I211" s="9" t="s">
        <v>16</v>
      </c>
      <c r="J211" s="9"/>
      <c r="K211" s="9"/>
      <c r="L211" s="9"/>
      <c r="M211" s="11"/>
      <c r="N211" s="11"/>
      <c r="O211" s="28"/>
      <c r="P211" s="11"/>
      <c r="Q211" s="9"/>
      <c r="R211" s="9"/>
      <c r="S211" s="179"/>
      <c r="T211" s="9"/>
      <c r="U211" s="179"/>
      <c r="V211" s="9"/>
      <c r="W211" s="47"/>
      <c r="X211" s="9"/>
      <c r="Y211" s="9"/>
      <c r="Z211" s="9"/>
      <c r="AA211" s="9"/>
      <c r="AB211" s="9"/>
      <c r="AC211" s="9"/>
      <c r="AD211" s="9"/>
    </row>
    <row r="212" spans="1:30" ht="12.75">
      <c r="A212" s="10">
        <v>46205</v>
      </c>
      <c r="B212" s="9" t="s">
        <v>14</v>
      </c>
      <c r="C212" s="166"/>
      <c r="E212" s="9"/>
      <c r="F212" s="9"/>
      <c r="G212" s="9"/>
      <c r="H212" s="13"/>
      <c r="I212" s="9" t="s">
        <v>16</v>
      </c>
      <c r="J212" s="9"/>
      <c r="K212" s="9"/>
      <c r="L212" s="9"/>
      <c r="M212" s="11"/>
      <c r="N212" s="11"/>
      <c r="O212" s="28"/>
      <c r="P212" s="11"/>
      <c r="Q212" s="9"/>
      <c r="R212" s="9"/>
      <c r="S212" s="179"/>
      <c r="T212" s="9"/>
      <c r="U212" s="179"/>
      <c r="V212" s="9"/>
      <c r="W212" s="47"/>
      <c r="X212" s="9"/>
      <c r="Y212" s="9"/>
      <c r="Z212" s="9"/>
      <c r="AA212" s="9"/>
      <c r="AB212" s="9"/>
      <c r="AC212" s="9"/>
      <c r="AD212" s="9"/>
    </row>
    <row r="213" spans="1:30" ht="12.75">
      <c r="A213" s="10">
        <v>46206</v>
      </c>
      <c r="B213" s="9" t="s">
        <v>14</v>
      </c>
      <c r="C213" s="166"/>
      <c r="E213" s="9"/>
      <c r="F213" s="9"/>
      <c r="G213" s="9"/>
      <c r="H213" s="13"/>
      <c r="I213" s="9" t="s">
        <v>16</v>
      </c>
      <c r="J213" s="9"/>
      <c r="K213" s="9"/>
      <c r="L213" s="9"/>
      <c r="M213" s="11"/>
      <c r="N213" s="11"/>
      <c r="O213" s="28"/>
      <c r="P213" s="11"/>
      <c r="Q213" s="9"/>
      <c r="R213" s="9"/>
      <c r="S213" s="179"/>
      <c r="T213" s="9"/>
      <c r="U213" s="179"/>
      <c r="V213" s="9"/>
      <c r="W213" s="47"/>
      <c r="X213" s="9"/>
      <c r="Y213" s="9"/>
      <c r="Z213" s="9"/>
      <c r="AA213" s="9"/>
      <c r="AB213" s="9"/>
      <c r="AC213" s="9"/>
      <c r="AD213" s="9"/>
    </row>
    <row r="214" spans="1:30" ht="12.75">
      <c r="A214" s="10">
        <v>46207</v>
      </c>
      <c r="B214" s="9" t="s">
        <v>14</v>
      </c>
      <c r="C214" s="166"/>
      <c r="E214" s="9"/>
      <c r="F214" s="9"/>
      <c r="G214" s="9"/>
      <c r="H214" s="13"/>
      <c r="I214" s="9" t="s">
        <v>16</v>
      </c>
      <c r="J214" s="9"/>
      <c r="K214" s="9"/>
      <c r="L214" s="9"/>
      <c r="M214" s="11"/>
      <c r="N214" s="11"/>
      <c r="O214" s="28"/>
      <c r="P214" s="11"/>
      <c r="Q214" s="9"/>
      <c r="R214" s="9"/>
      <c r="S214" s="179"/>
      <c r="T214" s="9"/>
      <c r="U214" s="179"/>
      <c r="V214" s="9"/>
      <c r="W214" s="47"/>
      <c r="X214" s="9"/>
      <c r="Y214" s="9"/>
      <c r="Z214" s="9"/>
      <c r="AA214" s="9"/>
      <c r="AB214" s="9"/>
      <c r="AC214" s="9"/>
      <c r="AD214" s="9"/>
    </row>
    <row r="215" spans="1:30" ht="12.75">
      <c r="A215" s="10">
        <v>46208</v>
      </c>
      <c r="B215" s="9" t="s">
        <v>14</v>
      </c>
      <c r="C215" s="166"/>
      <c r="E215" s="9"/>
      <c r="F215" s="9"/>
      <c r="G215" s="9"/>
      <c r="H215" s="13"/>
      <c r="I215" s="9" t="s">
        <v>16</v>
      </c>
      <c r="J215" s="9"/>
      <c r="K215" s="9"/>
      <c r="L215" s="9"/>
      <c r="M215" s="11"/>
      <c r="N215" s="11"/>
      <c r="O215" s="28"/>
      <c r="P215" s="11"/>
      <c r="Q215" s="9"/>
      <c r="R215" s="9"/>
      <c r="S215" s="179"/>
      <c r="T215" s="9"/>
      <c r="U215" s="179"/>
      <c r="V215" s="9"/>
      <c r="W215" s="47"/>
      <c r="X215" s="9"/>
      <c r="Y215" s="9"/>
      <c r="Z215" s="9"/>
      <c r="AA215" s="9"/>
      <c r="AB215" s="9"/>
      <c r="AC215" s="9"/>
      <c r="AD215" s="9"/>
    </row>
    <row r="216" spans="1:30" ht="12.75">
      <c r="A216" s="10">
        <v>46209</v>
      </c>
      <c r="B216" s="9" t="s">
        <v>14</v>
      </c>
      <c r="C216" s="166"/>
      <c r="E216" s="9"/>
      <c r="F216" s="9"/>
      <c r="G216" s="9"/>
      <c r="H216" s="13"/>
      <c r="I216" s="9" t="s">
        <v>16</v>
      </c>
      <c r="J216" s="9"/>
      <c r="K216" s="9"/>
      <c r="L216" s="9"/>
      <c r="M216" s="11"/>
      <c r="N216" s="11"/>
      <c r="O216" s="28"/>
      <c r="P216" s="11"/>
      <c r="Q216" s="9"/>
      <c r="R216" s="9"/>
      <c r="S216" s="179"/>
      <c r="T216" s="9"/>
      <c r="U216" s="179"/>
      <c r="V216" s="9"/>
      <c r="W216" s="47"/>
      <c r="X216" s="9"/>
      <c r="Y216" s="9"/>
      <c r="Z216" s="9"/>
      <c r="AA216" s="9"/>
      <c r="AB216" s="9"/>
      <c r="AC216" s="9"/>
      <c r="AD216" s="9"/>
    </row>
    <row r="217" spans="1:30" ht="12.75">
      <c r="A217" s="10">
        <v>46210</v>
      </c>
      <c r="B217" s="9" t="s">
        <v>14</v>
      </c>
      <c r="C217" s="166"/>
      <c r="E217" s="9"/>
      <c r="F217" s="9"/>
      <c r="G217" s="9"/>
      <c r="H217" s="13"/>
      <c r="I217" s="9" t="s">
        <v>16</v>
      </c>
      <c r="J217" s="9"/>
      <c r="K217" s="9"/>
      <c r="L217" s="9"/>
      <c r="M217" s="11"/>
      <c r="N217" s="11"/>
      <c r="O217" s="28"/>
      <c r="P217" s="11"/>
      <c r="Q217" s="9"/>
      <c r="R217" s="9"/>
      <c r="S217" s="179"/>
      <c r="T217" s="9"/>
      <c r="U217" s="179"/>
      <c r="V217" s="9"/>
      <c r="W217" s="47"/>
      <c r="X217" s="9"/>
      <c r="Y217" s="9"/>
      <c r="Z217" s="9"/>
      <c r="AA217" s="9"/>
      <c r="AB217" s="9"/>
      <c r="AC217" s="9"/>
      <c r="AD217" s="9"/>
    </row>
    <row r="218" spans="1:30" ht="12.75">
      <c r="A218" s="10">
        <v>46211</v>
      </c>
      <c r="B218" s="9" t="s">
        <v>14</v>
      </c>
      <c r="C218" s="166"/>
      <c r="E218" s="9"/>
      <c r="F218" s="9"/>
      <c r="G218" s="9"/>
      <c r="H218" s="13"/>
      <c r="I218" s="9" t="s">
        <v>16</v>
      </c>
      <c r="J218" s="9"/>
      <c r="K218" s="9"/>
      <c r="L218" s="9"/>
      <c r="M218" s="11"/>
      <c r="N218" s="11"/>
      <c r="O218" s="28"/>
      <c r="P218" s="11"/>
      <c r="Q218" s="9"/>
      <c r="R218" s="9"/>
      <c r="S218" s="179"/>
      <c r="T218" s="9"/>
      <c r="U218" s="179"/>
      <c r="V218" s="9"/>
      <c r="W218" s="47"/>
      <c r="X218" s="9"/>
      <c r="Y218" s="9"/>
      <c r="Z218" s="9"/>
      <c r="AA218" s="9"/>
      <c r="AB218" s="9"/>
      <c r="AC218" s="9"/>
      <c r="AD218" s="9"/>
    </row>
    <row r="219" spans="1:30" ht="12.75">
      <c r="A219" s="10">
        <v>46212</v>
      </c>
      <c r="B219" s="9" t="s">
        <v>14</v>
      </c>
      <c r="C219" s="166"/>
      <c r="E219" s="9"/>
      <c r="F219" s="9"/>
      <c r="G219" s="9"/>
      <c r="H219" s="13"/>
      <c r="I219" s="9" t="s">
        <v>16</v>
      </c>
      <c r="J219" s="9"/>
      <c r="K219" s="9"/>
      <c r="L219" s="9"/>
      <c r="M219" s="11"/>
      <c r="N219" s="11"/>
      <c r="O219" s="28"/>
      <c r="P219" s="11"/>
      <c r="Q219" s="9"/>
      <c r="R219" s="9"/>
      <c r="S219" s="179"/>
      <c r="T219" s="9"/>
      <c r="U219" s="179"/>
      <c r="V219" s="9"/>
      <c r="W219" s="47"/>
      <c r="X219" s="9"/>
      <c r="Y219" s="9"/>
      <c r="Z219" s="9"/>
      <c r="AA219" s="9"/>
      <c r="AB219" s="9"/>
      <c r="AC219" s="9"/>
      <c r="AD219" s="9"/>
    </row>
    <row r="220" spans="1:30" ht="12.75">
      <c r="A220" s="10">
        <v>46213</v>
      </c>
      <c r="B220" s="9" t="s">
        <v>14</v>
      </c>
      <c r="C220" s="166"/>
      <c r="E220" s="9"/>
      <c r="F220" s="9"/>
      <c r="G220" s="9"/>
      <c r="H220" s="13"/>
      <c r="I220" s="9" t="s">
        <v>16</v>
      </c>
      <c r="J220" s="9"/>
      <c r="K220" s="9"/>
      <c r="L220" s="9"/>
      <c r="M220" s="11"/>
      <c r="N220" s="11"/>
      <c r="O220" s="28"/>
      <c r="P220" s="11"/>
      <c r="Q220" s="9"/>
      <c r="R220" s="9"/>
      <c r="S220" s="179"/>
      <c r="T220" s="9"/>
      <c r="U220" s="179"/>
      <c r="V220" s="9"/>
      <c r="W220" s="47"/>
      <c r="X220" s="9"/>
      <c r="Y220" s="9"/>
      <c r="Z220" s="9"/>
      <c r="AA220" s="9"/>
      <c r="AB220" s="9"/>
      <c r="AC220" s="9"/>
      <c r="AD220" s="9"/>
    </row>
    <row r="221" spans="1:30" ht="12.75">
      <c r="A221" s="10">
        <v>46214</v>
      </c>
      <c r="B221" s="9" t="s">
        <v>14</v>
      </c>
      <c r="C221" s="166"/>
      <c r="E221" s="9"/>
      <c r="F221" s="9"/>
      <c r="G221" s="9"/>
      <c r="H221" s="13"/>
      <c r="I221" s="9" t="s">
        <v>16</v>
      </c>
      <c r="J221" s="9" t="s">
        <v>1573</v>
      </c>
      <c r="K221" s="9"/>
      <c r="L221" s="9"/>
      <c r="M221" s="11"/>
      <c r="N221" s="11"/>
      <c r="O221" s="28"/>
      <c r="P221" s="11"/>
      <c r="R221" s="9"/>
      <c r="S221" s="179"/>
      <c r="T221" s="9"/>
      <c r="U221" s="179"/>
      <c r="V221" s="9"/>
      <c r="W221" s="47"/>
      <c r="X221" s="9"/>
      <c r="Y221" s="9"/>
      <c r="Z221" s="9"/>
      <c r="AA221" s="9"/>
      <c r="AB221" s="9"/>
      <c r="AC221" s="9"/>
      <c r="AD221" s="9"/>
    </row>
    <row r="222" spans="1:30" ht="12.75">
      <c r="A222" s="10">
        <v>46215</v>
      </c>
      <c r="B222" s="9" t="s">
        <v>14</v>
      </c>
      <c r="C222" s="166"/>
      <c r="E222" s="9"/>
      <c r="F222" s="9"/>
      <c r="G222" s="9"/>
      <c r="H222" s="13"/>
      <c r="I222" s="9" t="s">
        <v>16</v>
      </c>
      <c r="J222" s="9"/>
      <c r="K222" s="9"/>
      <c r="L222" s="9"/>
      <c r="M222" s="11"/>
      <c r="N222" s="11"/>
      <c r="O222" s="28"/>
      <c r="P222" s="11"/>
      <c r="R222" s="9"/>
      <c r="S222" s="179"/>
      <c r="T222" s="9"/>
      <c r="U222" s="179"/>
      <c r="V222" s="9"/>
      <c r="W222" s="47"/>
      <c r="X222" s="9"/>
      <c r="Y222" s="9"/>
      <c r="Z222" s="9"/>
      <c r="AA222" s="9"/>
      <c r="AB222" s="9"/>
      <c r="AC222" s="9"/>
      <c r="AD222" s="9"/>
    </row>
    <row r="223" spans="1:30" ht="12.75">
      <c r="A223" s="10">
        <v>46216</v>
      </c>
      <c r="B223" s="9" t="s">
        <v>14</v>
      </c>
      <c r="C223" s="166"/>
      <c r="E223" s="9"/>
      <c r="F223" s="9"/>
      <c r="G223" s="9"/>
      <c r="H223" s="13"/>
      <c r="I223" s="9" t="s">
        <v>16</v>
      </c>
      <c r="J223" s="9"/>
      <c r="K223" s="9"/>
      <c r="L223" s="9"/>
      <c r="M223" s="11"/>
      <c r="N223" s="11"/>
      <c r="O223" s="28"/>
      <c r="P223" s="11"/>
      <c r="R223" s="9"/>
      <c r="S223" s="179"/>
      <c r="T223" s="9"/>
      <c r="U223" s="179"/>
      <c r="V223" s="9"/>
      <c r="W223" s="47"/>
      <c r="X223" s="9"/>
      <c r="Y223" s="9"/>
      <c r="Z223" s="9"/>
      <c r="AA223" s="9"/>
      <c r="AB223" s="9"/>
      <c r="AC223" s="9"/>
      <c r="AD223" s="9"/>
    </row>
    <row r="224" spans="1:30" ht="12.75">
      <c r="A224" s="10">
        <v>46217</v>
      </c>
      <c r="B224" s="9" t="s">
        <v>14</v>
      </c>
      <c r="C224" s="166"/>
      <c r="E224" s="9"/>
      <c r="F224" s="9"/>
      <c r="G224" s="9"/>
      <c r="H224" s="13"/>
      <c r="I224" s="9" t="s">
        <v>16</v>
      </c>
      <c r="J224" s="9"/>
      <c r="K224" s="9"/>
      <c r="L224" s="9"/>
      <c r="M224" s="11"/>
      <c r="N224" s="11"/>
      <c r="O224" s="28"/>
      <c r="P224" s="11"/>
      <c r="R224" s="9"/>
      <c r="S224" s="179"/>
      <c r="T224" s="9"/>
      <c r="U224" s="179"/>
      <c r="V224" s="9"/>
      <c r="W224" s="47"/>
      <c r="X224" s="9"/>
      <c r="Y224" s="9"/>
      <c r="Z224" s="9"/>
      <c r="AA224" s="9"/>
      <c r="AB224" s="9"/>
      <c r="AC224" s="9"/>
      <c r="AD224" s="9"/>
    </row>
    <row r="225" spans="1:30" ht="12.75">
      <c r="A225" s="10">
        <v>46218</v>
      </c>
      <c r="B225" s="9" t="s">
        <v>14</v>
      </c>
      <c r="C225" s="166"/>
      <c r="E225" s="9"/>
      <c r="F225" s="9"/>
      <c r="G225" s="9"/>
      <c r="H225" s="13"/>
      <c r="I225" s="9" t="s">
        <v>16</v>
      </c>
      <c r="J225" s="9"/>
      <c r="K225" s="9"/>
      <c r="L225" s="9"/>
      <c r="M225" s="11"/>
      <c r="N225" s="11"/>
      <c r="O225" s="28"/>
      <c r="P225" s="11"/>
      <c r="R225" s="9"/>
      <c r="S225" s="179"/>
      <c r="T225" s="9"/>
      <c r="U225" s="179"/>
      <c r="V225" s="9"/>
      <c r="W225" s="47"/>
      <c r="X225" s="9"/>
      <c r="Y225" s="9"/>
      <c r="Z225" s="9"/>
      <c r="AA225" s="9"/>
      <c r="AB225" s="9"/>
      <c r="AC225" s="9"/>
      <c r="AD225" s="9"/>
    </row>
  </sheetData>
  <mergeCells count="1">
    <mergeCell ref="K2:Y25"/>
  </mergeCells>
  <conditionalFormatting sqref="L183">
    <cfRule type="beginsWith" dxfId="0" priority="1" operator="beginsWith" text="quinta-feira">
      <formula>LEFT((L183),LEN("quinta-feira"))=("quinta-feira")</formula>
    </cfRule>
  </conditionalFormatting>
  <dataValidations count="2">
    <dataValidation type="list" allowBlank="1" showErrorMessage="1" sqref="B2:B225" xr:uid="{00000000-0002-0000-04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25" xr:uid="{00000000-0002-0000-04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2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1.5703125" customWidth="1"/>
    <col min="2" max="2" width="20.42578125" customWidth="1"/>
    <col min="3" max="3" width="11" customWidth="1"/>
    <col min="4" max="4" width="9.28515625" customWidth="1"/>
    <col min="5" max="5" width="9.85546875" customWidth="1"/>
    <col min="6" max="6" width="14.42578125" customWidth="1"/>
    <col min="7" max="7" width="21.140625" customWidth="1"/>
    <col min="8" max="8" width="7.5703125" customWidth="1"/>
    <col min="9" max="9" width="17.140625" customWidth="1"/>
    <col min="10" max="10" width="5" customWidth="1"/>
    <col min="11" max="11" width="15.42578125" customWidth="1"/>
    <col min="12" max="12" width="9.42578125" customWidth="1"/>
    <col min="13" max="13" width="15.7109375" customWidth="1"/>
    <col min="14" max="14" width="14.140625" hidden="1" customWidth="1"/>
    <col min="15" max="15" width="15.140625" customWidth="1"/>
    <col min="16" max="16" width="5.140625" customWidth="1"/>
    <col min="17" max="17" width="8.7109375" customWidth="1"/>
    <col min="18" max="18" width="9.42578125" customWidth="1"/>
    <col min="19" max="19" width="15.7109375" customWidth="1"/>
    <col min="20" max="20" width="13" customWidth="1"/>
    <col min="21" max="21" width="11.85546875" customWidth="1"/>
    <col min="22" max="22" width="10.140625" customWidth="1"/>
    <col min="23" max="23" width="11.85546875" customWidth="1"/>
    <col min="24" max="24" width="12.140625" customWidth="1"/>
    <col min="25" max="25" width="11.7109375" customWidth="1"/>
    <col min="26" max="26" width="5.7109375" customWidth="1"/>
    <col min="27" max="27" width="5.140625" customWidth="1"/>
  </cols>
  <sheetData>
    <row r="1" spans="1:29" ht="21.75" customHeight="1">
      <c r="A1" s="203" t="s">
        <v>1602</v>
      </c>
      <c r="B1" s="203" t="s">
        <v>1</v>
      </c>
      <c r="C1" s="204" t="s">
        <v>2</v>
      </c>
      <c r="D1" s="205" t="s">
        <v>3</v>
      </c>
      <c r="E1" s="206" t="s">
        <v>4</v>
      </c>
      <c r="F1" s="205" t="s">
        <v>5</v>
      </c>
      <c r="G1" s="203" t="s">
        <v>6</v>
      </c>
      <c r="H1" s="207" t="s">
        <v>7</v>
      </c>
      <c r="I1" s="203" t="s">
        <v>8</v>
      </c>
      <c r="J1" s="208" t="s">
        <v>1598</v>
      </c>
      <c r="K1" s="209" t="s">
        <v>1580</v>
      </c>
      <c r="L1" s="210" t="s">
        <v>0</v>
      </c>
      <c r="M1" s="211" t="s">
        <v>1603</v>
      </c>
      <c r="N1" s="212" t="s">
        <v>1582</v>
      </c>
      <c r="O1" s="212" t="s">
        <v>1583</v>
      </c>
      <c r="P1" s="210" t="s">
        <v>1577</v>
      </c>
      <c r="Q1" s="210" t="s">
        <v>1579</v>
      </c>
      <c r="R1" s="209" t="s">
        <v>0</v>
      </c>
      <c r="S1" s="211" t="s">
        <v>1603</v>
      </c>
      <c r="T1" s="212" t="s">
        <v>1604</v>
      </c>
      <c r="U1" s="210" t="s">
        <v>1585</v>
      </c>
      <c r="V1" s="209" t="s">
        <v>1579</v>
      </c>
      <c r="W1" s="209" t="s">
        <v>1586</v>
      </c>
      <c r="X1" s="213" t="s">
        <v>1605</v>
      </c>
      <c r="Y1" s="210" t="s">
        <v>1585</v>
      </c>
      <c r="Z1" s="210" t="s">
        <v>1588</v>
      </c>
      <c r="AA1" s="42">
        <v>1.1000000000000001</v>
      </c>
      <c r="AB1" s="214"/>
      <c r="AC1" s="214"/>
    </row>
    <row r="2" spans="1:29" ht="12.75" hidden="1">
      <c r="A2" s="10">
        <v>45998</v>
      </c>
      <c r="B2" s="9" t="s">
        <v>17</v>
      </c>
      <c r="C2" s="11">
        <v>12184.34</v>
      </c>
      <c r="D2" s="9">
        <v>138</v>
      </c>
      <c r="E2" s="76">
        <v>28.48</v>
      </c>
      <c r="F2" s="9">
        <v>3</v>
      </c>
      <c r="G2" s="9">
        <v>17.66</v>
      </c>
      <c r="H2" s="13">
        <v>0.30570000000000003</v>
      </c>
      <c r="I2" s="9" t="s">
        <v>16</v>
      </c>
      <c r="J2" s="9"/>
      <c r="K2" s="215" t="s">
        <v>1606</v>
      </c>
      <c r="L2" s="216"/>
      <c r="M2" s="217"/>
      <c r="N2" s="711" t="s">
        <v>1607</v>
      </c>
      <c r="O2" s="709"/>
      <c r="P2" s="216"/>
      <c r="Q2" s="216"/>
      <c r="R2" s="712" t="s">
        <v>1608</v>
      </c>
      <c r="S2" s="709"/>
      <c r="T2" s="709"/>
      <c r="U2" s="709"/>
      <c r="V2" s="709"/>
      <c r="W2" s="709"/>
      <c r="X2" s="709"/>
      <c r="Y2" s="709"/>
      <c r="Z2" s="709"/>
      <c r="AA2" s="218">
        <v>1.1000000000000001</v>
      </c>
      <c r="AB2" s="9"/>
      <c r="AC2" s="9"/>
    </row>
    <row r="3" spans="1:29" ht="12.75" hidden="1">
      <c r="A3" s="10">
        <v>45999</v>
      </c>
      <c r="B3" s="9" t="s">
        <v>17</v>
      </c>
      <c r="C3" s="11">
        <v>4818.34</v>
      </c>
      <c r="D3" s="9">
        <v>33</v>
      </c>
      <c r="E3" s="76">
        <v>22.52</v>
      </c>
      <c r="F3" s="9">
        <v>1</v>
      </c>
      <c r="G3" s="9">
        <v>11</v>
      </c>
      <c r="H3" s="13">
        <v>0.28839999999999999</v>
      </c>
      <c r="I3" s="9" t="s">
        <v>16</v>
      </c>
      <c r="J3" s="9"/>
      <c r="K3" s="9"/>
      <c r="M3" s="11"/>
      <c r="N3" s="183"/>
      <c r="O3" s="183"/>
      <c r="S3" s="9"/>
      <c r="X3" s="78"/>
      <c r="AA3" s="219"/>
      <c r="AB3" s="9"/>
      <c r="AC3" s="9"/>
    </row>
    <row r="4" spans="1:29" ht="12.75" hidden="1">
      <c r="A4" s="10">
        <v>46000</v>
      </c>
      <c r="B4" s="9" t="s">
        <v>17</v>
      </c>
      <c r="C4" s="11">
        <v>7202.19</v>
      </c>
      <c r="D4" s="9">
        <v>51</v>
      </c>
      <c r="E4" s="76">
        <v>25.63</v>
      </c>
      <c r="F4" s="9">
        <v>0</v>
      </c>
      <c r="G4" s="9">
        <v>10.199999999999999</v>
      </c>
      <c r="H4" s="13">
        <v>0.33169999999999999</v>
      </c>
      <c r="I4" s="9" t="s">
        <v>16</v>
      </c>
      <c r="J4" s="9"/>
      <c r="K4" s="9"/>
      <c r="L4" s="9"/>
      <c r="M4" s="11"/>
      <c r="N4" s="11"/>
      <c r="O4" s="11"/>
      <c r="P4" s="9"/>
      <c r="Q4" s="9"/>
      <c r="R4" s="9"/>
      <c r="S4" s="11"/>
      <c r="T4" s="11"/>
      <c r="U4" s="9"/>
      <c r="V4" s="9"/>
      <c r="W4" s="9"/>
      <c r="X4" s="28"/>
      <c r="Y4" s="9"/>
      <c r="Z4" s="9"/>
      <c r="AA4" s="9"/>
      <c r="AB4" s="9"/>
      <c r="AC4" s="9"/>
    </row>
    <row r="5" spans="1:29" ht="12.75" hidden="1">
      <c r="A5" s="10">
        <v>46001</v>
      </c>
      <c r="B5" s="9" t="s">
        <v>17</v>
      </c>
      <c r="C5" s="11">
        <v>5210.24</v>
      </c>
      <c r="D5" s="9">
        <v>47</v>
      </c>
      <c r="E5" s="76">
        <v>24.04</v>
      </c>
      <c r="F5" s="9">
        <v>0</v>
      </c>
      <c r="G5" s="9">
        <v>9.4</v>
      </c>
      <c r="H5" s="13">
        <v>0.29659999999999997</v>
      </c>
      <c r="I5" s="9" t="s">
        <v>16</v>
      </c>
      <c r="J5" s="9"/>
      <c r="K5" s="9"/>
      <c r="L5" s="9"/>
      <c r="M5" s="11"/>
      <c r="N5" s="11"/>
      <c r="O5" s="11"/>
      <c r="P5" s="9"/>
      <c r="Q5" s="9"/>
      <c r="R5" s="9"/>
      <c r="S5" s="11"/>
      <c r="T5" s="11"/>
      <c r="U5" s="9"/>
      <c r="V5" s="9"/>
      <c r="W5" s="9"/>
      <c r="X5" s="28"/>
      <c r="Y5" s="9"/>
      <c r="Z5" s="9"/>
      <c r="AA5" s="9"/>
      <c r="AB5" s="9"/>
      <c r="AC5" s="9"/>
    </row>
    <row r="6" spans="1:29" ht="12.75" hidden="1">
      <c r="A6" s="10">
        <v>46002</v>
      </c>
      <c r="B6" s="9" t="s">
        <v>17</v>
      </c>
      <c r="C6" s="11">
        <v>5275.71</v>
      </c>
      <c r="D6" s="9">
        <v>37</v>
      </c>
      <c r="E6" s="76">
        <v>29.55</v>
      </c>
      <c r="F6" s="9">
        <v>10</v>
      </c>
      <c r="G6" s="9">
        <v>9.25</v>
      </c>
      <c r="H6" s="13">
        <v>0.27200000000000002</v>
      </c>
      <c r="I6" s="9" t="s">
        <v>16</v>
      </c>
      <c r="J6" s="9"/>
      <c r="K6" s="9"/>
      <c r="L6" s="9"/>
      <c r="M6" s="11"/>
      <c r="N6" s="11"/>
      <c r="O6" s="11"/>
      <c r="P6" s="9"/>
      <c r="Q6" s="9"/>
      <c r="R6" s="9"/>
      <c r="S6" s="11"/>
      <c r="T6" s="11"/>
      <c r="U6" s="9"/>
      <c r="V6" s="9"/>
      <c r="W6" s="9"/>
      <c r="X6" s="28"/>
      <c r="Y6" s="9"/>
      <c r="Z6" s="9"/>
      <c r="AA6" s="9"/>
      <c r="AB6" s="9"/>
      <c r="AC6" s="9"/>
    </row>
    <row r="7" spans="1:29" ht="12.75" hidden="1">
      <c r="A7" s="10">
        <v>46003</v>
      </c>
      <c r="B7" s="9" t="s">
        <v>17</v>
      </c>
      <c r="C7" s="11">
        <v>11202.47</v>
      </c>
      <c r="D7" s="9">
        <v>98</v>
      </c>
      <c r="E7" s="76">
        <v>23.91</v>
      </c>
      <c r="F7" s="9">
        <v>9</v>
      </c>
      <c r="G7" s="9">
        <v>14</v>
      </c>
      <c r="H7" s="13">
        <v>0.29799999999999999</v>
      </c>
      <c r="I7" s="9" t="s">
        <v>16</v>
      </c>
      <c r="J7" s="9"/>
      <c r="K7" s="9"/>
      <c r="L7" s="9"/>
      <c r="M7" s="11"/>
      <c r="N7" s="11"/>
      <c r="O7" s="11"/>
      <c r="P7" s="9"/>
      <c r="Q7" s="9"/>
      <c r="R7" s="9"/>
      <c r="S7" s="11"/>
      <c r="T7" s="11"/>
      <c r="U7" s="9"/>
      <c r="V7" s="9"/>
      <c r="W7" s="9"/>
      <c r="X7" s="28"/>
      <c r="Y7" s="9"/>
      <c r="Z7" s="9"/>
      <c r="AA7" s="9"/>
      <c r="AB7" s="9"/>
      <c r="AC7" s="9"/>
    </row>
    <row r="8" spans="1:29" ht="12.75" hidden="1">
      <c r="A8" s="10">
        <v>46004</v>
      </c>
      <c r="B8" s="9" t="s">
        <v>17</v>
      </c>
      <c r="C8" s="11">
        <v>8853.18</v>
      </c>
      <c r="D8" s="9">
        <v>78</v>
      </c>
      <c r="E8" s="76">
        <v>24.74</v>
      </c>
      <c r="F8" s="9">
        <v>0</v>
      </c>
      <c r="G8" s="9">
        <v>15.6</v>
      </c>
      <c r="H8" s="13">
        <v>0.31759999999999999</v>
      </c>
      <c r="I8" s="9" t="s">
        <v>16</v>
      </c>
      <c r="J8" s="9"/>
      <c r="K8" s="9"/>
      <c r="L8" s="9"/>
      <c r="M8" s="11"/>
      <c r="N8" s="11"/>
      <c r="O8" s="11"/>
      <c r="P8" s="9"/>
      <c r="Q8" s="9"/>
      <c r="R8" s="9"/>
      <c r="S8" s="11"/>
      <c r="T8" s="11"/>
      <c r="U8" s="9"/>
      <c r="V8" s="9"/>
      <c r="W8" s="9"/>
      <c r="X8" s="28"/>
      <c r="Y8" s="9"/>
      <c r="Z8" s="9"/>
      <c r="AA8" s="9"/>
      <c r="AB8" s="9"/>
      <c r="AC8" s="9"/>
    </row>
    <row r="9" spans="1:29" ht="12.75" hidden="1">
      <c r="A9" s="10">
        <v>46005</v>
      </c>
      <c r="B9" s="9" t="s">
        <v>17</v>
      </c>
      <c r="C9" s="11">
        <v>12298.05</v>
      </c>
      <c r="D9" s="9">
        <v>102</v>
      </c>
      <c r="E9" s="76">
        <v>33.06</v>
      </c>
      <c r="F9" s="9">
        <v>18</v>
      </c>
      <c r="G9" s="9">
        <v>20.399999999999999</v>
      </c>
      <c r="H9" s="13">
        <v>0.31290000000000001</v>
      </c>
      <c r="I9" s="9" t="s">
        <v>16</v>
      </c>
      <c r="J9" s="9"/>
      <c r="K9" s="9"/>
      <c r="L9" s="9"/>
      <c r="M9" s="11"/>
      <c r="N9" s="11"/>
      <c r="O9" s="11"/>
      <c r="P9" s="9"/>
      <c r="Q9" s="9"/>
      <c r="R9" s="9"/>
      <c r="S9" s="11"/>
      <c r="T9" s="11"/>
      <c r="U9" s="9"/>
      <c r="V9" s="9"/>
      <c r="W9" s="9"/>
      <c r="X9" s="28"/>
      <c r="Y9" s="9"/>
      <c r="Z9" s="9"/>
      <c r="AA9" s="9"/>
      <c r="AB9" s="9"/>
      <c r="AC9" s="9"/>
    </row>
    <row r="10" spans="1:29" ht="12.75" hidden="1">
      <c r="A10" s="10">
        <v>46006</v>
      </c>
      <c r="B10" s="9" t="s">
        <v>17</v>
      </c>
      <c r="C10" s="11">
        <v>5196.74</v>
      </c>
      <c r="D10" s="9">
        <v>44</v>
      </c>
      <c r="E10" s="76">
        <v>31.58</v>
      </c>
      <c r="F10" s="9">
        <v>4</v>
      </c>
      <c r="G10" s="9">
        <v>14.66</v>
      </c>
      <c r="H10" s="13">
        <v>0.2661</v>
      </c>
      <c r="I10" s="9" t="s">
        <v>16</v>
      </c>
      <c r="J10" s="9"/>
      <c r="K10" s="9"/>
      <c r="L10" s="9"/>
      <c r="M10" s="11"/>
      <c r="N10" s="11"/>
      <c r="O10" s="11"/>
      <c r="P10" s="9"/>
      <c r="Q10" s="9"/>
      <c r="R10" s="9"/>
      <c r="S10" s="11"/>
      <c r="T10" s="11"/>
      <c r="U10" s="9"/>
      <c r="V10" s="9"/>
      <c r="W10" s="9"/>
      <c r="X10" s="28"/>
      <c r="Y10" s="9"/>
      <c r="Z10" s="9"/>
      <c r="AA10" s="9"/>
      <c r="AB10" s="9"/>
      <c r="AC10" s="9"/>
    </row>
    <row r="11" spans="1:29" ht="12.75" hidden="1">
      <c r="A11" s="10">
        <v>46007</v>
      </c>
      <c r="B11" s="9" t="s">
        <v>17</v>
      </c>
      <c r="C11" s="11">
        <v>7170.72</v>
      </c>
      <c r="D11" s="9">
        <v>54</v>
      </c>
      <c r="E11" s="76">
        <v>43.32</v>
      </c>
      <c r="F11" s="9">
        <v>27</v>
      </c>
      <c r="G11" s="9">
        <v>10.8</v>
      </c>
      <c r="H11" s="13">
        <v>0.33560000000000001</v>
      </c>
      <c r="I11" s="9" t="s">
        <v>16</v>
      </c>
      <c r="J11" s="9"/>
      <c r="K11" s="9"/>
      <c r="L11" s="9"/>
      <c r="M11" s="11"/>
      <c r="N11" s="11"/>
      <c r="O11" s="11"/>
      <c r="P11" s="9"/>
      <c r="Q11" s="9"/>
      <c r="R11" s="9"/>
      <c r="S11" s="11"/>
      <c r="T11" s="11"/>
      <c r="U11" s="9"/>
      <c r="V11" s="9"/>
      <c r="W11" s="9"/>
      <c r="X11" s="28"/>
      <c r="Y11" s="9"/>
      <c r="Z11" s="9"/>
      <c r="AA11" s="9"/>
      <c r="AB11" s="9"/>
      <c r="AC11" s="9"/>
    </row>
    <row r="12" spans="1:29" ht="12.75" hidden="1">
      <c r="A12" s="10">
        <v>46008</v>
      </c>
      <c r="B12" s="9" t="s">
        <v>17</v>
      </c>
      <c r="C12" s="11">
        <v>9070.2000000000007</v>
      </c>
      <c r="D12" s="9">
        <v>63</v>
      </c>
      <c r="E12" s="76">
        <v>36.07</v>
      </c>
      <c r="F12" s="9">
        <v>25</v>
      </c>
      <c r="G12" s="9">
        <v>15.75</v>
      </c>
      <c r="H12" s="13">
        <v>0.29220000000000002</v>
      </c>
      <c r="I12" s="9" t="s">
        <v>16</v>
      </c>
      <c r="J12" s="9"/>
      <c r="K12" s="9"/>
      <c r="L12" s="9"/>
      <c r="M12" s="11"/>
      <c r="N12" s="11"/>
      <c r="O12" s="11"/>
      <c r="P12" s="9"/>
      <c r="Q12" s="9"/>
      <c r="R12" s="9"/>
      <c r="S12" s="11"/>
      <c r="T12" s="11"/>
      <c r="U12" s="9"/>
      <c r="V12" s="9"/>
      <c r="W12" s="9"/>
      <c r="X12" s="28"/>
      <c r="Y12" s="9"/>
      <c r="Z12" s="9"/>
      <c r="AA12" s="9"/>
      <c r="AB12" s="9"/>
      <c r="AC12" s="9"/>
    </row>
    <row r="13" spans="1:29" ht="12.75" hidden="1">
      <c r="A13" s="10">
        <v>46009</v>
      </c>
      <c r="B13" s="9" t="s">
        <v>17</v>
      </c>
      <c r="C13" s="11">
        <v>4363.49</v>
      </c>
      <c r="D13" s="9">
        <v>37</v>
      </c>
      <c r="E13" s="76">
        <v>24.59</v>
      </c>
      <c r="F13" s="9">
        <v>2</v>
      </c>
      <c r="G13" s="9">
        <v>9.25</v>
      </c>
      <c r="H13" s="13">
        <v>0.31280000000000002</v>
      </c>
      <c r="I13" s="9" t="s">
        <v>16</v>
      </c>
      <c r="J13" s="9"/>
      <c r="K13" s="9"/>
      <c r="L13" s="9"/>
      <c r="M13" s="11"/>
      <c r="N13" s="11"/>
      <c r="O13" s="11"/>
      <c r="P13" s="9"/>
      <c r="Q13" s="9"/>
      <c r="R13" s="9"/>
      <c r="S13" s="11"/>
      <c r="T13" s="11"/>
      <c r="U13" s="9"/>
      <c r="V13" s="9"/>
      <c r="W13" s="9"/>
      <c r="X13" s="28"/>
      <c r="Y13" s="9"/>
      <c r="Z13" s="9"/>
      <c r="AA13" s="9"/>
      <c r="AB13" s="9"/>
      <c r="AC13" s="9"/>
    </row>
    <row r="14" spans="1:29" ht="12.75" hidden="1">
      <c r="A14" s="10">
        <v>46010</v>
      </c>
      <c r="B14" s="9" t="s">
        <v>17</v>
      </c>
      <c r="C14" s="11">
        <v>9031.1200000000008</v>
      </c>
      <c r="D14" s="9">
        <v>76</v>
      </c>
      <c r="E14" s="76">
        <v>29.92</v>
      </c>
      <c r="F14" s="9">
        <v>12</v>
      </c>
      <c r="G14" s="9">
        <v>15.2</v>
      </c>
      <c r="H14" s="13">
        <v>0.3125</v>
      </c>
      <c r="I14" s="9" t="s">
        <v>16</v>
      </c>
      <c r="J14" s="9"/>
      <c r="K14" s="9"/>
      <c r="L14" s="9"/>
      <c r="M14" s="11"/>
      <c r="N14" s="11"/>
      <c r="O14" s="11"/>
      <c r="P14" s="9"/>
      <c r="Q14" s="9"/>
      <c r="R14" s="9"/>
      <c r="S14" s="11"/>
      <c r="T14" s="11"/>
      <c r="U14" s="9"/>
      <c r="V14" s="9"/>
      <c r="W14" s="9"/>
      <c r="X14" s="28"/>
      <c r="Y14" s="9"/>
      <c r="Z14" s="9"/>
      <c r="AA14" s="9"/>
      <c r="AB14" s="9"/>
      <c r="AC14" s="9"/>
    </row>
    <row r="15" spans="1:29" ht="12.75" hidden="1">
      <c r="A15" s="10">
        <v>46011</v>
      </c>
      <c r="B15" s="9" t="s">
        <v>17</v>
      </c>
      <c r="C15" s="11">
        <v>10013.57</v>
      </c>
      <c r="D15" s="9">
        <v>80</v>
      </c>
      <c r="E15" s="76">
        <v>32.28</v>
      </c>
      <c r="F15" s="9">
        <v>15</v>
      </c>
      <c r="G15" s="9">
        <v>16</v>
      </c>
      <c r="H15" s="13">
        <v>0.30159999999999998</v>
      </c>
      <c r="I15" s="9" t="s">
        <v>16</v>
      </c>
      <c r="J15" s="9"/>
      <c r="K15" s="9"/>
      <c r="L15" s="9"/>
      <c r="M15" s="11"/>
      <c r="N15" s="11"/>
      <c r="O15" s="11"/>
      <c r="P15" s="9"/>
      <c r="Q15" s="9"/>
      <c r="R15" s="9"/>
      <c r="S15" s="11"/>
      <c r="T15" s="11"/>
      <c r="U15" s="9"/>
      <c r="V15" s="9"/>
      <c r="W15" s="9"/>
      <c r="X15" s="28"/>
      <c r="Y15" s="9"/>
      <c r="Z15" s="9"/>
      <c r="AA15" s="9"/>
      <c r="AB15" s="9"/>
      <c r="AC15" s="9"/>
    </row>
    <row r="16" spans="1:29" ht="12.75" hidden="1">
      <c r="A16" s="10">
        <v>46012</v>
      </c>
      <c r="B16" s="9" t="s">
        <v>17</v>
      </c>
      <c r="C16" s="11">
        <v>10578.34</v>
      </c>
      <c r="D16" s="9">
        <v>92</v>
      </c>
      <c r="E16" s="76">
        <v>36.619999999999997</v>
      </c>
      <c r="F16" s="9">
        <v>34</v>
      </c>
      <c r="G16" s="9">
        <v>23</v>
      </c>
      <c r="H16" s="13">
        <v>0.29849999999999999</v>
      </c>
      <c r="I16" s="9" t="s">
        <v>16</v>
      </c>
      <c r="J16" s="9"/>
      <c r="K16" s="9"/>
      <c r="L16" s="9"/>
      <c r="M16" s="11"/>
      <c r="N16" s="11"/>
      <c r="O16" s="11"/>
      <c r="P16" s="9"/>
      <c r="Q16" s="9"/>
      <c r="R16" s="9"/>
      <c r="S16" s="11"/>
      <c r="T16" s="11"/>
      <c r="U16" s="9"/>
      <c r="V16" s="9"/>
      <c r="W16" s="9"/>
      <c r="X16" s="28"/>
      <c r="Y16" s="9"/>
      <c r="Z16" s="9"/>
      <c r="AA16" s="9"/>
      <c r="AB16" s="9"/>
      <c r="AC16" s="9"/>
    </row>
    <row r="17" spans="1:29" ht="12.75" hidden="1">
      <c r="A17" s="10">
        <v>46013</v>
      </c>
      <c r="B17" s="9" t="s">
        <v>17</v>
      </c>
      <c r="C17" s="11">
        <v>8121.31</v>
      </c>
      <c r="D17" s="9">
        <v>55</v>
      </c>
      <c r="E17" s="76">
        <v>39.31</v>
      </c>
      <c r="F17" s="9">
        <v>31</v>
      </c>
      <c r="G17" s="9">
        <v>18.329999999999998</v>
      </c>
      <c r="H17" s="13">
        <v>0.32890000000000003</v>
      </c>
      <c r="I17" s="9" t="s">
        <v>16</v>
      </c>
      <c r="J17" s="9"/>
      <c r="K17" s="9"/>
      <c r="L17" s="9"/>
      <c r="M17" s="11"/>
      <c r="N17" s="11"/>
      <c r="O17" s="11"/>
      <c r="P17" s="9"/>
      <c r="Q17" s="9"/>
      <c r="R17" s="9"/>
      <c r="S17" s="11"/>
      <c r="T17" s="11"/>
      <c r="U17" s="9"/>
      <c r="V17" s="9"/>
      <c r="W17" s="9"/>
      <c r="X17" s="28"/>
      <c r="Y17" s="9"/>
      <c r="Z17" s="9"/>
      <c r="AA17" s="9"/>
      <c r="AB17" s="9"/>
      <c r="AC17" s="9"/>
    </row>
    <row r="18" spans="1:29" ht="12.75" hidden="1">
      <c r="A18" s="10">
        <v>46014</v>
      </c>
      <c r="B18" s="9" t="s">
        <v>17</v>
      </c>
      <c r="C18" s="11">
        <v>11735.08</v>
      </c>
      <c r="D18" s="9">
        <v>77</v>
      </c>
      <c r="E18" s="76">
        <v>62.37</v>
      </c>
      <c r="F18" s="9">
        <v>57</v>
      </c>
      <c r="G18" s="9">
        <v>15.4</v>
      </c>
      <c r="H18" s="13">
        <v>0.33300000000000002</v>
      </c>
      <c r="I18" s="9" t="s">
        <v>16</v>
      </c>
      <c r="J18" s="9"/>
      <c r="K18" s="9"/>
      <c r="L18" s="9"/>
      <c r="M18" s="11"/>
      <c r="N18" s="11"/>
      <c r="O18" s="11"/>
      <c r="P18" s="9"/>
      <c r="Q18" s="9"/>
      <c r="R18" s="9"/>
      <c r="S18" s="11"/>
      <c r="T18" s="11"/>
      <c r="U18" s="9"/>
      <c r="V18" s="9"/>
      <c r="W18" s="9"/>
      <c r="X18" s="28"/>
      <c r="Y18" s="9"/>
      <c r="Z18" s="9"/>
      <c r="AA18" s="9"/>
      <c r="AB18" s="9"/>
      <c r="AC18" s="9"/>
    </row>
    <row r="19" spans="1:29" ht="12.75" hidden="1">
      <c r="A19" s="10">
        <v>46015</v>
      </c>
      <c r="B19" s="9" t="s">
        <v>17</v>
      </c>
      <c r="C19" s="11"/>
      <c r="D19" s="9"/>
      <c r="E19" s="89"/>
      <c r="F19" s="9"/>
      <c r="G19" s="9"/>
      <c r="H19" s="13"/>
      <c r="I19" s="9" t="s">
        <v>16</v>
      </c>
      <c r="J19" s="9" t="s">
        <v>1590</v>
      </c>
      <c r="K19" s="9"/>
      <c r="L19" s="9"/>
      <c r="M19" s="11"/>
      <c r="N19" s="11"/>
      <c r="O19" s="11"/>
      <c r="P19" s="9"/>
      <c r="Q19" s="9"/>
      <c r="R19" s="9"/>
      <c r="S19" s="11"/>
      <c r="T19" s="11"/>
      <c r="U19" s="9"/>
      <c r="V19" s="9"/>
      <c r="W19" s="9"/>
      <c r="X19" s="28"/>
      <c r="Y19" s="9"/>
      <c r="Z19" s="9"/>
      <c r="AA19" s="9"/>
      <c r="AB19" s="9"/>
      <c r="AC19" s="9"/>
    </row>
    <row r="20" spans="1:29" ht="12.75" hidden="1">
      <c r="A20" s="10">
        <v>46016</v>
      </c>
      <c r="B20" s="9" t="s">
        <v>17</v>
      </c>
      <c r="C20" s="11">
        <v>10919.76</v>
      </c>
      <c r="D20" s="9">
        <v>81</v>
      </c>
      <c r="E20" s="76">
        <v>30.08</v>
      </c>
      <c r="F20" s="9">
        <v>5</v>
      </c>
      <c r="G20" s="9">
        <v>16.2</v>
      </c>
      <c r="H20" s="13">
        <v>0.30990000000000001</v>
      </c>
      <c r="I20" s="9" t="s">
        <v>16</v>
      </c>
      <c r="J20" s="9"/>
      <c r="K20" s="9"/>
      <c r="L20" s="9"/>
      <c r="M20" s="11"/>
      <c r="N20" s="11"/>
      <c r="O20" s="11"/>
      <c r="P20" s="9"/>
      <c r="Q20" s="9"/>
      <c r="R20" s="9"/>
      <c r="S20" s="11"/>
      <c r="T20" s="11"/>
      <c r="U20" s="9"/>
      <c r="V20" s="9"/>
      <c r="W20" s="9"/>
      <c r="X20" s="28"/>
      <c r="Y20" s="9"/>
      <c r="Z20" s="9"/>
      <c r="AA20" s="9"/>
      <c r="AB20" s="9"/>
      <c r="AC20" s="9"/>
    </row>
    <row r="21" spans="1:29" ht="12.75" hidden="1">
      <c r="A21" s="10">
        <v>46017</v>
      </c>
      <c r="B21" s="9" t="s">
        <v>17</v>
      </c>
      <c r="C21" s="11">
        <v>7167.9</v>
      </c>
      <c r="D21" s="9">
        <v>55</v>
      </c>
      <c r="E21" s="76">
        <v>21.6</v>
      </c>
      <c r="F21" s="9">
        <v>0</v>
      </c>
      <c r="G21" s="9">
        <v>9.16</v>
      </c>
      <c r="H21" s="13">
        <v>0.29709999999999998</v>
      </c>
      <c r="I21" s="9" t="s">
        <v>16</v>
      </c>
      <c r="J21" s="9"/>
      <c r="K21" s="9"/>
      <c r="L21" s="9"/>
      <c r="M21" s="11"/>
      <c r="N21" s="11"/>
      <c r="O21" s="11"/>
      <c r="P21" s="9"/>
      <c r="Q21" s="9"/>
      <c r="R21" s="9"/>
      <c r="S21" s="11"/>
      <c r="T21" s="11"/>
      <c r="U21" s="9"/>
      <c r="V21" s="9"/>
      <c r="W21" s="9"/>
      <c r="X21" s="28"/>
      <c r="Y21" s="9"/>
      <c r="Z21" s="9"/>
      <c r="AA21" s="9"/>
      <c r="AB21" s="9"/>
      <c r="AC21" s="9"/>
    </row>
    <row r="22" spans="1:29" ht="12.75" hidden="1">
      <c r="A22" s="10">
        <v>46018</v>
      </c>
      <c r="B22" s="9" t="s">
        <v>17</v>
      </c>
      <c r="C22" s="11">
        <v>6083.06</v>
      </c>
      <c r="D22" s="9">
        <v>55</v>
      </c>
      <c r="E22" s="76">
        <v>23.06</v>
      </c>
      <c r="F22" s="9">
        <v>1</v>
      </c>
      <c r="G22" s="9">
        <v>9.16</v>
      </c>
      <c r="H22" s="13">
        <v>0.31130000000000002</v>
      </c>
      <c r="I22" s="9" t="s">
        <v>16</v>
      </c>
      <c r="J22" s="9"/>
      <c r="K22" s="9"/>
      <c r="L22" s="9"/>
      <c r="M22" s="11"/>
      <c r="N22" s="11"/>
      <c r="O22" s="11"/>
      <c r="P22" s="9"/>
      <c r="Q22" s="9"/>
      <c r="R22" s="9"/>
      <c r="S22" s="11"/>
      <c r="T22" s="11"/>
      <c r="U22" s="9"/>
      <c r="V22" s="9"/>
      <c r="W22" s="9"/>
      <c r="X22" s="28"/>
      <c r="Y22" s="9"/>
      <c r="Z22" s="9"/>
      <c r="AA22" s="9"/>
      <c r="AB22" s="9"/>
      <c r="AC22" s="9"/>
    </row>
    <row r="23" spans="1:29" ht="12.75" hidden="1">
      <c r="A23" s="10">
        <v>46019</v>
      </c>
      <c r="B23" s="9" t="s">
        <v>17</v>
      </c>
      <c r="C23" s="11">
        <v>9820.48</v>
      </c>
      <c r="D23" s="9">
        <v>80</v>
      </c>
      <c r="E23" s="76">
        <v>21.66</v>
      </c>
      <c r="F23" s="9">
        <v>0</v>
      </c>
      <c r="G23" s="9">
        <v>13.33</v>
      </c>
      <c r="H23" s="13">
        <v>0.29339999999999999</v>
      </c>
      <c r="I23" s="9" t="s">
        <v>16</v>
      </c>
      <c r="J23" s="9"/>
      <c r="K23" s="9"/>
      <c r="L23" s="9"/>
      <c r="M23" s="11"/>
      <c r="N23" s="11"/>
      <c r="O23" s="11"/>
      <c r="P23" s="9"/>
      <c r="Q23" s="9"/>
      <c r="R23" s="9"/>
      <c r="S23" s="11"/>
      <c r="T23" s="11"/>
      <c r="U23" s="9"/>
      <c r="V23" s="9"/>
      <c r="W23" s="9"/>
      <c r="X23" s="28"/>
      <c r="Y23" s="9"/>
      <c r="Z23" s="9"/>
      <c r="AA23" s="9"/>
      <c r="AB23" s="9"/>
      <c r="AC23" s="9"/>
    </row>
    <row r="24" spans="1:29" ht="12.75" hidden="1">
      <c r="A24" s="10">
        <v>46020</v>
      </c>
      <c r="B24" s="9" t="s">
        <v>17</v>
      </c>
      <c r="C24" s="11">
        <v>6518.03</v>
      </c>
      <c r="D24" s="9">
        <v>41</v>
      </c>
      <c r="E24" s="76">
        <v>19.84</v>
      </c>
      <c r="F24" s="9">
        <v>0</v>
      </c>
      <c r="G24" s="9">
        <v>13.66</v>
      </c>
      <c r="H24" s="13">
        <v>0.3075</v>
      </c>
      <c r="I24" s="9" t="s">
        <v>16</v>
      </c>
      <c r="J24" s="9"/>
      <c r="K24" s="713" t="s">
        <v>1609</v>
      </c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221" t="s">
        <v>1589</v>
      </c>
      <c r="AB24" s="9"/>
      <c r="AC24" s="9"/>
    </row>
    <row r="25" spans="1:29" ht="12.75" hidden="1">
      <c r="A25" s="10">
        <v>46021</v>
      </c>
      <c r="B25" s="9" t="s">
        <v>17</v>
      </c>
      <c r="C25" s="11">
        <v>8743.3799999999992</v>
      </c>
      <c r="D25" s="9">
        <v>60</v>
      </c>
      <c r="E25" s="76">
        <v>31.23</v>
      </c>
      <c r="F25" s="9">
        <v>12</v>
      </c>
      <c r="G25" s="9">
        <v>15</v>
      </c>
      <c r="H25" s="13">
        <v>0.32419999999999999</v>
      </c>
      <c r="I25" s="9" t="s">
        <v>16</v>
      </c>
      <c r="J25" s="9"/>
      <c r="K25" s="220" t="s">
        <v>1606</v>
      </c>
      <c r="L25" s="713" t="s">
        <v>0</v>
      </c>
      <c r="M25" s="222"/>
      <c r="N25" s="714" t="s">
        <v>1607</v>
      </c>
      <c r="O25" s="709"/>
      <c r="P25" s="713" t="s">
        <v>1577</v>
      </c>
      <c r="Q25" s="713" t="s">
        <v>1579</v>
      </c>
      <c r="R25" s="713" t="s">
        <v>1608</v>
      </c>
      <c r="S25" s="709"/>
      <c r="T25" s="709"/>
      <c r="U25" s="709"/>
      <c r="V25" s="709"/>
      <c r="W25" s="709"/>
      <c r="X25" s="709"/>
      <c r="Y25" s="709"/>
      <c r="Z25" s="709"/>
      <c r="AA25" s="223">
        <v>1.1000000000000001</v>
      </c>
      <c r="AB25" s="9"/>
      <c r="AC25" s="9"/>
    </row>
    <row r="26" spans="1:29" ht="12.75" hidden="1">
      <c r="A26" s="10">
        <v>46022</v>
      </c>
      <c r="B26" s="9" t="s">
        <v>17</v>
      </c>
      <c r="C26" s="11"/>
      <c r="D26" s="9"/>
      <c r="E26" s="89"/>
      <c r="F26" s="9"/>
      <c r="G26" s="9"/>
      <c r="H26" s="13"/>
      <c r="I26" s="9" t="s">
        <v>16</v>
      </c>
      <c r="J26" s="9" t="s">
        <v>1590</v>
      </c>
      <c r="K26" s="220" t="s">
        <v>1580</v>
      </c>
      <c r="L26" s="709"/>
      <c r="M26" s="222"/>
      <c r="N26" s="222" t="s">
        <v>1582</v>
      </c>
      <c r="O26" s="222" t="s">
        <v>1583</v>
      </c>
      <c r="P26" s="709"/>
      <c r="Q26" s="709"/>
      <c r="R26" s="224" t="s">
        <v>0</v>
      </c>
      <c r="S26" s="222"/>
      <c r="T26" s="222" t="s">
        <v>1604</v>
      </c>
      <c r="U26" s="220" t="s">
        <v>1585</v>
      </c>
      <c r="V26" s="224" t="s">
        <v>1579</v>
      </c>
      <c r="W26" s="224" t="s">
        <v>1586</v>
      </c>
      <c r="X26" s="225" t="s">
        <v>1605</v>
      </c>
      <c r="Y26" s="220" t="s">
        <v>1585</v>
      </c>
      <c r="Z26" s="220" t="s">
        <v>1588</v>
      </c>
      <c r="AA26" s="221"/>
      <c r="AB26" s="9"/>
      <c r="AC26" s="9"/>
    </row>
    <row r="27" spans="1:29" ht="12.75">
      <c r="A27" s="10">
        <v>46023</v>
      </c>
      <c r="B27" s="9" t="s">
        <v>17</v>
      </c>
      <c r="C27" s="11">
        <v>13241.37</v>
      </c>
      <c r="D27" s="9">
        <v>134</v>
      </c>
      <c r="E27" s="76">
        <v>35.81</v>
      </c>
      <c r="F27" s="9">
        <v>19</v>
      </c>
      <c r="G27" s="9">
        <v>24.25</v>
      </c>
      <c r="H27" s="13">
        <v>0.313</v>
      </c>
      <c r="I27" s="9" t="s">
        <v>16</v>
      </c>
      <c r="J27" s="9"/>
      <c r="K27" s="226" t="s">
        <v>17</v>
      </c>
      <c r="L27" s="199">
        <v>45658</v>
      </c>
      <c r="M27" s="175">
        <f t="shared" ref="M27:M56" si="0">L27</f>
        <v>45658</v>
      </c>
      <c r="N27" s="84">
        <v>16847.009999999998</v>
      </c>
      <c r="O27" s="227">
        <v>17676.61</v>
      </c>
      <c r="P27" s="85">
        <v>164</v>
      </c>
      <c r="Q27" s="227">
        <f t="shared" ref="Q27:Q57" si="1">O27/P27</f>
        <v>107.78420731707317</v>
      </c>
      <c r="R27" s="228">
        <f t="shared" ref="R27:R28" si="2">L27+365</f>
        <v>46023</v>
      </c>
      <c r="S27" s="175">
        <f t="shared" ref="S27:S56" si="3">R27</f>
        <v>46023</v>
      </c>
      <c r="T27" s="229">
        <f t="shared" ref="T27:T55" si="4">O28*$AA$1</f>
        <v>5662.1620000000003</v>
      </c>
      <c r="U27" s="229">
        <f t="shared" ref="U27:U56" si="5">C27</f>
        <v>13241.37</v>
      </c>
      <c r="V27" s="229">
        <f t="shared" ref="V27:V85" si="6">U27/Y27</f>
        <v>98.816194029850749</v>
      </c>
      <c r="W27" s="229">
        <f t="shared" ref="W27:W57" si="7">U27-T27</f>
        <v>7579.2080000000005</v>
      </c>
      <c r="X27" s="195">
        <f t="shared" ref="X27:X85" si="8">P27*$AA$25</f>
        <v>180.4</v>
      </c>
      <c r="Y27" s="181">
        <f t="shared" ref="Y27:Y56" si="9">D27</f>
        <v>134</v>
      </c>
      <c r="Z27" s="195">
        <f t="shared" ref="Z27:Z85" si="10">Y27-X27</f>
        <v>-46.400000000000006</v>
      </c>
      <c r="AA27" s="42"/>
      <c r="AB27" s="9"/>
      <c r="AC27" s="9"/>
    </row>
    <row r="28" spans="1:29" ht="12.75">
      <c r="A28" s="10">
        <v>46024</v>
      </c>
      <c r="B28" s="9" t="s">
        <v>17</v>
      </c>
      <c r="C28" s="11">
        <v>6816.34</v>
      </c>
      <c r="D28" s="9">
        <v>68</v>
      </c>
      <c r="E28" s="76">
        <v>25.13</v>
      </c>
      <c r="F28" s="9">
        <v>2</v>
      </c>
      <c r="G28" s="9">
        <v>8.33</v>
      </c>
      <c r="H28" s="13">
        <v>0.27100000000000002</v>
      </c>
      <c r="I28" s="9" t="s">
        <v>16</v>
      </c>
      <c r="J28" s="9"/>
      <c r="K28" s="226" t="s">
        <v>17</v>
      </c>
      <c r="L28" s="174">
        <v>45659</v>
      </c>
      <c r="M28" s="175">
        <f t="shared" si="0"/>
        <v>45659</v>
      </c>
      <c r="N28" s="84">
        <v>4879.0200000000004</v>
      </c>
      <c r="O28" s="227">
        <v>5147.42</v>
      </c>
      <c r="P28" s="85">
        <v>56</v>
      </c>
      <c r="Q28" s="227">
        <f t="shared" si="1"/>
        <v>91.918214285714285</v>
      </c>
      <c r="R28" s="228">
        <f t="shared" si="2"/>
        <v>46024</v>
      </c>
      <c r="S28" s="175">
        <f t="shared" si="3"/>
        <v>46024</v>
      </c>
      <c r="T28" s="229">
        <f t="shared" si="4"/>
        <v>7899.5510000000004</v>
      </c>
      <c r="U28" s="229">
        <f t="shared" si="5"/>
        <v>6816.34</v>
      </c>
      <c r="V28" s="229">
        <f t="shared" si="6"/>
        <v>100.24029411764707</v>
      </c>
      <c r="W28" s="229">
        <f t="shared" si="7"/>
        <v>-1083.2110000000002</v>
      </c>
      <c r="X28" s="195">
        <f t="shared" si="8"/>
        <v>61.600000000000009</v>
      </c>
      <c r="Y28" s="181">
        <f t="shared" si="9"/>
        <v>68</v>
      </c>
      <c r="Z28" s="195">
        <f t="shared" si="10"/>
        <v>6.3999999999999915</v>
      </c>
      <c r="AA28" s="42"/>
      <c r="AB28" s="9"/>
      <c r="AC28" s="9"/>
    </row>
    <row r="29" spans="1:29" ht="12.75">
      <c r="A29" s="10">
        <v>46025</v>
      </c>
      <c r="B29" s="9" t="s">
        <v>17</v>
      </c>
      <c r="C29" s="11">
        <v>8527.81</v>
      </c>
      <c r="D29" s="9">
        <v>88</v>
      </c>
      <c r="E29" s="76">
        <v>25.26</v>
      </c>
      <c r="F29" s="9">
        <v>0</v>
      </c>
      <c r="G29" s="9">
        <v>18</v>
      </c>
      <c r="H29" s="13">
        <v>0.29630000000000001</v>
      </c>
      <c r="I29" s="9" t="s">
        <v>16</v>
      </c>
      <c r="J29" s="9"/>
      <c r="K29" s="226" t="s">
        <v>17</v>
      </c>
      <c r="L29" s="174">
        <v>45660</v>
      </c>
      <c r="M29" s="175">
        <f t="shared" si="0"/>
        <v>45660</v>
      </c>
      <c r="N29" s="84">
        <v>6803.21</v>
      </c>
      <c r="O29" s="227">
        <v>7181.41</v>
      </c>
      <c r="P29" s="85">
        <v>75</v>
      </c>
      <c r="Q29" s="227">
        <f t="shared" si="1"/>
        <v>95.752133333333333</v>
      </c>
      <c r="R29" s="228">
        <v>46025</v>
      </c>
      <c r="S29" s="175">
        <f t="shared" si="3"/>
        <v>46025</v>
      </c>
      <c r="T29" s="229">
        <f t="shared" si="4"/>
        <v>7678.8250000000007</v>
      </c>
      <c r="U29" s="229">
        <f t="shared" si="5"/>
        <v>8527.81</v>
      </c>
      <c r="V29" s="229">
        <f t="shared" si="6"/>
        <v>96.906931818181818</v>
      </c>
      <c r="W29" s="229">
        <f t="shared" si="7"/>
        <v>848.98499999999876</v>
      </c>
      <c r="X29" s="195">
        <f t="shared" si="8"/>
        <v>82.5</v>
      </c>
      <c r="Y29" s="181">
        <f t="shared" si="9"/>
        <v>88</v>
      </c>
      <c r="Z29" s="195">
        <f t="shared" si="10"/>
        <v>5.5</v>
      </c>
      <c r="AA29" s="9"/>
      <c r="AB29" s="9"/>
      <c r="AC29" s="9"/>
    </row>
    <row r="30" spans="1:29" ht="12.75">
      <c r="A30" s="10">
        <v>46026</v>
      </c>
      <c r="B30" s="9" t="s">
        <v>17</v>
      </c>
      <c r="C30" s="11">
        <v>12894.29</v>
      </c>
      <c r="D30" s="9">
        <v>138</v>
      </c>
      <c r="E30" s="76">
        <v>31.34</v>
      </c>
      <c r="F30" s="9">
        <v>20</v>
      </c>
      <c r="G30" s="9">
        <v>20.8</v>
      </c>
      <c r="H30" s="13">
        <v>0.30470000000000003</v>
      </c>
      <c r="I30" s="9" t="s">
        <v>16</v>
      </c>
      <c r="J30" s="9"/>
      <c r="K30" s="226" t="s">
        <v>17</v>
      </c>
      <c r="L30" s="174">
        <v>45661</v>
      </c>
      <c r="M30" s="175">
        <f t="shared" si="0"/>
        <v>45661</v>
      </c>
      <c r="N30" s="84">
        <v>6614.75</v>
      </c>
      <c r="O30" s="227">
        <v>6980.75</v>
      </c>
      <c r="P30" s="85">
        <v>71</v>
      </c>
      <c r="Q30" s="227">
        <f t="shared" si="1"/>
        <v>98.320422535211264</v>
      </c>
      <c r="R30" s="228">
        <v>46026</v>
      </c>
      <c r="S30" s="175">
        <f t="shared" si="3"/>
        <v>46026</v>
      </c>
      <c r="T30" s="229">
        <f t="shared" si="4"/>
        <v>11947.166000000001</v>
      </c>
      <c r="U30" s="229">
        <f t="shared" si="5"/>
        <v>12894.29</v>
      </c>
      <c r="V30" s="229">
        <f t="shared" si="6"/>
        <v>93.436884057971014</v>
      </c>
      <c r="W30" s="229">
        <f t="shared" si="7"/>
        <v>947.1239999999998</v>
      </c>
      <c r="X30" s="195">
        <f t="shared" si="8"/>
        <v>78.100000000000009</v>
      </c>
      <c r="Y30" s="181">
        <f t="shared" si="9"/>
        <v>138</v>
      </c>
      <c r="Z30" s="195">
        <f t="shared" si="10"/>
        <v>59.899999999999991</v>
      </c>
      <c r="AA30" s="9"/>
      <c r="AB30" s="9"/>
      <c r="AC30" s="9"/>
    </row>
    <row r="31" spans="1:29" ht="12.75">
      <c r="A31" s="10">
        <v>46027</v>
      </c>
      <c r="B31" s="9" t="s">
        <v>17</v>
      </c>
      <c r="C31" s="11">
        <v>7116.91</v>
      </c>
      <c r="D31" s="9">
        <v>73</v>
      </c>
      <c r="E31" s="76">
        <v>31.47</v>
      </c>
      <c r="F31" s="9">
        <v>10</v>
      </c>
      <c r="G31" s="9">
        <v>19</v>
      </c>
      <c r="H31" s="13">
        <v>0.30620000000000003</v>
      </c>
      <c r="I31" s="9" t="s">
        <v>16</v>
      </c>
      <c r="J31" s="9"/>
      <c r="K31" s="226" t="s">
        <v>17</v>
      </c>
      <c r="L31" s="174">
        <v>45662</v>
      </c>
      <c r="M31" s="175">
        <f t="shared" si="0"/>
        <v>45662</v>
      </c>
      <c r="N31" s="84">
        <v>10318.16</v>
      </c>
      <c r="O31" s="227">
        <v>10861.06</v>
      </c>
      <c r="P31" s="85">
        <v>114</v>
      </c>
      <c r="Q31" s="227">
        <f t="shared" si="1"/>
        <v>95.272456140350869</v>
      </c>
      <c r="R31" s="228">
        <v>46027</v>
      </c>
      <c r="S31" s="175">
        <f t="shared" si="3"/>
        <v>46027</v>
      </c>
      <c r="T31" s="229">
        <f t="shared" si="4"/>
        <v>7181.8339999999998</v>
      </c>
      <c r="U31" s="229">
        <f t="shared" si="5"/>
        <v>7116.91</v>
      </c>
      <c r="V31" s="229">
        <f t="shared" si="6"/>
        <v>97.491917808219171</v>
      </c>
      <c r="W31" s="229">
        <f t="shared" si="7"/>
        <v>-64.923999999999978</v>
      </c>
      <c r="X31" s="195">
        <f t="shared" si="8"/>
        <v>125.4</v>
      </c>
      <c r="Y31" s="181">
        <f t="shared" si="9"/>
        <v>73</v>
      </c>
      <c r="Z31" s="195">
        <f t="shared" si="10"/>
        <v>-52.400000000000006</v>
      </c>
      <c r="AA31" s="9"/>
      <c r="AB31" s="9"/>
      <c r="AC31" s="9"/>
    </row>
    <row r="32" spans="1:29" ht="12.75">
      <c r="A32" s="10">
        <v>46028</v>
      </c>
      <c r="B32" s="9" t="s">
        <v>17</v>
      </c>
      <c r="C32" s="11">
        <v>7768.58</v>
      </c>
      <c r="D32" s="9">
        <v>71</v>
      </c>
      <c r="E32" s="76">
        <v>29.64</v>
      </c>
      <c r="F32" s="9">
        <v>8</v>
      </c>
      <c r="G32" s="9">
        <v>11.75</v>
      </c>
      <c r="H32" s="13">
        <v>0.36280000000000001</v>
      </c>
      <c r="I32" s="9" t="s">
        <v>16</v>
      </c>
      <c r="J32" s="9"/>
      <c r="K32" s="226" t="s">
        <v>17</v>
      </c>
      <c r="L32" s="174">
        <v>45663</v>
      </c>
      <c r="M32" s="175">
        <f t="shared" si="0"/>
        <v>45663</v>
      </c>
      <c r="N32" s="84">
        <v>6309.34</v>
      </c>
      <c r="O32" s="227">
        <v>6528.94</v>
      </c>
      <c r="P32" s="85">
        <v>63</v>
      </c>
      <c r="Q32" s="227">
        <f t="shared" si="1"/>
        <v>103.63396825396825</v>
      </c>
      <c r="R32" s="228">
        <v>46028</v>
      </c>
      <c r="S32" s="175">
        <f t="shared" si="3"/>
        <v>46028</v>
      </c>
      <c r="T32" s="229">
        <f t="shared" si="4"/>
        <v>7462.3120000000008</v>
      </c>
      <c r="U32" s="229">
        <f t="shared" si="5"/>
        <v>7768.58</v>
      </c>
      <c r="V32" s="229">
        <f t="shared" si="6"/>
        <v>109.41661971830986</v>
      </c>
      <c r="W32" s="229">
        <f t="shared" si="7"/>
        <v>306.26799999999912</v>
      </c>
      <c r="X32" s="195">
        <f t="shared" si="8"/>
        <v>69.300000000000011</v>
      </c>
      <c r="Y32" s="181">
        <f t="shared" si="9"/>
        <v>71</v>
      </c>
      <c r="Z32" s="195">
        <f t="shared" si="10"/>
        <v>1.6999999999999886</v>
      </c>
      <c r="AA32" s="9"/>
      <c r="AB32" s="9"/>
      <c r="AC32" s="9"/>
    </row>
    <row r="33" spans="1:29" ht="12.75">
      <c r="A33" s="10">
        <v>46029</v>
      </c>
      <c r="B33" s="9" t="s">
        <v>17</v>
      </c>
      <c r="C33" s="11">
        <v>5739.69</v>
      </c>
      <c r="D33" s="9">
        <v>66</v>
      </c>
      <c r="E33" s="76">
        <v>34.43</v>
      </c>
      <c r="F33" s="9">
        <v>13</v>
      </c>
      <c r="G33" s="9">
        <v>10.75</v>
      </c>
      <c r="H33" s="13">
        <v>0.31359999999999999</v>
      </c>
      <c r="I33" s="9" t="s">
        <v>16</v>
      </c>
      <c r="J33" s="9"/>
      <c r="K33" s="226" t="s">
        <v>17</v>
      </c>
      <c r="L33" s="174">
        <v>45664</v>
      </c>
      <c r="M33" s="175">
        <f t="shared" si="0"/>
        <v>45664</v>
      </c>
      <c r="N33" s="84">
        <v>6478.92</v>
      </c>
      <c r="O33" s="227">
        <v>6783.92</v>
      </c>
      <c r="P33" s="85">
        <v>71</v>
      </c>
      <c r="Q33" s="227">
        <f t="shared" si="1"/>
        <v>95.548169014084507</v>
      </c>
      <c r="R33" s="228">
        <v>46029</v>
      </c>
      <c r="S33" s="175">
        <f t="shared" si="3"/>
        <v>46029</v>
      </c>
      <c r="T33" s="229">
        <f t="shared" si="4"/>
        <v>7124.3370000000004</v>
      </c>
      <c r="U33" s="229">
        <f t="shared" si="5"/>
        <v>5739.69</v>
      </c>
      <c r="V33" s="229">
        <f t="shared" si="6"/>
        <v>86.964999999999989</v>
      </c>
      <c r="W33" s="229">
        <f t="shared" si="7"/>
        <v>-1384.6470000000008</v>
      </c>
      <c r="X33" s="195">
        <f t="shared" si="8"/>
        <v>78.100000000000009</v>
      </c>
      <c r="Y33" s="181">
        <f t="shared" si="9"/>
        <v>66</v>
      </c>
      <c r="Z33" s="195">
        <f t="shared" si="10"/>
        <v>-12.100000000000009</v>
      </c>
      <c r="AA33" s="9"/>
      <c r="AB33" s="9"/>
      <c r="AC33" s="9"/>
    </row>
    <row r="34" spans="1:29" ht="12.75">
      <c r="A34" s="10">
        <v>46030</v>
      </c>
      <c r="B34" s="9" t="s">
        <v>17</v>
      </c>
      <c r="C34" s="11">
        <v>4505.8100000000004</v>
      </c>
      <c r="D34" s="9">
        <v>47</v>
      </c>
      <c r="E34" s="76">
        <v>26.51</v>
      </c>
      <c r="F34" s="9">
        <v>4</v>
      </c>
      <c r="G34" s="9">
        <v>9.6</v>
      </c>
      <c r="H34" s="13">
        <v>0.33410000000000001</v>
      </c>
      <c r="I34" s="9" t="s">
        <v>16</v>
      </c>
      <c r="J34" s="9"/>
      <c r="K34" s="226" t="s">
        <v>17</v>
      </c>
      <c r="L34" s="174">
        <v>45665</v>
      </c>
      <c r="M34" s="175">
        <f t="shared" si="0"/>
        <v>45665</v>
      </c>
      <c r="N34" s="84">
        <v>6135.07</v>
      </c>
      <c r="O34" s="227">
        <v>6476.67</v>
      </c>
      <c r="P34" s="85">
        <v>68</v>
      </c>
      <c r="Q34" s="227">
        <f t="shared" si="1"/>
        <v>95.245147058823534</v>
      </c>
      <c r="R34" s="228">
        <v>46030</v>
      </c>
      <c r="S34" s="175">
        <f t="shared" si="3"/>
        <v>46030</v>
      </c>
      <c r="T34" s="229">
        <f t="shared" si="4"/>
        <v>6166.0170000000007</v>
      </c>
      <c r="U34" s="229">
        <f t="shared" si="5"/>
        <v>4505.8100000000004</v>
      </c>
      <c r="V34" s="229">
        <f t="shared" si="6"/>
        <v>95.868297872340435</v>
      </c>
      <c r="W34" s="229">
        <f t="shared" si="7"/>
        <v>-1660.2070000000003</v>
      </c>
      <c r="X34" s="195">
        <f t="shared" si="8"/>
        <v>74.800000000000011</v>
      </c>
      <c r="Y34" s="181">
        <f t="shared" si="9"/>
        <v>47</v>
      </c>
      <c r="Z34" s="195">
        <f t="shared" si="10"/>
        <v>-27.800000000000011</v>
      </c>
      <c r="AA34" s="9"/>
      <c r="AB34" s="9"/>
      <c r="AC34" s="9"/>
    </row>
    <row r="35" spans="1:29" ht="12.75">
      <c r="A35" s="10">
        <v>46031</v>
      </c>
      <c r="B35" s="7" t="s">
        <v>17</v>
      </c>
      <c r="C35" s="11">
        <v>10864.98</v>
      </c>
      <c r="D35" s="9">
        <v>90</v>
      </c>
      <c r="E35" s="76">
        <v>27.47</v>
      </c>
      <c r="F35" s="9">
        <v>3</v>
      </c>
      <c r="G35" s="9">
        <v>14.2</v>
      </c>
      <c r="H35" s="13">
        <v>0.31590000000000001</v>
      </c>
      <c r="I35" s="9" t="s">
        <v>16</v>
      </c>
      <c r="J35" s="9"/>
      <c r="K35" s="226" t="s">
        <v>17</v>
      </c>
      <c r="L35" s="174">
        <v>45666</v>
      </c>
      <c r="M35" s="175">
        <f t="shared" si="0"/>
        <v>45666</v>
      </c>
      <c r="N35" s="84">
        <v>5288.27</v>
      </c>
      <c r="O35" s="227">
        <v>5605.47</v>
      </c>
      <c r="P35" s="85">
        <v>64</v>
      </c>
      <c r="Q35" s="227">
        <f t="shared" si="1"/>
        <v>87.585468750000004</v>
      </c>
      <c r="R35" s="228">
        <v>46031</v>
      </c>
      <c r="S35" s="175">
        <f t="shared" si="3"/>
        <v>46031</v>
      </c>
      <c r="T35" s="229">
        <f t="shared" si="4"/>
        <v>5581.5870000000004</v>
      </c>
      <c r="U35" s="229">
        <f t="shared" si="5"/>
        <v>10864.98</v>
      </c>
      <c r="V35" s="229">
        <f t="shared" si="6"/>
        <v>120.72199999999999</v>
      </c>
      <c r="W35" s="229">
        <f t="shared" si="7"/>
        <v>5283.3929999999991</v>
      </c>
      <c r="X35" s="195">
        <f t="shared" si="8"/>
        <v>70.400000000000006</v>
      </c>
      <c r="Y35" s="181">
        <f t="shared" si="9"/>
        <v>90</v>
      </c>
      <c r="Z35" s="195">
        <f t="shared" si="10"/>
        <v>19.599999999999994</v>
      </c>
      <c r="AA35" s="9"/>
      <c r="AB35" s="9"/>
      <c r="AC35" s="9"/>
    </row>
    <row r="36" spans="1:29" ht="12.75">
      <c r="A36" s="10">
        <v>46032</v>
      </c>
      <c r="B36" s="9" t="s">
        <v>17</v>
      </c>
      <c r="C36" s="11">
        <v>9065.58</v>
      </c>
      <c r="D36" s="9">
        <v>92</v>
      </c>
      <c r="E36" s="76">
        <v>26.5</v>
      </c>
      <c r="F36" s="9">
        <v>5</v>
      </c>
      <c r="G36" s="9">
        <v>14.2</v>
      </c>
      <c r="H36" s="13">
        <v>0.317</v>
      </c>
      <c r="I36" s="9" t="s">
        <v>16</v>
      </c>
      <c r="J36" s="9"/>
      <c r="K36" s="226" t="s">
        <v>17</v>
      </c>
      <c r="L36" s="174">
        <v>45667</v>
      </c>
      <c r="M36" s="175">
        <f t="shared" si="0"/>
        <v>45667</v>
      </c>
      <c r="N36" s="84">
        <v>4842.37</v>
      </c>
      <c r="O36" s="227">
        <v>5074.17</v>
      </c>
      <c r="P36" s="85">
        <v>50</v>
      </c>
      <c r="Q36" s="227">
        <f t="shared" si="1"/>
        <v>101.4834</v>
      </c>
      <c r="R36" s="228">
        <v>46032</v>
      </c>
      <c r="S36" s="175">
        <f t="shared" si="3"/>
        <v>46032</v>
      </c>
      <c r="T36" s="229">
        <f t="shared" si="4"/>
        <v>6829.5150000000003</v>
      </c>
      <c r="U36" s="229">
        <f t="shared" si="5"/>
        <v>9065.58</v>
      </c>
      <c r="V36" s="229">
        <f t="shared" si="6"/>
        <v>98.53891304347826</v>
      </c>
      <c r="W36" s="229">
        <f t="shared" si="7"/>
        <v>2236.0649999999996</v>
      </c>
      <c r="X36" s="195">
        <f t="shared" si="8"/>
        <v>55.000000000000007</v>
      </c>
      <c r="Y36" s="181">
        <f t="shared" si="9"/>
        <v>92</v>
      </c>
      <c r="Z36" s="195">
        <f t="shared" si="10"/>
        <v>36.999999999999993</v>
      </c>
      <c r="AA36" s="9"/>
      <c r="AB36" s="9"/>
      <c r="AC36" s="9"/>
    </row>
    <row r="37" spans="1:29" ht="12.75">
      <c r="A37" s="10">
        <v>46033</v>
      </c>
      <c r="B37" s="9" t="s">
        <v>17</v>
      </c>
      <c r="C37" s="11">
        <v>11415.44</v>
      </c>
      <c r="D37" s="9">
        <v>116</v>
      </c>
      <c r="E37" s="76">
        <v>26.32</v>
      </c>
      <c r="F37" s="9">
        <v>3</v>
      </c>
      <c r="G37" s="9">
        <v>22</v>
      </c>
      <c r="H37" s="13">
        <v>0.29330000000000001</v>
      </c>
      <c r="I37" s="9" t="s">
        <v>16</v>
      </c>
      <c r="J37" s="9"/>
      <c r="K37" s="226" t="s">
        <v>17</v>
      </c>
      <c r="L37" s="174">
        <v>45668</v>
      </c>
      <c r="M37" s="175">
        <f t="shared" si="0"/>
        <v>45668</v>
      </c>
      <c r="N37" s="84">
        <v>5915.85</v>
      </c>
      <c r="O37" s="227">
        <v>6208.65</v>
      </c>
      <c r="P37" s="85">
        <v>63</v>
      </c>
      <c r="Q37" s="227">
        <f t="shared" si="1"/>
        <v>98.55</v>
      </c>
      <c r="R37" s="228">
        <v>46033</v>
      </c>
      <c r="S37" s="175">
        <f t="shared" si="3"/>
        <v>46033</v>
      </c>
      <c r="T37" s="229">
        <f t="shared" si="4"/>
        <v>12224.685000000001</v>
      </c>
      <c r="U37" s="229">
        <f t="shared" si="5"/>
        <v>11415.44</v>
      </c>
      <c r="V37" s="229">
        <f t="shared" si="6"/>
        <v>98.408965517241384</v>
      </c>
      <c r="W37" s="229">
        <f t="shared" si="7"/>
        <v>-809.2450000000008</v>
      </c>
      <c r="X37" s="195">
        <f t="shared" si="8"/>
        <v>69.300000000000011</v>
      </c>
      <c r="Y37" s="181">
        <f t="shared" si="9"/>
        <v>116</v>
      </c>
      <c r="Z37" s="195">
        <f t="shared" si="10"/>
        <v>46.699999999999989</v>
      </c>
      <c r="AA37" s="9"/>
      <c r="AB37" s="9"/>
      <c r="AC37" s="9"/>
    </row>
    <row r="38" spans="1:29" ht="12.75">
      <c r="A38" s="10">
        <v>46034</v>
      </c>
      <c r="B38" s="9" t="s">
        <v>17</v>
      </c>
      <c r="C38" s="11">
        <v>5607.86</v>
      </c>
      <c r="D38" s="9">
        <v>56</v>
      </c>
      <c r="E38" s="76">
        <v>23.16</v>
      </c>
      <c r="F38" s="9">
        <v>1</v>
      </c>
      <c r="G38" s="9">
        <v>15.33</v>
      </c>
      <c r="H38" s="13">
        <v>0.2928</v>
      </c>
      <c r="I38" s="9" t="s">
        <v>16</v>
      </c>
      <c r="J38" s="9"/>
      <c r="K38" s="226" t="s">
        <v>17</v>
      </c>
      <c r="L38" s="174">
        <v>45669</v>
      </c>
      <c r="M38" s="175">
        <f t="shared" si="0"/>
        <v>45669</v>
      </c>
      <c r="N38" s="84">
        <v>10527.75</v>
      </c>
      <c r="O38" s="227">
        <v>11113.35</v>
      </c>
      <c r="P38" s="85">
        <v>120</v>
      </c>
      <c r="Q38" s="227">
        <f t="shared" si="1"/>
        <v>92.611249999999998</v>
      </c>
      <c r="R38" s="228">
        <v>46034</v>
      </c>
      <c r="S38" s="175">
        <f t="shared" si="3"/>
        <v>46034</v>
      </c>
      <c r="T38" s="229">
        <f t="shared" si="4"/>
        <v>3870.3830000000007</v>
      </c>
      <c r="U38" s="229">
        <f t="shared" si="5"/>
        <v>5607.86</v>
      </c>
      <c r="V38" s="229">
        <f t="shared" si="6"/>
        <v>100.14035714285714</v>
      </c>
      <c r="W38" s="229">
        <f t="shared" si="7"/>
        <v>1737.476999999999</v>
      </c>
      <c r="X38" s="195">
        <f t="shared" si="8"/>
        <v>132</v>
      </c>
      <c r="Y38" s="181">
        <f t="shared" si="9"/>
        <v>56</v>
      </c>
      <c r="Z38" s="195">
        <f t="shared" si="10"/>
        <v>-76</v>
      </c>
      <c r="AA38" s="9"/>
      <c r="AB38" s="9"/>
      <c r="AC38" s="9"/>
    </row>
    <row r="39" spans="1:29" ht="12.75">
      <c r="A39" s="10">
        <v>46035</v>
      </c>
      <c r="B39" s="9" t="s">
        <v>17</v>
      </c>
      <c r="C39" s="11">
        <v>5871.84</v>
      </c>
      <c r="D39" s="9">
        <v>61</v>
      </c>
      <c r="E39" s="76">
        <v>28.03</v>
      </c>
      <c r="F39" s="9">
        <v>1</v>
      </c>
      <c r="G39" s="9">
        <v>11</v>
      </c>
      <c r="H39" s="13">
        <v>0.3402</v>
      </c>
      <c r="I39" s="9" t="s">
        <v>16</v>
      </c>
      <c r="J39" s="9"/>
      <c r="K39" s="226" t="s">
        <v>17</v>
      </c>
      <c r="L39" s="174">
        <v>45670</v>
      </c>
      <c r="M39" s="175">
        <f t="shared" si="0"/>
        <v>45670</v>
      </c>
      <c r="N39" s="84">
        <v>3298.93</v>
      </c>
      <c r="O39" s="227">
        <v>3518.53</v>
      </c>
      <c r="P39" s="85">
        <v>44</v>
      </c>
      <c r="Q39" s="227">
        <f t="shared" si="1"/>
        <v>79.966590909090911</v>
      </c>
      <c r="R39" s="228">
        <v>46035</v>
      </c>
      <c r="S39" s="175">
        <f t="shared" si="3"/>
        <v>46035</v>
      </c>
      <c r="T39" s="229">
        <f t="shared" si="4"/>
        <v>6384.0370000000003</v>
      </c>
      <c r="U39" s="229">
        <f t="shared" si="5"/>
        <v>5871.84</v>
      </c>
      <c r="V39" s="229">
        <f t="shared" si="6"/>
        <v>96.259672131147539</v>
      </c>
      <c r="W39" s="229">
        <f t="shared" si="7"/>
        <v>-512.19700000000012</v>
      </c>
      <c r="X39" s="195">
        <f t="shared" si="8"/>
        <v>48.400000000000006</v>
      </c>
      <c r="Y39" s="181">
        <f t="shared" si="9"/>
        <v>61</v>
      </c>
      <c r="Z39" s="195">
        <f t="shared" si="10"/>
        <v>12.599999999999994</v>
      </c>
      <c r="AA39" s="9"/>
      <c r="AB39" s="9"/>
      <c r="AC39" s="9"/>
    </row>
    <row r="40" spans="1:29" ht="12.75">
      <c r="A40" s="10">
        <v>46036</v>
      </c>
      <c r="B40" s="9" t="s">
        <v>17</v>
      </c>
      <c r="C40" s="11">
        <v>5742.08</v>
      </c>
      <c r="D40" s="9">
        <v>42</v>
      </c>
      <c r="E40" s="76">
        <v>24.39</v>
      </c>
      <c r="F40" s="9">
        <v>0</v>
      </c>
      <c r="G40" s="9">
        <v>10.5</v>
      </c>
      <c r="H40" s="13">
        <v>0.29509999999999997</v>
      </c>
      <c r="I40" s="9" t="s">
        <v>16</v>
      </c>
      <c r="J40" s="9"/>
      <c r="K40" s="226" t="s">
        <v>17</v>
      </c>
      <c r="L40" s="174">
        <v>45671</v>
      </c>
      <c r="M40" s="175">
        <f t="shared" si="0"/>
        <v>45671</v>
      </c>
      <c r="N40" s="84">
        <v>5559.67</v>
      </c>
      <c r="O40" s="227">
        <v>5803.67</v>
      </c>
      <c r="P40" s="85">
        <v>60</v>
      </c>
      <c r="Q40" s="227">
        <f t="shared" si="1"/>
        <v>96.727833333333336</v>
      </c>
      <c r="R40" s="228">
        <v>46036</v>
      </c>
      <c r="S40" s="175">
        <f t="shared" si="3"/>
        <v>46036</v>
      </c>
      <c r="T40" s="229">
        <f t="shared" si="4"/>
        <v>5399.3940000000002</v>
      </c>
      <c r="U40" s="229">
        <f t="shared" si="5"/>
        <v>5742.08</v>
      </c>
      <c r="V40" s="229">
        <f t="shared" si="6"/>
        <v>136.71619047619046</v>
      </c>
      <c r="W40" s="229">
        <f t="shared" si="7"/>
        <v>342.68599999999969</v>
      </c>
      <c r="X40" s="195">
        <f t="shared" si="8"/>
        <v>66</v>
      </c>
      <c r="Y40" s="181">
        <f t="shared" si="9"/>
        <v>42</v>
      </c>
      <c r="Z40" s="195">
        <f t="shared" si="10"/>
        <v>-24</v>
      </c>
      <c r="AA40" s="9"/>
      <c r="AB40" s="9"/>
      <c r="AC40" s="9"/>
    </row>
    <row r="41" spans="1:29" ht="12.75">
      <c r="A41" s="10">
        <v>46037</v>
      </c>
      <c r="B41" s="9" t="s">
        <v>17</v>
      </c>
      <c r="C41" s="11">
        <v>6564.09</v>
      </c>
      <c r="D41" s="9">
        <v>70</v>
      </c>
      <c r="E41" s="76">
        <v>30.92</v>
      </c>
      <c r="F41" s="9">
        <v>2</v>
      </c>
      <c r="G41" s="9">
        <v>13.75</v>
      </c>
      <c r="H41" s="13">
        <v>0.3367</v>
      </c>
      <c r="I41" s="9" t="s">
        <v>16</v>
      </c>
      <c r="J41" s="9"/>
      <c r="K41" s="226" t="s">
        <v>17</v>
      </c>
      <c r="L41" s="174">
        <v>45672</v>
      </c>
      <c r="M41" s="175">
        <f t="shared" si="0"/>
        <v>45672</v>
      </c>
      <c r="N41" s="84">
        <v>4615.74</v>
      </c>
      <c r="O41" s="227">
        <v>4908.54</v>
      </c>
      <c r="P41" s="85">
        <v>61</v>
      </c>
      <c r="Q41" s="227">
        <f t="shared" si="1"/>
        <v>80.46786885245902</v>
      </c>
      <c r="R41" s="228">
        <v>46037</v>
      </c>
      <c r="S41" s="175">
        <f t="shared" si="3"/>
        <v>46037</v>
      </c>
      <c r="T41" s="229">
        <f t="shared" si="4"/>
        <v>6066.7310000000007</v>
      </c>
      <c r="U41" s="229">
        <f t="shared" si="5"/>
        <v>6564.09</v>
      </c>
      <c r="V41" s="229">
        <f t="shared" si="6"/>
        <v>93.772714285714287</v>
      </c>
      <c r="W41" s="229">
        <f t="shared" si="7"/>
        <v>497.35899999999947</v>
      </c>
      <c r="X41" s="195">
        <f t="shared" si="8"/>
        <v>67.100000000000009</v>
      </c>
      <c r="Y41" s="181">
        <f t="shared" si="9"/>
        <v>70</v>
      </c>
      <c r="Z41" s="195">
        <f t="shared" si="10"/>
        <v>2.8999999999999915</v>
      </c>
      <c r="AA41" s="9"/>
      <c r="AB41" s="9"/>
      <c r="AC41" s="9"/>
    </row>
    <row r="42" spans="1:29" ht="12.75">
      <c r="A42" s="10">
        <v>46038</v>
      </c>
      <c r="B42" s="9" t="s">
        <v>17</v>
      </c>
      <c r="C42" s="11">
        <v>6867.08</v>
      </c>
      <c r="D42" s="9">
        <v>79</v>
      </c>
      <c r="E42" s="76">
        <v>23.58</v>
      </c>
      <c r="F42" s="9">
        <v>0</v>
      </c>
      <c r="G42" s="9">
        <v>10.5</v>
      </c>
      <c r="H42" s="13">
        <v>0.31680000000000003</v>
      </c>
      <c r="I42" s="9" t="s">
        <v>16</v>
      </c>
      <c r="J42" s="9"/>
      <c r="K42" s="226" t="s">
        <v>17</v>
      </c>
      <c r="L42" s="174">
        <v>45673</v>
      </c>
      <c r="M42" s="175">
        <f t="shared" si="0"/>
        <v>45673</v>
      </c>
      <c r="N42" s="84">
        <v>5204.1099999999997</v>
      </c>
      <c r="O42" s="227">
        <v>5515.21</v>
      </c>
      <c r="P42" s="85">
        <v>65</v>
      </c>
      <c r="Q42" s="227">
        <f t="shared" si="1"/>
        <v>84.849384615384622</v>
      </c>
      <c r="R42" s="228">
        <v>46038</v>
      </c>
      <c r="S42" s="175">
        <f t="shared" si="3"/>
        <v>46038</v>
      </c>
      <c r="T42" s="229">
        <f t="shared" si="4"/>
        <v>9123.5980000000018</v>
      </c>
      <c r="U42" s="229">
        <f t="shared" si="5"/>
        <v>6867.08</v>
      </c>
      <c r="V42" s="229">
        <f t="shared" si="6"/>
        <v>86.925063291139239</v>
      </c>
      <c r="W42" s="229">
        <f t="shared" si="7"/>
        <v>-2256.5180000000018</v>
      </c>
      <c r="X42" s="195">
        <f t="shared" si="8"/>
        <v>71.5</v>
      </c>
      <c r="Y42" s="181">
        <f t="shared" si="9"/>
        <v>79</v>
      </c>
      <c r="Z42" s="195">
        <f t="shared" si="10"/>
        <v>7.5</v>
      </c>
      <c r="AA42" s="9"/>
      <c r="AB42" s="9"/>
      <c r="AC42" s="9"/>
    </row>
    <row r="43" spans="1:29" ht="12.75">
      <c r="A43" s="10">
        <v>46039</v>
      </c>
      <c r="B43" s="9" t="s">
        <v>17</v>
      </c>
      <c r="C43" s="11">
        <v>7088.44</v>
      </c>
      <c r="D43" s="9">
        <v>72</v>
      </c>
      <c r="E43" s="76">
        <v>25.88</v>
      </c>
      <c r="F43" s="9">
        <v>1</v>
      </c>
      <c r="G43" s="9">
        <v>13.25</v>
      </c>
      <c r="H43" s="13">
        <v>0.30930000000000002</v>
      </c>
      <c r="I43" s="9" t="s">
        <v>16</v>
      </c>
      <c r="J43" s="9"/>
      <c r="K43" s="226" t="s">
        <v>17</v>
      </c>
      <c r="L43" s="174">
        <v>45674</v>
      </c>
      <c r="M43" s="175">
        <f t="shared" si="0"/>
        <v>45674</v>
      </c>
      <c r="N43" s="84">
        <v>7848.88</v>
      </c>
      <c r="O43" s="227">
        <v>8294.18</v>
      </c>
      <c r="P43" s="85">
        <v>85</v>
      </c>
      <c r="Q43" s="227">
        <f t="shared" si="1"/>
        <v>97.57858823529412</v>
      </c>
      <c r="R43" s="228">
        <v>46039</v>
      </c>
      <c r="S43" s="175">
        <f t="shared" si="3"/>
        <v>46039</v>
      </c>
      <c r="T43" s="229">
        <f t="shared" si="4"/>
        <v>7991.17</v>
      </c>
      <c r="U43" s="229">
        <f t="shared" si="5"/>
        <v>7088.44</v>
      </c>
      <c r="V43" s="229">
        <f t="shared" si="6"/>
        <v>98.450555555555553</v>
      </c>
      <c r="W43" s="229">
        <f t="shared" si="7"/>
        <v>-902.73000000000047</v>
      </c>
      <c r="X43" s="195">
        <f t="shared" si="8"/>
        <v>93.500000000000014</v>
      </c>
      <c r="Y43" s="181">
        <f t="shared" si="9"/>
        <v>72</v>
      </c>
      <c r="Z43" s="195">
        <f t="shared" si="10"/>
        <v>-21.500000000000014</v>
      </c>
      <c r="AA43" s="9"/>
      <c r="AB43" s="9"/>
      <c r="AC43" s="9"/>
    </row>
    <row r="44" spans="1:29" ht="12.75">
      <c r="A44" s="10">
        <v>46040</v>
      </c>
      <c r="B44" s="9" t="s">
        <v>17</v>
      </c>
      <c r="C44" s="11">
        <v>10687.95</v>
      </c>
      <c r="D44" s="9">
        <v>110</v>
      </c>
      <c r="E44" s="76">
        <v>32.06</v>
      </c>
      <c r="F44" s="9">
        <v>3</v>
      </c>
      <c r="G44" s="9">
        <v>16.2</v>
      </c>
      <c r="H44" s="13">
        <v>0.30399999999999999</v>
      </c>
      <c r="I44" s="9" t="s">
        <v>16</v>
      </c>
      <c r="J44" s="9"/>
      <c r="K44" s="226" t="s">
        <v>17</v>
      </c>
      <c r="L44" s="174">
        <v>45675</v>
      </c>
      <c r="M44" s="175">
        <f t="shared" si="0"/>
        <v>45675</v>
      </c>
      <c r="N44" s="84">
        <v>6898.7</v>
      </c>
      <c r="O44" s="227">
        <v>7264.7</v>
      </c>
      <c r="P44" s="85">
        <v>81</v>
      </c>
      <c r="Q44" s="227">
        <f t="shared" si="1"/>
        <v>89.687654320987647</v>
      </c>
      <c r="R44" s="228">
        <v>46040</v>
      </c>
      <c r="S44" s="175">
        <f t="shared" si="3"/>
        <v>46040</v>
      </c>
      <c r="T44" s="229">
        <f t="shared" si="4"/>
        <v>8811.6160000000018</v>
      </c>
      <c r="U44" s="229">
        <f t="shared" si="5"/>
        <v>10687.95</v>
      </c>
      <c r="V44" s="229">
        <f t="shared" si="6"/>
        <v>97.163181818181826</v>
      </c>
      <c r="W44" s="229">
        <f t="shared" si="7"/>
        <v>1876.3339999999989</v>
      </c>
      <c r="X44" s="195">
        <f t="shared" si="8"/>
        <v>89.100000000000009</v>
      </c>
      <c r="Y44" s="181">
        <f t="shared" si="9"/>
        <v>110</v>
      </c>
      <c r="Z44" s="195">
        <f t="shared" si="10"/>
        <v>20.899999999999991</v>
      </c>
      <c r="AA44" s="9"/>
      <c r="AB44" s="9"/>
      <c r="AC44" s="9"/>
    </row>
    <row r="45" spans="1:29" ht="12.75">
      <c r="A45" s="10">
        <v>46041</v>
      </c>
      <c r="B45" s="9" t="s">
        <v>17</v>
      </c>
      <c r="C45" s="11">
        <v>5393.72</v>
      </c>
      <c r="D45" s="9">
        <v>55</v>
      </c>
      <c r="E45" s="76">
        <v>28.07</v>
      </c>
      <c r="F45" s="9">
        <v>1</v>
      </c>
      <c r="G45" s="9">
        <v>10</v>
      </c>
      <c r="H45" s="13">
        <v>0.34189999999999998</v>
      </c>
      <c r="I45" s="9" t="s">
        <v>16</v>
      </c>
      <c r="J45" s="9"/>
      <c r="K45" s="226" t="s">
        <v>17</v>
      </c>
      <c r="L45" s="174">
        <v>45676</v>
      </c>
      <c r="M45" s="175">
        <f t="shared" si="0"/>
        <v>45676</v>
      </c>
      <c r="N45" s="84">
        <v>7528.66</v>
      </c>
      <c r="O45" s="227">
        <v>8010.56</v>
      </c>
      <c r="P45" s="85">
        <v>96</v>
      </c>
      <c r="Q45" s="227">
        <f t="shared" si="1"/>
        <v>83.443333333333342</v>
      </c>
      <c r="R45" s="228">
        <v>46041</v>
      </c>
      <c r="S45" s="175">
        <f t="shared" si="3"/>
        <v>46041</v>
      </c>
      <c r="T45" s="229">
        <f t="shared" si="4"/>
        <v>6312.0640000000003</v>
      </c>
      <c r="U45" s="229">
        <f t="shared" si="5"/>
        <v>5393.72</v>
      </c>
      <c r="V45" s="229">
        <f t="shared" si="6"/>
        <v>98.067636363636367</v>
      </c>
      <c r="W45" s="229">
        <f t="shared" si="7"/>
        <v>-918.34400000000005</v>
      </c>
      <c r="X45" s="195">
        <f t="shared" si="8"/>
        <v>105.60000000000001</v>
      </c>
      <c r="Y45" s="181">
        <f t="shared" si="9"/>
        <v>55</v>
      </c>
      <c r="Z45" s="195">
        <f t="shared" si="10"/>
        <v>-50.600000000000009</v>
      </c>
      <c r="AA45" s="9"/>
      <c r="AB45" s="9"/>
      <c r="AC45" s="9"/>
    </row>
    <row r="46" spans="1:29" ht="12.75">
      <c r="A46" s="10">
        <v>46042</v>
      </c>
      <c r="B46" s="9" t="s">
        <v>17</v>
      </c>
      <c r="C46" s="11">
        <v>7900.2</v>
      </c>
      <c r="D46" s="9">
        <v>60</v>
      </c>
      <c r="E46" s="76">
        <v>50.65</v>
      </c>
      <c r="F46" s="9">
        <v>8</v>
      </c>
      <c r="G46" s="9">
        <v>15</v>
      </c>
      <c r="H46" s="13">
        <v>0.3145</v>
      </c>
      <c r="I46" s="9" t="s">
        <v>16</v>
      </c>
      <c r="J46" s="9"/>
      <c r="K46" s="226" t="s">
        <v>17</v>
      </c>
      <c r="L46" s="174">
        <v>45677</v>
      </c>
      <c r="M46" s="175">
        <f t="shared" si="0"/>
        <v>45677</v>
      </c>
      <c r="N46" s="84">
        <v>5463.74</v>
      </c>
      <c r="O46" s="227">
        <v>5738.24</v>
      </c>
      <c r="P46" s="85">
        <v>57</v>
      </c>
      <c r="Q46" s="227">
        <f t="shared" si="1"/>
        <v>100.67087719298246</v>
      </c>
      <c r="R46" s="228">
        <v>46042</v>
      </c>
      <c r="S46" s="175">
        <f t="shared" si="3"/>
        <v>46042</v>
      </c>
      <c r="T46" s="229">
        <f t="shared" si="4"/>
        <v>8087.1779999999999</v>
      </c>
      <c r="U46" s="229">
        <f t="shared" si="5"/>
        <v>7900.2</v>
      </c>
      <c r="V46" s="229">
        <f t="shared" si="6"/>
        <v>131.66999999999999</v>
      </c>
      <c r="W46" s="229">
        <f t="shared" si="7"/>
        <v>-186.97800000000007</v>
      </c>
      <c r="X46" s="195">
        <f t="shared" si="8"/>
        <v>62.7</v>
      </c>
      <c r="Y46" s="181">
        <f t="shared" si="9"/>
        <v>60</v>
      </c>
      <c r="Z46" s="195">
        <f t="shared" si="10"/>
        <v>-2.7000000000000028</v>
      </c>
      <c r="AA46" s="9"/>
      <c r="AB46" s="9"/>
      <c r="AC46" s="9"/>
    </row>
    <row r="47" spans="1:29" ht="12.75">
      <c r="A47" s="10">
        <v>46043</v>
      </c>
      <c r="B47" s="9" t="s">
        <v>17</v>
      </c>
      <c r="C47" s="11">
        <v>6964.97</v>
      </c>
      <c r="D47" s="9">
        <v>73</v>
      </c>
      <c r="E47" s="76">
        <v>29.32</v>
      </c>
      <c r="F47" s="9">
        <v>5</v>
      </c>
      <c r="G47" s="9">
        <v>14.75</v>
      </c>
      <c r="H47" s="13">
        <v>0.3095</v>
      </c>
      <c r="I47" s="9" t="s">
        <v>16</v>
      </c>
      <c r="J47" s="9"/>
      <c r="K47" s="226" t="s">
        <v>17</v>
      </c>
      <c r="L47" s="174">
        <v>45678</v>
      </c>
      <c r="M47" s="175">
        <f t="shared" si="0"/>
        <v>45678</v>
      </c>
      <c r="N47" s="84">
        <v>6985.98</v>
      </c>
      <c r="O47" s="227">
        <v>7351.98</v>
      </c>
      <c r="P47" s="85">
        <v>76</v>
      </c>
      <c r="Q47" s="227">
        <f t="shared" si="1"/>
        <v>96.736578947368415</v>
      </c>
      <c r="R47" s="228">
        <v>46043</v>
      </c>
      <c r="S47" s="175">
        <f t="shared" si="3"/>
        <v>46043</v>
      </c>
      <c r="T47" s="229">
        <f t="shared" si="4"/>
        <v>4913.6560000000009</v>
      </c>
      <c r="U47" s="229">
        <f t="shared" si="5"/>
        <v>6964.97</v>
      </c>
      <c r="V47" s="229">
        <f t="shared" si="6"/>
        <v>95.410547945205479</v>
      </c>
      <c r="W47" s="229">
        <f t="shared" si="7"/>
        <v>2051.3139999999994</v>
      </c>
      <c r="X47" s="195">
        <f t="shared" si="8"/>
        <v>83.600000000000009</v>
      </c>
      <c r="Y47" s="181">
        <f t="shared" si="9"/>
        <v>73</v>
      </c>
      <c r="Z47" s="195">
        <f t="shared" si="10"/>
        <v>-10.600000000000009</v>
      </c>
      <c r="AA47" s="9"/>
      <c r="AB47" s="9"/>
      <c r="AC47" s="9"/>
    </row>
    <row r="48" spans="1:29" ht="12.75">
      <c r="A48" s="10">
        <v>46044</v>
      </c>
      <c r="B48" s="9" t="s">
        <v>17</v>
      </c>
      <c r="C48" s="11">
        <v>7224.13</v>
      </c>
      <c r="D48" s="9">
        <v>70</v>
      </c>
      <c r="E48" s="76">
        <v>37.93</v>
      </c>
      <c r="F48" s="9">
        <v>4</v>
      </c>
      <c r="G48" s="9">
        <v>13.75</v>
      </c>
      <c r="H48" s="13">
        <v>0.31979999999999997</v>
      </c>
      <c r="I48" s="9" t="s">
        <v>16</v>
      </c>
      <c r="J48" s="9"/>
      <c r="K48" s="226" t="s">
        <v>17</v>
      </c>
      <c r="L48" s="174">
        <v>45679</v>
      </c>
      <c r="M48" s="175">
        <f t="shared" si="0"/>
        <v>45679</v>
      </c>
      <c r="N48" s="84">
        <v>4271.76</v>
      </c>
      <c r="O48" s="227">
        <v>4466.96</v>
      </c>
      <c r="P48" s="85">
        <v>48</v>
      </c>
      <c r="Q48" s="227">
        <f t="shared" si="1"/>
        <v>93.061666666666667</v>
      </c>
      <c r="R48" s="228">
        <v>46044</v>
      </c>
      <c r="S48" s="175">
        <f t="shared" si="3"/>
        <v>46044</v>
      </c>
      <c r="T48" s="229">
        <f t="shared" si="4"/>
        <v>5733.8490000000011</v>
      </c>
      <c r="U48" s="229">
        <f t="shared" si="5"/>
        <v>7224.13</v>
      </c>
      <c r="V48" s="229">
        <f t="shared" si="6"/>
        <v>103.20185714285715</v>
      </c>
      <c r="W48" s="229">
        <f t="shared" si="7"/>
        <v>1490.280999999999</v>
      </c>
      <c r="X48" s="195">
        <f t="shared" si="8"/>
        <v>52.800000000000004</v>
      </c>
      <c r="Y48" s="181">
        <f t="shared" si="9"/>
        <v>70</v>
      </c>
      <c r="Z48" s="195">
        <f t="shared" si="10"/>
        <v>17.199999999999996</v>
      </c>
      <c r="AA48" s="9"/>
      <c r="AB48" s="9"/>
      <c r="AC48" s="9"/>
    </row>
    <row r="49" spans="1:29" ht="12.75">
      <c r="A49" s="10">
        <v>46045</v>
      </c>
      <c r="B49" s="9" t="s">
        <v>17</v>
      </c>
      <c r="C49" s="11">
        <v>7972.86</v>
      </c>
      <c r="D49" s="9">
        <v>95</v>
      </c>
      <c r="E49" s="76">
        <v>26.84</v>
      </c>
      <c r="F49" s="9">
        <v>0</v>
      </c>
      <c r="G49" s="9">
        <v>10.42</v>
      </c>
      <c r="H49" s="13">
        <v>0.32150000000000001</v>
      </c>
      <c r="I49" s="9" t="s">
        <v>16</v>
      </c>
      <c r="J49" s="9"/>
      <c r="K49" s="226" t="s">
        <v>17</v>
      </c>
      <c r="L49" s="174">
        <v>45680</v>
      </c>
      <c r="M49" s="175">
        <f t="shared" si="0"/>
        <v>45680</v>
      </c>
      <c r="N49" s="84">
        <v>4925.8900000000003</v>
      </c>
      <c r="O49" s="227">
        <v>5212.59</v>
      </c>
      <c r="P49" s="85">
        <v>57</v>
      </c>
      <c r="Q49" s="227">
        <f t="shared" si="1"/>
        <v>91.448947368421059</v>
      </c>
      <c r="R49" s="228">
        <v>46045</v>
      </c>
      <c r="S49" s="175">
        <f t="shared" si="3"/>
        <v>46045</v>
      </c>
      <c r="T49" s="229">
        <f t="shared" si="4"/>
        <v>8881.7300000000014</v>
      </c>
      <c r="U49" s="229">
        <f t="shared" si="5"/>
        <v>7972.86</v>
      </c>
      <c r="V49" s="229">
        <f t="shared" si="6"/>
        <v>83.924842105263153</v>
      </c>
      <c r="W49" s="229">
        <f t="shared" si="7"/>
        <v>-908.87000000000171</v>
      </c>
      <c r="X49" s="195">
        <f t="shared" si="8"/>
        <v>62.7</v>
      </c>
      <c r="Y49" s="181">
        <f t="shared" si="9"/>
        <v>95</v>
      </c>
      <c r="Z49" s="195">
        <f t="shared" si="10"/>
        <v>32.299999999999997</v>
      </c>
      <c r="AA49" s="9"/>
      <c r="AB49" s="9"/>
      <c r="AC49" s="9"/>
    </row>
    <row r="50" spans="1:29" ht="12.75">
      <c r="A50" s="10">
        <v>46046</v>
      </c>
      <c r="B50" s="9" t="s">
        <v>17</v>
      </c>
      <c r="C50" s="11">
        <v>8461.1200000000008</v>
      </c>
      <c r="D50" s="9">
        <v>81</v>
      </c>
      <c r="E50" s="76">
        <v>34.53</v>
      </c>
      <c r="F50" s="9">
        <v>5</v>
      </c>
      <c r="G50" s="9">
        <v>15.5</v>
      </c>
      <c r="H50" s="13">
        <v>0.28660000000000002</v>
      </c>
      <c r="I50" s="9" t="s">
        <v>16</v>
      </c>
      <c r="J50" s="9"/>
      <c r="K50" s="226" t="s">
        <v>17</v>
      </c>
      <c r="L50" s="174">
        <v>45681</v>
      </c>
      <c r="M50" s="175">
        <f t="shared" si="0"/>
        <v>45681</v>
      </c>
      <c r="N50" s="84">
        <v>7677.8</v>
      </c>
      <c r="O50" s="227">
        <v>8074.3</v>
      </c>
      <c r="P50" s="85">
        <v>90</v>
      </c>
      <c r="Q50" s="227">
        <f t="shared" si="1"/>
        <v>89.714444444444453</v>
      </c>
      <c r="R50" s="228">
        <v>46046</v>
      </c>
      <c r="S50" s="175">
        <f t="shared" si="3"/>
        <v>46046</v>
      </c>
      <c r="T50" s="229">
        <f t="shared" si="4"/>
        <v>9637.7160000000003</v>
      </c>
      <c r="U50" s="229">
        <f t="shared" si="5"/>
        <v>8461.1200000000008</v>
      </c>
      <c r="V50" s="229">
        <f t="shared" si="6"/>
        <v>104.45827160493828</v>
      </c>
      <c r="W50" s="229">
        <f t="shared" si="7"/>
        <v>-1176.5959999999995</v>
      </c>
      <c r="X50" s="195">
        <f t="shared" si="8"/>
        <v>99.000000000000014</v>
      </c>
      <c r="Y50" s="181">
        <f t="shared" si="9"/>
        <v>81</v>
      </c>
      <c r="Z50" s="195">
        <f t="shared" si="10"/>
        <v>-18.000000000000014</v>
      </c>
      <c r="AA50" s="9"/>
      <c r="AB50" s="9"/>
      <c r="AC50" s="9"/>
    </row>
    <row r="51" spans="1:29" ht="12.75">
      <c r="A51" s="10">
        <v>46047</v>
      </c>
      <c r="B51" s="9" t="s">
        <v>17</v>
      </c>
      <c r="C51" s="11">
        <v>9555.52</v>
      </c>
      <c r="D51" s="9">
        <v>110</v>
      </c>
      <c r="E51" s="76">
        <v>30.68</v>
      </c>
      <c r="F51" s="9">
        <v>2</v>
      </c>
      <c r="G51" s="9"/>
      <c r="H51" s="13">
        <v>0.29299999999999998</v>
      </c>
      <c r="I51" s="9" t="s">
        <v>16</v>
      </c>
      <c r="J51" s="9"/>
      <c r="K51" s="226" t="s">
        <v>17</v>
      </c>
      <c r="L51" s="174">
        <v>45682</v>
      </c>
      <c r="M51" s="175">
        <f t="shared" si="0"/>
        <v>45682</v>
      </c>
      <c r="N51" s="84">
        <v>8297.9599999999991</v>
      </c>
      <c r="O51" s="227">
        <v>8761.56</v>
      </c>
      <c r="P51" s="85">
        <v>106</v>
      </c>
      <c r="Q51" s="227">
        <f t="shared" si="1"/>
        <v>82.656226415094338</v>
      </c>
      <c r="R51" s="228">
        <v>46047</v>
      </c>
      <c r="S51" s="175">
        <f t="shared" si="3"/>
        <v>46047</v>
      </c>
      <c r="T51" s="229">
        <f t="shared" si="4"/>
        <v>10787.260000000002</v>
      </c>
      <c r="U51" s="229">
        <f t="shared" si="5"/>
        <v>9555.52</v>
      </c>
      <c r="V51" s="229">
        <f t="shared" si="6"/>
        <v>86.86836363636364</v>
      </c>
      <c r="W51" s="229">
        <f t="shared" si="7"/>
        <v>-1231.7400000000016</v>
      </c>
      <c r="X51" s="195">
        <f t="shared" si="8"/>
        <v>116.60000000000001</v>
      </c>
      <c r="Y51" s="181">
        <f t="shared" si="9"/>
        <v>110</v>
      </c>
      <c r="Z51" s="195">
        <f t="shared" si="10"/>
        <v>-6.6000000000000085</v>
      </c>
      <c r="AA51" s="9"/>
      <c r="AB51" s="9"/>
      <c r="AC51" s="9"/>
    </row>
    <row r="52" spans="1:29" ht="12.75">
      <c r="A52" s="10">
        <v>46048</v>
      </c>
      <c r="B52" s="9" t="s">
        <v>17</v>
      </c>
      <c r="C52" s="11">
        <v>3945.85</v>
      </c>
      <c r="D52" s="9">
        <v>47</v>
      </c>
      <c r="E52" s="76">
        <v>23.1</v>
      </c>
      <c r="F52" s="9">
        <v>0</v>
      </c>
      <c r="G52" s="9">
        <v>9.66</v>
      </c>
      <c r="H52" s="13">
        <v>0.29239999999999999</v>
      </c>
      <c r="I52" s="9" t="s">
        <v>16</v>
      </c>
      <c r="J52" s="9"/>
      <c r="K52" s="226" t="s">
        <v>17</v>
      </c>
      <c r="L52" s="174">
        <v>45683</v>
      </c>
      <c r="M52" s="175">
        <f t="shared" si="0"/>
        <v>45683</v>
      </c>
      <c r="N52" s="84">
        <v>9251.5</v>
      </c>
      <c r="O52" s="227">
        <v>9806.6</v>
      </c>
      <c r="P52" s="85">
        <v>110</v>
      </c>
      <c r="Q52" s="227">
        <f t="shared" si="1"/>
        <v>89.150909090909096</v>
      </c>
      <c r="R52" s="228">
        <v>46048</v>
      </c>
      <c r="S52" s="175">
        <f t="shared" si="3"/>
        <v>46048</v>
      </c>
      <c r="T52" s="229">
        <f t="shared" si="4"/>
        <v>5095.09</v>
      </c>
      <c r="U52" s="229">
        <f t="shared" si="5"/>
        <v>3945.85</v>
      </c>
      <c r="V52" s="229">
        <f t="shared" si="6"/>
        <v>83.954255319148928</v>
      </c>
      <c r="W52" s="229">
        <f t="shared" si="7"/>
        <v>-1149.2400000000002</v>
      </c>
      <c r="X52" s="195">
        <f t="shared" si="8"/>
        <v>121.00000000000001</v>
      </c>
      <c r="Y52" s="181">
        <f t="shared" si="9"/>
        <v>47</v>
      </c>
      <c r="Z52" s="195">
        <f t="shared" si="10"/>
        <v>-74.000000000000014</v>
      </c>
      <c r="AA52" s="9"/>
      <c r="AB52" s="9"/>
      <c r="AC52" s="9"/>
    </row>
    <row r="53" spans="1:29" ht="12.75">
      <c r="A53" s="10">
        <v>46049</v>
      </c>
      <c r="B53" s="9" t="s">
        <v>17</v>
      </c>
      <c r="C53" s="11">
        <v>8133.91</v>
      </c>
      <c r="D53" s="9">
        <v>74</v>
      </c>
      <c r="E53" s="76">
        <v>28.54</v>
      </c>
      <c r="F53" s="9">
        <v>6</v>
      </c>
      <c r="G53" s="9">
        <v>11.6</v>
      </c>
      <c r="H53" s="13">
        <v>0.32569999999999999</v>
      </c>
      <c r="I53" s="9" t="s">
        <v>16</v>
      </c>
      <c r="J53" s="9"/>
      <c r="K53" s="226" t="s">
        <v>17</v>
      </c>
      <c r="L53" s="174">
        <v>45684</v>
      </c>
      <c r="M53" s="175">
        <f t="shared" si="0"/>
        <v>45684</v>
      </c>
      <c r="N53" s="84">
        <v>4430.6000000000004</v>
      </c>
      <c r="O53" s="227">
        <v>4631.8999999999996</v>
      </c>
      <c r="P53" s="85">
        <v>42</v>
      </c>
      <c r="Q53" s="227">
        <f t="shared" si="1"/>
        <v>110.28333333333333</v>
      </c>
      <c r="R53" s="228">
        <v>46049</v>
      </c>
      <c r="S53" s="175">
        <f t="shared" si="3"/>
        <v>46049</v>
      </c>
      <c r="T53" s="229">
        <f t="shared" si="4"/>
        <v>5640.3380000000006</v>
      </c>
      <c r="U53" s="229">
        <f t="shared" si="5"/>
        <v>8133.91</v>
      </c>
      <c r="V53" s="229">
        <f t="shared" si="6"/>
        <v>109.9177027027027</v>
      </c>
      <c r="W53" s="229">
        <f t="shared" si="7"/>
        <v>2493.5719999999992</v>
      </c>
      <c r="X53" s="195">
        <f t="shared" si="8"/>
        <v>46.2</v>
      </c>
      <c r="Y53" s="181">
        <f t="shared" si="9"/>
        <v>74</v>
      </c>
      <c r="Z53" s="195">
        <f t="shared" si="10"/>
        <v>27.799999999999997</v>
      </c>
      <c r="AA53" s="9"/>
      <c r="AB53" s="9"/>
      <c r="AC53" s="9"/>
    </row>
    <row r="54" spans="1:29" ht="12.75">
      <c r="A54" s="10">
        <v>46050</v>
      </c>
      <c r="B54" s="7" t="s">
        <v>17</v>
      </c>
      <c r="C54" s="51">
        <v>5188.01</v>
      </c>
      <c r="D54" s="7">
        <v>61</v>
      </c>
      <c r="E54" s="230">
        <v>25.17</v>
      </c>
      <c r="F54" s="7">
        <v>2</v>
      </c>
      <c r="G54" s="7">
        <v>10.25</v>
      </c>
      <c r="H54" s="231">
        <v>0.3221</v>
      </c>
      <c r="I54" s="7" t="s">
        <v>16</v>
      </c>
      <c r="J54" s="7"/>
      <c r="K54" s="226" t="s">
        <v>17</v>
      </c>
      <c r="L54" s="174">
        <v>45686</v>
      </c>
      <c r="M54" s="175">
        <f t="shared" si="0"/>
        <v>45686</v>
      </c>
      <c r="N54" s="84">
        <v>4859.18</v>
      </c>
      <c r="O54" s="227">
        <v>5127.58</v>
      </c>
      <c r="P54" s="85">
        <v>57</v>
      </c>
      <c r="Q54" s="227">
        <f t="shared" si="1"/>
        <v>89.957543859649121</v>
      </c>
      <c r="R54" s="228">
        <v>46051</v>
      </c>
      <c r="S54" s="175">
        <f t="shared" si="3"/>
        <v>46051</v>
      </c>
      <c r="T54" s="229">
        <f t="shared" si="4"/>
        <v>5808.880000000001</v>
      </c>
      <c r="U54" s="229">
        <f t="shared" si="5"/>
        <v>5188.01</v>
      </c>
      <c r="V54" s="229">
        <f t="shared" si="6"/>
        <v>85.049344262295079</v>
      </c>
      <c r="W54" s="229">
        <f t="shared" si="7"/>
        <v>-620.8700000000008</v>
      </c>
      <c r="X54" s="195">
        <f t="shared" si="8"/>
        <v>62.7</v>
      </c>
      <c r="Y54" s="181">
        <f t="shared" si="9"/>
        <v>61</v>
      </c>
      <c r="Z54" s="195">
        <f t="shared" si="10"/>
        <v>-1.7000000000000028</v>
      </c>
      <c r="AA54" s="7"/>
      <c r="AB54" s="7"/>
      <c r="AC54" s="7"/>
    </row>
    <row r="55" spans="1:29" ht="12.75">
      <c r="A55" s="10">
        <v>46051</v>
      </c>
      <c r="B55" s="9" t="s">
        <v>17</v>
      </c>
      <c r="C55" s="11">
        <v>5730.61</v>
      </c>
      <c r="D55" s="9">
        <v>65</v>
      </c>
      <c r="E55" s="76">
        <v>25.79</v>
      </c>
      <c r="F55" s="9">
        <v>5</v>
      </c>
      <c r="G55" s="9">
        <v>8.75</v>
      </c>
      <c r="H55" s="13">
        <v>0.31309999999999999</v>
      </c>
      <c r="I55" s="9" t="s">
        <v>16</v>
      </c>
      <c r="J55" s="9"/>
      <c r="K55" s="226" t="s">
        <v>17</v>
      </c>
      <c r="L55" s="174">
        <v>45687</v>
      </c>
      <c r="M55" s="175">
        <f t="shared" si="0"/>
        <v>45687</v>
      </c>
      <c r="N55" s="84">
        <v>4988</v>
      </c>
      <c r="O55" s="227">
        <v>5280.8</v>
      </c>
      <c r="P55" s="85">
        <v>61</v>
      </c>
      <c r="Q55" s="227">
        <f t="shared" si="1"/>
        <v>86.570491803278685</v>
      </c>
      <c r="R55" s="228">
        <v>46052</v>
      </c>
      <c r="S55" s="175">
        <f t="shared" si="3"/>
        <v>46052</v>
      </c>
      <c r="T55" s="229">
        <f t="shared" si="4"/>
        <v>11381.975</v>
      </c>
      <c r="U55" s="229">
        <f t="shared" si="5"/>
        <v>5730.61</v>
      </c>
      <c r="V55" s="229">
        <f t="shared" si="6"/>
        <v>88.163230769230765</v>
      </c>
      <c r="W55" s="229">
        <f t="shared" si="7"/>
        <v>-5651.3650000000007</v>
      </c>
      <c r="X55" s="195">
        <f t="shared" si="8"/>
        <v>67.100000000000009</v>
      </c>
      <c r="Y55" s="181">
        <f t="shared" si="9"/>
        <v>65</v>
      </c>
      <c r="Z55" s="195">
        <f t="shared" si="10"/>
        <v>-2.1000000000000085</v>
      </c>
      <c r="AA55" s="9"/>
      <c r="AB55" s="9"/>
      <c r="AC55" s="9"/>
    </row>
    <row r="56" spans="1:29" ht="12.75">
      <c r="A56" s="10">
        <v>46052</v>
      </c>
      <c r="B56" s="9" t="s">
        <v>17</v>
      </c>
      <c r="C56" s="11">
        <v>9465.7000000000007</v>
      </c>
      <c r="D56" s="9">
        <v>67</v>
      </c>
      <c r="E56" s="76">
        <v>24.66</v>
      </c>
      <c r="F56" s="9">
        <v>2</v>
      </c>
      <c r="G56" s="9">
        <v>11.1</v>
      </c>
      <c r="H56" s="13">
        <v>0.30309999999999998</v>
      </c>
      <c r="I56" s="9" t="s">
        <v>16</v>
      </c>
      <c r="J56" s="9"/>
      <c r="K56" s="226" t="s">
        <v>17</v>
      </c>
      <c r="L56" s="174">
        <v>45688</v>
      </c>
      <c r="M56" s="175">
        <f t="shared" si="0"/>
        <v>45688</v>
      </c>
      <c r="N56" s="84">
        <v>9810.4500000000007</v>
      </c>
      <c r="O56" s="227">
        <v>10347.25</v>
      </c>
      <c r="P56" s="85">
        <v>106</v>
      </c>
      <c r="Q56" s="227">
        <f t="shared" si="1"/>
        <v>97.615566037735846</v>
      </c>
      <c r="R56" s="228">
        <v>46053</v>
      </c>
      <c r="S56" s="175">
        <f t="shared" si="3"/>
        <v>46053</v>
      </c>
      <c r="T56" s="229">
        <f>O58*$AA$1</f>
        <v>8647.2100000000009</v>
      </c>
      <c r="U56" s="229">
        <f t="shared" si="5"/>
        <v>9465.7000000000007</v>
      </c>
      <c r="V56" s="229">
        <f t="shared" si="6"/>
        <v>141.27910447761195</v>
      </c>
      <c r="W56" s="229">
        <f t="shared" si="7"/>
        <v>818.48999999999978</v>
      </c>
      <c r="X56" s="195">
        <f t="shared" si="8"/>
        <v>116.60000000000001</v>
      </c>
      <c r="Y56" s="181">
        <f t="shared" si="9"/>
        <v>67</v>
      </c>
      <c r="Z56" s="195">
        <f t="shared" si="10"/>
        <v>-49.600000000000009</v>
      </c>
      <c r="AA56" s="9"/>
      <c r="AB56" s="9"/>
      <c r="AC56" s="9"/>
    </row>
    <row r="57" spans="1:29" ht="15">
      <c r="A57" s="10">
        <v>46053</v>
      </c>
      <c r="B57" s="9" t="s">
        <v>17</v>
      </c>
      <c r="C57" s="11">
        <v>9432.08</v>
      </c>
      <c r="D57" s="9">
        <v>72</v>
      </c>
      <c r="E57" s="9">
        <v>22.1</v>
      </c>
      <c r="F57" s="9">
        <v>1</v>
      </c>
      <c r="G57" s="9">
        <v>12</v>
      </c>
      <c r="H57" s="13">
        <v>0.2989</v>
      </c>
      <c r="I57" s="9" t="s">
        <v>16</v>
      </c>
      <c r="K57" s="232" t="s">
        <v>1592</v>
      </c>
      <c r="L57" s="137" t="s">
        <v>1578</v>
      </c>
      <c r="M57" s="211" t="s">
        <v>1603</v>
      </c>
      <c r="N57" s="139">
        <f>SUM(N31:N56)</f>
        <v>167733.28</v>
      </c>
      <c r="O57" s="233">
        <f t="shared" ref="O57:P57" si="11">SUM(O27:O56)</f>
        <v>213753.56999999995</v>
      </c>
      <c r="P57" s="137">
        <f t="shared" si="11"/>
        <v>2281</v>
      </c>
      <c r="Q57" s="139">
        <f t="shared" si="1"/>
        <v>93.710464708461174</v>
      </c>
      <c r="R57" s="142" t="s">
        <v>1578</v>
      </c>
      <c r="S57" s="211" t="s">
        <v>1603</v>
      </c>
      <c r="T57" s="185">
        <f t="shared" ref="T57:U57" si="12">SUM(T27:T56)</f>
        <v>224331.86600000001</v>
      </c>
      <c r="U57" s="197">
        <f t="shared" si="12"/>
        <v>232322.74000000002</v>
      </c>
      <c r="V57" s="197">
        <f t="shared" si="6"/>
        <v>99.666555126555139</v>
      </c>
      <c r="W57" s="197">
        <f t="shared" si="7"/>
        <v>7990.8740000000107</v>
      </c>
      <c r="X57" s="234">
        <f t="shared" si="8"/>
        <v>2509.1000000000004</v>
      </c>
      <c r="Y57" s="142">
        <f>SUM(Y27:Y56)</f>
        <v>2331</v>
      </c>
      <c r="Z57" s="234">
        <f t="shared" si="10"/>
        <v>-178.10000000000036</v>
      </c>
    </row>
    <row r="58" spans="1:29" ht="12.75">
      <c r="A58" s="10">
        <v>46054</v>
      </c>
      <c r="B58" s="9" t="s">
        <v>17</v>
      </c>
      <c r="C58" s="11">
        <v>12357.83</v>
      </c>
      <c r="D58" s="9">
        <v>100</v>
      </c>
      <c r="E58" s="76">
        <v>31.8</v>
      </c>
      <c r="F58" s="9">
        <v>12</v>
      </c>
      <c r="G58" s="9">
        <v>16.600000000000001</v>
      </c>
      <c r="H58" s="13">
        <v>0.29349999999999998</v>
      </c>
      <c r="I58" s="9" t="s">
        <v>16</v>
      </c>
      <c r="J58" s="9"/>
      <c r="K58" s="226" t="s">
        <v>17</v>
      </c>
      <c r="L58" s="174">
        <v>45689</v>
      </c>
      <c r="M58" s="175">
        <f t="shared" ref="M58:M180" si="13">L58</f>
        <v>45689</v>
      </c>
      <c r="N58" s="84">
        <v>7452.4</v>
      </c>
      <c r="O58" s="227">
        <v>7861.1</v>
      </c>
      <c r="P58" s="85">
        <v>86</v>
      </c>
      <c r="Q58" s="85" t="s">
        <v>1610</v>
      </c>
      <c r="R58" s="228">
        <v>46054</v>
      </c>
      <c r="S58" s="175">
        <f t="shared" ref="S58:S212" si="14">R58</f>
        <v>46054</v>
      </c>
      <c r="T58" s="229">
        <f t="shared" ref="T58:T84" si="15">O59*$AA$25</f>
        <v>10583.639000000001</v>
      </c>
      <c r="U58" s="229">
        <f t="shared" ref="U58:U85" si="16">C58</f>
        <v>12357.83</v>
      </c>
      <c r="V58" s="229">
        <f t="shared" si="6"/>
        <v>123.5783</v>
      </c>
      <c r="W58" s="229">
        <f t="shared" ref="W58:W85" si="17">T58-U58</f>
        <v>-1774.1909999999989</v>
      </c>
      <c r="X58" s="195">
        <f t="shared" si="8"/>
        <v>94.600000000000009</v>
      </c>
      <c r="Y58" s="181">
        <f t="shared" ref="Y58:Y85" si="18">D58</f>
        <v>100</v>
      </c>
      <c r="Z58" s="195">
        <f t="shared" si="10"/>
        <v>5.3999999999999915</v>
      </c>
      <c r="AA58" s="9"/>
      <c r="AB58" s="9"/>
      <c r="AC58" s="9"/>
    </row>
    <row r="59" spans="1:29" ht="12.75">
      <c r="A59" s="10">
        <v>46055</v>
      </c>
      <c r="B59" s="9" t="s">
        <v>17</v>
      </c>
      <c r="C59" s="11">
        <v>2653.48</v>
      </c>
      <c r="D59" s="9">
        <v>24</v>
      </c>
      <c r="E59" s="76">
        <v>23.9</v>
      </c>
      <c r="F59" s="9">
        <v>0</v>
      </c>
      <c r="G59" s="9">
        <v>6</v>
      </c>
      <c r="H59" s="13">
        <v>0.2959</v>
      </c>
      <c r="I59" s="9" t="s">
        <v>16</v>
      </c>
      <c r="J59" s="9"/>
      <c r="K59" s="226" t="s">
        <v>17</v>
      </c>
      <c r="L59" s="174">
        <v>45690</v>
      </c>
      <c r="M59" s="175">
        <f t="shared" si="13"/>
        <v>45690</v>
      </c>
      <c r="N59" s="84">
        <v>9121.2900000000009</v>
      </c>
      <c r="O59" s="227">
        <v>9621.49</v>
      </c>
      <c r="P59" s="85">
        <v>119</v>
      </c>
      <c r="Q59" s="85" t="s">
        <v>1611</v>
      </c>
      <c r="R59" s="228">
        <v>46055</v>
      </c>
      <c r="S59" s="175">
        <f t="shared" si="14"/>
        <v>46055</v>
      </c>
      <c r="T59" s="229">
        <f t="shared" si="15"/>
        <v>2232.7360000000003</v>
      </c>
      <c r="U59" s="229">
        <f t="shared" si="16"/>
        <v>2653.48</v>
      </c>
      <c r="V59" s="229">
        <f t="shared" si="6"/>
        <v>110.56166666666667</v>
      </c>
      <c r="W59" s="229">
        <f t="shared" si="17"/>
        <v>-420.74399999999969</v>
      </c>
      <c r="X59" s="195">
        <f t="shared" si="8"/>
        <v>130.9</v>
      </c>
      <c r="Y59" s="181">
        <f t="shared" si="18"/>
        <v>24</v>
      </c>
      <c r="Z59" s="195">
        <f t="shared" si="10"/>
        <v>-106.9</v>
      </c>
      <c r="AA59" s="9"/>
      <c r="AB59" s="9"/>
      <c r="AC59" s="9"/>
    </row>
    <row r="60" spans="1:29" ht="12.75">
      <c r="A60" s="10">
        <v>46056</v>
      </c>
      <c r="B60" s="9" t="s">
        <v>17</v>
      </c>
      <c r="C60" s="11">
        <v>4846.6499999999996</v>
      </c>
      <c r="D60" s="9">
        <v>46</v>
      </c>
      <c r="E60" s="76">
        <v>148.28</v>
      </c>
      <c r="F60" s="9">
        <v>12</v>
      </c>
      <c r="G60" s="9">
        <v>11.66</v>
      </c>
      <c r="H60" s="235">
        <v>5.7394999999999996</v>
      </c>
      <c r="I60" s="9" t="s">
        <v>16</v>
      </c>
      <c r="J60" s="9"/>
      <c r="K60" s="226" t="s">
        <v>17</v>
      </c>
      <c r="L60" s="174">
        <v>45691</v>
      </c>
      <c r="M60" s="175">
        <f t="shared" si="13"/>
        <v>45691</v>
      </c>
      <c r="N60" s="84">
        <v>1926.06</v>
      </c>
      <c r="O60" s="227">
        <v>2029.76</v>
      </c>
      <c r="P60" s="85">
        <v>26</v>
      </c>
      <c r="Q60" s="85" t="s">
        <v>1612</v>
      </c>
      <c r="R60" s="228">
        <v>46056</v>
      </c>
      <c r="S60" s="175">
        <f t="shared" si="14"/>
        <v>46056</v>
      </c>
      <c r="T60" s="229">
        <f t="shared" si="15"/>
        <v>4883.6810000000005</v>
      </c>
      <c r="U60" s="229">
        <f t="shared" si="16"/>
        <v>4846.6499999999996</v>
      </c>
      <c r="V60" s="229">
        <f t="shared" si="6"/>
        <v>105.36195652173912</v>
      </c>
      <c r="W60" s="229">
        <f t="shared" si="17"/>
        <v>37.031000000000859</v>
      </c>
      <c r="X60" s="195">
        <f t="shared" si="8"/>
        <v>28.6</v>
      </c>
      <c r="Y60" s="181">
        <f t="shared" si="18"/>
        <v>46</v>
      </c>
      <c r="Z60" s="195">
        <f t="shared" si="10"/>
        <v>17.399999999999999</v>
      </c>
      <c r="AA60" s="9"/>
      <c r="AB60" s="9"/>
      <c r="AC60" s="9"/>
    </row>
    <row r="61" spans="1:29" ht="12.75">
      <c r="A61" s="10">
        <v>46057</v>
      </c>
      <c r="B61" s="9" t="s">
        <v>17</v>
      </c>
      <c r="C61" s="11">
        <v>2391.7600000000002</v>
      </c>
      <c r="D61" s="9">
        <v>26</v>
      </c>
      <c r="E61" s="76">
        <v>17.739999999999998</v>
      </c>
      <c r="F61" s="9">
        <v>1</v>
      </c>
      <c r="G61" s="9">
        <v>6</v>
      </c>
      <c r="H61" s="13">
        <v>0.28460000000000002</v>
      </c>
      <c r="I61" s="9" t="s">
        <v>16</v>
      </c>
      <c r="J61" s="9"/>
      <c r="K61" s="226" t="s">
        <v>17</v>
      </c>
      <c r="L61" s="174">
        <v>45692</v>
      </c>
      <c r="M61" s="175">
        <f t="shared" si="13"/>
        <v>45692</v>
      </c>
      <c r="N61" s="84">
        <v>4232.3100000000004</v>
      </c>
      <c r="O61" s="227">
        <v>4439.71</v>
      </c>
      <c r="P61" s="85">
        <v>51</v>
      </c>
      <c r="Q61" s="85" t="s">
        <v>1613</v>
      </c>
      <c r="R61" s="228">
        <v>46057</v>
      </c>
      <c r="S61" s="175">
        <f t="shared" si="14"/>
        <v>46057</v>
      </c>
      <c r="T61" s="229">
        <f t="shared" si="15"/>
        <v>4064.1040000000003</v>
      </c>
      <c r="U61" s="229">
        <f t="shared" si="16"/>
        <v>2391.7600000000002</v>
      </c>
      <c r="V61" s="229">
        <f t="shared" si="6"/>
        <v>91.990769230769246</v>
      </c>
      <c r="W61" s="229">
        <f t="shared" si="17"/>
        <v>1672.3440000000001</v>
      </c>
      <c r="X61" s="195">
        <f t="shared" si="8"/>
        <v>56.1</v>
      </c>
      <c r="Y61" s="181">
        <f t="shared" si="18"/>
        <v>26</v>
      </c>
      <c r="Z61" s="195">
        <f t="shared" si="10"/>
        <v>-30.1</v>
      </c>
      <c r="AA61" s="9"/>
      <c r="AB61" s="9"/>
      <c r="AC61" s="9"/>
    </row>
    <row r="62" spans="1:29" ht="12.75">
      <c r="A62" s="10">
        <v>46058</v>
      </c>
      <c r="B62" s="9" t="s">
        <v>17</v>
      </c>
      <c r="C62" s="11">
        <v>5545.93</v>
      </c>
      <c r="D62" s="9">
        <v>56</v>
      </c>
      <c r="E62" s="76">
        <v>24.46</v>
      </c>
      <c r="F62" s="9">
        <v>0</v>
      </c>
      <c r="G62" s="9">
        <v>9.75</v>
      </c>
      <c r="H62" s="13">
        <v>0.29820000000000002</v>
      </c>
      <c r="I62" s="9" t="s">
        <v>16</v>
      </c>
      <c r="J62" s="9"/>
      <c r="K62" s="226" t="s">
        <v>17</v>
      </c>
      <c r="L62" s="174">
        <v>45693</v>
      </c>
      <c r="M62" s="175">
        <f t="shared" si="13"/>
        <v>45693</v>
      </c>
      <c r="N62" s="84">
        <v>3481.14</v>
      </c>
      <c r="O62" s="227">
        <v>3694.64</v>
      </c>
      <c r="P62" s="85">
        <v>47</v>
      </c>
      <c r="Q62" s="85" t="s">
        <v>1614</v>
      </c>
      <c r="R62" s="228">
        <v>46058</v>
      </c>
      <c r="S62" s="175">
        <f t="shared" si="14"/>
        <v>46058</v>
      </c>
      <c r="T62" s="229">
        <f t="shared" si="15"/>
        <v>2630.1770000000006</v>
      </c>
      <c r="U62" s="229">
        <f t="shared" si="16"/>
        <v>5545.93</v>
      </c>
      <c r="V62" s="229">
        <f t="shared" si="6"/>
        <v>99.034464285714293</v>
      </c>
      <c r="W62" s="229">
        <f t="shared" si="17"/>
        <v>-2915.7529999999997</v>
      </c>
      <c r="X62" s="195">
        <f t="shared" si="8"/>
        <v>51.7</v>
      </c>
      <c r="Y62" s="181">
        <f t="shared" si="18"/>
        <v>56</v>
      </c>
      <c r="Z62" s="195">
        <f t="shared" si="10"/>
        <v>4.2999999999999972</v>
      </c>
      <c r="AA62" s="9"/>
      <c r="AB62" s="9"/>
      <c r="AC62" s="9"/>
    </row>
    <row r="63" spans="1:29" ht="12.75">
      <c r="A63" s="10">
        <v>46059</v>
      </c>
      <c r="B63" s="9" t="s">
        <v>17</v>
      </c>
      <c r="C63" s="11">
        <v>9353.14</v>
      </c>
      <c r="D63" s="9">
        <v>92</v>
      </c>
      <c r="E63" s="76">
        <v>28.9</v>
      </c>
      <c r="F63" s="9">
        <v>5</v>
      </c>
      <c r="G63" s="9">
        <v>11.66</v>
      </c>
      <c r="H63" s="13">
        <v>0.30030000000000001</v>
      </c>
      <c r="I63" s="9" t="s">
        <v>16</v>
      </c>
      <c r="J63" s="9"/>
      <c r="K63" s="226" t="s">
        <v>17</v>
      </c>
      <c r="L63" s="174">
        <v>45694</v>
      </c>
      <c r="M63" s="175">
        <f t="shared" si="13"/>
        <v>45694</v>
      </c>
      <c r="N63" s="84">
        <v>2262.9699999999998</v>
      </c>
      <c r="O63" s="227">
        <v>2391.0700000000002</v>
      </c>
      <c r="P63" s="85">
        <v>34</v>
      </c>
      <c r="Q63" s="85" t="s">
        <v>1615</v>
      </c>
      <c r="R63" s="228">
        <v>46059</v>
      </c>
      <c r="S63" s="175">
        <f t="shared" si="14"/>
        <v>46059</v>
      </c>
      <c r="T63" s="229">
        <f t="shared" si="15"/>
        <v>8177.29</v>
      </c>
      <c r="U63" s="229">
        <f t="shared" si="16"/>
        <v>9353.14</v>
      </c>
      <c r="V63" s="229">
        <f t="shared" si="6"/>
        <v>101.6645652173913</v>
      </c>
      <c r="W63" s="229">
        <f t="shared" si="17"/>
        <v>-1175.8499999999995</v>
      </c>
      <c r="X63" s="195">
        <f t="shared" si="8"/>
        <v>37.400000000000006</v>
      </c>
      <c r="Y63" s="181">
        <f t="shared" si="18"/>
        <v>92</v>
      </c>
      <c r="Z63" s="195">
        <f t="shared" si="10"/>
        <v>54.599999999999994</v>
      </c>
      <c r="AA63" s="9"/>
      <c r="AB63" s="9"/>
      <c r="AC63" s="9"/>
    </row>
    <row r="64" spans="1:29" ht="12.75">
      <c r="A64" s="10">
        <v>46060</v>
      </c>
      <c r="B64" s="9" t="s">
        <v>17</v>
      </c>
      <c r="C64" s="11">
        <v>9477.19</v>
      </c>
      <c r="D64" s="9">
        <v>99</v>
      </c>
      <c r="E64" s="76">
        <v>22.91</v>
      </c>
      <c r="F64" s="9">
        <v>0</v>
      </c>
      <c r="G64" s="9">
        <v>15.2</v>
      </c>
      <c r="H64" s="13">
        <v>0.2923</v>
      </c>
      <c r="I64" s="9" t="s">
        <v>16</v>
      </c>
      <c r="J64" s="9"/>
      <c r="K64" s="226" t="s">
        <v>17</v>
      </c>
      <c r="L64" s="174">
        <v>45695</v>
      </c>
      <c r="M64" s="175">
        <f t="shared" si="13"/>
        <v>45695</v>
      </c>
      <c r="N64" s="84">
        <v>7006.9</v>
      </c>
      <c r="O64" s="227">
        <v>7433.9</v>
      </c>
      <c r="P64" s="85">
        <v>86</v>
      </c>
      <c r="Q64" s="85" t="s">
        <v>1616</v>
      </c>
      <c r="R64" s="228">
        <v>46060</v>
      </c>
      <c r="S64" s="175">
        <f t="shared" si="14"/>
        <v>46060</v>
      </c>
      <c r="T64" s="229">
        <f t="shared" si="15"/>
        <v>11523.523000000001</v>
      </c>
      <c r="U64" s="229">
        <f t="shared" si="16"/>
        <v>9477.19</v>
      </c>
      <c r="V64" s="229">
        <f t="shared" si="6"/>
        <v>95.729191919191919</v>
      </c>
      <c r="W64" s="229">
        <f t="shared" si="17"/>
        <v>2046.3330000000005</v>
      </c>
      <c r="X64" s="195">
        <f t="shared" si="8"/>
        <v>94.600000000000009</v>
      </c>
      <c r="Y64" s="181">
        <f t="shared" si="18"/>
        <v>99</v>
      </c>
      <c r="Z64" s="195">
        <f t="shared" si="10"/>
        <v>4.3999999999999915</v>
      </c>
      <c r="AA64" s="9"/>
      <c r="AB64" s="9"/>
      <c r="AC64" s="9"/>
    </row>
    <row r="65" spans="1:29" ht="12.75">
      <c r="A65" s="10">
        <v>46061</v>
      </c>
      <c r="B65" s="9" t="s">
        <v>17</v>
      </c>
      <c r="C65" s="11">
        <v>12201.34</v>
      </c>
      <c r="D65" s="9">
        <v>144</v>
      </c>
      <c r="E65" s="76">
        <v>27.71</v>
      </c>
      <c r="F65" s="9">
        <v>3</v>
      </c>
      <c r="G65" s="9">
        <v>19</v>
      </c>
      <c r="H65" s="13">
        <v>0.31109999999999999</v>
      </c>
      <c r="I65" s="9" t="s">
        <v>16</v>
      </c>
      <c r="J65" s="9"/>
      <c r="K65" s="226" t="s">
        <v>17</v>
      </c>
      <c r="L65" s="174">
        <v>45696</v>
      </c>
      <c r="M65" s="175">
        <f t="shared" si="13"/>
        <v>45696</v>
      </c>
      <c r="N65" s="84">
        <v>9957.43</v>
      </c>
      <c r="O65" s="227">
        <v>10475.93</v>
      </c>
      <c r="P65" s="85">
        <v>116</v>
      </c>
      <c r="Q65" s="85" t="s">
        <v>1617</v>
      </c>
      <c r="R65" s="228">
        <v>46061</v>
      </c>
      <c r="S65" s="175">
        <f t="shared" si="14"/>
        <v>46061</v>
      </c>
      <c r="T65" s="229">
        <f t="shared" si="15"/>
        <v>13950.860000000002</v>
      </c>
      <c r="U65" s="229">
        <f t="shared" si="16"/>
        <v>12201.34</v>
      </c>
      <c r="V65" s="229">
        <f t="shared" si="6"/>
        <v>84.731527777777785</v>
      </c>
      <c r="W65" s="229">
        <f t="shared" si="17"/>
        <v>1749.5200000000023</v>
      </c>
      <c r="X65" s="195">
        <f t="shared" si="8"/>
        <v>127.60000000000001</v>
      </c>
      <c r="Y65" s="181">
        <f t="shared" si="18"/>
        <v>144</v>
      </c>
      <c r="Z65" s="195">
        <f t="shared" si="10"/>
        <v>16.399999999999991</v>
      </c>
      <c r="AA65" s="9"/>
      <c r="AB65" s="9"/>
      <c r="AC65" s="9"/>
    </row>
    <row r="66" spans="1:29" ht="12.75">
      <c r="A66" s="10">
        <v>46062</v>
      </c>
      <c r="B66" s="9" t="s">
        <v>17</v>
      </c>
      <c r="C66" s="11">
        <v>3514.64</v>
      </c>
      <c r="D66" s="9">
        <v>38</v>
      </c>
      <c r="E66" s="76">
        <v>23.66</v>
      </c>
      <c r="F66" s="9">
        <v>0</v>
      </c>
      <c r="G66" s="9">
        <v>8</v>
      </c>
      <c r="H66" s="13">
        <v>0.2989</v>
      </c>
      <c r="I66" s="9" t="s">
        <v>16</v>
      </c>
      <c r="J66" s="9"/>
      <c r="K66" s="226" t="s">
        <v>17</v>
      </c>
      <c r="L66" s="174">
        <v>45697</v>
      </c>
      <c r="M66" s="175">
        <f t="shared" si="13"/>
        <v>45697</v>
      </c>
      <c r="N66" s="84">
        <v>11987.2</v>
      </c>
      <c r="O66" s="227">
        <v>12682.6</v>
      </c>
      <c r="P66" s="85">
        <v>142</v>
      </c>
      <c r="Q66" s="85" t="s">
        <v>1618</v>
      </c>
      <c r="R66" s="228">
        <v>46062</v>
      </c>
      <c r="S66" s="175">
        <f t="shared" si="14"/>
        <v>46062</v>
      </c>
      <c r="T66" s="229">
        <f t="shared" si="15"/>
        <v>3866.489</v>
      </c>
      <c r="U66" s="229">
        <f t="shared" si="16"/>
        <v>3514.64</v>
      </c>
      <c r="V66" s="229">
        <f t="shared" si="6"/>
        <v>92.490526315789467</v>
      </c>
      <c r="W66" s="229">
        <f t="shared" si="17"/>
        <v>351.84900000000016</v>
      </c>
      <c r="X66" s="195">
        <f t="shared" si="8"/>
        <v>156.20000000000002</v>
      </c>
      <c r="Y66" s="181">
        <f t="shared" si="18"/>
        <v>38</v>
      </c>
      <c r="Z66" s="195">
        <f t="shared" si="10"/>
        <v>-118.20000000000002</v>
      </c>
      <c r="AA66" s="9"/>
      <c r="AB66" s="9"/>
      <c r="AC66" s="9"/>
    </row>
    <row r="67" spans="1:29" ht="12.75">
      <c r="A67" s="10">
        <v>46063</v>
      </c>
      <c r="B67" s="9" t="s">
        <v>17</v>
      </c>
      <c r="C67" s="11">
        <v>7005.16</v>
      </c>
      <c r="D67" s="9">
        <v>68</v>
      </c>
      <c r="E67" s="76">
        <v>27.4</v>
      </c>
      <c r="F67" s="9">
        <v>4</v>
      </c>
      <c r="G67" s="9">
        <v>11.5</v>
      </c>
      <c r="H67" s="13">
        <v>0.35670000000000002</v>
      </c>
      <c r="I67" s="9" t="s">
        <v>16</v>
      </c>
      <c r="J67" s="9"/>
      <c r="K67" s="226" t="s">
        <v>17</v>
      </c>
      <c r="L67" s="174">
        <v>45698</v>
      </c>
      <c r="M67" s="175">
        <f t="shared" si="13"/>
        <v>45698</v>
      </c>
      <c r="N67" s="84">
        <v>3350.29</v>
      </c>
      <c r="O67" s="227">
        <v>3514.99</v>
      </c>
      <c r="P67" s="85">
        <v>34</v>
      </c>
      <c r="Q67" s="85" t="s">
        <v>1619</v>
      </c>
      <c r="R67" s="228">
        <v>46063</v>
      </c>
      <c r="S67" s="175">
        <f t="shared" si="14"/>
        <v>46063</v>
      </c>
      <c r="T67" s="229">
        <f t="shared" si="15"/>
        <v>6450.0150000000003</v>
      </c>
      <c r="U67" s="229">
        <f t="shared" si="16"/>
        <v>7005.16</v>
      </c>
      <c r="V67" s="229">
        <f t="shared" si="6"/>
        <v>103.01705882352941</v>
      </c>
      <c r="W67" s="229">
        <f t="shared" si="17"/>
        <v>-555.14499999999953</v>
      </c>
      <c r="X67" s="195">
        <f t="shared" si="8"/>
        <v>37.400000000000006</v>
      </c>
      <c r="Y67" s="181">
        <f t="shared" si="18"/>
        <v>68</v>
      </c>
      <c r="Z67" s="195">
        <f t="shared" si="10"/>
        <v>30.599999999999994</v>
      </c>
      <c r="AA67" s="9"/>
      <c r="AB67" s="9"/>
      <c r="AC67" s="9"/>
    </row>
    <row r="68" spans="1:29" ht="12.75">
      <c r="A68" s="10">
        <v>46064</v>
      </c>
      <c r="B68" s="9" t="s">
        <v>17</v>
      </c>
      <c r="C68" s="11">
        <v>4405.04</v>
      </c>
      <c r="D68" s="9">
        <v>45</v>
      </c>
      <c r="E68" s="76">
        <v>26.19</v>
      </c>
      <c r="F68" s="9">
        <v>0</v>
      </c>
      <c r="G68" s="9">
        <v>9</v>
      </c>
      <c r="H68" s="13">
        <v>0.33050000000000002</v>
      </c>
      <c r="I68" s="9" t="s">
        <v>16</v>
      </c>
      <c r="J68" s="9"/>
      <c r="K68" s="226" t="s">
        <v>17</v>
      </c>
      <c r="L68" s="174">
        <v>45699</v>
      </c>
      <c r="M68" s="175">
        <f t="shared" si="13"/>
        <v>45699</v>
      </c>
      <c r="N68" s="84">
        <v>5631.85</v>
      </c>
      <c r="O68" s="227">
        <v>5863.65</v>
      </c>
      <c r="P68" s="85">
        <v>58</v>
      </c>
      <c r="Q68" s="85" t="s">
        <v>1620</v>
      </c>
      <c r="R68" s="228">
        <v>46064</v>
      </c>
      <c r="S68" s="175">
        <f t="shared" si="14"/>
        <v>46064</v>
      </c>
      <c r="T68" s="229">
        <f t="shared" si="15"/>
        <v>4560.523000000001</v>
      </c>
      <c r="U68" s="229">
        <f t="shared" si="16"/>
        <v>4405.04</v>
      </c>
      <c r="V68" s="229">
        <f t="shared" si="6"/>
        <v>97.88977777777778</v>
      </c>
      <c r="W68" s="229">
        <f t="shared" si="17"/>
        <v>155.48300000000108</v>
      </c>
      <c r="X68" s="195">
        <f t="shared" si="8"/>
        <v>63.800000000000004</v>
      </c>
      <c r="Y68" s="181">
        <f t="shared" si="18"/>
        <v>45</v>
      </c>
      <c r="Z68" s="195">
        <f t="shared" si="10"/>
        <v>-18.800000000000004</v>
      </c>
      <c r="AA68" s="9"/>
      <c r="AB68" s="9"/>
      <c r="AC68" s="9"/>
    </row>
    <row r="69" spans="1:29" ht="12.75">
      <c r="A69" s="10">
        <v>46065</v>
      </c>
      <c r="B69" s="9" t="s">
        <v>17</v>
      </c>
      <c r="C69" s="11">
        <v>5220.3500000000004</v>
      </c>
      <c r="D69" s="9">
        <v>52</v>
      </c>
      <c r="E69" s="76">
        <v>25.77</v>
      </c>
      <c r="F69" s="9">
        <v>4</v>
      </c>
      <c r="G69" s="9">
        <v>10.75</v>
      </c>
      <c r="H69" s="13">
        <v>0.28249999999999997</v>
      </c>
      <c r="I69" s="9" t="s">
        <v>16</v>
      </c>
      <c r="J69" s="9"/>
      <c r="K69" s="226" t="s">
        <v>17</v>
      </c>
      <c r="L69" s="174">
        <v>45700</v>
      </c>
      <c r="M69" s="175">
        <f t="shared" si="13"/>
        <v>45700</v>
      </c>
      <c r="N69" s="84">
        <v>3914.13</v>
      </c>
      <c r="O69" s="227">
        <v>4145.93</v>
      </c>
      <c r="P69" s="85">
        <v>50</v>
      </c>
      <c r="Q69" s="85" t="s">
        <v>1621</v>
      </c>
      <c r="R69" s="228">
        <v>46065</v>
      </c>
      <c r="S69" s="175">
        <f t="shared" si="14"/>
        <v>46065</v>
      </c>
      <c r="T69" s="229">
        <f t="shared" si="15"/>
        <v>5674.8339999999998</v>
      </c>
      <c r="U69" s="229">
        <f t="shared" si="16"/>
        <v>5220.3500000000004</v>
      </c>
      <c r="V69" s="229">
        <f t="shared" si="6"/>
        <v>100.39134615384616</v>
      </c>
      <c r="W69" s="229">
        <f t="shared" si="17"/>
        <v>454.48399999999947</v>
      </c>
      <c r="X69" s="195">
        <f t="shared" si="8"/>
        <v>55.000000000000007</v>
      </c>
      <c r="Y69" s="181">
        <f t="shared" si="18"/>
        <v>52</v>
      </c>
      <c r="Z69" s="195">
        <f t="shared" si="10"/>
        <v>-3.0000000000000071</v>
      </c>
      <c r="AA69" s="9"/>
      <c r="AB69" s="9"/>
      <c r="AC69" s="9"/>
    </row>
    <row r="70" spans="1:29" ht="12.75">
      <c r="A70" s="10">
        <v>46066</v>
      </c>
      <c r="B70" s="9" t="s">
        <v>17</v>
      </c>
      <c r="C70" s="11">
        <v>11265.62</v>
      </c>
      <c r="D70" s="9">
        <v>106</v>
      </c>
      <c r="E70" s="76">
        <v>21.94</v>
      </c>
      <c r="F70" s="9">
        <v>1</v>
      </c>
      <c r="G70" s="9">
        <v>15</v>
      </c>
      <c r="H70" s="13">
        <v>0.30680000000000002</v>
      </c>
      <c r="I70" s="9" t="s">
        <v>16</v>
      </c>
      <c r="J70" s="9"/>
      <c r="K70" s="226" t="s">
        <v>17</v>
      </c>
      <c r="L70" s="174">
        <v>45701</v>
      </c>
      <c r="M70" s="175">
        <f t="shared" si="13"/>
        <v>45701</v>
      </c>
      <c r="N70" s="84">
        <v>4914.9399999999996</v>
      </c>
      <c r="O70" s="227">
        <v>5158.9399999999996</v>
      </c>
      <c r="P70" s="85">
        <v>54</v>
      </c>
      <c r="Q70" s="85" t="s">
        <v>1622</v>
      </c>
      <c r="R70" s="228">
        <v>46066</v>
      </c>
      <c r="S70" s="175">
        <f t="shared" si="14"/>
        <v>46066</v>
      </c>
      <c r="T70" s="229">
        <f t="shared" si="15"/>
        <v>11053.317000000001</v>
      </c>
      <c r="U70" s="229">
        <f t="shared" si="16"/>
        <v>11265.62</v>
      </c>
      <c r="V70" s="229">
        <f t="shared" si="6"/>
        <v>106.27943396226416</v>
      </c>
      <c r="W70" s="229">
        <f t="shared" si="17"/>
        <v>-212.30299999999988</v>
      </c>
      <c r="X70" s="195">
        <f t="shared" si="8"/>
        <v>59.400000000000006</v>
      </c>
      <c r="Y70" s="181">
        <f t="shared" si="18"/>
        <v>106</v>
      </c>
      <c r="Z70" s="195">
        <f t="shared" si="10"/>
        <v>46.599999999999994</v>
      </c>
      <c r="AA70" s="9"/>
      <c r="AB70" s="9"/>
      <c r="AC70" s="9"/>
    </row>
    <row r="71" spans="1:29" ht="12.75">
      <c r="A71" s="10">
        <v>46067</v>
      </c>
      <c r="B71" s="9" t="s">
        <v>17</v>
      </c>
      <c r="C71" s="11">
        <v>6227.95</v>
      </c>
      <c r="D71" s="9">
        <v>66</v>
      </c>
      <c r="E71" s="76">
        <v>24.34</v>
      </c>
      <c r="F71" s="9">
        <v>0</v>
      </c>
      <c r="G71" s="9">
        <v>10.4</v>
      </c>
      <c r="H71" s="13">
        <v>0.2843</v>
      </c>
      <c r="I71" s="9" t="s">
        <v>16</v>
      </c>
      <c r="J71" s="9"/>
      <c r="K71" s="226" t="s">
        <v>17</v>
      </c>
      <c r="L71" s="174">
        <v>45702</v>
      </c>
      <c r="M71" s="175">
        <f t="shared" si="13"/>
        <v>45702</v>
      </c>
      <c r="N71" s="84">
        <v>9542.17</v>
      </c>
      <c r="O71" s="227">
        <v>10048.469999999999</v>
      </c>
      <c r="P71" s="85">
        <v>103</v>
      </c>
      <c r="Q71" s="85" t="s">
        <v>1623</v>
      </c>
      <c r="R71" s="228">
        <v>46067</v>
      </c>
      <c r="S71" s="175">
        <f t="shared" si="14"/>
        <v>46067</v>
      </c>
      <c r="T71" s="229">
        <f t="shared" si="15"/>
        <v>11062.766</v>
      </c>
      <c r="U71" s="229">
        <f t="shared" si="16"/>
        <v>6227.95</v>
      </c>
      <c r="V71" s="229">
        <f t="shared" si="6"/>
        <v>94.362878787878785</v>
      </c>
      <c r="W71" s="229">
        <f t="shared" si="17"/>
        <v>4834.8159999999998</v>
      </c>
      <c r="X71" s="195">
        <f t="shared" si="8"/>
        <v>113.30000000000001</v>
      </c>
      <c r="Y71" s="181">
        <f t="shared" si="18"/>
        <v>66</v>
      </c>
      <c r="Z71" s="195">
        <f t="shared" si="10"/>
        <v>-47.300000000000011</v>
      </c>
      <c r="AA71" s="9"/>
      <c r="AB71" s="9"/>
      <c r="AC71" s="9"/>
    </row>
    <row r="72" spans="1:29" ht="12.75">
      <c r="A72" s="10">
        <v>46068</v>
      </c>
      <c r="B72" s="9" t="s">
        <v>17</v>
      </c>
      <c r="C72" s="11">
        <v>10095.780000000001</v>
      </c>
      <c r="D72" s="9">
        <v>76</v>
      </c>
      <c r="E72" s="76">
        <v>30.68</v>
      </c>
      <c r="F72" s="9">
        <v>5</v>
      </c>
      <c r="G72" s="9">
        <v>19</v>
      </c>
      <c r="H72" s="13">
        <v>0.28670000000000001</v>
      </c>
      <c r="I72" s="9" t="s">
        <v>16</v>
      </c>
      <c r="J72" s="9"/>
      <c r="K72" s="226" t="s">
        <v>17</v>
      </c>
      <c r="L72" s="174">
        <v>45703</v>
      </c>
      <c r="M72" s="175">
        <f t="shared" si="13"/>
        <v>45703</v>
      </c>
      <c r="N72" s="84">
        <v>9532.4599999999991</v>
      </c>
      <c r="O72" s="227">
        <v>10057.06</v>
      </c>
      <c r="P72" s="85">
        <v>104</v>
      </c>
      <c r="Q72" s="85" t="s">
        <v>1624</v>
      </c>
      <c r="R72" s="228">
        <v>46068</v>
      </c>
      <c r="S72" s="175">
        <f t="shared" si="14"/>
        <v>46068</v>
      </c>
      <c r="T72" s="229">
        <f t="shared" si="15"/>
        <v>10761.619000000002</v>
      </c>
      <c r="U72" s="229">
        <f t="shared" si="16"/>
        <v>10095.780000000001</v>
      </c>
      <c r="V72" s="229">
        <f t="shared" si="6"/>
        <v>132.83921052631581</v>
      </c>
      <c r="W72" s="229">
        <f t="shared" si="17"/>
        <v>665.83900000000176</v>
      </c>
      <c r="X72" s="195">
        <f t="shared" si="8"/>
        <v>114.4</v>
      </c>
      <c r="Y72" s="181">
        <f t="shared" si="18"/>
        <v>76</v>
      </c>
      <c r="Z72" s="195">
        <f t="shared" si="10"/>
        <v>-38.400000000000006</v>
      </c>
      <c r="AA72" s="9"/>
      <c r="AB72" s="9"/>
      <c r="AC72" s="9"/>
    </row>
    <row r="73" spans="1:29" ht="12.75">
      <c r="A73" s="10">
        <v>46069</v>
      </c>
      <c r="B73" s="9" t="s">
        <v>17</v>
      </c>
      <c r="C73" s="11">
        <v>8240.93</v>
      </c>
      <c r="D73" s="9">
        <v>69</v>
      </c>
      <c r="E73" s="76">
        <v>30.59</v>
      </c>
      <c r="F73" s="9">
        <v>9</v>
      </c>
      <c r="G73" s="9">
        <v>17.5</v>
      </c>
      <c r="H73" s="13">
        <v>0.31140000000000001</v>
      </c>
      <c r="I73" s="9" t="s">
        <v>16</v>
      </c>
      <c r="J73" s="9"/>
      <c r="K73" s="226" t="s">
        <v>17</v>
      </c>
      <c r="L73" s="174">
        <v>45704</v>
      </c>
      <c r="M73" s="175">
        <f t="shared" si="13"/>
        <v>45704</v>
      </c>
      <c r="N73" s="84">
        <v>9246.49</v>
      </c>
      <c r="O73" s="227">
        <v>9783.2900000000009</v>
      </c>
      <c r="P73" s="85">
        <v>114</v>
      </c>
      <c r="Q73" s="85" t="s">
        <v>1625</v>
      </c>
      <c r="R73" s="228">
        <v>46069</v>
      </c>
      <c r="S73" s="175">
        <f t="shared" si="14"/>
        <v>46069</v>
      </c>
      <c r="T73" s="229">
        <f t="shared" si="15"/>
        <v>4970.0200000000004</v>
      </c>
      <c r="U73" s="229">
        <f t="shared" si="16"/>
        <v>8240.93</v>
      </c>
      <c r="V73" s="229">
        <f t="shared" si="6"/>
        <v>119.43376811594203</v>
      </c>
      <c r="W73" s="229">
        <f t="shared" si="17"/>
        <v>-3270.91</v>
      </c>
      <c r="X73" s="195">
        <f t="shared" si="8"/>
        <v>125.4</v>
      </c>
      <c r="Y73" s="181">
        <f t="shared" si="18"/>
        <v>69</v>
      </c>
      <c r="Z73" s="195">
        <f t="shared" si="10"/>
        <v>-56.400000000000006</v>
      </c>
      <c r="AA73" s="9"/>
      <c r="AB73" s="9"/>
      <c r="AC73" s="9"/>
    </row>
    <row r="74" spans="1:29" ht="12.75">
      <c r="A74" s="10">
        <v>46070</v>
      </c>
      <c r="B74" s="9" t="s">
        <v>17</v>
      </c>
      <c r="C74" s="11">
        <v>7341.17</v>
      </c>
      <c r="D74" s="9">
        <v>73</v>
      </c>
      <c r="E74" s="76">
        <v>24.31</v>
      </c>
      <c r="F74" s="9">
        <v>2</v>
      </c>
      <c r="G74" s="9">
        <v>14.4</v>
      </c>
      <c r="H74" s="13">
        <v>0.2888</v>
      </c>
      <c r="I74" s="9" t="s">
        <v>16</v>
      </c>
      <c r="J74" s="9"/>
      <c r="K74" s="226" t="s">
        <v>17</v>
      </c>
      <c r="L74" s="174">
        <v>45705</v>
      </c>
      <c r="M74" s="175">
        <f t="shared" si="13"/>
        <v>45705</v>
      </c>
      <c r="N74" s="84">
        <v>4286.3999999999996</v>
      </c>
      <c r="O74" s="227">
        <v>4518.2</v>
      </c>
      <c r="P74" s="85">
        <v>47</v>
      </c>
      <c r="Q74" s="85" t="s">
        <v>1626</v>
      </c>
      <c r="R74" s="228">
        <v>46070</v>
      </c>
      <c r="S74" s="175">
        <f t="shared" si="14"/>
        <v>46070</v>
      </c>
      <c r="T74" s="229">
        <f t="shared" si="15"/>
        <v>6714.9390000000003</v>
      </c>
      <c r="U74" s="229">
        <f t="shared" si="16"/>
        <v>7341.17</v>
      </c>
      <c r="V74" s="229">
        <f t="shared" si="6"/>
        <v>100.56397260273972</v>
      </c>
      <c r="W74" s="229">
        <f t="shared" si="17"/>
        <v>-626.23099999999977</v>
      </c>
      <c r="X74" s="195">
        <f t="shared" si="8"/>
        <v>51.7</v>
      </c>
      <c r="Y74" s="181">
        <f t="shared" si="18"/>
        <v>73</v>
      </c>
      <c r="Z74" s="195">
        <f t="shared" si="10"/>
        <v>21.299999999999997</v>
      </c>
      <c r="AA74" s="9"/>
      <c r="AB74" s="9"/>
      <c r="AC74" s="9"/>
    </row>
    <row r="75" spans="1:29" ht="12.75">
      <c r="A75" s="10">
        <v>46071</v>
      </c>
      <c r="B75" s="9" t="s">
        <v>17</v>
      </c>
      <c r="C75" s="11">
        <v>7325.72</v>
      </c>
      <c r="D75" s="9">
        <v>81</v>
      </c>
      <c r="E75" s="76">
        <v>30.44</v>
      </c>
      <c r="F75" s="9">
        <v>4</v>
      </c>
      <c r="G75" s="9">
        <v>20.66</v>
      </c>
      <c r="H75" s="13">
        <v>0.29930000000000001</v>
      </c>
      <c r="I75" s="9" t="s">
        <v>16</v>
      </c>
      <c r="J75" s="9"/>
      <c r="K75" s="226" t="s">
        <v>17</v>
      </c>
      <c r="L75" s="174">
        <v>45706</v>
      </c>
      <c r="M75" s="175">
        <f t="shared" si="13"/>
        <v>45706</v>
      </c>
      <c r="N75" s="84">
        <v>5793.39</v>
      </c>
      <c r="O75" s="227">
        <v>6104.49</v>
      </c>
      <c r="P75" s="85">
        <v>61</v>
      </c>
      <c r="Q75" s="85" t="s">
        <v>1627</v>
      </c>
      <c r="R75" s="228">
        <v>46071</v>
      </c>
      <c r="S75" s="175">
        <f t="shared" si="14"/>
        <v>46071</v>
      </c>
      <c r="T75" s="229">
        <f t="shared" si="15"/>
        <v>3900.5230000000001</v>
      </c>
      <c r="U75" s="229">
        <f t="shared" si="16"/>
        <v>7325.72</v>
      </c>
      <c r="V75" s="229">
        <f t="shared" si="6"/>
        <v>90.440987654320992</v>
      </c>
      <c r="W75" s="229">
        <f t="shared" si="17"/>
        <v>-3425.1970000000001</v>
      </c>
      <c r="X75" s="195">
        <f t="shared" si="8"/>
        <v>67.100000000000009</v>
      </c>
      <c r="Y75" s="181">
        <f t="shared" si="18"/>
        <v>81</v>
      </c>
      <c r="Z75" s="195">
        <f t="shared" si="10"/>
        <v>13.899999999999991</v>
      </c>
      <c r="AA75" s="9"/>
      <c r="AB75" s="9"/>
      <c r="AC75" s="9"/>
    </row>
    <row r="76" spans="1:29" ht="12.75">
      <c r="A76" s="10">
        <v>46072</v>
      </c>
      <c r="B76" s="9" t="s">
        <v>17</v>
      </c>
      <c r="C76" s="11">
        <v>4659.16</v>
      </c>
      <c r="D76" s="9">
        <v>46</v>
      </c>
      <c r="E76" s="76">
        <v>25.07</v>
      </c>
      <c r="F76" s="9">
        <v>1</v>
      </c>
      <c r="G76" s="9">
        <v>11</v>
      </c>
      <c r="H76" s="13">
        <v>0.30280000000000001</v>
      </c>
      <c r="I76" s="9" t="s">
        <v>16</v>
      </c>
      <c r="J76" s="9"/>
      <c r="K76" s="226" t="s">
        <v>17</v>
      </c>
      <c r="L76" s="174">
        <v>45707</v>
      </c>
      <c r="M76" s="175">
        <f t="shared" si="13"/>
        <v>45707</v>
      </c>
      <c r="N76" s="84">
        <v>3375.13</v>
      </c>
      <c r="O76" s="227">
        <v>3545.93</v>
      </c>
      <c r="P76" s="85">
        <v>37</v>
      </c>
      <c r="Q76" s="85" t="s">
        <v>1628</v>
      </c>
      <c r="R76" s="228">
        <v>46072</v>
      </c>
      <c r="S76" s="175">
        <f t="shared" si="14"/>
        <v>46072</v>
      </c>
      <c r="T76" s="229">
        <f t="shared" si="15"/>
        <v>4640.009</v>
      </c>
      <c r="U76" s="229">
        <f t="shared" si="16"/>
        <v>4659.16</v>
      </c>
      <c r="V76" s="229">
        <f t="shared" si="6"/>
        <v>101.28608695652174</v>
      </c>
      <c r="W76" s="229">
        <f t="shared" si="17"/>
        <v>-19.15099999999984</v>
      </c>
      <c r="X76" s="195">
        <f t="shared" si="8"/>
        <v>40.700000000000003</v>
      </c>
      <c r="Y76" s="181">
        <f t="shared" si="18"/>
        <v>46</v>
      </c>
      <c r="Z76" s="195">
        <f t="shared" si="10"/>
        <v>5.2999999999999972</v>
      </c>
      <c r="AA76" s="9"/>
      <c r="AB76" s="9"/>
      <c r="AC76" s="9"/>
    </row>
    <row r="77" spans="1:29" ht="12.75">
      <c r="A77" s="10">
        <v>46073</v>
      </c>
      <c r="B77" s="9" t="s">
        <v>17</v>
      </c>
      <c r="C77" s="11">
        <v>9069.1299999999992</v>
      </c>
      <c r="D77" s="9">
        <v>90</v>
      </c>
      <c r="E77" s="76">
        <v>24.74</v>
      </c>
      <c r="F77" s="9">
        <v>5</v>
      </c>
      <c r="G77" s="9">
        <v>12</v>
      </c>
      <c r="H77" s="13">
        <v>0.32300000000000001</v>
      </c>
      <c r="I77" s="9" t="s">
        <v>16</v>
      </c>
      <c r="J77" s="9"/>
      <c r="K77" s="226" t="s">
        <v>17</v>
      </c>
      <c r="L77" s="174">
        <v>45708</v>
      </c>
      <c r="M77" s="175">
        <f t="shared" si="13"/>
        <v>45708</v>
      </c>
      <c r="N77" s="84">
        <v>3980.29</v>
      </c>
      <c r="O77" s="227">
        <v>4218.1899999999996</v>
      </c>
      <c r="P77" s="85">
        <v>52</v>
      </c>
      <c r="Q77" s="85" t="s">
        <v>1629</v>
      </c>
      <c r="R77" s="228">
        <v>46073</v>
      </c>
      <c r="S77" s="175">
        <f t="shared" si="14"/>
        <v>46073</v>
      </c>
      <c r="T77" s="229">
        <f t="shared" si="15"/>
        <v>10025.367</v>
      </c>
      <c r="U77" s="229">
        <f t="shared" si="16"/>
        <v>9069.1299999999992</v>
      </c>
      <c r="V77" s="229">
        <f t="shared" si="6"/>
        <v>100.7681111111111</v>
      </c>
      <c r="W77" s="229">
        <f t="shared" si="17"/>
        <v>956.23700000000099</v>
      </c>
      <c r="X77" s="195">
        <f t="shared" si="8"/>
        <v>57.2</v>
      </c>
      <c r="Y77" s="181">
        <f t="shared" si="18"/>
        <v>90</v>
      </c>
      <c r="Z77" s="195">
        <f t="shared" si="10"/>
        <v>32.799999999999997</v>
      </c>
      <c r="AA77" s="9"/>
      <c r="AB77" s="9"/>
      <c r="AC77" s="9"/>
    </row>
    <row r="78" spans="1:29" ht="12.75">
      <c r="A78" s="10">
        <v>46074</v>
      </c>
      <c r="B78" s="9" t="s">
        <v>17</v>
      </c>
      <c r="C78" s="11">
        <v>7849.17</v>
      </c>
      <c r="D78" s="9">
        <v>81</v>
      </c>
      <c r="E78" s="76">
        <v>25.14</v>
      </c>
      <c r="F78" s="9">
        <v>1</v>
      </c>
      <c r="G78" s="9">
        <v>15.5</v>
      </c>
      <c r="H78" s="13">
        <v>0.28760000000000002</v>
      </c>
      <c r="I78" s="9" t="s">
        <v>16</v>
      </c>
      <c r="J78" s="9"/>
      <c r="K78" s="226" t="s">
        <v>17</v>
      </c>
      <c r="L78" s="174">
        <v>45709</v>
      </c>
      <c r="M78" s="175">
        <f t="shared" si="13"/>
        <v>45709</v>
      </c>
      <c r="N78" s="84">
        <v>8699.17</v>
      </c>
      <c r="O78" s="227">
        <v>9113.9699999999993</v>
      </c>
      <c r="P78" s="85">
        <v>97</v>
      </c>
      <c r="Q78" s="85" t="s">
        <v>1630</v>
      </c>
      <c r="R78" s="228">
        <v>46074</v>
      </c>
      <c r="S78" s="175">
        <f t="shared" si="14"/>
        <v>46074</v>
      </c>
      <c r="T78" s="229">
        <f t="shared" si="15"/>
        <v>11613.184000000001</v>
      </c>
      <c r="U78" s="229">
        <f t="shared" si="16"/>
        <v>7849.17</v>
      </c>
      <c r="V78" s="229">
        <f t="shared" si="6"/>
        <v>96.903333333333336</v>
      </c>
      <c r="W78" s="229">
        <f t="shared" si="17"/>
        <v>3764.014000000001</v>
      </c>
      <c r="X78" s="195">
        <f t="shared" si="8"/>
        <v>106.7</v>
      </c>
      <c r="Y78" s="181">
        <f t="shared" si="18"/>
        <v>81</v>
      </c>
      <c r="Z78" s="195">
        <f t="shared" si="10"/>
        <v>-25.700000000000003</v>
      </c>
      <c r="AA78" s="9"/>
      <c r="AB78" s="9"/>
      <c r="AC78" s="9"/>
    </row>
    <row r="79" spans="1:29" ht="12.75">
      <c r="A79" s="10">
        <v>46075</v>
      </c>
      <c r="B79" s="9" t="s">
        <v>17</v>
      </c>
      <c r="C79" s="11">
        <v>8797.6299999999992</v>
      </c>
      <c r="D79" s="9">
        <v>96</v>
      </c>
      <c r="E79" s="76">
        <v>33.65</v>
      </c>
      <c r="F79" s="9">
        <v>5</v>
      </c>
      <c r="G79" s="9">
        <v>25.66</v>
      </c>
      <c r="H79" s="13">
        <v>0.3039</v>
      </c>
      <c r="I79" s="9" t="s">
        <v>16</v>
      </c>
      <c r="J79" s="9"/>
      <c r="K79" s="226" t="s">
        <v>17</v>
      </c>
      <c r="L79" s="174">
        <v>45710</v>
      </c>
      <c r="M79" s="175">
        <f t="shared" si="13"/>
        <v>45710</v>
      </c>
      <c r="N79" s="84">
        <v>10063.34</v>
      </c>
      <c r="O79" s="227">
        <v>10557.44</v>
      </c>
      <c r="P79" s="85">
        <v>106</v>
      </c>
      <c r="Q79" s="85" t="s">
        <v>1631</v>
      </c>
      <c r="R79" s="228">
        <v>46075</v>
      </c>
      <c r="S79" s="175">
        <f t="shared" si="14"/>
        <v>46075</v>
      </c>
      <c r="T79" s="229">
        <f t="shared" si="15"/>
        <v>11216.535000000002</v>
      </c>
      <c r="U79" s="229">
        <f t="shared" si="16"/>
        <v>8797.6299999999992</v>
      </c>
      <c r="V79" s="229">
        <f t="shared" si="6"/>
        <v>91.641979166666658</v>
      </c>
      <c r="W79" s="229">
        <f t="shared" si="17"/>
        <v>2418.9050000000025</v>
      </c>
      <c r="X79" s="195">
        <f t="shared" si="8"/>
        <v>116.60000000000001</v>
      </c>
      <c r="Y79" s="181">
        <f t="shared" si="18"/>
        <v>96</v>
      </c>
      <c r="Z79" s="195">
        <f t="shared" si="10"/>
        <v>-20.600000000000009</v>
      </c>
      <c r="AA79" s="9"/>
      <c r="AB79" s="9"/>
      <c r="AC79" s="9"/>
    </row>
    <row r="80" spans="1:29" ht="12.75">
      <c r="A80" s="10">
        <v>46076</v>
      </c>
      <c r="B80" s="9" t="s">
        <v>17</v>
      </c>
      <c r="C80" s="11">
        <v>4598.29</v>
      </c>
      <c r="D80" s="9">
        <v>44</v>
      </c>
      <c r="E80" s="76">
        <v>28.27</v>
      </c>
      <c r="F80" s="9">
        <v>3</v>
      </c>
      <c r="G80" s="9">
        <v>8.25</v>
      </c>
      <c r="H80" s="13">
        <v>0.2928</v>
      </c>
      <c r="I80" s="9" t="s">
        <v>16</v>
      </c>
      <c r="J80" s="9"/>
      <c r="K80" s="226" t="s">
        <v>17</v>
      </c>
      <c r="L80" s="174">
        <v>45711</v>
      </c>
      <c r="M80" s="175">
        <f t="shared" si="13"/>
        <v>45711</v>
      </c>
      <c r="N80" s="84">
        <v>9617.35</v>
      </c>
      <c r="O80" s="227">
        <v>10196.85</v>
      </c>
      <c r="P80" s="85">
        <v>123</v>
      </c>
      <c r="Q80" s="85" t="s">
        <v>1632</v>
      </c>
      <c r="R80" s="228">
        <v>46076</v>
      </c>
      <c r="S80" s="175">
        <f t="shared" si="14"/>
        <v>46076</v>
      </c>
      <c r="T80" s="229">
        <f t="shared" si="15"/>
        <v>3097.3470000000002</v>
      </c>
      <c r="U80" s="229">
        <f t="shared" si="16"/>
        <v>4598.29</v>
      </c>
      <c r="V80" s="229">
        <f t="shared" si="6"/>
        <v>104.5065909090909</v>
      </c>
      <c r="W80" s="229">
        <f t="shared" si="17"/>
        <v>-1500.9429999999998</v>
      </c>
      <c r="X80" s="195">
        <f t="shared" si="8"/>
        <v>135.30000000000001</v>
      </c>
      <c r="Y80" s="181">
        <f t="shared" si="18"/>
        <v>44</v>
      </c>
      <c r="Z80" s="195">
        <f t="shared" si="10"/>
        <v>-91.300000000000011</v>
      </c>
      <c r="AA80" s="9"/>
      <c r="AB80" s="9"/>
      <c r="AC80" s="9"/>
    </row>
    <row r="81" spans="1:29" ht="12.75">
      <c r="A81" s="10">
        <v>46077</v>
      </c>
      <c r="B81" s="9" t="s">
        <v>17</v>
      </c>
      <c r="C81" s="11">
        <v>5461</v>
      </c>
      <c r="D81" s="9">
        <v>52</v>
      </c>
      <c r="E81" s="76">
        <v>22</v>
      </c>
      <c r="F81" s="9">
        <v>0</v>
      </c>
      <c r="G81" s="9">
        <v>7.4</v>
      </c>
      <c r="H81" s="13">
        <v>0.35510000000000003</v>
      </c>
      <c r="I81" s="9" t="s">
        <v>16</v>
      </c>
      <c r="J81" s="9"/>
      <c r="K81" s="226" t="s">
        <v>17</v>
      </c>
      <c r="L81" s="174">
        <v>45712</v>
      </c>
      <c r="M81" s="175">
        <f t="shared" si="13"/>
        <v>45712</v>
      </c>
      <c r="N81" s="84">
        <v>2724.27</v>
      </c>
      <c r="O81" s="227">
        <v>2815.77</v>
      </c>
      <c r="P81" s="85">
        <v>35</v>
      </c>
      <c r="Q81" s="85" t="s">
        <v>1633</v>
      </c>
      <c r="R81" s="228">
        <v>46077</v>
      </c>
      <c r="S81" s="175">
        <f t="shared" si="14"/>
        <v>46077</v>
      </c>
      <c r="T81" s="229">
        <f t="shared" si="15"/>
        <v>5435.0339999999997</v>
      </c>
      <c r="U81" s="229">
        <f t="shared" si="16"/>
        <v>5461</v>
      </c>
      <c r="V81" s="229">
        <f t="shared" si="6"/>
        <v>105.01923076923077</v>
      </c>
      <c r="W81" s="229">
        <f t="shared" si="17"/>
        <v>-25.966000000000349</v>
      </c>
      <c r="X81" s="195">
        <f t="shared" si="8"/>
        <v>38.5</v>
      </c>
      <c r="Y81" s="181">
        <f t="shared" si="18"/>
        <v>52</v>
      </c>
      <c r="Z81" s="195">
        <f t="shared" si="10"/>
        <v>13.5</v>
      </c>
      <c r="AA81" s="9"/>
      <c r="AB81" s="9"/>
      <c r="AC81" s="9"/>
    </row>
    <row r="82" spans="1:29" ht="12.75">
      <c r="A82" s="10">
        <v>46078</v>
      </c>
      <c r="B82" s="9" t="s">
        <v>17</v>
      </c>
      <c r="C82" s="11">
        <v>3754.45</v>
      </c>
      <c r="D82" s="9">
        <v>42</v>
      </c>
      <c r="E82" s="76">
        <v>23.19</v>
      </c>
      <c r="F82" s="9">
        <v>1</v>
      </c>
      <c r="G82" s="9">
        <v>9.6</v>
      </c>
      <c r="H82" s="13">
        <v>0.2999</v>
      </c>
      <c r="I82" s="9" t="s">
        <v>16</v>
      </c>
      <c r="J82" s="9"/>
      <c r="K82" s="226" t="s">
        <v>17</v>
      </c>
      <c r="L82" s="174">
        <v>45713</v>
      </c>
      <c r="M82" s="175">
        <f t="shared" si="13"/>
        <v>45713</v>
      </c>
      <c r="N82" s="84">
        <v>4739.6400000000003</v>
      </c>
      <c r="O82" s="227">
        <v>4940.9399999999996</v>
      </c>
      <c r="P82" s="85">
        <v>45</v>
      </c>
      <c r="Q82" s="85" t="s">
        <v>1634</v>
      </c>
      <c r="R82" s="228">
        <v>46078</v>
      </c>
      <c r="S82" s="175">
        <f t="shared" si="14"/>
        <v>46078</v>
      </c>
      <c r="T82" s="229">
        <f t="shared" si="15"/>
        <v>4871.3720000000012</v>
      </c>
      <c r="U82" s="229">
        <f t="shared" si="16"/>
        <v>3754.45</v>
      </c>
      <c r="V82" s="229">
        <f t="shared" si="6"/>
        <v>89.391666666666666</v>
      </c>
      <c r="W82" s="229">
        <f t="shared" si="17"/>
        <v>1116.9220000000014</v>
      </c>
      <c r="X82" s="195">
        <f t="shared" si="8"/>
        <v>49.500000000000007</v>
      </c>
      <c r="Y82" s="181">
        <f t="shared" si="18"/>
        <v>42</v>
      </c>
      <c r="Z82" s="195">
        <f t="shared" si="10"/>
        <v>-7.5000000000000071</v>
      </c>
      <c r="AA82" s="9"/>
      <c r="AB82" s="9"/>
      <c r="AC82" s="9"/>
    </row>
    <row r="83" spans="1:29" ht="12.75">
      <c r="A83" s="10">
        <v>46079</v>
      </c>
      <c r="B83" s="9" t="s">
        <v>17</v>
      </c>
      <c r="C83" s="11">
        <v>5382.64</v>
      </c>
      <c r="D83" s="9">
        <v>48</v>
      </c>
      <c r="E83" s="76">
        <v>40.61</v>
      </c>
      <c r="F83" s="9">
        <v>2</v>
      </c>
      <c r="G83" s="9">
        <v>12</v>
      </c>
      <c r="H83" s="13">
        <v>0.28689999999999999</v>
      </c>
      <c r="I83" s="9" t="s">
        <v>16</v>
      </c>
      <c r="J83" s="9"/>
      <c r="K83" s="226" t="s">
        <v>17</v>
      </c>
      <c r="L83" s="174">
        <v>45714</v>
      </c>
      <c r="M83" s="175">
        <f t="shared" si="13"/>
        <v>45714</v>
      </c>
      <c r="N83" s="84">
        <v>4184.5200000000004</v>
      </c>
      <c r="O83" s="227">
        <v>4428.5200000000004</v>
      </c>
      <c r="P83" s="85">
        <v>52</v>
      </c>
      <c r="Q83" s="85" t="s">
        <v>1635</v>
      </c>
      <c r="R83" s="228">
        <v>46079</v>
      </c>
      <c r="S83" s="175">
        <f t="shared" si="14"/>
        <v>46079</v>
      </c>
      <c r="T83" s="229">
        <f t="shared" si="15"/>
        <v>5663.482</v>
      </c>
      <c r="U83" s="229">
        <f t="shared" si="16"/>
        <v>5382.64</v>
      </c>
      <c r="V83" s="229">
        <f t="shared" si="6"/>
        <v>112.13833333333334</v>
      </c>
      <c r="W83" s="229">
        <f t="shared" si="17"/>
        <v>280.84199999999964</v>
      </c>
      <c r="X83" s="195">
        <f t="shared" si="8"/>
        <v>57.2</v>
      </c>
      <c r="Y83" s="181">
        <f t="shared" si="18"/>
        <v>48</v>
      </c>
      <c r="Z83" s="195">
        <f t="shared" si="10"/>
        <v>-9.2000000000000028</v>
      </c>
      <c r="AA83" s="9"/>
      <c r="AB83" s="9"/>
      <c r="AC83" s="9"/>
    </row>
    <row r="84" spans="1:29" ht="12.75">
      <c r="A84" s="10">
        <v>46080</v>
      </c>
      <c r="B84" s="9" t="s">
        <v>17</v>
      </c>
      <c r="C84" s="11">
        <v>9694.83</v>
      </c>
      <c r="D84" s="9">
        <v>119</v>
      </c>
      <c r="E84" s="76">
        <v>45.73</v>
      </c>
      <c r="F84" s="9">
        <v>24</v>
      </c>
      <c r="G84" s="9">
        <v>20.25</v>
      </c>
      <c r="H84" s="13">
        <v>0.3528</v>
      </c>
      <c r="I84" s="9" t="s">
        <v>16</v>
      </c>
      <c r="J84" s="9"/>
      <c r="K84" s="226" t="s">
        <v>17</v>
      </c>
      <c r="L84" s="174">
        <v>45715</v>
      </c>
      <c r="M84" s="175">
        <f t="shared" si="13"/>
        <v>45715</v>
      </c>
      <c r="N84" s="84">
        <v>4837.5200000000004</v>
      </c>
      <c r="O84" s="227">
        <v>5148.62</v>
      </c>
      <c r="P84" s="85">
        <v>58</v>
      </c>
      <c r="Q84" s="85" t="s">
        <v>1636</v>
      </c>
      <c r="R84" s="228">
        <v>46080</v>
      </c>
      <c r="S84" s="175">
        <f t="shared" si="14"/>
        <v>46080</v>
      </c>
      <c r="T84" s="229">
        <f t="shared" si="15"/>
        <v>10753.105</v>
      </c>
      <c r="U84" s="229">
        <f t="shared" si="16"/>
        <v>9694.83</v>
      </c>
      <c r="V84" s="229">
        <f t="shared" si="6"/>
        <v>81.46915966386554</v>
      </c>
      <c r="W84" s="229">
        <f t="shared" si="17"/>
        <v>1058.2749999999996</v>
      </c>
      <c r="X84" s="195">
        <f t="shared" si="8"/>
        <v>63.800000000000004</v>
      </c>
      <c r="Y84" s="181">
        <f t="shared" si="18"/>
        <v>119</v>
      </c>
      <c r="Z84" s="195">
        <f t="shared" si="10"/>
        <v>55.199999999999996</v>
      </c>
      <c r="AA84" s="9"/>
      <c r="AB84" s="9"/>
      <c r="AC84" s="9"/>
    </row>
    <row r="85" spans="1:29" ht="12.75">
      <c r="A85" s="10">
        <v>46081</v>
      </c>
      <c r="B85" s="9" t="s">
        <v>17</v>
      </c>
      <c r="C85" s="11">
        <v>9568.35</v>
      </c>
      <c r="D85" s="9">
        <v>100</v>
      </c>
      <c r="E85" s="76">
        <v>31.85</v>
      </c>
      <c r="F85" s="9">
        <v>7</v>
      </c>
      <c r="G85" s="9">
        <v>19.25</v>
      </c>
      <c r="H85" s="13">
        <v>0.316</v>
      </c>
      <c r="I85" s="9" t="s">
        <v>16</v>
      </c>
      <c r="J85" s="9"/>
      <c r="K85" s="226" t="s">
        <v>17</v>
      </c>
      <c r="L85" s="174">
        <v>45716</v>
      </c>
      <c r="M85" s="175">
        <f t="shared" si="13"/>
        <v>45716</v>
      </c>
      <c r="N85" s="84">
        <v>9281.4500000000007</v>
      </c>
      <c r="O85" s="227">
        <v>9775.5499999999993</v>
      </c>
      <c r="P85" s="85">
        <v>101</v>
      </c>
      <c r="Q85" s="85" t="s">
        <v>1637</v>
      </c>
      <c r="R85" s="228">
        <v>46081</v>
      </c>
      <c r="S85" s="175">
        <f t="shared" si="14"/>
        <v>46081</v>
      </c>
      <c r="T85" s="229">
        <f>O87*$AA$25</f>
        <v>6990.5330000000004</v>
      </c>
      <c r="U85" s="229">
        <f t="shared" si="16"/>
        <v>9568.35</v>
      </c>
      <c r="V85" s="229">
        <f t="shared" si="6"/>
        <v>95.683500000000009</v>
      </c>
      <c r="W85" s="229">
        <f t="shared" si="17"/>
        <v>-2577.817</v>
      </c>
      <c r="X85" s="195">
        <f t="shared" si="8"/>
        <v>111.10000000000001</v>
      </c>
      <c r="Y85" s="181">
        <f t="shared" si="18"/>
        <v>100</v>
      </c>
      <c r="Z85" s="195">
        <f t="shared" si="10"/>
        <v>-11.100000000000009</v>
      </c>
      <c r="AA85" s="9"/>
      <c r="AB85" s="9"/>
      <c r="AC85" s="9"/>
    </row>
    <row r="86" spans="1:29" ht="15">
      <c r="A86" s="10">
        <v>46082</v>
      </c>
      <c r="B86" s="9" t="s">
        <v>17</v>
      </c>
      <c r="C86" s="11">
        <v>13994.29</v>
      </c>
      <c r="D86" s="9">
        <v>134</v>
      </c>
      <c r="E86" s="76">
        <v>31.79</v>
      </c>
      <c r="F86" s="9">
        <v>12</v>
      </c>
      <c r="G86" s="9">
        <v>16</v>
      </c>
      <c r="H86" s="13">
        <v>0.28370000000000001</v>
      </c>
      <c r="I86" s="9" t="s">
        <v>16</v>
      </c>
      <c r="J86" s="9"/>
      <c r="K86" s="184" t="s">
        <v>1593</v>
      </c>
      <c r="L86" s="137" t="s">
        <v>1578</v>
      </c>
      <c r="M86" s="211" t="str">
        <f t="shared" si="13"/>
        <v>TOTAL</v>
      </c>
      <c r="N86" s="236">
        <f t="shared" ref="N86:P86" si="19">SUM(N58:N85)</f>
        <v>175142.5</v>
      </c>
      <c r="O86" s="233">
        <f t="shared" si="19"/>
        <v>184566.99999999997</v>
      </c>
      <c r="P86" s="137">
        <f t="shared" si="19"/>
        <v>2038</v>
      </c>
      <c r="Q86" s="139">
        <f>O86/P86</f>
        <v>90.56280667320901</v>
      </c>
      <c r="R86" s="142" t="s">
        <v>1578</v>
      </c>
      <c r="S86" s="211" t="str">
        <f t="shared" si="14"/>
        <v>TOTAL</v>
      </c>
      <c r="T86" s="144">
        <f t="shared" ref="T86:Z86" si="20">SUM(T58:T85)</f>
        <v>201367.02300000002</v>
      </c>
      <c r="U86" s="141">
        <f t="shared" si="20"/>
        <v>198304.33000000005</v>
      </c>
      <c r="V86" s="139">
        <f t="shared" si="20"/>
        <v>2829.1693942494749</v>
      </c>
      <c r="W86" s="139">
        <f t="shared" si="20"/>
        <v>3062.6930000000139</v>
      </c>
      <c r="X86" s="141">
        <f t="shared" si="20"/>
        <v>2241.8000000000002</v>
      </c>
      <c r="Y86" s="141">
        <f t="shared" si="20"/>
        <v>1979</v>
      </c>
      <c r="Z86" s="141">
        <f t="shared" si="20"/>
        <v>-262.80000000000013</v>
      </c>
      <c r="AA86" s="9"/>
      <c r="AB86" s="9"/>
      <c r="AC86" s="9"/>
    </row>
    <row r="87" spans="1:29" ht="12.75">
      <c r="A87" s="10">
        <v>46083</v>
      </c>
      <c r="B87" s="9" t="s">
        <v>17</v>
      </c>
      <c r="C87" s="11">
        <v>2789.36</v>
      </c>
      <c r="D87" s="9">
        <v>30</v>
      </c>
      <c r="E87" s="76">
        <v>34.29</v>
      </c>
      <c r="F87" s="9">
        <v>8</v>
      </c>
      <c r="G87" s="9">
        <v>5.25</v>
      </c>
      <c r="H87" s="13">
        <v>0.29520000000000002</v>
      </c>
      <c r="I87" s="9" t="s">
        <v>16</v>
      </c>
      <c r="J87" s="9"/>
      <c r="K87" s="226" t="s">
        <v>17</v>
      </c>
      <c r="L87" s="174">
        <v>45717</v>
      </c>
      <c r="M87" s="175">
        <f t="shared" si="13"/>
        <v>45717</v>
      </c>
      <c r="N87" s="84">
        <v>6001.23</v>
      </c>
      <c r="O87" s="227">
        <v>6355.03</v>
      </c>
      <c r="P87" s="85">
        <v>69</v>
      </c>
      <c r="Q87" s="85" t="s">
        <v>1638</v>
      </c>
      <c r="R87" s="228">
        <v>46082</v>
      </c>
      <c r="S87" s="175">
        <f t="shared" si="14"/>
        <v>46082</v>
      </c>
      <c r="T87" s="229">
        <f t="shared" ref="T87:T116" si="21">O88*$AA$25</f>
        <v>9000.9369999999999</v>
      </c>
      <c r="U87" s="229">
        <f t="shared" ref="U87:U117" si="22">C86</f>
        <v>13994.29</v>
      </c>
      <c r="V87" s="229">
        <f t="shared" ref="V87:V117" si="23">U87/Y87</f>
        <v>104.435</v>
      </c>
      <c r="W87" s="229">
        <f t="shared" ref="W87:W117" si="24">U87-T87</f>
        <v>4993.353000000001</v>
      </c>
      <c r="X87" s="195">
        <f t="shared" ref="X87:X116" si="25">P88*$AA$25</f>
        <v>101.2</v>
      </c>
      <c r="Y87" s="181">
        <f t="shared" ref="Y87:Y117" si="26">D86</f>
        <v>134</v>
      </c>
      <c r="Z87" s="195">
        <f t="shared" ref="Z87:Z117" si="27">Y87-X87</f>
        <v>32.799999999999997</v>
      </c>
      <c r="AA87" s="9"/>
      <c r="AB87" s="9"/>
      <c r="AC87" s="9"/>
    </row>
    <row r="88" spans="1:29" ht="12.75">
      <c r="A88" s="10">
        <v>46084</v>
      </c>
      <c r="B88" s="9" t="s">
        <v>17</v>
      </c>
      <c r="C88" s="11">
        <v>5627.36</v>
      </c>
      <c r="D88" s="9">
        <v>57</v>
      </c>
      <c r="E88" s="76">
        <v>28.79</v>
      </c>
      <c r="F88" s="9">
        <v>1</v>
      </c>
      <c r="G88" s="9">
        <v>11</v>
      </c>
      <c r="H88" s="13">
        <v>0.3226</v>
      </c>
      <c r="I88" s="9" t="s">
        <v>16</v>
      </c>
      <c r="J88" s="9"/>
      <c r="K88" s="226" t="s">
        <v>17</v>
      </c>
      <c r="L88" s="174">
        <v>45718</v>
      </c>
      <c r="M88" s="175">
        <f t="shared" si="13"/>
        <v>45718</v>
      </c>
      <c r="N88" s="84">
        <v>7767.87</v>
      </c>
      <c r="O88" s="227">
        <v>8182.67</v>
      </c>
      <c r="P88" s="85">
        <v>92</v>
      </c>
      <c r="Q88" s="85" t="s">
        <v>1639</v>
      </c>
      <c r="R88" s="228">
        <v>46083</v>
      </c>
      <c r="S88" s="175">
        <f t="shared" si="14"/>
        <v>46083</v>
      </c>
      <c r="T88" s="229">
        <f t="shared" si="21"/>
        <v>12571.966</v>
      </c>
      <c r="U88" s="229">
        <f t="shared" si="22"/>
        <v>2789.36</v>
      </c>
      <c r="V88" s="229">
        <f t="shared" si="23"/>
        <v>92.978666666666669</v>
      </c>
      <c r="W88" s="229">
        <f t="shared" si="24"/>
        <v>-9782.6059999999998</v>
      </c>
      <c r="X88" s="195">
        <f t="shared" si="25"/>
        <v>133.10000000000002</v>
      </c>
      <c r="Y88" s="181">
        <f t="shared" si="26"/>
        <v>30</v>
      </c>
      <c r="Z88" s="195">
        <f t="shared" si="27"/>
        <v>-103.10000000000002</v>
      </c>
      <c r="AA88" s="9"/>
      <c r="AB88" s="9"/>
      <c r="AC88" s="9"/>
    </row>
    <row r="89" spans="1:29" ht="12.75">
      <c r="A89" s="10">
        <v>46085</v>
      </c>
      <c r="B89" s="9" t="s">
        <v>17</v>
      </c>
      <c r="C89" s="11">
        <v>4377.8999999999996</v>
      </c>
      <c r="D89" s="9">
        <v>40</v>
      </c>
      <c r="E89" s="76">
        <v>23.85</v>
      </c>
      <c r="F89" s="9">
        <v>0</v>
      </c>
      <c r="G89" s="9">
        <v>8.5</v>
      </c>
      <c r="H89" s="13">
        <v>0.29599999999999999</v>
      </c>
      <c r="I89" s="9" t="s">
        <v>16</v>
      </c>
      <c r="J89" s="9"/>
      <c r="K89" s="226" t="s">
        <v>17</v>
      </c>
      <c r="L89" s="174">
        <v>45719</v>
      </c>
      <c r="M89" s="175">
        <f t="shared" si="13"/>
        <v>45719</v>
      </c>
      <c r="N89" s="84">
        <v>10837.36</v>
      </c>
      <c r="O89" s="227">
        <v>11429.06</v>
      </c>
      <c r="P89" s="85">
        <v>121</v>
      </c>
      <c r="Q89" s="85" t="s">
        <v>1640</v>
      </c>
      <c r="R89" s="228">
        <v>46084</v>
      </c>
      <c r="S89" s="175">
        <f t="shared" si="14"/>
        <v>46084</v>
      </c>
      <c r="T89" s="229">
        <f t="shared" si="21"/>
        <v>13270.400000000001</v>
      </c>
      <c r="U89" s="229">
        <f t="shared" si="22"/>
        <v>5627.36</v>
      </c>
      <c r="V89" s="229">
        <f t="shared" si="23"/>
        <v>98.725614035087716</v>
      </c>
      <c r="W89" s="229">
        <f t="shared" si="24"/>
        <v>-7643.0400000000018</v>
      </c>
      <c r="X89" s="195">
        <f t="shared" si="25"/>
        <v>139.70000000000002</v>
      </c>
      <c r="Y89" s="181">
        <f t="shared" si="26"/>
        <v>57</v>
      </c>
      <c r="Z89" s="195">
        <f t="shared" si="27"/>
        <v>-82.700000000000017</v>
      </c>
      <c r="AA89" s="9"/>
      <c r="AB89" s="9"/>
      <c r="AC89" s="9"/>
    </row>
    <row r="90" spans="1:29" ht="12.75">
      <c r="A90" s="10">
        <v>46086</v>
      </c>
      <c r="B90" s="9" t="s">
        <v>17</v>
      </c>
      <c r="C90" s="11">
        <v>4129.6899999999996</v>
      </c>
      <c r="D90" s="9">
        <v>41</v>
      </c>
      <c r="E90" s="76">
        <v>40.1</v>
      </c>
      <c r="F90" s="9">
        <v>9</v>
      </c>
      <c r="G90" s="9">
        <v>7.75</v>
      </c>
      <c r="H90" s="13">
        <v>0.2787</v>
      </c>
      <c r="I90" s="9" t="s">
        <v>16</v>
      </c>
      <c r="J90" s="9"/>
      <c r="K90" s="226" t="s">
        <v>17</v>
      </c>
      <c r="L90" s="174">
        <v>45720</v>
      </c>
      <c r="M90" s="175">
        <f t="shared" si="13"/>
        <v>45720</v>
      </c>
      <c r="N90" s="84">
        <v>11393</v>
      </c>
      <c r="O90" s="227">
        <v>12064</v>
      </c>
      <c r="P90" s="85">
        <v>127</v>
      </c>
      <c r="Q90" s="85" t="s">
        <v>1641</v>
      </c>
      <c r="R90" s="228">
        <v>46085</v>
      </c>
      <c r="S90" s="175">
        <f t="shared" si="14"/>
        <v>46085</v>
      </c>
      <c r="T90" s="229">
        <f t="shared" si="21"/>
        <v>5062.7940000000008</v>
      </c>
      <c r="U90" s="229">
        <f t="shared" si="22"/>
        <v>4377.8999999999996</v>
      </c>
      <c r="V90" s="229">
        <f t="shared" si="23"/>
        <v>109.44749999999999</v>
      </c>
      <c r="W90" s="229">
        <f t="shared" si="24"/>
        <v>-684.89400000000114</v>
      </c>
      <c r="X90" s="195">
        <f t="shared" si="25"/>
        <v>63.800000000000004</v>
      </c>
      <c r="Y90" s="181">
        <f t="shared" si="26"/>
        <v>40</v>
      </c>
      <c r="Z90" s="195">
        <f t="shared" si="27"/>
        <v>-23.800000000000004</v>
      </c>
      <c r="AA90" s="9"/>
      <c r="AB90" s="9"/>
      <c r="AC90" s="9"/>
    </row>
    <row r="91" spans="1:29" ht="12.75">
      <c r="A91" s="10">
        <v>46087</v>
      </c>
      <c r="B91" s="9" t="s">
        <v>17</v>
      </c>
      <c r="C91" s="11">
        <v>9694.93</v>
      </c>
      <c r="D91" s="9">
        <v>90</v>
      </c>
      <c r="E91" s="76">
        <v>27.69</v>
      </c>
      <c r="F91" s="9">
        <v>2</v>
      </c>
      <c r="G91" s="9">
        <v>10.28</v>
      </c>
      <c r="H91" s="13">
        <v>0.2621</v>
      </c>
      <c r="I91" s="9" t="s">
        <v>16</v>
      </c>
      <c r="J91" s="9"/>
      <c r="K91" s="226" t="s">
        <v>17</v>
      </c>
      <c r="L91" s="174">
        <v>45721</v>
      </c>
      <c r="M91" s="175">
        <f t="shared" si="13"/>
        <v>45721</v>
      </c>
      <c r="N91" s="84">
        <v>4334.1400000000003</v>
      </c>
      <c r="O91" s="227">
        <v>4602.54</v>
      </c>
      <c r="P91" s="85">
        <v>58</v>
      </c>
      <c r="Q91" s="85" t="s">
        <v>1642</v>
      </c>
      <c r="R91" s="228">
        <v>46086</v>
      </c>
      <c r="S91" s="175">
        <f t="shared" si="14"/>
        <v>46086</v>
      </c>
      <c r="T91" s="229">
        <f t="shared" si="21"/>
        <v>4165.9530000000004</v>
      </c>
      <c r="U91" s="229">
        <f t="shared" si="22"/>
        <v>4129.6899999999996</v>
      </c>
      <c r="V91" s="229">
        <f t="shared" si="23"/>
        <v>100.72414634146341</v>
      </c>
      <c r="W91" s="229">
        <f t="shared" si="24"/>
        <v>-36.263000000000829</v>
      </c>
      <c r="X91" s="195">
        <f t="shared" si="25"/>
        <v>47.300000000000004</v>
      </c>
      <c r="Y91" s="181">
        <f t="shared" si="26"/>
        <v>41</v>
      </c>
      <c r="Z91" s="195">
        <f t="shared" si="27"/>
        <v>-6.3000000000000043</v>
      </c>
      <c r="AA91" s="9"/>
      <c r="AB91" s="9"/>
      <c r="AC91" s="9"/>
    </row>
    <row r="92" spans="1:29" ht="12.75">
      <c r="A92" s="10">
        <v>46088</v>
      </c>
      <c r="B92" s="9" t="s">
        <v>17</v>
      </c>
      <c r="C92" s="11">
        <v>11022.01</v>
      </c>
      <c r="D92" s="9">
        <v>111</v>
      </c>
      <c r="E92" s="76">
        <v>30.91</v>
      </c>
      <c r="F92" s="9">
        <v>6</v>
      </c>
      <c r="G92" s="9">
        <v>17</v>
      </c>
      <c r="H92" s="13">
        <v>0.28079999999999999</v>
      </c>
      <c r="I92" s="9" t="s">
        <v>16</v>
      </c>
      <c r="J92" s="9"/>
      <c r="K92" s="226" t="s">
        <v>17</v>
      </c>
      <c r="L92" s="174">
        <v>45722</v>
      </c>
      <c r="M92" s="175">
        <f t="shared" si="13"/>
        <v>45722</v>
      </c>
      <c r="N92" s="84">
        <v>3585.93</v>
      </c>
      <c r="O92" s="227">
        <v>3787.23</v>
      </c>
      <c r="P92" s="85">
        <v>43</v>
      </c>
      <c r="Q92" s="85" t="s">
        <v>1643</v>
      </c>
      <c r="R92" s="228">
        <v>46087</v>
      </c>
      <c r="S92" s="175">
        <f t="shared" si="14"/>
        <v>46087</v>
      </c>
      <c r="T92" s="229">
        <f t="shared" si="21"/>
        <v>9153.6170000000002</v>
      </c>
      <c r="U92" s="229">
        <f t="shared" si="22"/>
        <v>9694.93</v>
      </c>
      <c r="V92" s="229">
        <f t="shared" si="23"/>
        <v>107.72144444444444</v>
      </c>
      <c r="W92" s="229">
        <f t="shared" si="24"/>
        <v>541.3130000000001</v>
      </c>
      <c r="X92" s="195">
        <f t="shared" si="25"/>
        <v>91.300000000000011</v>
      </c>
      <c r="Y92" s="181">
        <f t="shared" si="26"/>
        <v>90</v>
      </c>
      <c r="Z92" s="195">
        <f t="shared" si="27"/>
        <v>-1.3000000000000114</v>
      </c>
      <c r="AA92" s="9"/>
      <c r="AB92" s="9"/>
      <c r="AC92" s="9"/>
    </row>
    <row r="93" spans="1:29" ht="12.75">
      <c r="A93" s="10">
        <v>46089</v>
      </c>
      <c r="B93" s="9" t="s">
        <v>17</v>
      </c>
      <c r="C93" s="11">
        <v>9638.15</v>
      </c>
      <c r="D93" s="9">
        <v>101</v>
      </c>
      <c r="E93" s="76">
        <v>28.32</v>
      </c>
      <c r="F93" s="9">
        <v>7</v>
      </c>
      <c r="G93" s="9">
        <v>12.5</v>
      </c>
      <c r="H93" s="13">
        <v>0.28749999999999998</v>
      </c>
      <c r="I93" s="9" t="s">
        <v>16</v>
      </c>
      <c r="J93" s="9"/>
      <c r="K93" s="226" t="s">
        <v>17</v>
      </c>
      <c r="L93" s="174">
        <v>45723</v>
      </c>
      <c r="M93" s="175">
        <f t="shared" si="13"/>
        <v>45723</v>
      </c>
      <c r="N93" s="84">
        <v>7912.77</v>
      </c>
      <c r="O93" s="227">
        <v>8321.4699999999993</v>
      </c>
      <c r="P93" s="85">
        <v>83</v>
      </c>
      <c r="Q93" s="85" t="s">
        <v>1644</v>
      </c>
      <c r="R93" s="228">
        <v>46088</v>
      </c>
      <c r="S93" s="175">
        <f t="shared" si="14"/>
        <v>46088</v>
      </c>
      <c r="T93" s="229">
        <f t="shared" si="21"/>
        <v>11793.969000000003</v>
      </c>
      <c r="U93" s="229">
        <f t="shared" si="22"/>
        <v>11022.01</v>
      </c>
      <c r="V93" s="229">
        <f t="shared" si="23"/>
        <v>99.297387387387388</v>
      </c>
      <c r="W93" s="229">
        <f t="shared" si="24"/>
        <v>-771.95900000000256</v>
      </c>
      <c r="X93" s="195">
        <f t="shared" si="25"/>
        <v>125.4</v>
      </c>
      <c r="Y93" s="181">
        <f t="shared" si="26"/>
        <v>111</v>
      </c>
      <c r="Z93" s="195">
        <f t="shared" si="27"/>
        <v>-14.400000000000006</v>
      </c>
      <c r="AA93" s="9"/>
      <c r="AB93" s="9"/>
      <c r="AC93" s="9"/>
    </row>
    <row r="94" spans="1:29" ht="12.75">
      <c r="A94" s="10">
        <v>46090</v>
      </c>
      <c r="B94" s="9" t="s">
        <v>17</v>
      </c>
      <c r="C94" s="11">
        <v>2666.98</v>
      </c>
      <c r="D94" s="9">
        <v>27</v>
      </c>
      <c r="E94" s="76">
        <v>22.51</v>
      </c>
      <c r="F94" s="9">
        <v>1</v>
      </c>
      <c r="G94" s="9">
        <v>4.5</v>
      </c>
      <c r="H94" s="13">
        <v>0.26069999999999999</v>
      </c>
      <c r="I94" s="9" t="s">
        <v>16</v>
      </c>
      <c r="J94" s="9"/>
      <c r="K94" s="226" t="s">
        <v>17</v>
      </c>
      <c r="L94" s="174">
        <v>45724</v>
      </c>
      <c r="M94" s="175">
        <f t="shared" si="13"/>
        <v>45724</v>
      </c>
      <c r="N94" s="84">
        <v>10136.19</v>
      </c>
      <c r="O94" s="227">
        <v>10721.79</v>
      </c>
      <c r="P94" s="85">
        <v>114</v>
      </c>
      <c r="Q94" s="85" t="s">
        <v>1645</v>
      </c>
      <c r="R94" s="228">
        <v>46089</v>
      </c>
      <c r="S94" s="175">
        <f t="shared" si="14"/>
        <v>46089</v>
      </c>
      <c r="T94" s="229">
        <f t="shared" si="21"/>
        <v>11332.134000000002</v>
      </c>
      <c r="U94" s="229">
        <f t="shared" si="22"/>
        <v>9638.15</v>
      </c>
      <c r="V94" s="229">
        <f t="shared" si="23"/>
        <v>95.427227722772273</v>
      </c>
      <c r="W94" s="229">
        <f t="shared" si="24"/>
        <v>-1693.9840000000022</v>
      </c>
      <c r="X94" s="195">
        <f t="shared" si="25"/>
        <v>130.9</v>
      </c>
      <c r="Y94" s="181">
        <f t="shared" si="26"/>
        <v>101</v>
      </c>
      <c r="Z94" s="195">
        <f t="shared" si="27"/>
        <v>-29.900000000000006</v>
      </c>
      <c r="AA94" s="9"/>
      <c r="AB94" s="9"/>
      <c r="AC94" s="9"/>
    </row>
    <row r="95" spans="1:29" ht="12.75">
      <c r="A95" s="10">
        <v>46091</v>
      </c>
      <c r="B95" s="9" t="s">
        <v>17</v>
      </c>
      <c r="C95" s="11">
        <v>7380.57</v>
      </c>
      <c r="D95" s="9">
        <v>51</v>
      </c>
      <c r="E95" s="76">
        <v>30.15</v>
      </c>
      <c r="F95" s="9">
        <v>5</v>
      </c>
      <c r="G95" s="9">
        <v>20.329999999999998</v>
      </c>
      <c r="H95" s="13">
        <v>0.30499999999999999</v>
      </c>
      <c r="I95" s="9" t="s">
        <v>16</v>
      </c>
      <c r="J95" s="9"/>
      <c r="K95" s="226" t="s">
        <v>17</v>
      </c>
      <c r="L95" s="174">
        <v>45725</v>
      </c>
      <c r="M95" s="175">
        <f t="shared" si="13"/>
        <v>45725</v>
      </c>
      <c r="N95" s="84">
        <v>9771.24</v>
      </c>
      <c r="O95" s="227">
        <v>10301.94</v>
      </c>
      <c r="P95" s="85">
        <v>119</v>
      </c>
      <c r="Q95" s="85" t="s">
        <v>1646</v>
      </c>
      <c r="R95" s="228">
        <v>46090</v>
      </c>
      <c r="S95" s="175">
        <f t="shared" si="14"/>
        <v>46090</v>
      </c>
      <c r="T95" s="229">
        <f t="shared" si="21"/>
        <v>3150.5210000000002</v>
      </c>
      <c r="U95" s="229">
        <f t="shared" si="22"/>
        <v>2666.98</v>
      </c>
      <c r="V95" s="229">
        <f t="shared" si="23"/>
        <v>98.777037037037033</v>
      </c>
      <c r="W95" s="229">
        <f t="shared" si="24"/>
        <v>-483.54100000000017</v>
      </c>
      <c r="X95" s="195">
        <f t="shared" si="25"/>
        <v>37.400000000000006</v>
      </c>
      <c r="Y95" s="181">
        <f t="shared" si="26"/>
        <v>27</v>
      </c>
      <c r="Z95" s="195">
        <f t="shared" si="27"/>
        <v>-10.400000000000006</v>
      </c>
      <c r="AA95" s="9"/>
      <c r="AB95" s="9"/>
      <c r="AC95" s="9"/>
    </row>
    <row r="96" spans="1:29" ht="12.75">
      <c r="A96" s="10">
        <v>46092</v>
      </c>
      <c r="B96" s="9" t="s">
        <v>17</v>
      </c>
      <c r="C96" s="11">
        <v>3713.05</v>
      </c>
      <c r="D96" s="9">
        <v>42</v>
      </c>
      <c r="E96" s="76">
        <v>24.05</v>
      </c>
      <c r="F96" s="9">
        <v>0</v>
      </c>
      <c r="G96" s="9">
        <v>7.25</v>
      </c>
      <c r="H96" s="13">
        <v>0.30159999999999998</v>
      </c>
      <c r="I96" s="9" t="s">
        <v>16</v>
      </c>
      <c r="J96" s="9"/>
      <c r="K96" s="226" t="s">
        <v>17</v>
      </c>
      <c r="L96" s="174">
        <v>45726</v>
      </c>
      <c r="M96" s="175">
        <f t="shared" si="13"/>
        <v>45726</v>
      </c>
      <c r="N96" s="84">
        <v>2717.71</v>
      </c>
      <c r="O96" s="227">
        <v>2864.11</v>
      </c>
      <c r="P96" s="85">
        <v>34</v>
      </c>
      <c r="Q96" s="85" t="s">
        <v>1647</v>
      </c>
      <c r="R96" s="228">
        <v>46091</v>
      </c>
      <c r="S96" s="175">
        <f t="shared" si="14"/>
        <v>46091</v>
      </c>
      <c r="T96" s="229">
        <f t="shared" si="21"/>
        <v>6306.8060000000005</v>
      </c>
      <c r="U96" s="229">
        <f t="shared" si="22"/>
        <v>7380.57</v>
      </c>
      <c r="V96" s="229">
        <f t="shared" si="23"/>
        <v>144.71705882352941</v>
      </c>
      <c r="W96" s="229">
        <f t="shared" si="24"/>
        <v>1073.7639999999992</v>
      </c>
      <c r="X96" s="195">
        <f t="shared" si="25"/>
        <v>62.7</v>
      </c>
      <c r="Y96" s="181">
        <f t="shared" si="26"/>
        <v>51</v>
      </c>
      <c r="Z96" s="195">
        <f t="shared" si="27"/>
        <v>-11.700000000000003</v>
      </c>
      <c r="AA96" s="9"/>
      <c r="AB96" s="9"/>
      <c r="AC96" s="9"/>
    </row>
    <row r="97" spans="1:29" ht="12.75">
      <c r="A97" s="10">
        <v>46093</v>
      </c>
      <c r="B97" s="9" t="s">
        <v>17</v>
      </c>
      <c r="C97" s="11">
        <v>5237.09</v>
      </c>
      <c r="D97" s="9">
        <v>52</v>
      </c>
      <c r="E97" s="76">
        <v>48.65</v>
      </c>
      <c r="F97" s="9">
        <v>7</v>
      </c>
      <c r="G97" s="9">
        <v>7.8</v>
      </c>
      <c r="H97" s="13">
        <v>0.29880000000000001</v>
      </c>
      <c r="I97" s="9" t="s">
        <v>16</v>
      </c>
      <c r="J97" s="9"/>
      <c r="K97" s="226" t="s">
        <v>17</v>
      </c>
      <c r="L97" s="174">
        <v>45727</v>
      </c>
      <c r="M97" s="175">
        <f t="shared" si="13"/>
        <v>45727</v>
      </c>
      <c r="N97" s="84">
        <v>5446.76</v>
      </c>
      <c r="O97" s="227">
        <v>5733.46</v>
      </c>
      <c r="P97" s="85">
        <v>57</v>
      </c>
      <c r="Q97" s="85" t="s">
        <v>1648</v>
      </c>
      <c r="R97" s="228">
        <v>46092</v>
      </c>
      <c r="S97" s="175">
        <f t="shared" si="14"/>
        <v>46092</v>
      </c>
      <c r="T97" s="229">
        <f t="shared" si="21"/>
        <v>5964.9810000000007</v>
      </c>
      <c r="U97" s="229">
        <f t="shared" si="22"/>
        <v>3713.05</v>
      </c>
      <c r="V97" s="229">
        <f t="shared" si="23"/>
        <v>88.405952380952385</v>
      </c>
      <c r="W97" s="229">
        <f t="shared" si="24"/>
        <v>-2251.9310000000005</v>
      </c>
      <c r="X97" s="195">
        <f t="shared" si="25"/>
        <v>67.100000000000009</v>
      </c>
      <c r="Y97" s="181">
        <f t="shared" si="26"/>
        <v>42</v>
      </c>
      <c r="Z97" s="195">
        <f t="shared" si="27"/>
        <v>-25.100000000000009</v>
      </c>
      <c r="AA97" s="9"/>
      <c r="AB97" s="9"/>
      <c r="AC97" s="9"/>
    </row>
    <row r="98" spans="1:29" ht="12.75">
      <c r="A98" s="10">
        <v>46094</v>
      </c>
      <c r="B98" s="9" t="s">
        <v>17</v>
      </c>
      <c r="C98" s="11">
        <v>10075.24</v>
      </c>
      <c r="D98" s="9">
        <v>100</v>
      </c>
      <c r="E98" s="76">
        <v>25.82</v>
      </c>
      <c r="F98" s="9">
        <v>5</v>
      </c>
      <c r="G98" s="9">
        <v>13.33</v>
      </c>
      <c r="H98" s="13">
        <v>0.25619999999999998</v>
      </c>
      <c r="I98" s="9" t="s">
        <v>16</v>
      </c>
      <c r="J98" s="9"/>
      <c r="K98" s="226" t="s">
        <v>17</v>
      </c>
      <c r="L98" s="174">
        <v>45728</v>
      </c>
      <c r="M98" s="175">
        <f t="shared" si="13"/>
        <v>45728</v>
      </c>
      <c r="N98" s="84">
        <v>5294.61</v>
      </c>
      <c r="O98" s="227">
        <v>5422.71</v>
      </c>
      <c r="P98" s="85">
        <v>61</v>
      </c>
      <c r="Q98" s="85" t="s">
        <v>1649</v>
      </c>
      <c r="R98" s="228">
        <v>46093</v>
      </c>
      <c r="S98" s="175">
        <f t="shared" si="14"/>
        <v>46093</v>
      </c>
      <c r="T98" s="229">
        <f t="shared" si="21"/>
        <v>5843.6620000000003</v>
      </c>
      <c r="U98" s="229">
        <f t="shared" si="22"/>
        <v>5237.09</v>
      </c>
      <c r="V98" s="229">
        <f t="shared" si="23"/>
        <v>100.71326923076923</v>
      </c>
      <c r="W98" s="229">
        <f t="shared" si="24"/>
        <v>-606.57200000000012</v>
      </c>
      <c r="X98" s="195">
        <f t="shared" si="25"/>
        <v>57.2</v>
      </c>
      <c r="Y98" s="181">
        <f t="shared" si="26"/>
        <v>52</v>
      </c>
      <c r="Z98" s="195">
        <f t="shared" si="27"/>
        <v>-5.2000000000000028</v>
      </c>
      <c r="AA98" s="9"/>
      <c r="AB98" s="9"/>
      <c r="AC98" s="9"/>
    </row>
    <row r="99" spans="1:29" ht="12.75">
      <c r="A99" s="10">
        <v>46095</v>
      </c>
      <c r="B99" s="9" t="s">
        <v>17</v>
      </c>
      <c r="C99" s="11">
        <v>9920.7000000000007</v>
      </c>
      <c r="D99" s="9">
        <v>105</v>
      </c>
      <c r="E99" s="76">
        <v>58.99</v>
      </c>
      <c r="F99" s="9">
        <v>77</v>
      </c>
      <c r="G99" s="9">
        <v>23.5</v>
      </c>
      <c r="H99" s="13">
        <v>0.30719999999999997</v>
      </c>
      <c r="I99" s="9" t="s">
        <v>16</v>
      </c>
      <c r="J99" s="9"/>
      <c r="K99" s="226" t="s">
        <v>17</v>
      </c>
      <c r="L99" s="174">
        <v>45729</v>
      </c>
      <c r="M99" s="175">
        <f t="shared" si="13"/>
        <v>45729</v>
      </c>
      <c r="N99" s="84">
        <v>5196.5200000000004</v>
      </c>
      <c r="O99" s="227">
        <v>5312.42</v>
      </c>
      <c r="P99" s="85">
        <v>52</v>
      </c>
      <c r="Q99" s="85" t="s">
        <v>1650</v>
      </c>
      <c r="R99" s="228">
        <v>46094</v>
      </c>
      <c r="S99" s="175">
        <f t="shared" si="14"/>
        <v>46094</v>
      </c>
      <c r="T99" s="229">
        <f t="shared" si="21"/>
        <v>9947.608000000002</v>
      </c>
      <c r="U99" s="229">
        <f t="shared" si="22"/>
        <v>10075.24</v>
      </c>
      <c r="V99" s="229">
        <f t="shared" si="23"/>
        <v>100.75239999999999</v>
      </c>
      <c r="W99" s="229">
        <f t="shared" si="24"/>
        <v>127.63199999999779</v>
      </c>
      <c r="X99" s="195">
        <f t="shared" si="25"/>
        <v>107.80000000000001</v>
      </c>
      <c r="Y99" s="181">
        <f t="shared" si="26"/>
        <v>100</v>
      </c>
      <c r="Z99" s="195">
        <f t="shared" si="27"/>
        <v>-7.8000000000000114</v>
      </c>
      <c r="AA99" s="9"/>
      <c r="AB99" s="9"/>
      <c r="AC99" s="9"/>
    </row>
    <row r="100" spans="1:29" ht="12.75">
      <c r="A100" s="10">
        <v>46096</v>
      </c>
      <c r="B100" s="9" t="s">
        <v>17</v>
      </c>
      <c r="C100" s="11">
        <v>10204.700000000001</v>
      </c>
      <c r="D100" s="9">
        <v>110</v>
      </c>
      <c r="E100" s="76">
        <v>31.02</v>
      </c>
      <c r="F100" s="9">
        <v>16</v>
      </c>
      <c r="G100" s="9">
        <v>19.5</v>
      </c>
      <c r="H100" s="13">
        <v>0.30159999999999998</v>
      </c>
      <c r="I100" s="9" t="s">
        <v>16</v>
      </c>
      <c r="J100" s="9"/>
      <c r="K100" s="226" t="s">
        <v>17</v>
      </c>
      <c r="L100" s="174">
        <v>45730</v>
      </c>
      <c r="M100" s="175">
        <f t="shared" si="13"/>
        <v>45730</v>
      </c>
      <c r="N100" s="84">
        <v>8738.2800000000007</v>
      </c>
      <c r="O100" s="227">
        <v>9043.2800000000007</v>
      </c>
      <c r="P100" s="85">
        <v>98</v>
      </c>
      <c r="Q100" s="85" t="s">
        <v>1651</v>
      </c>
      <c r="R100" s="228">
        <v>46095</v>
      </c>
      <c r="S100" s="175">
        <f t="shared" si="14"/>
        <v>46095</v>
      </c>
      <c r="T100" s="229">
        <f t="shared" si="21"/>
        <v>13450.755999999999</v>
      </c>
      <c r="U100" s="229">
        <f t="shared" si="22"/>
        <v>9920.7000000000007</v>
      </c>
      <c r="V100" s="229">
        <f t="shared" si="23"/>
        <v>94.482857142857156</v>
      </c>
      <c r="W100" s="229">
        <f t="shared" si="24"/>
        <v>-3530.0559999999987</v>
      </c>
      <c r="X100" s="195">
        <f t="shared" si="25"/>
        <v>139.70000000000002</v>
      </c>
      <c r="Y100" s="181">
        <f t="shared" si="26"/>
        <v>105</v>
      </c>
      <c r="Z100" s="195">
        <f t="shared" si="27"/>
        <v>-34.700000000000017</v>
      </c>
      <c r="AA100" s="9"/>
      <c r="AB100" s="9"/>
      <c r="AC100" s="9"/>
    </row>
    <row r="101" spans="1:29" ht="12.75">
      <c r="A101" s="10">
        <v>46097</v>
      </c>
      <c r="B101" s="9" t="s">
        <v>17</v>
      </c>
      <c r="C101" s="11">
        <v>1964.97</v>
      </c>
      <c r="D101" s="9">
        <v>24</v>
      </c>
      <c r="E101" s="76">
        <v>33.76</v>
      </c>
      <c r="F101" s="9">
        <v>4</v>
      </c>
      <c r="G101" s="9">
        <v>3.25</v>
      </c>
      <c r="H101" s="13">
        <v>0.32819999999999999</v>
      </c>
      <c r="I101" s="9" t="s">
        <v>16</v>
      </c>
      <c r="J101" s="9"/>
      <c r="K101" s="226" t="s">
        <v>17</v>
      </c>
      <c r="L101" s="174">
        <v>45731</v>
      </c>
      <c r="M101" s="175">
        <f t="shared" si="13"/>
        <v>45731</v>
      </c>
      <c r="N101" s="84">
        <v>11605.76</v>
      </c>
      <c r="O101" s="227">
        <v>12227.96</v>
      </c>
      <c r="P101" s="85">
        <v>127</v>
      </c>
      <c r="Q101" s="85" t="s">
        <v>1652</v>
      </c>
      <c r="R101" s="228">
        <v>46096</v>
      </c>
      <c r="S101" s="175">
        <f t="shared" si="14"/>
        <v>46096</v>
      </c>
      <c r="T101" s="229">
        <f t="shared" si="21"/>
        <v>14967.062000000002</v>
      </c>
      <c r="U101" s="229">
        <f t="shared" si="22"/>
        <v>10204.700000000001</v>
      </c>
      <c r="V101" s="229">
        <f t="shared" si="23"/>
        <v>92.77000000000001</v>
      </c>
      <c r="W101" s="229">
        <f t="shared" si="24"/>
        <v>-4762.362000000001</v>
      </c>
      <c r="X101" s="195">
        <f t="shared" si="25"/>
        <v>165</v>
      </c>
      <c r="Y101" s="181">
        <f t="shared" si="26"/>
        <v>110</v>
      </c>
      <c r="Z101" s="195">
        <f t="shared" si="27"/>
        <v>-55</v>
      </c>
      <c r="AA101" s="9"/>
      <c r="AB101" s="9"/>
      <c r="AC101" s="9"/>
    </row>
    <row r="102" spans="1:29" ht="12.75">
      <c r="A102" s="10">
        <v>46098</v>
      </c>
      <c r="B102" s="9" t="s">
        <v>17</v>
      </c>
      <c r="C102" s="11">
        <v>5143.38</v>
      </c>
      <c r="D102" s="9">
        <v>43</v>
      </c>
      <c r="E102" s="76">
        <v>25.89</v>
      </c>
      <c r="F102" s="9">
        <v>4</v>
      </c>
      <c r="G102" s="9">
        <v>9</v>
      </c>
      <c r="H102" s="13">
        <v>0.3488</v>
      </c>
      <c r="I102" s="9" t="s">
        <v>16</v>
      </c>
      <c r="J102" s="9"/>
      <c r="K102" s="226" t="s">
        <v>17</v>
      </c>
      <c r="L102" s="174">
        <v>45732</v>
      </c>
      <c r="M102" s="175">
        <f t="shared" si="13"/>
        <v>45732</v>
      </c>
      <c r="N102" s="84">
        <v>12886.62</v>
      </c>
      <c r="O102" s="227">
        <v>13606.42</v>
      </c>
      <c r="P102" s="85">
        <v>150</v>
      </c>
      <c r="Q102" s="85" t="s">
        <v>1653</v>
      </c>
      <c r="R102" s="228">
        <v>46097</v>
      </c>
      <c r="S102" s="175">
        <f t="shared" si="14"/>
        <v>46097</v>
      </c>
      <c r="T102" s="229">
        <f t="shared" si="21"/>
        <v>4450.4460000000008</v>
      </c>
      <c r="U102" s="229">
        <f t="shared" si="22"/>
        <v>1964.97</v>
      </c>
      <c r="V102" s="229">
        <f t="shared" si="23"/>
        <v>81.873750000000001</v>
      </c>
      <c r="W102" s="229">
        <f t="shared" si="24"/>
        <v>-2485.4760000000006</v>
      </c>
      <c r="X102" s="195">
        <f t="shared" si="25"/>
        <v>52.800000000000004</v>
      </c>
      <c r="Y102" s="181">
        <f t="shared" si="26"/>
        <v>24</v>
      </c>
      <c r="Z102" s="195">
        <f t="shared" si="27"/>
        <v>-28.800000000000004</v>
      </c>
      <c r="AA102" s="9"/>
      <c r="AB102" s="9"/>
      <c r="AC102" s="9"/>
    </row>
    <row r="103" spans="1:29" ht="12.75">
      <c r="A103" s="10">
        <v>46099</v>
      </c>
      <c r="B103" s="9" t="s">
        <v>17</v>
      </c>
      <c r="C103" s="11">
        <v>4377.72</v>
      </c>
      <c r="D103" s="9">
        <v>39</v>
      </c>
      <c r="E103" s="76">
        <v>24.36</v>
      </c>
      <c r="F103" s="9">
        <v>0</v>
      </c>
      <c r="G103" s="9">
        <v>7.25</v>
      </c>
      <c r="H103" s="13">
        <v>0.27539999999999998</v>
      </c>
      <c r="I103" s="9" t="s">
        <v>16</v>
      </c>
      <c r="J103" s="9"/>
      <c r="K103" s="226" t="s">
        <v>17</v>
      </c>
      <c r="L103" s="174">
        <v>45733</v>
      </c>
      <c r="M103" s="175">
        <f t="shared" si="13"/>
        <v>45733</v>
      </c>
      <c r="N103" s="84">
        <v>3795.76</v>
      </c>
      <c r="O103" s="227">
        <v>4045.86</v>
      </c>
      <c r="P103" s="85">
        <v>48</v>
      </c>
      <c r="Q103" s="85" t="s">
        <v>1654</v>
      </c>
      <c r="R103" s="228">
        <v>46098</v>
      </c>
      <c r="S103" s="175">
        <f t="shared" si="14"/>
        <v>46098</v>
      </c>
      <c r="T103" s="229">
        <f t="shared" si="21"/>
        <v>7464.7760000000007</v>
      </c>
      <c r="U103" s="229">
        <f t="shared" si="22"/>
        <v>5143.38</v>
      </c>
      <c r="V103" s="229">
        <f t="shared" si="23"/>
        <v>119.61348837209303</v>
      </c>
      <c r="W103" s="229">
        <f t="shared" si="24"/>
        <v>-2321.3960000000006</v>
      </c>
      <c r="X103" s="195">
        <f t="shared" si="25"/>
        <v>64.900000000000006</v>
      </c>
      <c r="Y103" s="181">
        <f t="shared" si="26"/>
        <v>43</v>
      </c>
      <c r="Z103" s="195">
        <f t="shared" si="27"/>
        <v>-21.900000000000006</v>
      </c>
      <c r="AA103" s="9"/>
      <c r="AB103" s="9"/>
      <c r="AC103" s="9"/>
    </row>
    <row r="104" spans="1:29" ht="12.75">
      <c r="A104" s="10">
        <v>46100</v>
      </c>
      <c r="B104" s="9" t="s">
        <v>17</v>
      </c>
      <c r="C104" s="11">
        <v>5328.9</v>
      </c>
      <c r="D104" s="9">
        <v>52</v>
      </c>
      <c r="E104" s="76">
        <v>25</v>
      </c>
      <c r="F104" s="9">
        <v>4</v>
      </c>
      <c r="G104" s="9">
        <v>8</v>
      </c>
      <c r="H104" s="13">
        <v>0.28239999999999998</v>
      </c>
      <c r="I104" s="9" t="s">
        <v>16</v>
      </c>
      <c r="J104" s="9"/>
      <c r="K104" s="226" t="s">
        <v>17</v>
      </c>
      <c r="L104" s="174">
        <v>45734</v>
      </c>
      <c r="M104" s="175">
        <f t="shared" si="13"/>
        <v>45734</v>
      </c>
      <c r="N104" s="84">
        <v>6523.86</v>
      </c>
      <c r="O104" s="227">
        <v>6786.16</v>
      </c>
      <c r="P104" s="85">
        <v>59</v>
      </c>
      <c r="Q104" s="85" t="s">
        <v>1655</v>
      </c>
      <c r="R104" s="228">
        <v>46099</v>
      </c>
      <c r="S104" s="175">
        <f t="shared" si="14"/>
        <v>46099</v>
      </c>
      <c r="T104" s="229">
        <f t="shared" si="21"/>
        <v>5044.8310000000001</v>
      </c>
      <c r="U104" s="229">
        <f t="shared" si="22"/>
        <v>4377.72</v>
      </c>
      <c r="V104" s="229">
        <f t="shared" si="23"/>
        <v>112.24923076923078</v>
      </c>
      <c r="W104" s="229">
        <f t="shared" si="24"/>
        <v>-667.11099999999988</v>
      </c>
      <c r="X104" s="195">
        <f t="shared" si="25"/>
        <v>58.300000000000004</v>
      </c>
      <c r="Y104" s="181">
        <f t="shared" si="26"/>
        <v>39</v>
      </c>
      <c r="Z104" s="195">
        <f t="shared" si="27"/>
        <v>-19.300000000000004</v>
      </c>
      <c r="AA104" s="9"/>
      <c r="AB104" s="9"/>
      <c r="AC104" s="9"/>
    </row>
    <row r="105" spans="1:29" ht="12.75">
      <c r="A105" s="10">
        <v>46101</v>
      </c>
      <c r="B105" s="9" t="s">
        <v>17</v>
      </c>
      <c r="C105" s="11">
        <v>11901.4</v>
      </c>
      <c r="D105" s="9">
        <v>109</v>
      </c>
      <c r="E105" s="76">
        <v>30.17</v>
      </c>
      <c r="F105" s="9">
        <v>9</v>
      </c>
      <c r="G105" s="9">
        <v>12.85</v>
      </c>
      <c r="H105" s="13">
        <v>0.28410000000000002</v>
      </c>
      <c r="I105" s="9" t="s">
        <v>16</v>
      </c>
      <c r="J105" s="9"/>
      <c r="K105" s="226" t="s">
        <v>17</v>
      </c>
      <c r="L105" s="174">
        <v>45735</v>
      </c>
      <c r="M105" s="175">
        <f t="shared" si="13"/>
        <v>45735</v>
      </c>
      <c r="N105" s="84">
        <v>4433.71</v>
      </c>
      <c r="O105" s="227">
        <v>4586.21</v>
      </c>
      <c r="P105" s="85">
        <v>53</v>
      </c>
      <c r="Q105" s="85" t="s">
        <v>1656</v>
      </c>
      <c r="R105" s="228">
        <v>46100</v>
      </c>
      <c r="S105" s="175">
        <f t="shared" si="14"/>
        <v>46100</v>
      </c>
      <c r="T105" s="229">
        <f t="shared" si="21"/>
        <v>5649.5670000000009</v>
      </c>
      <c r="U105" s="229">
        <f t="shared" si="22"/>
        <v>5328.9</v>
      </c>
      <c r="V105" s="229">
        <f t="shared" si="23"/>
        <v>102.47884615384615</v>
      </c>
      <c r="W105" s="229">
        <f t="shared" si="24"/>
        <v>-320.66700000000128</v>
      </c>
      <c r="X105" s="195">
        <f t="shared" si="25"/>
        <v>64.900000000000006</v>
      </c>
      <c r="Y105" s="181">
        <f t="shared" si="26"/>
        <v>52</v>
      </c>
      <c r="Z105" s="195">
        <f t="shared" si="27"/>
        <v>-12.900000000000006</v>
      </c>
      <c r="AA105" s="9"/>
      <c r="AB105" s="9"/>
      <c r="AC105" s="9"/>
    </row>
    <row r="106" spans="1:29" ht="12.75">
      <c r="A106" s="10">
        <v>46102</v>
      </c>
      <c r="B106" s="9" t="s">
        <v>17</v>
      </c>
      <c r="C106" s="11">
        <v>8659.2999999999993</v>
      </c>
      <c r="D106" s="9">
        <v>95</v>
      </c>
      <c r="E106" s="76">
        <v>46.84</v>
      </c>
      <c r="F106" s="9">
        <v>39</v>
      </c>
      <c r="G106" s="9">
        <v>12.2</v>
      </c>
      <c r="H106" s="13">
        <v>0.32929999999999998</v>
      </c>
      <c r="I106" s="9" t="s">
        <v>16</v>
      </c>
      <c r="J106" s="9"/>
      <c r="K106" s="226" t="s">
        <v>17</v>
      </c>
      <c r="L106" s="174">
        <v>45736</v>
      </c>
      <c r="M106" s="175">
        <f t="shared" si="13"/>
        <v>45736</v>
      </c>
      <c r="N106" s="84">
        <v>4977.37</v>
      </c>
      <c r="O106" s="227">
        <v>5135.97</v>
      </c>
      <c r="P106" s="85">
        <v>59</v>
      </c>
      <c r="Q106" s="85" t="s">
        <v>1657</v>
      </c>
      <c r="R106" s="228">
        <v>46101</v>
      </c>
      <c r="S106" s="175">
        <f t="shared" si="14"/>
        <v>46101</v>
      </c>
      <c r="T106" s="229">
        <f t="shared" si="21"/>
        <v>11904.035000000002</v>
      </c>
      <c r="U106" s="229">
        <f t="shared" si="22"/>
        <v>11901.4</v>
      </c>
      <c r="V106" s="229">
        <f t="shared" si="23"/>
        <v>109.18715596330274</v>
      </c>
      <c r="W106" s="229">
        <f t="shared" si="24"/>
        <v>-2.6350000000020373</v>
      </c>
      <c r="X106" s="195">
        <f t="shared" si="25"/>
        <v>128.70000000000002</v>
      </c>
      <c r="Y106" s="181">
        <f t="shared" si="26"/>
        <v>109</v>
      </c>
      <c r="Z106" s="195">
        <f t="shared" si="27"/>
        <v>-19.700000000000017</v>
      </c>
      <c r="AA106" s="9"/>
      <c r="AB106" s="9"/>
      <c r="AC106" s="9"/>
    </row>
    <row r="107" spans="1:29" ht="12.75">
      <c r="A107" s="10">
        <v>46103</v>
      </c>
      <c r="B107" s="9" t="s">
        <v>17</v>
      </c>
      <c r="C107" s="11">
        <v>11524.77</v>
      </c>
      <c r="D107" s="9">
        <v>103</v>
      </c>
      <c r="E107" s="76">
        <v>40.39</v>
      </c>
      <c r="F107" s="9">
        <v>37</v>
      </c>
      <c r="G107" s="9">
        <v>12.33</v>
      </c>
      <c r="H107" s="13">
        <v>0.30609999999999998</v>
      </c>
      <c r="I107" s="9" t="s">
        <v>16</v>
      </c>
      <c r="J107" s="9"/>
      <c r="K107" s="226" t="s">
        <v>17</v>
      </c>
      <c r="L107" s="174">
        <v>45737</v>
      </c>
      <c r="M107" s="175">
        <f t="shared" si="13"/>
        <v>45737</v>
      </c>
      <c r="N107" s="84">
        <v>10510.75</v>
      </c>
      <c r="O107" s="227">
        <v>10821.85</v>
      </c>
      <c r="P107" s="85">
        <v>117</v>
      </c>
      <c r="Q107" s="85" t="s">
        <v>1658</v>
      </c>
      <c r="R107" s="228">
        <v>46102</v>
      </c>
      <c r="S107" s="175">
        <f t="shared" si="14"/>
        <v>46102</v>
      </c>
      <c r="T107" s="229">
        <f t="shared" si="21"/>
        <v>12967.933000000001</v>
      </c>
      <c r="U107" s="229">
        <f t="shared" si="22"/>
        <v>8659.2999999999993</v>
      </c>
      <c r="V107" s="229">
        <f t="shared" si="23"/>
        <v>91.150526315789463</v>
      </c>
      <c r="W107" s="229">
        <f t="shared" si="24"/>
        <v>-4308.6330000000016</v>
      </c>
      <c r="X107" s="195">
        <f t="shared" si="25"/>
        <v>147.4</v>
      </c>
      <c r="Y107" s="181">
        <f t="shared" si="26"/>
        <v>95</v>
      </c>
      <c r="Z107" s="195">
        <f t="shared" si="27"/>
        <v>-52.400000000000006</v>
      </c>
      <c r="AA107" s="9"/>
      <c r="AB107" s="9"/>
      <c r="AC107" s="9"/>
    </row>
    <row r="108" spans="1:29" ht="12.75">
      <c r="A108" s="10">
        <v>46104</v>
      </c>
      <c r="B108" s="9" t="s">
        <v>17</v>
      </c>
      <c r="C108" s="11">
        <v>2846.22</v>
      </c>
      <c r="D108" s="9">
        <v>28</v>
      </c>
      <c r="E108" s="76">
        <v>22.84</v>
      </c>
      <c r="F108" s="9">
        <v>1</v>
      </c>
      <c r="G108" s="9">
        <v>5.25</v>
      </c>
      <c r="H108" s="13">
        <v>0.25140000000000001</v>
      </c>
      <c r="I108" s="9" t="s">
        <v>16</v>
      </c>
      <c r="J108" s="9"/>
      <c r="K108" s="226" t="s">
        <v>17</v>
      </c>
      <c r="L108" s="174">
        <v>45738</v>
      </c>
      <c r="M108" s="175">
        <f t="shared" si="13"/>
        <v>45738</v>
      </c>
      <c r="N108" s="84">
        <v>11471.83</v>
      </c>
      <c r="O108" s="227">
        <v>11789.03</v>
      </c>
      <c r="P108" s="85">
        <v>134</v>
      </c>
      <c r="Q108" s="85" t="s">
        <v>1659</v>
      </c>
      <c r="R108" s="228">
        <v>46103</v>
      </c>
      <c r="S108" s="175">
        <f t="shared" si="14"/>
        <v>46103</v>
      </c>
      <c r="T108" s="229">
        <f t="shared" si="21"/>
        <v>15244.130000000001</v>
      </c>
      <c r="U108" s="229">
        <f t="shared" si="22"/>
        <v>11524.77</v>
      </c>
      <c r="V108" s="229">
        <f t="shared" si="23"/>
        <v>111.89097087378642</v>
      </c>
      <c r="W108" s="229">
        <f t="shared" si="24"/>
        <v>-3719.3600000000006</v>
      </c>
      <c r="X108" s="195">
        <f t="shared" si="25"/>
        <v>172.70000000000002</v>
      </c>
      <c r="Y108" s="181">
        <f t="shared" si="26"/>
        <v>103</v>
      </c>
      <c r="Z108" s="195">
        <f t="shared" si="27"/>
        <v>-69.700000000000017</v>
      </c>
      <c r="AA108" s="9"/>
      <c r="AB108" s="9"/>
      <c r="AC108" s="9"/>
    </row>
    <row r="109" spans="1:29" ht="12.75">
      <c r="A109" s="10">
        <v>46105</v>
      </c>
      <c r="B109" s="9" t="s">
        <v>17</v>
      </c>
      <c r="C109" s="11">
        <v>5441.96</v>
      </c>
      <c r="D109" s="9">
        <v>48</v>
      </c>
      <c r="E109" s="76">
        <v>25.25</v>
      </c>
      <c r="F109" s="9">
        <v>1</v>
      </c>
      <c r="G109" s="9">
        <v>9</v>
      </c>
      <c r="H109" s="13">
        <v>0.33800000000000002</v>
      </c>
      <c r="I109" s="9" t="s">
        <v>16</v>
      </c>
      <c r="J109" s="9"/>
      <c r="K109" s="226" t="s">
        <v>17</v>
      </c>
      <c r="L109" s="174">
        <v>45739</v>
      </c>
      <c r="M109" s="175">
        <f t="shared" si="13"/>
        <v>45739</v>
      </c>
      <c r="N109" s="84">
        <v>13108</v>
      </c>
      <c r="O109" s="227">
        <v>13858.3</v>
      </c>
      <c r="P109" s="85">
        <v>157</v>
      </c>
      <c r="Q109" s="85" t="s">
        <v>1660</v>
      </c>
      <c r="R109" s="228">
        <v>46104</v>
      </c>
      <c r="S109" s="175">
        <f t="shared" si="14"/>
        <v>46104</v>
      </c>
      <c r="T109" s="229">
        <f t="shared" si="21"/>
        <v>4497.1740000000009</v>
      </c>
      <c r="U109" s="229">
        <f t="shared" si="22"/>
        <v>2846.22</v>
      </c>
      <c r="V109" s="229">
        <f t="shared" si="23"/>
        <v>101.65071428571427</v>
      </c>
      <c r="W109" s="229">
        <f t="shared" si="24"/>
        <v>-1650.9540000000011</v>
      </c>
      <c r="X109" s="195">
        <f t="shared" si="25"/>
        <v>56.1</v>
      </c>
      <c r="Y109" s="181">
        <f t="shared" si="26"/>
        <v>28</v>
      </c>
      <c r="Z109" s="195">
        <f t="shared" si="27"/>
        <v>-28.1</v>
      </c>
      <c r="AA109" s="9"/>
      <c r="AB109" s="9"/>
      <c r="AC109" s="9"/>
    </row>
    <row r="110" spans="1:29" ht="12.75">
      <c r="A110" s="10">
        <v>46106</v>
      </c>
      <c r="B110" s="9" t="s">
        <v>17</v>
      </c>
      <c r="C110" s="11">
        <v>3434.05</v>
      </c>
      <c r="D110" s="9">
        <v>36</v>
      </c>
      <c r="E110" s="76">
        <v>29.97</v>
      </c>
      <c r="F110" s="9">
        <v>3</v>
      </c>
      <c r="G110" s="9">
        <v>7</v>
      </c>
      <c r="H110" s="13">
        <v>0.31780000000000003</v>
      </c>
      <c r="I110" s="9" t="s">
        <v>16</v>
      </c>
      <c r="J110" s="9"/>
      <c r="K110" s="226" t="s">
        <v>17</v>
      </c>
      <c r="L110" s="174">
        <v>45740</v>
      </c>
      <c r="M110" s="175">
        <f t="shared" si="13"/>
        <v>45740</v>
      </c>
      <c r="N110" s="84">
        <v>3978.54</v>
      </c>
      <c r="O110" s="227">
        <v>4088.34</v>
      </c>
      <c r="P110" s="85">
        <v>51</v>
      </c>
      <c r="Q110" s="85" t="s">
        <v>1661</v>
      </c>
      <c r="R110" s="228">
        <v>46105</v>
      </c>
      <c r="S110" s="175">
        <f t="shared" si="14"/>
        <v>46105</v>
      </c>
      <c r="T110" s="229">
        <f t="shared" si="21"/>
        <v>6924.72</v>
      </c>
      <c r="U110" s="229">
        <f t="shared" si="22"/>
        <v>5441.96</v>
      </c>
      <c r="V110" s="229">
        <f t="shared" si="23"/>
        <v>113.37416666666667</v>
      </c>
      <c r="W110" s="229">
        <f t="shared" si="24"/>
        <v>-1482.7600000000002</v>
      </c>
      <c r="X110" s="195">
        <f t="shared" si="25"/>
        <v>77</v>
      </c>
      <c r="Y110" s="181">
        <f t="shared" si="26"/>
        <v>48</v>
      </c>
      <c r="Z110" s="195">
        <f t="shared" si="27"/>
        <v>-29</v>
      </c>
      <c r="AA110" s="9"/>
      <c r="AB110" s="9"/>
      <c r="AC110" s="9"/>
    </row>
    <row r="111" spans="1:29" ht="12.75">
      <c r="A111" s="10">
        <v>46107</v>
      </c>
      <c r="B111" s="9" t="s">
        <v>17</v>
      </c>
      <c r="C111" s="11">
        <v>3690.25</v>
      </c>
      <c r="D111" s="9">
        <v>38</v>
      </c>
      <c r="E111" s="76">
        <v>22.92</v>
      </c>
      <c r="F111" s="9">
        <v>0</v>
      </c>
      <c r="G111" s="9">
        <v>5</v>
      </c>
      <c r="H111" s="13">
        <v>0.25530000000000003</v>
      </c>
      <c r="I111" s="9" t="s">
        <v>16</v>
      </c>
      <c r="J111" s="9"/>
      <c r="K111" s="226" t="s">
        <v>17</v>
      </c>
      <c r="L111" s="174">
        <v>45741</v>
      </c>
      <c r="M111" s="175">
        <f t="shared" si="13"/>
        <v>45741</v>
      </c>
      <c r="N111" s="84">
        <v>6087.8</v>
      </c>
      <c r="O111" s="227">
        <v>6295.2</v>
      </c>
      <c r="P111" s="85">
        <v>70</v>
      </c>
      <c r="Q111" s="85" t="s">
        <v>1638</v>
      </c>
      <c r="R111" s="228">
        <v>46106</v>
      </c>
      <c r="S111" s="175">
        <f t="shared" si="14"/>
        <v>46106</v>
      </c>
      <c r="T111" s="229">
        <f t="shared" si="21"/>
        <v>5615.9620000000004</v>
      </c>
      <c r="U111" s="229">
        <f t="shared" si="22"/>
        <v>3434.05</v>
      </c>
      <c r="V111" s="229">
        <f t="shared" si="23"/>
        <v>95.390277777777783</v>
      </c>
      <c r="W111" s="229">
        <f t="shared" si="24"/>
        <v>-2181.9120000000003</v>
      </c>
      <c r="X111" s="195">
        <f t="shared" si="25"/>
        <v>66</v>
      </c>
      <c r="Y111" s="181">
        <f t="shared" si="26"/>
        <v>36</v>
      </c>
      <c r="Z111" s="195">
        <f t="shared" si="27"/>
        <v>-30</v>
      </c>
      <c r="AA111" s="9"/>
      <c r="AB111" s="9"/>
      <c r="AC111" s="9"/>
    </row>
    <row r="112" spans="1:29" ht="12.75">
      <c r="A112" s="10">
        <v>46108</v>
      </c>
      <c r="B112" s="9" t="s">
        <v>17</v>
      </c>
      <c r="C112" s="11">
        <v>12728.22</v>
      </c>
      <c r="D112" s="9">
        <v>121</v>
      </c>
      <c r="E112" s="76">
        <v>34.03</v>
      </c>
      <c r="F112" s="9">
        <v>32</v>
      </c>
      <c r="G112" s="9">
        <v>14.71</v>
      </c>
      <c r="H112" s="13">
        <v>0.28620000000000001</v>
      </c>
      <c r="I112" s="9" t="s">
        <v>16</v>
      </c>
      <c r="J112" s="9"/>
      <c r="K112" s="226" t="s">
        <v>17</v>
      </c>
      <c r="L112" s="174">
        <v>45742</v>
      </c>
      <c r="M112" s="175">
        <f t="shared" si="13"/>
        <v>45742</v>
      </c>
      <c r="N112" s="84">
        <v>4922.42</v>
      </c>
      <c r="O112" s="227">
        <v>5105.42</v>
      </c>
      <c r="P112" s="85">
        <v>60</v>
      </c>
      <c r="Q112" s="85" t="s">
        <v>1662</v>
      </c>
      <c r="R112" s="228">
        <v>46107</v>
      </c>
      <c r="S112" s="175">
        <f t="shared" si="14"/>
        <v>46107</v>
      </c>
      <c r="T112" s="229">
        <f t="shared" si="21"/>
        <v>6410.2390000000005</v>
      </c>
      <c r="U112" s="229">
        <f t="shared" si="22"/>
        <v>3690.25</v>
      </c>
      <c r="V112" s="229">
        <f t="shared" si="23"/>
        <v>97.111842105263165</v>
      </c>
      <c r="W112" s="229">
        <f t="shared" si="24"/>
        <v>-2719.9890000000005</v>
      </c>
      <c r="X112" s="195">
        <f t="shared" si="25"/>
        <v>74.800000000000011</v>
      </c>
      <c r="Y112" s="181">
        <f t="shared" si="26"/>
        <v>38</v>
      </c>
      <c r="Z112" s="195">
        <f t="shared" si="27"/>
        <v>-36.800000000000011</v>
      </c>
      <c r="AA112" s="9"/>
      <c r="AB112" s="9"/>
      <c r="AC112" s="9"/>
    </row>
    <row r="113" spans="1:29" ht="12.75">
      <c r="A113" s="10">
        <v>46109</v>
      </c>
      <c r="B113" s="9" t="s">
        <v>17</v>
      </c>
      <c r="C113" s="11">
        <v>10143.33</v>
      </c>
      <c r="D113" s="9">
        <v>92</v>
      </c>
      <c r="E113" s="76">
        <v>32.299999999999997</v>
      </c>
      <c r="F113" s="9">
        <v>16</v>
      </c>
      <c r="G113" s="9">
        <v>12.16</v>
      </c>
      <c r="H113" s="13">
        <v>0.30940000000000001</v>
      </c>
      <c r="I113" s="9" t="s">
        <v>16</v>
      </c>
      <c r="J113" s="9"/>
      <c r="K113" s="226" t="s">
        <v>17</v>
      </c>
      <c r="L113" s="174">
        <v>45743</v>
      </c>
      <c r="M113" s="175">
        <f t="shared" si="13"/>
        <v>45743</v>
      </c>
      <c r="N113" s="84">
        <v>5644.49</v>
      </c>
      <c r="O113" s="227">
        <v>5827.49</v>
      </c>
      <c r="P113" s="85">
        <v>68</v>
      </c>
      <c r="Q113" s="85" t="s">
        <v>1663</v>
      </c>
      <c r="R113" s="228">
        <v>46108</v>
      </c>
      <c r="S113" s="175">
        <f t="shared" si="14"/>
        <v>46108</v>
      </c>
      <c r="T113" s="229">
        <f t="shared" si="21"/>
        <v>11288.453000000001</v>
      </c>
      <c r="U113" s="229">
        <f t="shared" si="22"/>
        <v>12728.22</v>
      </c>
      <c r="V113" s="229">
        <f t="shared" si="23"/>
        <v>105.19190082644627</v>
      </c>
      <c r="W113" s="229">
        <f t="shared" si="24"/>
        <v>1439.766999999998</v>
      </c>
      <c r="X113" s="195">
        <f t="shared" si="25"/>
        <v>128.70000000000002</v>
      </c>
      <c r="Y113" s="181">
        <f t="shared" si="26"/>
        <v>121</v>
      </c>
      <c r="Z113" s="195">
        <f t="shared" si="27"/>
        <v>-7.7000000000000171</v>
      </c>
      <c r="AA113" s="9"/>
      <c r="AB113" s="9"/>
      <c r="AC113" s="9"/>
    </row>
    <row r="114" spans="1:29" ht="12.75">
      <c r="A114" s="10">
        <v>46110</v>
      </c>
      <c r="B114" s="9" t="s">
        <v>17</v>
      </c>
      <c r="C114" s="11">
        <v>11653.29</v>
      </c>
      <c r="D114" s="9">
        <v>114</v>
      </c>
      <c r="E114" s="76">
        <v>23.7</v>
      </c>
      <c r="F114" s="9">
        <v>2</v>
      </c>
      <c r="G114" s="9">
        <v>13.83</v>
      </c>
      <c r="H114" s="13">
        <v>0.30120000000000002</v>
      </c>
      <c r="I114" s="9" t="s">
        <v>16</v>
      </c>
      <c r="J114" s="9"/>
      <c r="K114" s="226" t="s">
        <v>17</v>
      </c>
      <c r="L114" s="174">
        <v>45744</v>
      </c>
      <c r="M114" s="175">
        <f t="shared" si="13"/>
        <v>45744</v>
      </c>
      <c r="N114" s="84">
        <v>9975.5300000000007</v>
      </c>
      <c r="O114" s="227">
        <v>10262.23</v>
      </c>
      <c r="P114" s="85">
        <v>117</v>
      </c>
      <c r="Q114" s="85" t="s">
        <v>1664</v>
      </c>
      <c r="R114" s="228">
        <v>46109</v>
      </c>
      <c r="S114" s="175">
        <f t="shared" si="14"/>
        <v>46109</v>
      </c>
      <c r="T114" s="229">
        <f t="shared" si="21"/>
        <v>13553.738000000001</v>
      </c>
      <c r="U114" s="229">
        <f t="shared" si="22"/>
        <v>10143.33</v>
      </c>
      <c r="V114" s="229">
        <f t="shared" si="23"/>
        <v>110.25358695652174</v>
      </c>
      <c r="W114" s="229">
        <f t="shared" si="24"/>
        <v>-3410.4080000000013</v>
      </c>
      <c r="X114" s="195">
        <f t="shared" si="25"/>
        <v>156.20000000000002</v>
      </c>
      <c r="Y114" s="181">
        <f t="shared" si="26"/>
        <v>92</v>
      </c>
      <c r="Z114" s="195">
        <f t="shared" si="27"/>
        <v>-64.200000000000017</v>
      </c>
      <c r="AA114" s="9"/>
      <c r="AB114" s="9"/>
      <c r="AC114" s="9"/>
    </row>
    <row r="115" spans="1:29" ht="12.75">
      <c r="A115" s="10">
        <v>46111</v>
      </c>
      <c r="B115" s="9" t="s">
        <v>17</v>
      </c>
      <c r="C115" s="11">
        <v>2541.41</v>
      </c>
      <c r="D115" s="9">
        <v>28</v>
      </c>
      <c r="E115" s="76">
        <v>24.34</v>
      </c>
      <c r="F115" s="9">
        <v>30</v>
      </c>
      <c r="G115" s="9">
        <v>5.75</v>
      </c>
      <c r="H115" s="13">
        <v>0.28439999999999999</v>
      </c>
      <c r="I115" s="9" t="s">
        <v>16</v>
      </c>
      <c r="J115" s="9"/>
      <c r="K115" s="226" t="s">
        <v>17</v>
      </c>
      <c r="L115" s="174">
        <v>45745</v>
      </c>
      <c r="M115" s="175">
        <f t="shared" si="13"/>
        <v>45745</v>
      </c>
      <c r="N115" s="84">
        <v>11925.08</v>
      </c>
      <c r="O115" s="227">
        <v>12321.58</v>
      </c>
      <c r="P115" s="85">
        <v>142</v>
      </c>
      <c r="Q115" s="85" t="s">
        <v>1665</v>
      </c>
      <c r="R115" s="228">
        <v>46110</v>
      </c>
      <c r="S115" s="175">
        <f t="shared" si="14"/>
        <v>46110</v>
      </c>
      <c r="T115" s="229">
        <f t="shared" si="21"/>
        <v>12824.867</v>
      </c>
      <c r="U115" s="229">
        <f t="shared" si="22"/>
        <v>11653.29</v>
      </c>
      <c r="V115" s="229">
        <f t="shared" si="23"/>
        <v>102.22184210526316</v>
      </c>
      <c r="W115" s="229">
        <f t="shared" si="24"/>
        <v>-1171.5769999999993</v>
      </c>
      <c r="X115" s="195">
        <f t="shared" si="25"/>
        <v>162.80000000000001</v>
      </c>
      <c r="Y115" s="181">
        <f t="shared" si="26"/>
        <v>114</v>
      </c>
      <c r="Z115" s="195">
        <f t="shared" si="27"/>
        <v>-48.800000000000011</v>
      </c>
      <c r="AA115" s="9"/>
      <c r="AB115" s="9"/>
      <c r="AC115" s="9"/>
    </row>
    <row r="116" spans="1:29" ht="12.75">
      <c r="A116" s="10">
        <v>46112</v>
      </c>
      <c r="B116" s="9" t="s">
        <v>17</v>
      </c>
      <c r="C116" s="11">
        <v>6865.67</v>
      </c>
      <c r="D116" s="9">
        <v>65</v>
      </c>
      <c r="E116" s="76">
        <v>32.46</v>
      </c>
      <c r="F116" s="9">
        <v>11</v>
      </c>
      <c r="G116" s="9">
        <v>12.25</v>
      </c>
      <c r="H116" s="13">
        <v>0.3241</v>
      </c>
      <c r="I116" s="9" t="s">
        <v>16</v>
      </c>
      <c r="J116" s="9"/>
      <c r="K116" s="226" t="s">
        <v>17</v>
      </c>
      <c r="L116" s="174">
        <v>45746</v>
      </c>
      <c r="M116" s="175">
        <f t="shared" si="13"/>
        <v>45746</v>
      </c>
      <c r="N116" s="84">
        <v>11225.87</v>
      </c>
      <c r="O116" s="227">
        <v>11658.97</v>
      </c>
      <c r="P116" s="85">
        <v>148</v>
      </c>
      <c r="Q116" s="85" t="s">
        <v>1666</v>
      </c>
      <c r="R116" s="228">
        <v>46111</v>
      </c>
      <c r="S116" s="175">
        <f t="shared" si="14"/>
        <v>46111</v>
      </c>
      <c r="T116" s="229">
        <f t="shared" si="21"/>
        <v>4842.8050000000003</v>
      </c>
      <c r="U116" s="229">
        <f t="shared" si="22"/>
        <v>2541.41</v>
      </c>
      <c r="V116" s="229">
        <f t="shared" si="23"/>
        <v>90.764642857142846</v>
      </c>
      <c r="W116" s="229">
        <f t="shared" si="24"/>
        <v>-2301.3950000000004</v>
      </c>
      <c r="X116" s="195">
        <f t="shared" si="25"/>
        <v>49.500000000000007</v>
      </c>
      <c r="Y116" s="181">
        <f t="shared" si="26"/>
        <v>28</v>
      </c>
      <c r="Z116" s="195">
        <f t="shared" si="27"/>
        <v>-21.500000000000007</v>
      </c>
      <c r="AA116" s="9"/>
      <c r="AB116" s="9"/>
      <c r="AC116" s="9"/>
    </row>
    <row r="117" spans="1:29" ht="12.75">
      <c r="A117" s="10"/>
      <c r="B117" s="9"/>
      <c r="C117" s="11"/>
      <c r="D117" s="9"/>
      <c r="E117" s="76"/>
      <c r="F117" s="9"/>
      <c r="G117" s="9"/>
      <c r="H117" s="13"/>
      <c r="I117" s="9"/>
      <c r="J117" s="9"/>
      <c r="K117" s="226" t="s">
        <v>17</v>
      </c>
      <c r="L117" s="174">
        <v>45747</v>
      </c>
      <c r="M117" s="175">
        <f t="shared" si="13"/>
        <v>45747</v>
      </c>
      <c r="N117" s="84">
        <v>4213.45</v>
      </c>
      <c r="O117" s="229">
        <v>4402.55</v>
      </c>
      <c r="P117" s="85">
        <v>45</v>
      </c>
      <c r="Q117" s="85" t="s">
        <v>1667</v>
      </c>
      <c r="R117" s="228">
        <v>46112</v>
      </c>
      <c r="S117" s="175">
        <f t="shared" si="14"/>
        <v>46112</v>
      </c>
      <c r="T117" s="229">
        <f>O119*$AA$25</f>
        <v>8734.3190000000013</v>
      </c>
      <c r="U117" s="229">
        <f t="shared" si="22"/>
        <v>6865.67</v>
      </c>
      <c r="V117" s="229">
        <f t="shared" si="23"/>
        <v>105.6256923076923</v>
      </c>
      <c r="W117" s="229">
        <f t="shared" si="24"/>
        <v>-1868.6490000000013</v>
      </c>
      <c r="X117" s="195">
        <f>P119*$AA$25</f>
        <v>90.2</v>
      </c>
      <c r="Y117" s="181">
        <f t="shared" si="26"/>
        <v>65</v>
      </c>
      <c r="Z117" s="195">
        <f t="shared" si="27"/>
        <v>-25.200000000000003</v>
      </c>
      <c r="AA117" s="9"/>
      <c r="AB117" s="9"/>
      <c r="AC117" s="9"/>
    </row>
    <row r="118" spans="1:29" ht="12.75">
      <c r="A118" s="10"/>
      <c r="B118" s="9"/>
      <c r="C118" s="11"/>
      <c r="D118" s="9"/>
      <c r="E118" s="89"/>
      <c r="F118" s="9"/>
      <c r="G118" s="9"/>
      <c r="H118" s="13"/>
      <c r="I118" s="9"/>
      <c r="J118" s="9"/>
      <c r="K118" s="184" t="s">
        <v>1594</v>
      </c>
      <c r="L118" s="137" t="s">
        <v>1578</v>
      </c>
      <c r="M118" s="142" t="str">
        <f t="shared" si="13"/>
        <v>TOTAL</v>
      </c>
      <c r="N118" s="236">
        <f t="shared" ref="N118:P118" si="28">SUM(N87:N117)</f>
        <v>236420.44999999995</v>
      </c>
      <c r="O118" s="233">
        <f t="shared" si="28"/>
        <v>246961.25</v>
      </c>
      <c r="P118" s="137">
        <f t="shared" si="28"/>
        <v>2733</v>
      </c>
      <c r="Q118" s="139">
        <f>O118/P118</f>
        <v>90.362696670325647</v>
      </c>
      <c r="R118" s="142" t="s">
        <v>1578</v>
      </c>
      <c r="S118" s="142" t="str">
        <f t="shared" si="14"/>
        <v>TOTAL</v>
      </c>
      <c r="T118" s="144">
        <f t="shared" ref="T118:Z118" si="29">SUM(T87:T117)</f>
        <v>273401.16100000008</v>
      </c>
      <c r="U118" s="141">
        <f t="shared" si="29"/>
        <v>218716.86</v>
      </c>
      <c r="V118" s="139">
        <f t="shared" si="29"/>
        <v>3179.4041955495045</v>
      </c>
      <c r="W118" s="139">
        <f t="shared" si="29"/>
        <v>-54684.301000000021</v>
      </c>
      <c r="X118" s="141">
        <f t="shared" si="29"/>
        <v>3020.6</v>
      </c>
      <c r="Y118" s="141">
        <f t="shared" si="29"/>
        <v>2126</v>
      </c>
      <c r="Z118" s="141">
        <f t="shared" si="29"/>
        <v>-894.60000000000036</v>
      </c>
      <c r="AA118" s="9"/>
      <c r="AB118" s="9"/>
      <c r="AC118" s="9"/>
    </row>
    <row r="119" spans="1:29" ht="12.75">
      <c r="A119" s="10">
        <v>46113</v>
      </c>
      <c r="B119" s="9" t="s">
        <v>17</v>
      </c>
      <c r="C119" s="11">
        <v>4402.32</v>
      </c>
      <c r="D119" s="9">
        <v>44</v>
      </c>
      <c r="E119" s="76">
        <v>26.28</v>
      </c>
      <c r="F119" s="9">
        <v>3</v>
      </c>
      <c r="G119" s="9">
        <v>10.3</v>
      </c>
      <c r="H119" s="13">
        <v>0.27139999999999997</v>
      </c>
      <c r="I119" s="9" t="s">
        <v>16</v>
      </c>
      <c r="J119" s="9"/>
      <c r="K119" s="226" t="s">
        <v>17</v>
      </c>
      <c r="L119" s="174">
        <v>45748</v>
      </c>
      <c r="M119" s="175">
        <f t="shared" si="13"/>
        <v>45748</v>
      </c>
      <c r="N119" s="84">
        <v>7659.69</v>
      </c>
      <c r="O119" s="229">
        <v>7940.29</v>
      </c>
      <c r="P119" s="85">
        <v>82</v>
      </c>
      <c r="Q119" s="85" t="s">
        <v>1668</v>
      </c>
      <c r="R119" s="228">
        <v>46113</v>
      </c>
      <c r="S119" s="175">
        <f t="shared" si="14"/>
        <v>46113</v>
      </c>
      <c r="T119" s="229">
        <f t="shared" ref="T119:T147" si="30">O120*$AA$25</f>
        <v>4869.4139999999998</v>
      </c>
      <c r="U119" s="229">
        <f t="shared" ref="U119:U148" si="31">C119</f>
        <v>4402.32</v>
      </c>
      <c r="V119" s="229">
        <f t="shared" ref="V119:V148" si="32">U119/Y119</f>
        <v>100.05272727272727</v>
      </c>
      <c r="W119" s="229">
        <f t="shared" ref="W119:W148" si="33">T119-U119</f>
        <v>467.09400000000005</v>
      </c>
      <c r="X119" s="195">
        <f t="shared" ref="X119:X148" si="34">P119*$AA$25</f>
        <v>90.2</v>
      </c>
      <c r="Y119" s="181">
        <f t="shared" ref="Y119:Y148" si="35">D119</f>
        <v>44</v>
      </c>
      <c r="Z119" s="195">
        <f t="shared" ref="Z119:Z148" si="36">Y119-X119</f>
        <v>-46.2</v>
      </c>
      <c r="AA119" s="9"/>
      <c r="AB119" s="9"/>
      <c r="AC119" s="9"/>
    </row>
    <row r="120" spans="1:29" ht="12.75">
      <c r="A120" s="10">
        <v>46114</v>
      </c>
      <c r="B120" s="9" t="s">
        <v>17</v>
      </c>
      <c r="C120" s="11">
        <v>6696.28</v>
      </c>
      <c r="D120" s="9">
        <v>60</v>
      </c>
      <c r="E120" s="76">
        <v>27.8</v>
      </c>
      <c r="F120" s="9">
        <v>4</v>
      </c>
      <c r="G120" s="9">
        <v>11.75</v>
      </c>
      <c r="H120" s="13">
        <v>0.22819999999999999</v>
      </c>
      <c r="I120" s="9" t="s">
        <v>16</v>
      </c>
      <c r="J120" s="9"/>
      <c r="K120" s="226" t="s">
        <v>17</v>
      </c>
      <c r="L120" s="174">
        <v>45749</v>
      </c>
      <c r="M120" s="175">
        <f t="shared" si="13"/>
        <v>45749</v>
      </c>
      <c r="N120" s="84">
        <v>4280.34</v>
      </c>
      <c r="O120" s="227">
        <v>4426.74</v>
      </c>
      <c r="P120" s="85">
        <v>52</v>
      </c>
      <c r="Q120" s="85" t="s">
        <v>1669</v>
      </c>
      <c r="R120" s="228">
        <v>46114</v>
      </c>
      <c r="S120" s="175">
        <f t="shared" si="14"/>
        <v>46114</v>
      </c>
      <c r="T120" s="229">
        <f t="shared" si="30"/>
        <v>6842.4180000000006</v>
      </c>
      <c r="U120" s="229">
        <f t="shared" si="31"/>
        <v>6696.28</v>
      </c>
      <c r="V120" s="229">
        <f t="shared" si="32"/>
        <v>111.60466666666666</v>
      </c>
      <c r="W120" s="229">
        <f t="shared" si="33"/>
        <v>146.13800000000083</v>
      </c>
      <c r="X120" s="195">
        <f t="shared" si="34"/>
        <v>57.2</v>
      </c>
      <c r="Y120" s="181">
        <f t="shared" si="35"/>
        <v>60</v>
      </c>
      <c r="Z120" s="195">
        <f t="shared" si="36"/>
        <v>2.7999999999999972</v>
      </c>
      <c r="AA120" s="9"/>
      <c r="AB120" s="9"/>
      <c r="AC120" s="9"/>
    </row>
    <row r="121" spans="1:29" ht="12.75">
      <c r="A121" s="237">
        <v>46116</v>
      </c>
      <c r="B121" s="9" t="s">
        <v>17</v>
      </c>
      <c r="C121" s="11">
        <v>15104.11</v>
      </c>
      <c r="D121" s="9">
        <v>201</v>
      </c>
      <c r="E121" s="76">
        <v>16.059999999999999</v>
      </c>
      <c r="F121" s="9">
        <v>3</v>
      </c>
      <c r="G121" s="9">
        <v>14</v>
      </c>
      <c r="H121" s="13">
        <v>0.40039999999999998</v>
      </c>
      <c r="I121" s="9" t="s">
        <v>16</v>
      </c>
      <c r="J121" s="9"/>
      <c r="K121" s="226" t="s">
        <v>17</v>
      </c>
      <c r="L121" s="174">
        <v>45750</v>
      </c>
      <c r="M121" s="175">
        <f t="shared" si="13"/>
        <v>45750</v>
      </c>
      <c r="N121" s="84">
        <v>6012.98</v>
      </c>
      <c r="O121" s="227">
        <v>6220.38</v>
      </c>
      <c r="P121" s="85">
        <v>73</v>
      </c>
      <c r="Q121" s="85" t="s">
        <v>1670</v>
      </c>
      <c r="R121" s="228">
        <v>46115</v>
      </c>
      <c r="S121" s="175">
        <f t="shared" si="14"/>
        <v>46115</v>
      </c>
      <c r="T121" s="229">
        <f t="shared" si="30"/>
        <v>17157.294000000002</v>
      </c>
      <c r="U121" s="229">
        <f t="shared" si="31"/>
        <v>15104.11</v>
      </c>
      <c r="V121" s="229">
        <f t="shared" si="32"/>
        <v>75.14482587064677</v>
      </c>
      <c r="W121" s="229">
        <f t="shared" si="33"/>
        <v>2053.1840000000011</v>
      </c>
      <c r="X121" s="195">
        <f t="shared" si="34"/>
        <v>80.300000000000011</v>
      </c>
      <c r="Y121" s="181">
        <f t="shared" si="35"/>
        <v>201</v>
      </c>
      <c r="Z121" s="195">
        <f t="shared" si="36"/>
        <v>120.69999999999999</v>
      </c>
      <c r="AA121" s="9"/>
      <c r="AB121" s="9"/>
      <c r="AC121" s="9"/>
    </row>
    <row r="122" spans="1:29" ht="12.75">
      <c r="A122" s="10">
        <v>46117</v>
      </c>
      <c r="B122" s="9" t="s">
        <v>17</v>
      </c>
      <c r="C122" s="11">
        <v>8656.24</v>
      </c>
      <c r="D122" s="9">
        <v>90</v>
      </c>
      <c r="E122" s="76">
        <v>31.22</v>
      </c>
      <c r="F122" s="9">
        <v>12</v>
      </c>
      <c r="G122" s="9">
        <v>11.5</v>
      </c>
      <c r="H122" s="13">
        <v>0.27529999999999999</v>
      </c>
      <c r="I122" s="9" t="s">
        <v>16</v>
      </c>
      <c r="J122" s="9"/>
      <c r="K122" s="226" t="s">
        <v>17</v>
      </c>
      <c r="L122" s="174">
        <v>45751</v>
      </c>
      <c r="M122" s="175">
        <f t="shared" si="13"/>
        <v>45751</v>
      </c>
      <c r="N122" s="84">
        <v>14889.94</v>
      </c>
      <c r="O122" s="227">
        <v>15597.54</v>
      </c>
      <c r="P122" s="85">
        <v>148</v>
      </c>
      <c r="Q122" s="85" t="s">
        <v>1671</v>
      </c>
      <c r="R122" s="228">
        <v>46116</v>
      </c>
      <c r="S122" s="175">
        <f t="shared" si="14"/>
        <v>46116</v>
      </c>
      <c r="T122" s="229">
        <f t="shared" si="30"/>
        <v>8489.844000000001</v>
      </c>
      <c r="U122" s="229">
        <f t="shared" si="31"/>
        <v>8656.24</v>
      </c>
      <c r="V122" s="229">
        <f t="shared" si="32"/>
        <v>96.180444444444447</v>
      </c>
      <c r="W122" s="229">
        <f t="shared" si="33"/>
        <v>-166.39599999999882</v>
      </c>
      <c r="X122" s="195">
        <f t="shared" si="34"/>
        <v>162.80000000000001</v>
      </c>
      <c r="Y122" s="181">
        <f t="shared" si="35"/>
        <v>90</v>
      </c>
      <c r="Z122" s="195">
        <f t="shared" si="36"/>
        <v>-72.800000000000011</v>
      </c>
      <c r="AA122" s="9"/>
      <c r="AB122" s="9"/>
      <c r="AC122" s="9"/>
    </row>
    <row r="123" spans="1:29" ht="12.75">
      <c r="A123" s="10">
        <v>46118</v>
      </c>
      <c r="B123" s="9" t="s">
        <v>17</v>
      </c>
      <c r="C123" s="11">
        <v>3830.16</v>
      </c>
      <c r="D123" s="9">
        <v>35</v>
      </c>
      <c r="E123" s="76">
        <v>29.11</v>
      </c>
      <c r="F123" s="9">
        <v>1</v>
      </c>
      <c r="G123" s="9">
        <v>8.6</v>
      </c>
      <c r="H123" s="13">
        <v>0.3105</v>
      </c>
      <c r="I123" s="9" t="s">
        <v>16</v>
      </c>
      <c r="J123" s="9"/>
      <c r="K123" s="226" t="s">
        <v>17</v>
      </c>
      <c r="L123" s="174">
        <v>45752</v>
      </c>
      <c r="M123" s="175">
        <f t="shared" si="13"/>
        <v>45752</v>
      </c>
      <c r="N123" s="84">
        <v>7419.14</v>
      </c>
      <c r="O123" s="227">
        <v>7718.04</v>
      </c>
      <c r="P123" s="85">
        <v>76</v>
      </c>
      <c r="Q123" s="85" t="s">
        <v>1672</v>
      </c>
      <c r="R123" s="228">
        <v>46117</v>
      </c>
      <c r="S123" s="175">
        <f t="shared" si="14"/>
        <v>46117</v>
      </c>
      <c r="T123" s="229">
        <f t="shared" si="30"/>
        <v>10247.402</v>
      </c>
      <c r="U123" s="229">
        <f t="shared" si="31"/>
        <v>3830.16</v>
      </c>
      <c r="V123" s="229">
        <f t="shared" si="32"/>
        <v>109.43314285714285</v>
      </c>
      <c r="W123" s="229">
        <f t="shared" si="33"/>
        <v>6417.2420000000002</v>
      </c>
      <c r="X123" s="195">
        <f t="shared" si="34"/>
        <v>83.600000000000009</v>
      </c>
      <c r="Y123" s="181">
        <f t="shared" si="35"/>
        <v>35</v>
      </c>
      <c r="Z123" s="195">
        <f t="shared" si="36"/>
        <v>-48.600000000000009</v>
      </c>
      <c r="AA123" s="9"/>
      <c r="AB123" s="9"/>
      <c r="AC123" s="9"/>
    </row>
    <row r="124" spans="1:29" ht="12.75">
      <c r="A124" s="10">
        <v>46119</v>
      </c>
      <c r="B124" s="9" t="s">
        <v>17</v>
      </c>
      <c r="C124" s="11">
        <v>4912.96</v>
      </c>
      <c r="D124" s="9">
        <v>46</v>
      </c>
      <c r="E124" s="76">
        <v>42.91</v>
      </c>
      <c r="F124" s="9">
        <v>8</v>
      </c>
      <c r="G124" s="9">
        <v>11.3</v>
      </c>
      <c r="H124" s="13">
        <v>0.33979999999999999</v>
      </c>
      <c r="I124" s="9" t="s">
        <v>16</v>
      </c>
      <c r="J124" s="9"/>
      <c r="K124" s="226" t="s">
        <v>17</v>
      </c>
      <c r="L124" s="174">
        <v>45753</v>
      </c>
      <c r="M124" s="175">
        <f t="shared" si="13"/>
        <v>45753</v>
      </c>
      <c r="N124" s="84">
        <v>8821.7199999999993</v>
      </c>
      <c r="O124" s="227">
        <v>9315.82</v>
      </c>
      <c r="P124" s="85">
        <v>100</v>
      </c>
      <c r="Q124" s="85" t="s">
        <v>1673</v>
      </c>
      <c r="R124" s="228">
        <v>46118</v>
      </c>
      <c r="S124" s="175">
        <f t="shared" si="14"/>
        <v>46118</v>
      </c>
      <c r="T124" s="229">
        <f t="shared" si="30"/>
        <v>5505.8740000000007</v>
      </c>
      <c r="U124" s="229">
        <f t="shared" si="31"/>
        <v>4912.96</v>
      </c>
      <c r="V124" s="229">
        <f t="shared" si="32"/>
        <v>106.80347826086957</v>
      </c>
      <c r="W124" s="229">
        <f t="shared" si="33"/>
        <v>592.91400000000067</v>
      </c>
      <c r="X124" s="195">
        <f t="shared" si="34"/>
        <v>110.00000000000001</v>
      </c>
      <c r="Y124" s="181">
        <f t="shared" si="35"/>
        <v>46</v>
      </c>
      <c r="Z124" s="195">
        <f t="shared" si="36"/>
        <v>-64.000000000000014</v>
      </c>
      <c r="AA124" s="9"/>
      <c r="AB124" s="9"/>
      <c r="AC124" s="9"/>
    </row>
    <row r="125" spans="1:29" ht="12.75">
      <c r="A125" s="10">
        <v>46120</v>
      </c>
      <c r="B125" s="9" t="s">
        <v>17</v>
      </c>
      <c r="C125" s="11">
        <v>4215.72</v>
      </c>
      <c r="D125" s="9">
        <v>45</v>
      </c>
      <c r="E125" s="76">
        <v>28.9</v>
      </c>
      <c r="F125" s="9">
        <v>3</v>
      </c>
      <c r="G125" s="9">
        <v>10</v>
      </c>
      <c r="H125" s="13">
        <v>0.28849999999999998</v>
      </c>
      <c r="I125" s="9" t="s">
        <v>16</v>
      </c>
      <c r="J125" s="9"/>
      <c r="K125" s="226" t="s">
        <v>17</v>
      </c>
      <c r="L125" s="174">
        <v>45754</v>
      </c>
      <c r="M125" s="175">
        <f t="shared" si="13"/>
        <v>45754</v>
      </c>
      <c r="N125" s="84">
        <v>4865.04</v>
      </c>
      <c r="O125" s="227">
        <v>5005.34</v>
      </c>
      <c r="P125" s="85">
        <v>64</v>
      </c>
      <c r="Q125" s="85" t="s">
        <v>1674</v>
      </c>
      <c r="R125" s="228">
        <v>46119</v>
      </c>
      <c r="S125" s="175">
        <f t="shared" si="14"/>
        <v>46119</v>
      </c>
      <c r="T125" s="229">
        <f t="shared" si="30"/>
        <v>7380.648000000001</v>
      </c>
      <c r="U125" s="229">
        <f t="shared" si="31"/>
        <v>4215.72</v>
      </c>
      <c r="V125" s="229">
        <f t="shared" si="32"/>
        <v>93.682666666666677</v>
      </c>
      <c r="W125" s="229">
        <f t="shared" si="33"/>
        <v>3164.9280000000008</v>
      </c>
      <c r="X125" s="195">
        <f t="shared" si="34"/>
        <v>70.400000000000006</v>
      </c>
      <c r="Y125" s="181">
        <f t="shared" si="35"/>
        <v>45</v>
      </c>
      <c r="Z125" s="195">
        <f t="shared" si="36"/>
        <v>-25.400000000000006</v>
      </c>
      <c r="AA125" s="9"/>
      <c r="AB125" s="9"/>
      <c r="AC125" s="9"/>
    </row>
    <row r="126" spans="1:29" ht="12.75">
      <c r="A126" s="10">
        <v>46121</v>
      </c>
      <c r="B126" s="9" t="s">
        <v>17</v>
      </c>
      <c r="C126" s="11">
        <v>4908.46</v>
      </c>
      <c r="D126" s="9">
        <v>38</v>
      </c>
      <c r="E126" s="76">
        <v>27.68</v>
      </c>
      <c r="F126" s="9">
        <v>2</v>
      </c>
      <c r="G126" s="9">
        <v>12.66</v>
      </c>
      <c r="H126" s="13">
        <v>0.29399999999999998</v>
      </c>
      <c r="I126" s="9" t="s">
        <v>16</v>
      </c>
      <c r="J126" s="9"/>
      <c r="K126" s="226" t="s">
        <v>17</v>
      </c>
      <c r="L126" s="174">
        <v>45755</v>
      </c>
      <c r="M126" s="175">
        <f t="shared" si="13"/>
        <v>45755</v>
      </c>
      <c r="N126" s="84">
        <v>6465.68</v>
      </c>
      <c r="O126" s="227">
        <v>6709.68</v>
      </c>
      <c r="P126" s="85">
        <v>75</v>
      </c>
      <c r="Q126" s="85" t="s">
        <v>1675</v>
      </c>
      <c r="R126" s="228">
        <v>46120</v>
      </c>
      <c r="S126" s="175">
        <f t="shared" si="14"/>
        <v>46120</v>
      </c>
      <c r="T126" s="229">
        <f t="shared" si="30"/>
        <v>5919.232</v>
      </c>
      <c r="U126" s="229">
        <f t="shared" si="31"/>
        <v>4908.46</v>
      </c>
      <c r="V126" s="229">
        <f t="shared" si="32"/>
        <v>129.16999999999999</v>
      </c>
      <c r="W126" s="229">
        <f t="shared" si="33"/>
        <v>1010.7719999999999</v>
      </c>
      <c r="X126" s="195">
        <f t="shared" si="34"/>
        <v>82.5</v>
      </c>
      <c r="Y126" s="181">
        <f t="shared" si="35"/>
        <v>38</v>
      </c>
      <c r="Z126" s="195">
        <f t="shared" si="36"/>
        <v>-44.5</v>
      </c>
      <c r="AA126" s="9"/>
      <c r="AB126" s="9"/>
      <c r="AC126" s="9"/>
    </row>
    <row r="127" spans="1:29" ht="12.75">
      <c r="A127" s="10">
        <v>46122</v>
      </c>
      <c r="B127" s="9" t="s">
        <v>17</v>
      </c>
      <c r="C127" s="11">
        <v>9895.9599999999991</v>
      </c>
      <c r="D127" s="9">
        <v>98</v>
      </c>
      <c r="E127" s="76">
        <v>35</v>
      </c>
      <c r="F127" s="9">
        <v>23</v>
      </c>
      <c r="G127" s="9">
        <v>9</v>
      </c>
      <c r="H127" s="13">
        <v>0.36620000000000003</v>
      </c>
      <c r="I127" s="9" t="s">
        <v>16</v>
      </c>
      <c r="J127" s="9"/>
      <c r="K127" s="226" t="s">
        <v>17</v>
      </c>
      <c r="L127" s="174">
        <v>45756</v>
      </c>
      <c r="M127" s="175">
        <f t="shared" si="13"/>
        <v>45756</v>
      </c>
      <c r="N127" s="84">
        <v>5192.0200000000004</v>
      </c>
      <c r="O127" s="227">
        <v>5381.12</v>
      </c>
      <c r="P127" s="85">
        <v>61</v>
      </c>
      <c r="Q127" s="85" t="s">
        <v>1676</v>
      </c>
      <c r="R127" s="228">
        <v>46121</v>
      </c>
      <c r="S127" s="175">
        <f t="shared" si="14"/>
        <v>46121</v>
      </c>
      <c r="T127" s="229">
        <f t="shared" si="30"/>
        <v>6126.2960000000003</v>
      </c>
      <c r="U127" s="229">
        <f t="shared" si="31"/>
        <v>9895.9599999999991</v>
      </c>
      <c r="V127" s="229">
        <f t="shared" si="32"/>
        <v>100.97918367346938</v>
      </c>
      <c r="W127" s="229">
        <f t="shared" si="33"/>
        <v>-3769.6639999999989</v>
      </c>
      <c r="X127" s="195">
        <f t="shared" si="34"/>
        <v>67.100000000000009</v>
      </c>
      <c r="Y127" s="181">
        <f t="shared" si="35"/>
        <v>98</v>
      </c>
      <c r="Z127" s="195">
        <f t="shared" si="36"/>
        <v>30.899999999999991</v>
      </c>
      <c r="AA127" s="9"/>
      <c r="AB127" s="9"/>
      <c r="AC127" s="9"/>
    </row>
    <row r="128" spans="1:29" ht="12.75">
      <c r="A128" s="10">
        <v>46123</v>
      </c>
      <c r="B128" s="9" t="s">
        <v>17</v>
      </c>
      <c r="C128" s="11">
        <v>10045.56</v>
      </c>
      <c r="D128" s="9">
        <v>106</v>
      </c>
      <c r="E128" s="76">
        <v>37.21</v>
      </c>
      <c r="F128" s="9">
        <v>30</v>
      </c>
      <c r="G128" s="9">
        <v>11.57</v>
      </c>
      <c r="H128" s="13">
        <v>0.1991</v>
      </c>
      <c r="I128" s="9" t="s">
        <v>16</v>
      </c>
      <c r="J128" s="9"/>
      <c r="K128" s="226" t="s">
        <v>17</v>
      </c>
      <c r="L128" s="174">
        <v>45757</v>
      </c>
      <c r="M128" s="175">
        <f t="shared" si="13"/>
        <v>45757</v>
      </c>
      <c r="N128" s="84">
        <v>5374.16</v>
      </c>
      <c r="O128" s="227">
        <v>5569.36</v>
      </c>
      <c r="P128" s="85">
        <v>59</v>
      </c>
      <c r="Q128" s="85" t="s">
        <v>1677</v>
      </c>
      <c r="R128" s="228">
        <v>46122</v>
      </c>
      <c r="S128" s="175">
        <f t="shared" si="14"/>
        <v>46122</v>
      </c>
      <c r="T128" s="229">
        <f t="shared" si="30"/>
        <v>8868.7720000000008</v>
      </c>
      <c r="U128" s="229">
        <f t="shared" si="31"/>
        <v>10045.56</v>
      </c>
      <c r="V128" s="229">
        <f t="shared" si="32"/>
        <v>94.769433962264145</v>
      </c>
      <c r="W128" s="229">
        <f t="shared" si="33"/>
        <v>-1176.7879999999986</v>
      </c>
      <c r="X128" s="195">
        <f t="shared" si="34"/>
        <v>64.900000000000006</v>
      </c>
      <c r="Y128" s="181">
        <f t="shared" si="35"/>
        <v>106</v>
      </c>
      <c r="Z128" s="195">
        <f t="shared" si="36"/>
        <v>41.099999999999994</v>
      </c>
      <c r="AA128" s="9"/>
      <c r="AB128" s="9"/>
      <c r="AC128" s="9"/>
    </row>
    <row r="129" spans="1:29" ht="12.75">
      <c r="A129" s="10">
        <v>46124</v>
      </c>
      <c r="B129" s="9" t="s">
        <v>17</v>
      </c>
      <c r="C129" s="11">
        <v>10703.4</v>
      </c>
      <c r="D129" s="9">
        <v>113</v>
      </c>
      <c r="E129" s="76">
        <v>64.510000000000005</v>
      </c>
      <c r="F129" s="9"/>
      <c r="G129" s="9">
        <v>13.1</v>
      </c>
      <c r="H129" s="13">
        <v>0.31330000000000002</v>
      </c>
      <c r="I129" s="9" t="s">
        <v>16</v>
      </c>
      <c r="J129" s="9"/>
      <c r="K129" s="226" t="s">
        <v>17</v>
      </c>
      <c r="L129" s="174">
        <v>45758</v>
      </c>
      <c r="M129" s="175">
        <f t="shared" si="13"/>
        <v>45758</v>
      </c>
      <c r="N129" s="84">
        <v>7617.22</v>
      </c>
      <c r="O129" s="227">
        <v>8062.52</v>
      </c>
      <c r="P129" s="85">
        <v>92</v>
      </c>
      <c r="Q129" s="85" t="s">
        <v>1678</v>
      </c>
      <c r="R129" s="228">
        <v>46123</v>
      </c>
      <c r="S129" s="175">
        <f t="shared" si="14"/>
        <v>46123</v>
      </c>
      <c r="T129" s="229">
        <f t="shared" si="30"/>
        <v>10387.278</v>
      </c>
      <c r="U129" s="229">
        <f t="shared" si="31"/>
        <v>10703.4</v>
      </c>
      <c r="V129" s="229">
        <f t="shared" si="32"/>
        <v>94.720353982300878</v>
      </c>
      <c r="W129" s="229">
        <f t="shared" si="33"/>
        <v>-316.12199999999939</v>
      </c>
      <c r="X129" s="195">
        <f t="shared" si="34"/>
        <v>101.2</v>
      </c>
      <c r="Y129" s="181">
        <f t="shared" si="35"/>
        <v>113</v>
      </c>
      <c r="Z129" s="195">
        <f t="shared" si="36"/>
        <v>11.799999999999997</v>
      </c>
      <c r="AA129" s="9"/>
      <c r="AB129" s="9"/>
      <c r="AC129" s="9"/>
    </row>
    <row r="130" spans="1:29" ht="12.75">
      <c r="A130" s="10">
        <v>46125</v>
      </c>
      <c r="B130" s="9" t="s">
        <v>17</v>
      </c>
      <c r="C130" s="11">
        <v>7713.88</v>
      </c>
      <c r="D130" s="9">
        <v>78</v>
      </c>
      <c r="E130" s="76">
        <v>28.24</v>
      </c>
      <c r="F130" s="9">
        <v>5</v>
      </c>
      <c r="G130" s="9">
        <v>10.1</v>
      </c>
      <c r="H130" s="13">
        <v>0.3246</v>
      </c>
      <c r="I130" s="9" t="s">
        <v>16</v>
      </c>
      <c r="J130" s="9"/>
      <c r="K130" s="226" t="s">
        <v>17</v>
      </c>
      <c r="L130" s="174">
        <v>45759</v>
      </c>
      <c r="M130" s="175">
        <f t="shared" si="13"/>
        <v>45759</v>
      </c>
      <c r="N130" s="84">
        <v>8985.48</v>
      </c>
      <c r="O130" s="227">
        <v>9442.98</v>
      </c>
      <c r="P130" s="85">
        <v>101</v>
      </c>
      <c r="Q130" s="85" t="s">
        <v>1679</v>
      </c>
      <c r="R130" s="228">
        <v>46124</v>
      </c>
      <c r="S130" s="175">
        <f t="shared" si="14"/>
        <v>46124</v>
      </c>
      <c r="T130" s="229">
        <f t="shared" si="30"/>
        <v>11892.892</v>
      </c>
      <c r="U130" s="229">
        <f t="shared" si="31"/>
        <v>7713.88</v>
      </c>
      <c r="V130" s="229">
        <f t="shared" si="32"/>
        <v>98.895897435897439</v>
      </c>
      <c r="W130" s="229">
        <f t="shared" si="33"/>
        <v>4179.0119999999997</v>
      </c>
      <c r="X130" s="195">
        <f t="shared" si="34"/>
        <v>111.10000000000001</v>
      </c>
      <c r="Y130" s="181">
        <f t="shared" si="35"/>
        <v>78</v>
      </c>
      <c r="Z130" s="195">
        <f t="shared" si="36"/>
        <v>-33.100000000000009</v>
      </c>
      <c r="AA130" s="9"/>
      <c r="AB130" s="9"/>
      <c r="AC130" s="9"/>
    </row>
    <row r="131" spans="1:29" ht="12.75">
      <c r="A131" s="10">
        <v>46126</v>
      </c>
      <c r="B131" s="9" t="s">
        <v>17</v>
      </c>
      <c r="C131" s="11">
        <v>5091.62</v>
      </c>
      <c r="D131" s="9">
        <v>45</v>
      </c>
      <c r="E131" s="76">
        <v>37.049999999999997</v>
      </c>
      <c r="F131" s="9">
        <v>9</v>
      </c>
      <c r="G131" s="9">
        <v>8.25</v>
      </c>
      <c r="H131" s="13">
        <v>0.18509999999999999</v>
      </c>
      <c r="I131" s="9" t="s">
        <v>16</v>
      </c>
      <c r="J131" s="9"/>
      <c r="K131" s="226" t="s">
        <v>17</v>
      </c>
      <c r="L131" s="174">
        <v>45760</v>
      </c>
      <c r="M131" s="175">
        <f t="shared" si="13"/>
        <v>45760</v>
      </c>
      <c r="N131" s="84">
        <v>10140.719999999999</v>
      </c>
      <c r="O131" s="227">
        <v>10811.72</v>
      </c>
      <c r="P131" s="85">
        <v>117</v>
      </c>
      <c r="Q131" s="85" t="s">
        <v>1680</v>
      </c>
      <c r="R131" s="228">
        <v>46125</v>
      </c>
      <c r="S131" s="175">
        <f t="shared" si="14"/>
        <v>46125</v>
      </c>
      <c r="T131" s="229">
        <f t="shared" si="30"/>
        <v>5882.558</v>
      </c>
      <c r="U131" s="229">
        <f t="shared" si="31"/>
        <v>5091.62</v>
      </c>
      <c r="V131" s="229">
        <f t="shared" si="32"/>
        <v>113.14711111111112</v>
      </c>
      <c r="W131" s="229">
        <f t="shared" si="33"/>
        <v>790.9380000000001</v>
      </c>
      <c r="X131" s="195">
        <f t="shared" si="34"/>
        <v>128.70000000000002</v>
      </c>
      <c r="Y131" s="181">
        <f t="shared" si="35"/>
        <v>45</v>
      </c>
      <c r="Z131" s="195">
        <f t="shared" si="36"/>
        <v>-83.700000000000017</v>
      </c>
      <c r="AA131" s="9"/>
      <c r="AB131" s="9"/>
      <c r="AC131" s="9"/>
    </row>
    <row r="132" spans="1:29" ht="12.75">
      <c r="A132" s="10">
        <v>46127</v>
      </c>
      <c r="B132" s="9" t="s">
        <v>17</v>
      </c>
      <c r="C132" s="11">
        <v>4334.9799999999996</v>
      </c>
      <c r="D132" s="9">
        <v>44</v>
      </c>
      <c r="E132" s="76">
        <v>32.520000000000003</v>
      </c>
      <c r="F132" s="9">
        <v>3</v>
      </c>
      <c r="G132" s="9">
        <v>11.6</v>
      </c>
      <c r="H132" s="13">
        <v>0.28129999999999999</v>
      </c>
      <c r="I132" s="9" t="s">
        <v>16</v>
      </c>
      <c r="J132" s="9"/>
      <c r="K132" s="226" t="s">
        <v>17</v>
      </c>
      <c r="L132" s="174">
        <v>45761</v>
      </c>
      <c r="M132" s="175">
        <f t="shared" si="13"/>
        <v>45761</v>
      </c>
      <c r="N132" s="84">
        <v>5146.4799999999996</v>
      </c>
      <c r="O132" s="227">
        <v>5347.78</v>
      </c>
      <c r="P132" s="85">
        <v>54</v>
      </c>
      <c r="Q132" s="85" t="s">
        <v>1681</v>
      </c>
      <c r="R132" s="228">
        <v>46126</v>
      </c>
      <c r="S132" s="175">
        <f t="shared" si="14"/>
        <v>46126</v>
      </c>
      <c r="T132" s="229">
        <f t="shared" si="30"/>
        <v>8293.648000000001</v>
      </c>
      <c r="U132" s="229">
        <f t="shared" si="31"/>
        <v>4334.9799999999996</v>
      </c>
      <c r="V132" s="229">
        <f t="shared" si="32"/>
        <v>98.522272727272721</v>
      </c>
      <c r="W132" s="229">
        <f t="shared" si="33"/>
        <v>3958.6680000000015</v>
      </c>
      <c r="X132" s="195">
        <f t="shared" si="34"/>
        <v>59.400000000000006</v>
      </c>
      <c r="Y132" s="181">
        <f t="shared" si="35"/>
        <v>44</v>
      </c>
      <c r="Z132" s="195">
        <f t="shared" si="36"/>
        <v>-15.400000000000006</v>
      </c>
      <c r="AA132" s="9"/>
      <c r="AB132" s="9"/>
      <c r="AC132" s="9"/>
    </row>
    <row r="133" spans="1:29" ht="12.75">
      <c r="A133" s="10">
        <v>46128</v>
      </c>
      <c r="B133" s="9" t="s">
        <v>17</v>
      </c>
      <c r="C133" s="11">
        <v>5350.02</v>
      </c>
      <c r="D133" s="9">
        <v>32</v>
      </c>
      <c r="E133" s="76">
        <v>31.5</v>
      </c>
      <c r="F133" s="9">
        <v>3</v>
      </c>
      <c r="G133" s="9">
        <v>10.33</v>
      </c>
      <c r="H133" s="13">
        <v>0.28079999999999999</v>
      </c>
      <c r="I133" s="9" t="s">
        <v>16</v>
      </c>
      <c r="J133" s="9"/>
      <c r="K133" s="226" t="s">
        <v>17</v>
      </c>
      <c r="L133" s="174">
        <v>45762</v>
      </c>
      <c r="M133" s="175">
        <f t="shared" si="13"/>
        <v>45762</v>
      </c>
      <c r="N133" s="84">
        <v>7210.28</v>
      </c>
      <c r="O133" s="227">
        <v>7539.68</v>
      </c>
      <c r="P133" s="85">
        <v>77</v>
      </c>
      <c r="Q133" s="85" t="s">
        <v>1682</v>
      </c>
      <c r="R133" s="228">
        <v>46127</v>
      </c>
      <c r="S133" s="175">
        <f t="shared" si="14"/>
        <v>46127</v>
      </c>
      <c r="T133" s="229">
        <f t="shared" si="30"/>
        <v>9423.260000000002</v>
      </c>
      <c r="U133" s="229">
        <f t="shared" si="31"/>
        <v>5350.02</v>
      </c>
      <c r="V133" s="229">
        <f t="shared" si="32"/>
        <v>167.18812500000001</v>
      </c>
      <c r="W133" s="229">
        <f t="shared" si="33"/>
        <v>4073.2400000000016</v>
      </c>
      <c r="X133" s="195">
        <f t="shared" si="34"/>
        <v>84.7</v>
      </c>
      <c r="Y133" s="181">
        <f t="shared" si="35"/>
        <v>32</v>
      </c>
      <c r="Z133" s="195">
        <f t="shared" si="36"/>
        <v>-52.7</v>
      </c>
      <c r="AA133" s="9"/>
      <c r="AB133" s="9"/>
      <c r="AC133" s="9"/>
    </row>
    <row r="134" spans="1:29" ht="12.75">
      <c r="A134" s="10">
        <v>46129</v>
      </c>
      <c r="B134" s="9" t="s">
        <v>17</v>
      </c>
      <c r="C134" s="11">
        <v>9912.2099999999991</v>
      </c>
      <c r="D134" s="9">
        <v>78</v>
      </c>
      <c r="E134" s="76">
        <v>25.89</v>
      </c>
      <c r="F134" s="9">
        <v>1</v>
      </c>
      <c r="G134" s="9">
        <v>11.14</v>
      </c>
      <c r="H134" s="13">
        <v>0.2702</v>
      </c>
      <c r="I134" s="9" t="s">
        <v>16</v>
      </c>
      <c r="J134" s="9"/>
      <c r="K134" s="226" t="s">
        <v>17</v>
      </c>
      <c r="L134" s="174">
        <v>45763</v>
      </c>
      <c r="M134" s="175">
        <f t="shared" si="13"/>
        <v>45763</v>
      </c>
      <c r="N134" s="84">
        <v>8145.7</v>
      </c>
      <c r="O134" s="227">
        <v>8566.6</v>
      </c>
      <c r="P134" s="85">
        <v>83</v>
      </c>
      <c r="Q134" s="85" t="s">
        <v>1683</v>
      </c>
      <c r="R134" s="228">
        <v>46128</v>
      </c>
      <c r="S134" s="175">
        <f t="shared" si="14"/>
        <v>46128</v>
      </c>
      <c r="T134" s="229">
        <f t="shared" si="30"/>
        <v>11552.519000000002</v>
      </c>
      <c r="U134" s="229">
        <f t="shared" si="31"/>
        <v>9912.2099999999991</v>
      </c>
      <c r="V134" s="229">
        <f t="shared" si="32"/>
        <v>127.07961538461538</v>
      </c>
      <c r="W134" s="229">
        <f t="shared" si="33"/>
        <v>1640.3090000000029</v>
      </c>
      <c r="X134" s="195">
        <f t="shared" si="34"/>
        <v>91.300000000000011</v>
      </c>
      <c r="Y134" s="181">
        <f t="shared" si="35"/>
        <v>78</v>
      </c>
      <c r="Z134" s="195">
        <f t="shared" si="36"/>
        <v>-13.300000000000011</v>
      </c>
      <c r="AA134" s="9"/>
      <c r="AB134" s="9"/>
      <c r="AC134" s="9"/>
    </row>
    <row r="135" spans="1:29" ht="12.75">
      <c r="A135" s="10">
        <v>46130</v>
      </c>
      <c r="B135" s="9" t="s">
        <v>17</v>
      </c>
      <c r="C135" s="11">
        <v>10352.02</v>
      </c>
      <c r="D135" s="9">
        <v>84</v>
      </c>
      <c r="E135" s="76">
        <v>35.130000000000003</v>
      </c>
      <c r="F135" s="9">
        <v>3</v>
      </c>
      <c r="G135" s="9">
        <v>14</v>
      </c>
      <c r="H135" s="13">
        <v>0.1948</v>
      </c>
      <c r="I135" s="9" t="s">
        <v>16</v>
      </c>
      <c r="J135" s="9"/>
      <c r="K135" s="226" t="s">
        <v>17</v>
      </c>
      <c r="L135" s="174">
        <v>45764</v>
      </c>
      <c r="M135" s="175">
        <f t="shared" si="13"/>
        <v>45764</v>
      </c>
      <c r="N135" s="84">
        <v>9965.49</v>
      </c>
      <c r="O135" s="227">
        <v>10502.29</v>
      </c>
      <c r="P135" s="85">
        <v>102</v>
      </c>
      <c r="Q135" s="85" t="s">
        <v>1684</v>
      </c>
      <c r="R135" s="228">
        <v>46129</v>
      </c>
      <c r="S135" s="175">
        <f t="shared" si="14"/>
        <v>46129</v>
      </c>
      <c r="T135" s="229">
        <f t="shared" si="30"/>
        <v>11337.810000000001</v>
      </c>
      <c r="U135" s="229">
        <f t="shared" si="31"/>
        <v>10352.02</v>
      </c>
      <c r="V135" s="229">
        <f t="shared" si="32"/>
        <v>123.23833333333334</v>
      </c>
      <c r="W135" s="229">
        <f t="shared" si="33"/>
        <v>985.79000000000087</v>
      </c>
      <c r="X135" s="195">
        <f t="shared" si="34"/>
        <v>112.2</v>
      </c>
      <c r="Y135" s="181">
        <f t="shared" si="35"/>
        <v>84</v>
      </c>
      <c r="Z135" s="195">
        <f t="shared" si="36"/>
        <v>-28.200000000000003</v>
      </c>
      <c r="AA135" s="9"/>
      <c r="AB135" s="9"/>
      <c r="AC135" s="9"/>
    </row>
    <row r="136" spans="1:29" ht="12.75">
      <c r="A136" s="10">
        <v>46131</v>
      </c>
      <c r="B136" s="9" t="s">
        <v>17</v>
      </c>
      <c r="C136" s="11">
        <v>12459.07</v>
      </c>
      <c r="D136" s="9">
        <v>87</v>
      </c>
      <c r="E136" s="76">
        <v>42.59</v>
      </c>
      <c r="F136" s="9">
        <v>7</v>
      </c>
      <c r="G136" s="9">
        <v>12.42</v>
      </c>
      <c r="H136" s="13">
        <v>0.22259999999999999</v>
      </c>
      <c r="I136" s="9" t="s">
        <v>16</v>
      </c>
      <c r="J136" s="9"/>
      <c r="K136" s="226" t="s">
        <v>17</v>
      </c>
      <c r="L136" s="174">
        <v>45765</v>
      </c>
      <c r="M136" s="175">
        <f t="shared" si="13"/>
        <v>45765</v>
      </c>
      <c r="N136" s="84">
        <v>9709.2999999999993</v>
      </c>
      <c r="O136" s="227">
        <v>10307.1</v>
      </c>
      <c r="P136" s="85">
        <v>111</v>
      </c>
      <c r="Q136" s="85" t="s">
        <v>1685</v>
      </c>
      <c r="R136" s="228">
        <v>46130</v>
      </c>
      <c r="S136" s="175">
        <f t="shared" si="14"/>
        <v>46130</v>
      </c>
      <c r="T136" s="229">
        <f t="shared" si="30"/>
        <v>7152.9370000000008</v>
      </c>
      <c r="U136" s="229">
        <f t="shared" si="31"/>
        <v>12459.07</v>
      </c>
      <c r="V136" s="229">
        <f t="shared" si="32"/>
        <v>143.20770114942528</v>
      </c>
      <c r="W136" s="229">
        <f t="shared" si="33"/>
        <v>-5306.1329999999989</v>
      </c>
      <c r="X136" s="195">
        <f t="shared" si="34"/>
        <v>122.10000000000001</v>
      </c>
      <c r="Y136" s="181">
        <f t="shared" si="35"/>
        <v>87</v>
      </c>
      <c r="Z136" s="195">
        <f t="shared" si="36"/>
        <v>-35.100000000000009</v>
      </c>
      <c r="AA136" s="9"/>
      <c r="AB136" s="9"/>
      <c r="AC136" s="9"/>
    </row>
    <row r="137" spans="1:29" ht="12.75">
      <c r="A137" s="10">
        <v>46132</v>
      </c>
      <c r="B137" s="9" t="s">
        <v>17</v>
      </c>
      <c r="C137" s="11">
        <v>7575.54</v>
      </c>
      <c r="D137" s="9">
        <v>66</v>
      </c>
      <c r="E137" s="76">
        <v>37.85</v>
      </c>
      <c r="F137" s="9">
        <v>16</v>
      </c>
      <c r="G137" s="9">
        <v>10.199999999999999</v>
      </c>
      <c r="H137" s="13">
        <v>0.25590000000000002</v>
      </c>
      <c r="I137" s="9" t="s">
        <v>16</v>
      </c>
      <c r="J137" s="9"/>
      <c r="K137" s="226" t="s">
        <v>17</v>
      </c>
      <c r="L137" s="174">
        <v>45766</v>
      </c>
      <c r="M137" s="175">
        <f t="shared" si="13"/>
        <v>45766</v>
      </c>
      <c r="N137" s="84">
        <v>6136.67</v>
      </c>
      <c r="O137" s="227">
        <v>6502.67</v>
      </c>
      <c r="P137" s="85">
        <v>76</v>
      </c>
      <c r="Q137" s="85" t="s">
        <v>1686</v>
      </c>
      <c r="R137" s="228">
        <v>46131</v>
      </c>
      <c r="S137" s="175">
        <f t="shared" si="14"/>
        <v>46131</v>
      </c>
      <c r="T137" s="229">
        <f t="shared" si="30"/>
        <v>11671.858000000002</v>
      </c>
      <c r="U137" s="229">
        <f t="shared" si="31"/>
        <v>7575.54</v>
      </c>
      <c r="V137" s="229">
        <f t="shared" si="32"/>
        <v>114.78090909090909</v>
      </c>
      <c r="W137" s="229">
        <f t="shared" si="33"/>
        <v>4096.318000000002</v>
      </c>
      <c r="X137" s="195">
        <f t="shared" si="34"/>
        <v>83.600000000000009</v>
      </c>
      <c r="Y137" s="181">
        <f t="shared" si="35"/>
        <v>66</v>
      </c>
      <c r="Z137" s="195">
        <f t="shared" si="36"/>
        <v>-17.600000000000009</v>
      </c>
      <c r="AA137" s="9"/>
      <c r="AB137" s="9"/>
      <c r="AC137" s="9"/>
    </row>
    <row r="138" spans="1:29" ht="12.75">
      <c r="A138" s="10">
        <v>46133</v>
      </c>
      <c r="B138" s="9" t="s">
        <v>17</v>
      </c>
      <c r="C138" s="11">
        <v>9879.7999999999993</v>
      </c>
      <c r="D138" s="9">
        <v>93</v>
      </c>
      <c r="E138" s="76">
        <v>36.729999999999997</v>
      </c>
      <c r="F138" s="9">
        <v>25</v>
      </c>
      <c r="G138" s="9">
        <v>12</v>
      </c>
      <c r="H138" s="13">
        <v>0.2142</v>
      </c>
      <c r="I138" s="9" t="s">
        <v>16</v>
      </c>
      <c r="J138" s="9"/>
      <c r="K138" s="226" t="s">
        <v>17</v>
      </c>
      <c r="L138" s="174">
        <v>45767</v>
      </c>
      <c r="M138" s="175">
        <f t="shared" si="13"/>
        <v>45767</v>
      </c>
      <c r="N138" s="84">
        <v>10073.98</v>
      </c>
      <c r="O138" s="227">
        <v>10610.78</v>
      </c>
      <c r="P138" s="85">
        <v>122</v>
      </c>
      <c r="Q138" s="85" t="s">
        <v>1687</v>
      </c>
      <c r="R138" s="228">
        <v>46132</v>
      </c>
      <c r="S138" s="175">
        <f t="shared" si="14"/>
        <v>46132</v>
      </c>
      <c r="T138" s="229">
        <f t="shared" si="30"/>
        <v>13948.505999999999</v>
      </c>
      <c r="U138" s="229">
        <f t="shared" si="31"/>
        <v>9879.7999999999993</v>
      </c>
      <c r="V138" s="229">
        <f t="shared" si="32"/>
        <v>106.23440860215052</v>
      </c>
      <c r="W138" s="229">
        <f t="shared" si="33"/>
        <v>4068.7060000000001</v>
      </c>
      <c r="X138" s="195">
        <f t="shared" si="34"/>
        <v>134.20000000000002</v>
      </c>
      <c r="Y138" s="181">
        <f t="shared" si="35"/>
        <v>93</v>
      </c>
      <c r="Z138" s="195">
        <f t="shared" si="36"/>
        <v>-41.200000000000017</v>
      </c>
      <c r="AA138" s="9"/>
      <c r="AB138" s="9"/>
      <c r="AC138" s="9"/>
    </row>
    <row r="139" spans="1:29" ht="12.75">
      <c r="A139" s="10">
        <v>46134</v>
      </c>
      <c r="B139" s="9" t="s">
        <v>17</v>
      </c>
      <c r="C139" s="11">
        <v>3142.94</v>
      </c>
      <c r="D139" s="9">
        <v>34</v>
      </c>
      <c r="E139" s="76">
        <v>29.9</v>
      </c>
      <c r="F139" s="9">
        <v>2</v>
      </c>
      <c r="G139" s="9">
        <v>8.6</v>
      </c>
      <c r="H139" s="13">
        <v>0.37130000000000002</v>
      </c>
      <c r="I139" s="9" t="s">
        <v>16</v>
      </c>
      <c r="J139" s="9"/>
      <c r="K139" s="226" t="s">
        <v>17</v>
      </c>
      <c r="L139" s="174">
        <v>45768</v>
      </c>
      <c r="M139" s="175">
        <f t="shared" si="13"/>
        <v>45768</v>
      </c>
      <c r="N139" s="84">
        <v>12052.16</v>
      </c>
      <c r="O139" s="227">
        <v>12680.46</v>
      </c>
      <c r="P139" s="85">
        <v>125</v>
      </c>
      <c r="Q139" s="85" t="s">
        <v>1688</v>
      </c>
      <c r="R139" s="228">
        <v>46133</v>
      </c>
      <c r="S139" s="175">
        <f t="shared" si="14"/>
        <v>46133</v>
      </c>
      <c r="T139" s="229">
        <f t="shared" si="30"/>
        <v>5900.7960000000003</v>
      </c>
      <c r="U139" s="229">
        <f t="shared" si="31"/>
        <v>3142.94</v>
      </c>
      <c r="V139" s="229">
        <f t="shared" si="32"/>
        <v>92.439411764705881</v>
      </c>
      <c r="W139" s="229">
        <f t="shared" si="33"/>
        <v>2757.8560000000002</v>
      </c>
      <c r="X139" s="195">
        <f t="shared" si="34"/>
        <v>137.5</v>
      </c>
      <c r="Y139" s="181">
        <f t="shared" si="35"/>
        <v>34</v>
      </c>
      <c r="Z139" s="195">
        <f t="shared" si="36"/>
        <v>-103.5</v>
      </c>
      <c r="AA139" s="9"/>
      <c r="AB139" s="9"/>
      <c r="AC139" s="9"/>
    </row>
    <row r="140" spans="1:29" ht="12.75">
      <c r="A140" s="10">
        <v>46135</v>
      </c>
      <c r="B140" s="9" t="s">
        <v>17</v>
      </c>
      <c r="C140" s="11">
        <v>3579.94</v>
      </c>
      <c r="D140" s="9">
        <v>40</v>
      </c>
      <c r="E140" s="76">
        <v>24.14</v>
      </c>
      <c r="F140" s="9">
        <v>1</v>
      </c>
      <c r="G140" s="9">
        <v>8.3000000000000007</v>
      </c>
      <c r="H140" s="13">
        <v>0.29170000000000001</v>
      </c>
      <c r="I140" s="9" t="s">
        <v>16</v>
      </c>
      <c r="J140" s="9"/>
      <c r="K140" s="226" t="s">
        <v>17</v>
      </c>
      <c r="L140" s="174">
        <v>45769</v>
      </c>
      <c r="M140" s="175">
        <f t="shared" si="13"/>
        <v>45769</v>
      </c>
      <c r="N140" s="84">
        <v>5077.66</v>
      </c>
      <c r="O140" s="227">
        <v>5364.36</v>
      </c>
      <c r="P140" s="85">
        <v>60</v>
      </c>
      <c r="Q140" s="85" t="s">
        <v>1689</v>
      </c>
      <c r="R140" s="228">
        <v>46134</v>
      </c>
      <c r="S140" s="175">
        <f t="shared" si="14"/>
        <v>46134</v>
      </c>
      <c r="T140" s="229">
        <f t="shared" si="30"/>
        <v>5981.415</v>
      </c>
      <c r="U140" s="229">
        <f t="shared" si="31"/>
        <v>3579.94</v>
      </c>
      <c r="V140" s="229">
        <f t="shared" si="32"/>
        <v>89.498500000000007</v>
      </c>
      <c r="W140" s="229">
        <f t="shared" si="33"/>
        <v>2401.4749999999999</v>
      </c>
      <c r="X140" s="195">
        <f t="shared" si="34"/>
        <v>66</v>
      </c>
      <c r="Y140" s="181">
        <f t="shared" si="35"/>
        <v>40</v>
      </c>
      <c r="Z140" s="195">
        <f t="shared" si="36"/>
        <v>-26</v>
      </c>
      <c r="AA140" s="9"/>
      <c r="AB140" s="9"/>
      <c r="AC140" s="9"/>
    </row>
    <row r="141" spans="1:29" ht="12.75">
      <c r="A141" s="10">
        <v>46136</v>
      </c>
      <c r="B141" s="9" t="s">
        <v>17</v>
      </c>
      <c r="C141" s="11">
        <v>9121.6299999999992</v>
      </c>
      <c r="D141" s="9">
        <v>97</v>
      </c>
      <c r="E141" s="76">
        <v>30.78</v>
      </c>
      <c r="F141" s="9">
        <v>12</v>
      </c>
      <c r="G141" s="9">
        <v>10.25</v>
      </c>
      <c r="H141" s="13">
        <v>0.26600000000000001</v>
      </c>
      <c r="I141" s="9" t="s">
        <v>16</v>
      </c>
      <c r="J141" s="9"/>
      <c r="K141" s="226" t="s">
        <v>17</v>
      </c>
      <c r="L141" s="174">
        <v>45770</v>
      </c>
      <c r="M141" s="175">
        <f t="shared" si="13"/>
        <v>45770</v>
      </c>
      <c r="N141" s="84">
        <v>5175.3500000000004</v>
      </c>
      <c r="O141" s="227">
        <v>5437.65</v>
      </c>
      <c r="P141" s="85">
        <v>52</v>
      </c>
      <c r="Q141" s="85" t="s">
        <v>1690</v>
      </c>
      <c r="R141" s="228">
        <v>46135</v>
      </c>
      <c r="S141" s="175">
        <f t="shared" si="14"/>
        <v>46135</v>
      </c>
      <c r="T141" s="229">
        <f t="shared" si="30"/>
        <v>5909.4860000000008</v>
      </c>
      <c r="U141" s="229">
        <f t="shared" si="31"/>
        <v>9121.6299999999992</v>
      </c>
      <c r="V141" s="229">
        <f t="shared" si="32"/>
        <v>94.037422680412362</v>
      </c>
      <c r="W141" s="229">
        <f t="shared" si="33"/>
        <v>-3212.1439999999984</v>
      </c>
      <c r="X141" s="195">
        <f t="shared" si="34"/>
        <v>57.2</v>
      </c>
      <c r="Y141" s="181">
        <f t="shared" si="35"/>
        <v>97</v>
      </c>
      <c r="Z141" s="195">
        <f t="shared" si="36"/>
        <v>39.799999999999997</v>
      </c>
      <c r="AA141" s="9"/>
      <c r="AB141" s="9"/>
      <c r="AC141" s="9"/>
    </row>
    <row r="142" spans="1:29" ht="12.75">
      <c r="A142" s="10">
        <v>46137</v>
      </c>
      <c r="B142" s="9" t="s">
        <v>17</v>
      </c>
      <c r="C142" s="11">
        <v>9661.34</v>
      </c>
      <c r="D142" s="9">
        <v>91</v>
      </c>
      <c r="E142" s="76">
        <v>33.619999999999997</v>
      </c>
      <c r="F142" s="9">
        <v>14</v>
      </c>
      <c r="G142" s="9">
        <v>12</v>
      </c>
      <c r="H142" s="13">
        <v>0.30520000000000003</v>
      </c>
      <c r="I142" s="9" t="s">
        <v>16</v>
      </c>
      <c r="J142" s="9"/>
      <c r="K142" s="226" t="s">
        <v>17</v>
      </c>
      <c r="L142" s="174">
        <v>45771</v>
      </c>
      <c r="M142" s="175">
        <f t="shared" si="13"/>
        <v>45771</v>
      </c>
      <c r="N142" s="84">
        <v>5183.16</v>
      </c>
      <c r="O142" s="227">
        <v>5372.26</v>
      </c>
      <c r="P142" s="85">
        <v>48</v>
      </c>
      <c r="Q142" s="85" t="s">
        <v>1691</v>
      </c>
      <c r="R142" s="228">
        <v>46136</v>
      </c>
      <c r="S142" s="175">
        <f t="shared" si="14"/>
        <v>46136</v>
      </c>
      <c r="T142" s="229">
        <f t="shared" si="30"/>
        <v>11645.788</v>
      </c>
      <c r="U142" s="229">
        <f t="shared" si="31"/>
        <v>9661.34</v>
      </c>
      <c r="V142" s="229">
        <f t="shared" si="32"/>
        <v>106.16857142857143</v>
      </c>
      <c r="W142" s="229">
        <f t="shared" si="33"/>
        <v>1984.4480000000003</v>
      </c>
      <c r="X142" s="195">
        <f t="shared" si="34"/>
        <v>52.800000000000004</v>
      </c>
      <c r="Y142" s="181">
        <f t="shared" si="35"/>
        <v>91</v>
      </c>
      <c r="Z142" s="195">
        <f t="shared" si="36"/>
        <v>38.199999999999996</v>
      </c>
      <c r="AA142" s="9"/>
      <c r="AB142" s="9"/>
      <c r="AC142" s="9"/>
    </row>
    <row r="143" spans="1:29" ht="12.75">
      <c r="A143" s="10">
        <v>46138</v>
      </c>
      <c r="B143" s="9" t="s">
        <v>17</v>
      </c>
      <c r="C143" s="11">
        <v>9127.59</v>
      </c>
      <c r="D143" s="9">
        <v>77</v>
      </c>
      <c r="E143" s="76">
        <v>40.26</v>
      </c>
      <c r="F143" s="9">
        <v>30</v>
      </c>
      <c r="G143" s="9">
        <v>15.4</v>
      </c>
      <c r="H143" s="13">
        <v>0.29399999999999998</v>
      </c>
      <c r="I143" s="9" t="s">
        <v>16</v>
      </c>
      <c r="J143" s="9"/>
      <c r="K143" s="226" t="s">
        <v>17</v>
      </c>
      <c r="L143" s="174">
        <v>45772</v>
      </c>
      <c r="M143" s="175">
        <f t="shared" si="13"/>
        <v>45772</v>
      </c>
      <c r="N143" s="84">
        <v>10147.879999999999</v>
      </c>
      <c r="O143" s="227">
        <v>10587.08</v>
      </c>
      <c r="P143" s="85">
        <v>111</v>
      </c>
      <c r="Q143" s="85" t="s">
        <v>1692</v>
      </c>
      <c r="R143" s="228">
        <v>46137</v>
      </c>
      <c r="S143" s="175">
        <f t="shared" si="14"/>
        <v>46137</v>
      </c>
      <c r="T143" s="229">
        <f t="shared" si="30"/>
        <v>14289.803</v>
      </c>
      <c r="U143" s="229">
        <f t="shared" si="31"/>
        <v>9127.59</v>
      </c>
      <c r="V143" s="229">
        <f t="shared" si="32"/>
        <v>118.54012987012987</v>
      </c>
      <c r="W143" s="229">
        <f t="shared" si="33"/>
        <v>5162.2129999999997</v>
      </c>
      <c r="X143" s="195">
        <f t="shared" si="34"/>
        <v>122.10000000000001</v>
      </c>
      <c r="Y143" s="181">
        <f t="shared" si="35"/>
        <v>77</v>
      </c>
      <c r="Z143" s="195">
        <f t="shared" si="36"/>
        <v>-45.100000000000009</v>
      </c>
      <c r="AA143" s="9"/>
      <c r="AB143" s="9"/>
      <c r="AC143" s="9"/>
    </row>
    <row r="144" spans="1:29" ht="12.75">
      <c r="A144" s="10">
        <v>46139</v>
      </c>
      <c r="B144" s="9" t="s">
        <v>17</v>
      </c>
      <c r="C144" s="11">
        <v>2797.7</v>
      </c>
      <c r="D144" s="9">
        <v>28</v>
      </c>
      <c r="E144" s="76">
        <v>29.64</v>
      </c>
      <c r="F144" s="9">
        <v>2</v>
      </c>
      <c r="G144" s="9">
        <v>7.6</v>
      </c>
      <c r="H144" s="13">
        <v>0.27310000000000001</v>
      </c>
      <c r="I144" s="9" t="s">
        <v>16</v>
      </c>
      <c r="J144" s="9"/>
      <c r="K144" s="226" t="s">
        <v>17</v>
      </c>
      <c r="L144" s="174">
        <v>45773</v>
      </c>
      <c r="M144" s="175">
        <f t="shared" si="13"/>
        <v>45773</v>
      </c>
      <c r="N144" s="84">
        <v>12441.73</v>
      </c>
      <c r="O144" s="227">
        <v>12990.73</v>
      </c>
      <c r="P144" s="85">
        <v>139</v>
      </c>
      <c r="Q144" s="85" t="s">
        <v>1693</v>
      </c>
      <c r="R144" s="228">
        <v>46138</v>
      </c>
      <c r="S144" s="175">
        <f t="shared" si="14"/>
        <v>46138</v>
      </c>
      <c r="T144" s="229">
        <f t="shared" si="30"/>
        <v>15160.145000000002</v>
      </c>
      <c r="U144" s="229">
        <f t="shared" si="31"/>
        <v>2797.7</v>
      </c>
      <c r="V144" s="229">
        <f t="shared" si="32"/>
        <v>99.91785714285713</v>
      </c>
      <c r="W144" s="229">
        <f t="shared" si="33"/>
        <v>12362.445000000003</v>
      </c>
      <c r="X144" s="195">
        <f t="shared" si="34"/>
        <v>152.9</v>
      </c>
      <c r="Y144" s="181">
        <f t="shared" si="35"/>
        <v>28</v>
      </c>
      <c r="Z144" s="195">
        <f t="shared" si="36"/>
        <v>-124.9</v>
      </c>
      <c r="AA144" s="9"/>
      <c r="AB144" s="9"/>
      <c r="AC144" s="9"/>
    </row>
    <row r="145" spans="1:29" ht="12.75">
      <c r="A145" s="10">
        <v>46140</v>
      </c>
      <c r="B145" s="9" t="s">
        <v>17</v>
      </c>
      <c r="C145" s="11">
        <v>5881.42</v>
      </c>
      <c r="D145" s="9">
        <v>53</v>
      </c>
      <c r="E145" s="76">
        <v>28.78</v>
      </c>
      <c r="F145" s="9">
        <v>3</v>
      </c>
      <c r="G145" s="9">
        <v>10</v>
      </c>
      <c r="H145" s="13">
        <v>0.3155</v>
      </c>
      <c r="I145" s="9" t="s">
        <v>16</v>
      </c>
      <c r="J145" s="9"/>
      <c r="K145" s="226" t="s">
        <v>17</v>
      </c>
      <c r="L145" s="174">
        <v>45774</v>
      </c>
      <c r="M145" s="175">
        <f t="shared" si="13"/>
        <v>45774</v>
      </c>
      <c r="N145" s="84">
        <v>13239.05</v>
      </c>
      <c r="O145" s="227">
        <v>13781.95</v>
      </c>
      <c r="P145" s="85">
        <v>149</v>
      </c>
      <c r="Q145" s="85" t="s">
        <v>1694</v>
      </c>
      <c r="R145" s="228">
        <v>46139</v>
      </c>
      <c r="S145" s="175">
        <f t="shared" si="14"/>
        <v>46139</v>
      </c>
      <c r="T145" s="229">
        <f t="shared" si="30"/>
        <v>9116.2610000000004</v>
      </c>
      <c r="U145" s="229">
        <f t="shared" si="31"/>
        <v>5881.42</v>
      </c>
      <c r="V145" s="229">
        <f t="shared" si="32"/>
        <v>110.97018867924528</v>
      </c>
      <c r="W145" s="229">
        <f t="shared" si="33"/>
        <v>3234.8410000000003</v>
      </c>
      <c r="X145" s="195">
        <f t="shared" si="34"/>
        <v>163.9</v>
      </c>
      <c r="Y145" s="181">
        <f t="shared" si="35"/>
        <v>53</v>
      </c>
      <c r="Z145" s="195">
        <f t="shared" si="36"/>
        <v>-110.9</v>
      </c>
      <c r="AA145" s="9"/>
      <c r="AB145" s="9"/>
      <c r="AC145" s="9"/>
    </row>
    <row r="146" spans="1:29" ht="12.75">
      <c r="A146" s="10">
        <v>46141</v>
      </c>
      <c r="B146" s="9" t="s">
        <v>17</v>
      </c>
      <c r="C146" s="11">
        <v>4579.76</v>
      </c>
      <c r="D146" s="9">
        <v>28</v>
      </c>
      <c r="E146" s="76">
        <v>33.79</v>
      </c>
      <c r="F146" s="9">
        <v>3</v>
      </c>
      <c r="G146" s="9">
        <v>9.3000000000000007</v>
      </c>
      <c r="H146" s="13">
        <v>0.35170000000000001</v>
      </c>
      <c r="I146" s="9" t="s">
        <v>16</v>
      </c>
      <c r="J146" s="9"/>
      <c r="K146" s="226" t="s">
        <v>17</v>
      </c>
      <c r="L146" s="174">
        <v>45775</v>
      </c>
      <c r="M146" s="175">
        <f t="shared" si="13"/>
        <v>45775</v>
      </c>
      <c r="N146" s="84">
        <v>7958.11</v>
      </c>
      <c r="O146" s="227">
        <v>8287.51</v>
      </c>
      <c r="P146" s="85">
        <v>97</v>
      </c>
      <c r="Q146" s="85" t="s">
        <v>1662</v>
      </c>
      <c r="R146" s="228">
        <v>46140</v>
      </c>
      <c r="S146" s="175">
        <f t="shared" si="14"/>
        <v>46140</v>
      </c>
      <c r="T146" s="229">
        <f t="shared" si="30"/>
        <v>8016.1290000000008</v>
      </c>
      <c r="U146" s="229">
        <f t="shared" si="31"/>
        <v>4579.76</v>
      </c>
      <c r="V146" s="229">
        <f t="shared" si="32"/>
        <v>163.56285714285715</v>
      </c>
      <c r="W146" s="229">
        <f t="shared" si="33"/>
        <v>3436.3690000000006</v>
      </c>
      <c r="X146" s="195">
        <f t="shared" si="34"/>
        <v>106.7</v>
      </c>
      <c r="Y146" s="181">
        <f t="shared" si="35"/>
        <v>28</v>
      </c>
      <c r="Z146" s="195">
        <f t="shared" si="36"/>
        <v>-78.7</v>
      </c>
      <c r="AA146" s="9"/>
      <c r="AB146" s="9"/>
      <c r="AC146" s="9"/>
    </row>
    <row r="147" spans="1:29" ht="12.75">
      <c r="A147" s="10">
        <v>46142</v>
      </c>
      <c r="B147" s="9" t="s">
        <v>17</v>
      </c>
      <c r="C147" s="11">
        <v>7655.8</v>
      </c>
      <c r="D147" s="9">
        <v>52</v>
      </c>
      <c r="E147" s="76">
        <v>35.29</v>
      </c>
      <c r="F147" s="9">
        <v>8</v>
      </c>
      <c r="G147" s="9">
        <v>10.4</v>
      </c>
      <c r="H147" s="13">
        <v>0.192</v>
      </c>
      <c r="I147" s="9" t="s">
        <v>16</v>
      </c>
      <c r="J147" s="9"/>
      <c r="K147" s="226" t="s">
        <v>17</v>
      </c>
      <c r="L147" s="174">
        <v>45776</v>
      </c>
      <c r="M147" s="175">
        <f t="shared" si="13"/>
        <v>45776</v>
      </c>
      <c r="N147" s="84">
        <v>7012.89</v>
      </c>
      <c r="O147" s="227">
        <v>7287.39</v>
      </c>
      <c r="P147" s="85">
        <v>79</v>
      </c>
      <c r="Q147" s="85" t="s">
        <v>1695</v>
      </c>
      <c r="R147" s="228">
        <v>46141</v>
      </c>
      <c r="S147" s="175">
        <f t="shared" si="14"/>
        <v>46141</v>
      </c>
      <c r="T147" s="229">
        <f t="shared" si="30"/>
        <v>11284.559000000001</v>
      </c>
      <c r="U147" s="229">
        <f t="shared" si="31"/>
        <v>7655.8</v>
      </c>
      <c r="V147" s="229">
        <f t="shared" si="32"/>
        <v>147.22692307692307</v>
      </c>
      <c r="W147" s="229">
        <f t="shared" si="33"/>
        <v>3628.7590000000009</v>
      </c>
      <c r="X147" s="195">
        <f t="shared" si="34"/>
        <v>86.9</v>
      </c>
      <c r="Y147" s="181">
        <f t="shared" si="35"/>
        <v>52</v>
      </c>
      <c r="Z147" s="195">
        <f t="shared" si="36"/>
        <v>-34.900000000000006</v>
      </c>
      <c r="AA147" s="9"/>
      <c r="AB147" s="9"/>
      <c r="AC147" s="9"/>
    </row>
    <row r="148" spans="1:29" ht="12.75">
      <c r="A148" s="10"/>
      <c r="B148" s="9"/>
      <c r="C148" s="11"/>
      <c r="D148" s="9"/>
      <c r="E148" s="76"/>
      <c r="F148" s="9"/>
      <c r="G148" s="9"/>
      <c r="H148" s="13"/>
      <c r="I148" s="9" t="s">
        <v>16</v>
      </c>
      <c r="J148" s="9"/>
      <c r="K148" s="226" t="s">
        <v>17</v>
      </c>
      <c r="L148" s="174">
        <v>45777</v>
      </c>
      <c r="M148" s="175">
        <f t="shared" si="13"/>
        <v>45777</v>
      </c>
      <c r="N148" s="84">
        <v>9923.19</v>
      </c>
      <c r="O148" s="227">
        <v>10258.69</v>
      </c>
      <c r="P148" s="85">
        <v>102</v>
      </c>
      <c r="Q148" s="85" t="s">
        <v>1696</v>
      </c>
      <c r="R148" s="228">
        <v>46142</v>
      </c>
      <c r="S148" s="175">
        <f t="shared" si="14"/>
        <v>46142</v>
      </c>
      <c r="T148" s="229">
        <f>O150*$AA$25</f>
        <v>11817.124000000002</v>
      </c>
      <c r="U148" s="229">
        <f t="shared" si="31"/>
        <v>0</v>
      </c>
      <c r="V148" s="181" t="e">
        <f t="shared" si="32"/>
        <v>#DIV/0!</v>
      </c>
      <c r="W148" s="229">
        <f t="shared" si="33"/>
        <v>11817.124000000002</v>
      </c>
      <c r="X148" s="195">
        <f t="shared" si="34"/>
        <v>112.2</v>
      </c>
      <c r="Y148" s="181">
        <f t="shared" si="35"/>
        <v>0</v>
      </c>
      <c r="Z148" s="195">
        <f t="shared" si="36"/>
        <v>-112.2</v>
      </c>
      <c r="AA148" s="9"/>
      <c r="AB148" s="9"/>
      <c r="AC148" s="9"/>
    </row>
    <row r="149" spans="1:29" ht="12.75">
      <c r="A149" s="10"/>
      <c r="B149" s="9"/>
      <c r="C149" s="11"/>
      <c r="D149" s="9"/>
      <c r="E149" s="89"/>
      <c r="F149" s="9"/>
      <c r="G149" s="9"/>
      <c r="H149" s="13"/>
      <c r="I149" s="9"/>
      <c r="J149" s="9"/>
      <c r="K149" s="184" t="s">
        <v>1595</v>
      </c>
      <c r="L149" s="137" t="s">
        <v>1578</v>
      </c>
      <c r="M149" s="142" t="str">
        <f t="shared" si="13"/>
        <v>TOTAL</v>
      </c>
      <c r="N149" s="236">
        <f t="shared" ref="N149:P149" si="37">SUM(N119:N148)</f>
        <v>242323.21000000005</v>
      </c>
      <c r="O149" s="233">
        <f t="shared" si="37"/>
        <v>253626.51000000004</v>
      </c>
      <c r="P149" s="137">
        <f t="shared" si="37"/>
        <v>2687</v>
      </c>
      <c r="Q149" s="139">
        <f>O149/P149</f>
        <v>94.390215854112412</v>
      </c>
      <c r="R149" s="142" t="s">
        <v>1578</v>
      </c>
      <c r="S149" s="142" t="str">
        <f t="shared" si="14"/>
        <v>TOTAL</v>
      </c>
      <c r="T149" s="144">
        <f t="shared" ref="T149:X149" si="38">SUM(T119:T148)</f>
        <v>282071.96600000001</v>
      </c>
      <c r="U149" s="141">
        <f t="shared" si="38"/>
        <v>211588.43000000002</v>
      </c>
      <c r="V149" s="139" t="e">
        <f t="shared" si="38"/>
        <v>#DIV/0!</v>
      </c>
      <c r="W149" s="139">
        <f t="shared" si="38"/>
        <v>70483.536000000007</v>
      </c>
      <c r="X149" s="141">
        <f t="shared" si="38"/>
        <v>2955.7</v>
      </c>
      <c r="Y149" s="141">
        <f>SUM(Y118:Y148)</f>
        <v>4109</v>
      </c>
      <c r="Z149" s="141">
        <f>SUM(Z119:Z148)</f>
        <v>-972.70000000000027</v>
      </c>
      <c r="AA149" s="9"/>
      <c r="AB149" s="9"/>
      <c r="AC149" s="9"/>
    </row>
    <row r="150" spans="1:29" ht="12.75">
      <c r="A150" s="10">
        <v>46143</v>
      </c>
      <c r="B150" s="9" t="s">
        <v>17</v>
      </c>
      <c r="C150" s="11">
        <v>10215.34</v>
      </c>
      <c r="D150" s="9">
        <v>99</v>
      </c>
      <c r="E150" s="76">
        <v>30.26</v>
      </c>
      <c r="F150" s="9">
        <v>7</v>
      </c>
      <c r="G150" s="9">
        <v>11.6</v>
      </c>
      <c r="H150" s="13">
        <v>0.24160000000000001</v>
      </c>
      <c r="I150" s="9" t="s">
        <v>16</v>
      </c>
      <c r="J150" s="9"/>
      <c r="K150" s="226" t="s">
        <v>17</v>
      </c>
      <c r="L150" s="174">
        <v>45778</v>
      </c>
      <c r="M150" s="175">
        <f t="shared" si="13"/>
        <v>45778</v>
      </c>
      <c r="N150" s="84">
        <v>10273.14</v>
      </c>
      <c r="O150" s="227">
        <v>10742.84</v>
      </c>
      <c r="P150" s="85">
        <v>113</v>
      </c>
      <c r="Q150" s="85" t="s">
        <v>1697</v>
      </c>
      <c r="R150" s="228">
        <v>46143</v>
      </c>
      <c r="S150" s="175">
        <f t="shared" si="14"/>
        <v>46143</v>
      </c>
      <c r="T150" s="229">
        <f t="shared" ref="T150:T179" si="39">O151*$AA$25</f>
        <v>10052.603000000001</v>
      </c>
      <c r="U150" s="229">
        <f t="shared" ref="U150:U171" si="40">C150</f>
        <v>10215.34</v>
      </c>
      <c r="V150" s="229">
        <f t="shared" ref="V150:V180" si="41">U150/Y150</f>
        <v>103.18525252525252</v>
      </c>
      <c r="W150" s="229">
        <f t="shared" ref="W150:W180" si="42">T150-U150</f>
        <v>-162.73699999999917</v>
      </c>
      <c r="X150" s="195">
        <f t="shared" ref="X150:X180" si="43">P150*$AA$25</f>
        <v>124.30000000000001</v>
      </c>
      <c r="Y150" s="181">
        <f t="shared" ref="Y150:Y180" si="44">D150</f>
        <v>99</v>
      </c>
      <c r="Z150" s="195">
        <f t="shared" ref="Z150:Z180" si="45">Y150-X150</f>
        <v>-25.300000000000011</v>
      </c>
      <c r="AA150" s="9"/>
      <c r="AB150" s="9"/>
      <c r="AC150" s="9"/>
    </row>
    <row r="151" spans="1:29" ht="12.75">
      <c r="A151" s="10">
        <v>46144</v>
      </c>
      <c r="B151" s="9" t="s">
        <v>17</v>
      </c>
      <c r="C151" s="11">
        <v>9070.09</v>
      </c>
      <c r="D151" s="9">
        <v>91</v>
      </c>
      <c r="E151" s="76">
        <v>29.56</v>
      </c>
      <c r="F151" s="9">
        <v>6</v>
      </c>
      <c r="G151" s="9">
        <v>11.1</v>
      </c>
      <c r="H151" s="13">
        <v>0.30359999999999998</v>
      </c>
      <c r="I151" s="9" t="s">
        <v>16</v>
      </c>
      <c r="J151" s="9"/>
      <c r="K151" s="226" t="s">
        <v>17</v>
      </c>
      <c r="L151" s="174">
        <v>45779</v>
      </c>
      <c r="M151" s="175">
        <f t="shared" si="13"/>
        <v>45779</v>
      </c>
      <c r="N151" s="84">
        <v>8821.5300000000007</v>
      </c>
      <c r="O151" s="227">
        <v>9138.73</v>
      </c>
      <c r="P151" s="85">
        <v>91</v>
      </c>
      <c r="Q151" s="85" t="s">
        <v>1698</v>
      </c>
      <c r="R151" s="228">
        <v>46144</v>
      </c>
      <c r="S151" s="175">
        <f t="shared" si="14"/>
        <v>46144</v>
      </c>
      <c r="T151" s="229">
        <f t="shared" si="39"/>
        <v>10088.177</v>
      </c>
      <c r="U151" s="229">
        <f t="shared" si="40"/>
        <v>9070.09</v>
      </c>
      <c r="V151" s="229">
        <f t="shared" si="41"/>
        <v>99.671318681318681</v>
      </c>
      <c r="W151" s="229">
        <f t="shared" si="42"/>
        <v>1018.0869999999995</v>
      </c>
      <c r="X151" s="195">
        <f t="shared" si="43"/>
        <v>100.10000000000001</v>
      </c>
      <c r="Y151" s="181">
        <f t="shared" si="44"/>
        <v>91</v>
      </c>
      <c r="Z151" s="195">
        <f t="shared" si="45"/>
        <v>-9.1000000000000085</v>
      </c>
      <c r="AA151" s="9"/>
      <c r="AB151" s="9"/>
      <c r="AC151" s="9"/>
    </row>
    <row r="152" spans="1:29" ht="12.75">
      <c r="A152" s="10">
        <v>46145</v>
      </c>
      <c r="B152" s="9" t="s">
        <v>17</v>
      </c>
      <c r="C152" s="11">
        <v>12752.37</v>
      </c>
      <c r="D152" s="9">
        <v>134</v>
      </c>
      <c r="E152" s="76">
        <v>36.19</v>
      </c>
      <c r="F152" s="9">
        <v>36</v>
      </c>
      <c r="G152" s="9">
        <v>18</v>
      </c>
      <c r="H152" s="13">
        <v>0.38429999999999997</v>
      </c>
      <c r="I152" s="9" t="s">
        <v>16</v>
      </c>
      <c r="J152" s="9"/>
      <c r="K152" s="226" t="s">
        <v>17</v>
      </c>
      <c r="L152" s="174">
        <v>45780</v>
      </c>
      <c r="M152" s="175">
        <f t="shared" si="13"/>
        <v>45780</v>
      </c>
      <c r="N152" s="84">
        <v>8853.8700000000008</v>
      </c>
      <c r="O152" s="227">
        <v>9171.07</v>
      </c>
      <c r="P152" s="85">
        <v>103</v>
      </c>
      <c r="Q152" s="85" t="s">
        <v>1699</v>
      </c>
      <c r="R152" s="228">
        <v>46145</v>
      </c>
      <c r="S152" s="175">
        <f t="shared" si="14"/>
        <v>46145</v>
      </c>
      <c r="T152" s="229">
        <f t="shared" si="39"/>
        <v>11484.880000000001</v>
      </c>
      <c r="U152" s="229">
        <f t="shared" si="40"/>
        <v>12752.37</v>
      </c>
      <c r="V152" s="229">
        <f t="shared" si="41"/>
        <v>95.16694029850747</v>
      </c>
      <c r="W152" s="229">
        <f t="shared" si="42"/>
        <v>-1267.4899999999998</v>
      </c>
      <c r="X152" s="195">
        <f t="shared" si="43"/>
        <v>113.30000000000001</v>
      </c>
      <c r="Y152" s="181">
        <f t="shared" si="44"/>
        <v>134</v>
      </c>
      <c r="Z152" s="195">
        <f t="shared" si="45"/>
        <v>20.699999999999989</v>
      </c>
      <c r="AA152" s="9"/>
      <c r="AB152" s="9"/>
      <c r="AC152" s="9"/>
    </row>
    <row r="153" spans="1:29" ht="12.75">
      <c r="A153" s="10">
        <v>46146</v>
      </c>
      <c r="B153" s="9" t="s">
        <v>17</v>
      </c>
      <c r="C153" s="11">
        <v>1918.99</v>
      </c>
      <c r="D153" s="9">
        <v>23</v>
      </c>
      <c r="E153" s="76">
        <v>25.73</v>
      </c>
      <c r="F153" s="9">
        <v>1</v>
      </c>
      <c r="G153" s="9">
        <v>6</v>
      </c>
      <c r="H153" s="13">
        <v>0.17080000000000001</v>
      </c>
      <c r="I153" s="9" t="s">
        <v>16</v>
      </c>
      <c r="J153" s="9"/>
      <c r="K153" s="226" t="s">
        <v>17</v>
      </c>
      <c r="L153" s="174">
        <v>45781</v>
      </c>
      <c r="M153" s="175">
        <f t="shared" si="13"/>
        <v>45781</v>
      </c>
      <c r="N153" s="84">
        <v>9946.7000000000007</v>
      </c>
      <c r="O153" s="227">
        <v>10440.799999999999</v>
      </c>
      <c r="P153" s="85">
        <v>113</v>
      </c>
      <c r="Q153" s="85" t="s">
        <v>1700</v>
      </c>
      <c r="R153" s="228">
        <v>46146</v>
      </c>
      <c r="S153" s="175">
        <f t="shared" si="14"/>
        <v>46146</v>
      </c>
      <c r="T153" s="229">
        <f t="shared" si="39"/>
        <v>4226.2330000000002</v>
      </c>
      <c r="U153" s="229">
        <f t="shared" si="40"/>
        <v>1918.99</v>
      </c>
      <c r="V153" s="229">
        <f t="shared" si="41"/>
        <v>83.434347826086963</v>
      </c>
      <c r="W153" s="229">
        <f t="shared" si="42"/>
        <v>2307.2430000000004</v>
      </c>
      <c r="X153" s="195">
        <f t="shared" si="43"/>
        <v>124.30000000000001</v>
      </c>
      <c r="Y153" s="181">
        <f t="shared" si="44"/>
        <v>23</v>
      </c>
      <c r="Z153" s="195">
        <f t="shared" si="45"/>
        <v>-101.30000000000001</v>
      </c>
      <c r="AA153" s="9"/>
      <c r="AB153" s="9"/>
      <c r="AC153" s="9"/>
    </row>
    <row r="154" spans="1:29" ht="12.75">
      <c r="A154" s="10">
        <v>46147</v>
      </c>
      <c r="B154" s="9" t="s">
        <v>17</v>
      </c>
      <c r="C154" s="11">
        <v>5839.06</v>
      </c>
      <c r="D154" s="9">
        <v>55</v>
      </c>
      <c r="E154" s="76">
        <v>28.36</v>
      </c>
      <c r="F154" s="9">
        <v>1</v>
      </c>
      <c r="G154" s="9">
        <v>10.5</v>
      </c>
      <c r="H154" s="13">
        <v>0.24460000000000001</v>
      </c>
      <c r="I154" s="9" t="s">
        <v>16</v>
      </c>
      <c r="J154" s="9"/>
      <c r="K154" s="226" t="s">
        <v>17</v>
      </c>
      <c r="L154" s="174">
        <v>45782</v>
      </c>
      <c r="M154" s="175">
        <f t="shared" si="13"/>
        <v>45782</v>
      </c>
      <c r="N154" s="84">
        <v>3677.33</v>
      </c>
      <c r="O154" s="227">
        <v>3842.03</v>
      </c>
      <c r="P154" s="85">
        <v>40</v>
      </c>
      <c r="Q154" s="85" t="s">
        <v>1701</v>
      </c>
      <c r="R154" s="228">
        <v>46147</v>
      </c>
      <c r="S154" s="175">
        <f t="shared" si="14"/>
        <v>46147</v>
      </c>
      <c r="T154" s="229">
        <f t="shared" si="39"/>
        <v>6817.0080000000007</v>
      </c>
      <c r="U154" s="229">
        <f t="shared" si="40"/>
        <v>5839.06</v>
      </c>
      <c r="V154" s="229">
        <f t="shared" si="41"/>
        <v>106.16472727272728</v>
      </c>
      <c r="W154" s="229">
        <f t="shared" si="42"/>
        <v>977.94800000000032</v>
      </c>
      <c r="X154" s="195">
        <f t="shared" si="43"/>
        <v>44</v>
      </c>
      <c r="Y154" s="181">
        <f t="shared" si="44"/>
        <v>55</v>
      </c>
      <c r="Z154" s="195">
        <f t="shared" si="45"/>
        <v>11</v>
      </c>
      <c r="AA154" s="9"/>
      <c r="AB154" s="9"/>
      <c r="AC154" s="9"/>
    </row>
    <row r="155" spans="1:29" ht="12.75">
      <c r="A155" s="10">
        <v>46148</v>
      </c>
      <c r="B155" s="9" t="s">
        <v>17</v>
      </c>
      <c r="C155" s="11">
        <v>3199.35</v>
      </c>
      <c r="D155" s="9">
        <v>32</v>
      </c>
      <c r="E155" s="76">
        <v>27.6</v>
      </c>
      <c r="F155" s="9">
        <v>1</v>
      </c>
      <c r="G155" s="9">
        <v>7</v>
      </c>
      <c r="H155" s="13">
        <v>0.21929999999999999</v>
      </c>
      <c r="I155" s="9" t="s">
        <v>16</v>
      </c>
      <c r="J155" s="9"/>
      <c r="K155" s="226" t="s">
        <v>17</v>
      </c>
      <c r="L155" s="174">
        <v>45783</v>
      </c>
      <c r="M155" s="175">
        <f t="shared" si="13"/>
        <v>45783</v>
      </c>
      <c r="N155" s="84">
        <v>5880.08</v>
      </c>
      <c r="O155" s="227">
        <v>6197.28</v>
      </c>
      <c r="P155" s="85">
        <v>60</v>
      </c>
      <c r="Q155" s="85" t="s">
        <v>1702</v>
      </c>
      <c r="R155" s="228">
        <v>46148</v>
      </c>
      <c r="S155" s="175">
        <f t="shared" si="14"/>
        <v>46148</v>
      </c>
      <c r="T155" s="229">
        <f t="shared" si="39"/>
        <v>5819.2310000000007</v>
      </c>
      <c r="U155" s="229">
        <f t="shared" si="40"/>
        <v>3199.35</v>
      </c>
      <c r="V155" s="229">
        <f t="shared" si="41"/>
        <v>99.979687499999997</v>
      </c>
      <c r="W155" s="229">
        <f t="shared" si="42"/>
        <v>2619.8810000000008</v>
      </c>
      <c r="X155" s="195">
        <f t="shared" si="43"/>
        <v>66</v>
      </c>
      <c r="Y155" s="181">
        <f t="shared" si="44"/>
        <v>32</v>
      </c>
      <c r="Z155" s="195">
        <f t="shared" si="45"/>
        <v>-34</v>
      </c>
      <c r="AA155" s="9"/>
      <c r="AB155" s="9"/>
      <c r="AC155" s="9"/>
    </row>
    <row r="156" spans="1:29" ht="12.75">
      <c r="A156" s="10">
        <v>46149</v>
      </c>
      <c r="B156" s="9" t="s">
        <v>17</v>
      </c>
      <c r="C156" s="11">
        <v>4972.21</v>
      </c>
      <c r="D156" s="9">
        <v>45</v>
      </c>
      <c r="E156" s="76">
        <v>32.43</v>
      </c>
      <c r="F156" s="9">
        <v>1</v>
      </c>
      <c r="G156" s="9">
        <v>10</v>
      </c>
      <c r="H156" s="13">
        <v>0.28849999999999998</v>
      </c>
      <c r="I156" s="9" t="s">
        <v>16</v>
      </c>
      <c r="J156" s="9"/>
      <c r="K156" s="226" t="s">
        <v>17</v>
      </c>
      <c r="L156" s="174">
        <v>45784</v>
      </c>
      <c r="M156" s="175">
        <f t="shared" si="13"/>
        <v>45784</v>
      </c>
      <c r="N156" s="84">
        <v>5040.1099999999997</v>
      </c>
      <c r="O156" s="227">
        <v>5290.21</v>
      </c>
      <c r="P156" s="85">
        <v>59</v>
      </c>
      <c r="Q156" s="85" t="s">
        <v>1703</v>
      </c>
      <c r="R156" s="228">
        <v>46149</v>
      </c>
      <c r="S156" s="175">
        <f t="shared" si="14"/>
        <v>46149</v>
      </c>
      <c r="T156" s="229">
        <f t="shared" si="39"/>
        <v>5584.3480000000009</v>
      </c>
      <c r="U156" s="229">
        <f t="shared" si="40"/>
        <v>4972.21</v>
      </c>
      <c r="V156" s="229">
        <f t="shared" si="41"/>
        <v>110.49355555555556</v>
      </c>
      <c r="W156" s="229">
        <f t="shared" si="42"/>
        <v>612.13800000000083</v>
      </c>
      <c r="X156" s="195">
        <f t="shared" si="43"/>
        <v>64.900000000000006</v>
      </c>
      <c r="Y156" s="181">
        <f t="shared" si="44"/>
        <v>45</v>
      </c>
      <c r="Z156" s="195">
        <f t="shared" si="45"/>
        <v>-19.900000000000006</v>
      </c>
      <c r="AA156" s="9"/>
      <c r="AB156" s="9"/>
      <c r="AC156" s="9"/>
    </row>
    <row r="157" spans="1:29" ht="12.75">
      <c r="A157" s="10">
        <v>46150</v>
      </c>
      <c r="B157" s="9" t="s">
        <v>17</v>
      </c>
      <c r="C157" s="11">
        <v>11138.25</v>
      </c>
      <c r="D157" s="9">
        <v>111</v>
      </c>
      <c r="E157" s="76">
        <v>37.450000000000003</v>
      </c>
      <c r="F157" s="9">
        <v>36</v>
      </c>
      <c r="G157" s="9">
        <v>14.8</v>
      </c>
      <c r="H157" s="13">
        <v>0.22850000000000001</v>
      </c>
      <c r="I157" s="9" t="s">
        <v>16</v>
      </c>
      <c r="J157" s="9"/>
      <c r="K157" s="226" t="s">
        <v>17</v>
      </c>
      <c r="L157" s="174">
        <v>45785</v>
      </c>
      <c r="M157" s="175">
        <f t="shared" si="13"/>
        <v>45785</v>
      </c>
      <c r="N157" s="84">
        <v>4850.9799999999996</v>
      </c>
      <c r="O157" s="227">
        <v>5076.68</v>
      </c>
      <c r="P157" s="85">
        <v>54</v>
      </c>
      <c r="Q157" s="85" t="s">
        <v>1704</v>
      </c>
      <c r="R157" s="228">
        <v>46150</v>
      </c>
      <c r="S157" s="175">
        <f t="shared" si="14"/>
        <v>46150</v>
      </c>
      <c r="T157" s="229">
        <f t="shared" si="39"/>
        <v>12267.112000000001</v>
      </c>
      <c r="U157" s="229">
        <f t="shared" si="40"/>
        <v>11138.25</v>
      </c>
      <c r="V157" s="229">
        <f t="shared" si="41"/>
        <v>100.3445945945946</v>
      </c>
      <c r="W157" s="229">
        <f t="shared" si="42"/>
        <v>1128.862000000001</v>
      </c>
      <c r="X157" s="195">
        <f t="shared" si="43"/>
        <v>59.400000000000006</v>
      </c>
      <c r="Y157" s="181">
        <f t="shared" si="44"/>
        <v>111</v>
      </c>
      <c r="Z157" s="195">
        <f t="shared" si="45"/>
        <v>51.599999999999994</v>
      </c>
      <c r="AA157" s="9"/>
      <c r="AB157" s="9"/>
      <c r="AC157" s="9"/>
    </row>
    <row r="158" spans="1:29" ht="12.75">
      <c r="A158" s="10">
        <v>46151</v>
      </c>
      <c r="B158" s="9" t="s">
        <v>17</v>
      </c>
      <c r="C158" s="11">
        <v>9615.01</v>
      </c>
      <c r="D158" s="9">
        <v>89</v>
      </c>
      <c r="E158" s="76">
        <v>33.270000000000003</v>
      </c>
      <c r="F158" s="9">
        <v>15</v>
      </c>
      <c r="G158" s="9">
        <v>11</v>
      </c>
      <c r="H158" s="13">
        <v>0.26040000000000002</v>
      </c>
      <c r="I158" s="9" t="s">
        <v>16</v>
      </c>
      <c r="J158" s="9"/>
      <c r="K158" s="226" t="s">
        <v>17</v>
      </c>
      <c r="L158" s="174">
        <v>45786</v>
      </c>
      <c r="M158" s="175">
        <f t="shared" si="13"/>
        <v>45786</v>
      </c>
      <c r="N158" s="84">
        <v>10529.72</v>
      </c>
      <c r="O158" s="227">
        <v>11151.92</v>
      </c>
      <c r="P158" s="85">
        <v>126</v>
      </c>
      <c r="Q158" s="85" t="s">
        <v>1705</v>
      </c>
      <c r="R158" s="228">
        <v>46151</v>
      </c>
      <c r="S158" s="175">
        <f t="shared" si="14"/>
        <v>46151</v>
      </c>
      <c r="T158" s="229">
        <f t="shared" si="39"/>
        <v>10976.570000000002</v>
      </c>
      <c r="U158" s="229">
        <f t="shared" si="40"/>
        <v>9615.01</v>
      </c>
      <c r="V158" s="229">
        <f t="shared" si="41"/>
        <v>108.03382022471911</v>
      </c>
      <c r="W158" s="229">
        <f t="shared" si="42"/>
        <v>1361.5600000000013</v>
      </c>
      <c r="X158" s="195">
        <f t="shared" si="43"/>
        <v>138.60000000000002</v>
      </c>
      <c r="Y158" s="181">
        <f t="shared" si="44"/>
        <v>89</v>
      </c>
      <c r="Z158" s="195">
        <f t="shared" si="45"/>
        <v>-49.600000000000023</v>
      </c>
      <c r="AA158" s="9"/>
      <c r="AB158" s="9"/>
      <c r="AC158" s="9"/>
    </row>
    <row r="159" spans="1:29" ht="12.75">
      <c r="A159" s="10">
        <v>46152</v>
      </c>
      <c r="B159" s="9" t="s">
        <v>17</v>
      </c>
      <c r="C159" s="11">
        <v>8864.0400000000009</v>
      </c>
      <c r="D159" s="9">
        <v>90</v>
      </c>
      <c r="E159" s="76">
        <v>62.81</v>
      </c>
      <c r="F159" s="9">
        <v>60</v>
      </c>
      <c r="G159" s="9">
        <v>12.6</v>
      </c>
      <c r="H159" s="13">
        <v>0.27589999999999998</v>
      </c>
      <c r="I159" s="9" t="s">
        <v>16</v>
      </c>
      <c r="J159" s="9"/>
      <c r="K159" s="226" t="s">
        <v>17</v>
      </c>
      <c r="L159" s="174">
        <v>45787</v>
      </c>
      <c r="M159" s="175">
        <f t="shared" si="13"/>
        <v>45787</v>
      </c>
      <c r="N159" s="84">
        <v>9527.2999999999993</v>
      </c>
      <c r="O159" s="227">
        <v>9978.7000000000007</v>
      </c>
      <c r="P159" s="85">
        <v>97</v>
      </c>
      <c r="Q159" s="85" t="s">
        <v>1706</v>
      </c>
      <c r="R159" s="228">
        <v>46152</v>
      </c>
      <c r="S159" s="175">
        <f t="shared" si="14"/>
        <v>46152</v>
      </c>
      <c r="T159" s="229">
        <f t="shared" si="39"/>
        <v>12943.942000000001</v>
      </c>
      <c r="U159" s="229">
        <f t="shared" si="40"/>
        <v>8864.0400000000009</v>
      </c>
      <c r="V159" s="229">
        <f t="shared" si="41"/>
        <v>98.489333333333349</v>
      </c>
      <c r="W159" s="229">
        <f t="shared" si="42"/>
        <v>4079.902</v>
      </c>
      <c r="X159" s="195">
        <f t="shared" si="43"/>
        <v>106.7</v>
      </c>
      <c r="Y159" s="181">
        <f t="shared" si="44"/>
        <v>90</v>
      </c>
      <c r="Z159" s="195">
        <f t="shared" si="45"/>
        <v>-16.700000000000003</v>
      </c>
      <c r="AA159" s="9"/>
      <c r="AB159" s="9"/>
      <c r="AC159" s="9"/>
    </row>
    <row r="160" spans="1:29" ht="12.75">
      <c r="A160" s="10">
        <v>46153</v>
      </c>
      <c r="B160" s="9" t="s">
        <v>17</v>
      </c>
      <c r="C160" s="11">
        <v>4048.02</v>
      </c>
      <c r="D160" s="9">
        <v>46</v>
      </c>
      <c r="E160" s="76">
        <v>29.24</v>
      </c>
      <c r="F160" s="9">
        <v>1</v>
      </c>
      <c r="G160" s="9">
        <v>10.3</v>
      </c>
      <c r="H160" s="13">
        <v>0.2485</v>
      </c>
      <c r="I160" s="9" t="s">
        <v>16</v>
      </c>
      <c r="J160" s="9"/>
      <c r="K160" s="226" t="s">
        <v>17</v>
      </c>
      <c r="L160" s="174">
        <v>45788</v>
      </c>
      <c r="M160" s="175">
        <f t="shared" si="13"/>
        <v>45788</v>
      </c>
      <c r="N160" s="84">
        <v>11193.82</v>
      </c>
      <c r="O160" s="227">
        <v>11767.22</v>
      </c>
      <c r="P160" s="85">
        <v>117</v>
      </c>
      <c r="Q160" s="85" t="s">
        <v>1707</v>
      </c>
      <c r="R160" s="228">
        <v>46153</v>
      </c>
      <c r="S160" s="175">
        <f t="shared" si="14"/>
        <v>46153</v>
      </c>
      <c r="T160" s="229">
        <f t="shared" si="39"/>
        <v>5539.0280000000002</v>
      </c>
      <c r="U160" s="229">
        <f t="shared" si="40"/>
        <v>4048.02</v>
      </c>
      <c r="V160" s="229">
        <f t="shared" si="41"/>
        <v>88.000434782608693</v>
      </c>
      <c r="W160" s="229">
        <f t="shared" si="42"/>
        <v>1491.0080000000003</v>
      </c>
      <c r="X160" s="195">
        <f t="shared" si="43"/>
        <v>128.70000000000002</v>
      </c>
      <c r="Y160" s="181">
        <f t="shared" si="44"/>
        <v>46</v>
      </c>
      <c r="Z160" s="195">
        <f t="shared" si="45"/>
        <v>-82.700000000000017</v>
      </c>
      <c r="AA160" s="9"/>
      <c r="AB160" s="9"/>
      <c r="AC160" s="9"/>
    </row>
    <row r="161" spans="1:29" ht="12.75">
      <c r="A161" s="10">
        <v>46154</v>
      </c>
      <c r="B161" s="9" t="s">
        <v>17</v>
      </c>
      <c r="C161" s="11">
        <v>4195.46</v>
      </c>
      <c r="D161" s="9">
        <v>44</v>
      </c>
      <c r="E161" s="76">
        <v>26.27</v>
      </c>
      <c r="F161" s="9">
        <v>0</v>
      </c>
      <c r="G161" s="9">
        <v>8.25</v>
      </c>
      <c r="H161" s="13">
        <v>0.28239999999999998</v>
      </c>
      <c r="I161" s="9" t="s">
        <v>16</v>
      </c>
      <c r="J161" s="9"/>
      <c r="K161" s="226" t="s">
        <v>17</v>
      </c>
      <c r="L161" s="174">
        <v>45789</v>
      </c>
      <c r="M161" s="175">
        <f t="shared" si="13"/>
        <v>45789</v>
      </c>
      <c r="N161" s="84">
        <v>4864.68</v>
      </c>
      <c r="O161" s="227">
        <v>5035.4799999999996</v>
      </c>
      <c r="P161" s="85">
        <v>38</v>
      </c>
      <c r="Q161" s="85" t="s">
        <v>1708</v>
      </c>
      <c r="R161" s="228">
        <v>46154</v>
      </c>
      <c r="S161" s="175">
        <f t="shared" si="14"/>
        <v>46154</v>
      </c>
      <c r="T161" s="229">
        <f t="shared" si="39"/>
        <v>6177.5450000000001</v>
      </c>
      <c r="U161" s="229">
        <f t="shared" si="40"/>
        <v>4195.46</v>
      </c>
      <c r="V161" s="229">
        <f t="shared" si="41"/>
        <v>95.351363636363644</v>
      </c>
      <c r="W161" s="229">
        <f t="shared" si="42"/>
        <v>1982.085</v>
      </c>
      <c r="X161" s="195">
        <f t="shared" si="43"/>
        <v>41.800000000000004</v>
      </c>
      <c r="Y161" s="181">
        <f t="shared" si="44"/>
        <v>44</v>
      </c>
      <c r="Z161" s="195">
        <f t="shared" si="45"/>
        <v>2.1999999999999957</v>
      </c>
      <c r="AA161" s="9"/>
      <c r="AB161" s="9"/>
      <c r="AC161" s="9"/>
    </row>
    <row r="162" spans="1:29" ht="12.75">
      <c r="A162" s="10">
        <v>46155</v>
      </c>
      <c r="B162" s="9" t="s">
        <v>17</v>
      </c>
      <c r="C162" s="11">
        <v>3818.39</v>
      </c>
      <c r="D162" s="9">
        <v>40</v>
      </c>
      <c r="E162" s="76">
        <v>28.49</v>
      </c>
      <c r="F162" s="9">
        <v>3</v>
      </c>
      <c r="G162" s="9">
        <v>13.3</v>
      </c>
      <c r="H162" s="13">
        <v>0.17180000000000001</v>
      </c>
      <c r="I162" s="9" t="s">
        <v>16</v>
      </c>
      <c r="J162" s="9"/>
      <c r="K162" s="226" t="s">
        <v>17</v>
      </c>
      <c r="L162" s="174">
        <v>45790</v>
      </c>
      <c r="M162" s="175">
        <f t="shared" si="13"/>
        <v>45790</v>
      </c>
      <c r="N162" s="84">
        <v>5286.55</v>
      </c>
      <c r="O162" s="227">
        <v>5615.95</v>
      </c>
      <c r="P162" s="85">
        <v>61</v>
      </c>
      <c r="Q162" s="85" t="s">
        <v>1610</v>
      </c>
      <c r="R162" s="228">
        <v>46155</v>
      </c>
      <c r="S162" s="175">
        <f t="shared" si="14"/>
        <v>46155</v>
      </c>
      <c r="T162" s="229">
        <f t="shared" si="39"/>
        <v>6762.7890000000007</v>
      </c>
      <c r="U162" s="229">
        <f t="shared" si="40"/>
        <v>3818.39</v>
      </c>
      <c r="V162" s="229">
        <f t="shared" si="41"/>
        <v>95.45975</v>
      </c>
      <c r="W162" s="229">
        <f t="shared" si="42"/>
        <v>2944.3990000000008</v>
      </c>
      <c r="X162" s="195">
        <f t="shared" si="43"/>
        <v>67.100000000000009</v>
      </c>
      <c r="Y162" s="181">
        <f t="shared" si="44"/>
        <v>40</v>
      </c>
      <c r="Z162" s="195">
        <f t="shared" si="45"/>
        <v>-27.100000000000009</v>
      </c>
      <c r="AA162" s="9"/>
      <c r="AB162" s="9"/>
      <c r="AC162" s="9"/>
    </row>
    <row r="163" spans="1:29" ht="12.75">
      <c r="A163" s="10">
        <v>46156</v>
      </c>
      <c r="B163" s="9" t="s">
        <v>17</v>
      </c>
      <c r="C163" s="11">
        <v>5705.22</v>
      </c>
      <c r="D163" s="9">
        <v>62</v>
      </c>
      <c r="E163" s="76">
        <v>26.63</v>
      </c>
      <c r="F163" s="9">
        <v>1</v>
      </c>
      <c r="G163" s="9">
        <v>14</v>
      </c>
      <c r="H163" s="13">
        <v>0.20280000000000001</v>
      </c>
      <c r="I163" s="9" t="s">
        <v>16</v>
      </c>
      <c r="J163" s="9"/>
      <c r="K163" s="226" t="s">
        <v>17</v>
      </c>
      <c r="L163" s="174">
        <v>45791</v>
      </c>
      <c r="M163" s="175">
        <f t="shared" si="13"/>
        <v>45791</v>
      </c>
      <c r="N163" s="84">
        <v>5824.69</v>
      </c>
      <c r="O163" s="227">
        <v>6147.99</v>
      </c>
      <c r="P163" s="85">
        <v>67</v>
      </c>
      <c r="Q163" s="85" t="s">
        <v>1709</v>
      </c>
      <c r="R163" s="228">
        <v>46156</v>
      </c>
      <c r="S163" s="175">
        <f t="shared" si="14"/>
        <v>46156</v>
      </c>
      <c r="T163" s="229">
        <f t="shared" si="39"/>
        <v>7568.2640000000001</v>
      </c>
      <c r="U163" s="229">
        <f t="shared" si="40"/>
        <v>5705.22</v>
      </c>
      <c r="V163" s="229">
        <f t="shared" si="41"/>
        <v>92.019677419354849</v>
      </c>
      <c r="W163" s="229">
        <f t="shared" si="42"/>
        <v>1863.0439999999999</v>
      </c>
      <c r="X163" s="195">
        <f t="shared" si="43"/>
        <v>73.7</v>
      </c>
      <c r="Y163" s="181">
        <f t="shared" si="44"/>
        <v>62</v>
      </c>
      <c r="Z163" s="195">
        <f t="shared" si="45"/>
        <v>-11.700000000000003</v>
      </c>
      <c r="AA163" s="9"/>
      <c r="AB163" s="9"/>
      <c r="AC163" s="9"/>
    </row>
    <row r="164" spans="1:29" ht="12.75">
      <c r="A164" s="10">
        <v>46157</v>
      </c>
      <c r="B164" s="9" t="s">
        <v>17</v>
      </c>
      <c r="C164" s="11">
        <v>10799.21</v>
      </c>
      <c r="D164" s="9">
        <v>110</v>
      </c>
      <c r="E164" s="76">
        <v>30.92</v>
      </c>
      <c r="F164" s="9">
        <v>8</v>
      </c>
      <c r="G164" s="9">
        <v>14.1</v>
      </c>
      <c r="H164" s="13">
        <v>0.28649999999999998</v>
      </c>
      <c r="I164" s="9" t="s">
        <v>16</v>
      </c>
      <c r="J164" s="9"/>
      <c r="K164" s="226" t="s">
        <v>17</v>
      </c>
      <c r="L164" s="174">
        <v>45792</v>
      </c>
      <c r="M164" s="175">
        <f t="shared" si="13"/>
        <v>45792</v>
      </c>
      <c r="N164" s="84">
        <v>6514.24</v>
      </c>
      <c r="O164" s="227">
        <v>6880.24</v>
      </c>
      <c r="P164" s="85">
        <v>74</v>
      </c>
      <c r="Q164" s="85" t="s">
        <v>1710</v>
      </c>
      <c r="R164" s="228">
        <v>46157</v>
      </c>
      <c r="S164" s="175">
        <f t="shared" si="14"/>
        <v>46157</v>
      </c>
      <c r="T164" s="229">
        <f t="shared" si="39"/>
        <v>11403.117</v>
      </c>
      <c r="U164" s="229">
        <f t="shared" si="40"/>
        <v>10799.21</v>
      </c>
      <c r="V164" s="229">
        <f t="shared" si="41"/>
        <v>98.174636363636353</v>
      </c>
      <c r="W164" s="229">
        <f t="shared" si="42"/>
        <v>603.90700000000106</v>
      </c>
      <c r="X164" s="195">
        <f t="shared" si="43"/>
        <v>81.400000000000006</v>
      </c>
      <c r="Y164" s="181">
        <f t="shared" si="44"/>
        <v>110</v>
      </c>
      <c r="Z164" s="195">
        <f t="shared" si="45"/>
        <v>28.599999999999994</v>
      </c>
      <c r="AA164" s="9"/>
      <c r="AB164" s="9"/>
      <c r="AC164" s="9"/>
    </row>
    <row r="165" spans="1:29" ht="12.75">
      <c r="A165" s="10">
        <v>46158</v>
      </c>
      <c r="B165" s="9" t="s">
        <v>17</v>
      </c>
      <c r="C165" s="11">
        <v>10250.39</v>
      </c>
      <c r="D165" s="9">
        <v>101</v>
      </c>
      <c r="E165" s="76">
        <v>30.96</v>
      </c>
      <c r="F165" s="9">
        <v>6</v>
      </c>
      <c r="G165" s="9">
        <v>20</v>
      </c>
      <c r="H165" s="13">
        <v>0.23430000000000001</v>
      </c>
      <c r="I165" s="9" t="s">
        <v>16</v>
      </c>
      <c r="J165" s="9"/>
      <c r="K165" s="226" t="s">
        <v>17</v>
      </c>
      <c r="L165" s="174">
        <v>45793</v>
      </c>
      <c r="M165" s="175">
        <f t="shared" si="13"/>
        <v>45793</v>
      </c>
      <c r="N165" s="84">
        <v>9878.4699999999993</v>
      </c>
      <c r="O165" s="227">
        <v>10366.469999999999</v>
      </c>
      <c r="P165" s="85">
        <v>95</v>
      </c>
      <c r="Q165" s="85" t="s">
        <v>1711</v>
      </c>
      <c r="R165" s="228">
        <v>46158</v>
      </c>
      <c r="S165" s="175">
        <f t="shared" si="14"/>
        <v>46158</v>
      </c>
      <c r="T165" s="229">
        <f t="shared" si="39"/>
        <v>11925.771000000002</v>
      </c>
      <c r="U165" s="229">
        <f t="shared" si="40"/>
        <v>10250.39</v>
      </c>
      <c r="V165" s="229">
        <f t="shared" si="41"/>
        <v>101.4890099009901</v>
      </c>
      <c r="W165" s="229">
        <f t="shared" si="42"/>
        <v>1675.381000000003</v>
      </c>
      <c r="X165" s="195">
        <f t="shared" si="43"/>
        <v>104.50000000000001</v>
      </c>
      <c r="Y165" s="181">
        <f t="shared" si="44"/>
        <v>101</v>
      </c>
      <c r="Z165" s="195">
        <f t="shared" si="45"/>
        <v>-3.5000000000000142</v>
      </c>
      <c r="AA165" s="9"/>
      <c r="AB165" s="9"/>
      <c r="AC165" s="9"/>
    </row>
    <row r="166" spans="1:29" ht="12.75">
      <c r="A166" s="10">
        <v>46159</v>
      </c>
      <c r="B166" s="9" t="s">
        <v>17</v>
      </c>
      <c r="C166" s="11">
        <v>11462.38</v>
      </c>
      <c r="D166" s="9">
        <v>117</v>
      </c>
      <c r="E166" s="76">
        <v>42.03</v>
      </c>
      <c r="F166" s="9">
        <v>45</v>
      </c>
      <c r="G166" s="9">
        <v>18</v>
      </c>
      <c r="H166" s="13">
        <v>0.25369999999999998</v>
      </c>
      <c r="I166" s="9" t="s">
        <v>16</v>
      </c>
      <c r="J166" s="9"/>
      <c r="K166" s="226" t="s">
        <v>17</v>
      </c>
      <c r="L166" s="174">
        <v>45794</v>
      </c>
      <c r="M166" s="175">
        <f t="shared" si="13"/>
        <v>45794</v>
      </c>
      <c r="N166" s="84">
        <v>10274.31</v>
      </c>
      <c r="O166" s="227">
        <v>10841.61</v>
      </c>
      <c r="P166" s="85">
        <v>112</v>
      </c>
      <c r="Q166" s="85" t="s">
        <v>1712</v>
      </c>
      <c r="R166" s="228">
        <v>46159</v>
      </c>
      <c r="S166" s="175">
        <f t="shared" si="14"/>
        <v>46159</v>
      </c>
      <c r="T166" s="229">
        <f t="shared" si="39"/>
        <v>12603.173000000001</v>
      </c>
      <c r="U166" s="229">
        <f t="shared" si="40"/>
        <v>11462.38</v>
      </c>
      <c r="V166" s="229">
        <f t="shared" si="41"/>
        <v>97.969059829059816</v>
      </c>
      <c r="W166" s="229">
        <f t="shared" si="42"/>
        <v>1140.7930000000015</v>
      </c>
      <c r="X166" s="195">
        <f t="shared" si="43"/>
        <v>123.20000000000002</v>
      </c>
      <c r="Y166" s="181">
        <f t="shared" si="44"/>
        <v>117</v>
      </c>
      <c r="Z166" s="195">
        <f t="shared" si="45"/>
        <v>-6.2000000000000171</v>
      </c>
      <c r="AA166" s="9"/>
      <c r="AB166" s="9"/>
      <c r="AC166" s="9"/>
    </row>
    <row r="167" spans="1:29" ht="12.75">
      <c r="A167" s="10">
        <v>46160</v>
      </c>
      <c r="B167" s="9" t="s">
        <v>17</v>
      </c>
      <c r="C167" s="11">
        <v>2822.1</v>
      </c>
      <c r="D167" s="9">
        <v>26</v>
      </c>
      <c r="E167" s="76">
        <v>23.64</v>
      </c>
      <c r="F167" s="9">
        <v>0</v>
      </c>
      <c r="G167" s="9">
        <v>6.3</v>
      </c>
      <c r="H167" s="13">
        <v>0.33950000000000002</v>
      </c>
      <c r="I167" s="9" t="s">
        <v>16</v>
      </c>
      <c r="J167" s="9"/>
      <c r="K167" s="226" t="s">
        <v>17</v>
      </c>
      <c r="L167" s="174">
        <v>45795</v>
      </c>
      <c r="M167" s="175">
        <f t="shared" si="13"/>
        <v>45795</v>
      </c>
      <c r="N167" s="84">
        <v>10871.83</v>
      </c>
      <c r="O167" s="227">
        <v>11457.43</v>
      </c>
      <c r="P167" s="85">
        <v>114</v>
      </c>
      <c r="Q167" s="85" t="s">
        <v>1713</v>
      </c>
      <c r="R167" s="228">
        <v>46160</v>
      </c>
      <c r="S167" s="175">
        <f t="shared" si="14"/>
        <v>46160</v>
      </c>
      <c r="T167" s="229">
        <f t="shared" si="39"/>
        <v>4158.7260000000006</v>
      </c>
      <c r="U167" s="229">
        <f t="shared" si="40"/>
        <v>2822.1</v>
      </c>
      <c r="V167" s="229">
        <f t="shared" si="41"/>
        <v>108.54230769230769</v>
      </c>
      <c r="W167" s="229">
        <f t="shared" si="42"/>
        <v>1336.6260000000007</v>
      </c>
      <c r="X167" s="195">
        <f t="shared" si="43"/>
        <v>125.4</v>
      </c>
      <c r="Y167" s="181">
        <f t="shared" si="44"/>
        <v>26</v>
      </c>
      <c r="Z167" s="195">
        <f t="shared" si="45"/>
        <v>-99.4</v>
      </c>
      <c r="AA167" s="9"/>
      <c r="AB167" s="9"/>
      <c r="AC167" s="9"/>
    </row>
    <row r="168" spans="1:29" ht="12.75">
      <c r="A168" s="10">
        <v>46161</v>
      </c>
      <c r="B168" s="9" t="s">
        <v>17</v>
      </c>
      <c r="C168" s="11">
        <v>6078.44</v>
      </c>
      <c r="D168" s="9">
        <v>59</v>
      </c>
      <c r="E168" s="76">
        <v>33.1</v>
      </c>
      <c r="F168" s="9">
        <v>9</v>
      </c>
      <c r="G168" s="9">
        <v>11.75</v>
      </c>
      <c r="H168" s="13">
        <v>0.2767</v>
      </c>
      <c r="I168" s="9" t="s">
        <v>16</v>
      </c>
      <c r="J168" s="9"/>
      <c r="K168" s="226" t="s">
        <v>17</v>
      </c>
      <c r="L168" s="174">
        <v>45796</v>
      </c>
      <c r="M168" s="175">
        <f t="shared" si="13"/>
        <v>45796</v>
      </c>
      <c r="N168" s="84">
        <v>3615.96</v>
      </c>
      <c r="O168" s="227">
        <v>3780.66</v>
      </c>
      <c r="P168" s="85">
        <v>39</v>
      </c>
      <c r="Q168" s="85" t="s">
        <v>1714</v>
      </c>
      <c r="R168" s="228">
        <v>46161</v>
      </c>
      <c r="S168" s="175">
        <f t="shared" si="14"/>
        <v>46161</v>
      </c>
      <c r="T168" s="229">
        <f t="shared" si="39"/>
        <v>7474.8740000000007</v>
      </c>
      <c r="U168" s="229">
        <f t="shared" si="40"/>
        <v>6078.44</v>
      </c>
      <c r="V168" s="229">
        <f t="shared" si="41"/>
        <v>103.02440677966101</v>
      </c>
      <c r="W168" s="229">
        <f t="shared" si="42"/>
        <v>1396.4340000000011</v>
      </c>
      <c r="X168" s="195">
        <f t="shared" si="43"/>
        <v>42.900000000000006</v>
      </c>
      <c r="Y168" s="181">
        <f t="shared" si="44"/>
        <v>59</v>
      </c>
      <c r="Z168" s="195">
        <f t="shared" si="45"/>
        <v>16.099999999999994</v>
      </c>
      <c r="AA168" s="9"/>
      <c r="AB168" s="9"/>
      <c r="AC168" s="9"/>
    </row>
    <row r="169" spans="1:29" ht="12.75">
      <c r="A169" s="10">
        <v>46162</v>
      </c>
      <c r="B169" s="9" t="s">
        <v>17</v>
      </c>
      <c r="C169" s="11">
        <v>5441.01</v>
      </c>
      <c r="D169" s="9">
        <v>51</v>
      </c>
      <c r="E169" s="76">
        <v>41.97</v>
      </c>
      <c r="F169" s="9">
        <v>22</v>
      </c>
      <c r="G169" s="9">
        <v>15.3</v>
      </c>
      <c r="H169" s="13">
        <v>0.28199999999999997</v>
      </c>
      <c r="I169" s="9" t="s">
        <v>16</v>
      </c>
      <c r="J169" s="9"/>
      <c r="K169" s="226" t="s">
        <v>17</v>
      </c>
      <c r="L169" s="174">
        <v>45797</v>
      </c>
      <c r="M169" s="175">
        <f t="shared" si="13"/>
        <v>45797</v>
      </c>
      <c r="N169" s="84">
        <v>6496.44</v>
      </c>
      <c r="O169" s="227">
        <v>6795.34</v>
      </c>
      <c r="P169" s="85">
        <v>69</v>
      </c>
      <c r="Q169" s="85" t="s">
        <v>1715</v>
      </c>
      <c r="R169" s="228">
        <v>46162</v>
      </c>
      <c r="S169" s="175">
        <f t="shared" si="14"/>
        <v>46162</v>
      </c>
      <c r="T169" s="229">
        <f t="shared" si="39"/>
        <v>5011.2700000000004</v>
      </c>
      <c r="U169" s="229">
        <f t="shared" si="40"/>
        <v>5441.01</v>
      </c>
      <c r="V169" s="229">
        <f t="shared" si="41"/>
        <v>106.6864705882353</v>
      </c>
      <c r="W169" s="229">
        <f t="shared" si="42"/>
        <v>-429.73999999999978</v>
      </c>
      <c r="X169" s="195">
        <f t="shared" si="43"/>
        <v>75.900000000000006</v>
      </c>
      <c r="Y169" s="181">
        <f t="shared" si="44"/>
        <v>51</v>
      </c>
      <c r="Z169" s="195">
        <f t="shared" si="45"/>
        <v>-24.900000000000006</v>
      </c>
      <c r="AA169" s="9"/>
      <c r="AB169" s="9"/>
      <c r="AC169" s="9"/>
    </row>
    <row r="170" spans="1:29" ht="12.75">
      <c r="A170" s="10">
        <v>46163</v>
      </c>
      <c r="B170" s="9" t="s">
        <v>17</v>
      </c>
      <c r="C170" s="11">
        <v>4665.95</v>
      </c>
      <c r="D170" s="9">
        <v>46</v>
      </c>
      <c r="E170" s="76">
        <v>31.49</v>
      </c>
      <c r="F170" s="9">
        <v>2</v>
      </c>
      <c r="G170" s="9">
        <v>11</v>
      </c>
      <c r="H170" s="13">
        <v>0.3105</v>
      </c>
      <c r="I170" s="9" t="s">
        <v>16</v>
      </c>
      <c r="J170" s="9"/>
      <c r="K170" s="226" t="s">
        <v>17</v>
      </c>
      <c r="L170" s="174">
        <v>45798</v>
      </c>
      <c r="M170" s="175">
        <f t="shared" si="13"/>
        <v>45798</v>
      </c>
      <c r="N170" s="84">
        <v>4323.8999999999996</v>
      </c>
      <c r="O170" s="227">
        <v>4555.7</v>
      </c>
      <c r="P170" s="85">
        <v>52</v>
      </c>
      <c r="Q170" s="85" t="s">
        <v>1716</v>
      </c>
      <c r="R170" s="228">
        <v>46163</v>
      </c>
      <c r="S170" s="175">
        <f t="shared" si="14"/>
        <v>46163</v>
      </c>
      <c r="T170" s="229">
        <f t="shared" si="39"/>
        <v>3529.7130000000002</v>
      </c>
      <c r="U170" s="229">
        <f t="shared" si="40"/>
        <v>4665.95</v>
      </c>
      <c r="V170" s="229">
        <f t="shared" si="41"/>
        <v>101.43369565217391</v>
      </c>
      <c r="W170" s="229">
        <f t="shared" si="42"/>
        <v>-1136.2369999999996</v>
      </c>
      <c r="X170" s="195">
        <f t="shared" si="43"/>
        <v>57.2</v>
      </c>
      <c r="Y170" s="181">
        <f t="shared" si="44"/>
        <v>46</v>
      </c>
      <c r="Z170" s="195">
        <f t="shared" si="45"/>
        <v>-11.200000000000003</v>
      </c>
      <c r="AA170" s="9"/>
      <c r="AB170" s="9"/>
      <c r="AC170" s="9"/>
    </row>
    <row r="171" spans="1:29" ht="12.75">
      <c r="A171" s="10">
        <v>46164</v>
      </c>
      <c r="B171" s="9" t="s">
        <v>17</v>
      </c>
      <c r="C171" s="11">
        <v>11611</v>
      </c>
      <c r="D171" s="9">
        <v>122</v>
      </c>
      <c r="E171" s="76">
        <v>35.229999999999997</v>
      </c>
      <c r="F171" s="9">
        <v>16</v>
      </c>
      <c r="G171" s="9">
        <v>14.83</v>
      </c>
      <c r="H171" s="13">
        <v>0.26500000000000001</v>
      </c>
      <c r="I171" s="9" t="s">
        <v>16</v>
      </c>
      <c r="J171" s="9"/>
      <c r="K171" s="226" t="s">
        <v>17</v>
      </c>
      <c r="L171" s="174">
        <v>45799</v>
      </c>
      <c r="M171" s="175">
        <f t="shared" si="13"/>
        <v>45799</v>
      </c>
      <c r="N171" s="84">
        <v>3031.93</v>
      </c>
      <c r="O171" s="227">
        <v>3208.83</v>
      </c>
      <c r="P171" s="85">
        <v>38</v>
      </c>
      <c r="Q171" s="85" t="s">
        <v>1717</v>
      </c>
      <c r="R171" s="228">
        <v>46164</v>
      </c>
      <c r="S171" s="175">
        <f t="shared" si="14"/>
        <v>46164</v>
      </c>
      <c r="T171" s="229">
        <f t="shared" si="39"/>
        <v>10249.448</v>
      </c>
      <c r="U171" s="229">
        <f t="shared" si="40"/>
        <v>11611</v>
      </c>
      <c r="V171" s="229">
        <f t="shared" si="41"/>
        <v>95.172131147540981</v>
      </c>
      <c r="W171" s="229">
        <f t="shared" si="42"/>
        <v>-1361.5519999999997</v>
      </c>
      <c r="X171" s="195">
        <f t="shared" si="43"/>
        <v>41.800000000000004</v>
      </c>
      <c r="Y171" s="181">
        <f t="shared" si="44"/>
        <v>122</v>
      </c>
      <c r="Z171" s="195">
        <f t="shared" si="45"/>
        <v>80.199999999999989</v>
      </c>
      <c r="AA171" s="9"/>
      <c r="AB171" s="9"/>
      <c r="AC171" s="9"/>
    </row>
    <row r="172" spans="1:29" ht="12.75">
      <c r="A172" s="10">
        <v>46165</v>
      </c>
      <c r="B172" s="9" t="s">
        <v>17</v>
      </c>
      <c r="C172" s="11">
        <v>10192.58</v>
      </c>
      <c r="D172" s="9">
        <v>101</v>
      </c>
      <c r="E172" s="76">
        <v>47.64</v>
      </c>
      <c r="F172" s="9">
        <v>56</v>
      </c>
      <c r="G172" s="9">
        <v>16.399999999999999</v>
      </c>
      <c r="H172" s="13">
        <v>0.31490000000000001</v>
      </c>
      <c r="I172" s="9" t="s">
        <v>16</v>
      </c>
      <c r="J172" s="9"/>
      <c r="K172" s="226" t="s">
        <v>17</v>
      </c>
      <c r="L172" s="174">
        <v>45800</v>
      </c>
      <c r="M172" s="175">
        <f t="shared" si="13"/>
        <v>45800</v>
      </c>
      <c r="N172" s="84">
        <v>8835.7800000000007</v>
      </c>
      <c r="O172" s="227">
        <v>9317.68</v>
      </c>
      <c r="P172" s="85">
        <v>104</v>
      </c>
      <c r="Q172" s="85" t="s">
        <v>1718</v>
      </c>
      <c r="R172" s="228">
        <v>46165</v>
      </c>
      <c r="S172" s="175">
        <f t="shared" si="14"/>
        <v>46165</v>
      </c>
      <c r="T172" s="229">
        <f t="shared" si="39"/>
        <v>11937.651000000002</v>
      </c>
      <c r="U172" s="181"/>
      <c r="V172" s="181">
        <f t="shared" si="41"/>
        <v>0</v>
      </c>
      <c r="W172" s="229">
        <f t="shared" si="42"/>
        <v>11937.651000000002</v>
      </c>
      <c r="X172" s="195">
        <f t="shared" si="43"/>
        <v>114.4</v>
      </c>
      <c r="Y172" s="181">
        <f t="shared" si="44"/>
        <v>101</v>
      </c>
      <c r="Z172" s="195">
        <f t="shared" si="45"/>
        <v>-13.400000000000006</v>
      </c>
      <c r="AA172" s="9"/>
      <c r="AB172" s="9"/>
      <c r="AC172" s="9"/>
    </row>
    <row r="173" spans="1:29" ht="12.75">
      <c r="A173" s="10">
        <v>46166</v>
      </c>
      <c r="B173" s="9" t="s">
        <v>17</v>
      </c>
      <c r="C173" s="11">
        <v>10079.17</v>
      </c>
      <c r="D173" s="9">
        <v>104</v>
      </c>
      <c r="E173" s="76">
        <v>35.32</v>
      </c>
      <c r="F173" s="9">
        <v>23</v>
      </c>
      <c r="G173" s="9">
        <v>18.5</v>
      </c>
      <c r="H173" s="13">
        <v>0.2757</v>
      </c>
      <c r="I173" s="9" t="s">
        <v>16</v>
      </c>
      <c r="J173" s="9"/>
      <c r="K173" s="226" t="s">
        <v>17</v>
      </c>
      <c r="L173" s="174">
        <v>45801</v>
      </c>
      <c r="M173" s="175">
        <f t="shared" si="13"/>
        <v>45801</v>
      </c>
      <c r="N173" s="84">
        <v>10315.61</v>
      </c>
      <c r="O173" s="227">
        <v>10852.41</v>
      </c>
      <c r="P173" s="85">
        <v>110</v>
      </c>
      <c r="Q173" s="85" t="s">
        <v>1719</v>
      </c>
      <c r="R173" s="228">
        <v>46166</v>
      </c>
      <c r="S173" s="175">
        <f t="shared" si="14"/>
        <v>46166</v>
      </c>
      <c r="T173" s="229">
        <f t="shared" si="39"/>
        <v>11505.142</v>
      </c>
      <c r="U173" s="229">
        <f t="shared" ref="U173:U180" si="46">C173</f>
        <v>10079.17</v>
      </c>
      <c r="V173" s="229">
        <f t="shared" si="41"/>
        <v>96.91509615384615</v>
      </c>
      <c r="W173" s="229">
        <f t="shared" si="42"/>
        <v>1425.9719999999998</v>
      </c>
      <c r="X173" s="195">
        <f t="shared" si="43"/>
        <v>121.00000000000001</v>
      </c>
      <c r="Y173" s="181">
        <f t="shared" si="44"/>
        <v>104</v>
      </c>
      <c r="Z173" s="195">
        <f t="shared" si="45"/>
        <v>-17.000000000000014</v>
      </c>
      <c r="AA173" s="9"/>
      <c r="AB173" s="9"/>
      <c r="AC173" s="9"/>
    </row>
    <row r="174" spans="1:29" ht="12.75">
      <c r="A174" s="10">
        <v>46167</v>
      </c>
      <c r="B174" s="9" t="s">
        <v>17</v>
      </c>
      <c r="C174" s="11">
        <v>2365.5300000000002</v>
      </c>
      <c r="D174" s="9">
        <v>23</v>
      </c>
      <c r="E174" s="76">
        <v>28.26</v>
      </c>
      <c r="F174" s="9">
        <v>1</v>
      </c>
      <c r="G174" s="9">
        <v>5.6</v>
      </c>
      <c r="H174" s="13">
        <v>0.2888</v>
      </c>
      <c r="I174" s="9" t="s">
        <v>16</v>
      </c>
      <c r="J174" s="9"/>
      <c r="K174" s="226" t="s">
        <v>17</v>
      </c>
      <c r="L174" s="174">
        <v>45802</v>
      </c>
      <c r="M174" s="175">
        <f t="shared" si="13"/>
        <v>45802</v>
      </c>
      <c r="N174" s="84">
        <v>9891.92</v>
      </c>
      <c r="O174" s="227">
        <v>10459.219999999999</v>
      </c>
      <c r="P174" s="85">
        <v>117</v>
      </c>
      <c r="Q174" s="85" t="s">
        <v>1720</v>
      </c>
      <c r="R174" s="228">
        <v>46167</v>
      </c>
      <c r="S174" s="175">
        <f t="shared" si="14"/>
        <v>46167</v>
      </c>
      <c r="T174" s="229">
        <f t="shared" si="39"/>
        <v>5108.697000000001</v>
      </c>
      <c r="U174" s="229">
        <f t="shared" si="46"/>
        <v>2365.5300000000002</v>
      </c>
      <c r="V174" s="229">
        <f t="shared" si="41"/>
        <v>102.84913043478262</v>
      </c>
      <c r="W174" s="229">
        <f t="shared" si="42"/>
        <v>2743.1670000000008</v>
      </c>
      <c r="X174" s="195">
        <f t="shared" si="43"/>
        <v>128.70000000000002</v>
      </c>
      <c r="Y174" s="181">
        <f t="shared" si="44"/>
        <v>23</v>
      </c>
      <c r="Z174" s="195">
        <f t="shared" si="45"/>
        <v>-105.70000000000002</v>
      </c>
      <c r="AA174" s="9"/>
      <c r="AB174" s="9"/>
      <c r="AC174" s="9"/>
    </row>
    <row r="175" spans="1:29" ht="12.75">
      <c r="A175" s="10">
        <v>46168</v>
      </c>
      <c r="B175" s="9" t="s">
        <v>17</v>
      </c>
      <c r="C175" s="11">
        <v>5117.95</v>
      </c>
      <c r="D175" s="9">
        <v>49</v>
      </c>
      <c r="E175" s="76">
        <v>26.42</v>
      </c>
      <c r="F175" s="9">
        <v>1</v>
      </c>
      <c r="G175" s="9">
        <v>9</v>
      </c>
      <c r="H175" s="13">
        <v>0.31680000000000003</v>
      </c>
      <c r="I175" s="9" t="s">
        <v>16</v>
      </c>
      <c r="J175" s="9"/>
      <c r="K175" s="226" t="s">
        <v>17</v>
      </c>
      <c r="L175" s="174">
        <v>45803</v>
      </c>
      <c r="M175" s="175">
        <f t="shared" si="13"/>
        <v>45803</v>
      </c>
      <c r="N175" s="84">
        <v>4442.97</v>
      </c>
      <c r="O175" s="227">
        <v>4644.2700000000004</v>
      </c>
      <c r="P175" s="85">
        <v>57</v>
      </c>
      <c r="Q175" s="85" t="s">
        <v>1721</v>
      </c>
      <c r="R175" s="228">
        <v>46168</v>
      </c>
      <c r="S175" s="175">
        <f t="shared" si="14"/>
        <v>46168</v>
      </c>
      <c r="T175" s="229">
        <f t="shared" si="39"/>
        <v>5867.0370000000003</v>
      </c>
      <c r="U175" s="229">
        <f t="shared" si="46"/>
        <v>5117.95</v>
      </c>
      <c r="V175" s="229">
        <f t="shared" si="41"/>
        <v>104.44795918367346</v>
      </c>
      <c r="W175" s="229">
        <f t="shared" si="42"/>
        <v>749.08700000000044</v>
      </c>
      <c r="X175" s="195">
        <f t="shared" si="43"/>
        <v>62.7</v>
      </c>
      <c r="Y175" s="181">
        <f t="shared" si="44"/>
        <v>49</v>
      </c>
      <c r="Z175" s="195">
        <f t="shared" si="45"/>
        <v>-13.700000000000003</v>
      </c>
      <c r="AA175" s="9"/>
      <c r="AB175" s="9"/>
      <c r="AC175" s="9"/>
    </row>
    <row r="176" spans="1:29" ht="12.75">
      <c r="A176" s="10">
        <v>46169</v>
      </c>
      <c r="B176" s="9" t="s">
        <v>17</v>
      </c>
      <c r="C176" s="11">
        <v>3905.85</v>
      </c>
      <c r="D176" s="9">
        <v>42</v>
      </c>
      <c r="E176" s="76">
        <v>31.38</v>
      </c>
      <c r="F176" s="9">
        <v>2</v>
      </c>
      <c r="G176" s="9">
        <v>9.6</v>
      </c>
      <c r="H176" s="13">
        <v>0.35730000000000001</v>
      </c>
      <c r="I176" s="9" t="s">
        <v>16</v>
      </c>
      <c r="J176" s="9"/>
      <c r="K176" s="226" t="s">
        <v>17</v>
      </c>
      <c r="L176" s="174">
        <v>45804</v>
      </c>
      <c r="M176" s="175">
        <f t="shared" si="13"/>
        <v>45804</v>
      </c>
      <c r="N176" s="84">
        <v>5046.97</v>
      </c>
      <c r="O176" s="227">
        <v>5333.67</v>
      </c>
      <c r="P176" s="85">
        <v>60</v>
      </c>
      <c r="Q176" s="85" t="s">
        <v>1722</v>
      </c>
      <c r="R176" s="228">
        <v>46169</v>
      </c>
      <c r="S176" s="175">
        <f t="shared" si="14"/>
        <v>46169</v>
      </c>
      <c r="T176" s="229">
        <f t="shared" si="39"/>
        <v>4015.8690000000001</v>
      </c>
      <c r="U176" s="229">
        <f t="shared" si="46"/>
        <v>3905.85</v>
      </c>
      <c r="V176" s="229">
        <f t="shared" si="41"/>
        <v>92.996428571428567</v>
      </c>
      <c r="W176" s="229">
        <f t="shared" si="42"/>
        <v>110.01900000000023</v>
      </c>
      <c r="X176" s="195">
        <f t="shared" si="43"/>
        <v>66</v>
      </c>
      <c r="Y176" s="181">
        <f t="shared" si="44"/>
        <v>42</v>
      </c>
      <c r="Z176" s="195">
        <f t="shared" si="45"/>
        <v>-24</v>
      </c>
      <c r="AA176" s="9"/>
      <c r="AB176" s="9"/>
      <c r="AC176" s="9"/>
    </row>
    <row r="177" spans="1:29" ht="12.75">
      <c r="A177" s="10">
        <v>46170</v>
      </c>
      <c r="B177" s="9" t="s">
        <v>17</v>
      </c>
      <c r="C177" s="11">
        <v>5637.23</v>
      </c>
      <c r="D177" s="9">
        <v>54</v>
      </c>
      <c r="E177" s="76">
        <v>28.1</v>
      </c>
      <c r="F177" s="9">
        <v>1</v>
      </c>
      <c r="G177" s="9">
        <v>14</v>
      </c>
      <c r="H177" s="13">
        <v>0.26929999999999998</v>
      </c>
      <c r="I177" s="9" t="s">
        <v>16</v>
      </c>
      <c r="J177" s="9"/>
      <c r="K177" s="226" t="s">
        <v>17</v>
      </c>
      <c r="L177" s="174">
        <v>45805</v>
      </c>
      <c r="M177" s="175">
        <f t="shared" si="13"/>
        <v>45805</v>
      </c>
      <c r="N177" s="84">
        <v>3473.89</v>
      </c>
      <c r="O177" s="227">
        <v>3650.79</v>
      </c>
      <c r="P177" s="85">
        <v>45</v>
      </c>
      <c r="Q177" s="85" t="s">
        <v>1723</v>
      </c>
      <c r="R177" s="228">
        <v>46170</v>
      </c>
      <c r="S177" s="175">
        <f t="shared" si="14"/>
        <v>46170</v>
      </c>
      <c r="T177" s="229">
        <f t="shared" si="39"/>
        <v>3405.3360000000007</v>
      </c>
      <c r="U177" s="229">
        <f t="shared" si="46"/>
        <v>5637.23</v>
      </c>
      <c r="V177" s="229">
        <f t="shared" si="41"/>
        <v>104.39314814814814</v>
      </c>
      <c r="W177" s="229">
        <f t="shared" si="42"/>
        <v>-2231.8939999999989</v>
      </c>
      <c r="X177" s="195">
        <f t="shared" si="43"/>
        <v>49.500000000000007</v>
      </c>
      <c r="Y177" s="181">
        <f t="shared" si="44"/>
        <v>54</v>
      </c>
      <c r="Z177" s="195">
        <f t="shared" si="45"/>
        <v>4.4999999999999929</v>
      </c>
      <c r="AA177" s="9"/>
      <c r="AB177" s="9"/>
      <c r="AC177" s="9"/>
    </row>
    <row r="178" spans="1:29" ht="12.75">
      <c r="A178" s="10">
        <v>46171</v>
      </c>
      <c r="B178" s="9" t="s">
        <v>17</v>
      </c>
      <c r="C178" s="11">
        <v>10254.89</v>
      </c>
      <c r="D178" s="9">
        <v>105</v>
      </c>
      <c r="E178" s="76">
        <v>32.549999999999997</v>
      </c>
      <c r="F178" s="9">
        <v>13</v>
      </c>
      <c r="G178" s="9">
        <v>13.83</v>
      </c>
      <c r="H178" s="13">
        <v>0.30309999999999998</v>
      </c>
      <c r="I178" s="9" t="s">
        <v>16</v>
      </c>
      <c r="J178" s="9"/>
      <c r="K178" s="226" t="s">
        <v>17</v>
      </c>
      <c r="L178" s="174">
        <v>45806</v>
      </c>
      <c r="M178" s="175">
        <f t="shared" si="13"/>
        <v>45806</v>
      </c>
      <c r="N178" s="84">
        <v>2985.96</v>
      </c>
      <c r="O178" s="227">
        <v>3095.76</v>
      </c>
      <c r="P178" s="85">
        <v>36</v>
      </c>
      <c r="Q178" s="85" t="s">
        <v>1724</v>
      </c>
      <c r="R178" s="228">
        <v>46171</v>
      </c>
      <c r="S178" s="175">
        <f t="shared" si="14"/>
        <v>46171</v>
      </c>
      <c r="T178" s="229">
        <f t="shared" si="39"/>
        <v>11192.654</v>
      </c>
      <c r="U178" s="229">
        <f t="shared" si="46"/>
        <v>10254.89</v>
      </c>
      <c r="V178" s="229">
        <f t="shared" si="41"/>
        <v>97.665619047619046</v>
      </c>
      <c r="W178" s="229">
        <f t="shared" si="42"/>
        <v>937.76400000000103</v>
      </c>
      <c r="X178" s="195">
        <f t="shared" si="43"/>
        <v>39.6</v>
      </c>
      <c r="Y178" s="181">
        <f t="shared" si="44"/>
        <v>105</v>
      </c>
      <c r="Z178" s="195">
        <f t="shared" si="45"/>
        <v>65.400000000000006</v>
      </c>
      <c r="AA178" s="9"/>
      <c r="AB178" s="9"/>
      <c r="AC178" s="9"/>
    </row>
    <row r="179" spans="1:29" ht="12.75">
      <c r="A179" s="10">
        <v>46172</v>
      </c>
      <c r="B179" s="9" t="s">
        <v>17</v>
      </c>
      <c r="C179" s="11">
        <v>10343.26</v>
      </c>
      <c r="D179" s="9">
        <v>99</v>
      </c>
      <c r="E179" s="76">
        <v>35.630000000000003</v>
      </c>
      <c r="F179" s="9">
        <v>23</v>
      </c>
      <c r="G179" s="9">
        <v>12.8</v>
      </c>
      <c r="H179" s="13">
        <v>0.30819999999999997</v>
      </c>
      <c r="I179" s="9" t="s">
        <v>16</v>
      </c>
      <c r="J179" s="9"/>
      <c r="K179" s="226" t="s">
        <v>17</v>
      </c>
      <c r="L179" s="174">
        <v>45807</v>
      </c>
      <c r="M179" s="175">
        <f t="shared" si="13"/>
        <v>45807</v>
      </c>
      <c r="N179" s="84">
        <v>9607.84</v>
      </c>
      <c r="O179" s="227">
        <v>10175.14</v>
      </c>
      <c r="P179" s="85">
        <v>108</v>
      </c>
      <c r="Q179" s="85" t="s">
        <v>1725</v>
      </c>
      <c r="R179" s="228">
        <v>46172</v>
      </c>
      <c r="S179" s="175">
        <f t="shared" si="14"/>
        <v>46172</v>
      </c>
      <c r="T179" s="229">
        <f t="shared" si="39"/>
        <v>13130.370000000003</v>
      </c>
      <c r="U179" s="229">
        <f t="shared" si="46"/>
        <v>10343.26</v>
      </c>
      <c r="V179" s="229">
        <f t="shared" si="41"/>
        <v>104.47737373737374</v>
      </c>
      <c r="W179" s="229">
        <f t="shared" si="42"/>
        <v>2787.1100000000024</v>
      </c>
      <c r="X179" s="195">
        <f t="shared" si="43"/>
        <v>118.80000000000001</v>
      </c>
      <c r="Y179" s="181">
        <f t="shared" si="44"/>
        <v>99</v>
      </c>
      <c r="Z179" s="195">
        <f t="shared" si="45"/>
        <v>-19.800000000000011</v>
      </c>
      <c r="AA179" s="9"/>
      <c r="AB179" s="9"/>
      <c r="AC179" s="9"/>
    </row>
    <row r="180" spans="1:29" ht="12.75">
      <c r="A180" s="10">
        <v>46173</v>
      </c>
      <c r="B180" s="9" t="s">
        <v>17</v>
      </c>
      <c r="C180" s="11">
        <v>11839.8</v>
      </c>
      <c r="D180" s="9">
        <v>130</v>
      </c>
      <c r="E180" s="76">
        <v>38.5</v>
      </c>
      <c r="F180" s="9">
        <v>34</v>
      </c>
      <c r="G180" s="9">
        <v>16.16</v>
      </c>
      <c r="H180" s="13">
        <v>0.28320000000000001</v>
      </c>
      <c r="I180" s="9" t="s">
        <v>16</v>
      </c>
      <c r="J180" s="9"/>
      <c r="K180" s="226" t="s">
        <v>17</v>
      </c>
      <c r="L180" s="174">
        <v>45808</v>
      </c>
      <c r="M180" s="175">
        <f t="shared" si="13"/>
        <v>45808</v>
      </c>
      <c r="N180" s="84">
        <v>11351.1</v>
      </c>
      <c r="O180" s="229">
        <v>11936.7</v>
      </c>
      <c r="P180" s="85">
        <v>122</v>
      </c>
      <c r="Q180" s="85" t="s">
        <v>1726</v>
      </c>
      <c r="R180" s="228">
        <v>46173</v>
      </c>
      <c r="S180" s="175">
        <f t="shared" si="14"/>
        <v>46173</v>
      </c>
      <c r="T180" s="229">
        <f>O182*$AA$25</f>
        <v>12315.556</v>
      </c>
      <c r="U180" s="229">
        <f t="shared" si="46"/>
        <v>11839.8</v>
      </c>
      <c r="V180" s="229">
        <f t="shared" si="41"/>
        <v>91.075384615384607</v>
      </c>
      <c r="W180" s="229">
        <f t="shared" si="42"/>
        <v>475.75600000000122</v>
      </c>
      <c r="X180" s="195">
        <f t="shared" si="43"/>
        <v>134.20000000000002</v>
      </c>
      <c r="Y180" s="181">
        <f t="shared" si="44"/>
        <v>130</v>
      </c>
      <c r="Z180" s="195">
        <f t="shared" si="45"/>
        <v>-4.2000000000000171</v>
      </c>
      <c r="AA180" s="9"/>
      <c r="AB180" s="9"/>
      <c r="AC180" s="9"/>
    </row>
    <row r="181" spans="1:29" ht="12.75">
      <c r="A181" s="10"/>
      <c r="B181" s="9" t="s">
        <v>17</v>
      </c>
      <c r="C181" s="11"/>
      <c r="D181" s="9"/>
      <c r="E181" s="89"/>
      <c r="F181" s="9"/>
      <c r="G181" s="9"/>
      <c r="H181" s="13"/>
      <c r="I181" s="9" t="s">
        <v>16</v>
      </c>
      <c r="J181" s="9"/>
      <c r="K181" s="184" t="s">
        <v>1596</v>
      </c>
      <c r="L181" s="137" t="s">
        <v>1578</v>
      </c>
      <c r="M181" s="142" t="s">
        <v>1578</v>
      </c>
      <c r="N181" s="236">
        <f t="shared" ref="N181:P181" si="47">SUM(N150:N180)</f>
        <v>225529.62</v>
      </c>
      <c r="O181" s="233">
        <f t="shared" si="47"/>
        <v>236948.82</v>
      </c>
      <c r="P181" s="141">
        <f t="shared" si="47"/>
        <v>2491</v>
      </c>
      <c r="Q181" s="139">
        <f>O181/P181</f>
        <v>95.121967081493381</v>
      </c>
      <c r="R181" s="142" t="s">
        <v>1578</v>
      </c>
      <c r="S181" s="142" t="str">
        <f t="shared" si="14"/>
        <v>TOTAL</v>
      </c>
      <c r="T181" s="144">
        <f t="shared" ref="T181:Z181" si="48">SUM(T150:T180)</f>
        <v>261142.13400000008</v>
      </c>
      <c r="U181" s="141">
        <f t="shared" si="48"/>
        <v>218025.96000000008</v>
      </c>
      <c r="V181" s="141">
        <f t="shared" si="48"/>
        <v>2983.1066614962847</v>
      </c>
      <c r="W181" s="139">
        <f t="shared" si="48"/>
        <v>43116.174000000021</v>
      </c>
      <c r="X181" s="141">
        <f t="shared" si="48"/>
        <v>2740.1</v>
      </c>
      <c r="Y181" s="141">
        <f t="shared" si="48"/>
        <v>2300</v>
      </c>
      <c r="Z181" s="141">
        <f t="shared" si="48"/>
        <v>-440.1</v>
      </c>
      <c r="AA181" s="9"/>
      <c r="AB181" s="9"/>
      <c r="AC181" s="9"/>
    </row>
    <row r="182" spans="1:29" ht="12.75">
      <c r="A182" s="10">
        <v>46174</v>
      </c>
      <c r="B182" s="9" t="s">
        <v>17</v>
      </c>
      <c r="C182" s="11">
        <v>3033.25</v>
      </c>
      <c r="D182" s="9">
        <v>31</v>
      </c>
      <c r="E182" s="76">
        <v>29.3</v>
      </c>
      <c r="F182" s="9">
        <v>4</v>
      </c>
      <c r="G182" s="9">
        <v>9</v>
      </c>
      <c r="H182" s="13">
        <v>0.3362</v>
      </c>
      <c r="I182" s="9" t="s">
        <v>16</v>
      </c>
      <c r="J182" s="9"/>
      <c r="K182" s="226" t="s">
        <v>17</v>
      </c>
      <c r="L182" s="174">
        <v>45809</v>
      </c>
      <c r="M182" s="175">
        <f t="shared" ref="M182:M212" si="49">L182</f>
        <v>45809</v>
      </c>
      <c r="N182" s="84">
        <v>10592.06</v>
      </c>
      <c r="O182" s="227">
        <v>11195.96</v>
      </c>
      <c r="P182" s="85">
        <v>118</v>
      </c>
      <c r="Q182" s="85" t="s">
        <v>1727</v>
      </c>
      <c r="R182" s="228">
        <v>46174</v>
      </c>
      <c r="S182" s="175">
        <f t="shared" si="14"/>
        <v>46174</v>
      </c>
      <c r="T182" s="229">
        <f t="shared" ref="T182:T210" si="50">O183*$AA$25</f>
        <v>4859.679000000001</v>
      </c>
      <c r="U182" s="229">
        <f t="shared" ref="U182:U211" si="51">C182</f>
        <v>3033.25</v>
      </c>
      <c r="V182" s="229">
        <f t="shared" ref="V182:V211" si="52">U182/Y182</f>
        <v>97.846774193548384</v>
      </c>
      <c r="W182" s="229">
        <f t="shared" ref="W182:W211" si="53">T182-U182</f>
        <v>1826.429000000001</v>
      </c>
      <c r="X182" s="195">
        <f t="shared" ref="X182:X211" si="54">P182*$AA$25</f>
        <v>129.80000000000001</v>
      </c>
      <c r="Y182" s="181">
        <f t="shared" ref="Y182:Y211" si="55">D182</f>
        <v>31</v>
      </c>
      <c r="Z182" s="195">
        <f t="shared" ref="Z182:Z211" si="56">Y182-X182</f>
        <v>-98.800000000000011</v>
      </c>
      <c r="AA182" s="9"/>
      <c r="AB182" s="9"/>
      <c r="AC182" s="9"/>
    </row>
    <row r="183" spans="1:29" ht="12.75">
      <c r="A183" s="10">
        <v>46175</v>
      </c>
      <c r="B183" s="9" t="s">
        <v>17</v>
      </c>
      <c r="C183" s="11">
        <v>5060.3500000000004</v>
      </c>
      <c r="D183" s="9">
        <v>48</v>
      </c>
      <c r="E183" s="76">
        <v>30.43</v>
      </c>
      <c r="F183" s="9">
        <v>5</v>
      </c>
      <c r="G183" s="9">
        <v>11.3</v>
      </c>
      <c r="H183" s="13">
        <v>0.32800000000000001</v>
      </c>
      <c r="I183" s="9" t="s">
        <v>16</v>
      </c>
      <c r="J183" s="9"/>
      <c r="K183" s="226" t="s">
        <v>17</v>
      </c>
      <c r="L183" s="174">
        <v>45810</v>
      </c>
      <c r="M183" s="175">
        <f t="shared" si="49"/>
        <v>45810</v>
      </c>
      <c r="N183" s="84">
        <v>4106.79</v>
      </c>
      <c r="O183" s="227">
        <v>4417.8900000000003</v>
      </c>
      <c r="P183" s="85">
        <v>46</v>
      </c>
      <c r="Q183" s="85" t="s">
        <v>1728</v>
      </c>
      <c r="R183" s="228">
        <v>46175</v>
      </c>
      <c r="S183" s="175">
        <f t="shared" si="14"/>
        <v>46175</v>
      </c>
      <c r="T183" s="229">
        <f t="shared" si="50"/>
        <v>5692.4230000000007</v>
      </c>
      <c r="U183" s="229">
        <f t="shared" si="51"/>
        <v>5060.3500000000004</v>
      </c>
      <c r="V183" s="229">
        <f t="shared" si="52"/>
        <v>105.42395833333335</v>
      </c>
      <c r="W183" s="229">
        <f t="shared" si="53"/>
        <v>632.07300000000032</v>
      </c>
      <c r="X183" s="195">
        <f t="shared" si="54"/>
        <v>50.6</v>
      </c>
      <c r="Y183" s="181">
        <f t="shared" si="55"/>
        <v>48</v>
      </c>
      <c r="Z183" s="195">
        <f t="shared" si="56"/>
        <v>-2.6000000000000014</v>
      </c>
      <c r="AA183" s="9"/>
      <c r="AB183" s="9"/>
      <c r="AC183" s="9"/>
    </row>
    <row r="184" spans="1:29" ht="12.75">
      <c r="A184" s="10">
        <v>46176</v>
      </c>
      <c r="B184" s="9" t="s">
        <v>17</v>
      </c>
      <c r="C184" s="11">
        <v>7439.12</v>
      </c>
      <c r="D184" s="9">
        <v>78</v>
      </c>
      <c r="E184" s="76">
        <v>36.9</v>
      </c>
      <c r="F184" s="9">
        <v>17</v>
      </c>
      <c r="G184" s="9">
        <v>17.3</v>
      </c>
      <c r="H184" s="13">
        <v>0.28249999999999997</v>
      </c>
      <c r="I184" s="9" t="s">
        <v>16</v>
      </c>
      <c r="J184" s="9"/>
      <c r="K184" s="226" t="s">
        <v>17</v>
      </c>
      <c r="L184" s="174">
        <v>45811</v>
      </c>
      <c r="M184" s="175">
        <f t="shared" si="49"/>
        <v>45811</v>
      </c>
      <c r="N184" s="84">
        <v>4918.7299999999996</v>
      </c>
      <c r="O184" s="227">
        <v>5174.93</v>
      </c>
      <c r="P184" s="85">
        <v>59</v>
      </c>
      <c r="Q184" s="85" t="s">
        <v>1729</v>
      </c>
      <c r="R184" s="228">
        <v>46176</v>
      </c>
      <c r="S184" s="175">
        <f t="shared" si="14"/>
        <v>46176</v>
      </c>
      <c r="T184" s="229">
        <f t="shared" si="50"/>
        <v>5477.3950000000004</v>
      </c>
      <c r="U184" s="229">
        <f t="shared" si="51"/>
        <v>7439.12</v>
      </c>
      <c r="V184" s="229">
        <f t="shared" si="52"/>
        <v>95.373333333333335</v>
      </c>
      <c r="W184" s="229">
        <f t="shared" si="53"/>
        <v>-1961.7249999999995</v>
      </c>
      <c r="X184" s="195">
        <f t="shared" si="54"/>
        <v>64.900000000000006</v>
      </c>
      <c r="Y184" s="181">
        <f t="shared" si="55"/>
        <v>78</v>
      </c>
      <c r="Z184" s="195">
        <f t="shared" si="56"/>
        <v>13.099999999999994</v>
      </c>
      <c r="AA184" s="9"/>
      <c r="AB184" s="9"/>
      <c r="AC184" s="9"/>
    </row>
    <row r="185" spans="1:29" ht="12.75">
      <c r="A185" s="10">
        <v>46177</v>
      </c>
      <c r="B185" s="9" t="s">
        <v>17</v>
      </c>
      <c r="C185" s="11">
        <v>8186.34</v>
      </c>
      <c r="D185" s="9">
        <v>76</v>
      </c>
      <c r="E185" s="76">
        <v>34.35</v>
      </c>
      <c r="F185" s="9">
        <v>12</v>
      </c>
      <c r="G185" s="9">
        <v>12</v>
      </c>
      <c r="H185" s="13">
        <v>0.24540000000000001</v>
      </c>
      <c r="I185" s="9" t="s">
        <v>16</v>
      </c>
      <c r="J185" s="9"/>
      <c r="K185" s="226" t="s">
        <v>17</v>
      </c>
      <c r="L185" s="174">
        <v>45812</v>
      </c>
      <c r="M185" s="175">
        <f t="shared" si="49"/>
        <v>45812</v>
      </c>
      <c r="N185" s="84">
        <v>4741.55</v>
      </c>
      <c r="O185" s="227">
        <v>4979.45</v>
      </c>
      <c r="P185" s="85">
        <v>50</v>
      </c>
      <c r="Q185" s="85" t="s">
        <v>1730</v>
      </c>
      <c r="R185" s="228">
        <v>46177</v>
      </c>
      <c r="S185" s="175">
        <f t="shared" si="14"/>
        <v>46177</v>
      </c>
      <c r="T185" s="229">
        <f t="shared" si="50"/>
        <v>7592.7940000000008</v>
      </c>
      <c r="U185" s="229">
        <f t="shared" si="51"/>
        <v>8186.34</v>
      </c>
      <c r="V185" s="229">
        <f t="shared" si="52"/>
        <v>107.715</v>
      </c>
      <c r="W185" s="229">
        <f t="shared" si="53"/>
        <v>-593.54599999999937</v>
      </c>
      <c r="X185" s="195">
        <f t="shared" si="54"/>
        <v>55.000000000000007</v>
      </c>
      <c r="Y185" s="181">
        <f t="shared" si="55"/>
        <v>76</v>
      </c>
      <c r="Z185" s="195">
        <f t="shared" si="56"/>
        <v>20.999999999999993</v>
      </c>
      <c r="AA185" s="9"/>
      <c r="AB185" s="9"/>
      <c r="AC185" s="9"/>
    </row>
    <row r="186" spans="1:29" ht="12.75">
      <c r="A186" s="10">
        <v>46178</v>
      </c>
      <c r="B186" s="9" t="s">
        <v>17</v>
      </c>
      <c r="C186" s="11">
        <v>8940.66</v>
      </c>
      <c r="D186" s="9">
        <v>89</v>
      </c>
      <c r="E186" s="76">
        <v>30.52</v>
      </c>
      <c r="F186" s="9">
        <v>4</v>
      </c>
      <c r="G186" s="9">
        <v>18.25</v>
      </c>
      <c r="H186" s="13">
        <v>0.27700000000000002</v>
      </c>
      <c r="I186" s="9" t="s">
        <v>16</v>
      </c>
      <c r="J186" s="9"/>
      <c r="K186" s="226" t="s">
        <v>17</v>
      </c>
      <c r="L186" s="174">
        <v>45813</v>
      </c>
      <c r="M186" s="175">
        <f t="shared" si="49"/>
        <v>45813</v>
      </c>
      <c r="N186" s="84">
        <v>6567.04</v>
      </c>
      <c r="O186" s="227">
        <v>6902.54</v>
      </c>
      <c r="P186" s="85">
        <v>70</v>
      </c>
      <c r="Q186" s="85" t="s">
        <v>1731</v>
      </c>
      <c r="R186" s="228">
        <v>46178</v>
      </c>
      <c r="S186" s="175">
        <f t="shared" si="14"/>
        <v>46178</v>
      </c>
      <c r="T186" s="229">
        <f t="shared" si="50"/>
        <v>10219.759000000002</v>
      </c>
      <c r="U186" s="229">
        <f t="shared" si="51"/>
        <v>8940.66</v>
      </c>
      <c r="V186" s="229">
        <f t="shared" si="52"/>
        <v>100.45685393258427</v>
      </c>
      <c r="W186" s="229">
        <f t="shared" si="53"/>
        <v>1279.099000000002</v>
      </c>
      <c r="X186" s="195">
        <f t="shared" si="54"/>
        <v>77</v>
      </c>
      <c r="Y186" s="181">
        <f t="shared" si="55"/>
        <v>89</v>
      </c>
      <c r="Z186" s="195">
        <f t="shared" si="56"/>
        <v>12</v>
      </c>
      <c r="AA186" s="9"/>
      <c r="AB186" s="9"/>
      <c r="AC186" s="9"/>
    </row>
    <row r="187" spans="1:29" ht="12.75">
      <c r="A187" s="10">
        <v>46179</v>
      </c>
      <c r="B187" s="9" t="s">
        <v>17</v>
      </c>
      <c r="C187" s="11">
        <v>8296.43</v>
      </c>
      <c r="D187" s="9">
        <v>76</v>
      </c>
      <c r="E187" s="76">
        <v>33.15</v>
      </c>
      <c r="F187" s="9">
        <v>14</v>
      </c>
      <c r="G187" s="9">
        <v>15.25</v>
      </c>
      <c r="H187" s="13">
        <v>0.31419999999999998</v>
      </c>
      <c r="I187" s="9" t="s">
        <v>16</v>
      </c>
      <c r="J187" s="9"/>
      <c r="K187" s="226" t="s">
        <v>17</v>
      </c>
      <c r="L187" s="174">
        <v>45814</v>
      </c>
      <c r="M187" s="175">
        <f t="shared" si="49"/>
        <v>45814</v>
      </c>
      <c r="N187" s="84">
        <v>8845.39</v>
      </c>
      <c r="O187" s="227">
        <v>9290.69</v>
      </c>
      <c r="P187" s="85">
        <v>98</v>
      </c>
      <c r="Q187" s="85" t="s">
        <v>1732</v>
      </c>
      <c r="R187" s="228">
        <v>46179</v>
      </c>
      <c r="S187" s="175">
        <f t="shared" si="14"/>
        <v>46179</v>
      </c>
      <c r="T187" s="229">
        <f t="shared" si="50"/>
        <v>11273.141</v>
      </c>
      <c r="U187" s="229">
        <f t="shared" si="51"/>
        <v>8296.43</v>
      </c>
      <c r="V187" s="229">
        <f t="shared" si="52"/>
        <v>109.16355263157895</v>
      </c>
      <c r="W187" s="229">
        <f t="shared" si="53"/>
        <v>2976.7109999999993</v>
      </c>
      <c r="X187" s="195">
        <f t="shared" si="54"/>
        <v>107.80000000000001</v>
      </c>
      <c r="Y187" s="181">
        <f t="shared" si="55"/>
        <v>76</v>
      </c>
      <c r="Z187" s="195">
        <f t="shared" si="56"/>
        <v>-31.800000000000011</v>
      </c>
      <c r="AA187" s="9"/>
      <c r="AB187" s="9"/>
      <c r="AC187" s="9"/>
    </row>
    <row r="188" spans="1:29" ht="12.75">
      <c r="A188" s="10">
        <v>46180</v>
      </c>
      <c r="B188" s="9" t="s">
        <v>17</v>
      </c>
      <c r="C188" s="11">
        <v>9331.18</v>
      </c>
      <c r="D188" s="9">
        <v>95</v>
      </c>
      <c r="E188" s="76">
        <v>46.19</v>
      </c>
      <c r="F188" s="9">
        <v>32</v>
      </c>
      <c r="G188" s="9">
        <v>14</v>
      </c>
      <c r="H188" s="13">
        <v>0.35010000000000002</v>
      </c>
      <c r="I188" s="9" t="s">
        <v>16</v>
      </c>
      <c r="J188" s="9"/>
      <c r="K188" s="226" t="s">
        <v>17</v>
      </c>
      <c r="L188" s="174">
        <v>45815</v>
      </c>
      <c r="M188" s="175">
        <f t="shared" si="49"/>
        <v>45815</v>
      </c>
      <c r="N188" s="84">
        <v>9766.41</v>
      </c>
      <c r="O188" s="227">
        <v>10248.31</v>
      </c>
      <c r="P188" s="85">
        <v>112</v>
      </c>
      <c r="Q188" s="85" t="s">
        <v>1733</v>
      </c>
      <c r="R188" s="228">
        <v>46180</v>
      </c>
      <c r="S188" s="175">
        <f t="shared" si="14"/>
        <v>46180</v>
      </c>
      <c r="T188" s="229">
        <f t="shared" si="50"/>
        <v>14194.620000000003</v>
      </c>
      <c r="U188" s="229">
        <f t="shared" si="51"/>
        <v>9331.18</v>
      </c>
      <c r="V188" s="229">
        <f t="shared" si="52"/>
        <v>98.22294736842106</v>
      </c>
      <c r="W188" s="229">
        <f t="shared" si="53"/>
        <v>4863.4400000000023</v>
      </c>
      <c r="X188" s="195">
        <f t="shared" si="54"/>
        <v>123.20000000000002</v>
      </c>
      <c r="Y188" s="181">
        <f t="shared" si="55"/>
        <v>95</v>
      </c>
      <c r="Z188" s="195">
        <f t="shared" si="56"/>
        <v>-28.200000000000017</v>
      </c>
      <c r="AA188" s="9"/>
      <c r="AB188" s="9"/>
      <c r="AC188" s="9"/>
    </row>
    <row r="189" spans="1:29" ht="12.75">
      <c r="A189" s="10">
        <v>46181</v>
      </c>
      <c r="B189" s="9" t="s">
        <v>17</v>
      </c>
      <c r="C189" s="11">
        <v>3390.75</v>
      </c>
      <c r="D189" s="9">
        <v>36</v>
      </c>
      <c r="E189" s="76">
        <v>23.84</v>
      </c>
      <c r="F189" s="9">
        <v>1</v>
      </c>
      <c r="G189" s="9">
        <v>9.3000000000000007</v>
      </c>
      <c r="H189" s="13">
        <v>0.2487</v>
      </c>
      <c r="I189" s="9" t="s">
        <v>16</v>
      </c>
      <c r="J189" s="9"/>
      <c r="K189" s="226" t="s">
        <v>17</v>
      </c>
      <c r="L189" s="174">
        <v>45816</v>
      </c>
      <c r="M189" s="175">
        <f t="shared" si="49"/>
        <v>45816</v>
      </c>
      <c r="N189" s="84">
        <v>12214.9</v>
      </c>
      <c r="O189" s="227">
        <v>12904.2</v>
      </c>
      <c r="P189" s="85">
        <v>134</v>
      </c>
      <c r="Q189" s="85" t="s">
        <v>1734</v>
      </c>
      <c r="R189" s="228">
        <v>46181</v>
      </c>
      <c r="S189" s="175">
        <f t="shared" si="14"/>
        <v>46181</v>
      </c>
      <c r="T189" s="229">
        <f t="shared" si="50"/>
        <v>3702.7650000000003</v>
      </c>
      <c r="U189" s="229">
        <f t="shared" si="51"/>
        <v>3390.75</v>
      </c>
      <c r="V189" s="229">
        <f t="shared" si="52"/>
        <v>94.1875</v>
      </c>
      <c r="W189" s="229">
        <f t="shared" si="53"/>
        <v>312.01500000000033</v>
      </c>
      <c r="X189" s="195">
        <f t="shared" si="54"/>
        <v>147.4</v>
      </c>
      <c r="Y189" s="181">
        <f t="shared" si="55"/>
        <v>36</v>
      </c>
      <c r="Z189" s="195">
        <f t="shared" si="56"/>
        <v>-111.4</v>
      </c>
      <c r="AA189" s="9"/>
      <c r="AB189" s="9"/>
      <c r="AC189" s="9"/>
    </row>
    <row r="190" spans="1:29" ht="12.75">
      <c r="A190" s="10">
        <v>46182</v>
      </c>
      <c r="B190" s="9" t="s">
        <v>17</v>
      </c>
      <c r="C190" s="11">
        <v>7207.8</v>
      </c>
      <c r="D190" s="9">
        <v>53</v>
      </c>
      <c r="E190" s="76">
        <v>35.25</v>
      </c>
      <c r="F190" s="9">
        <v>11</v>
      </c>
      <c r="G190" s="9">
        <v>10.5</v>
      </c>
      <c r="H190" s="13">
        <v>0.35349999999999998</v>
      </c>
      <c r="I190" s="9" t="s">
        <v>16</v>
      </c>
      <c r="J190" s="9"/>
      <c r="K190" s="226" t="s">
        <v>17</v>
      </c>
      <c r="L190" s="174">
        <v>45817</v>
      </c>
      <c r="M190" s="175">
        <f t="shared" si="49"/>
        <v>45817</v>
      </c>
      <c r="N190" s="84">
        <v>3213.65</v>
      </c>
      <c r="O190" s="227">
        <v>3366.15</v>
      </c>
      <c r="P190" s="85">
        <v>39</v>
      </c>
      <c r="Q190" s="85" t="s">
        <v>1735</v>
      </c>
      <c r="R190" s="228">
        <v>46182</v>
      </c>
      <c r="S190" s="175">
        <f t="shared" si="14"/>
        <v>46182</v>
      </c>
      <c r="T190" s="229">
        <f t="shared" si="50"/>
        <v>5717.6130000000003</v>
      </c>
      <c r="U190" s="229">
        <f t="shared" si="51"/>
        <v>7207.8</v>
      </c>
      <c r="V190" s="229">
        <f t="shared" si="52"/>
        <v>135.99622641509436</v>
      </c>
      <c r="W190" s="229">
        <f t="shared" si="53"/>
        <v>-1490.1869999999999</v>
      </c>
      <c r="X190" s="195">
        <f t="shared" si="54"/>
        <v>42.900000000000006</v>
      </c>
      <c r="Y190" s="181">
        <f t="shared" si="55"/>
        <v>53</v>
      </c>
      <c r="Z190" s="195">
        <f t="shared" si="56"/>
        <v>10.099999999999994</v>
      </c>
      <c r="AA190" s="9"/>
      <c r="AB190" s="9"/>
      <c r="AC190" s="9"/>
    </row>
    <row r="191" spans="1:29" ht="12.75">
      <c r="A191" s="10">
        <v>46183</v>
      </c>
      <c r="B191" s="9" t="s">
        <v>17</v>
      </c>
      <c r="C191" s="11">
        <v>3682.35</v>
      </c>
      <c r="D191" s="9">
        <v>41</v>
      </c>
      <c r="E191" s="76">
        <v>52.28</v>
      </c>
      <c r="F191" s="9">
        <v>13</v>
      </c>
      <c r="G191" s="9">
        <v>9.6</v>
      </c>
      <c r="H191" s="13">
        <v>0.379</v>
      </c>
      <c r="I191" s="9" t="s">
        <v>16</v>
      </c>
      <c r="J191" s="9"/>
      <c r="K191" s="226" t="s">
        <v>17</v>
      </c>
      <c r="L191" s="174">
        <v>45818</v>
      </c>
      <c r="M191" s="175">
        <f t="shared" si="49"/>
        <v>45818</v>
      </c>
      <c r="N191" s="84">
        <v>4941.63</v>
      </c>
      <c r="O191" s="227">
        <v>5197.83</v>
      </c>
      <c r="P191" s="85">
        <v>55</v>
      </c>
      <c r="Q191" s="85" t="s">
        <v>1736</v>
      </c>
      <c r="R191" s="228">
        <v>46183</v>
      </c>
      <c r="S191" s="175">
        <f t="shared" si="14"/>
        <v>46183</v>
      </c>
      <c r="T191" s="229">
        <f t="shared" si="50"/>
        <v>5414.6840000000002</v>
      </c>
      <c r="U191" s="229">
        <f t="shared" si="51"/>
        <v>3682.35</v>
      </c>
      <c r="V191" s="229">
        <f t="shared" si="52"/>
        <v>89.813414634146341</v>
      </c>
      <c r="W191" s="229">
        <f t="shared" si="53"/>
        <v>1732.3340000000003</v>
      </c>
      <c r="X191" s="195">
        <f t="shared" si="54"/>
        <v>60.500000000000007</v>
      </c>
      <c r="Y191" s="181">
        <f t="shared" si="55"/>
        <v>41</v>
      </c>
      <c r="Z191" s="195">
        <f t="shared" si="56"/>
        <v>-19.500000000000007</v>
      </c>
      <c r="AA191" s="9"/>
      <c r="AB191" s="9"/>
      <c r="AC191" s="9"/>
    </row>
    <row r="192" spans="1:29" ht="12.75">
      <c r="A192" s="10">
        <v>46184</v>
      </c>
      <c r="B192" s="9" t="s">
        <v>17</v>
      </c>
      <c r="C192" s="11">
        <v>4904.08</v>
      </c>
      <c r="D192" s="9">
        <v>60</v>
      </c>
      <c r="E192" s="76">
        <v>26.52</v>
      </c>
      <c r="F192" s="9">
        <v>1</v>
      </c>
      <c r="G192" s="9"/>
      <c r="H192" s="13">
        <v>0.30249999999999999</v>
      </c>
      <c r="I192" s="9" t="s">
        <v>16</v>
      </c>
      <c r="J192" s="9"/>
      <c r="K192" s="226" t="s">
        <v>17</v>
      </c>
      <c r="L192" s="174">
        <v>45819</v>
      </c>
      <c r="M192" s="175">
        <f t="shared" si="49"/>
        <v>45819</v>
      </c>
      <c r="N192" s="84">
        <v>4684.54</v>
      </c>
      <c r="O192" s="227">
        <v>4922.4399999999996</v>
      </c>
      <c r="P192" s="85">
        <v>53</v>
      </c>
      <c r="Q192" s="85" t="s">
        <v>1737</v>
      </c>
      <c r="R192" s="228">
        <v>46184</v>
      </c>
      <c r="S192" s="175">
        <f t="shared" si="14"/>
        <v>46184</v>
      </c>
      <c r="T192" s="229">
        <f t="shared" si="50"/>
        <v>8957.3000000000011</v>
      </c>
      <c r="U192" s="229">
        <f t="shared" si="51"/>
        <v>4904.08</v>
      </c>
      <c r="V192" s="229">
        <f t="shared" si="52"/>
        <v>81.734666666666669</v>
      </c>
      <c r="W192" s="229">
        <f t="shared" si="53"/>
        <v>4053.2200000000012</v>
      </c>
      <c r="X192" s="195">
        <f t="shared" si="54"/>
        <v>58.300000000000004</v>
      </c>
      <c r="Y192" s="181">
        <f t="shared" si="55"/>
        <v>60</v>
      </c>
      <c r="Z192" s="195">
        <f t="shared" si="56"/>
        <v>1.6999999999999957</v>
      </c>
      <c r="AA192" s="9"/>
      <c r="AB192" s="9"/>
      <c r="AC192" s="9"/>
    </row>
    <row r="193" spans="1:29" ht="12.75">
      <c r="A193" s="10">
        <v>46185</v>
      </c>
      <c r="B193" s="9" t="s">
        <v>17</v>
      </c>
      <c r="C193" s="11">
        <v>13095.06</v>
      </c>
      <c r="D193" s="9">
        <v>136</v>
      </c>
      <c r="E193" s="76">
        <v>36.049999999999997</v>
      </c>
      <c r="F193" s="9">
        <v>30</v>
      </c>
      <c r="G193" s="9">
        <v>14.5</v>
      </c>
      <c r="H193" s="13">
        <v>0.27660000000000001</v>
      </c>
      <c r="I193" s="9" t="s">
        <v>16</v>
      </c>
      <c r="J193" s="9"/>
      <c r="K193" s="226" t="s">
        <v>17</v>
      </c>
      <c r="L193" s="174">
        <v>45820</v>
      </c>
      <c r="M193" s="175">
        <f t="shared" si="49"/>
        <v>45820</v>
      </c>
      <c r="N193" s="84">
        <v>7746.5</v>
      </c>
      <c r="O193" s="227">
        <v>8143</v>
      </c>
      <c r="P193" s="85">
        <v>86</v>
      </c>
      <c r="Q193" s="85" t="s">
        <v>1738</v>
      </c>
      <c r="R193" s="228">
        <v>46185</v>
      </c>
      <c r="S193" s="175">
        <f t="shared" si="14"/>
        <v>46185</v>
      </c>
      <c r="T193" s="229">
        <f t="shared" si="50"/>
        <v>10116.722000000002</v>
      </c>
      <c r="U193" s="229">
        <f t="shared" si="51"/>
        <v>13095.06</v>
      </c>
      <c r="V193" s="229">
        <f t="shared" si="52"/>
        <v>96.287205882352936</v>
      </c>
      <c r="W193" s="229">
        <f t="shared" si="53"/>
        <v>-2978.3379999999979</v>
      </c>
      <c r="X193" s="195">
        <f t="shared" si="54"/>
        <v>94.600000000000009</v>
      </c>
      <c r="Y193" s="181">
        <f t="shared" si="55"/>
        <v>136</v>
      </c>
      <c r="Z193" s="195">
        <f t="shared" si="56"/>
        <v>41.399999999999991</v>
      </c>
      <c r="AA193" s="9"/>
      <c r="AB193" s="9"/>
      <c r="AC193" s="9"/>
    </row>
    <row r="194" spans="1:29" ht="12.75">
      <c r="A194" s="10">
        <v>46186</v>
      </c>
      <c r="B194" s="9" t="s">
        <v>17</v>
      </c>
      <c r="C194" s="11">
        <v>10016.950000000001</v>
      </c>
      <c r="D194" s="9">
        <v>96</v>
      </c>
      <c r="E194" s="76">
        <v>29.89</v>
      </c>
      <c r="F194" s="9">
        <v>12</v>
      </c>
      <c r="G194" s="9">
        <v>10.7</v>
      </c>
      <c r="H194" s="13">
        <v>0.2676</v>
      </c>
      <c r="I194" s="9" t="s">
        <v>16</v>
      </c>
      <c r="J194" s="9"/>
      <c r="K194" s="226" t="s">
        <v>17</v>
      </c>
      <c r="L194" s="174">
        <v>45821</v>
      </c>
      <c r="M194" s="175">
        <f t="shared" si="49"/>
        <v>45821</v>
      </c>
      <c r="N194" s="84">
        <v>8745.6200000000008</v>
      </c>
      <c r="O194" s="227">
        <v>9197.02</v>
      </c>
      <c r="P194" s="85">
        <v>93</v>
      </c>
      <c r="Q194" s="85" t="s">
        <v>1739</v>
      </c>
      <c r="R194" s="228">
        <v>46186</v>
      </c>
      <c r="S194" s="175">
        <f t="shared" si="14"/>
        <v>46186</v>
      </c>
      <c r="T194" s="229">
        <f t="shared" si="50"/>
        <v>10192.578</v>
      </c>
      <c r="U194" s="229">
        <f t="shared" si="51"/>
        <v>10016.950000000001</v>
      </c>
      <c r="V194" s="229">
        <f t="shared" si="52"/>
        <v>104.34322916666667</v>
      </c>
      <c r="W194" s="229">
        <f t="shared" si="53"/>
        <v>175.62799999999879</v>
      </c>
      <c r="X194" s="195">
        <f t="shared" si="54"/>
        <v>102.30000000000001</v>
      </c>
      <c r="Y194" s="181">
        <f t="shared" si="55"/>
        <v>96</v>
      </c>
      <c r="Z194" s="195">
        <f t="shared" si="56"/>
        <v>-6.3000000000000114</v>
      </c>
      <c r="AA194" s="9"/>
      <c r="AB194" s="9"/>
      <c r="AC194" s="9"/>
    </row>
    <row r="195" spans="1:29" ht="12.75">
      <c r="A195" s="10">
        <v>46187</v>
      </c>
      <c r="B195" s="9" t="s">
        <v>17</v>
      </c>
      <c r="C195" s="11">
        <v>13237.43</v>
      </c>
      <c r="D195" s="9">
        <v>137</v>
      </c>
      <c r="E195" s="76">
        <v>38.19</v>
      </c>
      <c r="F195" s="9">
        <v>40</v>
      </c>
      <c r="G195" s="9">
        <v>14.4</v>
      </c>
      <c r="H195" s="13">
        <v>0.19889999999999999</v>
      </c>
      <c r="I195" s="9" t="s">
        <v>16</v>
      </c>
      <c r="J195" s="9"/>
      <c r="K195" s="226" t="s">
        <v>17</v>
      </c>
      <c r="L195" s="174">
        <v>45822</v>
      </c>
      <c r="M195" s="175">
        <f t="shared" si="49"/>
        <v>45822</v>
      </c>
      <c r="N195" s="84">
        <v>8802.3799999999992</v>
      </c>
      <c r="O195" s="227">
        <v>9265.98</v>
      </c>
      <c r="P195" s="85">
        <v>98</v>
      </c>
      <c r="Q195" s="85" t="s">
        <v>1740</v>
      </c>
      <c r="R195" s="228">
        <v>46187</v>
      </c>
      <c r="S195" s="175">
        <f t="shared" si="14"/>
        <v>46187</v>
      </c>
      <c r="T195" s="229">
        <f t="shared" si="50"/>
        <v>13364.087000000001</v>
      </c>
      <c r="U195" s="229">
        <f t="shared" si="51"/>
        <v>13237.43</v>
      </c>
      <c r="V195" s="229">
        <f t="shared" si="52"/>
        <v>96.623576642335763</v>
      </c>
      <c r="W195" s="229">
        <f t="shared" si="53"/>
        <v>126.65700000000106</v>
      </c>
      <c r="X195" s="195">
        <f t="shared" si="54"/>
        <v>107.80000000000001</v>
      </c>
      <c r="Y195" s="181">
        <f t="shared" si="55"/>
        <v>137</v>
      </c>
      <c r="Z195" s="195">
        <f t="shared" si="56"/>
        <v>29.199999999999989</v>
      </c>
      <c r="AA195" s="9"/>
      <c r="AB195" s="9"/>
      <c r="AC195" s="9"/>
    </row>
    <row r="196" spans="1:29" ht="12.75">
      <c r="A196" s="10">
        <v>46188</v>
      </c>
      <c r="B196" s="9" t="s">
        <v>17</v>
      </c>
      <c r="C196" s="11">
        <v>4326.1499999999996</v>
      </c>
      <c r="D196" s="9">
        <v>42</v>
      </c>
      <c r="E196" s="76">
        <v>33.700000000000003</v>
      </c>
      <c r="F196" s="9">
        <v>9</v>
      </c>
      <c r="G196" s="9">
        <v>11</v>
      </c>
      <c r="H196" s="13">
        <v>0.2445</v>
      </c>
      <c r="I196" s="9" t="s">
        <v>16</v>
      </c>
      <c r="J196" s="9"/>
      <c r="K196" s="226" t="s">
        <v>17</v>
      </c>
      <c r="L196" s="174">
        <v>45823</v>
      </c>
      <c r="M196" s="175">
        <f t="shared" si="49"/>
        <v>45823</v>
      </c>
      <c r="N196" s="84">
        <v>11545.27</v>
      </c>
      <c r="O196" s="227">
        <v>12149.17</v>
      </c>
      <c r="P196" s="85">
        <v>126</v>
      </c>
      <c r="Q196" s="85" t="s">
        <v>1741</v>
      </c>
      <c r="R196" s="228">
        <v>46188</v>
      </c>
      <c r="S196" s="175">
        <f t="shared" si="14"/>
        <v>46188</v>
      </c>
      <c r="T196" s="229">
        <f t="shared" si="50"/>
        <v>4556.2880000000005</v>
      </c>
      <c r="U196" s="229">
        <f t="shared" si="51"/>
        <v>4326.1499999999996</v>
      </c>
      <c r="V196" s="229">
        <f t="shared" si="52"/>
        <v>103.00357142857142</v>
      </c>
      <c r="W196" s="229">
        <f t="shared" si="53"/>
        <v>230.13800000000083</v>
      </c>
      <c r="X196" s="195">
        <f t="shared" si="54"/>
        <v>138.60000000000002</v>
      </c>
      <c r="Y196" s="181">
        <f t="shared" si="55"/>
        <v>42</v>
      </c>
      <c r="Z196" s="195">
        <f t="shared" si="56"/>
        <v>-96.600000000000023</v>
      </c>
      <c r="AA196" s="9"/>
      <c r="AB196" s="9"/>
      <c r="AC196" s="9"/>
    </row>
    <row r="197" spans="1:29" ht="12.75">
      <c r="A197" s="10">
        <v>46189</v>
      </c>
      <c r="B197" s="9" t="s">
        <v>17</v>
      </c>
      <c r="C197" s="11">
        <v>5387.66</v>
      </c>
      <c r="D197" s="9">
        <v>53</v>
      </c>
      <c r="E197" s="76">
        <v>33.74</v>
      </c>
      <c r="F197" s="9">
        <v>12</v>
      </c>
      <c r="G197" s="9">
        <v>10.75</v>
      </c>
      <c r="H197" s="13">
        <v>0.26240000000000002</v>
      </c>
      <c r="I197" s="9" t="s">
        <v>16</v>
      </c>
      <c r="J197" s="9"/>
      <c r="K197" s="226" t="s">
        <v>17</v>
      </c>
      <c r="L197" s="174">
        <v>45824</v>
      </c>
      <c r="M197" s="175">
        <f t="shared" si="49"/>
        <v>45824</v>
      </c>
      <c r="N197" s="84">
        <v>3916.38</v>
      </c>
      <c r="O197" s="227">
        <v>4142.08</v>
      </c>
      <c r="P197" s="85">
        <v>41</v>
      </c>
      <c r="Q197" s="85" t="s">
        <v>1742</v>
      </c>
      <c r="R197" s="228">
        <v>46189</v>
      </c>
      <c r="S197" s="175">
        <f t="shared" si="14"/>
        <v>46189</v>
      </c>
      <c r="T197" s="229">
        <f t="shared" si="50"/>
        <v>5194.4639999999999</v>
      </c>
      <c r="U197" s="229">
        <f t="shared" si="51"/>
        <v>5387.66</v>
      </c>
      <c r="V197" s="229">
        <f t="shared" si="52"/>
        <v>101.65396226415093</v>
      </c>
      <c r="W197" s="229">
        <f t="shared" si="53"/>
        <v>-193.19599999999991</v>
      </c>
      <c r="X197" s="195">
        <f t="shared" si="54"/>
        <v>45.1</v>
      </c>
      <c r="Y197" s="181">
        <f t="shared" si="55"/>
        <v>53</v>
      </c>
      <c r="Z197" s="195">
        <f t="shared" si="56"/>
        <v>7.8999999999999986</v>
      </c>
      <c r="AA197" s="9"/>
      <c r="AB197" s="9"/>
      <c r="AC197" s="9"/>
    </row>
    <row r="198" spans="1:29" ht="12.75">
      <c r="A198" s="10">
        <v>45825</v>
      </c>
      <c r="B198" s="9" t="s">
        <v>17</v>
      </c>
      <c r="C198" s="11">
        <v>4178.3</v>
      </c>
      <c r="D198" s="9">
        <v>41</v>
      </c>
      <c r="E198" s="76">
        <v>24.33</v>
      </c>
      <c r="F198" s="9">
        <v>1</v>
      </c>
      <c r="G198" s="9">
        <v>11</v>
      </c>
      <c r="H198" s="13">
        <v>0.26529999999999998</v>
      </c>
      <c r="I198" s="9" t="s">
        <v>16</v>
      </c>
      <c r="J198" s="9"/>
      <c r="K198" s="226" t="s">
        <v>17</v>
      </c>
      <c r="L198" s="174">
        <v>45825</v>
      </c>
      <c r="M198" s="175">
        <f t="shared" si="49"/>
        <v>45825</v>
      </c>
      <c r="N198" s="84">
        <v>4520.9399999999996</v>
      </c>
      <c r="O198" s="227">
        <v>4722.24</v>
      </c>
      <c r="P198" s="85">
        <v>49</v>
      </c>
      <c r="Q198" s="85" t="s">
        <v>1743</v>
      </c>
      <c r="R198" s="228">
        <v>46190</v>
      </c>
      <c r="S198" s="175">
        <f t="shared" si="14"/>
        <v>46190</v>
      </c>
      <c r="T198" s="229">
        <f t="shared" si="50"/>
        <v>7883.9530000000004</v>
      </c>
      <c r="U198" s="229">
        <f t="shared" si="51"/>
        <v>4178.3</v>
      </c>
      <c r="V198" s="229">
        <f t="shared" si="52"/>
        <v>101.90975609756099</v>
      </c>
      <c r="W198" s="229">
        <f t="shared" si="53"/>
        <v>3705.6530000000002</v>
      </c>
      <c r="X198" s="195">
        <f t="shared" si="54"/>
        <v>53.900000000000006</v>
      </c>
      <c r="Y198" s="181">
        <f t="shared" si="55"/>
        <v>41</v>
      </c>
      <c r="Z198" s="195">
        <f t="shared" si="56"/>
        <v>-12.900000000000006</v>
      </c>
      <c r="AA198" s="9"/>
      <c r="AB198" s="9"/>
      <c r="AC198" s="9"/>
    </row>
    <row r="199" spans="1:29" ht="12.75">
      <c r="A199" s="10">
        <v>46191</v>
      </c>
      <c r="B199" s="9" t="s">
        <v>17</v>
      </c>
      <c r="C199" s="11">
        <v>4939.2299999999996</v>
      </c>
      <c r="D199" s="9">
        <v>52</v>
      </c>
      <c r="E199" s="76">
        <v>28.98</v>
      </c>
      <c r="F199" s="9">
        <v>3</v>
      </c>
      <c r="G199" s="9">
        <v>10</v>
      </c>
      <c r="H199" s="13">
        <v>0.2286</v>
      </c>
      <c r="I199" s="9" t="s">
        <v>16</v>
      </c>
      <c r="J199" s="9"/>
      <c r="K199" s="226" t="s">
        <v>17</v>
      </c>
      <c r="L199" s="174">
        <v>45826</v>
      </c>
      <c r="M199" s="175">
        <f t="shared" si="49"/>
        <v>45826</v>
      </c>
      <c r="N199" s="84">
        <v>6843.93</v>
      </c>
      <c r="O199" s="227">
        <v>7167.23</v>
      </c>
      <c r="P199" s="85">
        <v>76</v>
      </c>
      <c r="Q199" s="85" t="s">
        <v>1744</v>
      </c>
      <c r="R199" s="228">
        <v>46191</v>
      </c>
      <c r="S199" s="175">
        <f t="shared" si="14"/>
        <v>46191</v>
      </c>
      <c r="T199" s="229">
        <f t="shared" si="50"/>
        <v>14905.176000000001</v>
      </c>
      <c r="U199" s="229">
        <f t="shared" si="51"/>
        <v>4939.2299999999996</v>
      </c>
      <c r="V199" s="229">
        <f t="shared" si="52"/>
        <v>94.985192307692301</v>
      </c>
      <c r="W199" s="229">
        <f t="shared" si="53"/>
        <v>9965.9460000000017</v>
      </c>
      <c r="X199" s="195">
        <f t="shared" si="54"/>
        <v>83.600000000000009</v>
      </c>
      <c r="Y199" s="181">
        <f t="shared" si="55"/>
        <v>52</v>
      </c>
      <c r="Z199" s="195">
        <f t="shared" si="56"/>
        <v>-31.600000000000009</v>
      </c>
      <c r="AA199" s="9"/>
      <c r="AB199" s="9"/>
      <c r="AC199" s="9"/>
    </row>
    <row r="200" spans="1:29" ht="12.75">
      <c r="A200" s="10">
        <v>46192</v>
      </c>
      <c r="B200" s="9" t="s">
        <v>17</v>
      </c>
      <c r="C200" s="11">
        <v>15162.87</v>
      </c>
      <c r="D200" s="9">
        <v>124</v>
      </c>
      <c r="E200" s="76">
        <v>38.31</v>
      </c>
      <c r="F200" s="9">
        <v>48</v>
      </c>
      <c r="G200" s="9">
        <v>16.5</v>
      </c>
      <c r="H200" s="13">
        <v>0.23599999999999999</v>
      </c>
      <c r="I200" s="9" t="s">
        <v>16</v>
      </c>
      <c r="J200" s="9"/>
      <c r="K200" s="226" t="s">
        <v>17</v>
      </c>
      <c r="L200" s="174">
        <v>45827</v>
      </c>
      <c r="M200" s="175">
        <f t="shared" si="49"/>
        <v>45827</v>
      </c>
      <c r="N200" s="84">
        <v>12830.36</v>
      </c>
      <c r="O200" s="227">
        <v>13550.16</v>
      </c>
      <c r="P200" s="85">
        <v>127</v>
      </c>
      <c r="Q200" s="85" t="s">
        <v>1745</v>
      </c>
      <c r="R200" s="228">
        <v>46192</v>
      </c>
      <c r="S200" s="175">
        <f t="shared" si="14"/>
        <v>46192</v>
      </c>
      <c r="T200" s="229">
        <f t="shared" si="50"/>
        <v>7611.0320000000002</v>
      </c>
      <c r="U200" s="229">
        <f t="shared" si="51"/>
        <v>15162.87</v>
      </c>
      <c r="V200" s="229">
        <f t="shared" si="52"/>
        <v>122.28120967741935</v>
      </c>
      <c r="W200" s="229">
        <f t="shared" si="53"/>
        <v>-7551.8380000000006</v>
      </c>
      <c r="X200" s="195">
        <f t="shared" si="54"/>
        <v>139.70000000000002</v>
      </c>
      <c r="Y200" s="181">
        <f t="shared" si="55"/>
        <v>124</v>
      </c>
      <c r="Z200" s="195">
        <f t="shared" si="56"/>
        <v>-15.700000000000017</v>
      </c>
      <c r="AA200" s="9"/>
      <c r="AB200" s="9"/>
      <c r="AC200" s="9"/>
    </row>
    <row r="201" spans="1:29" ht="12.75">
      <c r="A201" s="10">
        <v>46193</v>
      </c>
      <c r="B201" s="9" t="s">
        <v>17</v>
      </c>
      <c r="C201" s="11">
        <v>6840.16</v>
      </c>
      <c r="D201" s="9">
        <v>67</v>
      </c>
      <c r="E201" s="76">
        <v>25.69</v>
      </c>
      <c r="F201" s="9">
        <v>0</v>
      </c>
      <c r="G201" s="9">
        <v>12</v>
      </c>
      <c r="H201" s="13">
        <v>0.21740000000000001</v>
      </c>
      <c r="I201" s="9" t="s">
        <v>16</v>
      </c>
      <c r="J201" s="9"/>
      <c r="K201" s="226" t="s">
        <v>17</v>
      </c>
      <c r="L201" s="174">
        <v>45828</v>
      </c>
      <c r="M201" s="175">
        <f t="shared" si="49"/>
        <v>45828</v>
      </c>
      <c r="N201" s="84">
        <v>6534.82</v>
      </c>
      <c r="O201" s="227">
        <v>6919.12</v>
      </c>
      <c r="P201" s="85">
        <v>77</v>
      </c>
      <c r="Q201" s="85" t="s">
        <v>1746</v>
      </c>
      <c r="R201" s="228">
        <v>46193</v>
      </c>
      <c r="S201" s="175">
        <f t="shared" si="14"/>
        <v>46193</v>
      </c>
      <c r="T201" s="229">
        <f t="shared" si="50"/>
        <v>10457.491</v>
      </c>
      <c r="U201" s="229">
        <f t="shared" si="51"/>
        <v>6840.16</v>
      </c>
      <c r="V201" s="229">
        <f t="shared" si="52"/>
        <v>102.09194029850747</v>
      </c>
      <c r="W201" s="229">
        <f t="shared" si="53"/>
        <v>3617.3310000000001</v>
      </c>
      <c r="X201" s="195">
        <f t="shared" si="54"/>
        <v>84.7</v>
      </c>
      <c r="Y201" s="181">
        <f t="shared" si="55"/>
        <v>67</v>
      </c>
      <c r="Z201" s="195">
        <f t="shared" si="56"/>
        <v>-17.700000000000003</v>
      </c>
      <c r="AA201" s="9"/>
      <c r="AB201" s="9"/>
      <c r="AC201" s="9"/>
    </row>
    <row r="202" spans="1:29" ht="12.75">
      <c r="A202" s="10">
        <v>46194</v>
      </c>
      <c r="B202" s="9" t="s">
        <v>17</v>
      </c>
      <c r="C202" s="11">
        <v>6653.39</v>
      </c>
      <c r="D202" s="9">
        <v>85</v>
      </c>
      <c r="E202" s="9">
        <v>123.95</v>
      </c>
      <c r="F202" s="9">
        <v>63</v>
      </c>
      <c r="G202" s="9">
        <v>18</v>
      </c>
      <c r="H202" s="13"/>
      <c r="I202" s="9" t="s">
        <v>16</v>
      </c>
      <c r="J202" s="9"/>
      <c r="K202" s="226" t="s">
        <v>17</v>
      </c>
      <c r="L202" s="174">
        <v>45829</v>
      </c>
      <c r="M202" s="175">
        <f t="shared" si="49"/>
        <v>45829</v>
      </c>
      <c r="N202" s="84">
        <v>9018.81</v>
      </c>
      <c r="O202" s="227">
        <v>9506.81</v>
      </c>
      <c r="P202" s="85">
        <v>103</v>
      </c>
      <c r="Q202" s="85" t="s">
        <v>1747</v>
      </c>
      <c r="R202" s="228">
        <v>46194</v>
      </c>
      <c r="S202" s="175">
        <f t="shared" si="14"/>
        <v>46194</v>
      </c>
      <c r="T202" s="229">
        <f t="shared" si="50"/>
        <v>12020.755999999999</v>
      </c>
      <c r="U202" s="229">
        <f t="shared" si="51"/>
        <v>6653.39</v>
      </c>
      <c r="V202" s="229">
        <f t="shared" si="52"/>
        <v>78.275176470588235</v>
      </c>
      <c r="W202" s="229">
        <f t="shared" si="53"/>
        <v>5367.3659999999991</v>
      </c>
      <c r="X202" s="195">
        <f t="shared" si="54"/>
        <v>113.30000000000001</v>
      </c>
      <c r="Y202" s="181">
        <f t="shared" si="55"/>
        <v>85</v>
      </c>
      <c r="Z202" s="195">
        <f t="shared" si="56"/>
        <v>-28.300000000000011</v>
      </c>
      <c r="AA202" s="9"/>
      <c r="AB202" s="9"/>
      <c r="AC202" s="9"/>
    </row>
    <row r="203" spans="1:29" ht="12.75">
      <c r="A203" s="10"/>
      <c r="B203" s="9"/>
      <c r="C203" s="11"/>
      <c r="D203" s="9"/>
      <c r="E203" s="9"/>
      <c r="F203" s="9"/>
      <c r="G203" s="9"/>
      <c r="H203" s="13"/>
      <c r="I203" s="9"/>
      <c r="J203" s="9"/>
      <c r="K203" s="226" t="s">
        <v>17</v>
      </c>
      <c r="L203" s="174">
        <v>45830</v>
      </c>
      <c r="M203" s="175">
        <f t="shared" si="49"/>
        <v>45830</v>
      </c>
      <c r="N203" s="84">
        <v>10397.26</v>
      </c>
      <c r="O203" s="227">
        <v>10927.96</v>
      </c>
      <c r="P203" s="85">
        <v>101</v>
      </c>
      <c r="Q203" s="85" t="s">
        <v>1748</v>
      </c>
      <c r="R203" s="228">
        <v>46195</v>
      </c>
      <c r="S203" s="175">
        <f t="shared" si="14"/>
        <v>46195</v>
      </c>
      <c r="T203" s="229">
        <f t="shared" si="50"/>
        <v>4444.6819999999998</v>
      </c>
      <c r="U203" s="229">
        <f t="shared" si="51"/>
        <v>0</v>
      </c>
      <c r="V203" s="181" t="e">
        <f t="shared" si="52"/>
        <v>#DIV/0!</v>
      </c>
      <c r="W203" s="229">
        <f t="shared" si="53"/>
        <v>4444.6819999999998</v>
      </c>
      <c r="X203" s="195">
        <f t="shared" si="54"/>
        <v>111.10000000000001</v>
      </c>
      <c r="Y203" s="181">
        <f t="shared" si="55"/>
        <v>0</v>
      </c>
      <c r="Z203" s="195">
        <f t="shared" si="56"/>
        <v>-111.10000000000001</v>
      </c>
      <c r="AA203" s="9"/>
      <c r="AB203" s="9"/>
      <c r="AC203" s="9"/>
    </row>
    <row r="204" spans="1:29" ht="12.75">
      <c r="A204" s="10"/>
      <c r="B204" s="9"/>
      <c r="C204" s="11"/>
      <c r="D204" s="9"/>
      <c r="E204" s="9"/>
      <c r="F204" s="9"/>
      <c r="G204" s="9"/>
      <c r="H204" s="13"/>
      <c r="I204" s="9"/>
      <c r="J204" s="9"/>
      <c r="K204" s="226" t="s">
        <v>17</v>
      </c>
      <c r="L204" s="174">
        <v>45831</v>
      </c>
      <c r="M204" s="175">
        <f t="shared" si="49"/>
        <v>45831</v>
      </c>
      <c r="N204" s="84">
        <v>3827.12</v>
      </c>
      <c r="O204" s="227">
        <v>4040.62</v>
      </c>
      <c r="P204" s="85">
        <v>43</v>
      </c>
      <c r="Q204" s="85" t="s">
        <v>1749</v>
      </c>
      <c r="R204" s="228">
        <v>46196</v>
      </c>
      <c r="S204" s="175">
        <f t="shared" si="14"/>
        <v>46196</v>
      </c>
      <c r="T204" s="229">
        <f t="shared" si="50"/>
        <v>8368.1620000000003</v>
      </c>
      <c r="U204" s="229">
        <f t="shared" si="51"/>
        <v>0</v>
      </c>
      <c r="V204" s="181" t="e">
        <f t="shared" si="52"/>
        <v>#DIV/0!</v>
      </c>
      <c r="W204" s="229">
        <f t="shared" si="53"/>
        <v>8368.1620000000003</v>
      </c>
      <c r="X204" s="195">
        <f t="shared" si="54"/>
        <v>47.300000000000004</v>
      </c>
      <c r="Y204" s="181">
        <f t="shared" si="55"/>
        <v>0</v>
      </c>
      <c r="Z204" s="195">
        <f t="shared" si="56"/>
        <v>-47.300000000000004</v>
      </c>
      <c r="AA204" s="9"/>
      <c r="AB204" s="9"/>
      <c r="AC204" s="9"/>
    </row>
    <row r="205" spans="1:29" ht="12.75">
      <c r="A205" s="10"/>
      <c r="B205" s="9"/>
      <c r="C205" s="11"/>
      <c r="D205" s="9"/>
      <c r="E205" s="9"/>
      <c r="F205" s="9"/>
      <c r="G205" s="9"/>
      <c r="H205" s="13"/>
      <c r="I205" s="9"/>
      <c r="J205" s="9"/>
      <c r="K205" s="226" t="s">
        <v>17</v>
      </c>
      <c r="L205" s="174">
        <v>45832</v>
      </c>
      <c r="M205" s="175">
        <f t="shared" si="49"/>
        <v>45832</v>
      </c>
      <c r="N205" s="84">
        <v>7223.12</v>
      </c>
      <c r="O205" s="227">
        <v>7607.42</v>
      </c>
      <c r="P205" s="85">
        <v>73</v>
      </c>
      <c r="Q205" s="85" t="s">
        <v>1750</v>
      </c>
      <c r="R205" s="228">
        <v>46197</v>
      </c>
      <c r="S205" s="175">
        <f t="shared" si="14"/>
        <v>46197</v>
      </c>
      <c r="T205" s="229">
        <f t="shared" si="50"/>
        <v>6407.5110000000004</v>
      </c>
      <c r="U205" s="229">
        <f t="shared" si="51"/>
        <v>0</v>
      </c>
      <c r="V205" s="181" t="e">
        <f t="shared" si="52"/>
        <v>#DIV/0!</v>
      </c>
      <c r="W205" s="229">
        <f t="shared" si="53"/>
        <v>6407.5110000000004</v>
      </c>
      <c r="X205" s="195">
        <f t="shared" si="54"/>
        <v>80.300000000000011</v>
      </c>
      <c r="Y205" s="181">
        <f t="shared" si="55"/>
        <v>0</v>
      </c>
      <c r="Z205" s="195">
        <f t="shared" si="56"/>
        <v>-80.300000000000011</v>
      </c>
      <c r="AA205" s="9"/>
      <c r="AB205" s="9"/>
      <c r="AC205" s="9"/>
    </row>
    <row r="206" spans="1:29" ht="12.75">
      <c r="A206" s="10"/>
      <c r="B206" s="9"/>
      <c r="C206" s="11"/>
      <c r="D206" s="9"/>
      <c r="E206" s="9"/>
      <c r="F206" s="9"/>
      <c r="G206" s="9"/>
      <c r="H206" s="13"/>
      <c r="I206" s="9"/>
      <c r="J206" s="9"/>
      <c r="K206" s="226" t="s">
        <v>17</v>
      </c>
      <c r="L206" s="174">
        <v>45833</v>
      </c>
      <c r="M206" s="175">
        <f t="shared" si="49"/>
        <v>45833</v>
      </c>
      <c r="N206" s="84">
        <v>5574.91</v>
      </c>
      <c r="O206" s="227">
        <v>5825.01</v>
      </c>
      <c r="P206" s="85">
        <v>56</v>
      </c>
      <c r="Q206" s="85" t="s">
        <v>1751</v>
      </c>
      <c r="R206" s="228">
        <v>46198</v>
      </c>
      <c r="S206" s="175">
        <f t="shared" si="14"/>
        <v>46198</v>
      </c>
      <c r="T206" s="229">
        <f t="shared" si="50"/>
        <v>5365.8110000000006</v>
      </c>
      <c r="U206" s="229">
        <f t="shared" si="51"/>
        <v>0</v>
      </c>
      <c r="V206" s="181" t="e">
        <f t="shared" si="52"/>
        <v>#DIV/0!</v>
      </c>
      <c r="W206" s="229">
        <f t="shared" si="53"/>
        <v>5365.8110000000006</v>
      </c>
      <c r="X206" s="195">
        <f t="shared" si="54"/>
        <v>61.600000000000009</v>
      </c>
      <c r="Y206" s="181">
        <f t="shared" si="55"/>
        <v>0</v>
      </c>
      <c r="Z206" s="195">
        <f t="shared" si="56"/>
        <v>-61.600000000000009</v>
      </c>
      <c r="AA206" s="9"/>
      <c r="AB206" s="9"/>
      <c r="AC206" s="9"/>
    </row>
    <row r="207" spans="1:29" ht="12.75">
      <c r="A207" s="10"/>
      <c r="B207" s="9"/>
      <c r="C207" s="11"/>
      <c r="D207" s="9"/>
      <c r="E207" s="9"/>
      <c r="F207" s="9"/>
      <c r="G207" s="9"/>
      <c r="H207" s="13"/>
      <c r="I207" s="9"/>
      <c r="J207" s="9"/>
      <c r="K207" s="226" t="s">
        <v>17</v>
      </c>
      <c r="L207" s="174">
        <v>45834</v>
      </c>
      <c r="M207" s="175">
        <f t="shared" si="49"/>
        <v>45834</v>
      </c>
      <c r="N207" s="84">
        <v>4597.41</v>
      </c>
      <c r="O207" s="227">
        <v>4878.01</v>
      </c>
      <c r="P207" s="85">
        <v>51</v>
      </c>
      <c r="Q207" s="85" t="s">
        <v>1752</v>
      </c>
      <c r="R207" s="228">
        <v>46199</v>
      </c>
      <c r="S207" s="175">
        <f t="shared" si="14"/>
        <v>46199</v>
      </c>
      <c r="T207" s="229">
        <f t="shared" si="50"/>
        <v>10446.249000000002</v>
      </c>
      <c r="U207" s="229">
        <f t="shared" si="51"/>
        <v>0</v>
      </c>
      <c r="V207" s="181" t="e">
        <f t="shared" si="52"/>
        <v>#DIV/0!</v>
      </c>
      <c r="W207" s="229">
        <f t="shared" si="53"/>
        <v>10446.249000000002</v>
      </c>
      <c r="X207" s="195">
        <f t="shared" si="54"/>
        <v>56.1</v>
      </c>
      <c r="Y207" s="181">
        <f t="shared" si="55"/>
        <v>0</v>
      </c>
      <c r="Z207" s="195">
        <f t="shared" si="56"/>
        <v>-56.1</v>
      </c>
      <c r="AA207" s="9"/>
      <c r="AB207" s="9"/>
      <c r="AC207" s="9"/>
    </row>
    <row r="208" spans="1:29" ht="12.75">
      <c r="A208" s="10"/>
      <c r="B208" s="9"/>
      <c r="C208" s="11"/>
      <c r="D208" s="9"/>
      <c r="E208" s="9"/>
      <c r="F208" s="9"/>
      <c r="G208" s="9"/>
      <c r="H208" s="13"/>
      <c r="I208" s="9"/>
      <c r="J208" s="9"/>
      <c r="K208" s="226" t="s">
        <v>17</v>
      </c>
      <c r="L208" s="174">
        <v>45835</v>
      </c>
      <c r="M208" s="175">
        <f t="shared" si="49"/>
        <v>45835</v>
      </c>
      <c r="N208" s="84">
        <v>9026.89</v>
      </c>
      <c r="O208" s="227">
        <v>9496.59</v>
      </c>
      <c r="P208" s="85">
        <v>95</v>
      </c>
      <c r="Q208" s="85" t="s">
        <v>1753</v>
      </c>
      <c r="R208" s="228">
        <v>46200</v>
      </c>
      <c r="S208" s="175">
        <f t="shared" si="14"/>
        <v>46200</v>
      </c>
      <c r="T208" s="229">
        <f t="shared" si="50"/>
        <v>5324.3190000000004</v>
      </c>
      <c r="U208" s="229">
        <f t="shared" si="51"/>
        <v>0</v>
      </c>
      <c r="V208" s="181" t="e">
        <f t="shared" si="52"/>
        <v>#DIV/0!</v>
      </c>
      <c r="W208" s="229">
        <f t="shared" si="53"/>
        <v>5324.3190000000004</v>
      </c>
      <c r="X208" s="195">
        <f t="shared" si="54"/>
        <v>104.50000000000001</v>
      </c>
      <c r="Y208" s="181">
        <f t="shared" si="55"/>
        <v>0</v>
      </c>
      <c r="Z208" s="195">
        <f t="shared" si="56"/>
        <v>-104.50000000000001</v>
      </c>
      <c r="AA208" s="9"/>
      <c r="AB208" s="9"/>
      <c r="AC208" s="9"/>
    </row>
    <row r="209" spans="1:29" ht="12.75">
      <c r="A209" s="10"/>
      <c r="B209" s="9"/>
      <c r="C209" s="11"/>
      <c r="D209" s="9"/>
      <c r="E209" s="9"/>
      <c r="F209" s="9"/>
      <c r="G209" s="9"/>
      <c r="H209" s="13"/>
      <c r="I209" s="9"/>
      <c r="J209" s="9"/>
      <c r="K209" s="226" t="s">
        <v>17</v>
      </c>
      <c r="L209" s="174">
        <v>45836</v>
      </c>
      <c r="M209" s="175">
        <f t="shared" si="49"/>
        <v>45836</v>
      </c>
      <c r="N209" s="84">
        <v>4632.8900000000003</v>
      </c>
      <c r="O209" s="227">
        <v>4840.29</v>
      </c>
      <c r="P209" s="85">
        <v>54</v>
      </c>
      <c r="Q209" s="85" t="s">
        <v>1754</v>
      </c>
      <c r="R209" s="228">
        <v>46201</v>
      </c>
      <c r="S209" s="175">
        <f t="shared" si="14"/>
        <v>46201</v>
      </c>
      <c r="T209" s="229">
        <f t="shared" si="50"/>
        <v>6824.4880000000003</v>
      </c>
      <c r="U209" s="229">
        <f t="shared" si="51"/>
        <v>0</v>
      </c>
      <c r="V209" s="181" t="e">
        <f t="shared" si="52"/>
        <v>#DIV/0!</v>
      </c>
      <c r="W209" s="229">
        <f t="shared" si="53"/>
        <v>6824.4880000000003</v>
      </c>
      <c r="X209" s="195">
        <f t="shared" si="54"/>
        <v>59.400000000000006</v>
      </c>
      <c r="Y209" s="181">
        <f t="shared" si="55"/>
        <v>0</v>
      </c>
      <c r="Z209" s="195">
        <f t="shared" si="56"/>
        <v>-59.400000000000006</v>
      </c>
      <c r="AA209" s="9"/>
      <c r="AB209" s="9"/>
      <c r="AC209" s="9"/>
    </row>
    <row r="210" spans="1:29" ht="12.75">
      <c r="A210" s="10"/>
      <c r="B210" s="9"/>
      <c r="C210" s="11"/>
      <c r="D210" s="9"/>
      <c r="E210" s="9"/>
      <c r="F210" s="9"/>
      <c r="G210" s="9"/>
      <c r="H210" s="13"/>
      <c r="I210" s="9"/>
      <c r="J210" s="9"/>
      <c r="K210" s="226" t="s">
        <v>17</v>
      </c>
      <c r="L210" s="174">
        <v>45837</v>
      </c>
      <c r="M210" s="175">
        <f t="shared" si="49"/>
        <v>45837</v>
      </c>
      <c r="N210" s="84">
        <v>6002.78</v>
      </c>
      <c r="O210" s="227">
        <v>6204.08</v>
      </c>
      <c r="P210" s="85">
        <v>65</v>
      </c>
      <c r="Q210" s="85" t="s">
        <v>1755</v>
      </c>
      <c r="R210" s="228">
        <v>46202</v>
      </c>
      <c r="S210" s="175">
        <f t="shared" si="14"/>
        <v>46202</v>
      </c>
      <c r="T210" s="229">
        <f t="shared" si="50"/>
        <v>4544.0779999999995</v>
      </c>
      <c r="U210" s="229">
        <f t="shared" si="51"/>
        <v>0</v>
      </c>
      <c r="V210" s="181" t="e">
        <f t="shared" si="52"/>
        <v>#DIV/0!</v>
      </c>
      <c r="W210" s="229">
        <f t="shared" si="53"/>
        <v>4544.0779999999995</v>
      </c>
      <c r="X210" s="195">
        <f t="shared" si="54"/>
        <v>71.5</v>
      </c>
      <c r="Y210" s="181">
        <f t="shared" si="55"/>
        <v>0</v>
      </c>
      <c r="Z210" s="195">
        <f t="shared" si="56"/>
        <v>-71.5</v>
      </c>
      <c r="AA210" s="9"/>
      <c r="AB210" s="9"/>
      <c r="AC210" s="9"/>
    </row>
    <row r="211" spans="1:29" ht="12.75">
      <c r="A211" s="10"/>
      <c r="B211" s="9"/>
      <c r="C211" s="11"/>
      <c r="D211" s="9"/>
      <c r="E211" s="9"/>
      <c r="F211" s="9"/>
      <c r="G211" s="9"/>
      <c r="H211" s="13"/>
      <c r="I211" s="9"/>
      <c r="J211" s="9"/>
      <c r="K211" s="226" t="s">
        <v>17</v>
      </c>
      <c r="L211" s="174">
        <v>45838</v>
      </c>
      <c r="M211" s="175">
        <f t="shared" si="49"/>
        <v>45838</v>
      </c>
      <c r="N211" s="84">
        <v>3929.68</v>
      </c>
      <c r="O211" s="227">
        <v>4130.9799999999996</v>
      </c>
      <c r="P211" s="85">
        <v>42</v>
      </c>
      <c r="Q211" s="85" t="s">
        <v>1756</v>
      </c>
      <c r="R211" s="228">
        <v>46203</v>
      </c>
      <c r="S211" s="175">
        <f t="shared" si="14"/>
        <v>46203</v>
      </c>
      <c r="T211" s="229">
        <f>O205*$AA$25</f>
        <v>8368.1620000000003</v>
      </c>
      <c r="U211" s="229">
        <f t="shared" si="51"/>
        <v>0</v>
      </c>
      <c r="V211" s="181" t="e">
        <f t="shared" si="52"/>
        <v>#DIV/0!</v>
      </c>
      <c r="W211" s="229">
        <f t="shared" si="53"/>
        <v>8368.1620000000003</v>
      </c>
      <c r="X211" s="195">
        <f t="shared" si="54"/>
        <v>46.2</v>
      </c>
      <c r="Y211" s="181">
        <f t="shared" si="55"/>
        <v>0</v>
      </c>
      <c r="Z211" s="195">
        <f t="shared" si="56"/>
        <v>-46.2</v>
      </c>
      <c r="AA211" s="9"/>
      <c r="AB211" s="9"/>
      <c r="AC211" s="9"/>
    </row>
    <row r="212" spans="1:29" ht="12.75">
      <c r="A212" s="10"/>
      <c r="B212" s="9"/>
      <c r="C212" s="11"/>
      <c r="E212" s="9"/>
      <c r="F212" s="9"/>
      <c r="G212" s="9"/>
      <c r="H212" s="13"/>
      <c r="I212" s="9"/>
      <c r="J212" s="9" t="s">
        <v>1573</v>
      </c>
      <c r="K212" s="184" t="s">
        <v>1597</v>
      </c>
      <c r="L212" s="137" t="s">
        <v>1578</v>
      </c>
      <c r="M212" s="141" t="str">
        <f t="shared" si="49"/>
        <v>TOTAL</v>
      </c>
      <c r="N212" s="236">
        <f t="shared" ref="N212:P212" si="57">SUM(N182:N211)</f>
        <v>210309.76000000004</v>
      </c>
      <c r="O212" s="233">
        <f t="shared" si="57"/>
        <v>221314.16000000003</v>
      </c>
      <c r="P212" s="141">
        <f t="shared" si="57"/>
        <v>2290</v>
      </c>
      <c r="Q212" s="139">
        <f>MEDIAN(Q27:Q211)</f>
        <v>93.710464708461174</v>
      </c>
      <c r="R212" s="137" t="s">
        <v>1578</v>
      </c>
      <c r="S212" s="141" t="str">
        <f t="shared" si="14"/>
        <v>TOTAL</v>
      </c>
      <c r="T212" s="144">
        <f t="shared" ref="T212:Z212" si="58">SUM(T182:T211)</f>
        <v>239498.18200000006</v>
      </c>
      <c r="U212" s="141">
        <f t="shared" si="58"/>
        <v>153309.51</v>
      </c>
      <c r="V212" s="236" t="e">
        <f t="shared" si="58"/>
        <v>#DIV/0!</v>
      </c>
      <c r="W212" s="139">
        <f t="shared" si="58"/>
        <v>86188.672000000006</v>
      </c>
      <c r="X212" s="141">
        <f t="shared" si="58"/>
        <v>2518.9999999999995</v>
      </c>
      <c r="Y212" s="141">
        <f t="shared" si="58"/>
        <v>1516</v>
      </c>
      <c r="Z212" s="141">
        <f t="shared" si="58"/>
        <v>-1003.0000000000003</v>
      </c>
      <c r="AA212" s="9"/>
      <c r="AB212" s="9"/>
      <c r="AC212" s="9"/>
    </row>
  </sheetData>
  <mergeCells count="8">
    <mergeCell ref="N2:O2"/>
    <mergeCell ref="R2:Z2"/>
    <mergeCell ref="K24:Z24"/>
    <mergeCell ref="L25:L26"/>
    <mergeCell ref="N25:O25"/>
    <mergeCell ref="P25:P26"/>
    <mergeCell ref="Q25:Q26"/>
    <mergeCell ref="R25:Z25"/>
  </mergeCells>
  <dataValidations count="2">
    <dataValidation type="list" allowBlank="1" showErrorMessage="1" sqref="B2:B212" xr:uid="{00000000-0002-0000-05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2" xr:uid="{00000000-0002-0000-05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  <pageSetUpPr fitToPage="1"/>
  </sheetPr>
  <dimension ref="A1:AA43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24.28515625" customWidth="1"/>
    <col min="3" max="3" width="12.85546875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4.7109375" customWidth="1"/>
    <col min="9" max="9" width="13.5703125" customWidth="1"/>
    <col min="10" max="10" width="2.42578125" customWidth="1"/>
    <col min="11" max="11" width="13.42578125" customWidth="1"/>
    <col min="12" max="12" width="11.42578125" customWidth="1"/>
    <col min="13" max="13" width="13.5703125" customWidth="1"/>
    <col min="14" max="14" width="5.5703125" customWidth="1"/>
    <col min="15" max="15" width="11" customWidth="1"/>
    <col min="16" max="17" width="13.42578125" customWidth="1"/>
    <col min="18" max="18" width="13" customWidth="1"/>
    <col min="19" max="19" width="11.85546875" customWidth="1"/>
    <col min="20" max="20" width="10.140625" customWidth="1"/>
    <col min="21" max="21" width="11.85546875" customWidth="1"/>
    <col min="22" max="22" width="11.140625" customWidth="1"/>
    <col min="23" max="23" width="10.7109375" customWidth="1"/>
    <col min="24" max="24" width="6.28515625" customWidth="1"/>
    <col min="25" max="25" width="5.42578125" customWidth="1"/>
    <col min="26" max="26" width="5.140625" customWidth="1"/>
  </cols>
  <sheetData>
    <row r="1" spans="1:27" ht="12.75">
      <c r="A1" s="238" t="s">
        <v>1600</v>
      </c>
      <c r="B1" s="1" t="s">
        <v>1</v>
      </c>
      <c r="C1" s="2" t="s">
        <v>2</v>
      </c>
      <c r="D1" s="3" t="s">
        <v>3</v>
      </c>
      <c r="E1" s="88" t="s">
        <v>4</v>
      </c>
      <c r="F1" s="5" t="s">
        <v>5</v>
      </c>
      <c r="G1" s="1" t="s">
        <v>6</v>
      </c>
      <c r="H1" s="5" t="s">
        <v>7</v>
      </c>
      <c r="I1" s="239" t="s">
        <v>8</v>
      </c>
      <c r="J1" s="6"/>
      <c r="K1" s="240" t="s">
        <v>0</v>
      </c>
      <c r="L1" s="241" t="s">
        <v>1581</v>
      </c>
      <c r="M1" s="242" t="s">
        <v>1757</v>
      </c>
      <c r="N1" s="243" t="s">
        <v>1577</v>
      </c>
      <c r="O1" s="242" t="s">
        <v>1579</v>
      </c>
      <c r="P1" s="240" t="s">
        <v>0</v>
      </c>
      <c r="Q1" s="241" t="s">
        <v>1581</v>
      </c>
      <c r="R1" s="241" t="s">
        <v>1584</v>
      </c>
      <c r="S1" s="240" t="s">
        <v>1585</v>
      </c>
      <c r="T1" s="243" t="s">
        <v>1577</v>
      </c>
      <c r="U1" s="241" t="s">
        <v>1586</v>
      </c>
      <c r="V1" s="243" t="s">
        <v>1587</v>
      </c>
      <c r="W1" s="244" t="s">
        <v>1585</v>
      </c>
      <c r="X1" s="244" t="s">
        <v>1588</v>
      </c>
      <c r="Y1" s="245" t="s">
        <v>1589</v>
      </c>
      <c r="Z1" s="246">
        <v>1.1499999999999999</v>
      </c>
      <c r="AA1" s="9"/>
    </row>
    <row r="2" spans="1:27" ht="12.75" hidden="1">
      <c r="A2" s="10">
        <v>45998</v>
      </c>
      <c r="B2" s="9" t="s">
        <v>1467</v>
      </c>
      <c r="C2" s="11">
        <v>2610.46</v>
      </c>
      <c r="D2" s="9">
        <v>52</v>
      </c>
      <c r="E2" s="76"/>
      <c r="F2" s="9"/>
      <c r="G2" s="9"/>
      <c r="H2" s="13"/>
      <c r="I2" s="9" t="s">
        <v>11</v>
      </c>
      <c r="J2" s="9"/>
      <c r="K2" s="9"/>
      <c r="L2" s="9"/>
      <c r="M2" s="11"/>
      <c r="N2" s="28"/>
      <c r="O2" s="11"/>
      <c r="P2" s="9"/>
      <c r="Q2" s="9"/>
      <c r="R2" s="9"/>
      <c r="S2" s="9"/>
      <c r="T2" s="28"/>
      <c r="U2" s="9"/>
      <c r="V2" s="28"/>
      <c r="W2" s="28"/>
      <c r="X2" s="28"/>
      <c r="Y2" s="9"/>
      <c r="Z2" s="9"/>
      <c r="AA2" s="9"/>
    </row>
    <row r="3" spans="1:27" ht="12.75" hidden="1">
      <c r="A3" s="10">
        <v>45999</v>
      </c>
      <c r="B3" s="9" t="s">
        <v>1467</v>
      </c>
      <c r="C3" s="11">
        <v>3681.65</v>
      </c>
      <c r="D3" s="9">
        <v>65</v>
      </c>
      <c r="E3" s="89"/>
      <c r="F3" s="9"/>
      <c r="G3" s="9"/>
      <c r="H3" s="13"/>
      <c r="I3" s="9" t="s">
        <v>11</v>
      </c>
      <c r="J3" s="9"/>
      <c r="K3" s="9"/>
      <c r="L3" s="9"/>
      <c r="M3" s="11"/>
      <c r="N3" s="28"/>
      <c r="O3" s="11"/>
      <c r="P3" s="9"/>
      <c r="Q3" s="9"/>
      <c r="R3" s="9"/>
      <c r="S3" s="9"/>
      <c r="T3" s="28"/>
      <c r="U3" s="9"/>
      <c r="V3" s="28"/>
      <c r="W3" s="28"/>
      <c r="X3" s="28"/>
      <c r="Y3" s="9"/>
      <c r="Z3" s="9"/>
      <c r="AA3" s="9"/>
    </row>
    <row r="4" spans="1:27" ht="12.75" hidden="1">
      <c r="A4" s="10">
        <v>46000</v>
      </c>
      <c r="B4" s="9" t="s">
        <v>1467</v>
      </c>
      <c r="C4" s="11">
        <v>4372.07</v>
      </c>
      <c r="D4" s="9">
        <v>79</v>
      </c>
      <c r="E4" s="89"/>
      <c r="F4" s="9"/>
      <c r="G4" s="9"/>
      <c r="H4" s="13"/>
      <c r="I4" s="9" t="s">
        <v>11</v>
      </c>
      <c r="J4" s="9"/>
      <c r="K4" s="9"/>
      <c r="L4" s="9"/>
      <c r="M4" s="11"/>
      <c r="N4" s="28"/>
      <c r="O4" s="11"/>
      <c r="P4" s="9"/>
      <c r="Q4" s="9"/>
      <c r="R4" s="9"/>
      <c r="S4" s="9"/>
      <c r="T4" s="28"/>
      <c r="U4" s="9"/>
      <c r="V4" s="28"/>
      <c r="W4" s="28"/>
      <c r="X4" s="28"/>
      <c r="Y4" s="9"/>
      <c r="Z4" s="9"/>
      <c r="AA4" s="9"/>
    </row>
    <row r="5" spans="1:27" ht="12.75" hidden="1">
      <c r="A5" s="10">
        <v>46001</v>
      </c>
      <c r="B5" s="9" t="s">
        <v>1467</v>
      </c>
      <c r="C5" s="11">
        <v>5023.79</v>
      </c>
      <c r="D5" s="9">
        <v>93</v>
      </c>
      <c r="E5" s="89"/>
      <c r="F5" s="9"/>
      <c r="G5" s="9"/>
      <c r="H5" s="13"/>
      <c r="I5" s="9" t="s">
        <v>11</v>
      </c>
      <c r="J5" s="9"/>
      <c r="K5" s="9"/>
      <c r="L5" s="9"/>
      <c r="M5" s="11"/>
      <c r="N5" s="28"/>
      <c r="O5" s="11"/>
      <c r="P5" s="9"/>
      <c r="Q5" s="9"/>
      <c r="R5" s="9"/>
      <c r="S5" s="9"/>
      <c r="T5" s="28"/>
      <c r="U5" s="9"/>
      <c r="V5" s="28"/>
      <c r="W5" s="28"/>
      <c r="X5" s="28"/>
      <c r="Y5" s="9"/>
      <c r="Z5" s="9"/>
      <c r="AA5" s="9"/>
    </row>
    <row r="6" spans="1:27" ht="12.75" hidden="1">
      <c r="A6" s="10">
        <v>46002</v>
      </c>
      <c r="B6" s="9" t="s">
        <v>1467</v>
      </c>
      <c r="C6" s="11">
        <v>5258.9</v>
      </c>
      <c r="D6" s="9">
        <v>106</v>
      </c>
      <c r="E6" s="89"/>
      <c r="F6" s="9"/>
      <c r="G6" s="9"/>
      <c r="H6" s="13"/>
      <c r="I6" s="9" t="s">
        <v>11</v>
      </c>
      <c r="J6" s="9"/>
      <c r="K6" s="9"/>
      <c r="L6" s="9"/>
      <c r="M6" s="11"/>
      <c r="N6" s="28"/>
      <c r="O6" s="11"/>
      <c r="P6" s="9"/>
      <c r="Q6" s="9"/>
      <c r="R6" s="9"/>
      <c r="S6" s="9"/>
      <c r="T6" s="28"/>
      <c r="U6" s="9"/>
      <c r="V6" s="28"/>
      <c r="W6" s="28"/>
      <c r="X6" s="28"/>
      <c r="Y6" s="9"/>
      <c r="Z6" s="9"/>
      <c r="AA6" s="9"/>
    </row>
    <row r="7" spans="1:27" ht="12.75" hidden="1">
      <c r="A7" s="10">
        <v>46003</v>
      </c>
      <c r="B7" s="9" t="s">
        <v>1467</v>
      </c>
      <c r="C7" s="11">
        <v>5350.03</v>
      </c>
      <c r="D7" s="9">
        <v>110</v>
      </c>
      <c r="E7" s="89"/>
      <c r="F7" s="9"/>
      <c r="G7" s="9"/>
      <c r="H7" s="13"/>
      <c r="I7" s="9" t="s">
        <v>11</v>
      </c>
      <c r="J7" s="9"/>
      <c r="K7" s="9"/>
      <c r="L7" s="9"/>
      <c r="M7" s="11"/>
      <c r="N7" s="28"/>
      <c r="O7" s="11"/>
      <c r="P7" s="9"/>
      <c r="Q7" s="9"/>
      <c r="R7" s="9"/>
      <c r="S7" s="9"/>
      <c r="T7" s="28"/>
      <c r="U7" s="9"/>
      <c r="V7" s="28"/>
      <c r="W7" s="28"/>
      <c r="X7" s="28"/>
      <c r="Y7" s="9"/>
      <c r="Z7" s="9"/>
      <c r="AA7" s="9"/>
    </row>
    <row r="8" spans="1:27" ht="12.75" hidden="1">
      <c r="A8" s="10">
        <v>46004</v>
      </c>
      <c r="B8" s="9" t="s">
        <v>1467</v>
      </c>
      <c r="C8" s="11">
        <v>5217.0200000000004</v>
      </c>
      <c r="D8" s="9">
        <v>80</v>
      </c>
      <c r="E8" s="89"/>
      <c r="F8" s="9"/>
      <c r="G8" s="9"/>
      <c r="H8" s="13"/>
      <c r="I8" s="9" t="s">
        <v>11</v>
      </c>
      <c r="J8" s="9"/>
      <c r="K8" s="9"/>
      <c r="L8" s="9"/>
      <c r="M8" s="11"/>
      <c r="N8" s="28"/>
      <c r="O8" s="11"/>
      <c r="P8" s="9"/>
      <c r="Q8" s="9"/>
      <c r="R8" s="9"/>
      <c r="S8" s="9"/>
      <c r="T8" s="28"/>
      <c r="U8" s="9"/>
      <c r="V8" s="28"/>
      <c r="W8" s="28"/>
      <c r="X8" s="28"/>
      <c r="Y8" s="9"/>
      <c r="Z8" s="9"/>
      <c r="AA8" s="9"/>
    </row>
    <row r="9" spans="1:27" ht="12.75" hidden="1">
      <c r="A9" s="10">
        <v>46005</v>
      </c>
      <c r="B9" s="9" t="s">
        <v>1467</v>
      </c>
      <c r="C9" s="11">
        <v>3898.58</v>
      </c>
      <c r="D9" s="9">
        <v>72</v>
      </c>
      <c r="E9" s="89"/>
      <c r="F9" s="9"/>
      <c r="G9" s="9"/>
      <c r="H9" s="13"/>
      <c r="I9" s="9" t="s">
        <v>11</v>
      </c>
      <c r="J9" s="9"/>
      <c r="K9" s="9"/>
      <c r="L9" s="9"/>
      <c r="M9" s="11"/>
      <c r="N9" s="28"/>
      <c r="O9" s="11"/>
      <c r="P9" s="9"/>
      <c r="Q9" s="9"/>
      <c r="R9" s="9"/>
      <c r="S9" s="9"/>
      <c r="T9" s="28"/>
      <c r="U9" s="9"/>
      <c r="V9" s="28"/>
      <c r="W9" s="28"/>
      <c r="X9" s="28"/>
      <c r="Y9" s="9"/>
      <c r="Z9" s="9"/>
      <c r="AA9" s="9"/>
    </row>
    <row r="10" spans="1:27" ht="12.75" hidden="1">
      <c r="A10" s="10">
        <v>46006</v>
      </c>
      <c r="B10" s="9" t="s">
        <v>1467</v>
      </c>
      <c r="C10" s="11">
        <v>2999.46</v>
      </c>
      <c r="D10" s="9">
        <v>61</v>
      </c>
      <c r="E10" s="89"/>
      <c r="F10" s="9"/>
      <c r="G10" s="9"/>
      <c r="H10" s="13"/>
      <c r="I10" s="9" t="s">
        <v>11</v>
      </c>
      <c r="J10" s="9"/>
      <c r="K10" s="9"/>
      <c r="L10" s="9"/>
      <c r="M10" s="11"/>
      <c r="N10" s="28"/>
      <c r="O10" s="11"/>
      <c r="P10" s="9"/>
      <c r="Q10" s="9"/>
      <c r="R10" s="9"/>
      <c r="S10" s="9"/>
      <c r="T10" s="28"/>
      <c r="U10" s="9"/>
      <c r="V10" s="28"/>
      <c r="W10" s="28"/>
      <c r="X10" s="28"/>
      <c r="Y10" s="9"/>
      <c r="Z10" s="9"/>
      <c r="AA10" s="9"/>
    </row>
    <row r="11" spans="1:27" ht="12.75" hidden="1">
      <c r="A11" s="10">
        <v>46007</v>
      </c>
      <c r="B11" s="9" t="s">
        <v>1467</v>
      </c>
      <c r="C11" s="11">
        <v>3057.15</v>
      </c>
      <c r="D11" s="9">
        <v>67</v>
      </c>
      <c r="E11" s="89"/>
      <c r="F11" s="9"/>
      <c r="G11" s="9"/>
      <c r="H11" s="13"/>
      <c r="I11" s="9" t="s">
        <v>11</v>
      </c>
      <c r="J11" s="9"/>
      <c r="K11" s="9"/>
      <c r="L11" s="9"/>
      <c r="M11" s="11"/>
      <c r="N11" s="28"/>
      <c r="O11" s="11"/>
      <c r="P11" s="9"/>
      <c r="Q11" s="9"/>
      <c r="R11" s="9"/>
      <c r="S11" s="9"/>
      <c r="T11" s="28"/>
      <c r="U11" s="9"/>
      <c r="V11" s="28"/>
      <c r="W11" s="28"/>
      <c r="X11" s="28"/>
      <c r="Y11" s="9"/>
      <c r="Z11" s="9"/>
      <c r="AA11" s="9"/>
    </row>
    <row r="12" spans="1:27" ht="12.75" hidden="1">
      <c r="A12" s="10">
        <v>46008</v>
      </c>
      <c r="B12" s="9" t="s">
        <v>1467</v>
      </c>
      <c r="C12" s="11">
        <v>4682.58</v>
      </c>
      <c r="D12" s="9">
        <v>100</v>
      </c>
      <c r="E12" s="89"/>
      <c r="F12" s="9"/>
      <c r="G12" s="9"/>
      <c r="H12" s="13"/>
      <c r="I12" s="9" t="s">
        <v>11</v>
      </c>
      <c r="J12" s="9"/>
      <c r="K12" s="9"/>
      <c r="L12" s="9"/>
      <c r="M12" s="11"/>
      <c r="N12" s="28"/>
      <c r="O12" s="11"/>
      <c r="P12" s="9"/>
      <c r="Q12" s="9"/>
      <c r="R12" s="9"/>
      <c r="S12" s="9"/>
      <c r="T12" s="28"/>
      <c r="U12" s="9"/>
      <c r="V12" s="28"/>
      <c r="W12" s="28"/>
      <c r="X12" s="28"/>
      <c r="Y12" s="9"/>
      <c r="Z12" s="9"/>
      <c r="AA12" s="9"/>
    </row>
    <row r="13" spans="1:27" ht="12.75" hidden="1">
      <c r="A13" s="10">
        <v>46009</v>
      </c>
      <c r="B13" s="9" t="s">
        <v>1467</v>
      </c>
      <c r="C13" s="11">
        <v>6142.25</v>
      </c>
      <c r="D13" s="9">
        <v>125</v>
      </c>
      <c r="E13" s="89"/>
      <c r="F13" s="9"/>
      <c r="G13" s="9"/>
      <c r="H13" s="13"/>
      <c r="I13" s="9" t="s">
        <v>11</v>
      </c>
      <c r="J13" s="9"/>
      <c r="K13" s="9"/>
      <c r="L13" s="9"/>
      <c r="M13" s="11"/>
      <c r="N13" s="28"/>
      <c r="O13" s="11"/>
      <c r="P13" s="9"/>
      <c r="Q13" s="9"/>
      <c r="R13" s="9"/>
      <c r="S13" s="9"/>
      <c r="T13" s="28"/>
      <c r="U13" s="9"/>
      <c r="V13" s="28"/>
      <c r="W13" s="28"/>
      <c r="X13" s="28"/>
      <c r="Y13" s="9"/>
      <c r="Z13" s="9"/>
      <c r="AA13" s="9"/>
    </row>
    <row r="14" spans="1:27" ht="12.75" hidden="1">
      <c r="A14" s="10">
        <v>46010</v>
      </c>
      <c r="B14" s="9" t="s">
        <v>1467</v>
      </c>
      <c r="C14" s="11">
        <v>6583.86</v>
      </c>
      <c r="D14" s="9">
        <v>141</v>
      </c>
      <c r="E14" s="89"/>
      <c r="F14" s="9"/>
      <c r="G14" s="9"/>
      <c r="H14" s="13"/>
      <c r="I14" s="9" t="s">
        <v>11</v>
      </c>
      <c r="J14" s="9"/>
      <c r="K14" s="9"/>
      <c r="L14" s="9"/>
      <c r="M14" s="11"/>
      <c r="N14" s="28"/>
      <c r="O14" s="11"/>
      <c r="P14" s="9"/>
      <c r="Q14" s="9"/>
      <c r="R14" s="9"/>
      <c r="S14" s="9"/>
      <c r="T14" s="28"/>
      <c r="U14" s="9"/>
      <c r="V14" s="28"/>
      <c r="W14" s="28"/>
      <c r="X14" s="28"/>
      <c r="Y14" s="9"/>
      <c r="Z14" s="9"/>
      <c r="AA14" s="9"/>
    </row>
    <row r="15" spans="1:27" ht="12.75" hidden="1">
      <c r="A15" s="10">
        <v>46011</v>
      </c>
      <c r="B15" s="9" t="s">
        <v>1467</v>
      </c>
      <c r="C15" s="11">
        <v>3438.35</v>
      </c>
      <c r="D15" s="9">
        <v>75</v>
      </c>
      <c r="E15" s="89"/>
      <c r="F15" s="9"/>
      <c r="G15" s="9"/>
      <c r="H15" s="13"/>
      <c r="I15" s="9" t="s">
        <v>11</v>
      </c>
      <c r="J15" s="9"/>
      <c r="K15" s="9"/>
      <c r="L15" s="9"/>
      <c r="M15" s="11"/>
      <c r="N15" s="28"/>
      <c r="O15" s="11"/>
      <c r="P15" s="9"/>
      <c r="Q15" s="9"/>
      <c r="R15" s="9"/>
      <c r="S15" s="9"/>
      <c r="T15" s="28"/>
      <c r="U15" s="9"/>
      <c r="V15" s="28"/>
      <c r="W15" s="28"/>
      <c r="X15" s="28"/>
      <c r="Y15" s="9"/>
      <c r="Z15" s="9"/>
      <c r="AA15" s="9"/>
    </row>
    <row r="16" spans="1:27" ht="12.75" hidden="1">
      <c r="A16" s="10">
        <v>46012</v>
      </c>
      <c r="B16" s="9" t="s">
        <v>1467</v>
      </c>
      <c r="C16" s="11">
        <v>1708.48</v>
      </c>
      <c r="D16" s="9">
        <v>35</v>
      </c>
      <c r="E16" s="89"/>
      <c r="F16" s="9"/>
      <c r="G16" s="9"/>
      <c r="H16" s="13"/>
      <c r="I16" s="9" t="s">
        <v>11</v>
      </c>
      <c r="J16" s="9"/>
      <c r="K16" s="9"/>
      <c r="L16" s="9"/>
      <c r="M16" s="11"/>
      <c r="N16" s="28"/>
      <c r="O16" s="11"/>
      <c r="P16" s="9"/>
      <c r="Q16" s="9"/>
      <c r="R16" s="9"/>
      <c r="S16" s="9"/>
      <c r="T16" s="28"/>
      <c r="U16" s="9"/>
      <c r="V16" s="28"/>
      <c r="W16" s="28"/>
      <c r="X16" s="28"/>
      <c r="Y16" s="9"/>
      <c r="Z16" s="9"/>
      <c r="AA16" s="9"/>
    </row>
    <row r="17" spans="1:27" ht="12.75" hidden="1">
      <c r="A17" s="10">
        <v>46013</v>
      </c>
      <c r="B17" s="9" t="s">
        <v>1467</v>
      </c>
      <c r="C17" s="11">
        <v>4208.96</v>
      </c>
      <c r="D17" s="9">
        <v>87</v>
      </c>
      <c r="E17" s="89"/>
      <c r="F17" s="9"/>
      <c r="G17" s="9"/>
      <c r="H17" s="13"/>
      <c r="I17" s="9" t="s">
        <v>11</v>
      </c>
      <c r="J17" s="9"/>
      <c r="K17" s="9"/>
      <c r="L17" s="9"/>
      <c r="M17" s="11"/>
      <c r="N17" s="28"/>
      <c r="O17" s="11"/>
      <c r="P17" s="9"/>
      <c r="Q17" s="9"/>
      <c r="R17" s="9"/>
      <c r="S17" s="9"/>
      <c r="T17" s="28"/>
      <c r="U17" s="9"/>
      <c r="V17" s="28"/>
      <c r="W17" s="28"/>
      <c r="X17" s="28"/>
      <c r="Y17" s="9"/>
      <c r="Z17" s="9"/>
      <c r="AA17" s="9"/>
    </row>
    <row r="18" spans="1:27" ht="12.75" hidden="1">
      <c r="A18" s="10">
        <v>46014</v>
      </c>
      <c r="B18" s="9" t="s">
        <v>1467</v>
      </c>
      <c r="C18" s="11">
        <v>3698.25</v>
      </c>
      <c r="D18" s="9">
        <v>76</v>
      </c>
      <c r="E18" s="89"/>
      <c r="F18" s="9"/>
      <c r="G18" s="9"/>
      <c r="H18" s="13"/>
      <c r="I18" s="9" t="s">
        <v>11</v>
      </c>
      <c r="J18" s="9"/>
      <c r="K18" s="9"/>
      <c r="L18" s="9"/>
      <c r="M18" s="11"/>
      <c r="N18" s="28"/>
      <c r="O18" s="11"/>
      <c r="P18" s="9"/>
      <c r="Q18" s="9"/>
      <c r="R18" s="9"/>
      <c r="S18" s="9"/>
      <c r="T18" s="28"/>
      <c r="U18" s="9"/>
      <c r="V18" s="28"/>
      <c r="W18" s="28"/>
      <c r="X18" s="28"/>
      <c r="Y18" s="9"/>
      <c r="Z18" s="9"/>
      <c r="AA18" s="9"/>
    </row>
    <row r="19" spans="1:27" ht="12.75" hidden="1">
      <c r="A19" s="10">
        <v>46015</v>
      </c>
      <c r="B19" s="9" t="s">
        <v>1467</v>
      </c>
      <c r="C19" s="11"/>
      <c r="D19" s="9"/>
      <c r="E19" s="89"/>
      <c r="F19" s="9"/>
      <c r="G19" s="9"/>
      <c r="H19" s="13"/>
      <c r="I19" s="9" t="s">
        <v>11</v>
      </c>
      <c r="J19" s="9" t="s">
        <v>1758</v>
      </c>
      <c r="K19" s="9"/>
      <c r="L19" s="9"/>
      <c r="M19" s="11"/>
      <c r="N19" s="28"/>
      <c r="O19" s="11"/>
      <c r="P19" s="9"/>
      <c r="Q19" s="9"/>
      <c r="R19" s="9"/>
      <c r="S19" s="9"/>
      <c r="T19" s="28"/>
      <c r="U19" s="9"/>
      <c r="V19" s="28"/>
      <c r="W19" s="28"/>
      <c r="X19" s="28"/>
      <c r="Y19" s="9"/>
      <c r="Z19" s="9"/>
      <c r="AA19" s="9"/>
    </row>
    <row r="20" spans="1:27" ht="12.75" hidden="1">
      <c r="A20" s="10">
        <v>46016</v>
      </c>
      <c r="B20" s="9" t="s">
        <v>1467</v>
      </c>
      <c r="C20" s="11">
        <v>3063.45</v>
      </c>
      <c r="D20" s="9">
        <v>61</v>
      </c>
      <c r="E20" s="89"/>
      <c r="F20" s="9"/>
      <c r="G20" s="9"/>
      <c r="H20" s="13"/>
      <c r="I20" s="9" t="s">
        <v>11</v>
      </c>
      <c r="J20" s="9"/>
      <c r="K20" s="9"/>
      <c r="L20" s="9"/>
      <c r="M20" s="11"/>
      <c r="N20" s="28"/>
      <c r="O20" s="11"/>
      <c r="P20" s="9"/>
      <c r="Q20" s="9"/>
      <c r="R20" s="9"/>
      <c r="S20" s="9"/>
      <c r="T20" s="28"/>
      <c r="U20" s="9"/>
      <c r="V20" s="28"/>
      <c r="W20" s="28"/>
      <c r="X20" s="28"/>
      <c r="Y20" s="9"/>
      <c r="Z20" s="9"/>
      <c r="AA20" s="9"/>
    </row>
    <row r="21" spans="1:27" ht="12.75" hidden="1">
      <c r="A21" s="10">
        <v>46017</v>
      </c>
      <c r="B21" s="9" t="s">
        <v>1467</v>
      </c>
      <c r="C21" s="11">
        <v>2821.99</v>
      </c>
      <c r="D21" s="9">
        <v>53</v>
      </c>
      <c r="E21" s="89"/>
      <c r="F21" s="9"/>
      <c r="G21" s="9"/>
      <c r="H21" s="13"/>
      <c r="I21" s="9" t="s">
        <v>11</v>
      </c>
      <c r="J21" s="9"/>
      <c r="K21" s="9"/>
      <c r="L21" s="9"/>
      <c r="M21" s="11"/>
      <c r="N21" s="28"/>
      <c r="O21" s="11"/>
      <c r="P21" s="9"/>
      <c r="Q21" s="9"/>
      <c r="R21" s="9"/>
      <c r="S21" s="9"/>
      <c r="T21" s="28"/>
      <c r="U21" s="9"/>
      <c r="V21" s="28"/>
      <c r="W21" s="28"/>
      <c r="X21" s="28"/>
      <c r="Y21" s="9"/>
      <c r="Z21" s="9"/>
      <c r="AA21" s="9"/>
    </row>
    <row r="22" spans="1:27" ht="12.75" hidden="1">
      <c r="A22" s="10">
        <v>46018</v>
      </c>
      <c r="B22" s="9" t="s">
        <v>1467</v>
      </c>
      <c r="C22" s="11">
        <v>3228.67</v>
      </c>
      <c r="D22" s="9">
        <v>61</v>
      </c>
      <c r="E22" s="89"/>
      <c r="F22" s="9"/>
      <c r="G22" s="9"/>
      <c r="H22" s="13"/>
      <c r="I22" s="9" t="s">
        <v>11</v>
      </c>
      <c r="J22" s="9"/>
      <c r="K22" s="9"/>
      <c r="L22" s="9"/>
      <c r="M22" s="11"/>
      <c r="N22" s="28"/>
      <c r="O22" s="11"/>
      <c r="P22" s="9"/>
      <c r="Q22" s="9"/>
      <c r="R22" s="9"/>
      <c r="S22" s="9"/>
      <c r="T22" s="28"/>
      <c r="U22" s="9"/>
      <c r="V22" s="28"/>
      <c r="W22" s="28"/>
      <c r="X22" s="28"/>
      <c r="Y22" s="9"/>
      <c r="Z22" s="9"/>
      <c r="AA22" s="9"/>
    </row>
    <row r="23" spans="1:27" ht="12.75" hidden="1">
      <c r="A23" s="10">
        <v>46019</v>
      </c>
      <c r="B23" s="9" t="s">
        <v>1467</v>
      </c>
      <c r="C23" s="11">
        <v>2433.08</v>
      </c>
      <c r="D23" s="9">
        <v>49</v>
      </c>
      <c r="E23" s="89"/>
      <c r="F23" s="9"/>
      <c r="G23" s="9"/>
      <c r="H23" s="13"/>
      <c r="I23" s="9" t="s">
        <v>11</v>
      </c>
      <c r="J23" s="9"/>
      <c r="K23" s="9"/>
      <c r="L23" s="9"/>
      <c r="M23" s="11"/>
      <c r="N23" s="28"/>
      <c r="O23" s="11"/>
      <c r="P23" s="9"/>
      <c r="Q23" s="9"/>
      <c r="R23" s="9"/>
      <c r="S23" s="9"/>
      <c r="T23" s="28"/>
      <c r="U23" s="9"/>
      <c r="V23" s="28"/>
      <c r="W23" s="28"/>
      <c r="X23" s="28"/>
      <c r="Y23" s="9"/>
      <c r="Z23" s="9"/>
      <c r="AA23" s="9"/>
    </row>
    <row r="24" spans="1:27" ht="12.75" hidden="1">
      <c r="A24" s="10">
        <v>46020</v>
      </c>
      <c r="B24" s="9" t="s">
        <v>1467</v>
      </c>
      <c r="C24" s="11">
        <v>2707.05</v>
      </c>
      <c r="D24" s="9">
        <v>56</v>
      </c>
      <c r="E24" s="89"/>
      <c r="F24" s="9"/>
      <c r="G24" s="9"/>
      <c r="H24" s="13"/>
      <c r="I24" s="9" t="s">
        <v>11</v>
      </c>
      <c r="J24" s="9"/>
      <c r="K24" s="9"/>
      <c r="L24" s="9"/>
      <c r="M24" s="11"/>
      <c r="N24" s="28"/>
      <c r="O24" s="11"/>
      <c r="P24" s="9"/>
      <c r="Q24" s="9"/>
      <c r="R24" s="9"/>
      <c r="S24" s="9"/>
      <c r="T24" s="28"/>
      <c r="U24" s="9"/>
      <c r="V24" s="28"/>
      <c r="W24" s="28"/>
      <c r="X24" s="28"/>
      <c r="Y24" s="9"/>
      <c r="Z24" s="9"/>
      <c r="AA24" s="9"/>
    </row>
    <row r="25" spans="1:27" ht="12.75" hidden="1">
      <c r="A25" s="10">
        <v>46021</v>
      </c>
      <c r="B25" s="9" t="s">
        <v>1467</v>
      </c>
      <c r="C25" s="11">
        <v>3224.7</v>
      </c>
      <c r="D25" s="9">
        <v>61</v>
      </c>
      <c r="E25" s="89"/>
      <c r="F25" s="9"/>
      <c r="G25" s="9"/>
      <c r="H25" s="13"/>
      <c r="I25" s="9" t="s">
        <v>11</v>
      </c>
      <c r="J25" s="9"/>
      <c r="K25" s="9"/>
      <c r="L25" s="9"/>
      <c r="M25" s="11"/>
      <c r="N25" s="28"/>
      <c r="O25" s="11"/>
      <c r="P25" s="9"/>
      <c r="Q25" s="9"/>
      <c r="R25" s="9"/>
      <c r="S25" s="9"/>
      <c r="T25" s="28"/>
      <c r="U25" s="9"/>
      <c r="V25" s="28"/>
      <c r="W25" s="28"/>
      <c r="X25" s="28"/>
      <c r="Y25" s="9"/>
      <c r="Z25" s="9"/>
      <c r="AA25" s="9"/>
    </row>
    <row r="26" spans="1:27" ht="12.75" hidden="1">
      <c r="A26" s="10">
        <v>46022</v>
      </c>
      <c r="B26" s="9" t="s">
        <v>1467</v>
      </c>
      <c r="C26" s="11"/>
      <c r="D26" s="9"/>
      <c r="E26" s="89"/>
      <c r="F26" s="9"/>
      <c r="G26" s="9"/>
      <c r="H26" s="13"/>
      <c r="I26" s="9" t="s">
        <v>11</v>
      </c>
      <c r="J26" s="9"/>
      <c r="K26" s="240" t="s">
        <v>0</v>
      </c>
      <c r="L26" s="240"/>
      <c r="M26" s="247" t="s">
        <v>1582</v>
      </c>
      <c r="N26" s="244" t="s">
        <v>1583</v>
      </c>
      <c r="O26" s="247" t="s">
        <v>1577</v>
      </c>
      <c r="P26" s="240" t="s">
        <v>0</v>
      </c>
      <c r="Q26" s="241"/>
      <c r="R26" s="241" t="s">
        <v>1584</v>
      </c>
      <c r="S26" s="240" t="s">
        <v>1585</v>
      </c>
      <c r="T26" s="243" t="s">
        <v>1579</v>
      </c>
      <c r="U26" s="241" t="s">
        <v>1586</v>
      </c>
      <c r="V26" s="243" t="s">
        <v>1587</v>
      </c>
      <c r="W26" s="244" t="s">
        <v>1585</v>
      </c>
      <c r="X26" s="244" t="s">
        <v>1588</v>
      </c>
      <c r="Y26" s="106" t="s">
        <v>1589</v>
      </c>
      <c r="Z26" s="107">
        <v>1.1000000000000001</v>
      </c>
      <c r="AA26" s="9"/>
    </row>
    <row r="27" spans="1:27" ht="14.25">
      <c r="A27" s="10">
        <v>46023</v>
      </c>
      <c r="B27" s="9" t="s">
        <v>1467</v>
      </c>
      <c r="C27" s="11">
        <v>343.9</v>
      </c>
      <c r="D27" s="9">
        <v>6</v>
      </c>
      <c r="E27" s="89"/>
      <c r="F27" s="9"/>
      <c r="G27" s="9"/>
      <c r="H27" s="13"/>
      <c r="I27" s="9" t="s">
        <v>11</v>
      </c>
      <c r="J27" s="9"/>
      <c r="K27" s="248">
        <v>45658</v>
      </c>
      <c r="L27" s="249">
        <f t="shared" ref="L27:L86" si="0">K27</f>
        <v>45658</v>
      </c>
      <c r="M27" s="227">
        <v>3385.02</v>
      </c>
      <c r="N27" s="176">
        <v>72</v>
      </c>
      <c r="O27" s="250">
        <v>47.01</v>
      </c>
      <c r="P27" s="251">
        <v>46023</v>
      </c>
      <c r="Q27" s="249">
        <f t="shared" ref="Q27:Q57" si="1">P27</f>
        <v>46023</v>
      </c>
      <c r="R27" s="11">
        <f t="shared" ref="R27:R57" si="2">M27*$Z$1</f>
        <v>3892.7729999999997</v>
      </c>
      <c r="S27" s="11">
        <f t="shared" ref="S27:S28" si="3">C27</f>
        <v>343.9</v>
      </c>
      <c r="T27" s="28">
        <f t="shared" ref="T27:T57" si="4">S27/V27</f>
        <v>4.1533816425120769</v>
      </c>
      <c r="U27" s="11">
        <f t="shared" ref="U27:U57" si="5">R27-T27</f>
        <v>3888.6196183574875</v>
      </c>
      <c r="V27" s="28">
        <f t="shared" ref="V27:V86" si="6">N27*$Z$1</f>
        <v>82.8</v>
      </c>
      <c r="W27" s="28">
        <f t="shared" ref="W27:W28" si="7">D27</f>
        <v>6</v>
      </c>
      <c r="X27" s="28">
        <f t="shared" ref="X27:X86" si="8">W27-V27</f>
        <v>-76.8</v>
      </c>
      <c r="Y27" s="9"/>
      <c r="Z27" s="9"/>
      <c r="AA27" s="9"/>
    </row>
    <row r="28" spans="1:27" ht="14.25">
      <c r="A28" s="10">
        <v>46024</v>
      </c>
      <c r="B28" s="9" t="s">
        <v>1467</v>
      </c>
      <c r="C28" s="11">
        <v>2743.5</v>
      </c>
      <c r="D28" s="9">
        <v>65</v>
      </c>
      <c r="E28" s="89"/>
      <c r="F28" s="9"/>
      <c r="G28" s="9"/>
      <c r="H28" s="13"/>
      <c r="I28" s="9" t="s">
        <v>11</v>
      </c>
      <c r="J28" s="9"/>
      <c r="K28" s="248">
        <v>45659</v>
      </c>
      <c r="L28" s="249">
        <f t="shared" si="0"/>
        <v>45659</v>
      </c>
      <c r="M28" s="227">
        <v>3385.02</v>
      </c>
      <c r="N28" s="176">
        <v>72</v>
      </c>
      <c r="O28" s="250">
        <v>47.01</v>
      </c>
      <c r="P28" s="251">
        <v>46024</v>
      </c>
      <c r="Q28" s="249">
        <f t="shared" si="1"/>
        <v>46024</v>
      </c>
      <c r="R28" s="11">
        <f t="shared" si="2"/>
        <v>3892.7729999999997</v>
      </c>
      <c r="S28" s="11">
        <f t="shared" si="3"/>
        <v>2743.5</v>
      </c>
      <c r="T28" s="28">
        <f t="shared" si="4"/>
        <v>33.134057971014492</v>
      </c>
      <c r="U28" s="11">
        <f t="shared" si="5"/>
        <v>3859.6389420289852</v>
      </c>
      <c r="V28" s="28">
        <f t="shared" si="6"/>
        <v>82.8</v>
      </c>
      <c r="W28" s="28">
        <f t="shared" si="7"/>
        <v>65</v>
      </c>
      <c r="X28" s="28">
        <f t="shared" si="8"/>
        <v>-17.799999999999997</v>
      </c>
      <c r="Y28" s="9"/>
      <c r="Z28" s="9"/>
      <c r="AA28" s="9"/>
    </row>
    <row r="29" spans="1:27" ht="14.25">
      <c r="A29" s="10">
        <v>46025</v>
      </c>
      <c r="B29" s="9" t="s">
        <v>1467</v>
      </c>
      <c r="C29" s="11"/>
      <c r="D29" s="9"/>
      <c r="E29" s="89"/>
      <c r="G29" s="9"/>
      <c r="H29" s="13"/>
      <c r="I29" s="9" t="s">
        <v>11</v>
      </c>
      <c r="J29" s="9"/>
      <c r="K29" s="248">
        <v>45660</v>
      </c>
      <c r="L29" s="249">
        <f t="shared" si="0"/>
        <v>45660</v>
      </c>
      <c r="M29" s="227">
        <v>3385.02</v>
      </c>
      <c r="N29" s="176">
        <v>72</v>
      </c>
      <c r="O29" s="250">
        <v>47.01</v>
      </c>
      <c r="P29" s="251">
        <v>46025</v>
      </c>
      <c r="Q29" s="249">
        <f t="shared" si="1"/>
        <v>46025</v>
      </c>
      <c r="R29" s="11">
        <f t="shared" si="2"/>
        <v>3892.7729999999997</v>
      </c>
      <c r="S29" s="9">
        <v>0</v>
      </c>
      <c r="T29" s="28">
        <f t="shared" si="4"/>
        <v>0</v>
      </c>
      <c r="U29" s="11">
        <f t="shared" si="5"/>
        <v>3892.7729999999997</v>
      </c>
      <c r="V29" s="28">
        <f t="shared" si="6"/>
        <v>82.8</v>
      </c>
      <c r="W29" s="28">
        <v>0</v>
      </c>
      <c r="X29" s="28">
        <f t="shared" si="8"/>
        <v>-82.8</v>
      </c>
      <c r="Y29" s="9"/>
      <c r="Z29" s="9"/>
      <c r="AA29" s="9"/>
    </row>
    <row r="30" spans="1:27" ht="14.25">
      <c r="A30" s="10">
        <v>46026</v>
      </c>
      <c r="B30" s="9" t="s">
        <v>1467</v>
      </c>
      <c r="C30" s="11">
        <v>2315.4499999999998</v>
      </c>
      <c r="D30" s="9">
        <v>45</v>
      </c>
      <c r="F30" s="9"/>
      <c r="H30" s="13"/>
      <c r="I30" s="9" t="s">
        <v>11</v>
      </c>
      <c r="J30" s="9"/>
      <c r="K30" s="248">
        <v>45661</v>
      </c>
      <c r="L30" s="249">
        <f t="shared" si="0"/>
        <v>45661</v>
      </c>
      <c r="M30" s="227">
        <v>3385.02</v>
      </c>
      <c r="N30" s="176">
        <v>72</v>
      </c>
      <c r="O30" s="250">
        <v>47.01</v>
      </c>
      <c r="P30" s="251">
        <v>46026</v>
      </c>
      <c r="Q30" s="249">
        <f t="shared" si="1"/>
        <v>46026</v>
      </c>
      <c r="R30" s="11">
        <f t="shared" si="2"/>
        <v>3892.7729999999997</v>
      </c>
      <c r="S30" s="11">
        <f t="shared" ref="S30:S57" si="9">C30</f>
        <v>2315.4499999999998</v>
      </c>
      <c r="T30" s="28">
        <f t="shared" si="4"/>
        <v>27.964371980676326</v>
      </c>
      <c r="U30" s="11">
        <f t="shared" si="5"/>
        <v>3864.8086280193234</v>
      </c>
      <c r="V30" s="28">
        <f t="shared" si="6"/>
        <v>82.8</v>
      </c>
      <c r="W30" s="28">
        <f t="shared" ref="W30:W57" si="10">D30</f>
        <v>45</v>
      </c>
      <c r="X30" s="28">
        <f t="shared" si="8"/>
        <v>-37.799999999999997</v>
      </c>
      <c r="Y30" s="9"/>
      <c r="Z30" s="9"/>
      <c r="AA30" s="9"/>
    </row>
    <row r="31" spans="1:27" ht="14.25">
      <c r="A31" s="10">
        <v>46027</v>
      </c>
      <c r="B31" s="9" t="s">
        <v>1467</v>
      </c>
      <c r="C31" s="11">
        <v>3057.65</v>
      </c>
      <c r="D31" s="9">
        <v>64</v>
      </c>
      <c r="H31" s="13"/>
      <c r="I31" s="9" t="s">
        <v>11</v>
      </c>
      <c r="J31" s="9"/>
      <c r="K31" s="248">
        <v>45662</v>
      </c>
      <c r="L31" s="249">
        <f t="shared" si="0"/>
        <v>45662</v>
      </c>
      <c r="M31" s="227">
        <v>3385.02</v>
      </c>
      <c r="N31" s="176">
        <v>72</v>
      </c>
      <c r="O31" s="250">
        <v>47.01</v>
      </c>
      <c r="P31" s="251">
        <v>46027</v>
      </c>
      <c r="Q31" s="249">
        <f t="shared" si="1"/>
        <v>46027</v>
      </c>
      <c r="R31" s="11">
        <f t="shared" si="2"/>
        <v>3892.7729999999997</v>
      </c>
      <c r="S31" s="11">
        <f t="shared" si="9"/>
        <v>3057.65</v>
      </c>
      <c r="T31" s="28">
        <f t="shared" si="4"/>
        <v>36.928140096618357</v>
      </c>
      <c r="U31" s="11">
        <f t="shared" si="5"/>
        <v>3855.8448599033813</v>
      </c>
      <c r="V31" s="28">
        <f t="shared" si="6"/>
        <v>82.8</v>
      </c>
      <c r="W31" s="28">
        <f t="shared" si="10"/>
        <v>64</v>
      </c>
      <c r="X31" s="28">
        <f t="shared" si="8"/>
        <v>-18.799999999999997</v>
      </c>
      <c r="Y31" s="9"/>
      <c r="Z31" s="9"/>
      <c r="AA31" s="9"/>
    </row>
    <row r="32" spans="1:27" ht="14.25">
      <c r="A32" s="10">
        <v>46028</v>
      </c>
      <c r="B32" s="9" t="s">
        <v>1467</v>
      </c>
      <c r="C32" s="11">
        <v>3385.8</v>
      </c>
      <c r="D32" s="9">
        <v>60</v>
      </c>
      <c r="E32" s="9"/>
      <c r="F32" s="9"/>
      <c r="H32" s="13"/>
      <c r="I32" s="9" t="s">
        <v>11</v>
      </c>
      <c r="J32" s="9"/>
      <c r="K32" s="248">
        <v>45663</v>
      </c>
      <c r="L32" s="249">
        <f t="shared" si="0"/>
        <v>45663</v>
      </c>
      <c r="M32" s="227">
        <v>3385.02</v>
      </c>
      <c r="N32" s="176">
        <v>72</v>
      </c>
      <c r="O32" s="250">
        <v>47.01</v>
      </c>
      <c r="P32" s="251">
        <v>46028</v>
      </c>
      <c r="Q32" s="249">
        <f t="shared" si="1"/>
        <v>46028</v>
      </c>
      <c r="R32" s="11">
        <f t="shared" si="2"/>
        <v>3892.7729999999997</v>
      </c>
      <c r="S32" s="11">
        <f t="shared" si="9"/>
        <v>3385.8</v>
      </c>
      <c r="T32" s="28">
        <f t="shared" si="4"/>
        <v>40.891304347826093</v>
      </c>
      <c r="U32" s="11">
        <f t="shared" si="5"/>
        <v>3851.8816956521737</v>
      </c>
      <c r="V32" s="28">
        <f t="shared" si="6"/>
        <v>82.8</v>
      </c>
      <c r="W32" s="28">
        <f t="shared" si="10"/>
        <v>60</v>
      </c>
      <c r="X32" s="28">
        <f t="shared" si="8"/>
        <v>-22.799999999999997</v>
      </c>
      <c r="Y32" s="9"/>
      <c r="Z32" s="9"/>
      <c r="AA32" s="9"/>
    </row>
    <row r="33" spans="1:27" ht="14.25">
      <c r="A33" s="10">
        <v>46029</v>
      </c>
      <c r="B33" s="9" t="s">
        <v>1467</v>
      </c>
      <c r="C33" s="11">
        <v>3467.6</v>
      </c>
      <c r="D33" s="9">
        <v>71</v>
      </c>
      <c r="E33" s="9"/>
      <c r="F33" s="9"/>
      <c r="H33" s="13"/>
      <c r="I33" s="9" t="s">
        <v>11</v>
      </c>
      <c r="J33" s="9"/>
      <c r="K33" s="248">
        <v>45664</v>
      </c>
      <c r="L33" s="249">
        <f t="shared" si="0"/>
        <v>45664</v>
      </c>
      <c r="M33" s="227">
        <v>3385.02</v>
      </c>
      <c r="N33" s="176">
        <v>72</v>
      </c>
      <c r="O33" s="250">
        <v>47.01</v>
      </c>
      <c r="P33" s="251">
        <v>46029</v>
      </c>
      <c r="Q33" s="249">
        <f t="shared" si="1"/>
        <v>46029</v>
      </c>
      <c r="R33" s="11">
        <f t="shared" si="2"/>
        <v>3892.7729999999997</v>
      </c>
      <c r="S33" s="11">
        <f t="shared" si="9"/>
        <v>3467.6</v>
      </c>
      <c r="T33" s="28">
        <f t="shared" si="4"/>
        <v>41.879227053140099</v>
      </c>
      <c r="U33" s="11">
        <f t="shared" si="5"/>
        <v>3850.8937729468594</v>
      </c>
      <c r="V33" s="28">
        <f t="shared" si="6"/>
        <v>82.8</v>
      </c>
      <c r="W33" s="28">
        <f t="shared" si="10"/>
        <v>71</v>
      </c>
      <c r="X33" s="28">
        <f t="shared" si="8"/>
        <v>-11.799999999999997</v>
      </c>
      <c r="Y33" s="9"/>
      <c r="Z33" s="9"/>
      <c r="AA33" s="9"/>
    </row>
    <row r="34" spans="1:27" ht="14.25">
      <c r="A34" s="10">
        <v>46030</v>
      </c>
      <c r="B34" s="9" t="s">
        <v>1467</v>
      </c>
      <c r="C34" s="11">
        <v>3977.2</v>
      </c>
      <c r="D34" s="9">
        <v>82</v>
      </c>
      <c r="E34" s="9"/>
      <c r="F34" s="9"/>
      <c r="H34" s="13"/>
      <c r="I34" s="9" t="s">
        <v>11</v>
      </c>
      <c r="J34" s="9"/>
      <c r="K34" s="248">
        <v>45665</v>
      </c>
      <c r="L34" s="249">
        <f t="shared" si="0"/>
        <v>45665</v>
      </c>
      <c r="M34" s="227">
        <v>3385.02</v>
      </c>
      <c r="N34" s="176">
        <v>72</v>
      </c>
      <c r="O34" s="250">
        <v>47.01</v>
      </c>
      <c r="P34" s="251">
        <v>46030</v>
      </c>
      <c r="Q34" s="249">
        <f t="shared" si="1"/>
        <v>46030</v>
      </c>
      <c r="R34" s="11">
        <f t="shared" si="2"/>
        <v>3892.7729999999997</v>
      </c>
      <c r="S34" s="11">
        <f t="shared" si="9"/>
        <v>3977.2</v>
      </c>
      <c r="T34" s="28">
        <f t="shared" si="4"/>
        <v>48.033816425120776</v>
      </c>
      <c r="U34" s="11">
        <f t="shared" si="5"/>
        <v>3844.739183574879</v>
      </c>
      <c r="V34" s="28">
        <f t="shared" si="6"/>
        <v>82.8</v>
      </c>
      <c r="W34" s="28">
        <f t="shared" si="10"/>
        <v>82</v>
      </c>
      <c r="X34" s="28">
        <f t="shared" si="8"/>
        <v>-0.79999999999999716</v>
      </c>
      <c r="Y34" s="9"/>
      <c r="Z34" s="9"/>
      <c r="AA34" s="9"/>
    </row>
    <row r="35" spans="1:27" ht="14.25">
      <c r="A35" s="10">
        <v>46031</v>
      </c>
      <c r="B35" s="9" t="s">
        <v>1467</v>
      </c>
      <c r="C35" s="11">
        <v>6399.6</v>
      </c>
      <c r="D35" s="9">
        <v>73</v>
      </c>
      <c r="E35" s="89"/>
      <c r="F35" s="9"/>
      <c r="G35" s="9"/>
      <c r="H35" s="13"/>
      <c r="I35" s="9" t="s">
        <v>11</v>
      </c>
      <c r="J35" s="9"/>
      <c r="K35" s="248">
        <v>45666</v>
      </c>
      <c r="L35" s="249">
        <f t="shared" si="0"/>
        <v>45666</v>
      </c>
      <c r="M35" s="227">
        <v>3385.02</v>
      </c>
      <c r="N35" s="176">
        <v>72</v>
      </c>
      <c r="O35" s="250">
        <v>47.01</v>
      </c>
      <c r="P35" s="251">
        <v>46031</v>
      </c>
      <c r="Q35" s="249">
        <f t="shared" si="1"/>
        <v>46031</v>
      </c>
      <c r="R35" s="11">
        <f t="shared" si="2"/>
        <v>3892.7729999999997</v>
      </c>
      <c r="S35" s="11">
        <f t="shared" si="9"/>
        <v>6399.6</v>
      </c>
      <c r="T35" s="28">
        <f t="shared" si="4"/>
        <v>77.28985507246378</v>
      </c>
      <c r="U35" s="11">
        <f t="shared" si="5"/>
        <v>3815.4831449275357</v>
      </c>
      <c r="V35" s="28">
        <f t="shared" si="6"/>
        <v>82.8</v>
      </c>
      <c r="W35" s="28">
        <f t="shared" si="10"/>
        <v>73</v>
      </c>
      <c r="X35" s="28">
        <f t="shared" si="8"/>
        <v>-9.7999999999999972</v>
      </c>
      <c r="Y35" s="9"/>
      <c r="Z35" s="9"/>
      <c r="AA35" s="9"/>
    </row>
    <row r="36" spans="1:27" ht="14.25">
      <c r="A36" s="10">
        <v>46032</v>
      </c>
      <c r="B36" s="9" t="s">
        <v>1467</v>
      </c>
      <c r="C36" s="11">
        <v>3646.2</v>
      </c>
      <c r="D36" s="9">
        <v>76</v>
      </c>
      <c r="E36" s="89"/>
      <c r="G36" s="9"/>
      <c r="H36" s="13"/>
      <c r="I36" s="9" t="s">
        <v>11</v>
      </c>
      <c r="J36" s="9"/>
      <c r="K36" s="248">
        <v>45667</v>
      </c>
      <c r="L36" s="249">
        <f t="shared" si="0"/>
        <v>45667</v>
      </c>
      <c r="M36" s="227">
        <v>3385.02</v>
      </c>
      <c r="N36" s="176">
        <v>72</v>
      </c>
      <c r="O36" s="250">
        <v>47.01</v>
      </c>
      <c r="P36" s="251">
        <v>46032</v>
      </c>
      <c r="Q36" s="249">
        <f t="shared" si="1"/>
        <v>46032</v>
      </c>
      <c r="R36" s="11">
        <f t="shared" si="2"/>
        <v>3892.7729999999997</v>
      </c>
      <c r="S36" s="11">
        <f t="shared" si="9"/>
        <v>3646.2</v>
      </c>
      <c r="T36" s="28">
        <f t="shared" si="4"/>
        <v>44.036231884057969</v>
      </c>
      <c r="U36" s="11">
        <f t="shared" si="5"/>
        <v>3848.7367681159417</v>
      </c>
      <c r="V36" s="28">
        <f t="shared" si="6"/>
        <v>82.8</v>
      </c>
      <c r="W36" s="28">
        <f t="shared" si="10"/>
        <v>76</v>
      </c>
      <c r="X36" s="28">
        <f t="shared" si="8"/>
        <v>-6.7999999999999972</v>
      </c>
      <c r="Y36" s="9"/>
      <c r="Z36" s="9"/>
      <c r="AA36" s="9"/>
    </row>
    <row r="37" spans="1:27" ht="14.25">
      <c r="A37" s="10">
        <v>46033</v>
      </c>
      <c r="B37" s="9" t="s">
        <v>1467</v>
      </c>
      <c r="C37" s="11">
        <v>1443.85</v>
      </c>
      <c r="D37" s="9">
        <v>28</v>
      </c>
      <c r="E37" s="89"/>
      <c r="F37" s="9"/>
      <c r="H37" s="13"/>
      <c r="I37" s="9" t="s">
        <v>11</v>
      </c>
      <c r="J37" s="9"/>
      <c r="K37" s="248">
        <v>45668</v>
      </c>
      <c r="L37" s="249">
        <f t="shared" si="0"/>
        <v>45668</v>
      </c>
      <c r="M37" s="227">
        <v>3385.02</v>
      </c>
      <c r="N37" s="176">
        <v>72</v>
      </c>
      <c r="O37" s="250">
        <v>47.01</v>
      </c>
      <c r="P37" s="251">
        <v>46033</v>
      </c>
      <c r="Q37" s="249">
        <f t="shared" si="1"/>
        <v>46033</v>
      </c>
      <c r="R37" s="11">
        <f t="shared" si="2"/>
        <v>3892.7729999999997</v>
      </c>
      <c r="S37" s="11">
        <f t="shared" si="9"/>
        <v>1443.85</v>
      </c>
      <c r="T37" s="28">
        <f t="shared" si="4"/>
        <v>17.437801932367151</v>
      </c>
      <c r="U37" s="11">
        <f t="shared" si="5"/>
        <v>3875.3351980676325</v>
      </c>
      <c r="V37" s="28">
        <f t="shared" si="6"/>
        <v>82.8</v>
      </c>
      <c r="W37" s="28">
        <f t="shared" si="10"/>
        <v>28</v>
      </c>
      <c r="X37" s="28">
        <f t="shared" si="8"/>
        <v>-54.8</v>
      </c>
      <c r="Y37" s="9"/>
      <c r="Z37" s="9"/>
      <c r="AA37" s="9"/>
    </row>
    <row r="38" spans="1:27" ht="14.25">
      <c r="A38" s="10">
        <v>46034</v>
      </c>
      <c r="B38" s="9" t="s">
        <v>1467</v>
      </c>
      <c r="C38" s="11">
        <v>3394.4</v>
      </c>
      <c r="D38" s="9">
        <v>70</v>
      </c>
      <c r="E38" s="89"/>
      <c r="F38" s="9"/>
      <c r="G38" s="9"/>
      <c r="H38" s="13"/>
      <c r="I38" s="9" t="s">
        <v>11</v>
      </c>
      <c r="J38" s="9"/>
      <c r="K38" s="248">
        <v>45669</v>
      </c>
      <c r="L38" s="249">
        <f t="shared" si="0"/>
        <v>45669</v>
      </c>
      <c r="M38" s="227">
        <v>3385.02</v>
      </c>
      <c r="N38" s="176">
        <v>72</v>
      </c>
      <c r="O38" s="250">
        <v>47.01</v>
      </c>
      <c r="P38" s="251">
        <v>46034</v>
      </c>
      <c r="Q38" s="249">
        <f t="shared" si="1"/>
        <v>46034</v>
      </c>
      <c r="R38" s="11">
        <f t="shared" si="2"/>
        <v>3892.7729999999997</v>
      </c>
      <c r="S38" s="11">
        <f t="shared" si="9"/>
        <v>3394.4</v>
      </c>
      <c r="T38" s="28">
        <f t="shared" si="4"/>
        <v>40.995169082125607</v>
      </c>
      <c r="U38" s="11">
        <f t="shared" si="5"/>
        <v>3851.7778309178739</v>
      </c>
      <c r="V38" s="28">
        <f t="shared" si="6"/>
        <v>82.8</v>
      </c>
      <c r="W38" s="28">
        <f t="shared" si="10"/>
        <v>70</v>
      </c>
      <c r="X38" s="28">
        <f t="shared" si="8"/>
        <v>-12.799999999999997</v>
      </c>
      <c r="Y38" s="9"/>
      <c r="Z38" s="9"/>
      <c r="AA38" s="9"/>
    </row>
    <row r="39" spans="1:27" ht="14.25">
      <c r="A39" s="10">
        <v>46035</v>
      </c>
      <c r="B39" s="9" t="s">
        <v>1467</v>
      </c>
      <c r="C39" s="11">
        <v>2705.4</v>
      </c>
      <c r="D39" s="9">
        <v>56</v>
      </c>
      <c r="E39" s="89"/>
      <c r="F39" s="9"/>
      <c r="G39" s="9"/>
      <c r="H39" s="13"/>
      <c r="I39" s="9" t="s">
        <v>11</v>
      </c>
      <c r="J39" s="9"/>
      <c r="K39" s="248">
        <v>45670</v>
      </c>
      <c r="L39" s="249">
        <f t="shared" si="0"/>
        <v>45670</v>
      </c>
      <c r="M39" s="227">
        <v>3385.02</v>
      </c>
      <c r="N39" s="176">
        <v>72</v>
      </c>
      <c r="O39" s="250">
        <v>47.01</v>
      </c>
      <c r="P39" s="251">
        <v>46035</v>
      </c>
      <c r="Q39" s="249">
        <f t="shared" si="1"/>
        <v>46035</v>
      </c>
      <c r="R39" s="11">
        <f t="shared" si="2"/>
        <v>3892.7729999999997</v>
      </c>
      <c r="S39" s="11">
        <f t="shared" si="9"/>
        <v>2705.4</v>
      </c>
      <c r="T39" s="28">
        <f t="shared" si="4"/>
        <v>32.673913043478265</v>
      </c>
      <c r="U39" s="11">
        <f t="shared" si="5"/>
        <v>3860.0990869565212</v>
      </c>
      <c r="V39" s="28">
        <f t="shared" si="6"/>
        <v>82.8</v>
      </c>
      <c r="W39" s="28">
        <f t="shared" si="10"/>
        <v>56</v>
      </c>
      <c r="X39" s="28">
        <f t="shared" si="8"/>
        <v>-26.799999999999997</v>
      </c>
      <c r="Y39" s="9"/>
      <c r="Z39" s="9"/>
      <c r="AA39" s="9"/>
    </row>
    <row r="40" spans="1:27" ht="14.25">
      <c r="A40" s="10">
        <v>46036</v>
      </c>
      <c r="B40" s="9" t="s">
        <v>1467</v>
      </c>
      <c r="C40" s="11">
        <v>2513.25</v>
      </c>
      <c r="D40" s="9">
        <v>50</v>
      </c>
      <c r="E40" s="89"/>
      <c r="F40" s="9"/>
      <c r="G40" s="9"/>
      <c r="H40" s="13"/>
      <c r="I40" s="9" t="s">
        <v>11</v>
      </c>
      <c r="J40" s="9"/>
      <c r="K40" s="248">
        <v>45671</v>
      </c>
      <c r="L40" s="249">
        <f t="shared" si="0"/>
        <v>45671</v>
      </c>
      <c r="M40" s="227">
        <v>3385.02</v>
      </c>
      <c r="N40" s="176">
        <v>72</v>
      </c>
      <c r="O40" s="250">
        <v>47.01</v>
      </c>
      <c r="P40" s="251">
        <v>46036</v>
      </c>
      <c r="Q40" s="249">
        <f t="shared" si="1"/>
        <v>46036</v>
      </c>
      <c r="R40" s="11">
        <f t="shared" si="2"/>
        <v>3892.7729999999997</v>
      </c>
      <c r="S40" s="11">
        <f t="shared" si="9"/>
        <v>2513.25</v>
      </c>
      <c r="T40" s="28">
        <f t="shared" si="4"/>
        <v>30.353260869565219</v>
      </c>
      <c r="U40" s="11">
        <f t="shared" si="5"/>
        <v>3862.4197391304347</v>
      </c>
      <c r="V40" s="28">
        <f t="shared" si="6"/>
        <v>82.8</v>
      </c>
      <c r="W40" s="28">
        <f t="shared" si="10"/>
        <v>50</v>
      </c>
      <c r="X40" s="28">
        <f t="shared" si="8"/>
        <v>-32.799999999999997</v>
      </c>
      <c r="Y40" s="9"/>
      <c r="Z40" s="9"/>
      <c r="AA40" s="9"/>
    </row>
    <row r="41" spans="1:27" ht="14.25">
      <c r="A41" s="10">
        <v>46037</v>
      </c>
      <c r="B41" s="9" t="s">
        <v>1467</v>
      </c>
      <c r="C41" s="11">
        <v>2836.65</v>
      </c>
      <c r="D41" s="9">
        <v>59</v>
      </c>
      <c r="E41" s="89"/>
      <c r="F41" s="9"/>
      <c r="G41" s="9"/>
      <c r="H41" s="13"/>
      <c r="I41" s="9" t="s">
        <v>11</v>
      </c>
      <c r="J41" s="9"/>
      <c r="K41" s="248">
        <v>45672</v>
      </c>
      <c r="L41" s="249">
        <f t="shared" si="0"/>
        <v>45672</v>
      </c>
      <c r="M41" s="227">
        <v>3385.02</v>
      </c>
      <c r="N41" s="176">
        <v>72</v>
      </c>
      <c r="O41" s="250">
        <v>47.01</v>
      </c>
      <c r="P41" s="251">
        <v>46037</v>
      </c>
      <c r="Q41" s="249">
        <f t="shared" si="1"/>
        <v>46037</v>
      </c>
      <c r="R41" s="11">
        <f t="shared" si="2"/>
        <v>3892.7729999999997</v>
      </c>
      <c r="S41" s="11">
        <f t="shared" si="9"/>
        <v>2836.65</v>
      </c>
      <c r="T41" s="28">
        <f t="shared" si="4"/>
        <v>34.259057971014492</v>
      </c>
      <c r="U41" s="11">
        <f t="shared" si="5"/>
        <v>3858.5139420289852</v>
      </c>
      <c r="V41" s="28">
        <f t="shared" si="6"/>
        <v>82.8</v>
      </c>
      <c r="W41" s="28">
        <f t="shared" si="10"/>
        <v>59</v>
      </c>
      <c r="X41" s="28">
        <f t="shared" si="8"/>
        <v>-23.799999999999997</v>
      </c>
      <c r="Y41" s="9"/>
      <c r="Z41" s="9"/>
      <c r="AA41" s="9"/>
    </row>
    <row r="42" spans="1:27" ht="14.25">
      <c r="A42" s="10">
        <v>46038</v>
      </c>
      <c r="B42" s="9" t="s">
        <v>1467</v>
      </c>
      <c r="C42" s="11">
        <v>2724.6</v>
      </c>
      <c r="D42" s="9">
        <v>56</v>
      </c>
      <c r="E42" s="89"/>
      <c r="F42" s="9"/>
      <c r="G42" s="9"/>
      <c r="H42" s="13"/>
      <c r="I42" s="9" t="s">
        <v>11</v>
      </c>
      <c r="J42" s="9"/>
      <c r="K42" s="248">
        <v>45673</v>
      </c>
      <c r="L42" s="249">
        <f t="shared" si="0"/>
        <v>45673</v>
      </c>
      <c r="M42" s="227">
        <v>3385.02</v>
      </c>
      <c r="N42" s="176">
        <v>72</v>
      </c>
      <c r="O42" s="250">
        <v>47.01</v>
      </c>
      <c r="P42" s="251">
        <v>46038</v>
      </c>
      <c r="Q42" s="249">
        <f t="shared" si="1"/>
        <v>46038</v>
      </c>
      <c r="R42" s="11">
        <f t="shared" si="2"/>
        <v>3892.7729999999997</v>
      </c>
      <c r="S42" s="11">
        <f t="shared" si="9"/>
        <v>2724.6</v>
      </c>
      <c r="T42" s="28">
        <f t="shared" si="4"/>
        <v>32.905797101449274</v>
      </c>
      <c r="U42" s="11">
        <f t="shared" si="5"/>
        <v>3859.8672028985502</v>
      </c>
      <c r="V42" s="28">
        <f t="shared" si="6"/>
        <v>82.8</v>
      </c>
      <c r="W42" s="28">
        <f t="shared" si="10"/>
        <v>56</v>
      </c>
      <c r="X42" s="28">
        <f t="shared" si="8"/>
        <v>-26.799999999999997</v>
      </c>
      <c r="Y42" s="9"/>
      <c r="Z42" s="9"/>
      <c r="AA42" s="9"/>
    </row>
    <row r="43" spans="1:27" ht="14.25">
      <c r="A43" s="10">
        <v>46039</v>
      </c>
      <c r="B43" s="9" t="s">
        <v>1467</v>
      </c>
      <c r="C43" s="11">
        <v>3579.4</v>
      </c>
      <c r="D43" s="9">
        <v>71</v>
      </c>
      <c r="E43" s="89"/>
      <c r="F43" s="9"/>
      <c r="G43" s="9"/>
      <c r="H43" s="13"/>
      <c r="I43" s="9" t="s">
        <v>11</v>
      </c>
      <c r="J43" s="9"/>
      <c r="K43" s="248">
        <v>45674</v>
      </c>
      <c r="L43" s="249">
        <f t="shared" si="0"/>
        <v>45674</v>
      </c>
      <c r="M43" s="227">
        <v>3385.02</v>
      </c>
      <c r="N43" s="176">
        <v>72</v>
      </c>
      <c r="O43" s="250">
        <v>47.01</v>
      </c>
      <c r="P43" s="251">
        <v>46039</v>
      </c>
      <c r="Q43" s="249">
        <f t="shared" si="1"/>
        <v>46039</v>
      </c>
      <c r="R43" s="11">
        <f t="shared" si="2"/>
        <v>3892.7729999999997</v>
      </c>
      <c r="S43" s="11">
        <f t="shared" si="9"/>
        <v>3579.4</v>
      </c>
      <c r="T43" s="28">
        <f t="shared" si="4"/>
        <v>43.229468599033822</v>
      </c>
      <c r="U43" s="11">
        <f t="shared" si="5"/>
        <v>3849.543531400966</v>
      </c>
      <c r="V43" s="28">
        <f t="shared" si="6"/>
        <v>82.8</v>
      </c>
      <c r="W43" s="28">
        <f t="shared" si="10"/>
        <v>71</v>
      </c>
      <c r="X43" s="28">
        <f t="shared" si="8"/>
        <v>-11.799999999999997</v>
      </c>
      <c r="Y43" s="9"/>
      <c r="Z43" s="9"/>
      <c r="AA43" s="9"/>
    </row>
    <row r="44" spans="1:27" ht="14.25">
      <c r="A44" s="10">
        <v>46040</v>
      </c>
      <c r="B44" s="9" t="s">
        <v>1467</v>
      </c>
      <c r="C44" s="11">
        <v>1829.14</v>
      </c>
      <c r="D44" s="9">
        <v>40</v>
      </c>
      <c r="E44" s="89"/>
      <c r="F44" s="9"/>
      <c r="G44" s="9"/>
      <c r="H44" s="13"/>
      <c r="I44" s="9" t="s">
        <v>11</v>
      </c>
      <c r="J44" s="9"/>
      <c r="K44" s="248">
        <v>45675</v>
      </c>
      <c r="L44" s="249">
        <f t="shared" si="0"/>
        <v>45675</v>
      </c>
      <c r="M44" s="227">
        <v>3385.02</v>
      </c>
      <c r="N44" s="176">
        <v>72</v>
      </c>
      <c r="O44" s="250">
        <v>47.01</v>
      </c>
      <c r="P44" s="251">
        <v>46040</v>
      </c>
      <c r="Q44" s="249">
        <f t="shared" si="1"/>
        <v>46040</v>
      </c>
      <c r="R44" s="11">
        <f t="shared" si="2"/>
        <v>3892.7729999999997</v>
      </c>
      <c r="S44" s="11">
        <f t="shared" si="9"/>
        <v>1829.14</v>
      </c>
      <c r="T44" s="28">
        <f t="shared" si="4"/>
        <v>22.09106280193237</v>
      </c>
      <c r="U44" s="11">
        <f t="shared" si="5"/>
        <v>3870.6819371980673</v>
      </c>
      <c r="V44" s="28">
        <f t="shared" si="6"/>
        <v>82.8</v>
      </c>
      <c r="W44" s="28">
        <f t="shared" si="10"/>
        <v>40</v>
      </c>
      <c r="X44" s="28">
        <f t="shared" si="8"/>
        <v>-42.8</v>
      </c>
      <c r="Y44" s="9"/>
      <c r="Z44" s="9"/>
      <c r="AA44" s="9"/>
    </row>
    <row r="45" spans="1:27" ht="14.25">
      <c r="A45" s="10">
        <v>46041</v>
      </c>
      <c r="B45" s="9" t="s">
        <v>1467</v>
      </c>
      <c r="C45" s="11">
        <v>3861.82</v>
      </c>
      <c r="D45" s="9">
        <v>83</v>
      </c>
      <c r="E45" s="89"/>
      <c r="F45" s="9"/>
      <c r="G45" s="9"/>
      <c r="H45" s="13"/>
      <c r="I45" s="9" t="s">
        <v>11</v>
      </c>
      <c r="J45" s="9"/>
      <c r="K45" s="248">
        <v>45676</v>
      </c>
      <c r="L45" s="249">
        <f t="shared" si="0"/>
        <v>45676</v>
      </c>
      <c r="M45" s="227">
        <v>3385.02</v>
      </c>
      <c r="N45" s="176">
        <v>72</v>
      </c>
      <c r="O45" s="250">
        <v>47.01</v>
      </c>
      <c r="P45" s="251">
        <v>46041</v>
      </c>
      <c r="Q45" s="249">
        <f t="shared" si="1"/>
        <v>46041</v>
      </c>
      <c r="R45" s="11">
        <f t="shared" si="2"/>
        <v>3892.7729999999997</v>
      </c>
      <c r="S45" s="11">
        <f t="shared" si="9"/>
        <v>3861.82</v>
      </c>
      <c r="T45" s="28">
        <f t="shared" si="4"/>
        <v>46.640338164251212</v>
      </c>
      <c r="U45" s="11">
        <f t="shared" si="5"/>
        <v>3846.1326618357484</v>
      </c>
      <c r="V45" s="28">
        <f t="shared" si="6"/>
        <v>82.8</v>
      </c>
      <c r="W45" s="28">
        <f t="shared" si="10"/>
        <v>83</v>
      </c>
      <c r="X45" s="28">
        <f t="shared" si="8"/>
        <v>0.20000000000000284</v>
      </c>
      <c r="Y45" s="9"/>
      <c r="Z45" s="9"/>
      <c r="AA45" s="9"/>
    </row>
    <row r="46" spans="1:27" ht="14.25">
      <c r="A46" s="10">
        <v>46042</v>
      </c>
      <c r="B46" s="9" t="s">
        <v>1467</v>
      </c>
      <c r="C46" s="11">
        <v>4118.5600000000004</v>
      </c>
      <c r="D46" s="9">
        <v>88</v>
      </c>
      <c r="E46" s="89"/>
      <c r="F46" s="9"/>
      <c r="G46" s="9"/>
      <c r="H46" s="13"/>
      <c r="I46" s="9" t="s">
        <v>11</v>
      </c>
      <c r="J46" s="9"/>
      <c r="K46" s="248">
        <v>45677</v>
      </c>
      <c r="L46" s="249">
        <f t="shared" si="0"/>
        <v>45677</v>
      </c>
      <c r="M46" s="227">
        <v>3385.02</v>
      </c>
      <c r="N46" s="176">
        <v>72</v>
      </c>
      <c r="O46" s="250">
        <v>47.01</v>
      </c>
      <c r="P46" s="251">
        <v>46042</v>
      </c>
      <c r="Q46" s="249">
        <f t="shared" si="1"/>
        <v>46042</v>
      </c>
      <c r="R46" s="11">
        <f t="shared" si="2"/>
        <v>3892.7729999999997</v>
      </c>
      <c r="S46" s="11">
        <f t="shared" si="9"/>
        <v>4118.5600000000004</v>
      </c>
      <c r="T46" s="28">
        <f t="shared" si="4"/>
        <v>49.741062801932372</v>
      </c>
      <c r="U46" s="11">
        <f t="shared" si="5"/>
        <v>3843.0319371980672</v>
      </c>
      <c r="V46" s="28">
        <f t="shared" si="6"/>
        <v>82.8</v>
      </c>
      <c r="W46" s="28">
        <f t="shared" si="10"/>
        <v>88</v>
      </c>
      <c r="X46" s="28">
        <f t="shared" si="8"/>
        <v>5.2000000000000028</v>
      </c>
      <c r="Y46" s="9"/>
      <c r="Z46" s="9"/>
      <c r="AA46" s="9"/>
    </row>
    <row r="47" spans="1:27" ht="14.25">
      <c r="A47" s="10">
        <v>46043</v>
      </c>
      <c r="B47" s="9" t="s">
        <v>1467</v>
      </c>
      <c r="C47" s="11">
        <v>2659</v>
      </c>
      <c r="D47" s="9">
        <v>56</v>
      </c>
      <c r="E47" s="89"/>
      <c r="F47" s="9"/>
      <c r="G47" s="9"/>
      <c r="H47" s="13"/>
      <c r="I47" s="9" t="s">
        <v>11</v>
      </c>
      <c r="J47" s="9"/>
      <c r="K47" s="248">
        <v>45678</v>
      </c>
      <c r="L47" s="249">
        <f t="shared" si="0"/>
        <v>45678</v>
      </c>
      <c r="M47" s="227">
        <v>3385.02</v>
      </c>
      <c r="N47" s="176">
        <v>72</v>
      </c>
      <c r="O47" s="250">
        <v>47.01</v>
      </c>
      <c r="P47" s="251">
        <v>46043</v>
      </c>
      <c r="Q47" s="249">
        <f t="shared" si="1"/>
        <v>46043</v>
      </c>
      <c r="R47" s="11">
        <f t="shared" si="2"/>
        <v>3892.7729999999997</v>
      </c>
      <c r="S47" s="11">
        <f t="shared" si="9"/>
        <v>2659</v>
      </c>
      <c r="T47" s="28">
        <f t="shared" si="4"/>
        <v>32.113526570048307</v>
      </c>
      <c r="U47" s="11">
        <f t="shared" si="5"/>
        <v>3860.6594734299515</v>
      </c>
      <c r="V47" s="28">
        <f t="shared" si="6"/>
        <v>82.8</v>
      </c>
      <c r="W47" s="28">
        <f t="shared" si="10"/>
        <v>56</v>
      </c>
      <c r="X47" s="28">
        <f t="shared" si="8"/>
        <v>-26.799999999999997</v>
      </c>
      <c r="Y47" s="9"/>
      <c r="Z47" s="9"/>
      <c r="AA47" s="9"/>
    </row>
    <row r="48" spans="1:27" ht="14.25">
      <c r="A48" s="10">
        <v>46044</v>
      </c>
      <c r="B48" s="9" t="s">
        <v>1467</v>
      </c>
      <c r="C48" s="11">
        <v>3916</v>
      </c>
      <c r="D48" s="9">
        <v>82</v>
      </c>
      <c r="E48" s="89"/>
      <c r="F48" s="9"/>
      <c r="G48" s="9"/>
      <c r="H48" s="13"/>
      <c r="I48" s="9" t="s">
        <v>11</v>
      </c>
      <c r="J48" s="9"/>
      <c r="K48" s="248">
        <v>45679</v>
      </c>
      <c r="L48" s="249">
        <f t="shared" si="0"/>
        <v>45679</v>
      </c>
      <c r="M48" s="227">
        <v>3385.02</v>
      </c>
      <c r="N48" s="176">
        <v>72</v>
      </c>
      <c r="O48" s="250">
        <v>47.01</v>
      </c>
      <c r="P48" s="251">
        <v>46044</v>
      </c>
      <c r="Q48" s="249">
        <f t="shared" si="1"/>
        <v>46044</v>
      </c>
      <c r="R48" s="11">
        <f t="shared" si="2"/>
        <v>3892.7729999999997</v>
      </c>
      <c r="S48" s="11">
        <f t="shared" si="9"/>
        <v>3916</v>
      </c>
      <c r="T48" s="28">
        <f t="shared" si="4"/>
        <v>47.294685990338166</v>
      </c>
      <c r="U48" s="11">
        <f t="shared" si="5"/>
        <v>3845.4783140096615</v>
      </c>
      <c r="V48" s="28">
        <f t="shared" si="6"/>
        <v>82.8</v>
      </c>
      <c r="W48" s="28">
        <f t="shared" si="10"/>
        <v>82</v>
      </c>
      <c r="X48" s="28">
        <f t="shared" si="8"/>
        <v>-0.79999999999999716</v>
      </c>
      <c r="Y48" s="9"/>
      <c r="Z48" s="9"/>
      <c r="AA48" s="9"/>
    </row>
    <row r="49" spans="1:27" ht="14.25">
      <c r="A49" s="10">
        <v>46045</v>
      </c>
      <c r="B49" s="9" t="s">
        <v>1467</v>
      </c>
      <c r="C49" s="11">
        <v>4500.9399999999996</v>
      </c>
      <c r="D49" s="9">
        <v>95</v>
      </c>
      <c r="E49" s="89"/>
      <c r="F49" s="9"/>
      <c r="G49" s="9"/>
      <c r="H49" s="13"/>
      <c r="I49" s="9" t="s">
        <v>11</v>
      </c>
      <c r="J49" s="9"/>
      <c r="K49" s="248">
        <v>45680</v>
      </c>
      <c r="L49" s="249">
        <f t="shared" si="0"/>
        <v>45680</v>
      </c>
      <c r="M49" s="227">
        <v>3385.02</v>
      </c>
      <c r="N49" s="176">
        <v>72</v>
      </c>
      <c r="O49" s="250">
        <v>47.01</v>
      </c>
      <c r="P49" s="251">
        <v>46045</v>
      </c>
      <c r="Q49" s="249">
        <f t="shared" si="1"/>
        <v>46045</v>
      </c>
      <c r="R49" s="11">
        <f t="shared" si="2"/>
        <v>3892.7729999999997</v>
      </c>
      <c r="S49" s="11">
        <f t="shared" si="9"/>
        <v>4500.9399999999996</v>
      </c>
      <c r="T49" s="28">
        <f t="shared" si="4"/>
        <v>54.359178743961351</v>
      </c>
      <c r="U49" s="11">
        <f t="shared" si="5"/>
        <v>3838.4138212560383</v>
      </c>
      <c r="V49" s="28">
        <f t="shared" si="6"/>
        <v>82.8</v>
      </c>
      <c r="W49" s="28">
        <f t="shared" si="10"/>
        <v>95</v>
      </c>
      <c r="X49" s="28">
        <f t="shared" si="8"/>
        <v>12.200000000000003</v>
      </c>
      <c r="Y49" s="9"/>
      <c r="Z49" s="9"/>
      <c r="AA49" s="9"/>
    </row>
    <row r="50" spans="1:27" ht="14.25">
      <c r="A50" s="10">
        <v>46046</v>
      </c>
      <c r="B50" s="9" t="s">
        <v>1467</v>
      </c>
      <c r="C50" s="11">
        <v>3112.22</v>
      </c>
      <c r="D50" s="9">
        <v>62</v>
      </c>
      <c r="E50" s="89"/>
      <c r="F50" s="9"/>
      <c r="G50" s="9"/>
      <c r="H50" s="13"/>
      <c r="I50" s="9" t="s">
        <v>11</v>
      </c>
      <c r="J50" s="9"/>
      <c r="K50" s="248">
        <v>45681</v>
      </c>
      <c r="L50" s="249">
        <f t="shared" si="0"/>
        <v>45681</v>
      </c>
      <c r="M50" s="227">
        <v>3385.02</v>
      </c>
      <c r="N50" s="176">
        <v>72</v>
      </c>
      <c r="O50" s="250">
        <v>47.01</v>
      </c>
      <c r="P50" s="251">
        <v>46046</v>
      </c>
      <c r="Q50" s="249">
        <f t="shared" si="1"/>
        <v>46046</v>
      </c>
      <c r="R50" s="11">
        <f t="shared" si="2"/>
        <v>3892.7729999999997</v>
      </c>
      <c r="S50" s="11">
        <f t="shared" si="9"/>
        <v>3112.22</v>
      </c>
      <c r="T50" s="28">
        <f t="shared" si="4"/>
        <v>37.587198067632848</v>
      </c>
      <c r="U50" s="11">
        <f t="shared" si="5"/>
        <v>3855.1858019323668</v>
      </c>
      <c r="V50" s="28">
        <f t="shared" si="6"/>
        <v>82.8</v>
      </c>
      <c r="W50" s="28">
        <f t="shared" si="10"/>
        <v>62</v>
      </c>
      <c r="X50" s="28">
        <f t="shared" si="8"/>
        <v>-20.799999999999997</v>
      </c>
      <c r="Y50" s="9"/>
      <c r="Z50" s="9"/>
      <c r="AA50" s="9"/>
    </row>
    <row r="51" spans="1:27" ht="14.25">
      <c r="A51" s="10">
        <v>46047</v>
      </c>
      <c r="B51" s="9" t="s">
        <v>1467</v>
      </c>
      <c r="C51" s="11">
        <v>2664.8</v>
      </c>
      <c r="D51" s="9">
        <v>55</v>
      </c>
      <c r="E51" s="89"/>
      <c r="F51" s="9"/>
      <c r="G51" s="9"/>
      <c r="H51" s="13"/>
      <c r="I51" s="9" t="s">
        <v>11</v>
      </c>
      <c r="J51" s="9"/>
      <c r="K51" s="248">
        <v>45682</v>
      </c>
      <c r="L51" s="249">
        <f t="shared" si="0"/>
        <v>45682</v>
      </c>
      <c r="M51" s="227">
        <v>3385.02</v>
      </c>
      <c r="N51" s="176">
        <v>72</v>
      </c>
      <c r="O51" s="250">
        <v>47.01</v>
      </c>
      <c r="P51" s="251">
        <v>46047</v>
      </c>
      <c r="Q51" s="249">
        <f t="shared" si="1"/>
        <v>46047</v>
      </c>
      <c r="R51" s="11">
        <f t="shared" si="2"/>
        <v>3892.7729999999997</v>
      </c>
      <c r="S51" s="11">
        <f t="shared" si="9"/>
        <v>2664.8</v>
      </c>
      <c r="T51" s="28">
        <f t="shared" si="4"/>
        <v>32.183574879227059</v>
      </c>
      <c r="U51" s="11">
        <f t="shared" si="5"/>
        <v>3860.5894251207728</v>
      </c>
      <c r="V51" s="28">
        <f t="shared" si="6"/>
        <v>82.8</v>
      </c>
      <c r="W51" s="28">
        <f t="shared" si="10"/>
        <v>55</v>
      </c>
      <c r="X51" s="28">
        <f t="shared" si="8"/>
        <v>-27.799999999999997</v>
      </c>
      <c r="Y51" s="9"/>
      <c r="Z51" s="9"/>
      <c r="AA51" s="9"/>
    </row>
    <row r="52" spans="1:27" ht="14.25">
      <c r="A52" s="10">
        <v>46048</v>
      </c>
      <c r="B52" s="9" t="s">
        <v>1467</v>
      </c>
      <c r="C52" s="11">
        <v>2893.72</v>
      </c>
      <c r="D52" s="9">
        <v>60</v>
      </c>
      <c r="E52" s="89"/>
      <c r="F52" s="9"/>
      <c r="G52" s="9"/>
      <c r="H52" s="13"/>
      <c r="I52" s="9" t="s">
        <v>11</v>
      </c>
      <c r="J52" s="9"/>
      <c r="K52" s="248">
        <v>45683</v>
      </c>
      <c r="L52" s="249">
        <f t="shared" si="0"/>
        <v>45683</v>
      </c>
      <c r="M52" s="227">
        <v>3385.02</v>
      </c>
      <c r="N52" s="176">
        <v>72</v>
      </c>
      <c r="O52" s="250">
        <v>47.01</v>
      </c>
      <c r="P52" s="251">
        <v>46048</v>
      </c>
      <c r="Q52" s="249">
        <f t="shared" si="1"/>
        <v>46048</v>
      </c>
      <c r="R52" s="11">
        <f t="shared" si="2"/>
        <v>3892.7729999999997</v>
      </c>
      <c r="S52" s="11">
        <f t="shared" si="9"/>
        <v>2893.72</v>
      </c>
      <c r="T52" s="28">
        <f t="shared" si="4"/>
        <v>34.948309178743962</v>
      </c>
      <c r="U52" s="11">
        <f t="shared" si="5"/>
        <v>3857.8246908212559</v>
      </c>
      <c r="V52" s="28">
        <f t="shared" si="6"/>
        <v>82.8</v>
      </c>
      <c r="W52" s="28">
        <f t="shared" si="10"/>
        <v>60</v>
      </c>
      <c r="X52" s="28">
        <f t="shared" si="8"/>
        <v>-22.799999999999997</v>
      </c>
      <c r="Y52" s="9"/>
      <c r="Z52" s="9"/>
      <c r="AA52" s="9"/>
    </row>
    <row r="53" spans="1:27" ht="14.25">
      <c r="A53" s="10">
        <v>46049</v>
      </c>
      <c r="B53" s="9" t="s">
        <v>1467</v>
      </c>
      <c r="C53" s="11">
        <v>3702.35</v>
      </c>
      <c r="D53" s="9">
        <v>77</v>
      </c>
      <c r="E53" s="89"/>
      <c r="F53" s="9"/>
      <c r="G53" s="9"/>
      <c r="H53" s="13"/>
      <c r="I53" s="9" t="s">
        <v>11</v>
      </c>
      <c r="J53" s="9"/>
      <c r="K53" s="248">
        <v>45684</v>
      </c>
      <c r="L53" s="249">
        <f t="shared" si="0"/>
        <v>45684</v>
      </c>
      <c r="M53" s="227">
        <v>3385.02</v>
      </c>
      <c r="N53" s="176">
        <v>72</v>
      </c>
      <c r="O53" s="250">
        <v>47.01</v>
      </c>
      <c r="P53" s="251">
        <v>46049</v>
      </c>
      <c r="Q53" s="249">
        <f t="shared" si="1"/>
        <v>46049</v>
      </c>
      <c r="R53" s="11">
        <f t="shared" si="2"/>
        <v>3892.7729999999997</v>
      </c>
      <c r="S53" s="11">
        <f t="shared" si="9"/>
        <v>3702.35</v>
      </c>
      <c r="T53" s="28">
        <f t="shared" si="4"/>
        <v>44.714371980676326</v>
      </c>
      <c r="U53" s="11">
        <f t="shared" si="5"/>
        <v>3848.0586280193234</v>
      </c>
      <c r="V53" s="28">
        <f t="shared" si="6"/>
        <v>82.8</v>
      </c>
      <c r="W53" s="28">
        <f t="shared" si="10"/>
        <v>77</v>
      </c>
      <c r="X53" s="28">
        <f t="shared" si="8"/>
        <v>-5.7999999999999972</v>
      </c>
      <c r="Y53" s="9"/>
      <c r="Z53" s="9"/>
      <c r="AA53" s="9"/>
    </row>
    <row r="54" spans="1:27" ht="14.25">
      <c r="A54" s="10">
        <v>46050</v>
      </c>
      <c r="B54" s="9" t="s">
        <v>1467</v>
      </c>
      <c r="C54" s="11">
        <v>4073.01</v>
      </c>
      <c r="D54" s="9">
        <v>85</v>
      </c>
      <c r="E54" s="89"/>
      <c r="F54" s="9"/>
      <c r="G54" s="9"/>
      <c r="H54" s="13"/>
      <c r="I54" s="9" t="s">
        <v>11</v>
      </c>
      <c r="J54" s="9"/>
      <c r="K54" s="248">
        <v>45685</v>
      </c>
      <c r="L54" s="249">
        <f t="shared" si="0"/>
        <v>45685</v>
      </c>
      <c r="M54" s="227">
        <v>3385.02</v>
      </c>
      <c r="N54" s="176">
        <v>72</v>
      </c>
      <c r="O54" s="250">
        <v>47.01</v>
      </c>
      <c r="P54" s="251">
        <v>46050</v>
      </c>
      <c r="Q54" s="249">
        <f t="shared" si="1"/>
        <v>46050</v>
      </c>
      <c r="R54" s="11">
        <f t="shared" si="2"/>
        <v>3892.7729999999997</v>
      </c>
      <c r="S54" s="11">
        <f t="shared" si="9"/>
        <v>4073.01</v>
      </c>
      <c r="T54" s="28">
        <f t="shared" si="4"/>
        <v>49.190942028985511</v>
      </c>
      <c r="U54" s="11">
        <f t="shared" si="5"/>
        <v>3843.5820579710144</v>
      </c>
      <c r="V54" s="28">
        <f t="shared" si="6"/>
        <v>82.8</v>
      </c>
      <c r="W54" s="28">
        <f t="shared" si="10"/>
        <v>85</v>
      </c>
      <c r="X54" s="28">
        <f t="shared" si="8"/>
        <v>2.2000000000000028</v>
      </c>
      <c r="Y54" s="9"/>
      <c r="Z54" s="9"/>
      <c r="AA54" s="9"/>
    </row>
    <row r="55" spans="1:27" ht="14.25">
      <c r="A55" s="10">
        <v>46051</v>
      </c>
      <c r="B55" s="9" t="s">
        <v>1467</v>
      </c>
      <c r="C55" s="11">
        <v>3037.9</v>
      </c>
      <c r="D55" s="9">
        <v>61</v>
      </c>
      <c r="E55" s="89"/>
      <c r="F55" s="9"/>
      <c r="G55" s="9"/>
      <c r="H55" s="13"/>
      <c r="I55" s="9" t="s">
        <v>11</v>
      </c>
      <c r="J55" s="9"/>
      <c r="K55" s="248">
        <v>45686</v>
      </c>
      <c r="L55" s="249">
        <f t="shared" si="0"/>
        <v>45686</v>
      </c>
      <c r="M55" s="227">
        <v>3385.02</v>
      </c>
      <c r="N55" s="176">
        <v>72</v>
      </c>
      <c r="O55" s="250">
        <v>47.01</v>
      </c>
      <c r="P55" s="251">
        <v>46051</v>
      </c>
      <c r="Q55" s="249">
        <f t="shared" si="1"/>
        <v>46051</v>
      </c>
      <c r="R55" s="11">
        <f t="shared" si="2"/>
        <v>3892.7729999999997</v>
      </c>
      <c r="S55" s="11">
        <f t="shared" si="9"/>
        <v>3037.9</v>
      </c>
      <c r="T55" s="28">
        <f t="shared" si="4"/>
        <v>36.689613526570049</v>
      </c>
      <c r="U55" s="11">
        <f t="shared" si="5"/>
        <v>3856.0833864734295</v>
      </c>
      <c r="V55" s="28">
        <f t="shared" si="6"/>
        <v>82.8</v>
      </c>
      <c r="W55" s="28">
        <f t="shared" si="10"/>
        <v>61</v>
      </c>
      <c r="X55" s="28">
        <f t="shared" si="8"/>
        <v>-21.799999999999997</v>
      </c>
      <c r="Y55" s="9"/>
      <c r="Z55" s="9"/>
      <c r="AA55" s="9"/>
    </row>
    <row r="56" spans="1:27" ht="14.25">
      <c r="A56" s="10">
        <v>46052</v>
      </c>
      <c r="B56" s="9" t="s">
        <v>1467</v>
      </c>
      <c r="C56" s="11">
        <v>3448.76</v>
      </c>
      <c r="D56" s="9">
        <v>73</v>
      </c>
      <c r="E56" s="89"/>
      <c r="F56" s="9"/>
      <c r="G56" s="9"/>
      <c r="H56" s="13"/>
      <c r="I56" s="9" t="s">
        <v>11</v>
      </c>
      <c r="J56" s="9"/>
      <c r="K56" s="248">
        <v>45687</v>
      </c>
      <c r="L56" s="249">
        <f t="shared" si="0"/>
        <v>45687</v>
      </c>
      <c r="M56" s="227">
        <v>3385.02</v>
      </c>
      <c r="N56" s="176">
        <v>72</v>
      </c>
      <c r="O56" s="250">
        <v>47.01</v>
      </c>
      <c r="P56" s="251">
        <v>46052</v>
      </c>
      <c r="Q56" s="249">
        <f t="shared" si="1"/>
        <v>46052</v>
      </c>
      <c r="R56" s="11">
        <f t="shared" si="2"/>
        <v>3892.7729999999997</v>
      </c>
      <c r="S56" s="11">
        <f t="shared" si="9"/>
        <v>3448.76</v>
      </c>
      <c r="T56" s="28">
        <f t="shared" si="4"/>
        <v>41.651690821256039</v>
      </c>
      <c r="U56" s="11">
        <f t="shared" si="5"/>
        <v>3851.1213091787436</v>
      </c>
      <c r="V56" s="28">
        <f t="shared" si="6"/>
        <v>82.8</v>
      </c>
      <c r="W56" s="28">
        <f t="shared" si="10"/>
        <v>73</v>
      </c>
      <c r="X56" s="28">
        <f t="shared" si="8"/>
        <v>-9.7999999999999972</v>
      </c>
      <c r="Y56" s="9"/>
      <c r="Z56" s="9"/>
      <c r="AA56" s="9"/>
    </row>
    <row r="57" spans="1:27" ht="14.25">
      <c r="A57" s="10">
        <v>46053</v>
      </c>
      <c r="B57" s="9" t="s">
        <v>1467</v>
      </c>
      <c r="C57" s="11">
        <v>2320.5</v>
      </c>
      <c r="D57" s="9">
        <v>47</v>
      </c>
      <c r="E57" s="89"/>
      <c r="F57" s="9"/>
      <c r="G57" s="9"/>
      <c r="H57" s="13"/>
      <c r="I57" s="9" t="s">
        <v>11</v>
      </c>
      <c r="J57" s="9"/>
      <c r="K57" s="248">
        <v>45688</v>
      </c>
      <c r="L57" s="249">
        <f t="shared" si="0"/>
        <v>45688</v>
      </c>
      <c r="M57" s="227">
        <v>3385.02</v>
      </c>
      <c r="N57" s="176">
        <v>72</v>
      </c>
      <c r="O57" s="250">
        <v>47.01</v>
      </c>
      <c r="P57" s="251">
        <v>46053</v>
      </c>
      <c r="Q57" s="249">
        <f t="shared" si="1"/>
        <v>46053</v>
      </c>
      <c r="R57" s="11">
        <f t="shared" si="2"/>
        <v>3892.7729999999997</v>
      </c>
      <c r="S57" s="11">
        <f t="shared" si="9"/>
        <v>2320.5</v>
      </c>
      <c r="T57" s="28">
        <f t="shared" si="4"/>
        <v>28.025362318840582</v>
      </c>
      <c r="U57" s="11">
        <f t="shared" si="5"/>
        <v>3864.7476376811592</v>
      </c>
      <c r="V57" s="28">
        <f t="shared" si="6"/>
        <v>82.8</v>
      </c>
      <c r="W57" s="28">
        <f t="shared" si="10"/>
        <v>47</v>
      </c>
      <c r="X57" s="28">
        <f t="shared" si="8"/>
        <v>-35.799999999999997</v>
      </c>
      <c r="Y57" s="9"/>
      <c r="Z57" s="9"/>
      <c r="AA57" s="9"/>
    </row>
    <row r="58" spans="1:27" ht="15">
      <c r="A58" s="10">
        <v>46054</v>
      </c>
      <c r="B58" s="9" t="s">
        <v>1467</v>
      </c>
      <c r="C58" s="11">
        <v>2324.04</v>
      </c>
      <c r="D58" s="9">
        <v>50</v>
      </c>
      <c r="E58" s="89"/>
      <c r="F58" s="9"/>
      <c r="G58" s="9"/>
      <c r="H58" s="13"/>
      <c r="I58" s="9" t="s">
        <v>11</v>
      </c>
      <c r="J58" s="9"/>
      <c r="K58" s="252">
        <v>46047</v>
      </c>
      <c r="L58" s="249">
        <f t="shared" si="0"/>
        <v>46047</v>
      </c>
      <c r="M58" s="139">
        <f t="shared" ref="M58:N58" si="11">SUM(M2:M57)</f>
        <v>104935.62000000001</v>
      </c>
      <c r="N58" s="141">
        <f t="shared" si="11"/>
        <v>2232</v>
      </c>
      <c r="O58" s="253">
        <f>MEDIAN(O2:O57)</f>
        <v>47.01</v>
      </c>
      <c r="P58" s="254">
        <v>46048</v>
      </c>
      <c r="Q58" s="255" t="s">
        <v>1578</v>
      </c>
      <c r="R58" s="82">
        <f t="shared" ref="R58:S58" si="12">SUM(R27:R57)</f>
        <v>120675.96300000002</v>
      </c>
      <c r="S58" s="82">
        <f t="shared" si="12"/>
        <v>94673.169999999984</v>
      </c>
      <c r="T58" s="256">
        <f>S58/W58</f>
        <v>49.933106540084381</v>
      </c>
      <c r="U58" s="82">
        <f>R58-S58</f>
        <v>26002.793000000034</v>
      </c>
      <c r="V58" s="256">
        <f t="shared" si="6"/>
        <v>2566.7999999999997</v>
      </c>
      <c r="W58" s="256">
        <f>SUM(W2:W57)</f>
        <v>1896</v>
      </c>
      <c r="X58" s="256">
        <f t="shared" si="8"/>
        <v>-670.79999999999973</v>
      </c>
      <c r="Y58" s="9"/>
      <c r="Z58" s="9"/>
      <c r="AA58" s="9"/>
    </row>
    <row r="59" spans="1:27" ht="14.25">
      <c r="A59" s="10">
        <v>46055</v>
      </c>
      <c r="B59" s="9" t="s">
        <v>1467</v>
      </c>
      <c r="C59" s="11">
        <v>3516.75</v>
      </c>
      <c r="D59" s="9">
        <v>72</v>
      </c>
      <c r="E59" s="89"/>
      <c r="F59" s="9"/>
      <c r="G59" s="9"/>
      <c r="H59" s="13"/>
      <c r="I59" s="9" t="s">
        <v>11</v>
      </c>
      <c r="J59" s="9"/>
      <c r="K59" s="248">
        <v>45689</v>
      </c>
      <c r="L59" s="249">
        <f t="shared" si="0"/>
        <v>45689</v>
      </c>
      <c r="M59" s="227">
        <v>3385.02</v>
      </c>
      <c r="N59" s="176">
        <v>72</v>
      </c>
      <c r="O59" s="250">
        <v>47.01</v>
      </c>
      <c r="P59" s="251">
        <v>46054</v>
      </c>
      <c r="Q59" s="249">
        <f t="shared" ref="Q59:Q86" si="13">P59</f>
        <v>46054</v>
      </c>
      <c r="R59" s="11">
        <f t="shared" ref="R59:R86" si="14">M59*$Z$1</f>
        <v>3892.7729999999997</v>
      </c>
      <c r="S59" s="11">
        <f t="shared" ref="S59:S86" si="15">C58</f>
        <v>2324.04</v>
      </c>
      <c r="T59" s="28">
        <f t="shared" ref="T59:T86" si="16">S59/V59</f>
        <v>28.068115942028985</v>
      </c>
      <c r="U59" s="11">
        <f t="shared" ref="U59:U86" si="17">R59-T59</f>
        <v>3864.7048840579705</v>
      </c>
      <c r="V59" s="28">
        <f t="shared" si="6"/>
        <v>82.8</v>
      </c>
      <c r="W59" s="28">
        <f t="shared" ref="W59:W86" si="18">D59</f>
        <v>72</v>
      </c>
      <c r="X59" s="28">
        <f t="shared" si="8"/>
        <v>-10.799999999999997</v>
      </c>
      <c r="Y59" s="9"/>
      <c r="Z59" s="9"/>
      <c r="AA59" s="9"/>
    </row>
    <row r="60" spans="1:27" ht="14.25">
      <c r="A60" s="10">
        <v>46056</v>
      </c>
      <c r="B60" s="9" t="s">
        <v>1467</v>
      </c>
      <c r="C60" s="11">
        <v>3548.61</v>
      </c>
      <c r="D60" s="9">
        <v>74</v>
      </c>
      <c r="E60" s="89"/>
      <c r="F60" s="9"/>
      <c r="G60" s="9"/>
      <c r="H60" s="13"/>
      <c r="I60" s="9" t="s">
        <v>11</v>
      </c>
      <c r="J60" s="9"/>
      <c r="K60" s="248">
        <v>45690</v>
      </c>
      <c r="L60" s="249">
        <f t="shared" si="0"/>
        <v>45690</v>
      </c>
      <c r="M60" s="227">
        <v>3385.02</v>
      </c>
      <c r="N60" s="176">
        <v>72</v>
      </c>
      <c r="O60" s="250">
        <v>47.01</v>
      </c>
      <c r="P60" s="251">
        <v>46055</v>
      </c>
      <c r="Q60" s="249">
        <f t="shared" si="13"/>
        <v>46055</v>
      </c>
      <c r="R60" s="11">
        <f t="shared" si="14"/>
        <v>3892.7729999999997</v>
      </c>
      <c r="S60" s="11">
        <f t="shared" si="15"/>
        <v>3516.75</v>
      </c>
      <c r="T60" s="28">
        <f t="shared" si="16"/>
        <v>42.472826086956523</v>
      </c>
      <c r="U60" s="11">
        <f t="shared" si="17"/>
        <v>3850.3001739130432</v>
      </c>
      <c r="V60" s="28">
        <f t="shared" si="6"/>
        <v>82.8</v>
      </c>
      <c r="W60" s="28">
        <f t="shared" si="18"/>
        <v>74</v>
      </c>
      <c r="X60" s="28">
        <f t="shared" si="8"/>
        <v>-8.7999999999999972</v>
      </c>
      <c r="Y60" s="9"/>
      <c r="Z60" s="9"/>
      <c r="AA60" s="9"/>
    </row>
    <row r="61" spans="1:27" ht="14.25">
      <c r="A61" s="10">
        <v>46057</v>
      </c>
      <c r="B61" s="9" t="s">
        <v>1467</v>
      </c>
      <c r="C61" s="11">
        <v>3548.11</v>
      </c>
      <c r="D61" s="9">
        <v>77</v>
      </c>
      <c r="E61" s="89"/>
      <c r="F61" s="9"/>
      <c r="G61" s="9"/>
      <c r="H61" s="13"/>
      <c r="I61" s="9" t="s">
        <v>11</v>
      </c>
      <c r="J61" s="9"/>
      <c r="K61" s="248">
        <v>45691</v>
      </c>
      <c r="L61" s="249">
        <f t="shared" si="0"/>
        <v>45691</v>
      </c>
      <c r="M61" s="227">
        <v>3385.02</v>
      </c>
      <c r="N61" s="176">
        <v>72</v>
      </c>
      <c r="O61" s="250">
        <v>47.01</v>
      </c>
      <c r="P61" s="251">
        <v>46056</v>
      </c>
      <c r="Q61" s="249">
        <f t="shared" si="13"/>
        <v>46056</v>
      </c>
      <c r="R61" s="11">
        <f t="shared" si="14"/>
        <v>3892.7729999999997</v>
      </c>
      <c r="S61" s="11">
        <f t="shared" si="15"/>
        <v>3548.61</v>
      </c>
      <c r="T61" s="28">
        <f t="shared" si="16"/>
        <v>42.857608695652175</v>
      </c>
      <c r="U61" s="11">
        <f t="shared" si="17"/>
        <v>3849.9153913043474</v>
      </c>
      <c r="V61" s="28">
        <f t="shared" si="6"/>
        <v>82.8</v>
      </c>
      <c r="W61" s="28">
        <f t="shared" si="18"/>
        <v>77</v>
      </c>
      <c r="X61" s="28">
        <f t="shared" si="8"/>
        <v>-5.7999999999999972</v>
      </c>
      <c r="Y61" s="9"/>
      <c r="Z61" s="9"/>
      <c r="AA61" s="9"/>
    </row>
    <row r="62" spans="1:27" ht="14.25">
      <c r="A62" s="10">
        <v>46058</v>
      </c>
      <c r="B62" s="9" t="s">
        <v>1467</v>
      </c>
      <c r="C62" s="11">
        <v>2874.24</v>
      </c>
      <c r="D62" s="9">
        <v>61</v>
      </c>
      <c r="E62" s="89"/>
      <c r="F62" s="9"/>
      <c r="G62" s="9"/>
      <c r="H62" s="13"/>
      <c r="I62" s="9" t="s">
        <v>11</v>
      </c>
      <c r="J62" s="9"/>
      <c r="K62" s="248">
        <v>45692</v>
      </c>
      <c r="L62" s="249">
        <f t="shared" si="0"/>
        <v>45692</v>
      </c>
      <c r="M62" s="227">
        <v>3385.02</v>
      </c>
      <c r="N62" s="176">
        <v>72</v>
      </c>
      <c r="O62" s="250">
        <v>47.01</v>
      </c>
      <c r="P62" s="251">
        <v>46057</v>
      </c>
      <c r="Q62" s="249">
        <f t="shared" si="13"/>
        <v>46057</v>
      </c>
      <c r="R62" s="11">
        <f t="shared" si="14"/>
        <v>3892.7729999999997</v>
      </c>
      <c r="S62" s="11">
        <f t="shared" si="15"/>
        <v>3548.11</v>
      </c>
      <c r="T62" s="28">
        <f t="shared" si="16"/>
        <v>42.851570048309185</v>
      </c>
      <c r="U62" s="11">
        <f t="shared" si="17"/>
        <v>3849.9214299516907</v>
      </c>
      <c r="V62" s="28">
        <f t="shared" si="6"/>
        <v>82.8</v>
      </c>
      <c r="W62" s="28">
        <f t="shared" si="18"/>
        <v>61</v>
      </c>
      <c r="X62" s="28">
        <f t="shared" si="8"/>
        <v>-21.799999999999997</v>
      </c>
      <c r="Y62" s="9"/>
      <c r="Z62" s="9"/>
      <c r="AA62" s="9"/>
    </row>
    <row r="63" spans="1:27" ht="14.25">
      <c r="A63" s="10">
        <v>46059</v>
      </c>
      <c r="B63" s="9" t="s">
        <v>1467</v>
      </c>
      <c r="C63" s="11">
        <v>4523.6899999999996</v>
      </c>
      <c r="D63" s="9">
        <v>85</v>
      </c>
      <c r="E63" s="89"/>
      <c r="F63" s="9"/>
      <c r="G63" s="9"/>
      <c r="H63" s="13"/>
      <c r="I63" s="9" t="s">
        <v>11</v>
      </c>
      <c r="J63" s="9"/>
      <c r="K63" s="248">
        <v>45693</v>
      </c>
      <c r="L63" s="249">
        <f t="shared" si="0"/>
        <v>45693</v>
      </c>
      <c r="M63" s="227">
        <v>3385.02</v>
      </c>
      <c r="N63" s="176">
        <v>72</v>
      </c>
      <c r="O63" s="250">
        <v>47.01</v>
      </c>
      <c r="P63" s="251">
        <v>46058</v>
      </c>
      <c r="Q63" s="249">
        <f t="shared" si="13"/>
        <v>46058</v>
      </c>
      <c r="R63" s="11">
        <f t="shared" si="14"/>
        <v>3892.7729999999997</v>
      </c>
      <c r="S63" s="11">
        <f t="shared" si="15"/>
        <v>2874.24</v>
      </c>
      <c r="T63" s="28">
        <f t="shared" si="16"/>
        <v>34.713043478260872</v>
      </c>
      <c r="U63" s="11">
        <f t="shared" si="17"/>
        <v>3858.059956521739</v>
      </c>
      <c r="V63" s="28">
        <f t="shared" si="6"/>
        <v>82.8</v>
      </c>
      <c r="W63" s="28">
        <f t="shared" si="18"/>
        <v>85</v>
      </c>
      <c r="X63" s="28">
        <f t="shared" si="8"/>
        <v>2.2000000000000028</v>
      </c>
      <c r="Y63" s="9"/>
      <c r="Z63" s="9"/>
      <c r="AA63" s="9"/>
    </row>
    <row r="64" spans="1:27" ht="14.25">
      <c r="A64" s="10">
        <v>46060</v>
      </c>
      <c r="B64" s="9" t="s">
        <v>1467</v>
      </c>
      <c r="C64" s="11">
        <v>4176.8999999999996</v>
      </c>
      <c r="D64" s="9">
        <v>85</v>
      </c>
      <c r="E64" s="89"/>
      <c r="F64" s="9"/>
      <c r="G64" s="9"/>
      <c r="H64" s="13"/>
      <c r="I64" s="9" t="s">
        <v>11</v>
      </c>
      <c r="J64" s="9"/>
      <c r="K64" s="248">
        <v>45694</v>
      </c>
      <c r="L64" s="249">
        <f t="shared" si="0"/>
        <v>45694</v>
      </c>
      <c r="M64" s="227">
        <v>3385.02</v>
      </c>
      <c r="N64" s="176">
        <v>72</v>
      </c>
      <c r="O64" s="250">
        <v>47.01</v>
      </c>
      <c r="P64" s="251">
        <v>46059</v>
      </c>
      <c r="Q64" s="249">
        <f t="shared" si="13"/>
        <v>46059</v>
      </c>
      <c r="R64" s="11">
        <f t="shared" si="14"/>
        <v>3892.7729999999997</v>
      </c>
      <c r="S64" s="11">
        <f t="shared" si="15"/>
        <v>4523.6899999999996</v>
      </c>
      <c r="T64" s="28">
        <f t="shared" si="16"/>
        <v>54.633937198067628</v>
      </c>
      <c r="U64" s="11">
        <f t="shared" si="17"/>
        <v>3838.1390628019321</v>
      </c>
      <c r="V64" s="28">
        <f t="shared" si="6"/>
        <v>82.8</v>
      </c>
      <c r="W64" s="28">
        <f t="shared" si="18"/>
        <v>85</v>
      </c>
      <c r="X64" s="28">
        <f t="shared" si="8"/>
        <v>2.2000000000000028</v>
      </c>
      <c r="Y64" s="9"/>
      <c r="Z64" s="9"/>
      <c r="AA64" s="9"/>
    </row>
    <row r="65" spans="1:27" ht="14.25">
      <c r="A65" s="10">
        <v>46061</v>
      </c>
      <c r="B65" s="9" t="s">
        <v>1467</v>
      </c>
      <c r="C65" s="11">
        <v>2917.91</v>
      </c>
      <c r="D65" s="9">
        <v>63</v>
      </c>
      <c r="E65" s="89"/>
      <c r="F65" s="9"/>
      <c r="G65" s="9"/>
      <c r="H65" s="13"/>
      <c r="I65" s="9" t="s">
        <v>11</v>
      </c>
      <c r="J65" s="9"/>
      <c r="K65" s="248">
        <v>45695</v>
      </c>
      <c r="L65" s="249">
        <f t="shared" si="0"/>
        <v>45695</v>
      </c>
      <c r="M65" s="227">
        <v>3385.02</v>
      </c>
      <c r="N65" s="176">
        <v>72</v>
      </c>
      <c r="O65" s="250">
        <v>47.01</v>
      </c>
      <c r="P65" s="251">
        <v>46060</v>
      </c>
      <c r="Q65" s="249">
        <f t="shared" si="13"/>
        <v>46060</v>
      </c>
      <c r="R65" s="11">
        <f t="shared" si="14"/>
        <v>3892.7729999999997</v>
      </c>
      <c r="S65" s="11">
        <f t="shared" si="15"/>
        <v>4176.8999999999996</v>
      </c>
      <c r="T65" s="28">
        <f t="shared" si="16"/>
        <v>50.445652173913039</v>
      </c>
      <c r="U65" s="11">
        <f t="shared" si="17"/>
        <v>3842.3273478260867</v>
      </c>
      <c r="V65" s="28">
        <f t="shared" si="6"/>
        <v>82.8</v>
      </c>
      <c r="W65" s="28">
        <f t="shared" si="18"/>
        <v>63</v>
      </c>
      <c r="X65" s="28">
        <f t="shared" si="8"/>
        <v>-19.799999999999997</v>
      </c>
      <c r="Y65" s="9"/>
      <c r="Z65" s="9"/>
      <c r="AA65" s="9"/>
    </row>
    <row r="66" spans="1:27" ht="14.25">
      <c r="A66" s="10">
        <v>46062</v>
      </c>
      <c r="B66" s="9" t="s">
        <v>1467</v>
      </c>
      <c r="C66" s="11">
        <v>4429.2700000000004</v>
      </c>
      <c r="D66" s="9">
        <v>96</v>
      </c>
      <c r="E66" s="89"/>
      <c r="F66" s="9"/>
      <c r="G66" s="9"/>
      <c r="H66" s="13"/>
      <c r="I66" s="9" t="s">
        <v>11</v>
      </c>
      <c r="J66" s="9"/>
      <c r="K66" s="248">
        <v>45696</v>
      </c>
      <c r="L66" s="249">
        <f t="shared" si="0"/>
        <v>45696</v>
      </c>
      <c r="M66" s="227">
        <v>3385.02</v>
      </c>
      <c r="N66" s="176">
        <v>72</v>
      </c>
      <c r="O66" s="250">
        <v>47.01</v>
      </c>
      <c r="P66" s="251">
        <v>46061</v>
      </c>
      <c r="Q66" s="249">
        <f t="shared" si="13"/>
        <v>46061</v>
      </c>
      <c r="R66" s="11">
        <f t="shared" si="14"/>
        <v>3892.7729999999997</v>
      </c>
      <c r="S66" s="11">
        <f t="shared" si="15"/>
        <v>2917.91</v>
      </c>
      <c r="T66" s="28">
        <f t="shared" si="16"/>
        <v>35.240458937198071</v>
      </c>
      <c r="U66" s="11">
        <f t="shared" si="17"/>
        <v>3857.5325410628016</v>
      </c>
      <c r="V66" s="28">
        <f t="shared" si="6"/>
        <v>82.8</v>
      </c>
      <c r="W66" s="28">
        <f t="shared" si="18"/>
        <v>96</v>
      </c>
      <c r="X66" s="28">
        <f t="shared" si="8"/>
        <v>13.200000000000003</v>
      </c>
      <c r="Y66" s="9"/>
      <c r="Z66" s="9"/>
      <c r="AA66" s="9"/>
    </row>
    <row r="67" spans="1:27" ht="14.25">
      <c r="A67" s="10">
        <v>46063</v>
      </c>
      <c r="B67" s="9" t="s">
        <v>1467</v>
      </c>
      <c r="C67" s="11">
        <v>2284.2199999999998</v>
      </c>
      <c r="D67" s="9">
        <v>49</v>
      </c>
      <c r="E67" s="89"/>
      <c r="F67" s="9"/>
      <c r="G67" s="9"/>
      <c r="H67" s="13"/>
      <c r="I67" s="9" t="s">
        <v>11</v>
      </c>
      <c r="J67" s="9"/>
      <c r="K67" s="248">
        <v>45697</v>
      </c>
      <c r="L67" s="249">
        <f t="shared" si="0"/>
        <v>45697</v>
      </c>
      <c r="M67" s="227">
        <v>3385.02</v>
      </c>
      <c r="N67" s="176">
        <v>72</v>
      </c>
      <c r="O67" s="250">
        <v>47.01</v>
      </c>
      <c r="P67" s="251">
        <v>46062</v>
      </c>
      <c r="Q67" s="249">
        <f t="shared" si="13"/>
        <v>46062</v>
      </c>
      <c r="R67" s="11">
        <f t="shared" si="14"/>
        <v>3892.7729999999997</v>
      </c>
      <c r="S67" s="11">
        <f t="shared" si="15"/>
        <v>4429.2700000000004</v>
      </c>
      <c r="T67" s="28">
        <f t="shared" si="16"/>
        <v>53.49359903381643</v>
      </c>
      <c r="U67" s="11">
        <f t="shared" si="17"/>
        <v>3839.2794009661834</v>
      </c>
      <c r="V67" s="28">
        <f t="shared" si="6"/>
        <v>82.8</v>
      </c>
      <c r="W67" s="28">
        <f t="shared" si="18"/>
        <v>49</v>
      </c>
      <c r="X67" s="28">
        <f t="shared" si="8"/>
        <v>-33.799999999999997</v>
      </c>
      <c r="Y67" s="9"/>
      <c r="Z67" s="9"/>
      <c r="AA67" s="9"/>
    </row>
    <row r="68" spans="1:27" ht="14.25">
      <c r="A68" s="10">
        <v>46064</v>
      </c>
      <c r="B68" s="9" t="s">
        <v>1467</v>
      </c>
      <c r="C68" s="11">
        <v>3209.54</v>
      </c>
      <c r="D68" s="9">
        <v>65</v>
      </c>
      <c r="E68" s="89"/>
      <c r="F68" s="9"/>
      <c r="G68" s="9"/>
      <c r="H68" s="13"/>
      <c r="I68" s="9" t="s">
        <v>11</v>
      </c>
      <c r="J68" s="9"/>
      <c r="K68" s="248">
        <v>45698</v>
      </c>
      <c r="L68" s="249">
        <f t="shared" si="0"/>
        <v>45698</v>
      </c>
      <c r="M68" s="227">
        <v>3385.02</v>
      </c>
      <c r="N68" s="176">
        <v>72</v>
      </c>
      <c r="O68" s="250">
        <v>47.01</v>
      </c>
      <c r="P68" s="251">
        <v>46063</v>
      </c>
      <c r="Q68" s="249">
        <f t="shared" si="13"/>
        <v>46063</v>
      </c>
      <c r="R68" s="11">
        <f t="shared" si="14"/>
        <v>3892.7729999999997</v>
      </c>
      <c r="S68" s="11">
        <f t="shared" si="15"/>
        <v>2284.2199999999998</v>
      </c>
      <c r="T68" s="28">
        <f t="shared" si="16"/>
        <v>27.587198067632848</v>
      </c>
      <c r="U68" s="11">
        <f t="shared" si="17"/>
        <v>3865.1858019323668</v>
      </c>
      <c r="V68" s="28">
        <f t="shared" si="6"/>
        <v>82.8</v>
      </c>
      <c r="W68" s="28">
        <f t="shared" si="18"/>
        <v>65</v>
      </c>
      <c r="X68" s="28">
        <f t="shared" si="8"/>
        <v>-17.799999999999997</v>
      </c>
      <c r="Y68" s="9"/>
      <c r="Z68" s="9"/>
      <c r="AA68" s="9"/>
    </row>
    <row r="69" spans="1:27" ht="14.25">
      <c r="A69" s="10">
        <v>46065</v>
      </c>
      <c r="B69" s="9" t="s">
        <v>1467</v>
      </c>
      <c r="C69" s="11">
        <v>4991.54</v>
      </c>
      <c r="D69" s="9">
        <v>104</v>
      </c>
      <c r="E69" s="89"/>
      <c r="F69" s="9"/>
      <c r="G69" s="9"/>
      <c r="H69" s="13"/>
      <c r="I69" s="9" t="s">
        <v>11</v>
      </c>
      <c r="J69" s="9"/>
      <c r="K69" s="248">
        <v>45699</v>
      </c>
      <c r="L69" s="249">
        <f t="shared" si="0"/>
        <v>45699</v>
      </c>
      <c r="M69" s="227">
        <v>3385.02</v>
      </c>
      <c r="N69" s="176">
        <v>72</v>
      </c>
      <c r="O69" s="250">
        <v>47.01</v>
      </c>
      <c r="P69" s="251">
        <v>46064</v>
      </c>
      <c r="Q69" s="249">
        <f t="shared" si="13"/>
        <v>46064</v>
      </c>
      <c r="R69" s="11">
        <f t="shared" si="14"/>
        <v>3892.7729999999997</v>
      </c>
      <c r="S69" s="11">
        <f t="shared" si="15"/>
        <v>3209.54</v>
      </c>
      <c r="T69" s="28">
        <f t="shared" si="16"/>
        <v>38.762560386473432</v>
      </c>
      <c r="U69" s="11">
        <f t="shared" si="17"/>
        <v>3854.0104396135262</v>
      </c>
      <c r="V69" s="28">
        <f t="shared" si="6"/>
        <v>82.8</v>
      </c>
      <c r="W69" s="28">
        <f t="shared" si="18"/>
        <v>104</v>
      </c>
      <c r="X69" s="28">
        <f t="shared" si="8"/>
        <v>21.200000000000003</v>
      </c>
      <c r="Y69" s="9"/>
      <c r="Z69" s="9"/>
      <c r="AA69" s="9"/>
    </row>
    <row r="70" spans="1:27" ht="14.25">
      <c r="A70" s="10">
        <v>46066</v>
      </c>
      <c r="B70" s="9" t="s">
        <v>1467</v>
      </c>
      <c r="C70" s="11">
        <v>4630.74</v>
      </c>
      <c r="D70" s="9">
        <v>70</v>
      </c>
      <c r="E70" s="89"/>
      <c r="F70" s="9"/>
      <c r="G70" s="9"/>
      <c r="H70" s="13"/>
      <c r="I70" s="9" t="s">
        <v>11</v>
      </c>
      <c r="J70" s="9"/>
      <c r="K70" s="248">
        <v>45700</v>
      </c>
      <c r="L70" s="249">
        <f t="shared" si="0"/>
        <v>45700</v>
      </c>
      <c r="M70" s="227">
        <v>3385.02</v>
      </c>
      <c r="N70" s="176">
        <v>72</v>
      </c>
      <c r="O70" s="250">
        <v>47.01</v>
      </c>
      <c r="P70" s="251">
        <v>46065</v>
      </c>
      <c r="Q70" s="249">
        <f t="shared" si="13"/>
        <v>46065</v>
      </c>
      <c r="R70" s="11">
        <f t="shared" si="14"/>
        <v>3892.7729999999997</v>
      </c>
      <c r="S70" s="11">
        <f t="shared" si="15"/>
        <v>4991.54</v>
      </c>
      <c r="T70" s="28">
        <f t="shared" si="16"/>
        <v>60.284299516908213</v>
      </c>
      <c r="U70" s="11">
        <f t="shared" si="17"/>
        <v>3832.4887004830916</v>
      </c>
      <c r="V70" s="28">
        <f t="shared" si="6"/>
        <v>82.8</v>
      </c>
      <c r="W70" s="28">
        <f t="shared" si="18"/>
        <v>70</v>
      </c>
      <c r="X70" s="28">
        <f t="shared" si="8"/>
        <v>-12.799999999999997</v>
      </c>
      <c r="Y70" s="9"/>
      <c r="Z70" s="9"/>
      <c r="AA70" s="9"/>
    </row>
    <row r="71" spans="1:27" ht="14.25">
      <c r="A71" s="10">
        <v>46067</v>
      </c>
      <c r="B71" s="9" t="s">
        <v>1467</v>
      </c>
      <c r="C71" s="11">
        <v>3399.72</v>
      </c>
      <c r="D71" s="9">
        <v>70</v>
      </c>
      <c r="E71" s="89"/>
      <c r="F71" s="9"/>
      <c r="G71" s="9"/>
      <c r="H71" s="13"/>
      <c r="I71" s="9" t="s">
        <v>11</v>
      </c>
      <c r="J71" s="9"/>
      <c r="K71" s="248">
        <v>45701</v>
      </c>
      <c r="L71" s="249">
        <f t="shared" si="0"/>
        <v>45701</v>
      </c>
      <c r="M71" s="227">
        <v>3385.02</v>
      </c>
      <c r="N71" s="176">
        <v>72</v>
      </c>
      <c r="O71" s="250">
        <v>47.01</v>
      </c>
      <c r="P71" s="251">
        <v>46066</v>
      </c>
      <c r="Q71" s="249">
        <f t="shared" si="13"/>
        <v>46066</v>
      </c>
      <c r="R71" s="11">
        <f t="shared" si="14"/>
        <v>3892.7729999999997</v>
      </c>
      <c r="S71" s="11">
        <f t="shared" si="15"/>
        <v>4630.74</v>
      </c>
      <c r="T71" s="28">
        <f t="shared" si="16"/>
        <v>55.926811594202896</v>
      </c>
      <c r="U71" s="11">
        <f t="shared" si="17"/>
        <v>3836.846188405797</v>
      </c>
      <c r="V71" s="28">
        <f t="shared" si="6"/>
        <v>82.8</v>
      </c>
      <c r="W71" s="28">
        <f t="shared" si="18"/>
        <v>70</v>
      </c>
      <c r="X71" s="28">
        <f t="shared" si="8"/>
        <v>-12.799999999999997</v>
      </c>
      <c r="Y71" s="9"/>
      <c r="Z71" s="9"/>
      <c r="AA71" s="9"/>
    </row>
    <row r="72" spans="1:27" ht="14.25">
      <c r="A72" s="10">
        <v>46068</v>
      </c>
      <c r="B72" s="9" t="s">
        <v>1467</v>
      </c>
      <c r="C72" s="11">
        <v>2338.27</v>
      </c>
      <c r="D72" s="9">
        <v>49</v>
      </c>
      <c r="E72" s="89"/>
      <c r="F72" s="9"/>
      <c r="G72" s="9"/>
      <c r="H72" s="13"/>
      <c r="I72" s="9" t="s">
        <v>11</v>
      </c>
      <c r="J72" s="9"/>
      <c r="K72" s="248">
        <v>45702</v>
      </c>
      <c r="L72" s="249">
        <f t="shared" si="0"/>
        <v>45702</v>
      </c>
      <c r="M72" s="227">
        <v>3385.02</v>
      </c>
      <c r="N72" s="176">
        <v>72</v>
      </c>
      <c r="O72" s="250">
        <v>47.01</v>
      </c>
      <c r="P72" s="251">
        <v>46067</v>
      </c>
      <c r="Q72" s="249">
        <f t="shared" si="13"/>
        <v>46067</v>
      </c>
      <c r="R72" s="11">
        <f t="shared" si="14"/>
        <v>3892.7729999999997</v>
      </c>
      <c r="S72" s="11">
        <f t="shared" si="15"/>
        <v>3399.72</v>
      </c>
      <c r="T72" s="28">
        <f t="shared" si="16"/>
        <v>41.059420289855069</v>
      </c>
      <c r="U72" s="11">
        <f t="shared" si="17"/>
        <v>3851.7135797101446</v>
      </c>
      <c r="V72" s="28">
        <f t="shared" si="6"/>
        <v>82.8</v>
      </c>
      <c r="W72" s="28">
        <f t="shared" si="18"/>
        <v>49</v>
      </c>
      <c r="X72" s="28">
        <f t="shared" si="8"/>
        <v>-33.799999999999997</v>
      </c>
      <c r="Y72" s="9"/>
      <c r="Z72" s="9"/>
      <c r="AA72" s="9"/>
    </row>
    <row r="73" spans="1:27" ht="14.25">
      <c r="A73" s="10">
        <v>46069</v>
      </c>
      <c r="B73" s="9" t="s">
        <v>1467</v>
      </c>
      <c r="C73" s="11">
        <v>2698.73</v>
      </c>
      <c r="D73" s="9">
        <v>55</v>
      </c>
      <c r="E73" s="89"/>
      <c r="F73" s="9"/>
      <c r="G73" s="9"/>
      <c r="H73" s="13"/>
      <c r="I73" s="9" t="s">
        <v>11</v>
      </c>
      <c r="J73" s="9"/>
      <c r="K73" s="248">
        <v>45703</v>
      </c>
      <c r="L73" s="249">
        <f t="shared" si="0"/>
        <v>45703</v>
      </c>
      <c r="M73" s="227">
        <v>3385.02</v>
      </c>
      <c r="N73" s="176">
        <v>72</v>
      </c>
      <c r="O73" s="250">
        <v>47.01</v>
      </c>
      <c r="P73" s="251">
        <v>46068</v>
      </c>
      <c r="Q73" s="249">
        <f t="shared" si="13"/>
        <v>46068</v>
      </c>
      <c r="R73" s="11">
        <f t="shared" si="14"/>
        <v>3892.7729999999997</v>
      </c>
      <c r="S73" s="11">
        <f t="shared" si="15"/>
        <v>2338.27</v>
      </c>
      <c r="T73" s="28">
        <f t="shared" si="16"/>
        <v>28.23997584541063</v>
      </c>
      <c r="U73" s="11">
        <f t="shared" si="17"/>
        <v>3864.5330241545889</v>
      </c>
      <c r="V73" s="28">
        <f t="shared" si="6"/>
        <v>82.8</v>
      </c>
      <c r="W73" s="28">
        <f t="shared" si="18"/>
        <v>55</v>
      </c>
      <c r="X73" s="28">
        <f t="shared" si="8"/>
        <v>-27.799999999999997</v>
      </c>
      <c r="Y73" s="9"/>
      <c r="Z73" s="9"/>
      <c r="AA73" s="9"/>
    </row>
    <row r="74" spans="1:27" ht="14.25">
      <c r="A74" s="10">
        <v>46070</v>
      </c>
      <c r="B74" s="9" t="s">
        <v>1467</v>
      </c>
      <c r="C74" s="11">
        <v>3724.96</v>
      </c>
      <c r="D74" s="9">
        <v>78</v>
      </c>
      <c r="E74" s="89"/>
      <c r="F74" s="9"/>
      <c r="G74" s="9"/>
      <c r="H74" s="13"/>
      <c r="I74" s="9" t="s">
        <v>11</v>
      </c>
      <c r="J74" s="9"/>
      <c r="K74" s="248">
        <v>45704</v>
      </c>
      <c r="L74" s="249">
        <f t="shared" si="0"/>
        <v>45704</v>
      </c>
      <c r="M74" s="227">
        <v>3385.02</v>
      </c>
      <c r="N74" s="176">
        <v>72</v>
      </c>
      <c r="O74" s="250">
        <v>47.01</v>
      </c>
      <c r="P74" s="251">
        <v>46069</v>
      </c>
      <c r="Q74" s="249">
        <f t="shared" si="13"/>
        <v>46069</v>
      </c>
      <c r="R74" s="11">
        <f t="shared" si="14"/>
        <v>3892.7729999999997</v>
      </c>
      <c r="S74" s="11">
        <f t="shared" si="15"/>
        <v>2698.73</v>
      </c>
      <c r="T74" s="28">
        <f t="shared" si="16"/>
        <v>32.593357487922709</v>
      </c>
      <c r="U74" s="11">
        <f t="shared" si="17"/>
        <v>3860.179642512077</v>
      </c>
      <c r="V74" s="28">
        <f t="shared" si="6"/>
        <v>82.8</v>
      </c>
      <c r="W74" s="28">
        <f t="shared" si="18"/>
        <v>78</v>
      </c>
      <c r="X74" s="28">
        <f t="shared" si="8"/>
        <v>-4.7999999999999972</v>
      </c>
      <c r="Y74" s="9"/>
      <c r="Z74" s="9"/>
      <c r="AA74" s="9"/>
    </row>
    <row r="75" spans="1:27" ht="14.25">
      <c r="A75" s="10">
        <v>46071</v>
      </c>
      <c r="B75" s="9" t="s">
        <v>1467</v>
      </c>
      <c r="C75" s="11">
        <v>4637.3900000000003</v>
      </c>
      <c r="D75" s="9">
        <v>100</v>
      </c>
      <c r="E75" s="89"/>
      <c r="F75" s="9"/>
      <c r="G75" s="9"/>
      <c r="H75" s="13"/>
      <c r="I75" s="9" t="s">
        <v>11</v>
      </c>
      <c r="J75" s="9"/>
      <c r="K75" s="248">
        <v>45705</v>
      </c>
      <c r="L75" s="249">
        <f t="shared" si="0"/>
        <v>45705</v>
      </c>
      <c r="M75" s="227">
        <v>3385.02</v>
      </c>
      <c r="N75" s="176">
        <v>72</v>
      </c>
      <c r="O75" s="250">
        <v>47.01</v>
      </c>
      <c r="P75" s="251">
        <v>46070</v>
      </c>
      <c r="Q75" s="249">
        <f t="shared" si="13"/>
        <v>46070</v>
      </c>
      <c r="R75" s="11">
        <f t="shared" si="14"/>
        <v>3892.7729999999997</v>
      </c>
      <c r="S75" s="11">
        <f t="shared" si="15"/>
        <v>3724.96</v>
      </c>
      <c r="T75" s="28">
        <f t="shared" si="16"/>
        <v>44.987439613526575</v>
      </c>
      <c r="U75" s="11">
        <f t="shared" si="17"/>
        <v>3847.7855603864732</v>
      </c>
      <c r="V75" s="28">
        <f t="shared" si="6"/>
        <v>82.8</v>
      </c>
      <c r="W75" s="28">
        <f t="shared" si="18"/>
        <v>100</v>
      </c>
      <c r="X75" s="28">
        <f t="shared" si="8"/>
        <v>17.200000000000003</v>
      </c>
      <c r="Y75" s="9"/>
      <c r="Z75" s="9"/>
      <c r="AA75" s="9"/>
    </row>
    <row r="76" spans="1:27" ht="14.25">
      <c r="A76" s="10">
        <v>46072</v>
      </c>
      <c r="B76" s="9" t="s">
        <v>1467</v>
      </c>
      <c r="C76" s="11">
        <v>3399.14</v>
      </c>
      <c r="D76" s="9">
        <v>73</v>
      </c>
      <c r="E76" s="89"/>
      <c r="F76" s="9"/>
      <c r="G76" s="9"/>
      <c r="H76" s="13"/>
      <c r="I76" s="9" t="s">
        <v>11</v>
      </c>
      <c r="J76" s="9"/>
      <c r="K76" s="248">
        <v>45706</v>
      </c>
      <c r="L76" s="249">
        <f t="shared" si="0"/>
        <v>45706</v>
      </c>
      <c r="M76" s="227">
        <v>3385.02</v>
      </c>
      <c r="N76" s="176">
        <v>72</v>
      </c>
      <c r="O76" s="250">
        <v>47.01</v>
      </c>
      <c r="P76" s="251">
        <v>46071</v>
      </c>
      <c r="Q76" s="249">
        <f t="shared" si="13"/>
        <v>46071</v>
      </c>
      <c r="R76" s="11">
        <f t="shared" si="14"/>
        <v>3892.7729999999997</v>
      </c>
      <c r="S76" s="11">
        <f t="shared" si="15"/>
        <v>4637.3900000000003</v>
      </c>
      <c r="T76" s="28">
        <f t="shared" si="16"/>
        <v>56.007125603864743</v>
      </c>
      <c r="U76" s="11">
        <f t="shared" si="17"/>
        <v>3836.7658743961351</v>
      </c>
      <c r="V76" s="28">
        <f t="shared" si="6"/>
        <v>82.8</v>
      </c>
      <c r="W76" s="28">
        <f t="shared" si="18"/>
        <v>73</v>
      </c>
      <c r="X76" s="28">
        <f t="shared" si="8"/>
        <v>-9.7999999999999972</v>
      </c>
      <c r="Y76" s="9"/>
      <c r="Z76" s="9"/>
      <c r="AA76" s="9"/>
    </row>
    <row r="77" spans="1:27" ht="14.25">
      <c r="A77" s="10">
        <v>46073</v>
      </c>
      <c r="B77" s="9" t="s">
        <v>1467</v>
      </c>
      <c r="C77" s="11">
        <v>3424.37</v>
      </c>
      <c r="D77" s="9">
        <v>74</v>
      </c>
      <c r="E77" s="89"/>
      <c r="F77" s="9"/>
      <c r="G77" s="9"/>
      <c r="H77" s="13"/>
      <c r="I77" s="9" t="s">
        <v>11</v>
      </c>
      <c r="J77" s="9"/>
      <c r="K77" s="248">
        <v>45707</v>
      </c>
      <c r="L77" s="249">
        <f t="shared" si="0"/>
        <v>45707</v>
      </c>
      <c r="M77" s="227">
        <v>3385.02</v>
      </c>
      <c r="N77" s="176">
        <v>72</v>
      </c>
      <c r="O77" s="250">
        <v>47.01</v>
      </c>
      <c r="P77" s="251">
        <v>46072</v>
      </c>
      <c r="Q77" s="249">
        <f t="shared" si="13"/>
        <v>46072</v>
      </c>
      <c r="R77" s="11">
        <f t="shared" si="14"/>
        <v>3892.7729999999997</v>
      </c>
      <c r="S77" s="11">
        <f t="shared" si="15"/>
        <v>3399.14</v>
      </c>
      <c r="T77" s="28">
        <f t="shared" si="16"/>
        <v>41.052415458937197</v>
      </c>
      <c r="U77" s="11">
        <f t="shared" si="17"/>
        <v>3851.7205845410626</v>
      </c>
      <c r="V77" s="28">
        <f t="shared" si="6"/>
        <v>82.8</v>
      </c>
      <c r="W77" s="28">
        <f t="shared" si="18"/>
        <v>74</v>
      </c>
      <c r="X77" s="28">
        <f t="shared" si="8"/>
        <v>-8.7999999999999972</v>
      </c>
      <c r="Y77" s="9"/>
      <c r="Z77" s="9"/>
      <c r="AA77" s="9"/>
    </row>
    <row r="78" spans="1:27" ht="14.25">
      <c r="A78" s="10">
        <v>46074</v>
      </c>
      <c r="B78" s="9" t="s">
        <v>1467</v>
      </c>
      <c r="C78" s="11">
        <v>4369.0600000000004</v>
      </c>
      <c r="D78" s="9">
        <v>90</v>
      </c>
      <c r="E78" s="89"/>
      <c r="F78" s="9"/>
      <c r="G78" s="9"/>
      <c r="H78" s="13"/>
      <c r="I78" s="9" t="s">
        <v>11</v>
      </c>
      <c r="J78" s="9"/>
      <c r="K78" s="248">
        <v>45708</v>
      </c>
      <c r="L78" s="249">
        <f t="shared" si="0"/>
        <v>45708</v>
      </c>
      <c r="M78" s="227">
        <v>3385.02</v>
      </c>
      <c r="N78" s="176">
        <v>72</v>
      </c>
      <c r="O78" s="250">
        <v>47.01</v>
      </c>
      <c r="P78" s="251">
        <v>46073</v>
      </c>
      <c r="Q78" s="249">
        <f t="shared" si="13"/>
        <v>46073</v>
      </c>
      <c r="R78" s="11">
        <f t="shared" si="14"/>
        <v>3892.7729999999997</v>
      </c>
      <c r="S78" s="11">
        <f t="shared" si="15"/>
        <v>3424.37</v>
      </c>
      <c r="T78" s="28">
        <f t="shared" si="16"/>
        <v>41.357125603864738</v>
      </c>
      <c r="U78" s="11">
        <f t="shared" si="17"/>
        <v>3851.4158743961348</v>
      </c>
      <c r="V78" s="28">
        <f t="shared" si="6"/>
        <v>82.8</v>
      </c>
      <c r="W78" s="28">
        <f t="shared" si="18"/>
        <v>90</v>
      </c>
      <c r="X78" s="28">
        <f t="shared" si="8"/>
        <v>7.2000000000000028</v>
      </c>
      <c r="Y78" s="9"/>
      <c r="Z78" s="9"/>
      <c r="AA78" s="9"/>
    </row>
    <row r="79" spans="1:27" ht="14.25">
      <c r="A79" s="10">
        <v>46075</v>
      </c>
      <c r="B79" s="9" t="s">
        <v>1467</v>
      </c>
      <c r="C79" s="11">
        <v>3245.3</v>
      </c>
      <c r="D79" s="9">
        <v>70</v>
      </c>
      <c r="E79" s="89"/>
      <c r="F79" s="9"/>
      <c r="G79" s="9"/>
      <c r="H79" s="13"/>
      <c r="I79" s="9" t="s">
        <v>11</v>
      </c>
      <c r="J79" s="9"/>
      <c r="K79" s="248">
        <v>45709</v>
      </c>
      <c r="L79" s="249">
        <f t="shared" si="0"/>
        <v>45709</v>
      </c>
      <c r="M79" s="227">
        <v>3385.02</v>
      </c>
      <c r="N79" s="176">
        <v>72</v>
      </c>
      <c r="O79" s="250">
        <v>47.01</v>
      </c>
      <c r="P79" s="251">
        <v>46074</v>
      </c>
      <c r="Q79" s="249">
        <f t="shared" si="13"/>
        <v>46074</v>
      </c>
      <c r="R79" s="11">
        <f t="shared" si="14"/>
        <v>3892.7729999999997</v>
      </c>
      <c r="S79" s="11">
        <f t="shared" si="15"/>
        <v>4369.0600000000004</v>
      </c>
      <c r="T79" s="28">
        <f t="shared" si="16"/>
        <v>52.766425120772951</v>
      </c>
      <c r="U79" s="11">
        <f t="shared" si="17"/>
        <v>3840.0065748792267</v>
      </c>
      <c r="V79" s="28">
        <f t="shared" si="6"/>
        <v>82.8</v>
      </c>
      <c r="W79" s="28">
        <f t="shared" si="18"/>
        <v>70</v>
      </c>
      <c r="X79" s="28">
        <f t="shared" si="8"/>
        <v>-12.799999999999997</v>
      </c>
      <c r="Y79" s="9"/>
      <c r="Z79" s="9"/>
      <c r="AA79" s="9"/>
    </row>
    <row r="80" spans="1:27" ht="14.25">
      <c r="A80" s="10">
        <v>46076</v>
      </c>
      <c r="B80" s="9" t="s">
        <v>1467</v>
      </c>
      <c r="C80" s="11">
        <v>3533.52</v>
      </c>
      <c r="D80" s="9">
        <v>74</v>
      </c>
      <c r="E80" s="89"/>
      <c r="F80" s="9"/>
      <c r="G80" s="9"/>
      <c r="H80" s="13"/>
      <c r="I80" s="9" t="s">
        <v>11</v>
      </c>
      <c r="J80" s="9"/>
      <c r="K80" s="248">
        <v>45710</v>
      </c>
      <c r="L80" s="249">
        <f t="shared" si="0"/>
        <v>45710</v>
      </c>
      <c r="M80" s="227">
        <v>3385.02</v>
      </c>
      <c r="N80" s="176">
        <v>72</v>
      </c>
      <c r="O80" s="250">
        <v>47.01</v>
      </c>
      <c r="P80" s="251">
        <v>46075</v>
      </c>
      <c r="Q80" s="249">
        <f t="shared" si="13"/>
        <v>46075</v>
      </c>
      <c r="R80" s="11">
        <f t="shared" si="14"/>
        <v>3892.7729999999997</v>
      </c>
      <c r="S80" s="11">
        <f t="shared" si="15"/>
        <v>3245.3</v>
      </c>
      <c r="T80" s="28">
        <f t="shared" si="16"/>
        <v>39.19444444444445</v>
      </c>
      <c r="U80" s="11">
        <f t="shared" si="17"/>
        <v>3853.5785555555553</v>
      </c>
      <c r="V80" s="28">
        <f t="shared" si="6"/>
        <v>82.8</v>
      </c>
      <c r="W80" s="28">
        <f t="shared" si="18"/>
        <v>74</v>
      </c>
      <c r="X80" s="28">
        <f t="shared" si="8"/>
        <v>-8.7999999999999972</v>
      </c>
      <c r="Y80" s="9"/>
      <c r="Z80" s="9"/>
      <c r="AA80" s="9"/>
    </row>
    <row r="81" spans="1:27" ht="14.25">
      <c r="A81" s="10">
        <v>46077</v>
      </c>
      <c r="B81" s="9" t="s">
        <v>1467</v>
      </c>
      <c r="C81" s="11">
        <v>3751.24</v>
      </c>
      <c r="D81" s="9">
        <v>81</v>
      </c>
      <c r="E81" s="89"/>
      <c r="F81" s="9"/>
      <c r="G81" s="9"/>
      <c r="H81" s="13"/>
      <c r="I81" s="9" t="s">
        <v>11</v>
      </c>
      <c r="J81" s="9"/>
      <c r="K81" s="248">
        <v>45711</v>
      </c>
      <c r="L81" s="249">
        <f t="shared" si="0"/>
        <v>45711</v>
      </c>
      <c r="M81" s="227">
        <v>3385.02</v>
      </c>
      <c r="N81" s="176">
        <v>72</v>
      </c>
      <c r="O81" s="250">
        <v>47.01</v>
      </c>
      <c r="P81" s="251">
        <v>46076</v>
      </c>
      <c r="Q81" s="249">
        <f t="shared" si="13"/>
        <v>46076</v>
      </c>
      <c r="R81" s="11">
        <f t="shared" si="14"/>
        <v>3892.7729999999997</v>
      </c>
      <c r="S81" s="11">
        <f t="shared" si="15"/>
        <v>3533.52</v>
      </c>
      <c r="T81" s="28">
        <f t="shared" si="16"/>
        <v>42.675362318840584</v>
      </c>
      <c r="U81" s="11">
        <f t="shared" si="17"/>
        <v>3850.0976376811591</v>
      </c>
      <c r="V81" s="28">
        <f t="shared" si="6"/>
        <v>82.8</v>
      </c>
      <c r="W81" s="28">
        <f t="shared" si="18"/>
        <v>81</v>
      </c>
      <c r="X81" s="28">
        <f t="shared" si="8"/>
        <v>-1.7999999999999972</v>
      </c>
      <c r="Y81" s="9"/>
      <c r="Z81" s="9"/>
      <c r="AA81" s="9"/>
    </row>
    <row r="82" spans="1:27" ht="14.25">
      <c r="A82" s="10">
        <v>46078</v>
      </c>
      <c r="B82" s="9" t="s">
        <v>1467</v>
      </c>
      <c r="C82" s="11">
        <v>4243.25</v>
      </c>
      <c r="D82" s="9">
        <v>91</v>
      </c>
      <c r="E82" s="89"/>
      <c r="F82" s="9"/>
      <c r="G82" s="9"/>
      <c r="H82" s="13"/>
      <c r="I82" s="9" t="s">
        <v>11</v>
      </c>
      <c r="J82" s="9"/>
      <c r="K82" s="248">
        <v>45712</v>
      </c>
      <c r="L82" s="249">
        <f t="shared" si="0"/>
        <v>45712</v>
      </c>
      <c r="M82" s="227">
        <v>3385.02</v>
      </c>
      <c r="N82" s="176">
        <v>72</v>
      </c>
      <c r="O82" s="250">
        <v>47.01</v>
      </c>
      <c r="P82" s="251">
        <v>46077</v>
      </c>
      <c r="Q82" s="249">
        <f t="shared" si="13"/>
        <v>46077</v>
      </c>
      <c r="R82" s="11">
        <f t="shared" si="14"/>
        <v>3892.7729999999997</v>
      </c>
      <c r="S82" s="11">
        <f t="shared" si="15"/>
        <v>3751.24</v>
      </c>
      <c r="T82" s="28">
        <f t="shared" si="16"/>
        <v>45.304830917874398</v>
      </c>
      <c r="U82" s="11">
        <f t="shared" si="17"/>
        <v>3847.4681690821253</v>
      </c>
      <c r="V82" s="28">
        <f t="shared" si="6"/>
        <v>82.8</v>
      </c>
      <c r="W82" s="28">
        <f t="shared" si="18"/>
        <v>91</v>
      </c>
      <c r="X82" s="28">
        <f t="shared" si="8"/>
        <v>8.2000000000000028</v>
      </c>
      <c r="Y82" s="9"/>
      <c r="Z82" s="9"/>
      <c r="AA82" s="9"/>
    </row>
    <row r="83" spans="1:27" ht="14.25">
      <c r="A83" s="10">
        <v>46079</v>
      </c>
      <c r="B83" s="9" t="s">
        <v>1467</v>
      </c>
      <c r="C83" s="11">
        <v>4120.5200000000004</v>
      </c>
      <c r="D83" s="9">
        <v>85</v>
      </c>
      <c r="E83" s="89"/>
      <c r="F83" s="9"/>
      <c r="G83" s="9"/>
      <c r="H83" s="13"/>
      <c r="I83" s="9" t="s">
        <v>11</v>
      </c>
      <c r="J83" s="9"/>
      <c r="K83" s="248">
        <v>45713</v>
      </c>
      <c r="L83" s="249">
        <f t="shared" si="0"/>
        <v>45713</v>
      </c>
      <c r="M83" s="227">
        <v>3385.02</v>
      </c>
      <c r="N83" s="176">
        <v>72</v>
      </c>
      <c r="O83" s="250">
        <v>47.01</v>
      </c>
      <c r="P83" s="251">
        <v>46078</v>
      </c>
      <c r="Q83" s="249">
        <f t="shared" si="13"/>
        <v>46078</v>
      </c>
      <c r="R83" s="11">
        <f t="shared" si="14"/>
        <v>3892.7729999999997</v>
      </c>
      <c r="S83" s="11">
        <f t="shared" si="15"/>
        <v>4243.25</v>
      </c>
      <c r="T83" s="28">
        <f t="shared" si="16"/>
        <v>51.246980676328505</v>
      </c>
      <c r="U83" s="11">
        <f t="shared" si="17"/>
        <v>3841.5260193236713</v>
      </c>
      <c r="V83" s="28">
        <f t="shared" si="6"/>
        <v>82.8</v>
      </c>
      <c r="W83" s="28">
        <f t="shared" si="18"/>
        <v>85</v>
      </c>
      <c r="X83" s="28">
        <f t="shared" si="8"/>
        <v>2.2000000000000028</v>
      </c>
      <c r="Y83" s="9"/>
      <c r="Z83" s="9"/>
      <c r="AA83" s="9"/>
    </row>
    <row r="84" spans="1:27" ht="14.25">
      <c r="A84" s="10">
        <v>46080</v>
      </c>
      <c r="B84" s="9" t="s">
        <v>1467</v>
      </c>
      <c r="C84" s="11">
        <v>6074.43</v>
      </c>
      <c r="D84" s="9">
        <v>126</v>
      </c>
      <c r="E84" s="89"/>
      <c r="F84" s="9"/>
      <c r="G84" s="9"/>
      <c r="H84" s="13"/>
      <c r="I84" s="9" t="s">
        <v>11</v>
      </c>
      <c r="J84" s="9"/>
      <c r="K84" s="248">
        <v>45714</v>
      </c>
      <c r="L84" s="249">
        <f t="shared" si="0"/>
        <v>45714</v>
      </c>
      <c r="M84" s="227">
        <v>3385.02</v>
      </c>
      <c r="N84" s="176">
        <v>72</v>
      </c>
      <c r="O84" s="250">
        <v>47.01</v>
      </c>
      <c r="P84" s="251">
        <v>46079</v>
      </c>
      <c r="Q84" s="249">
        <f t="shared" si="13"/>
        <v>46079</v>
      </c>
      <c r="R84" s="11">
        <f t="shared" si="14"/>
        <v>3892.7729999999997</v>
      </c>
      <c r="S84" s="11">
        <f t="shared" si="15"/>
        <v>4120.5200000000004</v>
      </c>
      <c r="T84" s="28">
        <f t="shared" si="16"/>
        <v>49.764734299516917</v>
      </c>
      <c r="U84" s="11">
        <f t="shared" si="17"/>
        <v>3843.0082657004828</v>
      </c>
      <c r="V84" s="28">
        <f t="shared" si="6"/>
        <v>82.8</v>
      </c>
      <c r="W84" s="28">
        <f t="shared" si="18"/>
        <v>126</v>
      </c>
      <c r="X84" s="28">
        <f t="shared" si="8"/>
        <v>43.2</v>
      </c>
      <c r="Y84" s="9"/>
      <c r="Z84" s="9"/>
      <c r="AA84" s="9"/>
    </row>
    <row r="85" spans="1:27" ht="14.25">
      <c r="A85" s="10">
        <v>46081</v>
      </c>
      <c r="B85" s="9" t="s">
        <v>1467</v>
      </c>
      <c r="C85" s="11">
        <v>3955.63</v>
      </c>
      <c r="D85" s="9">
        <v>82</v>
      </c>
      <c r="E85" s="89"/>
      <c r="F85" s="9"/>
      <c r="G85" s="9"/>
      <c r="H85" s="13"/>
      <c r="I85" s="9" t="s">
        <v>11</v>
      </c>
      <c r="J85" s="9"/>
      <c r="K85" s="248">
        <v>45715</v>
      </c>
      <c r="L85" s="249">
        <f t="shared" si="0"/>
        <v>45715</v>
      </c>
      <c r="M85" s="227">
        <v>3385.02</v>
      </c>
      <c r="N85" s="176">
        <v>72</v>
      </c>
      <c r="O85" s="250">
        <v>47.01</v>
      </c>
      <c r="P85" s="251">
        <v>46080</v>
      </c>
      <c r="Q85" s="249">
        <f t="shared" si="13"/>
        <v>46080</v>
      </c>
      <c r="R85" s="11">
        <f t="shared" si="14"/>
        <v>3892.7729999999997</v>
      </c>
      <c r="S85" s="11">
        <f t="shared" si="15"/>
        <v>6074.43</v>
      </c>
      <c r="T85" s="28">
        <f t="shared" si="16"/>
        <v>73.362681159420291</v>
      </c>
      <c r="U85" s="11">
        <f t="shared" si="17"/>
        <v>3819.4103188405793</v>
      </c>
      <c r="V85" s="28">
        <f t="shared" si="6"/>
        <v>82.8</v>
      </c>
      <c r="W85" s="28">
        <f t="shared" si="18"/>
        <v>82</v>
      </c>
      <c r="X85" s="28">
        <f t="shared" si="8"/>
        <v>-0.79999999999999716</v>
      </c>
      <c r="Y85" s="9"/>
      <c r="Z85" s="9"/>
      <c r="AA85" s="9"/>
    </row>
    <row r="86" spans="1:27" ht="14.25">
      <c r="A86" s="10">
        <v>46082</v>
      </c>
      <c r="B86" s="9" t="s">
        <v>1467</v>
      </c>
      <c r="C86" s="11">
        <v>4363.1899999999996</v>
      </c>
      <c r="D86" s="9">
        <v>89</v>
      </c>
      <c r="E86" s="89"/>
      <c r="F86" s="9"/>
      <c r="G86" s="9"/>
      <c r="H86" s="13"/>
      <c r="I86" s="9" t="s">
        <v>11</v>
      </c>
      <c r="J86" s="9"/>
      <c r="K86" s="248">
        <v>45716</v>
      </c>
      <c r="L86" s="249">
        <f t="shared" si="0"/>
        <v>45716</v>
      </c>
      <c r="M86" s="227">
        <v>3385.02</v>
      </c>
      <c r="N86" s="176">
        <v>72</v>
      </c>
      <c r="O86" s="250">
        <v>47.01</v>
      </c>
      <c r="P86" s="251">
        <v>46081</v>
      </c>
      <c r="Q86" s="249">
        <f t="shared" si="13"/>
        <v>46081</v>
      </c>
      <c r="R86" s="11">
        <f t="shared" si="14"/>
        <v>3892.7729999999997</v>
      </c>
      <c r="S86" s="11">
        <f t="shared" si="15"/>
        <v>3955.63</v>
      </c>
      <c r="T86" s="28">
        <f t="shared" si="16"/>
        <v>47.773309178743965</v>
      </c>
      <c r="U86" s="11">
        <f t="shared" si="17"/>
        <v>3844.9996908212556</v>
      </c>
      <c r="V86" s="28">
        <f t="shared" si="6"/>
        <v>82.8</v>
      </c>
      <c r="W86" s="28">
        <f t="shared" si="18"/>
        <v>89</v>
      </c>
      <c r="X86" s="28">
        <f t="shared" si="8"/>
        <v>6.2000000000000028</v>
      </c>
      <c r="Y86" s="9"/>
      <c r="Z86" s="9"/>
      <c r="AA86" s="9"/>
    </row>
    <row r="87" spans="1:27" ht="12.75">
      <c r="A87" s="10">
        <v>46083</v>
      </c>
      <c r="B87" s="9" t="s">
        <v>1467</v>
      </c>
      <c r="C87" s="11">
        <v>3004.49</v>
      </c>
      <c r="D87" s="9">
        <v>61</v>
      </c>
      <c r="E87" s="89"/>
      <c r="F87" s="9"/>
      <c r="G87" s="9"/>
      <c r="H87" s="13"/>
      <c r="I87" s="9" t="s">
        <v>11</v>
      </c>
      <c r="J87" s="9"/>
      <c r="K87" s="257">
        <v>46078</v>
      </c>
      <c r="L87" s="255" t="s">
        <v>1578</v>
      </c>
      <c r="M87" s="139">
        <f t="shared" ref="M87:N87" si="19">SUM(M59:M86)</f>
        <v>94780.56</v>
      </c>
      <c r="N87" s="141">
        <f t="shared" si="19"/>
        <v>2016</v>
      </c>
      <c r="O87" s="139">
        <f>MEDIAN(O59:O86)</f>
        <v>47.01</v>
      </c>
      <c r="P87" s="258">
        <v>46048</v>
      </c>
      <c r="Q87" s="197" t="s">
        <v>1578</v>
      </c>
      <c r="R87" s="139">
        <f t="shared" ref="R87:X87" si="20">SUM(R59:R86)</f>
        <v>108997.64400000001</v>
      </c>
      <c r="S87" s="139">
        <f t="shared" si="20"/>
        <v>103891.09000000003</v>
      </c>
      <c r="T87" s="141">
        <f t="shared" si="20"/>
        <v>1254.7233091787443</v>
      </c>
      <c r="U87" s="139">
        <f t="shared" si="20"/>
        <v>107742.92069082125</v>
      </c>
      <c r="V87" s="141">
        <f t="shared" si="20"/>
        <v>2318.4</v>
      </c>
      <c r="W87" s="141">
        <f t="shared" si="20"/>
        <v>2188</v>
      </c>
      <c r="X87" s="141">
        <f t="shared" si="20"/>
        <v>-130.40000000000009</v>
      </c>
      <c r="Y87" s="9"/>
      <c r="Z87" s="9"/>
      <c r="AA87" s="9"/>
    </row>
    <row r="88" spans="1:27" ht="14.25">
      <c r="A88" s="10">
        <v>46084</v>
      </c>
      <c r="B88" s="9" t="s">
        <v>1467</v>
      </c>
      <c r="C88" s="11">
        <v>3279.75</v>
      </c>
      <c r="D88" s="9">
        <v>61</v>
      </c>
      <c r="E88" s="89"/>
      <c r="F88" s="9"/>
      <c r="G88" s="9"/>
      <c r="H88" s="13"/>
      <c r="I88" s="9" t="s">
        <v>11</v>
      </c>
      <c r="J88" s="9"/>
      <c r="K88" s="248">
        <v>45717</v>
      </c>
      <c r="L88" s="249">
        <f t="shared" ref="L88:L117" si="21">K88</f>
        <v>45717</v>
      </c>
      <c r="M88" s="227">
        <v>3385.02</v>
      </c>
      <c r="N88" s="176">
        <v>72</v>
      </c>
      <c r="O88" s="250">
        <v>47.01</v>
      </c>
      <c r="P88" s="251">
        <v>46082</v>
      </c>
      <c r="Q88" s="249">
        <f t="shared" ref="Q88:Q117" si="22">P88</f>
        <v>46082</v>
      </c>
      <c r="R88" s="11">
        <f t="shared" ref="R88:R117" si="23">M88*$Z$1</f>
        <v>3892.7729999999997</v>
      </c>
      <c r="S88" s="11">
        <f t="shared" ref="S88:S117" si="24">C86</f>
        <v>4363.1899999999996</v>
      </c>
      <c r="T88" s="28">
        <f t="shared" ref="T88:T117" si="25">S88/V88</f>
        <v>52.695531400966182</v>
      </c>
      <c r="U88" s="11">
        <f t="shared" ref="U88:U117" si="26">R88-T88</f>
        <v>3840.0774685990336</v>
      </c>
      <c r="V88" s="28">
        <f t="shared" ref="V88:V117" si="27">N88*$Z$1</f>
        <v>82.8</v>
      </c>
      <c r="W88" s="28">
        <f t="shared" ref="W88:W117" si="28">D86</f>
        <v>89</v>
      </c>
      <c r="X88" s="28">
        <f t="shared" ref="X88:X117" si="29">W88-V88</f>
        <v>6.2000000000000028</v>
      </c>
      <c r="Y88" s="9"/>
      <c r="Z88" s="9"/>
      <c r="AA88" s="9"/>
    </row>
    <row r="89" spans="1:27" ht="14.25">
      <c r="A89" s="10">
        <v>46085</v>
      </c>
      <c r="B89" s="9" t="s">
        <v>1467</v>
      </c>
      <c r="C89" s="11">
        <v>3479.48</v>
      </c>
      <c r="D89" s="9">
        <v>75</v>
      </c>
      <c r="E89" s="89"/>
      <c r="F89" s="9"/>
      <c r="G89" s="9"/>
      <c r="H89" s="13"/>
      <c r="I89" s="9" t="s">
        <v>11</v>
      </c>
      <c r="J89" s="9"/>
      <c r="K89" s="248">
        <v>45718</v>
      </c>
      <c r="L89" s="249">
        <f t="shared" si="21"/>
        <v>45718</v>
      </c>
      <c r="M89" s="227">
        <v>3385.02</v>
      </c>
      <c r="N89" s="176">
        <v>72</v>
      </c>
      <c r="O89" s="250">
        <v>47.01</v>
      </c>
      <c r="P89" s="251">
        <v>46083</v>
      </c>
      <c r="Q89" s="249">
        <f t="shared" si="22"/>
        <v>46083</v>
      </c>
      <c r="R89" s="11">
        <f t="shared" si="23"/>
        <v>3892.7729999999997</v>
      </c>
      <c r="S89" s="11">
        <f t="shared" si="24"/>
        <v>3004.49</v>
      </c>
      <c r="T89" s="28">
        <f t="shared" si="25"/>
        <v>36.286111111111111</v>
      </c>
      <c r="U89" s="11">
        <f t="shared" si="26"/>
        <v>3856.4868888888886</v>
      </c>
      <c r="V89" s="28">
        <f t="shared" si="27"/>
        <v>82.8</v>
      </c>
      <c r="W89" s="28">
        <f t="shared" si="28"/>
        <v>61</v>
      </c>
      <c r="X89" s="28">
        <f t="shared" si="29"/>
        <v>-21.799999999999997</v>
      </c>
      <c r="Y89" s="9"/>
      <c r="Z89" s="9"/>
      <c r="AA89" s="9"/>
    </row>
    <row r="90" spans="1:27" ht="14.25">
      <c r="A90" s="10">
        <v>46086</v>
      </c>
      <c r="B90" s="9" t="s">
        <v>1467</v>
      </c>
      <c r="C90" s="11">
        <v>3977.58</v>
      </c>
      <c r="D90" s="9">
        <v>82</v>
      </c>
      <c r="E90" s="89"/>
      <c r="F90" s="9"/>
      <c r="G90" s="9"/>
      <c r="H90" s="13"/>
      <c r="I90" s="9" t="s">
        <v>11</v>
      </c>
      <c r="J90" s="9"/>
      <c r="K90" s="248">
        <v>45719</v>
      </c>
      <c r="L90" s="249">
        <f t="shared" si="21"/>
        <v>45719</v>
      </c>
      <c r="M90" s="227">
        <v>3385.02</v>
      </c>
      <c r="N90" s="176">
        <v>72</v>
      </c>
      <c r="O90" s="250">
        <v>47.01</v>
      </c>
      <c r="P90" s="251">
        <v>46084</v>
      </c>
      <c r="Q90" s="249">
        <f t="shared" si="22"/>
        <v>46084</v>
      </c>
      <c r="R90" s="11">
        <f t="shared" si="23"/>
        <v>3892.7729999999997</v>
      </c>
      <c r="S90" s="11">
        <f t="shared" si="24"/>
        <v>3279.75</v>
      </c>
      <c r="T90" s="28">
        <f t="shared" si="25"/>
        <v>39.610507246376812</v>
      </c>
      <c r="U90" s="11">
        <f t="shared" si="26"/>
        <v>3853.1624927536227</v>
      </c>
      <c r="V90" s="28">
        <f t="shared" si="27"/>
        <v>82.8</v>
      </c>
      <c r="W90" s="28">
        <f t="shared" si="28"/>
        <v>61</v>
      </c>
      <c r="X90" s="28">
        <f t="shared" si="29"/>
        <v>-21.799999999999997</v>
      </c>
      <c r="Y90" s="9"/>
      <c r="Z90" s="9"/>
      <c r="AA90" s="9"/>
    </row>
    <row r="91" spans="1:27" ht="14.25">
      <c r="A91" s="10">
        <v>46087</v>
      </c>
      <c r="B91" s="9" t="s">
        <v>1467</v>
      </c>
      <c r="C91" s="11">
        <v>4679.2</v>
      </c>
      <c r="D91" s="9">
        <v>92</v>
      </c>
      <c r="E91" s="89"/>
      <c r="F91" s="9"/>
      <c r="G91" s="9"/>
      <c r="H91" s="13"/>
      <c r="I91" s="9" t="s">
        <v>11</v>
      </c>
      <c r="J91" s="9"/>
      <c r="K91" s="248">
        <v>45720</v>
      </c>
      <c r="L91" s="249">
        <f t="shared" si="21"/>
        <v>45720</v>
      </c>
      <c r="M91" s="227">
        <v>3385.02</v>
      </c>
      <c r="N91" s="176">
        <v>72</v>
      </c>
      <c r="O91" s="250">
        <v>47.01</v>
      </c>
      <c r="P91" s="251">
        <v>46085</v>
      </c>
      <c r="Q91" s="249">
        <f t="shared" si="22"/>
        <v>46085</v>
      </c>
      <c r="R91" s="11">
        <f t="shared" si="23"/>
        <v>3892.7729999999997</v>
      </c>
      <c r="S91" s="11">
        <f t="shared" si="24"/>
        <v>3479.48</v>
      </c>
      <c r="T91" s="28">
        <f t="shared" si="25"/>
        <v>42.022705314009663</v>
      </c>
      <c r="U91" s="11">
        <f t="shared" si="26"/>
        <v>3850.75029468599</v>
      </c>
      <c r="V91" s="28">
        <f t="shared" si="27"/>
        <v>82.8</v>
      </c>
      <c r="W91" s="28">
        <f t="shared" si="28"/>
        <v>75</v>
      </c>
      <c r="X91" s="28">
        <f t="shared" si="29"/>
        <v>-7.7999999999999972</v>
      </c>
      <c r="Y91" s="9"/>
      <c r="Z91" s="9"/>
      <c r="AA91" s="9"/>
    </row>
    <row r="92" spans="1:27" ht="14.25">
      <c r="A92" s="10">
        <v>46088</v>
      </c>
      <c r="B92" s="9" t="s">
        <v>1467</v>
      </c>
      <c r="C92" s="11">
        <v>4510.8999999999996</v>
      </c>
      <c r="D92" s="9">
        <v>96</v>
      </c>
      <c r="E92" s="89"/>
      <c r="F92" s="9"/>
      <c r="G92" s="9"/>
      <c r="H92" s="13"/>
      <c r="I92" s="9" t="s">
        <v>11</v>
      </c>
      <c r="J92" s="9"/>
      <c r="K92" s="248">
        <v>45721</v>
      </c>
      <c r="L92" s="249">
        <f t="shared" si="21"/>
        <v>45721</v>
      </c>
      <c r="M92" s="227">
        <v>3385.02</v>
      </c>
      <c r="N92" s="176">
        <v>72</v>
      </c>
      <c r="O92" s="250">
        <v>47.01</v>
      </c>
      <c r="P92" s="251">
        <v>46086</v>
      </c>
      <c r="Q92" s="249">
        <f t="shared" si="22"/>
        <v>46086</v>
      </c>
      <c r="R92" s="11">
        <f t="shared" si="23"/>
        <v>3892.7729999999997</v>
      </c>
      <c r="S92" s="11">
        <f t="shared" si="24"/>
        <v>3977.58</v>
      </c>
      <c r="T92" s="28">
        <f t="shared" si="25"/>
        <v>48.038405797101447</v>
      </c>
      <c r="U92" s="11">
        <f t="shared" si="26"/>
        <v>3844.7345942028983</v>
      </c>
      <c r="V92" s="28">
        <f t="shared" si="27"/>
        <v>82.8</v>
      </c>
      <c r="W92" s="28">
        <f t="shared" si="28"/>
        <v>82</v>
      </c>
      <c r="X92" s="28">
        <f t="shared" si="29"/>
        <v>-0.79999999999999716</v>
      </c>
      <c r="Y92" s="9"/>
      <c r="Z92" s="9"/>
      <c r="AA92" s="9"/>
    </row>
    <row r="93" spans="1:27" ht="14.25">
      <c r="A93" s="10">
        <v>46089</v>
      </c>
      <c r="B93" s="9" t="s">
        <v>1467</v>
      </c>
      <c r="C93" s="11">
        <v>5083.21</v>
      </c>
      <c r="D93" s="9">
        <v>103</v>
      </c>
      <c r="E93" s="89"/>
      <c r="F93" s="9"/>
      <c r="G93" s="9"/>
      <c r="H93" s="13"/>
      <c r="I93" s="9" t="s">
        <v>11</v>
      </c>
      <c r="J93" s="9"/>
      <c r="K93" s="248">
        <v>45722</v>
      </c>
      <c r="L93" s="249">
        <f t="shared" si="21"/>
        <v>45722</v>
      </c>
      <c r="M93" s="227">
        <v>3385.02</v>
      </c>
      <c r="N93" s="176">
        <v>72</v>
      </c>
      <c r="O93" s="250">
        <v>47.01</v>
      </c>
      <c r="P93" s="251">
        <v>46087</v>
      </c>
      <c r="Q93" s="249">
        <f t="shared" si="22"/>
        <v>46087</v>
      </c>
      <c r="R93" s="11">
        <f t="shared" si="23"/>
        <v>3892.7729999999997</v>
      </c>
      <c r="S93" s="11">
        <f t="shared" si="24"/>
        <v>4679.2</v>
      </c>
      <c r="T93" s="28">
        <f t="shared" si="25"/>
        <v>56.512077294685987</v>
      </c>
      <c r="U93" s="11">
        <f t="shared" si="26"/>
        <v>3836.2609227053135</v>
      </c>
      <c r="V93" s="28">
        <f t="shared" si="27"/>
        <v>82.8</v>
      </c>
      <c r="W93" s="28">
        <f t="shared" si="28"/>
        <v>92</v>
      </c>
      <c r="X93" s="28">
        <f t="shared" si="29"/>
        <v>9.2000000000000028</v>
      </c>
      <c r="Y93" s="9"/>
      <c r="Z93" s="9"/>
      <c r="AA93" s="9"/>
    </row>
    <row r="94" spans="1:27" ht="14.25">
      <c r="A94" s="10">
        <v>46090</v>
      </c>
      <c r="B94" s="9" t="s">
        <v>1467</v>
      </c>
      <c r="C94" s="11">
        <v>4035.51</v>
      </c>
      <c r="D94" s="9">
        <v>86</v>
      </c>
      <c r="E94" s="89"/>
      <c r="F94" s="9"/>
      <c r="G94" s="9"/>
      <c r="H94" s="13"/>
      <c r="I94" s="9" t="s">
        <v>11</v>
      </c>
      <c r="J94" s="9"/>
      <c r="K94" s="248">
        <v>45723</v>
      </c>
      <c r="L94" s="249">
        <f t="shared" si="21"/>
        <v>45723</v>
      </c>
      <c r="M94" s="227">
        <v>3385.02</v>
      </c>
      <c r="N94" s="176">
        <v>72</v>
      </c>
      <c r="O94" s="250">
        <v>47.01</v>
      </c>
      <c r="P94" s="251">
        <v>46088</v>
      </c>
      <c r="Q94" s="249">
        <f t="shared" si="22"/>
        <v>46088</v>
      </c>
      <c r="R94" s="11">
        <f t="shared" si="23"/>
        <v>3892.7729999999997</v>
      </c>
      <c r="S94" s="11">
        <f t="shared" si="24"/>
        <v>4510.8999999999996</v>
      </c>
      <c r="T94" s="28">
        <f t="shared" si="25"/>
        <v>54.479468599033815</v>
      </c>
      <c r="U94" s="11">
        <f t="shared" si="26"/>
        <v>3838.293531400966</v>
      </c>
      <c r="V94" s="28">
        <f t="shared" si="27"/>
        <v>82.8</v>
      </c>
      <c r="W94" s="28">
        <f t="shared" si="28"/>
        <v>96</v>
      </c>
      <c r="X94" s="28">
        <f t="shared" si="29"/>
        <v>13.200000000000003</v>
      </c>
      <c r="Y94" s="9"/>
      <c r="Z94" s="9"/>
      <c r="AA94" s="9"/>
    </row>
    <row r="95" spans="1:27" ht="14.25">
      <c r="A95" s="10">
        <v>46091</v>
      </c>
      <c r="B95" s="9" t="s">
        <v>1467</v>
      </c>
      <c r="C95" s="11">
        <v>2288.75</v>
      </c>
      <c r="D95" s="9">
        <v>49</v>
      </c>
      <c r="E95" s="89"/>
      <c r="F95" s="9"/>
      <c r="G95" s="9"/>
      <c r="H95" s="13"/>
      <c r="I95" s="9" t="s">
        <v>11</v>
      </c>
      <c r="J95" s="9"/>
      <c r="K95" s="248">
        <v>45724</v>
      </c>
      <c r="L95" s="249">
        <f t="shared" si="21"/>
        <v>45724</v>
      </c>
      <c r="M95" s="227">
        <v>3385.02</v>
      </c>
      <c r="N95" s="176">
        <v>72</v>
      </c>
      <c r="O95" s="250">
        <v>47.01</v>
      </c>
      <c r="P95" s="251">
        <v>46089</v>
      </c>
      <c r="Q95" s="249">
        <f t="shared" si="22"/>
        <v>46089</v>
      </c>
      <c r="R95" s="11">
        <f t="shared" si="23"/>
        <v>3892.7729999999997</v>
      </c>
      <c r="S95" s="11">
        <f t="shared" si="24"/>
        <v>5083.21</v>
      </c>
      <c r="T95" s="28">
        <f t="shared" si="25"/>
        <v>61.391425120772951</v>
      </c>
      <c r="U95" s="11">
        <f t="shared" si="26"/>
        <v>3831.3815748792267</v>
      </c>
      <c r="V95" s="28">
        <f t="shared" si="27"/>
        <v>82.8</v>
      </c>
      <c r="W95" s="28">
        <f t="shared" si="28"/>
        <v>103</v>
      </c>
      <c r="X95" s="28">
        <f t="shared" si="29"/>
        <v>20.200000000000003</v>
      </c>
      <c r="Y95" s="9"/>
      <c r="Z95" s="9"/>
      <c r="AA95" s="9"/>
    </row>
    <row r="96" spans="1:27" ht="14.25">
      <c r="A96" s="10">
        <v>46092</v>
      </c>
      <c r="B96" s="9" t="s">
        <v>1467</v>
      </c>
      <c r="C96" s="11">
        <v>3808.18</v>
      </c>
      <c r="D96" s="9">
        <v>78</v>
      </c>
      <c r="E96" s="89"/>
      <c r="F96" s="9"/>
      <c r="H96" s="13"/>
      <c r="I96" s="9" t="s">
        <v>11</v>
      </c>
      <c r="J96" s="9"/>
      <c r="K96" s="248">
        <v>45725</v>
      </c>
      <c r="L96" s="249">
        <f t="shared" si="21"/>
        <v>45725</v>
      </c>
      <c r="M96" s="227">
        <v>3385.02</v>
      </c>
      <c r="N96" s="176">
        <v>72</v>
      </c>
      <c r="O96" s="250">
        <v>47.01</v>
      </c>
      <c r="P96" s="251">
        <v>46090</v>
      </c>
      <c r="Q96" s="249">
        <f t="shared" si="22"/>
        <v>46090</v>
      </c>
      <c r="R96" s="11">
        <f t="shared" si="23"/>
        <v>3892.7729999999997</v>
      </c>
      <c r="S96" s="11">
        <f t="shared" si="24"/>
        <v>4035.51</v>
      </c>
      <c r="T96" s="28">
        <f t="shared" si="25"/>
        <v>48.738043478260877</v>
      </c>
      <c r="U96" s="11">
        <f t="shared" si="26"/>
        <v>3844.0349565217389</v>
      </c>
      <c r="V96" s="28">
        <f t="shared" si="27"/>
        <v>82.8</v>
      </c>
      <c r="W96" s="28">
        <f t="shared" si="28"/>
        <v>86</v>
      </c>
      <c r="X96" s="28">
        <f t="shared" si="29"/>
        <v>3.2000000000000028</v>
      </c>
      <c r="Y96" s="9"/>
      <c r="Z96" s="9"/>
      <c r="AA96" s="9"/>
    </row>
    <row r="97" spans="1:27" ht="14.25">
      <c r="A97" s="10">
        <v>46093</v>
      </c>
      <c r="B97" s="9" t="s">
        <v>1467</v>
      </c>
      <c r="C97" s="11">
        <v>3587.77</v>
      </c>
      <c r="D97" s="9">
        <v>74</v>
      </c>
      <c r="E97" s="89"/>
      <c r="F97" s="9"/>
      <c r="G97" s="9"/>
      <c r="H97" s="9"/>
      <c r="I97" s="9" t="s">
        <v>11</v>
      </c>
      <c r="J97" s="9"/>
      <c r="K97" s="248">
        <v>45726</v>
      </c>
      <c r="L97" s="249">
        <f t="shared" si="21"/>
        <v>45726</v>
      </c>
      <c r="M97" s="227">
        <v>3385.02</v>
      </c>
      <c r="N97" s="176">
        <v>72</v>
      </c>
      <c r="O97" s="250">
        <v>47.01</v>
      </c>
      <c r="P97" s="251">
        <v>46091</v>
      </c>
      <c r="Q97" s="249">
        <f t="shared" si="22"/>
        <v>46091</v>
      </c>
      <c r="R97" s="11">
        <f t="shared" si="23"/>
        <v>3892.7729999999997</v>
      </c>
      <c r="S97" s="11">
        <f t="shared" si="24"/>
        <v>2288.75</v>
      </c>
      <c r="T97" s="28">
        <f t="shared" si="25"/>
        <v>27.641908212560388</v>
      </c>
      <c r="U97" s="11">
        <f t="shared" si="26"/>
        <v>3865.1310917874393</v>
      </c>
      <c r="V97" s="28">
        <f t="shared" si="27"/>
        <v>82.8</v>
      </c>
      <c r="W97" s="28">
        <f t="shared" si="28"/>
        <v>49</v>
      </c>
      <c r="X97" s="28">
        <f t="shared" si="29"/>
        <v>-33.799999999999997</v>
      </c>
      <c r="Y97" s="9"/>
      <c r="Z97" s="9"/>
      <c r="AA97" s="9"/>
    </row>
    <row r="98" spans="1:27" ht="14.25">
      <c r="A98" s="10">
        <v>46094</v>
      </c>
      <c r="B98" s="9" t="s">
        <v>1467</v>
      </c>
      <c r="C98" s="11">
        <v>3858.42</v>
      </c>
      <c r="D98" s="259">
        <v>81</v>
      </c>
      <c r="E98" s="89"/>
      <c r="F98" s="9"/>
      <c r="G98" s="9"/>
      <c r="H98" s="13"/>
      <c r="I98" s="9" t="s">
        <v>11</v>
      </c>
      <c r="J98" s="9"/>
      <c r="K98" s="248">
        <v>45727</v>
      </c>
      <c r="L98" s="249">
        <f t="shared" si="21"/>
        <v>45727</v>
      </c>
      <c r="M98" s="227">
        <v>3385.02</v>
      </c>
      <c r="N98" s="176">
        <v>72</v>
      </c>
      <c r="O98" s="250">
        <v>47.01</v>
      </c>
      <c r="P98" s="251">
        <v>46092</v>
      </c>
      <c r="Q98" s="249">
        <f t="shared" si="22"/>
        <v>46092</v>
      </c>
      <c r="R98" s="11">
        <f t="shared" si="23"/>
        <v>3892.7729999999997</v>
      </c>
      <c r="S98" s="11">
        <f t="shared" si="24"/>
        <v>3808.18</v>
      </c>
      <c r="T98" s="28">
        <f t="shared" si="25"/>
        <v>45.992512077294684</v>
      </c>
      <c r="U98" s="11">
        <f t="shared" si="26"/>
        <v>3846.7804879227051</v>
      </c>
      <c r="V98" s="28">
        <f t="shared" si="27"/>
        <v>82.8</v>
      </c>
      <c r="W98" s="28">
        <f t="shared" si="28"/>
        <v>78</v>
      </c>
      <c r="X98" s="28">
        <f t="shared" si="29"/>
        <v>-4.7999999999999972</v>
      </c>
      <c r="Y98" s="9"/>
      <c r="Z98" s="9"/>
      <c r="AA98" s="9"/>
    </row>
    <row r="99" spans="1:27" ht="14.25">
      <c r="A99" s="10">
        <v>46095</v>
      </c>
      <c r="B99" s="9" t="s">
        <v>1467</v>
      </c>
      <c r="C99" s="11">
        <v>2840.66</v>
      </c>
      <c r="D99" s="9">
        <v>59</v>
      </c>
      <c r="E99" s="89"/>
      <c r="F99" s="9"/>
      <c r="G99" s="9"/>
      <c r="H99" s="13"/>
      <c r="I99" s="9" t="s">
        <v>11</v>
      </c>
      <c r="J99" s="9"/>
      <c r="K99" s="248">
        <v>45728</v>
      </c>
      <c r="L99" s="249">
        <f t="shared" si="21"/>
        <v>45728</v>
      </c>
      <c r="M99" s="227">
        <v>3385.02</v>
      </c>
      <c r="N99" s="176">
        <v>72</v>
      </c>
      <c r="O99" s="250">
        <v>47.01</v>
      </c>
      <c r="P99" s="251">
        <v>46093</v>
      </c>
      <c r="Q99" s="249">
        <f t="shared" si="22"/>
        <v>46093</v>
      </c>
      <c r="R99" s="11">
        <f t="shared" si="23"/>
        <v>3892.7729999999997</v>
      </c>
      <c r="S99" s="11">
        <f t="shared" si="24"/>
        <v>3587.77</v>
      </c>
      <c r="T99" s="28">
        <f t="shared" si="25"/>
        <v>43.330555555555556</v>
      </c>
      <c r="U99" s="11">
        <f t="shared" si="26"/>
        <v>3849.4424444444439</v>
      </c>
      <c r="V99" s="28">
        <f t="shared" si="27"/>
        <v>82.8</v>
      </c>
      <c r="W99" s="28">
        <f t="shared" si="28"/>
        <v>74</v>
      </c>
      <c r="X99" s="28">
        <f t="shared" si="29"/>
        <v>-8.7999999999999972</v>
      </c>
      <c r="Y99" s="9"/>
      <c r="Z99" s="9"/>
      <c r="AA99" s="9"/>
    </row>
    <row r="100" spans="1:27" ht="14.25">
      <c r="A100" s="10">
        <v>46096</v>
      </c>
      <c r="B100" s="9" t="s">
        <v>1467</v>
      </c>
      <c r="C100" s="11">
        <v>2736.09</v>
      </c>
      <c r="D100" s="9">
        <v>59</v>
      </c>
      <c r="E100" s="89"/>
      <c r="F100" s="9"/>
      <c r="G100" s="9"/>
      <c r="H100" s="13"/>
      <c r="I100" s="9" t="s">
        <v>11</v>
      </c>
      <c r="J100" s="9"/>
      <c r="K100" s="248">
        <v>45729</v>
      </c>
      <c r="L100" s="249">
        <f t="shared" si="21"/>
        <v>45729</v>
      </c>
      <c r="M100" s="227">
        <v>3385.02</v>
      </c>
      <c r="N100" s="176">
        <v>72</v>
      </c>
      <c r="O100" s="250">
        <v>47.01</v>
      </c>
      <c r="P100" s="251">
        <v>46094</v>
      </c>
      <c r="Q100" s="249">
        <f t="shared" si="22"/>
        <v>46094</v>
      </c>
      <c r="R100" s="11">
        <f t="shared" si="23"/>
        <v>3892.7729999999997</v>
      </c>
      <c r="S100" s="11">
        <f t="shared" si="24"/>
        <v>3858.42</v>
      </c>
      <c r="T100" s="28">
        <f t="shared" si="25"/>
        <v>46.599275362318842</v>
      </c>
      <c r="U100" s="11">
        <f t="shared" si="26"/>
        <v>3846.1737246376811</v>
      </c>
      <c r="V100" s="28">
        <f t="shared" si="27"/>
        <v>82.8</v>
      </c>
      <c r="W100" s="28">
        <f t="shared" si="28"/>
        <v>81</v>
      </c>
      <c r="X100" s="28">
        <f t="shared" si="29"/>
        <v>-1.7999999999999972</v>
      </c>
      <c r="Y100" s="9"/>
      <c r="Z100" s="9"/>
      <c r="AA100" s="9"/>
    </row>
    <row r="101" spans="1:27" ht="14.25">
      <c r="A101" s="10">
        <v>46097</v>
      </c>
      <c r="B101" s="9" t="s">
        <v>1467</v>
      </c>
      <c r="C101" s="11">
        <v>2774.01</v>
      </c>
      <c r="D101" s="9">
        <v>54</v>
      </c>
      <c r="E101" s="89"/>
      <c r="F101" s="9"/>
      <c r="G101" s="9"/>
      <c r="H101" s="13"/>
      <c r="I101" s="9" t="s">
        <v>11</v>
      </c>
      <c r="J101" s="9"/>
      <c r="K101" s="248">
        <v>45730</v>
      </c>
      <c r="L101" s="249">
        <f t="shared" si="21"/>
        <v>45730</v>
      </c>
      <c r="M101" s="227">
        <v>3385.02</v>
      </c>
      <c r="N101" s="176">
        <v>72</v>
      </c>
      <c r="O101" s="250">
        <v>47.01</v>
      </c>
      <c r="P101" s="251">
        <v>46095</v>
      </c>
      <c r="Q101" s="249">
        <f t="shared" si="22"/>
        <v>46095</v>
      </c>
      <c r="R101" s="11">
        <f t="shared" si="23"/>
        <v>3892.7729999999997</v>
      </c>
      <c r="S101" s="11">
        <f t="shared" si="24"/>
        <v>2840.66</v>
      </c>
      <c r="T101" s="28">
        <f t="shared" si="25"/>
        <v>34.307487922705313</v>
      </c>
      <c r="U101" s="11">
        <f t="shared" si="26"/>
        <v>3858.4655120772945</v>
      </c>
      <c r="V101" s="28">
        <f t="shared" si="27"/>
        <v>82.8</v>
      </c>
      <c r="W101" s="28">
        <f t="shared" si="28"/>
        <v>59</v>
      </c>
      <c r="X101" s="28">
        <f t="shared" si="29"/>
        <v>-23.799999999999997</v>
      </c>
      <c r="Y101" s="9"/>
      <c r="Z101" s="9"/>
      <c r="AA101" s="9"/>
    </row>
    <row r="102" spans="1:27" ht="14.25">
      <c r="A102" s="10">
        <v>46098</v>
      </c>
      <c r="B102" s="9" t="s">
        <v>1467</v>
      </c>
      <c r="C102" s="11">
        <v>2839.92</v>
      </c>
      <c r="D102" s="9">
        <v>61</v>
      </c>
      <c r="E102" s="89"/>
      <c r="F102" s="9"/>
      <c r="G102" s="9"/>
      <c r="H102" s="13"/>
      <c r="I102" s="9" t="s">
        <v>11</v>
      </c>
      <c r="J102" s="9"/>
      <c r="K102" s="248">
        <v>45731</v>
      </c>
      <c r="L102" s="249">
        <f t="shared" si="21"/>
        <v>45731</v>
      </c>
      <c r="M102" s="227">
        <v>3385.02</v>
      </c>
      <c r="N102" s="176">
        <v>72</v>
      </c>
      <c r="O102" s="250">
        <v>47.01</v>
      </c>
      <c r="P102" s="251">
        <v>46096</v>
      </c>
      <c r="Q102" s="249">
        <f t="shared" si="22"/>
        <v>46096</v>
      </c>
      <c r="R102" s="11">
        <f t="shared" si="23"/>
        <v>3892.7729999999997</v>
      </c>
      <c r="S102" s="11">
        <f t="shared" si="24"/>
        <v>2736.09</v>
      </c>
      <c r="T102" s="28">
        <f t="shared" si="25"/>
        <v>33.044565217391309</v>
      </c>
      <c r="U102" s="11">
        <f t="shared" si="26"/>
        <v>3859.7284347826085</v>
      </c>
      <c r="V102" s="28">
        <f t="shared" si="27"/>
        <v>82.8</v>
      </c>
      <c r="W102" s="28">
        <f t="shared" si="28"/>
        <v>59</v>
      </c>
      <c r="X102" s="28">
        <f t="shared" si="29"/>
        <v>-23.799999999999997</v>
      </c>
      <c r="Y102" s="9"/>
      <c r="Z102" s="9"/>
      <c r="AA102" s="9"/>
    </row>
    <row r="103" spans="1:27" ht="14.25">
      <c r="A103" s="10">
        <v>46099</v>
      </c>
      <c r="B103" s="9" t="s">
        <v>1467</v>
      </c>
      <c r="C103" s="11">
        <v>3801.32</v>
      </c>
      <c r="D103" s="9">
        <v>77</v>
      </c>
      <c r="E103" s="89"/>
      <c r="F103" s="9"/>
      <c r="G103" s="9"/>
      <c r="H103" s="13"/>
      <c r="I103" s="9" t="s">
        <v>11</v>
      </c>
      <c r="J103" s="9"/>
      <c r="K103" s="248">
        <v>45732</v>
      </c>
      <c r="L103" s="249">
        <f t="shared" si="21"/>
        <v>45732</v>
      </c>
      <c r="M103" s="227">
        <v>3385.02</v>
      </c>
      <c r="N103" s="176">
        <v>72</v>
      </c>
      <c r="O103" s="250">
        <v>47.01</v>
      </c>
      <c r="P103" s="251">
        <v>46097</v>
      </c>
      <c r="Q103" s="249">
        <f t="shared" si="22"/>
        <v>46097</v>
      </c>
      <c r="R103" s="11">
        <f t="shared" si="23"/>
        <v>3892.7729999999997</v>
      </c>
      <c r="S103" s="11">
        <f t="shared" si="24"/>
        <v>2774.01</v>
      </c>
      <c r="T103" s="28">
        <f t="shared" si="25"/>
        <v>33.502536231884065</v>
      </c>
      <c r="U103" s="11">
        <f t="shared" si="26"/>
        <v>3859.2704637681154</v>
      </c>
      <c r="V103" s="28">
        <f t="shared" si="27"/>
        <v>82.8</v>
      </c>
      <c r="W103" s="28">
        <f t="shared" si="28"/>
        <v>54</v>
      </c>
      <c r="X103" s="28">
        <f t="shared" si="29"/>
        <v>-28.799999999999997</v>
      </c>
      <c r="Y103" s="9"/>
      <c r="Z103" s="9"/>
      <c r="AA103" s="9"/>
    </row>
    <row r="104" spans="1:27" ht="14.25">
      <c r="A104" s="10">
        <v>46100</v>
      </c>
      <c r="B104" s="9" t="s">
        <v>1467</v>
      </c>
      <c r="C104" s="11">
        <v>3998.24</v>
      </c>
      <c r="D104" s="9">
        <v>86</v>
      </c>
      <c r="E104" s="89"/>
      <c r="F104" s="9"/>
      <c r="G104" s="9"/>
      <c r="H104" s="13"/>
      <c r="I104" s="9" t="s">
        <v>11</v>
      </c>
      <c r="J104" s="9"/>
      <c r="K104" s="248">
        <v>45733</v>
      </c>
      <c r="L104" s="249">
        <f t="shared" si="21"/>
        <v>45733</v>
      </c>
      <c r="M104" s="227">
        <v>3385.02</v>
      </c>
      <c r="N104" s="176">
        <v>72</v>
      </c>
      <c r="O104" s="250">
        <v>47.01</v>
      </c>
      <c r="P104" s="251">
        <v>46098</v>
      </c>
      <c r="Q104" s="249">
        <f t="shared" si="22"/>
        <v>46098</v>
      </c>
      <c r="R104" s="11">
        <f t="shared" si="23"/>
        <v>3892.7729999999997</v>
      </c>
      <c r="S104" s="11">
        <f t="shared" si="24"/>
        <v>2839.92</v>
      </c>
      <c r="T104" s="28">
        <f t="shared" si="25"/>
        <v>34.298550724637686</v>
      </c>
      <c r="U104" s="11">
        <f t="shared" si="26"/>
        <v>3858.4744492753621</v>
      </c>
      <c r="V104" s="28">
        <f t="shared" si="27"/>
        <v>82.8</v>
      </c>
      <c r="W104" s="28">
        <f t="shared" si="28"/>
        <v>61</v>
      </c>
      <c r="X104" s="28">
        <f t="shared" si="29"/>
        <v>-21.799999999999997</v>
      </c>
      <c r="Y104" s="9"/>
      <c r="Z104" s="9"/>
      <c r="AA104" s="9"/>
    </row>
    <row r="105" spans="1:27" ht="14.25">
      <c r="A105" s="10">
        <v>46101</v>
      </c>
      <c r="B105" s="9" t="s">
        <v>1467</v>
      </c>
      <c r="C105" s="11">
        <v>4673.1400000000003</v>
      </c>
      <c r="D105" s="9">
        <v>97</v>
      </c>
      <c r="E105" s="89"/>
      <c r="F105" s="9"/>
      <c r="G105" s="9"/>
      <c r="H105" s="13"/>
      <c r="I105" s="9" t="s">
        <v>11</v>
      </c>
      <c r="J105" s="9"/>
      <c r="K105" s="248">
        <v>45734</v>
      </c>
      <c r="L105" s="249">
        <f t="shared" si="21"/>
        <v>45734</v>
      </c>
      <c r="M105" s="227">
        <v>3385.02</v>
      </c>
      <c r="N105" s="176">
        <v>72</v>
      </c>
      <c r="O105" s="250">
        <v>47.01</v>
      </c>
      <c r="P105" s="251">
        <v>46099</v>
      </c>
      <c r="Q105" s="249">
        <f t="shared" si="22"/>
        <v>46099</v>
      </c>
      <c r="R105" s="11">
        <f t="shared" si="23"/>
        <v>3892.7729999999997</v>
      </c>
      <c r="S105" s="11">
        <f t="shared" si="24"/>
        <v>3801.32</v>
      </c>
      <c r="T105" s="28">
        <f t="shared" si="25"/>
        <v>45.909661835748793</v>
      </c>
      <c r="U105" s="11">
        <f t="shared" si="26"/>
        <v>3846.8633381642508</v>
      </c>
      <c r="V105" s="28">
        <f t="shared" si="27"/>
        <v>82.8</v>
      </c>
      <c r="W105" s="28">
        <f t="shared" si="28"/>
        <v>77</v>
      </c>
      <c r="X105" s="28">
        <f t="shared" si="29"/>
        <v>-5.7999999999999972</v>
      </c>
      <c r="Y105" s="9"/>
      <c r="Z105" s="9"/>
      <c r="AA105" s="9"/>
    </row>
    <row r="106" spans="1:27" ht="14.25">
      <c r="A106" s="10">
        <v>46102</v>
      </c>
      <c r="B106" s="9" t="s">
        <v>1467</v>
      </c>
      <c r="C106" s="11">
        <v>3261.47</v>
      </c>
      <c r="D106" s="9">
        <v>69</v>
      </c>
      <c r="E106" s="89"/>
      <c r="F106" s="9"/>
      <c r="G106" s="9"/>
      <c r="H106" s="13"/>
      <c r="I106" s="9" t="s">
        <v>11</v>
      </c>
      <c r="J106" s="9"/>
      <c r="K106" s="248">
        <v>45735</v>
      </c>
      <c r="L106" s="249">
        <f t="shared" si="21"/>
        <v>45735</v>
      </c>
      <c r="M106" s="227">
        <v>3385.02</v>
      </c>
      <c r="N106" s="176">
        <v>72</v>
      </c>
      <c r="O106" s="250">
        <v>47.01</v>
      </c>
      <c r="P106" s="251">
        <v>46100</v>
      </c>
      <c r="Q106" s="249">
        <f t="shared" si="22"/>
        <v>46100</v>
      </c>
      <c r="R106" s="11">
        <f t="shared" si="23"/>
        <v>3892.7729999999997</v>
      </c>
      <c r="S106" s="11">
        <f t="shared" si="24"/>
        <v>3998.24</v>
      </c>
      <c r="T106" s="28">
        <f t="shared" si="25"/>
        <v>48.28792270531401</v>
      </c>
      <c r="U106" s="11">
        <f t="shared" si="26"/>
        <v>3844.4850772946857</v>
      </c>
      <c r="V106" s="28">
        <f t="shared" si="27"/>
        <v>82.8</v>
      </c>
      <c r="W106" s="28">
        <f t="shared" si="28"/>
        <v>86</v>
      </c>
      <c r="X106" s="28">
        <f t="shared" si="29"/>
        <v>3.2000000000000028</v>
      </c>
      <c r="Y106" s="9"/>
      <c r="Z106" s="9"/>
      <c r="AA106" s="9"/>
    </row>
    <row r="107" spans="1:27" ht="14.25">
      <c r="A107" s="10">
        <v>46103</v>
      </c>
      <c r="B107" s="9" t="s">
        <v>1467</v>
      </c>
      <c r="C107" s="11">
        <v>4389.6000000000004</v>
      </c>
      <c r="D107" s="9">
        <v>96</v>
      </c>
      <c r="E107" s="89"/>
      <c r="F107" s="9"/>
      <c r="G107" s="9"/>
      <c r="H107" s="13"/>
      <c r="I107" s="9" t="s">
        <v>11</v>
      </c>
      <c r="J107" s="9"/>
      <c r="K107" s="248">
        <v>45736</v>
      </c>
      <c r="L107" s="249">
        <f t="shared" si="21"/>
        <v>45736</v>
      </c>
      <c r="M107" s="227">
        <v>3385.02</v>
      </c>
      <c r="N107" s="176">
        <v>72</v>
      </c>
      <c r="O107" s="250">
        <v>47.01</v>
      </c>
      <c r="P107" s="251">
        <v>46101</v>
      </c>
      <c r="Q107" s="249">
        <f t="shared" si="22"/>
        <v>46101</v>
      </c>
      <c r="R107" s="11">
        <f t="shared" si="23"/>
        <v>3892.7729999999997</v>
      </c>
      <c r="S107" s="11">
        <f t="shared" si="24"/>
        <v>4673.1400000000003</v>
      </c>
      <c r="T107" s="28">
        <f t="shared" si="25"/>
        <v>56.438888888888897</v>
      </c>
      <c r="U107" s="11">
        <f t="shared" si="26"/>
        <v>3836.3341111111108</v>
      </c>
      <c r="V107" s="28">
        <f t="shared" si="27"/>
        <v>82.8</v>
      </c>
      <c r="W107" s="28">
        <f t="shared" si="28"/>
        <v>97</v>
      </c>
      <c r="X107" s="28">
        <f t="shared" si="29"/>
        <v>14.200000000000003</v>
      </c>
      <c r="Y107" s="9"/>
      <c r="Z107" s="9"/>
      <c r="AA107" s="9"/>
    </row>
    <row r="108" spans="1:27" ht="14.25">
      <c r="A108" s="10">
        <v>46104</v>
      </c>
      <c r="B108" s="9" t="s">
        <v>1467</v>
      </c>
      <c r="C108" s="11">
        <v>3812.79</v>
      </c>
      <c r="D108" s="9">
        <v>78</v>
      </c>
      <c r="E108" s="89"/>
      <c r="F108" s="9"/>
      <c r="G108" s="9"/>
      <c r="H108" s="13"/>
      <c r="I108" s="9" t="s">
        <v>11</v>
      </c>
      <c r="J108" s="9"/>
      <c r="K108" s="248">
        <v>45738</v>
      </c>
      <c r="L108" s="249">
        <f t="shared" si="21"/>
        <v>45738</v>
      </c>
      <c r="M108" s="227">
        <v>3385.02</v>
      </c>
      <c r="N108" s="176">
        <v>72</v>
      </c>
      <c r="O108" s="250">
        <v>47.01</v>
      </c>
      <c r="P108" s="251">
        <v>46103</v>
      </c>
      <c r="Q108" s="249">
        <f t="shared" si="22"/>
        <v>46103</v>
      </c>
      <c r="R108" s="11">
        <f t="shared" si="23"/>
        <v>3892.7729999999997</v>
      </c>
      <c r="S108" s="11">
        <f t="shared" si="24"/>
        <v>3261.47</v>
      </c>
      <c r="T108" s="28">
        <f t="shared" si="25"/>
        <v>39.38973429951691</v>
      </c>
      <c r="U108" s="11">
        <f t="shared" si="26"/>
        <v>3853.3832657004828</v>
      </c>
      <c r="V108" s="28">
        <f t="shared" si="27"/>
        <v>82.8</v>
      </c>
      <c r="W108" s="28">
        <f t="shared" si="28"/>
        <v>69</v>
      </c>
      <c r="X108" s="28">
        <f t="shared" si="29"/>
        <v>-13.799999999999997</v>
      </c>
      <c r="Y108" s="9"/>
      <c r="Z108" s="9"/>
      <c r="AA108" s="9"/>
    </row>
    <row r="109" spans="1:27" ht="14.25">
      <c r="A109" s="10">
        <v>46105</v>
      </c>
      <c r="B109" s="9" t="s">
        <v>1467</v>
      </c>
      <c r="C109" s="11">
        <v>4168.12</v>
      </c>
      <c r="D109" s="9">
        <v>87</v>
      </c>
      <c r="E109" s="89"/>
      <c r="F109" s="9"/>
      <c r="G109" s="9"/>
      <c r="H109" s="13"/>
      <c r="I109" s="9" t="s">
        <v>11</v>
      </c>
      <c r="J109" s="9"/>
      <c r="K109" s="248">
        <v>45739</v>
      </c>
      <c r="L109" s="249">
        <f t="shared" si="21"/>
        <v>45739</v>
      </c>
      <c r="M109" s="227">
        <v>3385.02</v>
      </c>
      <c r="N109" s="176">
        <v>72</v>
      </c>
      <c r="O109" s="250">
        <v>47.01</v>
      </c>
      <c r="P109" s="251">
        <v>46104</v>
      </c>
      <c r="Q109" s="249">
        <f t="shared" si="22"/>
        <v>46104</v>
      </c>
      <c r="R109" s="11">
        <f t="shared" si="23"/>
        <v>3892.7729999999997</v>
      </c>
      <c r="S109" s="11">
        <f t="shared" si="24"/>
        <v>4389.6000000000004</v>
      </c>
      <c r="T109" s="28">
        <f t="shared" si="25"/>
        <v>53.014492753623195</v>
      </c>
      <c r="U109" s="11">
        <f t="shared" si="26"/>
        <v>3839.7585072463767</v>
      </c>
      <c r="V109" s="28">
        <f t="shared" si="27"/>
        <v>82.8</v>
      </c>
      <c r="W109" s="28">
        <f t="shared" si="28"/>
        <v>96</v>
      </c>
      <c r="X109" s="28">
        <f t="shared" si="29"/>
        <v>13.200000000000003</v>
      </c>
      <c r="Y109" s="9"/>
      <c r="Z109" s="9"/>
      <c r="AA109" s="9"/>
    </row>
    <row r="110" spans="1:27" ht="14.25">
      <c r="A110" s="10">
        <v>46106</v>
      </c>
      <c r="B110" s="9" t="s">
        <v>1467</v>
      </c>
      <c r="C110" s="11">
        <v>3890.01</v>
      </c>
      <c r="D110" s="9">
        <v>79</v>
      </c>
      <c r="E110" s="89"/>
      <c r="F110" s="9"/>
      <c r="G110" s="9"/>
      <c r="H110" s="13"/>
      <c r="I110" s="9" t="s">
        <v>11</v>
      </c>
      <c r="J110" s="9"/>
      <c r="K110" s="248">
        <v>45740</v>
      </c>
      <c r="L110" s="249">
        <f t="shared" si="21"/>
        <v>45740</v>
      </c>
      <c r="M110" s="227">
        <v>3385.02</v>
      </c>
      <c r="N110" s="176">
        <v>72</v>
      </c>
      <c r="O110" s="250">
        <v>47.01</v>
      </c>
      <c r="P110" s="251">
        <v>46105</v>
      </c>
      <c r="Q110" s="249">
        <f t="shared" si="22"/>
        <v>46105</v>
      </c>
      <c r="R110" s="11">
        <f t="shared" si="23"/>
        <v>3892.7729999999997</v>
      </c>
      <c r="S110" s="11">
        <f t="shared" si="24"/>
        <v>3812.79</v>
      </c>
      <c r="T110" s="28">
        <f t="shared" si="25"/>
        <v>46.048188405797106</v>
      </c>
      <c r="U110" s="11">
        <f t="shared" si="26"/>
        <v>3846.7248115942025</v>
      </c>
      <c r="V110" s="28">
        <f t="shared" si="27"/>
        <v>82.8</v>
      </c>
      <c r="W110" s="28">
        <f t="shared" si="28"/>
        <v>78</v>
      </c>
      <c r="X110" s="28">
        <f t="shared" si="29"/>
        <v>-4.7999999999999972</v>
      </c>
      <c r="Y110" s="9"/>
      <c r="Z110" s="9"/>
      <c r="AA110" s="9"/>
    </row>
    <row r="111" spans="1:27" ht="14.25">
      <c r="A111" s="10">
        <v>46107</v>
      </c>
      <c r="B111" s="9" t="s">
        <v>1467</v>
      </c>
      <c r="C111" s="11">
        <v>4370.21</v>
      </c>
      <c r="D111" s="9">
        <v>92</v>
      </c>
      <c r="E111" s="89"/>
      <c r="F111" s="9"/>
      <c r="G111" s="9"/>
      <c r="H111" s="13"/>
      <c r="I111" s="9" t="s">
        <v>11</v>
      </c>
      <c r="J111" s="9"/>
      <c r="K111" s="248">
        <v>45741</v>
      </c>
      <c r="L111" s="249">
        <f t="shared" si="21"/>
        <v>45741</v>
      </c>
      <c r="M111" s="227">
        <v>3385.02</v>
      </c>
      <c r="N111" s="176">
        <v>72</v>
      </c>
      <c r="O111" s="250">
        <v>47.01</v>
      </c>
      <c r="P111" s="251">
        <v>46106</v>
      </c>
      <c r="Q111" s="249">
        <f t="shared" si="22"/>
        <v>46106</v>
      </c>
      <c r="R111" s="11">
        <f t="shared" si="23"/>
        <v>3892.7729999999997</v>
      </c>
      <c r="S111" s="11">
        <f t="shared" si="24"/>
        <v>4168.12</v>
      </c>
      <c r="T111" s="28">
        <f t="shared" si="25"/>
        <v>50.339613526570048</v>
      </c>
      <c r="U111" s="11">
        <f t="shared" si="26"/>
        <v>3842.4333864734294</v>
      </c>
      <c r="V111" s="28">
        <f t="shared" si="27"/>
        <v>82.8</v>
      </c>
      <c r="W111" s="28">
        <f t="shared" si="28"/>
        <v>87</v>
      </c>
      <c r="X111" s="28">
        <f t="shared" si="29"/>
        <v>4.2000000000000028</v>
      </c>
      <c r="Y111" s="9"/>
      <c r="Z111" s="9"/>
      <c r="AA111" s="9"/>
    </row>
    <row r="112" spans="1:27" ht="14.25">
      <c r="A112" s="10">
        <v>46108</v>
      </c>
      <c r="B112" s="9" t="s">
        <v>1467</v>
      </c>
      <c r="C112" s="11">
        <v>4588.18</v>
      </c>
      <c r="D112" s="9">
        <v>95</v>
      </c>
      <c r="E112" s="89"/>
      <c r="F112" s="9"/>
      <c r="G112" s="9"/>
      <c r="H112" s="13"/>
      <c r="I112" s="9" t="s">
        <v>11</v>
      </c>
      <c r="J112" s="9"/>
      <c r="K112" s="248">
        <v>45742</v>
      </c>
      <c r="L112" s="249">
        <f t="shared" si="21"/>
        <v>45742</v>
      </c>
      <c r="M112" s="227">
        <v>3385.02</v>
      </c>
      <c r="N112" s="176">
        <v>72</v>
      </c>
      <c r="O112" s="250">
        <v>47.01</v>
      </c>
      <c r="P112" s="251">
        <v>46107</v>
      </c>
      <c r="Q112" s="249">
        <f t="shared" si="22"/>
        <v>46107</v>
      </c>
      <c r="R112" s="11">
        <f t="shared" si="23"/>
        <v>3892.7729999999997</v>
      </c>
      <c r="S112" s="11">
        <f t="shared" si="24"/>
        <v>3890.01</v>
      </c>
      <c r="T112" s="28">
        <f t="shared" si="25"/>
        <v>46.980797101449276</v>
      </c>
      <c r="U112" s="11">
        <f t="shared" si="26"/>
        <v>3845.7922028985504</v>
      </c>
      <c r="V112" s="28">
        <f t="shared" si="27"/>
        <v>82.8</v>
      </c>
      <c r="W112" s="28">
        <f t="shared" si="28"/>
        <v>79</v>
      </c>
      <c r="X112" s="28">
        <f t="shared" si="29"/>
        <v>-3.7999999999999972</v>
      </c>
      <c r="Y112" s="9"/>
      <c r="Z112" s="9"/>
      <c r="AA112" s="9"/>
    </row>
    <row r="113" spans="1:27" ht="14.25">
      <c r="A113" s="10">
        <v>46109</v>
      </c>
      <c r="B113" s="9" t="s">
        <v>1467</v>
      </c>
      <c r="C113" s="11">
        <v>5155.08</v>
      </c>
      <c r="D113" s="9">
        <v>108</v>
      </c>
      <c r="E113" s="89"/>
      <c r="F113" s="9"/>
      <c r="G113" s="9"/>
      <c r="H113" s="13"/>
      <c r="I113" s="9" t="s">
        <v>11</v>
      </c>
      <c r="J113" s="9"/>
      <c r="K113" s="248">
        <v>45743</v>
      </c>
      <c r="L113" s="249">
        <f t="shared" si="21"/>
        <v>45743</v>
      </c>
      <c r="M113" s="227">
        <v>3385.02</v>
      </c>
      <c r="N113" s="176">
        <v>72</v>
      </c>
      <c r="O113" s="250">
        <v>47.01</v>
      </c>
      <c r="P113" s="251">
        <v>46108</v>
      </c>
      <c r="Q113" s="249">
        <f t="shared" si="22"/>
        <v>46108</v>
      </c>
      <c r="R113" s="11">
        <f t="shared" si="23"/>
        <v>3892.7729999999997</v>
      </c>
      <c r="S113" s="11">
        <f t="shared" si="24"/>
        <v>4370.21</v>
      </c>
      <c r="T113" s="28">
        <f t="shared" si="25"/>
        <v>52.780314009661836</v>
      </c>
      <c r="U113" s="11">
        <f t="shared" si="26"/>
        <v>3839.992685990338</v>
      </c>
      <c r="V113" s="28">
        <f t="shared" si="27"/>
        <v>82.8</v>
      </c>
      <c r="W113" s="28">
        <f t="shared" si="28"/>
        <v>92</v>
      </c>
      <c r="X113" s="28">
        <f t="shared" si="29"/>
        <v>9.2000000000000028</v>
      </c>
      <c r="Y113" s="9"/>
      <c r="Z113" s="9"/>
      <c r="AA113" s="9"/>
    </row>
    <row r="114" spans="1:27" ht="14.25">
      <c r="A114" s="10">
        <v>46110</v>
      </c>
      <c r="B114" s="9" t="s">
        <v>1467</v>
      </c>
      <c r="C114" s="11">
        <v>4580.8599999999997</v>
      </c>
      <c r="D114" s="9">
        <v>94</v>
      </c>
      <c r="E114" s="89"/>
      <c r="F114" s="9"/>
      <c r="G114" s="9"/>
      <c r="H114" s="13"/>
      <c r="I114" s="9" t="s">
        <v>11</v>
      </c>
      <c r="J114" s="9"/>
      <c r="K114" s="248">
        <v>45744</v>
      </c>
      <c r="L114" s="249">
        <f t="shared" si="21"/>
        <v>45744</v>
      </c>
      <c r="M114" s="227">
        <v>3385.02</v>
      </c>
      <c r="N114" s="176">
        <v>72</v>
      </c>
      <c r="O114" s="250">
        <v>47.01</v>
      </c>
      <c r="P114" s="251">
        <v>46109</v>
      </c>
      <c r="Q114" s="249">
        <f t="shared" si="22"/>
        <v>46109</v>
      </c>
      <c r="R114" s="11">
        <f t="shared" si="23"/>
        <v>3892.7729999999997</v>
      </c>
      <c r="S114" s="11">
        <f t="shared" si="24"/>
        <v>4588.18</v>
      </c>
      <c r="T114" s="28">
        <f t="shared" si="25"/>
        <v>55.412801932367152</v>
      </c>
      <c r="U114" s="11">
        <f t="shared" si="26"/>
        <v>3837.3601980676326</v>
      </c>
      <c r="V114" s="28">
        <f t="shared" si="27"/>
        <v>82.8</v>
      </c>
      <c r="W114" s="28">
        <f t="shared" si="28"/>
        <v>95</v>
      </c>
      <c r="X114" s="28">
        <f t="shared" si="29"/>
        <v>12.200000000000003</v>
      </c>
      <c r="Y114" s="9"/>
      <c r="Z114" s="9"/>
      <c r="AA114" s="9"/>
    </row>
    <row r="115" spans="1:27" ht="14.25">
      <c r="A115" s="10">
        <v>46111</v>
      </c>
      <c r="B115" s="9" t="s">
        <v>1467</v>
      </c>
      <c r="C115" s="11">
        <v>4168.12</v>
      </c>
      <c r="D115" s="9">
        <v>86</v>
      </c>
      <c r="E115" s="89"/>
      <c r="F115" s="9"/>
      <c r="G115" s="9"/>
      <c r="H115" s="13"/>
      <c r="I115" s="9" t="s">
        <v>11</v>
      </c>
      <c r="J115" s="9"/>
      <c r="K115" s="248">
        <v>45745</v>
      </c>
      <c r="L115" s="249">
        <f t="shared" si="21"/>
        <v>45745</v>
      </c>
      <c r="M115" s="227">
        <v>3385.02</v>
      </c>
      <c r="N115" s="176">
        <v>72</v>
      </c>
      <c r="O115" s="250">
        <v>47.01</v>
      </c>
      <c r="P115" s="251">
        <v>46110</v>
      </c>
      <c r="Q115" s="249">
        <f t="shared" si="22"/>
        <v>46110</v>
      </c>
      <c r="R115" s="11">
        <f t="shared" si="23"/>
        <v>3892.7729999999997</v>
      </c>
      <c r="S115" s="11">
        <f t="shared" si="24"/>
        <v>5155.08</v>
      </c>
      <c r="T115" s="28">
        <f t="shared" si="25"/>
        <v>62.259420289855072</v>
      </c>
      <c r="U115" s="11">
        <f t="shared" si="26"/>
        <v>3830.5135797101448</v>
      </c>
      <c r="V115" s="28">
        <f t="shared" si="27"/>
        <v>82.8</v>
      </c>
      <c r="W115" s="28">
        <f t="shared" si="28"/>
        <v>108</v>
      </c>
      <c r="X115" s="28">
        <f t="shared" si="29"/>
        <v>25.200000000000003</v>
      </c>
      <c r="Y115" s="9"/>
      <c r="Z115" s="9"/>
      <c r="AA115" s="9"/>
    </row>
    <row r="116" spans="1:27" ht="14.25">
      <c r="A116" s="237">
        <v>46112</v>
      </c>
      <c r="B116" s="30" t="s">
        <v>1467</v>
      </c>
      <c r="C116" s="39">
        <v>4263.51</v>
      </c>
      <c r="D116" s="30">
        <v>91</v>
      </c>
      <c r="E116" s="260"/>
      <c r="F116" s="9"/>
      <c r="G116" s="9"/>
      <c r="H116" s="13"/>
      <c r="I116" s="9" t="s">
        <v>11</v>
      </c>
      <c r="J116" s="9"/>
      <c r="K116" s="248">
        <v>45746</v>
      </c>
      <c r="L116" s="249">
        <f t="shared" si="21"/>
        <v>45746</v>
      </c>
      <c r="M116" s="227">
        <v>3385.02</v>
      </c>
      <c r="N116" s="176">
        <v>72</v>
      </c>
      <c r="O116" s="250">
        <v>47.01</v>
      </c>
      <c r="P116" s="251">
        <v>46111</v>
      </c>
      <c r="Q116" s="249">
        <f t="shared" si="22"/>
        <v>46111</v>
      </c>
      <c r="R116" s="11">
        <f t="shared" si="23"/>
        <v>3892.7729999999997</v>
      </c>
      <c r="S116" s="11">
        <f t="shared" si="24"/>
        <v>4580.8599999999997</v>
      </c>
      <c r="T116" s="28">
        <f t="shared" si="25"/>
        <v>55.324396135265701</v>
      </c>
      <c r="U116" s="11">
        <f t="shared" si="26"/>
        <v>3837.4486038647342</v>
      </c>
      <c r="V116" s="28">
        <f t="shared" si="27"/>
        <v>82.8</v>
      </c>
      <c r="W116" s="28">
        <f t="shared" si="28"/>
        <v>94</v>
      </c>
      <c r="X116" s="28">
        <f t="shared" si="29"/>
        <v>11.200000000000003</v>
      </c>
      <c r="Y116" s="9"/>
      <c r="Z116" s="9"/>
      <c r="AA116" s="9"/>
    </row>
    <row r="117" spans="1:27" ht="14.25">
      <c r="A117" s="10">
        <v>46113</v>
      </c>
      <c r="B117" s="9" t="s">
        <v>1467</v>
      </c>
      <c r="C117" s="11">
        <v>4670.7700000000004</v>
      </c>
      <c r="D117" s="9">
        <v>96</v>
      </c>
      <c r="E117" s="89"/>
      <c r="F117" s="9"/>
      <c r="G117" s="9"/>
      <c r="H117" s="13"/>
      <c r="I117" s="9" t="s">
        <v>11</v>
      </c>
      <c r="J117" s="9"/>
      <c r="K117" s="248">
        <v>45747</v>
      </c>
      <c r="L117" s="249">
        <f t="shared" si="21"/>
        <v>45747</v>
      </c>
      <c r="M117" s="227">
        <v>3385.02</v>
      </c>
      <c r="N117" s="176">
        <v>72</v>
      </c>
      <c r="O117" s="250">
        <v>47.01</v>
      </c>
      <c r="P117" s="251">
        <v>46112</v>
      </c>
      <c r="Q117" s="249">
        <f t="shared" si="22"/>
        <v>46112</v>
      </c>
      <c r="R117" s="11">
        <f t="shared" si="23"/>
        <v>3892.7729999999997</v>
      </c>
      <c r="S117" s="11">
        <f t="shared" si="24"/>
        <v>4168.12</v>
      </c>
      <c r="T117" s="28">
        <f t="shared" si="25"/>
        <v>50.339613526570048</v>
      </c>
      <c r="U117" s="11">
        <f t="shared" si="26"/>
        <v>3842.4333864734294</v>
      </c>
      <c r="V117" s="28">
        <f t="shared" si="27"/>
        <v>82.8</v>
      </c>
      <c r="W117" s="28">
        <f t="shared" si="28"/>
        <v>86</v>
      </c>
      <c r="X117" s="28">
        <f t="shared" si="29"/>
        <v>3.2000000000000028</v>
      </c>
      <c r="Y117" s="9"/>
      <c r="Z117" s="9"/>
      <c r="AA117" s="9"/>
    </row>
    <row r="118" spans="1:27" ht="12.75">
      <c r="A118" s="10">
        <v>46114</v>
      </c>
      <c r="B118" s="9" t="s">
        <v>1467</v>
      </c>
      <c r="C118" s="11">
        <v>4735.5600000000004</v>
      </c>
      <c r="D118" s="9">
        <v>99</v>
      </c>
      <c r="E118" s="89"/>
      <c r="F118" s="9"/>
      <c r="G118" s="9"/>
      <c r="H118" s="13"/>
      <c r="I118" s="9" t="s">
        <v>11</v>
      </c>
      <c r="J118" s="9"/>
      <c r="K118" s="252">
        <v>46106</v>
      </c>
      <c r="L118" s="255" t="s">
        <v>1578</v>
      </c>
      <c r="M118" s="139">
        <f t="shared" ref="M118:O118" si="30">SUM(M88:M117)</f>
        <v>101550.6</v>
      </c>
      <c r="N118" s="141">
        <f t="shared" si="30"/>
        <v>2160</v>
      </c>
      <c r="O118" s="139">
        <f t="shared" si="30"/>
        <v>1410.3</v>
      </c>
      <c r="P118" s="258">
        <v>46107</v>
      </c>
      <c r="Q118" s="197" t="s">
        <v>1578</v>
      </c>
      <c r="R118" s="139">
        <f t="shared" ref="R118:T118" si="31">SUM(R88:R117)</f>
        <v>116783.19000000002</v>
      </c>
      <c r="S118" s="139">
        <f t="shared" si="31"/>
        <v>116004.25</v>
      </c>
      <c r="T118" s="139">
        <f t="shared" si="31"/>
        <v>1401.0175120772947</v>
      </c>
      <c r="U118" s="139">
        <f>S118-R118</f>
        <v>-778.94000000001688</v>
      </c>
      <c r="V118" s="141">
        <f t="shared" ref="V118:X118" si="32">SUM(V88:V117)</f>
        <v>2484.0000000000005</v>
      </c>
      <c r="W118" s="141">
        <f t="shared" si="32"/>
        <v>2404</v>
      </c>
      <c r="X118" s="141">
        <f t="shared" si="32"/>
        <v>-80.000000000000057</v>
      </c>
      <c r="Y118" s="9"/>
      <c r="Z118" s="9"/>
      <c r="AA118" s="9"/>
    </row>
    <row r="119" spans="1:27" ht="14.25">
      <c r="A119" s="10">
        <v>46115</v>
      </c>
      <c r="B119" s="9" t="s">
        <v>1467</v>
      </c>
      <c r="C119" s="11">
        <v>3214.25</v>
      </c>
      <c r="D119" s="9">
        <v>67</v>
      </c>
      <c r="E119" s="89"/>
      <c r="F119" s="9"/>
      <c r="G119" s="9"/>
      <c r="H119" s="13"/>
      <c r="I119" s="9" t="s">
        <v>11</v>
      </c>
      <c r="J119" s="9"/>
      <c r="K119" s="248">
        <v>45748</v>
      </c>
      <c r="L119" s="249">
        <f t="shared" ref="L119:L148" si="33">K119</f>
        <v>45748</v>
      </c>
      <c r="M119" s="227">
        <v>3385.02</v>
      </c>
      <c r="N119" s="176">
        <v>72</v>
      </c>
      <c r="O119" s="250">
        <v>47.01</v>
      </c>
      <c r="P119" s="251">
        <v>46113</v>
      </c>
      <c r="Q119" s="249">
        <f t="shared" ref="Q119:Q148" si="34">P119</f>
        <v>46113</v>
      </c>
      <c r="R119" s="11">
        <f t="shared" ref="R119:R148" si="35">M119*$Z$1</f>
        <v>3892.7729999999997</v>
      </c>
      <c r="S119" s="11">
        <f t="shared" ref="S119:S133" si="36">C117</f>
        <v>4670.7700000000004</v>
      </c>
      <c r="T119" s="28">
        <f t="shared" ref="T119:T148" si="37">S119/V119</f>
        <v>56.410265700483102</v>
      </c>
      <c r="U119" s="11">
        <f t="shared" ref="U119:U148" si="38">R119-T119</f>
        <v>3836.3627342995164</v>
      </c>
      <c r="V119" s="28">
        <f t="shared" ref="V119:V148" si="39">N119*$Z$1</f>
        <v>82.8</v>
      </c>
      <c r="W119" s="28">
        <f t="shared" ref="W119:W133" si="40">D117</f>
        <v>96</v>
      </c>
      <c r="X119" s="28">
        <f t="shared" ref="X119:X148" si="41">W119-V119</f>
        <v>13.200000000000003</v>
      </c>
      <c r="Y119" s="9"/>
      <c r="Z119" s="9"/>
      <c r="AA119" s="9"/>
    </row>
    <row r="120" spans="1:27" ht="14.25">
      <c r="A120" s="10">
        <v>46116</v>
      </c>
      <c r="B120" s="9" t="s">
        <v>1467</v>
      </c>
      <c r="C120" s="11">
        <v>2988.31</v>
      </c>
      <c r="D120" s="9">
        <v>70</v>
      </c>
      <c r="E120" s="89"/>
      <c r="F120" s="9"/>
      <c r="G120" s="9"/>
      <c r="H120" s="13"/>
      <c r="I120" s="9" t="s">
        <v>11</v>
      </c>
      <c r="J120" s="9"/>
      <c r="K120" s="248">
        <v>45749</v>
      </c>
      <c r="L120" s="249">
        <f t="shared" si="33"/>
        <v>45749</v>
      </c>
      <c r="M120" s="227">
        <v>3385.02</v>
      </c>
      <c r="N120" s="176">
        <v>72</v>
      </c>
      <c r="O120" s="250">
        <v>47.01</v>
      </c>
      <c r="P120" s="251">
        <v>46114</v>
      </c>
      <c r="Q120" s="249">
        <f t="shared" si="34"/>
        <v>46114</v>
      </c>
      <c r="R120" s="11">
        <f t="shared" si="35"/>
        <v>3892.7729999999997</v>
      </c>
      <c r="S120" s="11">
        <f t="shared" si="36"/>
        <v>4735.5600000000004</v>
      </c>
      <c r="T120" s="28">
        <f t="shared" si="37"/>
        <v>57.192753623188409</v>
      </c>
      <c r="U120" s="11">
        <f t="shared" si="38"/>
        <v>3835.5802463768114</v>
      </c>
      <c r="V120" s="28">
        <f t="shared" si="39"/>
        <v>82.8</v>
      </c>
      <c r="W120" s="28">
        <f t="shared" si="40"/>
        <v>99</v>
      </c>
      <c r="X120" s="28">
        <f t="shared" si="41"/>
        <v>16.200000000000003</v>
      </c>
      <c r="Y120" s="9"/>
      <c r="Z120" s="9"/>
      <c r="AA120" s="9"/>
    </row>
    <row r="121" spans="1:27" ht="14.25">
      <c r="A121" s="10">
        <v>46117</v>
      </c>
      <c r="B121" s="9" t="s">
        <v>1467</v>
      </c>
      <c r="C121" s="11">
        <v>3944.8</v>
      </c>
      <c r="D121" s="9">
        <v>80</v>
      </c>
      <c r="E121" s="89"/>
      <c r="F121" s="9"/>
      <c r="G121" s="9"/>
      <c r="H121" s="13"/>
      <c r="I121" s="9" t="s">
        <v>11</v>
      </c>
      <c r="J121" s="9"/>
      <c r="K121" s="248">
        <v>45750</v>
      </c>
      <c r="L121" s="249">
        <f t="shared" si="33"/>
        <v>45750</v>
      </c>
      <c r="M121" s="227">
        <v>3385.02</v>
      </c>
      <c r="N121" s="176">
        <v>72</v>
      </c>
      <c r="O121" s="250">
        <v>47.01</v>
      </c>
      <c r="P121" s="251">
        <v>46115</v>
      </c>
      <c r="Q121" s="249">
        <f t="shared" si="34"/>
        <v>46115</v>
      </c>
      <c r="R121" s="11">
        <f t="shared" si="35"/>
        <v>3892.7729999999997</v>
      </c>
      <c r="S121" s="11">
        <f t="shared" si="36"/>
        <v>3214.25</v>
      </c>
      <c r="T121" s="28">
        <f t="shared" si="37"/>
        <v>38.819444444444443</v>
      </c>
      <c r="U121" s="11">
        <f t="shared" si="38"/>
        <v>3853.9535555555553</v>
      </c>
      <c r="V121" s="28">
        <f t="shared" si="39"/>
        <v>82.8</v>
      </c>
      <c r="W121" s="28">
        <f t="shared" si="40"/>
        <v>67</v>
      </c>
      <c r="X121" s="28">
        <f t="shared" si="41"/>
        <v>-15.799999999999997</v>
      </c>
      <c r="Y121" s="9"/>
      <c r="Z121" s="9"/>
      <c r="AA121" s="9"/>
    </row>
    <row r="122" spans="1:27" ht="14.25">
      <c r="A122" s="10">
        <v>46118</v>
      </c>
      <c r="B122" s="9" t="s">
        <v>1467</v>
      </c>
      <c r="C122" s="11">
        <v>3383.27</v>
      </c>
      <c r="D122" s="9">
        <v>71</v>
      </c>
      <c r="E122" s="89"/>
      <c r="F122" s="9"/>
      <c r="G122" s="9"/>
      <c r="H122" s="13"/>
      <c r="I122" s="9" t="s">
        <v>11</v>
      </c>
      <c r="J122" s="9"/>
      <c r="K122" s="248">
        <v>45751</v>
      </c>
      <c r="L122" s="249">
        <f t="shared" si="33"/>
        <v>45751</v>
      </c>
      <c r="M122" s="227">
        <v>3385.02</v>
      </c>
      <c r="N122" s="176">
        <v>72</v>
      </c>
      <c r="O122" s="250">
        <v>47.01</v>
      </c>
      <c r="P122" s="251">
        <v>46116</v>
      </c>
      <c r="Q122" s="249">
        <f t="shared" si="34"/>
        <v>46116</v>
      </c>
      <c r="R122" s="11">
        <f t="shared" si="35"/>
        <v>3892.7729999999997</v>
      </c>
      <c r="S122" s="11">
        <f t="shared" si="36"/>
        <v>2988.31</v>
      </c>
      <c r="T122" s="28">
        <f t="shared" si="37"/>
        <v>36.090700483091787</v>
      </c>
      <c r="U122" s="11">
        <f t="shared" si="38"/>
        <v>3856.6822995169077</v>
      </c>
      <c r="V122" s="28">
        <f t="shared" si="39"/>
        <v>82.8</v>
      </c>
      <c r="W122" s="28">
        <f t="shared" si="40"/>
        <v>70</v>
      </c>
      <c r="X122" s="28">
        <f t="shared" si="41"/>
        <v>-12.799999999999997</v>
      </c>
      <c r="Y122" s="9"/>
      <c r="Z122" s="9"/>
      <c r="AA122" s="9"/>
    </row>
    <row r="123" spans="1:27" ht="14.25">
      <c r="A123" s="10">
        <v>46119</v>
      </c>
      <c r="B123" s="9" t="s">
        <v>1467</v>
      </c>
      <c r="C123" s="227">
        <v>3513.27</v>
      </c>
      <c r="D123" s="9">
        <v>75</v>
      </c>
      <c r="E123" s="89"/>
      <c r="F123" s="9"/>
      <c r="G123" s="9"/>
      <c r="H123" s="13"/>
      <c r="I123" s="9" t="s">
        <v>11</v>
      </c>
      <c r="J123" s="9"/>
      <c r="K123" s="248">
        <v>45752</v>
      </c>
      <c r="L123" s="249">
        <f t="shared" si="33"/>
        <v>45752</v>
      </c>
      <c r="M123" s="227">
        <v>3385.02</v>
      </c>
      <c r="N123" s="176">
        <v>72</v>
      </c>
      <c r="O123" s="250">
        <v>47.01</v>
      </c>
      <c r="P123" s="251">
        <v>46117</v>
      </c>
      <c r="Q123" s="249">
        <f t="shared" si="34"/>
        <v>46117</v>
      </c>
      <c r="R123" s="11">
        <f t="shared" si="35"/>
        <v>3892.7729999999997</v>
      </c>
      <c r="S123" s="11">
        <f t="shared" si="36"/>
        <v>3944.8</v>
      </c>
      <c r="T123" s="28">
        <f t="shared" si="37"/>
        <v>47.64251207729469</v>
      </c>
      <c r="U123" s="11">
        <f t="shared" si="38"/>
        <v>3845.130487922705</v>
      </c>
      <c r="V123" s="28">
        <f t="shared" si="39"/>
        <v>82.8</v>
      </c>
      <c r="W123" s="28">
        <f t="shared" si="40"/>
        <v>80</v>
      </c>
      <c r="X123" s="28">
        <f t="shared" si="41"/>
        <v>-2.7999999999999972</v>
      </c>
      <c r="Y123" s="9"/>
      <c r="Z123" s="9"/>
      <c r="AA123" s="9"/>
    </row>
    <row r="124" spans="1:27" ht="14.25">
      <c r="A124" s="10">
        <v>46120</v>
      </c>
      <c r="B124" s="9" t="s">
        <v>1467</v>
      </c>
      <c r="C124" s="11">
        <v>3282.67</v>
      </c>
      <c r="D124" s="9">
        <v>66</v>
      </c>
      <c r="E124" s="89"/>
      <c r="F124" s="9"/>
      <c r="G124" s="9"/>
      <c r="H124" s="13"/>
      <c r="I124" s="9" t="s">
        <v>11</v>
      </c>
      <c r="J124" s="9"/>
      <c r="K124" s="248">
        <v>45753</v>
      </c>
      <c r="L124" s="249">
        <f t="shared" si="33"/>
        <v>45753</v>
      </c>
      <c r="M124" s="227">
        <v>3385.02</v>
      </c>
      <c r="N124" s="176">
        <v>72</v>
      </c>
      <c r="O124" s="250">
        <v>47.01</v>
      </c>
      <c r="P124" s="251">
        <v>46118</v>
      </c>
      <c r="Q124" s="249">
        <f t="shared" si="34"/>
        <v>46118</v>
      </c>
      <c r="R124" s="11">
        <f t="shared" si="35"/>
        <v>3892.7729999999997</v>
      </c>
      <c r="S124" s="11">
        <f t="shared" si="36"/>
        <v>3383.27</v>
      </c>
      <c r="T124" s="28">
        <f t="shared" si="37"/>
        <v>40.860748792270535</v>
      </c>
      <c r="U124" s="11">
        <f t="shared" si="38"/>
        <v>3851.9122512077292</v>
      </c>
      <c r="V124" s="28">
        <f t="shared" si="39"/>
        <v>82.8</v>
      </c>
      <c r="W124" s="28">
        <f t="shared" si="40"/>
        <v>71</v>
      </c>
      <c r="X124" s="28">
        <f t="shared" si="41"/>
        <v>-11.799999999999997</v>
      </c>
      <c r="Y124" s="9"/>
      <c r="Z124" s="9"/>
      <c r="AA124" s="9"/>
    </row>
    <row r="125" spans="1:27" ht="14.25">
      <c r="A125" s="10">
        <v>46121</v>
      </c>
      <c r="B125" s="9" t="s">
        <v>1467</v>
      </c>
      <c r="C125" s="11">
        <v>3782.51</v>
      </c>
      <c r="D125" s="9">
        <v>76</v>
      </c>
      <c r="E125" s="89"/>
      <c r="F125" s="9"/>
      <c r="G125" s="9"/>
      <c r="H125" s="13"/>
      <c r="I125" s="9" t="s">
        <v>11</v>
      </c>
      <c r="J125" s="9"/>
      <c r="K125" s="248">
        <v>45754</v>
      </c>
      <c r="L125" s="249">
        <f t="shared" si="33"/>
        <v>45754</v>
      </c>
      <c r="M125" s="227">
        <v>3385.02</v>
      </c>
      <c r="N125" s="176">
        <v>72</v>
      </c>
      <c r="O125" s="250">
        <v>47.01</v>
      </c>
      <c r="P125" s="251">
        <v>46119</v>
      </c>
      <c r="Q125" s="249">
        <f t="shared" si="34"/>
        <v>46119</v>
      </c>
      <c r="R125" s="11">
        <f t="shared" si="35"/>
        <v>3892.7729999999997</v>
      </c>
      <c r="S125" s="11">
        <f t="shared" si="36"/>
        <v>3513.27</v>
      </c>
      <c r="T125" s="28">
        <f t="shared" si="37"/>
        <v>42.430797101449279</v>
      </c>
      <c r="U125" s="11">
        <f t="shared" si="38"/>
        <v>3850.3422028985506</v>
      </c>
      <c r="V125" s="28">
        <f t="shared" si="39"/>
        <v>82.8</v>
      </c>
      <c r="W125" s="28">
        <f t="shared" si="40"/>
        <v>75</v>
      </c>
      <c r="X125" s="28">
        <f t="shared" si="41"/>
        <v>-7.7999999999999972</v>
      </c>
      <c r="Y125" s="9"/>
      <c r="Z125" s="9"/>
      <c r="AA125" s="9"/>
    </row>
    <row r="126" spans="1:27" ht="14.25">
      <c r="A126" s="10">
        <v>46122</v>
      </c>
      <c r="B126" s="9" t="s">
        <v>1467</v>
      </c>
      <c r="C126" s="11">
        <v>4274.53</v>
      </c>
      <c r="D126" s="9">
        <v>90</v>
      </c>
      <c r="E126" s="89"/>
      <c r="F126" s="9"/>
      <c r="G126" s="9"/>
      <c r="H126" s="13"/>
      <c r="I126" s="9" t="s">
        <v>11</v>
      </c>
      <c r="J126" s="9"/>
      <c r="K126" s="248">
        <v>45755</v>
      </c>
      <c r="L126" s="249">
        <f t="shared" si="33"/>
        <v>45755</v>
      </c>
      <c r="M126" s="227">
        <v>3385.02</v>
      </c>
      <c r="N126" s="176">
        <v>72</v>
      </c>
      <c r="O126" s="250">
        <v>47.01</v>
      </c>
      <c r="P126" s="251">
        <v>46120</v>
      </c>
      <c r="Q126" s="249">
        <f t="shared" si="34"/>
        <v>46120</v>
      </c>
      <c r="R126" s="11">
        <f t="shared" si="35"/>
        <v>3892.7729999999997</v>
      </c>
      <c r="S126" s="11">
        <f t="shared" si="36"/>
        <v>3282.67</v>
      </c>
      <c r="T126" s="28">
        <f t="shared" si="37"/>
        <v>39.645772946859907</v>
      </c>
      <c r="U126" s="11">
        <f t="shared" si="38"/>
        <v>3853.1272270531399</v>
      </c>
      <c r="V126" s="28">
        <f t="shared" si="39"/>
        <v>82.8</v>
      </c>
      <c r="W126" s="28">
        <f t="shared" si="40"/>
        <v>66</v>
      </c>
      <c r="X126" s="28">
        <f t="shared" si="41"/>
        <v>-16.799999999999997</v>
      </c>
      <c r="Y126" s="9"/>
      <c r="Z126" s="9"/>
      <c r="AA126" s="9"/>
    </row>
    <row r="127" spans="1:27" ht="14.25">
      <c r="A127" s="10">
        <v>46123</v>
      </c>
      <c r="B127" s="9" t="s">
        <v>1467</v>
      </c>
      <c r="C127" s="11">
        <v>4139.51</v>
      </c>
      <c r="D127" s="9">
        <v>86</v>
      </c>
      <c r="E127" s="89"/>
      <c r="F127" s="9"/>
      <c r="G127" s="9"/>
      <c r="H127" s="13"/>
      <c r="I127" s="9" t="s">
        <v>11</v>
      </c>
      <c r="J127" s="9"/>
      <c r="K127" s="248">
        <v>45756</v>
      </c>
      <c r="L127" s="249">
        <f t="shared" si="33"/>
        <v>45756</v>
      </c>
      <c r="M127" s="227">
        <v>3385.02</v>
      </c>
      <c r="N127" s="176">
        <v>72</v>
      </c>
      <c r="O127" s="250">
        <v>47.01</v>
      </c>
      <c r="P127" s="251">
        <v>46121</v>
      </c>
      <c r="Q127" s="249">
        <f t="shared" si="34"/>
        <v>46121</v>
      </c>
      <c r="R127" s="11">
        <f t="shared" si="35"/>
        <v>3892.7729999999997</v>
      </c>
      <c r="S127" s="11">
        <f t="shared" si="36"/>
        <v>3782.51</v>
      </c>
      <c r="T127" s="28">
        <f t="shared" si="37"/>
        <v>45.68248792270532</v>
      </c>
      <c r="U127" s="11">
        <f t="shared" si="38"/>
        <v>3847.0905120772945</v>
      </c>
      <c r="V127" s="28">
        <f t="shared" si="39"/>
        <v>82.8</v>
      </c>
      <c r="W127" s="28">
        <f t="shared" si="40"/>
        <v>76</v>
      </c>
      <c r="X127" s="28">
        <f t="shared" si="41"/>
        <v>-6.7999999999999972</v>
      </c>
      <c r="Y127" s="9"/>
      <c r="Z127" s="9"/>
      <c r="AA127" s="9"/>
    </row>
    <row r="128" spans="1:27" ht="14.25">
      <c r="A128" s="10">
        <v>46124</v>
      </c>
      <c r="B128" s="9" t="s">
        <v>1467</v>
      </c>
      <c r="C128" s="227">
        <v>3663.73</v>
      </c>
      <c r="D128" s="9">
        <v>66</v>
      </c>
      <c r="E128" s="89"/>
      <c r="F128" s="9"/>
      <c r="G128" s="9"/>
      <c r="H128" s="13"/>
      <c r="I128" s="9" t="s">
        <v>11</v>
      </c>
      <c r="J128" s="9"/>
      <c r="K128" s="248">
        <v>45757</v>
      </c>
      <c r="L128" s="249">
        <f t="shared" si="33"/>
        <v>45757</v>
      </c>
      <c r="M128" s="227">
        <v>3385.02</v>
      </c>
      <c r="N128" s="176">
        <v>72</v>
      </c>
      <c r="O128" s="250">
        <v>47.01</v>
      </c>
      <c r="P128" s="251">
        <v>46122</v>
      </c>
      <c r="Q128" s="249">
        <f t="shared" si="34"/>
        <v>46122</v>
      </c>
      <c r="R128" s="11">
        <f t="shared" si="35"/>
        <v>3892.7729999999997</v>
      </c>
      <c r="S128" s="11">
        <f t="shared" si="36"/>
        <v>4274.53</v>
      </c>
      <c r="T128" s="28">
        <f t="shared" si="37"/>
        <v>51.624758454106278</v>
      </c>
      <c r="U128" s="11">
        <f t="shared" si="38"/>
        <v>3841.1482415458936</v>
      </c>
      <c r="V128" s="28">
        <f t="shared" si="39"/>
        <v>82.8</v>
      </c>
      <c r="W128" s="28">
        <f t="shared" si="40"/>
        <v>90</v>
      </c>
      <c r="X128" s="28">
        <f t="shared" si="41"/>
        <v>7.2000000000000028</v>
      </c>
      <c r="Y128" s="9"/>
      <c r="Z128" s="9"/>
      <c r="AA128" s="9"/>
    </row>
    <row r="129" spans="1:27" ht="14.25">
      <c r="A129" s="10">
        <v>46125</v>
      </c>
      <c r="B129" s="9" t="s">
        <v>1467</v>
      </c>
      <c r="C129" s="11">
        <v>3085.97</v>
      </c>
      <c r="D129" s="9">
        <v>63</v>
      </c>
      <c r="E129" s="89"/>
      <c r="F129" s="9"/>
      <c r="G129" s="9"/>
      <c r="H129" s="13"/>
      <c r="I129" s="9" t="s">
        <v>11</v>
      </c>
      <c r="J129" s="9"/>
      <c r="K129" s="248">
        <v>45758</v>
      </c>
      <c r="L129" s="249">
        <f t="shared" si="33"/>
        <v>45758</v>
      </c>
      <c r="M129" s="227">
        <v>3385.02</v>
      </c>
      <c r="N129" s="176">
        <v>72</v>
      </c>
      <c r="O129" s="250">
        <v>47.01</v>
      </c>
      <c r="P129" s="251">
        <v>46123</v>
      </c>
      <c r="Q129" s="249">
        <f t="shared" si="34"/>
        <v>46123</v>
      </c>
      <c r="R129" s="11">
        <f t="shared" si="35"/>
        <v>3892.7729999999997</v>
      </c>
      <c r="S129" s="11">
        <f t="shared" si="36"/>
        <v>4139.51</v>
      </c>
      <c r="T129" s="28">
        <f t="shared" si="37"/>
        <v>49.994082125603867</v>
      </c>
      <c r="U129" s="11">
        <f t="shared" si="38"/>
        <v>3842.778917874396</v>
      </c>
      <c r="V129" s="28">
        <f t="shared" si="39"/>
        <v>82.8</v>
      </c>
      <c r="W129" s="28">
        <f t="shared" si="40"/>
        <v>86</v>
      </c>
      <c r="X129" s="28">
        <f t="shared" si="41"/>
        <v>3.2000000000000028</v>
      </c>
      <c r="Y129" s="9"/>
      <c r="Z129" s="9"/>
      <c r="AA129" s="9"/>
    </row>
    <row r="130" spans="1:27" ht="14.25">
      <c r="A130" s="10">
        <v>46126</v>
      </c>
      <c r="B130" s="9" t="s">
        <v>1467</v>
      </c>
      <c r="C130" s="11">
        <v>4339.78</v>
      </c>
      <c r="D130" s="9">
        <v>98</v>
      </c>
      <c r="E130" s="89"/>
      <c r="F130" s="9"/>
      <c r="G130" s="9"/>
      <c r="H130" s="13"/>
      <c r="I130" s="9" t="s">
        <v>11</v>
      </c>
      <c r="J130" s="9"/>
      <c r="K130" s="248">
        <v>45759</v>
      </c>
      <c r="L130" s="249">
        <f t="shared" si="33"/>
        <v>45759</v>
      </c>
      <c r="M130" s="227">
        <v>3385.02</v>
      </c>
      <c r="N130" s="176">
        <v>72</v>
      </c>
      <c r="O130" s="250">
        <v>47.01</v>
      </c>
      <c r="P130" s="251">
        <v>46124</v>
      </c>
      <c r="Q130" s="249">
        <f t="shared" si="34"/>
        <v>46124</v>
      </c>
      <c r="R130" s="11">
        <f t="shared" si="35"/>
        <v>3892.7729999999997</v>
      </c>
      <c r="S130" s="11">
        <f t="shared" si="36"/>
        <v>3663.73</v>
      </c>
      <c r="T130" s="28">
        <f t="shared" si="37"/>
        <v>44.247946859903386</v>
      </c>
      <c r="U130" s="11">
        <f t="shared" si="38"/>
        <v>3848.5250531400961</v>
      </c>
      <c r="V130" s="28">
        <f t="shared" si="39"/>
        <v>82.8</v>
      </c>
      <c r="W130" s="28">
        <f t="shared" si="40"/>
        <v>66</v>
      </c>
      <c r="X130" s="28">
        <f t="shared" si="41"/>
        <v>-16.799999999999997</v>
      </c>
      <c r="Y130" s="9"/>
      <c r="Z130" s="9"/>
      <c r="AA130" s="9"/>
    </row>
    <row r="131" spans="1:27" ht="14.25">
      <c r="A131" s="10">
        <v>46127</v>
      </c>
      <c r="B131" s="9" t="s">
        <v>1467</v>
      </c>
      <c r="C131" s="39">
        <v>4694.33</v>
      </c>
      <c r="D131" s="30">
        <v>100</v>
      </c>
      <c r="E131" s="89"/>
      <c r="F131" s="9"/>
      <c r="G131" s="9"/>
      <c r="H131" s="13"/>
      <c r="I131" s="9" t="s">
        <v>11</v>
      </c>
      <c r="J131" s="9"/>
      <c r="K131" s="248">
        <v>45760</v>
      </c>
      <c r="L131" s="249">
        <f t="shared" si="33"/>
        <v>45760</v>
      </c>
      <c r="M131" s="227">
        <v>3385.02</v>
      </c>
      <c r="N131" s="176">
        <v>72</v>
      </c>
      <c r="O131" s="250">
        <v>47.01</v>
      </c>
      <c r="P131" s="251">
        <v>46125</v>
      </c>
      <c r="Q131" s="249">
        <f t="shared" si="34"/>
        <v>46125</v>
      </c>
      <c r="R131" s="11">
        <f t="shared" si="35"/>
        <v>3892.7729999999997</v>
      </c>
      <c r="S131" s="11">
        <f t="shared" si="36"/>
        <v>3085.97</v>
      </c>
      <c r="T131" s="28">
        <f t="shared" si="37"/>
        <v>37.270169082125605</v>
      </c>
      <c r="U131" s="11">
        <f t="shared" si="38"/>
        <v>3855.5028309178742</v>
      </c>
      <c r="V131" s="28">
        <f t="shared" si="39"/>
        <v>82.8</v>
      </c>
      <c r="W131" s="28">
        <f t="shared" si="40"/>
        <v>63</v>
      </c>
      <c r="X131" s="28">
        <f t="shared" si="41"/>
        <v>-19.799999999999997</v>
      </c>
      <c r="Y131" s="9"/>
      <c r="Z131" s="9"/>
      <c r="AA131" s="9"/>
    </row>
    <row r="132" spans="1:27" ht="14.25">
      <c r="A132" s="10">
        <v>46128</v>
      </c>
      <c r="B132" s="9" t="s">
        <v>1467</v>
      </c>
      <c r="C132" s="227">
        <v>6042.03</v>
      </c>
      <c r="D132" s="85">
        <v>125</v>
      </c>
      <c r="E132" s="89"/>
      <c r="F132" s="9"/>
      <c r="G132" s="9"/>
      <c r="H132" s="13"/>
      <c r="I132" s="9" t="s">
        <v>11</v>
      </c>
      <c r="J132" s="9"/>
      <c r="K132" s="248">
        <v>45761</v>
      </c>
      <c r="L132" s="249">
        <f t="shared" si="33"/>
        <v>45761</v>
      </c>
      <c r="M132" s="227">
        <v>3385.02</v>
      </c>
      <c r="N132" s="176">
        <v>72</v>
      </c>
      <c r="O132" s="250">
        <v>47.01</v>
      </c>
      <c r="P132" s="251">
        <v>46126</v>
      </c>
      <c r="Q132" s="249">
        <f t="shared" si="34"/>
        <v>46126</v>
      </c>
      <c r="R132" s="11">
        <f t="shared" si="35"/>
        <v>3892.7729999999997</v>
      </c>
      <c r="S132" s="11">
        <f t="shared" si="36"/>
        <v>4339.78</v>
      </c>
      <c r="T132" s="28">
        <f t="shared" si="37"/>
        <v>52.412801932367145</v>
      </c>
      <c r="U132" s="11">
        <f t="shared" si="38"/>
        <v>3840.3601980676326</v>
      </c>
      <c r="V132" s="28">
        <f t="shared" si="39"/>
        <v>82.8</v>
      </c>
      <c r="W132" s="28">
        <f t="shared" si="40"/>
        <v>98</v>
      </c>
      <c r="X132" s="28">
        <f t="shared" si="41"/>
        <v>15.200000000000003</v>
      </c>
      <c r="Y132" s="9"/>
      <c r="Z132" s="9"/>
      <c r="AA132" s="9"/>
    </row>
    <row r="133" spans="1:27" ht="14.25">
      <c r="A133" s="10">
        <v>46129</v>
      </c>
      <c r="B133" s="9" t="s">
        <v>1467</v>
      </c>
      <c r="C133" s="227">
        <v>1984.78</v>
      </c>
      <c r="D133" s="85">
        <v>42</v>
      </c>
      <c r="E133" s="89"/>
      <c r="F133" s="9"/>
      <c r="G133" s="9"/>
      <c r="H133" s="13"/>
      <c r="I133" s="9" t="s">
        <v>11</v>
      </c>
      <c r="J133" s="9"/>
      <c r="K133" s="248">
        <v>45762</v>
      </c>
      <c r="L133" s="249">
        <f t="shared" si="33"/>
        <v>45762</v>
      </c>
      <c r="M133" s="227">
        <v>3385.02</v>
      </c>
      <c r="N133" s="176">
        <v>72</v>
      </c>
      <c r="O133" s="250">
        <v>47.01</v>
      </c>
      <c r="P133" s="251">
        <v>46127</v>
      </c>
      <c r="Q133" s="249">
        <f t="shared" si="34"/>
        <v>46127</v>
      </c>
      <c r="R133" s="11">
        <f t="shared" si="35"/>
        <v>3892.7729999999997</v>
      </c>
      <c r="S133" s="11">
        <f t="shared" si="36"/>
        <v>4694.33</v>
      </c>
      <c r="T133" s="28">
        <f t="shared" si="37"/>
        <v>56.694806763285023</v>
      </c>
      <c r="U133" s="11">
        <f t="shared" si="38"/>
        <v>3836.0781932367145</v>
      </c>
      <c r="V133" s="28">
        <f t="shared" si="39"/>
        <v>82.8</v>
      </c>
      <c r="W133" s="28">
        <f t="shared" si="40"/>
        <v>100</v>
      </c>
      <c r="X133" s="28">
        <f t="shared" si="41"/>
        <v>17.200000000000003</v>
      </c>
      <c r="Y133" s="9"/>
      <c r="Z133" s="9"/>
      <c r="AA133" s="9"/>
    </row>
    <row r="134" spans="1:27" ht="14.25">
      <c r="A134" s="10">
        <v>46130</v>
      </c>
      <c r="B134" s="9" t="s">
        <v>1467</v>
      </c>
      <c r="C134" s="227">
        <v>2617.04</v>
      </c>
      <c r="D134" s="85">
        <v>56</v>
      </c>
      <c r="E134" s="89"/>
      <c r="F134" s="9"/>
      <c r="G134" s="9"/>
      <c r="H134" s="13"/>
      <c r="I134" s="9" t="s">
        <v>11</v>
      </c>
      <c r="J134" s="9"/>
      <c r="K134" s="248">
        <v>45763</v>
      </c>
      <c r="L134" s="249">
        <f t="shared" si="33"/>
        <v>45763</v>
      </c>
      <c r="M134" s="227">
        <v>3385.02</v>
      </c>
      <c r="N134" s="176">
        <v>72</v>
      </c>
      <c r="O134" s="250">
        <v>47.01</v>
      </c>
      <c r="P134" s="251">
        <v>46128</v>
      </c>
      <c r="Q134" s="249">
        <f t="shared" si="34"/>
        <v>46128</v>
      </c>
      <c r="R134" s="11">
        <f t="shared" si="35"/>
        <v>3892.7729999999997</v>
      </c>
      <c r="S134" s="9"/>
      <c r="T134" s="28">
        <f t="shared" si="37"/>
        <v>0</v>
      </c>
      <c r="U134" s="11">
        <f t="shared" si="38"/>
        <v>3892.7729999999997</v>
      </c>
      <c r="V134" s="28">
        <f t="shared" si="39"/>
        <v>82.8</v>
      </c>
      <c r="W134" s="28" t="e">
        <f>#REF!</f>
        <v>#REF!</v>
      </c>
      <c r="X134" s="28" t="e">
        <f t="shared" si="41"/>
        <v>#REF!</v>
      </c>
      <c r="Y134" s="9"/>
      <c r="Z134" s="9"/>
      <c r="AA134" s="9"/>
    </row>
    <row r="135" spans="1:27" ht="14.25">
      <c r="A135" s="10">
        <v>46131</v>
      </c>
      <c r="B135" s="9" t="s">
        <v>1467</v>
      </c>
      <c r="C135" s="227">
        <v>5003.7</v>
      </c>
      <c r="D135" s="85">
        <v>106</v>
      </c>
      <c r="E135" s="89"/>
      <c r="F135" s="9"/>
      <c r="G135" s="9"/>
      <c r="H135" s="13"/>
      <c r="I135" s="9" t="s">
        <v>11</v>
      </c>
      <c r="J135" s="9"/>
      <c r="K135" s="248">
        <v>45764</v>
      </c>
      <c r="L135" s="249">
        <f t="shared" si="33"/>
        <v>45764</v>
      </c>
      <c r="M135" s="227">
        <v>3385.02</v>
      </c>
      <c r="N135" s="176">
        <v>72</v>
      </c>
      <c r="O135" s="250">
        <v>47.01</v>
      </c>
      <c r="P135" s="251">
        <v>46129</v>
      </c>
      <c r="Q135" s="249">
        <f t="shared" si="34"/>
        <v>46129</v>
      </c>
      <c r="R135" s="11">
        <f t="shared" si="35"/>
        <v>3892.7729999999997</v>
      </c>
      <c r="S135" s="11">
        <f t="shared" ref="S135:S138" si="42">C132</f>
        <v>6042.03</v>
      </c>
      <c r="T135" s="28">
        <f t="shared" si="37"/>
        <v>72.971376811594197</v>
      </c>
      <c r="U135" s="11">
        <f t="shared" si="38"/>
        <v>3819.8016231884053</v>
      </c>
      <c r="V135" s="28">
        <f t="shared" si="39"/>
        <v>82.8</v>
      </c>
      <c r="W135" s="28">
        <f t="shared" ref="W135:W138" si="43">D132</f>
        <v>125</v>
      </c>
      <c r="X135" s="28">
        <f t="shared" si="41"/>
        <v>42.2</v>
      </c>
      <c r="Y135" s="9"/>
      <c r="Z135" s="9"/>
      <c r="AA135" s="9"/>
    </row>
    <row r="136" spans="1:27" ht="14.25">
      <c r="A136" s="10">
        <v>46132</v>
      </c>
      <c r="B136" s="9" t="s">
        <v>1467</v>
      </c>
      <c r="C136" s="11">
        <v>5907.66</v>
      </c>
      <c r="D136" s="30">
        <v>94</v>
      </c>
      <c r="E136" s="89"/>
      <c r="F136" s="9"/>
      <c r="G136" s="9"/>
      <c r="H136" s="13"/>
      <c r="I136" s="9" t="s">
        <v>11</v>
      </c>
      <c r="J136" s="9"/>
      <c r="K136" s="248">
        <v>45765</v>
      </c>
      <c r="L136" s="249">
        <f t="shared" si="33"/>
        <v>45765</v>
      </c>
      <c r="M136" s="227">
        <v>3385.02</v>
      </c>
      <c r="N136" s="176">
        <v>72</v>
      </c>
      <c r="O136" s="250">
        <v>47.01</v>
      </c>
      <c r="P136" s="251">
        <v>46130</v>
      </c>
      <c r="Q136" s="249">
        <f t="shared" si="34"/>
        <v>46130</v>
      </c>
      <c r="R136" s="11">
        <f t="shared" si="35"/>
        <v>3892.7729999999997</v>
      </c>
      <c r="S136" s="11">
        <f t="shared" si="42"/>
        <v>1984.78</v>
      </c>
      <c r="T136" s="28">
        <f t="shared" si="37"/>
        <v>23.970772946859903</v>
      </c>
      <c r="U136" s="11">
        <f t="shared" si="38"/>
        <v>3868.8022270531396</v>
      </c>
      <c r="V136" s="28">
        <f t="shared" si="39"/>
        <v>82.8</v>
      </c>
      <c r="W136" s="28">
        <f t="shared" si="43"/>
        <v>42</v>
      </c>
      <c r="X136" s="28">
        <f t="shared" si="41"/>
        <v>-40.799999999999997</v>
      </c>
      <c r="Y136" s="9"/>
      <c r="Z136" s="9"/>
      <c r="AA136" s="9"/>
    </row>
    <row r="137" spans="1:27" ht="14.25">
      <c r="A137" s="10">
        <v>46133</v>
      </c>
      <c r="B137" s="9" t="s">
        <v>1467</v>
      </c>
      <c r="C137" s="39">
        <v>3560.27</v>
      </c>
      <c r="D137" s="30">
        <v>74</v>
      </c>
      <c r="E137" s="89"/>
      <c r="F137" s="9"/>
      <c r="G137" s="9"/>
      <c r="H137" s="13"/>
      <c r="I137" s="9" t="s">
        <v>11</v>
      </c>
      <c r="J137" s="9"/>
      <c r="K137" s="248">
        <v>45766</v>
      </c>
      <c r="L137" s="249">
        <f t="shared" si="33"/>
        <v>45766</v>
      </c>
      <c r="M137" s="227">
        <v>3385.02</v>
      </c>
      <c r="N137" s="176">
        <v>72</v>
      </c>
      <c r="O137" s="250">
        <v>47.01</v>
      </c>
      <c r="P137" s="251">
        <v>46131</v>
      </c>
      <c r="Q137" s="249">
        <f t="shared" si="34"/>
        <v>46131</v>
      </c>
      <c r="R137" s="11">
        <f t="shared" si="35"/>
        <v>3892.7729999999997</v>
      </c>
      <c r="S137" s="11">
        <f t="shared" si="42"/>
        <v>2617.04</v>
      </c>
      <c r="T137" s="28">
        <f t="shared" si="37"/>
        <v>31.606763285024154</v>
      </c>
      <c r="U137" s="11">
        <f t="shared" si="38"/>
        <v>3861.1662367149756</v>
      </c>
      <c r="V137" s="28">
        <f t="shared" si="39"/>
        <v>82.8</v>
      </c>
      <c r="W137" s="28">
        <f t="shared" si="43"/>
        <v>56</v>
      </c>
      <c r="X137" s="28">
        <f t="shared" si="41"/>
        <v>-26.799999999999997</v>
      </c>
      <c r="Y137" s="9"/>
      <c r="Z137" s="9"/>
      <c r="AA137" s="9"/>
    </row>
    <row r="138" spans="1:27" ht="14.25">
      <c r="A138" s="10">
        <v>46134</v>
      </c>
      <c r="B138" s="9" t="s">
        <v>1467</v>
      </c>
      <c r="C138" s="11">
        <v>3360.35</v>
      </c>
      <c r="D138" s="9">
        <v>71</v>
      </c>
      <c r="E138" s="89"/>
      <c r="F138" s="9"/>
      <c r="G138" s="9"/>
      <c r="H138" s="13"/>
      <c r="I138" s="9" t="s">
        <v>11</v>
      </c>
      <c r="J138" s="9"/>
      <c r="K138" s="248">
        <v>45767</v>
      </c>
      <c r="L138" s="249">
        <f t="shared" si="33"/>
        <v>45767</v>
      </c>
      <c r="M138" s="227">
        <v>3385.02</v>
      </c>
      <c r="N138" s="176">
        <v>72</v>
      </c>
      <c r="O138" s="250">
        <v>47.01</v>
      </c>
      <c r="P138" s="251">
        <v>46132</v>
      </c>
      <c r="Q138" s="249">
        <f t="shared" si="34"/>
        <v>46132</v>
      </c>
      <c r="R138" s="11">
        <f t="shared" si="35"/>
        <v>3892.7729999999997</v>
      </c>
      <c r="S138" s="11">
        <f t="shared" si="42"/>
        <v>5003.7</v>
      </c>
      <c r="T138" s="28">
        <f t="shared" si="37"/>
        <v>60.431159420289852</v>
      </c>
      <c r="U138" s="11">
        <f t="shared" si="38"/>
        <v>3832.3418405797097</v>
      </c>
      <c r="V138" s="28">
        <f t="shared" si="39"/>
        <v>82.8</v>
      </c>
      <c r="W138" s="28">
        <f t="shared" si="43"/>
        <v>106</v>
      </c>
      <c r="X138" s="28">
        <f t="shared" si="41"/>
        <v>23.200000000000003</v>
      </c>
      <c r="Y138" s="9"/>
      <c r="Z138" s="9"/>
      <c r="AA138" s="9"/>
    </row>
    <row r="139" spans="1:27" ht="14.25">
      <c r="A139" s="10">
        <v>46135</v>
      </c>
      <c r="B139" s="9" t="s">
        <v>1467</v>
      </c>
      <c r="C139" s="11">
        <v>7750.37</v>
      </c>
      <c r="D139" s="9">
        <v>175</v>
      </c>
      <c r="E139" s="89"/>
      <c r="F139" s="9"/>
      <c r="G139" s="9"/>
      <c r="H139" s="13"/>
      <c r="I139" s="9" t="s">
        <v>11</v>
      </c>
      <c r="J139" s="9"/>
      <c r="K139" s="248">
        <v>45768</v>
      </c>
      <c r="L139" s="249">
        <f t="shared" si="33"/>
        <v>45768</v>
      </c>
      <c r="M139" s="227">
        <v>3385.02</v>
      </c>
      <c r="N139" s="176">
        <v>72</v>
      </c>
      <c r="O139" s="250">
        <v>47.01</v>
      </c>
      <c r="P139" s="251">
        <v>46133</v>
      </c>
      <c r="Q139" s="249">
        <f t="shared" si="34"/>
        <v>46133</v>
      </c>
      <c r="R139" s="11">
        <f t="shared" si="35"/>
        <v>3892.7729999999997</v>
      </c>
      <c r="S139" s="11">
        <f t="shared" ref="S139:S148" si="44">C137</f>
        <v>3560.27</v>
      </c>
      <c r="T139" s="28">
        <f t="shared" si="37"/>
        <v>42.998429951690824</v>
      </c>
      <c r="U139" s="11">
        <f t="shared" si="38"/>
        <v>3849.7745700483088</v>
      </c>
      <c r="V139" s="28">
        <f t="shared" si="39"/>
        <v>82.8</v>
      </c>
      <c r="W139" s="28">
        <f t="shared" ref="W139:W148" si="45">D137</f>
        <v>74</v>
      </c>
      <c r="X139" s="28">
        <f t="shared" si="41"/>
        <v>-8.7999999999999972</v>
      </c>
      <c r="Y139" s="9"/>
      <c r="Z139" s="9"/>
      <c r="AA139" s="9"/>
    </row>
    <row r="140" spans="1:27" ht="14.25">
      <c r="A140" s="10">
        <v>46136</v>
      </c>
      <c r="B140" s="9" t="s">
        <v>1467</v>
      </c>
      <c r="C140" s="11"/>
      <c r="D140" s="9"/>
      <c r="E140" s="89"/>
      <c r="F140" s="9"/>
      <c r="G140" s="9"/>
      <c r="H140" s="13"/>
      <c r="I140" s="9" t="s">
        <v>11</v>
      </c>
      <c r="J140" s="9"/>
      <c r="K140" s="248">
        <v>45769</v>
      </c>
      <c r="L140" s="249">
        <f t="shared" si="33"/>
        <v>45769</v>
      </c>
      <c r="M140" s="227">
        <v>3385.02</v>
      </c>
      <c r="N140" s="176">
        <v>72</v>
      </c>
      <c r="O140" s="250">
        <v>47.01</v>
      </c>
      <c r="P140" s="251">
        <v>46134</v>
      </c>
      <c r="Q140" s="249">
        <f t="shared" si="34"/>
        <v>46134</v>
      </c>
      <c r="R140" s="11">
        <f t="shared" si="35"/>
        <v>3892.7729999999997</v>
      </c>
      <c r="S140" s="11">
        <f t="shared" si="44"/>
        <v>3360.35</v>
      </c>
      <c r="T140" s="28">
        <f t="shared" si="37"/>
        <v>40.58393719806763</v>
      </c>
      <c r="U140" s="11">
        <f t="shared" si="38"/>
        <v>3852.1890628019319</v>
      </c>
      <c r="V140" s="28">
        <f t="shared" si="39"/>
        <v>82.8</v>
      </c>
      <c r="W140" s="28">
        <f t="shared" si="45"/>
        <v>71</v>
      </c>
      <c r="X140" s="28">
        <f t="shared" si="41"/>
        <v>-11.799999999999997</v>
      </c>
      <c r="Y140" s="9"/>
      <c r="Z140" s="9"/>
      <c r="AA140" s="9"/>
    </row>
    <row r="141" spans="1:27" ht="14.25">
      <c r="A141" s="10">
        <v>46137</v>
      </c>
      <c r="B141" s="9" t="s">
        <v>1467</v>
      </c>
      <c r="C141" s="11">
        <v>3813.5</v>
      </c>
      <c r="D141" s="9">
        <v>82</v>
      </c>
      <c r="E141" s="89"/>
      <c r="F141" s="9"/>
      <c r="G141" s="9"/>
      <c r="H141" s="13"/>
      <c r="I141" s="9" t="s">
        <v>11</v>
      </c>
      <c r="J141" s="9"/>
      <c r="K141" s="248">
        <v>45770</v>
      </c>
      <c r="L141" s="249">
        <f t="shared" si="33"/>
        <v>45770</v>
      </c>
      <c r="M141" s="227">
        <v>3385.02</v>
      </c>
      <c r="N141" s="176">
        <v>72</v>
      </c>
      <c r="O141" s="250">
        <v>47.01</v>
      </c>
      <c r="P141" s="251">
        <v>46135</v>
      </c>
      <c r="Q141" s="249">
        <f t="shared" si="34"/>
        <v>46135</v>
      </c>
      <c r="R141" s="11">
        <f t="shared" si="35"/>
        <v>3892.7729999999997</v>
      </c>
      <c r="S141" s="11">
        <f t="shared" si="44"/>
        <v>7750.37</v>
      </c>
      <c r="T141" s="28">
        <f t="shared" si="37"/>
        <v>93.603502415458934</v>
      </c>
      <c r="U141" s="11">
        <f t="shared" si="38"/>
        <v>3799.1694975845407</v>
      </c>
      <c r="V141" s="28">
        <f t="shared" si="39"/>
        <v>82.8</v>
      </c>
      <c r="W141" s="28">
        <f t="shared" si="45"/>
        <v>175</v>
      </c>
      <c r="X141" s="28">
        <f t="shared" si="41"/>
        <v>92.2</v>
      </c>
      <c r="Y141" s="9"/>
      <c r="Z141" s="9"/>
      <c r="AA141" s="9"/>
    </row>
    <row r="142" spans="1:27" ht="14.25">
      <c r="A142" s="10">
        <v>46138</v>
      </c>
      <c r="B142" s="9" t="s">
        <v>1467</v>
      </c>
      <c r="C142" s="11">
        <v>4161.1099999999997</v>
      </c>
      <c r="D142" s="9">
        <v>86</v>
      </c>
      <c r="E142" s="89"/>
      <c r="F142" s="9"/>
      <c r="G142" s="9"/>
      <c r="H142" s="13"/>
      <c r="I142" s="9" t="s">
        <v>11</v>
      </c>
      <c r="J142" s="9"/>
      <c r="K142" s="248">
        <v>45771</v>
      </c>
      <c r="L142" s="249">
        <f t="shared" si="33"/>
        <v>45771</v>
      </c>
      <c r="M142" s="227">
        <v>3385.02</v>
      </c>
      <c r="N142" s="176">
        <v>72</v>
      </c>
      <c r="O142" s="250">
        <v>47.01</v>
      </c>
      <c r="P142" s="251">
        <v>46136</v>
      </c>
      <c r="Q142" s="249">
        <f t="shared" si="34"/>
        <v>46136</v>
      </c>
      <c r="R142" s="11">
        <f t="shared" si="35"/>
        <v>3892.7729999999997</v>
      </c>
      <c r="S142" s="11">
        <f t="shared" si="44"/>
        <v>0</v>
      </c>
      <c r="T142" s="28">
        <f t="shared" si="37"/>
        <v>0</v>
      </c>
      <c r="U142" s="11">
        <f t="shared" si="38"/>
        <v>3892.7729999999997</v>
      </c>
      <c r="V142" s="28">
        <f t="shared" si="39"/>
        <v>82.8</v>
      </c>
      <c r="W142" s="28">
        <f t="shared" si="45"/>
        <v>0</v>
      </c>
      <c r="X142" s="28">
        <f t="shared" si="41"/>
        <v>-82.8</v>
      </c>
      <c r="Y142" s="9"/>
      <c r="Z142" s="9"/>
      <c r="AA142" s="9"/>
    </row>
    <row r="143" spans="1:27" ht="14.25">
      <c r="A143" s="10">
        <v>46139</v>
      </c>
      <c r="B143" s="9" t="s">
        <v>1467</v>
      </c>
      <c r="C143" s="227">
        <v>3720.14</v>
      </c>
      <c r="D143" s="85">
        <v>74</v>
      </c>
      <c r="E143" s="89"/>
      <c r="F143" s="9"/>
      <c r="G143" s="9"/>
      <c r="H143" s="13"/>
      <c r="I143" s="9" t="s">
        <v>11</v>
      </c>
      <c r="J143" s="9"/>
      <c r="K143" s="248">
        <v>45772</v>
      </c>
      <c r="L143" s="249">
        <f t="shared" si="33"/>
        <v>45772</v>
      </c>
      <c r="M143" s="227">
        <v>3385.02</v>
      </c>
      <c r="N143" s="176">
        <v>72</v>
      </c>
      <c r="O143" s="250">
        <v>47.01</v>
      </c>
      <c r="P143" s="251">
        <v>46137</v>
      </c>
      <c r="Q143" s="249">
        <f t="shared" si="34"/>
        <v>46137</v>
      </c>
      <c r="R143" s="11">
        <f t="shared" si="35"/>
        <v>3892.7729999999997</v>
      </c>
      <c r="S143" s="11">
        <f t="shared" si="44"/>
        <v>3813.5</v>
      </c>
      <c r="T143" s="28">
        <f t="shared" si="37"/>
        <v>46.056763285024154</v>
      </c>
      <c r="U143" s="11">
        <f t="shared" si="38"/>
        <v>3846.7162367149754</v>
      </c>
      <c r="V143" s="28">
        <f t="shared" si="39"/>
        <v>82.8</v>
      </c>
      <c r="W143" s="28">
        <f t="shared" si="45"/>
        <v>82</v>
      </c>
      <c r="X143" s="28">
        <f t="shared" si="41"/>
        <v>-0.79999999999999716</v>
      </c>
      <c r="Y143" s="9"/>
      <c r="Z143" s="9"/>
      <c r="AA143" s="9"/>
    </row>
    <row r="144" spans="1:27" ht="14.25">
      <c r="A144" s="10">
        <v>46140</v>
      </c>
      <c r="B144" s="9" t="s">
        <v>1467</v>
      </c>
      <c r="C144" s="227">
        <v>3483.18</v>
      </c>
      <c r="D144" s="85">
        <v>65</v>
      </c>
      <c r="E144" s="89"/>
      <c r="F144" s="9"/>
      <c r="G144" s="9"/>
      <c r="H144" s="13"/>
      <c r="I144" s="9" t="s">
        <v>11</v>
      </c>
      <c r="J144" s="9"/>
      <c r="K144" s="248">
        <v>45773</v>
      </c>
      <c r="L144" s="249">
        <f t="shared" si="33"/>
        <v>45773</v>
      </c>
      <c r="M144" s="227">
        <v>3385.02</v>
      </c>
      <c r="N144" s="176">
        <v>72</v>
      </c>
      <c r="O144" s="250">
        <v>47.01</v>
      </c>
      <c r="P144" s="251">
        <v>46138</v>
      </c>
      <c r="Q144" s="249">
        <f t="shared" si="34"/>
        <v>46138</v>
      </c>
      <c r="R144" s="11">
        <f t="shared" si="35"/>
        <v>3892.7729999999997</v>
      </c>
      <c r="S144" s="11">
        <f t="shared" si="44"/>
        <v>4161.1099999999997</v>
      </c>
      <c r="T144" s="28">
        <f t="shared" si="37"/>
        <v>50.254951690821251</v>
      </c>
      <c r="U144" s="11">
        <f t="shared" si="38"/>
        <v>3842.5180483091785</v>
      </c>
      <c r="V144" s="28">
        <f t="shared" si="39"/>
        <v>82.8</v>
      </c>
      <c r="W144" s="28">
        <f t="shared" si="45"/>
        <v>86</v>
      </c>
      <c r="X144" s="28">
        <f t="shared" si="41"/>
        <v>3.2000000000000028</v>
      </c>
      <c r="Y144" s="9"/>
      <c r="Z144" s="9"/>
      <c r="AA144" s="9"/>
    </row>
    <row r="145" spans="1:27" ht="14.25">
      <c r="A145" s="10">
        <v>46141</v>
      </c>
      <c r="B145" s="9" t="s">
        <v>1467</v>
      </c>
      <c r="C145" s="227">
        <v>1211.99</v>
      </c>
      <c r="D145" s="85">
        <v>21</v>
      </c>
      <c r="E145" s="89"/>
      <c r="F145" s="9"/>
      <c r="G145" s="9"/>
      <c r="H145" s="13"/>
      <c r="I145" s="9" t="s">
        <v>11</v>
      </c>
      <c r="J145" s="9"/>
      <c r="K145" s="248">
        <v>45774</v>
      </c>
      <c r="L145" s="249">
        <f t="shared" si="33"/>
        <v>45774</v>
      </c>
      <c r="M145" s="227">
        <v>3385.02</v>
      </c>
      <c r="N145" s="176">
        <v>72</v>
      </c>
      <c r="O145" s="250">
        <v>47.01</v>
      </c>
      <c r="P145" s="251">
        <v>46139</v>
      </c>
      <c r="Q145" s="249">
        <f t="shared" si="34"/>
        <v>46139</v>
      </c>
      <c r="R145" s="11">
        <f t="shared" si="35"/>
        <v>3892.7729999999997</v>
      </c>
      <c r="S145" s="11">
        <f t="shared" si="44"/>
        <v>3720.14</v>
      </c>
      <c r="T145" s="28">
        <f t="shared" si="37"/>
        <v>44.929227053140096</v>
      </c>
      <c r="U145" s="11">
        <f t="shared" si="38"/>
        <v>3847.8437729468596</v>
      </c>
      <c r="V145" s="28">
        <f t="shared" si="39"/>
        <v>82.8</v>
      </c>
      <c r="W145" s="28">
        <f t="shared" si="45"/>
        <v>74</v>
      </c>
      <c r="X145" s="28">
        <f t="shared" si="41"/>
        <v>-8.7999999999999972</v>
      </c>
      <c r="Y145" s="9"/>
      <c r="Z145" s="9"/>
      <c r="AA145" s="9"/>
    </row>
    <row r="146" spans="1:27" ht="14.25">
      <c r="A146" s="10">
        <v>46142</v>
      </c>
      <c r="B146" s="9" t="s">
        <v>1467</v>
      </c>
      <c r="C146" s="227">
        <v>4025.36</v>
      </c>
      <c r="D146" s="85">
        <v>78</v>
      </c>
      <c r="E146" s="89"/>
      <c r="F146" s="9"/>
      <c r="G146" s="9"/>
      <c r="H146" s="13"/>
      <c r="I146" s="9" t="s">
        <v>11</v>
      </c>
      <c r="J146" s="9"/>
      <c r="K146" s="248">
        <v>45775</v>
      </c>
      <c r="L146" s="249">
        <f t="shared" si="33"/>
        <v>45775</v>
      </c>
      <c r="M146" s="227">
        <v>3385.02</v>
      </c>
      <c r="N146" s="176">
        <v>72</v>
      </c>
      <c r="O146" s="250">
        <v>47.01</v>
      </c>
      <c r="P146" s="251">
        <v>46140</v>
      </c>
      <c r="Q146" s="249">
        <f t="shared" si="34"/>
        <v>46140</v>
      </c>
      <c r="R146" s="11">
        <f t="shared" si="35"/>
        <v>3892.7729999999997</v>
      </c>
      <c r="S146" s="11">
        <f t="shared" si="44"/>
        <v>3483.18</v>
      </c>
      <c r="T146" s="28">
        <f t="shared" si="37"/>
        <v>42.067391304347822</v>
      </c>
      <c r="U146" s="11">
        <f t="shared" si="38"/>
        <v>3850.7056086956518</v>
      </c>
      <c r="V146" s="28">
        <f t="shared" si="39"/>
        <v>82.8</v>
      </c>
      <c r="W146" s="28">
        <f t="shared" si="45"/>
        <v>65</v>
      </c>
      <c r="X146" s="28">
        <f t="shared" si="41"/>
        <v>-17.799999999999997</v>
      </c>
      <c r="Y146" s="9"/>
      <c r="Z146" s="9"/>
      <c r="AA146" s="9"/>
    </row>
    <row r="147" spans="1:27" ht="14.25">
      <c r="A147" s="10">
        <v>46143</v>
      </c>
      <c r="B147" s="9" t="s">
        <v>1467</v>
      </c>
      <c r="C147" s="227">
        <v>3567.98</v>
      </c>
      <c r="D147" s="85">
        <v>67</v>
      </c>
      <c r="E147" s="89"/>
      <c r="F147" s="9"/>
      <c r="G147" s="9"/>
      <c r="H147" s="13"/>
      <c r="I147" s="9" t="s">
        <v>11</v>
      </c>
      <c r="J147" s="9"/>
      <c r="K147" s="248">
        <v>45776</v>
      </c>
      <c r="L147" s="249">
        <f t="shared" si="33"/>
        <v>45776</v>
      </c>
      <c r="M147" s="227">
        <v>3385.02</v>
      </c>
      <c r="N147" s="176">
        <v>72</v>
      </c>
      <c r="O147" s="250">
        <v>47.01</v>
      </c>
      <c r="P147" s="251">
        <v>46141</v>
      </c>
      <c r="Q147" s="249">
        <f t="shared" si="34"/>
        <v>46141</v>
      </c>
      <c r="R147" s="11">
        <f t="shared" si="35"/>
        <v>3892.7729999999997</v>
      </c>
      <c r="S147" s="11">
        <f t="shared" si="44"/>
        <v>1211.99</v>
      </c>
      <c r="T147" s="28">
        <f t="shared" si="37"/>
        <v>14.63756038647343</v>
      </c>
      <c r="U147" s="11">
        <f t="shared" si="38"/>
        <v>3878.1354396135262</v>
      </c>
      <c r="V147" s="28">
        <f t="shared" si="39"/>
        <v>82.8</v>
      </c>
      <c r="W147" s="28">
        <f t="shared" si="45"/>
        <v>21</v>
      </c>
      <c r="X147" s="28">
        <f t="shared" si="41"/>
        <v>-61.8</v>
      </c>
      <c r="Y147" s="9"/>
      <c r="Z147" s="9"/>
      <c r="AA147" s="9"/>
    </row>
    <row r="148" spans="1:27" ht="14.25">
      <c r="A148" s="10">
        <v>46144</v>
      </c>
      <c r="B148" s="9" t="s">
        <v>1467</v>
      </c>
      <c r="C148" s="227">
        <v>3810.73</v>
      </c>
      <c r="D148" s="85">
        <v>68</v>
      </c>
      <c r="E148" s="89"/>
      <c r="F148" s="9"/>
      <c r="G148" s="9"/>
      <c r="H148" s="13"/>
      <c r="I148" s="9" t="s">
        <v>11</v>
      </c>
      <c r="J148" s="9"/>
      <c r="K148" s="248">
        <v>45777</v>
      </c>
      <c r="L148" s="249">
        <f t="shared" si="33"/>
        <v>45777</v>
      </c>
      <c r="M148" s="227">
        <v>3385.02</v>
      </c>
      <c r="N148" s="176">
        <v>72</v>
      </c>
      <c r="O148" s="250">
        <v>47.01</v>
      </c>
      <c r="P148" s="251">
        <v>46142</v>
      </c>
      <c r="Q148" s="249">
        <f t="shared" si="34"/>
        <v>46142</v>
      </c>
      <c r="R148" s="11">
        <f t="shared" si="35"/>
        <v>3892.7729999999997</v>
      </c>
      <c r="S148" s="11">
        <f t="shared" si="44"/>
        <v>4025.36</v>
      </c>
      <c r="T148" s="28">
        <f t="shared" si="37"/>
        <v>48.615458937198071</v>
      </c>
      <c r="U148" s="11">
        <f t="shared" si="38"/>
        <v>3844.1575410628016</v>
      </c>
      <c r="V148" s="28">
        <f t="shared" si="39"/>
        <v>82.8</v>
      </c>
      <c r="W148" s="28">
        <f t="shared" si="45"/>
        <v>78</v>
      </c>
      <c r="X148" s="28">
        <f t="shared" si="41"/>
        <v>-4.7999999999999972</v>
      </c>
      <c r="Y148" s="9"/>
      <c r="Z148" s="9"/>
      <c r="AA148" s="9"/>
    </row>
    <row r="149" spans="1:27" ht="12.75">
      <c r="A149" s="10">
        <v>46145</v>
      </c>
      <c r="B149" s="9" t="s">
        <v>1467</v>
      </c>
      <c r="C149" s="227">
        <v>3505.67</v>
      </c>
      <c r="D149" s="85">
        <v>66</v>
      </c>
      <c r="E149" s="89"/>
      <c r="F149" s="9"/>
      <c r="G149" s="9"/>
      <c r="H149" s="13"/>
      <c r="I149" s="9" t="s">
        <v>11</v>
      </c>
      <c r="J149" s="9"/>
      <c r="K149" s="252">
        <v>46137</v>
      </c>
      <c r="L149" s="255" t="s">
        <v>1578</v>
      </c>
      <c r="M149" s="139">
        <f t="shared" ref="M149:O149" si="46">SUM(M119:M148)</f>
        <v>101550.6</v>
      </c>
      <c r="N149" s="141">
        <f t="shared" si="46"/>
        <v>2160</v>
      </c>
      <c r="O149" s="139">
        <f t="shared" si="46"/>
        <v>1410.3</v>
      </c>
      <c r="P149" s="258">
        <v>46138</v>
      </c>
      <c r="Q149" s="197" t="s">
        <v>1578</v>
      </c>
      <c r="R149" s="139">
        <f t="shared" ref="R149:X149" si="47">SUM(R119:R148)</f>
        <v>116783.19000000002</v>
      </c>
      <c r="S149" s="139">
        <f t="shared" si="47"/>
        <v>108447.08</v>
      </c>
      <c r="T149" s="139">
        <f t="shared" si="47"/>
        <v>1309.747342995169</v>
      </c>
      <c r="U149" s="139">
        <f t="shared" si="47"/>
        <v>115473.44265700484</v>
      </c>
      <c r="V149" s="141">
        <f t="shared" si="47"/>
        <v>2484.0000000000005</v>
      </c>
      <c r="W149" s="141" t="e">
        <f t="shared" si="47"/>
        <v>#REF!</v>
      </c>
      <c r="X149" s="141" t="e">
        <f t="shared" si="47"/>
        <v>#REF!</v>
      </c>
      <c r="Y149" s="9"/>
      <c r="Z149" s="9"/>
      <c r="AA149" s="9"/>
    </row>
    <row r="150" spans="1:27" ht="14.25">
      <c r="A150" s="10">
        <v>46146</v>
      </c>
      <c r="B150" s="9" t="s">
        <v>1467</v>
      </c>
      <c r="C150" s="39">
        <v>3347.52</v>
      </c>
      <c r="D150" s="9">
        <v>57</v>
      </c>
      <c r="E150" s="89"/>
      <c r="F150" s="9"/>
      <c r="G150" s="9"/>
      <c r="H150" s="13"/>
      <c r="I150" s="9" t="s">
        <v>11</v>
      </c>
      <c r="J150" s="9"/>
      <c r="K150" s="248">
        <v>45778</v>
      </c>
      <c r="L150" s="249">
        <f t="shared" ref="L150:L180" si="48">K150</f>
        <v>45778</v>
      </c>
      <c r="M150" s="227">
        <v>3385.02</v>
      </c>
      <c r="N150" s="176">
        <v>72</v>
      </c>
      <c r="O150" s="250">
        <v>47.01</v>
      </c>
      <c r="P150" s="251">
        <v>46143</v>
      </c>
      <c r="Q150" s="249">
        <f t="shared" ref="Q150:Q180" si="49">P150</f>
        <v>46143</v>
      </c>
      <c r="R150" s="11">
        <f t="shared" ref="R150:R180" si="50">M150*$Z$1</f>
        <v>3892.7729999999997</v>
      </c>
      <c r="S150" s="9"/>
      <c r="T150" s="28">
        <f t="shared" ref="T150:T180" si="51">S150/V150</f>
        <v>0</v>
      </c>
      <c r="U150" s="11">
        <f t="shared" ref="U150:U180" si="52">R150-T150</f>
        <v>3892.7729999999997</v>
      </c>
      <c r="V150" s="28">
        <f t="shared" ref="V150:V180" si="53">N150*$Z$1</f>
        <v>82.8</v>
      </c>
      <c r="W150" s="28">
        <f t="shared" ref="W150:W180" si="54">D150</f>
        <v>57</v>
      </c>
      <c r="X150" s="28">
        <f t="shared" ref="X150:X180" si="55">W150-V150</f>
        <v>-25.799999999999997</v>
      </c>
      <c r="Y150" s="9"/>
      <c r="Z150" s="9"/>
      <c r="AA150" s="9"/>
    </row>
    <row r="151" spans="1:27" ht="14.25">
      <c r="A151" s="10">
        <v>46147</v>
      </c>
      <c r="B151" s="9" t="s">
        <v>1467</v>
      </c>
      <c r="C151" s="11">
        <v>3508.48</v>
      </c>
      <c r="D151" s="9">
        <v>59</v>
      </c>
      <c r="E151" s="89"/>
      <c r="F151" s="9"/>
      <c r="G151" s="9"/>
      <c r="H151" s="13"/>
      <c r="I151" s="9" t="s">
        <v>11</v>
      </c>
      <c r="J151" s="9"/>
      <c r="K151" s="248">
        <v>45779</v>
      </c>
      <c r="L151" s="249">
        <f t="shared" si="48"/>
        <v>45779</v>
      </c>
      <c r="M151" s="227">
        <v>3385.02</v>
      </c>
      <c r="N151" s="176">
        <v>72</v>
      </c>
      <c r="O151" s="250">
        <v>47.01</v>
      </c>
      <c r="P151" s="251">
        <v>46144</v>
      </c>
      <c r="Q151" s="249">
        <f t="shared" si="49"/>
        <v>46144</v>
      </c>
      <c r="R151" s="11">
        <f t="shared" si="50"/>
        <v>3892.7729999999997</v>
      </c>
      <c r="S151" s="9"/>
      <c r="T151" s="28">
        <f t="shared" si="51"/>
        <v>0</v>
      </c>
      <c r="U151" s="11">
        <f t="shared" si="52"/>
        <v>3892.7729999999997</v>
      </c>
      <c r="V151" s="28">
        <f t="shared" si="53"/>
        <v>82.8</v>
      </c>
      <c r="W151" s="28">
        <f t="shared" si="54"/>
        <v>59</v>
      </c>
      <c r="X151" s="28">
        <f t="shared" si="55"/>
        <v>-23.799999999999997</v>
      </c>
      <c r="Y151" s="9"/>
      <c r="Z151" s="9"/>
      <c r="AA151" s="9"/>
    </row>
    <row r="152" spans="1:27" ht="14.25">
      <c r="A152" s="10">
        <v>46148</v>
      </c>
      <c r="B152" s="9" t="s">
        <v>1467</v>
      </c>
      <c r="C152" s="11">
        <v>3544</v>
      </c>
      <c r="D152" s="9">
        <v>63</v>
      </c>
      <c r="E152" s="89"/>
      <c r="F152" s="9"/>
      <c r="G152" s="9"/>
      <c r="H152" s="13"/>
      <c r="I152" s="9" t="s">
        <v>11</v>
      </c>
      <c r="J152" s="9"/>
      <c r="K152" s="248">
        <v>45780</v>
      </c>
      <c r="L152" s="249">
        <f t="shared" si="48"/>
        <v>45780</v>
      </c>
      <c r="M152" s="227">
        <v>3385.02</v>
      </c>
      <c r="N152" s="176">
        <v>72</v>
      </c>
      <c r="O152" s="250">
        <v>47.01</v>
      </c>
      <c r="P152" s="251">
        <v>46145</v>
      </c>
      <c r="Q152" s="249">
        <f t="shared" si="49"/>
        <v>46145</v>
      </c>
      <c r="R152" s="11">
        <f t="shared" si="50"/>
        <v>3892.7729999999997</v>
      </c>
      <c r="S152" s="9"/>
      <c r="T152" s="28">
        <f t="shared" si="51"/>
        <v>0</v>
      </c>
      <c r="U152" s="11">
        <f t="shared" si="52"/>
        <v>3892.7729999999997</v>
      </c>
      <c r="V152" s="28">
        <f t="shared" si="53"/>
        <v>82.8</v>
      </c>
      <c r="W152" s="28">
        <f t="shared" si="54"/>
        <v>63</v>
      </c>
      <c r="X152" s="28">
        <f t="shared" si="55"/>
        <v>-19.799999999999997</v>
      </c>
      <c r="Y152" s="9"/>
      <c r="Z152" s="9"/>
      <c r="AA152" s="9"/>
    </row>
    <row r="153" spans="1:27" ht="14.25">
      <c r="A153" s="10">
        <v>46149</v>
      </c>
      <c r="B153" s="9" t="s">
        <v>1467</v>
      </c>
      <c r="C153" s="11">
        <v>4374.07</v>
      </c>
      <c r="D153" s="9">
        <v>77</v>
      </c>
      <c r="E153" s="89"/>
      <c r="F153" s="9"/>
      <c r="G153" s="9"/>
      <c r="H153" s="13"/>
      <c r="I153" s="9" t="s">
        <v>11</v>
      </c>
      <c r="J153" s="9"/>
      <c r="K153" s="248">
        <v>45781</v>
      </c>
      <c r="L153" s="249">
        <f t="shared" si="48"/>
        <v>45781</v>
      </c>
      <c r="M153" s="227">
        <v>3385.02</v>
      </c>
      <c r="N153" s="176">
        <v>72</v>
      </c>
      <c r="O153" s="250">
        <v>47.01</v>
      </c>
      <c r="P153" s="251">
        <v>46146</v>
      </c>
      <c r="Q153" s="249">
        <f t="shared" si="49"/>
        <v>46146</v>
      </c>
      <c r="R153" s="11">
        <f t="shared" si="50"/>
        <v>3892.7729999999997</v>
      </c>
      <c r="S153" s="9"/>
      <c r="T153" s="28">
        <f t="shared" si="51"/>
        <v>0</v>
      </c>
      <c r="U153" s="11">
        <f t="shared" si="52"/>
        <v>3892.7729999999997</v>
      </c>
      <c r="V153" s="28">
        <f t="shared" si="53"/>
        <v>82.8</v>
      </c>
      <c r="W153" s="28">
        <f t="shared" si="54"/>
        <v>77</v>
      </c>
      <c r="X153" s="28">
        <f t="shared" si="55"/>
        <v>-5.7999999999999972</v>
      </c>
      <c r="Y153" s="9"/>
      <c r="Z153" s="9"/>
      <c r="AA153" s="9"/>
    </row>
    <row r="154" spans="1:27" ht="14.25">
      <c r="A154" s="10">
        <v>46150</v>
      </c>
      <c r="B154" s="9" t="s">
        <v>1467</v>
      </c>
      <c r="C154" s="11">
        <v>2960.9</v>
      </c>
      <c r="D154" s="9">
        <v>61</v>
      </c>
      <c r="E154" s="89"/>
      <c r="F154" s="9"/>
      <c r="G154" s="9"/>
      <c r="H154" s="13"/>
      <c r="I154" s="9" t="s">
        <v>11</v>
      </c>
      <c r="J154" s="9"/>
      <c r="K154" s="248">
        <v>45782</v>
      </c>
      <c r="L154" s="249">
        <f t="shared" si="48"/>
        <v>45782</v>
      </c>
      <c r="M154" s="227">
        <v>3385.02</v>
      </c>
      <c r="N154" s="176">
        <v>72</v>
      </c>
      <c r="O154" s="250">
        <v>47.01</v>
      </c>
      <c r="P154" s="251">
        <v>46147</v>
      </c>
      <c r="Q154" s="249">
        <f t="shared" si="49"/>
        <v>46147</v>
      </c>
      <c r="R154" s="11">
        <f t="shared" si="50"/>
        <v>3892.7729999999997</v>
      </c>
      <c r="S154" s="9"/>
      <c r="T154" s="28">
        <f t="shared" si="51"/>
        <v>0</v>
      </c>
      <c r="U154" s="11">
        <f t="shared" si="52"/>
        <v>3892.7729999999997</v>
      </c>
      <c r="V154" s="28">
        <f t="shared" si="53"/>
        <v>82.8</v>
      </c>
      <c r="W154" s="28">
        <f t="shared" si="54"/>
        <v>61</v>
      </c>
      <c r="X154" s="28">
        <f t="shared" si="55"/>
        <v>-21.799999999999997</v>
      </c>
      <c r="Y154" s="9"/>
      <c r="Z154" s="9"/>
      <c r="AA154" s="9"/>
    </row>
    <row r="155" spans="1:27" ht="14.25">
      <c r="A155" s="10">
        <v>46151</v>
      </c>
      <c r="B155" s="9" t="s">
        <v>1467</v>
      </c>
      <c r="C155" s="11">
        <v>4856.3</v>
      </c>
      <c r="D155" s="9">
        <v>104</v>
      </c>
      <c r="E155" s="89"/>
      <c r="F155" s="9"/>
      <c r="G155" s="9"/>
      <c r="H155" s="13"/>
      <c r="I155" s="9" t="s">
        <v>11</v>
      </c>
      <c r="J155" s="9"/>
      <c r="K155" s="248">
        <v>45783</v>
      </c>
      <c r="L155" s="249">
        <f t="shared" si="48"/>
        <v>45783</v>
      </c>
      <c r="M155" s="227">
        <v>3385.02</v>
      </c>
      <c r="N155" s="176">
        <v>72</v>
      </c>
      <c r="O155" s="250">
        <v>47.01</v>
      </c>
      <c r="P155" s="251">
        <v>46148</v>
      </c>
      <c r="Q155" s="249">
        <f t="shared" si="49"/>
        <v>46148</v>
      </c>
      <c r="R155" s="11">
        <f t="shared" si="50"/>
        <v>3892.7729999999997</v>
      </c>
      <c r="S155" s="9"/>
      <c r="T155" s="28">
        <f t="shared" si="51"/>
        <v>0</v>
      </c>
      <c r="U155" s="11">
        <f t="shared" si="52"/>
        <v>3892.7729999999997</v>
      </c>
      <c r="V155" s="28">
        <f t="shared" si="53"/>
        <v>82.8</v>
      </c>
      <c r="W155" s="28">
        <f t="shared" si="54"/>
        <v>104</v>
      </c>
      <c r="X155" s="28">
        <f t="shared" si="55"/>
        <v>21.200000000000003</v>
      </c>
      <c r="Y155" s="9"/>
      <c r="Z155" s="9"/>
      <c r="AA155" s="9"/>
    </row>
    <row r="156" spans="1:27" ht="14.25">
      <c r="A156" s="10">
        <v>46152</v>
      </c>
      <c r="B156" s="9" t="s">
        <v>1467</v>
      </c>
      <c r="C156" s="11">
        <v>2288.6999999999998</v>
      </c>
      <c r="D156" s="9">
        <v>49</v>
      </c>
      <c r="E156" s="89"/>
      <c r="F156" s="9"/>
      <c r="G156" s="9"/>
      <c r="H156" s="13"/>
      <c r="I156" s="9" t="s">
        <v>11</v>
      </c>
      <c r="J156" s="9"/>
      <c r="K156" s="248">
        <v>45784</v>
      </c>
      <c r="L156" s="249">
        <f t="shared" si="48"/>
        <v>45784</v>
      </c>
      <c r="M156" s="227">
        <v>3385.02</v>
      </c>
      <c r="N156" s="176">
        <v>72</v>
      </c>
      <c r="O156" s="250">
        <v>47.01</v>
      </c>
      <c r="P156" s="251">
        <v>46149</v>
      </c>
      <c r="Q156" s="249">
        <f t="shared" si="49"/>
        <v>46149</v>
      </c>
      <c r="R156" s="11">
        <f t="shared" si="50"/>
        <v>3892.7729999999997</v>
      </c>
      <c r="S156" s="9"/>
      <c r="T156" s="28">
        <f t="shared" si="51"/>
        <v>0</v>
      </c>
      <c r="U156" s="11">
        <f t="shared" si="52"/>
        <v>3892.7729999999997</v>
      </c>
      <c r="V156" s="28">
        <f t="shared" si="53"/>
        <v>82.8</v>
      </c>
      <c r="W156" s="28">
        <f t="shared" si="54"/>
        <v>49</v>
      </c>
      <c r="X156" s="28">
        <f t="shared" si="55"/>
        <v>-33.799999999999997</v>
      </c>
      <c r="Y156" s="9"/>
      <c r="Z156" s="9"/>
      <c r="AA156" s="9"/>
    </row>
    <row r="157" spans="1:27" ht="14.25">
      <c r="A157" s="10">
        <v>46153</v>
      </c>
      <c r="B157" s="9" t="s">
        <v>1467</v>
      </c>
      <c r="C157" s="11">
        <v>4165.2299999999996</v>
      </c>
      <c r="D157" s="9">
        <v>74</v>
      </c>
      <c r="E157" s="89"/>
      <c r="F157" s="9"/>
      <c r="G157" s="9"/>
      <c r="H157" s="13"/>
      <c r="I157" s="9" t="s">
        <v>11</v>
      </c>
      <c r="J157" s="9"/>
      <c r="K157" s="248">
        <v>45785</v>
      </c>
      <c r="L157" s="249">
        <f t="shared" si="48"/>
        <v>45785</v>
      </c>
      <c r="M157" s="227">
        <v>3385.02</v>
      </c>
      <c r="N157" s="176">
        <v>72</v>
      </c>
      <c r="O157" s="250">
        <v>47.01</v>
      </c>
      <c r="P157" s="251">
        <v>46150</v>
      </c>
      <c r="Q157" s="249">
        <f t="shared" si="49"/>
        <v>46150</v>
      </c>
      <c r="R157" s="11">
        <f t="shared" si="50"/>
        <v>3892.7729999999997</v>
      </c>
      <c r="S157" s="9"/>
      <c r="T157" s="28">
        <f t="shared" si="51"/>
        <v>0</v>
      </c>
      <c r="U157" s="11">
        <f t="shared" si="52"/>
        <v>3892.7729999999997</v>
      </c>
      <c r="V157" s="28">
        <f t="shared" si="53"/>
        <v>82.8</v>
      </c>
      <c r="W157" s="28">
        <f t="shared" si="54"/>
        <v>74</v>
      </c>
      <c r="X157" s="28">
        <f t="shared" si="55"/>
        <v>-8.7999999999999972</v>
      </c>
      <c r="Y157" s="9"/>
      <c r="Z157" s="9"/>
      <c r="AA157" s="9"/>
    </row>
    <row r="158" spans="1:27" ht="14.25">
      <c r="A158" s="10">
        <v>46154</v>
      </c>
      <c r="B158" s="9" t="s">
        <v>1467</v>
      </c>
      <c r="C158" s="11">
        <v>3981.83</v>
      </c>
      <c r="D158" s="9">
        <v>71</v>
      </c>
      <c r="E158" s="89"/>
      <c r="F158" s="9"/>
      <c r="G158" s="9"/>
      <c r="H158" s="13"/>
      <c r="I158" s="9" t="s">
        <v>11</v>
      </c>
      <c r="J158" s="9"/>
      <c r="K158" s="248">
        <v>45786</v>
      </c>
      <c r="L158" s="249">
        <f t="shared" si="48"/>
        <v>45786</v>
      </c>
      <c r="M158" s="227">
        <v>3385.02</v>
      </c>
      <c r="N158" s="176">
        <v>72</v>
      </c>
      <c r="O158" s="250">
        <v>47.01</v>
      </c>
      <c r="P158" s="251">
        <v>46151</v>
      </c>
      <c r="Q158" s="249">
        <f t="shared" si="49"/>
        <v>46151</v>
      </c>
      <c r="R158" s="11">
        <f t="shared" si="50"/>
        <v>3892.7729999999997</v>
      </c>
      <c r="S158" s="9"/>
      <c r="T158" s="28">
        <f t="shared" si="51"/>
        <v>0</v>
      </c>
      <c r="U158" s="11">
        <f t="shared" si="52"/>
        <v>3892.7729999999997</v>
      </c>
      <c r="V158" s="28">
        <f t="shared" si="53"/>
        <v>82.8</v>
      </c>
      <c r="W158" s="28">
        <f t="shared" si="54"/>
        <v>71</v>
      </c>
      <c r="X158" s="28">
        <f t="shared" si="55"/>
        <v>-11.799999999999997</v>
      </c>
      <c r="Y158" s="9"/>
      <c r="Z158" s="9"/>
      <c r="AA158" s="9"/>
    </row>
    <row r="159" spans="1:27" ht="14.25">
      <c r="A159" s="10">
        <v>46155</v>
      </c>
      <c r="B159" s="9" t="s">
        <v>1467</v>
      </c>
      <c r="C159" s="11">
        <v>2426.94</v>
      </c>
      <c r="D159" s="9">
        <v>43</v>
      </c>
      <c r="E159" s="89"/>
      <c r="F159" s="9"/>
      <c r="G159" s="9"/>
      <c r="H159" s="13"/>
      <c r="I159" s="9" t="s">
        <v>11</v>
      </c>
      <c r="J159" s="9"/>
      <c r="K159" s="248">
        <v>45787</v>
      </c>
      <c r="L159" s="249">
        <f t="shared" si="48"/>
        <v>45787</v>
      </c>
      <c r="M159" s="227">
        <v>3385.02</v>
      </c>
      <c r="N159" s="176">
        <v>72</v>
      </c>
      <c r="O159" s="250">
        <v>47.01</v>
      </c>
      <c r="P159" s="251">
        <v>46152</v>
      </c>
      <c r="Q159" s="249">
        <f t="shared" si="49"/>
        <v>46152</v>
      </c>
      <c r="R159" s="11">
        <f t="shared" si="50"/>
        <v>3892.7729999999997</v>
      </c>
      <c r="S159" s="9"/>
      <c r="T159" s="28">
        <f t="shared" si="51"/>
        <v>0</v>
      </c>
      <c r="U159" s="11">
        <f t="shared" si="52"/>
        <v>3892.7729999999997</v>
      </c>
      <c r="V159" s="28">
        <f t="shared" si="53"/>
        <v>82.8</v>
      </c>
      <c r="W159" s="28">
        <f t="shared" si="54"/>
        <v>43</v>
      </c>
      <c r="X159" s="28">
        <f t="shared" si="55"/>
        <v>-39.799999999999997</v>
      </c>
      <c r="Y159" s="9"/>
      <c r="Z159" s="9"/>
      <c r="AA159" s="9"/>
    </row>
    <row r="160" spans="1:27" ht="14.25">
      <c r="A160" s="10">
        <v>46156</v>
      </c>
      <c r="B160" s="9" t="s">
        <v>1467</v>
      </c>
      <c r="C160" s="11">
        <v>4865.05</v>
      </c>
      <c r="D160" s="9">
        <v>84</v>
      </c>
      <c r="E160" s="89"/>
      <c r="F160" s="9"/>
      <c r="G160" s="9"/>
      <c r="H160" s="13"/>
      <c r="I160" s="9" t="s">
        <v>11</v>
      </c>
      <c r="J160" s="9"/>
      <c r="K160" s="248">
        <v>45788</v>
      </c>
      <c r="L160" s="249">
        <f t="shared" si="48"/>
        <v>45788</v>
      </c>
      <c r="M160" s="227">
        <v>3385.02</v>
      </c>
      <c r="N160" s="176">
        <v>72</v>
      </c>
      <c r="O160" s="250">
        <v>47.01</v>
      </c>
      <c r="P160" s="251">
        <v>46153</v>
      </c>
      <c r="Q160" s="249">
        <f t="shared" si="49"/>
        <v>46153</v>
      </c>
      <c r="R160" s="11">
        <f t="shared" si="50"/>
        <v>3892.7729999999997</v>
      </c>
      <c r="S160" s="9"/>
      <c r="T160" s="28">
        <f t="shared" si="51"/>
        <v>0</v>
      </c>
      <c r="U160" s="11">
        <f t="shared" si="52"/>
        <v>3892.7729999999997</v>
      </c>
      <c r="V160" s="28">
        <f t="shared" si="53"/>
        <v>82.8</v>
      </c>
      <c r="W160" s="28">
        <f t="shared" si="54"/>
        <v>84</v>
      </c>
      <c r="X160" s="28">
        <f t="shared" si="55"/>
        <v>1.2000000000000028</v>
      </c>
      <c r="Y160" s="9"/>
      <c r="Z160" s="9"/>
      <c r="AA160" s="9"/>
    </row>
    <row r="161" spans="1:27" ht="14.25">
      <c r="A161" s="10">
        <v>46157</v>
      </c>
      <c r="B161" s="9" t="s">
        <v>1467</v>
      </c>
      <c r="C161" s="11">
        <v>4046.41</v>
      </c>
      <c r="D161" s="9">
        <v>73</v>
      </c>
      <c r="E161" s="89"/>
      <c r="F161" s="9"/>
      <c r="G161" s="9"/>
      <c r="H161" s="13"/>
      <c r="I161" s="9" t="s">
        <v>11</v>
      </c>
      <c r="J161" s="9"/>
      <c r="K161" s="248">
        <v>45789</v>
      </c>
      <c r="L161" s="249">
        <f t="shared" si="48"/>
        <v>45789</v>
      </c>
      <c r="M161" s="227">
        <v>3385.02</v>
      </c>
      <c r="N161" s="176">
        <v>72</v>
      </c>
      <c r="O161" s="250">
        <v>47.01</v>
      </c>
      <c r="P161" s="251">
        <v>46154</v>
      </c>
      <c r="Q161" s="249">
        <f t="shared" si="49"/>
        <v>46154</v>
      </c>
      <c r="R161" s="11">
        <f t="shared" si="50"/>
        <v>3892.7729999999997</v>
      </c>
      <c r="S161" s="9"/>
      <c r="T161" s="28">
        <f t="shared" si="51"/>
        <v>0</v>
      </c>
      <c r="U161" s="11">
        <f t="shared" si="52"/>
        <v>3892.7729999999997</v>
      </c>
      <c r="V161" s="28">
        <f t="shared" si="53"/>
        <v>82.8</v>
      </c>
      <c r="W161" s="28">
        <f t="shared" si="54"/>
        <v>73</v>
      </c>
      <c r="X161" s="28">
        <f t="shared" si="55"/>
        <v>-9.7999999999999972</v>
      </c>
      <c r="Y161" s="9"/>
      <c r="Z161" s="9"/>
      <c r="AA161" s="9"/>
    </row>
    <row r="162" spans="1:27" ht="14.25">
      <c r="A162" s="10">
        <v>46158</v>
      </c>
      <c r="B162" s="9" t="s">
        <v>1467</v>
      </c>
      <c r="C162" s="11">
        <v>4955.8</v>
      </c>
      <c r="D162" s="9">
        <v>70</v>
      </c>
      <c r="E162" s="89"/>
      <c r="F162" s="9"/>
      <c r="G162" s="9"/>
      <c r="H162" s="13"/>
      <c r="I162" s="9" t="s">
        <v>11</v>
      </c>
      <c r="J162" s="9"/>
      <c r="K162" s="248">
        <v>45790</v>
      </c>
      <c r="L162" s="249">
        <f t="shared" si="48"/>
        <v>45790</v>
      </c>
      <c r="M162" s="227">
        <v>3385.02</v>
      </c>
      <c r="N162" s="176">
        <v>72</v>
      </c>
      <c r="O162" s="250">
        <v>47.01</v>
      </c>
      <c r="P162" s="251">
        <v>46155</v>
      </c>
      <c r="Q162" s="249">
        <f t="shared" si="49"/>
        <v>46155</v>
      </c>
      <c r="R162" s="11">
        <f t="shared" si="50"/>
        <v>3892.7729999999997</v>
      </c>
      <c r="S162" s="9"/>
      <c r="T162" s="28">
        <f t="shared" si="51"/>
        <v>0</v>
      </c>
      <c r="U162" s="11">
        <f t="shared" si="52"/>
        <v>3892.7729999999997</v>
      </c>
      <c r="V162" s="28">
        <f t="shared" si="53"/>
        <v>82.8</v>
      </c>
      <c r="W162" s="28">
        <f t="shared" si="54"/>
        <v>70</v>
      </c>
      <c r="X162" s="28">
        <f t="shared" si="55"/>
        <v>-12.799999999999997</v>
      </c>
      <c r="Y162" s="9"/>
      <c r="Z162" s="9"/>
      <c r="AA162" s="9"/>
    </row>
    <row r="163" spans="1:27" ht="14.25">
      <c r="A163" s="10">
        <v>46159</v>
      </c>
      <c r="B163" s="9" t="s">
        <v>1467</v>
      </c>
      <c r="C163" s="11">
        <v>4354.3</v>
      </c>
      <c r="D163" s="9">
        <v>57</v>
      </c>
      <c r="E163" s="89"/>
      <c r="F163" s="9"/>
      <c r="G163" s="9"/>
      <c r="H163" s="13"/>
      <c r="I163" s="9" t="s">
        <v>11</v>
      </c>
      <c r="J163" s="9"/>
      <c r="K163" s="248">
        <v>45791</v>
      </c>
      <c r="L163" s="249">
        <f t="shared" si="48"/>
        <v>45791</v>
      </c>
      <c r="M163" s="227">
        <v>3385.02</v>
      </c>
      <c r="N163" s="176">
        <v>72</v>
      </c>
      <c r="O163" s="250">
        <v>47.01</v>
      </c>
      <c r="P163" s="251">
        <v>46156</v>
      </c>
      <c r="Q163" s="249">
        <f t="shared" si="49"/>
        <v>46156</v>
      </c>
      <c r="R163" s="11">
        <f t="shared" si="50"/>
        <v>3892.7729999999997</v>
      </c>
      <c r="S163" s="9"/>
      <c r="T163" s="28">
        <f t="shared" si="51"/>
        <v>0</v>
      </c>
      <c r="U163" s="11">
        <f t="shared" si="52"/>
        <v>3892.7729999999997</v>
      </c>
      <c r="V163" s="28">
        <f t="shared" si="53"/>
        <v>82.8</v>
      </c>
      <c r="W163" s="28">
        <f t="shared" si="54"/>
        <v>57</v>
      </c>
      <c r="X163" s="28">
        <f t="shared" si="55"/>
        <v>-25.799999999999997</v>
      </c>
      <c r="Y163" s="9"/>
      <c r="Z163" s="9"/>
      <c r="AA163" s="9"/>
    </row>
    <row r="164" spans="1:27" ht="14.25">
      <c r="A164" s="10">
        <v>46160</v>
      </c>
      <c r="B164" s="9" t="s">
        <v>1467</v>
      </c>
      <c r="C164" s="11">
        <v>2312.1</v>
      </c>
      <c r="D164" s="9">
        <v>38</v>
      </c>
      <c r="E164" s="89"/>
      <c r="F164" s="9"/>
      <c r="G164" s="9"/>
      <c r="H164" s="13"/>
      <c r="I164" s="9" t="s">
        <v>11</v>
      </c>
      <c r="J164" s="9"/>
      <c r="K164" s="248">
        <v>45792</v>
      </c>
      <c r="L164" s="249">
        <f t="shared" si="48"/>
        <v>45792</v>
      </c>
      <c r="M164" s="227">
        <v>3385.02</v>
      </c>
      <c r="N164" s="176">
        <v>72</v>
      </c>
      <c r="O164" s="250">
        <v>47.01</v>
      </c>
      <c r="P164" s="251">
        <v>46157</v>
      </c>
      <c r="Q164" s="249">
        <f t="shared" si="49"/>
        <v>46157</v>
      </c>
      <c r="R164" s="11">
        <f t="shared" si="50"/>
        <v>3892.7729999999997</v>
      </c>
      <c r="S164" s="9"/>
      <c r="T164" s="28">
        <f t="shared" si="51"/>
        <v>0</v>
      </c>
      <c r="U164" s="11">
        <f t="shared" si="52"/>
        <v>3892.7729999999997</v>
      </c>
      <c r="V164" s="28">
        <f t="shared" si="53"/>
        <v>82.8</v>
      </c>
      <c r="W164" s="28">
        <f t="shared" si="54"/>
        <v>38</v>
      </c>
      <c r="X164" s="28">
        <f t="shared" si="55"/>
        <v>-44.8</v>
      </c>
      <c r="Y164" s="9"/>
      <c r="Z164" s="9"/>
      <c r="AA164" s="9"/>
    </row>
    <row r="165" spans="1:27" ht="14.25">
      <c r="A165" s="10">
        <v>46161</v>
      </c>
      <c r="B165" s="9" t="s">
        <v>1467</v>
      </c>
      <c r="C165" s="11">
        <v>3967.51</v>
      </c>
      <c r="D165" s="9">
        <v>69</v>
      </c>
      <c r="E165" s="89"/>
      <c r="F165" s="9"/>
      <c r="G165" s="9"/>
      <c r="H165" s="13"/>
      <c r="I165" s="9" t="s">
        <v>11</v>
      </c>
      <c r="J165" s="9"/>
      <c r="K165" s="248">
        <v>45793</v>
      </c>
      <c r="L165" s="249">
        <f t="shared" si="48"/>
        <v>45793</v>
      </c>
      <c r="M165" s="227">
        <v>3385.02</v>
      </c>
      <c r="N165" s="176">
        <v>72</v>
      </c>
      <c r="O165" s="250">
        <v>47.01</v>
      </c>
      <c r="P165" s="251">
        <v>46158</v>
      </c>
      <c r="Q165" s="249">
        <f t="shared" si="49"/>
        <v>46158</v>
      </c>
      <c r="R165" s="11">
        <f t="shared" si="50"/>
        <v>3892.7729999999997</v>
      </c>
      <c r="S165" s="9"/>
      <c r="T165" s="28">
        <f t="shared" si="51"/>
        <v>0</v>
      </c>
      <c r="U165" s="11">
        <f t="shared" si="52"/>
        <v>3892.7729999999997</v>
      </c>
      <c r="V165" s="28">
        <f t="shared" si="53"/>
        <v>82.8</v>
      </c>
      <c r="W165" s="28">
        <f t="shared" si="54"/>
        <v>69</v>
      </c>
      <c r="X165" s="28">
        <f t="shared" si="55"/>
        <v>-13.799999999999997</v>
      </c>
      <c r="Y165" s="9"/>
      <c r="Z165" s="9"/>
      <c r="AA165" s="9"/>
    </row>
    <row r="166" spans="1:27" ht="14.25">
      <c r="A166" s="10">
        <v>46162</v>
      </c>
      <c r="B166" s="9" t="s">
        <v>1467</v>
      </c>
      <c r="C166" s="11">
        <v>3142.56</v>
      </c>
      <c r="D166" s="9">
        <v>56</v>
      </c>
      <c r="E166" s="89"/>
      <c r="F166" s="9"/>
      <c r="G166" s="9"/>
      <c r="H166" s="13"/>
      <c r="I166" s="9" t="s">
        <v>11</v>
      </c>
      <c r="J166" s="9"/>
      <c r="K166" s="248">
        <v>45794</v>
      </c>
      <c r="L166" s="249">
        <f t="shared" si="48"/>
        <v>45794</v>
      </c>
      <c r="M166" s="227">
        <v>3385.02</v>
      </c>
      <c r="N166" s="176">
        <v>72</v>
      </c>
      <c r="O166" s="250">
        <v>47.01</v>
      </c>
      <c r="P166" s="251">
        <v>46159</v>
      </c>
      <c r="Q166" s="249">
        <f t="shared" si="49"/>
        <v>46159</v>
      </c>
      <c r="R166" s="11">
        <f t="shared" si="50"/>
        <v>3892.7729999999997</v>
      </c>
      <c r="S166" s="9"/>
      <c r="T166" s="28">
        <f t="shared" si="51"/>
        <v>0</v>
      </c>
      <c r="U166" s="11">
        <f t="shared" si="52"/>
        <v>3892.7729999999997</v>
      </c>
      <c r="V166" s="28">
        <f t="shared" si="53"/>
        <v>82.8</v>
      </c>
      <c r="W166" s="28">
        <f t="shared" si="54"/>
        <v>56</v>
      </c>
      <c r="X166" s="28">
        <f t="shared" si="55"/>
        <v>-26.799999999999997</v>
      </c>
      <c r="Y166" s="9"/>
      <c r="Z166" s="9"/>
      <c r="AA166" s="9"/>
    </row>
    <row r="167" spans="1:27" ht="14.25">
      <c r="A167" s="10">
        <v>46163</v>
      </c>
      <c r="B167" s="9" t="s">
        <v>1467</v>
      </c>
      <c r="C167" s="11">
        <v>3186.95</v>
      </c>
      <c r="D167" s="9">
        <v>52</v>
      </c>
      <c r="E167" s="89"/>
      <c r="F167" s="9"/>
      <c r="G167" s="9"/>
      <c r="H167" s="13"/>
      <c r="I167" s="9" t="s">
        <v>11</v>
      </c>
      <c r="J167" s="9"/>
      <c r="K167" s="248">
        <v>45795</v>
      </c>
      <c r="L167" s="249">
        <f t="shared" si="48"/>
        <v>45795</v>
      </c>
      <c r="M167" s="227">
        <v>3385.02</v>
      </c>
      <c r="N167" s="176">
        <v>72</v>
      </c>
      <c r="O167" s="250">
        <v>47.01</v>
      </c>
      <c r="P167" s="251">
        <v>46160</v>
      </c>
      <c r="Q167" s="249">
        <f t="shared" si="49"/>
        <v>46160</v>
      </c>
      <c r="R167" s="11">
        <f t="shared" si="50"/>
        <v>3892.7729999999997</v>
      </c>
      <c r="S167" s="9"/>
      <c r="T167" s="28">
        <f t="shared" si="51"/>
        <v>0</v>
      </c>
      <c r="U167" s="11">
        <f t="shared" si="52"/>
        <v>3892.7729999999997</v>
      </c>
      <c r="V167" s="28">
        <f t="shared" si="53"/>
        <v>82.8</v>
      </c>
      <c r="W167" s="28">
        <f t="shared" si="54"/>
        <v>52</v>
      </c>
      <c r="X167" s="28">
        <f t="shared" si="55"/>
        <v>-30.799999999999997</v>
      </c>
      <c r="Y167" s="9"/>
      <c r="Z167" s="9"/>
      <c r="AA167" s="9"/>
    </row>
    <row r="168" spans="1:27" ht="14.25">
      <c r="A168" s="10">
        <v>46164</v>
      </c>
      <c r="B168" s="9" t="s">
        <v>1467</v>
      </c>
      <c r="C168" s="11">
        <v>4175.12</v>
      </c>
      <c r="D168" s="9">
        <v>64</v>
      </c>
      <c r="E168" s="89"/>
      <c r="F168" s="9"/>
      <c r="G168" s="9"/>
      <c r="H168" s="13"/>
      <c r="I168" s="9" t="s">
        <v>11</v>
      </c>
      <c r="J168" s="9"/>
      <c r="K168" s="248">
        <v>45796</v>
      </c>
      <c r="L168" s="249">
        <f t="shared" si="48"/>
        <v>45796</v>
      </c>
      <c r="M168" s="227">
        <v>3385.02</v>
      </c>
      <c r="N168" s="176">
        <v>72</v>
      </c>
      <c r="O168" s="250">
        <v>47.01</v>
      </c>
      <c r="P168" s="251">
        <v>46161</v>
      </c>
      <c r="Q168" s="249">
        <f t="shared" si="49"/>
        <v>46161</v>
      </c>
      <c r="R168" s="11">
        <f t="shared" si="50"/>
        <v>3892.7729999999997</v>
      </c>
      <c r="S168" s="9"/>
      <c r="T168" s="28">
        <f t="shared" si="51"/>
        <v>0</v>
      </c>
      <c r="U168" s="11">
        <f t="shared" si="52"/>
        <v>3892.7729999999997</v>
      </c>
      <c r="V168" s="28">
        <f t="shared" si="53"/>
        <v>82.8</v>
      </c>
      <c r="W168" s="28">
        <f t="shared" si="54"/>
        <v>64</v>
      </c>
      <c r="X168" s="28">
        <f t="shared" si="55"/>
        <v>-18.799999999999997</v>
      </c>
      <c r="Y168" s="9"/>
      <c r="Z168" s="9"/>
      <c r="AA168" s="9"/>
    </row>
    <row r="169" spans="1:27" ht="14.25">
      <c r="A169" s="10">
        <v>46165</v>
      </c>
      <c r="B169" s="9" t="s">
        <v>1467</v>
      </c>
      <c r="C169" s="11">
        <v>4825</v>
      </c>
      <c r="D169" s="9">
        <v>62</v>
      </c>
      <c r="E169" s="89"/>
      <c r="F169" s="9"/>
      <c r="G169" s="9"/>
      <c r="H169" s="13"/>
      <c r="I169" s="9" t="s">
        <v>11</v>
      </c>
      <c r="J169" s="9"/>
      <c r="K169" s="248">
        <v>45797</v>
      </c>
      <c r="L169" s="249">
        <f t="shared" si="48"/>
        <v>45797</v>
      </c>
      <c r="M169" s="227">
        <v>3385.02</v>
      </c>
      <c r="N169" s="176">
        <v>72</v>
      </c>
      <c r="O169" s="250">
        <v>47.01</v>
      </c>
      <c r="P169" s="251">
        <v>46162</v>
      </c>
      <c r="Q169" s="249">
        <f t="shared" si="49"/>
        <v>46162</v>
      </c>
      <c r="R169" s="11">
        <f t="shared" si="50"/>
        <v>3892.7729999999997</v>
      </c>
      <c r="S169" s="9"/>
      <c r="T169" s="28">
        <f t="shared" si="51"/>
        <v>0</v>
      </c>
      <c r="U169" s="11">
        <f t="shared" si="52"/>
        <v>3892.7729999999997</v>
      </c>
      <c r="V169" s="28">
        <f t="shared" si="53"/>
        <v>82.8</v>
      </c>
      <c r="W169" s="28">
        <f t="shared" si="54"/>
        <v>62</v>
      </c>
      <c r="X169" s="28">
        <f t="shared" si="55"/>
        <v>-20.799999999999997</v>
      </c>
      <c r="Y169" s="9"/>
      <c r="Z169" s="9"/>
      <c r="AA169" s="9"/>
    </row>
    <row r="170" spans="1:27" ht="14.25">
      <c r="A170" s="10">
        <v>46166</v>
      </c>
      <c r="B170" s="9" t="s">
        <v>1467</v>
      </c>
      <c r="C170" s="11">
        <v>2666.33</v>
      </c>
      <c r="D170" s="9">
        <v>35</v>
      </c>
      <c r="E170" s="89"/>
      <c r="F170" s="48"/>
      <c r="G170" s="48"/>
      <c r="H170" s="13"/>
      <c r="I170" s="9" t="s">
        <v>11</v>
      </c>
      <c r="J170" s="9"/>
      <c r="K170" s="248">
        <v>45798</v>
      </c>
      <c r="L170" s="249">
        <f t="shared" si="48"/>
        <v>45798</v>
      </c>
      <c r="M170" s="227">
        <v>3385.02</v>
      </c>
      <c r="N170" s="176">
        <v>72</v>
      </c>
      <c r="O170" s="250">
        <v>47.01</v>
      </c>
      <c r="P170" s="251">
        <v>46163</v>
      </c>
      <c r="Q170" s="249">
        <f t="shared" si="49"/>
        <v>46163</v>
      </c>
      <c r="R170" s="11">
        <f t="shared" si="50"/>
        <v>3892.7729999999997</v>
      </c>
      <c r="S170" s="9"/>
      <c r="T170" s="28">
        <f t="shared" si="51"/>
        <v>0</v>
      </c>
      <c r="U170" s="11">
        <f t="shared" si="52"/>
        <v>3892.7729999999997</v>
      </c>
      <c r="V170" s="28">
        <f t="shared" si="53"/>
        <v>82.8</v>
      </c>
      <c r="W170" s="28">
        <f t="shared" si="54"/>
        <v>35</v>
      </c>
      <c r="X170" s="28">
        <f t="shared" si="55"/>
        <v>-47.8</v>
      </c>
      <c r="Y170" s="9"/>
      <c r="Z170" s="9"/>
      <c r="AA170" s="9"/>
    </row>
    <row r="171" spans="1:27" ht="14.25">
      <c r="A171" s="10">
        <v>46167</v>
      </c>
      <c r="B171" s="9" t="s">
        <v>1467</v>
      </c>
      <c r="C171" s="11">
        <v>2129.2399999999998</v>
      </c>
      <c r="D171" s="9">
        <v>43</v>
      </c>
      <c r="E171" s="89"/>
      <c r="F171" s="48"/>
      <c r="G171" s="48"/>
      <c r="H171" s="13"/>
      <c r="I171" s="9" t="s">
        <v>11</v>
      </c>
      <c r="J171" s="9"/>
      <c r="K171" s="248">
        <v>45799</v>
      </c>
      <c r="L171" s="249">
        <f t="shared" si="48"/>
        <v>45799</v>
      </c>
      <c r="M171" s="227">
        <v>3385.02</v>
      </c>
      <c r="N171" s="176">
        <v>72</v>
      </c>
      <c r="O171" s="250">
        <v>47.01</v>
      </c>
      <c r="P171" s="251">
        <v>46164</v>
      </c>
      <c r="Q171" s="249">
        <f t="shared" si="49"/>
        <v>46164</v>
      </c>
      <c r="R171" s="11">
        <f t="shared" si="50"/>
        <v>3892.7729999999997</v>
      </c>
      <c r="S171" s="9"/>
      <c r="T171" s="28">
        <f t="shared" si="51"/>
        <v>0</v>
      </c>
      <c r="U171" s="11">
        <f t="shared" si="52"/>
        <v>3892.7729999999997</v>
      </c>
      <c r="V171" s="28">
        <f t="shared" si="53"/>
        <v>82.8</v>
      </c>
      <c r="W171" s="28">
        <f t="shared" si="54"/>
        <v>43</v>
      </c>
      <c r="X171" s="28">
        <f t="shared" si="55"/>
        <v>-39.799999999999997</v>
      </c>
      <c r="Y171" s="9"/>
      <c r="Z171" s="9"/>
      <c r="AA171" s="9"/>
    </row>
    <row r="172" spans="1:27" ht="14.25">
      <c r="A172" s="10">
        <v>46168</v>
      </c>
      <c r="B172" s="9" t="s">
        <v>1467</v>
      </c>
      <c r="C172" s="11">
        <v>3531.76</v>
      </c>
      <c r="D172" s="9">
        <v>68</v>
      </c>
      <c r="E172" s="89"/>
      <c r="F172" s="48"/>
      <c r="G172" s="48"/>
      <c r="H172" s="13"/>
      <c r="I172" s="9" t="s">
        <v>11</v>
      </c>
      <c r="J172" s="9"/>
      <c r="K172" s="248">
        <v>45800</v>
      </c>
      <c r="L172" s="249">
        <f t="shared" si="48"/>
        <v>45800</v>
      </c>
      <c r="M172" s="227">
        <v>3385.02</v>
      </c>
      <c r="N172" s="176">
        <v>72</v>
      </c>
      <c r="O172" s="250">
        <v>47.01</v>
      </c>
      <c r="P172" s="251">
        <v>46165</v>
      </c>
      <c r="Q172" s="249">
        <f t="shared" si="49"/>
        <v>46165</v>
      </c>
      <c r="R172" s="11">
        <f t="shared" si="50"/>
        <v>3892.7729999999997</v>
      </c>
      <c r="S172" s="9"/>
      <c r="T172" s="28">
        <f t="shared" si="51"/>
        <v>0</v>
      </c>
      <c r="U172" s="11">
        <f t="shared" si="52"/>
        <v>3892.7729999999997</v>
      </c>
      <c r="V172" s="28">
        <f t="shared" si="53"/>
        <v>82.8</v>
      </c>
      <c r="W172" s="28">
        <f t="shared" si="54"/>
        <v>68</v>
      </c>
      <c r="X172" s="28">
        <f t="shared" si="55"/>
        <v>-14.799999999999997</v>
      </c>
      <c r="Y172" s="9"/>
      <c r="Z172" s="9"/>
      <c r="AA172" s="9"/>
    </row>
    <row r="173" spans="1:27" ht="14.25">
      <c r="A173" s="10">
        <v>46169</v>
      </c>
      <c r="B173" s="9" t="s">
        <v>1467</v>
      </c>
      <c r="C173" s="11">
        <v>3712.96</v>
      </c>
      <c r="D173" s="9">
        <v>67</v>
      </c>
      <c r="E173" s="89"/>
      <c r="F173" s="48"/>
      <c r="G173" s="48"/>
      <c r="H173" s="13"/>
      <c r="I173" s="9" t="s">
        <v>11</v>
      </c>
      <c r="J173" s="9"/>
      <c r="K173" s="248">
        <v>45801</v>
      </c>
      <c r="L173" s="249">
        <f t="shared" si="48"/>
        <v>45801</v>
      </c>
      <c r="M173" s="227">
        <v>3385.02</v>
      </c>
      <c r="N173" s="176">
        <v>72</v>
      </c>
      <c r="O173" s="250">
        <v>47.01</v>
      </c>
      <c r="P173" s="251">
        <v>46166</v>
      </c>
      <c r="Q173" s="249">
        <f t="shared" si="49"/>
        <v>46166</v>
      </c>
      <c r="R173" s="11">
        <f t="shared" si="50"/>
        <v>3892.7729999999997</v>
      </c>
      <c r="S173" s="9"/>
      <c r="T173" s="28">
        <f t="shared" si="51"/>
        <v>0</v>
      </c>
      <c r="U173" s="11">
        <f t="shared" si="52"/>
        <v>3892.7729999999997</v>
      </c>
      <c r="V173" s="28">
        <f t="shared" si="53"/>
        <v>82.8</v>
      </c>
      <c r="W173" s="28">
        <f t="shared" si="54"/>
        <v>67</v>
      </c>
      <c r="X173" s="28">
        <f t="shared" si="55"/>
        <v>-15.799999999999997</v>
      </c>
      <c r="Y173" s="9"/>
      <c r="Z173" s="9"/>
      <c r="AA173" s="9"/>
    </row>
    <row r="174" spans="1:27" ht="14.25">
      <c r="A174" s="10">
        <v>46170</v>
      </c>
      <c r="B174" s="9" t="s">
        <v>1467</v>
      </c>
      <c r="C174" s="11">
        <v>2773.33</v>
      </c>
      <c r="D174" s="9">
        <v>52</v>
      </c>
      <c r="E174" s="89"/>
      <c r="F174" s="9"/>
      <c r="G174" s="9"/>
      <c r="H174" s="13"/>
      <c r="I174" s="9" t="s">
        <v>11</v>
      </c>
      <c r="J174" s="9"/>
      <c r="K174" s="248">
        <v>45802</v>
      </c>
      <c r="L174" s="249">
        <f t="shared" si="48"/>
        <v>45802</v>
      </c>
      <c r="M174" s="227">
        <v>3385.02</v>
      </c>
      <c r="N174" s="176">
        <v>72</v>
      </c>
      <c r="O174" s="250">
        <v>47.01</v>
      </c>
      <c r="P174" s="251">
        <v>46167</v>
      </c>
      <c r="Q174" s="249">
        <f t="shared" si="49"/>
        <v>46167</v>
      </c>
      <c r="R174" s="11">
        <f t="shared" si="50"/>
        <v>3892.7729999999997</v>
      </c>
      <c r="S174" s="9"/>
      <c r="T174" s="28">
        <f t="shared" si="51"/>
        <v>0</v>
      </c>
      <c r="U174" s="11">
        <f t="shared" si="52"/>
        <v>3892.7729999999997</v>
      </c>
      <c r="V174" s="28">
        <f t="shared" si="53"/>
        <v>82.8</v>
      </c>
      <c r="W174" s="28">
        <f t="shared" si="54"/>
        <v>52</v>
      </c>
      <c r="X174" s="28">
        <f t="shared" si="55"/>
        <v>-30.799999999999997</v>
      </c>
      <c r="Y174" s="9"/>
      <c r="Z174" s="9"/>
      <c r="AA174" s="9"/>
    </row>
    <row r="175" spans="1:27" ht="14.25">
      <c r="A175" s="10">
        <v>46171</v>
      </c>
      <c r="B175" s="9" t="s">
        <v>1467</v>
      </c>
      <c r="C175" s="11">
        <v>4503.5600000000004</v>
      </c>
      <c r="D175" s="9">
        <v>72</v>
      </c>
      <c r="E175" s="89"/>
      <c r="F175" s="9"/>
      <c r="G175" s="9"/>
      <c r="H175" s="13"/>
      <c r="I175" s="9" t="s">
        <v>11</v>
      </c>
      <c r="J175" s="9"/>
      <c r="K175" s="248">
        <v>45803</v>
      </c>
      <c r="L175" s="249">
        <f t="shared" si="48"/>
        <v>45803</v>
      </c>
      <c r="M175" s="227">
        <v>3385.02</v>
      </c>
      <c r="N175" s="176">
        <v>72</v>
      </c>
      <c r="O175" s="250">
        <v>47.01</v>
      </c>
      <c r="P175" s="251">
        <v>46168</v>
      </c>
      <c r="Q175" s="249">
        <f t="shared" si="49"/>
        <v>46168</v>
      </c>
      <c r="R175" s="11">
        <f t="shared" si="50"/>
        <v>3892.7729999999997</v>
      </c>
      <c r="S175" s="9"/>
      <c r="T175" s="28">
        <f t="shared" si="51"/>
        <v>0</v>
      </c>
      <c r="U175" s="11">
        <f t="shared" si="52"/>
        <v>3892.7729999999997</v>
      </c>
      <c r="V175" s="28">
        <f t="shared" si="53"/>
        <v>82.8</v>
      </c>
      <c r="W175" s="28">
        <f t="shared" si="54"/>
        <v>72</v>
      </c>
      <c r="X175" s="28">
        <f t="shared" si="55"/>
        <v>-10.799999999999997</v>
      </c>
      <c r="Y175" s="9"/>
      <c r="Z175" s="9"/>
      <c r="AA175" s="9"/>
    </row>
    <row r="176" spans="1:27" ht="14.25">
      <c r="A176" s="10">
        <v>46172</v>
      </c>
      <c r="B176" s="9" t="s">
        <v>1467</v>
      </c>
      <c r="C176" s="11">
        <v>2606.63</v>
      </c>
      <c r="D176" s="9">
        <v>39</v>
      </c>
      <c r="E176" s="89"/>
      <c r="F176" s="9"/>
      <c r="G176" s="9"/>
      <c r="H176" s="13"/>
      <c r="I176" s="9" t="s">
        <v>11</v>
      </c>
      <c r="J176" s="9"/>
      <c r="K176" s="248">
        <v>45804</v>
      </c>
      <c r="L176" s="249">
        <f t="shared" si="48"/>
        <v>45804</v>
      </c>
      <c r="M176" s="227">
        <v>3385.02</v>
      </c>
      <c r="N176" s="176">
        <v>72</v>
      </c>
      <c r="O176" s="250">
        <v>47.01</v>
      </c>
      <c r="P176" s="251">
        <v>46169</v>
      </c>
      <c r="Q176" s="249">
        <f t="shared" si="49"/>
        <v>46169</v>
      </c>
      <c r="R176" s="11">
        <f t="shared" si="50"/>
        <v>3892.7729999999997</v>
      </c>
      <c r="S176" s="9"/>
      <c r="T176" s="28">
        <f t="shared" si="51"/>
        <v>0</v>
      </c>
      <c r="U176" s="11">
        <f t="shared" si="52"/>
        <v>3892.7729999999997</v>
      </c>
      <c r="V176" s="28">
        <f t="shared" si="53"/>
        <v>82.8</v>
      </c>
      <c r="W176" s="28">
        <f t="shared" si="54"/>
        <v>39</v>
      </c>
      <c r="X176" s="28">
        <f t="shared" si="55"/>
        <v>-43.8</v>
      </c>
      <c r="Y176" s="9"/>
      <c r="Z176" s="9"/>
      <c r="AA176" s="9"/>
    </row>
    <row r="177" spans="1:27" ht="14.25">
      <c r="A177" s="10">
        <v>46173</v>
      </c>
      <c r="B177" s="9" t="s">
        <v>1467</v>
      </c>
      <c r="C177" s="11">
        <v>3070.29</v>
      </c>
      <c r="D177" s="9">
        <v>40</v>
      </c>
      <c r="E177" s="89"/>
      <c r="H177" s="13"/>
      <c r="I177" s="9" t="s">
        <v>11</v>
      </c>
      <c r="J177" s="9"/>
      <c r="K177" s="248">
        <v>45805</v>
      </c>
      <c r="L177" s="249">
        <f t="shared" si="48"/>
        <v>45805</v>
      </c>
      <c r="M177" s="227">
        <v>3385.02</v>
      </c>
      <c r="N177" s="176">
        <v>72</v>
      </c>
      <c r="O177" s="250">
        <v>47.01</v>
      </c>
      <c r="P177" s="251">
        <v>46170</v>
      </c>
      <c r="Q177" s="249">
        <f t="shared" si="49"/>
        <v>46170</v>
      </c>
      <c r="R177" s="11">
        <f t="shared" si="50"/>
        <v>3892.7729999999997</v>
      </c>
      <c r="S177" s="9"/>
      <c r="T177" s="28">
        <f t="shared" si="51"/>
        <v>0</v>
      </c>
      <c r="U177" s="11">
        <f t="shared" si="52"/>
        <v>3892.7729999999997</v>
      </c>
      <c r="V177" s="28">
        <f t="shared" si="53"/>
        <v>82.8</v>
      </c>
      <c r="W177" s="28">
        <f t="shared" si="54"/>
        <v>40</v>
      </c>
      <c r="X177" s="28">
        <f t="shared" si="55"/>
        <v>-42.8</v>
      </c>
      <c r="Y177" s="9"/>
      <c r="Z177" s="9"/>
      <c r="AA177" s="9"/>
    </row>
    <row r="178" spans="1:27" ht="14.25">
      <c r="A178" s="10"/>
      <c r="B178" s="9"/>
      <c r="C178" s="11"/>
      <c r="D178" s="9"/>
      <c r="E178" s="89"/>
      <c r="H178" s="13"/>
      <c r="I178" s="9" t="s">
        <v>11</v>
      </c>
      <c r="J178" s="9"/>
      <c r="K178" s="248">
        <v>45806</v>
      </c>
      <c r="L178" s="249">
        <f t="shared" si="48"/>
        <v>45806</v>
      </c>
      <c r="M178" s="227">
        <v>3385.02</v>
      </c>
      <c r="N178" s="176">
        <v>72</v>
      </c>
      <c r="O178" s="250">
        <v>47.01</v>
      </c>
      <c r="P178" s="251">
        <v>46171</v>
      </c>
      <c r="Q178" s="249">
        <f t="shared" si="49"/>
        <v>46171</v>
      </c>
      <c r="R178" s="11">
        <f t="shared" si="50"/>
        <v>3892.7729999999997</v>
      </c>
      <c r="S178" s="9"/>
      <c r="T178" s="28">
        <f t="shared" si="51"/>
        <v>0</v>
      </c>
      <c r="U178" s="11">
        <f t="shared" si="52"/>
        <v>3892.7729999999997</v>
      </c>
      <c r="V178" s="28">
        <f t="shared" si="53"/>
        <v>82.8</v>
      </c>
      <c r="W178" s="28">
        <f t="shared" si="54"/>
        <v>0</v>
      </c>
      <c r="X178" s="28">
        <f t="shared" si="55"/>
        <v>-82.8</v>
      </c>
      <c r="Y178" s="9"/>
      <c r="Z178" s="9"/>
      <c r="AA178" s="9"/>
    </row>
    <row r="179" spans="1:27" ht="14.25">
      <c r="A179" s="10">
        <v>46174</v>
      </c>
      <c r="B179" s="9" t="s">
        <v>1467</v>
      </c>
      <c r="C179" s="229">
        <v>3042.03</v>
      </c>
      <c r="D179" s="181">
        <v>54</v>
      </c>
      <c r="E179" s="89"/>
      <c r="F179" s="229"/>
      <c r="H179" s="13"/>
      <c r="I179" s="9" t="s">
        <v>11</v>
      </c>
      <c r="J179" s="9"/>
      <c r="K179" s="248">
        <v>45807</v>
      </c>
      <c r="L179" s="249">
        <f t="shared" si="48"/>
        <v>45807</v>
      </c>
      <c r="M179" s="227">
        <v>3385.02</v>
      </c>
      <c r="N179" s="176">
        <v>72</v>
      </c>
      <c r="O179" s="250">
        <v>47.01</v>
      </c>
      <c r="P179" s="251">
        <v>46172</v>
      </c>
      <c r="Q179" s="249">
        <f t="shared" si="49"/>
        <v>46172</v>
      </c>
      <c r="R179" s="11">
        <f t="shared" si="50"/>
        <v>3892.7729999999997</v>
      </c>
      <c r="S179" s="9"/>
      <c r="T179" s="28">
        <f t="shared" si="51"/>
        <v>0</v>
      </c>
      <c r="U179" s="11">
        <f t="shared" si="52"/>
        <v>3892.7729999999997</v>
      </c>
      <c r="V179" s="28">
        <f t="shared" si="53"/>
        <v>82.8</v>
      </c>
      <c r="W179" s="28">
        <f t="shared" si="54"/>
        <v>54</v>
      </c>
      <c r="X179" s="28">
        <f t="shared" si="55"/>
        <v>-28.799999999999997</v>
      </c>
      <c r="Y179" s="9"/>
      <c r="Z179" s="9"/>
      <c r="AA179" s="9"/>
    </row>
    <row r="180" spans="1:27" ht="14.25">
      <c r="A180" s="10">
        <v>46175</v>
      </c>
      <c r="B180" s="9" t="s">
        <v>1467</v>
      </c>
      <c r="C180" s="229">
        <v>2907.48</v>
      </c>
      <c r="D180" s="181">
        <v>50</v>
      </c>
      <c r="E180" s="89"/>
      <c r="F180" s="229"/>
      <c r="H180" s="13"/>
      <c r="I180" s="9" t="s">
        <v>11</v>
      </c>
      <c r="J180" s="9"/>
      <c r="K180" s="248">
        <v>45808</v>
      </c>
      <c r="L180" s="249">
        <f t="shared" si="48"/>
        <v>45808</v>
      </c>
      <c r="M180" s="227">
        <v>3385.02</v>
      </c>
      <c r="N180" s="176">
        <v>72</v>
      </c>
      <c r="O180" s="250">
        <v>47.01</v>
      </c>
      <c r="P180" s="251">
        <v>46173</v>
      </c>
      <c r="Q180" s="249">
        <f t="shared" si="49"/>
        <v>46173</v>
      </c>
      <c r="R180" s="11">
        <f t="shared" si="50"/>
        <v>3892.7729999999997</v>
      </c>
      <c r="S180" s="9"/>
      <c r="T180" s="28">
        <f t="shared" si="51"/>
        <v>0</v>
      </c>
      <c r="U180" s="11">
        <f t="shared" si="52"/>
        <v>3892.7729999999997</v>
      </c>
      <c r="V180" s="28">
        <f t="shared" si="53"/>
        <v>82.8</v>
      </c>
      <c r="W180" s="28">
        <f t="shared" si="54"/>
        <v>50</v>
      </c>
      <c r="X180" s="28">
        <f t="shared" si="55"/>
        <v>-32.799999999999997</v>
      </c>
      <c r="Y180" s="9"/>
      <c r="Z180" s="9"/>
      <c r="AA180" s="9"/>
    </row>
    <row r="181" spans="1:27" ht="12.75">
      <c r="A181" s="10">
        <v>46176</v>
      </c>
      <c r="B181" s="9" t="s">
        <v>1467</v>
      </c>
      <c r="C181" s="229">
        <v>2495.2600000000002</v>
      </c>
      <c r="D181" s="181">
        <v>46</v>
      </c>
      <c r="E181" s="89"/>
      <c r="F181" s="229"/>
      <c r="G181" s="9"/>
      <c r="H181" s="13"/>
      <c r="I181" s="9" t="s">
        <v>11</v>
      </c>
      <c r="J181" s="9"/>
      <c r="K181" s="252">
        <v>46167</v>
      </c>
      <c r="L181" s="255" t="s">
        <v>1578</v>
      </c>
      <c r="M181" s="139">
        <f t="shared" ref="M181:O181" si="56">SUM(M150:M180)</f>
        <v>104935.62000000001</v>
      </c>
      <c r="N181" s="141">
        <f t="shared" si="56"/>
        <v>2232</v>
      </c>
      <c r="O181" s="139">
        <f t="shared" si="56"/>
        <v>1457.31</v>
      </c>
      <c r="P181" s="258">
        <v>46168</v>
      </c>
      <c r="Q181" s="197" t="s">
        <v>1578</v>
      </c>
      <c r="R181" s="139">
        <f t="shared" ref="R181:X181" si="57">SUM(R150:R180)</f>
        <v>120675.96300000002</v>
      </c>
      <c r="S181" s="139">
        <f t="shared" si="57"/>
        <v>0</v>
      </c>
      <c r="T181" s="139">
        <f t="shared" si="57"/>
        <v>0</v>
      </c>
      <c r="U181" s="139">
        <f t="shared" si="57"/>
        <v>120675.96300000002</v>
      </c>
      <c r="V181" s="141">
        <f t="shared" si="57"/>
        <v>2566.8000000000006</v>
      </c>
      <c r="W181" s="141">
        <f t="shared" si="57"/>
        <v>1803</v>
      </c>
      <c r="X181" s="141">
        <f t="shared" si="57"/>
        <v>-763.79999999999984</v>
      </c>
      <c r="Y181" s="9"/>
      <c r="Z181" s="9"/>
      <c r="AA181" s="9"/>
    </row>
    <row r="182" spans="1:27" ht="14.25">
      <c r="A182" s="10">
        <v>46177</v>
      </c>
      <c r="B182" s="9" t="s">
        <v>1467</v>
      </c>
      <c r="C182" s="229">
        <v>1481.65</v>
      </c>
      <c r="D182" s="195">
        <v>31</v>
      </c>
      <c r="E182" s="89"/>
      <c r="F182" s="229"/>
      <c r="G182" s="9"/>
      <c r="H182" s="13"/>
      <c r="I182" s="9" t="s">
        <v>11</v>
      </c>
      <c r="J182" s="9"/>
      <c r="K182" s="248">
        <v>45809</v>
      </c>
      <c r="L182" s="249">
        <f t="shared" ref="L182:L243" si="58">K182</f>
        <v>45809</v>
      </c>
      <c r="M182" s="227">
        <v>3385.02</v>
      </c>
      <c r="N182" s="176">
        <v>72</v>
      </c>
      <c r="O182" s="250">
        <v>47.01</v>
      </c>
      <c r="P182" s="251">
        <v>46174</v>
      </c>
      <c r="Q182" s="249">
        <f t="shared" ref="Q182:Q211" si="59">P182</f>
        <v>46174</v>
      </c>
      <c r="R182" s="11">
        <f t="shared" ref="R182:R211" si="60">M182*$Z$1</f>
        <v>3892.7729999999997</v>
      </c>
      <c r="S182" s="9"/>
      <c r="T182" s="28">
        <f t="shared" ref="T182:T211" si="61">S182/V182</f>
        <v>0</v>
      </c>
      <c r="U182" s="11">
        <f t="shared" ref="U182:U211" si="62">R182-T182</f>
        <v>3892.7729999999997</v>
      </c>
      <c r="V182" s="28">
        <f t="shared" ref="V182:V211" si="63">N182*$Z$1</f>
        <v>82.8</v>
      </c>
      <c r="W182" s="28" t="e">
        <f t="shared" ref="W182:W185" si="64">#REF!</f>
        <v>#REF!</v>
      </c>
      <c r="X182" s="28" t="e">
        <f t="shared" ref="X182:X211" si="65">W182-V182</f>
        <v>#REF!</v>
      </c>
      <c r="Y182" s="9"/>
      <c r="Z182" s="9"/>
      <c r="AA182" s="9"/>
    </row>
    <row r="183" spans="1:27" ht="14.25">
      <c r="A183" s="10">
        <v>46178</v>
      </c>
      <c r="B183" s="9" t="s">
        <v>1467</v>
      </c>
      <c r="C183" s="229">
        <v>2201.6799999999998</v>
      </c>
      <c r="D183" s="195">
        <v>50</v>
      </c>
      <c r="E183" s="89"/>
      <c r="F183" s="229"/>
      <c r="G183" s="9"/>
      <c r="H183" s="13"/>
      <c r="I183" s="9" t="s">
        <v>11</v>
      </c>
      <c r="J183" s="9"/>
      <c r="K183" s="248">
        <v>45810</v>
      </c>
      <c r="L183" s="249">
        <f t="shared" si="58"/>
        <v>45810</v>
      </c>
      <c r="M183" s="227">
        <v>3385.02</v>
      </c>
      <c r="N183" s="176">
        <v>72</v>
      </c>
      <c r="O183" s="250">
        <v>47.01</v>
      </c>
      <c r="P183" s="251">
        <v>46175</v>
      </c>
      <c r="Q183" s="249">
        <f t="shared" si="59"/>
        <v>46175</v>
      </c>
      <c r="R183" s="11">
        <f t="shared" si="60"/>
        <v>3892.7729999999997</v>
      </c>
      <c r="S183" s="9"/>
      <c r="T183" s="28">
        <f t="shared" si="61"/>
        <v>0</v>
      </c>
      <c r="U183" s="11">
        <f t="shared" si="62"/>
        <v>3892.7729999999997</v>
      </c>
      <c r="V183" s="28">
        <f t="shared" si="63"/>
        <v>82.8</v>
      </c>
      <c r="W183" s="28" t="e">
        <f t="shared" si="64"/>
        <v>#REF!</v>
      </c>
      <c r="X183" s="28" t="e">
        <f t="shared" si="65"/>
        <v>#REF!</v>
      </c>
      <c r="Y183" s="9"/>
      <c r="Z183" s="9"/>
      <c r="AA183" s="9"/>
    </row>
    <row r="184" spans="1:27" ht="14.25">
      <c r="A184" s="10">
        <v>46179</v>
      </c>
      <c r="B184" s="9" t="s">
        <v>1467</v>
      </c>
      <c r="C184" s="229">
        <v>1983.6</v>
      </c>
      <c r="D184" s="195">
        <v>41</v>
      </c>
      <c r="E184" s="89"/>
      <c r="F184" s="229"/>
      <c r="G184" s="9"/>
      <c r="H184" s="13"/>
      <c r="I184" s="9" t="s">
        <v>11</v>
      </c>
      <c r="J184" s="9"/>
      <c r="K184" s="248">
        <v>45811</v>
      </c>
      <c r="L184" s="249">
        <f t="shared" si="58"/>
        <v>45811</v>
      </c>
      <c r="M184" s="227">
        <v>3385.02</v>
      </c>
      <c r="N184" s="176">
        <v>72</v>
      </c>
      <c r="O184" s="250">
        <v>47.01</v>
      </c>
      <c r="P184" s="251">
        <v>46176</v>
      </c>
      <c r="Q184" s="249">
        <f t="shared" si="59"/>
        <v>46176</v>
      </c>
      <c r="R184" s="11">
        <f t="shared" si="60"/>
        <v>3892.7729999999997</v>
      </c>
      <c r="S184" s="9"/>
      <c r="T184" s="28">
        <f t="shared" si="61"/>
        <v>0</v>
      </c>
      <c r="U184" s="11">
        <f t="shared" si="62"/>
        <v>3892.7729999999997</v>
      </c>
      <c r="V184" s="28">
        <f t="shared" si="63"/>
        <v>82.8</v>
      </c>
      <c r="W184" s="28" t="e">
        <f t="shared" si="64"/>
        <v>#REF!</v>
      </c>
      <c r="X184" s="28" t="e">
        <f t="shared" si="65"/>
        <v>#REF!</v>
      </c>
      <c r="Y184" s="9"/>
      <c r="Z184" s="9"/>
      <c r="AA184" s="9"/>
    </row>
    <row r="185" spans="1:27" ht="14.25">
      <c r="A185" s="10">
        <v>46180</v>
      </c>
      <c r="B185" s="9" t="s">
        <v>1467</v>
      </c>
      <c r="C185" s="229">
        <v>2325.6999999999998</v>
      </c>
      <c r="D185" s="195">
        <v>48</v>
      </c>
      <c r="E185" s="89"/>
      <c r="F185" s="229"/>
      <c r="G185" s="9"/>
      <c r="H185" s="13"/>
      <c r="I185" s="9" t="s">
        <v>11</v>
      </c>
      <c r="J185" s="9"/>
      <c r="K185" s="248">
        <v>45812</v>
      </c>
      <c r="L185" s="249">
        <f t="shared" si="58"/>
        <v>45812</v>
      </c>
      <c r="M185" s="227">
        <v>3385.02</v>
      </c>
      <c r="N185" s="176">
        <v>72</v>
      </c>
      <c r="O185" s="250">
        <v>47.01</v>
      </c>
      <c r="P185" s="251">
        <v>46177</v>
      </c>
      <c r="Q185" s="249">
        <f t="shared" si="59"/>
        <v>46177</v>
      </c>
      <c r="R185" s="11">
        <f t="shared" si="60"/>
        <v>3892.7729999999997</v>
      </c>
      <c r="S185" s="9"/>
      <c r="T185" s="28">
        <f t="shared" si="61"/>
        <v>0</v>
      </c>
      <c r="U185" s="11">
        <f t="shared" si="62"/>
        <v>3892.7729999999997</v>
      </c>
      <c r="V185" s="28">
        <f t="shared" si="63"/>
        <v>82.8</v>
      </c>
      <c r="W185" s="28" t="e">
        <f t="shared" si="64"/>
        <v>#REF!</v>
      </c>
      <c r="X185" s="28" t="e">
        <f t="shared" si="65"/>
        <v>#REF!</v>
      </c>
      <c r="Y185" s="9"/>
      <c r="Z185" s="9"/>
      <c r="AA185" s="9"/>
    </row>
    <row r="186" spans="1:27" ht="14.25">
      <c r="A186" s="10">
        <v>46181</v>
      </c>
      <c r="B186" s="9" t="s">
        <v>1467</v>
      </c>
      <c r="C186" s="250">
        <v>1458.22</v>
      </c>
      <c r="D186" s="9">
        <v>26</v>
      </c>
      <c r="E186" s="89"/>
      <c r="F186" s="250"/>
      <c r="G186" s="9"/>
      <c r="H186" s="13"/>
      <c r="I186" s="9" t="s">
        <v>11</v>
      </c>
      <c r="J186" s="9"/>
      <c r="K186" s="248">
        <v>45813</v>
      </c>
      <c r="L186" s="249">
        <f t="shared" si="58"/>
        <v>45813</v>
      </c>
      <c r="M186" s="227">
        <v>3385.02</v>
      </c>
      <c r="N186" s="176">
        <v>72</v>
      </c>
      <c r="O186" s="261">
        <v>47.01</v>
      </c>
      <c r="P186" s="251">
        <v>46178</v>
      </c>
      <c r="Q186" s="249">
        <f t="shared" si="59"/>
        <v>46178</v>
      </c>
      <c r="R186" s="11">
        <f t="shared" si="60"/>
        <v>3892.7729999999997</v>
      </c>
      <c r="S186" s="9"/>
      <c r="T186" s="28">
        <f t="shared" si="61"/>
        <v>0</v>
      </c>
      <c r="U186" s="11">
        <f t="shared" si="62"/>
        <v>3892.7729999999997</v>
      </c>
      <c r="V186" s="28">
        <f t="shared" si="63"/>
        <v>82.8</v>
      </c>
      <c r="W186" s="28">
        <f t="shared" ref="W186:W200" si="66">D186</f>
        <v>26</v>
      </c>
      <c r="X186" s="28">
        <f t="shared" si="65"/>
        <v>-56.8</v>
      </c>
      <c r="Y186" s="9"/>
      <c r="Z186" s="9"/>
      <c r="AA186" s="9"/>
    </row>
    <row r="187" spans="1:27" ht="14.25">
      <c r="A187" s="10">
        <v>46182</v>
      </c>
      <c r="B187" s="9" t="s">
        <v>1467</v>
      </c>
      <c r="C187" s="250">
        <v>4451.5</v>
      </c>
      <c r="D187" s="9">
        <v>73</v>
      </c>
      <c r="E187" s="89"/>
      <c r="F187" s="250"/>
      <c r="G187" s="9"/>
      <c r="H187" s="13"/>
      <c r="I187" s="9" t="s">
        <v>11</v>
      </c>
      <c r="J187" s="9"/>
      <c r="K187" s="248">
        <v>45814</v>
      </c>
      <c r="L187" s="249">
        <f t="shared" si="58"/>
        <v>45814</v>
      </c>
      <c r="M187" s="227">
        <v>3385.02</v>
      </c>
      <c r="N187" s="176">
        <v>72</v>
      </c>
      <c r="O187" s="250">
        <v>47.01</v>
      </c>
      <c r="P187" s="251">
        <v>46179</v>
      </c>
      <c r="Q187" s="249">
        <f t="shared" si="59"/>
        <v>46179</v>
      </c>
      <c r="R187" s="11">
        <f t="shared" si="60"/>
        <v>3892.7729999999997</v>
      </c>
      <c r="S187" s="9"/>
      <c r="T187" s="28">
        <f t="shared" si="61"/>
        <v>0</v>
      </c>
      <c r="U187" s="11">
        <f t="shared" si="62"/>
        <v>3892.7729999999997</v>
      </c>
      <c r="V187" s="28">
        <f t="shared" si="63"/>
        <v>82.8</v>
      </c>
      <c r="W187" s="28">
        <f t="shared" si="66"/>
        <v>73</v>
      </c>
      <c r="X187" s="28">
        <f t="shared" si="65"/>
        <v>-9.7999999999999972</v>
      </c>
      <c r="Y187" s="9"/>
      <c r="Z187" s="9"/>
      <c r="AA187" s="9"/>
    </row>
    <row r="188" spans="1:27" ht="14.25">
      <c r="A188" s="10">
        <v>46183</v>
      </c>
      <c r="B188" s="9" t="s">
        <v>1467</v>
      </c>
      <c r="C188" s="250">
        <v>2969.95</v>
      </c>
      <c r="D188" s="9">
        <v>54</v>
      </c>
      <c r="E188" s="89"/>
      <c r="F188" s="250"/>
      <c r="G188" s="9"/>
      <c r="H188" s="13"/>
      <c r="I188" s="9" t="s">
        <v>11</v>
      </c>
      <c r="J188" s="9"/>
      <c r="K188" s="248">
        <v>45815</v>
      </c>
      <c r="L188" s="249">
        <f t="shared" si="58"/>
        <v>45815</v>
      </c>
      <c r="M188" s="227">
        <v>3385.02</v>
      </c>
      <c r="N188" s="176">
        <v>72</v>
      </c>
      <c r="O188" s="250">
        <v>47.01</v>
      </c>
      <c r="P188" s="251">
        <v>46180</v>
      </c>
      <c r="Q188" s="249">
        <f t="shared" si="59"/>
        <v>46180</v>
      </c>
      <c r="R188" s="11">
        <f t="shared" si="60"/>
        <v>3892.7729999999997</v>
      </c>
      <c r="S188" s="9"/>
      <c r="T188" s="28">
        <f t="shared" si="61"/>
        <v>0</v>
      </c>
      <c r="U188" s="11">
        <f t="shared" si="62"/>
        <v>3892.7729999999997</v>
      </c>
      <c r="V188" s="28">
        <f t="shared" si="63"/>
        <v>82.8</v>
      </c>
      <c r="W188" s="28">
        <f t="shared" si="66"/>
        <v>54</v>
      </c>
      <c r="X188" s="28">
        <f t="shared" si="65"/>
        <v>-28.799999999999997</v>
      </c>
      <c r="Y188" s="9"/>
      <c r="Z188" s="9"/>
      <c r="AA188" s="9"/>
    </row>
    <row r="189" spans="1:27" ht="14.25">
      <c r="A189" s="10">
        <v>46184</v>
      </c>
      <c r="B189" s="9" t="s">
        <v>1467</v>
      </c>
      <c r="C189" s="250">
        <v>4854.49</v>
      </c>
      <c r="D189" s="9">
        <v>76</v>
      </c>
      <c r="E189" s="89"/>
      <c r="F189" s="250"/>
      <c r="G189" s="9"/>
      <c r="H189" s="13"/>
      <c r="I189" s="9" t="s">
        <v>11</v>
      </c>
      <c r="J189" s="9"/>
      <c r="K189" s="248">
        <v>45816</v>
      </c>
      <c r="L189" s="249">
        <f t="shared" si="58"/>
        <v>45816</v>
      </c>
      <c r="M189" s="227">
        <v>3385.02</v>
      </c>
      <c r="N189" s="176">
        <v>72</v>
      </c>
      <c r="O189" s="250">
        <v>47.01</v>
      </c>
      <c r="P189" s="251">
        <v>46181</v>
      </c>
      <c r="Q189" s="249">
        <f t="shared" si="59"/>
        <v>46181</v>
      </c>
      <c r="R189" s="11">
        <f t="shared" si="60"/>
        <v>3892.7729999999997</v>
      </c>
      <c r="S189" s="9"/>
      <c r="T189" s="28">
        <f t="shared" si="61"/>
        <v>0</v>
      </c>
      <c r="U189" s="11">
        <f t="shared" si="62"/>
        <v>3892.7729999999997</v>
      </c>
      <c r="V189" s="28">
        <f t="shared" si="63"/>
        <v>82.8</v>
      </c>
      <c r="W189" s="28">
        <f t="shared" si="66"/>
        <v>76</v>
      </c>
      <c r="X189" s="28">
        <f t="shared" si="65"/>
        <v>-6.7999999999999972</v>
      </c>
      <c r="Y189" s="9"/>
      <c r="Z189" s="9"/>
      <c r="AA189" s="9"/>
    </row>
    <row r="190" spans="1:27" ht="14.25">
      <c r="A190" s="10">
        <v>46185</v>
      </c>
      <c r="B190" s="9" t="s">
        <v>1467</v>
      </c>
      <c r="C190" s="250">
        <v>3647.97</v>
      </c>
      <c r="D190" s="9">
        <v>54</v>
      </c>
      <c r="E190" s="89"/>
      <c r="F190" s="250"/>
      <c r="G190" s="9" t="s">
        <v>1600</v>
      </c>
      <c r="H190" s="13"/>
      <c r="I190" s="9" t="s">
        <v>11</v>
      </c>
      <c r="J190" s="9"/>
      <c r="K190" s="248">
        <v>45817</v>
      </c>
      <c r="L190" s="249">
        <f t="shared" si="58"/>
        <v>45817</v>
      </c>
      <c r="M190" s="227">
        <v>3385.02</v>
      </c>
      <c r="N190" s="176">
        <v>72</v>
      </c>
      <c r="O190" s="250">
        <v>47.01</v>
      </c>
      <c r="P190" s="251">
        <v>46182</v>
      </c>
      <c r="Q190" s="249">
        <f t="shared" si="59"/>
        <v>46182</v>
      </c>
      <c r="R190" s="11">
        <f t="shared" si="60"/>
        <v>3892.7729999999997</v>
      </c>
      <c r="S190" s="9"/>
      <c r="T190" s="28">
        <f t="shared" si="61"/>
        <v>0</v>
      </c>
      <c r="U190" s="11">
        <f t="shared" si="62"/>
        <v>3892.7729999999997</v>
      </c>
      <c r="V190" s="28">
        <f t="shared" si="63"/>
        <v>82.8</v>
      </c>
      <c r="W190" s="28">
        <f t="shared" si="66"/>
        <v>54</v>
      </c>
      <c r="X190" s="28">
        <f t="shared" si="65"/>
        <v>-28.799999999999997</v>
      </c>
      <c r="Y190" s="9"/>
      <c r="Z190" s="9"/>
      <c r="AA190" s="9"/>
    </row>
    <row r="191" spans="1:27" ht="14.25">
      <c r="A191" s="10">
        <v>46186</v>
      </c>
      <c r="B191" s="9" t="s">
        <v>1467</v>
      </c>
      <c r="C191" s="250">
        <v>3716.85</v>
      </c>
      <c r="D191" s="9">
        <v>50</v>
      </c>
      <c r="E191" s="89"/>
      <c r="F191" s="250"/>
      <c r="G191" s="9"/>
      <c r="H191" s="13"/>
      <c r="I191" s="9" t="s">
        <v>11</v>
      </c>
      <c r="J191" s="9"/>
      <c r="K191" s="248">
        <v>45818</v>
      </c>
      <c r="L191" s="249">
        <f t="shared" si="58"/>
        <v>45818</v>
      </c>
      <c r="M191" s="227">
        <v>3385.02</v>
      </c>
      <c r="N191" s="176">
        <v>72</v>
      </c>
      <c r="O191" s="250">
        <v>47.01</v>
      </c>
      <c r="P191" s="251">
        <v>46183</v>
      </c>
      <c r="Q191" s="249">
        <f t="shared" si="59"/>
        <v>46183</v>
      </c>
      <c r="R191" s="11">
        <f t="shared" si="60"/>
        <v>3892.7729999999997</v>
      </c>
      <c r="S191" s="9"/>
      <c r="T191" s="28">
        <f t="shared" si="61"/>
        <v>0</v>
      </c>
      <c r="U191" s="11">
        <f t="shared" si="62"/>
        <v>3892.7729999999997</v>
      </c>
      <c r="V191" s="28">
        <f t="shared" si="63"/>
        <v>82.8</v>
      </c>
      <c r="W191" s="28">
        <f t="shared" si="66"/>
        <v>50</v>
      </c>
      <c r="X191" s="28">
        <f t="shared" si="65"/>
        <v>-32.799999999999997</v>
      </c>
      <c r="Y191" s="9"/>
      <c r="Z191" s="9"/>
      <c r="AA191" s="9"/>
    </row>
    <row r="192" spans="1:27" ht="14.25">
      <c r="A192" s="10">
        <v>46187</v>
      </c>
      <c r="B192" s="9" t="s">
        <v>1467</v>
      </c>
      <c r="C192" s="261">
        <v>2554.8000000000002</v>
      </c>
      <c r="D192" s="9">
        <v>32</v>
      </c>
      <c r="E192" s="89"/>
      <c r="F192" s="261"/>
      <c r="G192" s="9"/>
      <c r="H192" s="13"/>
      <c r="I192" s="9" t="s">
        <v>11</v>
      </c>
      <c r="J192" s="9"/>
      <c r="K192" s="248">
        <v>45819</v>
      </c>
      <c r="L192" s="249">
        <f t="shared" si="58"/>
        <v>45819</v>
      </c>
      <c r="M192" s="227">
        <v>3385.02</v>
      </c>
      <c r="N192" s="176">
        <v>72</v>
      </c>
      <c r="O192" s="250">
        <v>47.01</v>
      </c>
      <c r="P192" s="251">
        <v>46184</v>
      </c>
      <c r="Q192" s="249">
        <f t="shared" si="59"/>
        <v>46184</v>
      </c>
      <c r="R192" s="11">
        <f t="shared" si="60"/>
        <v>3892.7729999999997</v>
      </c>
      <c r="S192" s="9"/>
      <c r="T192" s="28">
        <f t="shared" si="61"/>
        <v>0</v>
      </c>
      <c r="U192" s="11">
        <f t="shared" si="62"/>
        <v>3892.7729999999997</v>
      </c>
      <c r="V192" s="28">
        <f t="shared" si="63"/>
        <v>82.8</v>
      </c>
      <c r="W192" s="28">
        <f t="shared" si="66"/>
        <v>32</v>
      </c>
      <c r="X192" s="28">
        <f t="shared" si="65"/>
        <v>-50.8</v>
      </c>
      <c r="Y192" s="9"/>
      <c r="Z192" s="9"/>
      <c r="AA192" s="9"/>
    </row>
    <row r="193" spans="1:27" ht="14.25">
      <c r="A193" s="10">
        <v>46188</v>
      </c>
      <c r="B193" s="9" t="s">
        <v>1467</v>
      </c>
      <c r="C193" s="262">
        <v>2155.9899999999998</v>
      </c>
      <c r="D193" s="9">
        <v>35</v>
      </c>
      <c r="F193" s="262"/>
      <c r="G193" s="9"/>
      <c r="H193" s="13"/>
      <c r="I193" s="9" t="s">
        <v>11</v>
      </c>
      <c r="J193" s="9"/>
      <c r="K193" s="248">
        <v>45820</v>
      </c>
      <c r="L193" s="249">
        <f t="shared" si="58"/>
        <v>45820</v>
      </c>
      <c r="M193" s="227">
        <v>3385.02</v>
      </c>
      <c r="N193" s="176">
        <v>72</v>
      </c>
      <c r="O193" s="250">
        <v>47.01</v>
      </c>
      <c r="P193" s="251">
        <v>46185</v>
      </c>
      <c r="Q193" s="249">
        <f t="shared" si="59"/>
        <v>46185</v>
      </c>
      <c r="R193" s="11">
        <f t="shared" si="60"/>
        <v>3892.7729999999997</v>
      </c>
      <c r="S193" s="9"/>
      <c r="T193" s="28">
        <f t="shared" si="61"/>
        <v>0</v>
      </c>
      <c r="U193" s="11">
        <f t="shared" si="62"/>
        <v>3892.7729999999997</v>
      </c>
      <c r="V193" s="28">
        <f t="shared" si="63"/>
        <v>82.8</v>
      </c>
      <c r="W193" s="28">
        <f t="shared" si="66"/>
        <v>35</v>
      </c>
      <c r="X193" s="28">
        <f t="shared" si="65"/>
        <v>-47.8</v>
      </c>
      <c r="Y193" s="9"/>
      <c r="Z193" s="9"/>
      <c r="AA193" s="9"/>
    </row>
    <row r="194" spans="1:27" ht="14.25">
      <c r="A194" s="10">
        <v>46189</v>
      </c>
      <c r="B194" s="9" t="s">
        <v>1467</v>
      </c>
      <c r="C194" s="262">
        <v>4443.47</v>
      </c>
      <c r="D194" s="9">
        <v>72</v>
      </c>
      <c r="E194" s="89"/>
      <c r="F194" s="262"/>
      <c r="G194" s="9"/>
      <c r="H194" s="13"/>
      <c r="I194" s="9" t="s">
        <v>11</v>
      </c>
      <c r="J194" s="9"/>
      <c r="K194" s="248">
        <v>45821</v>
      </c>
      <c r="L194" s="249">
        <f t="shared" si="58"/>
        <v>45821</v>
      </c>
      <c r="M194" s="227">
        <v>3385.02</v>
      </c>
      <c r="N194" s="176">
        <v>72</v>
      </c>
      <c r="O194" s="250">
        <v>47.01</v>
      </c>
      <c r="P194" s="251">
        <v>46186</v>
      </c>
      <c r="Q194" s="249">
        <f t="shared" si="59"/>
        <v>46186</v>
      </c>
      <c r="R194" s="11">
        <f t="shared" si="60"/>
        <v>3892.7729999999997</v>
      </c>
      <c r="S194" s="9"/>
      <c r="T194" s="28">
        <f t="shared" si="61"/>
        <v>0</v>
      </c>
      <c r="U194" s="11">
        <f t="shared" si="62"/>
        <v>3892.7729999999997</v>
      </c>
      <c r="V194" s="28">
        <f t="shared" si="63"/>
        <v>82.8</v>
      </c>
      <c r="W194" s="28">
        <f t="shared" si="66"/>
        <v>72</v>
      </c>
      <c r="X194" s="28">
        <f t="shared" si="65"/>
        <v>-10.799999999999997</v>
      </c>
      <c r="Y194" s="9"/>
      <c r="Z194" s="9"/>
      <c r="AA194" s="9"/>
    </row>
    <row r="195" spans="1:27" ht="14.25">
      <c r="A195" s="10">
        <v>46190</v>
      </c>
      <c r="B195" s="9" t="s">
        <v>1467</v>
      </c>
      <c r="C195" s="262">
        <v>2672.43</v>
      </c>
      <c r="D195" s="9">
        <v>47</v>
      </c>
      <c r="E195" s="76"/>
      <c r="F195" s="262"/>
      <c r="G195" s="9"/>
      <c r="H195" s="13"/>
      <c r="I195" s="9" t="s">
        <v>11</v>
      </c>
      <c r="J195" s="9"/>
      <c r="K195" s="248">
        <v>45823</v>
      </c>
      <c r="L195" s="249">
        <f t="shared" si="58"/>
        <v>45823</v>
      </c>
      <c r="M195" s="227">
        <v>3385.02</v>
      </c>
      <c r="N195" s="176">
        <v>72</v>
      </c>
      <c r="O195" s="250">
        <v>47.01</v>
      </c>
      <c r="P195" s="251">
        <v>46188</v>
      </c>
      <c r="Q195" s="249">
        <f t="shared" si="59"/>
        <v>46188</v>
      </c>
      <c r="R195" s="11">
        <f t="shared" si="60"/>
        <v>3892.7729999999997</v>
      </c>
      <c r="S195" s="9"/>
      <c r="T195" s="28">
        <f t="shared" si="61"/>
        <v>0</v>
      </c>
      <c r="U195" s="11">
        <f t="shared" si="62"/>
        <v>3892.7729999999997</v>
      </c>
      <c r="V195" s="28">
        <f t="shared" si="63"/>
        <v>82.8</v>
      </c>
      <c r="W195" s="28">
        <f t="shared" si="66"/>
        <v>47</v>
      </c>
      <c r="X195" s="28">
        <f t="shared" si="65"/>
        <v>-35.799999999999997</v>
      </c>
      <c r="Y195" s="9"/>
      <c r="Z195" s="9"/>
      <c r="AA195" s="9"/>
    </row>
    <row r="196" spans="1:27" ht="14.25">
      <c r="A196" s="10">
        <v>46191</v>
      </c>
      <c r="B196" s="9" t="s">
        <v>1467</v>
      </c>
      <c r="C196" s="262">
        <v>4442.87</v>
      </c>
      <c r="D196" s="9">
        <v>73</v>
      </c>
      <c r="E196" s="89"/>
      <c r="F196" s="262"/>
      <c r="G196" s="9"/>
      <c r="H196" s="13"/>
      <c r="I196" s="9" t="s">
        <v>11</v>
      </c>
      <c r="J196" s="9"/>
      <c r="K196" s="248">
        <v>45822</v>
      </c>
      <c r="L196" s="249">
        <f t="shared" si="58"/>
        <v>45822</v>
      </c>
      <c r="M196" s="227">
        <v>3385.02</v>
      </c>
      <c r="N196" s="176">
        <v>72</v>
      </c>
      <c r="O196" s="250">
        <v>47.01</v>
      </c>
      <c r="P196" s="251">
        <v>46187</v>
      </c>
      <c r="Q196" s="249">
        <f t="shared" si="59"/>
        <v>46187</v>
      </c>
      <c r="R196" s="11">
        <f t="shared" si="60"/>
        <v>3892.7729999999997</v>
      </c>
      <c r="S196" s="9"/>
      <c r="T196" s="28">
        <f t="shared" si="61"/>
        <v>0</v>
      </c>
      <c r="U196" s="11">
        <f t="shared" si="62"/>
        <v>3892.7729999999997</v>
      </c>
      <c r="V196" s="28">
        <f t="shared" si="63"/>
        <v>82.8</v>
      </c>
      <c r="W196" s="28">
        <f t="shared" si="66"/>
        <v>73</v>
      </c>
      <c r="X196" s="28">
        <f t="shared" si="65"/>
        <v>-9.7999999999999972</v>
      </c>
      <c r="Y196" s="9"/>
      <c r="Z196" s="9"/>
      <c r="AA196" s="9"/>
    </row>
    <row r="197" spans="1:27" ht="15">
      <c r="A197" s="10">
        <v>46192</v>
      </c>
      <c r="B197" s="9" t="s">
        <v>1467</v>
      </c>
      <c r="C197" s="263">
        <v>3676.5</v>
      </c>
      <c r="D197" s="9">
        <v>64</v>
      </c>
      <c r="E197" s="89"/>
      <c r="F197" s="263"/>
      <c r="G197" s="9"/>
      <c r="H197" s="13"/>
      <c r="I197" s="9" t="s">
        <v>11</v>
      </c>
      <c r="J197" s="9"/>
      <c r="K197" s="248">
        <v>45824</v>
      </c>
      <c r="L197" s="249">
        <f t="shared" si="58"/>
        <v>45824</v>
      </c>
      <c r="M197" s="227">
        <v>3385.02</v>
      </c>
      <c r="N197" s="176">
        <v>72</v>
      </c>
      <c r="O197" s="250">
        <v>47.01</v>
      </c>
      <c r="P197" s="251">
        <v>46189</v>
      </c>
      <c r="Q197" s="249">
        <f t="shared" si="59"/>
        <v>46189</v>
      </c>
      <c r="R197" s="11">
        <f t="shared" si="60"/>
        <v>3892.7729999999997</v>
      </c>
      <c r="S197" s="9"/>
      <c r="T197" s="28">
        <f t="shared" si="61"/>
        <v>0</v>
      </c>
      <c r="U197" s="11">
        <f t="shared" si="62"/>
        <v>3892.7729999999997</v>
      </c>
      <c r="V197" s="28">
        <f t="shared" si="63"/>
        <v>82.8</v>
      </c>
      <c r="W197" s="28">
        <f t="shared" si="66"/>
        <v>64</v>
      </c>
      <c r="X197" s="28">
        <f t="shared" si="65"/>
        <v>-18.799999999999997</v>
      </c>
      <c r="Y197" s="9"/>
      <c r="Z197" s="9"/>
      <c r="AA197" s="9"/>
    </row>
    <row r="198" spans="1:27" ht="14.25">
      <c r="A198" s="10">
        <v>46193</v>
      </c>
      <c r="B198" s="9" t="s">
        <v>1467</v>
      </c>
      <c r="C198" s="262">
        <v>3345.2</v>
      </c>
      <c r="D198" s="9">
        <v>44</v>
      </c>
      <c r="E198" s="89"/>
      <c r="F198" s="262"/>
      <c r="G198" s="9"/>
      <c r="H198" s="13"/>
      <c r="I198" s="9" t="s">
        <v>11</v>
      </c>
      <c r="J198" s="9"/>
      <c r="K198" s="248">
        <v>45825</v>
      </c>
      <c r="L198" s="249">
        <f t="shared" si="58"/>
        <v>45825</v>
      </c>
      <c r="M198" s="227">
        <v>3385.02</v>
      </c>
      <c r="N198" s="176">
        <v>72</v>
      </c>
      <c r="O198" s="250">
        <v>47.01</v>
      </c>
      <c r="P198" s="251">
        <v>46190</v>
      </c>
      <c r="Q198" s="249">
        <f t="shared" si="59"/>
        <v>46190</v>
      </c>
      <c r="R198" s="11">
        <f t="shared" si="60"/>
        <v>3892.7729999999997</v>
      </c>
      <c r="S198" s="9"/>
      <c r="T198" s="28">
        <f t="shared" si="61"/>
        <v>0</v>
      </c>
      <c r="U198" s="11">
        <f t="shared" si="62"/>
        <v>3892.7729999999997</v>
      </c>
      <c r="V198" s="28">
        <f t="shared" si="63"/>
        <v>82.8</v>
      </c>
      <c r="W198" s="28">
        <f t="shared" si="66"/>
        <v>44</v>
      </c>
      <c r="X198" s="28">
        <f t="shared" si="65"/>
        <v>-38.799999999999997</v>
      </c>
      <c r="Y198" s="9"/>
      <c r="Z198" s="9"/>
      <c r="AA198" s="9"/>
    </row>
    <row r="199" spans="1:27" ht="14.25">
      <c r="A199" s="10">
        <v>46194</v>
      </c>
      <c r="B199" s="9" t="s">
        <v>1467</v>
      </c>
      <c r="C199" s="11"/>
      <c r="D199" s="9"/>
      <c r="E199" s="89"/>
      <c r="F199" s="9"/>
      <c r="G199" s="9"/>
      <c r="H199" s="13"/>
      <c r="I199" s="9" t="s">
        <v>11</v>
      </c>
      <c r="J199" s="9"/>
      <c r="K199" s="248">
        <v>45826</v>
      </c>
      <c r="L199" s="249">
        <f t="shared" si="58"/>
        <v>45826</v>
      </c>
      <c r="M199" s="227">
        <v>3385.02</v>
      </c>
      <c r="N199" s="176">
        <v>72</v>
      </c>
      <c r="O199" s="250">
        <v>47.01</v>
      </c>
      <c r="P199" s="251">
        <v>46191</v>
      </c>
      <c r="Q199" s="249">
        <f t="shared" si="59"/>
        <v>46191</v>
      </c>
      <c r="R199" s="11">
        <f t="shared" si="60"/>
        <v>3892.7729999999997</v>
      </c>
      <c r="S199" s="9"/>
      <c r="T199" s="28">
        <f t="shared" si="61"/>
        <v>0</v>
      </c>
      <c r="U199" s="11">
        <f t="shared" si="62"/>
        <v>3892.7729999999997</v>
      </c>
      <c r="V199" s="28">
        <f t="shared" si="63"/>
        <v>82.8</v>
      </c>
      <c r="W199" s="28">
        <f t="shared" si="66"/>
        <v>0</v>
      </c>
      <c r="X199" s="28">
        <f t="shared" si="65"/>
        <v>-82.8</v>
      </c>
      <c r="Y199" s="9"/>
      <c r="Z199" s="9"/>
      <c r="AA199" s="9"/>
    </row>
    <row r="200" spans="1:27" ht="14.25">
      <c r="A200" s="9" t="s">
        <v>1759</v>
      </c>
      <c r="B200" s="9" t="s">
        <v>1467</v>
      </c>
      <c r="D200" s="9"/>
      <c r="E200" s="89"/>
      <c r="F200" s="9"/>
      <c r="G200" s="9"/>
      <c r="H200" s="13"/>
      <c r="I200" s="9" t="s">
        <v>11</v>
      </c>
      <c r="J200" s="9"/>
      <c r="K200" s="248">
        <v>45827</v>
      </c>
      <c r="L200" s="249">
        <f t="shared" si="58"/>
        <v>45827</v>
      </c>
      <c r="M200" s="227">
        <v>3385.02</v>
      </c>
      <c r="N200" s="176">
        <v>72</v>
      </c>
      <c r="O200" s="250">
        <v>47.01</v>
      </c>
      <c r="P200" s="251">
        <v>46192</v>
      </c>
      <c r="Q200" s="249">
        <f t="shared" si="59"/>
        <v>46192</v>
      </c>
      <c r="R200" s="11">
        <f t="shared" si="60"/>
        <v>3892.7729999999997</v>
      </c>
      <c r="S200" s="9"/>
      <c r="T200" s="28">
        <f t="shared" si="61"/>
        <v>0</v>
      </c>
      <c r="U200" s="11">
        <f t="shared" si="62"/>
        <v>3892.7729999999997</v>
      </c>
      <c r="V200" s="28">
        <f t="shared" si="63"/>
        <v>82.8</v>
      </c>
      <c r="W200" s="28">
        <f t="shared" si="66"/>
        <v>0</v>
      </c>
      <c r="X200" s="28">
        <f t="shared" si="65"/>
        <v>-82.8</v>
      </c>
      <c r="Y200" s="9"/>
      <c r="Z200" s="9"/>
      <c r="AA200" s="9"/>
    </row>
    <row r="201" spans="1:27" ht="14.25">
      <c r="A201" s="10">
        <v>46196</v>
      </c>
      <c r="B201" s="9" t="s">
        <v>1467</v>
      </c>
      <c r="D201" s="11"/>
      <c r="E201" s="9"/>
      <c r="F201" s="9"/>
      <c r="G201" s="9"/>
      <c r="H201" s="13"/>
      <c r="I201" s="9" t="s">
        <v>11</v>
      </c>
      <c r="J201" s="9"/>
      <c r="K201" s="248">
        <v>45828</v>
      </c>
      <c r="L201" s="249">
        <f t="shared" si="58"/>
        <v>45828</v>
      </c>
      <c r="M201" s="227">
        <v>3385.02</v>
      </c>
      <c r="N201" s="176">
        <v>72</v>
      </c>
      <c r="O201" s="250">
        <v>47.01</v>
      </c>
      <c r="P201" s="251">
        <v>46193</v>
      </c>
      <c r="Q201" s="249">
        <f t="shared" si="59"/>
        <v>46193</v>
      </c>
      <c r="R201" s="11">
        <f t="shared" si="60"/>
        <v>3892.7729999999997</v>
      </c>
      <c r="S201" s="9"/>
      <c r="T201" s="28">
        <f t="shared" si="61"/>
        <v>0</v>
      </c>
      <c r="U201" s="11">
        <f t="shared" si="62"/>
        <v>3892.7729999999997</v>
      </c>
      <c r="V201" s="28">
        <f t="shared" si="63"/>
        <v>82.8</v>
      </c>
      <c r="W201" s="28" t="e">
        <f t="shared" ref="W201:W202" si="67">#REF!</f>
        <v>#REF!</v>
      </c>
      <c r="X201" s="28" t="e">
        <f t="shared" si="65"/>
        <v>#REF!</v>
      </c>
      <c r="Y201" s="9"/>
      <c r="Z201" s="9"/>
      <c r="AA201" s="9"/>
    </row>
    <row r="202" spans="1:27" ht="14.25">
      <c r="A202" s="10">
        <v>46197</v>
      </c>
      <c r="B202" s="9" t="s">
        <v>1467</v>
      </c>
      <c r="C202" s="11"/>
      <c r="D202" s="11"/>
      <c r="E202" s="9"/>
      <c r="F202" s="9"/>
      <c r="G202" s="9"/>
      <c r="H202" s="13"/>
      <c r="I202" s="9" t="s">
        <v>11</v>
      </c>
      <c r="J202" s="9"/>
      <c r="K202" s="248">
        <v>45829</v>
      </c>
      <c r="L202" s="249">
        <f t="shared" si="58"/>
        <v>45829</v>
      </c>
      <c r="M202" s="227">
        <v>3385.02</v>
      </c>
      <c r="N202" s="176">
        <v>72</v>
      </c>
      <c r="O202" s="250">
        <v>47.01</v>
      </c>
      <c r="P202" s="251">
        <v>46194</v>
      </c>
      <c r="Q202" s="249">
        <f t="shared" si="59"/>
        <v>46194</v>
      </c>
      <c r="R202" s="11">
        <f t="shared" si="60"/>
        <v>3892.7729999999997</v>
      </c>
      <c r="S202" s="9"/>
      <c r="T202" s="28">
        <f t="shared" si="61"/>
        <v>0</v>
      </c>
      <c r="U202" s="11">
        <f t="shared" si="62"/>
        <v>3892.7729999999997</v>
      </c>
      <c r="V202" s="28">
        <f t="shared" si="63"/>
        <v>82.8</v>
      </c>
      <c r="W202" s="28" t="e">
        <f t="shared" si="67"/>
        <v>#REF!</v>
      </c>
      <c r="X202" s="28" t="e">
        <f t="shared" si="65"/>
        <v>#REF!</v>
      </c>
      <c r="Y202" s="9"/>
      <c r="Z202" s="9"/>
      <c r="AA202" s="9"/>
    </row>
    <row r="203" spans="1:27" ht="14.25">
      <c r="A203" s="10">
        <v>46198</v>
      </c>
      <c r="B203" s="9" t="s">
        <v>1467</v>
      </c>
      <c r="C203" s="11"/>
      <c r="D203" s="9"/>
      <c r="E203" s="9"/>
      <c r="F203" s="9"/>
      <c r="G203" s="9"/>
      <c r="H203" s="13"/>
      <c r="I203" s="9" t="s">
        <v>11</v>
      </c>
      <c r="J203" s="9"/>
      <c r="K203" s="248">
        <v>45830</v>
      </c>
      <c r="L203" s="249">
        <f t="shared" si="58"/>
        <v>45830</v>
      </c>
      <c r="M203" s="227">
        <v>3385.02</v>
      </c>
      <c r="N203" s="176">
        <v>72</v>
      </c>
      <c r="O203" s="250">
        <v>47.01</v>
      </c>
      <c r="P203" s="251">
        <v>46195</v>
      </c>
      <c r="Q203" s="249">
        <f t="shared" si="59"/>
        <v>46195</v>
      </c>
      <c r="R203" s="11">
        <f t="shared" si="60"/>
        <v>3892.7729999999997</v>
      </c>
      <c r="S203" s="9"/>
      <c r="T203" s="28">
        <f t="shared" si="61"/>
        <v>0</v>
      </c>
      <c r="U203" s="11">
        <f t="shared" si="62"/>
        <v>3892.7729999999997</v>
      </c>
      <c r="V203" s="28">
        <f t="shared" si="63"/>
        <v>82.8</v>
      </c>
      <c r="W203" s="28">
        <f t="shared" ref="W203:W211" si="68">D203</f>
        <v>0</v>
      </c>
      <c r="X203" s="28">
        <f t="shared" si="65"/>
        <v>-82.8</v>
      </c>
      <c r="Y203" s="9"/>
      <c r="Z203" s="9"/>
      <c r="AA203" s="9"/>
    </row>
    <row r="204" spans="1:27" ht="14.25">
      <c r="A204" s="10">
        <v>46199</v>
      </c>
      <c r="B204" s="9" t="s">
        <v>1467</v>
      </c>
      <c r="C204" s="11"/>
      <c r="D204" s="9"/>
      <c r="E204" s="9"/>
      <c r="F204" s="9"/>
      <c r="G204" s="9"/>
      <c r="H204" s="13"/>
      <c r="I204" s="9" t="s">
        <v>11</v>
      </c>
      <c r="J204" s="9"/>
      <c r="K204" s="248">
        <v>45831</v>
      </c>
      <c r="L204" s="249">
        <f t="shared" si="58"/>
        <v>45831</v>
      </c>
      <c r="M204" s="227">
        <v>3385.02</v>
      </c>
      <c r="N204" s="176">
        <v>72</v>
      </c>
      <c r="O204" s="250">
        <v>47.01</v>
      </c>
      <c r="P204" s="251">
        <v>46196</v>
      </c>
      <c r="Q204" s="249">
        <f t="shared" si="59"/>
        <v>46196</v>
      </c>
      <c r="R204" s="11">
        <f t="shared" si="60"/>
        <v>3892.7729999999997</v>
      </c>
      <c r="S204" s="9"/>
      <c r="T204" s="28">
        <f t="shared" si="61"/>
        <v>0</v>
      </c>
      <c r="U204" s="11">
        <f t="shared" si="62"/>
        <v>3892.7729999999997</v>
      </c>
      <c r="V204" s="28">
        <f t="shared" si="63"/>
        <v>82.8</v>
      </c>
      <c r="W204" s="28">
        <f t="shared" si="68"/>
        <v>0</v>
      </c>
      <c r="X204" s="28">
        <f t="shared" si="65"/>
        <v>-82.8</v>
      </c>
      <c r="Y204" s="9"/>
      <c r="Z204" s="9"/>
      <c r="AA204" s="9"/>
    </row>
    <row r="205" spans="1:27" ht="14.25">
      <c r="A205" s="10">
        <v>46200</v>
      </c>
      <c r="B205" s="9" t="s">
        <v>1467</v>
      </c>
      <c r="C205" s="11"/>
      <c r="D205" s="9"/>
      <c r="E205" s="9"/>
      <c r="F205" s="9"/>
      <c r="G205" s="9"/>
      <c r="H205" s="13"/>
      <c r="I205" s="9" t="s">
        <v>11</v>
      </c>
      <c r="J205" s="9"/>
      <c r="K205" s="248">
        <v>45832</v>
      </c>
      <c r="L205" s="249">
        <f t="shared" si="58"/>
        <v>45832</v>
      </c>
      <c r="M205" s="227">
        <v>3385.02</v>
      </c>
      <c r="N205" s="176">
        <v>72</v>
      </c>
      <c r="O205" s="264">
        <v>47.01</v>
      </c>
      <c r="P205" s="251">
        <v>46197</v>
      </c>
      <c r="Q205" s="249">
        <f t="shared" si="59"/>
        <v>46197</v>
      </c>
      <c r="R205" s="11">
        <f t="shared" si="60"/>
        <v>3892.7729999999997</v>
      </c>
      <c r="S205" s="9"/>
      <c r="T205" s="28">
        <f t="shared" si="61"/>
        <v>0</v>
      </c>
      <c r="U205" s="11">
        <f t="shared" si="62"/>
        <v>3892.7729999999997</v>
      </c>
      <c r="V205" s="28">
        <f t="shared" si="63"/>
        <v>82.8</v>
      </c>
      <c r="W205" s="28">
        <f t="shared" si="68"/>
        <v>0</v>
      </c>
      <c r="X205" s="28">
        <f t="shared" si="65"/>
        <v>-82.8</v>
      </c>
      <c r="Y205" s="9"/>
      <c r="Z205" s="9"/>
      <c r="AA205" s="9"/>
    </row>
    <row r="206" spans="1:27" ht="14.25">
      <c r="A206" s="10">
        <v>46202</v>
      </c>
      <c r="B206" s="9" t="s">
        <v>1467</v>
      </c>
      <c r="C206" s="11"/>
      <c r="D206" s="9"/>
      <c r="E206" s="9"/>
      <c r="F206" s="9"/>
      <c r="G206" s="9"/>
      <c r="H206" s="13"/>
      <c r="I206" s="9" t="s">
        <v>11</v>
      </c>
      <c r="J206" s="9"/>
      <c r="K206" s="248">
        <v>45833</v>
      </c>
      <c r="L206" s="249">
        <f t="shared" si="58"/>
        <v>45833</v>
      </c>
      <c r="M206" s="227">
        <v>3385.02</v>
      </c>
      <c r="N206" s="176">
        <v>72</v>
      </c>
      <c r="O206" s="250">
        <v>47.01</v>
      </c>
      <c r="P206" s="251">
        <v>46198</v>
      </c>
      <c r="Q206" s="249">
        <f t="shared" si="59"/>
        <v>46198</v>
      </c>
      <c r="R206" s="11">
        <f t="shared" si="60"/>
        <v>3892.7729999999997</v>
      </c>
      <c r="S206" s="9"/>
      <c r="T206" s="28">
        <f t="shared" si="61"/>
        <v>0</v>
      </c>
      <c r="U206" s="11">
        <f t="shared" si="62"/>
        <v>3892.7729999999997</v>
      </c>
      <c r="V206" s="28">
        <f t="shared" si="63"/>
        <v>82.8</v>
      </c>
      <c r="W206" s="28">
        <f t="shared" si="68"/>
        <v>0</v>
      </c>
      <c r="X206" s="28">
        <f t="shared" si="65"/>
        <v>-82.8</v>
      </c>
      <c r="Y206" s="9"/>
      <c r="Z206" s="9"/>
      <c r="AA206" s="9"/>
    </row>
    <row r="207" spans="1:27" ht="14.25">
      <c r="A207" s="10">
        <v>46203</v>
      </c>
      <c r="B207" s="9" t="s">
        <v>1467</v>
      </c>
      <c r="C207" s="11"/>
      <c r="D207" s="9"/>
      <c r="E207" s="9"/>
      <c r="F207" s="9"/>
      <c r="G207" s="9"/>
      <c r="H207" s="13"/>
      <c r="I207" s="9" t="s">
        <v>11</v>
      </c>
      <c r="J207" s="9"/>
      <c r="K207" s="248">
        <v>45834</v>
      </c>
      <c r="L207" s="249">
        <f t="shared" si="58"/>
        <v>45834</v>
      </c>
      <c r="M207" s="227">
        <v>3385.02</v>
      </c>
      <c r="N207" s="176">
        <v>72</v>
      </c>
      <c r="O207" s="250">
        <v>47.01</v>
      </c>
      <c r="P207" s="251">
        <v>46199</v>
      </c>
      <c r="Q207" s="249">
        <f t="shared" si="59"/>
        <v>46199</v>
      </c>
      <c r="R207" s="11">
        <f t="shared" si="60"/>
        <v>3892.7729999999997</v>
      </c>
      <c r="S207" s="9"/>
      <c r="T207" s="28">
        <f t="shared" si="61"/>
        <v>0</v>
      </c>
      <c r="U207" s="11">
        <f t="shared" si="62"/>
        <v>3892.7729999999997</v>
      </c>
      <c r="V207" s="28">
        <f t="shared" si="63"/>
        <v>82.8</v>
      </c>
      <c r="W207" s="28">
        <f t="shared" si="68"/>
        <v>0</v>
      </c>
      <c r="X207" s="28">
        <f t="shared" si="65"/>
        <v>-82.8</v>
      </c>
      <c r="Y207" s="9"/>
      <c r="Z207" s="9"/>
      <c r="AA207" s="9"/>
    </row>
    <row r="208" spans="1:27" ht="14.25">
      <c r="A208" s="10"/>
      <c r="B208" s="9"/>
      <c r="C208" s="11"/>
      <c r="D208" s="9"/>
      <c r="E208" s="9"/>
      <c r="F208" s="9"/>
      <c r="G208" s="9"/>
      <c r="H208" s="13"/>
      <c r="I208" s="9" t="s">
        <v>11</v>
      </c>
      <c r="J208" s="9"/>
      <c r="K208" s="248">
        <v>45835</v>
      </c>
      <c r="L208" s="249">
        <f t="shared" si="58"/>
        <v>45835</v>
      </c>
      <c r="M208" s="227">
        <v>3385.02</v>
      </c>
      <c r="N208" s="176">
        <v>72</v>
      </c>
      <c r="O208" s="250">
        <v>47.01</v>
      </c>
      <c r="P208" s="251">
        <v>46200</v>
      </c>
      <c r="Q208" s="249">
        <f t="shared" si="59"/>
        <v>46200</v>
      </c>
      <c r="R208" s="11">
        <f t="shared" si="60"/>
        <v>3892.7729999999997</v>
      </c>
      <c r="S208" s="9"/>
      <c r="T208" s="28">
        <f t="shared" si="61"/>
        <v>0</v>
      </c>
      <c r="U208" s="11">
        <f t="shared" si="62"/>
        <v>3892.7729999999997</v>
      </c>
      <c r="V208" s="28">
        <f t="shared" si="63"/>
        <v>82.8</v>
      </c>
      <c r="W208" s="28">
        <f t="shared" si="68"/>
        <v>0</v>
      </c>
      <c r="X208" s="28">
        <f t="shared" si="65"/>
        <v>-82.8</v>
      </c>
      <c r="Y208" s="9"/>
      <c r="Z208" s="9"/>
      <c r="AA208" s="9"/>
    </row>
    <row r="209" spans="1:27" ht="14.25">
      <c r="A209" s="10"/>
      <c r="B209" s="9"/>
      <c r="C209" s="11"/>
      <c r="D209" s="9"/>
      <c r="E209" s="9"/>
      <c r="F209" s="9"/>
      <c r="G209" s="9"/>
      <c r="H209" s="13"/>
      <c r="I209" s="9" t="s">
        <v>11</v>
      </c>
      <c r="J209" s="9"/>
      <c r="K209" s="248">
        <v>45836</v>
      </c>
      <c r="L209" s="249">
        <f t="shared" si="58"/>
        <v>45836</v>
      </c>
      <c r="M209" s="227">
        <v>3385.02</v>
      </c>
      <c r="N209" s="176">
        <v>72</v>
      </c>
      <c r="O209" s="250">
        <v>47.01</v>
      </c>
      <c r="P209" s="251">
        <v>46201</v>
      </c>
      <c r="Q209" s="249">
        <f t="shared" si="59"/>
        <v>46201</v>
      </c>
      <c r="R209" s="11">
        <f t="shared" si="60"/>
        <v>3892.7729999999997</v>
      </c>
      <c r="S209" s="9"/>
      <c r="T209" s="28">
        <f t="shared" si="61"/>
        <v>0</v>
      </c>
      <c r="U209" s="11">
        <f t="shared" si="62"/>
        <v>3892.7729999999997</v>
      </c>
      <c r="V209" s="28">
        <f t="shared" si="63"/>
        <v>82.8</v>
      </c>
      <c r="W209" s="28">
        <f t="shared" si="68"/>
        <v>0</v>
      </c>
      <c r="X209" s="28">
        <f t="shared" si="65"/>
        <v>-82.8</v>
      </c>
      <c r="Y209" s="9"/>
      <c r="Z209" s="9"/>
      <c r="AA209" s="9"/>
    </row>
    <row r="210" spans="1:27" ht="14.25">
      <c r="A210" s="10"/>
      <c r="B210" s="9"/>
      <c r="C210" s="11"/>
      <c r="D210" s="9"/>
      <c r="E210" s="9"/>
      <c r="F210" s="9"/>
      <c r="G210" s="9"/>
      <c r="H210" s="13"/>
      <c r="I210" s="9" t="s">
        <v>11</v>
      </c>
      <c r="J210" s="9"/>
      <c r="K210" s="248">
        <v>45837</v>
      </c>
      <c r="L210" s="249">
        <f t="shared" si="58"/>
        <v>45837</v>
      </c>
      <c r="M210" s="227">
        <v>3385.02</v>
      </c>
      <c r="N210" s="176">
        <v>72</v>
      </c>
      <c r="O210" s="250">
        <v>47.01</v>
      </c>
      <c r="P210" s="251">
        <v>46202</v>
      </c>
      <c r="Q210" s="249">
        <f t="shared" si="59"/>
        <v>46202</v>
      </c>
      <c r="R210" s="11">
        <f t="shared" si="60"/>
        <v>3892.7729999999997</v>
      </c>
      <c r="S210" s="9"/>
      <c r="T210" s="28">
        <f t="shared" si="61"/>
        <v>0</v>
      </c>
      <c r="U210" s="11">
        <f t="shared" si="62"/>
        <v>3892.7729999999997</v>
      </c>
      <c r="V210" s="28">
        <f t="shared" si="63"/>
        <v>82.8</v>
      </c>
      <c r="W210" s="28">
        <f t="shared" si="68"/>
        <v>0</v>
      </c>
      <c r="X210" s="28">
        <f t="shared" si="65"/>
        <v>-82.8</v>
      </c>
      <c r="Y210" s="9"/>
      <c r="Z210" s="9"/>
      <c r="AA210" s="9"/>
    </row>
    <row r="211" spans="1:27" ht="14.25">
      <c r="A211" s="10"/>
      <c r="B211" s="9"/>
      <c r="C211" s="11"/>
      <c r="D211" s="9"/>
      <c r="E211" s="9"/>
      <c r="F211" s="9"/>
      <c r="G211" s="9"/>
      <c r="H211" s="13"/>
      <c r="I211" s="9" t="s">
        <v>11</v>
      </c>
      <c r="J211" s="9" t="s">
        <v>1573</v>
      </c>
      <c r="K211" s="248">
        <v>45838</v>
      </c>
      <c r="L211" s="249">
        <f t="shared" si="58"/>
        <v>45838</v>
      </c>
      <c r="M211" s="227">
        <v>3385.02</v>
      </c>
      <c r="N211" s="176">
        <v>72</v>
      </c>
      <c r="O211" s="250">
        <v>47.01</v>
      </c>
      <c r="P211" s="251">
        <v>46203</v>
      </c>
      <c r="Q211" s="249">
        <f t="shared" si="59"/>
        <v>46203</v>
      </c>
      <c r="R211" s="11">
        <f t="shared" si="60"/>
        <v>3892.7729999999997</v>
      </c>
      <c r="S211" s="9"/>
      <c r="T211" s="28">
        <f t="shared" si="61"/>
        <v>0</v>
      </c>
      <c r="U211" s="11">
        <f t="shared" si="62"/>
        <v>3892.7729999999997</v>
      </c>
      <c r="V211" s="28">
        <f t="shared" si="63"/>
        <v>82.8</v>
      </c>
      <c r="W211" s="28">
        <f t="shared" si="68"/>
        <v>0</v>
      </c>
      <c r="X211" s="28">
        <f t="shared" si="65"/>
        <v>-82.8</v>
      </c>
      <c r="Y211" s="9"/>
      <c r="Z211" s="9"/>
      <c r="AA211" s="9"/>
    </row>
    <row r="212" spans="1:27" ht="12.75">
      <c r="A212" s="10"/>
      <c r="B212" s="9"/>
      <c r="C212" s="11"/>
      <c r="D212" s="9"/>
      <c r="E212" s="9"/>
      <c r="F212" s="9"/>
      <c r="G212" s="9"/>
      <c r="H212" s="13"/>
      <c r="I212" s="9" t="s">
        <v>11</v>
      </c>
      <c r="J212" s="9"/>
      <c r="K212" s="252">
        <v>46198</v>
      </c>
      <c r="L212" s="265">
        <f t="shared" si="58"/>
        <v>46198</v>
      </c>
      <c r="M212" s="139">
        <f t="shared" ref="M212:O212" si="69">SUM(M182:M211)</f>
        <v>101550.6</v>
      </c>
      <c r="N212" s="141">
        <f t="shared" si="69"/>
        <v>2160</v>
      </c>
      <c r="O212" s="139">
        <f t="shared" si="69"/>
        <v>1410.3</v>
      </c>
      <c r="P212" s="258">
        <v>46199</v>
      </c>
      <c r="Q212" s="197" t="s">
        <v>1578</v>
      </c>
      <c r="R212" s="139">
        <f t="shared" ref="R212:X212" si="70">SUM(R182:R211)</f>
        <v>116783.19000000002</v>
      </c>
      <c r="S212" s="139">
        <f t="shared" si="70"/>
        <v>0</v>
      </c>
      <c r="T212" s="139">
        <f t="shared" si="70"/>
        <v>0</v>
      </c>
      <c r="U212" s="139">
        <f t="shared" si="70"/>
        <v>116783.19000000002</v>
      </c>
      <c r="V212" s="141">
        <f t="shared" si="70"/>
        <v>2484.0000000000005</v>
      </c>
      <c r="W212" s="141" t="e">
        <f t="shared" si="70"/>
        <v>#REF!</v>
      </c>
      <c r="X212" s="141" t="e">
        <f t="shared" si="70"/>
        <v>#REF!</v>
      </c>
      <c r="Y212" s="9"/>
      <c r="Z212" s="9"/>
      <c r="AA212" s="9"/>
    </row>
    <row r="213" spans="1:27" ht="14.25">
      <c r="A213" s="10"/>
      <c r="B213" s="9"/>
      <c r="C213" s="11"/>
      <c r="D213" s="9"/>
      <c r="E213" s="9"/>
      <c r="F213" s="9"/>
      <c r="G213" s="9"/>
      <c r="H213" s="13"/>
      <c r="I213" s="9" t="s">
        <v>11</v>
      </c>
      <c r="J213" s="9"/>
      <c r="K213" s="248">
        <v>45839</v>
      </c>
      <c r="L213" s="249">
        <f t="shared" si="58"/>
        <v>45839</v>
      </c>
      <c r="M213" s="227">
        <v>3385.02</v>
      </c>
      <c r="N213" s="176">
        <v>72</v>
      </c>
      <c r="O213" s="250">
        <v>47.01</v>
      </c>
      <c r="P213" s="251">
        <v>46204</v>
      </c>
      <c r="Q213" s="249">
        <f t="shared" ref="Q213:Q243" si="71">P213</f>
        <v>46204</v>
      </c>
      <c r="R213" s="11">
        <f t="shared" ref="R213:R221" si="72">M213*$Z$1</f>
        <v>3892.7729999999997</v>
      </c>
      <c r="S213" s="9"/>
      <c r="T213" s="28">
        <f t="shared" ref="T213:T243" si="73">S213/V213</f>
        <v>0</v>
      </c>
      <c r="U213" s="11">
        <f t="shared" ref="U213:U243" si="74">R213-T213</f>
        <v>3892.7729999999997</v>
      </c>
      <c r="V213" s="28">
        <f t="shared" ref="V213:V243" si="75">N213*$Z$1</f>
        <v>82.8</v>
      </c>
      <c r="W213" s="28">
        <f t="shared" ref="W213:W243" si="76">D213</f>
        <v>0</v>
      </c>
      <c r="X213" s="28">
        <f t="shared" ref="X213:X243" si="77">W213-V213</f>
        <v>-82.8</v>
      </c>
      <c r="Y213" s="9"/>
      <c r="Z213" s="9"/>
      <c r="AA213" s="9"/>
    </row>
    <row r="214" spans="1:27" ht="14.25">
      <c r="A214" s="10"/>
      <c r="B214" s="9"/>
      <c r="C214" s="11"/>
      <c r="D214" s="9"/>
      <c r="E214" s="9"/>
      <c r="F214" s="9"/>
      <c r="G214" s="9"/>
      <c r="H214" s="13"/>
      <c r="I214" s="9" t="s">
        <v>11</v>
      </c>
      <c r="J214" s="9"/>
      <c r="K214" s="248">
        <v>45840</v>
      </c>
      <c r="L214" s="249">
        <f t="shared" si="58"/>
        <v>45840</v>
      </c>
      <c r="M214" s="227">
        <v>3385.02</v>
      </c>
      <c r="N214" s="176">
        <v>72</v>
      </c>
      <c r="O214" s="250">
        <v>47.01</v>
      </c>
      <c r="P214" s="251">
        <v>46205</v>
      </c>
      <c r="Q214" s="249">
        <f t="shared" si="71"/>
        <v>46205</v>
      </c>
      <c r="R214" s="11">
        <f t="shared" si="72"/>
        <v>3892.7729999999997</v>
      </c>
      <c r="S214" s="9"/>
      <c r="T214" s="28">
        <f t="shared" si="73"/>
        <v>0</v>
      </c>
      <c r="U214" s="11">
        <f t="shared" si="74"/>
        <v>3892.7729999999997</v>
      </c>
      <c r="V214" s="28">
        <f t="shared" si="75"/>
        <v>82.8</v>
      </c>
      <c r="W214" s="28">
        <f t="shared" si="76"/>
        <v>0</v>
      </c>
      <c r="X214" s="28">
        <f t="shared" si="77"/>
        <v>-82.8</v>
      </c>
      <c r="Y214" s="9"/>
      <c r="Z214" s="9"/>
      <c r="AA214" s="9"/>
    </row>
    <row r="215" spans="1:27" ht="14.25">
      <c r="A215" s="10"/>
      <c r="B215" s="9"/>
      <c r="C215" s="11"/>
      <c r="D215" s="9"/>
      <c r="E215" s="9"/>
      <c r="F215" s="9"/>
      <c r="G215" s="9"/>
      <c r="H215" s="13"/>
      <c r="I215" s="9" t="s">
        <v>11</v>
      </c>
      <c r="J215" s="9"/>
      <c r="K215" s="248">
        <v>45841</v>
      </c>
      <c r="L215" s="249">
        <f t="shared" si="58"/>
        <v>45841</v>
      </c>
      <c r="M215" s="227">
        <v>3385.02</v>
      </c>
      <c r="N215" s="176">
        <v>72</v>
      </c>
      <c r="O215" s="250">
        <v>47.01</v>
      </c>
      <c r="P215" s="251">
        <v>46206</v>
      </c>
      <c r="Q215" s="249">
        <f t="shared" si="71"/>
        <v>46206</v>
      </c>
      <c r="R215" s="11">
        <f t="shared" si="72"/>
        <v>3892.7729999999997</v>
      </c>
      <c r="S215" s="9"/>
      <c r="T215" s="28">
        <f t="shared" si="73"/>
        <v>0</v>
      </c>
      <c r="U215" s="11">
        <f t="shared" si="74"/>
        <v>3892.7729999999997</v>
      </c>
      <c r="V215" s="28">
        <f t="shared" si="75"/>
        <v>82.8</v>
      </c>
      <c r="W215" s="28">
        <f t="shared" si="76"/>
        <v>0</v>
      </c>
      <c r="X215" s="28">
        <f t="shared" si="77"/>
        <v>-82.8</v>
      </c>
      <c r="Y215" s="9"/>
      <c r="Z215" s="9"/>
      <c r="AA215" s="9"/>
    </row>
    <row r="216" spans="1:27" ht="14.25">
      <c r="A216" s="10"/>
      <c r="B216" s="9"/>
      <c r="C216" s="11"/>
      <c r="D216" s="9"/>
      <c r="E216" s="9"/>
      <c r="F216" s="9"/>
      <c r="G216" s="9"/>
      <c r="H216" s="13"/>
      <c r="I216" s="9" t="s">
        <v>11</v>
      </c>
      <c r="J216" s="9"/>
      <c r="K216" s="248">
        <v>45842</v>
      </c>
      <c r="L216" s="249">
        <f t="shared" si="58"/>
        <v>45842</v>
      </c>
      <c r="M216" s="227">
        <v>3385.02</v>
      </c>
      <c r="N216" s="176">
        <v>72</v>
      </c>
      <c r="O216" s="250">
        <v>47.01</v>
      </c>
      <c r="P216" s="251">
        <v>46207</v>
      </c>
      <c r="Q216" s="249">
        <f t="shared" si="71"/>
        <v>46207</v>
      </c>
      <c r="R216" s="11">
        <f t="shared" si="72"/>
        <v>3892.7729999999997</v>
      </c>
      <c r="S216" s="9"/>
      <c r="T216" s="28">
        <f t="shared" si="73"/>
        <v>0</v>
      </c>
      <c r="U216" s="11">
        <f t="shared" si="74"/>
        <v>3892.7729999999997</v>
      </c>
      <c r="V216" s="28">
        <f t="shared" si="75"/>
        <v>82.8</v>
      </c>
      <c r="W216" s="28">
        <f t="shared" si="76"/>
        <v>0</v>
      </c>
      <c r="X216" s="28">
        <f t="shared" si="77"/>
        <v>-82.8</v>
      </c>
      <c r="Y216" s="9"/>
      <c r="Z216" s="9"/>
      <c r="AA216" s="9"/>
    </row>
    <row r="217" spans="1:27" ht="14.25">
      <c r="A217" s="10"/>
      <c r="B217" s="9"/>
      <c r="C217" s="11"/>
      <c r="D217" s="9"/>
      <c r="E217" s="9"/>
      <c r="F217" s="9"/>
      <c r="G217" s="9"/>
      <c r="H217" s="13"/>
      <c r="I217" s="9" t="s">
        <v>11</v>
      </c>
      <c r="J217" s="9"/>
      <c r="K217" s="248">
        <v>45843</v>
      </c>
      <c r="L217" s="249">
        <f t="shared" si="58"/>
        <v>45843</v>
      </c>
      <c r="M217" s="227">
        <v>3385.02</v>
      </c>
      <c r="N217" s="176">
        <v>72</v>
      </c>
      <c r="O217" s="250">
        <v>47.01</v>
      </c>
      <c r="P217" s="251">
        <v>46208</v>
      </c>
      <c r="Q217" s="249">
        <f t="shared" si="71"/>
        <v>46208</v>
      </c>
      <c r="R217" s="11">
        <f t="shared" si="72"/>
        <v>3892.7729999999997</v>
      </c>
      <c r="S217" s="9"/>
      <c r="T217" s="28">
        <f t="shared" si="73"/>
        <v>0</v>
      </c>
      <c r="U217" s="11">
        <f t="shared" si="74"/>
        <v>3892.7729999999997</v>
      </c>
      <c r="V217" s="28">
        <f t="shared" si="75"/>
        <v>82.8</v>
      </c>
      <c r="W217" s="28">
        <f t="shared" si="76"/>
        <v>0</v>
      </c>
      <c r="X217" s="28">
        <f t="shared" si="77"/>
        <v>-82.8</v>
      </c>
      <c r="Y217" s="9"/>
      <c r="Z217" s="9"/>
      <c r="AA217" s="9"/>
    </row>
    <row r="218" spans="1:27" ht="14.25">
      <c r="A218" s="10"/>
      <c r="B218" s="9"/>
      <c r="C218" s="11"/>
      <c r="D218" s="9"/>
      <c r="E218" s="9"/>
      <c r="F218" s="9"/>
      <c r="G218" s="9"/>
      <c r="H218" s="13"/>
      <c r="I218" s="9" t="s">
        <v>11</v>
      </c>
      <c r="J218" s="9"/>
      <c r="K218" s="248">
        <v>45844</v>
      </c>
      <c r="L218" s="249">
        <f t="shared" si="58"/>
        <v>45844</v>
      </c>
      <c r="M218" s="227">
        <v>3385.02</v>
      </c>
      <c r="N218" s="176">
        <v>72</v>
      </c>
      <c r="O218" s="250">
        <v>47.01</v>
      </c>
      <c r="P218" s="251">
        <v>46209</v>
      </c>
      <c r="Q218" s="249">
        <f t="shared" si="71"/>
        <v>46209</v>
      </c>
      <c r="R218" s="11">
        <f t="shared" si="72"/>
        <v>3892.7729999999997</v>
      </c>
      <c r="S218" s="9"/>
      <c r="T218" s="28">
        <f t="shared" si="73"/>
        <v>0</v>
      </c>
      <c r="U218" s="11">
        <f t="shared" si="74"/>
        <v>3892.7729999999997</v>
      </c>
      <c r="V218" s="28">
        <f t="shared" si="75"/>
        <v>82.8</v>
      </c>
      <c r="W218" s="28">
        <f t="shared" si="76"/>
        <v>0</v>
      </c>
      <c r="X218" s="28">
        <f t="shared" si="77"/>
        <v>-82.8</v>
      </c>
      <c r="Y218" s="9"/>
      <c r="Z218" s="9"/>
      <c r="AA218" s="9"/>
    </row>
    <row r="219" spans="1:27" ht="14.25">
      <c r="A219" s="10"/>
      <c r="B219" s="9"/>
      <c r="C219" s="11"/>
      <c r="D219" s="9"/>
      <c r="E219" s="9"/>
      <c r="F219" s="9"/>
      <c r="G219" s="9"/>
      <c r="H219" s="13"/>
      <c r="I219" s="9" t="s">
        <v>11</v>
      </c>
      <c r="J219" s="9"/>
      <c r="K219" s="248">
        <v>45845</v>
      </c>
      <c r="L219" s="249">
        <f t="shared" si="58"/>
        <v>45845</v>
      </c>
      <c r="M219" s="227">
        <v>3385.02</v>
      </c>
      <c r="N219" s="176">
        <v>72</v>
      </c>
      <c r="O219" s="250">
        <v>47.01</v>
      </c>
      <c r="P219" s="251">
        <v>46210</v>
      </c>
      <c r="Q219" s="249">
        <f t="shared" si="71"/>
        <v>46210</v>
      </c>
      <c r="R219" s="11">
        <f t="shared" si="72"/>
        <v>3892.7729999999997</v>
      </c>
      <c r="S219" s="9"/>
      <c r="T219" s="28">
        <f t="shared" si="73"/>
        <v>0</v>
      </c>
      <c r="U219" s="11">
        <f t="shared" si="74"/>
        <v>3892.7729999999997</v>
      </c>
      <c r="V219" s="28">
        <f t="shared" si="75"/>
        <v>82.8</v>
      </c>
      <c r="W219" s="28">
        <f t="shared" si="76"/>
        <v>0</v>
      </c>
      <c r="X219" s="28">
        <f t="shared" si="77"/>
        <v>-82.8</v>
      </c>
      <c r="Y219" s="9"/>
      <c r="Z219" s="9"/>
      <c r="AA219" s="9"/>
    </row>
    <row r="220" spans="1:27" ht="14.25">
      <c r="A220" s="10"/>
      <c r="B220" s="9"/>
      <c r="C220" s="11"/>
      <c r="D220" s="9"/>
      <c r="E220" s="9"/>
      <c r="F220" s="9"/>
      <c r="G220" s="9"/>
      <c r="H220" s="13"/>
      <c r="I220" s="9" t="s">
        <v>11</v>
      </c>
      <c r="J220" s="9"/>
      <c r="K220" s="266">
        <v>45846</v>
      </c>
      <c r="L220" s="267">
        <f t="shared" si="58"/>
        <v>45846</v>
      </c>
      <c r="M220" s="268">
        <v>123.6</v>
      </c>
      <c r="N220" s="269">
        <v>4</v>
      </c>
      <c r="O220" s="270">
        <v>30.9</v>
      </c>
      <c r="P220" s="271">
        <v>46211</v>
      </c>
      <c r="Q220" s="267">
        <f t="shared" si="71"/>
        <v>46211</v>
      </c>
      <c r="R220" s="55">
        <f t="shared" si="72"/>
        <v>142.13999999999999</v>
      </c>
      <c r="S220" s="38"/>
      <c r="T220" s="272">
        <f t="shared" si="73"/>
        <v>0</v>
      </c>
      <c r="U220" s="55">
        <f t="shared" si="74"/>
        <v>142.13999999999999</v>
      </c>
      <c r="V220" s="272">
        <f t="shared" si="75"/>
        <v>4.5999999999999996</v>
      </c>
      <c r="W220" s="272">
        <f t="shared" si="76"/>
        <v>0</v>
      </c>
      <c r="X220" s="272">
        <f t="shared" si="77"/>
        <v>-4.5999999999999996</v>
      </c>
      <c r="Y220" s="9"/>
      <c r="Z220" s="9"/>
      <c r="AA220" s="9"/>
    </row>
    <row r="221" spans="1:27" ht="14.25">
      <c r="A221" s="10"/>
      <c r="B221" s="9"/>
      <c r="C221" s="11"/>
      <c r="D221" s="9"/>
      <c r="E221" s="9"/>
      <c r="F221" s="9"/>
      <c r="G221" s="9"/>
      <c r="H221" s="13"/>
      <c r="I221" s="9" t="s">
        <v>11</v>
      </c>
      <c r="J221" s="9"/>
      <c r="K221" s="273">
        <v>45847</v>
      </c>
      <c r="L221" s="267">
        <f t="shared" si="58"/>
        <v>45847</v>
      </c>
      <c r="M221" s="274">
        <v>139.19999999999999</v>
      </c>
      <c r="N221" s="275">
        <v>4</v>
      </c>
      <c r="O221" s="270">
        <v>34.799999999999997</v>
      </c>
      <c r="P221" s="271">
        <v>46212</v>
      </c>
      <c r="Q221" s="267">
        <f t="shared" si="71"/>
        <v>46212</v>
      </c>
      <c r="R221" s="55">
        <f t="shared" si="72"/>
        <v>160.07999999999998</v>
      </c>
      <c r="S221" s="38"/>
      <c r="T221" s="272">
        <f t="shared" si="73"/>
        <v>0</v>
      </c>
      <c r="U221" s="55">
        <f t="shared" si="74"/>
        <v>160.07999999999998</v>
      </c>
      <c r="V221" s="272">
        <f t="shared" si="75"/>
        <v>4.5999999999999996</v>
      </c>
      <c r="W221" s="272">
        <f t="shared" si="76"/>
        <v>0</v>
      </c>
      <c r="X221" s="272">
        <f t="shared" si="77"/>
        <v>-4.5999999999999996</v>
      </c>
      <c r="Y221" s="9"/>
      <c r="Z221" s="9"/>
      <c r="AA221" s="9"/>
    </row>
    <row r="222" spans="1:27" ht="14.25">
      <c r="A222" s="10"/>
      <c r="B222" s="9"/>
      <c r="C222" s="11"/>
      <c r="D222" s="9"/>
      <c r="E222" s="9"/>
      <c r="F222" s="9"/>
      <c r="G222" s="9"/>
      <c r="H222" s="13"/>
      <c r="I222" s="9" t="s">
        <v>11</v>
      </c>
      <c r="J222" s="9"/>
      <c r="K222" s="248">
        <v>45848</v>
      </c>
      <c r="L222" s="249">
        <f t="shared" si="58"/>
        <v>45848</v>
      </c>
      <c r="M222" s="227">
        <v>642.79999999999995</v>
      </c>
      <c r="N222" s="176">
        <v>16</v>
      </c>
      <c r="O222" s="250">
        <v>40.18</v>
      </c>
      <c r="P222" s="251">
        <v>46213</v>
      </c>
      <c r="Q222" s="249">
        <f t="shared" si="71"/>
        <v>46213</v>
      </c>
      <c r="R222" s="11">
        <f t="shared" ref="R222:R226" si="78">M223*$Z$1</f>
        <v>908.22399999999993</v>
      </c>
      <c r="S222" s="9"/>
      <c r="T222" s="28">
        <f t="shared" si="73"/>
        <v>0</v>
      </c>
      <c r="U222" s="11">
        <f t="shared" si="74"/>
        <v>908.22399999999993</v>
      </c>
      <c r="V222" s="28">
        <f t="shared" si="75"/>
        <v>18.399999999999999</v>
      </c>
      <c r="W222" s="28">
        <f t="shared" si="76"/>
        <v>0</v>
      </c>
      <c r="X222" s="28">
        <f t="shared" si="77"/>
        <v>-18.399999999999999</v>
      </c>
      <c r="Y222" s="9"/>
      <c r="Z222" s="9"/>
      <c r="AA222" s="9"/>
    </row>
    <row r="223" spans="1:27" ht="14.25">
      <c r="A223" s="10"/>
      <c r="B223" s="9"/>
      <c r="C223" s="11"/>
      <c r="D223" s="9"/>
      <c r="E223" s="9"/>
      <c r="F223" s="9"/>
      <c r="G223" s="9"/>
      <c r="H223" s="13"/>
      <c r="I223" s="9" t="s">
        <v>11</v>
      </c>
      <c r="J223" s="9"/>
      <c r="K223" s="276">
        <v>45849</v>
      </c>
      <c r="L223" s="249">
        <f t="shared" si="58"/>
        <v>45849</v>
      </c>
      <c r="M223" s="277">
        <v>789.76</v>
      </c>
      <c r="N223" s="278">
        <v>21</v>
      </c>
      <c r="O223" s="250">
        <v>37.61</v>
      </c>
      <c r="P223" s="251">
        <v>46214</v>
      </c>
      <c r="Q223" s="249">
        <f t="shared" si="71"/>
        <v>46214</v>
      </c>
      <c r="R223" s="11">
        <f t="shared" si="78"/>
        <v>529</v>
      </c>
      <c r="S223" s="9"/>
      <c r="T223" s="28">
        <f t="shared" si="73"/>
        <v>0</v>
      </c>
      <c r="U223" s="11">
        <f t="shared" si="74"/>
        <v>529</v>
      </c>
      <c r="V223" s="28">
        <f t="shared" si="75"/>
        <v>24.15</v>
      </c>
      <c r="W223" s="28">
        <f t="shared" si="76"/>
        <v>0</v>
      </c>
      <c r="X223" s="28">
        <f t="shared" si="77"/>
        <v>-24.15</v>
      </c>
      <c r="Y223" s="9"/>
      <c r="Z223" s="9"/>
      <c r="AA223" s="9"/>
    </row>
    <row r="224" spans="1:27" ht="14.25">
      <c r="A224" s="10"/>
      <c r="B224" s="9"/>
      <c r="C224" s="11"/>
      <c r="D224" s="9"/>
      <c r="E224" s="9"/>
      <c r="F224" s="9"/>
      <c r="G224" s="9"/>
      <c r="H224" s="13"/>
      <c r="I224" s="9" t="s">
        <v>11</v>
      </c>
      <c r="J224" s="9"/>
      <c r="K224" s="248">
        <v>45850</v>
      </c>
      <c r="L224" s="249">
        <f t="shared" si="58"/>
        <v>45850</v>
      </c>
      <c r="M224" s="227">
        <v>460</v>
      </c>
      <c r="N224" s="176">
        <v>13</v>
      </c>
      <c r="O224" s="250">
        <v>35.380000000000003</v>
      </c>
      <c r="P224" s="251">
        <v>46215</v>
      </c>
      <c r="Q224" s="249">
        <f t="shared" si="71"/>
        <v>46215</v>
      </c>
      <c r="R224" s="11">
        <f t="shared" si="78"/>
        <v>756.12499999999989</v>
      </c>
      <c r="S224" s="9"/>
      <c r="T224" s="28">
        <f t="shared" si="73"/>
        <v>0</v>
      </c>
      <c r="U224" s="11">
        <f t="shared" si="74"/>
        <v>756.12499999999989</v>
      </c>
      <c r="V224" s="28">
        <f t="shared" si="75"/>
        <v>14.95</v>
      </c>
      <c r="W224" s="28">
        <f t="shared" si="76"/>
        <v>0</v>
      </c>
      <c r="X224" s="28">
        <f t="shared" si="77"/>
        <v>-14.95</v>
      </c>
      <c r="Y224" s="9"/>
      <c r="Z224" s="9"/>
      <c r="AA224" s="9"/>
    </row>
    <row r="225" spans="1:27" ht="14.25">
      <c r="A225" s="10"/>
      <c r="B225" s="9"/>
      <c r="C225" s="11"/>
      <c r="D225" s="9"/>
      <c r="E225" s="9"/>
      <c r="F225" s="9"/>
      <c r="G225" s="9"/>
      <c r="H225" s="13"/>
      <c r="I225" s="9" t="s">
        <v>11</v>
      </c>
      <c r="J225" s="9"/>
      <c r="K225" s="276">
        <v>45852</v>
      </c>
      <c r="L225" s="249">
        <f t="shared" si="58"/>
        <v>45852</v>
      </c>
      <c r="M225" s="277">
        <v>657.5</v>
      </c>
      <c r="N225" s="278">
        <v>16</v>
      </c>
      <c r="O225" s="250">
        <v>41.09</v>
      </c>
      <c r="P225" s="251">
        <v>46216</v>
      </c>
      <c r="Q225" s="249">
        <f t="shared" si="71"/>
        <v>46216</v>
      </c>
      <c r="R225" s="11">
        <f t="shared" si="78"/>
        <v>2493.085</v>
      </c>
      <c r="S225" s="9"/>
      <c r="T225" s="28">
        <f t="shared" si="73"/>
        <v>0</v>
      </c>
      <c r="U225" s="11">
        <f t="shared" si="74"/>
        <v>2493.085</v>
      </c>
      <c r="V225" s="28">
        <f t="shared" si="75"/>
        <v>18.399999999999999</v>
      </c>
      <c r="W225" s="28">
        <f t="shared" si="76"/>
        <v>0</v>
      </c>
      <c r="X225" s="28">
        <f t="shared" si="77"/>
        <v>-18.399999999999999</v>
      </c>
      <c r="Y225" s="9"/>
      <c r="Z225" s="9"/>
      <c r="AA225" s="9"/>
    </row>
    <row r="226" spans="1:27" ht="14.25">
      <c r="A226" s="10"/>
      <c r="B226" s="9"/>
      <c r="C226" s="11"/>
      <c r="D226" s="9"/>
      <c r="E226" s="9"/>
      <c r="F226" s="9"/>
      <c r="G226" s="9"/>
      <c r="H226" s="13"/>
      <c r="I226" s="9" t="s">
        <v>11</v>
      </c>
      <c r="J226" s="9"/>
      <c r="K226" s="248">
        <v>45853</v>
      </c>
      <c r="L226" s="249">
        <f t="shared" si="58"/>
        <v>45853</v>
      </c>
      <c r="M226" s="227">
        <v>2167.9</v>
      </c>
      <c r="N226" s="176">
        <v>52</v>
      </c>
      <c r="O226" s="250">
        <v>41.69</v>
      </c>
      <c r="P226" s="251">
        <v>46217</v>
      </c>
      <c r="Q226" s="249">
        <f t="shared" si="71"/>
        <v>46217</v>
      </c>
      <c r="R226" s="11">
        <f t="shared" si="78"/>
        <v>1239.0905</v>
      </c>
      <c r="S226" s="9"/>
      <c r="T226" s="28">
        <f t="shared" si="73"/>
        <v>0</v>
      </c>
      <c r="U226" s="11">
        <f t="shared" si="74"/>
        <v>1239.0905</v>
      </c>
      <c r="V226" s="28">
        <f t="shared" si="75"/>
        <v>59.8</v>
      </c>
      <c r="W226" s="28">
        <f t="shared" si="76"/>
        <v>0</v>
      </c>
      <c r="X226" s="28">
        <f t="shared" si="77"/>
        <v>-59.8</v>
      </c>
      <c r="Y226" s="9"/>
      <c r="Z226" s="9"/>
      <c r="AA226" s="9"/>
    </row>
    <row r="227" spans="1:27" ht="14.25">
      <c r="A227" s="10"/>
      <c r="B227" s="9"/>
      <c r="C227" s="11"/>
      <c r="D227" s="9"/>
      <c r="E227" s="9"/>
      <c r="F227" s="9"/>
      <c r="G227" s="9"/>
      <c r="H227" s="13"/>
      <c r="I227" s="9" t="s">
        <v>11</v>
      </c>
      <c r="J227" s="9"/>
      <c r="K227" s="276">
        <v>45854</v>
      </c>
      <c r="L227" s="249">
        <f t="shared" si="58"/>
        <v>45854</v>
      </c>
      <c r="M227" s="277">
        <v>1077.47</v>
      </c>
      <c r="N227" s="278">
        <v>26</v>
      </c>
      <c r="O227" s="250">
        <v>41.44</v>
      </c>
      <c r="P227" s="251">
        <v>46218</v>
      </c>
      <c r="Q227" s="249">
        <f t="shared" si="71"/>
        <v>46218</v>
      </c>
      <c r="R227" s="11">
        <f t="shared" ref="R227:R234" si="79">M227*$Z$1</f>
        <v>1239.0905</v>
      </c>
      <c r="S227" s="9"/>
      <c r="T227" s="28">
        <f t="shared" si="73"/>
        <v>0</v>
      </c>
      <c r="U227" s="11">
        <f t="shared" si="74"/>
        <v>1239.0905</v>
      </c>
      <c r="V227" s="28">
        <f t="shared" si="75"/>
        <v>29.9</v>
      </c>
      <c r="W227" s="28">
        <f t="shared" si="76"/>
        <v>0</v>
      </c>
      <c r="X227" s="28">
        <f t="shared" si="77"/>
        <v>-29.9</v>
      </c>
      <c r="Y227" s="9"/>
      <c r="Z227" s="9"/>
      <c r="AA227" s="9"/>
    </row>
    <row r="228" spans="1:27" ht="14.25">
      <c r="A228" s="10"/>
      <c r="B228" s="9"/>
      <c r="C228" s="11"/>
      <c r="D228" s="9"/>
      <c r="E228" s="9"/>
      <c r="F228" s="9"/>
      <c r="G228" s="9"/>
      <c r="H228" s="13"/>
      <c r="I228" s="9" t="s">
        <v>11</v>
      </c>
      <c r="J228" s="9"/>
      <c r="K228" s="248">
        <v>45855</v>
      </c>
      <c r="L228" s="249">
        <f t="shared" si="58"/>
        <v>45855</v>
      </c>
      <c r="M228" s="227">
        <v>878.3</v>
      </c>
      <c r="N228" s="176">
        <v>20</v>
      </c>
      <c r="O228" s="250">
        <v>43.92</v>
      </c>
      <c r="P228" s="251">
        <v>46219</v>
      </c>
      <c r="Q228" s="249">
        <f t="shared" si="71"/>
        <v>46219</v>
      </c>
      <c r="R228" s="11">
        <f t="shared" si="79"/>
        <v>1010.0449999999998</v>
      </c>
      <c r="S228" s="9"/>
      <c r="T228" s="28">
        <f t="shared" si="73"/>
        <v>0</v>
      </c>
      <c r="U228" s="11">
        <f t="shared" si="74"/>
        <v>1010.0449999999998</v>
      </c>
      <c r="V228" s="28">
        <f t="shared" si="75"/>
        <v>23</v>
      </c>
      <c r="W228" s="28">
        <f t="shared" si="76"/>
        <v>0</v>
      </c>
      <c r="X228" s="28">
        <f t="shared" si="77"/>
        <v>-23</v>
      </c>
      <c r="Y228" s="9"/>
      <c r="Z228" s="9"/>
      <c r="AA228" s="9"/>
    </row>
    <row r="229" spans="1:27" ht="14.25">
      <c r="A229" s="10"/>
      <c r="B229" s="9"/>
      <c r="C229" s="11"/>
      <c r="D229" s="9"/>
      <c r="E229" s="9"/>
      <c r="F229" s="9"/>
      <c r="G229" s="9"/>
      <c r="H229" s="13"/>
      <c r="I229" s="9" t="s">
        <v>11</v>
      </c>
      <c r="J229" s="9"/>
      <c r="K229" s="276">
        <v>45856</v>
      </c>
      <c r="L229" s="249">
        <f t="shared" si="58"/>
        <v>45856</v>
      </c>
      <c r="M229" s="277">
        <v>2110.1999999999998</v>
      </c>
      <c r="N229" s="278">
        <v>49</v>
      </c>
      <c r="O229" s="250">
        <v>43.07</v>
      </c>
      <c r="P229" s="251">
        <v>46220</v>
      </c>
      <c r="Q229" s="249">
        <f t="shared" si="71"/>
        <v>46220</v>
      </c>
      <c r="R229" s="11">
        <f t="shared" si="79"/>
        <v>2426.7299999999996</v>
      </c>
      <c r="S229" s="9"/>
      <c r="T229" s="28">
        <f t="shared" si="73"/>
        <v>0</v>
      </c>
      <c r="U229" s="11">
        <f t="shared" si="74"/>
        <v>2426.7299999999996</v>
      </c>
      <c r="V229" s="28">
        <f t="shared" si="75"/>
        <v>56.349999999999994</v>
      </c>
      <c r="W229" s="28">
        <f t="shared" si="76"/>
        <v>0</v>
      </c>
      <c r="X229" s="28">
        <f t="shared" si="77"/>
        <v>-56.349999999999994</v>
      </c>
      <c r="Y229" s="9"/>
      <c r="Z229" s="9"/>
      <c r="AA229" s="9"/>
    </row>
    <row r="230" spans="1:27" ht="14.25">
      <c r="A230" s="10"/>
      <c r="B230" s="9"/>
      <c r="C230" s="11"/>
      <c r="D230" s="9"/>
      <c r="E230" s="9"/>
      <c r="F230" s="9"/>
      <c r="G230" s="9"/>
      <c r="H230" s="13"/>
      <c r="I230" s="9" t="s">
        <v>11</v>
      </c>
      <c r="J230" s="9"/>
      <c r="K230" s="248">
        <v>45857</v>
      </c>
      <c r="L230" s="249">
        <f t="shared" si="58"/>
        <v>45857</v>
      </c>
      <c r="M230" s="227">
        <v>1470.3</v>
      </c>
      <c r="N230" s="176">
        <v>33</v>
      </c>
      <c r="O230" s="250">
        <v>44.55</v>
      </c>
      <c r="P230" s="251">
        <v>46221</v>
      </c>
      <c r="Q230" s="249">
        <f t="shared" si="71"/>
        <v>46221</v>
      </c>
      <c r="R230" s="11">
        <f t="shared" si="79"/>
        <v>1690.8449999999998</v>
      </c>
      <c r="S230" s="9"/>
      <c r="T230" s="28">
        <f t="shared" si="73"/>
        <v>0</v>
      </c>
      <c r="U230" s="11">
        <f t="shared" si="74"/>
        <v>1690.8449999999998</v>
      </c>
      <c r="V230" s="28">
        <f t="shared" si="75"/>
        <v>37.949999999999996</v>
      </c>
      <c r="W230" s="28">
        <f t="shared" si="76"/>
        <v>0</v>
      </c>
      <c r="X230" s="28">
        <f t="shared" si="77"/>
        <v>-37.949999999999996</v>
      </c>
      <c r="Y230" s="9"/>
      <c r="Z230" s="9"/>
      <c r="AA230" s="9"/>
    </row>
    <row r="231" spans="1:27" ht="14.25">
      <c r="A231" s="10"/>
      <c r="B231" s="9"/>
      <c r="C231" s="11"/>
      <c r="D231" s="9"/>
      <c r="E231" s="9"/>
      <c r="F231" s="9"/>
      <c r="G231" s="9"/>
      <c r="H231" s="13"/>
      <c r="I231" s="9" t="s">
        <v>11</v>
      </c>
      <c r="J231" s="9"/>
      <c r="K231" s="276">
        <v>45859</v>
      </c>
      <c r="L231" s="249">
        <f t="shared" si="58"/>
        <v>45859</v>
      </c>
      <c r="M231" s="277">
        <v>2387.6</v>
      </c>
      <c r="N231" s="278">
        <v>53</v>
      </c>
      <c r="O231" s="250">
        <v>45.05</v>
      </c>
      <c r="P231" s="251">
        <v>46222</v>
      </c>
      <c r="Q231" s="249">
        <f t="shared" si="71"/>
        <v>46222</v>
      </c>
      <c r="R231" s="11">
        <f t="shared" si="79"/>
        <v>2745.74</v>
      </c>
      <c r="S231" s="9"/>
      <c r="T231" s="28">
        <f t="shared" si="73"/>
        <v>0</v>
      </c>
      <c r="U231" s="11">
        <f t="shared" si="74"/>
        <v>2745.74</v>
      </c>
      <c r="V231" s="28">
        <f t="shared" si="75"/>
        <v>60.949999999999996</v>
      </c>
      <c r="W231" s="28">
        <f t="shared" si="76"/>
        <v>0</v>
      </c>
      <c r="X231" s="28">
        <f t="shared" si="77"/>
        <v>-60.949999999999996</v>
      </c>
      <c r="Y231" s="9"/>
      <c r="Z231" s="9"/>
      <c r="AA231" s="9"/>
    </row>
    <row r="232" spans="1:27" ht="14.25">
      <c r="A232" s="10"/>
      <c r="B232" s="9"/>
      <c r="C232" s="11"/>
      <c r="D232" s="9"/>
      <c r="E232" s="9"/>
      <c r="F232" s="9"/>
      <c r="G232" s="9"/>
      <c r="H232" s="13"/>
      <c r="I232" s="9" t="s">
        <v>11</v>
      </c>
      <c r="J232" s="9"/>
      <c r="K232" s="248">
        <v>45860</v>
      </c>
      <c r="L232" s="249">
        <f t="shared" si="58"/>
        <v>45860</v>
      </c>
      <c r="M232" s="227">
        <v>2182.6999999999998</v>
      </c>
      <c r="N232" s="176">
        <v>49</v>
      </c>
      <c r="O232" s="250">
        <v>44.54</v>
      </c>
      <c r="P232" s="251">
        <v>46223</v>
      </c>
      <c r="Q232" s="249">
        <f t="shared" si="71"/>
        <v>46223</v>
      </c>
      <c r="R232" s="11">
        <f t="shared" si="79"/>
        <v>2510.1049999999996</v>
      </c>
      <c r="S232" s="9"/>
      <c r="T232" s="28">
        <f t="shared" si="73"/>
        <v>0</v>
      </c>
      <c r="U232" s="11">
        <f t="shared" si="74"/>
        <v>2510.1049999999996</v>
      </c>
      <c r="V232" s="28">
        <f t="shared" si="75"/>
        <v>56.349999999999994</v>
      </c>
      <c r="W232" s="28">
        <f t="shared" si="76"/>
        <v>0</v>
      </c>
      <c r="X232" s="28">
        <f t="shared" si="77"/>
        <v>-56.349999999999994</v>
      </c>
      <c r="Y232" s="9"/>
      <c r="Z232" s="9"/>
      <c r="AA232" s="9"/>
    </row>
    <row r="233" spans="1:27" ht="14.25">
      <c r="A233" s="10"/>
      <c r="B233" s="9"/>
      <c r="C233" s="11"/>
      <c r="D233" s="9"/>
      <c r="E233" s="9"/>
      <c r="F233" s="9"/>
      <c r="G233" s="9"/>
      <c r="H233" s="13"/>
      <c r="I233" s="9" t="s">
        <v>11</v>
      </c>
      <c r="J233" s="9"/>
      <c r="K233" s="276">
        <v>45861</v>
      </c>
      <c r="L233" s="249">
        <f t="shared" si="58"/>
        <v>45861</v>
      </c>
      <c r="M233" s="277">
        <v>2451.4</v>
      </c>
      <c r="N233" s="278">
        <v>59</v>
      </c>
      <c r="O233" s="250">
        <v>41.55</v>
      </c>
      <c r="P233" s="251">
        <v>46224</v>
      </c>
      <c r="Q233" s="249">
        <f t="shared" si="71"/>
        <v>46224</v>
      </c>
      <c r="R233" s="11">
        <f t="shared" si="79"/>
        <v>2819.1099999999997</v>
      </c>
      <c r="S233" s="9"/>
      <c r="T233" s="28">
        <f t="shared" si="73"/>
        <v>0</v>
      </c>
      <c r="U233" s="11">
        <f t="shared" si="74"/>
        <v>2819.1099999999997</v>
      </c>
      <c r="V233" s="28">
        <f t="shared" si="75"/>
        <v>67.849999999999994</v>
      </c>
      <c r="W233" s="28">
        <f t="shared" si="76"/>
        <v>0</v>
      </c>
      <c r="X233" s="28">
        <f t="shared" si="77"/>
        <v>-67.849999999999994</v>
      </c>
      <c r="Y233" s="9"/>
      <c r="Z233" s="9"/>
      <c r="AA233" s="9"/>
    </row>
    <row r="234" spans="1:27" ht="14.25">
      <c r="A234" s="10"/>
      <c r="B234" s="9"/>
      <c r="C234" s="11"/>
      <c r="D234" s="9"/>
      <c r="E234" s="9"/>
      <c r="F234" s="9"/>
      <c r="G234" s="9"/>
      <c r="H234" s="13"/>
      <c r="I234" s="9" t="s">
        <v>11</v>
      </c>
      <c r="J234" s="9"/>
      <c r="K234" s="248">
        <v>45862</v>
      </c>
      <c r="L234" s="249">
        <f t="shared" si="58"/>
        <v>45862</v>
      </c>
      <c r="M234" s="227">
        <v>2713.2</v>
      </c>
      <c r="N234" s="176">
        <v>59</v>
      </c>
      <c r="O234" s="250">
        <v>45.99</v>
      </c>
      <c r="P234" s="251">
        <v>46225</v>
      </c>
      <c r="Q234" s="249">
        <f t="shared" si="71"/>
        <v>46225</v>
      </c>
      <c r="R234" s="11">
        <f t="shared" si="79"/>
        <v>3120.1799999999994</v>
      </c>
      <c r="S234" s="9"/>
      <c r="T234" s="28">
        <f t="shared" si="73"/>
        <v>0</v>
      </c>
      <c r="U234" s="11">
        <f t="shared" si="74"/>
        <v>3120.1799999999994</v>
      </c>
      <c r="V234" s="28">
        <f t="shared" si="75"/>
        <v>67.849999999999994</v>
      </c>
      <c r="W234" s="28">
        <f t="shared" si="76"/>
        <v>0</v>
      </c>
      <c r="X234" s="28">
        <f t="shared" si="77"/>
        <v>-67.849999999999994</v>
      </c>
      <c r="Y234" s="9"/>
      <c r="Z234" s="9"/>
      <c r="AA234" s="9"/>
    </row>
    <row r="235" spans="1:27" ht="14.25">
      <c r="A235" s="10"/>
      <c r="B235" s="9"/>
      <c r="C235" s="11"/>
      <c r="D235" s="9"/>
      <c r="E235" s="9"/>
      <c r="F235" s="9"/>
      <c r="G235" s="9"/>
      <c r="H235" s="13"/>
      <c r="I235" s="9" t="s">
        <v>11</v>
      </c>
      <c r="J235" s="9"/>
      <c r="K235" s="276">
        <v>45863</v>
      </c>
      <c r="L235" s="249">
        <f t="shared" si="58"/>
        <v>45863</v>
      </c>
      <c r="M235" s="277">
        <v>2097.4</v>
      </c>
      <c r="N235" s="278">
        <v>47</v>
      </c>
      <c r="O235" s="250">
        <v>44.63</v>
      </c>
      <c r="P235" s="251">
        <v>46226</v>
      </c>
      <c r="Q235" s="249">
        <f t="shared" si="71"/>
        <v>46226</v>
      </c>
      <c r="R235" s="11">
        <f t="shared" ref="R235:R236" si="80">M234*$Z$1</f>
        <v>3120.1799999999994</v>
      </c>
      <c r="S235" s="9"/>
      <c r="T235" s="28">
        <f t="shared" si="73"/>
        <v>0</v>
      </c>
      <c r="U235" s="11">
        <f t="shared" si="74"/>
        <v>3120.1799999999994</v>
      </c>
      <c r="V235" s="28">
        <f t="shared" si="75"/>
        <v>54.05</v>
      </c>
      <c r="W235" s="28">
        <f t="shared" si="76"/>
        <v>0</v>
      </c>
      <c r="X235" s="28">
        <f t="shared" si="77"/>
        <v>-54.05</v>
      </c>
      <c r="Y235" s="9"/>
      <c r="Z235" s="9"/>
      <c r="AA235" s="9"/>
    </row>
    <row r="236" spans="1:27" ht="14.25">
      <c r="A236" s="10"/>
      <c r="B236" s="9"/>
      <c r="C236" s="11"/>
      <c r="D236" s="9"/>
      <c r="E236" s="9"/>
      <c r="F236" s="9"/>
      <c r="G236" s="9"/>
      <c r="H236" s="13"/>
      <c r="I236" s="9" t="s">
        <v>11</v>
      </c>
      <c r="J236" s="9"/>
      <c r="K236" s="248">
        <v>45864</v>
      </c>
      <c r="L236" s="249">
        <f t="shared" si="58"/>
        <v>45864</v>
      </c>
      <c r="M236" s="227">
        <v>1352.3</v>
      </c>
      <c r="N236" s="176">
        <v>29</v>
      </c>
      <c r="O236" s="250">
        <v>46.63</v>
      </c>
      <c r="P236" s="251">
        <v>46227</v>
      </c>
      <c r="Q236" s="249">
        <f t="shared" si="71"/>
        <v>46227</v>
      </c>
      <c r="R236" s="11">
        <f t="shared" si="80"/>
        <v>2412.0099999999998</v>
      </c>
      <c r="S236" s="9"/>
      <c r="T236" s="28">
        <f t="shared" si="73"/>
        <v>0</v>
      </c>
      <c r="U236" s="11">
        <f t="shared" si="74"/>
        <v>2412.0099999999998</v>
      </c>
      <c r="V236" s="28">
        <f t="shared" si="75"/>
        <v>33.349999999999994</v>
      </c>
      <c r="W236" s="28">
        <f t="shared" si="76"/>
        <v>0</v>
      </c>
      <c r="X236" s="28">
        <f t="shared" si="77"/>
        <v>-33.349999999999994</v>
      </c>
      <c r="Y236" s="9"/>
      <c r="Z236" s="9"/>
      <c r="AA236" s="9"/>
    </row>
    <row r="237" spans="1:27" ht="14.25">
      <c r="A237" s="10"/>
      <c r="B237" s="9"/>
      <c r="C237" s="11"/>
      <c r="D237" s="9"/>
      <c r="E237" s="9"/>
      <c r="F237" s="9"/>
      <c r="G237" s="9"/>
      <c r="H237" s="13"/>
      <c r="I237" s="9" t="s">
        <v>11</v>
      </c>
      <c r="J237" s="9"/>
      <c r="K237" s="276">
        <v>45866</v>
      </c>
      <c r="L237" s="249">
        <f t="shared" si="58"/>
        <v>45866</v>
      </c>
      <c r="M237" s="277">
        <v>1433.1</v>
      </c>
      <c r="N237" s="278">
        <v>35</v>
      </c>
      <c r="O237" s="250">
        <v>40.950000000000003</v>
      </c>
      <c r="P237" s="251">
        <v>46228</v>
      </c>
      <c r="Q237" s="249">
        <f t="shared" si="71"/>
        <v>46228</v>
      </c>
      <c r="R237" s="11">
        <f t="shared" ref="R237:R243" si="81">M237*$Z$1</f>
        <v>1648.0649999999998</v>
      </c>
      <c r="S237" s="9"/>
      <c r="T237" s="28">
        <f t="shared" si="73"/>
        <v>0</v>
      </c>
      <c r="U237" s="11">
        <f t="shared" si="74"/>
        <v>1648.0649999999998</v>
      </c>
      <c r="V237" s="28">
        <f t="shared" si="75"/>
        <v>40.25</v>
      </c>
      <c r="W237" s="28">
        <f t="shared" si="76"/>
        <v>0</v>
      </c>
      <c r="X237" s="28">
        <f t="shared" si="77"/>
        <v>-40.25</v>
      </c>
      <c r="Y237" s="9"/>
      <c r="Z237" s="9"/>
      <c r="AA237" s="9"/>
    </row>
    <row r="238" spans="1:27" ht="14.25">
      <c r="A238" s="10"/>
      <c r="B238" s="9"/>
      <c r="C238" s="11"/>
      <c r="D238" s="9"/>
      <c r="E238" s="9"/>
      <c r="F238" s="9"/>
      <c r="G238" s="9"/>
      <c r="H238" s="13"/>
      <c r="I238" s="9" t="s">
        <v>11</v>
      </c>
      <c r="J238" s="9"/>
      <c r="K238" s="248">
        <v>45867</v>
      </c>
      <c r="L238" s="249">
        <f t="shared" si="58"/>
        <v>45867</v>
      </c>
      <c r="M238" s="227">
        <v>2348.5</v>
      </c>
      <c r="N238" s="176">
        <v>52</v>
      </c>
      <c r="O238" s="250">
        <v>45.16</v>
      </c>
      <c r="P238" s="251">
        <v>46229</v>
      </c>
      <c r="Q238" s="249">
        <f t="shared" si="71"/>
        <v>46229</v>
      </c>
      <c r="R238" s="11">
        <f t="shared" si="81"/>
        <v>2700.7749999999996</v>
      </c>
      <c r="S238" s="9"/>
      <c r="T238" s="28">
        <f t="shared" si="73"/>
        <v>0</v>
      </c>
      <c r="U238" s="11">
        <f t="shared" si="74"/>
        <v>2700.7749999999996</v>
      </c>
      <c r="V238" s="28">
        <f t="shared" si="75"/>
        <v>59.8</v>
      </c>
      <c r="W238" s="28">
        <f t="shared" si="76"/>
        <v>0</v>
      </c>
      <c r="X238" s="28">
        <f t="shared" si="77"/>
        <v>-59.8</v>
      </c>
      <c r="Y238" s="9"/>
      <c r="Z238" s="9"/>
      <c r="AA238" s="9"/>
    </row>
    <row r="239" spans="1:27" ht="14.25">
      <c r="A239" s="10"/>
      <c r="B239" s="9"/>
      <c r="C239" s="11"/>
      <c r="D239" s="9"/>
      <c r="E239" s="9"/>
      <c r="F239" s="9"/>
      <c r="G239" s="9"/>
      <c r="H239" s="13"/>
      <c r="I239" s="9" t="s">
        <v>11</v>
      </c>
      <c r="J239" s="9"/>
      <c r="K239" s="276">
        <v>45868</v>
      </c>
      <c r="L239" s="249">
        <f t="shared" si="58"/>
        <v>45868</v>
      </c>
      <c r="M239" s="277">
        <v>1251.7</v>
      </c>
      <c r="N239" s="278">
        <v>29</v>
      </c>
      <c r="O239" s="250">
        <v>43.16</v>
      </c>
      <c r="P239" s="251">
        <v>46230</v>
      </c>
      <c r="Q239" s="249">
        <f t="shared" si="71"/>
        <v>46230</v>
      </c>
      <c r="R239" s="11">
        <f t="shared" si="81"/>
        <v>1439.4549999999999</v>
      </c>
      <c r="S239" s="9"/>
      <c r="T239" s="28">
        <f t="shared" si="73"/>
        <v>0</v>
      </c>
      <c r="U239" s="11">
        <f t="shared" si="74"/>
        <v>1439.4549999999999</v>
      </c>
      <c r="V239" s="28">
        <f t="shared" si="75"/>
        <v>33.349999999999994</v>
      </c>
      <c r="W239" s="28">
        <f t="shared" si="76"/>
        <v>0</v>
      </c>
      <c r="X239" s="28">
        <f t="shared" si="77"/>
        <v>-33.349999999999994</v>
      </c>
      <c r="Y239" s="9"/>
      <c r="Z239" s="9"/>
      <c r="AA239" s="9"/>
    </row>
    <row r="240" spans="1:27" ht="14.25">
      <c r="A240" s="10"/>
      <c r="B240" s="9"/>
      <c r="C240" s="11"/>
      <c r="D240" s="9"/>
      <c r="E240" s="9"/>
      <c r="F240" s="9"/>
      <c r="G240" s="9"/>
      <c r="H240" s="13"/>
      <c r="I240" s="9" t="s">
        <v>11</v>
      </c>
      <c r="J240" s="9"/>
      <c r="K240" s="248">
        <v>45869</v>
      </c>
      <c r="L240" s="249">
        <f t="shared" si="58"/>
        <v>45869</v>
      </c>
      <c r="M240" s="227">
        <v>2334</v>
      </c>
      <c r="N240" s="176">
        <v>54</v>
      </c>
      <c r="O240" s="250">
        <v>43.22</v>
      </c>
      <c r="P240" s="251">
        <v>46231</v>
      </c>
      <c r="Q240" s="249">
        <f t="shared" si="71"/>
        <v>46231</v>
      </c>
      <c r="R240" s="11">
        <f t="shared" si="81"/>
        <v>2684.1</v>
      </c>
      <c r="S240" s="9"/>
      <c r="T240" s="28">
        <f t="shared" si="73"/>
        <v>0</v>
      </c>
      <c r="U240" s="11">
        <f t="shared" si="74"/>
        <v>2684.1</v>
      </c>
      <c r="V240" s="28">
        <f t="shared" si="75"/>
        <v>62.099999999999994</v>
      </c>
      <c r="W240" s="28">
        <f t="shared" si="76"/>
        <v>0</v>
      </c>
      <c r="X240" s="28">
        <f t="shared" si="77"/>
        <v>-62.099999999999994</v>
      </c>
      <c r="Y240" s="9"/>
      <c r="Z240" s="9"/>
      <c r="AA240" s="9"/>
    </row>
    <row r="241" spans="1:27" ht="12.75">
      <c r="A241" s="10"/>
      <c r="B241" s="9"/>
      <c r="C241" s="11"/>
      <c r="D241" s="9"/>
      <c r="E241" s="9"/>
      <c r="F241" s="9"/>
      <c r="G241" s="9"/>
      <c r="H241" s="13"/>
      <c r="I241" s="9" t="s">
        <v>11</v>
      </c>
      <c r="J241" s="9"/>
      <c r="K241" s="279"/>
      <c r="L241" s="265">
        <f t="shared" si="58"/>
        <v>0</v>
      </c>
      <c r="M241" s="82"/>
      <c r="N241" s="280"/>
      <c r="O241" s="281"/>
      <c r="P241" s="282">
        <v>46232</v>
      </c>
      <c r="Q241" s="265">
        <f t="shared" si="71"/>
        <v>46232</v>
      </c>
      <c r="R241" s="82">
        <f t="shared" si="81"/>
        <v>0</v>
      </c>
      <c r="S241" s="279"/>
      <c r="T241" s="256" t="e">
        <f t="shared" si="73"/>
        <v>#DIV/0!</v>
      </c>
      <c r="U241" s="19" t="e">
        <f t="shared" si="74"/>
        <v>#DIV/0!</v>
      </c>
      <c r="V241" s="256">
        <f t="shared" si="75"/>
        <v>0</v>
      </c>
      <c r="W241" s="256">
        <f t="shared" si="76"/>
        <v>0</v>
      </c>
      <c r="X241" s="256">
        <f t="shared" si="77"/>
        <v>0</v>
      </c>
      <c r="Y241" s="9"/>
      <c r="Z241" s="9"/>
      <c r="AA241" s="9"/>
    </row>
    <row r="242" spans="1:27" ht="15">
      <c r="A242" s="10"/>
      <c r="B242" s="9"/>
      <c r="C242" s="11"/>
      <c r="D242" s="9"/>
      <c r="E242" s="9"/>
      <c r="F242" s="9"/>
      <c r="G242" s="9"/>
      <c r="H242" s="13"/>
      <c r="I242" s="9" t="s">
        <v>11</v>
      </c>
      <c r="J242" s="9"/>
      <c r="K242" s="283"/>
      <c r="L242" s="265">
        <f t="shared" si="58"/>
        <v>0</v>
      </c>
      <c r="M242" s="139"/>
      <c r="N242" s="141"/>
      <c r="O242" s="253"/>
      <c r="P242" s="282">
        <v>46233</v>
      </c>
      <c r="Q242" s="265">
        <f t="shared" si="71"/>
        <v>46233</v>
      </c>
      <c r="R242" s="82">
        <f t="shared" si="81"/>
        <v>0</v>
      </c>
      <c r="S242" s="279"/>
      <c r="T242" s="256" t="e">
        <f t="shared" si="73"/>
        <v>#DIV/0!</v>
      </c>
      <c r="U242" s="19" t="e">
        <f t="shared" si="74"/>
        <v>#DIV/0!</v>
      </c>
      <c r="V242" s="256">
        <f t="shared" si="75"/>
        <v>0</v>
      </c>
      <c r="W242" s="256">
        <f t="shared" si="76"/>
        <v>0</v>
      </c>
      <c r="X242" s="256">
        <f t="shared" si="77"/>
        <v>0</v>
      </c>
      <c r="Y242" s="9"/>
      <c r="Z242" s="9"/>
      <c r="AA242" s="9"/>
    </row>
    <row r="243" spans="1:27" ht="15">
      <c r="A243" s="10"/>
      <c r="B243" s="9"/>
      <c r="C243" s="11"/>
      <c r="D243" s="9"/>
      <c r="E243" s="9"/>
      <c r="F243" s="9"/>
      <c r="G243" s="9"/>
      <c r="H243" s="13"/>
      <c r="I243" s="9" t="s">
        <v>11</v>
      </c>
      <c r="J243" s="9"/>
      <c r="K243" s="283"/>
      <c r="L243" s="265">
        <f t="shared" si="58"/>
        <v>0</v>
      </c>
      <c r="M243" s="139"/>
      <c r="N243" s="141"/>
      <c r="O243" s="253"/>
      <c r="P243" s="282">
        <v>46234</v>
      </c>
      <c r="Q243" s="265">
        <f t="shared" si="71"/>
        <v>46234</v>
      </c>
      <c r="R243" s="82">
        <f t="shared" si="81"/>
        <v>0</v>
      </c>
      <c r="S243" s="279"/>
      <c r="T243" s="256" t="e">
        <f t="shared" si="73"/>
        <v>#DIV/0!</v>
      </c>
      <c r="U243" s="19" t="e">
        <f t="shared" si="74"/>
        <v>#DIV/0!</v>
      </c>
      <c r="V243" s="256">
        <f t="shared" si="75"/>
        <v>0</v>
      </c>
      <c r="W243" s="256">
        <f t="shared" si="76"/>
        <v>0</v>
      </c>
      <c r="X243" s="256">
        <f t="shared" si="77"/>
        <v>0</v>
      </c>
      <c r="Y243" s="9"/>
      <c r="Z243" s="9"/>
      <c r="AA243" s="9"/>
    </row>
    <row r="244" spans="1:27" ht="12.75">
      <c r="A244" s="10"/>
      <c r="B244" s="9"/>
      <c r="C244" s="11"/>
      <c r="D244" s="9"/>
      <c r="E244" s="9"/>
      <c r="F244" s="9"/>
      <c r="G244" s="9"/>
      <c r="H244" s="13"/>
      <c r="I244" s="9" t="s">
        <v>11</v>
      </c>
      <c r="J244" s="9"/>
      <c r="K244" s="252">
        <v>46198</v>
      </c>
      <c r="L244" s="255" t="s">
        <v>1578</v>
      </c>
      <c r="M244" s="139">
        <f t="shared" ref="M244:O244" si="82">SUM(M213:M243)</f>
        <v>54764.069999999992</v>
      </c>
      <c r="N244" s="141">
        <f t="shared" si="82"/>
        <v>1224</v>
      </c>
      <c r="O244" s="139">
        <f t="shared" si="82"/>
        <v>1204.5800000000002</v>
      </c>
      <c r="P244" s="284">
        <v>46229</v>
      </c>
      <c r="Q244" s="197" t="s">
        <v>1578</v>
      </c>
      <c r="R244" s="139">
        <f t="shared" ref="R244:X244" si="83">SUM(R213:R243)</f>
        <v>65043.586000000003</v>
      </c>
      <c r="S244" s="139">
        <f t="shared" si="83"/>
        <v>0</v>
      </c>
      <c r="T244" s="139" t="e">
        <f t="shared" si="83"/>
        <v>#DIV/0!</v>
      </c>
      <c r="U244" s="139" t="e">
        <f t="shared" si="83"/>
        <v>#DIV/0!</v>
      </c>
      <c r="V244" s="141">
        <f t="shared" si="83"/>
        <v>1407.5999999999997</v>
      </c>
      <c r="W244" s="141">
        <f t="shared" si="83"/>
        <v>0</v>
      </c>
      <c r="X244" s="141">
        <f t="shared" si="83"/>
        <v>-1407.5999999999997</v>
      </c>
      <c r="Y244" s="9"/>
      <c r="Z244" s="9"/>
      <c r="AA244" s="9"/>
    </row>
    <row r="245" spans="1:27" ht="14.25">
      <c r="A245" s="10"/>
      <c r="B245" s="9"/>
      <c r="C245" s="11"/>
      <c r="D245" s="9"/>
      <c r="E245" s="9"/>
      <c r="F245" s="9"/>
      <c r="G245" s="9"/>
      <c r="H245" s="13"/>
      <c r="I245" s="9" t="s">
        <v>11</v>
      </c>
      <c r="J245" s="9"/>
      <c r="K245" s="276">
        <v>45870</v>
      </c>
      <c r="L245" s="249">
        <f t="shared" ref="L245:L276" si="84">K245</f>
        <v>45870</v>
      </c>
      <c r="M245" s="277">
        <v>1572.9</v>
      </c>
      <c r="N245" s="278">
        <v>33</v>
      </c>
      <c r="O245" s="250">
        <v>47.66</v>
      </c>
      <c r="P245" s="251">
        <v>46235</v>
      </c>
      <c r="Q245" s="249">
        <f t="shared" ref="Q245:Q276" si="85">P245</f>
        <v>46235</v>
      </c>
      <c r="R245" s="11">
        <f t="shared" ref="R245:R276" si="86">M245*$Z$1</f>
        <v>1808.835</v>
      </c>
      <c r="S245" s="9"/>
      <c r="T245" s="28">
        <f t="shared" ref="T245:T276" si="87">S245/V245</f>
        <v>0</v>
      </c>
      <c r="U245" s="11">
        <f t="shared" ref="U245:U276" si="88">R245-T245</f>
        <v>1808.835</v>
      </c>
      <c r="V245" s="28">
        <f t="shared" ref="V245:V276" si="89">N245*$Z$1</f>
        <v>37.949999999999996</v>
      </c>
      <c r="W245" s="28">
        <f t="shared" ref="W245:W276" si="90">D245</f>
        <v>0</v>
      </c>
      <c r="X245" s="28">
        <f t="shared" ref="X245:X276" si="91">W245-V245</f>
        <v>-37.949999999999996</v>
      </c>
      <c r="Y245" s="9"/>
      <c r="Z245" s="9"/>
      <c r="AA245" s="9"/>
    </row>
    <row r="246" spans="1:27" ht="14.25">
      <c r="A246" s="10"/>
      <c r="B246" s="9"/>
      <c r="C246" s="11"/>
      <c r="D246" s="9"/>
      <c r="E246" s="9"/>
      <c r="F246" s="9"/>
      <c r="G246" s="9"/>
      <c r="H246" s="13"/>
      <c r="I246" s="9" t="s">
        <v>11</v>
      </c>
      <c r="J246" s="9"/>
      <c r="K246" s="248">
        <v>45871</v>
      </c>
      <c r="L246" s="249">
        <f t="shared" si="84"/>
        <v>45871</v>
      </c>
      <c r="M246" s="227">
        <v>1037.2</v>
      </c>
      <c r="N246" s="176">
        <v>21</v>
      </c>
      <c r="O246" s="250">
        <v>49.39</v>
      </c>
      <c r="P246" s="251">
        <v>46236</v>
      </c>
      <c r="Q246" s="249">
        <f t="shared" si="85"/>
        <v>46236</v>
      </c>
      <c r="R246" s="11">
        <f t="shared" si="86"/>
        <v>1192.78</v>
      </c>
      <c r="S246" s="9"/>
      <c r="T246" s="28">
        <f t="shared" si="87"/>
        <v>0</v>
      </c>
      <c r="U246" s="11">
        <f t="shared" si="88"/>
        <v>1192.78</v>
      </c>
      <c r="V246" s="28">
        <f t="shared" si="89"/>
        <v>24.15</v>
      </c>
      <c r="W246" s="28">
        <f t="shared" si="90"/>
        <v>0</v>
      </c>
      <c r="X246" s="28">
        <f t="shared" si="91"/>
        <v>-24.15</v>
      </c>
      <c r="Y246" s="9"/>
      <c r="Z246" s="9"/>
      <c r="AA246" s="9"/>
    </row>
    <row r="247" spans="1:27" ht="14.25">
      <c r="A247" s="10"/>
      <c r="B247" s="9"/>
      <c r="C247" s="11"/>
      <c r="D247" s="9"/>
      <c r="E247" s="9"/>
      <c r="F247" s="9"/>
      <c r="G247" s="9"/>
      <c r="H247" s="13"/>
      <c r="I247" s="9" t="s">
        <v>11</v>
      </c>
      <c r="J247" s="9"/>
      <c r="K247" s="276">
        <v>45873</v>
      </c>
      <c r="L247" s="249">
        <f t="shared" si="84"/>
        <v>45873</v>
      </c>
      <c r="M247" s="277">
        <v>1753.2</v>
      </c>
      <c r="N247" s="278">
        <v>36</v>
      </c>
      <c r="O247" s="250">
        <v>48.7</v>
      </c>
      <c r="P247" s="251">
        <v>46237</v>
      </c>
      <c r="Q247" s="249">
        <f t="shared" si="85"/>
        <v>46237</v>
      </c>
      <c r="R247" s="11">
        <f t="shared" si="86"/>
        <v>2016.1799999999998</v>
      </c>
      <c r="S247" s="9"/>
      <c r="T247" s="28">
        <f t="shared" si="87"/>
        <v>0</v>
      </c>
      <c r="U247" s="11">
        <f t="shared" si="88"/>
        <v>2016.1799999999998</v>
      </c>
      <c r="V247" s="28">
        <f t="shared" si="89"/>
        <v>41.4</v>
      </c>
      <c r="W247" s="28">
        <f t="shared" si="90"/>
        <v>0</v>
      </c>
      <c r="X247" s="28">
        <f t="shared" si="91"/>
        <v>-41.4</v>
      </c>
      <c r="Y247" s="9"/>
      <c r="Z247" s="9"/>
      <c r="AA247" s="9"/>
    </row>
    <row r="248" spans="1:27" ht="14.25">
      <c r="A248" s="10"/>
      <c r="B248" s="9"/>
      <c r="C248" s="11"/>
      <c r="D248" s="9"/>
      <c r="E248" s="9"/>
      <c r="F248" s="9"/>
      <c r="G248" s="9"/>
      <c r="H248" s="13"/>
      <c r="I248" s="9" t="s">
        <v>11</v>
      </c>
      <c r="J248" s="9"/>
      <c r="K248" s="248">
        <v>45874</v>
      </c>
      <c r="L248" s="249">
        <f t="shared" si="84"/>
        <v>45874</v>
      </c>
      <c r="M248" s="227">
        <v>2827.9</v>
      </c>
      <c r="N248" s="176">
        <v>62</v>
      </c>
      <c r="O248" s="250">
        <v>45.61</v>
      </c>
      <c r="P248" s="251">
        <v>46236</v>
      </c>
      <c r="Q248" s="249">
        <f t="shared" si="85"/>
        <v>46236</v>
      </c>
      <c r="R248" s="11">
        <f t="shared" si="86"/>
        <v>3252.085</v>
      </c>
      <c r="S248" s="9"/>
      <c r="T248" s="28">
        <f t="shared" si="87"/>
        <v>0</v>
      </c>
      <c r="U248" s="11">
        <f t="shared" si="88"/>
        <v>3252.085</v>
      </c>
      <c r="V248" s="28">
        <f t="shared" si="89"/>
        <v>71.3</v>
      </c>
      <c r="W248" s="28">
        <f t="shared" si="90"/>
        <v>0</v>
      </c>
      <c r="X248" s="28">
        <f t="shared" si="91"/>
        <v>-71.3</v>
      </c>
      <c r="Y248" s="9"/>
      <c r="Z248" s="9"/>
      <c r="AA248" s="9"/>
    </row>
    <row r="249" spans="1:27" ht="14.25">
      <c r="A249" s="10"/>
      <c r="B249" s="9"/>
      <c r="C249" s="11"/>
      <c r="D249" s="9"/>
      <c r="E249" s="9"/>
      <c r="F249" s="9"/>
      <c r="G249" s="9"/>
      <c r="H249" s="13"/>
      <c r="I249" s="9" t="s">
        <v>11</v>
      </c>
      <c r="J249" s="9"/>
      <c r="K249" s="276">
        <v>45875</v>
      </c>
      <c r="L249" s="249">
        <f t="shared" si="84"/>
        <v>45875</v>
      </c>
      <c r="M249" s="277">
        <v>2888.2</v>
      </c>
      <c r="N249" s="278">
        <v>64</v>
      </c>
      <c r="O249" s="250">
        <v>45.13</v>
      </c>
      <c r="P249" s="251">
        <v>46237</v>
      </c>
      <c r="Q249" s="249">
        <f t="shared" si="85"/>
        <v>46237</v>
      </c>
      <c r="R249" s="11">
        <f t="shared" si="86"/>
        <v>3321.4299999999994</v>
      </c>
      <c r="S249" s="9"/>
      <c r="T249" s="28">
        <f t="shared" si="87"/>
        <v>0</v>
      </c>
      <c r="U249" s="11">
        <f t="shared" si="88"/>
        <v>3321.4299999999994</v>
      </c>
      <c r="V249" s="28">
        <f t="shared" si="89"/>
        <v>73.599999999999994</v>
      </c>
      <c r="W249" s="28">
        <f t="shared" si="90"/>
        <v>0</v>
      </c>
      <c r="X249" s="28">
        <f t="shared" si="91"/>
        <v>-73.599999999999994</v>
      </c>
      <c r="Y249" s="9"/>
      <c r="Z249" s="9"/>
      <c r="AA249" s="9"/>
    </row>
    <row r="250" spans="1:27" ht="14.25">
      <c r="A250" s="10"/>
      <c r="B250" s="9"/>
      <c r="C250" s="11"/>
      <c r="D250" s="9"/>
      <c r="E250" s="9"/>
      <c r="F250" s="9"/>
      <c r="G250" s="9"/>
      <c r="H250" s="13"/>
      <c r="I250" s="9" t="s">
        <v>11</v>
      </c>
      <c r="J250" s="9"/>
      <c r="K250" s="248">
        <v>45876</v>
      </c>
      <c r="L250" s="249">
        <f t="shared" si="84"/>
        <v>45876</v>
      </c>
      <c r="M250" s="227">
        <v>1151.5</v>
      </c>
      <c r="N250" s="176">
        <v>25</v>
      </c>
      <c r="O250" s="250">
        <v>46.06</v>
      </c>
      <c r="P250" s="251">
        <v>46238</v>
      </c>
      <c r="Q250" s="249">
        <f t="shared" si="85"/>
        <v>46238</v>
      </c>
      <c r="R250" s="11">
        <f t="shared" si="86"/>
        <v>1324.2249999999999</v>
      </c>
      <c r="S250" s="9"/>
      <c r="T250" s="28">
        <f t="shared" si="87"/>
        <v>0</v>
      </c>
      <c r="U250" s="11">
        <f t="shared" si="88"/>
        <v>1324.2249999999999</v>
      </c>
      <c r="V250" s="28">
        <f t="shared" si="89"/>
        <v>28.749999999999996</v>
      </c>
      <c r="W250" s="28">
        <f t="shared" si="90"/>
        <v>0</v>
      </c>
      <c r="X250" s="28">
        <f t="shared" si="91"/>
        <v>-28.749999999999996</v>
      </c>
      <c r="Y250" s="9"/>
      <c r="Z250" s="9"/>
      <c r="AA250" s="9"/>
    </row>
    <row r="251" spans="1:27" ht="14.25">
      <c r="A251" s="10"/>
      <c r="B251" s="9"/>
      <c r="C251" s="11"/>
      <c r="D251" s="9"/>
      <c r="E251" s="9"/>
      <c r="F251" s="9"/>
      <c r="G251" s="9"/>
      <c r="H251" s="13"/>
      <c r="I251" s="9" t="s">
        <v>11</v>
      </c>
      <c r="J251" s="9"/>
      <c r="K251" s="276">
        <v>45877</v>
      </c>
      <c r="L251" s="249">
        <f t="shared" si="84"/>
        <v>45877</v>
      </c>
      <c r="M251" s="277">
        <v>1493.1</v>
      </c>
      <c r="N251" s="278">
        <v>30</v>
      </c>
      <c r="O251" s="250">
        <v>49.77</v>
      </c>
      <c r="P251" s="251">
        <v>46239</v>
      </c>
      <c r="Q251" s="249">
        <f t="shared" si="85"/>
        <v>46239</v>
      </c>
      <c r="R251" s="11">
        <f t="shared" si="86"/>
        <v>1717.0649999999998</v>
      </c>
      <c r="S251" s="9"/>
      <c r="T251" s="28">
        <f t="shared" si="87"/>
        <v>0</v>
      </c>
      <c r="U251" s="11">
        <f t="shared" si="88"/>
        <v>1717.0649999999998</v>
      </c>
      <c r="V251" s="28">
        <f t="shared" si="89"/>
        <v>34.5</v>
      </c>
      <c r="W251" s="28">
        <f t="shared" si="90"/>
        <v>0</v>
      </c>
      <c r="X251" s="28">
        <f t="shared" si="91"/>
        <v>-34.5</v>
      </c>
      <c r="Y251" s="9"/>
      <c r="Z251" s="9"/>
      <c r="AA251" s="9"/>
    </row>
    <row r="252" spans="1:27" ht="14.25">
      <c r="A252" s="10"/>
      <c r="B252" s="9"/>
      <c r="C252" s="11"/>
      <c r="D252" s="9"/>
      <c r="E252" s="9"/>
      <c r="F252" s="9"/>
      <c r="G252" s="9"/>
      <c r="H252" s="13"/>
      <c r="I252" s="9" t="s">
        <v>11</v>
      </c>
      <c r="J252" s="9"/>
      <c r="K252" s="248">
        <v>45878</v>
      </c>
      <c r="L252" s="249">
        <f t="shared" si="84"/>
        <v>45878</v>
      </c>
      <c r="M252" s="227">
        <v>1514.6</v>
      </c>
      <c r="N252" s="176">
        <v>32</v>
      </c>
      <c r="O252" s="250">
        <v>47.33</v>
      </c>
      <c r="P252" s="251">
        <v>46240</v>
      </c>
      <c r="Q252" s="249">
        <f t="shared" si="85"/>
        <v>46240</v>
      </c>
      <c r="R252" s="11">
        <f t="shared" si="86"/>
        <v>1741.7899999999997</v>
      </c>
      <c r="S252" s="9"/>
      <c r="T252" s="28">
        <f t="shared" si="87"/>
        <v>0</v>
      </c>
      <c r="U252" s="11">
        <f t="shared" si="88"/>
        <v>1741.7899999999997</v>
      </c>
      <c r="V252" s="28">
        <f t="shared" si="89"/>
        <v>36.799999999999997</v>
      </c>
      <c r="W252" s="28">
        <f t="shared" si="90"/>
        <v>0</v>
      </c>
      <c r="X252" s="28">
        <f t="shared" si="91"/>
        <v>-36.799999999999997</v>
      </c>
      <c r="Y252" s="9"/>
      <c r="Z252" s="9"/>
      <c r="AA252" s="9"/>
    </row>
    <row r="253" spans="1:27" ht="14.25">
      <c r="A253" s="10"/>
      <c r="B253" s="9"/>
      <c r="C253" s="11"/>
      <c r="D253" s="9"/>
      <c r="E253" s="9"/>
      <c r="F253" s="9"/>
      <c r="G253" s="9"/>
      <c r="H253" s="13"/>
      <c r="I253" s="9" t="s">
        <v>11</v>
      </c>
      <c r="J253" s="9"/>
      <c r="K253" s="276">
        <v>45880</v>
      </c>
      <c r="L253" s="249">
        <f t="shared" si="84"/>
        <v>45880</v>
      </c>
      <c r="M253" s="277">
        <v>2472.8000000000002</v>
      </c>
      <c r="N253" s="278">
        <v>54</v>
      </c>
      <c r="O253" s="250">
        <v>45.79</v>
      </c>
      <c r="P253" s="251">
        <v>46241</v>
      </c>
      <c r="Q253" s="249">
        <f t="shared" si="85"/>
        <v>46241</v>
      </c>
      <c r="R253" s="11">
        <f t="shared" si="86"/>
        <v>2843.72</v>
      </c>
      <c r="S253" s="9"/>
      <c r="T253" s="28">
        <f t="shared" si="87"/>
        <v>0</v>
      </c>
      <c r="U253" s="11">
        <f t="shared" si="88"/>
        <v>2843.72</v>
      </c>
      <c r="V253" s="28">
        <f t="shared" si="89"/>
        <v>62.099999999999994</v>
      </c>
      <c r="W253" s="28">
        <f t="shared" si="90"/>
        <v>0</v>
      </c>
      <c r="X253" s="28">
        <f t="shared" si="91"/>
        <v>-62.099999999999994</v>
      </c>
      <c r="Y253" s="9"/>
      <c r="Z253" s="9"/>
      <c r="AA253" s="9"/>
    </row>
    <row r="254" spans="1:27" ht="14.25">
      <c r="A254" s="10"/>
      <c r="B254" s="9"/>
      <c r="C254" s="11"/>
      <c r="D254" s="9"/>
      <c r="E254" s="9"/>
      <c r="F254" s="9"/>
      <c r="G254" s="9"/>
      <c r="H254" s="13"/>
      <c r="I254" s="9" t="s">
        <v>11</v>
      </c>
      <c r="J254" s="9"/>
      <c r="K254" s="248">
        <v>45881</v>
      </c>
      <c r="L254" s="249">
        <f t="shared" si="84"/>
        <v>45881</v>
      </c>
      <c r="M254" s="227">
        <v>2039.9</v>
      </c>
      <c r="N254" s="176">
        <v>47</v>
      </c>
      <c r="O254" s="250">
        <v>43.4</v>
      </c>
      <c r="P254" s="251">
        <v>46242</v>
      </c>
      <c r="Q254" s="249">
        <f t="shared" si="85"/>
        <v>46242</v>
      </c>
      <c r="R254" s="11">
        <f t="shared" si="86"/>
        <v>2345.8849999999998</v>
      </c>
      <c r="S254" s="9"/>
      <c r="T254" s="28">
        <f t="shared" si="87"/>
        <v>0</v>
      </c>
      <c r="U254" s="11">
        <f t="shared" si="88"/>
        <v>2345.8849999999998</v>
      </c>
      <c r="V254" s="28">
        <f t="shared" si="89"/>
        <v>54.05</v>
      </c>
      <c r="W254" s="28">
        <f t="shared" si="90"/>
        <v>0</v>
      </c>
      <c r="X254" s="28">
        <f t="shared" si="91"/>
        <v>-54.05</v>
      </c>
      <c r="Y254" s="9"/>
      <c r="Z254" s="9"/>
      <c r="AA254" s="9"/>
    </row>
    <row r="255" spans="1:27" ht="14.25">
      <c r="A255" s="10"/>
      <c r="B255" s="9"/>
      <c r="C255" s="11"/>
      <c r="D255" s="9"/>
      <c r="E255" s="9"/>
      <c r="F255" s="9"/>
      <c r="G255" s="9"/>
      <c r="H255" s="13"/>
      <c r="I255" s="9" t="s">
        <v>11</v>
      </c>
      <c r="J255" s="9"/>
      <c r="K255" s="276">
        <v>45882</v>
      </c>
      <c r="L255" s="249">
        <f t="shared" si="84"/>
        <v>45882</v>
      </c>
      <c r="M255" s="277">
        <v>3269</v>
      </c>
      <c r="N255" s="278">
        <v>75</v>
      </c>
      <c r="O255" s="250">
        <v>43.59</v>
      </c>
      <c r="P255" s="251">
        <v>46243</v>
      </c>
      <c r="Q255" s="249">
        <f t="shared" si="85"/>
        <v>46243</v>
      </c>
      <c r="R255" s="11">
        <f t="shared" si="86"/>
        <v>3759.35</v>
      </c>
      <c r="S255" s="9"/>
      <c r="T255" s="28">
        <f t="shared" si="87"/>
        <v>0</v>
      </c>
      <c r="U255" s="11">
        <f t="shared" si="88"/>
        <v>3759.35</v>
      </c>
      <c r="V255" s="28">
        <f t="shared" si="89"/>
        <v>86.25</v>
      </c>
      <c r="W255" s="28">
        <f t="shared" si="90"/>
        <v>0</v>
      </c>
      <c r="X255" s="28">
        <f t="shared" si="91"/>
        <v>-86.25</v>
      </c>
      <c r="Y255" s="9"/>
      <c r="Z255" s="9"/>
      <c r="AA255" s="9"/>
    </row>
    <row r="256" spans="1:27" ht="14.25">
      <c r="A256" s="10"/>
      <c r="B256" s="9"/>
      <c r="C256" s="11"/>
      <c r="D256" s="9"/>
      <c r="E256" s="9"/>
      <c r="F256" s="9"/>
      <c r="G256" s="9"/>
      <c r="H256" s="13"/>
      <c r="I256" s="9" t="s">
        <v>11</v>
      </c>
      <c r="J256" s="9"/>
      <c r="K256" s="248">
        <v>45883</v>
      </c>
      <c r="L256" s="249">
        <f t="shared" si="84"/>
        <v>45883</v>
      </c>
      <c r="M256" s="227">
        <v>2987.4</v>
      </c>
      <c r="N256" s="176">
        <v>67</v>
      </c>
      <c r="O256" s="250">
        <v>44.59</v>
      </c>
      <c r="P256" s="251">
        <v>46244</v>
      </c>
      <c r="Q256" s="249">
        <f t="shared" si="85"/>
        <v>46244</v>
      </c>
      <c r="R256" s="11">
        <f t="shared" si="86"/>
        <v>3435.5099999999998</v>
      </c>
      <c r="S256" s="9"/>
      <c r="T256" s="28">
        <f t="shared" si="87"/>
        <v>0</v>
      </c>
      <c r="U256" s="11">
        <f t="shared" si="88"/>
        <v>3435.5099999999998</v>
      </c>
      <c r="V256" s="28">
        <f t="shared" si="89"/>
        <v>77.05</v>
      </c>
      <c r="W256" s="28">
        <f t="shared" si="90"/>
        <v>0</v>
      </c>
      <c r="X256" s="28">
        <f t="shared" si="91"/>
        <v>-77.05</v>
      </c>
      <c r="Y256" s="9"/>
      <c r="Z256" s="9"/>
      <c r="AA256" s="9"/>
    </row>
    <row r="257" spans="1:27" ht="14.25">
      <c r="A257" s="10"/>
      <c r="B257" s="9"/>
      <c r="C257" s="11"/>
      <c r="D257" s="9"/>
      <c r="E257" s="9"/>
      <c r="F257" s="9"/>
      <c r="G257" s="9"/>
      <c r="H257" s="13"/>
      <c r="I257" s="9" t="s">
        <v>11</v>
      </c>
      <c r="J257" s="9"/>
      <c r="K257" s="276">
        <v>45884</v>
      </c>
      <c r="L257" s="249">
        <f t="shared" si="84"/>
        <v>45884</v>
      </c>
      <c r="M257" s="277">
        <v>1933.3</v>
      </c>
      <c r="N257" s="278">
        <v>43</v>
      </c>
      <c r="O257" s="250">
        <v>44.96</v>
      </c>
      <c r="P257" s="251">
        <v>46245</v>
      </c>
      <c r="Q257" s="249">
        <f t="shared" si="85"/>
        <v>46245</v>
      </c>
      <c r="R257" s="11">
        <f t="shared" si="86"/>
        <v>2223.2949999999996</v>
      </c>
      <c r="S257" s="9"/>
      <c r="T257" s="28">
        <f t="shared" si="87"/>
        <v>0</v>
      </c>
      <c r="U257" s="11">
        <f t="shared" si="88"/>
        <v>2223.2949999999996</v>
      </c>
      <c r="V257" s="28">
        <f t="shared" si="89"/>
        <v>49.449999999999996</v>
      </c>
      <c r="W257" s="28">
        <f t="shared" si="90"/>
        <v>0</v>
      </c>
      <c r="X257" s="28">
        <f t="shared" si="91"/>
        <v>-49.449999999999996</v>
      </c>
      <c r="Y257" s="9"/>
      <c r="Z257" s="9"/>
      <c r="AA257" s="9"/>
    </row>
    <row r="258" spans="1:27" ht="14.25">
      <c r="A258" s="10"/>
      <c r="B258" s="9"/>
      <c r="C258" s="11"/>
      <c r="D258" s="9"/>
      <c r="E258" s="9"/>
      <c r="F258" s="9"/>
      <c r="G258" s="9"/>
      <c r="H258" s="13"/>
      <c r="I258" s="9" t="s">
        <v>11</v>
      </c>
      <c r="J258" s="9"/>
      <c r="K258" s="248">
        <v>45885</v>
      </c>
      <c r="L258" s="249">
        <f t="shared" si="84"/>
        <v>45885</v>
      </c>
      <c r="M258" s="227">
        <v>2069.0700000000002</v>
      </c>
      <c r="N258" s="176">
        <v>45</v>
      </c>
      <c r="O258" s="250">
        <v>45.98</v>
      </c>
      <c r="P258" s="251">
        <v>46246</v>
      </c>
      <c r="Q258" s="249">
        <f t="shared" si="85"/>
        <v>46246</v>
      </c>
      <c r="R258" s="11">
        <f t="shared" si="86"/>
        <v>2379.4304999999999</v>
      </c>
      <c r="S258" s="9"/>
      <c r="T258" s="28">
        <f t="shared" si="87"/>
        <v>0</v>
      </c>
      <c r="U258" s="11">
        <f t="shared" si="88"/>
        <v>2379.4304999999999</v>
      </c>
      <c r="V258" s="28">
        <f t="shared" si="89"/>
        <v>51.749999999999993</v>
      </c>
      <c r="W258" s="28">
        <f t="shared" si="90"/>
        <v>0</v>
      </c>
      <c r="X258" s="28">
        <f t="shared" si="91"/>
        <v>-51.749999999999993</v>
      </c>
      <c r="Y258" s="9"/>
      <c r="Z258" s="9"/>
      <c r="AA258" s="9"/>
    </row>
    <row r="259" spans="1:27" ht="14.25">
      <c r="A259" s="10"/>
      <c r="B259" s="9"/>
      <c r="C259" s="11"/>
      <c r="D259" s="9"/>
      <c r="E259" s="9"/>
      <c r="F259" s="9"/>
      <c r="G259" s="9"/>
      <c r="H259" s="13"/>
      <c r="I259" s="9" t="s">
        <v>11</v>
      </c>
      <c r="J259" s="9"/>
      <c r="K259" s="276">
        <v>45887</v>
      </c>
      <c r="L259" s="249">
        <f t="shared" si="84"/>
        <v>45887</v>
      </c>
      <c r="M259" s="277">
        <v>1615.2</v>
      </c>
      <c r="N259" s="278">
        <v>36</v>
      </c>
      <c r="O259" s="250">
        <v>44.87</v>
      </c>
      <c r="P259" s="251">
        <v>46247</v>
      </c>
      <c r="Q259" s="249">
        <f t="shared" si="85"/>
        <v>46247</v>
      </c>
      <c r="R259" s="11">
        <f t="shared" si="86"/>
        <v>1857.48</v>
      </c>
      <c r="S259" s="9"/>
      <c r="T259" s="28">
        <f t="shared" si="87"/>
        <v>0</v>
      </c>
      <c r="U259" s="11">
        <f t="shared" si="88"/>
        <v>1857.48</v>
      </c>
      <c r="V259" s="28">
        <f t="shared" si="89"/>
        <v>41.4</v>
      </c>
      <c r="W259" s="28">
        <f t="shared" si="90"/>
        <v>0</v>
      </c>
      <c r="X259" s="28">
        <f t="shared" si="91"/>
        <v>-41.4</v>
      </c>
      <c r="Y259" s="9"/>
      <c r="Z259" s="9"/>
      <c r="AA259" s="9"/>
    </row>
    <row r="260" spans="1:27" ht="14.25">
      <c r="A260" s="10"/>
      <c r="B260" s="9"/>
      <c r="C260" s="11"/>
      <c r="D260" s="9"/>
      <c r="E260" s="9"/>
      <c r="F260" s="9"/>
      <c r="G260" s="9"/>
      <c r="H260" s="13"/>
      <c r="I260" s="9" t="s">
        <v>11</v>
      </c>
      <c r="J260" s="9"/>
      <c r="K260" s="248">
        <v>45888</v>
      </c>
      <c r="L260" s="249">
        <f t="shared" si="84"/>
        <v>45888</v>
      </c>
      <c r="M260" s="227">
        <v>3063.9</v>
      </c>
      <c r="N260" s="176">
        <v>71</v>
      </c>
      <c r="O260" s="250">
        <v>43.15</v>
      </c>
      <c r="P260" s="251">
        <v>46248</v>
      </c>
      <c r="Q260" s="249">
        <f t="shared" si="85"/>
        <v>46248</v>
      </c>
      <c r="R260" s="11">
        <f t="shared" si="86"/>
        <v>3523.4849999999997</v>
      </c>
      <c r="S260" s="9"/>
      <c r="T260" s="28">
        <f t="shared" si="87"/>
        <v>0</v>
      </c>
      <c r="U260" s="11">
        <f t="shared" si="88"/>
        <v>3523.4849999999997</v>
      </c>
      <c r="V260" s="28">
        <f t="shared" si="89"/>
        <v>81.649999999999991</v>
      </c>
      <c r="W260" s="28">
        <f t="shared" si="90"/>
        <v>0</v>
      </c>
      <c r="X260" s="28">
        <f t="shared" si="91"/>
        <v>-81.649999999999991</v>
      </c>
      <c r="Y260" s="9"/>
      <c r="Z260" s="9"/>
      <c r="AA260" s="9"/>
    </row>
    <row r="261" spans="1:27" ht="14.25">
      <c r="A261" s="10"/>
      <c r="B261" s="9"/>
      <c r="C261" s="11"/>
      <c r="D261" s="9"/>
      <c r="E261" s="9"/>
      <c r="F261" s="9"/>
      <c r="G261" s="9"/>
      <c r="H261" s="13"/>
      <c r="I261" s="9" t="s">
        <v>11</v>
      </c>
      <c r="J261" s="9"/>
      <c r="K261" s="276">
        <v>45889</v>
      </c>
      <c r="L261" s="249">
        <f t="shared" si="84"/>
        <v>45889</v>
      </c>
      <c r="M261" s="277">
        <v>3659.7</v>
      </c>
      <c r="N261" s="278">
        <v>79</v>
      </c>
      <c r="O261" s="250">
        <v>46.33</v>
      </c>
      <c r="P261" s="251">
        <v>46249</v>
      </c>
      <c r="Q261" s="249">
        <f t="shared" si="85"/>
        <v>46249</v>
      </c>
      <c r="R261" s="11">
        <f t="shared" si="86"/>
        <v>4208.6549999999997</v>
      </c>
      <c r="S261" s="9"/>
      <c r="T261" s="28">
        <f t="shared" si="87"/>
        <v>0</v>
      </c>
      <c r="U261" s="11">
        <f t="shared" si="88"/>
        <v>4208.6549999999997</v>
      </c>
      <c r="V261" s="28">
        <f t="shared" si="89"/>
        <v>90.85</v>
      </c>
      <c r="W261" s="28">
        <f t="shared" si="90"/>
        <v>0</v>
      </c>
      <c r="X261" s="28">
        <f t="shared" si="91"/>
        <v>-90.85</v>
      </c>
      <c r="Y261" s="9"/>
      <c r="Z261" s="9"/>
      <c r="AA261" s="9"/>
    </row>
    <row r="262" spans="1:27" ht="14.25">
      <c r="A262" s="10"/>
      <c r="B262" s="9"/>
      <c r="C262" s="11"/>
      <c r="D262" s="9"/>
      <c r="E262" s="9"/>
      <c r="F262" s="9"/>
      <c r="G262" s="9"/>
      <c r="H262" s="13"/>
      <c r="I262" s="9" t="s">
        <v>11</v>
      </c>
      <c r="J262" s="9"/>
      <c r="K262" s="248">
        <v>45890</v>
      </c>
      <c r="L262" s="249">
        <f t="shared" si="84"/>
        <v>45890</v>
      </c>
      <c r="M262" s="227">
        <v>4057.3</v>
      </c>
      <c r="N262" s="176">
        <v>87</v>
      </c>
      <c r="O262" s="250">
        <v>46.64</v>
      </c>
      <c r="P262" s="251">
        <v>46250</v>
      </c>
      <c r="Q262" s="249">
        <f t="shared" si="85"/>
        <v>46250</v>
      </c>
      <c r="R262" s="11">
        <f t="shared" si="86"/>
        <v>4665.8949999999995</v>
      </c>
      <c r="S262" s="9"/>
      <c r="T262" s="28">
        <f t="shared" si="87"/>
        <v>0</v>
      </c>
      <c r="U262" s="11">
        <f t="shared" si="88"/>
        <v>4665.8949999999995</v>
      </c>
      <c r="V262" s="28">
        <f t="shared" si="89"/>
        <v>100.05</v>
      </c>
      <c r="W262" s="28">
        <f t="shared" si="90"/>
        <v>0</v>
      </c>
      <c r="X262" s="28">
        <f t="shared" si="91"/>
        <v>-100.05</v>
      </c>
      <c r="Y262" s="9"/>
      <c r="Z262" s="9"/>
      <c r="AA262" s="9"/>
    </row>
    <row r="263" spans="1:27" ht="14.25">
      <c r="A263" s="10"/>
      <c r="B263" s="9"/>
      <c r="C263" s="11"/>
      <c r="D263" s="9"/>
      <c r="E263" s="9"/>
      <c r="F263" s="9"/>
      <c r="G263" s="9"/>
      <c r="H263" s="13"/>
      <c r="I263" s="9" t="s">
        <v>11</v>
      </c>
      <c r="J263" s="9"/>
      <c r="K263" s="276">
        <v>45891</v>
      </c>
      <c r="L263" s="249">
        <f t="shared" si="84"/>
        <v>45891</v>
      </c>
      <c r="M263" s="277">
        <v>3005.25</v>
      </c>
      <c r="N263" s="278">
        <v>64</v>
      </c>
      <c r="O263" s="250">
        <v>46.96</v>
      </c>
      <c r="P263" s="251">
        <v>46251</v>
      </c>
      <c r="Q263" s="249">
        <f t="shared" si="85"/>
        <v>46251</v>
      </c>
      <c r="R263" s="11">
        <f t="shared" si="86"/>
        <v>3456.0374999999999</v>
      </c>
      <c r="S263" s="9"/>
      <c r="T263" s="28">
        <f t="shared" si="87"/>
        <v>0</v>
      </c>
      <c r="U263" s="11">
        <f t="shared" si="88"/>
        <v>3456.0374999999999</v>
      </c>
      <c r="V263" s="28">
        <f t="shared" si="89"/>
        <v>73.599999999999994</v>
      </c>
      <c r="W263" s="28">
        <f t="shared" si="90"/>
        <v>0</v>
      </c>
      <c r="X263" s="28">
        <f t="shared" si="91"/>
        <v>-73.599999999999994</v>
      </c>
      <c r="Y263" s="9"/>
      <c r="Z263" s="9"/>
      <c r="AA263" s="9"/>
    </row>
    <row r="264" spans="1:27" ht="14.25">
      <c r="A264" s="10"/>
      <c r="B264" s="9"/>
      <c r="C264" s="11"/>
      <c r="D264" s="9"/>
      <c r="E264" s="9"/>
      <c r="F264" s="9"/>
      <c r="G264" s="9"/>
      <c r="H264" s="13"/>
      <c r="I264" s="9" t="s">
        <v>11</v>
      </c>
      <c r="J264" s="9"/>
      <c r="K264" s="248">
        <v>45892</v>
      </c>
      <c r="L264" s="249">
        <f t="shared" si="84"/>
        <v>45892</v>
      </c>
      <c r="M264" s="227">
        <v>2392.0500000000002</v>
      </c>
      <c r="N264" s="176">
        <v>53</v>
      </c>
      <c r="O264" s="250">
        <v>45.13</v>
      </c>
      <c r="P264" s="251">
        <v>46252</v>
      </c>
      <c r="Q264" s="249">
        <f t="shared" si="85"/>
        <v>46252</v>
      </c>
      <c r="R264" s="11">
        <f t="shared" si="86"/>
        <v>2750.8575000000001</v>
      </c>
      <c r="S264" s="9"/>
      <c r="T264" s="28">
        <f t="shared" si="87"/>
        <v>0</v>
      </c>
      <c r="U264" s="11">
        <f t="shared" si="88"/>
        <v>2750.8575000000001</v>
      </c>
      <c r="V264" s="28">
        <f t="shared" si="89"/>
        <v>60.949999999999996</v>
      </c>
      <c r="W264" s="28">
        <f t="shared" si="90"/>
        <v>0</v>
      </c>
      <c r="X264" s="28">
        <f t="shared" si="91"/>
        <v>-60.949999999999996</v>
      </c>
      <c r="Y264" s="9"/>
      <c r="Z264" s="9"/>
      <c r="AA264" s="9"/>
    </row>
    <row r="265" spans="1:27" ht="14.25">
      <c r="A265" s="10"/>
      <c r="B265" s="9"/>
      <c r="C265" s="11"/>
      <c r="D265" s="9"/>
      <c r="E265" s="9"/>
      <c r="F265" s="9"/>
      <c r="G265" s="9"/>
      <c r="H265" s="13"/>
      <c r="I265" s="9" t="s">
        <v>11</v>
      </c>
      <c r="J265" s="9"/>
      <c r="K265" s="276">
        <v>45894</v>
      </c>
      <c r="L265" s="249">
        <f t="shared" si="84"/>
        <v>45894</v>
      </c>
      <c r="M265" s="277">
        <v>2044.9</v>
      </c>
      <c r="N265" s="278">
        <v>43</v>
      </c>
      <c r="O265" s="250">
        <v>47.56</v>
      </c>
      <c r="P265" s="251">
        <v>46253</v>
      </c>
      <c r="Q265" s="249">
        <f t="shared" si="85"/>
        <v>46253</v>
      </c>
      <c r="R265" s="11">
        <f t="shared" si="86"/>
        <v>2351.6349999999998</v>
      </c>
      <c r="S265" s="9"/>
      <c r="T265" s="28">
        <f t="shared" si="87"/>
        <v>0</v>
      </c>
      <c r="U265" s="11">
        <f t="shared" si="88"/>
        <v>2351.6349999999998</v>
      </c>
      <c r="V265" s="28">
        <f t="shared" si="89"/>
        <v>49.449999999999996</v>
      </c>
      <c r="W265" s="28">
        <f t="shared" si="90"/>
        <v>0</v>
      </c>
      <c r="X265" s="28">
        <f t="shared" si="91"/>
        <v>-49.449999999999996</v>
      </c>
      <c r="Y265" s="9"/>
      <c r="Z265" s="9"/>
      <c r="AA265" s="9"/>
    </row>
    <row r="266" spans="1:27" ht="14.25">
      <c r="A266" s="10"/>
      <c r="B266" s="9"/>
      <c r="C266" s="11"/>
      <c r="D266" s="9"/>
      <c r="E266" s="9"/>
      <c r="F266" s="9"/>
      <c r="G266" s="9"/>
      <c r="H266" s="13"/>
      <c r="I266" s="9" t="s">
        <v>11</v>
      </c>
      <c r="J266" s="9"/>
      <c r="K266" s="248">
        <v>45895</v>
      </c>
      <c r="L266" s="249">
        <f t="shared" si="84"/>
        <v>45895</v>
      </c>
      <c r="M266" s="227">
        <v>3286.3</v>
      </c>
      <c r="N266" s="176">
        <v>72</v>
      </c>
      <c r="O266" s="250">
        <v>45.64</v>
      </c>
      <c r="P266" s="251">
        <v>46254</v>
      </c>
      <c r="Q266" s="249">
        <f t="shared" si="85"/>
        <v>46254</v>
      </c>
      <c r="R266" s="11">
        <f t="shared" si="86"/>
        <v>3779.2449999999999</v>
      </c>
      <c r="S266" s="9"/>
      <c r="T266" s="28">
        <f t="shared" si="87"/>
        <v>0</v>
      </c>
      <c r="U266" s="11">
        <f t="shared" si="88"/>
        <v>3779.2449999999999</v>
      </c>
      <c r="V266" s="28">
        <f t="shared" si="89"/>
        <v>82.8</v>
      </c>
      <c r="W266" s="28">
        <f t="shared" si="90"/>
        <v>0</v>
      </c>
      <c r="X266" s="28">
        <f t="shared" si="91"/>
        <v>-82.8</v>
      </c>
      <c r="Y266" s="9"/>
      <c r="Z266" s="9"/>
      <c r="AA266" s="9"/>
    </row>
    <row r="267" spans="1:27" ht="14.25">
      <c r="A267" s="10"/>
      <c r="B267" s="9"/>
      <c r="C267" s="11"/>
      <c r="D267" s="9"/>
      <c r="E267" s="9"/>
      <c r="F267" s="9"/>
      <c r="G267" s="9"/>
      <c r="H267" s="13"/>
      <c r="I267" s="9" t="s">
        <v>11</v>
      </c>
      <c r="J267" s="9"/>
      <c r="K267" s="276">
        <v>45896</v>
      </c>
      <c r="L267" s="249">
        <f t="shared" si="84"/>
        <v>45896</v>
      </c>
      <c r="M267" s="277">
        <v>3241.65</v>
      </c>
      <c r="N267" s="278">
        <v>69</v>
      </c>
      <c r="O267" s="250">
        <v>46.98</v>
      </c>
      <c r="P267" s="251">
        <v>46255</v>
      </c>
      <c r="Q267" s="249">
        <f t="shared" si="85"/>
        <v>46255</v>
      </c>
      <c r="R267" s="11">
        <f t="shared" si="86"/>
        <v>3727.8975</v>
      </c>
      <c r="S267" s="9"/>
      <c r="T267" s="28">
        <f t="shared" si="87"/>
        <v>0</v>
      </c>
      <c r="U267" s="11">
        <f t="shared" si="88"/>
        <v>3727.8975</v>
      </c>
      <c r="V267" s="28">
        <f t="shared" si="89"/>
        <v>79.349999999999994</v>
      </c>
      <c r="W267" s="28">
        <f t="shared" si="90"/>
        <v>0</v>
      </c>
      <c r="X267" s="28">
        <f t="shared" si="91"/>
        <v>-79.349999999999994</v>
      </c>
      <c r="Y267" s="9"/>
      <c r="Z267" s="9"/>
      <c r="AA267" s="9"/>
    </row>
    <row r="268" spans="1:27" ht="14.25">
      <c r="A268" s="10"/>
      <c r="B268" s="9"/>
      <c r="C268" s="11"/>
      <c r="D268" s="9"/>
      <c r="E268" s="9"/>
      <c r="F268" s="9"/>
      <c r="G268" s="9"/>
      <c r="H268" s="13"/>
      <c r="I268" s="9" t="s">
        <v>11</v>
      </c>
      <c r="J268" s="9"/>
      <c r="K268" s="248">
        <v>45897</v>
      </c>
      <c r="L268" s="249">
        <f t="shared" si="84"/>
        <v>45897</v>
      </c>
      <c r="M268" s="227">
        <v>2962.95</v>
      </c>
      <c r="N268" s="176">
        <v>65</v>
      </c>
      <c r="O268" s="250">
        <v>45.58</v>
      </c>
      <c r="P268" s="251">
        <v>46256</v>
      </c>
      <c r="Q268" s="249">
        <f t="shared" si="85"/>
        <v>46256</v>
      </c>
      <c r="R268" s="11">
        <f t="shared" si="86"/>
        <v>3407.3924999999995</v>
      </c>
      <c r="S268" s="9"/>
      <c r="T268" s="28">
        <f t="shared" si="87"/>
        <v>0</v>
      </c>
      <c r="U268" s="11">
        <f t="shared" si="88"/>
        <v>3407.3924999999995</v>
      </c>
      <c r="V268" s="28">
        <f t="shared" si="89"/>
        <v>74.75</v>
      </c>
      <c r="W268" s="28">
        <f t="shared" si="90"/>
        <v>0</v>
      </c>
      <c r="X268" s="28">
        <f t="shared" si="91"/>
        <v>-74.75</v>
      </c>
      <c r="Y268" s="9"/>
      <c r="Z268" s="9"/>
      <c r="AA268" s="9"/>
    </row>
    <row r="269" spans="1:27" ht="14.25">
      <c r="A269" s="10"/>
      <c r="B269" s="9"/>
      <c r="C269" s="11"/>
      <c r="D269" s="9"/>
      <c r="E269" s="9"/>
      <c r="F269" s="9"/>
      <c r="G269" s="9"/>
      <c r="H269" s="13"/>
      <c r="I269" s="9" t="s">
        <v>11</v>
      </c>
      <c r="J269" s="9"/>
      <c r="K269" s="276">
        <v>45898</v>
      </c>
      <c r="L269" s="249">
        <f t="shared" si="84"/>
        <v>45898</v>
      </c>
      <c r="M269" s="277">
        <v>4432.51</v>
      </c>
      <c r="N269" s="278">
        <v>93</v>
      </c>
      <c r="O269" s="250">
        <v>47.66</v>
      </c>
      <c r="P269" s="251">
        <v>46257</v>
      </c>
      <c r="Q269" s="249">
        <f t="shared" si="85"/>
        <v>46257</v>
      </c>
      <c r="R269" s="11">
        <f t="shared" si="86"/>
        <v>5097.3864999999996</v>
      </c>
      <c r="S269" s="9"/>
      <c r="T269" s="28">
        <f t="shared" si="87"/>
        <v>0</v>
      </c>
      <c r="U269" s="11">
        <f t="shared" si="88"/>
        <v>5097.3864999999996</v>
      </c>
      <c r="V269" s="28">
        <f t="shared" si="89"/>
        <v>106.94999999999999</v>
      </c>
      <c r="W269" s="28">
        <f t="shared" si="90"/>
        <v>0</v>
      </c>
      <c r="X269" s="28">
        <f t="shared" si="91"/>
        <v>-106.94999999999999</v>
      </c>
      <c r="Y269" s="9"/>
      <c r="Z269" s="9"/>
      <c r="AA269" s="9"/>
    </row>
    <row r="270" spans="1:27" ht="14.25">
      <c r="A270" s="10"/>
      <c r="B270" s="9"/>
      <c r="C270" s="11"/>
      <c r="D270" s="9"/>
      <c r="E270" s="9"/>
      <c r="F270" s="9"/>
      <c r="G270" s="9"/>
      <c r="H270" s="13"/>
      <c r="I270" s="9" t="s">
        <v>11</v>
      </c>
      <c r="J270" s="9"/>
      <c r="K270" s="248">
        <v>45899</v>
      </c>
      <c r="L270" s="249">
        <f t="shared" si="84"/>
        <v>45899</v>
      </c>
      <c r="M270" s="227">
        <v>1465.65</v>
      </c>
      <c r="N270" s="176">
        <v>30</v>
      </c>
      <c r="O270" s="250">
        <v>48.86</v>
      </c>
      <c r="P270" s="251">
        <v>46258</v>
      </c>
      <c r="Q270" s="249">
        <f t="shared" si="85"/>
        <v>46258</v>
      </c>
      <c r="R270" s="11">
        <f t="shared" si="86"/>
        <v>1685.4974999999999</v>
      </c>
      <c r="S270" s="9"/>
      <c r="T270" s="28">
        <f t="shared" si="87"/>
        <v>0</v>
      </c>
      <c r="U270" s="11">
        <f t="shared" si="88"/>
        <v>1685.4974999999999</v>
      </c>
      <c r="V270" s="28">
        <f t="shared" si="89"/>
        <v>34.5</v>
      </c>
      <c r="W270" s="28">
        <f t="shared" si="90"/>
        <v>0</v>
      </c>
      <c r="X270" s="28">
        <f t="shared" si="91"/>
        <v>-34.5</v>
      </c>
      <c r="Y270" s="9"/>
      <c r="Z270" s="9"/>
      <c r="AA270" s="9"/>
    </row>
    <row r="271" spans="1:27" ht="14.25">
      <c r="A271" s="10"/>
      <c r="B271" s="9"/>
      <c r="C271" s="11"/>
      <c r="D271" s="9"/>
      <c r="E271" s="9"/>
      <c r="F271" s="9"/>
      <c r="G271" s="9"/>
      <c r="H271" s="13"/>
      <c r="I271" s="9" t="s">
        <v>11</v>
      </c>
      <c r="J271" s="9"/>
      <c r="K271" s="285"/>
      <c r="L271" s="286">
        <f t="shared" si="84"/>
        <v>0</v>
      </c>
      <c r="M271" s="139"/>
      <c r="N271" s="141"/>
      <c r="O271" s="287"/>
      <c r="P271" s="288">
        <v>46259</v>
      </c>
      <c r="Q271" s="286">
        <f t="shared" si="85"/>
        <v>46259</v>
      </c>
      <c r="R271" s="15">
        <f t="shared" si="86"/>
        <v>0</v>
      </c>
      <c r="S271" s="19"/>
      <c r="T271" s="289" t="e">
        <f t="shared" si="87"/>
        <v>#DIV/0!</v>
      </c>
      <c r="U271" s="19" t="e">
        <f t="shared" si="88"/>
        <v>#DIV/0!</v>
      </c>
      <c r="V271" s="289">
        <f t="shared" si="89"/>
        <v>0</v>
      </c>
      <c r="W271" s="289">
        <f t="shared" si="90"/>
        <v>0</v>
      </c>
      <c r="X271" s="289">
        <f t="shared" si="91"/>
        <v>0</v>
      </c>
      <c r="Y271" s="9"/>
      <c r="Z271" s="9"/>
      <c r="AA271" s="9"/>
    </row>
    <row r="272" spans="1:27" ht="14.25">
      <c r="A272" s="10"/>
      <c r="B272" s="9"/>
      <c r="C272" s="11"/>
      <c r="D272" s="9"/>
      <c r="E272" s="9"/>
      <c r="F272" s="9"/>
      <c r="G272" s="9"/>
      <c r="H272" s="13"/>
      <c r="I272" s="9" t="s">
        <v>11</v>
      </c>
      <c r="J272" s="9"/>
      <c r="K272" s="285"/>
      <c r="L272" s="286">
        <f t="shared" si="84"/>
        <v>0</v>
      </c>
      <c r="M272" s="139"/>
      <c r="N272" s="141"/>
      <c r="O272" s="287"/>
      <c r="P272" s="288">
        <v>46260</v>
      </c>
      <c r="Q272" s="286">
        <f t="shared" si="85"/>
        <v>46260</v>
      </c>
      <c r="R272" s="15">
        <f t="shared" si="86"/>
        <v>0</v>
      </c>
      <c r="S272" s="19"/>
      <c r="T272" s="289" t="e">
        <f t="shared" si="87"/>
        <v>#DIV/0!</v>
      </c>
      <c r="U272" s="19" t="e">
        <f t="shared" si="88"/>
        <v>#DIV/0!</v>
      </c>
      <c r="V272" s="289">
        <f t="shared" si="89"/>
        <v>0</v>
      </c>
      <c r="W272" s="289">
        <f t="shared" si="90"/>
        <v>0</v>
      </c>
      <c r="X272" s="289">
        <f t="shared" si="91"/>
        <v>0</v>
      </c>
      <c r="Y272" s="9"/>
      <c r="Z272" s="9"/>
      <c r="AA272" s="9"/>
    </row>
    <row r="273" spans="1:27" ht="14.25">
      <c r="A273" s="10"/>
      <c r="B273" s="9"/>
      <c r="C273" s="11"/>
      <c r="D273" s="9"/>
      <c r="E273" s="9"/>
      <c r="F273" s="9"/>
      <c r="G273" s="9"/>
      <c r="H273" s="13"/>
      <c r="I273" s="9" t="s">
        <v>11</v>
      </c>
      <c r="J273" s="9"/>
      <c r="K273" s="285"/>
      <c r="L273" s="286">
        <f t="shared" si="84"/>
        <v>0</v>
      </c>
      <c r="M273" s="139"/>
      <c r="N273" s="141"/>
      <c r="O273" s="287"/>
      <c r="P273" s="288">
        <v>46261</v>
      </c>
      <c r="Q273" s="286">
        <f t="shared" si="85"/>
        <v>46261</v>
      </c>
      <c r="R273" s="15">
        <f t="shared" si="86"/>
        <v>0</v>
      </c>
      <c r="S273" s="19"/>
      <c r="T273" s="289" t="e">
        <f t="shared" si="87"/>
        <v>#DIV/0!</v>
      </c>
      <c r="U273" s="19" t="e">
        <f t="shared" si="88"/>
        <v>#DIV/0!</v>
      </c>
      <c r="V273" s="289">
        <f t="shared" si="89"/>
        <v>0</v>
      </c>
      <c r="W273" s="289">
        <f t="shared" si="90"/>
        <v>0</v>
      </c>
      <c r="X273" s="289">
        <f t="shared" si="91"/>
        <v>0</v>
      </c>
      <c r="Y273" s="9"/>
      <c r="Z273" s="9"/>
      <c r="AA273" s="9"/>
    </row>
    <row r="274" spans="1:27" ht="14.25">
      <c r="A274" s="10"/>
      <c r="B274" s="9"/>
      <c r="C274" s="11"/>
      <c r="D274" s="9"/>
      <c r="E274" s="9"/>
      <c r="F274" s="9"/>
      <c r="G274" s="9"/>
      <c r="H274" s="13"/>
      <c r="I274" s="9" t="s">
        <v>11</v>
      </c>
      <c r="J274" s="9"/>
      <c r="K274" s="285"/>
      <c r="L274" s="286">
        <f t="shared" si="84"/>
        <v>0</v>
      </c>
      <c r="M274" s="139"/>
      <c r="N274" s="141"/>
      <c r="O274" s="287"/>
      <c r="P274" s="288">
        <v>46262</v>
      </c>
      <c r="Q274" s="286">
        <f t="shared" si="85"/>
        <v>46262</v>
      </c>
      <c r="R274" s="15">
        <f t="shared" si="86"/>
        <v>0</v>
      </c>
      <c r="S274" s="19"/>
      <c r="T274" s="289" t="e">
        <f t="shared" si="87"/>
        <v>#DIV/0!</v>
      </c>
      <c r="U274" s="19" t="e">
        <f t="shared" si="88"/>
        <v>#DIV/0!</v>
      </c>
      <c r="V274" s="289">
        <f t="shared" si="89"/>
        <v>0</v>
      </c>
      <c r="W274" s="289">
        <f t="shared" si="90"/>
        <v>0</v>
      </c>
      <c r="X274" s="289">
        <f t="shared" si="91"/>
        <v>0</v>
      </c>
      <c r="Y274" s="9"/>
      <c r="Z274" s="9"/>
      <c r="AA274" s="9"/>
    </row>
    <row r="275" spans="1:27" ht="14.25">
      <c r="A275" s="10"/>
      <c r="B275" s="9"/>
      <c r="C275" s="11"/>
      <c r="D275" s="9"/>
      <c r="E275" s="9"/>
      <c r="F275" s="9"/>
      <c r="G275" s="9"/>
      <c r="H275" s="13"/>
      <c r="I275" s="9" t="s">
        <v>11</v>
      </c>
      <c r="J275" s="9"/>
      <c r="K275" s="285"/>
      <c r="L275" s="286">
        <f t="shared" si="84"/>
        <v>0</v>
      </c>
      <c r="M275" s="139"/>
      <c r="N275" s="141"/>
      <c r="O275" s="287"/>
      <c r="P275" s="288">
        <v>46263</v>
      </c>
      <c r="Q275" s="286">
        <f t="shared" si="85"/>
        <v>46263</v>
      </c>
      <c r="R275" s="15">
        <f t="shared" si="86"/>
        <v>0</v>
      </c>
      <c r="S275" s="19"/>
      <c r="T275" s="289" t="e">
        <f t="shared" si="87"/>
        <v>#DIV/0!</v>
      </c>
      <c r="U275" s="19" t="e">
        <f t="shared" si="88"/>
        <v>#DIV/0!</v>
      </c>
      <c r="V275" s="289">
        <f t="shared" si="89"/>
        <v>0</v>
      </c>
      <c r="W275" s="289">
        <f t="shared" si="90"/>
        <v>0</v>
      </c>
      <c r="X275" s="289">
        <f t="shared" si="91"/>
        <v>0</v>
      </c>
      <c r="Y275" s="9"/>
      <c r="Z275" s="9"/>
      <c r="AA275" s="9"/>
    </row>
    <row r="276" spans="1:27" ht="14.25">
      <c r="A276" s="10"/>
      <c r="B276" s="9"/>
      <c r="C276" s="11"/>
      <c r="D276" s="9"/>
      <c r="E276" s="9"/>
      <c r="F276" s="9"/>
      <c r="G276" s="9"/>
      <c r="H276" s="13"/>
      <c r="I276" s="9" t="s">
        <v>11</v>
      </c>
      <c r="J276" s="9"/>
      <c r="K276" s="285"/>
      <c r="L276" s="286">
        <f t="shared" si="84"/>
        <v>0</v>
      </c>
      <c r="M276" s="139"/>
      <c r="N276" s="141"/>
      <c r="O276" s="287"/>
      <c r="P276" s="288">
        <v>46264</v>
      </c>
      <c r="Q276" s="286">
        <f t="shared" si="85"/>
        <v>46264</v>
      </c>
      <c r="R276" s="15">
        <f t="shared" si="86"/>
        <v>0</v>
      </c>
      <c r="S276" s="19"/>
      <c r="T276" s="289" t="e">
        <f t="shared" si="87"/>
        <v>#DIV/0!</v>
      </c>
      <c r="U276" s="19" t="e">
        <f t="shared" si="88"/>
        <v>#DIV/0!</v>
      </c>
      <c r="V276" s="289">
        <f t="shared" si="89"/>
        <v>0</v>
      </c>
      <c r="W276" s="289">
        <f t="shared" si="90"/>
        <v>0</v>
      </c>
      <c r="X276" s="289">
        <f t="shared" si="91"/>
        <v>0</v>
      </c>
      <c r="Y276" s="9"/>
      <c r="Z276" s="9"/>
      <c r="AA276" s="9"/>
    </row>
    <row r="277" spans="1:27" ht="12.75">
      <c r="A277" s="10"/>
      <c r="B277" s="9"/>
      <c r="C277" s="11"/>
      <c r="D277" s="9"/>
      <c r="E277" s="9"/>
      <c r="F277" s="9"/>
      <c r="G277" s="9"/>
      <c r="H277" s="13"/>
      <c r="I277" s="9" t="s">
        <v>11</v>
      </c>
      <c r="J277" s="9"/>
      <c r="K277" s="252">
        <v>46259</v>
      </c>
      <c r="L277" s="255" t="s">
        <v>1578</v>
      </c>
      <c r="M277" s="139">
        <f t="shared" ref="M277:O277" si="92">SUM(M245:M276)</f>
        <v>64237.430000000015</v>
      </c>
      <c r="N277" s="141">
        <f t="shared" si="92"/>
        <v>1396</v>
      </c>
      <c r="O277" s="139">
        <f t="shared" si="92"/>
        <v>1203.32</v>
      </c>
      <c r="P277" s="258">
        <v>46260</v>
      </c>
      <c r="Q277" s="197" t="s">
        <v>1578</v>
      </c>
      <c r="R277" s="139">
        <f t="shared" ref="R277:X277" si="93">SUM(R245:R276)</f>
        <v>73873.044499999989</v>
      </c>
      <c r="S277" s="139">
        <f t="shared" si="93"/>
        <v>0</v>
      </c>
      <c r="T277" s="139" t="e">
        <f t="shared" si="93"/>
        <v>#DIV/0!</v>
      </c>
      <c r="U277" s="139" t="e">
        <f t="shared" si="93"/>
        <v>#DIV/0!</v>
      </c>
      <c r="V277" s="141">
        <f t="shared" si="93"/>
        <v>1605.3999999999999</v>
      </c>
      <c r="W277" s="141">
        <f t="shared" si="93"/>
        <v>0</v>
      </c>
      <c r="X277" s="141">
        <f t="shared" si="93"/>
        <v>-1605.3999999999999</v>
      </c>
      <c r="Y277" s="9"/>
      <c r="Z277" s="9"/>
      <c r="AA277" s="9"/>
    </row>
    <row r="278" spans="1:27" ht="14.25">
      <c r="A278" s="10"/>
      <c r="B278" s="9"/>
      <c r="C278" s="11"/>
      <c r="D278" s="9"/>
      <c r="E278" s="9"/>
      <c r="F278" s="9"/>
      <c r="G278" s="9"/>
      <c r="H278" s="13"/>
      <c r="I278" s="9" t="s">
        <v>11</v>
      </c>
      <c r="J278" s="9"/>
      <c r="K278" s="276">
        <v>45901</v>
      </c>
      <c r="L278" s="249">
        <f t="shared" ref="L278:L313" si="94">K278</f>
        <v>45901</v>
      </c>
      <c r="M278" s="277">
        <v>2804.9</v>
      </c>
      <c r="N278" s="278">
        <v>58</v>
      </c>
      <c r="O278" s="250">
        <v>48.36</v>
      </c>
      <c r="P278" s="251">
        <v>46266</v>
      </c>
      <c r="Q278" s="249">
        <f t="shared" ref="Q278:Q313" si="95">P278</f>
        <v>46266</v>
      </c>
      <c r="R278" s="11">
        <f t="shared" ref="R278:R313" si="96">M278*$Z$1</f>
        <v>3225.6349999999998</v>
      </c>
      <c r="S278" s="9"/>
      <c r="T278" s="28">
        <f t="shared" ref="T278:T313" si="97">S278/V278</f>
        <v>0</v>
      </c>
      <c r="U278" s="11">
        <f t="shared" ref="U278:U418" si="98">R278-T278</f>
        <v>3225.6349999999998</v>
      </c>
      <c r="V278" s="28">
        <f t="shared" ref="V278:V313" si="99">N278*$Z$1</f>
        <v>66.699999999999989</v>
      </c>
      <c r="W278" s="28">
        <f t="shared" ref="W278:W313" si="100">D278</f>
        <v>0</v>
      </c>
      <c r="X278" s="28">
        <f t="shared" ref="X278:X313" si="101">W278-V278</f>
        <v>-66.699999999999989</v>
      </c>
      <c r="Y278" s="9"/>
      <c r="Z278" s="9"/>
      <c r="AA278" s="9"/>
    </row>
    <row r="279" spans="1:27" ht="14.25">
      <c r="A279" s="10"/>
      <c r="B279" s="9"/>
      <c r="C279" s="11"/>
      <c r="D279" s="9"/>
      <c r="E279" s="9"/>
      <c r="F279" s="9"/>
      <c r="G279" s="9"/>
      <c r="H279" s="13"/>
      <c r="I279" s="9" t="s">
        <v>11</v>
      </c>
      <c r="J279" s="9"/>
      <c r="K279" s="248">
        <v>45902</v>
      </c>
      <c r="L279" s="249">
        <f t="shared" si="94"/>
        <v>45902</v>
      </c>
      <c r="M279" s="227">
        <v>2972.2</v>
      </c>
      <c r="N279" s="176">
        <v>62</v>
      </c>
      <c r="O279" s="250">
        <v>47.94</v>
      </c>
      <c r="P279" s="251">
        <v>46261</v>
      </c>
      <c r="Q279" s="249">
        <f t="shared" si="95"/>
        <v>46261</v>
      </c>
      <c r="R279" s="11">
        <f t="shared" si="96"/>
        <v>3418.0299999999997</v>
      </c>
      <c r="S279" s="9"/>
      <c r="T279" s="28">
        <f t="shared" si="97"/>
        <v>0</v>
      </c>
      <c r="U279" s="11">
        <f t="shared" si="98"/>
        <v>3418.0299999999997</v>
      </c>
      <c r="V279" s="28">
        <f t="shared" si="99"/>
        <v>71.3</v>
      </c>
      <c r="W279" s="28">
        <f t="shared" si="100"/>
        <v>0</v>
      </c>
      <c r="X279" s="28">
        <f t="shared" si="101"/>
        <v>-71.3</v>
      </c>
      <c r="Y279" s="9"/>
      <c r="Z279" s="9"/>
      <c r="AA279" s="9"/>
    </row>
    <row r="280" spans="1:27" ht="14.25">
      <c r="A280" s="10"/>
      <c r="B280" s="9"/>
      <c r="C280" s="11"/>
      <c r="D280" s="9"/>
      <c r="E280" s="9"/>
      <c r="F280" s="9"/>
      <c r="G280" s="9"/>
      <c r="H280" s="13"/>
      <c r="I280" s="9" t="s">
        <v>11</v>
      </c>
      <c r="J280" s="9"/>
      <c r="K280" s="276">
        <v>45903</v>
      </c>
      <c r="L280" s="249">
        <f t="shared" si="94"/>
        <v>45903</v>
      </c>
      <c r="M280" s="277">
        <v>4348.5</v>
      </c>
      <c r="N280" s="278">
        <v>88</v>
      </c>
      <c r="O280" s="250">
        <v>49.41</v>
      </c>
      <c r="P280" s="251">
        <v>46262</v>
      </c>
      <c r="Q280" s="249">
        <f t="shared" si="95"/>
        <v>46262</v>
      </c>
      <c r="R280" s="11">
        <f t="shared" si="96"/>
        <v>5000.7749999999996</v>
      </c>
      <c r="S280" s="9"/>
      <c r="T280" s="28">
        <f t="shared" si="97"/>
        <v>0</v>
      </c>
      <c r="U280" s="11">
        <f t="shared" si="98"/>
        <v>5000.7749999999996</v>
      </c>
      <c r="V280" s="28">
        <f t="shared" si="99"/>
        <v>101.19999999999999</v>
      </c>
      <c r="W280" s="28">
        <f t="shared" si="100"/>
        <v>0</v>
      </c>
      <c r="X280" s="28">
        <f t="shared" si="101"/>
        <v>-101.19999999999999</v>
      </c>
      <c r="Y280" s="9"/>
      <c r="Z280" s="9"/>
      <c r="AA280" s="9"/>
    </row>
    <row r="281" spans="1:27" ht="14.25">
      <c r="A281" s="10"/>
      <c r="B281" s="9"/>
      <c r="C281" s="11"/>
      <c r="D281" s="9"/>
      <c r="E281" s="9"/>
      <c r="F281" s="9"/>
      <c r="G281" s="9"/>
      <c r="H281" s="13"/>
      <c r="I281" s="9" t="s">
        <v>11</v>
      </c>
      <c r="J281" s="9"/>
      <c r="K281" s="248">
        <v>45904</v>
      </c>
      <c r="L281" s="249">
        <f t="shared" si="94"/>
        <v>45904</v>
      </c>
      <c r="M281" s="227">
        <v>2206.1999999999998</v>
      </c>
      <c r="N281" s="176">
        <v>48</v>
      </c>
      <c r="O281" s="250">
        <v>45.96</v>
      </c>
      <c r="P281" s="251">
        <v>46263</v>
      </c>
      <c r="Q281" s="249">
        <f t="shared" si="95"/>
        <v>46263</v>
      </c>
      <c r="R281" s="11">
        <f t="shared" si="96"/>
        <v>2537.1299999999997</v>
      </c>
      <c r="S281" s="9"/>
      <c r="T281" s="28">
        <f t="shared" si="97"/>
        <v>0</v>
      </c>
      <c r="U281" s="11">
        <f t="shared" si="98"/>
        <v>2537.1299999999997</v>
      </c>
      <c r="V281" s="28">
        <f t="shared" si="99"/>
        <v>55.199999999999996</v>
      </c>
      <c r="W281" s="28">
        <f t="shared" si="100"/>
        <v>0</v>
      </c>
      <c r="X281" s="28">
        <f t="shared" si="101"/>
        <v>-55.199999999999996</v>
      </c>
      <c r="Y281" s="9"/>
      <c r="Z281" s="9"/>
      <c r="AA281" s="9"/>
    </row>
    <row r="282" spans="1:27" ht="14.25">
      <c r="A282" s="10"/>
      <c r="B282" s="9"/>
      <c r="C282" s="11"/>
      <c r="D282" s="9"/>
      <c r="E282" s="9"/>
      <c r="F282" s="9"/>
      <c r="G282" s="9"/>
      <c r="H282" s="13"/>
      <c r="I282" s="9" t="s">
        <v>11</v>
      </c>
      <c r="J282" s="9"/>
      <c r="K282" s="276">
        <v>45905</v>
      </c>
      <c r="L282" s="249">
        <f t="shared" si="94"/>
        <v>45905</v>
      </c>
      <c r="M282" s="277">
        <v>4107.95</v>
      </c>
      <c r="N282" s="278">
        <v>85</v>
      </c>
      <c r="O282" s="250">
        <v>48.33</v>
      </c>
      <c r="P282" s="251">
        <v>46264</v>
      </c>
      <c r="Q282" s="249">
        <f t="shared" si="95"/>
        <v>46264</v>
      </c>
      <c r="R282" s="11">
        <f t="shared" si="96"/>
        <v>4724.142499999999</v>
      </c>
      <c r="S282" s="9"/>
      <c r="T282" s="28">
        <f t="shared" si="97"/>
        <v>0</v>
      </c>
      <c r="U282" s="11">
        <f t="shared" si="98"/>
        <v>4724.142499999999</v>
      </c>
      <c r="V282" s="28">
        <f t="shared" si="99"/>
        <v>97.749999999999986</v>
      </c>
      <c r="W282" s="28">
        <f t="shared" si="100"/>
        <v>0</v>
      </c>
      <c r="X282" s="28">
        <f t="shared" si="101"/>
        <v>-97.749999999999986</v>
      </c>
      <c r="Y282" s="9"/>
      <c r="Z282" s="9"/>
      <c r="AA282" s="9"/>
    </row>
    <row r="283" spans="1:27" ht="14.25">
      <c r="A283" s="10"/>
      <c r="B283" s="9"/>
      <c r="C283" s="11"/>
      <c r="D283" s="9"/>
      <c r="E283" s="9"/>
      <c r="F283" s="9"/>
      <c r="G283" s="9"/>
      <c r="H283" s="13"/>
      <c r="I283" s="9" t="s">
        <v>11</v>
      </c>
      <c r="J283" s="9"/>
      <c r="K283" s="248">
        <v>45906</v>
      </c>
      <c r="L283" s="249">
        <f t="shared" si="94"/>
        <v>45906</v>
      </c>
      <c r="M283" s="227">
        <v>4447.8100000000004</v>
      </c>
      <c r="N283" s="176">
        <v>95</v>
      </c>
      <c r="O283" s="250">
        <v>46.82</v>
      </c>
      <c r="P283" s="251">
        <v>46265</v>
      </c>
      <c r="Q283" s="249">
        <f t="shared" si="95"/>
        <v>46265</v>
      </c>
      <c r="R283" s="11">
        <f t="shared" si="96"/>
        <v>5114.9814999999999</v>
      </c>
      <c r="S283" s="9"/>
      <c r="T283" s="28">
        <f t="shared" si="97"/>
        <v>0</v>
      </c>
      <c r="U283" s="11">
        <f t="shared" si="98"/>
        <v>5114.9814999999999</v>
      </c>
      <c r="V283" s="28">
        <f t="shared" si="99"/>
        <v>109.24999999999999</v>
      </c>
      <c r="W283" s="28">
        <f t="shared" si="100"/>
        <v>0</v>
      </c>
      <c r="X283" s="28">
        <f t="shared" si="101"/>
        <v>-109.24999999999999</v>
      </c>
      <c r="Y283" s="9"/>
      <c r="Z283" s="9"/>
      <c r="AA283" s="9"/>
    </row>
    <row r="284" spans="1:27" ht="14.25">
      <c r="A284" s="10"/>
      <c r="B284" s="9"/>
      <c r="C284" s="11"/>
      <c r="D284" s="9"/>
      <c r="E284" s="9"/>
      <c r="F284" s="9"/>
      <c r="G284" s="9"/>
      <c r="H284" s="13"/>
      <c r="I284" s="9" t="s">
        <v>11</v>
      </c>
      <c r="J284" s="9"/>
      <c r="K284" s="276">
        <v>45908</v>
      </c>
      <c r="L284" s="249">
        <f t="shared" si="94"/>
        <v>45908</v>
      </c>
      <c r="M284" s="277">
        <v>2974.15</v>
      </c>
      <c r="N284" s="278">
        <v>60</v>
      </c>
      <c r="O284" s="250">
        <v>49.57</v>
      </c>
      <c r="P284" s="251">
        <v>46266</v>
      </c>
      <c r="Q284" s="249">
        <f t="shared" si="95"/>
        <v>46266</v>
      </c>
      <c r="R284" s="11">
        <f t="shared" si="96"/>
        <v>3420.2725</v>
      </c>
      <c r="S284" s="9"/>
      <c r="T284" s="28">
        <f t="shared" si="97"/>
        <v>0</v>
      </c>
      <c r="U284" s="11">
        <f t="shared" si="98"/>
        <v>3420.2725</v>
      </c>
      <c r="V284" s="28">
        <f t="shared" si="99"/>
        <v>69</v>
      </c>
      <c r="W284" s="28">
        <f t="shared" si="100"/>
        <v>0</v>
      </c>
      <c r="X284" s="28">
        <f t="shared" si="101"/>
        <v>-69</v>
      </c>
      <c r="Y284" s="9"/>
      <c r="Z284" s="9"/>
      <c r="AA284" s="9"/>
    </row>
    <row r="285" spans="1:27" ht="14.25">
      <c r="A285" s="10"/>
      <c r="B285" s="9"/>
      <c r="C285" s="11"/>
      <c r="D285" s="9"/>
      <c r="E285" s="9"/>
      <c r="F285" s="9"/>
      <c r="G285" s="9"/>
      <c r="H285" s="13"/>
      <c r="I285" s="9" t="s">
        <v>11</v>
      </c>
      <c r="J285" s="9"/>
      <c r="K285" s="248">
        <v>45909</v>
      </c>
      <c r="L285" s="249">
        <f t="shared" si="94"/>
        <v>45909</v>
      </c>
      <c r="M285" s="227">
        <v>3251.6</v>
      </c>
      <c r="N285" s="176">
        <v>69</v>
      </c>
      <c r="O285" s="250">
        <v>47.12</v>
      </c>
      <c r="P285" s="251">
        <v>46267</v>
      </c>
      <c r="Q285" s="249">
        <f t="shared" si="95"/>
        <v>46267</v>
      </c>
      <c r="R285" s="11">
        <f t="shared" si="96"/>
        <v>3739.3399999999997</v>
      </c>
      <c r="S285" s="9"/>
      <c r="T285" s="28">
        <f t="shared" si="97"/>
        <v>0</v>
      </c>
      <c r="U285" s="11">
        <f t="shared" si="98"/>
        <v>3739.3399999999997</v>
      </c>
      <c r="V285" s="28">
        <f t="shared" si="99"/>
        <v>79.349999999999994</v>
      </c>
      <c r="W285" s="28">
        <f t="shared" si="100"/>
        <v>0</v>
      </c>
      <c r="X285" s="28">
        <f t="shared" si="101"/>
        <v>-79.349999999999994</v>
      </c>
      <c r="Y285" s="9"/>
      <c r="Z285" s="9"/>
      <c r="AA285" s="9"/>
    </row>
    <row r="286" spans="1:27" ht="14.25">
      <c r="A286" s="10"/>
      <c r="B286" s="9"/>
      <c r="C286" s="11"/>
      <c r="D286" s="9"/>
      <c r="E286" s="9"/>
      <c r="F286" s="9"/>
      <c r="G286" s="9"/>
      <c r="H286" s="13"/>
      <c r="I286" s="9" t="s">
        <v>11</v>
      </c>
      <c r="J286" s="9"/>
      <c r="K286" s="276">
        <v>45910</v>
      </c>
      <c r="L286" s="249">
        <f t="shared" si="94"/>
        <v>45910</v>
      </c>
      <c r="M286" s="277">
        <v>4708.25</v>
      </c>
      <c r="N286" s="278">
        <v>103</v>
      </c>
      <c r="O286" s="250">
        <v>45.71</v>
      </c>
      <c r="P286" s="251">
        <v>46268</v>
      </c>
      <c r="Q286" s="249">
        <f t="shared" si="95"/>
        <v>46268</v>
      </c>
      <c r="R286" s="11">
        <f t="shared" si="96"/>
        <v>5414.4874999999993</v>
      </c>
      <c r="S286" s="9"/>
      <c r="T286" s="28">
        <f t="shared" si="97"/>
        <v>0</v>
      </c>
      <c r="U286" s="11">
        <f t="shared" si="98"/>
        <v>5414.4874999999993</v>
      </c>
      <c r="V286" s="28">
        <f t="shared" si="99"/>
        <v>118.44999999999999</v>
      </c>
      <c r="W286" s="28">
        <f t="shared" si="100"/>
        <v>0</v>
      </c>
      <c r="X286" s="28">
        <f t="shared" si="101"/>
        <v>-118.44999999999999</v>
      </c>
      <c r="Y286" s="9"/>
      <c r="Z286" s="9"/>
      <c r="AA286" s="9"/>
    </row>
    <row r="287" spans="1:27" ht="14.25">
      <c r="A287" s="10"/>
      <c r="B287" s="9"/>
      <c r="C287" s="11"/>
      <c r="D287" s="9"/>
      <c r="E287" s="9"/>
      <c r="F287" s="9"/>
      <c r="G287" s="9"/>
      <c r="H287" s="13"/>
      <c r="I287" s="9" t="s">
        <v>11</v>
      </c>
      <c r="J287" s="9"/>
      <c r="K287" s="248">
        <v>45911</v>
      </c>
      <c r="L287" s="249">
        <f t="shared" si="94"/>
        <v>45911</v>
      </c>
      <c r="M287" s="227">
        <v>3254.6</v>
      </c>
      <c r="N287" s="176">
        <v>67</v>
      </c>
      <c r="O287" s="250">
        <v>48.58</v>
      </c>
      <c r="P287" s="251">
        <v>46269</v>
      </c>
      <c r="Q287" s="249">
        <f t="shared" si="95"/>
        <v>46269</v>
      </c>
      <c r="R287" s="11">
        <f t="shared" si="96"/>
        <v>3742.7899999999995</v>
      </c>
      <c r="S287" s="9"/>
      <c r="T287" s="28">
        <f t="shared" si="97"/>
        <v>0</v>
      </c>
      <c r="U287" s="11">
        <f t="shared" si="98"/>
        <v>3742.7899999999995</v>
      </c>
      <c r="V287" s="28">
        <f t="shared" si="99"/>
        <v>77.05</v>
      </c>
      <c r="W287" s="28">
        <f t="shared" si="100"/>
        <v>0</v>
      </c>
      <c r="X287" s="28">
        <f t="shared" si="101"/>
        <v>-77.05</v>
      </c>
      <c r="Y287" s="9"/>
      <c r="Z287" s="9"/>
      <c r="AA287" s="9"/>
    </row>
    <row r="288" spans="1:27" ht="14.25">
      <c r="A288" s="10"/>
      <c r="B288" s="9"/>
      <c r="C288" s="11"/>
      <c r="D288" s="9"/>
      <c r="E288" s="9"/>
      <c r="F288" s="9"/>
      <c r="G288" s="9"/>
      <c r="H288" s="13"/>
      <c r="I288" s="9" t="s">
        <v>11</v>
      </c>
      <c r="J288" s="9"/>
      <c r="K288" s="276">
        <v>45912</v>
      </c>
      <c r="L288" s="249">
        <f t="shared" si="94"/>
        <v>45912</v>
      </c>
      <c r="M288" s="277">
        <v>4476.3500000000004</v>
      </c>
      <c r="N288" s="278">
        <v>93</v>
      </c>
      <c r="O288" s="250">
        <v>48.13</v>
      </c>
      <c r="P288" s="251">
        <v>46270</v>
      </c>
      <c r="Q288" s="249">
        <f t="shared" si="95"/>
        <v>46270</v>
      </c>
      <c r="R288" s="11">
        <f t="shared" si="96"/>
        <v>5147.8024999999998</v>
      </c>
      <c r="S288" s="9"/>
      <c r="T288" s="28">
        <f t="shared" si="97"/>
        <v>0</v>
      </c>
      <c r="U288" s="11">
        <f t="shared" si="98"/>
        <v>5147.8024999999998</v>
      </c>
      <c r="V288" s="28">
        <f t="shared" si="99"/>
        <v>106.94999999999999</v>
      </c>
      <c r="W288" s="28">
        <f t="shared" si="100"/>
        <v>0</v>
      </c>
      <c r="X288" s="28">
        <f t="shared" si="101"/>
        <v>-106.94999999999999</v>
      </c>
      <c r="Y288" s="9"/>
      <c r="Z288" s="9"/>
      <c r="AA288" s="9"/>
    </row>
    <row r="289" spans="1:27" ht="14.25">
      <c r="A289" s="10"/>
      <c r="B289" s="9"/>
      <c r="C289" s="11"/>
      <c r="D289" s="9"/>
      <c r="E289" s="9"/>
      <c r="F289" s="9"/>
      <c r="G289" s="9"/>
      <c r="H289" s="13"/>
      <c r="I289" s="9" t="s">
        <v>11</v>
      </c>
      <c r="J289" s="9"/>
      <c r="K289" s="248">
        <v>45913</v>
      </c>
      <c r="L289" s="249">
        <f t="shared" si="94"/>
        <v>45913</v>
      </c>
      <c r="M289" s="227">
        <v>3381.93</v>
      </c>
      <c r="N289" s="176">
        <v>72</v>
      </c>
      <c r="O289" s="250">
        <v>46.97</v>
      </c>
      <c r="P289" s="251">
        <v>46271</v>
      </c>
      <c r="Q289" s="249">
        <f t="shared" si="95"/>
        <v>46271</v>
      </c>
      <c r="R289" s="11">
        <f t="shared" si="96"/>
        <v>3889.2194999999997</v>
      </c>
      <c r="S289" s="9"/>
      <c r="T289" s="28">
        <f t="shared" si="97"/>
        <v>0</v>
      </c>
      <c r="U289" s="11">
        <f t="shared" si="98"/>
        <v>3889.2194999999997</v>
      </c>
      <c r="V289" s="28">
        <f t="shared" si="99"/>
        <v>82.8</v>
      </c>
      <c r="W289" s="28">
        <f t="shared" si="100"/>
        <v>0</v>
      </c>
      <c r="X289" s="28">
        <f t="shared" si="101"/>
        <v>-82.8</v>
      </c>
      <c r="Y289" s="9"/>
      <c r="Z289" s="9"/>
      <c r="AA289" s="9"/>
    </row>
    <row r="290" spans="1:27" ht="14.25">
      <c r="A290" s="10"/>
      <c r="B290" s="9"/>
      <c r="C290" s="11"/>
      <c r="D290" s="9"/>
      <c r="E290" s="9"/>
      <c r="F290" s="9"/>
      <c r="G290" s="9"/>
      <c r="H290" s="13"/>
      <c r="I290" s="9" t="s">
        <v>11</v>
      </c>
      <c r="J290" s="9"/>
      <c r="K290" s="276">
        <v>45915</v>
      </c>
      <c r="L290" s="249">
        <f t="shared" si="94"/>
        <v>45915</v>
      </c>
      <c r="M290" s="277">
        <v>3617.92</v>
      </c>
      <c r="N290" s="278">
        <v>77</v>
      </c>
      <c r="O290" s="250">
        <v>46.99</v>
      </c>
      <c r="P290" s="251">
        <v>46272</v>
      </c>
      <c r="Q290" s="249">
        <f t="shared" si="95"/>
        <v>46272</v>
      </c>
      <c r="R290" s="11">
        <f t="shared" si="96"/>
        <v>4160.6080000000002</v>
      </c>
      <c r="S290" s="9"/>
      <c r="T290" s="28">
        <f t="shared" si="97"/>
        <v>0</v>
      </c>
      <c r="U290" s="11">
        <f t="shared" si="98"/>
        <v>4160.6080000000002</v>
      </c>
      <c r="V290" s="28">
        <f t="shared" si="99"/>
        <v>88.55</v>
      </c>
      <c r="W290" s="28">
        <f t="shared" si="100"/>
        <v>0</v>
      </c>
      <c r="X290" s="28">
        <f t="shared" si="101"/>
        <v>-88.55</v>
      </c>
      <c r="Y290" s="9"/>
      <c r="Z290" s="9"/>
      <c r="AA290" s="9"/>
    </row>
    <row r="291" spans="1:27" ht="14.25">
      <c r="A291" s="10"/>
      <c r="B291" s="9"/>
      <c r="C291" s="11"/>
      <c r="D291" s="9"/>
      <c r="E291" s="9"/>
      <c r="F291" s="9"/>
      <c r="G291" s="9"/>
      <c r="H291" s="13"/>
      <c r="I291" s="9" t="s">
        <v>11</v>
      </c>
      <c r="J291" s="9"/>
      <c r="K291" s="248">
        <v>45916</v>
      </c>
      <c r="L291" s="249">
        <f t="shared" si="94"/>
        <v>45916</v>
      </c>
      <c r="M291" s="227">
        <v>3765.44</v>
      </c>
      <c r="N291" s="176">
        <v>85</v>
      </c>
      <c r="O291" s="250">
        <v>44.3</v>
      </c>
      <c r="P291" s="251">
        <v>46273</v>
      </c>
      <c r="Q291" s="249">
        <f t="shared" si="95"/>
        <v>46273</v>
      </c>
      <c r="R291" s="11">
        <f t="shared" si="96"/>
        <v>4330.2559999999994</v>
      </c>
      <c r="S291" s="9"/>
      <c r="T291" s="28">
        <f t="shared" si="97"/>
        <v>0</v>
      </c>
      <c r="U291" s="11">
        <f t="shared" si="98"/>
        <v>4330.2559999999994</v>
      </c>
      <c r="V291" s="28">
        <f t="shared" si="99"/>
        <v>97.749999999999986</v>
      </c>
      <c r="W291" s="28">
        <f t="shared" si="100"/>
        <v>0</v>
      </c>
      <c r="X291" s="28">
        <f t="shared" si="101"/>
        <v>-97.749999999999986</v>
      </c>
      <c r="Y291" s="9"/>
      <c r="Z291" s="9"/>
      <c r="AA291" s="9"/>
    </row>
    <row r="292" spans="1:27" ht="14.25">
      <c r="A292" s="10"/>
      <c r="B292" s="9"/>
      <c r="C292" s="11"/>
      <c r="D292" s="9"/>
      <c r="E292" s="9"/>
      <c r="F292" s="9"/>
      <c r="G292" s="9"/>
      <c r="H292" s="13"/>
      <c r="I292" s="9" t="s">
        <v>11</v>
      </c>
      <c r="J292" s="9"/>
      <c r="K292" s="276">
        <v>45917</v>
      </c>
      <c r="L292" s="249">
        <f t="shared" si="94"/>
        <v>45917</v>
      </c>
      <c r="M292" s="277">
        <v>2218.34</v>
      </c>
      <c r="N292" s="278">
        <v>48</v>
      </c>
      <c r="O292" s="250">
        <v>46.22</v>
      </c>
      <c r="P292" s="251">
        <v>46274</v>
      </c>
      <c r="Q292" s="249">
        <f t="shared" si="95"/>
        <v>46274</v>
      </c>
      <c r="R292" s="11">
        <f t="shared" si="96"/>
        <v>2551.0909999999999</v>
      </c>
      <c r="S292" s="9"/>
      <c r="T292" s="28">
        <f t="shared" si="97"/>
        <v>0</v>
      </c>
      <c r="U292" s="11">
        <f t="shared" si="98"/>
        <v>2551.0909999999999</v>
      </c>
      <c r="V292" s="28">
        <f t="shared" si="99"/>
        <v>55.199999999999996</v>
      </c>
      <c r="W292" s="28">
        <f t="shared" si="100"/>
        <v>0</v>
      </c>
      <c r="X292" s="28">
        <f t="shared" si="101"/>
        <v>-55.199999999999996</v>
      </c>
      <c r="Y292" s="9"/>
      <c r="Z292" s="9"/>
      <c r="AA292" s="9"/>
    </row>
    <row r="293" spans="1:27" ht="14.25">
      <c r="A293" s="10"/>
      <c r="B293" s="9"/>
      <c r="C293" s="11"/>
      <c r="D293" s="9"/>
      <c r="E293" s="9"/>
      <c r="F293" s="9"/>
      <c r="G293" s="9"/>
      <c r="H293" s="13"/>
      <c r="I293" s="9" t="s">
        <v>11</v>
      </c>
      <c r="J293" s="9"/>
      <c r="K293" s="248">
        <v>45918</v>
      </c>
      <c r="L293" s="249">
        <f t="shared" si="94"/>
        <v>45918</v>
      </c>
      <c r="M293" s="227">
        <v>3627.73</v>
      </c>
      <c r="N293" s="176">
        <v>74</v>
      </c>
      <c r="O293" s="250">
        <v>49.02</v>
      </c>
      <c r="P293" s="251">
        <v>46275</v>
      </c>
      <c r="Q293" s="249">
        <f t="shared" si="95"/>
        <v>46275</v>
      </c>
      <c r="R293" s="11">
        <f t="shared" si="96"/>
        <v>4171.8894999999993</v>
      </c>
      <c r="S293" s="9"/>
      <c r="T293" s="28">
        <f t="shared" si="97"/>
        <v>0</v>
      </c>
      <c r="U293" s="11">
        <f t="shared" si="98"/>
        <v>4171.8894999999993</v>
      </c>
      <c r="V293" s="28">
        <f t="shared" si="99"/>
        <v>85.1</v>
      </c>
      <c r="W293" s="28">
        <f t="shared" si="100"/>
        <v>0</v>
      </c>
      <c r="X293" s="28">
        <f t="shared" si="101"/>
        <v>-85.1</v>
      </c>
      <c r="Y293" s="9"/>
      <c r="Z293" s="9"/>
      <c r="AA293" s="9"/>
    </row>
    <row r="294" spans="1:27" ht="14.25">
      <c r="A294" s="10"/>
      <c r="B294" s="9"/>
      <c r="C294" s="11"/>
      <c r="D294" s="9"/>
      <c r="E294" s="9"/>
      <c r="F294" s="9"/>
      <c r="G294" s="9"/>
      <c r="H294" s="13"/>
      <c r="I294" s="9" t="s">
        <v>11</v>
      </c>
      <c r="J294" s="9"/>
      <c r="K294" s="276">
        <v>45919</v>
      </c>
      <c r="L294" s="249">
        <f t="shared" si="94"/>
        <v>45919</v>
      </c>
      <c r="M294" s="277">
        <v>3749.39</v>
      </c>
      <c r="N294" s="278">
        <v>79</v>
      </c>
      <c r="O294" s="250">
        <v>47.46</v>
      </c>
      <c r="P294" s="251">
        <v>46276</v>
      </c>
      <c r="Q294" s="249">
        <f t="shared" si="95"/>
        <v>46276</v>
      </c>
      <c r="R294" s="11">
        <f t="shared" si="96"/>
        <v>4311.7984999999999</v>
      </c>
      <c r="S294" s="9"/>
      <c r="T294" s="28">
        <f t="shared" si="97"/>
        <v>0</v>
      </c>
      <c r="U294" s="11">
        <f t="shared" si="98"/>
        <v>4311.7984999999999</v>
      </c>
      <c r="V294" s="28">
        <f t="shared" si="99"/>
        <v>90.85</v>
      </c>
      <c r="W294" s="28">
        <f t="shared" si="100"/>
        <v>0</v>
      </c>
      <c r="X294" s="28">
        <f t="shared" si="101"/>
        <v>-90.85</v>
      </c>
      <c r="Y294" s="9"/>
      <c r="Z294" s="9"/>
      <c r="AA294" s="9"/>
    </row>
    <row r="295" spans="1:27" ht="14.25">
      <c r="A295" s="10"/>
      <c r="B295" s="9"/>
      <c r="C295" s="11"/>
      <c r="D295" s="9"/>
      <c r="E295" s="9"/>
      <c r="F295" s="9"/>
      <c r="G295" s="9"/>
      <c r="H295" s="13"/>
      <c r="I295" s="9" t="s">
        <v>11</v>
      </c>
      <c r="J295" s="9"/>
      <c r="K295" s="248">
        <v>45920</v>
      </c>
      <c r="L295" s="249">
        <f t="shared" si="94"/>
        <v>45920</v>
      </c>
      <c r="M295" s="227">
        <v>3265.33</v>
      </c>
      <c r="N295" s="176">
        <v>69</v>
      </c>
      <c r="O295" s="250">
        <v>47.32</v>
      </c>
      <c r="P295" s="251">
        <v>46277</v>
      </c>
      <c r="Q295" s="249">
        <f t="shared" si="95"/>
        <v>46277</v>
      </c>
      <c r="R295" s="11">
        <f t="shared" si="96"/>
        <v>3755.1294999999996</v>
      </c>
      <c r="S295" s="9"/>
      <c r="T295" s="28">
        <f t="shared" si="97"/>
        <v>0</v>
      </c>
      <c r="U295" s="11">
        <f t="shared" si="98"/>
        <v>3755.1294999999996</v>
      </c>
      <c r="V295" s="28">
        <f t="shared" si="99"/>
        <v>79.349999999999994</v>
      </c>
      <c r="W295" s="28">
        <f t="shared" si="100"/>
        <v>0</v>
      </c>
      <c r="X295" s="28">
        <f t="shared" si="101"/>
        <v>-79.349999999999994</v>
      </c>
      <c r="Y295" s="9"/>
      <c r="Z295" s="9"/>
      <c r="AA295" s="9"/>
    </row>
    <row r="296" spans="1:27" ht="14.25">
      <c r="A296" s="10"/>
      <c r="B296" s="9"/>
      <c r="C296" s="11"/>
      <c r="D296" s="9"/>
      <c r="E296" s="9"/>
      <c r="F296" s="9"/>
      <c r="G296" s="9"/>
      <c r="H296" s="13"/>
      <c r="I296" s="9" t="s">
        <v>11</v>
      </c>
      <c r="J296" s="9"/>
      <c r="K296" s="276">
        <v>45922</v>
      </c>
      <c r="L296" s="249">
        <f t="shared" si="94"/>
        <v>45922</v>
      </c>
      <c r="M296" s="277">
        <v>3014.94</v>
      </c>
      <c r="N296" s="278">
        <v>63</v>
      </c>
      <c r="O296" s="250">
        <v>47.86</v>
      </c>
      <c r="P296" s="251">
        <v>46278</v>
      </c>
      <c r="Q296" s="249">
        <f t="shared" si="95"/>
        <v>46278</v>
      </c>
      <c r="R296" s="11">
        <f t="shared" si="96"/>
        <v>3467.1809999999996</v>
      </c>
      <c r="S296" s="9"/>
      <c r="T296" s="28">
        <f t="shared" si="97"/>
        <v>0</v>
      </c>
      <c r="U296" s="11">
        <f t="shared" si="98"/>
        <v>3467.1809999999996</v>
      </c>
      <c r="V296" s="28">
        <f t="shared" si="99"/>
        <v>72.449999999999989</v>
      </c>
      <c r="W296" s="28">
        <f t="shared" si="100"/>
        <v>0</v>
      </c>
      <c r="X296" s="28">
        <f t="shared" si="101"/>
        <v>-72.449999999999989</v>
      </c>
      <c r="Y296" s="9"/>
      <c r="Z296" s="9"/>
      <c r="AA296" s="9"/>
    </row>
    <row r="297" spans="1:27" ht="14.25">
      <c r="A297" s="10"/>
      <c r="B297" s="9"/>
      <c r="C297" s="11"/>
      <c r="D297" s="9"/>
      <c r="E297" s="9"/>
      <c r="F297" s="9"/>
      <c r="G297" s="9"/>
      <c r="H297" s="13"/>
      <c r="I297" s="9" t="s">
        <v>11</v>
      </c>
      <c r="J297" s="9"/>
      <c r="K297" s="248">
        <v>45923</v>
      </c>
      <c r="L297" s="249">
        <f t="shared" si="94"/>
        <v>45923</v>
      </c>
      <c r="M297" s="227">
        <v>4127.6400000000003</v>
      </c>
      <c r="N297" s="176">
        <v>85</v>
      </c>
      <c r="O297" s="250">
        <v>48.56</v>
      </c>
      <c r="P297" s="251">
        <v>46279</v>
      </c>
      <c r="Q297" s="249">
        <f t="shared" si="95"/>
        <v>46279</v>
      </c>
      <c r="R297" s="11">
        <f t="shared" si="96"/>
        <v>4746.7860000000001</v>
      </c>
      <c r="S297" s="9"/>
      <c r="T297" s="28">
        <f t="shared" si="97"/>
        <v>0</v>
      </c>
      <c r="U297" s="11">
        <f t="shared" si="98"/>
        <v>4746.7860000000001</v>
      </c>
      <c r="V297" s="28">
        <f t="shared" si="99"/>
        <v>97.749999999999986</v>
      </c>
      <c r="W297" s="28">
        <f t="shared" si="100"/>
        <v>0</v>
      </c>
      <c r="X297" s="28">
        <f t="shared" si="101"/>
        <v>-97.749999999999986</v>
      </c>
      <c r="Y297" s="9"/>
      <c r="Z297" s="9"/>
      <c r="AA297" s="9"/>
    </row>
    <row r="298" spans="1:27" ht="14.25">
      <c r="A298" s="10"/>
      <c r="B298" s="9"/>
      <c r="C298" s="11"/>
      <c r="D298" s="9"/>
      <c r="E298" s="9"/>
      <c r="F298" s="9"/>
      <c r="G298" s="9"/>
      <c r="H298" s="13"/>
      <c r="I298" s="9" t="s">
        <v>11</v>
      </c>
      <c r="J298" s="9"/>
      <c r="K298" s="276">
        <v>45924</v>
      </c>
      <c r="L298" s="249">
        <f t="shared" si="94"/>
        <v>45924</v>
      </c>
      <c r="M298" s="277">
        <v>3078.06</v>
      </c>
      <c r="N298" s="278">
        <v>68</v>
      </c>
      <c r="O298" s="250">
        <v>45.27</v>
      </c>
      <c r="P298" s="251">
        <v>46280</v>
      </c>
      <c r="Q298" s="249">
        <f t="shared" si="95"/>
        <v>46280</v>
      </c>
      <c r="R298" s="11">
        <f t="shared" si="96"/>
        <v>3539.7689999999998</v>
      </c>
      <c r="S298" s="9"/>
      <c r="T298" s="28">
        <f t="shared" si="97"/>
        <v>0</v>
      </c>
      <c r="U298" s="11">
        <f t="shared" si="98"/>
        <v>3539.7689999999998</v>
      </c>
      <c r="V298" s="28">
        <f t="shared" si="99"/>
        <v>78.199999999999989</v>
      </c>
      <c r="W298" s="28">
        <f t="shared" si="100"/>
        <v>0</v>
      </c>
      <c r="X298" s="28">
        <f t="shared" si="101"/>
        <v>-78.199999999999989</v>
      </c>
      <c r="Y298" s="9"/>
      <c r="Z298" s="9"/>
      <c r="AA298" s="9"/>
    </row>
    <row r="299" spans="1:27" ht="14.25">
      <c r="A299" s="10"/>
      <c r="B299" s="9"/>
      <c r="C299" s="11"/>
      <c r="D299" s="9"/>
      <c r="E299" s="9"/>
      <c r="F299" s="9"/>
      <c r="G299" s="9"/>
      <c r="H299" s="13"/>
      <c r="I299" s="9" t="s">
        <v>11</v>
      </c>
      <c r="J299" s="9"/>
      <c r="K299" s="248">
        <v>45925</v>
      </c>
      <c r="L299" s="249">
        <f t="shared" si="94"/>
        <v>45925</v>
      </c>
      <c r="M299" s="227">
        <v>3758.77</v>
      </c>
      <c r="N299" s="176">
        <v>79</v>
      </c>
      <c r="O299" s="250">
        <v>47.58</v>
      </c>
      <c r="P299" s="251">
        <v>46281</v>
      </c>
      <c r="Q299" s="249">
        <f t="shared" si="95"/>
        <v>46281</v>
      </c>
      <c r="R299" s="11">
        <f t="shared" si="96"/>
        <v>4322.5854999999992</v>
      </c>
      <c r="S299" s="9"/>
      <c r="T299" s="28">
        <f t="shared" si="97"/>
        <v>0</v>
      </c>
      <c r="U299" s="11">
        <f t="shared" si="98"/>
        <v>4322.5854999999992</v>
      </c>
      <c r="V299" s="28">
        <f t="shared" si="99"/>
        <v>90.85</v>
      </c>
      <c r="W299" s="28">
        <f t="shared" si="100"/>
        <v>0</v>
      </c>
      <c r="X299" s="28">
        <f t="shared" si="101"/>
        <v>-90.85</v>
      </c>
      <c r="Y299" s="9"/>
      <c r="Z299" s="9"/>
      <c r="AA299" s="9"/>
    </row>
    <row r="300" spans="1:27" ht="14.25">
      <c r="A300" s="10"/>
      <c r="B300" s="9"/>
      <c r="C300" s="11"/>
      <c r="D300" s="9"/>
      <c r="E300" s="9"/>
      <c r="F300" s="9"/>
      <c r="G300" s="9"/>
      <c r="H300" s="13"/>
      <c r="I300" s="9" t="s">
        <v>11</v>
      </c>
      <c r="J300" s="9"/>
      <c r="K300" s="276">
        <v>45926</v>
      </c>
      <c r="L300" s="249">
        <f t="shared" si="94"/>
        <v>45926</v>
      </c>
      <c r="M300" s="277">
        <v>2496.0500000000002</v>
      </c>
      <c r="N300" s="278">
        <v>55</v>
      </c>
      <c r="O300" s="250">
        <v>45.38</v>
      </c>
      <c r="P300" s="251">
        <v>46282</v>
      </c>
      <c r="Q300" s="249">
        <f t="shared" si="95"/>
        <v>46282</v>
      </c>
      <c r="R300" s="11">
        <f t="shared" si="96"/>
        <v>2870.4575</v>
      </c>
      <c r="S300" s="9"/>
      <c r="T300" s="28">
        <f t="shared" si="97"/>
        <v>0</v>
      </c>
      <c r="U300" s="11">
        <f t="shared" si="98"/>
        <v>2870.4575</v>
      </c>
      <c r="V300" s="28">
        <f t="shared" si="99"/>
        <v>63.249999999999993</v>
      </c>
      <c r="W300" s="28">
        <f t="shared" si="100"/>
        <v>0</v>
      </c>
      <c r="X300" s="28">
        <f t="shared" si="101"/>
        <v>-63.249999999999993</v>
      </c>
      <c r="Y300" s="9"/>
      <c r="Z300" s="9"/>
      <c r="AA300" s="9"/>
    </row>
    <row r="301" spans="1:27" ht="14.25">
      <c r="A301" s="10"/>
      <c r="B301" s="9"/>
      <c r="C301" s="11"/>
      <c r="D301" s="9"/>
      <c r="E301" s="9"/>
      <c r="F301" s="9"/>
      <c r="G301" s="9"/>
      <c r="H301" s="13"/>
      <c r="I301" s="9" t="s">
        <v>11</v>
      </c>
      <c r="J301" s="9"/>
      <c r="K301" s="248">
        <v>45927</v>
      </c>
      <c r="L301" s="249">
        <f t="shared" si="94"/>
        <v>45927</v>
      </c>
      <c r="M301" s="227">
        <v>2767.55</v>
      </c>
      <c r="N301" s="176">
        <v>58</v>
      </c>
      <c r="O301" s="250">
        <v>47.72</v>
      </c>
      <c r="P301" s="251">
        <v>46283</v>
      </c>
      <c r="Q301" s="249">
        <f t="shared" si="95"/>
        <v>46283</v>
      </c>
      <c r="R301" s="11">
        <f t="shared" si="96"/>
        <v>3182.6824999999999</v>
      </c>
      <c r="S301" s="9"/>
      <c r="T301" s="28">
        <f t="shared" si="97"/>
        <v>0</v>
      </c>
      <c r="U301" s="11">
        <f t="shared" si="98"/>
        <v>3182.6824999999999</v>
      </c>
      <c r="V301" s="28">
        <f t="shared" si="99"/>
        <v>66.699999999999989</v>
      </c>
      <c r="W301" s="28">
        <f t="shared" si="100"/>
        <v>0</v>
      </c>
      <c r="X301" s="28">
        <f t="shared" si="101"/>
        <v>-66.699999999999989</v>
      </c>
      <c r="Y301" s="9"/>
      <c r="Z301" s="9"/>
      <c r="AA301" s="9"/>
    </row>
    <row r="302" spans="1:27" ht="14.25">
      <c r="A302" s="10"/>
      <c r="B302" s="9"/>
      <c r="C302" s="11"/>
      <c r="D302" s="9"/>
      <c r="E302" s="9"/>
      <c r="F302" s="9"/>
      <c r="G302" s="9"/>
      <c r="H302" s="13"/>
      <c r="I302" s="9" t="s">
        <v>11</v>
      </c>
      <c r="J302" s="9"/>
      <c r="K302" s="276">
        <v>45929</v>
      </c>
      <c r="L302" s="249">
        <f t="shared" si="94"/>
        <v>45929</v>
      </c>
      <c r="M302" s="277">
        <v>4222.1499999999996</v>
      </c>
      <c r="N302" s="278">
        <v>90</v>
      </c>
      <c r="O302" s="250">
        <v>46.91</v>
      </c>
      <c r="P302" s="251">
        <v>46284</v>
      </c>
      <c r="Q302" s="249">
        <f t="shared" si="95"/>
        <v>46284</v>
      </c>
      <c r="R302" s="11">
        <f t="shared" si="96"/>
        <v>4855.4724999999989</v>
      </c>
      <c r="S302" s="9"/>
      <c r="T302" s="28">
        <f t="shared" si="97"/>
        <v>0</v>
      </c>
      <c r="U302" s="11">
        <f t="shared" si="98"/>
        <v>4855.4724999999989</v>
      </c>
      <c r="V302" s="28">
        <f t="shared" si="99"/>
        <v>103.49999999999999</v>
      </c>
      <c r="W302" s="28">
        <f t="shared" si="100"/>
        <v>0</v>
      </c>
      <c r="X302" s="28">
        <f t="shared" si="101"/>
        <v>-103.49999999999999</v>
      </c>
      <c r="Y302" s="9"/>
      <c r="Z302" s="9"/>
      <c r="AA302" s="9"/>
    </row>
    <row r="303" spans="1:27" ht="14.25">
      <c r="A303" s="10"/>
      <c r="B303" s="9"/>
      <c r="C303" s="11"/>
      <c r="D303" s="9"/>
      <c r="E303" s="9"/>
      <c r="F303" s="9"/>
      <c r="G303" s="9"/>
      <c r="H303" s="13"/>
      <c r="I303" s="9" t="s">
        <v>11</v>
      </c>
      <c r="J303" s="9"/>
      <c r="K303" s="248">
        <v>45930</v>
      </c>
      <c r="L303" s="249">
        <f t="shared" si="94"/>
        <v>45930</v>
      </c>
      <c r="M303" s="227">
        <v>4403.8</v>
      </c>
      <c r="N303" s="176">
        <v>98</v>
      </c>
      <c r="O303" s="250">
        <v>44.94</v>
      </c>
      <c r="P303" s="251">
        <v>46285</v>
      </c>
      <c r="Q303" s="249">
        <f t="shared" si="95"/>
        <v>46285</v>
      </c>
      <c r="R303" s="11">
        <f t="shared" si="96"/>
        <v>5064.37</v>
      </c>
      <c r="S303" s="9"/>
      <c r="T303" s="28">
        <f t="shared" si="97"/>
        <v>0</v>
      </c>
      <c r="U303" s="11">
        <f t="shared" si="98"/>
        <v>5064.37</v>
      </c>
      <c r="V303" s="28">
        <f t="shared" si="99"/>
        <v>112.69999999999999</v>
      </c>
      <c r="W303" s="28">
        <f t="shared" si="100"/>
        <v>0</v>
      </c>
      <c r="X303" s="28">
        <f t="shared" si="101"/>
        <v>-112.69999999999999</v>
      </c>
      <c r="Y303" s="9"/>
      <c r="Z303" s="9"/>
      <c r="AA303" s="9"/>
    </row>
    <row r="304" spans="1:27" ht="14.25">
      <c r="A304" s="10"/>
      <c r="B304" s="9"/>
      <c r="C304" s="11"/>
      <c r="D304" s="9"/>
      <c r="E304" s="9"/>
      <c r="F304" s="9"/>
      <c r="G304" s="9"/>
      <c r="H304" s="13"/>
      <c r="I304" s="9" t="s">
        <v>11</v>
      </c>
      <c r="J304" s="9"/>
      <c r="K304" s="19"/>
      <c r="L304" s="286">
        <f t="shared" si="94"/>
        <v>0</v>
      </c>
      <c r="M304" s="15"/>
      <c r="N304" s="290"/>
      <c r="O304" s="287"/>
      <c r="P304" s="288">
        <v>46286</v>
      </c>
      <c r="Q304" s="286">
        <f t="shared" si="95"/>
        <v>46286</v>
      </c>
      <c r="R304" s="15">
        <f t="shared" si="96"/>
        <v>0</v>
      </c>
      <c r="S304" s="19"/>
      <c r="T304" s="289" t="e">
        <f t="shared" si="97"/>
        <v>#DIV/0!</v>
      </c>
      <c r="U304" s="19" t="e">
        <f t="shared" si="98"/>
        <v>#DIV/0!</v>
      </c>
      <c r="V304" s="289">
        <f t="shared" si="99"/>
        <v>0</v>
      </c>
      <c r="W304" s="289">
        <f t="shared" si="100"/>
        <v>0</v>
      </c>
      <c r="X304" s="289">
        <f t="shared" si="101"/>
        <v>0</v>
      </c>
      <c r="Y304" s="9"/>
      <c r="Z304" s="9"/>
      <c r="AA304" s="9"/>
    </row>
    <row r="305" spans="1:27" ht="14.25">
      <c r="A305" s="10"/>
      <c r="B305" s="9"/>
      <c r="C305" s="11"/>
      <c r="D305" s="9"/>
      <c r="E305" s="9"/>
      <c r="F305" s="9"/>
      <c r="G305" s="9"/>
      <c r="H305" s="13"/>
      <c r="I305" s="9" t="s">
        <v>11</v>
      </c>
      <c r="J305" s="9"/>
      <c r="K305" s="291"/>
      <c r="L305" s="286">
        <f t="shared" si="94"/>
        <v>0</v>
      </c>
      <c r="M305" s="292"/>
      <c r="N305" s="293"/>
      <c r="O305" s="287"/>
      <c r="P305" s="288">
        <v>46287</v>
      </c>
      <c r="Q305" s="286">
        <f t="shared" si="95"/>
        <v>46287</v>
      </c>
      <c r="R305" s="15">
        <f t="shared" si="96"/>
        <v>0</v>
      </c>
      <c r="S305" s="19"/>
      <c r="T305" s="289" t="e">
        <f t="shared" si="97"/>
        <v>#DIV/0!</v>
      </c>
      <c r="U305" s="19" t="e">
        <f t="shared" si="98"/>
        <v>#DIV/0!</v>
      </c>
      <c r="V305" s="289">
        <f t="shared" si="99"/>
        <v>0</v>
      </c>
      <c r="W305" s="289">
        <f t="shared" si="100"/>
        <v>0</v>
      </c>
      <c r="X305" s="289">
        <f t="shared" si="101"/>
        <v>0</v>
      </c>
      <c r="Y305" s="9"/>
      <c r="Z305" s="9"/>
      <c r="AA305" s="9"/>
    </row>
    <row r="306" spans="1:27" ht="14.25">
      <c r="A306" s="10"/>
      <c r="B306" s="9"/>
      <c r="C306" s="11"/>
      <c r="D306" s="9"/>
      <c r="E306" s="9"/>
      <c r="F306" s="9"/>
      <c r="G306" s="9"/>
      <c r="H306" s="13"/>
      <c r="I306" s="9" t="s">
        <v>11</v>
      </c>
      <c r="J306" s="9"/>
      <c r="K306" s="291"/>
      <c r="L306" s="286">
        <f t="shared" si="94"/>
        <v>0</v>
      </c>
      <c r="M306" s="292"/>
      <c r="N306" s="293"/>
      <c r="O306" s="287"/>
      <c r="P306" s="288">
        <v>46288</v>
      </c>
      <c r="Q306" s="286">
        <f t="shared" si="95"/>
        <v>46288</v>
      </c>
      <c r="R306" s="15">
        <f t="shared" si="96"/>
        <v>0</v>
      </c>
      <c r="S306" s="19"/>
      <c r="T306" s="289" t="e">
        <f t="shared" si="97"/>
        <v>#DIV/0!</v>
      </c>
      <c r="U306" s="19" t="e">
        <f t="shared" si="98"/>
        <v>#DIV/0!</v>
      </c>
      <c r="V306" s="289">
        <f t="shared" si="99"/>
        <v>0</v>
      </c>
      <c r="W306" s="289">
        <f t="shared" si="100"/>
        <v>0</v>
      </c>
      <c r="X306" s="289">
        <f t="shared" si="101"/>
        <v>0</v>
      </c>
      <c r="Y306" s="9"/>
      <c r="Z306" s="9"/>
      <c r="AA306" s="9"/>
    </row>
    <row r="307" spans="1:27" ht="14.25">
      <c r="A307" s="10"/>
      <c r="B307" s="9"/>
      <c r="C307" s="11"/>
      <c r="D307" s="9"/>
      <c r="E307" s="9"/>
      <c r="F307" s="9"/>
      <c r="G307" s="9"/>
      <c r="H307" s="13"/>
      <c r="I307" s="9" t="s">
        <v>11</v>
      </c>
      <c r="J307" s="9"/>
      <c r="K307" s="291"/>
      <c r="L307" s="286">
        <f t="shared" si="94"/>
        <v>0</v>
      </c>
      <c r="M307" s="292"/>
      <c r="N307" s="293"/>
      <c r="O307" s="287"/>
      <c r="P307" s="288">
        <v>46289</v>
      </c>
      <c r="Q307" s="286">
        <f t="shared" si="95"/>
        <v>46289</v>
      </c>
      <c r="R307" s="15">
        <f t="shared" si="96"/>
        <v>0</v>
      </c>
      <c r="S307" s="19"/>
      <c r="T307" s="289" t="e">
        <f t="shared" si="97"/>
        <v>#DIV/0!</v>
      </c>
      <c r="U307" s="19" t="e">
        <f t="shared" si="98"/>
        <v>#DIV/0!</v>
      </c>
      <c r="V307" s="289">
        <f t="shared" si="99"/>
        <v>0</v>
      </c>
      <c r="W307" s="289">
        <f t="shared" si="100"/>
        <v>0</v>
      </c>
      <c r="X307" s="289">
        <f t="shared" si="101"/>
        <v>0</v>
      </c>
      <c r="Y307" s="9"/>
      <c r="Z307" s="9"/>
      <c r="AA307" s="9"/>
    </row>
    <row r="308" spans="1:27" ht="14.25">
      <c r="A308" s="10"/>
      <c r="B308" s="9"/>
      <c r="C308" s="11"/>
      <c r="D308" s="9"/>
      <c r="E308" s="9"/>
      <c r="F308" s="9"/>
      <c r="G308" s="9"/>
      <c r="H308" s="13"/>
      <c r="I308" s="9" t="s">
        <v>11</v>
      </c>
      <c r="J308" s="9"/>
      <c r="K308" s="291"/>
      <c r="L308" s="286">
        <f t="shared" si="94"/>
        <v>0</v>
      </c>
      <c r="M308" s="292"/>
      <c r="N308" s="293"/>
      <c r="O308" s="287"/>
      <c r="P308" s="288">
        <v>46290</v>
      </c>
      <c r="Q308" s="286">
        <f t="shared" si="95"/>
        <v>46290</v>
      </c>
      <c r="R308" s="15">
        <f t="shared" si="96"/>
        <v>0</v>
      </c>
      <c r="S308" s="19"/>
      <c r="T308" s="289" t="e">
        <f t="shared" si="97"/>
        <v>#DIV/0!</v>
      </c>
      <c r="U308" s="19" t="e">
        <f t="shared" si="98"/>
        <v>#DIV/0!</v>
      </c>
      <c r="V308" s="289">
        <f t="shared" si="99"/>
        <v>0</v>
      </c>
      <c r="W308" s="289">
        <f t="shared" si="100"/>
        <v>0</v>
      </c>
      <c r="X308" s="289">
        <f t="shared" si="101"/>
        <v>0</v>
      </c>
      <c r="Y308" s="9"/>
      <c r="Z308" s="9"/>
      <c r="AA308" s="9"/>
    </row>
    <row r="309" spans="1:27" ht="14.25">
      <c r="A309" s="10"/>
      <c r="B309" s="9"/>
      <c r="C309" s="11"/>
      <c r="D309" s="9"/>
      <c r="E309" s="9"/>
      <c r="F309" s="9"/>
      <c r="G309" s="9"/>
      <c r="H309" s="13"/>
      <c r="I309" s="9" t="s">
        <v>11</v>
      </c>
      <c r="J309" s="9"/>
      <c r="K309" s="291"/>
      <c r="L309" s="286">
        <f t="shared" si="94"/>
        <v>0</v>
      </c>
      <c r="M309" s="292"/>
      <c r="N309" s="293"/>
      <c r="O309" s="287"/>
      <c r="P309" s="288">
        <v>46291</v>
      </c>
      <c r="Q309" s="286">
        <f t="shared" si="95"/>
        <v>46291</v>
      </c>
      <c r="R309" s="15">
        <f t="shared" si="96"/>
        <v>0</v>
      </c>
      <c r="S309" s="19"/>
      <c r="T309" s="289" t="e">
        <f t="shared" si="97"/>
        <v>#DIV/0!</v>
      </c>
      <c r="U309" s="19" t="e">
        <f t="shared" si="98"/>
        <v>#DIV/0!</v>
      </c>
      <c r="V309" s="289">
        <f t="shared" si="99"/>
        <v>0</v>
      </c>
      <c r="W309" s="289">
        <f t="shared" si="100"/>
        <v>0</v>
      </c>
      <c r="X309" s="289">
        <f t="shared" si="101"/>
        <v>0</v>
      </c>
      <c r="Y309" s="9"/>
      <c r="Z309" s="9"/>
      <c r="AA309" s="9"/>
    </row>
    <row r="310" spans="1:27" ht="14.25">
      <c r="A310" s="10"/>
      <c r="B310" s="9"/>
      <c r="C310" s="11"/>
      <c r="D310" s="9"/>
      <c r="E310" s="9"/>
      <c r="F310" s="9"/>
      <c r="G310" s="9"/>
      <c r="H310" s="13"/>
      <c r="I310" s="9" t="s">
        <v>11</v>
      </c>
      <c r="J310" s="9"/>
      <c r="K310" s="291"/>
      <c r="L310" s="286">
        <f t="shared" si="94"/>
        <v>0</v>
      </c>
      <c r="M310" s="292"/>
      <c r="N310" s="293"/>
      <c r="O310" s="287"/>
      <c r="P310" s="288">
        <v>46292</v>
      </c>
      <c r="Q310" s="286">
        <f t="shared" si="95"/>
        <v>46292</v>
      </c>
      <c r="R310" s="15">
        <f t="shared" si="96"/>
        <v>0</v>
      </c>
      <c r="S310" s="19"/>
      <c r="T310" s="289" t="e">
        <f t="shared" si="97"/>
        <v>#DIV/0!</v>
      </c>
      <c r="U310" s="19" t="e">
        <f t="shared" si="98"/>
        <v>#DIV/0!</v>
      </c>
      <c r="V310" s="289">
        <f t="shared" si="99"/>
        <v>0</v>
      </c>
      <c r="W310" s="289">
        <f t="shared" si="100"/>
        <v>0</v>
      </c>
      <c r="X310" s="289">
        <f t="shared" si="101"/>
        <v>0</v>
      </c>
      <c r="Y310" s="9"/>
      <c r="Z310" s="9"/>
      <c r="AA310" s="9"/>
    </row>
    <row r="311" spans="1:27" ht="14.25">
      <c r="A311" s="10"/>
      <c r="B311" s="9"/>
      <c r="C311" s="11"/>
      <c r="D311" s="9"/>
      <c r="E311" s="9"/>
      <c r="F311" s="9"/>
      <c r="G311" s="9"/>
      <c r="H311" s="13"/>
      <c r="I311" s="9" t="s">
        <v>11</v>
      </c>
      <c r="J311" s="9"/>
      <c r="K311" s="291"/>
      <c r="L311" s="286">
        <f t="shared" si="94"/>
        <v>0</v>
      </c>
      <c r="M311" s="292"/>
      <c r="N311" s="293"/>
      <c r="O311" s="287"/>
      <c r="P311" s="288">
        <v>46293</v>
      </c>
      <c r="Q311" s="286">
        <f t="shared" si="95"/>
        <v>46293</v>
      </c>
      <c r="R311" s="15">
        <f t="shared" si="96"/>
        <v>0</v>
      </c>
      <c r="S311" s="19"/>
      <c r="T311" s="289" t="e">
        <f t="shared" si="97"/>
        <v>#DIV/0!</v>
      </c>
      <c r="U311" s="19" t="e">
        <f t="shared" si="98"/>
        <v>#DIV/0!</v>
      </c>
      <c r="V311" s="289">
        <f t="shared" si="99"/>
        <v>0</v>
      </c>
      <c r="W311" s="289">
        <f t="shared" si="100"/>
        <v>0</v>
      </c>
      <c r="X311" s="289">
        <f t="shared" si="101"/>
        <v>0</v>
      </c>
      <c r="Y311" s="9"/>
      <c r="Z311" s="9"/>
      <c r="AA311" s="9"/>
    </row>
    <row r="312" spans="1:27" ht="14.25">
      <c r="A312" s="10"/>
      <c r="B312" s="9"/>
      <c r="C312" s="11"/>
      <c r="D312" s="9"/>
      <c r="E312" s="9"/>
      <c r="F312" s="9"/>
      <c r="G312" s="9"/>
      <c r="H312" s="13"/>
      <c r="I312" s="9" t="s">
        <v>11</v>
      </c>
      <c r="J312" s="9"/>
      <c r="K312" s="291"/>
      <c r="L312" s="286">
        <f t="shared" si="94"/>
        <v>0</v>
      </c>
      <c r="M312" s="292"/>
      <c r="N312" s="293"/>
      <c r="O312" s="287"/>
      <c r="P312" s="288">
        <v>46294</v>
      </c>
      <c r="Q312" s="286">
        <f t="shared" si="95"/>
        <v>46294</v>
      </c>
      <c r="R312" s="15">
        <f t="shared" si="96"/>
        <v>0</v>
      </c>
      <c r="S312" s="19"/>
      <c r="T312" s="289" t="e">
        <f t="shared" si="97"/>
        <v>#DIV/0!</v>
      </c>
      <c r="U312" s="19" t="e">
        <f t="shared" si="98"/>
        <v>#DIV/0!</v>
      </c>
      <c r="V312" s="289">
        <f t="shared" si="99"/>
        <v>0</v>
      </c>
      <c r="W312" s="289">
        <f t="shared" si="100"/>
        <v>0</v>
      </c>
      <c r="X312" s="289">
        <f t="shared" si="101"/>
        <v>0</v>
      </c>
      <c r="Y312" s="9"/>
      <c r="Z312" s="9"/>
      <c r="AA312" s="9"/>
    </row>
    <row r="313" spans="1:27" ht="12.75">
      <c r="A313" s="10"/>
      <c r="B313" s="9"/>
      <c r="C313" s="11"/>
      <c r="D313" s="9"/>
      <c r="E313" s="9"/>
      <c r="F313" s="9"/>
      <c r="G313" s="9"/>
      <c r="H313" s="13"/>
      <c r="I313" s="9" t="s">
        <v>11</v>
      </c>
      <c r="J313" s="9"/>
      <c r="K313" s="19"/>
      <c r="L313" s="286">
        <f t="shared" si="94"/>
        <v>0</v>
      </c>
      <c r="M313" s="19"/>
      <c r="N313" s="290"/>
      <c r="O313" s="294"/>
      <c r="P313" s="288">
        <v>46295</v>
      </c>
      <c r="Q313" s="286">
        <f t="shared" si="95"/>
        <v>46295</v>
      </c>
      <c r="R313" s="19">
        <f t="shared" si="96"/>
        <v>0</v>
      </c>
      <c r="S313" s="19"/>
      <c r="T313" s="289" t="e">
        <f t="shared" si="97"/>
        <v>#DIV/0!</v>
      </c>
      <c r="U313" s="19" t="e">
        <f t="shared" si="98"/>
        <v>#DIV/0!</v>
      </c>
      <c r="V313" s="289">
        <f t="shared" si="99"/>
        <v>0</v>
      </c>
      <c r="W313" s="289">
        <f t="shared" si="100"/>
        <v>0</v>
      </c>
      <c r="X313" s="289">
        <f t="shared" si="101"/>
        <v>0</v>
      </c>
      <c r="Y313" s="9"/>
      <c r="Z313" s="9"/>
      <c r="AA313" s="9"/>
    </row>
    <row r="314" spans="1:27" ht="12.75">
      <c r="A314" s="10"/>
      <c r="B314" s="9"/>
      <c r="C314" s="11"/>
      <c r="D314" s="9"/>
      <c r="E314" s="9"/>
      <c r="F314" s="9"/>
      <c r="G314" s="9"/>
      <c r="H314" s="13"/>
      <c r="I314" s="9" t="s">
        <v>11</v>
      </c>
      <c r="J314" s="9"/>
      <c r="K314" s="252">
        <v>46290</v>
      </c>
      <c r="L314" s="295" t="s">
        <v>1578</v>
      </c>
      <c r="M314" s="139">
        <f t="shared" ref="M314:O314" si="102">SUM(M278:M313)</f>
        <v>91047.55</v>
      </c>
      <c r="N314" s="141">
        <f t="shared" si="102"/>
        <v>1928</v>
      </c>
      <c r="O314" s="139">
        <f t="shared" si="102"/>
        <v>1228.4300000000003</v>
      </c>
      <c r="P314" s="284">
        <v>46291</v>
      </c>
      <c r="Q314" s="197" t="s">
        <v>1578</v>
      </c>
      <c r="R314" s="139">
        <f t="shared" ref="R314:T314" si="103">SUM(R278:R313)</f>
        <v>104704.6825</v>
      </c>
      <c r="S314" s="139">
        <f t="shared" si="103"/>
        <v>0</v>
      </c>
      <c r="T314" s="139" t="e">
        <f t="shared" si="103"/>
        <v>#DIV/0!</v>
      </c>
      <c r="U314" s="19" t="e">
        <f t="shared" si="98"/>
        <v>#DIV/0!</v>
      </c>
      <c r="V314" s="141">
        <f t="shared" ref="V314:X314" si="104">SUM(V278:V313)</f>
        <v>2217.1999999999994</v>
      </c>
      <c r="W314" s="141">
        <f t="shared" si="104"/>
        <v>0</v>
      </c>
      <c r="X314" s="141">
        <f t="shared" si="104"/>
        <v>-2217.1999999999994</v>
      </c>
      <c r="Y314" s="9"/>
      <c r="Z314" s="9"/>
      <c r="AA314" s="9"/>
    </row>
    <row r="315" spans="1:27" ht="14.25">
      <c r="A315" s="10"/>
      <c r="B315" s="9"/>
      <c r="C315" s="11"/>
      <c r="D315" s="9"/>
      <c r="E315" s="9"/>
      <c r="F315" s="9"/>
      <c r="G315" s="9"/>
      <c r="H315" s="13"/>
      <c r="I315" s="9" t="s">
        <v>11</v>
      </c>
      <c r="J315" s="9"/>
      <c r="K315" s="276">
        <v>45931</v>
      </c>
      <c r="L315" s="249">
        <f t="shared" ref="L315:L345" si="105">K315</f>
        <v>45931</v>
      </c>
      <c r="M315" s="277">
        <v>5532.83</v>
      </c>
      <c r="N315" s="278">
        <v>121</v>
      </c>
      <c r="O315" s="250">
        <v>45.73</v>
      </c>
      <c r="P315" s="251">
        <v>46296</v>
      </c>
      <c r="Q315" s="249">
        <f t="shared" ref="Q315:Q345" si="106">P315</f>
        <v>46296</v>
      </c>
      <c r="R315" s="11">
        <f t="shared" ref="R315:R345" si="107">M315*$Z$1</f>
        <v>6362.7544999999991</v>
      </c>
      <c r="S315" s="9"/>
      <c r="T315" s="28">
        <f t="shared" ref="T315:T345" si="108">S315/V315</f>
        <v>0</v>
      </c>
      <c r="U315" s="11">
        <f t="shared" si="98"/>
        <v>6362.7544999999991</v>
      </c>
      <c r="V315" s="28">
        <f t="shared" ref="V315:V345" si="109">N315*$Z$1</f>
        <v>139.14999999999998</v>
      </c>
      <c r="W315" s="28">
        <f t="shared" ref="W315:W345" si="110">D315</f>
        <v>0</v>
      </c>
      <c r="X315" s="28">
        <f t="shared" ref="X315:X345" si="111">W315-V315</f>
        <v>-139.14999999999998</v>
      </c>
      <c r="Y315" s="9"/>
      <c r="Z315" s="9"/>
      <c r="AA315" s="9"/>
    </row>
    <row r="316" spans="1:27" ht="14.25">
      <c r="A316" s="10"/>
      <c r="B316" s="9"/>
      <c r="C316" s="11"/>
      <c r="D316" s="9"/>
      <c r="E316" s="9"/>
      <c r="F316" s="9"/>
      <c r="G316" s="9"/>
      <c r="H316" s="13"/>
      <c r="I316" s="9" t="s">
        <v>11</v>
      </c>
      <c r="J316" s="9"/>
      <c r="K316" s="248">
        <v>45932</v>
      </c>
      <c r="L316" s="249">
        <f t="shared" si="105"/>
        <v>45932</v>
      </c>
      <c r="M316" s="227">
        <v>4562.99</v>
      </c>
      <c r="N316" s="176">
        <v>98</v>
      </c>
      <c r="O316" s="250">
        <v>46.56</v>
      </c>
      <c r="P316" s="251">
        <v>46297</v>
      </c>
      <c r="Q316" s="249">
        <f t="shared" si="106"/>
        <v>46297</v>
      </c>
      <c r="R316" s="11">
        <f t="shared" si="107"/>
        <v>5247.4384999999993</v>
      </c>
      <c r="S316" s="9"/>
      <c r="T316" s="28">
        <f t="shared" si="108"/>
        <v>0</v>
      </c>
      <c r="U316" s="11">
        <f t="shared" si="98"/>
        <v>5247.4384999999993</v>
      </c>
      <c r="V316" s="28">
        <f t="shared" si="109"/>
        <v>112.69999999999999</v>
      </c>
      <c r="W316" s="28">
        <f t="shared" si="110"/>
        <v>0</v>
      </c>
      <c r="X316" s="28">
        <f t="shared" si="111"/>
        <v>-112.69999999999999</v>
      </c>
      <c r="Y316" s="9"/>
      <c r="Z316" s="9"/>
      <c r="AA316" s="9"/>
    </row>
    <row r="317" spans="1:27" ht="14.25">
      <c r="A317" s="10"/>
      <c r="B317" s="9"/>
      <c r="C317" s="11"/>
      <c r="D317" s="9"/>
      <c r="E317" s="9"/>
      <c r="F317" s="9"/>
      <c r="G317" s="9"/>
      <c r="H317" s="13"/>
      <c r="I317" s="9" t="s">
        <v>11</v>
      </c>
      <c r="J317" s="9"/>
      <c r="K317" s="276">
        <v>45933</v>
      </c>
      <c r="L317" s="249">
        <f t="shared" si="105"/>
        <v>45933</v>
      </c>
      <c r="M317" s="277">
        <v>3906.76</v>
      </c>
      <c r="N317" s="278">
        <v>78</v>
      </c>
      <c r="O317" s="250">
        <v>50.09</v>
      </c>
      <c r="P317" s="251">
        <v>46298</v>
      </c>
      <c r="Q317" s="249">
        <f t="shared" si="106"/>
        <v>46298</v>
      </c>
      <c r="R317" s="11">
        <f t="shared" si="107"/>
        <v>4492.7740000000003</v>
      </c>
      <c r="S317" s="9"/>
      <c r="T317" s="28">
        <f t="shared" si="108"/>
        <v>0</v>
      </c>
      <c r="U317" s="11">
        <f t="shared" si="98"/>
        <v>4492.7740000000003</v>
      </c>
      <c r="V317" s="28">
        <f t="shared" si="109"/>
        <v>89.699999999999989</v>
      </c>
      <c r="W317" s="28">
        <f t="shared" si="110"/>
        <v>0</v>
      </c>
      <c r="X317" s="28">
        <f t="shared" si="111"/>
        <v>-89.699999999999989</v>
      </c>
      <c r="Y317" s="9"/>
      <c r="Z317" s="9"/>
      <c r="AA317" s="9"/>
    </row>
    <row r="318" spans="1:27" ht="14.25">
      <c r="A318" s="10"/>
      <c r="B318" s="9"/>
      <c r="C318" s="11"/>
      <c r="D318" s="9"/>
      <c r="E318" s="9"/>
      <c r="F318" s="9"/>
      <c r="G318" s="9"/>
      <c r="H318" s="13"/>
      <c r="I318" s="9" t="s">
        <v>11</v>
      </c>
      <c r="J318" s="9"/>
      <c r="K318" s="248">
        <v>45934</v>
      </c>
      <c r="L318" s="249">
        <f t="shared" si="105"/>
        <v>45934</v>
      </c>
      <c r="M318" s="227">
        <v>3395.69</v>
      </c>
      <c r="N318" s="176">
        <v>70</v>
      </c>
      <c r="O318" s="250">
        <v>48.51</v>
      </c>
      <c r="P318" s="251">
        <v>46299</v>
      </c>
      <c r="Q318" s="249">
        <f t="shared" si="106"/>
        <v>46299</v>
      </c>
      <c r="R318" s="11">
        <f t="shared" si="107"/>
        <v>3905.0434999999998</v>
      </c>
      <c r="S318" s="9"/>
      <c r="T318" s="28">
        <f t="shared" si="108"/>
        <v>0</v>
      </c>
      <c r="U318" s="11">
        <f t="shared" si="98"/>
        <v>3905.0434999999998</v>
      </c>
      <c r="V318" s="28">
        <f t="shared" si="109"/>
        <v>80.5</v>
      </c>
      <c r="W318" s="28">
        <f t="shared" si="110"/>
        <v>0</v>
      </c>
      <c r="X318" s="28">
        <f t="shared" si="111"/>
        <v>-80.5</v>
      </c>
      <c r="Y318" s="9"/>
      <c r="Z318" s="9"/>
      <c r="AA318" s="9"/>
    </row>
    <row r="319" spans="1:27" ht="14.25">
      <c r="A319" s="10"/>
      <c r="B319" s="9"/>
      <c r="C319" s="11"/>
      <c r="D319" s="9"/>
      <c r="E319" s="9"/>
      <c r="F319" s="9"/>
      <c r="G319" s="9"/>
      <c r="H319" s="13"/>
      <c r="I319" s="9" t="s">
        <v>11</v>
      </c>
      <c r="J319" s="9"/>
      <c r="K319" s="276">
        <v>45936</v>
      </c>
      <c r="L319" s="249">
        <f t="shared" si="105"/>
        <v>45936</v>
      </c>
      <c r="M319" s="277">
        <v>2783.24</v>
      </c>
      <c r="N319" s="278">
        <v>62</v>
      </c>
      <c r="O319" s="250">
        <v>44.89</v>
      </c>
      <c r="P319" s="251">
        <v>46300</v>
      </c>
      <c r="Q319" s="249">
        <f t="shared" si="106"/>
        <v>46300</v>
      </c>
      <c r="R319" s="11">
        <f t="shared" si="107"/>
        <v>3200.7259999999997</v>
      </c>
      <c r="S319" s="9"/>
      <c r="T319" s="28">
        <f t="shared" si="108"/>
        <v>0</v>
      </c>
      <c r="U319" s="11">
        <f t="shared" si="98"/>
        <v>3200.7259999999997</v>
      </c>
      <c r="V319" s="28">
        <f t="shared" si="109"/>
        <v>71.3</v>
      </c>
      <c r="W319" s="28">
        <f t="shared" si="110"/>
        <v>0</v>
      </c>
      <c r="X319" s="28">
        <f t="shared" si="111"/>
        <v>-71.3</v>
      </c>
      <c r="Y319" s="9"/>
      <c r="Z319" s="9"/>
      <c r="AA319" s="9"/>
    </row>
    <row r="320" spans="1:27" ht="14.25">
      <c r="A320" s="10"/>
      <c r="B320" s="9"/>
      <c r="C320" s="11"/>
      <c r="D320" s="9"/>
      <c r="E320" s="9"/>
      <c r="F320" s="9"/>
      <c r="G320" s="9"/>
      <c r="H320" s="13"/>
      <c r="I320" s="9" t="s">
        <v>11</v>
      </c>
      <c r="J320" s="9"/>
      <c r="K320" s="248">
        <v>45937</v>
      </c>
      <c r="L320" s="249">
        <f t="shared" si="105"/>
        <v>45937</v>
      </c>
      <c r="M320" s="227">
        <v>2508.84</v>
      </c>
      <c r="N320" s="176">
        <v>52</v>
      </c>
      <c r="O320" s="250">
        <v>48.25</v>
      </c>
      <c r="P320" s="251">
        <v>46301</v>
      </c>
      <c r="Q320" s="249">
        <f t="shared" si="106"/>
        <v>46301</v>
      </c>
      <c r="R320" s="11">
        <f t="shared" si="107"/>
        <v>2885.1660000000002</v>
      </c>
      <c r="S320" s="9"/>
      <c r="T320" s="28">
        <f t="shared" si="108"/>
        <v>0</v>
      </c>
      <c r="U320" s="11">
        <f t="shared" si="98"/>
        <v>2885.1660000000002</v>
      </c>
      <c r="V320" s="28">
        <f t="shared" si="109"/>
        <v>59.8</v>
      </c>
      <c r="W320" s="28">
        <f t="shared" si="110"/>
        <v>0</v>
      </c>
      <c r="X320" s="28">
        <f t="shared" si="111"/>
        <v>-59.8</v>
      </c>
      <c r="Y320" s="9"/>
      <c r="Z320" s="9"/>
      <c r="AA320" s="9"/>
    </row>
    <row r="321" spans="1:27" ht="14.25">
      <c r="A321" s="10"/>
      <c r="B321" s="9"/>
      <c r="C321" s="11"/>
      <c r="D321" s="9"/>
      <c r="E321" s="9"/>
      <c r="F321" s="9"/>
      <c r="G321" s="9"/>
      <c r="H321" s="13"/>
      <c r="I321" s="9" t="s">
        <v>11</v>
      </c>
      <c r="J321" s="9"/>
      <c r="K321" s="276">
        <v>45938</v>
      </c>
      <c r="L321" s="249">
        <f t="shared" si="105"/>
        <v>45938</v>
      </c>
      <c r="M321" s="277">
        <v>2385.4699999999998</v>
      </c>
      <c r="N321" s="278">
        <v>50</v>
      </c>
      <c r="O321" s="250">
        <v>47.71</v>
      </c>
      <c r="P321" s="251">
        <v>46302</v>
      </c>
      <c r="Q321" s="249">
        <f t="shared" si="106"/>
        <v>46302</v>
      </c>
      <c r="R321" s="11">
        <f t="shared" si="107"/>
        <v>2743.2904999999996</v>
      </c>
      <c r="S321" s="9"/>
      <c r="T321" s="28">
        <f t="shared" si="108"/>
        <v>0</v>
      </c>
      <c r="U321" s="11">
        <f t="shared" si="98"/>
        <v>2743.2904999999996</v>
      </c>
      <c r="V321" s="28">
        <f t="shared" si="109"/>
        <v>57.499999999999993</v>
      </c>
      <c r="W321" s="28">
        <f t="shared" si="110"/>
        <v>0</v>
      </c>
      <c r="X321" s="28">
        <f t="shared" si="111"/>
        <v>-57.499999999999993</v>
      </c>
      <c r="Y321" s="9"/>
      <c r="Z321" s="9"/>
      <c r="AA321" s="9"/>
    </row>
    <row r="322" spans="1:27" ht="14.25">
      <c r="A322" s="10"/>
      <c r="B322" s="9"/>
      <c r="C322" s="11"/>
      <c r="D322" s="9"/>
      <c r="E322" s="9"/>
      <c r="F322" s="9"/>
      <c r="G322" s="9"/>
      <c r="H322" s="13"/>
      <c r="I322" s="9" t="s">
        <v>11</v>
      </c>
      <c r="J322" s="9"/>
      <c r="K322" s="248">
        <v>45939</v>
      </c>
      <c r="L322" s="249">
        <f t="shared" si="105"/>
        <v>45939</v>
      </c>
      <c r="M322" s="227">
        <v>3653.57</v>
      </c>
      <c r="N322" s="176">
        <v>77</v>
      </c>
      <c r="O322" s="250">
        <v>47.45</v>
      </c>
      <c r="P322" s="251">
        <v>46303</v>
      </c>
      <c r="Q322" s="249">
        <f t="shared" si="106"/>
        <v>46303</v>
      </c>
      <c r="R322" s="11">
        <f t="shared" si="107"/>
        <v>4201.6054999999997</v>
      </c>
      <c r="S322" s="9"/>
      <c r="T322" s="28">
        <f t="shared" si="108"/>
        <v>0</v>
      </c>
      <c r="U322" s="11">
        <f t="shared" si="98"/>
        <v>4201.6054999999997</v>
      </c>
      <c r="V322" s="28">
        <f t="shared" si="109"/>
        <v>88.55</v>
      </c>
      <c r="W322" s="28">
        <f t="shared" si="110"/>
        <v>0</v>
      </c>
      <c r="X322" s="28">
        <f t="shared" si="111"/>
        <v>-88.55</v>
      </c>
      <c r="Y322" s="9"/>
      <c r="Z322" s="9"/>
      <c r="AA322" s="9"/>
    </row>
    <row r="323" spans="1:27" ht="14.25">
      <c r="A323" s="10"/>
      <c r="B323" s="9"/>
      <c r="C323" s="11"/>
      <c r="D323" s="9"/>
      <c r="E323" s="9"/>
      <c r="F323" s="9"/>
      <c r="G323" s="9"/>
      <c r="H323" s="13"/>
      <c r="I323" s="9" t="s">
        <v>11</v>
      </c>
      <c r="J323" s="9"/>
      <c r="K323" s="296">
        <v>45940</v>
      </c>
      <c r="L323" s="249">
        <f t="shared" si="105"/>
        <v>45940</v>
      </c>
      <c r="M323" s="277">
        <v>4802.12</v>
      </c>
      <c r="N323" s="278">
        <v>102</v>
      </c>
      <c r="O323" s="250">
        <v>47.08</v>
      </c>
      <c r="P323" s="251">
        <v>46304</v>
      </c>
      <c r="Q323" s="249">
        <f t="shared" si="106"/>
        <v>46304</v>
      </c>
      <c r="R323" s="11">
        <f t="shared" si="107"/>
        <v>5522.4379999999992</v>
      </c>
      <c r="S323" s="9"/>
      <c r="T323" s="28">
        <f t="shared" si="108"/>
        <v>0</v>
      </c>
      <c r="U323" s="11">
        <f t="shared" si="98"/>
        <v>5522.4379999999992</v>
      </c>
      <c r="V323" s="28">
        <f t="shared" si="109"/>
        <v>117.3</v>
      </c>
      <c r="W323" s="28">
        <f t="shared" si="110"/>
        <v>0</v>
      </c>
      <c r="X323" s="28">
        <f t="shared" si="111"/>
        <v>-117.3</v>
      </c>
      <c r="Y323" s="9"/>
      <c r="Z323" s="9"/>
      <c r="AA323" s="9"/>
    </row>
    <row r="324" spans="1:27" ht="14.25">
      <c r="A324" s="10"/>
      <c r="B324" s="9"/>
      <c r="C324" s="11"/>
      <c r="D324" s="9"/>
      <c r="E324" s="9"/>
      <c r="F324" s="9"/>
      <c r="G324" s="9"/>
      <c r="H324" s="13"/>
      <c r="I324" s="9" t="s">
        <v>11</v>
      </c>
      <c r="J324" s="9"/>
      <c r="K324" s="297">
        <v>45941</v>
      </c>
      <c r="L324" s="249">
        <f t="shared" si="105"/>
        <v>45941</v>
      </c>
      <c r="M324" s="227">
        <v>4020.25</v>
      </c>
      <c r="N324" s="176">
        <v>85</v>
      </c>
      <c r="O324" s="250">
        <v>47.3</v>
      </c>
      <c r="P324" s="251">
        <v>46305</v>
      </c>
      <c r="Q324" s="249">
        <f t="shared" si="106"/>
        <v>46305</v>
      </c>
      <c r="R324" s="11">
        <f t="shared" si="107"/>
        <v>4623.2874999999995</v>
      </c>
      <c r="S324" s="9"/>
      <c r="T324" s="28">
        <f t="shared" si="108"/>
        <v>0</v>
      </c>
      <c r="U324" s="11">
        <f t="shared" si="98"/>
        <v>4623.2874999999995</v>
      </c>
      <c r="V324" s="28">
        <f t="shared" si="109"/>
        <v>97.749999999999986</v>
      </c>
      <c r="W324" s="28">
        <f t="shared" si="110"/>
        <v>0</v>
      </c>
      <c r="X324" s="28">
        <f t="shared" si="111"/>
        <v>-97.749999999999986</v>
      </c>
      <c r="Y324" s="9"/>
      <c r="Z324" s="9"/>
      <c r="AA324" s="9"/>
    </row>
    <row r="325" spans="1:27" ht="14.25">
      <c r="A325" s="10"/>
      <c r="B325" s="9"/>
      <c r="C325" s="11"/>
      <c r="D325" s="9"/>
      <c r="E325" s="9"/>
      <c r="F325" s="9"/>
      <c r="G325" s="9"/>
      <c r="H325" s="13"/>
      <c r="I325" s="9" t="s">
        <v>11</v>
      </c>
      <c r="J325" s="9"/>
      <c r="K325" s="296">
        <v>45943</v>
      </c>
      <c r="L325" s="249">
        <f t="shared" si="105"/>
        <v>45943</v>
      </c>
      <c r="M325" s="277">
        <v>3317.54</v>
      </c>
      <c r="N325" s="278">
        <v>72</v>
      </c>
      <c r="O325" s="250">
        <v>46.08</v>
      </c>
      <c r="P325" s="251">
        <v>46306</v>
      </c>
      <c r="Q325" s="249">
        <f t="shared" si="106"/>
        <v>46306</v>
      </c>
      <c r="R325" s="11">
        <f t="shared" si="107"/>
        <v>3815.1709999999998</v>
      </c>
      <c r="S325" s="9"/>
      <c r="T325" s="28">
        <f t="shared" si="108"/>
        <v>0</v>
      </c>
      <c r="U325" s="11">
        <f t="shared" si="98"/>
        <v>3815.1709999999998</v>
      </c>
      <c r="V325" s="28">
        <f t="shared" si="109"/>
        <v>82.8</v>
      </c>
      <c r="W325" s="28">
        <f t="shared" si="110"/>
        <v>0</v>
      </c>
      <c r="X325" s="28">
        <f t="shared" si="111"/>
        <v>-82.8</v>
      </c>
      <c r="Y325" s="9"/>
      <c r="Z325" s="9"/>
      <c r="AA325" s="9"/>
    </row>
    <row r="326" spans="1:27" ht="14.25">
      <c r="A326" s="10"/>
      <c r="B326" s="9"/>
      <c r="C326" s="11"/>
      <c r="D326" s="9"/>
      <c r="E326" s="9"/>
      <c r="F326" s="9"/>
      <c r="G326" s="9"/>
      <c r="H326" s="13"/>
      <c r="I326" s="9" t="s">
        <v>11</v>
      </c>
      <c r="J326" s="9"/>
      <c r="K326" s="297">
        <v>45944</v>
      </c>
      <c r="L326" s="249">
        <f t="shared" si="105"/>
        <v>45944</v>
      </c>
      <c r="M326" s="227">
        <v>4510.49</v>
      </c>
      <c r="N326" s="176">
        <v>99</v>
      </c>
      <c r="O326" s="250">
        <v>45.56</v>
      </c>
      <c r="P326" s="251">
        <v>46307</v>
      </c>
      <c r="Q326" s="249">
        <f t="shared" si="106"/>
        <v>46307</v>
      </c>
      <c r="R326" s="11">
        <f t="shared" si="107"/>
        <v>5187.0634999999993</v>
      </c>
      <c r="S326" s="9"/>
      <c r="T326" s="28">
        <f t="shared" si="108"/>
        <v>0</v>
      </c>
      <c r="U326" s="11">
        <f t="shared" si="98"/>
        <v>5187.0634999999993</v>
      </c>
      <c r="V326" s="28">
        <f t="shared" si="109"/>
        <v>113.85</v>
      </c>
      <c r="W326" s="28">
        <f t="shared" si="110"/>
        <v>0</v>
      </c>
      <c r="X326" s="28">
        <f t="shared" si="111"/>
        <v>-113.85</v>
      </c>
      <c r="Y326" s="9"/>
      <c r="Z326" s="9"/>
      <c r="AA326" s="9"/>
    </row>
    <row r="327" spans="1:27" ht="14.25">
      <c r="A327" s="10"/>
      <c r="B327" s="9"/>
      <c r="C327" s="11"/>
      <c r="D327" s="9"/>
      <c r="E327" s="9"/>
      <c r="F327" s="9"/>
      <c r="G327" s="9"/>
      <c r="H327" s="13"/>
      <c r="I327" s="9" t="s">
        <v>11</v>
      </c>
      <c r="J327" s="9"/>
      <c r="K327" s="296">
        <v>45945</v>
      </c>
      <c r="L327" s="249">
        <f t="shared" si="105"/>
        <v>45945</v>
      </c>
      <c r="M327" s="277">
        <v>2703.63</v>
      </c>
      <c r="N327" s="278">
        <v>59</v>
      </c>
      <c r="O327" s="250">
        <v>45.82</v>
      </c>
      <c r="P327" s="251">
        <v>46308</v>
      </c>
      <c r="Q327" s="249">
        <f t="shared" si="106"/>
        <v>46308</v>
      </c>
      <c r="R327" s="11">
        <f t="shared" si="107"/>
        <v>3109.1745000000001</v>
      </c>
      <c r="S327" s="9"/>
      <c r="T327" s="28">
        <f t="shared" si="108"/>
        <v>0</v>
      </c>
      <c r="U327" s="11">
        <f t="shared" si="98"/>
        <v>3109.1745000000001</v>
      </c>
      <c r="V327" s="28">
        <f t="shared" si="109"/>
        <v>67.849999999999994</v>
      </c>
      <c r="W327" s="28">
        <f t="shared" si="110"/>
        <v>0</v>
      </c>
      <c r="X327" s="28">
        <f t="shared" si="111"/>
        <v>-67.849999999999994</v>
      </c>
      <c r="Y327" s="9"/>
      <c r="Z327" s="9"/>
      <c r="AA327" s="9"/>
    </row>
    <row r="328" spans="1:27" ht="14.25">
      <c r="A328" s="10"/>
      <c r="B328" s="9"/>
      <c r="C328" s="11"/>
      <c r="D328" s="9"/>
      <c r="E328" s="9"/>
      <c r="F328" s="9"/>
      <c r="G328" s="9"/>
      <c r="H328" s="13"/>
      <c r="I328" s="9" t="s">
        <v>11</v>
      </c>
      <c r="J328" s="9"/>
      <c r="K328" s="297">
        <v>45946</v>
      </c>
      <c r="L328" s="249">
        <f t="shared" si="105"/>
        <v>45946</v>
      </c>
      <c r="M328" s="227">
        <v>3780.37</v>
      </c>
      <c r="N328" s="176">
        <v>83</v>
      </c>
      <c r="O328" s="250">
        <v>45.55</v>
      </c>
      <c r="P328" s="251">
        <v>46309</v>
      </c>
      <c r="Q328" s="249">
        <f t="shared" si="106"/>
        <v>46309</v>
      </c>
      <c r="R328" s="11">
        <f t="shared" si="107"/>
        <v>4347.4254999999994</v>
      </c>
      <c r="S328" s="9"/>
      <c r="T328" s="28">
        <f t="shared" si="108"/>
        <v>0</v>
      </c>
      <c r="U328" s="11">
        <f t="shared" si="98"/>
        <v>4347.4254999999994</v>
      </c>
      <c r="V328" s="28">
        <f t="shared" si="109"/>
        <v>95.449999999999989</v>
      </c>
      <c r="W328" s="28">
        <f t="shared" si="110"/>
        <v>0</v>
      </c>
      <c r="X328" s="28">
        <f t="shared" si="111"/>
        <v>-95.449999999999989</v>
      </c>
      <c r="Y328" s="9"/>
      <c r="Z328" s="9"/>
      <c r="AA328" s="9"/>
    </row>
    <row r="329" spans="1:27" ht="14.25">
      <c r="A329" s="10"/>
      <c r="B329" s="9"/>
      <c r="C329" s="11"/>
      <c r="D329" s="9"/>
      <c r="E329" s="9"/>
      <c r="F329" s="9"/>
      <c r="G329" s="9"/>
      <c r="H329" s="13"/>
      <c r="I329" s="9" t="s">
        <v>11</v>
      </c>
      <c r="J329" s="9"/>
      <c r="K329" s="296">
        <v>45947</v>
      </c>
      <c r="L329" s="249">
        <f t="shared" si="105"/>
        <v>45947</v>
      </c>
      <c r="M329" s="277">
        <v>3389.33</v>
      </c>
      <c r="N329" s="278">
        <v>73</v>
      </c>
      <c r="O329" s="250">
        <v>46.43</v>
      </c>
      <c r="P329" s="251">
        <v>46310</v>
      </c>
      <c r="Q329" s="249">
        <f t="shared" si="106"/>
        <v>46310</v>
      </c>
      <c r="R329" s="11">
        <f t="shared" si="107"/>
        <v>3897.7294999999995</v>
      </c>
      <c r="S329" s="9"/>
      <c r="T329" s="28">
        <f t="shared" si="108"/>
        <v>0</v>
      </c>
      <c r="U329" s="11">
        <f t="shared" si="98"/>
        <v>3897.7294999999995</v>
      </c>
      <c r="V329" s="28">
        <f t="shared" si="109"/>
        <v>83.949999999999989</v>
      </c>
      <c r="W329" s="28">
        <f t="shared" si="110"/>
        <v>0</v>
      </c>
      <c r="X329" s="28">
        <f t="shared" si="111"/>
        <v>-83.949999999999989</v>
      </c>
      <c r="Y329" s="9"/>
      <c r="Z329" s="9"/>
      <c r="AA329" s="9"/>
    </row>
    <row r="330" spans="1:27" ht="14.25">
      <c r="A330" s="10"/>
      <c r="B330" s="9"/>
      <c r="C330" s="11"/>
      <c r="D330" s="9"/>
      <c r="E330" s="9"/>
      <c r="F330" s="9"/>
      <c r="G330" s="9"/>
      <c r="H330" s="13"/>
      <c r="I330" s="9"/>
      <c r="J330" s="9"/>
      <c r="K330" s="297">
        <v>45948</v>
      </c>
      <c r="L330" s="249">
        <f t="shared" si="105"/>
        <v>45948</v>
      </c>
      <c r="M330" s="227">
        <v>2565.64</v>
      </c>
      <c r="N330" s="176">
        <v>56</v>
      </c>
      <c r="O330" s="250">
        <v>45.82</v>
      </c>
      <c r="P330" s="251">
        <v>46311</v>
      </c>
      <c r="Q330" s="249">
        <f t="shared" si="106"/>
        <v>46311</v>
      </c>
      <c r="R330" s="11">
        <f t="shared" si="107"/>
        <v>2950.4859999999994</v>
      </c>
      <c r="S330" s="9"/>
      <c r="T330" s="28">
        <f t="shared" si="108"/>
        <v>0</v>
      </c>
      <c r="U330" s="11">
        <f t="shared" si="98"/>
        <v>2950.4859999999994</v>
      </c>
      <c r="V330" s="28">
        <f t="shared" si="109"/>
        <v>64.399999999999991</v>
      </c>
      <c r="W330" s="28">
        <f t="shared" si="110"/>
        <v>0</v>
      </c>
      <c r="X330" s="28">
        <f t="shared" si="111"/>
        <v>-64.399999999999991</v>
      </c>
      <c r="Y330" s="9"/>
      <c r="Z330" s="9"/>
      <c r="AA330" s="9"/>
    </row>
    <row r="331" spans="1:27" ht="14.25">
      <c r="A331" s="10"/>
      <c r="B331" s="9"/>
      <c r="C331" s="11"/>
      <c r="D331" s="9"/>
      <c r="E331" s="9"/>
      <c r="F331" s="9"/>
      <c r="G331" s="9"/>
      <c r="H331" s="13"/>
      <c r="I331" s="9"/>
      <c r="J331" s="9"/>
      <c r="K331" s="296">
        <v>45950</v>
      </c>
      <c r="L331" s="249">
        <f t="shared" si="105"/>
        <v>45950</v>
      </c>
      <c r="M331" s="277">
        <v>2973.43</v>
      </c>
      <c r="N331" s="278">
        <v>61</v>
      </c>
      <c r="O331" s="250">
        <v>48.74</v>
      </c>
      <c r="P331" s="251">
        <v>46312</v>
      </c>
      <c r="Q331" s="249">
        <f t="shared" si="106"/>
        <v>46312</v>
      </c>
      <c r="R331" s="11">
        <f t="shared" si="107"/>
        <v>3419.4444999999996</v>
      </c>
      <c r="S331" s="11"/>
      <c r="T331" s="28">
        <f t="shared" si="108"/>
        <v>0</v>
      </c>
      <c r="U331" s="11">
        <f t="shared" si="98"/>
        <v>3419.4444999999996</v>
      </c>
      <c r="V331" s="28">
        <f t="shared" si="109"/>
        <v>70.149999999999991</v>
      </c>
      <c r="W331" s="28">
        <f t="shared" si="110"/>
        <v>0</v>
      </c>
      <c r="X331" s="28">
        <f t="shared" si="111"/>
        <v>-70.149999999999991</v>
      </c>
      <c r="Y331" s="9"/>
      <c r="Z331" s="9"/>
      <c r="AA331" s="9"/>
    </row>
    <row r="332" spans="1:27" ht="14.25">
      <c r="A332" s="10"/>
      <c r="B332" s="9"/>
      <c r="C332" s="11"/>
      <c r="D332" s="9"/>
      <c r="E332" s="9"/>
      <c r="F332" s="9"/>
      <c r="G332" s="9"/>
      <c r="H332" s="13"/>
      <c r="I332" s="9"/>
      <c r="J332" s="9"/>
      <c r="K332" s="297">
        <v>45951</v>
      </c>
      <c r="L332" s="249">
        <f t="shared" si="105"/>
        <v>45951</v>
      </c>
      <c r="M332" s="227">
        <v>3847.42</v>
      </c>
      <c r="N332" s="176">
        <v>78</v>
      </c>
      <c r="O332" s="250">
        <v>49.33</v>
      </c>
      <c r="P332" s="251">
        <v>46313</v>
      </c>
      <c r="Q332" s="249">
        <f t="shared" si="106"/>
        <v>46313</v>
      </c>
      <c r="R332" s="11">
        <f t="shared" si="107"/>
        <v>4424.5329999999994</v>
      </c>
      <c r="S332" s="9"/>
      <c r="T332" s="28">
        <f t="shared" si="108"/>
        <v>0</v>
      </c>
      <c r="U332" s="11">
        <f t="shared" si="98"/>
        <v>4424.5329999999994</v>
      </c>
      <c r="V332" s="28">
        <f t="shared" si="109"/>
        <v>89.699999999999989</v>
      </c>
      <c r="W332" s="28">
        <f t="shared" si="110"/>
        <v>0</v>
      </c>
      <c r="X332" s="28">
        <f t="shared" si="111"/>
        <v>-89.699999999999989</v>
      </c>
      <c r="Y332" s="9"/>
      <c r="Z332" s="9"/>
      <c r="AA332" s="9"/>
    </row>
    <row r="333" spans="1:27" ht="14.25">
      <c r="A333" s="10"/>
      <c r="B333" s="9"/>
      <c r="C333" s="11"/>
      <c r="D333" s="9"/>
      <c r="E333" s="9"/>
      <c r="F333" s="9"/>
      <c r="G333" s="9"/>
      <c r="H333" s="13"/>
      <c r="I333" s="9"/>
      <c r="J333" s="9"/>
      <c r="K333" s="296">
        <v>45952</v>
      </c>
      <c r="L333" s="249">
        <f t="shared" si="105"/>
        <v>45952</v>
      </c>
      <c r="M333" s="277">
        <v>4186.7299999999996</v>
      </c>
      <c r="N333" s="278">
        <v>86</v>
      </c>
      <c r="O333" s="250">
        <v>48.68</v>
      </c>
      <c r="P333" s="251">
        <v>46314</v>
      </c>
      <c r="Q333" s="249">
        <f t="shared" si="106"/>
        <v>46314</v>
      </c>
      <c r="R333" s="11">
        <f t="shared" si="107"/>
        <v>4814.7394999999988</v>
      </c>
      <c r="S333" s="9"/>
      <c r="T333" s="28">
        <f t="shared" si="108"/>
        <v>0</v>
      </c>
      <c r="U333" s="11">
        <f t="shared" si="98"/>
        <v>4814.7394999999988</v>
      </c>
      <c r="V333" s="28">
        <f t="shared" si="109"/>
        <v>98.899999999999991</v>
      </c>
      <c r="W333" s="28">
        <f t="shared" si="110"/>
        <v>0</v>
      </c>
      <c r="X333" s="28">
        <f t="shared" si="111"/>
        <v>-98.899999999999991</v>
      </c>
      <c r="Y333" s="9"/>
      <c r="Z333" s="9"/>
      <c r="AA333" s="9"/>
    </row>
    <row r="334" spans="1:27" ht="14.25">
      <c r="A334" s="10"/>
      <c r="B334" s="9"/>
      <c r="C334" s="11"/>
      <c r="D334" s="9"/>
      <c r="E334" s="9"/>
      <c r="F334" s="9"/>
      <c r="G334" s="9"/>
      <c r="H334" s="13"/>
      <c r="I334" s="9"/>
      <c r="J334" s="9"/>
      <c r="K334" s="297">
        <v>45953</v>
      </c>
      <c r="L334" s="249">
        <f t="shared" si="105"/>
        <v>45953</v>
      </c>
      <c r="M334" s="227">
        <v>3985.92</v>
      </c>
      <c r="N334" s="176">
        <v>85</v>
      </c>
      <c r="O334" s="250">
        <v>46.89</v>
      </c>
      <c r="P334" s="251">
        <v>46315</v>
      </c>
      <c r="Q334" s="249">
        <f t="shared" si="106"/>
        <v>46315</v>
      </c>
      <c r="R334" s="11">
        <f t="shared" si="107"/>
        <v>4583.808</v>
      </c>
      <c r="S334" s="9"/>
      <c r="T334" s="28">
        <f t="shared" si="108"/>
        <v>0</v>
      </c>
      <c r="U334" s="11">
        <f t="shared" si="98"/>
        <v>4583.808</v>
      </c>
      <c r="V334" s="28">
        <f t="shared" si="109"/>
        <v>97.749999999999986</v>
      </c>
      <c r="W334" s="28">
        <f t="shared" si="110"/>
        <v>0</v>
      </c>
      <c r="X334" s="28">
        <f t="shared" si="111"/>
        <v>-97.749999999999986</v>
      </c>
      <c r="Y334" s="9"/>
      <c r="Z334" s="9"/>
      <c r="AA334" s="9"/>
    </row>
    <row r="335" spans="1:27" ht="14.25">
      <c r="A335" s="10"/>
      <c r="B335" s="9"/>
      <c r="C335" s="11"/>
      <c r="D335" s="9"/>
      <c r="E335" s="9"/>
      <c r="F335" s="9"/>
      <c r="G335" s="9"/>
      <c r="H335" s="13"/>
      <c r="I335" s="9"/>
      <c r="J335" s="9"/>
      <c r="K335" s="296">
        <v>45954</v>
      </c>
      <c r="L335" s="249">
        <f t="shared" si="105"/>
        <v>45954</v>
      </c>
      <c r="M335" s="277">
        <v>5472.23</v>
      </c>
      <c r="N335" s="278">
        <v>111</v>
      </c>
      <c r="O335" s="250">
        <v>49.3</v>
      </c>
      <c r="P335" s="251">
        <v>46316</v>
      </c>
      <c r="Q335" s="249">
        <f t="shared" si="106"/>
        <v>46316</v>
      </c>
      <c r="R335" s="11">
        <f t="shared" si="107"/>
        <v>6293.0644999999986</v>
      </c>
      <c r="S335" s="9"/>
      <c r="T335" s="28">
        <f t="shared" si="108"/>
        <v>0</v>
      </c>
      <c r="U335" s="11">
        <f t="shared" si="98"/>
        <v>6293.0644999999986</v>
      </c>
      <c r="V335" s="28">
        <f t="shared" si="109"/>
        <v>127.64999999999999</v>
      </c>
      <c r="W335" s="28">
        <f t="shared" si="110"/>
        <v>0</v>
      </c>
      <c r="X335" s="28">
        <f t="shared" si="111"/>
        <v>-127.64999999999999</v>
      </c>
      <c r="Y335" s="9"/>
      <c r="Z335" s="9"/>
      <c r="AA335" s="9"/>
    </row>
    <row r="336" spans="1:27" ht="14.25">
      <c r="A336" s="10"/>
      <c r="B336" s="9"/>
      <c r="C336" s="11"/>
      <c r="D336" s="9"/>
      <c r="E336" s="9"/>
      <c r="F336" s="9"/>
      <c r="G336" s="9"/>
      <c r="H336" s="13"/>
      <c r="I336" s="9"/>
      <c r="J336" s="9"/>
      <c r="K336" s="297">
        <v>45955</v>
      </c>
      <c r="L336" s="249">
        <f t="shared" si="105"/>
        <v>45955</v>
      </c>
      <c r="M336" s="227">
        <v>4056.89</v>
      </c>
      <c r="N336" s="176">
        <v>80</v>
      </c>
      <c r="O336" s="250">
        <v>50.71</v>
      </c>
      <c r="P336" s="251">
        <v>46317</v>
      </c>
      <c r="Q336" s="249">
        <f t="shared" si="106"/>
        <v>46317</v>
      </c>
      <c r="R336" s="11">
        <f t="shared" si="107"/>
        <v>4665.4234999999999</v>
      </c>
      <c r="S336" s="9"/>
      <c r="T336" s="28">
        <f t="shared" si="108"/>
        <v>0</v>
      </c>
      <c r="U336" s="11">
        <f t="shared" si="98"/>
        <v>4665.4234999999999</v>
      </c>
      <c r="V336" s="28">
        <f t="shared" si="109"/>
        <v>92</v>
      </c>
      <c r="W336" s="28">
        <f t="shared" si="110"/>
        <v>0</v>
      </c>
      <c r="X336" s="28">
        <f t="shared" si="111"/>
        <v>-92</v>
      </c>
      <c r="Y336" s="9"/>
      <c r="Z336" s="9"/>
      <c r="AA336" s="9"/>
    </row>
    <row r="337" spans="1:27" ht="14.25">
      <c r="A337" s="10"/>
      <c r="B337" s="9"/>
      <c r="C337" s="11"/>
      <c r="D337" s="9"/>
      <c r="E337" s="9"/>
      <c r="F337" s="9"/>
      <c r="G337" s="9"/>
      <c r="H337" s="13"/>
      <c r="I337" s="9"/>
      <c r="J337" s="9"/>
      <c r="K337" s="296">
        <v>45957</v>
      </c>
      <c r="L337" s="249">
        <f t="shared" si="105"/>
        <v>45957</v>
      </c>
      <c r="M337" s="277">
        <v>3378.46</v>
      </c>
      <c r="N337" s="278">
        <v>69</v>
      </c>
      <c r="O337" s="250">
        <v>48.96</v>
      </c>
      <c r="P337" s="251">
        <v>46318</v>
      </c>
      <c r="Q337" s="249">
        <f t="shared" si="106"/>
        <v>46318</v>
      </c>
      <c r="R337" s="11">
        <f t="shared" si="107"/>
        <v>3885.2289999999998</v>
      </c>
      <c r="S337" s="9"/>
      <c r="T337" s="28">
        <f t="shared" si="108"/>
        <v>0</v>
      </c>
      <c r="U337" s="11">
        <f t="shared" si="98"/>
        <v>3885.2289999999998</v>
      </c>
      <c r="V337" s="28">
        <f t="shared" si="109"/>
        <v>79.349999999999994</v>
      </c>
      <c r="W337" s="28">
        <f t="shared" si="110"/>
        <v>0</v>
      </c>
      <c r="X337" s="28">
        <f t="shared" si="111"/>
        <v>-79.349999999999994</v>
      </c>
      <c r="Y337" s="9"/>
      <c r="Z337" s="9"/>
      <c r="AA337" s="9"/>
    </row>
    <row r="338" spans="1:27" ht="14.25">
      <c r="A338" s="10"/>
      <c r="B338" s="9"/>
      <c r="C338" s="11"/>
      <c r="D338" s="9"/>
      <c r="E338" s="9"/>
      <c r="F338" s="9"/>
      <c r="G338" s="9"/>
      <c r="H338" s="13"/>
      <c r="I338" s="9"/>
      <c r="J338" s="9"/>
      <c r="K338" s="297">
        <v>45958</v>
      </c>
      <c r="L338" s="249">
        <f t="shared" si="105"/>
        <v>45958</v>
      </c>
      <c r="M338" s="227">
        <v>4002.79</v>
      </c>
      <c r="N338" s="176">
        <v>88</v>
      </c>
      <c r="O338" s="250">
        <v>45.49</v>
      </c>
      <c r="P338" s="251">
        <v>46319</v>
      </c>
      <c r="Q338" s="249">
        <f t="shared" si="106"/>
        <v>46319</v>
      </c>
      <c r="R338" s="11">
        <f t="shared" si="107"/>
        <v>4603.2084999999997</v>
      </c>
      <c r="S338" s="9"/>
      <c r="T338" s="28">
        <f t="shared" si="108"/>
        <v>0</v>
      </c>
      <c r="U338" s="11">
        <f t="shared" si="98"/>
        <v>4603.2084999999997</v>
      </c>
      <c r="V338" s="28">
        <f t="shared" si="109"/>
        <v>101.19999999999999</v>
      </c>
      <c r="W338" s="28">
        <f t="shared" si="110"/>
        <v>0</v>
      </c>
      <c r="X338" s="28">
        <f t="shared" si="111"/>
        <v>-101.19999999999999</v>
      </c>
      <c r="Y338" s="9"/>
      <c r="Z338" s="9"/>
      <c r="AA338" s="9"/>
    </row>
    <row r="339" spans="1:27" ht="14.25">
      <c r="A339" s="10"/>
      <c r="B339" s="9"/>
      <c r="C339" s="11"/>
      <c r="D339" s="9"/>
      <c r="E339" s="9"/>
      <c r="F339" s="9"/>
      <c r="G339" s="9"/>
      <c r="H339" s="13"/>
      <c r="I339" s="9"/>
      <c r="J339" s="9"/>
      <c r="K339" s="296">
        <v>45959</v>
      </c>
      <c r="L339" s="249">
        <f t="shared" si="105"/>
        <v>45959</v>
      </c>
      <c r="M339" s="277">
        <v>4258.3599999999997</v>
      </c>
      <c r="N339" s="278">
        <v>83</v>
      </c>
      <c r="O339" s="250">
        <v>51.31</v>
      </c>
      <c r="P339" s="251">
        <v>46320</v>
      </c>
      <c r="Q339" s="249">
        <f t="shared" si="106"/>
        <v>46320</v>
      </c>
      <c r="R339" s="11">
        <f t="shared" si="107"/>
        <v>4897.1139999999996</v>
      </c>
      <c r="S339" s="9"/>
      <c r="T339" s="28">
        <f t="shared" si="108"/>
        <v>0</v>
      </c>
      <c r="U339" s="11">
        <f t="shared" si="98"/>
        <v>4897.1139999999996</v>
      </c>
      <c r="V339" s="28">
        <f t="shared" si="109"/>
        <v>95.449999999999989</v>
      </c>
      <c r="W339" s="28">
        <f t="shared" si="110"/>
        <v>0</v>
      </c>
      <c r="X339" s="28">
        <f t="shared" si="111"/>
        <v>-95.449999999999989</v>
      </c>
      <c r="Y339" s="9"/>
      <c r="Z339" s="9"/>
      <c r="AA339" s="9"/>
    </row>
    <row r="340" spans="1:27" ht="14.25">
      <c r="A340" s="10"/>
      <c r="B340" s="9"/>
      <c r="C340" s="11"/>
      <c r="D340" s="9"/>
      <c r="E340" s="9"/>
      <c r="F340" s="9"/>
      <c r="G340" s="9"/>
      <c r="H340" s="13"/>
      <c r="I340" s="9"/>
      <c r="J340" s="9"/>
      <c r="K340" s="297">
        <v>45960</v>
      </c>
      <c r="L340" s="249">
        <f t="shared" si="105"/>
        <v>45960</v>
      </c>
      <c r="M340" s="227">
        <v>5233.07</v>
      </c>
      <c r="N340" s="176">
        <v>106</v>
      </c>
      <c r="O340" s="250">
        <v>49.37</v>
      </c>
      <c r="P340" s="251">
        <v>46321</v>
      </c>
      <c r="Q340" s="249">
        <f t="shared" si="106"/>
        <v>46321</v>
      </c>
      <c r="R340" s="11">
        <f t="shared" si="107"/>
        <v>6018.0304999999989</v>
      </c>
      <c r="S340" s="9"/>
      <c r="T340" s="28">
        <f t="shared" si="108"/>
        <v>0</v>
      </c>
      <c r="U340" s="11">
        <f t="shared" si="98"/>
        <v>6018.0304999999989</v>
      </c>
      <c r="V340" s="28">
        <f t="shared" si="109"/>
        <v>121.89999999999999</v>
      </c>
      <c r="W340" s="28">
        <f t="shared" si="110"/>
        <v>0</v>
      </c>
      <c r="X340" s="28">
        <f t="shared" si="111"/>
        <v>-121.89999999999999</v>
      </c>
      <c r="Y340" s="9"/>
      <c r="Z340" s="9"/>
      <c r="AA340" s="9"/>
    </row>
    <row r="341" spans="1:27" ht="14.25">
      <c r="A341" s="10"/>
      <c r="B341" s="9"/>
      <c r="C341" s="11"/>
      <c r="D341" s="9"/>
      <c r="E341" s="9"/>
      <c r="F341" s="9"/>
      <c r="G341" s="9"/>
      <c r="H341" s="13"/>
      <c r="I341" s="9"/>
      <c r="J341" s="9"/>
      <c r="K341" s="296">
        <v>45961</v>
      </c>
      <c r="L341" s="249">
        <f t="shared" si="105"/>
        <v>45961</v>
      </c>
      <c r="M341" s="277">
        <v>5595.68</v>
      </c>
      <c r="N341" s="278">
        <v>116</v>
      </c>
      <c r="O341" s="250">
        <v>48.24</v>
      </c>
      <c r="P341" s="251">
        <v>46322</v>
      </c>
      <c r="Q341" s="249">
        <f t="shared" si="106"/>
        <v>46322</v>
      </c>
      <c r="R341" s="11">
        <f t="shared" si="107"/>
        <v>6435.0320000000002</v>
      </c>
      <c r="S341" s="9"/>
      <c r="T341" s="28">
        <f t="shared" si="108"/>
        <v>0</v>
      </c>
      <c r="U341" s="11">
        <f t="shared" si="98"/>
        <v>6435.0320000000002</v>
      </c>
      <c r="V341" s="28">
        <f t="shared" si="109"/>
        <v>133.39999999999998</v>
      </c>
      <c r="W341" s="28">
        <f t="shared" si="110"/>
        <v>0</v>
      </c>
      <c r="X341" s="28">
        <f t="shared" si="111"/>
        <v>-133.39999999999998</v>
      </c>
      <c r="Y341" s="9"/>
      <c r="Z341" s="9"/>
      <c r="AA341" s="9"/>
    </row>
    <row r="342" spans="1:27" ht="14.25">
      <c r="A342" s="10"/>
      <c r="B342" s="9"/>
      <c r="C342" s="11"/>
      <c r="D342" s="9"/>
      <c r="E342" s="9"/>
      <c r="F342" s="9"/>
      <c r="G342" s="9"/>
      <c r="H342" s="13"/>
      <c r="I342" s="9"/>
      <c r="J342" s="9"/>
      <c r="K342" s="19"/>
      <c r="L342" s="286">
        <f t="shared" si="105"/>
        <v>0</v>
      </c>
      <c r="M342" s="19"/>
      <c r="N342" s="290"/>
      <c r="O342" s="287"/>
      <c r="P342" s="288">
        <v>46323</v>
      </c>
      <c r="Q342" s="286">
        <f t="shared" si="106"/>
        <v>46323</v>
      </c>
      <c r="R342" s="19">
        <f t="shared" si="107"/>
        <v>0</v>
      </c>
      <c r="S342" s="19"/>
      <c r="T342" s="289" t="e">
        <f t="shared" si="108"/>
        <v>#DIV/0!</v>
      </c>
      <c r="U342" s="19" t="e">
        <f t="shared" si="98"/>
        <v>#DIV/0!</v>
      </c>
      <c r="V342" s="289">
        <f t="shared" si="109"/>
        <v>0</v>
      </c>
      <c r="W342" s="289">
        <f t="shared" si="110"/>
        <v>0</v>
      </c>
      <c r="X342" s="289">
        <f t="shared" si="111"/>
        <v>0</v>
      </c>
      <c r="Y342" s="9"/>
      <c r="Z342" s="9"/>
      <c r="AA342" s="9"/>
    </row>
    <row r="343" spans="1:27" ht="14.25">
      <c r="A343" s="10"/>
      <c r="B343" s="9"/>
      <c r="C343" s="11"/>
      <c r="D343" s="9"/>
      <c r="E343" s="9"/>
      <c r="F343" s="9"/>
      <c r="G343" s="9"/>
      <c r="H343" s="13"/>
      <c r="I343" s="9"/>
      <c r="J343" s="9"/>
      <c r="K343" s="298"/>
      <c r="L343" s="286">
        <f t="shared" si="105"/>
        <v>0</v>
      </c>
      <c r="M343" s="298"/>
      <c r="N343" s="299"/>
      <c r="O343" s="287"/>
      <c r="P343" s="288">
        <v>46324</v>
      </c>
      <c r="Q343" s="286">
        <f t="shared" si="106"/>
        <v>46324</v>
      </c>
      <c r="R343" s="19">
        <f t="shared" si="107"/>
        <v>0</v>
      </c>
      <c r="S343" s="19"/>
      <c r="T343" s="289" t="e">
        <f t="shared" si="108"/>
        <v>#DIV/0!</v>
      </c>
      <c r="U343" s="19" t="e">
        <f t="shared" si="98"/>
        <v>#DIV/0!</v>
      </c>
      <c r="V343" s="289">
        <f t="shared" si="109"/>
        <v>0</v>
      </c>
      <c r="W343" s="289">
        <f t="shared" si="110"/>
        <v>0</v>
      </c>
      <c r="X343" s="289">
        <f t="shared" si="111"/>
        <v>0</v>
      </c>
      <c r="Y343" s="9"/>
      <c r="Z343" s="9"/>
      <c r="AA343" s="9"/>
    </row>
    <row r="344" spans="1:27" ht="14.25">
      <c r="A344" s="10"/>
      <c r="B344" s="9"/>
      <c r="C344" s="11"/>
      <c r="D344" s="9"/>
      <c r="E344" s="9"/>
      <c r="F344" s="9"/>
      <c r="G344" s="9"/>
      <c r="H344" s="13"/>
      <c r="I344" s="9"/>
      <c r="J344" s="9"/>
      <c r="K344" s="298"/>
      <c r="L344" s="286">
        <f t="shared" si="105"/>
        <v>0</v>
      </c>
      <c r="M344" s="298"/>
      <c r="N344" s="299"/>
      <c r="O344" s="287"/>
      <c r="P344" s="288">
        <v>46325</v>
      </c>
      <c r="Q344" s="286">
        <f t="shared" si="106"/>
        <v>46325</v>
      </c>
      <c r="R344" s="19">
        <f t="shared" si="107"/>
        <v>0</v>
      </c>
      <c r="S344" s="19"/>
      <c r="T344" s="289" t="e">
        <f t="shared" si="108"/>
        <v>#DIV/0!</v>
      </c>
      <c r="U344" s="19" t="e">
        <f t="shared" si="98"/>
        <v>#DIV/0!</v>
      </c>
      <c r="V344" s="289">
        <f t="shared" si="109"/>
        <v>0</v>
      </c>
      <c r="W344" s="289">
        <f t="shared" si="110"/>
        <v>0</v>
      </c>
      <c r="X344" s="289">
        <f t="shared" si="111"/>
        <v>0</v>
      </c>
      <c r="Y344" s="9"/>
      <c r="Z344" s="9"/>
      <c r="AA344" s="9"/>
    </row>
    <row r="345" spans="1:27" ht="14.25">
      <c r="A345" s="10"/>
      <c r="B345" s="9"/>
      <c r="C345" s="11"/>
      <c r="D345" s="9"/>
      <c r="E345" s="9"/>
      <c r="F345" s="9"/>
      <c r="G345" s="9"/>
      <c r="H345" s="13"/>
      <c r="I345" s="9"/>
      <c r="J345" s="9"/>
      <c r="K345" s="298"/>
      <c r="L345" s="286">
        <f t="shared" si="105"/>
        <v>0</v>
      </c>
      <c r="M345" s="298"/>
      <c r="N345" s="299"/>
      <c r="O345" s="287"/>
      <c r="P345" s="288">
        <v>46326</v>
      </c>
      <c r="Q345" s="286">
        <f t="shared" si="106"/>
        <v>46326</v>
      </c>
      <c r="R345" s="19">
        <f t="shared" si="107"/>
        <v>0</v>
      </c>
      <c r="S345" s="19"/>
      <c r="T345" s="289" t="e">
        <f t="shared" si="108"/>
        <v>#DIV/0!</v>
      </c>
      <c r="U345" s="19" t="e">
        <f t="shared" si="98"/>
        <v>#DIV/0!</v>
      </c>
      <c r="V345" s="289">
        <f t="shared" si="109"/>
        <v>0</v>
      </c>
      <c r="W345" s="289">
        <f t="shared" si="110"/>
        <v>0</v>
      </c>
      <c r="X345" s="289">
        <f t="shared" si="111"/>
        <v>0</v>
      </c>
      <c r="Y345" s="9"/>
      <c r="Z345" s="9"/>
      <c r="AA345" s="9"/>
    </row>
    <row r="346" spans="1:27" ht="12.75">
      <c r="A346" s="10"/>
      <c r="B346" s="9"/>
      <c r="C346" s="11"/>
      <c r="D346" s="9"/>
      <c r="E346" s="9"/>
      <c r="F346" s="9"/>
      <c r="G346" s="9"/>
      <c r="H346" s="13"/>
      <c r="I346" s="9"/>
      <c r="J346" s="9"/>
      <c r="K346" s="252">
        <v>46320</v>
      </c>
      <c r="L346" s="300" t="s">
        <v>1578</v>
      </c>
      <c r="M346" s="197">
        <f t="shared" ref="M346:O346" si="112">SUM(M315:M345)</f>
        <v>104809.73999999999</v>
      </c>
      <c r="N346" s="234">
        <f t="shared" si="112"/>
        <v>2200</v>
      </c>
      <c r="O346" s="197">
        <f t="shared" si="112"/>
        <v>1285.8499999999999</v>
      </c>
      <c r="P346" s="258">
        <v>46321</v>
      </c>
      <c r="Q346" s="197">
        <f t="shared" ref="Q346:T346" si="113">SUM(Q315:Q345)</f>
        <v>1435641</v>
      </c>
      <c r="R346" s="197">
        <f t="shared" si="113"/>
        <v>120531.20099999999</v>
      </c>
      <c r="S346" s="197">
        <f t="shared" si="113"/>
        <v>0</v>
      </c>
      <c r="T346" s="197" t="e">
        <f t="shared" si="113"/>
        <v>#DIV/0!</v>
      </c>
      <c r="U346" s="19" t="e">
        <f t="shared" si="98"/>
        <v>#DIV/0!</v>
      </c>
      <c r="V346" s="234">
        <f t="shared" ref="V346:X346" si="114">SUM(V315:V345)</f>
        <v>2530</v>
      </c>
      <c r="W346" s="234">
        <f t="shared" si="114"/>
        <v>0</v>
      </c>
      <c r="X346" s="234">
        <f t="shared" si="114"/>
        <v>-2530</v>
      </c>
      <c r="Y346" s="9"/>
      <c r="Z346" s="9"/>
      <c r="AA346" s="9"/>
    </row>
    <row r="347" spans="1:27" ht="14.25">
      <c r="A347" s="10"/>
      <c r="B347" s="9"/>
      <c r="C347" s="11"/>
      <c r="D347" s="9"/>
      <c r="E347" s="9"/>
      <c r="F347" s="9"/>
      <c r="G347" s="9"/>
      <c r="H347" s="13"/>
      <c r="I347" s="9"/>
      <c r="J347" s="9"/>
      <c r="K347" s="248">
        <v>45962</v>
      </c>
      <c r="L347" s="249">
        <f t="shared" ref="L347:L387" si="115">K347</f>
        <v>45962</v>
      </c>
      <c r="M347" s="227">
        <v>3398.04</v>
      </c>
      <c r="N347" s="176">
        <v>67</v>
      </c>
      <c r="O347" s="250">
        <v>47.4</v>
      </c>
      <c r="P347" s="251">
        <v>46327</v>
      </c>
      <c r="Q347" s="249">
        <f t="shared" ref="Q347:Q387" si="116">P347</f>
        <v>46327</v>
      </c>
      <c r="R347" s="11">
        <f t="shared" ref="R347:R387" si="117">M347*$Z$1</f>
        <v>3907.7459999999996</v>
      </c>
      <c r="S347" s="9"/>
      <c r="T347" s="28">
        <f t="shared" ref="T347:T387" si="118">S347/V347</f>
        <v>0</v>
      </c>
      <c r="U347" s="11">
        <f t="shared" si="98"/>
        <v>3907.7459999999996</v>
      </c>
      <c r="V347" s="28">
        <f t="shared" ref="V347:V387" si="119">N347*$Z$1</f>
        <v>77.05</v>
      </c>
      <c r="W347" s="28">
        <f t="shared" ref="W347:W387" si="120">D347</f>
        <v>0</v>
      </c>
      <c r="X347" s="28">
        <f t="shared" ref="X347:X387" si="121">W347-V347</f>
        <v>-77.05</v>
      </c>
      <c r="Y347" s="9"/>
      <c r="Z347" s="9"/>
      <c r="AA347" s="9"/>
    </row>
    <row r="348" spans="1:27" ht="14.25">
      <c r="A348" s="10"/>
      <c r="B348" s="9"/>
      <c r="C348" s="11"/>
      <c r="D348" s="9"/>
      <c r="E348" s="9"/>
      <c r="F348" s="9"/>
      <c r="G348" s="9"/>
      <c r="H348" s="13"/>
      <c r="I348" s="9"/>
      <c r="J348" s="9"/>
      <c r="K348" s="276">
        <v>45964</v>
      </c>
      <c r="L348" s="249">
        <f t="shared" si="115"/>
        <v>45964</v>
      </c>
      <c r="M348" s="277">
        <v>3886.89</v>
      </c>
      <c r="N348" s="278">
        <v>82</v>
      </c>
      <c r="O348" s="250">
        <v>47.47</v>
      </c>
      <c r="P348" s="251">
        <v>46326</v>
      </c>
      <c r="Q348" s="249">
        <f t="shared" si="116"/>
        <v>46326</v>
      </c>
      <c r="R348" s="11">
        <f t="shared" si="117"/>
        <v>4469.9234999999999</v>
      </c>
      <c r="S348" s="9"/>
      <c r="T348" s="28">
        <f t="shared" si="118"/>
        <v>0</v>
      </c>
      <c r="U348" s="11">
        <f t="shared" si="98"/>
        <v>4469.9234999999999</v>
      </c>
      <c r="V348" s="28">
        <f t="shared" si="119"/>
        <v>94.3</v>
      </c>
      <c r="W348" s="28">
        <f t="shared" si="120"/>
        <v>0</v>
      </c>
      <c r="X348" s="28">
        <f t="shared" si="121"/>
        <v>-94.3</v>
      </c>
      <c r="Y348" s="9"/>
      <c r="Z348" s="9"/>
      <c r="AA348" s="9"/>
    </row>
    <row r="349" spans="1:27" ht="14.25">
      <c r="A349" s="10"/>
      <c r="B349" s="9"/>
      <c r="C349" s="11"/>
      <c r="D349" s="9"/>
      <c r="E349" s="9"/>
      <c r="F349" s="9"/>
      <c r="G349" s="9"/>
      <c r="H349" s="13"/>
      <c r="I349" s="9"/>
      <c r="J349" s="9"/>
      <c r="K349" s="248">
        <v>45965</v>
      </c>
      <c r="L349" s="249">
        <f t="shared" si="115"/>
        <v>45965</v>
      </c>
      <c r="M349" s="227">
        <v>5696.88</v>
      </c>
      <c r="N349" s="176">
        <v>120</v>
      </c>
      <c r="O349" s="250">
        <v>45.57</v>
      </c>
      <c r="P349" s="251">
        <v>46327</v>
      </c>
      <c r="Q349" s="249">
        <f t="shared" si="116"/>
        <v>46327</v>
      </c>
      <c r="R349" s="11">
        <f t="shared" si="117"/>
        <v>6551.4119999999994</v>
      </c>
      <c r="S349" s="9"/>
      <c r="T349" s="28">
        <f t="shared" si="118"/>
        <v>0</v>
      </c>
      <c r="U349" s="11">
        <f t="shared" si="98"/>
        <v>6551.4119999999994</v>
      </c>
      <c r="V349" s="28">
        <f t="shared" si="119"/>
        <v>138</v>
      </c>
      <c r="W349" s="28">
        <f t="shared" si="120"/>
        <v>0</v>
      </c>
      <c r="X349" s="28">
        <f t="shared" si="121"/>
        <v>-138</v>
      </c>
      <c r="Y349" s="9"/>
      <c r="Z349" s="9"/>
      <c r="AA349" s="9"/>
    </row>
    <row r="350" spans="1:27" ht="14.25">
      <c r="A350" s="10"/>
      <c r="B350" s="9"/>
      <c r="C350" s="11"/>
      <c r="D350" s="9"/>
      <c r="E350" s="9"/>
      <c r="F350" s="9"/>
      <c r="G350" s="9"/>
      <c r="H350" s="13"/>
      <c r="I350" s="9"/>
      <c r="J350" s="9"/>
      <c r="K350" s="276">
        <v>45966</v>
      </c>
      <c r="L350" s="249">
        <f t="shared" si="115"/>
        <v>45966</v>
      </c>
      <c r="M350" s="277">
        <v>3691.17</v>
      </c>
      <c r="N350" s="278">
        <v>81</v>
      </c>
      <c r="O350" s="250">
        <v>48.99</v>
      </c>
      <c r="P350" s="251">
        <v>46319</v>
      </c>
      <c r="Q350" s="249">
        <f t="shared" si="116"/>
        <v>46319</v>
      </c>
      <c r="R350" s="11">
        <f t="shared" si="117"/>
        <v>4244.8454999999994</v>
      </c>
      <c r="S350" s="9"/>
      <c r="T350" s="28">
        <f t="shared" si="118"/>
        <v>0</v>
      </c>
      <c r="U350" s="11">
        <f t="shared" si="98"/>
        <v>4244.8454999999994</v>
      </c>
      <c r="V350" s="28">
        <f t="shared" si="119"/>
        <v>93.149999999999991</v>
      </c>
      <c r="W350" s="28">
        <f t="shared" si="120"/>
        <v>0</v>
      </c>
      <c r="X350" s="28">
        <f t="shared" si="121"/>
        <v>-93.149999999999991</v>
      </c>
      <c r="Y350" s="9"/>
      <c r="Z350" s="9"/>
      <c r="AA350" s="9"/>
    </row>
    <row r="351" spans="1:27" ht="14.25">
      <c r="A351" s="10"/>
      <c r="B351" s="9"/>
      <c r="C351" s="11"/>
      <c r="D351" s="9"/>
      <c r="E351" s="9"/>
      <c r="F351" s="9"/>
      <c r="G351" s="9"/>
      <c r="H351" s="13"/>
      <c r="I351" s="9"/>
      <c r="J351" s="9"/>
      <c r="K351" s="248">
        <v>45967</v>
      </c>
      <c r="L351" s="249">
        <f t="shared" si="115"/>
        <v>45967</v>
      </c>
      <c r="M351" s="227">
        <v>4850.05</v>
      </c>
      <c r="N351" s="176">
        <v>99</v>
      </c>
      <c r="O351" s="250">
        <v>46.36</v>
      </c>
      <c r="P351" s="251">
        <v>46320</v>
      </c>
      <c r="Q351" s="249">
        <f t="shared" si="116"/>
        <v>46320</v>
      </c>
      <c r="R351" s="11">
        <f t="shared" si="117"/>
        <v>5577.5574999999999</v>
      </c>
      <c r="S351" s="9"/>
      <c r="T351" s="28">
        <f t="shared" si="118"/>
        <v>0</v>
      </c>
      <c r="U351" s="11">
        <f t="shared" si="98"/>
        <v>5577.5574999999999</v>
      </c>
      <c r="V351" s="28">
        <f t="shared" si="119"/>
        <v>113.85</v>
      </c>
      <c r="W351" s="28">
        <f t="shared" si="120"/>
        <v>0</v>
      </c>
      <c r="X351" s="28">
        <f t="shared" si="121"/>
        <v>-113.85</v>
      </c>
      <c r="Y351" s="9"/>
      <c r="Z351" s="9"/>
      <c r="AA351" s="9"/>
    </row>
    <row r="352" spans="1:27" ht="14.25">
      <c r="A352" s="10"/>
      <c r="B352" s="9"/>
      <c r="C352" s="11"/>
      <c r="D352" s="9"/>
      <c r="E352" s="9"/>
      <c r="F352" s="9"/>
      <c r="G352" s="9"/>
      <c r="H352" s="13"/>
      <c r="I352" s="9"/>
      <c r="J352" s="9"/>
      <c r="K352" s="276">
        <v>45968</v>
      </c>
      <c r="L352" s="249">
        <f t="shared" si="115"/>
        <v>45968</v>
      </c>
      <c r="M352" s="277">
        <v>3338.23</v>
      </c>
      <c r="N352" s="278">
        <v>72</v>
      </c>
      <c r="O352" s="250">
        <v>48.67</v>
      </c>
      <c r="P352" s="251">
        <v>46321</v>
      </c>
      <c r="Q352" s="249">
        <f t="shared" si="116"/>
        <v>46321</v>
      </c>
      <c r="R352" s="11">
        <f t="shared" si="117"/>
        <v>3838.9644999999996</v>
      </c>
      <c r="S352" s="9"/>
      <c r="T352" s="28">
        <f t="shared" si="118"/>
        <v>0</v>
      </c>
      <c r="U352" s="11">
        <f t="shared" si="98"/>
        <v>3838.9644999999996</v>
      </c>
      <c r="V352" s="28">
        <f t="shared" si="119"/>
        <v>82.8</v>
      </c>
      <c r="W352" s="28">
        <f t="shared" si="120"/>
        <v>0</v>
      </c>
      <c r="X352" s="28">
        <f t="shared" si="121"/>
        <v>-82.8</v>
      </c>
      <c r="Y352" s="9"/>
      <c r="Z352" s="9"/>
      <c r="AA352" s="9"/>
    </row>
    <row r="353" spans="1:27" ht="14.25">
      <c r="A353" s="10"/>
      <c r="B353" s="9"/>
      <c r="C353" s="11"/>
      <c r="D353" s="9"/>
      <c r="E353" s="9"/>
      <c r="F353" s="9"/>
      <c r="G353" s="9"/>
      <c r="H353" s="13"/>
      <c r="I353" s="9"/>
      <c r="J353" s="9"/>
      <c r="K353" s="248">
        <v>45969</v>
      </c>
      <c r="L353" s="249">
        <f t="shared" si="115"/>
        <v>45969</v>
      </c>
      <c r="M353" s="227">
        <v>3893.9</v>
      </c>
      <c r="N353" s="176">
        <v>80</v>
      </c>
      <c r="O353" s="250">
        <v>48.52</v>
      </c>
      <c r="P353" s="251">
        <v>46322</v>
      </c>
      <c r="Q353" s="249">
        <f t="shared" si="116"/>
        <v>46322</v>
      </c>
      <c r="R353" s="11">
        <f t="shared" si="117"/>
        <v>4477.9849999999997</v>
      </c>
      <c r="S353" s="9"/>
      <c r="T353" s="28">
        <f t="shared" si="118"/>
        <v>0</v>
      </c>
      <c r="U353" s="11">
        <f t="shared" si="98"/>
        <v>4477.9849999999997</v>
      </c>
      <c r="V353" s="28">
        <f t="shared" si="119"/>
        <v>92</v>
      </c>
      <c r="W353" s="28">
        <f t="shared" si="120"/>
        <v>0</v>
      </c>
      <c r="X353" s="28">
        <f t="shared" si="121"/>
        <v>-92</v>
      </c>
      <c r="Y353" s="9"/>
      <c r="Z353" s="9"/>
      <c r="AA353" s="9"/>
    </row>
    <row r="354" spans="1:27" ht="14.25">
      <c r="A354" s="10"/>
      <c r="B354" s="9"/>
      <c r="C354" s="11"/>
      <c r="D354" s="9"/>
      <c r="E354" s="9"/>
      <c r="F354" s="9"/>
      <c r="G354" s="9"/>
      <c r="H354" s="13"/>
      <c r="I354" s="9"/>
      <c r="J354" s="9"/>
      <c r="K354" s="276">
        <v>45970</v>
      </c>
      <c r="L354" s="249">
        <f t="shared" si="115"/>
        <v>45970</v>
      </c>
      <c r="M354" s="277">
        <v>3638.7</v>
      </c>
      <c r="N354" s="278">
        <v>75</v>
      </c>
      <c r="O354" s="250">
        <v>49.53</v>
      </c>
      <c r="P354" s="251">
        <v>46323</v>
      </c>
      <c r="Q354" s="249">
        <f t="shared" si="116"/>
        <v>46323</v>
      </c>
      <c r="R354" s="11">
        <f t="shared" si="117"/>
        <v>4184.5049999999992</v>
      </c>
      <c r="S354" s="9"/>
      <c r="T354" s="28">
        <f t="shared" si="118"/>
        <v>0</v>
      </c>
      <c r="U354" s="11">
        <f t="shared" si="98"/>
        <v>4184.5049999999992</v>
      </c>
      <c r="V354" s="28">
        <f t="shared" si="119"/>
        <v>86.25</v>
      </c>
      <c r="W354" s="28">
        <f t="shared" si="120"/>
        <v>0</v>
      </c>
      <c r="X354" s="28">
        <f t="shared" si="121"/>
        <v>-86.25</v>
      </c>
      <c r="Y354" s="9"/>
      <c r="Z354" s="9"/>
      <c r="AA354" s="9"/>
    </row>
    <row r="355" spans="1:27" ht="14.25">
      <c r="A355" s="10"/>
      <c r="B355" s="9"/>
      <c r="C355" s="11"/>
      <c r="D355" s="9"/>
      <c r="E355" s="9"/>
      <c r="F355" s="9"/>
      <c r="G355" s="9"/>
      <c r="H355" s="13"/>
      <c r="I355" s="9"/>
      <c r="J355" s="9"/>
      <c r="K355" s="297">
        <v>45971</v>
      </c>
      <c r="L355" s="249">
        <f t="shared" si="115"/>
        <v>45971</v>
      </c>
      <c r="M355" s="227">
        <v>3269.09</v>
      </c>
      <c r="N355" s="176">
        <v>66</v>
      </c>
      <c r="O355" s="250">
        <v>47.39</v>
      </c>
      <c r="P355" s="251">
        <v>46324</v>
      </c>
      <c r="Q355" s="249">
        <f t="shared" si="116"/>
        <v>46324</v>
      </c>
      <c r="R355" s="11">
        <f t="shared" si="117"/>
        <v>3759.4535000000001</v>
      </c>
      <c r="S355" s="9"/>
      <c r="T355" s="28">
        <f t="shared" si="118"/>
        <v>0</v>
      </c>
      <c r="U355" s="11">
        <f t="shared" si="98"/>
        <v>3759.4535000000001</v>
      </c>
      <c r="V355" s="28">
        <f t="shared" si="119"/>
        <v>75.899999999999991</v>
      </c>
      <c r="W355" s="28">
        <f t="shared" si="120"/>
        <v>0</v>
      </c>
      <c r="X355" s="28">
        <f t="shared" si="121"/>
        <v>-75.899999999999991</v>
      </c>
      <c r="Y355" s="9"/>
      <c r="Z355" s="9"/>
      <c r="AA355" s="9"/>
    </row>
    <row r="356" spans="1:27" ht="14.25">
      <c r="A356" s="10"/>
      <c r="B356" s="9"/>
      <c r="C356" s="11"/>
      <c r="D356" s="9"/>
      <c r="E356" s="9"/>
      <c r="F356" s="9"/>
      <c r="G356" s="9"/>
      <c r="H356" s="13"/>
      <c r="I356" s="9"/>
      <c r="J356" s="9"/>
      <c r="K356" s="296">
        <v>45972</v>
      </c>
      <c r="L356" s="249">
        <f t="shared" si="115"/>
        <v>45972</v>
      </c>
      <c r="M356" s="277">
        <v>4028.27</v>
      </c>
      <c r="N356" s="278">
        <v>85</v>
      </c>
      <c r="O356" s="250">
        <v>48.1</v>
      </c>
      <c r="P356" s="251">
        <v>46325</v>
      </c>
      <c r="Q356" s="249">
        <f t="shared" si="116"/>
        <v>46325</v>
      </c>
      <c r="R356" s="11">
        <f t="shared" si="117"/>
        <v>4632.5104999999994</v>
      </c>
      <c r="S356" s="9"/>
      <c r="T356" s="28">
        <f t="shared" si="118"/>
        <v>0</v>
      </c>
      <c r="U356" s="11">
        <f t="shared" si="98"/>
        <v>4632.5104999999994</v>
      </c>
      <c r="V356" s="28">
        <f t="shared" si="119"/>
        <v>97.749999999999986</v>
      </c>
      <c r="W356" s="28">
        <f t="shared" si="120"/>
        <v>0</v>
      </c>
      <c r="X356" s="28">
        <f t="shared" si="121"/>
        <v>-97.749999999999986</v>
      </c>
      <c r="Y356" s="9"/>
      <c r="Z356" s="9"/>
      <c r="AA356" s="9"/>
    </row>
    <row r="357" spans="1:27" ht="14.25">
      <c r="A357" s="10"/>
      <c r="B357" s="9"/>
      <c r="C357" s="11"/>
      <c r="D357" s="9"/>
      <c r="E357" s="9"/>
      <c r="F357" s="9"/>
      <c r="G357" s="9"/>
      <c r="H357" s="13"/>
      <c r="I357" s="9"/>
      <c r="J357" s="9"/>
      <c r="K357" s="297">
        <v>45973</v>
      </c>
      <c r="L357" s="249">
        <f t="shared" si="115"/>
        <v>45973</v>
      </c>
      <c r="M357" s="227">
        <v>4521.47</v>
      </c>
      <c r="N357" s="176">
        <v>94</v>
      </c>
      <c r="O357" s="250">
        <v>49.45</v>
      </c>
      <c r="P357" s="251">
        <v>46326</v>
      </c>
      <c r="Q357" s="249">
        <f t="shared" si="116"/>
        <v>46326</v>
      </c>
      <c r="R357" s="11">
        <f t="shared" si="117"/>
        <v>5199.6904999999997</v>
      </c>
      <c r="S357" s="9"/>
      <c r="T357" s="28">
        <f t="shared" si="118"/>
        <v>0</v>
      </c>
      <c r="U357" s="11">
        <f t="shared" si="98"/>
        <v>5199.6904999999997</v>
      </c>
      <c r="V357" s="28">
        <f t="shared" si="119"/>
        <v>108.1</v>
      </c>
      <c r="W357" s="28">
        <f t="shared" si="120"/>
        <v>0</v>
      </c>
      <c r="X357" s="28">
        <f t="shared" si="121"/>
        <v>-108.1</v>
      </c>
      <c r="Y357" s="9"/>
      <c r="Z357" s="9"/>
      <c r="AA357" s="9"/>
    </row>
    <row r="358" spans="1:27" ht="14.25">
      <c r="A358" s="10"/>
      <c r="B358" s="9"/>
      <c r="C358" s="11"/>
      <c r="D358" s="9"/>
      <c r="E358" s="9"/>
      <c r="F358" s="9"/>
      <c r="G358" s="9"/>
      <c r="H358" s="13"/>
      <c r="I358" s="9"/>
      <c r="J358" s="9"/>
      <c r="K358" s="296">
        <v>45974</v>
      </c>
      <c r="L358" s="249">
        <f t="shared" si="115"/>
        <v>45974</v>
      </c>
      <c r="M358" s="277">
        <v>4549.63</v>
      </c>
      <c r="N358" s="278">
        <v>92</v>
      </c>
      <c r="O358" s="250">
        <v>50.13</v>
      </c>
      <c r="P358" s="251">
        <v>46327</v>
      </c>
      <c r="Q358" s="249">
        <f t="shared" si="116"/>
        <v>46327</v>
      </c>
      <c r="R358" s="11">
        <f t="shared" si="117"/>
        <v>5232.0744999999997</v>
      </c>
      <c r="S358" s="9"/>
      <c r="T358" s="28">
        <f t="shared" si="118"/>
        <v>0</v>
      </c>
      <c r="U358" s="11">
        <f t="shared" si="98"/>
        <v>5232.0744999999997</v>
      </c>
      <c r="V358" s="28">
        <f t="shared" si="119"/>
        <v>105.8</v>
      </c>
      <c r="W358" s="28">
        <f t="shared" si="120"/>
        <v>0</v>
      </c>
      <c r="X358" s="28">
        <f t="shared" si="121"/>
        <v>-105.8</v>
      </c>
      <c r="Y358" s="9"/>
      <c r="Z358" s="9"/>
      <c r="AA358" s="9"/>
    </row>
    <row r="359" spans="1:27" ht="14.25">
      <c r="A359" s="10"/>
      <c r="B359" s="9"/>
      <c r="C359" s="11"/>
      <c r="D359" s="9"/>
      <c r="E359" s="9"/>
      <c r="F359" s="9"/>
      <c r="G359" s="9"/>
      <c r="H359" s="13"/>
      <c r="I359" s="9"/>
      <c r="J359" s="9"/>
      <c r="K359" s="297">
        <v>45975</v>
      </c>
      <c r="L359" s="249">
        <f t="shared" si="115"/>
        <v>45975</v>
      </c>
      <c r="M359" s="227">
        <v>4361.6899999999996</v>
      </c>
      <c r="N359" s="176">
        <v>87</v>
      </c>
      <c r="O359" s="250">
        <v>47.13</v>
      </c>
      <c r="P359" s="251">
        <v>46328</v>
      </c>
      <c r="Q359" s="249">
        <f t="shared" si="116"/>
        <v>46328</v>
      </c>
      <c r="R359" s="11">
        <f t="shared" si="117"/>
        <v>5015.9434999999994</v>
      </c>
      <c r="S359" s="9"/>
      <c r="T359" s="28">
        <f t="shared" si="118"/>
        <v>0</v>
      </c>
      <c r="U359" s="11">
        <f t="shared" si="98"/>
        <v>5015.9434999999994</v>
      </c>
      <c r="V359" s="28">
        <f t="shared" si="119"/>
        <v>100.05</v>
      </c>
      <c r="W359" s="28">
        <f t="shared" si="120"/>
        <v>0</v>
      </c>
      <c r="X359" s="28">
        <f t="shared" si="121"/>
        <v>-100.05</v>
      </c>
      <c r="Y359" s="9"/>
      <c r="Z359" s="9"/>
      <c r="AA359" s="9"/>
    </row>
    <row r="360" spans="1:27" ht="14.25">
      <c r="A360" s="10"/>
      <c r="B360" s="9"/>
      <c r="C360" s="11"/>
      <c r="D360" s="9"/>
      <c r="E360" s="9"/>
      <c r="F360" s="9"/>
      <c r="G360" s="9"/>
      <c r="H360" s="13"/>
      <c r="I360" s="9"/>
      <c r="J360" s="9"/>
      <c r="K360" s="296">
        <v>45976</v>
      </c>
      <c r="L360" s="249">
        <f t="shared" si="115"/>
        <v>45976</v>
      </c>
      <c r="M360" s="277">
        <v>3675.95</v>
      </c>
      <c r="N360" s="278">
        <v>78</v>
      </c>
      <c r="O360" s="250">
        <v>48.78</v>
      </c>
      <c r="P360" s="251">
        <v>46329</v>
      </c>
      <c r="Q360" s="249">
        <f t="shared" si="116"/>
        <v>46329</v>
      </c>
      <c r="R360" s="11">
        <f t="shared" si="117"/>
        <v>4227.3424999999997</v>
      </c>
      <c r="S360" s="9"/>
      <c r="T360" s="28">
        <f t="shared" si="118"/>
        <v>0</v>
      </c>
      <c r="U360" s="11">
        <f t="shared" si="98"/>
        <v>4227.3424999999997</v>
      </c>
      <c r="V360" s="28">
        <f t="shared" si="119"/>
        <v>89.699999999999989</v>
      </c>
      <c r="W360" s="28">
        <f t="shared" si="120"/>
        <v>0</v>
      </c>
      <c r="X360" s="28">
        <f t="shared" si="121"/>
        <v>-89.699999999999989</v>
      </c>
      <c r="Y360" s="9"/>
      <c r="Z360" s="9"/>
      <c r="AA360" s="9"/>
    </row>
    <row r="361" spans="1:27" ht="14.25">
      <c r="A361" s="10"/>
      <c r="B361" s="9"/>
      <c r="C361" s="11"/>
      <c r="D361" s="9"/>
      <c r="E361" s="9"/>
      <c r="F361" s="9"/>
      <c r="G361" s="9"/>
      <c r="H361" s="13"/>
      <c r="I361" s="9"/>
      <c r="J361" s="9"/>
      <c r="K361" s="297">
        <v>45977</v>
      </c>
      <c r="L361" s="249">
        <f t="shared" si="115"/>
        <v>45977</v>
      </c>
      <c r="M361" s="227">
        <v>2585.1</v>
      </c>
      <c r="N361" s="176">
        <v>53</v>
      </c>
      <c r="O361" s="250">
        <v>46.09</v>
      </c>
      <c r="P361" s="251">
        <v>46330</v>
      </c>
      <c r="Q361" s="249">
        <f t="shared" si="116"/>
        <v>46330</v>
      </c>
      <c r="R361" s="11">
        <f t="shared" si="117"/>
        <v>2972.8649999999998</v>
      </c>
      <c r="S361" s="9"/>
      <c r="T361" s="28">
        <f t="shared" si="118"/>
        <v>0</v>
      </c>
      <c r="U361" s="11">
        <f t="shared" si="98"/>
        <v>2972.8649999999998</v>
      </c>
      <c r="V361" s="28">
        <f t="shared" si="119"/>
        <v>60.949999999999996</v>
      </c>
      <c r="W361" s="28">
        <f t="shared" si="120"/>
        <v>0</v>
      </c>
      <c r="X361" s="28">
        <f t="shared" si="121"/>
        <v>-60.949999999999996</v>
      </c>
      <c r="Y361" s="9"/>
      <c r="Z361" s="9"/>
      <c r="AA361" s="9"/>
    </row>
    <row r="362" spans="1:27" ht="14.25">
      <c r="A362" s="10"/>
      <c r="B362" s="9"/>
      <c r="C362" s="11"/>
      <c r="D362" s="9"/>
      <c r="E362" s="9"/>
      <c r="F362" s="9"/>
      <c r="G362" s="9"/>
      <c r="H362" s="13"/>
      <c r="I362" s="9"/>
      <c r="J362" s="9"/>
      <c r="K362" s="296">
        <v>45978</v>
      </c>
      <c r="L362" s="249">
        <f t="shared" si="115"/>
        <v>45978</v>
      </c>
      <c r="M362" s="277">
        <v>4148</v>
      </c>
      <c r="N362" s="278">
        <v>90</v>
      </c>
      <c r="O362" s="250">
        <v>45.22</v>
      </c>
      <c r="P362" s="251">
        <v>46331</v>
      </c>
      <c r="Q362" s="249">
        <f t="shared" si="116"/>
        <v>46331</v>
      </c>
      <c r="R362" s="11">
        <f t="shared" si="117"/>
        <v>4770.2</v>
      </c>
      <c r="S362" s="9"/>
      <c r="T362" s="28">
        <f t="shared" si="118"/>
        <v>0</v>
      </c>
      <c r="U362" s="11">
        <f t="shared" si="98"/>
        <v>4770.2</v>
      </c>
      <c r="V362" s="28">
        <f t="shared" si="119"/>
        <v>103.49999999999999</v>
      </c>
      <c r="W362" s="28">
        <f t="shared" si="120"/>
        <v>0</v>
      </c>
      <c r="X362" s="28">
        <f t="shared" si="121"/>
        <v>-103.49999999999999</v>
      </c>
      <c r="Y362" s="9"/>
      <c r="Z362" s="9"/>
      <c r="AA362" s="9"/>
    </row>
    <row r="363" spans="1:27" ht="14.25">
      <c r="A363" s="10"/>
      <c r="B363" s="9"/>
      <c r="C363" s="11"/>
      <c r="D363" s="9"/>
      <c r="E363" s="9"/>
      <c r="F363" s="9"/>
      <c r="G363" s="9"/>
      <c r="H363" s="13"/>
      <c r="I363" s="9"/>
      <c r="J363" s="9"/>
      <c r="K363" s="297">
        <v>45979</v>
      </c>
      <c r="L363" s="249">
        <f t="shared" si="115"/>
        <v>45979</v>
      </c>
      <c r="M363" s="227">
        <v>2939.48</v>
      </c>
      <c r="N363" s="176">
        <v>65</v>
      </c>
      <c r="O363" s="250">
        <v>46.89</v>
      </c>
      <c r="P363" s="251">
        <v>46332</v>
      </c>
      <c r="Q363" s="249">
        <f t="shared" si="116"/>
        <v>46332</v>
      </c>
      <c r="R363" s="11">
        <f t="shared" si="117"/>
        <v>3380.4019999999996</v>
      </c>
      <c r="S363" s="9"/>
      <c r="T363" s="28">
        <f t="shared" si="118"/>
        <v>0</v>
      </c>
      <c r="U363" s="11">
        <f t="shared" si="98"/>
        <v>3380.4019999999996</v>
      </c>
      <c r="V363" s="28">
        <f t="shared" si="119"/>
        <v>74.75</v>
      </c>
      <c r="W363" s="28">
        <f t="shared" si="120"/>
        <v>0</v>
      </c>
      <c r="X363" s="28">
        <f t="shared" si="121"/>
        <v>-74.75</v>
      </c>
      <c r="Y363" s="9"/>
      <c r="Z363" s="9"/>
      <c r="AA363" s="9"/>
    </row>
    <row r="364" spans="1:27" ht="14.25">
      <c r="A364" s="10"/>
      <c r="B364" s="9"/>
      <c r="C364" s="11"/>
      <c r="D364" s="9"/>
      <c r="E364" s="9"/>
      <c r="F364" s="9"/>
      <c r="G364" s="9"/>
      <c r="H364" s="13"/>
      <c r="I364" s="9"/>
      <c r="J364" s="9"/>
      <c r="K364" s="296">
        <v>45980</v>
      </c>
      <c r="L364" s="249">
        <f t="shared" si="115"/>
        <v>45980</v>
      </c>
      <c r="M364" s="277">
        <v>4876.74</v>
      </c>
      <c r="N364" s="278">
        <v>104</v>
      </c>
      <c r="O364" s="250">
        <v>50.53</v>
      </c>
      <c r="P364" s="251">
        <v>46333</v>
      </c>
      <c r="Q364" s="249">
        <f t="shared" si="116"/>
        <v>46333</v>
      </c>
      <c r="R364" s="11">
        <f t="shared" si="117"/>
        <v>5608.2509999999993</v>
      </c>
      <c r="S364" s="9"/>
      <c r="T364" s="28">
        <f t="shared" si="118"/>
        <v>0</v>
      </c>
      <c r="U364" s="11">
        <f t="shared" si="98"/>
        <v>5608.2509999999993</v>
      </c>
      <c r="V364" s="28">
        <f t="shared" si="119"/>
        <v>119.6</v>
      </c>
      <c r="W364" s="28">
        <f t="shared" si="120"/>
        <v>0</v>
      </c>
      <c r="X364" s="28">
        <f t="shared" si="121"/>
        <v>-119.6</v>
      </c>
      <c r="Y364" s="9"/>
      <c r="Z364" s="9"/>
      <c r="AA364" s="9"/>
    </row>
    <row r="365" spans="1:27" ht="14.25">
      <c r="A365" s="10"/>
      <c r="B365" s="9"/>
      <c r="C365" s="11"/>
      <c r="D365" s="9"/>
      <c r="E365" s="9"/>
      <c r="F365" s="9"/>
      <c r="G365" s="9"/>
      <c r="H365" s="13"/>
      <c r="I365" s="9"/>
      <c r="J365" s="9"/>
      <c r="K365" s="297">
        <v>45981</v>
      </c>
      <c r="L365" s="249">
        <f t="shared" si="115"/>
        <v>45981</v>
      </c>
      <c r="M365" s="227">
        <v>3790</v>
      </c>
      <c r="N365" s="176">
        <v>75</v>
      </c>
      <c r="O365" s="250">
        <v>47.96</v>
      </c>
      <c r="P365" s="251">
        <v>46334</v>
      </c>
      <c r="Q365" s="249">
        <f t="shared" si="116"/>
        <v>46334</v>
      </c>
      <c r="R365" s="11">
        <f t="shared" si="117"/>
        <v>4358.5</v>
      </c>
      <c r="S365" s="9"/>
      <c r="T365" s="28">
        <f t="shared" si="118"/>
        <v>0</v>
      </c>
      <c r="U365" s="11">
        <f t="shared" si="98"/>
        <v>4358.5</v>
      </c>
      <c r="V365" s="28">
        <f t="shared" si="119"/>
        <v>86.25</v>
      </c>
      <c r="W365" s="28">
        <f t="shared" si="120"/>
        <v>0</v>
      </c>
      <c r="X365" s="28">
        <f t="shared" si="121"/>
        <v>-86.25</v>
      </c>
      <c r="Y365" s="9"/>
      <c r="Z365" s="9"/>
      <c r="AA365" s="9"/>
    </row>
    <row r="366" spans="1:27" ht="14.25">
      <c r="A366" s="10"/>
      <c r="B366" s="9"/>
      <c r="C366" s="11"/>
      <c r="D366" s="9"/>
      <c r="E366" s="9"/>
      <c r="F366" s="9"/>
      <c r="G366" s="9"/>
      <c r="H366" s="13"/>
      <c r="I366" s="9"/>
      <c r="J366" s="9"/>
      <c r="K366" s="296">
        <v>45982</v>
      </c>
      <c r="L366" s="249">
        <f t="shared" si="115"/>
        <v>45982</v>
      </c>
      <c r="M366" s="277">
        <v>3789.16</v>
      </c>
      <c r="N366" s="278">
        <v>79</v>
      </c>
      <c r="O366" s="250">
        <v>45.59</v>
      </c>
      <c r="P366" s="251">
        <v>46335</v>
      </c>
      <c r="Q366" s="249">
        <f t="shared" si="116"/>
        <v>46335</v>
      </c>
      <c r="R366" s="11">
        <f t="shared" si="117"/>
        <v>4357.5339999999997</v>
      </c>
      <c r="S366" s="9"/>
      <c r="T366" s="28">
        <f t="shared" si="118"/>
        <v>0</v>
      </c>
      <c r="U366" s="11">
        <f t="shared" si="98"/>
        <v>4357.5339999999997</v>
      </c>
      <c r="V366" s="28">
        <f t="shared" si="119"/>
        <v>90.85</v>
      </c>
      <c r="W366" s="28">
        <f t="shared" si="120"/>
        <v>0</v>
      </c>
      <c r="X366" s="28">
        <f t="shared" si="121"/>
        <v>-90.85</v>
      </c>
      <c r="Y366" s="9"/>
      <c r="Z366" s="9"/>
      <c r="AA366" s="9"/>
    </row>
    <row r="367" spans="1:27" ht="14.25">
      <c r="A367" s="10"/>
      <c r="B367" s="9"/>
      <c r="C367" s="11"/>
      <c r="D367" s="9"/>
      <c r="E367" s="9"/>
      <c r="F367" s="9"/>
      <c r="G367" s="9"/>
      <c r="H367" s="13"/>
      <c r="I367" s="9"/>
      <c r="J367" s="9"/>
      <c r="K367" s="297">
        <v>45983</v>
      </c>
      <c r="L367" s="249">
        <f t="shared" si="115"/>
        <v>45983</v>
      </c>
      <c r="M367" s="227">
        <v>2507.35</v>
      </c>
      <c r="N367" s="176">
        <v>55</v>
      </c>
      <c r="O367" s="250">
        <v>45.87</v>
      </c>
      <c r="P367" s="251">
        <v>46336</v>
      </c>
      <c r="Q367" s="249">
        <f t="shared" si="116"/>
        <v>46336</v>
      </c>
      <c r="R367" s="11">
        <f t="shared" si="117"/>
        <v>2883.4524999999999</v>
      </c>
      <c r="S367" s="9"/>
      <c r="T367" s="28">
        <f t="shared" si="118"/>
        <v>0</v>
      </c>
      <c r="U367" s="11">
        <f t="shared" si="98"/>
        <v>2883.4524999999999</v>
      </c>
      <c r="V367" s="28">
        <f t="shared" si="119"/>
        <v>63.249999999999993</v>
      </c>
      <c r="W367" s="28">
        <f t="shared" si="120"/>
        <v>0</v>
      </c>
      <c r="X367" s="28">
        <f t="shared" si="121"/>
        <v>-63.249999999999993</v>
      </c>
      <c r="Y367" s="9"/>
      <c r="Z367" s="9"/>
      <c r="AA367" s="9"/>
    </row>
    <row r="368" spans="1:27" ht="14.25">
      <c r="A368" s="10"/>
      <c r="B368" s="9"/>
      <c r="C368" s="11"/>
      <c r="D368" s="9"/>
      <c r="E368" s="9"/>
      <c r="F368" s="9"/>
      <c r="G368" s="9"/>
      <c r="H368" s="13"/>
      <c r="I368" s="9"/>
      <c r="J368" s="9"/>
      <c r="K368" s="296">
        <v>45984</v>
      </c>
      <c r="L368" s="249">
        <f t="shared" si="115"/>
        <v>45984</v>
      </c>
      <c r="M368" s="277">
        <v>3486.25</v>
      </c>
      <c r="N368" s="278">
        <v>76</v>
      </c>
      <c r="O368" s="250">
        <v>47.28</v>
      </c>
      <c r="P368" s="251">
        <v>46337</v>
      </c>
      <c r="Q368" s="249">
        <f t="shared" si="116"/>
        <v>46337</v>
      </c>
      <c r="R368" s="11">
        <f t="shared" si="117"/>
        <v>4009.1874999999995</v>
      </c>
      <c r="S368" s="9"/>
      <c r="T368" s="28">
        <f t="shared" si="118"/>
        <v>0</v>
      </c>
      <c r="U368" s="11">
        <f t="shared" si="98"/>
        <v>4009.1874999999995</v>
      </c>
      <c r="V368" s="28">
        <f t="shared" si="119"/>
        <v>87.399999999999991</v>
      </c>
      <c r="W368" s="28">
        <f t="shared" si="120"/>
        <v>0</v>
      </c>
      <c r="X368" s="28">
        <f t="shared" si="121"/>
        <v>-87.399999999999991</v>
      </c>
      <c r="Y368" s="9"/>
      <c r="Z368" s="9"/>
      <c r="AA368" s="9"/>
    </row>
    <row r="369" spans="1:27" ht="14.25">
      <c r="A369" s="10"/>
      <c r="B369" s="9"/>
      <c r="C369" s="11"/>
      <c r="D369" s="9"/>
      <c r="E369" s="9"/>
      <c r="F369" s="9"/>
      <c r="G369" s="9"/>
      <c r="H369" s="13"/>
      <c r="I369" s="9"/>
      <c r="J369" s="9"/>
      <c r="K369" s="297">
        <v>45985</v>
      </c>
      <c r="L369" s="249">
        <f t="shared" si="115"/>
        <v>45985</v>
      </c>
      <c r="M369" s="227">
        <v>4917.0200000000004</v>
      </c>
      <c r="N369" s="176">
        <v>104</v>
      </c>
      <c r="O369" s="250">
        <v>48.02</v>
      </c>
      <c r="P369" s="251">
        <v>46338</v>
      </c>
      <c r="Q369" s="249">
        <f t="shared" si="116"/>
        <v>46338</v>
      </c>
      <c r="R369" s="11">
        <f t="shared" si="117"/>
        <v>5654.5730000000003</v>
      </c>
      <c r="S369" s="9"/>
      <c r="T369" s="28">
        <f t="shared" si="118"/>
        <v>0</v>
      </c>
      <c r="U369" s="11">
        <f t="shared" si="98"/>
        <v>5654.5730000000003</v>
      </c>
      <c r="V369" s="28">
        <f t="shared" si="119"/>
        <v>119.6</v>
      </c>
      <c r="W369" s="28">
        <f t="shared" si="120"/>
        <v>0</v>
      </c>
      <c r="X369" s="28">
        <f t="shared" si="121"/>
        <v>-119.6</v>
      </c>
      <c r="Y369" s="9"/>
      <c r="Z369" s="9"/>
      <c r="AA369" s="9"/>
    </row>
    <row r="370" spans="1:27" ht="14.25">
      <c r="A370" s="10"/>
      <c r="B370" s="9"/>
      <c r="C370" s="11"/>
      <c r="D370" s="9"/>
      <c r="E370" s="9"/>
      <c r="F370" s="9"/>
      <c r="G370" s="9"/>
      <c r="H370" s="13"/>
      <c r="I370" s="9"/>
      <c r="J370" s="9"/>
      <c r="K370" s="296">
        <v>45986</v>
      </c>
      <c r="L370" s="249">
        <f t="shared" si="115"/>
        <v>45986</v>
      </c>
      <c r="M370" s="277">
        <v>3457.39</v>
      </c>
      <c r="N370" s="278">
        <v>72</v>
      </c>
      <c r="O370" s="250">
        <v>48.08</v>
      </c>
      <c r="P370" s="251">
        <v>46339</v>
      </c>
      <c r="Q370" s="249">
        <f t="shared" si="116"/>
        <v>46339</v>
      </c>
      <c r="R370" s="11">
        <f t="shared" si="117"/>
        <v>3975.9984999999997</v>
      </c>
      <c r="S370" s="9"/>
      <c r="T370" s="28">
        <f t="shared" si="118"/>
        <v>0</v>
      </c>
      <c r="U370" s="11">
        <f t="shared" si="98"/>
        <v>3975.9984999999997</v>
      </c>
      <c r="V370" s="28">
        <f t="shared" si="119"/>
        <v>82.8</v>
      </c>
      <c r="W370" s="28">
        <f t="shared" si="120"/>
        <v>0</v>
      </c>
      <c r="X370" s="28">
        <f t="shared" si="121"/>
        <v>-82.8</v>
      </c>
      <c r="Y370" s="9"/>
      <c r="Z370" s="9"/>
      <c r="AA370" s="9"/>
    </row>
    <row r="371" spans="1:27" ht="14.25">
      <c r="A371" s="10"/>
      <c r="B371" s="9"/>
      <c r="C371" s="11"/>
      <c r="D371" s="9"/>
      <c r="E371" s="9"/>
      <c r="F371" s="9"/>
      <c r="G371" s="9"/>
      <c r="H371" s="13"/>
      <c r="I371" s="9"/>
      <c r="J371" s="9"/>
      <c r="K371" s="297">
        <v>45987</v>
      </c>
      <c r="L371" s="249">
        <f t="shared" si="115"/>
        <v>45987</v>
      </c>
      <c r="M371" s="227">
        <v>4711.66</v>
      </c>
      <c r="N371" s="176">
        <v>98</v>
      </c>
      <c r="O371" s="250">
        <v>48.09</v>
      </c>
      <c r="P371" s="251">
        <v>46340</v>
      </c>
      <c r="Q371" s="249">
        <f t="shared" si="116"/>
        <v>46340</v>
      </c>
      <c r="R371" s="11">
        <f t="shared" si="117"/>
        <v>5418.4089999999997</v>
      </c>
      <c r="S371" s="9"/>
      <c r="T371" s="28">
        <f t="shared" si="118"/>
        <v>0</v>
      </c>
      <c r="U371" s="11">
        <f t="shared" si="98"/>
        <v>5418.4089999999997</v>
      </c>
      <c r="V371" s="28">
        <f t="shared" si="119"/>
        <v>112.69999999999999</v>
      </c>
      <c r="W371" s="28">
        <f t="shared" si="120"/>
        <v>0</v>
      </c>
      <c r="X371" s="28">
        <f t="shared" si="121"/>
        <v>-112.69999999999999</v>
      </c>
      <c r="Y371" s="9"/>
      <c r="Z371" s="9"/>
      <c r="AA371" s="9"/>
    </row>
    <row r="372" spans="1:27" ht="14.25">
      <c r="A372" s="10"/>
      <c r="B372" s="9"/>
      <c r="C372" s="11"/>
      <c r="D372" s="9"/>
      <c r="E372" s="9"/>
      <c r="F372" s="9"/>
      <c r="G372" s="9"/>
      <c r="H372" s="13"/>
      <c r="I372" s="9"/>
      <c r="J372" s="9"/>
      <c r="K372" s="296">
        <v>45988</v>
      </c>
      <c r="L372" s="249">
        <f t="shared" si="115"/>
        <v>45988</v>
      </c>
      <c r="M372" s="277">
        <v>4712.34</v>
      </c>
      <c r="N372" s="278">
        <v>98</v>
      </c>
      <c r="O372" s="250">
        <v>48.95</v>
      </c>
      <c r="P372" s="251">
        <v>46341</v>
      </c>
      <c r="Q372" s="249">
        <f t="shared" si="116"/>
        <v>46341</v>
      </c>
      <c r="R372" s="11">
        <f t="shared" si="117"/>
        <v>5419.1909999999998</v>
      </c>
      <c r="S372" s="9"/>
      <c r="T372" s="28">
        <f t="shared" si="118"/>
        <v>0</v>
      </c>
      <c r="U372" s="11">
        <f t="shared" si="98"/>
        <v>5419.1909999999998</v>
      </c>
      <c r="V372" s="28">
        <f t="shared" si="119"/>
        <v>112.69999999999999</v>
      </c>
      <c r="W372" s="28">
        <f t="shared" si="120"/>
        <v>0</v>
      </c>
      <c r="X372" s="28">
        <f t="shared" si="121"/>
        <v>-112.69999999999999</v>
      </c>
      <c r="Y372" s="9"/>
      <c r="Z372" s="9"/>
      <c r="AA372" s="9"/>
    </row>
    <row r="373" spans="1:27" ht="14.25">
      <c r="A373" s="10"/>
      <c r="B373" s="9"/>
      <c r="C373" s="11"/>
      <c r="D373" s="9"/>
      <c r="E373" s="9"/>
      <c r="F373" s="9"/>
      <c r="G373" s="9"/>
      <c r="H373" s="13"/>
      <c r="I373" s="9"/>
      <c r="J373" s="9"/>
      <c r="K373" s="297">
        <v>45989</v>
      </c>
      <c r="L373" s="249">
        <f t="shared" si="115"/>
        <v>45989</v>
      </c>
      <c r="M373" s="227">
        <v>3769.16</v>
      </c>
      <c r="N373" s="176">
        <v>77</v>
      </c>
      <c r="O373" s="250">
        <v>47.53</v>
      </c>
      <c r="P373" s="251">
        <v>46342</v>
      </c>
      <c r="Q373" s="249">
        <f t="shared" si="116"/>
        <v>46342</v>
      </c>
      <c r="R373" s="11">
        <f t="shared" si="117"/>
        <v>4334.5339999999997</v>
      </c>
      <c r="S373" s="9"/>
      <c r="T373" s="28">
        <f t="shared" si="118"/>
        <v>0</v>
      </c>
      <c r="U373" s="11">
        <f t="shared" si="98"/>
        <v>4334.5339999999997</v>
      </c>
      <c r="V373" s="28">
        <f t="shared" si="119"/>
        <v>88.55</v>
      </c>
      <c r="W373" s="28">
        <f t="shared" si="120"/>
        <v>0</v>
      </c>
      <c r="X373" s="28">
        <f t="shared" si="121"/>
        <v>-88.55</v>
      </c>
      <c r="Y373" s="9"/>
      <c r="Z373" s="9"/>
      <c r="AA373" s="9"/>
    </row>
    <row r="374" spans="1:27" ht="14.25">
      <c r="A374" s="10"/>
      <c r="B374" s="9"/>
      <c r="C374" s="11"/>
      <c r="D374" s="9"/>
      <c r="E374" s="9"/>
      <c r="F374" s="9"/>
      <c r="G374" s="9"/>
      <c r="H374" s="13"/>
      <c r="I374" s="9"/>
      <c r="J374" s="9"/>
      <c r="K374" s="296">
        <v>45990</v>
      </c>
      <c r="L374" s="249">
        <f t="shared" si="115"/>
        <v>45990</v>
      </c>
      <c r="M374" s="277">
        <v>5846.43</v>
      </c>
      <c r="N374" s="278">
        <v>123</v>
      </c>
      <c r="O374" s="250">
        <v>45.51</v>
      </c>
      <c r="P374" s="251">
        <v>46343</v>
      </c>
      <c r="Q374" s="249">
        <f t="shared" si="116"/>
        <v>46343</v>
      </c>
      <c r="R374" s="11">
        <f t="shared" si="117"/>
        <v>6723.3944999999994</v>
      </c>
      <c r="S374" s="9"/>
      <c r="T374" s="28">
        <f t="shared" si="118"/>
        <v>0</v>
      </c>
      <c r="U374" s="11">
        <f t="shared" si="98"/>
        <v>6723.3944999999994</v>
      </c>
      <c r="V374" s="28">
        <f t="shared" si="119"/>
        <v>141.44999999999999</v>
      </c>
      <c r="W374" s="28">
        <f t="shared" si="120"/>
        <v>0</v>
      </c>
      <c r="X374" s="28">
        <f t="shared" si="121"/>
        <v>-141.44999999999999</v>
      </c>
      <c r="Y374" s="9"/>
      <c r="Z374" s="9"/>
      <c r="AA374" s="9"/>
    </row>
    <row r="375" spans="1:27" ht="14.25">
      <c r="A375" s="10"/>
      <c r="B375" s="9"/>
      <c r="C375" s="11"/>
      <c r="D375" s="9"/>
      <c r="E375" s="9"/>
      <c r="F375" s="9"/>
      <c r="G375" s="9"/>
      <c r="H375" s="13"/>
      <c r="I375" s="9"/>
      <c r="J375" s="9"/>
      <c r="K375" s="297">
        <v>45991</v>
      </c>
      <c r="L375" s="249">
        <f t="shared" si="115"/>
        <v>45991</v>
      </c>
      <c r="M375" s="227">
        <v>2548.5</v>
      </c>
      <c r="N375" s="176">
        <v>56</v>
      </c>
      <c r="O375" s="250">
        <v>47.81</v>
      </c>
      <c r="P375" s="251">
        <v>46344</v>
      </c>
      <c r="Q375" s="249">
        <f t="shared" si="116"/>
        <v>46344</v>
      </c>
      <c r="R375" s="11">
        <f t="shared" si="117"/>
        <v>2930.7749999999996</v>
      </c>
      <c r="S375" s="9"/>
      <c r="T375" s="28">
        <f t="shared" si="118"/>
        <v>0</v>
      </c>
      <c r="U375" s="11">
        <f t="shared" si="98"/>
        <v>2930.7749999999996</v>
      </c>
      <c r="V375" s="28">
        <f t="shared" si="119"/>
        <v>64.399999999999991</v>
      </c>
      <c r="W375" s="28">
        <f t="shared" si="120"/>
        <v>0</v>
      </c>
      <c r="X375" s="28">
        <f t="shared" si="121"/>
        <v>-64.399999999999991</v>
      </c>
      <c r="Y375" s="9"/>
      <c r="Z375" s="9"/>
      <c r="AA375" s="9"/>
    </row>
    <row r="376" spans="1:27" ht="15">
      <c r="A376" s="10"/>
      <c r="B376" s="9"/>
      <c r="C376" s="11"/>
      <c r="D376" s="9"/>
      <c r="E376" s="9"/>
      <c r="F376" s="9"/>
      <c r="G376" s="9"/>
      <c r="H376" s="13"/>
      <c r="I376" s="9"/>
      <c r="J376" s="9"/>
      <c r="K376" s="301"/>
      <c r="L376" s="249">
        <f t="shared" si="115"/>
        <v>0</v>
      </c>
      <c r="M376" s="253"/>
      <c r="N376" s="302"/>
      <c r="O376" s="287"/>
      <c r="P376" s="288">
        <v>46345</v>
      </c>
      <c r="Q376" s="249">
        <f t="shared" si="116"/>
        <v>46345</v>
      </c>
      <c r="R376" s="11">
        <f t="shared" si="117"/>
        <v>0</v>
      </c>
      <c r="S376" s="9"/>
      <c r="T376" s="28" t="e">
        <f t="shared" si="118"/>
        <v>#DIV/0!</v>
      </c>
      <c r="U376" s="9" t="e">
        <f t="shared" si="98"/>
        <v>#DIV/0!</v>
      </c>
      <c r="V376" s="28">
        <f t="shared" si="119"/>
        <v>0</v>
      </c>
      <c r="W376" s="28">
        <f t="shared" si="120"/>
        <v>0</v>
      </c>
      <c r="X376" s="28">
        <f t="shared" si="121"/>
        <v>0</v>
      </c>
      <c r="Y376" s="9"/>
      <c r="Z376" s="9"/>
      <c r="AA376" s="9"/>
    </row>
    <row r="377" spans="1:27" ht="15">
      <c r="A377" s="10"/>
      <c r="B377" s="9"/>
      <c r="C377" s="11"/>
      <c r="D377" s="9"/>
      <c r="E377" s="9"/>
      <c r="F377" s="9"/>
      <c r="G377" s="9"/>
      <c r="H377" s="13"/>
      <c r="I377" s="9"/>
      <c r="J377" s="9"/>
      <c r="K377" s="301"/>
      <c r="L377" s="249">
        <f t="shared" si="115"/>
        <v>0</v>
      </c>
      <c r="M377" s="253"/>
      <c r="N377" s="302"/>
      <c r="O377" s="287"/>
      <c r="P377" s="288">
        <v>46346</v>
      </c>
      <c r="Q377" s="249">
        <f t="shared" si="116"/>
        <v>46346</v>
      </c>
      <c r="R377" s="11">
        <f t="shared" si="117"/>
        <v>0</v>
      </c>
      <c r="S377" s="9"/>
      <c r="T377" s="28" t="e">
        <f t="shared" si="118"/>
        <v>#DIV/0!</v>
      </c>
      <c r="U377" s="9" t="e">
        <f t="shared" si="98"/>
        <v>#DIV/0!</v>
      </c>
      <c r="V377" s="28">
        <f t="shared" si="119"/>
        <v>0</v>
      </c>
      <c r="W377" s="28">
        <f t="shared" si="120"/>
        <v>0</v>
      </c>
      <c r="X377" s="28">
        <f t="shared" si="121"/>
        <v>0</v>
      </c>
      <c r="Y377" s="9"/>
      <c r="Z377" s="9"/>
      <c r="AA377" s="9"/>
    </row>
    <row r="378" spans="1:27" ht="15">
      <c r="A378" s="10"/>
      <c r="B378" s="9"/>
      <c r="C378" s="11"/>
      <c r="D378" s="9"/>
      <c r="E378" s="9"/>
      <c r="F378" s="9"/>
      <c r="G378" s="9"/>
      <c r="H378" s="13"/>
      <c r="I378" s="9"/>
      <c r="J378" s="9"/>
      <c r="K378" s="301"/>
      <c r="L378" s="249">
        <f t="shared" si="115"/>
        <v>0</v>
      </c>
      <c r="M378" s="253"/>
      <c r="N378" s="302"/>
      <c r="O378" s="287"/>
      <c r="P378" s="288">
        <v>46347</v>
      </c>
      <c r="Q378" s="249">
        <f t="shared" si="116"/>
        <v>46347</v>
      </c>
      <c r="R378" s="11">
        <f t="shared" si="117"/>
        <v>0</v>
      </c>
      <c r="S378" s="9"/>
      <c r="T378" s="28" t="e">
        <f t="shared" si="118"/>
        <v>#DIV/0!</v>
      </c>
      <c r="U378" s="9" t="e">
        <f t="shared" si="98"/>
        <v>#DIV/0!</v>
      </c>
      <c r="V378" s="28">
        <f t="shared" si="119"/>
        <v>0</v>
      </c>
      <c r="W378" s="28">
        <f t="shared" si="120"/>
        <v>0</v>
      </c>
      <c r="X378" s="28">
        <f t="shared" si="121"/>
        <v>0</v>
      </c>
      <c r="Y378" s="9"/>
      <c r="Z378" s="9"/>
      <c r="AA378" s="9"/>
    </row>
    <row r="379" spans="1:27" ht="15">
      <c r="A379" s="10"/>
      <c r="B379" s="9"/>
      <c r="C379" s="11"/>
      <c r="D379" s="9"/>
      <c r="E379" s="9"/>
      <c r="F379" s="9"/>
      <c r="G379" s="9"/>
      <c r="H379" s="13"/>
      <c r="I379" s="9"/>
      <c r="J379" s="9"/>
      <c r="K379" s="301"/>
      <c r="L379" s="249">
        <f t="shared" si="115"/>
        <v>0</v>
      </c>
      <c r="M379" s="253"/>
      <c r="N379" s="302"/>
      <c r="O379" s="287"/>
      <c r="P379" s="288">
        <v>46348</v>
      </c>
      <c r="Q379" s="249">
        <f t="shared" si="116"/>
        <v>46348</v>
      </c>
      <c r="R379" s="11">
        <f t="shared" si="117"/>
        <v>0</v>
      </c>
      <c r="S379" s="9"/>
      <c r="T379" s="28" t="e">
        <f t="shared" si="118"/>
        <v>#DIV/0!</v>
      </c>
      <c r="U379" s="9" t="e">
        <f t="shared" si="98"/>
        <v>#DIV/0!</v>
      </c>
      <c r="V379" s="28">
        <f t="shared" si="119"/>
        <v>0</v>
      </c>
      <c r="W379" s="28">
        <f t="shared" si="120"/>
        <v>0</v>
      </c>
      <c r="X379" s="28">
        <f t="shared" si="121"/>
        <v>0</v>
      </c>
      <c r="Y379" s="9"/>
      <c r="Z379" s="9"/>
      <c r="AA379" s="9"/>
    </row>
    <row r="380" spans="1:27" ht="15">
      <c r="A380" s="10"/>
      <c r="B380" s="9"/>
      <c r="C380" s="11"/>
      <c r="D380" s="9"/>
      <c r="E380" s="9"/>
      <c r="F380" s="9"/>
      <c r="G380" s="9"/>
      <c r="H380" s="13"/>
      <c r="I380" s="9"/>
      <c r="J380" s="9"/>
      <c r="K380" s="301"/>
      <c r="L380" s="249">
        <f t="shared" si="115"/>
        <v>0</v>
      </c>
      <c r="M380" s="253"/>
      <c r="N380" s="302"/>
      <c r="O380" s="287"/>
      <c r="P380" s="288">
        <v>46349</v>
      </c>
      <c r="Q380" s="249">
        <f t="shared" si="116"/>
        <v>46349</v>
      </c>
      <c r="R380" s="11">
        <f t="shared" si="117"/>
        <v>0</v>
      </c>
      <c r="S380" s="9"/>
      <c r="T380" s="28" t="e">
        <f t="shared" si="118"/>
        <v>#DIV/0!</v>
      </c>
      <c r="U380" s="9" t="e">
        <f t="shared" si="98"/>
        <v>#DIV/0!</v>
      </c>
      <c r="V380" s="28">
        <f t="shared" si="119"/>
        <v>0</v>
      </c>
      <c r="W380" s="28">
        <f t="shared" si="120"/>
        <v>0</v>
      </c>
      <c r="X380" s="28">
        <f t="shared" si="121"/>
        <v>0</v>
      </c>
      <c r="Y380" s="9"/>
      <c r="Z380" s="9"/>
      <c r="AA380" s="9"/>
    </row>
    <row r="381" spans="1:27" ht="15">
      <c r="A381" s="10"/>
      <c r="B381" s="9"/>
      <c r="C381" s="11"/>
      <c r="D381" s="9"/>
      <c r="E381" s="9"/>
      <c r="F381" s="9"/>
      <c r="G381" s="9"/>
      <c r="H381" s="13"/>
      <c r="I381" s="9"/>
      <c r="J381" s="9"/>
      <c r="K381" s="301"/>
      <c r="L381" s="249">
        <f t="shared" si="115"/>
        <v>0</v>
      </c>
      <c r="M381" s="253"/>
      <c r="N381" s="302"/>
      <c r="O381" s="287"/>
      <c r="P381" s="288">
        <v>46350</v>
      </c>
      <c r="Q381" s="249">
        <f t="shared" si="116"/>
        <v>46350</v>
      </c>
      <c r="R381" s="11">
        <f t="shared" si="117"/>
        <v>0</v>
      </c>
      <c r="S381" s="9"/>
      <c r="T381" s="28" t="e">
        <f t="shared" si="118"/>
        <v>#DIV/0!</v>
      </c>
      <c r="U381" s="9" t="e">
        <f t="shared" si="98"/>
        <v>#DIV/0!</v>
      </c>
      <c r="V381" s="28">
        <f t="shared" si="119"/>
        <v>0</v>
      </c>
      <c r="W381" s="28">
        <f t="shared" si="120"/>
        <v>0</v>
      </c>
      <c r="X381" s="28">
        <f t="shared" si="121"/>
        <v>0</v>
      </c>
      <c r="Y381" s="9"/>
      <c r="Z381" s="9"/>
      <c r="AA381" s="9"/>
    </row>
    <row r="382" spans="1:27" ht="15">
      <c r="A382" s="10"/>
      <c r="B382" s="9"/>
      <c r="C382" s="11"/>
      <c r="D382" s="9"/>
      <c r="E382" s="9"/>
      <c r="F382" s="9"/>
      <c r="G382" s="9"/>
      <c r="H382" s="13"/>
      <c r="I382" s="9"/>
      <c r="J382" s="9"/>
      <c r="K382" s="301"/>
      <c r="L382" s="249">
        <f t="shared" si="115"/>
        <v>0</v>
      </c>
      <c r="M382" s="253"/>
      <c r="N382" s="302"/>
      <c r="O382" s="287"/>
      <c r="P382" s="288">
        <v>46351</v>
      </c>
      <c r="Q382" s="249">
        <f t="shared" si="116"/>
        <v>46351</v>
      </c>
      <c r="R382" s="11">
        <f t="shared" si="117"/>
        <v>0</v>
      </c>
      <c r="S382" s="9"/>
      <c r="T382" s="28" t="e">
        <f t="shared" si="118"/>
        <v>#DIV/0!</v>
      </c>
      <c r="U382" s="9" t="e">
        <f t="shared" si="98"/>
        <v>#DIV/0!</v>
      </c>
      <c r="V382" s="28">
        <f t="shared" si="119"/>
        <v>0</v>
      </c>
      <c r="W382" s="28">
        <f t="shared" si="120"/>
        <v>0</v>
      </c>
      <c r="X382" s="28">
        <f t="shared" si="121"/>
        <v>0</v>
      </c>
      <c r="Y382" s="9"/>
      <c r="Z382" s="9"/>
      <c r="AA382" s="9"/>
    </row>
    <row r="383" spans="1:27" ht="15">
      <c r="A383" s="10"/>
      <c r="B383" s="9"/>
      <c r="C383" s="11"/>
      <c r="D383" s="9"/>
      <c r="E383" s="9"/>
      <c r="F383" s="9"/>
      <c r="G383" s="9"/>
      <c r="H383" s="13"/>
      <c r="I383" s="9"/>
      <c r="J383" s="9"/>
      <c r="K383" s="301"/>
      <c r="L383" s="249">
        <f t="shared" si="115"/>
        <v>0</v>
      </c>
      <c r="M383" s="253"/>
      <c r="N383" s="302"/>
      <c r="O383" s="287"/>
      <c r="P383" s="288">
        <v>46352</v>
      </c>
      <c r="Q383" s="249">
        <f t="shared" si="116"/>
        <v>46352</v>
      </c>
      <c r="R383" s="11">
        <f t="shared" si="117"/>
        <v>0</v>
      </c>
      <c r="S383" s="9"/>
      <c r="T383" s="28" t="e">
        <f t="shared" si="118"/>
        <v>#DIV/0!</v>
      </c>
      <c r="U383" s="9" t="e">
        <f t="shared" si="98"/>
        <v>#DIV/0!</v>
      </c>
      <c r="V383" s="28">
        <f t="shared" si="119"/>
        <v>0</v>
      </c>
      <c r="W383" s="28">
        <f t="shared" si="120"/>
        <v>0</v>
      </c>
      <c r="X383" s="28">
        <f t="shared" si="121"/>
        <v>0</v>
      </c>
      <c r="Y383" s="9"/>
      <c r="Z383" s="9"/>
      <c r="AA383" s="9"/>
    </row>
    <row r="384" spans="1:27" ht="15">
      <c r="A384" s="10"/>
      <c r="B384" s="9"/>
      <c r="C384" s="11"/>
      <c r="D384" s="9"/>
      <c r="E384" s="9"/>
      <c r="F384" s="9"/>
      <c r="G384" s="9"/>
      <c r="H384" s="13"/>
      <c r="I384" s="9"/>
      <c r="J384" s="9"/>
      <c r="K384" s="301"/>
      <c r="L384" s="249">
        <f t="shared" si="115"/>
        <v>0</v>
      </c>
      <c r="M384" s="253"/>
      <c r="N384" s="302"/>
      <c r="O384" s="287"/>
      <c r="P384" s="288">
        <v>46353</v>
      </c>
      <c r="Q384" s="249">
        <f t="shared" si="116"/>
        <v>46353</v>
      </c>
      <c r="R384" s="11">
        <f t="shared" si="117"/>
        <v>0</v>
      </c>
      <c r="S384" s="9"/>
      <c r="T384" s="28" t="e">
        <f t="shared" si="118"/>
        <v>#DIV/0!</v>
      </c>
      <c r="U384" s="9" t="e">
        <f t="shared" si="98"/>
        <v>#DIV/0!</v>
      </c>
      <c r="V384" s="28">
        <f t="shared" si="119"/>
        <v>0</v>
      </c>
      <c r="W384" s="28">
        <f t="shared" si="120"/>
        <v>0</v>
      </c>
      <c r="X384" s="28">
        <f t="shared" si="121"/>
        <v>0</v>
      </c>
      <c r="Y384" s="9"/>
      <c r="Z384" s="9"/>
      <c r="AA384" s="9"/>
    </row>
    <row r="385" spans="1:27" ht="15">
      <c r="A385" s="10"/>
      <c r="B385" s="9"/>
      <c r="C385" s="11"/>
      <c r="D385" s="9"/>
      <c r="E385" s="9"/>
      <c r="F385" s="9"/>
      <c r="G385" s="9"/>
      <c r="H385" s="13"/>
      <c r="I385" s="9"/>
      <c r="J385" s="9"/>
      <c r="K385" s="301"/>
      <c r="L385" s="249">
        <f t="shared" si="115"/>
        <v>0</v>
      </c>
      <c r="M385" s="253"/>
      <c r="N385" s="302"/>
      <c r="O385" s="287"/>
      <c r="P385" s="288">
        <v>46354</v>
      </c>
      <c r="Q385" s="249">
        <f t="shared" si="116"/>
        <v>46354</v>
      </c>
      <c r="R385" s="11">
        <f t="shared" si="117"/>
        <v>0</v>
      </c>
      <c r="S385" s="9"/>
      <c r="T385" s="28" t="e">
        <f t="shared" si="118"/>
        <v>#DIV/0!</v>
      </c>
      <c r="U385" s="9" t="e">
        <f t="shared" si="98"/>
        <v>#DIV/0!</v>
      </c>
      <c r="V385" s="28">
        <f t="shared" si="119"/>
        <v>0</v>
      </c>
      <c r="W385" s="28">
        <f t="shared" si="120"/>
        <v>0</v>
      </c>
      <c r="X385" s="28">
        <f t="shared" si="121"/>
        <v>0</v>
      </c>
      <c r="Y385" s="9"/>
      <c r="Z385" s="9"/>
      <c r="AA385" s="9"/>
    </row>
    <row r="386" spans="1:27" ht="15">
      <c r="A386" s="10"/>
      <c r="B386" s="9"/>
      <c r="C386" s="11"/>
      <c r="D386" s="9"/>
      <c r="E386" s="9"/>
      <c r="F386" s="9"/>
      <c r="G386" s="9"/>
      <c r="H386" s="13"/>
      <c r="I386" s="9"/>
      <c r="J386" s="9"/>
      <c r="K386" s="301"/>
      <c r="L386" s="249">
        <f t="shared" si="115"/>
        <v>0</v>
      </c>
      <c r="M386" s="253"/>
      <c r="N386" s="302"/>
      <c r="O386" s="287"/>
      <c r="P386" s="288">
        <v>46355</v>
      </c>
      <c r="Q386" s="249">
        <f t="shared" si="116"/>
        <v>46355</v>
      </c>
      <c r="R386" s="11">
        <f t="shared" si="117"/>
        <v>0</v>
      </c>
      <c r="S386" s="9"/>
      <c r="T386" s="28" t="e">
        <f t="shared" si="118"/>
        <v>#DIV/0!</v>
      </c>
      <c r="U386" s="9" t="e">
        <f t="shared" si="98"/>
        <v>#DIV/0!</v>
      </c>
      <c r="V386" s="28">
        <f t="shared" si="119"/>
        <v>0</v>
      </c>
      <c r="W386" s="28">
        <f t="shared" si="120"/>
        <v>0</v>
      </c>
      <c r="X386" s="28">
        <f t="shared" si="121"/>
        <v>0</v>
      </c>
      <c r="Y386" s="9"/>
      <c r="Z386" s="9"/>
      <c r="AA386" s="9"/>
    </row>
    <row r="387" spans="1:27" ht="15">
      <c r="A387" s="10"/>
      <c r="B387" s="9"/>
      <c r="C387" s="11"/>
      <c r="D387" s="9"/>
      <c r="E387" s="9"/>
      <c r="F387" s="9"/>
      <c r="G387" s="9"/>
      <c r="H387" s="13"/>
      <c r="I387" s="9"/>
      <c r="J387" s="9"/>
      <c r="K387" s="301"/>
      <c r="L387" s="249">
        <f t="shared" si="115"/>
        <v>0</v>
      </c>
      <c r="M387" s="253"/>
      <c r="N387" s="302"/>
      <c r="O387" s="287"/>
      <c r="P387" s="288">
        <v>46356</v>
      </c>
      <c r="Q387" s="249">
        <f t="shared" si="116"/>
        <v>46356</v>
      </c>
      <c r="R387" s="11">
        <f t="shared" si="117"/>
        <v>0</v>
      </c>
      <c r="S387" s="9"/>
      <c r="T387" s="28" t="e">
        <f t="shared" si="118"/>
        <v>#DIV/0!</v>
      </c>
      <c r="U387" s="9" t="e">
        <f t="shared" si="98"/>
        <v>#DIV/0!</v>
      </c>
      <c r="V387" s="28">
        <f t="shared" si="119"/>
        <v>0</v>
      </c>
      <c r="W387" s="28">
        <f t="shared" si="120"/>
        <v>0</v>
      </c>
      <c r="X387" s="28">
        <f t="shared" si="121"/>
        <v>0</v>
      </c>
      <c r="Y387" s="9"/>
      <c r="Z387" s="9"/>
      <c r="AA387" s="9"/>
    </row>
    <row r="388" spans="1:27" ht="15">
      <c r="A388" s="10"/>
      <c r="B388" s="9"/>
      <c r="C388" s="11"/>
      <c r="D388" s="9"/>
      <c r="E388" s="9"/>
      <c r="F388" s="9"/>
      <c r="G388" s="9"/>
      <c r="H388" s="13"/>
      <c r="I388" s="9"/>
      <c r="J388" s="9"/>
      <c r="K388" s="303">
        <v>46351</v>
      </c>
      <c r="L388" s="295" t="s">
        <v>1578</v>
      </c>
      <c r="M388" s="304">
        <f t="shared" ref="M388:O388" si="122">SUM(M347:M387)</f>
        <v>114884.54000000001</v>
      </c>
      <c r="N388" s="305">
        <f t="shared" si="122"/>
        <v>2403</v>
      </c>
      <c r="O388" s="304">
        <f t="shared" si="122"/>
        <v>1382.9099999999999</v>
      </c>
      <c r="P388" s="304" t="s">
        <v>1578</v>
      </c>
      <c r="Q388" s="306">
        <v>46352</v>
      </c>
      <c r="R388" s="304">
        <f t="shared" ref="R388:T388" si="123">SUM(R347:R387)</f>
        <v>132117.22099999999</v>
      </c>
      <c r="S388" s="304">
        <f t="shared" si="123"/>
        <v>0</v>
      </c>
      <c r="T388" s="304" t="e">
        <f t="shared" si="123"/>
        <v>#DIV/0!</v>
      </c>
      <c r="U388" s="19" t="e">
        <f t="shared" si="98"/>
        <v>#DIV/0!</v>
      </c>
      <c r="V388" s="305">
        <f t="shared" ref="V388:X388" si="124">SUM(V347:V387)</f>
        <v>2763.45</v>
      </c>
      <c r="W388" s="305">
        <f t="shared" si="124"/>
        <v>0</v>
      </c>
      <c r="X388" s="305">
        <f t="shared" si="124"/>
        <v>-2763.45</v>
      </c>
      <c r="Y388" s="9"/>
      <c r="Z388" s="9"/>
      <c r="AA388" s="9"/>
    </row>
    <row r="389" spans="1:27" ht="14.25">
      <c r="A389" s="10"/>
      <c r="B389" s="9"/>
      <c r="C389" s="11"/>
      <c r="D389" s="9"/>
      <c r="E389" s="9"/>
      <c r="F389" s="9"/>
      <c r="G389" s="9"/>
      <c r="H389" s="13"/>
      <c r="I389" s="9"/>
      <c r="J389" s="9"/>
      <c r="K389" s="276">
        <v>45992</v>
      </c>
      <c r="L389" s="249">
        <f t="shared" ref="L389:L417" si="125">K389</f>
        <v>45992</v>
      </c>
      <c r="M389" s="307">
        <v>5595.16</v>
      </c>
      <c r="N389" s="278">
        <v>118</v>
      </c>
      <c r="O389" s="250">
        <v>50.73</v>
      </c>
      <c r="P389" s="251">
        <v>46357</v>
      </c>
      <c r="Q389" s="249">
        <f t="shared" ref="Q389:Q417" si="126">P389</f>
        <v>46357</v>
      </c>
      <c r="R389" s="11">
        <f t="shared" ref="R389:R417" si="127">M389*$Z$1</f>
        <v>6434.4339999999993</v>
      </c>
      <c r="S389" s="9"/>
      <c r="T389" s="28">
        <f t="shared" ref="T389:T417" si="128">S389/V389</f>
        <v>0</v>
      </c>
      <c r="U389" s="11">
        <f t="shared" si="98"/>
        <v>6434.4339999999993</v>
      </c>
      <c r="V389" s="28">
        <f t="shared" ref="V389:V417" si="129">N389*$Z$1</f>
        <v>135.69999999999999</v>
      </c>
      <c r="W389" s="28">
        <f t="shared" ref="W389:W417" si="130">D389</f>
        <v>0</v>
      </c>
      <c r="X389" s="28">
        <f t="shared" ref="X389:X417" si="131">W389-V389</f>
        <v>-135.69999999999999</v>
      </c>
      <c r="Y389" s="9"/>
      <c r="Z389" s="9"/>
      <c r="AA389" s="9"/>
    </row>
    <row r="390" spans="1:27" ht="14.25">
      <c r="A390" s="10"/>
      <c r="B390" s="9"/>
      <c r="C390" s="11"/>
      <c r="D390" s="9"/>
      <c r="E390" s="9"/>
      <c r="F390" s="9"/>
      <c r="G390" s="9"/>
      <c r="H390" s="13"/>
      <c r="I390" s="9"/>
      <c r="J390" s="9"/>
      <c r="K390" s="248">
        <v>45993</v>
      </c>
      <c r="L390" s="249">
        <f t="shared" si="125"/>
        <v>45993</v>
      </c>
      <c r="M390" s="227">
        <v>5225.3900000000003</v>
      </c>
      <c r="N390" s="176">
        <v>103</v>
      </c>
      <c r="O390" s="250">
        <v>49</v>
      </c>
      <c r="P390" s="251">
        <v>46358</v>
      </c>
      <c r="Q390" s="249">
        <f t="shared" si="126"/>
        <v>46358</v>
      </c>
      <c r="R390" s="11">
        <f t="shared" si="127"/>
        <v>6009.1984999999995</v>
      </c>
      <c r="S390" s="9"/>
      <c r="T390" s="28">
        <f t="shared" si="128"/>
        <v>0</v>
      </c>
      <c r="U390" s="11">
        <f t="shared" si="98"/>
        <v>6009.1984999999995</v>
      </c>
      <c r="V390" s="28">
        <f t="shared" si="129"/>
        <v>118.44999999999999</v>
      </c>
      <c r="W390" s="28">
        <f t="shared" si="130"/>
        <v>0</v>
      </c>
      <c r="X390" s="28">
        <f t="shared" si="131"/>
        <v>-118.44999999999999</v>
      </c>
      <c r="Y390" s="9"/>
      <c r="Z390" s="9"/>
      <c r="AA390" s="9"/>
    </row>
    <row r="391" spans="1:27" ht="14.25">
      <c r="A391" s="10"/>
      <c r="B391" s="9"/>
      <c r="C391" s="11"/>
      <c r="D391" s="9"/>
      <c r="E391" s="9"/>
      <c r="F391" s="9"/>
      <c r="G391" s="9"/>
      <c r="H391" s="13"/>
      <c r="I391" s="9"/>
      <c r="J391" s="9"/>
      <c r="K391" s="276">
        <v>45994</v>
      </c>
      <c r="L391" s="249">
        <f t="shared" si="125"/>
        <v>45994</v>
      </c>
      <c r="M391" s="277">
        <v>4997.9799999999996</v>
      </c>
      <c r="N391" s="278">
        <v>102</v>
      </c>
      <c r="O391" s="250">
        <v>48.57</v>
      </c>
      <c r="P391" s="251">
        <v>46359</v>
      </c>
      <c r="Q391" s="249">
        <f t="shared" si="126"/>
        <v>46359</v>
      </c>
      <c r="R391" s="11">
        <f t="shared" si="127"/>
        <v>5747.6769999999988</v>
      </c>
      <c r="S391" s="9"/>
      <c r="T391" s="28">
        <f t="shared" si="128"/>
        <v>0</v>
      </c>
      <c r="U391" s="11">
        <f t="shared" si="98"/>
        <v>5747.6769999999988</v>
      </c>
      <c r="V391" s="28">
        <f t="shared" si="129"/>
        <v>117.3</v>
      </c>
      <c r="W391" s="28">
        <f t="shared" si="130"/>
        <v>0</v>
      </c>
      <c r="X391" s="28">
        <f t="shared" si="131"/>
        <v>-117.3</v>
      </c>
      <c r="Y391" s="9"/>
      <c r="Z391" s="9"/>
      <c r="AA391" s="9"/>
    </row>
    <row r="392" spans="1:27" ht="14.25">
      <c r="A392" s="10"/>
      <c r="B392" s="9"/>
      <c r="C392" s="11"/>
      <c r="D392" s="9"/>
      <c r="E392" s="9"/>
      <c r="F392" s="9"/>
      <c r="G392" s="9"/>
      <c r="H392" s="13"/>
      <c r="I392" s="9"/>
      <c r="J392" s="9"/>
      <c r="K392" s="248">
        <v>45995</v>
      </c>
      <c r="L392" s="249">
        <f t="shared" si="125"/>
        <v>45995</v>
      </c>
      <c r="M392" s="227">
        <v>5294.4</v>
      </c>
      <c r="N392" s="176">
        <v>109</v>
      </c>
      <c r="O392" s="250">
        <v>47.38</v>
      </c>
      <c r="P392" s="251">
        <v>46360</v>
      </c>
      <c r="Q392" s="249">
        <f t="shared" si="126"/>
        <v>46360</v>
      </c>
      <c r="R392" s="11">
        <f t="shared" si="127"/>
        <v>6088.5599999999995</v>
      </c>
      <c r="S392" s="9"/>
      <c r="T392" s="28">
        <f t="shared" si="128"/>
        <v>0</v>
      </c>
      <c r="U392" s="11">
        <f t="shared" si="98"/>
        <v>6088.5599999999995</v>
      </c>
      <c r="V392" s="28">
        <f t="shared" si="129"/>
        <v>125.35</v>
      </c>
      <c r="W392" s="28">
        <f t="shared" si="130"/>
        <v>0</v>
      </c>
      <c r="X392" s="28">
        <f t="shared" si="131"/>
        <v>-125.35</v>
      </c>
      <c r="Y392" s="9"/>
      <c r="Z392" s="9"/>
      <c r="AA392" s="9"/>
    </row>
    <row r="393" spans="1:27" ht="14.25">
      <c r="A393" s="10"/>
      <c r="B393" s="9"/>
      <c r="C393" s="11"/>
      <c r="D393" s="9"/>
      <c r="E393" s="9"/>
      <c r="F393" s="9"/>
      <c r="G393" s="9"/>
      <c r="H393" s="13"/>
      <c r="I393" s="9"/>
      <c r="J393" s="9"/>
      <c r="K393" s="276">
        <v>45996</v>
      </c>
      <c r="L393" s="249">
        <f t="shared" si="125"/>
        <v>45996</v>
      </c>
      <c r="M393" s="277">
        <v>4690.3</v>
      </c>
      <c r="N393" s="278">
        <v>99</v>
      </c>
      <c r="O393" s="250">
        <v>48.45</v>
      </c>
      <c r="P393" s="251">
        <v>46361</v>
      </c>
      <c r="Q393" s="249">
        <f t="shared" si="126"/>
        <v>46361</v>
      </c>
      <c r="R393" s="11">
        <f t="shared" si="127"/>
        <v>5393.8449999999993</v>
      </c>
      <c r="S393" s="9"/>
      <c r="T393" s="28">
        <f t="shared" si="128"/>
        <v>0</v>
      </c>
      <c r="U393" s="11">
        <f t="shared" si="98"/>
        <v>5393.8449999999993</v>
      </c>
      <c r="V393" s="28">
        <f t="shared" si="129"/>
        <v>113.85</v>
      </c>
      <c r="W393" s="28">
        <f t="shared" si="130"/>
        <v>0</v>
      </c>
      <c r="X393" s="28">
        <f t="shared" si="131"/>
        <v>-113.85</v>
      </c>
      <c r="Y393" s="9"/>
      <c r="Z393" s="9"/>
      <c r="AA393" s="9"/>
    </row>
    <row r="394" spans="1:27" ht="14.25">
      <c r="A394" s="10"/>
      <c r="B394" s="9"/>
      <c r="C394" s="11"/>
      <c r="D394" s="9"/>
      <c r="E394" s="9"/>
      <c r="F394" s="9"/>
      <c r="G394" s="9"/>
      <c r="H394" s="13"/>
      <c r="I394" s="9"/>
      <c r="J394" s="9"/>
      <c r="K394" s="248">
        <v>45997</v>
      </c>
      <c r="L394" s="249">
        <f t="shared" si="125"/>
        <v>45997</v>
      </c>
      <c r="M394" s="227">
        <v>4602.9399999999996</v>
      </c>
      <c r="N394" s="176">
        <v>95</v>
      </c>
      <c r="O394" s="250">
        <v>50.2</v>
      </c>
      <c r="P394" s="251">
        <v>46362</v>
      </c>
      <c r="Q394" s="249">
        <f t="shared" si="126"/>
        <v>46362</v>
      </c>
      <c r="R394" s="11">
        <f t="shared" si="127"/>
        <v>5293.3809999999994</v>
      </c>
      <c r="S394" s="9"/>
      <c r="T394" s="28">
        <f t="shared" si="128"/>
        <v>0</v>
      </c>
      <c r="U394" s="11">
        <f t="shared" si="98"/>
        <v>5293.3809999999994</v>
      </c>
      <c r="V394" s="28">
        <f t="shared" si="129"/>
        <v>109.24999999999999</v>
      </c>
      <c r="W394" s="28">
        <f t="shared" si="130"/>
        <v>0</v>
      </c>
      <c r="X394" s="28">
        <f t="shared" si="131"/>
        <v>-109.24999999999999</v>
      </c>
      <c r="Y394" s="9"/>
      <c r="Z394" s="9"/>
      <c r="AA394" s="9"/>
    </row>
    <row r="395" spans="1:27" ht="14.25">
      <c r="A395" s="10"/>
      <c r="B395" s="9"/>
      <c r="C395" s="11"/>
      <c r="D395" s="9"/>
      <c r="E395" s="9"/>
      <c r="F395" s="9"/>
      <c r="G395" s="9"/>
      <c r="H395" s="13"/>
      <c r="I395" s="9"/>
      <c r="J395" s="9"/>
      <c r="K395" s="276">
        <v>45998</v>
      </c>
      <c r="L395" s="249">
        <f t="shared" si="125"/>
        <v>45998</v>
      </c>
      <c r="M395" s="277">
        <v>2610.46</v>
      </c>
      <c r="N395" s="278">
        <v>52</v>
      </c>
      <c r="O395" s="250">
        <v>48.44</v>
      </c>
      <c r="P395" s="251">
        <v>46363</v>
      </c>
      <c r="Q395" s="249">
        <f t="shared" si="126"/>
        <v>46363</v>
      </c>
      <c r="R395" s="11">
        <f t="shared" si="127"/>
        <v>3002.029</v>
      </c>
      <c r="S395" s="9"/>
      <c r="T395" s="28">
        <f t="shared" si="128"/>
        <v>0</v>
      </c>
      <c r="U395" s="11">
        <f t="shared" si="98"/>
        <v>3002.029</v>
      </c>
      <c r="V395" s="28">
        <f t="shared" si="129"/>
        <v>59.8</v>
      </c>
      <c r="W395" s="28">
        <f t="shared" si="130"/>
        <v>0</v>
      </c>
      <c r="X395" s="28">
        <f t="shared" si="131"/>
        <v>-59.8</v>
      </c>
      <c r="Y395" s="9"/>
      <c r="Z395" s="9"/>
      <c r="AA395" s="9"/>
    </row>
    <row r="396" spans="1:27" ht="14.25">
      <c r="A396" s="10"/>
      <c r="B396" s="9"/>
      <c r="C396" s="11"/>
      <c r="D396" s="9"/>
      <c r="E396" s="9"/>
      <c r="F396" s="9"/>
      <c r="G396" s="9"/>
      <c r="H396" s="13"/>
      <c r="I396" s="9"/>
      <c r="J396" s="9"/>
      <c r="K396" s="248">
        <v>45999</v>
      </c>
      <c r="L396" s="249">
        <f t="shared" si="125"/>
        <v>45999</v>
      </c>
      <c r="M396" s="227">
        <v>3681.65</v>
      </c>
      <c r="N396" s="176">
        <v>76</v>
      </c>
      <c r="O396" s="250">
        <v>48.04</v>
      </c>
      <c r="P396" s="251">
        <v>46364</v>
      </c>
      <c r="Q396" s="249">
        <f t="shared" si="126"/>
        <v>46364</v>
      </c>
      <c r="R396" s="11">
        <f t="shared" si="127"/>
        <v>4233.8975</v>
      </c>
      <c r="S396" s="9"/>
      <c r="T396" s="28">
        <f t="shared" si="128"/>
        <v>0</v>
      </c>
      <c r="U396" s="11">
        <f t="shared" si="98"/>
        <v>4233.8975</v>
      </c>
      <c r="V396" s="28">
        <f t="shared" si="129"/>
        <v>87.399999999999991</v>
      </c>
      <c r="W396" s="28">
        <f t="shared" si="130"/>
        <v>0</v>
      </c>
      <c r="X396" s="28">
        <f t="shared" si="131"/>
        <v>-87.399999999999991</v>
      </c>
      <c r="Y396" s="9"/>
      <c r="Z396" s="9"/>
      <c r="AA396" s="9"/>
    </row>
    <row r="397" spans="1:27" ht="14.25">
      <c r="A397" s="10"/>
      <c r="B397" s="9"/>
      <c r="C397" s="11"/>
      <c r="D397" s="9"/>
      <c r="E397" s="9"/>
      <c r="F397" s="9"/>
      <c r="G397" s="9"/>
      <c r="H397" s="13"/>
      <c r="I397" s="9"/>
      <c r="J397" s="9"/>
      <c r="K397" s="276">
        <v>46000</v>
      </c>
      <c r="L397" s="249">
        <f t="shared" si="125"/>
        <v>46000</v>
      </c>
      <c r="M397" s="277">
        <v>4372.07</v>
      </c>
      <c r="N397" s="278">
        <v>91</v>
      </c>
      <c r="O397" s="250">
        <v>50.37</v>
      </c>
      <c r="P397" s="251">
        <v>46365</v>
      </c>
      <c r="Q397" s="249">
        <f t="shared" si="126"/>
        <v>46365</v>
      </c>
      <c r="R397" s="11">
        <f t="shared" si="127"/>
        <v>5027.8804999999993</v>
      </c>
      <c r="S397" s="9"/>
      <c r="T397" s="28">
        <f t="shared" si="128"/>
        <v>0</v>
      </c>
      <c r="U397" s="11">
        <f t="shared" si="98"/>
        <v>5027.8804999999993</v>
      </c>
      <c r="V397" s="28">
        <f t="shared" si="129"/>
        <v>104.64999999999999</v>
      </c>
      <c r="W397" s="28">
        <f t="shared" si="130"/>
        <v>0</v>
      </c>
      <c r="X397" s="28">
        <f t="shared" si="131"/>
        <v>-104.64999999999999</v>
      </c>
      <c r="Y397" s="9"/>
      <c r="Z397" s="9"/>
      <c r="AA397" s="9"/>
    </row>
    <row r="398" spans="1:27" ht="14.25">
      <c r="A398" s="10"/>
      <c r="B398" s="9"/>
      <c r="C398" s="11"/>
      <c r="D398" s="9"/>
      <c r="E398" s="9"/>
      <c r="F398" s="9"/>
      <c r="G398" s="9"/>
      <c r="H398" s="13"/>
      <c r="I398" s="9"/>
      <c r="J398" s="9"/>
      <c r="K398" s="297">
        <v>46001</v>
      </c>
      <c r="L398" s="249">
        <f t="shared" si="125"/>
        <v>46001</v>
      </c>
      <c r="M398" s="227">
        <v>4986.8900000000003</v>
      </c>
      <c r="N398" s="176">
        <v>99</v>
      </c>
      <c r="O398" s="250">
        <v>49.61</v>
      </c>
      <c r="P398" s="251">
        <v>46366</v>
      </c>
      <c r="Q398" s="249">
        <f t="shared" si="126"/>
        <v>46366</v>
      </c>
      <c r="R398" s="11">
        <f t="shared" si="127"/>
        <v>5734.9234999999999</v>
      </c>
      <c r="S398" s="9"/>
      <c r="T398" s="28">
        <f t="shared" si="128"/>
        <v>0</v>
      </c>
      <c r="U398" s="11">
        <f t="shared" si="98"/>
        <v>5734.9234999999999</v>
      </c>
      <c r="V398" s="28">
        <f t="shared" si="129"/>
        <v>113.85</v>
      </c>
      <c r="W398" s="28">
        <f t="shared" si="130"/>
        <v>0</v>
      </c>
      <c r="X398" s="28">
        <f t="shared" si="131"/>
        <v>-113.85</v>
      </c>
      <c r="Y398" s="9"/>
      <c r="Z398" s="9"/>
      <c r="AA398" s="9"/>
    </row>
    <row r="399" spans="1:27" ht="14.25">
      <c r="A399" s="10"/>
      <c r="B399" s="9"/>
      <c r="C399" s="11"/>
      <c r="D399" s="9"/>
      <c r="E399" s="9"/>
      <c r="F399" s="9"/>
      <c r="G399" s="9"/>
      <c r="H399" s="13"/>
      <c r="I399" s="9"/>
      <c r="J399" s="9"/>
      <c r="K399" s="296">
        <v>46002</v>
      </c>
      <c r="L399" s="249">
        <f t="shared" si="125"/>
        <v>46002</v>
      </c>
      <c r="M399" s="277">
        <v>5258.9</v>
      </c>
      <c r="N399" s="278">
        <v>106</v>
      </c>
      <c r="O399" s="250">
        <v>48.64</v>
      </c>
      <c r="P399" s="251">
        <v>46367</v>
      </c>
      <c r="Q399" s="249">
        <f t="shared" si="126"/>
        <v>46367</v>
      </c>
      <c r="R399" s="11">
        <f t="shared" si="127"/>
        <v>6047.7349999999988</v>
      </c>
      <c r="S399" s="9"/>
      <c r="T399" s="28">
        <f t="shared" si="128"/>
        <v>0</v>
      </c>
      <c r="U399" s="11">
        <f t="shared" si="98"/>
        <v>6047.7349999999988</v>
      </c>
      <c r="V399" s="28">
        <f t="shared" si="129"/>
        <v>121.89999999999999</v>
      </c>
      <c r="W399" s="28">
        <f t="shared" si="130"/>
        <v>0</v>
      </c>
      <c r="X399" s="28">
        <f t="shared" si="131"/>
        <v>-121.89999999999999</v>
      </c>
      <c r="Y399" s="9"/>
      <c r="Z399" s="9"/>
      <c r="AA399" s="9"/>
    </row>
    <row r="400" spans="1:27" ht="14.25">
      <c r="A400" s="10"/>
      <c r="B400" s="9"/>
      <c r="C400" s="11"/>
      <c r="D400" s="9"/>
      <c r="E400" s="9"/>
      <c r="F400" s="9"/>
      <c r="G400" s="9"/>
      <c r="H400" s="13"/>
      <c r="I400" s="9"/>
      <c r="J400" s="9"/>
      <c r="K400" s="297">
        <v>46003</v>
      </c>
      <c r="L400" s="249">
        <f t="shared" si="125"/>
        <v>46003</v>
      </c>
      <c r="M400" s="227">
        <v>5350.03</v>
      </c>
      <c r="N400" s="176">
        <v>110</v>
      </c>
      <c r="O400" s="250">
        <v>46.8</v>
      </c>
      <c r="P400" s="251">
        <v>46368</v>
      </c>
      <c r="Q400" s="249">
        <f t="shared" si="126"/>
        <v>46368</v>
      </c>
      <c r="R400" s="11">
        <f t="shared" si="127"/>
        <v>6152.5344999999988</v>
      </c>
      <c r="S400" s="9"/>
      <c r="T400" s="28">
        <f t="shared" si="128"/>
        <v>0</v>
      </c>
      <c r="U400" s="11">
        <f t="shared" si="98"/>
        <v>6152.5344999999988</v>
      </c>
      <c r="V400" s="28">
        <f t="shared" si="129"/>
        <v>126.49999999999999</v>
      </c>
      <c r="W400" s="28">
        <f t="shared" si="130"/>
        <v>0</v>
      </c>
      <c r="X400" s="28">
        <f t="shared" si="131"/>
        <v>-126.49999999999999</v>
      </c>
      <c r="Y400" s="9"/>
      <c r="Z400" s="9"/>
      <c r="AA400" s="9"/>
    </row>
    <row r="401" spans="1:27" ht="14.25">
      <c r="A401" s="10"/>
      <c r="B401" s="9"/>
      <c r="C401" s="11"/>
      <c r="D401" s="9"/>
      <c r="E401" s="9"/>
      <c r="F401" s="9"/>
      <c r="G401" s="9"/>
      <c r="H401" s="13"/>
      <c r="I401" s="9"/>
      <c r="J401" s="9"/>
      <c r="K401" s="296">
        <v>46004</v>
      </c>
      <c r="L401" s="249">
        <f t="shared" si="125"/>
        <v>46004</v>
      </c>
      <c r="M401" s="277">
        <v>5007.32</v>
      </c>
      <c r="N401" s="278">
        <v>107</v>
      </c>
      <c r="O401" s="250">
        <v>48.13</v>
      </c>
      <c r="P401" s="251">
        <v>46369</v>
      </c>
      <c r="Q401" s="249">
        <f t="shared" si="126"/>
        <v>46369</v>
      </c>
      <c r="R401" s="11">
        <f t="shared" si="127"/>
        <v>5758.4179999999997</v>
      </c>
      <c r="S401" s="9"/>
      <c r="T401" s="28">
        <f t="shared" si="128"/>
        <v>0</v>
      </c>
      <c r="U401" s="11">
        <f t="shared" si="98"/>
        <v>5758.4179999999997</v>
      </c>
      <c r="V401" s="28">
        <f t="shared" si="129"/>
        <v>123.05</v>
      </c>
      <c r="W401" s="28">
        <f t="shared" si="130"/>
        <v>0</v>
      </c>
      <c r="X401" s="28">
        <f t="shared" si="131"/>
        <v>-123.05</v>
      </c>
      <c r="Y401" s="9"/>
      <c r="Z401" s="9"/>
      <c r="AA401" s="9"/>
    </row>
    <row r="402" spans="1:27" ht="14.25">
      <c r="A402" s="10"/>
      <c r="B402" s="9"/>
      <c r="C402" s="11"/>
      <c r="D402" s="9"/>
      <c r="E402" s="9"/>
      <c r="F402" s="9"/>
      <c r="G402" s="9"/>
      <c r="H402" s="13"/>
      <c r="I402" s="9"/>
      <c r="J402" s="9"/>
      <c r="K402" s="297">
        <v>46005</v>
      </c>
      <c r="L402" s="249">
        <f t="shared" si="125"/>
        <v>46005</v>
      </c>
      <c r="M402" s="227">
        <v>3898.58</v>
      </c>
      <c r="N402" s="176">
        <v>81</v>
      </c>
      <c r="O402" s="250">
        <v>49.17</v>
      </c>
      <c r="P402" s="251">
        <v>46370</v>
      </c>
      <c r="Q402" s="249">
        <f t="shared" si="126"/>
        <v>46370</v>
      </c>
      <c r="R402" s="11">
        <f t="shared" si="127"/>
        <v>4483.3669999999993</v>
      </c>
      <c r="S402" s="9"/>
      <c r="T402" s="28">
        <f t="shared" si="128"/>
        <v>0</v>
      </c>
      <c r="U402" s="11">
        <f t="shared" si="98"/>
        <v>4483.3669999999993</v>
      </c>
      <c r="V402" s="28">
        <f t="shared" si="129"/>
        <v>93.149999999999991</v>
      </c>
      <c r="W402" s="28">
        <f t="shared" si="130"/>
        <v>0</v>
      </c>
      <c r="X402" s="28">
        <f t="shared" si="131"/>
        <v>-93.149999999999991</v>
      </c>
      <c r="Y402" s="9"/>
      <c r="Z402" s="9"/>
      <c r="AA402" s="9"/>
    </row>
    <row r="403" spans="1:27" ht="14.25">
      <c r="A403" s="10"/>
      <c r="B403" s="9"/>
      <c r="C403" s="11"/>
      <c r="D403" s="9"/>
      <c r="E403" s="9"/>
      <c r="F403" s="9"/>
      <c r="G403" s="9"/>
      <c r="H403" s="13"/>
      <c r="I403" s="9"/>
      <c r="J403" s="9"/>
      <c r="K403" s="296">
        <v>46006</v>
      </c>
      <c r="L403" s="249">
        <f t="shared" si="125"/>
        <v>46006</v>
      </c>
      <c r="M403" s="277">
        <v>2999.46</v>
      </c>
      <c r="N403" s="278">
        <v>61</v>
      </c>
      <c r="O403" s="250">
        <v>45.63</v>
      </c>
      <c r="P403" s="251">
        <v>46371</v>
      </c>
      <c r="Q403" s="249">
        <f t="shared" si="126"/>
        <v>46371</v>
      </c>
      <c r="R403" s="11">
        <f t="shared" si="127"/>
        <v>3449.3789999999999</v>
      </c>
      <c r="S403" s="9"/>
      <c r="T403" s="28">
        <f t="shared" si="128"/>
        <v>0</v>
      </c>
      <c r="U403" s="11">
        <f t="shared" si="98"/>
        <v>3449.3789999999999</v>
      </c>
      <c r="V403" s="28">
        <f t="shared" si="129"/>
        <v>70.149999999999991</v>
      </c>
      <c r="W403" s="28">
        <f t="shared" si="130"/>
        <v>0</v>
      </c>
      <c r="X403" s="28">
        <f t="shared" si="131"/>
        <v>-70.149999999999991</v>
      </c>
      <c r="Y403" s="9"/>
      <c r="Z403" s="9"/>
      <c r="AA403" s="9"/>
    </row>
    <row r="404" spans="1:27" ht="14.25">
      <c r="A404" s="10"/>
      <c r="B404" s="9"/>
      <c r="C404" s="11"/>
      <c r="D404" s="9"/>
      <c r="E404" s="9"/>
      <c r="F404" s="9"/>
      <c r="G404" s="9"/>
      <c r="H404" s="13"/>
      <c r="I404" s="9"/>
      <c r="J404" s="9"/>
      <c r="K404" s="297">
        <v>46007</v>
      </c>
      <c r="L404" s="249">
        <f t="shared" si="125"/>
        <v>46007</v>
      </c>
      <c r="M404" s="227">
        <v>3057.15</v>
      </c>
      <c r="N404" s="176">
        <v>67</v>
      </c>
      <c r="O404" s="250">
        <v>46.83</v>
      </c>
      <c r="P404" s="251">
        <v>46372</v>
      </c>
      <c r="Q404" s="249">
        <f t="shared" si="126"/>
        <v>46372</v>
      </c>
      <c r="R404" s="11">
        <f t="shared" si="127"/>
        <v>3515.7224999999999</v>
      </c>
      <c r="S404" s="9"/>
      <c r="T404" s="28">
        <f t="shared" si="128"/>
        <v>0</v>
      </c>
      <c r="U404" s="11">
        <f t="shared" si="98"/>
        <v>3515.7224999999999</v>
      </c>
      <c r="V404" s="28">
        <f t="shared" si="129"/>
        <v>77.05</v>
      </c>
      <c r="W404" s="28">
        <f t="shared" si="130"/>
        <v>0</v>
      </c>
      <c r="X404" s="28">
        <f t="shared" si="131"/>
        <v>-77.05</v>
      </c>
      <c r="Y404" s="9"/>
      <c r="Z404" s="9"/>
      <c r="AA404" s="9"/>
    </row>
    <row r="405" spans="1:27" ht="14.25">
      <c r="A405" s="10"/>
      <c r="B405" s="9"/>
      <c r="C405" s="11"/>
      <c r="D405" s="9"/>
      <c r="E405" s="9"/>
      <c r="F405" s="9"/>
      <c r="G405" s="9"/>
      <c r="H405" s="13"/>
      <c r="I405" s="9"/>
      <c r="J405" s="9"/>
      <c r="K405" s="296">
        <v>46008</v>
      </c>
      <c r="L405" s="249">
        <f t="shared" si="125"/>
        <v>46008</v>
      </c>
      <c r="M405" s="277">
        <v>4682.58</v>
      </c>
      <c r="N405" s="278">
        <v>100</v>
      </c>
      <c r="O405" s="250">
        <v>49.14</v>
      </c>
      <c r="P405" s="251">
        <v>46373</v>
      </c>
      <c r="Q405" s="249">
        <f t="shared" si="126"/>
        <v>46373</v>
      </c>
      <c r="R405" s="11">
        <f t="shared" si="127"/>
        <v>5384.9669999999996</v>
      </c>
      <c r="S405" s="9"/>
      <c r="T405" s="28">
        <f t="shared" si="128"/>
        <v>0</v>
      </c>
      <c r="U405" s="11">
        <f t="shared" si="98"/>
        <v>5384.9669999999996</v>
      </c>
      <c r="V405" s="28">
        <f t="shared" si="129"/>
        <v>114.99999999999999</v>
      </c>
      <c r="W405" s="28">
        <f t="shared" si="130"/>
        <v>0</v>
      </c>
      <c r="X405" s="28">
        <f t="shared" si="131"/>
        <v>-114.99999999999999</v>
      </c>
      <c r="Y405" s="9"/>
      <c r="Z405" s="9"/>
      <c r="AA405" s="9"/>
    </row>
    <row r="406" spans="1:27" ht="14.25">
      <c r="A406" s="10"/>
      <c r="B406" s="9"/>
      <c r="C406" s="11"/>
      <c r="D406" s="9"/>
      <c r="E406" s="9"/>
      <c r="F406" s="9"/>
      <c r="G406" s="9"/>
      <c r="H406" s="13"/>
      <c r="I406" s="9"/>
      <c r="J406" s="9"/>
      <c r="K406" s="297">
        <v>46009</v>
      </c>
      <c r="L406" s="249">
        <f t="shared" si="125"/>
        <v>46009</v>
      </c>
      <c r="M406" s="227">
        <v>6142.25</v>
      </c>
      <c r="N406" s="176">
        <v>125</v>
      </c>
      <c r="O406" s="250">
        <v>46.69</v>
      </c>
      <c r="P406" s="251">
        <v>46374</v>
      </c>
      <c r="Q406" s="249">
        <f t="shared" si="126"/>
        <v>46374</v>
      </c>
      <c r="R406" s="11">
        <f t="shared" si="127"/>
        <v>7063.5874999999996</v>
      </c>
      <c r="S406" s="9"/>
      <c r="T406" s="28">
        <f t="shared" si="128"/>
        <v>0</v>
      </c>
      <c r="U406" s="11">
        <f t="shared" si="98"/>
        <v>7063.5874999999996</v>
      </c>
      <c r="V406" s="28">
        <f t="shared" si="129"/>
        <v>143.75</v>
      </c>
      <c r="W406" s="28">
        <f t="shared" si="130"/>
        <v>0</v>
      </c>
      <c r="X406" s="28">
        <f t="shared" si="131"/>
        <v>-143.75</v>
      </c>
      <c r="Y406" s="9"/>
      <c r="Z406" s="9"/>
      <c r="AA406" s="9"/>
    </row>
    <row r="407" spans="1:27" ht="14.25">
      <c r="A407" s="10"/>
      <c r="B407" s="9"/>
      <c r="C407" s="11"/>
      <c r="D407" s="9"/>
      <c r="E407" s="9"/>
      <c r="F407" s="9"/>
      <c r="G407" s="9"/>
      <c r="H407" s="13"/>
      <c r="I407" s="9"/>
      <c r="J407" s="9"/>
      <c r="K407" s="296">
        <v>46010</v>
      </c>
      <c r="L407" s="249">
        <f t="shared" si="125"/>
        <v>46010</v>
      </c>
      <c r="M407" s="277">
        <v>6583.86</v>
      </c>
      <c r="N407" s="278">
        <v>141</v>
      </c>
      <c r="O407" s="250">
        <v>45.84</v>
      </c>
      <c r="P407" s="251">
        <v>46375</v>
      </c>
      <c r="Q407" s="249">
        <f t="shared" si="126"/>
        <v>46375</v>
      </c>
      <c r="R407" s="11">
        <f t="shared" si="127"/>
        <v>7571.4389999999994</v>
      </c>
      <c r="S407" s="9"/>
      <c r="T407" s="28">
        <f t="shared" si="128"/>
        <v>0</v>
      </c>
      <c r="U407" s="11">
        <f t="shared" si="98"/>
        <v>7571.4389999999994</v>
      </c>
      <c r="V407" s="28">
        <f t="shared" si="129"/>
        <v>162.14999999999998</v>
      </c>
      <c r="W407" s="28">
        <f t="shared" si="130"/>
        <v>0</v>
      </c>
      <c r="X407" s="28">
        <f t="shared" si="131"/>
        <v>-162.14999999999998</v>
      </c>
      <c r="Y407" s="9"/>
      <c r="Z407" s="9"/>
      <c r="AA407" s="9"/>
    </row>
    <row r="408" spans="1:27" ht="14.25">
      <c r="A408" s="10"/>
      <c r="B408" s="9"/>
      <c r="C408" s="11"/>
      <c r="D408" s="9"/>
      <c r="E408" s="9"/>
      <c r="F408" s="9"/>
      <c r="G408" s="9"/>
      <c r="H408" s="13"/>
      <c r="I408" s="9"/>
      <c r="J408" s="9"/>
      <c r="K408" s="297">
        <v>46011</v>
      </c>
      <c r="L408" s="249">
        <f t="shared" si="125"/>
        <v>46011</v>
      </c>
      <c r="M408" s="227">
        <v>3438.35</v>
      </c>
      <c r="N408" s="176">
        <v>75</v>
      </c>
      <c r="O408" s="250">
        <v>48.81</v>
      </c>
      <c r="P408" s="251">
        <v>46376</v>
      </c>
      <c r="Q408" s="249">
        <f t="shared" si="126"/>
        <v>46376</v>
      </c>
      <c r="R408" s="11">
        <f t="shared" si="127"/>
        <v>3954.1024999999995</v>
      </c>
      <c r="S408" s="9"/>
      <c r="T408" s="28">
        <f t="shared" si="128"/>
        <v>0</v>
      </c>
      <c r="U408" s="11">
        <f t="shared" si="98"/>
        <v>3954.1024999999995</v>
      </c>
      <c r="V408" s="28">
        <f t="shared" si="129"/>
        <v>86.25</v>
      </c>
      <c r="W408" s="28">
        <f t="shared" si="130"/>
        <v>0</v>
      </c>
      <c r="X408" s="28">
        <f t="shared" si="131"/>
        <v>-86.25</v>
      </c>
      <c r="Y408" s="9"/>
      <c r="Z408" s="9"/>
      <c r="AA408" s="9"/>
    </row>
    <row r="409" spans="1:27" ht="14.25">
      <c r="A409" s="10"/>
      <c r="B409" s="9"/>
      <c r="C409" s="11"/>
      <c r="D409" s="9"/>
      <c r="E409" s="9"/>
      <c r="F409" s="9"/>
      <c r="G409" s="9"/>
      <c r="H409" s="13"/>
      <c r="I409" s="9"/>
      <c r="J409" s="9"/>
      <c r="K409" s="296">
        <v>46012</v>
      </c>
      <c r="L409" s="249">
        <f t="shared" si="125"/>
        <v>46012</v>
      </c>
      <c r="M409" s="277">
        <v>1708.48</v>
      </c>
      <c r="N409" s="278">
        <v>35</v>
      </c>
      <c r="O409" s="250">
        <v>48.38</v>
      </c>
      <c r="P409" s="251">
        <v>46377</v>
      </c>
      <c r="Q409" s="249">
        <f t="shared" si="126"/>
        <v>46377</v>
      </c>
      <c r="R409" s="11">
        <f t="shared" si="127"/>
        <v>1964.752</v>
      </c>
      <c r="S409" s="9"/>
      <c r="T409" s="28">
        <f t="shared" si="128"/>
        <v>0</v>
      </c>
      <c r="U409" s="11">
        <f t="shared" si="98"/>
        <v>1964.752</v>
      </c>
      <c r="V409" s="28">
        <f t="shared" si="129"/>
        <v>40.25</v>
      </c>
      <c r="W409" s="28">
        <f t="shared" si="130"/>
        <v>0</v>
      </c>
      <c r="X409" s="28">
        <f t="shared" si="131"/>
        <v>-40.25</v>
      </c>
      <c r="Y409" s="9"/>
      <c r="Z409" s="9"/>
      <c r="AA409" s="9"/>
    </row>
    <row r="410" spans="1:27" ht="14.25">
      <c r="A410" s="10"/>
      <c r="B410" s="9"/>
      <c r="C410" s="11"/>
      <c r="D410" s="9"/>
      <c r="E410" s="9"/>
      <c r="F410" s="9"/>
      <c r="G410" s="9"/>
      <c r="H410" s="13"/>
      <c r="I410" s="9"/>
      <c r="J410" s="9"/>
      <c r="K410" s="297">
        <v>46013</v>
      </c>
      <c r="L410" s="249">
        <f t="shared" si="125"/>
        <v>46013</v>
      </c>
      <c r="M410" s="227">
        <v>4208.96</v>
      </c>
      <c r="N410" s="176">
        <v>87</v>
      </c>
      <c r="O410" s="250">
        <v>48.12</v>
      </c>
      <c r="P410" s="251">
        <v>46378</v>
      </c>
      <c r="Q410" s="249">
        <f t="shared" si="126"/>
        <v>46378</v>
      </c>
      <c r="R410" s="11">
        <f t="shared" si="127"/>
        <v>4840.3040000000001</v>
      </c>
      <c r="S410" s="9"/>
      <c r="T410" s="28">
        <f t="shared" si="128"/>
        <v>0</v>
      </c>
      <c r="U410" s="11">
        <f t="shared" si="98"/>
        <v>4840.3040000000001</v>
      </c>
      <c r="V410" s="28">
        <f t="shared" si="129"/>
        <v>100.05</v>
      </c>
      <c r="W410" s="28">
        <f t="shared" si="130"/>
        <v>0</v>
      </c>
      <c r="X410" s="28">
        <f t="shared" si="131"/>
        <v>-100.05</v>
      </c>
      <c r="Y410" s="9"/>
      <c r="Z410" s="9"/>
      <c r="AA410" s="9"/>
    </row>
    <row r="411" spans="1:27" ht="14.25">
      <c r="A411" s="10"/>
      <c r="B411" s="9"/>
      <c r="C411" s="11"/>
      <c r="D411" s="9"/>
      <c r="E411" s="9"/>
      <c r="F411" s="9"/>
      <c r="G411" s="9"/>
      <c r="H411" s="13"/>
      <c r="I411" s="9"/>
      <c r="J411" s="9"/>
      <c r="K411" s="296">
        <v>46014</v>
      </c>
      <c r="L411" s="249">
        <f t="shared" si="125"/>
        <v>46014</v>
      </c>
      <c r="M411" s="277">
        <v>3656.95</v>
      </c>
      <c r="N411" s="278">
        <v>76</v>
      </c>
      <c r="O411" s="250">
        <v>50.22</v>
      </c>
      <c r="P411" s="251">
        <v>46379</v>
      </c>
      <c r="Q411" s="249">
        <f t="shared" si="126"/>
        <v>46379</v>
      </c>
      <c r="R411" s="11">
        <f t="shared" si="127"/>
        <v>4205.4924999999994</v>
      </c>
      <c r="S411" s="9"/>
      <c r="T411" s="28">
        <f t="shared" si="128"/>
        <v>0</v>
      </c>
      <c r="U411" s="11">
        <f t="shared" si="98"/>
        <v>4205.4924999999994</v>
      </c>
      <c r="V411" s="28">
        <f t="shared" si="129"/>
        <v>87.399999999999991</v>
      </c>
      <c r="W411" s="28">
        <f t="shared" si="130"/>
        <v>0</v>
      </c>
      <c r="X411" s="28">
        <f t="shared" si="131"/>
        <v>-87.399999999999991</v>
      </c>
      <c r="Y411" s="9"/>
      <c r="Z411" s="9"/>
      <c r="AA411" s="9"/>
    </row>
    <row r="412" spans="1:27" ht="14.25">
      <c r="A412" s="10"/>
      <c r="B412" s="9"/>
      <c r="C412" s="11"/>
      <c r="D412" s="9"/>
      <c r="E412" s="9"/>
      <c r="F412" s="9"/>
      <c r="G412" s="9"/>
      <c r="H412" s="13"/>
      <c r="I412" s="9"/>
      <c r="J412" s="9"/>
      <c r="K412" s="297">
        <v>46016</v>
      </c>
      <c r="L412" s="249">
        <f t="shared" si="125"/>
        <v>46016</v>
      </c>
      <c r="M412" s="227">
        <v>3063.45</v>
      </c>
      <c r="N412" s="176">
        <v>61</v>
      </c>
      <c r="O412" s="250">
        <v>49.26</v>
      </c>
      <c r="P412" s="251">
        <v>46381</v>
      </c>
      <c r="Q412" s="249">
        <f t="shared" si="126"/>
        <v>46381</v>
      </c>
      <c r="R412" s="11">
        <f t="shared" si="127"/>
        <v>3522.9674999999997</v>
      </c>
      <c r="S412" s="9"/>
      <c r="T412" s="28">
        <f t="shared" si="128"/>
        <v>0</v>
      </c>
      <c r="U412" s="11">
        <f t="shared" si="98"/>
        <v>3522.9674999999997</v>
      </c>
      <c r="V412" s="28">
        <f t="shared" si="129"/>
        <v>70.149999999999991</v>
      </c>
      <c r="W412" s="28">
        <f t="shared" si="130"/>
        <v>0</v>
      </c>
      <c r="X412" s="28">
        <f t="shared" si="131"/>
        <v>-70.149999999999991</v>
      </c>
      <c r="Y412" s="9"/>
      <c r="Z412" s="9"/>
      <c r="AA412" s="9"/>
    </row>
    <row r="413" spans="1:27" ht="14.25">
      <c r="A413" s="10"/>
      <c r="B413" s="9"/>
      <c r="C413" s="11"/>
      <c r="D413" s="9"/>
      <c r="E413" s="9"/>
      <c r="F413" s="9"/>
      <c r="G413" s="9"/>
      <c r="H413" s="13"/>
      <c r="I413" s="9"/>
      <c r="J413" s="9"/>
      <c r="K413" s="296">
        <v>46017</v>
      </c>
      <c r="L413" s="249">
        <f t="shared" si="125"/>
        <v>46017</v>
      </c>
      <c r="M413" s="277">
        <v>2610.85</v>
      </c>
      <c r="N413" s="278">
        <v>53</v>
      </c>
      <c r="O413" s="250">
        <v>47.98</v>
      </c>
      <c r="P413" s="251">
        <v>46382</v>
      </c>
      <c r="Q413" s="249">
        <f t="shared" si="126"/>
        <v>46382</v>
      </c>
      <c r="R413" s="11">
        <f t="shared" si="127"/>
        <v>3002.4774999999995</v>
      </c>
      <c r="S413" s="9"/>
      <c r="T413" s="28">
        <f t="shared" si="128"/>
        <v>0</v>
      </c>
      <c r="U413" s="11">
        <f t="shared" si="98"/>
        <v>3002.4774999999995</v>
      </c>
      <c r="V413" s="28">
        <f t="shared" si="129"/>
        <v>60.949999999999996</v>
      </c>
      <c r="W413" s="28">
        <f t="shared" si="130"/>
        <v>0</v>
      </c>
      <c r="X413" s="28">
        <f t="shared" si="131"/>
        <v>-60.949999999999996</v>
      </c>
      <c r="Y413" s="9"/>
      <c r="Z413" s="9"/>
      <c r="AA413" s="9"/>
    </row>
    <row r="414" spans="1:27" ht="14.25">
      <c r="A414" s="10"/>
      <c r="B414" s="9"/>
      <c r="C414" s="11"/>
      <c r="D414" s="9"/>
      <c r="E414" s="9"/>
      <c r="F414" s="9"/>
      <c r="G414" s="9"/>
      <c r="H414" s="13"/>
      <c r="I414" s="9"/>
      <c r="J414" s="9"/>
      <c r="K414" s="297">
        <v>46018</v>
      </c>
      <c r="L414" s="249">
        <f t="shared" si="125"/>
        <v>46018</v>
      </c>
      <c r="M414" s="227">
        <v>2926.9</v>
      </c>
      <c r="N414" s="176">
        <v>61</v>
      </c>
      <c r="O414" s="250">
        <v>44.67</v>
      </c>
      <c r="P414" s="251">
        <v>46383</v>
      </c>
      <c r="Q414" s="249">
        <f t="shared" si="126"/>
        <v>46383</v>
      </c>
      <c r="R414" s="11">
        <f t="shared" si="127"/>
        <v>3365.9349999999999</v>
      </c>
      <c r="S414" s="9"/>
      <c r="T414" s="28">
        <f t="shared" si="128"/>
        <v>0</v>
      </c>
      <c r="U414" s="11">
        <f t="shared" si="98"/>
        <v>3365.9349999999999</v>
      </c>
      <c r="V414" s="28">
        <f t="shared" si="129"/>
        <v>70.149999999999991</v>
      </c>
      <c r="W414" s="28">
        <f t="shared" si="130"/>
        <v>0</v>
      </c>
      <c r="X414" s="28">
        <f t="shared" si="131"/>
        <v>-70.149999999999991</v>
      </c>
      <c r="Y414" s="9"/>
      <c r="Z414" s="9"/>
      <c r="AA414" s="9"/>
    </row>
    <row r="415" spans="1:27" ht="14.25">
      <c r="A415" s="10"/>
      <c r="B415" s="9"/>
      <c r="C415" s="11"/>
      <c r="D415" s="9"/>
      <c r="E415" s="9"/>
      <c r="F415" s="9"/>
      <c r="G415" s="9"/>
      <c r="H415" s="13"/>
      <c r="I415" s="9"/>
      <c r="J415" s="9"/>
      <c r="K415" s="296">
        <v>46019</v>
      </c>
      <c r="L415" s="249">
        <f t="shared" si="125"/>
        <v>46019</v>
      </c>
      <c r="M415" s="277">
        <v>2188.6999999999998</v>
      </c>
      <c r="N415" s="278">
        <v>49</v>
      </c>
      <c r="O415" s="250">
        <v>48.34</v>
      </c>
      <c r="P415" s="251">
        <v>46384</v>
      </c>
      <c r="Q415" s="249">
        <f t="shared" si="126"/>
        <v>46384</v>
      </c>
      <c r="R415" s="11">
        <f t="shared" si="127"/>
        <v>2517.0049999999997</v>
      </c>
      <c r="S415" s="9"/>
      <c r="T415" s="28">
        <f t="shared" si="128"/>
        <v>0</v>
      </c>
      <c r="U415" s="11">
        <f t="shared" si="98"/>
        <v>2517.0049999999997</v>
      </c>
      <c r="V415" s="28">
        <f t="shared" si="129"/>
        <v>56.349999999999994</v>
      </c>
      <c r="W415" s="28">
        <f t="shared" si="130"/>
        <v>0</v>
      </c>
      <c r="X415" s="28">
        <f t="shared" si="131"/>
        <v>-56.349999999999994</v>
      </c>
      <c r="Y415" s="9"/>
      <c r="Z415" s="9"/>
      <c r="AA415" s="9"/>
    </row>
    <row r="416" spans="1:27" ht="14.25">
      <c r="A416" s="10"/>
      <c r="B416" s="9"/>
      <c r="C416" s="11"/>
      <c r="D416" s="9"/>
      <c r="E416" s="9"/>
      <c r="F416" s="9"/>
      <c r="G416" s="9"/>
      <c r="H416" s="13"/>
      <c r="I416" s="9"/>
      <c r="J416" s="9"/>
      <c r="K416" s="297">
        <v>46020</v>
      </c>
      <c r="L416" s="249">
        <f t="shared" si="125"/>
        <v>46020</v>
      </c>
      <c r="M416" s="227">
        <v>2707.05</v>
      </c>
      <c r="N416" s="176">
        <v>56</v>
      </c>
      <c r="O416" s="261">
        <v>49.72</v>
      </c>
      <c r="P416" s="251">
        <v>46385</v>
      </c>
      <c r="Q416" s="249">
        <f t="shared" si="126"/>
        <v>46385</v>
      </c>
      <c r="R416" s="11">
        <f t="shared" si="127"/>
        <v>3113.1075000000001</v>
      </c>
      <c r="S416" s="9"/>
      <c r="T416" s="28">
        <f t="shared" si="128"/>
        <v>0</v>
      </c>
      <c r="U416" s="11">
        <f t="shared" si="98"/>
        <v>3113.1075000000001</v>
      </c>
      <c r="V416" s="28">
        <f t="shared" si="129"/>
        <v>64.399999999999991</v>
      </c>
      <c r="W416" s="28">
        <f t="shared" si="130"/>
        <v>0</v>
      </c>
      <c r="X416" s="28">
        <f t="shared" si="131"/>
        <v>-64.399999999999991</v>
      </c>
      <c r="Y416" s="9"/>
      <c r="Z416" s="9"/>
      <c r="AA416" s="9"/>
    </row>
    <row r="417" spans="1:27" ht="14.25">
      <c r="A417" s="10"/>
      <c r="B417" s="9"/>
      <c r="C417" s="11"/>
      <c r="D417" s="9"/>
      <c r="E417" s="9"/>
      <c r="F417" s="9"/>
      <c r="G417" s="9"/>
      <c r="H417" s="13"/>
      <c r="I417" s="9"/>
      <c r="J417" s="9"/>
      <c r="K417" s="296">
        <v>46021</v>
      </c>
      <c r="L417" s="249">
        <f t="shared" si="125"/>
        <v>46021</v>
      </c>
      <c r="M417" s="277">
        <v>3082.7</v>
      </c>
      <c r="N417" s="278">
        <v>62</v>
      </c>
      <c r="O417" s="261">
        <v>49.72</v>
      </c>
      <c r="P417" s="251">
        <v>46386</v>
      </c>
      <c r="Q417" s="249">
        <f t="shared" si="126"/>
        <v>46386</v>
      </c>
      <c r="R417" s="11">
        <f t="shared" si="127"/>
        <v>3545.1049999999996</v>
      </c>
      <c r="S417" s="9"/>
      <c r="T417" s="28">
        <f t="shared" si="128"/>
        <v>0</v>
      </c>
      <c r="U417" s="11">
        <f t="shared" si="98"/>
        <v>3545.1049999999996</v>
      </c>
      <c r="V417" s="28">
        <f t="shared" si="129"/>
        <v>71.3</v>
      </c>
      <c r="W417" s="28">
        <f t="shared" si="130"/>
        <v>0</v>
      </c>
      <c r="X417" s="28">
        <f t="shared" si="131"/>
        <v>-71.3</v>
      </c>
      <c r="Y417" s="9"/>
      <c r="Z417" s="9"/>
      <c r="AA417" s="9"/>
    </row>
    <row r="418" spans="1:27" ht="15">
      <c r="A418" s="10"/>
      <c r="B418" s="9"/>
      <c r="C418" s="11"/>
      <c r="D418" s="9"/>
      <c r="E418" s="9"/>
      <c r="F418" s="9"/>
      <c r="G418" s="9"/>
      <c r="H418" s="13"/>
      <c r="I418" s="9"/>
      <c r="J418" s="9"/>
      <c r="K418" s="306">
        <v>46381</v>
      </c>
      <c r="L418" s="295" t="s">
        <v>1578</v>
      </c>
      <c r="M418" s="253">
        <f t="shared" ref="M418:O418" si="132">SUM(M389:M417)</f>
        <v>118629.75999999999</v>
      </c>
      <c r="N418" s="302">
        <f t="shared" si="132"/>
        <v>2457</v>
      </c>
      <c r="O418" s="253">
        <f t="shared" si="132"/>
        <v>1402.88</v>
      </c>
      <c r="P418" s="306">
        <v>46382</v>
      </c>
      <c r="Q418" s="304" t="s">
        <v>1578</v>
      </c>
      <c r="R418" s="253">
        <f t="shared" ref="R418:T418" si="133">SUM(R389:R417)</f>
        <v>136424.22399999999</v>
      </c>
      <c r="S418" s="253">
        <f t="shared" si="133"/>
        <v>0</v>
      </c>
      <c r="T418" s="253">
        <f t="shared" si="133"/>
        <v>0</v>
      </c>
      <c r="U418" s="15">
        <f t="shared" si="98"/>
        <v>136424.22399999999</v>
      </c>
      <c r="V418" s="302">
        <f t="shared" ref="V418:X418" si="134">SUM(V389:V417)</f>
        <v>2825.5500000000006</v>
      </c>
      <c r="W418" s="302">
        <f t="shared" si="134"/>
        <v>0</v>
      </c>
      <c r="X418" s="302">
        <f t="shared" si="134"/>
        <v>-2825.5500000000006</v>
      </c>
      <c r="Y418" s="9"/>
      <c r="Z418" s="9"/>
      <c r="AA418" s="9"/>
    </row>
    <row r="419" spans="1:27" ht="12.75">
      <c r="A419" s="10"/>
      <c r="B419" s="9"/>
      <c r="C419" s="11"/>
      <c r="D419" s="9"/>
      <c r="E419" s="9"/>
      <c r="F419" s="9"/>
      <c r="G419" s="9"/>
      <c r="H419" s="13"/>
      <c r="I419" s="9"/>
      <c r="J419" s="9"/>
      <c r="K419" s="9"/>
      <c r="L419" s="9"/>
      <c r="M419" s="9"/>
      <c r="N419" s="78"/>
      <c r="P419" s="9"/>
      <c r="Q419" s="9"/>
      <c r="R419" s="9"/>
      <c r="U419" s="9"/>
      <c r="V419" s="28">
        <f t="shared" ref="V419:V431" si="135">D419</f>
        <v>0</v>
      </c>
      <c r="W419" s="28">
        <f t="shared" ref="W419:W431" si="136">D419</f>
        <v>0</v>
      </c>
      <c r="X419" s="28"/>
      <c r="Y419" s="9"/>
      <c r="Z419" s="9"/>
      <c r="AA419" s="9"/>
    </row>
    <row r="420" spans="1:27" ht="12.75">
      <c r="A420" s="10"/>
      <c r="B420" s="9"/>
      <c r="C420" s="11"/>
      <c r="D420" s="9"/>
      <c r="E420" s="9"/>
      <c r="F420" s="9"/>
      <c r="G420" s="9"/>
      <c r="H420" s="13"/>
      <c r="I420" s="9"/>
      <c r="J420" s="9"/>
      <c r="K420" s="9"/>
      <c r="L420" s="9"/>
      <c r="M420" s="9"/>
      <c r="N420" s="78"/>
      <c r="P420" s="9"/>
      <c r="Q420" s="9"/>
      <c r="R420" s="9"/>
      <c r="U420" s="9"/>
      <c r="V420" s="28">
        <f t="shared" si="135"/>
        <v>0</v>
      </c>
      <c r="W420" s="28">
        <f t="shared" si="136"/>
        <v>0</v>
      </c>
      <c r="X420" s="28"/>
      <c r="Y420" s="9"/>
      <c r="Z420" s="9"/>
      <c r="AA420" s="9"/>
    </row>
    <row r="421" spans="1:27" ht="12.75">
      <c r="A421" s="10"/>
      <c r="B421" s="9"/>
      <c r="C421" s="11"/>
      <c r="D421" s="9"/>
      <c r="E421" s="9"/>
      <c r="F421" s="9"/>
      <c r="G421" s="9"/>
      <c r="H421" s="13"/>
      <c r="I421" s="9"/>
      <c r="J421" s="9"/>
      <c r="K421" s="9"/>
      <c r="L421" s="9"/>
      <c r="M421" s="9"/>
      <c r="N421" s="78"/>
      <c r="P421" s="9"/>
      <c r="Q421" s="9"/>
      <c r="R421" s="9"/>
      <c r="U421" s="9"/>
      <c r="V421" s="28">
        <f t="shared" si="135"/>
        <v>0</v>
      </c>
      <c r="W421" s="28">
        <f t="shared" si="136"/>
        <v>0</v>
      </c>
      <c r="X421" s="28"/>
      <c r="Y421" s="9"/>
      <c r="Z421" s="9"/>
      <c r="AA421" s="9"/>
    </row>
    <row r="422" spans="1:27" ht="12.75">
      <c r="A422" s="10"/>
      <c r="B422" s="9"/>
      <c r="C422" s="11"/>
      <c r="D422" s="9"/>
      <c r="E422" s="9"/>
      <c r="F422" s="9"/>
      <c r="G422" s="9"/>
      <c r="H422" s="13"/>
      <c r="I422" s="9"/>
      <c r="J422" s="9"/>
      <c r="K422" s="9"/>
      <c r="L422" s="9"/>
      <c r="M422" s="9"/>
      <c r="N422" s="78"/>
      <c r="P422" s="9"/>
      <c r="Q422" s="9"/>
      <c r="R422" s="9"/>
      <c r="U422" s="9"/>
      <c r="V422" s="28">
        <f t="shared" si="135"/>
        <v>0</v>
      </c>
      <c r="W422" s="28">
        <f t="shared" si="136"/>
        <v>0</v>
      </c>
      <c r="X422" s="28"/>
      <c r="Y422" s="9"/>
      <c r="Z422" s="9"/>
      <c r="AA422" s="9"/>
    </row>
    <row r="423" spans="1:27" ht="12.75">
      <c r="A423" s="10"/>
      <c r="B423" s="9"/>
      <c r="C423" s="11"/>
      <c r="D423" s="9"/>
      <c r="E423" s="9"/>
      <c r="F423" s="9"/>
      <c r="G423" s="9"/>
      <c r="H423" s="13"/>
      <c r="I423" s="9"/>
      <c r="J423" s="9"/>
      <c r="K423" s="9"/>
      <c r="L423" s="9"/>
      <c r="M423" s="9"/>
      <c r="N423" s="78"/>
      <c r="P423" s="9"/>
      <c r="Q423" s="9"/>
      <c r="R423" s="9"/>
      <c r="U423" s="9"/>
      <c r="V423" s="28">
        <f t="shared" si="135"/>
        <v>0</v>
      </c>
      <c r="W423" s="28">
        <f t="shared" si="136"/>
        <v>0</v>
      </c>
      <c r="X423" s="28"/>
      <c r="Y423" s="9"/>
      <c r="Z423" s="9"/>
      <c r="AA423" s="9"/>
    </row>
    <row r="424" spans="1:27" ht="12.75">
      <c r="A424" s="10"/>
      <c r="B424" s="9"/>
      <c r="C424" s="11"/>
      <c r="D424" s="9"/>
      <c r="E424" s="9"/>
      <c r="F424" s="9"/>
      <c r="G424" s="9"/>
      <c r="H424" s="13"/>
      <c r="I424" s="9"/>
      <c r="J424" s="9"/>
      <c r="K424" s="9"/>
      <c r="L424" s="9"/>
      <c r="M424" s="9"/>
      <c r="N424" s="78"/>
      <c r="P424" s="9"/>
      <c r="Q424" s="9"/>
      <c r="R424" s="9"/>
      <c r="U424" s="9"/>
      <c r="V424" s="28">
        <f t="shared" si="135"/>
        <v>0</v>
      </c>
      <c r="W424" s="28">
        <f t="shared" si="136"/>
        <v>0</v>
      </c>
      <c r="X424" s="28"/>
      <c r="Y424" s="9"/>
      <c r="Z424" s="9"/>
      <c r="AA424" s="9"/>
    </row>
    <row r="425" spans="1:27" ht="12.75">
      <c r="A425" s="10"/>
      <c r="B425" s="9"/>
      <c r="C425" s="11"/>
      <c r="D425" s="9"/>
      <c r="E425" s="9"/>
      <c r="F425" s="9"/>
      <c r="G425" s="9"/>
      <c r="H425" s="13"/>
      <c r="I425" s="9"/>
      <c r="J425" s="9"/>
      <c r="K425" s="9"/>
      <c r="L425" s="9"/>
      <c r="M425" s="9"/>
      <c r="N425" s="78"/>
      <c r="P425" s="9"/>
      <c r="Q425" s="9"/>
      <c r="R425" s="9"/>
      <c r="U425" s="9"/>
      <c r="V425" s="28">
        <f t="shared" si="135"/>
        <v>0</v>
      </c>
      <c r="W425" s="28">
        <f t="shared" si="136"/>
        <v>0</v>
      </c>
      <c r="X425" s="28"/>
      <c r="Y425" s="9"/>
      <c r="Z425" s="9"/>
      <c r="AA425" s="9"/>
    </row>
    <row r="426" spans="1:27" ht="12.75">
      <c r="A426" s="10"/>
      <c r="B426" s="9"/>
      <c r="C426" s="11"/>
      <c r="D426" s="9"/>
      <c r="E426" s="9"/>
      <c r="F426" s="9"/>
      <c r="G426" s="9"/>
      <c r="H426" s="13"/>
      <c r="I426" s="9"/>
      <c r="J426" s="9"/>
      <c r="K426" s="9"/>
      <c r="L426" s="9"/>
      <c r="M426" s="9"/>
      <c r="N426" s="78"/>
      <c r="P426" s="9"/>
      <c r="Q426" s="9"/>
      <c r="R426" s="9"/>
      <c r="U426" s="9"/>
      <c r="V426" s="28">
        <f t="shared" si="135"/>
        <v>0</v>
      </c>
      <c r="W426" s="28">
        <f t="shared" si="136"/>
        <v>0</v>
      </c>
      <c r="X426" s="28"/>
      <c r="Y426" s="9"/>
      <c r="Z426" s="9"/>
      <c r="AA426" s="9"/>
    </row>
    <row r="427" spans="1:27" ht="12.75">
      <c r="A427" s="10"/>
      <c r="B427" s="9"/>
      <c r="C427" s="11"/>
      <c r="D427" s="9"/>
      <c r="E427" s="9"/>
      <c r="F427" s="9"/>
      <c r="G427" s="9"/>
      <c r="H427" s="13"/>
      <c r="I427" s="9"/>
      <c r="J427" s="9"/>
      <c r="K427" s="9"/>
      <c r="L427" s="9"/>
      <c r="M427" s="9"/>
      <c r="N427" s="78"/>
      <c r="P427" s="9"/>
      <c r="Q427" s="9"/>
      <c r="R427" s="9"/>
      <c r="U427" s="9"/>
      <c r="V427" s="28">
        <f t="shared" si="135"/>
        <v>0</v>
      </c>
      <c r="W427" s="28">
        <f t="shared" si="136"/>
        <v>0</v>
      </c>
      <c r="X427" s="28"/>
      <c r="Y427" s="9"/>
      <c r="Z427" s="9"/>
      <c r="AA427" s="9"/>
    </row>
    <row r="428" spans="1:27" ht="12.75">
      <c r="A428" s="10"/>
      <c r="B428" s="9"/>
      <c r="C428" s="11"/>
      <c r="D428" s="9"/>
      <c r="E428" s="9"/>
      <c r="F428" s="9"/>
      <c r="G428" s="9"/>
      <c r="H428" s="13"/>
      <c r="I428" s="9"/>
      <c r="J428" s="9"/>
      <c r="K428" s="9"/>
      <c r="L428" s="9"/>
      <c r="M428" s="9"/>
      <c r="N428" s="78"/>
      <c r="P428" s="9"/>
      <c r="Q428" s="9"/>
      <c r="R428" s="9"/>
      <c r="U428" s="9"/>
      <c r="V428" s="28">
        <f t="shared" si="135"/>
        <v>0</v>
      </c>
      <c r="W428" s="28">
        <f t="shared" si="136"/>
        <v>0</v>
      </c>
      <c r="X428" s="28"/>
      <c r="Y428" s="9"/>
      <c r="Z428" s="9"/>
      <c r="AA428" s="9"/>
    </row>
    <row r="429" spans="1:27" ht="12.75">
      <c r="A429" s="10"/>
      <c r="B429" s="9"/>
      <c r="C429" s="11"/>
      <c r="D429" s="9"/>
      <c r="E429" s="9"/>
      <c r="F429" s="9"/>
      <c r="G429" s="9"/>
      <c r="H429" s="13"/>
      <c r="I429" s="9"/>
      <c r="J429" s="9"/>
      <c r="K429" s="9"/>
      <c r="L429" s="9"/>
      <c r="M429" s="9"/>
      <c r="N429" s="78"/>
      <c r="P429" s="9"/>
      <c r="Q429" s="9"/>
      <c r="R429" s="9"/>
      <c r="U429" s="9"/>
      <c r="V429" s="28">
        <f t="shared" si="135"/>
        <v>0</v>
      </c>
      <c r="W429" s="28">
        <f t="shared" si="136"/>
        <v>0</v>
      </c>
      <c r="X429" s="28"/>
      <c r="Y429" s="9"/>
      <c r="Z429" s="9"/>
      <c r="AA429" s="9"/>
    </row>
    <row r="430" spans="1:27" ht="12.75">
      <c r="A430" s="10"/>
      <c r="B430" s="9"/>
      <c r="C430" s="11"/>
      <c r="D430" s="9"/>
      <c r="E430" s="9"/>
      <c r="F430" s="9"/>
      <c r="G430" s="9"/>
      <c r="H430" s="13"/>
      <c r="I430" s="9"/>
      <c r="J430" s="9"/>
      <c r="K430" s="9"/>
      <c r="L430" s="9"/>
      <c r="M430" s="9"/>
      <c r="N430" s="78"/>
      <c r="P430" s="9"/>
      <c r="U430" s="9"/>
      <c r="V430" s="28">
        <f t="shared" si="135"/>
        <v>0</v>
      </c>
      <c r="W430" s="28">
        <f t="shared" si="136"/>
        <v>0</v>
      </c>
      <c r="X430" s="28"/>
      <c r="Y430" s="9"/>
      <c r="Z430" s="9"/>
      <c r="AA430" s="9"/>
    </row>
    <row r="431" spans="1:27" ht="12.75">
      <c r="A431" s="10"/>
      <c r="B431" s="9"/>
      <c r="C431" s="11"/>
      <c r="D431" s="9"/>
      <c r="E431" s="9"/>
      <c r="F431" s="9"/>
      <c r="G431" s="9"/>
      <c r="H431" s="13"/>
      <c r="I431" s="9"/>
      <c r="J431" s="9"/>
      <c r="K431" s="9"/>
      <c r="L431" s="9"/>
      <c r="M431" s="9"/>
      <c r="N431" s="78"/>
      <c r="P431" s="9"/>
      <c r="U431" s="9"/>
      <c r="V431" s="28">
        <f t="shared" si="135"/>
        <v>0</v>
      </c>
      <c r="W431" s="28">
        <f t="shared" si="136"/>
        <v>0</v>
      </c>
      <c r="X431" s="28"/>
      <c r="Y431" s="9"/>
      <c r="Z431" s="9"/>
      <c r="AA431" s="9"/>
    </row>
  </sheetData>
  <dataValidations count="2">
    <dataValidation type="list" allowBlank="1" showErrorMessage="1" sqref="B2:B431" xr:uid="{00000000-0002-0000-06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431" xr:uid="{00000000-0002-0000-0600-000001000000}">
      <formula1>"Espirito Santo,Sao Paulo"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5" customWidth="1"/>
    <col min="3" max="3" width="1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6.5703125" customWidth="1"/>
    <col min="9" max="9" width="13.5703125" customWidth="1"/>
    <col min="10" max="10" width="44.42578125" customWidth="1"/>
    <col min="11" max="11" width="11.5703125" customWidth="1"/>
    <col min="12" max="12" width="10.140625" customWidth="1"/>
    <col min="13" max="13" width="12.28515625" customWidth="1"/>
    <col min="14" max="14" width="12.5703125" hidden="1"/>
    <col min="15" max="15" width="13.85546875" customWidth="1"/>
    <col min="16" max="16" width="5.5703125" customWidth="1"/>
    <col min="17" max="17" width="9.42578125" customWidth="1"/>
    <col min="18" max="18" width="10.140625" customWidth="1"/>
    <col min="19" max="19" width="12.28515625" customWidth="1"/>
    <col min="20" max="21" width="13.7109375" customWidth="1"/>
    <col min="22" max="22" width="10.28515625" customWidth="1"/>
    <col min="23" max="23" width="13.7109375" customWidth="1"/>
    <col min="24" max="24" width="11.140625" customWidth="1"/>
    <col min="25" max="25" width="10.7109375" customWidth="1"/>
    <col min="26" max="26" width="6.28515625" customWidth="1"/>
    <col min="27" max="27" width="5.140625" customWidth="1"/>
    <col min="28" max="28" width="5.5703125" customWidth="1"/>
  </cols>
  <sheetData>
    <row r="1" spans="1:29" ht="26.25" customHeight="1">
      <c r="A1" s="308">
        <v>0</v>
      </c>
      <c r="B1" s="309" t="s">
        <v>1</v>
      </c>
      <c r="C1" s="310" t="s">
        <v>2</v>
      </c>
      <c r="D1" s="311" t="s">
        <v>3</v>
      </c>
      <c r="E1" s="88" t="s">
        <v>4</v>
      </c>
      <c r="F1" s="311" t="s">
        <v>5</v>
      </c>
      <c r="G1" s="309" t="s">
        <v>6</v>
      </c>
      <c r="H1" s="312" t="s">
        <v>7</v>
      </c>
      <c r="I1" s="309" t="s">
        <v>8</v>
      </c>
      <c r="J1" s="313" t="s">
        <v>1598</v>
      </c>
      <c r="K1" s="96" t="s">
        <v>1580</v>
      </c>
      <c r="L1" s="314" t="s">
        <v>0</v>
      </c>
      <c r="M1" s="315" t="s">
        <v>1581</v>
      </c>
      <c r="N1" s="316" t="s">
        <v>1582</v>
      </c>
      <c r="O1" s="316" t="s">
        <v>1583</v>
      </c>
      <c r="P1" s="317" t="s">
        <v>1577</v>
      </c>
      <c r="Q1" s="316" t="s">
        <v>1579</v>
      </c>
      <c r="R1" s="317" t="s">
        <v>0</v>
      </c>
      <c r="S1" s="315" t="s">
        <v>1581</v>
      </c>
      <c r="T1" s="318" t="s">
        <v>1584</v>
      </c>
      <c r="U1" s="319" t="s">
        <v>1585</v>
      </c>
      <c r="V1" s="318" t="s">
        <v>1579</v>
      </c>
      <c r="W1" s="318" t="s">
        <v>1586</v>
      </c>
      <c r="X1" s="320" t="s">
        <v>1587</v>
      </c>
      <c r="Y1" s="319" t="s">
        <v>1585</v>
      </c>
      <c r="Z1" s="319" t="s">
        <v>1588</v>
      </c>
      <c r="AA1" s="321">
        <v>1.1000000000000001</v>
      </c>
      <c r="AB1" s="322" t="s">
        <v>1589</v>
      </c>
      <c r="AC1" s="76"/>
    </row>
    <row r="2" spans="1:29" ht="12.75" hidden="1">
      <c r="A2" s="10">
        <v>45998</v>
      </c>
      <c r="B2" s="9" t="s">
        <v>289</v>
      </c>
      <c r="C2" s="11">
        <f>6127.62+416.5</f>
        <v>6544.12</v>
      </c>
      <c r="D2" s="9">
        <v>60</v>
      </c>
      <c r="E2" s="76">
        <v>41.8</v>
      </c>
      <c r="F2" s="9">
        <v>10</v>
      </c>
      <c r="G2" s="76">
        <v>15</v>
      </c>
      <c r="H2" s="13">
        <v>0.31900000000000001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9"/>
      <c r="AB2" s="9"/>
      <c r="AC2" s="9"/>
    </row>
    <row r="3" spans="1:29" ht="12.75" hidden="1">
      <c r="A3" s="10">
        <v>45999</v>
      </c>
      <c r="B3" s="9" t="s">
        <v>289</v>
      </c>
      <c r="C3" s="11">
        <v>3206.9</v>
      </c>
      <c r="D3" s="9">
        <v>34</v>
      </c>
      <c r="E3" s="76">
        <v>21.58</v>
      </c>
      <c r="F3" s="9">
        <v>1</v>
      </c>
      <c r="G3" s="76">
        <v>9.67</v>
      </c>
      <c r="H3" s="13">
        <v>0.33400000000000002</v>
      </c>
      <c r="I3" s="9" t="s">
        <v>11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9"/>
      <c r="AB3" s="9"/>
      <c r="AC3" s="9"/>
    </row>
    <row r="4" spans="1:29" ht="12.75" hidden="1">
      <c r="A4" s="10">
        <v>46000</v>
      </c>
      <c r="B4" s="9" t="s">
        <v>289</v>
      </c>
      <c r="C4" s="11">
        <v>3469.53</v>
      </c>
      <c r="D4" s="9">
        <v>40</v>
      </c>
      <c r="E4" s="76">
        <v>51.03</v>
      </c>
      <c r="F4" s="9">
        <v>17</v>
      </c>
      <c r="G4" s="76">
        <v>16.5</v>
      </c>
      <c r="H4" s="13">
        <v>0.32540000000000002</v>
      </c>
      <c r="I4" s="9" t="s">
        <v>11</v>
      </c>
      <c r="J4" s="9" t="s">
        <v>1760</v>
      </c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9"/>
      <c r="AB4" s="9"/>
      <c r="AC4" s="9"/>
    </row>
    <row r="5" spans="1:29" ht="12.75" hidden="1">
      <c r="A5" s="10">
        <v>46001</v>
      </c>
      <c r="B5" s="9" t="s">
        <v>289</v>
      </c>
      <c r="C5" s="11">
        <v>4420.16</v>
      </c>
      <c r="D5" s="9">
        <v>36</v>
      </c>
      <c r="E5" s="76">
        <v>28.25</v>
      </c>
      <c r="F5" s="9">
        <v>3</v>
      </c>
      <c r="G5" s="76">
        <v>12</v>
      </c>
      <c r="H5" s="13">
        <v>0.32119999999999999</v>
      </c>
      <c r="I5" s="9" t="s">
        <v>11</v>
      </c>
      <c r="J5" s="9" t="s">
        <v>1761</v>
      </c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9"/>
      <c r="AB5" s="9"/>
      <c r="AC5" s="9"/>
    </row>
    <row r="6" spans="1:29" ht="12.75" hidden="1">
      <c r="A6" s="10">
        <v>46002</v>
      </c>
      <c r="B6" s="9" t="s">
        <v>289</v>
      </c>
      <c r="C6" s="11">
        <v>4085.95</v>
      </c>
      <c r="D6" s="9">
        <v>34</v>
      </c>
      <c r="E6" s="76">
        <v>25.53</v>
      </c>
      <c r="F6" s="9">
        <v>3</v>
      </c>
      <c r="G6" s="76">
        <v>16</v>
      </c>
      <c r="H6" s="13">
        <v>0.32169999999999999</v>
      </c>
      <c r="I6" s="9" t="s">
        <v>11</v>
      </c>
      <c r="J6" s="9" t="s">
        <v>1762</v>
      </c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9"/>
      <c r="AB6" s="9"/>
      <c r="AC6" s="9"/>
    </row>
    <row r="7" spans="1:29" ht="12.75" hidden="1">
      <c r="A7" s="10">
        <v>46003</v>
      </c>
      <c r="B7" s="9" t="s">
        <v>289</v>
      </c>
      <c r="C7" s="11">
        <v>8335.39</v>
      </c>
      <c r="D7" s="9">
        <v>84</v>
      </c>
      <c r="E7" s="76">
        <v>40.43</v>
      </c>
      <c r="F7" s="9">
        <v>4</v>
      </c>
      <c r="G7" s="76">
        <v>13.9</v>
      </c>
      <c r="H7" s="13">
        <v>0.33729999999999999</v>
      </c>
      <c r="I7" s="9" t="s">
        <v>11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9"/>
      <c r="AB7" s="9"/>
      <c r="AC7" s="9"/>
    </row>
    <row r="8" spans="1:29" ht="12.75" hidden="1">
      <c r="A8" s="10">
        <v>46004</v>
      </c>
      <c r="B8" s="9" t="s">
        <v>289</v>
      </c>
      <c r="C8" s="11">
        <v>6978.95</v>
      </c>
      <c r="D8" s="9">
        <v>83</v>
      </c>
      <c r="E8" s="76">
        <v>31.17</v>
      </c>
      <c r="F8" s="9">
        <v>5</v>
      </c>
      <c r="G8" s="76">
        <v>13.25</v>
      </c>
      <c r="H8" s="13">
        <v>0.3014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9"/>
      <c r="AB8" s="9"/>
      <c r="AC8" s="9"/>
    </row>
    <row r="9" spans="1:29" ht="12.75" hidden="1">
      <c r="A9" s="10">
        <v>46005</v>
      </c>
      <c r="B9" s="9" t="s">
        <v>289</v>
      </c>
      <c r="C9" s="11">
        <v>4529</v>
      </c>
      <c r="D9" s="9">
        <v>46</v>
      </c>
      <c r="E9" s="76">
        <v>34.56</v>
      </c>
      <c r="F9" s="9">
        <v>4</v>
      </c>
      <c r="G9" s="76">
        <v>11.33</v>
      </c>
      <c r="H9" s="13">
        <v>0.2898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9"/>
      <c r="AB9" s="9"/>
      <c r="AC9" s="9"/>
    </row>
    <row r="10" spans="1:29" ht="12.75" hidden="1">
      <c r="A10" s="10">
        <v>46006</v>
      </c>
      <c r="B10" s="9" t="s">
        <v>289</v>
      </c>
      <c r="C10" s="11">
        <v>1846.91</v>
      </c>
      <c r="D10" s="9">
        <v>16</v>
      </c>
      <c r="E10" s="76">
        <v>25.76</v>
      </c>
      <c r="F10" s="9">
        <v>0</v>
      </c>
      <c r="G10" s="76">
        <v>5.33</v>
      </c>
      <c r="H10" s="13">
        <v>0.31490000000000001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9"/>
      <c r="AB10" s="9"/>
      <c r="AC10" s="9"/>
    </row>
    <row r="11" spans="1:29" ht="12.75" hidden="1">
      <c r="A11" s="10">
        <v>46007</v>
      </c>
      <c r="B11" s="9" t="s">
        <v>289</v>
      </c>
      <c r="C11" s="11">
        <v>4717.7700000000004</v>
      </c>
      <c r="D11" s="9">
        <v>41</v>
      </c>
      <c r="E11" s="76">
        <v>37.21</v>
      </c>
      <c r="F11" s="9">
        <v>19</v>
      </c>
      <c r="G11" s="76">
        <v>7</v>
      </c>
      <c r="H11" s="13">
        <v>0.34089999999999998</v>
      </c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9"/>
      <c r="AB11" s="9"/>
      <c r="AC11" s="9"/>
    </row>
    <row r="12" spans="1:29" ht="12.75" hidden="1">
      <c r="A12" s="10">
        <v>46008</v>
      </c>
      <c r="B12" s="9" t="s">
        <v>289</v>
      </c>
      <c r="C12" s="11">
        <v>7506.28</v>
      </c>
      <c r="D12" s="9">
        <v>43</v>
      </c>
      <c r="E12" s="76">
        <v>52.52</v>
      </c>
      <c r="F12" s="9">
        <v>7</v>
      </c>
      <c r="G12" s="76">
        <v>7</v>
      </c>
      <c r="H12" s="13">
        <v>0.32429999999999998</v>
      </c>
      <c r="I12" s="9" t="s">
        <v>11</v>
      </c>
      <c r="J12" s="9" t="s">
        <v>1763</v>
      </c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9"/>
      <c r="AB12" s="9"/>
      <c r="AC12" s="9"/>
    </row>
    <row r="13" spans="1:29" ht="12.75" hidden="1">
      <c r="A13" s="10">
        <v>46009</v>
      </c>
      <c r="B13" s="9" t="s">
        <v>289</v>
      </c>
      <c r="C13" s="11">
        <v>7062.47</v>
      </c>
      <c r="D13" s="9">
        <v>59</v>
      </c>
      <c r="E13" s="76">
        <v>28.38</v>
      </c>
      <c r="F13" s="9">
        <v>4</v>
      </c>
      <c r="G13" s="76">
        <v>17</v>
      </c>
      <c r="H13" s="13">
        <v>0.31619999999999998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9"/>
      <c r="AB13" s="9"/>
      <c r="AC13" s="9"/>
    </row>
    <row r="14" spans="1:29" ht="12.75" hidden="1">
      <c r="A14" s="10">
        <v>46010</v>
      </c>
      <c r="B14" s="9" t="s">
        <v>289</v>
      </c>
      <c r="C14" s="11">
        <v>8908.14</v>
      </c>
      <c r="D14" s="9">
        <v>80</v>
      </c>
      <c r="E14" s="76">
        <v>31.18</v>
      </c>
      <c r="F14" s="9">
        <v>13</v>
      </c>
      <c r="G14" s="76">
        <v>10.5</v>
      </c>
      <c r="H14" s="13">
        <v>0.29449999999999998</v>
      </c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9"/>
      <c r="AB14" s="9"/>
      <c r="AC14" s="9"/>
    </row>
    <row r="15" spans="1:29" ht="12.75" hidden="1">
      <c r="A15" s="10">
        <v>46011</v>
      </c>
      <c r="B15" s="9" t="s">
        <v>289</v>
      </c>
      <c r="C15" s="11">
        <v>8835.84</v>
      </c>
      <c r="D15" s="9">
        <v>97</v>
      </c>
      <c r="E15" s="76">
        <v>29.92</v>
      </c>
      <c r="F15" s="9">
        <v>7</v>
      </c>
      <c r="G15" s="76">
        <v>11.16</v>
      </c>
      <c r="H15" s="13">
        <v>0.3745</v>
      </c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9"/>
      <c r="AB15" s="9"/>
      <c r="AC15" s="9"/>
    </row>
    <row r="16" spans="1:29" ht="12.75" hidden="1">
      <c r="A16" s="10">
        <v>46012</v>
      </c>
      <c r="B16" s="9" t="s">
        <v>289</v>
      </c>
      <c r="C16" s="11">
        <v>6180.17</v>
      </c>
      <c r="D16" s="9">
        <v>58</v>
      </c>
      <c r="E16" s="76">
        <v>38.49</v>
      </c>
      <c r="F16" s="9">
        <v>7</v>
      </c>
      <c r="G16" s="76">
        <v>9.6</v>
      </c>
      <c r="H16" s="13">
        <v>0.31519999999999998</v>
      </c>
      <c r="I16" s="9" t="s">
        <v>11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9"/>
      <c r="AB16" s="9"/>
      <c r="AC16" s="9"/>
    </row>
    <row r="17" spans="1:29" ht="12.75" hidden="1">
      <c r="A17" s="10">
        <v>46013</v>
      </c>
      <c r="B17" s="9" t="s">
        <v>289</v>
      </c>
      <c r="C17" s="11">
        <v>3542.56</v>
      </c>
      <c r="D17" s="9">
        <v>25</v>
      </c>
      <c r="E17" s="76">
        <v>38.49</v>
      </c>
      <c r="F17" s="9">
        <v>7</v>
      </c>
      <c r="G17" s="76">
        <v>7</v>
      </c>
      <c r="H17" s="13">
        <v>0.311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9"/>
      <c r="AB17" s="9"/>
      <c r="AC17" s="9"/>
    </row>
    <row r="18" spans="1:29" ht="12.75" hidden="1">
      <c r="A18" s="10">
        <v>46014</v>
      </c>
      <c r="B18" s="9" t="s">
        <v>289</v>
      </c>
      <c r="C18" s="11">
        <v>5193.93</v>
      </c>
      <c r="D18" s="9">
        <v>49</v>
      </c>
      <c r="E18" s="76">
        <v>25.82</v>
      </c>
      <c r="F18" s="9">
        <v>4</v>
      </c>
      <c r="G18" s="76">
        <v>8.1999999999999993</v>
      </c>
      <c r="H18" s="13">
        <v>0.3624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9"/>
      <c r="AB18" s="9"/>
      <c r="AC18" s="9"/>
    </row>
    <row r="19" spans="1:29" ht="12.75" hidden="1">
      <c r="A19" s="10">
        <v>46015</v>
      </c>
      <c r="B19" s="9" t="s">
        <v>289</v>
      </c>
      <c r="C19" s="11"/>
      <c r="D19" s="9"/>
      <c r="E19" s="76"/>
      <c r="F19" s="9"/>
      <c r="G19" s="76"/>
      <c r="H19" s="13"/>
      <c r="I19" s="9" t="s">
        <v>11</v>
      </c>
      <c r="J19" s="9" t="s">
        <v>1764</v>
      </c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9"/>
      <c r="AB19" s="9"/>
      <c r="AC19" s="9"/>
    </row>
    <row r="20" spans="1:29" ht="12.75" hidden="1">
      <c r="A20" s="10">
        <v>46016</v>
      </c>
      <c r="B20" s="9" t="s">
        <v>289</v>
      </c>
      <c r="C20" s="11">
        <v>10063</v>
      </c>
      <c r="D20" s="9">
        <v>105</v>
      </c>
      <c r="E20" s="76">
        <v>32.630000000000003</v>
      </c>
      <c r="F20" s="9">
        <v>13</v>
      </c>
      <c r="G20" s="76">
        <v>12.57</v>
      </c>
      <c r="H20" s="13">
        <v>0.33339999999999997</v>
      </c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9"/>
      <c r="AB20" s="9"/>
      <c r="AC20" s="9"/>
    </row>
    <row r="21" spans="1:29" ht="12.75" hidden="1">
      <c r="A21" s="10">
        <v>46017</v>
      </c>
      <c r="B21" s="9" t="s">
        <v>289</v>
      </c>
      <c r="C21" s="11">
        <v>4247.1000000000004</v>
      </c>
      <c r="D21" s="9">
        <v>56</v>
      </c>
      <c r="E21" s="76">
        <v>30.29</v>
      </c>
      <c r="F21" s="9">
        <v>8</v>
      </c>
      <c r="G21" s="76">
        <v>8.6</v>
      </c>
      <c r="H21" s="13">
        <v>0.26879999999999998</v>
      </c>
      <c r="I21" s="9" t="s">
        <v>11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9"/>
      <c r="AB21" s="9"/>
      <c r="AC21" s="9"/>
    </row>
    <row r="22" spans="1:29" ht="12.75" hidden="1">
      <c r="A22" s="10">
        <v>46018</v>
      </c>
      <c r="B22" s="9" t="s">
        <v>289</v>
      </c>
      <c r="C22" s="11">
        <v>5275.9</v>
      </c>
      <c r="D22" s="9">
        <v>62</v>
      </c>
      <c r="E22" s="76">
        <v>29.12</v>
      </c>
      <c r="F22" s="9">
        <v>10</v>
      </c>
      <c r="G22" s="76">
        <v>7.6</v>
      </c>
      <c r="H22" s="13">
        <v>0.3826</v>
      </c>
      <c r="I22" s="9" t="s">
        <v>11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9"/>
      <c r="AB22" s="9"/>
      <c r="AC22" s="9"/>
    </row>
    <row r="23" spans="1:29" ht="12.75" hidden="1">
      <c r="A23" s="10">
        <v>46019</v>
      </c>
      <c r="B23" s="9" t="s">
        <v>289</v>
      </c>
      <c r="C23" s="11">
        <v>3916.5</v>
      </c>
      <c r="D23" s="9">
        <v>36</v>
      </c>
      <c r="E23" s="76">
        <v>29.39</v>
      </c>
      <c r="F23" s="9">
        <v>4</v>
      </c>
      <c r="G23" s="76">
        <v>8</v>
      </c>
      <c r="H23" s="13">
        <v>0.30759999999999998</v>
      </c>
      <c r="I23" s="9" t="s">
        <v>11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9"/>
      <c r="AB23" s="9"/>
      <c r="AC23" s="9"/>
    </row>
    <row r="24" spans="1:29" ht="12.75" hidden="1">
      <c r="A24" s="10">
        <v>46020</v>
      </c>
      <c r="B24" s="9" t="s">
        <v>289</v>
      </c>
      <c r="C24" s="11">
        <v>3122.66</v>
      </c>
      <c r="D24" s="9">
        <v>37</v>
      </c>
      <c r="E24" s="76">
        <v>30.25</v>
      </c>
      <c r="F24" s="9">
        <v>6</v>
      </c>
      <c r="G24" s="76">
        <v>13</v>
      </c>
      <c r="H24" s="13">
        <v>0.33560000000000001</v>
      </c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9"/>
      <c r="AB24" s="9"/>
      <c r="AC24" s="9"/>
    </row>
    <row r="25" spans="1:29" ht="12.75" hidden="1">
      <c r="A25" s="10">
        <v>46021</v>
      </c>
      <c r="B25" s="9" t="s">
        <v>289</v>
      </c>
      <c r="C25" s="11">
        <v>3426.7</v>
      </c>
      <c r="D25" s="9">
        <v>36</v>
      </c>
      <c r="E25" s="76">
        <v>28.71</v>
      </c>
      <c r="F25" s="9">
        <v>4</v>
      </c>
      <c r="G25" s="76">
        <v>6.4</v>
      </c>
      <c r="H25" s="13">
        <v>0.31080000000000002</v>
      </c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9"/>
      <c r="AB25" s="9"/>
      <c r="AC25" s="9"/>
    </row>
    <row r="26" spans="1:29" ht="12.75" hidden="1">
      <c r="A26" s="10">
        <v>46022</v>
      </c>
      <c r="B26" s="9" t="s">
        <v>289</v>
      </c>
      <c r="C26" s="11"/>
      <c r="D26" s="9"/>
      <c r="E26" s="89"/>
      <c r="F26" s="9"/>
      <c r="G26" s="76"/>
      <c r="H26" s="13"/>
      <c r="I26" s="9" t="s">
        <v>11</v>
      </c>
      <c r="J26" s="9" t="s">
        <v>1765</v>
      </c>
      <c r="K26" s="323" t="s">
        <v>1580</v>
      </c>
      <c r="L26" s="324" t="s">
        <v>0</v>
      </c>
      <c r="M26" s="325" t="s">
        <v>1581</v>
      </c>
      <c r="N26" s="326" t="s">
        <v>1582</v>
      </c>
      <c r="O26" s="326" t="s">
        <v>1583</v>
      </c>
      <c r="P26" s="324" t="s">
        <v>1577</v>
      </c>
      <c r="Q26" s="326" t="s">
        <v>1579</v>
      </c>
      <c r="R26" s="324" t="s">
        <v>0</v>
      </c>
      <c r="S26" s="325" t="s">
        <v>1581</v>
      </c>
      <c r="T26" s="327" t="s">
        <v>1584</v>
      </c>
      <c r="U26" s="324" t="s">
        <v>1585</v>
      </c>
      <c r="V26" s="327" t="s">
        <v>1579</v>
      </c>
      <c r="W26" s="327" t="s">
        <v>1586</v>
      </c>
      <c r="X26" s="328" t="s">
        <v>1587</v>
      </c>
      <c r="Y26" s="324" t="s">
        <v>1585</v>
      </c>
      <c r="Z26" s="324" t="s">
        <v>1588</v>
      </c>
      <c r="AA26" s="329"/>
      <c r="AB26" s="330"/>
      <c r="AC26" s="9"/>
    </row>
    <row r="27" spans="1:29" ht="14.25">
      <c r="A27" s="10">
        <v>46023</v>
      </c>
      <c r="B27" s="9" t="s">
        <v>289</v>
      </c>
      <c r="C27" s="11">
        <v>7134.49</v>
      </c>
      <c r="D27" s="9">
        <v>79</v>
      </c>
      <c r="E27" s="76">
        <v>39.229999999999997</v>
      </c>
      <c r="F27" s="9">
        <v>13</v>
      </c>
      <c r="G27" s="76">
        <v>13.8</v>
      </c>
      <c r="H27" s="13">
        <v>0.30009999999999998</v>
      </c>
      <c r="I27" s="9" t="s">
        <v>11</v>
      </c>
      <c r="J27" s="9"/>
      <c r="K27" s="226" t="s">
        <v>289</v>
      </c>
      <c r="L27" s="331">
        <v>45658</v>
      </c>
      <c r="M27" s="332">
        <v>45658</v>
      </c>
      <c r="N27" s="264">
        <v>5102.51</v>
      </c>
      <c r="O27" s="264">
        <v>5102.51</v>
      </c>
      <c r="P27" s="333">
        <v>60</v>
      </c>
      <c r="Q27" s="229">
        <v>85.04</v>
      </c>
      <c r="R27" s="331">
        <v>46023</v>
      </c>
      <c r="S27" s="332">
        <v>46023</v>
      </c>
      <c r="T27" s="229">
        <f t="shared" ref="T27:T56" si="0">O28*$AA$1</f>
        <v>2047.0120000000002</v>
      </c>
      <c r="U27" s="229">
        <f t="shared" ref="U27:U57" si="1">C27</f>
        <v>7134.49</v>
      </c>
      <c r="V27" s="229">
        <f t="shared" ref="V27:V281" si="2">U27/Y27</f>
        <v>90.31</v>
      </c>
      <c r="W27" s="229">
        <f t="shared" ref="W27:W57" si="3">U27-T27</f>
        <v>5087.4779999999992</v>
      </c>
      <c r="X27" s="180">
        <f t="shared" ref="X27:X87" si="4">P27*$AA$1</f>
        <v>66</v>
      </c>
      <c r="Y27" s="181">
        <f t="shared" ref="Y27:Y57" si="5">D27</f>
        <v>79</v>
      </c>
      <c r="Z27" s="180">
        <f t="shared" ref="Z27:Z57" si="6">Y27-X27</f>
        <v>13</v>
      </c>
      <c r="AA27" s="179"/>
      <c r="AB27" s="179"/>
      <c r="AC27" s="334"/>
    </row>
    <row r="28" spans="1:29" ht="14.25">
      <c r="A28" s="10">
        <v>46024</v>
      </c>
      <c r="B28" s="9" t="s">
        <v>289</v>
      </c>
      <c r="C28" s="11">
        <v>4156.08</v>
      </c>
      <c r="D28" s="9">
        <v>41</v>
      </c>
      <c r="E28" s="76">
        <v>30.03</v>
      </c>
      <c r="F28" s="9">
        <v>8</v>
      </c>
      <c r="G28" s="76">
        <v>11.33</v>
      </c>
      <c r="H28" s="13">
        <v>0.27229999999999999</v>
      </c>
      <c r="I28" s="9" t="s">
        <v>11</v>
      </c>
      <c r="J28" s="9"/>
      <c r="K28" s="226" t="s">
        <v>289</v>
      </c>
      <c r="L28" s="335">
        <v>45659</v>
      </c>
      <c r="M28" s="332">
        <v>45659</v>
      </c>
      <c r="N28" s="264">
        <v>1759.73</v>
      </c>
      <c r="O28" s="264">
        <v>1860.92</v>
      </c>
      <c r="P28" s="333">
        <v>23</v>
      </c>
      <c r="Q28" s="229">
        <v>80.91</v>
      </c>
      <c r="R28" s="331">
        <v>46024</v>
      </c>
      <c r="S28" s="332">
        <v>46024</v>
      </c>
      <c r="T28" s="229">
        <f t="shared" si="0"/>
        <v>3623.0480000000002</v>
      </c>
      <c r="U28" s="229">
        <f t="shared" si="1"/>
        <v>4156.08</v>
      </c>
      <c r="V28" s="229">
        <f t="shared" si="2"/>
        <v>101.36780487804877</v>
      </c>
      <c r="W28" s="229">
        <f t="shared" si="3"/>
        <v>533.0319999999997</v>
      </c>
      <c r="X28" s="180">
        <f t="shared" si="4"/>
        <v>25.3</v>
      </c>
      <c r="Y28" s="181">
        <f t="shared" si="5"/>
        <v>41</v>
      </c>
      <c r="Z28" s="180">
        <f t="shared" si="6"/>
        <v>15.7</v>
      </c>
      <c r="AA28" s="179"/>
      <c r="AB28" s="179"/>
      <c r="AC28" s="334"/>
    </row>
    <row r="29" spans="1:29" ht="14.25">
      <c r="A29" s="10">
        <v>46025</v>
      </c>
      <c r="B29" s="9" t="s">
        <v>289</v>
      </c>
      <c r="C29" s="11">
        <v>6844.99</v>
      </c>
      <c r="D29" s="9">
        <v>75</v>
      </c>
      <c r="E29" s="76">
        <v>28.47</v>
      </c>
      <c r="F29" s="9">
        <v>7</v>
      </c>
      <c r="G29" s="76">
        <v>14.5</v>
      </c>
      <c r="H29" s="13">
        <v>0.2631</v>
      </c>
      <c r="I29" s="9" t="s">
        <v>11</v>
      </c>
      <c r="J29" s="9"/>
      <c r="K29" s="226" t="s">
        <v>289</v>
      </c>
      <c r="L29" s="335">
        <v>45660</v>
      </c>
      <c r="M29" s="332">
        <v>45660</v>
      </c>
      <c r="N29" s="264">
        <v>2824.64</v>
      </c>
      <c r="O29" s="264">
        <v>3293.68</v>
      </c>
      <c r="P29" s="333">
        <v>40</v>
      </c>
      <c r="Q29" s="229">
        <v>82.34</v>
      </c>
      <c r="R29" s="331">
        <v>46025</v>
      </c>
      <c r="S29" s="332">
        <v>46025</v>
      </c>
      <c r="T29" s="229">
        <f t="shared" si="0"/>
        <v>4436.4650000000001</v>
      </c>
      <c r="U29" s="229">
        <f t="shared" si="1"/>
        <v>6844.99</v>
      </c>
      <c r="V29" s="229">
        <f t="shared" si="2"/>
        <v>91.266533333333328</v>
      </c>
      <c r="W29" s="229">
        <f t="shared" si="3"/>
        <v>2408.5249999999996</v>
      </c>
      <c r="X29" s="180">
        <f t="shared" si="4"/>
        <v>44</v>
      </c>
      <c r="Y29" s="181">
        <f t="shared" si="5"/>
        <v>75</v>
      </c>
      <c r="Z29" s="180">
        <f t="shared" si="6"/>
        <v>31</v>
      </c>
      <c r="AA29" s="179"/>
      <c r="AB29" s="179"/>
      <c r="AC29" s="334"/>
    </row>
    <row r="30" spans="1:29" ht="14.25">
      <c r="A30" s="10">
        <v>46026</v>
      </c>
      <c r="B30" s="9" t="s">
        <v>289</v>
      </c>
      <c r="C30" s="11">
        <f>5912+476</f>
        <v>6388</v>
      </c>
      <c r="D30" s="9">
        <v>59</v>
      </c>
      <c r="E30" s="76">
        <v>30.79</v>
      </c>
      <c r="F30" s="9">
        <v>11</v>
      </c>
      <c r="G30" s="76">
        <v>9.6</v>
      </c>
      <c r="H30" s="13">
        <v>0.31369999999999998</v>
      </c>
      <c r="I30" s="9" t="s">
        <v>11</v>
      </c>
      <c r="J30" s="9"/>
      <c r="K30" s="226" t="s">
        <v>289</v>
      </c>
      <c r="L30" s="335">
        <v>45661</v>
      </c>
      <c r="M30" s="332">
        <v>45661</v>
      </c>
      <c r="N30" s="264">
        <v>3732.38</v>
      </c>
      <c r="O30" s="264">
        <v>4033.15</v>
      </c>
      <c r="P30" s="333">
        <v>46</v>
      </c>
      <c r="Q30" s="229">
        <v>87.68</v>
      </c>
      <c r="R30" s="331">
        <v>46026</v>
      </c>
      <c r="S30" s="332">
        <v>46026</v>
      </c>
      <c r="T30" s="229">
        <f t="shared" si="0"/>
        <v>3518.1190000000001</v>
      </c>
      <c r="U30" s="229">
        <f t="shared" si="1"/>
        <v>6388</v>
      </c>
      <c r="V30" s="229">
        <f t="shared" si="2"/>
        <v>108.27118644067797</v>
      </c>
      <c r="W30" s="229">
        <f t="shared" si="3"/>
        <v>2869.8809999999999</v>
      </c>
      <c r="X30" s="180">
        <f t="shared" si="4"/>
        <v>50.6</v>
      </c>
      <c r="Y30" s="181">
        <f t="shared" si="5"/>
        <v>59</v>
      </c>
      <c r="Z30" s="180">
        <f t="shared" si="6"/>
        <v>8.3999999999999986</v>
      </c>
      <c r="AA30" s="179"/>
      <c r="AB30" s="179"/>
      <c r="AC30" s="334"/>
    </row>
    <row r="31" spans="1:29" ht="14.25">
      <c r="A31" s="10">
        <v>46027</v>
      </c>
      <c r="B31" s="9" t="s">
        <v>289</v>
      </c>
      <c r="C31" s="11">
        <v>2397.3000000000002</v>
      </c>
      <c r="D31" s="9">
        <v>23</v>
      </c>
      <c r="E31" s="76">
        <v>28.42</v>
      </c>
      <c r="F31" s="9">
        <v>4</v>
      </c>
      <c r="G31" s="76">
        <v>11</v>
      </c>
      <c r="H31" s="13">
        <v>0.36809999999999998</v>
      </c>
      <c r="I31" s="9" t="s">
        <v>11</v>
      </c>
      <c r="J31" s="9"/>
      <c r="K31" s="226" t="s">
        <v>289</v>
      </c>
      <c r="L31" s="335">
        <v>45662</v>
      </c>
      <c r="M31" s="332">
        <v>45662</v>
      </c>
      <c r="N31" s="264">
        <v>2959.77</v>
      </c>
      <c r="O31" s="264">
        <v>3198.29</v>
      </c>
      <c r="P31" s="333">
        <v>35</v>
      </c>
      <c r="Q31" s="229">
        <v>91.38</v>
      </c>
      <c r="R31" s="331">
        <v>46027</v>
      </c>
      <c r="S31" s="332">
        <v>46027</v>
      </c>
      <c r="T31" s="229">
        <f t="shared" si="0"/>
        <v>1863.51</v>
      </c>
      <c r="U31" s="229">
        <f t="shared" si="1"/>
        <v>2397.3000000000002</v>
      </c>
      <c r="V31" s="229">
        <f t="shared" si="2"/>
        <v>104.2304347826087</v>
      </c>
      <c r="W31" s="229">
        <f t="shared" si="3"/>
        <v>533.79000000000019</v>
      </c>
      <c r="X31" s="180">
        <f t="shared" si="4"/>
        <v>38.5</v>
      </c>
      <c r="Y31" s="181">
        <f t="shared" si="5"/>
        <v>23</v>
      </c>
      <c r="Z31" s="180">
        <f t="shared" si="6"/>
        <v>-15.5</v>
      </c>
      <c r="AA31" s="179"/>
      <c r="AB31" s="179"/>
      <c r="AC31" s="334"/>
    </row>
    <row r="32" spans="1:29" ht="14.25">
      <c r="A32" s="10">
        <v>46028</v>
      </c>
      <c r="B32" s="9" t="s">
        <v>289</v>
      </c>
      <c r="C32" s="11">
        <v>3330.43</v>
      </c>
      <c r="D32" s="9">
        <v>28</v>
      </c>
      <c r="E32" s="76">
        <v>26.45</v>
      </c>
      <c r="F32" s="9">
        <v>2</v>
      </c>
      <c r="G32" s="76">
        <v>5.75</v>
      </c>
      <c r="H32" s="13">
        <v>0.32950000000000002</v>
      </c>
      <c r="I32" s="9" t="s">
        <v>11</v>
      </c>
      <c r="J32" s="9"/>
      <c r="K32" s="226" t="s">
        <v>289</v>
      </c>
      <c r="L32" s="335">
        <v>45663</v>
      </c>
      <c r="M32" s="332">
        <v>45663</v>
      </c>
      <c r="N32" s="264">
        <v>1578.45</v>
      </c>
      <c r="O32" s="264">
        <v>1694.1</v>
      </c>
      <c r="P32" s="333">
        <v>19</v>
      </c>
      <c r="Q32" s="229">
        <v>89.16</v>
      </c>
      <c r="R32" s="331">
        <v>46028</v>
      </c>
      <c r="S32" s="332">
        <v>46028</v>
      </c>
      <c r="T32" s="229">
        <f t="shared" si="0"/>
        <v>2652.364</v>
      </c>
      <c r="U32" s="229">
        <f t="shared" si="1"/>
        <v>3330.43</v>
      </c>
      <c r="V32" s="229">
        <f t="shared" si="2"/>
        <v>118.94392857142857</v>
      </c>
      <c r="W32" s="229">
        <f t="shared" si="3"/>
        <v>678.0659999999998</v>
      </c>
      <c r="X32" s="180">
        <f t="shared" si="4"/>
        <v>20.900000000000002</v>
      </c>
      <c r="Y32" s="181">
        <f t="shared" si="5"/>
        <v>28</v>
      </c>
      <c r="Z32" s="180">
        <f t="shared" si="6"/>
        <v>7.0999999999999979</v>
      </c>
      <c r="AA32" s="179"/>
      <c r="AB32" s="179"/>
      <c r="AC32" s="334"/>
    </row>
    <row r="33" spans="1:29" ht="14.25">
      <c r="A33" s="10">
        <v>46029</v>
      </c>
      <c r="B33" s="9" t="s">
        <v>289</v>
      </c>
      <c r="C33" s="11">
        <v>2672.14</v>
      </c>
      <c r="D33" s="9">
        <v>27</v>
      </c>
      <c r="E33" s="76">
        <v>24.61</v>
      </c>
      <c r="F33" s="9">
        <v>0</v>
      </c>
      <c r="G33" s="76">
        <v>5.75</v>
      </c>
      <c r="H33" s="13">
        <v>0.30320000000000003</v>
      </c>
      <c r="I33" s="9" t="s">
        <v>11</v>
      </c>
      <c r="J33" s="9"/>
      <c r="K33" s="226" t="s">
        <v>289</v>
      </c>
      <c r="L33" s="335">
        <v>45664</v>
      </c>
      <c r="M33" s="332">
        <v>45664</v>
      </c>
      <c r="N33" s="264">
        <v>2259.4499999999998</v>
      </c>
      <c r="O33" s="264">
        <v>2411.2399999999998</v>
      </c>
      <c r="P33" s="333">
        <v>25</v>
      </c>
      <c r="Q33" s="229">
        <v>96.45</v>
      </c>
      <c r="R33" s="331">
        <v>46029</v>
      </c>
      <c r="S33" s="332">
        <v>46029</v>
      </c>
      <c r="T33" s="229">
        <f t="shared" si="0"/>
        <v>3951.6510000000003</v>
      </c>
      <c r="U33" s="229">
        <f t="shared" si="1"/>
        <v>2672.14</v>
      </c>
      <c r="V33" s="229">
        <f t="shared" si="2"/>
        <v>98.968148148148146</v>
      </c>
      <c r="W33" s="229">
        <f t="shared" si="3"/>
        <v>-1279.5110000000004</v>
      </c>
      <c r="X33" s="180">
        <f t="shared" si="4"/>
        <v>27.500000000000004</v>
      </c>
      <c r="Y33" s="181">
        <f t="shared" si="5"/>
        <v>27</v>
      </c>
      <c r="Z33" s="180">
        <f t="shared" si="6"/>
        <v>-0.50000000000000355</v>
      </c>
      <c r="AA33" s="179"/>
      <c r="AB33" s="179"/>
      <c r="AC33" s="334"/>
    </row>
    <row r="34" spans="1:29" ht="14.25">
      <c r="A34" s="10">
        <v>46030</v>
      </c>
      <c r="B34" s="9" t="s">
        <v>289</v>
      </c>
      <c r="C34" s="11">
        <v>3391.58</v>
      </c>
      <c r="D34" s="9">
        <v>39</v>
      </c>
      <c r="E34" s="76">
        <v>23.4</v>
      </c>
      <c r="F34" s="9">
        <v>0</v>
      </c>
      <c r="G34" s="76">
        <v>7</v>
      </c>
      <c r="H34" s="13">
        <v>0.27610000000000001</v>
      </c>
      <c r="I34" s="9" t="s">
        <v>11</v>
      </c>
      <c r="J34" s="9"/>
      <c r="K34" s="226" t="s">
        <v>289</v>
      </c>
      <c r="L34" s="335">
        <v>45665</v>
      </c>
      <c r="M34" s="332">
        <v>45665</v>
      </c>
      <c r="N34" s="264">
        <v>3397.25</v>
      </c>
      <c r="O34" s="264">
        <v>3592.41</v>
      </c>
      <c r="P34" s="333">
        <v>45</v>
      </c>
      <c r="Q34" s="229">
        <v>79.83</v>
      </c>
      <c r="R34" s="331">
        <v>46030</v>
      </c>
      <c r="S34" s="332">
        <v>46030</v>
      </c>
      <c r="T34" s="229">
        <f t="shared" si="0"/>
        <v>2205.2800000000002</v>
      </c>
      <c r="U34" s="229">
        <f t="shared" si="1"/>
        <v>3391.58</v>
      </c>
      <c r="V34" s="229">
        <f t="shared" si="2"/>
        <v>86.963589743589736</v>
      </c>
      <c r="W34" s="229">
        <f t="shared" si="3"/>
        <v>1186.2999999999997</v>
      </c>
      <c r="X34" s="180">
        <f t="shared" si="4"/>
        <v>49.500000000000007</v>
      </c>
      <c r="Y34" s="181">
        <f t="shared" si="5"/>
        <v>39</v>
      </c>
      <c r="Z34" s="180">
        <f t="shared" si="6"/>
        <v>-10.500000000000007</v>
      </c>
      <c r="AA34" s="179"/>
      <c r="AB34" s="179"/>
      <c r="AC34" s="334"/>
    </row>
    <row r="35" spans="1:29" ht="14.25">
      <c r="A35" s="10">
        <v>46031</v>
      </c>
      <c r="B35" s="9" t="s">
        <v>289</v>
      </c>
      <c r="C35" s="11">
        <v>5983.22</v>
      </c>
      <c r="D35" s="9">
        <v>65</v>
      </c>
      <c r="E35" s="76">
        <v>25.97</v>
      </c>
      <c r="F35" s="9">
        <v>3</v>
      </c>
      <c r="G35" s="76">
        <v>7.33</v>
      </c>
      <c r="H35" s="13">
        <v>0.2707</v>
      </c>
      <c r="I35" s="9" t="s">
        <v>11</v>
      </c>
      <c r="J35" s="9"/>
      <c r="K35" s="226" t="s">
        <v>289</v>
      </c>
      <c r="L35" s="335">
        <v>45666</v>
      </c>
      <c r="M35" s="332">
        <v>45666</v>
      </c>
      <c r="N35" s="264">
        <v>1860.24</v>
      </c>
      <c r="O35" s="264">
        <v>2004.8</v>
      </c>
      <c r="P35" s="333">
        <v>21</v>
      </c>
      <c r="Q35" s="229">
        <v>95.47</v>
      </c>
      <c r="R35" s="331">
        <v>46031</v>
      </c>
      <c r="S35" s="332">
        <v>46031</v>
      </c>
      <c r="T35" s="229">
        <f t="shared" si="0"/>
        <v>4765.0129999999999</v>
      </c>
      <c r="U35" s="229">
        <f t="shared" si="1"/>
        <v>5983.22</v>
      </c>
      <c r="V35" s="229">
        <f t="shared" si="2"/>
        <v>92.049538461538461</v>
      </c>
      <c r="W35" s="229">
        <f t="shared" si="3"/>
        <v>1218.2070000000003</v>
      </c>
      <c r="X35" s="180">
        <f t="shared" si="4"/>
        <v>23.1</v>
      </c>
      <c r="Y35" s="181">
        <f t="shared" si="5"/>
        <v>65</v>
      </c>
      <c r="Z35" s="180">
        <f t="shared" si="6"/>
        <v>41.9</v>
      </c>
      <c r="AA35" s="179"/>
      <c r="AB35" s="179"/>
      <c r="AC35" s="334"/>
    </row>
    <row r="36" spans="1:29" ht="14.25">
      <c r="A36" s="10">
        <v>46032</v>
      </c>
      <c r="B36" s="9" t="s">
        <v>289</v>
      </c>
      <c r="C36" s="11">
        <v>5247.69</v>
      </c>
      <c r="D36" s="9">
        <v>67</v>
      </c>
      <c r="E36" s="76">
        <v>25.36</v>
      </c>
      <c r="F36" s="9">
        <v>1</v>
      </c>
      <c r="G36" s="76">
        <v>5.83</v>
      </c>
      <c r="H36" s="13">
        <v>0.24329999999999999</v>
      </c>
      <c r="I36" s="9" t="s">
        <v>11</v>
      </c>
      <c r="J36" s="9"/>
      <c r="K36" s="226" t="s">
        <v>289</v>
      </c>
      <c r="L36" s="335">
        <v>45667</v>
      </c>
      <c r="M36" s="332">
        <v>45667</v>
      </c>
      <c r="N36" s="264">
        <v>4136.67</v>
      </c>
      <c r="O36" s="264">
        <v>4331.83</v>
      </c>
      <c r="P36" s="333">
        <v>45</v>
      </c>
      <c r="Q36" s="229">
        <v>96.26</v>
      </c>
      <c r="R36" s="331">
        <v>46032</v>
      </c>
      <c r="S36" s="332">
        <v>46032</v>
      </c>
      <c r="T36" s="229">
        <f t="shared" si="0"/>
        <v>6303.7040000000006</v>
      </c>
      <c r="U36" s="229">
        <f t="shared" si="1"/>
        <v>5247.69</v>
      </c>
      <c r="V36" s="229">
        <f t="shared" si="2"/>
        <v>78.323731343283569</v>
      </c>
      <c r="W36" s="229">
        <f t="shared" si="3"/>
        <v>-1056.014000000001</v>
      </c>
      <c r="X36" s="180">
        <f t="shared" si="4"/>
        <v>49.500000000000007</v>
      </c>
      <c r="Y36" s="181">
        <f t="shared" si="5"/>
        <v>67</v>
      </c>
      <c r="Z36" s="180">
        <f t="shared" si="6"/>
        <v>17.499999999999993</v>
      </c>
      <c r="AA36" s="179"/>
      <c r="AB36" s="179"/>
      <c r="AC36" s="334"/>
    </row>
    <row r="37" spans="1:29" ht="14.25">
      <c r="A37" s="10">
        <v>46033</v>
      </c>
      <c r="B37" s="9" t="s">
        <v>289</v>
      </c>
      <c r="C37" s="11">
        <v>3953.47</v>
      </c>
      <c r="D37" s="9">
        <v>43</v>
      </c>
      <c r="E37" s="76">
        <v>27.43</v>
      </c>
      <c r="F37" s="9">
        <v>1</v>
      </c>
      <c r="G37" s="76">
        <v>11.66</v>
      </c>
      <c r="H37" s="13">
        <v>0.2954</v>
      </c>
      <c r="I37" s="9" t="s">
        <v>11</v>
      </c>
      <c r="J37" s="9"/>
      <c r="K37" s="226" t="s">
        <v>289</v>
      </c>
      <c r="L37" s="335">
        <v>45668</v>
      </c>
      <c r="M37" s="332">
        <v>45668</v>
      </c>
      <c r="N37" s="264">
        <v>5419.84</v>
      </c>
      <c r="O37" s="264">
        <v>5730.64</v>
      </c>
      <c r="P37" s="333">
        <v>59</v>
      </c>
      <c r="Q37" s="229">
        <v>97.13</v>
      </c>
      <c r="R37" s="331">
        <v>46033</v>
      </c>
      <c r="S37" s="332">
        <v>46033</v>
      </c>
      <c r="T37" s="229">
        <f t="shared" si="0"/>
        <v>3167.1970000000001</v>
      </c>
      <c r="U37" s="229">
        <f t="shared" si="1"/>
        <v>3953.47</v>
      </c>
      <c r="V37" s="229">
        <f t="shared" si="2"/>
        <v>91.941162790697675</v>
      </c>
      <c r="W37" s="229">
        <f t="shared" si="3"/>
        <v>786.27299999999968</v>
      </c>
      <c r="X37" s="180">
        <f t="shared" si="4"/>
        <v>64.900000000000006</v>
      </c>
      <c r="Y37" s="181">
        <f t="shared" si="5"/>
        <v>43</v>
      </c>
      <c r="Z37" s="180">
        <f t="shared" si="6"/>
        <v>-21.900000000000006</v>
      </c>
      <c r="AA37" s="179"/>
      <c r="AB37" s="179"/>
      <c r="AC37" s="334"/>
    </row>
    <row r="38" spans="1:29" ht="14.25">
      <c r="A38" s="10">
        <v>46034</v>
      </c>
      <c r="B38" s="9" t="s">
        <v>289</v>
      </c>
      <c r="C38" s="11">
        <v>2814.4</v>
      </c>
      <c r="D38" s="9">
        <v>28</v>
      </c>
      <c r="E38" s="76">
        <v>25.76</v>
      </c>
      <c r="F38" s="9">
        <v>0</v>
      </c>
      <c r="G38" s="76">
        <v>13</v>
      </c>
      <c r="H38" s="13">
        <v>0.29070000000000001</v>
      </c>
      <c r="I38" s="9" t="s">
        <v>11</v>
      </c>
      <c r="J38" s="9"/>
      <c r="K38" s="226" t="s">
        <v>289</v>
      </c>
      <c r="L38" s="335">
        <v>45669</v>
      </c>
      <c r="M38" s="332">
        <v>45669</v>
      </c>
      <c r="N38" s="264">
        <v>2705.8</v>
      </c>
      <c r="O38" s="264">
        <v>2879.27</v>
      </c>
      <c r="P38" s="333">
        <v>32</v>
      </c>
      <c r="Q38" s="229">
        <v>89.98</v>
      </c>
      <c r="R38" s="331">
        <v>46034</v>
      </c>
      <c r="S38" s="332">
        <v>46034</v>
      </c>
      <c r="T38" s="229">
        <f t="shared" si="0"/>
        <v>1834.7890000000002</v>
      </c>
      <c r="U38" s="229">
        <f t="shared" si="1"/>
        <v>2814.4</v>
      </c>
      <c r="V38" s="229">
        <f t="shared" si="2"/>
        <v>100.51428571428572</v>
      </c>
      <c r="W38" s="229">
        <f t="shared" si="3"/>
        <v>979.61099999999988</v>
      </c>
      <c r="X38" s="180">
        <f t="shared" si="4"/>
        <v>35.200000000000003</v>
      </c>
      <c r="Y38" s="181">
        <f t="shared" si="5"/>
        <v>28</v>
      </c>
      <c r="Z38" s="180">
        <f t="shared" si="6"/>
        <v>-7.2000000000000028</v>
      </c>
      <c r="AA38" s="179"/>
      <c r="AB38" s="179"/>
      <c r="AC38" s="334"/>
    </row>
    <row r="39" spans="1:29" ht="14.25">
      <c r="A39" s="10">
        <v>46035</v>
      </c>
      <c r="B39" s="9" t="s">
        <v>289</v>
      </c>
      <c r="C39" s="11">
        <v>5488.5</v>
      </c>
      <c r="D39" s="9">
        <v>35</v>
      </c>
      <c r="E39" s="76">
        <v>25.79</v>
      </c>
      <c r="F39" s="9">
        <v>2</v>
      </c>
      <c r="G39" s="76">
        <v>7.25</v>
      </c>
      <c r="H39" s="13">
        <v>0.28920000000000001</v>
      </c>
      <c r="I39" s="9" t="s">
        <v>11</v>
      </c>
      <c r="J39" s="9"/>
      <c r="K39" s="226" t="s">
        <v>289</v>
      </c>
      <c r="L39" s="335">
        <v>45670</v>
      </c>
      <c r="M39" s="332">
        <v>45670</v>
      </c>
      <c r="N39" s="264">
        <v>1566.8</v>
      </c>
      <c r="O39" s="264">
        <v>1667.99</v>
      </c>
      <c r="P39" s="333">
        <v>18</v>
      </c>
      <c r="Q39" s="229">
        <v>92.67</v>
      </c>
      <c r="R39" s="331">
        <v>46035</v>
      </c>
      <c r="S39" s="332">
        <v>46035</v>
      </c>
      <c r="T39" s="229">
        <f t="shared" si="0"/>
        <v>2540.1419999999998</v>
      </c>
      <c r="U39" s="229">
        <f t="shared" si="1"/>
        <v>5488.5</v>
      </c>
      <c r="V39" s="229">
        <f t="shared" si="2"/>
        <v>156.81428571428572</v>
      </c>
      <c r="W39" s="229">
        <f t="shared" si="3"/>
        <v>2948.3580000000002</v>
      </c>
      <c r="X39" s="180">
        <f t="shared" si="4"/>
        <v>19.8</v>
      </c>
      <c r="Y39" s="181">
        <f t="shared" si="5"/>
        <v>35</v>
      </c>
      <c r="Z39" s="180">
        <f t="shared" si="6"/>
        <v>15.2</v>
      </c>
      <c r="AA39" s="179"/>
      <c r="AB39" s="179"/>
      <c r="AC39" s="334"/>
    </row>
    <row r="40" spans="1:29" ht="14.25">
      <c r="A40" s="10">
        <v>46036</v>
      </c>
      <c r="B40" s="9" t="s">
        <v>289</v>
      </c>
      <c r="C40" s="11">
        <v>3335.96</v>
      </c>
      <c r="D40" s="9">
        <v>33</v>
      </c>
      <c r="E40" s="76">
        <v>24.47</v>
      </c>
      <c r="F40" s="9">
        <v>2</v>
      </c>
      <c r="G40" s="76">
        <v>13.5</v>
      </c>
      <c r="H40" s="13">
        <v>0.26300000000000001</v>
      </c>
      <c r="I40" s="9" t="s">
        <v>11</v>
      </c>
      <c r="J40" s="9"/>
      <c r="K40" s="226" t="s">
        <v>289</v>
      </c>
      <c r="L40" s="335">
        <v>45671</v>
      </c>
      <c r="M40" s="332">
        <v>45671</v>
      </c>
      <c r="N40" s="264">
        <v>2164.66</v>
      </c>
      <c r="O40" s="264">
        <v>2309.2199999999998</v>
      </c>
      <c r="P40" s="333">
        <v>26</v>
      </c>
      <c r="Q40" s="229">
        <v>88.82</v>
      </c>
      <c r="R40" s="331">
        <v>46036</v>
      </c>
      <c r="S40" s="332">
        <v>46036</v>
      </c>
      <c r="T40" s="229">
        <f t="shared" si="0"/>
        <v>2560.6020000000003</v>
      </c>
      <c r="U40" s="229">
        <f t="shared" si="1"/>
        <v>3335.96</v>
      </c>
      <c r="V40" s="229">
        <f t="shared" si="2"/>
        <v>101.08969696969697</v>
      </c>
      <c r="W40" s="229">
        <f t="shared" si="3"/>
        <v>775.35799999999972</v>
      </c>
      <c r="X40" s="180">
        <f t="shared" si="4"/>
        <v>28.6</v>
      </c>
      <c r="Y40" s="181">
        <f t="shared" si="5"/>
        <v>33</v>
      </c>
      <c r="Z40" s="180">
        <f t="shared" si="6"/>
        <v>4.3999999999999986</v>
      </c>
      <c r="AA40" s="179"/>
      <c r="AB40" s="179"/>
      <c r="AC40" s="334"/>
    </row>
    <row r="41" spans="1:29" ht="14.25">
      <c r="A41" s="10">
        <v>46037</v>
      </c>
      <c r="B41" s="9" t="s">
        <v>289</v>
      </c>
      <c r="C41" s="11">
        <v>3913.91</v>
      </c>
      <c r="D41" s="9">
        <v>38</v>
      </c>
      <c r="E41" s="76">
        <v>29.97</v>
      </c>
      <c r="F41" s="9">
        <v>5</v>
      </c>
      <c r="G41" s="76">
        <v>9</v>
      </c>
      <c r="H41" s="13">
        <v>0.2868</v>
      </c>
      <c r="I41" s="9" t="s">
        <v>11</v>
      </c>
      <c r="J41" s="9" t="s">
        <v>1766</v>
      </c>
      <c r="K41" s="226" t="s">
        <v>289</v>
      </c>
      <c r="L41" s="335">
        <v>45672</v>
      </c>
      <c r="M41" s="332">
        <v>45672</v>
      </c>
      <c r="N41" s="264">
        <v>2147.12</v>
      </c>
      <c r="O41" s="264">
        <v>2327.8200000000002</v>
      </c>
      <c r="P41" s="333">
        <v>27</v>
      </c>
      <c r="Q41" s="229">
        <v>86.22</v>
      </c>
      <c r="R41" s="331">
        <v>46037</v>
      </c>
      <c r="S41" s="332">
        <v>46037</v>
      </c>
      <c r="T41" s="229">
        <f t="shared" si="0"/>
        <v>3379.145</v>
      </c>
      <c r="U41" s="229">
        <f t="shared" si="1"/>
        <v>3913.91</v>
      </c>
      <c r="V41" s="229">
        <f t="shared" si="2"/>
        <v>102.99763157894736</v>
      </c>
      <c r="W41" s="229">
        <f t="shared" si="3"/>
        <v>534.76499999999987</v>
      </c>
      <c r="X41" s="180">
        <f t="shared" si="4"/>
        <v>29.700000000000003</v>
      </c>
      <c r="Y41" s="181">
        <f t="shared" si="5"/>
        <v>38</v>
      </c>
      <c r="Z41" s="180">
        <f t="shared" si="6"/>
        <v>8.2999999999999972</v>
      </c>
      <c r="AA41" s="179"/>
      <c r="AB41" s="179"/>
      <c r="AC41" s="334"/>
    </row>
    <row r="42" spans="1:29" ht="14.25">
      <c r="A42" s="10">
        <v>46038</v>
      </c>
      <c r="B42" s="9" t="s">
        <v>289</v>
      </c>
      <c r="C42" s="11">
        <v>6501.13</v>
      </c>
      <c r="D42" s="9">
        <v>65</v>
      </c>
      <c r="E42" s="76">
        <v>25.67</v>
      </c>
      <c r="F42" s="9">
        <v>1</v>
      </c>
      <c r="G42" s="76">
        <v>13.75</v>
      </c>
      <c r="H42" s="13">
        <v>0.31459999999999999</v>
      </c>
      <c r="I42" s="9" t="s">
        <v>11</v>
      </c>
      <c r="J42" s="9"/>
      <c r="K42" s="226" t="s">
        <v>289</v>
      </c>
      <c r="L42" s="335">
        <v>45673</v>
      </c>
      <c r="M42" s="332">
        <v>45673</v>
      </c>
      <c r="N42" s="264">
        <v>2797.28</v>
      </c>
      <c r="O42" s="264">
        <v>3071.95</v>
      </c>
      <c r="P42" s="333">
        <v>32</v>
      </c>
      <c r="Q42" s="229">
        <v>96</v>
      </c>
      <c r="R42" s="331">
        <v>46038</v>
      </c>
      <c r="S42" s="332">
        <v>46038</v>
      </c>
      <c r="T42" s="229">
        <f t="shared" si="0"/>
        <v>4679.5100000000011</v>
      </c>
      <c r="U42" s="229">
        <f t="shared" si="1"/>
        <v>6501.13</v>
      </c>
      <c r="V42" s="229">
        <f t="shared" si="2"/>
        <v>100.01738461538461</v>
      </c>
      <c r="W42" s="229">
        <f t="shared" si="3"/>
        <v>1821.619999999999</v>
      </c>
      <c r="X42" s="180">
        <f t="shared" si="4"/>
        <v>35.200000000000003</v>
      </c>
      <c r="Y42" s="181">
        <f t="shared" si="5"/>
        <v>65</v>
      </c>
      <c r="Z42" s="180">
        <f t="shared" si="6"/>
        <v>29.799999999999997</v>
      </c>
      <c r="AA42" s="179"/>
      <c r="AB42" s="179"/>
      <c r="AC42" s="334"/>
    </row>
    <row r="43" spans="1:29" ht="14.25">
      <c r="A43" s="10">
        <v>46039</v>
      </c>
      <c r="B43" s="9" t="s">
        <v>289</v>
      </c>
      <c r="C43" s="11">
        <v>8911.19</v>
      </c>
      <c r="D43" s="9">
        <v>96</v>
      </c>
      <c r="E43" s="76">
        <v>28.65</v>
      </c>
      <c r="F43" s="9">
        <v>7</v>
      </c>
      <c r="G43" s="76">
        <v>13.4</v>
      </c>
      <c r="H43" s="13">
        <v>0.31859999999999999</v>
      </c>
      <c r="I43" s="9" t="s">
        <v>11</v>
      </c>
      <c r="J43" s="9"/>
      <c r="K43" s="226" t="s">
        <v>289</v>
      </c>
      <c r="L43" s="335">
        <v>45674</v>
      </c>
      <c r="M43" s="332">
        <v>45674</v>
      </c>
      <c r="N43" s="264">
        <v>3950.53</v>
      </c>
      <c r="O43" s="264">
        <v>4254.1000000000004</v>
      </c>
      <c r="P43" s="333">
        <v>45</v>
      </c>
      <c r="Q43" s="229">
        <v>94.54</v>
      </c>
      <c r="R43" s="331">
        <v>46039</v>
      </c>
      <c r="S43" s="332">
        <v>46039</v>
      </c>
      <c r="T43" s="229">
        <f t="shared" si="0"/>
        <v>4212.8020000000006</v>
      </c>
      <c r="U43" s="229">
        <f t="shared" si="1"/>
        <v>8911.19</v>
      </c>
      <c r="V43" s="229">
        <f t="shared" si="2"/>
        <v>92.824895833333343</v>
      </c>
      <c r="W43" s="229">
        <f t="shared" si="3"/>
        <v>4698.3879999999999</v>
      </c>
      <c r="X43" s="180">
        <f t="shared" si="4"/>
        <v>49.500000000000007</v>
      </c>
      <c r="Y43" s="181">
        <f t="shared" si="5"/>
        <v>96</v>
      </c>
      <c r="Z43" s="180">
        <f t="shared" si="6"/>
        <v>46.499999999999993</v>
      </c>
      <c r="AA43" s="179"/>
      <c r="AB43" s="179"/>
      <c r="AC43" s="334"/>
    </row>
    <row r="44" spans="1:29" ht="14.25">
      <c r="A44" s="10">
        <v>46040</v>
      </c>
      <c r="B44" s="9" t="s">
        <v>289</v>
      </c>
      <c r="C44" s="11">
        <v>4190.18</v>
      </c>
      <c r="D44" s="9">
        <v>42</v>
      </c>
      <c r="E44" s="76">
        <v>25.19</v>
      </c>
      <c r="F44" s="9">
        <v>1</v>
      </c>
      <c r="G44" s="76">
        <v>8.1999999999999993</v>
      </c>
      <c r="H44" s="13">
        <v>0.27489999999999998</v>
      </c>
      <c r="I44" s="9" t="s">
        <v>11</v>
      </c>
      <c r="J44" s="9"/>
      <c r="K44" s="226" t="s">
        <v>289</v>
      </c>
      <c r="L44" s="335">
        <v>45675</v>
      </c>
      <c r="M44" s="332">
        <v>45675</v>
      </c>
      <c r="N44" s="264">
        <v>3584.07</v>
      </c>
      <c r="O44" s="264">
        <v>3829.82</v>
      </c>
      <c r="P44" s="333">
        <v>40</v>
      </c>
      <c r="Q44" s="229">
        <v>95.75</v>
      </c>
      <c r="R44" s="331">
        <v>46040</v>
      </c>
      <c r="S44" s="332">
        <v>46040</v>
      </c>
      <c r="T44" s="229">
        <f t="shared" si="0"/>
        <v>2908.1800000000003</v>
      </c>
      <c r="U44" s="229">
        <f t="shared" si="1"/>
        <v>4190.18</v>
      </c>
      <c r="V44" s="229">
        <f t="shared" si="2"/>
        <v>99.766190476190488</v>
      </c>
      <c r="W44" s="229">
        <f t="shared" si="3"/>
        <v>1282</v>
      </c>
      <c r="X44" s="180">
        <f t="shared" si="4"/>
        <v>44</v>
      </c>
      <c r="Y44" s="181">
        <f t="shared" si="5"/>
        <v>42</v>
      </c>
      <c r="Z44" s="180">
        <f t="shared" si="6"/>
        <v>-2</v>
      </c>
      <c r="AA44" s="179"/>
      <c r="AB44" s="179"/>
      <c r="AC44" s="334"/>
    </row>
    <row r="45" spans="1:29" ht="14.25">
      <c r="A45" s="10">
        <v>46041</v>
      </c>
      <c r="B45" s="9" t="s">
        <v>289</v>
      </c>
      <c r="C45" s="11">
        <v>3743.08</v>
      </c>
      <c r="D45" s="9">
        <v>36</v>
      </c>
      <c r="E45" s="9">
        <v>29.4</v>
      </c>
      <c r="F45" s="9">
        <v>5</v>
      </c>
      <c r="G45" s="76">
        <v>15.5</v>
      </c>
      <c r="H45" s="198">
        <v>0.33229999999999998</v>
      </c>
      <c r="I45" s="9" t="s">
        <v>11</v>
      </c>
      <c r="J45" s="9"/>
      <c r="K45" s="226" t="s">
        <v>289</v>
      </c>
      <c r="L45" s="335">
        <v>45676</v>
      </c>
      <c r="M45" s="332">
        <v>45676</v>
      </c>
      <c r="N45" s="264">
        <v>2463.1</v>
      </c>
      <c r="O45" s="264">
        <v>2643.8</v>
      </c>
      <c r="P45" s="333">
        <v>29</v>
      </c>
      <c r="Q45" s="229">
        <v>91.17</v>
      </c>
      <c r="R45" s="331">
        <v>46041</v>
      </c>
      <c r="S45" s="332">
        <v>46041</v>
      </c>
      <c r="T45" s="229">
        <f t="shared" si="0"/>
        <v>3506.2720000000004</v>
      </c>
      <c r="U45" s="229">
        <f t="shared" si="1"/>
        <v>3743.08</v>
      </c>
      <c r="V45" s="229">
        <f t="shared" si="2"/>
        <v>103.97444444444444</v>
      </c>
      <c r="W45" s="229">
        <f t="shared" si="3"/>
        <v>236.80799999999954</v>
      </c>
      <c r="X45" s="180">
        <f t="shared" si="4"/>
        <v>31.900000000000002</v>
      </c>
      <c r="Y45" s="181">
        <f t="shared" si="5"/>
        <v>36</v>
      </c>
      <c r="Z45" s="180">
        <f t="shared" si="6"/>
        <v>4.0999999999999979</v>
      </c>
      <c r="AA45" s="179"/>
      <c r="AB45" s="179"/>
      <c r="AC45" s="334"/>
    </row>
    <row r="46" spans="1:29" ht="14.25">
      <c r="A46" s="10">
        <v>46042</v>
      </c>
      <c r="B46" s="9" t="s">
        <v>289</v>
      </c>
      <c r="C46" s="11">
        <v>3192.16</v>
      </c>
      <c r="D46" s="9">
        <v>36</v>
      </c>
      <c r="E46" s="76">
        <v>24.59</v>
      </c>
      <c r="F46" s="9">
        <v>3</v>
      </c>
      <c r="G46" s="76">
        <v>6.5</v>
      </c>
      <c r="H46" s="13">
        <v>0.31459999999999999</v>
      </c>
      <c r="I46" s="9" t="s">
        <v>11</v>
      </c>
      <c r="J46" s="9"/>
      <c r="K46" s="226" t="s">
        <v>289</v>
      </c>
      <c r="L46" s="335">
        <v>45677</v>
      </c>
      <c r="M46" s="332">
        <v>45677</v>
      </c>
      <c r="N46" s="264">
        <v>2934.54</v>
      </c>
      <c r="O46" s="264">
        <v>3187.52</v>
      </c>
      <c r="P46" s="333">
        <v>35</v>
      </c>
      <c r="Q46" s="229">
        <v>91.07</v>
      </c>
      <c r="R46" s="331">
        <v>46042</v>
      </c>
      <c r="S46" s="332">
        <v>46042</v>
      </c>
      <c r="T46" s="229">
        <f t="shared" si="0"/>
        <v>1678.2480000000003</v>
      </c>
      <c r="U46" s="229">
        <f t="shared" si="1"/>
        <v>3192.16</v>
      </c>
      <c r="V46" s="229">
        <f t="shared" si="2"/>
        <v>88.671111111111102</v>
      </c>
      <c r="W46" s="229">
        <f t="shared" si="3"/>
        <v>1513.9119999999996</v>
      </c>
      <c r="X46" s="180">
        <f t="shared" si="4"/>
        <v>38.5</v>
      </c>
      <c r="Y46" s="181">
        <f t="shared" si="5"/>
        <v>36</v>
      </c>
      <c r="Z46" s="180">
        <f t="shared" si="6"/>
        <v>-2.5</v>
      </c>
      <c r="AA46" s="179"/>
      <c r="AB46" s="179"/>
      <c r="AC46" s="334"/>
    </row>
    <row r="47" spans="1:29" ht="14.25">
      <c r="A47" s="10">
        <v>46043</v>
      </c>
      <c r="B47" s="9" t="s">
        <v>289</v>
      </c>
      <c r="C47" s="11">
        <v>2420.33</v>
      </c>
      <c r="D47" s="9">
        <v>27</v>
      </c>
      <c r="E47" s="76">
        <v>22.44</v>
      </c>
      <c r="F47" s="9">
        <v>0</v>
      </c>
      <c r="G47" s="76">
        <v>7</v>
      </c>
      <c r="H47" s="13">
        <v>0.26950000000000002</v>
      </c>
      <c r="I47" s="9" t="s">
        <v>11</v>
      </c>
      <c r="J47" s="9"/>
      <c r="K47" s="226" t="s">
        <v>289</v>
      </c>
      <c r="L47" s="335">
        <v>45678</v>
      </c>
      <c r="M47" s="332">
        <v>45678</v>
      </c>
      <c r="N47" s="264">
        <v>1373.89</v>
      </c>
      <c r="O47" s="264">
        <v>1525.68</v>
      </c>
      <c r="P47" s="333">
        <v>17</v>
      </c>
      <c r="Q47" s="229">
        <v>89.75</v>
      </c>
      <c r="R47" s="331">
        <v>46043</v>
      </c>
      <c r="S47" s="332">
        <v>46043</v>
      </c>
      <c r="T47" s="229">
        <f t="shared" si="0"/>
        <v>2259.7080000000005</v>
      </c>
      <c r="U47" s="229">
        <f t="shared" si="1"/>
        <v>2420.33</v>
      </c>
      <c r="V47" s="229">
        <f t="shared" si="2"/>
        <v>89.641851851851854</v>
      </c>
      <c r="W47" s="229">
        <f t="shared" si="3"/>
        <v>160.62199999999939</v>
      </c>
      <c r="X47" s="180">
        <f t="shared" si="4"/>
        <v>18.700000000000003</v>
      </c>
      <c r="Y47" s="181">
        <f t="shared" si="5"/>
        <v>27</v>
      </c>
      <c r="Z47" s="180">
        <f t="shared" si="6"/>
        <v>8.2999999999999972</v>
      </c>
      <c r="AA47" s="179"/>
      <c r="AB47" s="179"/>
      <c r="AC47" s="334"/>
    </row>
    <row r="48" spans="1:29" ht="14.25">
      <c r="A48" s="10">
        <v>46044</v>
      </c>
      <c r="B48" s="9" t="s">
        <v>289</v>
      </c>
      <c r="C48" s="11">
        <v>3976.76</v>
      </c>
      <c r="D48" s="9">
        <v>29</v>
      </c>
      <c r="E48" s="76">
        <v>20.57</v>
      </c>
      <c r="F48" s="9">
        <v>0</v>
      </c>
      <c r="G48" s="76">
        <v>12.5</v>
      </c>
      <c r="H48" s="13">
        <v>0.30520000000000003</v>
      </c>
      <c r="I48" s="9" t="s">
        <v>11</v>
      </c>
      <c r="J48" s="9"/>
      <c r="K48" s="226" t="s">
        <v>289</v>
      </c>
      <c r="L48" s="335">
        <v>45679</v>
      </c>
      <c r="M48" s="332">
        <v>45679</v>
      </c>
      <c r="N48" s="264">
        <v>1873.58</v>
      </c>
      <c r="O48" s="264">
        <v>2054.2800000000002</v>
      </c>
      <c r="P48" s="333">
        <v>22</v>
      </c>
      <c r="Q48" s="229">
        <v>93.38</v>
      </c>
      <c r="R48" s="331">
        <v>46044</v>
      </c>
      <c r="S48" s="332">
        <v>46044</v>
      </c>
      <c r="T48" s="229">
        <f t="shared" si="0"/>
        <v>2462.3500000000004</v>
      </c>
      <c r="U48" s="229">
        <f t="shared" si="1"/>
        <v>3976.76</v>
      </c>
      <c r="V48" s="229">
        <f t="shared" si="2"/>
        <v>137.12965517241381</v>
      </c>
      <c r="W48" s="229">
        <f t="shared" si="3"/>
        <v>1514.4099999999999</v>
      </c>
      <c r="X48" s="180">
        <f t="shared" si="4"/>
        <v>24.200000000000003</v>
      </c>
      <c r="Y48" s="181">
        <f t="shared" si="5"/>
        <v>29</v>
      </c>
      <c r="Z48" s="180">
        <f t="shared" si="6"/>
        <v>4.7999999999999972</v>
      </c>
      <c r="AA48" s="179"/>
      <c r="AB48" s="179"/>
      <c r="AC48" s="334"/>
    </row>
    <row r="49" spans="1:29" ht="14.25">
      <c r="A49" s="10">
        <v>46045</v>
      </c>
      <c r="B49" s="9" t="s">
        <v>289</v>
      </c>
      <c r="C49" s="11">
        <v>10549.45</v>
      </c>
      <c r="D49" s="9">
        <v>108</v>
      </c>
      <c r="E49" s="76">
        <v>26.68</v>
      </c>
      <c r="F49" s="9">
        <v>6</v>
      </c>
      <c r="G49" s="76">
        <v>16.2</v>
      </c>
      <c r="H49" s="13">
        <v>0.28179999999999999</v>
      </c>
      <c r="I49" s="9" t="s">
        <v>11</v>
      </c>
      <c r="J49" s="9"/>
      <c r="K49" s="226" t="s">
        <v>289</v>
      </c>
      <c r="L49" s="335">
        <v>45680</v>
      </c>
      <c r="M49" s="332">
        <v>45680</v>
      </c>
      <c r="N49" s="264">
        <v>2101.17</v>
      </c>
      <c r="O49" s="264">
        <v>2238.5</v>
      </c>
      <c r="P49" s="333">
        <v>25</v>
      </c>
      <c r="Q49" s="229">
        <v>89.54</v>
      </c>
      <c r="R49" s="331">
        <v>46045</v>
      </c>
      <c r="S49" s="332">
        <v>46045</v>
      </c>
      <c r="T49" s="229">
        <f t="shared" si="0"/>
        <v>5639.4580000000005</v>
      </c>
      <c r="U49" s="229">
        <f t="shared" si="1"/>
        <v>10549.45</v>
      </c>
      <c r="V49" s="229">
        <f t="shared" si="2"/>
        <v>97.680092592592601</v>
      </c>
      <c r="W49" s="229">
        <f t="shared" si="3"/>
        <v>4909.9920000000002</v>
      </c>
      <c r="X49" s="180">
        <f t="shared" si="4"/>
        <v>27.500000000000004</v>
      </c>
      <c r="Y49" s="181">
        <f t="shared" si="5"/>
        <v>108</v>
      </c>
      <c r="Z49" s="180">
        <f t="shared" si="6"/>
        <v>80.5</v>
      </c>
      <c r="AA49" s="179"/>
      <c r="AB49" s="179"/>
      <c r="AC49" s="334"/>
    </row>
    <row r="50" spans="1:29" ht="14.25">
      <c r="A50" s="10">
        <v>46046</v>
      </c>
      <c r="B50" s="9" t="s">
        <v>289</v>
      </c>
      <c r="C50" s="11">
        <v>7293.12</v>
      </c>
      <c r="D50" s="9">
        <v>82</v>
      </c>
      <c r="E50" s="76">
        <v>25.63</v>
      </c>
      <c r="F50" s="9">
        <v>6</v>
      </c>
      <c r="G50" s="76">
        <v>12.2</v>
      </c>
      <c r="H50" s="13">
        <v>0.2959</v>
      </c>
      <c r="I50" s="9" t="s">
        <v>11</v>
      </c>
      <c r="J50" s="9"/>
      <c r="K50" s="226" t="s">
        <v>289</v>
      </c>
      <c r="L50" s="335">
        <v>45681</v>
      </c>
      <c r="M50" s="332">
        <v>45681</v>
      </c>
      <c r="N50" s="264">
        <v>4895.49</v>
      </c>
      <c r="O50" s="264">
        <v>5126.78</v>
      </c>
      <c r="P50" s="333">
        <v>53</v>
      </c>
      <c r="Q50" s="229">
        <v>96.73</v>
      </c>
      <c r="R50" s="331">
        <v>46046</v>
      </c>
      <c r="S50" s="332">
        <v>46046</v>
      </c>
      <c r="T50" s="229">
        <f t="shared" si="0"/>
        <v>5223.1190000000006</v>
      </c>
      <c r="U50" s="229">
        <f t="shared" si="1"/>
        <v>7293.12</v>
      </c>
      <c r="V50" s="229">
        <f t="shared" si="2"/>
        <v>88.940487804878046</v>
      </c>
      <c r="W50" s="229">
        <f t="shared" si="3"/>
        <v>2070.0009999999993</v>
      </c>
      <c r="X50" s="180">
        <f t="shared" si="4"/>
        <v>58.300000000000004</v>
      </c>
      <c r="Y50" s="181">
        <f t="shared" si="5"/>
        <v>82</v>
      </c>
      <c r="Z50" s="180">
        <f t="shared" si="6"/>
        <v>23.699999999999996</v>
      </c>
      <c r="AA50" s="179"/>
      <c r="AB50" s="179"/>
      <c r="AC50" s="334"/>
    </row>
    <row r="51" spans="1:29" ht="14.25">
      <c r="A51" s="10">
        <v>46047</v>
      </c>
      <c r="B51" s="9" t="s">
        <v>289</v>
      </c>
      <c r="C51" s="11">
        <v>6534.77</v>
      </c>
      <c r="D51" s="9">
        <v>66</v>
      </c>
      <c r="E51" s="76">
        <v>26.04</v>
      </c>
      <c r="F51" s="9">
        <v>2</v>
      </c>
      <c r="G51" s="76">
        <v>9.5</v>
      </c>
      <c r="H51" s="13">
        <v>0.28660000000000002</v>
      </c>
      <c r="I51" s="9" t="s">
        <v>11</v>
      </c>
      <c r="J51" s="9"/>
      <c r="K51" s="226" t="s">
        <v>289</v>
      </c>
      <c r="L51" s="335">
        <v>45682</v>
      </c>
      <c r="M51" s="332">
        <v>45682</v>
      </c>
      <c r="N51" s="264">
        <v>4451.9399999999996</v>
      </c>
      <c r="O51" s="264">
        <v>4748.29</v>
      </c>
      <c r="P51" s="333">
        <v>54</v>
      </c>
      <c r="Q51" s="229">
        <v>87.93</v>
      </c>
      <c r="R51" s="331">
        <v>46047</v>
      </c>
      <c r="S51" s="332">
        <v>46047</v>
      </c>
      <c r="T51" s="229">
        <f t="shared" si="0"/>
        <v>3773.0000000000005</v>
      </c>
      <c r="U51" s="229">
        <f t="shared" si="1"/>
        <v>6534.77</v>
      </c>
      <c r="V51" s="229">
        <f t="shared" si="2"/>
        <v>99.01166666666667</v>
      </c>
      <c r="W51" s="229">
        <f t="shared" si="3"/>
        <v>2761.77</v>
      </c>
      <c r="X51" s="180">
        <f t="shared" si="4"/>
        <v>59.400000000000006</v>
      </c>
      <c r="Y51" s="181">
        <f t="shared" si="5"/>
        <v>66</v>
      </c>
      <c r="Z51" s="180">
        <f t="shared" si="6"/>
        <v>6.5999999999999943</v>
      </c>
      <c r="AA51" s="179"/>
      <c r="AB51" s="179"/>
      <c r="AC51" s="334"/>
    </row>
    <row r="52" spans="1:29" ht="14.25">
      <c r="A52" s="10">
        <v>46048</v>
      </c>
      <c r="B52" s="9" t="s">
        <v>289</v>
      </c>
      <c r="C52" s="11">
        <v>1959.73</v>
      </c>
      <c r="D52" s="9">
        <v>18</v>
      </c>
      <c r="E52" s="76">
        <v>21.08</v>
      </c>
      <c r="F52" s="9">
        <v>0</v>
      </c>
      <c r="G52" s="76">
        <v>7.5</v>
      </c>
      <c r="H52" s="13">
        <v>0.31519999999999998</v>
      </c>
      <c r="I52" s="9" t="s">
        <v>11</v>
      </c>
      <c r="J52" s="9"/>
      <c r="K52" s="226" t="s">
        <v>289</v>
      </c>
      <c r="L52" s="335">
        <v>45683</v>
      </c>
      <c r="M52" s="332">
        <v>45683</v>
      </c>
      <c r="N52" s="264">
        <v>3119.2</v>
      </c>
      <c r="O52" s="264">
        <v>3430</v>
      </c>
      <c r="P52" s="333">
        <v>36</v>
      </c>
      <c r="Q52" s="229">
        <v>95.28</v>
      </c>
      <c r="R52" s="331">
        <v>46048</v>
      </c>
      <c r="S52" s="332">
        <v>46048</v>
      </c>
      <c r="T52" s="229">
        <f t="shared" si="0"/>
        <v>1337.3910000000001</v>
      </c>
      <c r="U52" s="229">
        <f t="shared" si="1"/>
        <v>1959.73</v>
      </c>
      <c r="V52" s="229">
        <f t="shared" si="2"/>
        <v>108.87388888888889</v>
      </c>
      <c r="W52" s="229">
        <f t="shared" si="3"/>
        <v>622.33899999999994</v>
      </c>
      <c r="X52" s="180">
        <f t="shared" si="4"/>
        <v>39.6</v>
      </c>
      <c r="Y52" s="181">
        <f t="shared" si="5"/>
        <v>18</v>
      </c>
      <c r="Z52" s="180">
        <f t="shared" si="6"/>
        <v>-21.6</v>
      </c>
      <c r="AA52" s="179"/>
      <c r="AB52" s="179"/>
      <c r="AC52" s="334"/>
    </row>
    <row r="53" spans="1:29" ht="14.25">
      <c r="A53" s="10">
        <v>46049</v>
      </c>
      <c r="B53" s="9" t="s">
        <v>289</v>
      </c>
      <c r="C53" s="11">
        <v>4929.8599999999997</v>
      </c>
      <c r="D53" s="9">
        <v>49</v>
      </c>
      <c r="E53" s="76">
        <v>27.99</v>
      </c>
      <c r="F53" s="9">
        <v>3</v>
      </c>
      <c r="G53" s="76">
        <v>10.5</v>
      </c>
      <c r="H53" s="13">
        <v>0.32</v>
      </c>
      <c r="I53" s="9" t="s">
        <v>11</v>
      </c>
      <c r="J53" s="9"/>
      <c r="K53" s="226" t="s">
        <v>289</v>
      </c>
      <c r="L53" s="335">
        <v>45684</v>
      </c>
      <c r="M53" s="332">
        <v>45684</v>
      </c>
      <c r="N53" s="264">
        <v>1129.08</v>
      </c>
      <c r="O53" s="264">
        <v>1215.81</v>
      </c>
      <c r="P53" s="333">
        <v>15</v>
      </c>
      <c r="Q53" s="229">
        <v>81.05</v>
      </c>
      <c r="R53" s="331">
        <v>46049</v>
      </c>
      <c r="S53" s="332">
        <v>46049</v>
      </c>
      <c r="T53" s="229">
        <f t="shared" si="0"/>
        <v>3618.7030000000004</v>
      </c>
      <c r="U53" s="229">
        <f t="shared" si="1"/>
        <v>4929.8599999999997</v>
      </c>
      <c r="V53" s="229">
        <f t="shared" si="2"/>
        <v>100.60938775510203</v>
      </c>
      <c r="W53" s="229">
        <f t="shared" si="3"/>
        <v>1311.1569999999992</v>
      </c>
      <c r="X53" s="180">
        <f t="shared" si="4"/>
        <v>16.5</v>
      </c>
      <c r="Y53" s="181">
        <f t="shared" si="5"/>
        <v>49</v>
      </c>
      <c r="Z53" s="180">
        <f t="shared" si="6"/>
        <v>32.5</v>
      </c>
      <c r="AA53" s="179"/>
      <c r="AB53" s="179"/>
      <c r="AC53" s="334"/>
    </row>
    <row r="54" spans="1:29" ht="14.25">
      <c r="A54" s="10">
        <v>46050</v>
      </c>
      <c r="B54" s="9" t="s">
        <v>289</v>
      </c>
      <c r="C54" s="11">
        <v>3360.99</v>
      </c>
      <c r="D54" s="9">
        <v>26</v>
      </c>
      <c r="E54" s="76">
        <v>23.53</v>
      </c>
      <c r="F54" s="9">
        <v>0</v>
      </c>
      <c r="G54" s="76">
        <v>8</v>
      </c>
      <c r="H54" s="13">
        <v>0.32529999999999998</v>
      </c>
      <c r="I54" s="9" t="s">
        <v>11</v>
      </c>
      <c r="J54" s="9"/>
      <c r="K54" s="226" t="s">
        <v>289</v>
      </c>
      <c r="L54" s="335">
        <v>45685</v>
      </c>
      <c r="M54" s="332">
        <v>45685</v>
      </c>
      <c r="N54" s="264">
        <v>3087.34</v>
      </c>
      <c r="O54" s="264">
        <v>3289.73</v>
      </c>
      <c r="P54" s="333">
        <v>35</v>
      </c>
      <c r="Q54" s="229">
        <v>93.99</v>
      </c>
      <c r="R54" s="331">
        <v>46050</v>
      </c>
      <c r="S54" s="332">
        <v>46050</v>
      </c>
      <c r="T54" s="229">
        <f t="shared" si="0"/>
        <v>5756.1019999999999</v>
      </c>
      <c r="U54" s="229">
        <f t="shared" si="1"/>
        <v>3360.99</v>
      </c>
      <c r="V54" s="229">
        <f t="shared" si="2"/>
        <v>129.26884615384614</v>
      </c>
      <c r="W54" s="229">
        <f t="shared" si="3"/>
        <v>-2395.1120000000001</v>
      </c>
      <c r="X54" s="180">
        <f t="shared" si="4"/>
        <v>38.5</v>
      </c>
      <c r="Y54" s="181">
        <f t="shared" si="5"/>
        <v>26</v>
      </c>
      <c r="Z54" s="180">
        <f t="shared" si="6"/>
        <v>-12.5</v>
      </c>
      <c r="AA54" s="179"/>
      <c r="AB54" s="179"/>
      <c r="AC54" s="334"/>
    </row>
    <row r="55" spans="1:29" ht="14.25">
      <c r="A55" s="10">
        <v>46051</v>
      </c>
      <c r="B55" s="9" t="s">
        <v>289</v>
      </c>
      <c r="C55" s="11">
        <v>3670.31</v>
      </c>
      <c r="D55" s="9">
        <v>27</v>
      </c>
      <c r="E55" s="76">
        <v>27.1</v>
      </c>
      <c r="F55" s="9">
        <v>0</v>
      </c>
      <c r="G55" s="336">
        <v>4.75</v>
      </c>
      <c r="H55" s="13">
        <v>0.36599999999999999</v>
      </c>
      <c r="I55" s="9" t="s">
        <v>11</v>
      </c>
      <c r="J55" s="9"/>
      <c r="K55" s="226" t="s">
        <v>289</v>
      </c>
      <c r="L55" s="335">
        <v>45686</v>
      </c>
      <c r="M55" s="332">
        <v>45686</v>
      </c>
      <c r="N55" s="264">
        <v>4943.7</v>
      </c>
      <c r="O55" s="264">
        <v>5232.82</v>
      </c>
      <c r="P55" s="333">
        <v>54</v>
      </c>
      <c r="Q55" s="229">
        <v>96.9</v>
      </c>
      <c r="R55" s="331">
        <v>46051</v>
      </c>
      <c r="S55" s="332">
        <v>46051</v>
      </c>
      <c r="T55" s="229">
        <f t="shared" si="0"/>
        <v>2828.9140000000002</v>
      </c>
      <c r="U55" s="229">
        <f t="shared" si="1"/>
        <v>3670.31</v>
      </c>
      <c r="V55" s="229">
        <f t="shared" si="2"/>
        <v>135.93740740740739</v>
      </c>
      <c r="W55" s="229">
        <f t="shared" si="3"/>
        <v>841.39599999999973</v>
      </c>
      <c r="X55" s="180">
        <f t="shared" si="4"/>
        <v>59.400000000000006</v>
      </c>
      <c r="Y55" s="181">
        <f t="shared" si="5"/>
        <v>27</v>
      </c>
      <c r="Z55" s="180">
        <f t="shared" si="6"/>
        <v>-32.400000000000006</v>
      </c>
      <c r="AA55" s="179"/>
      <c r="AB55" s="179"/>
      <c r="AC55" s="334"/>
    </row>
    <row r="56" spans="1:29" ht="14.25">
      <c r="A56" s="10">
        <v>46052</v>
      </c>
      <c r="B56" s="9" t="s">
        <v>289</v>
      </c>
      <c r="C56" s="11">
        <v>9552.9500000000007</v>
      </c>
      <c r="D56" s="9">
        <v>89</v>
      </c>
      <c r="E56" s="76">
        <v>34.409999999999997</v>
      </c>
      <c r="F56" s="9">
        <v>20</v>
      </c>
      <c r="G56" s="76">
        <v>16.75</v>
      </c>
      <c r="H56" s="13">
        <v>0.30570000000000003</v>
      </c>
      <c r="I56" s="9" t="s">
        <v>11</v>
      </c>
      <c r="J56" s="9" t="s">
        <v>1767</v>
      </c>
      <c r="K56" s="226" t="s">
        <v>289</v>
      </c>
      <c r="L56" s="335">
        <v>45687</v>
      </c>
      <c r="M56" s="332">
        <v>45687</v>
      </c>
      <c r="N56" s="264">
        <v>2391.04</v>
      </c>
      <c r="O56" s="264">
        <v>2571.7399999999998</v>
      </c>
      <c r="P56" s="333">
        <v>27</v>
      </c>
      <c r="Q56" s="229">
        <v>95.25</v>
      </c>
      <c r="R56" s="331">
        <v>46052</v>
      </c>
      <c r="S56" s="332">
        <v>46052</v>
      </c>
      <c r="T56" s="229">
        <f t="shared" si="0"/>
        <v>2036.452</v>
      </c>
      <c r="U56" s="229">
        <f t="shared" si="1"/>
        <v>9552.9500000000007</v>
      </c>
      <c r="V56" s="229">
        <f t="shared" si="2"/>
        <v>107.33651685393259</v>
      </c>
      <c r="W56" s="229">
        <f t="shared" si="3"/>
        <v>7516.4980000000005</v>
      </c>
      <c r="X56" s="180">
        <f t="shared" si="4"/>
        <v>29.700000000000003</v>
      </c>
      <c r="Y56" s="181">
        <f t="shared" si="5"/>
        <v>89</v>
      </c>
      <c r="Z56" s="180">
        <f t="shared" si="6"/>
        <v>59.3</v>
      </c>
      <c r="AA56" s="179"/>
      <c r="AB56" s="179"/>
      <c r="AC56" s="334"/>
    </row>
    <row r="57" spans="1:29" ht="14.25">
      <c r="A57" s="10">
        <v>46053</v>
      </c>
      <c r="B57" s="9" t="s">
        <v>289</v>
      </c>
      <c r="C57" s="11">
        <v>7373.79</v>
      </c>
      <c r="D57" s="9">
        <v>96</v>
      </c>
      <c r="E57" s="76">
        <v>32.369999999999997</v>
      </c>
      <c r="F57" s="9">
        <v>17</v>
      </c>
      <c r="G57" s="76">
        <v>11.8</v>
      </c>
      <c r="H57" s="13">
        <v>0.30120000000000002</v>
      </c>
      <c r="I57" s="9" t="s">
        <v>11</v>
      </c>
      <c r="J57" s="9"/>
      <c r="K57" s="226" t="s">
        <v>289</v>
      </c>
      <c r="L57" s="335">
        <v>45688</v>
      </c>
      <c r="M57" s="332">
        <v>45688</v>
      </c>
      <c r="N57" s="264">
        <v>1829.64</v>
      </c>
      <c r="O57" s="264">
        <v>1851.32</v>
      </c>
      <c r="P57" s="333">
        <v>22</v>
      </c>
      <c r="Q57" s="229">
        <v>84.15</v>
      </c>
      <c r="R57" s="331">
        <v>46053</v>
      </c>
      <c r="S57" s="332">
        <v>46053</v>
      </c>
      <c r="T57" s="229">
        <f>O59*$AA$1</f>
        <v>4329.9960000000001</v>
      </c>
      <c r="U57" s="229">
        <f t="shared" si="1"/>
        <v>7373.79</v>
      </c>
      <c r="V57" s="229">
        <f t="shared" si="2"/>
        <v>76.810312499999995</v>
      </c>
      <c r="W57" s="229">
        <f t="shared" si="3"/>
        <v>3043.7939999999999</v>
      </c>
      <c r="X57" s="180">
        <f t="shared" si="4"/>
        <v>24.200000000000003</v>
      </c>
      <c r="Y57" s="181">
        <f t="shared" si="5"/>
        <v>96</v>
      </c>
      <c r="Z57" s="180">
        <f t="shared" si="6"/>
        <v>71.8</v>
      </c>
      <c r="AA57" s="179"/>
      <c r="AB57" s="179"/>
      <c r="AC57" s="334"/>
    </row>
    <row r="58" spans="1:29" ht="15">
      <c r="A58" s="10">
        <v>46054</v>
      </c>
      <c r="B58" s="9" t="s">
        <v>289</v>
      </c>
      <c r="C58" s="11">
        <v>7651.92</v>
      </c>
      <c r="D58" s="9">
        <v>70</v>
      </c>
      <c r="E58" s="76">
        <v>21.77</v>
      </c>
      <c r="F58" s="9">
        <v>4</v>
      </c>
      <c r="G58" s="76">
        <v>20.329999999999998</v>
      </c>
      <c r="H58" s="13">
        <v>0.31659999999999999</v>
      </c>
      <c r="I58" s="9" t="s">
        <v>11</v>
      </c>
      <c r="J58" s="9"/>
      <c r="K58" s="715">
        <v>46047</v>
      </c>
      <c r="L58" s="709"/>
      <c r="M58" s="337" t="s">
        <v>1578</v>
      </c>
      <c r="N58" s="338">
        <f t="shared" ref="N58:P58" si="7">SUM(N27:N57)</f>
        <v>90540.900000000009</v>
      </c>
      <c r="O58" s="339">
        <f t="shared" si="7"/>
        <v>96710.01</v>
      </c>
      <c r="P58" s="340">
        <f t="shared" si="7"/>
        <v>1062</v>
      </c>
      <c r="Q58" s="341">
        <f>O58/P58</f>
        <v>91.064039548022592</v>
      </c>
      <c r="R58" s="342">
        <v>46048</v>
      </c>
      <c r="S58" s="343" t="s">
        <v>1578</v>
      </c>
      <c r="T58" s="344">
        <f>O58*$AA$1</f>
        <v>106381.011</v>
      </c>
      <c r="U58" s="339">
        <f>SUM(U27:U57)</f>
        <v>155211.96</v>
      </c>
      <c r="V58" s="345">
        <f t="shared" si="2"/>
        <v>98.735343511450381</v>
      </c>
      <c r="W58" s="339">
        <f>SUM(W27:W57)</f>
        <v>50113.713999999985</v>
      </c>
      <c r="X58" s="346">
        <f t="shared" si="4"/>
        <v>1168.2</v>
      </c>
      <c r="Y58" s="340">
        <f t="shared" ref="Y58:Z58" si="8">SUM(Y27:Y57)</f>
        <v>1572</v>
      </c>
      <c r="Z58" s="347">
        <f t="shared" si="8"/>
        <v>403.79999999999995</v>
      </c>
      <c r="AA58" s="179"/>
      <c r="AB58" s="179"/>
      <c r="AC58" s="334"/>
    </row>
    <row r="59" spans="1:29" ht="14.25">
      <c r="A59" s="10">
        <v>46055</v>
      </c>
      <c r="B59" s="9" t="s">
        <v>289</v>
      </c>
      <c r="C59" s="11">
        <v>2492.71</v>
      </c>
      <c r="D59" s="9">
        <v>24</v>
      </c>
      <c r="E59" s="76">
        <v>25.88</v>
      </c>
      <c r="F59" s="9">
        <v>4</v>
      </c>
      <c r="G59" s="76">
        <v>11.5</v>
      </c>
      <c r="H59" s="13">
        <v>0.29770000000000002</v>
      </c>
      <c r="I59" s="9" t="s">
        <v>11</v>
      </c>
      <c r="J59" s="9"/>
      <c r="K59" s="226" t="s">
        <v>289</v>
      </c>
      <c r="L59" s="335">
        <v>45689</v>
      </c>
      <c r="M59" s="332">
        <v>45689</v>
      </c>
      <c r="N59" s="264">
        <v>3813.55</v>
      </c>
      <c r="O59" s="264">
        <v>3936.36</v>
      </c>
      <c r="P59" s="333">
        <v>43</v>
      </c>
      <c r="Q59" s="229">
        <v>91.54</v>
      </c>
      <c r="R59" s="331">
        <v>46054</v>
      </c>
      <c r="S59" s="332">
        <v>46054</v>
      </c>
      <c r="T59" s="229">
        <f t="shared" ref="T59:T85" si="9">O60*$AA$1</f>
        <v>2293.5440000000003</v>
      </c>
      <c r="U59" s="229">
        <f t="shared" ref="U59:U84" si="10">C59</f>
        <v>2492.71</v>
      </c>
      <c r="V59" s="229">
        <f t="shared" si="2"/>
        <v>103.86291666666666</v>
      </c>
      <c r="W59" s="229">
        <f t="shared" ref="W59:W86" si="11">U59-T59</f>
        <v>199.16599999999971</v>
      </c>
      <c r="X59" s="180">
        <f t="shared" si="4"/>
        <v>47.300000000000004</v>
      </c>
      <c r="Y59" s="181">
        <f t="shared" ref="Y59:Y84" si="12">D59</f>
        <v>24</v>
      </c>
      <c r="Z59" s="180">
        <f t="shared" ref="Z59:Z118" si="13">Y59-X59</f>
        <v>-23.300000000000004</v>
      </c>
      <c r="AA59" s="179"/>
      <c r="AB59" s="179"/>
      <c r="AC59" s="334"/>
    </row>
    <row r="60" spans="1:29" ht="14.25">
      <c r="A60" s="10">
        <v>46056</v>
      </c>
      <c r="B60" s="9" t="s">
        <v>289</v>
      </c>
      <c r="C60" s="11">
        <v>3523.81</v>
      </c>
      <c r="D60" s="9">
        <v>36</v>
      </c>
      <c r="E60" s="76">
        <v>22.45</v>
      </c>
      <c r="F60" s="9">
        <v>1</v>
      </c>
      <c r="G60" s="336">
        <v>7</v>
      </c>
      <c r="H60" s="13">
        <v>0.30859999999999999</v>
      </c>
      <c r="I60" s="9" t="s">
        <v>11</v>
      </c>
      <c r="J60" s="9"/>
      <c r="K60" s="226" t="s">
        <v>289</v>
      </c>
      <c r="L60" s="335">
        <v>45690</v>
      </c>
      <c r="M60" s="332">
        <v>45690</v>
      </c>
      <c r="N60" s="264">
        <v>2033.77</v>
      </c>
      <c r="O60" s="264">
        <v>2085.04</v>
      </c>
      <c r="P60" s="333">
        <v>24</v>
      </c>
      <c r="Q60" s="229">
        <v>86.88</v>
      </c>
      <c r="R60" s="331">
        <v>46055</v>
      </c>
      <c r="S60" s="332">
        <v>46055</v>
      </c>
      <c r="T60" s="229">
        <f t="shared" si="9"/>
        <v>3264.4479999999999</v>
      </c>
      <c r="U60" s="229">
        <f t="shared" si="10"/>
        <v>3523.81</v>
      </c>
      <c r="V60" s="229">
        <f t="shared" si="2"/>
        <v>97.883611111111108</v>
      </c>
      <c r="W60" s="229">
        <f t="shared" si="11"/>
        <v>259.36200000000008</v>
      </c>
      <c r="X60" s="180">
        <f t="shared" si="4"/>
        <v>26.400000000000002</v>
      </c>
      <c r="Y60" s="181">
        <f t="shared" si="12"/>
        <v>36</v>
      </c>
      <c r="Z60" s="180">
        <f t="shared" si="13"/>
        <v>9.5999999999999979</v>
      </c>
      <c r="AA60" s="179"/>
      <c r="AB60" s="179"/>
      <c r="AC60" s="334"/>
    </row>
    <row r="61" spans="1:29" ht="14.25">
      <c r="A61" s="10">
        <v>46057</v>
      </c>
      <c r="B61" s="9" t="s">
        <v>289</v>
      </c>
      <c r="C61" s="11">
        <v>3344.49</v>
      </c>
      <c r="D61" s="9">
        <v>35</v>
      </c>
      <c r="E61" s="76">
        <v>24.63</v>
      </c>
      <c r="F61" s="9">
        <v>2</v>
      </c>
      <c r="G61" s="336">
        <v>7.5</v>
      </c>
      <c r="H61" s="13">
        <v>0.30890000000000001</v>
      </c>
      <c r="I61" s="9" t="s">
        <v>11</v>
      </c>
      <c r="J61" s="9"/>
      <c r="K61" s="226" t="s">
        <v>289</v>
      </c>
      <c r="L61" s="335">
        <v>45691</v>
      </c>
      <c r="M61" s="332">
        <v>45691</v>
      </c>
      <c r="N61" s="264">
        <v>2911.22</v>
      </c>
      <c r="O61" s="264">
        <v>2967.68</v>
      </c>
      <c r="P61" s="333">
        <v>32</v>
      </c>
      <c r="Q61" s="229">
        <v>92.74</v>
      </c>
      <c r="R61" s="331">
        <v>46056</v>
      </c>
      <c r="S61" s="332">
        <v>46056</v>
      </c>
      <c r="T61" s="229">
        <f t="shared" si="9"/>
        <v>4863.5730000000003</v>
      </c>
      <c r="U61" s="229">
        <f t="shared" si="10"/>
        <v>3344.49</v>
      </c>
      <c r="V61" s="229">
        <f t="shared" si="2"/>
        <v>95.55685714285714</v>
      </c>
      <c r="W61" s="229">
        <f t="shared" si="11"/>
        <v>-1519.0830000000005</v>
      </c>
      <c r="X61" s="180">
        <f t="shared" si="4"/>
        <v>35.200000000000003</v>
      </c>
      <c r="Y61" s="181">
        <f t="shared" si="12"/>
        <v>35</v>
      </c>
      <c r="Z61" s="180">
        <f t="shared" si="13"/>
        <v>-0.20000000000000284</v>
      </c>
      <c r="AA61" s="179"/>
      <c r="AB61" s="179"/>
      <c r="AC61" s="334"/>
    </row>
    <row r="62" spans="1:29" ht="14.25">
      <c r="A62" s="10">
        <v>46058</v>
      </c>
      <c r="B62" s="9" t="s">
        <v>289</v>
      </c>
      <c r="C62" s="11">
        <v>4612.04</v>
      </c>
      <c r="D62" s="9">
        <v>39</v>
      </c>
      <c r="E62" s="76">
        <v>26.77</v>
      </c>
      <c r="F62" s="9">
        <v>4</v>
      </c>
      <c r="G62" s="336">
        <v>7.2</v>
      </c>
      <c r="H62" s="13">
        <v>0.28189999999999998</v>
      </c>
      <c r="I62" s="9" t="s">
        <v>11</v>
      </c>
      <c r="J62" s="9"/>
      <c r="K62" s="226" t="s">
        <v>289</v>
      </c>
      <c r="L62" s="335">
        <v>45692</v>
      </c>
      <c r="M62" s="332">
        <v>45692</v>
      </c>
      <c r="N62" s="264">
        <v>4377.2299999999996</v>
      </c>
      <c r="O62" s="264">
        <v>4421.43</v>
      </c>
      <c r="P62" s="333">
        <v>47</v>
      </c>
      <c r="Q62" s="229">
        <v>94.07</v>
      </c>
      <c r="R62" s="331">
        <v>46057</v>
      </c>
      <c r="S62" s="332">
        <v>46057</v>
      </c>
      <c r="T62" s="229">
        <f t="shared" si="9"/>
        <v>2714.1950000000002</v>
      </c>
      <c r="U62" s="229">
        <f t="shared" si="10"/>
        <v>4612.04</v>
      </c>
      <c r="V62" s="229">
        <f t="shared" si="2"/>
        <v>118.2574358974359</v>
      </c>
      <c r="W62" s="229">
        <f t="shared" si="11"/>
        <v>1897.8449999999998</v>
      </c>
      <c r="X62" s="180">
        <f t="shared" si="4"/>
        <v>51.7</v>
      </c>
      <c r="Y62" s="181">
        <f t="shared" si="12"/>
        <v>39</v>
      </c>
      <c r="Z62" s="180">
        <f t="shared" si="13"/>
        <v>-12.700000000000003</v>
      </c>
      <c r="AA62" s="179"/>
      <c r="AB62" s="179"/>
      <c r="AC62" s="334"/>
    </row>
    <row r="63" spans="1:29" ht="14.25">
      <c r="A63" s="10">
        <v>46059</v>
      </c>
      <c r="B63" s="9" t="s">
        <v>289</v>
      </c>
      <c r="C63" s="11">
        <v>7520.86</v>
      </c>
      <c r="D63" s="9">
        <v>73</v>
      </c>
      <c r="E63" s="76">
        <v>32.479999999999997</v>
      </c>
      <c r="F63" s="9">
        <v>17</v>
      </c>
      <c r="G63" s="76">
        <v>20.66</v>
      </c>
      <c r="H63" s="13">
        <v>0.28799999999999998</v>
      </c>
      <c r="I63" s="9" t="s">
        <v>11</v>
      </c>
      <c r="J63" s="9"/>
      <c r="K63" s="226" t="s">
        <v>289</v>
      </c>
      <c r="L63" s="335">
        <v>45693</v>
      </c>
      <c r="M63" s="332">
        <v>45693</v>
      </c>
      <c r="N63" s="264">
        <v>2396.85</v>
      </c>
      <c r="O63" s="264">
        <v>2467.4499999999998</v>
      </c>
      <c r="P63" s="333">
        <v>26</v>
      </c>
      <c r="Q63" s="229">
        <v>94.9</v>
      </c>
      <c r="R63" s="331">
        <v>46058</v>
      </c>
      <c r="S63" s="332">
        <v>46058</v>
      </c>
      <c r="T63" s="229">
        <f t="shared" si="9"/>
        <v>7260.2970000000014</v>
      </c>
      <c r="U63" s="229">
        <f t="shared" si="10"/>
        <v>7520.86</v>
      </c>
      <c r="V63" s="229">
        <f t="shared" si="2"/>
        <v>103.0254794520548</v>
      </c>
      <c r="W63" s="229">
        <f t="shared" si="11"/>
        <v>260.56299999999828</v>
      </c>
      <c r="X63" s="180">
        <f t="shared" si="4"/>
        <v>28.6</v>
      </c>
      <c r="Y63" s="181">
        <f t="shared" si="12"/>
        <v>73</v>
      </c>
      <c r="Z63" s="180">
        <f t="shared" si="13"/>
        <v>44.4</v>
      </c>
      <c r="AA63" s="179"/>
      <c r="AB63" s="179"/>
      <c r="AC63" s="334"/>
    </row>
    <row r="64" spans="1:29" ht="14.25">
      <c r="A64" s="10">
        <v>46060</v>
      </c>
      <c r="B64" s="9" t="s">
        <v>289</v>
      </c>
      <c r="C64" s="11">
        <v>9987.6200000000008</v>
      </c>
      <c r="D64" s="9">
        <v>99</v>
      </c>
      <c r="E64" s="76">
        <v>32.57</v>
      </c>
      <c r="F64" s="9">
        <v>21</v>
      </c>
      <c r="G64" s="76">
        <v>20.25</v>
      </c>
      <c r="H64" s="13">
        <v>0.29120000000000001</v>
      </c>
      <c r="I64" s="9" t="s">
        <v>11</v>
      </c>
      <c r="J64" s="9"/>
      <c r="K64" s="226" t="s">
        <v>289</v>
      </c>
      <c r="L64" s="335">
        <v>45694</v>
      </c>
      <c r="M64" s="332">
        <v>45694</v>
      </c>
      <c r="N64" s="264">
        <v>6574.39</v>
      </c>
      <c r="O64" s="264">
        <v>6600.27</v>
      </c>
      <c r="P64" s="333">
        <v>68</v>
      </c>
      <c r="Q64" s="229">
        <v>97.06</v>
      </c>
      <c r="R64" s="331">
        <v>46059</v>
      </c>
      <c r="S64" s="332">
        <v>46059</v>
      </c>
      <c r="T64" s="229">
        <f t="shared" si="9"/>
        <v>7572.2680000000009</v>
      </c>
      <c r="U64" s="229">
        <f t="shared" si="10"/>
        <v>9987.6200000000008</v>
      </c>
      <c r="V64" s="229">
        <f t="shared" si="2"/>
        <v>100.88505050505051</v>
      </c>
      <c r="W64" s="229">
        <f t="shared" si="11"/>
        <v>2415.3519999999999</v>
      </c>
      <c r="X64" s="180">
        <f t="shared" si="4"/>
        <v>74.800000000000011</v>
      </c>
      <c r="Y64" s="181">
        <f t="shared" si="12"/>
        <v>99</v>
      </c>
      <c r="Z64" s="180">
        <f t="shared" si="13"/>
        <v>24.199999999999989</v>
      </c>
      <c r="AA64" s="179"/>
      <c r="AB64" s="179"/>
      <c r="AC64" s="334"/>
    </row>
    <row r="65" spans="1:29" ht="14.25">
      <c r="A65" s="10">
        <v>46061</v>
      </c>
      <c r="B65" s="9" t="s">
        <v>289</v>
      </c>
      <c r="C65" s="11">
        <v>5925.45</v>
      </c>
      <c r="D65" s="9">
        <v>77</v>
      </c>
      <c r="E65" s="76">
        <v>48.34</v>
      </c>
      <c r="F65" s="9">
        <v>28</v>
      </c>
      <c r="G65" s="76">
        <v>10.75</v>
      </c>
      <c r="H65" s="13">
        <v>0.32279999999999998</v>
      </c>
      <c r="I65" s="9" t="s">
        <v>11</v>
      </c>
      <c r="J65" s="9" t="s">
        <v>1768</v>
      </c>
      <c r="K65" s="226" t="s">
        <v>289</v>
      </c>
      <c r="L65" s="335">
        <v>45695</v>
      </c>
      <c r="M65" s="332">
        <v>45695</v>
      </c>
      <c r="N65" s="264">
        <v>6685.03</v>
      </c>
      <c r="O65" s="264">
        <v>6883.88</v>
      </c>
      <c r="P65" s="333">
        <v>77</v>
      </c>
      <c r="Q65" s="229">
        <v>89.4</v>
      </c>
      <c r="R65" s="331">
        <v>46060</v>
      </c>
      <c r="S65" s="332">
        <v>46060</v>
      </c>
      <c r="T65" s="229">
        <f t="shared" si="9"/>
        <v>4329.9960000000001</v>
      </c>
      <c r="U65" s="229">
        <f t="shared" si="10"/>
        <v>5925.45</v>
      </c>
      <c r="V65" s="229">
        <f t="shared" si="2"/>
        <v>76.953896103896099</v>
      </c>
      <c r="W65" s="229">
        <f t="shared" si="11"/>
        <v>1595.4539999999997</v>
      </c>
      <c r="X65" s="180">
        <f t="shared" si="4"/>
        <v>84.7</v>
      </c>
      <c r="Y65" s="181">
        <f t="shared" si="12"/>
        <v>77</v>
      </c>
      <c r="Z65" s="180">
        <f t="shared" si="13"/>
        <v>-7.7000000000000028</v>
      </c>
      <c r="AA65" s="179"/>
      <c r="AB65" s="179"/>
      <c r="AC65" s="334"/>
    </row>
    <row r="66" spans="1:29" ht="14.25">
      <c r="A66" s="10">
        <v>46062</v>
      </c>
      <c r="B66" s="9" t="s">
        <v>289</v>
      </c>
      <c r="C66" s="11">
        <v>1836.42</v>
      </c>
      <c r="D66" s="9">
        <v>18</v>
      </c>
      <c r="E66" s="76">
        <v>20.010000000000002</v>
      </c>
      <c r="F66" s="9">
        <v>0</v>
      </c>
      <c r="G66" s="76">
        <v>9</v>
      </c>
      <c r="H66" s="13">
        <v>0.26540000000000002</v>
      </c>
      <c r="I66" s="9" t="s">
        <v>11</v>
      </c>
      <c r="J66" s="9"/>
      <c r="K66" s="226" t="s">
        <v>289</v>
      </c>
      <c r="L66" s="335">
        <v>45696</v>
      </c>
      <c r="M66" s="332">
        <v>45696</v>
      </c>
      <c r="N66" s="264">
        <v>3813.55</v>
      </c>
      <c r="O66" s="264">
        <v>3936.36</v>
      </c>
      <c r="P66" s="333">
        <v>43</v>
      </c>
      <c r="Q66" s="229">
        <v>91.54</v>
      </c>
      <c r="R66" s="331">
        <v>46061</v>
      </c>
      <c r="S66" s="332">
        <v>46061</v>
      </c>
      <c r="T66" s="229">
        <f t="shared" si="9"/>
        <v>2293.5440000000003</v>
      </c>
      <c r="U66" s="229">
        <f t="shared" si="10"/>
        <v>1836.42</v>
      </c>
      <c r="V66" s="229">
        <f t="shared" si="2"/>
        <v>102.02333333333334</v>
      </c>
      <c r="W66" s="229">
        <f t="shared" si="11"/>
        <v>-457.12400000000025</v>
      </c>
      <c r="X66" s="180">
        <f t="shared" si="4"/>
        <v>47.300000000000004</v>
      </c>
      <c r="Y66" s="181">
        <f t="shared" si="12"/>
        <v>18</v>
      </c>
      <c r="Z66" s="180">
        <f t="shared" si="13"/>
        <v>-29.300000000000004</v>
      </c>
      <c r="AA66" s="179"/>
      <c r="AB66" s="179"/>
      <c r="AC66" s="334"/>
    </row>
    <row r="67" spans="1:29" ht="14.25">
      <c r="A67" s="10">
        <v>46063</v>
      </c>
      <c r="B67" s="9" t="s">
        <v>289</v>
      </c>
      <c r="C67" s="11">
        <v>2296.52</v>
      </c>
      <c r="D67" s="9">
        <v>29</v>
      </c>
      <c r="E67" s="76">
        <v>22.61</v>
      </c>
      <c r="F67" s="9">
        <v>0</v>
      </c>
      <c r="G67" s="336">
        <v>7</v>
      </c>
      <c r="H67" s="13">
        <v>0.3498</v>
      </c>
      <c r="I67" s="9" t="s">
        <v>11</v>
      </c>
      <c r="J67" s="9"/>
      <c r="K67" s="226" t="s">
        <v>289</v>
      </c>
      <c r="L67" s="335">
        <v>45697</v>
      </c>
      <c r="M67" s="332">
        <v>45697</v>
      </c>
      <c r="N67" s="264">
        <v>2033.77</v>
      </c>
      <c r="O67" s="264">
        <v>2085.04</v>
      </c>
      <c r="P67" s="333">
        <v>24</v>
      </c>
      <c r="Q67" s="229">
        <v>86.88</v>
      </c>
      <c r="R67" s="331">
        <v>46062</v>
      </c>
      <c r="S67" s="332">
        <v>46062</v>
      </c>
      <c r="T67" s="229">
        <f t="shared" si="9"/>
        <v>3264.4479999999999</v>
      </c>
      <c r="U67" s="229">
        <f t="shared" si="10"/>
        <v>2296.52</v>
      </c>
      <c r="V67" s="229">
        <f t="shared" si="2"/>
        <v>79.190344827586202</v>
      </c>
      <c r="W67" s="229">
        <f t="shared" si="11"/>
        <v>-967.92799999999988</v>
      </c>
      <c r="X67" s="180">
        <f t="shared" si="4"/>
        <v>26.400000000000002</v>
      </c>
      <c r="Y67" s="181">
        <f t="shared" si="12"/>
        <v>29</v>
      </c>
      <c r="Z67" s="180">
        <f t="shared" si="13"/>
        <v>2.5999999999999979</v>
      </c>
      <c r="AA67" s="179"/>
      <c r="AB67" s="179"/>
      <c r="AC67" s="334"/>
    </row>
    <row r="68" spans="1:29" ht="14.25">
      <c r="A68" s="10">
        <v>46064</v>
      </c>
      <c r="B68" s="9" t="s">
        <v>289</v>
      </c>
      <c r="C68" s="11">
        <v>3273.48</v>
      </c>
      <c r="D68" s="9">
        <v>32</v>
      </c>
      <c r="E68" s="76">
        <v>29.28</v>
      </c>
      <c r="F68" s="9">
        <v>2</v>
      </c>
      <c r="G68" s="336">
        <v>6.5</v>
      </c>
      <c r="H68" s="13">
        <v>0.31040000000000001</v>
      </c>
      <c r="I68" s="9" t="s">
        <v>11</v>
      </c>
      <c r="J68" s="9"/>
      <c r="K68" s="226" t="s">
        <v>289</v>
      </c>
      <c r="L68" s="335">
        <v>45698</v>
      </c>
      <c r="M68" s="332">
        <v>45698</v>
      </c>
      <c r="N68" s="264">
        <v>2911.22</v>
      </c>
      <c r="O68" s="264">
        <v>2967.68</v>
      </c>
      <c r="P68" s="333">
        <v>32</v>
      </c>
      <c r="Q68" s="229">
        <v>92.74</v>
      </c>
      <c r="R68" s="331">
        <v>46063</v>
      </c>
      <c r="S68" s="332">
        <v>46063</v>
      </c>
      <c r="T68" s="229">
        <f t="shared" si="9"/>
        <v>4863.5730000000003</v>
      </c>
      <c r="U68" s="229">
        <f t="shared" si="10"/>
        <v>3273.48</v>
      </c>
      <c r="V68" s="229">
        <f t="shared" si="2"/>
        <v>102.29625</v>
      </c>
      <c r="W68" s="229">
        <f t="shared" si="11"/>
        <v>-1590.0930000000003</v>
      </c>
      <c r="X68" s="180">
        <f t="shared" si="4"/>
        <v>35.200000000000003</v>
      </c>
      <c r="Y68" s="181">
        <f t="shared" si="12"/>
        <v>32</v>
      </c>
      <c r="Z68" s="180">
        <f t="shared" si="13"/>
        <v>-3.2000000000000028</v>
      </c>
      <c r="AA68" s="179"/>
      <c r="AB68" s="179"/>
      <c r="AC68" s="334"/>
    </row>
    <row r="69" spans="1:29" ht="14.25">
      <c r="A69" s="10">
        <v>46065</v>
      </c>
      <c r="B69" s="9" t="s">
        <v>289</v>
      </c>
      <c r="C69" s="11">
        <v>5243.78</v>
      </c>
      <c r="D69" s="9">
        <v>44</v>
      </c>
      <c r="E69" s="76">
        <v>34.9</v>
      </c>
      <c r="F69" s="9">
        <v>12</v>
      </c>
      <c r="G69" s="76">
        <v>9.75</v>
      </c>
      <c r="H69" s="13">
        <v>0.2823</v>
      </c>
      <c r="I69" s="9" t="s">
        <v>11</v>
      </c>
      <c r="J69" s="9"/>
      <c r="K69" s="226" t="s">
        <v>289</v>
      </c>
      <c r="L69" s="335">
        <v>45699</v>
      </c>
      <c r="M69" s="332">
        <v>45699</v>
      </c>
      <c r="N69" s="264">
        <v>4377.2299999999996</v>
      </c>
      <c r="O69" s="264">
        <v>4421.43</v>
      </c>
      <c r="P69" s="333">
        <v>50</v>
      </c>
      <c r="Q69" s="229">
        <v>88.43</v>
      </c>
      <c r="R69" s="331">
        <v>46064</v>
      </c>
      <c r="S69" s="332">
        <v>46064</v>
      </c>
      <c r="T69" s="229">
        <f t="shared" si="9"/>
        <v>2714.1950000000002</v>
      </c>
      <c r="U69" s="229">
        <f t="shared" si="10"/>
        <v>5243.78</v>
      </c>
      <c r="V69" s="229">
        <f t="shared" si="2"/>
        <v>119.17681818181818</v>
      </c>
      <c r="W69" s="229">
        <f t="shared" si="11"/>
        <v>2529.5849999999996</v>
      </c>
      <c r="X69" s="180">
        <f t="shared" si="4"/>
        <v>55.000000000000007</v>
      </c>
      <c r="Y69" s="181">
        <f t="shared" si="12"/>
        <v>44</v>
      </c>
      <c r="Z69" s="180">
        <f t="shared" si="13"/>
        <v>-11.000000000000007</v>
      </c>
      <c r="AA69" s="179"/>
      <c r="AB69" s="179"/>
      <c r="AC69" s="334"/>
    </row>
    <row r="70" spans="1:29" ht="14.25">
      <c r="A70" s="10">
        <v>46066</v>
      </c>
      <c r="B70" s="9" t="s">
        <v>289</v>
      </c>
      <c r="C70" s="11">
        <v>6211.1</v>
      </c>
      <c r="D70" s="9">
        <v>64</v>
      </c>
      <c r="E70" s="76">
        <v>29.81</v>
      </c>
      <c r="F70" s="9">
        <v>9</v>
      </c>
      <c r="G70" s="76">
        <v>10.4</v>
      </c>
      <c r="H70" s="13">
        <v>0.36</v>
      </c>
      <c r="I70" s="9" t="s">
        <v>11</v>
      </c>
      <c r="J70" s="9"/>
      <c r="K70" s="226" t="s">
        <v>289</v>
      </c>
      <c r="L70" s="335">
        <v>45700</v>
      </c>
      <c r="M70" s="332">
        <v>45700</v>
      </c>
      <c r="N70" s="264">
        <v>2396.85</v>
      </c>
      <c r="O70" s="264">
        <v>2467.4499999999998</v>
      </c>
      <c r="P70" s="333">
        <v>26</v>
      </c>
      <c r="Q70" s="229">
        <v>94.9</v>
      </c>
      <c r="R70" s="331">
        <v>46065</v>
      </c>
      <c r="S70" s="332">
        <v>46065</v>
      </c>
      <c r="T70" s="229">
        <f t="shared" si="9"/>
        <v>5864.6279999999997</v>
      </c>
      <c r="U70" s="229">
        <f t="shared" si="10"/>
        <v>6211.1</v>
      </c>
      <c r="V70" s="229">
        <f t="shared" si="2"/>
        <v>97.048437500000006</v>
      </c>
      <c r="W70" s="229">
        <f t="shared" si="11"/>
        <v>346.47200000000066</v>
      </c>
      <c r="X70" s="180">
        <f t="shared" si="4"/>
        <v>28.6</v>
      </c>
      <c r="Y70" s="181">
        <f t="shared" si="12"/>
        <v>64</v>
      </c>
      <c r="Z70" s="180">
        <f t="shared" si="13"/>
        <v>35.4</v>
      </c>
      <c r="AA70" s="179"/>
      <c r="AB70" s="179"/>
      <c r="AC70" s="334"/>
    </row>
    <row r="71" spans="1:29" ht="14.25">
      <c r="A71" s="10">
        <v>46067</v>
      </c>
      <c r="B71" s="9" t="s">
        <v>289</v>
      </c>
      <c r="C71" s="11">
        <v>7489.08</v>
      </c>
      <c r="D71" s="9">
        <v>79</v>
      </c>
      <c r="E71" s="76">
        <v>30.96</v>
      </c>
      <c r="F71" s="9">
        <v>8</v>
      </c>
      <c r="G71" s="336">
        <v>7.5</v>
      </c>
      <c r="H71" s="13">
        <v>0.27539999999999998</v>
      </c>
      <c r="I71" s="9" t="s">
        <v>11</v>
      </c>
      <c r="J71" s="9"/>
      <c r="K71" s="226" t="s">
        <v>289</v>
      </c>
      <c r="L71" s="335">
        <v>45701</v>
      </c>
      <c r="M71" s="332">
        <v>45701</v>
      </c>
      <c r="N71" s="264">
        <v>5329.94</v>
      </c>
      <c r="O71" s="264">
        <v>5331.48</v>
      </c>
      <c r="P71" s="333">
        <v>55</v>
      </c>
      <c r="Q71" s="229">
        <v>96.94</v>
      </c>
      <c r="R71" s="331">
        <v>46066</v>
      </c>
      <c r="S71" s="332">
        <v>46066</v>
      </c>
      <c r="T71" s="229">
        <f t="shared" si="9"/>
        <v>7758.4100000000008</v>
      </c>
      <c r="U71" s="229">
        <f t="shared" si="10"/>
        <v>7489.08</v>
      </c>
      <c r="V71" s="229">
        <f t="shared" si="2"/>
        <v>94.798481012658229</v>
      </c>
      <c r="W71" s="229">
        <f t="shared" si="11"/>
        <v>-269.33000000000084</v>
      </c>
      <c r="X71" s="180">
        <f t="shared" si="4"/>
        <v>60.500000000000007</v>
      </c>
      <c r="Y71" s="181">
        <f t="shared" si="12"/>
        <v>79</v>
      </c>
      <c r="Z71" s="180">
        <f t="shared" si="13"/>
        <v>18.499999999999993</v>
      </c>
      <c r="AA71" s="179"/>
      <c r="AB71" s="179"/>
      <c r="AC71" s="334"/>
    </row>
    <row r="72" spans="1:29" ht="14.25">
      <c r="A72" s="10">
        <v>46068</v>
      </c>
      <c r="B72" s="9" t="s">
        <v>289</v>
      </c>
      <c r="C72" s="11">
        <v>6405.81</v>
      </c>
      <c r="D72" s="9">
        <v>73</v>
      </c>
      <c r="E72" s="76">
        <v>33.700000000000003</v>
      </c>
      <c r="F72" s="9">
        <v>14</v>
      </c>
      <c r="G72" s="76">
        <v>8.83</v>
      </c>
      <c r="H72" s="13">
        <v>0.29299999999999998</v>
      </c>
      <c r="I72" s="9" t="s">
        <v>11</v>
      </c>
      <c r="J72" s="9"/>
      <c r="K72" s="226" t="s">
        <v>289</v>
      </c>
      <c r="L72" s="335">
        <v>45702</v>
      </c>
      <c r="M72" s="332">
        <v>45702</v>
      </c>
      <c r="N72" s="264">
        <v>6983.26</v>
      </c>
      <c r="O72" s="264">
        <v>7053.1</v>
      </c>
      <c r="P72" s="333">
        <v>73</v>
      </c>
      <c r="Q72" s="229">
        <v>96.62</v>
      </c>
      <c r="R72" s="331">
        <v>46067</v>
      </c>
      <c r="S72" s="332">
        <v>46067</v>
      </c>
      <c r="T72" s="229">
        <f t="shared" si="9"/>
        <v>3898.0920000000001</v>
      </c>
      <c r="U72" s="229">
        <f t="shared" si="10"/>
        <v>6405.81</v>
      </c>
      <c r="V72" s="229">
        <f t="shared" si="2"/>
        <v>87.750821917808224</v>
      </c>
      <c r="W72" s="229">
        <f t="shared" si="11"/>
        <v>2507.7180000000003</v>
      </c>
      <c r="X72" s="180">
        <f t="shared" si="4"/>
        <v>80.300000000000011</v>
      </c>
      <c r="Y72" s="181">
        <f t="shared" si="12"/>
        <v>73</v>
      </c>
      <c r="Z72" s="180">
        <f t="shared" si="13"/>
        <v>-7.3000000000000114</v>
      </c>
      <c r="AA72" s="179"/>
      <c r="AB72" s="179"/>
      <c r="AC72" s="334"/>
    </row>
    <row r="73" spans="1:29" ht="14.25">
      <c r="A73" s="10">
        <v>46069</v>
      </c>
      <c r="B73" s="9" t="s">
        <v>289</v>
      </c>
      <c r="C73" s="11">
        <v>4154.8599999999997</v>
      </c>
      <c r="D73" s="9">
        <v>40</v>
      </c>
      <c r="E73" s="76">
        <v>37.68</v>
      </c>
      <c r="F73" s="9">
        <v>14</v>
      </c>
      <c r="G73" s="76">
        <v>17</v>
      </c>
      <c r="H73" s="13">
        <v>0.27710000000000001</v>
      </c>
      <c r="I73" s="9" t="s">
        <v>11</v>
      </c>
      <c r="J73" s="9"/>
      <c r="K73" s="226" t="s">
        <v>289</v>
      </c>
      <c r="L73" s="335">
        <v>45703</v>
      </c>
      <c r="M73" s="332">
        <v>45703</v>
      </c>
      <c r="N73" s="264">
        <v>3486.32</v>
      </c>
      <c r="O73" s="264">
        <v>3543.72</v>
      </c>
      <c r="P73" s="333">
        <v>39</v>
      </c>
      <c r="Q73" s="229">
        <v>90.86</v>
      </c>
      <c r="R73" s="331">
        <v>46068</v>
      </c>
      <c r="S73" s="332">
        <v>46068</v>
      </c>
      <c r="T73" s="229">
        <f t="shared" si="9"/>
        <v>2258.201</v>
      </c>
      <c r="U73" s="229">
        <f t="shared" si="10"/>
        <v>4154.8599999999997</v>
      </c>
      <c r="V73" s="229">
        <f t="shared" si="2"/>
        <v>103.8715</v>
      </c>
      <c r="W73" s="229">
        <f t="shared" si="11"/>
        <v>1896.6589999999997</v>
      </c>
      <c r="X73" s="180">
        <f t="shared" si="4"/>
        <v>42.900000000000006</v>
      </c>
      <c r="Y73" s="181">
        <f t="shared" si="12"/>
        <v>40</v>
      </c>
      <c r="Z73" s="180">
        <f t="shared" si="13"/>
        <v>-2.9000000000000057</v>
      </c>
      <c r="AA73" s="179"/>
      <c r="AB73" s="179"/>
      <c r="AC73" s="334"/>
    </row>
    <row r="74" spans="1:29" ht="14.25">
      <c r="A74" s="10">
        <v>46070</v>
      </c>
      <c r="B74" s="9" t="s">
        <v>289</v>
      </c>
      <c r="C74" s="11">
        <v>5022.54</v>
      </c>
      <c r="D74" s="9">
        <v>52</v>
      </c>
      <c r="E74" s="76">
        <v>29.02</v>
      </c>
      <c r="F74" s="9">
        <v>6</v>
      </c>
      <c r="G74" s="76">
        <v>9.5</v>
      </c>
      <c r="H74" s="13">
        <v>0.28849999999999998</v>
      </c>
      <c r="I74" s="9" t="s">
        <v>11</v>
      </c>
      <c r="J74" s="9"/>
      <c r="K74" s="226" t="s">
        <v>289</v>
      </c>
      <c r="L74" s="335">
        <v>45704</v>
      </c>
      <c r="M74" s="332">
        <v>45704</v>
      </c>
      <c r="N74" s="264">
        <v>2018.76</v>
      </c>
      <c r="O74" s="264">
        <v>2052.91</v>
      </c>
      <c r="P74" s="333">
        <v>22</v>
      </c>
      <c r="Q74" s="229">
        <v>93.31</v>
      </c>
      <c r="R74" s="331">
        <v>46069</v>
      </c>
      <c r="S74" s="332">
        <v>46069</v>
      </c>
      <c r="T74" s="229">
        <f t="shared" si="9"/>
        <v>3126.3320000000003</v>
      </c>
      <c r="U74" s="229">
        <f t="shared" si="10"/>
        <v>5022.54</v>
      </c>
      <c r="V74" s="229">
        <f t="shared" si="2"/>
        <v>96.587307692307689</v>
      </c>
      <c r="W74" s="229">
        <f t="shared" si="11"/>
        <v>1896.2079999999996</v>
      </c>
      <c r="X74" s="180">
        <f t="shared" si="4"/>
        <v>24.200000000000003</v>
      </c>
      <c r="Y74" s="181">
        <f t="shared" si="12"/>
        <v>52</v>
      </c>
      <c r="Z74" s="180">
        <f t="shared" si="13"/>
        <v>27.799999999999997</v>
      </c>
      <c r="AA74" s="179"/>
      <c r="AB74" s="179"/>
      <c r="AC74" s="334"/>
    </row>
    <row r="75" spans="1:29" ht="14.25">
      <c r="A75" s="10">
        <v>46071</v>
      </c>
      <c r="B75" s="9" t="s">
        <v>289</v>
      </c>
      <c r="C75" s="11">
        <v>2522.1799999999998</v>
      </c>
      <c r="D75" s="9">
        <v>30</v>
      </c>
      <c r="E75" s="76">
        <v>24.68</v>
      </c>
      <c r="F75" s="9">
        <v>1</v>
      </c>
      <c r="G75" s="76">
        <v>6.25</v>
      </c>
      <c r="H75" s="13">
        <v>0.25900000000000001</v>
      </c>
      <c r="I75" s="9" t="s">
        <v>11</v>
      </c>
      <c r="J75" s="9"/>
      <c r="K75" s="226" t="s">
        <v>289</v>
      </c>
      <c r="L75" s="335">
        <v>45705</v>
      </c>
      <c r="M75" s="332">
        <v>45705</v>
      </c>
      <c r="N75" s="264">
        <v>2789.08</v>
      </c>
      <c r="O75" s="264">
        <v>2842.12</v>
      </c>
      <c r="P75" s="333">
        <v>31</v>
      </c>
      <c r="Q75" s="229">
        <v>91.68</v>
      </c>
      <c r="R75" s="331">
        <v>46070</v>
      </c>
      <c r="S75" s="332">
        <v>46070</v>
      </c>
      <c r="T75" s="229">
        <f t="shared" si="9"/>
        <v>3151.5110000000004</v>
      </c>
      <c r="U75" s="229">
        <f t="shared" si="10"/>
        <v>2522.1799999999998</v>
      </c>
      <c r="V75" s="229">
        <f t="shared" si="2"/>
        <v>84.072666666666663</v>
      </c>
      <c r="W75" s="229">
        <f t="shared" si="11"/>
        <v>-629.33100000000059</v>
      </c>
      <c r="X75" s="180">
        <f t="shared" si="4"/>
        <v>34.1</v>
      </c>
      <c r="Y75" s="181">
        <f t="shared" si="12"/>
        <v>30</v>
      </c>
      <c r="Z75" s="180">
        <f t="shared" si="13"/>
        <v>-4.1000000000000014</v>
      </c>
      <c r="AA75" s="179"/>
      <c r="AB75" s="179"/>
      <c r="AC75" s="334"/>
    </row>
    <row r="76" spans="1:29" ht="14.25">
      <c r="A76" s="10">
        <v>46072</v>
      </c>
      <c r="B76" s="9" t="s">
        <v>289</v>
      </c>
      <c r="C76" s="11">
        <v>1819</v>
      </c>
      <c r="D76" s="9">
        <v>38</v>
      </c>
      <c r="E76" s="76">
        <v>15.16</v>
      </c>
      <c r="F76" s="9">
        <v>0</v>
      </c>
      <c r="G76" s="76">
        <v>2.33</v>
      </c>
      <c r="H76" s="13">
        <v>0.62929999999999997</v>
      </c>
      <c r="I76" s="9" t="s">
        <v>11</v>
      </c>
      <c r="J76" s="9" t="s">
        <v>1769</v>
      </c>
      <c r="K76" s="226" t="s">
        <v>289</v>
      </c>
      <c r="L76" s="335">
        <v>45706</v>
      </c>
      <c r="M76" s="332">
        <v>45706</v>
      </c>
      <c r="N76" s="264">
        <v>2766.48</v>
      </c>
      <c r="O76" s="264">
        <v>2865.01</v>
      </c>
      <c r="P76" s="333">
        <v>33</v>
      </c>
      <c r="Q76" s="229">
        <v>86.82</v>
      </c>
      <c r="R76" s="331">
        <v>46071</v>
      </c>
      <c r="S76" s="332">
        <v>46071</v>
      </c>
      <c r="T76" s="229">
        <f t="shared" si="9"/>
        <v>4158.9460000000008</v>
      </c>
      <c r="U76" s="229">
        <f t="shared" si="10"/>
        <v>1819</v>
      </c>
      <c r="V76" s="229">
        <f t="shared" si="2"/>
        <v>47.868421052631582</v>
      </c>
      <c r="W76" s="229">
        <f t="shared" si="11"/>
        <v>-2339.9460000000008</v>
      </c>
      <c r="X76" s="180">
        <f t="shared" si="4"/>
        <v>36.300000000000004</v>
      </c>
      <c r="Y76" s="181">
        <f t="shared" si="12"/>
        <v>38</v>
      </c>
      <c r="Z76" s="180">
        <f t="shared" si="13"/>
        <v>1.6999999999999957</v>
      </c>
      <c r="AA76" s="179"/>
      <c r="AB76" s="179"/>
      <c r="AC76" s="334"/>
    </row>
    <row r="77" spans="1:29" ht="14.25">
      <c r="A77" s="10">
        <v>46073</v>
      </c>
      <c r="B77" s="9" t="s">
        <v>289</v>
      </c>
      <c r="C77" s="11">
        <v>6854.53</v>
      </c>
      <c r="D77" s="9">
        <v>71</v>
      </c>
      <c r="E77" s="76">
        <v>33.270000000000003</v>
      </c>
      <c r="F77" s="9">
        <v>17</v>
      </c>
      <c r="G77" s="76">
        <v>11.4</v>
      </c>
      <c r="H77" s="13">
        <v>0.31759999999999999</v>
      </c>
      <c r="I77" s="9" t="s">
        <v>11</v>
      </c>
      <c r="J77" s="9"/>
      <c r="K77" s="226" t="s">
        <v>289</v>
      </c>
      <c r="L77" s="335">
        <v>45707</v>
      </c>
      <c r="M77" s="332">
        <v>45707</v>
      </c>
      <c r="N77" s="264">
        <v>3604.19</v>
      </c>
      <c r="O77" s="264">
        <v>3780.86</v>
      </c>
      <c r="P77" s="333">
        <v>40</v>
      </c>
      <c r="Q77" s="229">
        <v>94.52</v>
      </c>
      <c r="R77" s="331">
        <v>46072</v>
      </c>
      <c r="S77" s="332">
        <v>46072</v>
      </c>
      <c r="T77" s="229">
        <f t="shared" si="9"/>
        <v>5759.402</v>
      </c>
      <c r="U77" s="229">
        <f t="shared" si="10"/>
        <v>6854.53</v>
      </c>
      <c r="V77" s="229">
        <f t="shared" si="2"/>
        <v>96.542676056338024</v>
      </c>
      <c r="W77" s="229">
        <f t="shared" si="11"/>
        <v>1095.1279999999997</v>
      </c>
      <c r="X77" s="180">
        <f t="shared" si="4"/>
        <v>44</v>
      </c>
      <c r="Y77" s="181">
        <f t="shared" si="12"/>
        <v>71</v>
      </c>
      <c r="Z77" s="180">
        <f t="shared" si="13"/>
        <v>27</v>
      </c>
      <c r="AA77" s="179"/>
      <c r="AB77" s="179"/>
      <c r="AC77" s="334"/>
    </row>
    <row r="78" spans="1:29" ht="14.25">
      <c r="A78" s="10">
        <v>46074</v>
      </c>
      <c r="B78" s="9" t="s">
        <v>289</v>
      </c>
      <c r="C78" s="11">
        <v>6811.99</v>
      </c>
      <c r="D78" s="9">
        <v>72</v>
      </c>
      <c r="E78" s="76">
        <v>28.22</v>
      </c>
      <c r="F78" s="9">
        <v>5</v>
      </c>
      <c r="G78" s="76">
        <v>14.25</v>
      </c>
      <c r="H78" s="13">
        <v>0.2477</v>
      </c>
      <c r="I78" s="9" t="s">
        <v>11</v>
      </c>
      <c r="J78" s="9"/>
      <c r="K78" s="226" t="s">
        <v>289</v>
      </c>
      <c r="L78" s="335">
        <v>45708</v>
      </c>
      <c r="M78" s="332">
        <v>45708</v>
      </c>
      <c r="N78" s="264">
        <v>5090.1000000000004</v>
      </c>
      <c r="O78" s="264">
        <v>5235.82</v>
      </c>
      <c r="P78" s="333">
        <v>56</v>
      </c>
      <c r="Q78" s="229">
        <v>93.5</v>
      </c>
      <c r="R78" s="331">
        <v>46073</v>
      </c>
      <c r="S78" s="332">
        <v>46073</v>
      </c>
      <c r="T78" s="229">
        <f t="shared" si="9"/>
        <v>5184.9930000000004</v>
      </c>
      <c r="U78" s="229">
        <f t="shared" si="10"/>
        <v>6811.99</v>
      </c>
      <c r="V78" s="229">
        <f t="shared" si="2"/>
        <v>94.610972222222216</v>
      </c>
      <c r="W78" s="229">
        <f t="shared" si="11"/>
        <v>1626.9969999999994</v>
      </c>
      <c r="X78" s="180">
        <f t="shared" si="4"/>
        <v>61.600000000000009</v>
      </c>
      <c r="Y78" s="181">
        <f t="shared" si="12"/>
        <v>72</v>
      </c>
      <c r="Z78" s="180">
        <f t="shared" si="13"/>
        <v>10.399999999999991</v>
      </c>
      <c r="AA78" s="179"/>
      <c r="AB78" s="179"/>
      <c r="AC78" s="334"/>
    </row>
    <row r="79" spans="1:29" ht="14.25">
      <c r="A79" s="10">
        <v>46075</v>
      </c>
      <c r="B79" s="9" t="s">
        <v>289</v>
      </c>
      <c r="C79" s="11">
        <v>7260.22</v>
      </c>
      <c r="D79" s="9">
        <v>69</v>
      </c>
      <c r="E79" s="76">
        <v>26.77</v>
      </c>
      <c r="F79" s="9">
        <v>2</v>
      </c>
      <c r="G79" s="76">
        <v>12</v>
      </c>
      <c r="H79" s="13">
        <v>0.26340000000000002</v>
      </c>
      <c r="I79" s="9" t="s">
        <v>11</v>
      </c>
      <c r="J79" s="9"/>
      <c r="K79" s="226" t="s">
        <v>289</v>
      </c>
      <c r="L79" s="335">
        <v>45709</v>
      </c>
      <c r="M79" s="332">
        <v>45709</v>
      </c>
      <c r="N79" s="264">
        <v>4617.93</v>
      </c>
      <c r="O79" s="264">
        <v>4713.63</v>
      </c>
      <c r="P79" s="333">
        <v>49</v>
      </c>
      <c r="Q79" s="229">
        <v>96.2</v>
      </c>
      <c r="R79" s="331">
        <v>46074</v>
      </c>
      <c r="S79" s="332">
        <v>46074</v>
      </c>
      <c r="T79" s="229">
        <f t="shared" si="9"/>
        <v>3579.3009999999999</v>
      </c>
      <c r="U79" s="229">
        <f t="shared" si="10"/>
        <v>7260.22</v>
      </c>
      <c r="V79" s="229">
        <f t="shared" si="2"/>
        <v>105.22057971014493</v>
      </c>
      <c r="W79" s="229">
        <f t="shared" si="11"/>
        <v>3680.9190000000003</v>
      </c>
      <c r="X79" s="180">
        <f t="shared" si="4"/>
        <v>53.900000000000006</v>
      </c>
      <c r="Y79" s="181">
        <f t="shared" si="12"/>
        <v>69</v>
      </c>
      <c r="Z79" s="180">
        <f t="shared" si="13"/>
        <v>15.099999999999994</v>
      </c>
      <c r="AA79" s="179"/>
      <c r="AB79" s="179"/>
      <c r="AC79" s="334"/>
    </row>
    <row r="80" spans="1:29" ht="14.25">
      <c r="A80" s="10">
        <v>46076</v>
      </c>
      <c r="B80" s="9" t="s">
        <v>289</v>
      </c>
      <c r="C80" s="11">
        <v>2734.6</v>
      </c>
      <c r="D80" s="9">
        <v>21</v>
      </c>
      <c r="E80" s="76">
        <v>40.58</v>
      </c>
      <c r="F80" s="9">
        <v>6</v>
      </c>
      <c r="G80" s="76">
        <v>8</v>
      </c>
      <c r="H80" s="13">
        <v>0.30109999999999998</v>
      </c>
      <c r="I80" s="9" t="s">
        <v>11</v>
      </c>
      <c r="J80" s="9"/>
      <c r="K80" s="226" t="s">
        <v>289</v>
      </c>
      <c r="L80" s="335">
        <v>45710</v>
      </c>
      <c r="M80" s="332">
        <v>45710</v>
      </c>
      <c r="N80" s="264">
        <v>3173.62</v>
      </c>
      <c r="O80" s="264">
        <v>3253.91</v>
      </c>
      <c r="P80" s="333">
        <v>35</v>
      </c>
      <c r="Q80" s="229">
        <v>92.97</v>
      </c>
      <c r="R80" s="331">
        <v>46075</v>
      </c>
      <c r="S80" s="332">
        <v>46075</v>
      </c>
      <c r="T80" s="229">
        <f t="shared" si="9"/>
        <v>4315.41</v>
      </c>
      <c r="U80" s="229">
        <f t="shared" si="10"/>
        <v>2734.6</v>
      </c>
      <c r="V80" s="229">
        <f t="shared" si="2"/>
        <v>130.21904761904761</v>
      </c>
      <c r="W80" s="229">
        <f t="shared" si="11"/>
        <v>-1580.81</v>
      </c>
      <c r="X80" s="180">
        <f t="shared" si="4"/>
        <v>38.5</v>
      </c>
      <c r="Y80" s="181">
        <f t="shared" si="12"/>
        <v>21</v>
      </c>
      <c r="Z80" s="180">
        <f t="shared" si="13"/>
        <v>-17.5</v>
      </c>
      <c r="AA80" s="179"/>
      <c r="AB80" s="179"/>
      <c r="AC80" s="334"/>
    </row>
    <row r="81" spans="1:29" ht="14.25">
      <c r="A81" s="10">
        <v>46077</v>
      </c>
      <c r="B81" s="9" t="s">
        <v>289</v>
      </c>
      <c r="C81" s="11">
        <v>2960.8</v>
      </c>
      <c r="D81" s="9">
        <v>30</v>
      </c>
      <c r="E81" s="76">
        <v>26.1</v>
      </c>
      <c r="F81" s="9">
        <v>1</v>
      </c>
      <c r="G81" s="76">
        <v>5.75</v>
      </c>
      <c r="H81" s="13">
        <v>0.32890000000000003</v>
      </c>
      <c r="I81" s="9" t="s">
        <v>11</v>
      </c>
      <c r="J81" s="9"/>
      <c r="K81" s="226" t="s">
        <v>289</v>
      </c>
      <c r="L81" s="335">
        <v>45711</v>
      </c>
      <c r="M81" s="332">
        <v>45711</v>
      </c>
      <c r="N81" s="264">
        <v>3781.04</v>
      </c>
      <c r="O81" s="264">
        <v>3923.1</v>
      </c>
      <c r="P81" s="333">
        <v>44</v>
      </c>
      <c r="Q81" s="229">
        <v>89.16</v>
      </c>
      <c r="R81" s="331">
        <v>46076</v>
      </c>
      <c r="S81" s="332">
        <v>46076</v>
      </c>
      <c r="T81" s="229">
        <f t="shared" si="9"/>
        <v>2065.5360000000001</v>
      </c>
      <c r="U81" s="229">
        <f t="shared" si="10"/>
        <v>2960.8</v>
      </c>
      <c r="V81" s="229">
        <f t="shared" si="2"/>
        <v>98.693333333333342</v>
      </c>
      <c r="W81" s="229">
        <f t="shared" si="11"/>
        <v>895.26400000000012</v>
      </c>
      <c r="X81" s="180">
        <f t="shared" si="4"/>
        <v>48.400000000000006</v>
      </c>
      <c r="Y81" s="181">
        <f t="shared" si="12"/>
        <v>30</v>
      </c>
      <c r="Z81" s="180">
        <f t="shared" si="13"/>
        <v>-18.400000000000006</v>
      </c>
      <c r="AA81" s="179"/>
      <c r="AB81" s="179"/>
      <c r="AC81" s="334"/>
    </row>
    <row r="82" spans="1:29" ht="14.25">
      <c r="A82" s="10">
        <v>46078</v>
      </c>
      <c r="B82" s="9" t="s">
        <v>289</v>
      </c>
      <c r="C82" s="11">
        <v>3936.02</v>
      </c>
      <c r="D82" s="9">
        <v>33</v>
      </c>
      <c r="E82" s="76">
        <v>26.99</v>
      </c>
      <c r="F82" s="9">
        <v>2</v>
      </c>
      <c r="G82" s="76">
        <v>7</v>
      </c>
      <c r="H82" s="13">
        <v>0.2918</v>
      </c>
      <c r="I82" s="9" t="s">
        <v>11</v>
      </c>
      <c r="J82" s="9"/>
      <c r="K82" s="226" t="s">
        <v>289</v>
      </c>
      <c r="L82" s="335">
        <v>45712</v>
      </c>
      <c r="M82" s="332">
        <v>45712</v>
      </c>
      <c r="N82" s="264">
        <v>1770.21</v>
      </c>
      <c r="O82" s="264">
        <v>1877.76</v>
      </c>
      <c r="P82" s="333">
        <v>20</v>
      </c>
      <c r="Q82" s="229">
        <v>93.89</v>
      </c>
      <c r="R82" s="331">
        <v>46077</v>
      </c>
      <c r="S82" s="332">
        <v>46077</v>
      </c>
      <c r="T82" s="229">
        <f t="shared" si="9"/>
        <v>2781.1740000000004</v>
      </c>
      <c r="U82" s="229">
        <f t="shared" si="10"/>
        <v>3936.02</v>
      </c>
      <c r="V82" s="229">
        <f t="shared" si="2"/>
        <v>119.27333333333333</v>
      </c>
      <c r="W82" s="229">
        <f t="shared" si="11"/>
        <v>1154.8459999999995</v>
      </c>
      <c r="X82" s="180">
        <f t="shared" si="4"/>
        <v>22</v>
      </c>
      <c r="Y82" s="181">
        <f t="shared" si="12"/>
        <v>33</v>
      </c>
      <c r="Z82" s="180">
        <f t="shared" si="13"/>
        <v>11</v>
      </c>
      <c r="AA82" s="179"/>
      <c r="AB82" s="179"/>
      <c r="AC82" s="334"/>
    </row>
    <row r="83" spans="1:29" ht="14.25">
      <c r="A83" s="10">
        <v>46079</v>
      </c>
      <c r="B83" s="9" t="s">
        <v>289</v>
      </c>
      <c r="C83" s="11">
        <v>2858.66</v>
      </c>
      <c r="D83" s="9">
        <v>31</v>
      </c>
      <c r="E83" s="76">
        <v>26.07</v>
      </c>
      <c r="F83" s="9">
        <v>3</v>
      </c>
      <c r="G83" s="76">
        <v>6.25</v>
      </c>
      <c r="H83" s="13">
        <v>0.24429999999999999</v>
      </c>
      <c r="I83" s="9" t="s">
        <v>11</v>
      </c>
      <c r="J83" s="9"/>
      <c r="K83" s="226" t="s">
        <v>289</v>
      </c>
      <c r="L83" s="335">
        <v>45713</v>
      </c>
      <c r="M83" s="332">
        <v>45713</v>
      </c>
      <c r="N83" s="264">
        <v>2414.0300000000002</v>
      </c>
      <c r="O83" s="264">
        <v>2528.34</v>
      </c>
      <c r="P83" s="333">
        <v>27</v>
      </c>
      <c r="Q83" s="229">
        <v>93.64</v>
      </c>
      <c r="R83" s="331">
        <v>46078</v>
      </c>
      <c r="S83" s="332">
        <v>46078</v>
      </c>
      <c r="T83" s="229">
        <f t="shared" si="9"/>
        <v>3030.5880000000002</v>
      </c>
      <c r="U83" s="229">
        <f t="shared" si="10"/>
        <v>2858.66</v>
      </c>
      <c r="V83" s="229">
        <f t="shared" si="2"/>
        <v>92.214838709677409</v>
      </c>
      <c r="W83" s="229">
        <f t="shared" si="11"/>
        <v>-171.92800000000034</v>
      </c>
      <c r="X83" s="180">
        <f t="shared" si="4"/>
        <v>29.700000000000003</v>
      </c>
      <c r="Y83" s="181">
        <f t="shared" si="12"/>
        <v>31</v>
      </c>
      <c r="Z83" s="180">
        <f t="shared" si="13"/>
        <v>1.2999999999999972</v>
      </c>
      <c r="AA83" s="179"/>
      <c r="AB83" s="179"/>
      <c r="AC83" s="334"/>
    </row>
    <row r="84" spans="1:29" ht="14.25">
      <c r="A84" s="10">
        <v>46080</v>
      </c>
      <c r="B84" s="9" t="s">
        <v>289</v>
      </c>
      <c r="C84" s="11">
        <v>7084.19</v>
      </c>
      <c r="D84" s="9">
        <v>82</v>
      </c>
      <c r="E84" s="76">
        <v>27.29</v>
      </c>
      <c r="F84" s="9">
        <v>3</v>
      </c>
      <c r="G84" s="76">
        <v>10.16</v>
      </c>
      <c r="H84" s="13">
        <v>0.32740000000000002</v>
      </c>
      <c r="I84" s="9" t="s">
        <v>11</v>
      </c>
      <c r="J84" s="9"/>
      <c r="K84" s="226" t="s">
        <v>289</v>
      </c>
      <c r="L84" s="335">
        <v>45714</v>
      </c>
      <c r="M84" s="332">
        <v>45714</v>
      </c>
      <c r="N84" s="264">
        <v>2707.28</v>
      </c>
      <c r="O84" s="264">
        <v>2755.08</v>
      </c>
      <c r="P84" s="333">
        <v>31</v>
      </c>
      <c r="Q84" s="229">
        <v>88.87</v>
      </c>
      <c r="R84" s="331">
        <v>46079</v>
      </c>
      <c r="S84" s="332">
        <v>46079</v>
      </c>
      <c r="T84" s="229">
        <f t="shared" si="9"/>
        <v>6940.8790000000008</v>
      </c>
      <c r="U84" s="229">
        <f t="shared" si="10"/>
        <v>7084.19</v>
      </c>
      <c r="V84" s="229">
        <f t="shared" si="2"/>
        <v>86.392560975609754</v>
      </c>
      <c r="W84" s="229">
        <f t="shared" si="11"/>
        <v>143.31099999999878</v>
      </c>
      <c r="X84" s="180">
        <f t="shared" si="4"/>
        <v>34.1</v>
      </c>
      <c r="Y84" s="181">
        <f t="shared" si="12"/>
        <v>82</v>
      </c>
      <c r="Z84" s="180">
        <f t="shared" si="13"/>
        <v>47.9</v>
      </c>
      <c r="AA84" s="179"/>
      <c r="AB84" s="179"/>
      <c r="AC84" s="334"/>
    </row>
    <row r="85" spans="1:29" ht="14.25">
      <c r="A85" s="10">
        <v>46081</v>
      </c>
      <c r="B85" s="9" t="s">
        <v>289</v>
      </c>
      <c r="C85" s="11">
        <v>8921.73</v>
      </c>
      <c r="D85" s="9">
        <v>92</v>
      </c>
      <c r="E85" s="153">
        <v>28.54</v>
      </c>
      <c r="F85" s="153">
        <v>3</v>
      </c>
      <c r="G85" s="153">
        <v>13.2</v>
      </c>
      <c r="H85" s="198">
        <v>0.29409999999999997</v>
      </c>
      <c r="I85" s="9" t="s">
        <v>11</v>
      </c>
      <c r="J85" s="9"/>
      <c r="K85" s="226" t="s">
        <v>289</v>
      </c>
      <c r="L85" s="335">
        <v>45715</v>
      </c>
      <c r="M85" s="332">
        <v>45715</v>
      </c>
      <c r="N85" s="264">
        <v>6307.65</v>
      </c>
      <c r="O85" s="264">
        <v>6309.89</v>
      </c>
      <c r="P85" s="333">
        <v>67</v>
      </c>
      <c r="Q85" s="229">
        <v>94.18</v>
      </c>
      <c r="R85" s="331">
        <v>46080</v>
      </c>
      <c r="S85" s="332">
        <v>46080</v>
      </c>
      <c r="T85" s="229">
        <f t="shared" si="9"/>
        <v>6428.4440000000004</v>
      </c>
      <c r="U85" s="229">
        <f t="shared" ref="U85:U86" si="14">C86</f>
        <v>6418.28</v>
      </c>
      <c r="V85" s="229">
        <f t="shared" si="2"/>
        <v>106.97133333333333</v>
      </c>
      <c r="W85" s="229">
        <f t="shared" si="11"/>
        <v>-10.164000000000669</v>
      </c>
      <c r="X85" s="180">
        <f t="shared" si="4"/>
        <v>73.7</v>
      </c>
      <c r="Y85" s="181">
        <f t="shared" ref="Y85:Y86" si="15">D86</f>
        <v>60</v>
      </c>
      <c r="Z85" s="180">
        <f t="shared" si="13"/>
        <v>-13.700000000000003</v>
      </c>
      <c r="AA85" s="179"/>
      <c r="AB85" s="179"/>
      <c r="AC85" s="334"/>
    </row>
    <row r="86" spans="1:29" ht="14.25">
      <c r="A86" s="10">
        <v>46082</v>
      </c>
      <c r="B86" s="9" t="s">
        <v>289</v>
      </c>
      <c r="C86" s="11">
        <v>6418.28</v>
      </c>
      <c r="D86" s="9">
        <v>60</v>
      </c>
      <c r="E86" s="76">
        <v>27.01</v>
      </c>
      <c r="F86" s="9">
        <v>6</v>
      </c>
      <c r="G86" s="76">
        <v>10.6</v>
      </c>
      <c r="H86" s="13">
        <v>0.26290000000000002</v>
      </c>
      <c r="I86" s="9" t="s">
        <v>11</v>
      </c>
      <c r="J86" s="9"/>
      <c r="K86" s="226" t="s">
        <v>289</v>
      </c>
      <c r="L86" s="335">
        <v>45716</v>
      </c>
      <c r="M86" s="332">
        <v>45716</v>
      </c>
      <c r="N86" s="264">
        <v>5736.15</v>
      </c>
      <c r="O86" s="264">
        <v>5844.04</v>
      </c>
      <c r="P86" s="333">
        <v>67</v>
      </c>
      <c r="Q86" s="229">
        <v>87.22</v>
      </c>
      <c r="R86" s="331">
        <v>46081</v>
      </c>
      <c r="S86" s="332">
        <v>46081</v>
      </c>
      <c r="T86" s="229">
        <f>O88*$AA$1</f>
        <v>6851.02</v>
      </c>
      <c r="U86" s="229">
        <f t="shared" si="14"/>
        <v>2062.8000000000002</v>
      </c>
      <c r="V86" s="229">
        <f t="shared" si="2"/>
        <v>93.763636363636365</v>
      </c>
      <c r="W86" s="229">
        <f t="shared" si="11"/>
        <v>-4788.22</v>
      </c>
      <c r="X86" s="180">
        <f t="shared" si="4"/>
        <v>73.7</v>
      </c>
      <c r="Y86" s="181">
        <f t="shared" si="15"/>
        <v>22</v>
      </c>
      <c r="Z86" s="180">
        <f t="shared" si="13"/>
        <v>-51.7</v>
      </c>
      <c r="AA86" s="179"/>
      <c r="AB86" s="179"/>
      <c r="AC86" s="334"/>
    </row>
    <row r="87" spans="1:29" ht="15">
      <c r="A87" s="10">
        <v>46083</v>
      </c>
      <c r="B87" s="9" t="s">
        <v>289</v>
      </c>
      <c r="C87" s="11">
        <v>2062.8000000000002</v>
      </c>
      <c r="D87" s="9">
        <v>22</v>
      </c>
      <c r="E87" s="76">
        <v>24.57</v>
      </c>
      <c r="F87" s="9">
        <v>0</v>
      </c>
      <c r="G87" s="76">
        <v>8.5</v>
      </c>
      <c r="H87" s="13">
        <v>0.3498</v>
      </c>
      <c r="I87" s="9" t="s">
        <v>11</v>
      </c>
      <c r="J87" s="9"/>
      <c r="K87" s="716" t="s">
        <v>1593</v>
      </c>
      <c r="L87" s="709"/>
      <c r="M87" s="348"/>
      <c r="N87" s="349">
        <f t="shared" ref="N87:P87" si="16">SUM(N59:N86)</f>
        <v>106900.69999999998</v>
      </c>
      <c r="O87" s="350">
        <f t="shared" si="16"/>
        <v>109150.84</v>
      </c>
      <c r="P87" s="351">
        <f t="shared" si="16"/>
        <v>1181</v>
      </c>
      <c r="Q87" s="352">
        <f>O87/P87</f>
        <v>92.422387806943263</v>
      </c>
      <c r="R87" s="353" t="s">
        <v>1578</v>
      </c>
      <c r="S87" s="354"/>
      <c r="T87" s="355">
        <f>O87*$AA$1</f>
        <v>120065.924</v>
      </c>
      <c r="U87" s="350">
        <f>SUM(U59:U86)</f>
        <v>132663.84</v>
      </c>
      <c r="V87" s="356">
        <f t="shared" si="2"/>
        <v>96.623335761107057</v>
      </c>
      <c r="W87" s="350">
        <f>SUM(W59:W86)</f>
        <v>10076.891999999989</v>
      </c>
      <c r="X87" s="357">
        <f t="shared" si="4"/>
        <v>1299.1000000000001</v>
      </c>
      <c r="Y87" s="351">
        <f>SUM(Y59:Y86)</f>
        <v>1373</v>
      </c>
      <c r="Z87" s="358">
        <f t="shared" si="13"/>
        <v>73.899999999999864</v>
      </c>
      <c r="AA87" s="179"/>
      <c r="AB87" s="179"/>
      <c r="AC87" s="334"/>
    </row>
    <row r="88" spans="1:29" ht="14.25">
      <c r="A88" s="10">
        <v>46084</v>
      </c>
      <c r="B88" s="9" t="s">
        <v>289</v>
      </c>
      <c r="C88" s="11">
        <v>3671.98</v>
      </c>
      <c r="D88" s="9">
        <v>36</v>
      </c>
      <c r="E88" s="76">
        <v>23.52</v>
      </c>
      <c r="F88" s="9">
        <v>0</v>
      </c>
      <c r="G88" s="76">
        <v>7.25</v>
      </c>
      <c r="H88" s="13">
        <v>0.28139999999999998</v>
      </c>
      <c r="I88" s="9" t="s">
        <v>11</v>
      </c>
      <c r="J88" s="9"/>
      <c r="K88" s="226" t="s">
        <v>289</v>
      </c>
      <c r="L88" s="335">
        <v>45717</v>
      </c>
      <c r="M88" s="332">
        <v>45717</v>
      </c>
      <c r="N88" s="227">
        <v>5839</v>
      </c>
      <c r="O88" s="227">
        <v>6228.2</v>
      </c>
      <c r="P88" s="85">
        <v>76</v>
      </c>
      <c r="Q88" s="229">
        <v>81.95</v>
      </c>
      <c r="R88" s="331">
        <v>46082</v>
      </c>
      <c r="S88" s="332">
        <v>46082</v>
      </c>
      <c r="T88" s="229">
        <f t="shared" ref="T88:T117" si="17">O89*$AA$1</f>
        <v>4433.55</v>
      </c>
      <c r="U88" s="229">
        <f t="shared" ref="U88:U116" si="18">C86</f>
        <v>6418.28</v>
      </c>
      <c r="V88" s="229">
        <f t="shared" si="2"/>
        <v>106.97133333333333</v>
      </c>
      <c r="W88" s="229">
        <f t="shared" ref="W88:W118" si="19">U88-T88</f>
        <v>1984.7299999999996</v>
      </c>
      <c r="X88" s="180">
        <f t="shared" ref="X88:X117" si="20">P89*$AA$1</f>
        <v>47.300000000000004</v>
      </c>
      <c r="Y88" s="181">
        <f t="shared" ref="Y88:Y118" si="21">D86</f>
        <v>60</v>
      </c>
      <c r="Z88" s="180">
        <f t="shared" si="13"/>
        <v>12.699999999999996</v>
      </c>
      <c r="AA88" s="179"/>
      <c r="AB88" s="179"/>
      <c r="AC88" s="334"/>
    </row>
    <row r="89" spans="1:29" ht="14.25">
      <c r="A89" s="10">
        <v>46085</v>
      </c>
      <c r="B89" s="9" t="s">
        <v>289</v>
      </c>
      <c r="C89" s="11">
        <v>5010.08</v>
      </c>
      <c r="D89" s="9">
        <v>51</v>
      </c>
      <c r="E89" s="76">
        <v>30.04</v>
      </c>
      <c r="F89" s="9">
        <v>5</v>
      </c>
      <c r="G89" s="76">
        <v>11.5</v>
      </c>
      <c r="H89" s="13">
        <v>0.314</v>
      </c>
      <c r="I89" s="9" t="s">
        <v>11</v>
      </c>
      <c r="J89" s="9"/>
      <c r="K89" s="226" t="s">
        <v>289</v>
      </c>
      <c r="L89" s="335">
        <v>45718</v>
      </c>
      <c r="M89" s="332">
        <v>45718</v>
      </c>
      <c r="N89" s="227">
        <v>3669.1</v>
      </c>
      <c r="O89" s="227">
        <v>4030.5</v>
      </c>
      <c r="P89" s="85">
        <v>43</v>
      </c>
      <c r="Q89" s="229">
        <v>93.73</v>
      </c>
      <c r="R89" s="331">
        <v>46083</v>
      </c>
      <c r="S89" s="332">
        <v>46083</v>
      </c>
      <c r="T89" s="229">
        <f t="shared" si="17"/>
        <v>6427.058</v>
      </c>
      <c r="U89" s="229">
        <f t="shared" si="18"/>
        <v>2062.8000000000002</v>
      </c>
      <c r="V89" s="229">
        <f t="shared" si="2"/>
        <v>93.763636363636365</v>
      </c>
      <c r="W89" s="229">
        <f t="shared" si="19"/>
        <v>-4364.2579999999998</v>
      </c>
      <c r="X89" s="180">
        <f t="shared" si="20"/>
        <v>67.100000000000009</v>
      </c>
      <c r="Y89" s="181">
        <f t="shared" si="21"/>
        <v>22</v>
      </c>
      <c r="Z89" s="180">
        <f t="shared" si="13"/>
        <v>-45.100000000000009</v>
      </c>
      <c r="AA89" s="179"/>
      <c r="AB89" s="179"/>
      <c r="AC89" s="334"/>
    </row>
    <row r="90" spans="1:29" ht="14.25">
      <c r="A90" s="10">
        <v>46086</v>
      </c>
      <c r="B90" s="9" t="s">
        <v>289</v>
      </c>
      <c r="C90" s="11">
        <v>3464.81</v>
      </c>
      <c r="D90" s="9">
        <v>22</v>
      </c>
      <c r="E90" s="76">
        <v>25.18</v>
      </c>
      <c r="F90" s="9">
        <v>1</v>
      </c>
      <c r="G90" s="76">
        <v>5.25</v>
      </c>
      <c r="H90" s="13">
        <v>0.28079999999999999</v>
      </c>
      <c r="I90" s="9" t="s">
        <v>11</v>
      </c>
      <c r="J90" s="9"/>
      <c r="K90" s="226" t="s">
        <v>289</v>
      </c>
      <c r="L90" s="335">
        <v>45719</v>
      </c>
      <c r="M90" s="332">
        <v>45719</v>
      </c>
      <c r="N90" s="227">
        <v>5495.28</v>
      </c>
      <c r="O90" s="227">
        <v>5842.78</v>
      </c>
      <c r="P90" s="85">
        <v>61</v>
      </c>
      <c r="Q90" s="229">
        <v>95.78</v>
      </c>
      <c r="R90" s="331">
        <v>46084</v>
      </c>
      <c r="S90" s="332">
        <v>46084</v>
      </c>
      <c r="T90" s="229">
        <f t="shared" si="17"/>
        <v>2708.6730000000002</v>
      </c>
      <c r="U90" s="229">
        <f t="shared" si="18"/>
        <v>3671.98</v>
      </c>
      <c r="V90" s="229">
        <f t="shared" si="2"/>
        <v>101.99944444444445</v>
      </c>
      <c r="W90" s="229">
        <f t="shared" si="19"/>
        <v>963.30699999999979</v>
      </c>
      <c r="X90" s="180">
        <f t="shared" si="20"/>
        <v>33</v>
      </c>
      <c r="Y90" s="181">
        <f t="shared" si="21"/>
        <v>36</v>
      </c>
      <c r="Z90" s="180">
        <f t="shared" si="13"/>
        <v>3</v>
      </c>
      <c r="AA90" s="179"/>
      <c r="AB90" s="179"/>
      <c r="AC90" s="334"/>
    </row>
    <row r="91" spans="1:29" ht="14.25">
      <c r="A91" s="10">
        <v>46087</v>
      </c>
      <c r="B91" s="9" t="s">
        <v>289</v>
      </c>
      <c r="C91" s="11">
        <v>7539.2</v>
      </c>
      <c r="D91" s="9">
        <v>78</v>
      </c>
      <c r="E91" s="76">
        <v>33.49</v>
      </c>
      <c r="F91" s="9">
        <v>6</v>
      </c>
      <c r="G91" s="76">
        <v>12.2</v>
      </c>
      <c r="H91" s="13">
        <v>0.29459999999999997</v>
      </c>
      <c r="I91" s="9" t="s">
        <v>11</v>
      </c>
      <c r="J91" s="9"/>
      <c r="K91" s="226" t="s">
        <v>289</v>
      </c>
      <c r="L91" s="335">
        <v>45720</v>
      </c>
      <c r="M91" s="332">
        <v>45720</v>
      </c>
      <c r="N91" s="227">
        <v>2309.5300000000002</v>
      </c>
      <c r="O91" s="227">
        <v>2462.4299999999998</v>
      </c>
      <c r="P91" s="85">
        <v>30</v>
      </c>
      <c r="Q91" s="229">
        <v>82.08</v>
      </c>
      <c r="R91" s="331">
        <v>46085</v>
      </c>
      <c r="S91" s="332">
        <v>46085</v>
      </c>
      <c r="T91" s="229">
        <f t="shared" si="17"/>
        <v>3936.5590000000002</v>
      </c>
      <c r="U91" s="229">
        <f t="shared" si="18"/>
        <v>5010.08</v>
      </c>
      <c r="V91" s="229">
        <f t="shared" si="2"/>
        <v>98.236862745098037</v>
      </c>
      <c r="W91" s="229">
        <f t="shared" si="19"/>
        <v>1073.5209999999997</v>
      </c>
      <c r="X91" s="180">
        <f t="shared" si="20"/>
        <v>40.700000000000003</v>
      </c>
      <c r="Y91" s="181">
        <f t="shared" si="21"/>
        <v>51</v>
      </c>
      <c r="Z91" s="180">
        <f t="shared" si="13"/>
        <v>10.299999999999997</v>
      </c>
      <c r="AA91" s="179"/>
      <c r="AB91" s="179"/>
      <c r="AC91" s="334"/>
    </row>
    <row r="92" spans="1:29" ht="14.25">
      <c r="A92" s="10">
        <v>46088</v>
      </c>
      <c r="B92" s="9" t="s">
        <v>289</v>
      </c>
      <c r="C92" s="11">
        <v>7186.5</v>
      </c>
      <c r="D92" s="9">
        <v>73</v>
      </c>
      <c r="E92" s="76">
        <v>24.32</v>
      </c>
      <c r="F92" s="9">
        <v>0</v>
      </c>
      <c r="G92" s="76">
        <v>9.5</v>
      </c>
      <c r="H92" s="13">
        <v>0.26519999999999999</v>
      </c>
      <c r="I92" s="9" t="s">
        <v>11</v>
      </c>
      <c r="J92" s="9"/>
      <c r="K92" s="226" t="s">
        <v>289</v>
      </c>
      <c r="L92" s="335">
        <v>45721</v>
      </c>
      <c r="M92" s="332">
        <v>45721</v>
      </c>
      <c r="N92" s="227">
        <v>3384.09</v>
      </c>
      <c r="O92" s="227">
        <v>3578.69</v>
      </c>
      <c r="P92" s="85">
        <v>37</v>
      </c>
      <c r="Q92" s="229">
        <v>96.72</v>
      </c>
      <c r="R92" s="331">
        <v>46086</v>
      </c>
      <c r="S92" s="332">
        <v>46086</v>
      </c>
      <c r="T92" s="229">
        <f t="shared" si="17"/>
        <v>11344.212000000001</v>
      </c>
      <c r="U92" s="229">
        <f t="shared" si="18"/>
        <v>3464.81</v>
      </c>
      <c r="V92" s="229">
        <f t="shared" si="2"/>
        <v>157.49136363636364</v>
      </c>
      <c r="W92" s="229">
        <f t="shared" si="19"/>
        <v>-7879.4020000000019</v>
      </c>
      <c r="X92" s="180">
        <f t="shared" si="20"/>
        <v>135.30000000000001</v>
      </c>
      <c r="Y92" s="181">
        <f t="shared" si="21"/>
        <v>22</v>
      </c>
      <c r="Z92" s="180">
        <f t="shared" si="13"/>
        <v>-113.30000000000001</v>
      </c>
      <c r="AA92" s="179"/>
      <c r="AB92" s="179"/>
      <c r="AC92" s="334"/>
    </row>
    <row r="93" spans="1:29" ht="14.25">
      <c r="A93" s="10">
        <v>46089</v>
      </c>
      <c r="B93" s="9" t="s">
        <v>289</v>
      </c>
      <c r="C93" s="11">
        <v>6772.63</v>
      </c>
      <c r="D93" s="9">
        <v>61</v>
      </c>
      <c r="E93" s="76">
        <v>29.92</v>
      </c>
      <c r="F93" s="9">
        <v>6</v>
      </c>
      <c r="G93" s="76">
        <v>11.2</v>
      </c>
      <c r="H93" s="13">
        <v>0.2954</v>
      </c>
      <c r="I93" s="9" t="s">
        <v>11</v>
      </c>
      <c r="J93" s="9"/>
      <c r="K93" s="226" t="s">
        <v>289</v>
      </c>
      <c r="L93" s="335">
        <v>45722</v>
      </c>
      <c r="M93" s="332">
        <v>45722</v>
      </c>
      <c r="N93" s="227">
        <v>9812.52</v>
      </c>
      <c r="O93" s="227">
        <v>10312.92</v>
      </c>
      <c r="P93" s="181">
        <v>123</v>
      </c>
      <c r="Q93" s="229">
        <v>96.38</v>
      </c>
      <c r="R93" s="331">
        <v>46087</v>
      </c>
      <c r="S93" s="332">
        <v>46087</v>
      </c>
      <c r="T93" s="229">
        <f t="shared" si="17"/>
        <v>11831.666000000001</v>
      </c>
      <c r="U93" s="229">
        <f t="shared" si="18"/>
        <v>7539.2</v>
      </c>
      <c r="V93" s="229">
        <f t="shared" si="2"/>
        <v>96.656410256410254</v>
      </c>
      <c r="W93" s="229">
        <f t="shared" si="19"/>
        <v>-4292.4660000000013</v>
      </c>
      <c r="X93" s="180">
        <f t="shared" si="20"/>
        <v>160.60000000000002</v>
      </c>
      <c r="Y93" s="181">
        <f t="shared" si="21"/>
        <v>78</v>
      </c>
      <c r="Z93" s="180">
        <f t="shared" si="13"/>
        <v>-82.600000000000023</v>
      </c>
      <c r="AA93" s="179"/>
      <c r="AB93" s="179"/>
      <c r="AC93" s="334"/>
    </row>
    <row r="94" spans="1:29" ht="14.25">
      <c r="A94" s="10">
        <v>46090</v>
      </c>
      <c r="B94" s="9" t="s">
        <v>289</v>
      </c>
      <c r="C94" s="11">
        <v>2974.2</v>
      </c>
      <c r="D94" s="9">
        <v>26</v>
      </c>
      <c r="E94" s="76">
        <v>25.2</v>
      </c>
      <c r="F94" s="9">
        <v>1</v>
      </c>
      <c r="G94" s="76">
        <v>11.5</v>
      </c>
      <c r="H94" s="13">
        <v>0.34410000000000002</v>
      </c>
      <c r="I94" s="9" t="s">
        <v>11</v>
      </c>
      <c r="J94" s="9"/>
      <c r="K94" s="226" t="s">
        <v>289</v>
      </c>
      <c r="L94" s="335">
        <v>45723</v>
      </c>
      <c r="M94" s="332">
        <v>45723</v>
      </c>
      <c r="N94" s="227">
        <v>9977.66</v>
      </c>
      <c r="O94" s="227">
        <v>10756.06</v>
      </c>
      <c r="P94" s="181">
        <v>146</v>
      </c>
      <c r="Q94" s="229">
        <v>89.63</v>
      </c>
      <c r="R94" s="331">
        <v>46088</v>
      </c>
      <c r="S94" s="332">
        <v>46088</v>
      </c>
      <c r="T94" s="229">
        <f t="shared" si="17"/>
        <v>6765.6160000000009</v>
      </c>
      <c r="U94" s="229">
        <f t="shared" si="18"/>
        <v>7186.5</v>
      </c>
      <c r="V94" s="229">
        <f t="shared" si="2"/>
        <v>98.445205479452056</v>
      </c>
      <c r="W94" s="229">
        <f t="shared" si="19"/>
        <v>420.88399999999911</v>
      </c>
      <c r="X94" s="180">
        <f t="shared" si="20"/>
        <v>73.7</v>
      </c>
      <c r="Y94" s="181">
        <f t="shared" si="21"/>
        <v>73</v>
      </c>
      <c r="Z94" s="180">
        <f t="shared" si="13"/>
        <v>-0.70000000000000284</v>
      </c>
      <c r="AA94" s="179"/>
      <c r="AB94" s="179"/>
      <c r="AC94" s="334"/>
    </row>
    <row r="95" spans="1:29" ht="14.25">
      <c r="A95" s="10">
        <v>46091</v>
      </c>
      <c r="B95" s="9" t="s">
        <v>289</v>
      </c>
      <c r="C95" s="11">
        <v>3607.5</v>
      </c>
      <c r="D95" s="9">
        <v>37</v>
      </c>
      <c r="E95" s="76">
        <v>22.36</v>
      </c>
      <c r="F95" s="9">
        <v>1</v>
      </c>
      <c r="G95" s="76">
        <f>30/6</f>
        <v>5</v>
      </c>
      <c r="H95" s="13">
        <v>0.36880000000000002</v>
      </c>
      <c r="I95" s="9" t="s">
        <v>11</v>
      </c>
      <c r="J95" s="9"/>
      <c r="K95" s="226" t="s">
        <v>289</v>
      </c>
      <c r="L95" s="335">
        <v>45724</v>
      </c>
      <c r="M95" s="332">
        <v>45724</v>
      </c>
      <c r="N95" s="227">
        <v>5691.86</v>
      </c>
      <c r="O95" s="227">
        <v>6150.56</v>
      </c>
      <c r="P95" s="85">
        <v>67</v>
      </c>
      <c r="Q95" s="229">
        <v>91.8</v>
      </c>
      <c r="R95" s="331">
        <v>46089</v>
      </c>
      <c r="S95" s="332">
        <v>46089</v>
      </c>
      <c r="T95" s="229">
        <f t="shared" si="17"/>
        <v>3583.6680000000006</v>
      </c>
      <c r="U95" s="229">
        <f t="shared" si="18"/>
        <v>6772.63</v>
      </c>
      <c r="V95" s="229">
        <f t="shared" si="2"/>
        <v>111.02672131147541</v>
      </c>
      <c r="W95" s="229">
        <f t="shared" si="19"/>
        <v>3188.9619999999995</v>
      </c>
      <c r="X95" s="180">
        <f t="shared" si="20"/>
        <v>40.700000000000003</v>
      </c>
      <c r="Y95" s="181">
        <f t="shared" si="21"/>
        <v>61</v>
      </c>
      <c r="Z95" s="180">
        <f t="shared" si="13"/>
        <v>20.299999999999997</v>
      </c>
      <c r="AA95" s="179"/>
      <c r="AB95" s="179"/>
      <c r="AC95" s="334"/>
    </row>
    <row r="96" spans="1:29" ht="14.25">
      <c r="A96" s="10">
        <v>46092</v>
      </c>
      <c r="B96" s="9" t="s">
        <v>289</v>
      </c>
      <c r="C96" s="11">
        <v>1502.93</v>
      </c>
      <c r="D96" s="9">
        <v>19</v>
      </c>
      <c r="E96" s="76">
        <v>21.25</v>
      </c>
      <c r="F96" s="9">
        <v>0</v>
      </c>
      <c r="G96" s="76">
        <v>5</v>
      </c>
      <c r="H96" s="13">
        <v>0.32190000000000002</v>
      </c>
      <c r="I96" s="9" t="s">
        <v>11</v>
      </c>
      <c r="J96" s="9" t="s">
        <v>1770</v>
      </c>
      <c r="K96" s="226" t="s">
        <v>289</v>
      </c>
      <c r="L96" s="335">
        <v>45725</v>
      </c>
      <c r="M96" s="332">
        <v>45725</v>
      </c>
      <c r="N96" s="227">
        <v>3035.48</v>
      </c>
      <c r="O96" s="227">
        <v>3257.88</v>
      </c>
      <c r="P96" s="85">
        <v>37</v>
      </c>
      <c r="Q96" s="229">
        <v>88.05</v>
      </c>
      <c r="R96" s="331">
        <v>46090</v>
      </c>
      <c r="S96" s="332">
        <v>46090</v>
      </c>
      <c r="T96" s="229">
        <f t="shared" si="17"/>
        <v>5100.7000000000007</v>
      </c>
      <c r="U96" s="229">
        <f t="shared" si="18"/>
        <v>2974.2</v>
      </c>
      <c r="V96" s="229">
        <f t="shared" si="2"/>
        <v>114.39230769230768</v>
      </c>
      <c r="W96" s="229">
        <f t="shared" si="19"/>
        <v>-2126.5000000000009</v>
      </c>
      <c r="X96" s="180">
        <f t="shared" si="20"/>
        <v>49.500000000000007</v>
      </c>
      <c r="Y96" s="181">
        <f t="shared" si="21"/>
        <v>26</v>
      </c>
      <c r="Z96" s="180">
        <f t="shared" si="13"/>
        <v>-23.500000000000007</v>
      </c>
      <c r="AA96" s="179"/>
      <c r="AB96" s="179"/>
      <c r="AC96" s="334"/>
    </row>
    <row r="97" spans="1:29" ht="14.25">
      <c r="A97" s="10">
        <v>46093</v>
      </c>
      <c r="B97" s="9" t="s">
        <v>289</v>
      </c>
      <c r="C97" s="11">
        <v>3481.28</v>
      </c>
      <c r="D97" s="9">
        <v>33</v>
      </c>
      <c r="E97" s="76">
        <v>22.32</v>
      </c>
      <c r="F97" s="9">
        <v>0</v>
      </c>
      <c r="G97" s="76">
        <v>9.66</v>
      </c>
      <c r="H97" s="13">
        <v>0.28589999999999999</v>
      </c>
      <c r="I97" s="9" t="s">
        <v>11</v>
      </c>
      <c r="J97" s="9" t="s">
        <v>1770</v>
      </c>
      <c r="K97" s="226" t="s">
        <v>289</v>
      </c>
      <c r="L97" s="335">
        <v>45726</v>
      </c>
      <c r="M97" s="332">
        <v>45726</v>
      </c>
      <c r="N97" s="227">
        <v>4345.1000000000004</v>
      </c>
      <c r="O97" s="227">
        <v>4637</v>
      </c>
      <c r="P97" s="85">
        <v>45</v>
      </c>
      <c r="Q97" s="229">
        <v>103.04</v>
      </c>
      <c r="R97" s="331">
        <v>46091</v>
      </c>
      <c r="S97" s="332">
        <v>46091</v>
      </c>
      <c r="T97" s="229">
        <f t="shared" si="17"/>
        <v>7599.3280000000004</v>
      </c>
      <c r="U97" s="229">
        <f t="shared" si="18"/>
        <v>3607.5</v>
      </c>
      <c r="V97" s="229">
        <f t="shared" si="2"/>
        <v>97.5</v>
      </c>
      <c r="W97" s="229">
        <f t="shared" si="19"/>
        <v>-3991.8280000000004</v>
      </c>
      <c r="X97" s="180">
        <f t="shared" si="20"/>
        <v>51.7</v>
      </c>
      <c r="Y97" s="181">
        <f t="shared" si="21"/>
        <v>37</v>
      </c>
      <c r="Z97" s="180">
        <f t="shared" si="13"/>
        <v>-14.700000000000003</v>
      </c>
      <c r="AA97" s="179"/>
      <c r="AB97" s="179"/>
      <c r="AC97" s="334"/>
    </row>
    <row r="98" spans="1:29" ht="14.25">
      <c r="A98" s="10">
        <v>46094</v>
      </c>
      <c r="B98" s="9" t="s">
        <v>289</v>
      </c>
      <c r="C98" s="11">
        <v>5998.07</v>
      </c>
      <c r="D98" s="9">
        <v>60</v>
      </c>
      <c r="E98" s="76">
        <v>21.07</v>
      </c>
      <c r="F98" s="9">
        <v>2</v>
      </c>
      <c r="G98" s="76">
        <v>10.6</v>
      </c>
      <c r="H98" s="13">
        <v>0.3206</v>
      </c>
      <c r="I98" s="9" t="s">
        <v>11</v>
      </c>
      <c r="J98" s="9" t="s">
        <v>1771</v>
      </c>
      <c r="K98" s="226" t="s">
        <v>289</v>
      </c>
      <c r="L98" s="335">
        <v>45727</v>
      </c>
      <c r="M98" s="332">
        <v>45727</v>
      </c>
      <c r="N98" s="227">
        <v>6533.18</v>
      </c>
      <c r="O98" s="227">
        <v>6908.48</v>
      </c>
      <c r="P98" s="85">
        <v>47</v>
      </c>
      <c r="Q98" s="229">
        <v>146.99</v>
      </c>
      <c r="R98" s="331">
        <v>46092</v>
      </c>
      <c r="S98" s="332">
        <v>46092</v>
      </c>
      <c r="T98" s="229">
        <f t="shared" si="17"/>
        <v>4240.9290000000001</v>
      </c>
      <c r="U98" s="229">
        <f t="shared" si="18"/>
        <v>1502.93</v>
      </c>
      <c r="V98" s="229">
        <f t="shared" si="2"/>
        <v>79.101578947368424</v>
      </c>
      <c r="W98" s="229">
        <f t="shared" si="19"/>
        <v>-2737.9989999999998</v>
      </c>
      <c r="X98" s="180">
        <f t="shared" si="20"/>
        <v>45.1</v>
      </c>
      <c r="Y98" s="181">
        <f t="shared" si="21"/>
        <v>19</v>
      </c>
      <c r="Z98" s="180">
        <f t="shared" si="13"/>
        <v>-26.1</v>
      </c>
      <c r="AA98" s="179"/>
      <c r="AB98" s="179"/>
      <c r="AC98" s="334"/>
    </row>
    <row r="99" spans="1:29" ht="14.25">
      <c r="A99" s="10">
        <v>46095</v>
      </c>
      <c r="B99" s="9" t="s">
        <v>289</v>
      </c>
      <c r="C99" s="11">
        <v>8289.59</v>
      </c>
      <c r="D99" s="9">
        <v>94</v>
      </c>
      <c r="E99" s="76">
        <v>27.85</v>
      </c>
      <c r="F99" s="9">
        <v>4</v>
      </c>
      <c r="G99" s="76">
        <v>7.42</v>
      </c>
      <c r="H99" s="13">
        <v>0.32540000000000002</v>
      </c>
      <c r="I99" s="9" t="s">
        <v>11</v>
      </c>
      <c r="J99" s="9"/>
      <c r="K99" s="226" t="s">
        <v>289</v>
      </c>
      <c r="L99" s="335">
        <v>45728</v>
      </c>
      <c r="M99" s="332">
        <v>45728</v>
      </c>
      <c r="N99" s="227">
        <v>3577.39</v>
      </c>
      <c r="O99" s="227">
        <v>3855.39</v>
      </c>
      <c r="P99" s="85">
        <v>41</v>
      </c>
      <c r="Q99" s="229">
        <v>94.03</v>
      </c>
      <c r="R99" s="331">
        <v>46093</v>
      </c>
      <c r="S99" s="332">
        <v>46093</v>
      </c>
      <c r="T99" s="229">
        <f t="shared" si="17"/>
        <v>5147.9340000000002</v>
      </c>
      <c r="U99" s="229">
        <f t="shared" si="18"/>
        <v>3481.28</v>
      </c>
      <c r="V99" s="229">
        <f t="shared" si="2"/>
        <v>105.49333333333334</v>
      </c>
      <c r="W99" s="229">
        <f t="shared" si="19"/>
        <v>-1666.654</v>
      </c>
      <c r="X99" s="180">
        <f t="shared" si="20"/>
        <v>38.5</v>
      </c>
      <c r="Y99" s="181">
        <f t="shared" si="21"/>
        <v>33</v>
      </c>
      <c r="Z99" s="180">
        <f t="shared" si="13"/>
        <v>-5.5</v>
      </c>
      <c r="AA99" s="179"/>
      <c r="AB99" s="179"/>
      <c r="AC99" s="334"/>
    </row>
    <row r="100" spans="1:29" ht="14.25">
      <c r="A100" s="10">
        <v>46096</v>
      </c>
      <c r="B100" s="9" t="s">
        <v>289</v>
      </c>
      <c r="C100" s="11">
        <v>7355.98</v>
      </c>
      <c r="D100" s="9">
        <v>72</v>
      </c>
      <c r="E100" s="76">
        <v>29.55</v>
      </c>
      <c r="F100" s="9">
        <v>7</v>
      </c>
      <c r="G100" s="76">
        <v>15</v>
      </c>
      <c r="H100" s="13">
        <v>0.31230000000000002</v>
      </c>
      <c r="I100" s="9" t="s">
        <v>11</v>
      </c>
      <c r="J100" s="9"/>
      <c r="K100" s="226" t="s">
        <v>289</v>
      </c>
      <c r="L100" s="359">
        <v>45729</v>
      </c>
      <c r="M100" s="332">
        <v>45729</v>
      </c>
      <c r="N100" s="227">
        <v>4417.2299999999996</v>
      </c>
      <c r="O100" s="227">
        <v>4679.9399999999996</v>
      </c>
      <c r="P100" s="85">
        <v>35</v>
      </c>
      <c r="Q100" s="229">
        <v>133.71</v>
      </c>
      <c r="R100" s="331">
        <v>46094</v>
      </c>
      <c r="S100" s="332">
        <v>46094</v>
      </c>
      <c r="T100" s="229">
        <f t="shared" si="17"/>
        <v>5044.5670000000009</v>
      </c>
      <c r="U100" s="229">
        <f t="shared" si="18"/>
        <v>5998.07</v>
      </c>
      <c r="V100" s="229">
        <f t="shared" si="2"/>
        <v>99.967833333333331</v>
      </c>
      <c r="W100" s="229">
        <f t="shared" si="19"/>
        <v>953.50299999999879</v>
      </c>
      <c r="X100" s="180">
        <f t="shared" si="20"/>
        <v>34.1</v>
      </c>
      <c r="Y100" s="181">
        <f t="shared" si="21"/>
        <v>60</v>
      </c>
      <c r="Z100" s="180">
        <f t="shared" si="13"/>
        <v>25.9</v>
      </c>
      <c r="AA100" s="179"/>
      <c r="AB100" s="179"/>
      <c r="AC100" s="334"/>
    </row>
    <row r="101" spans="1:29" ht="14.25">
      <c r="A101" s="10">
        <v>46097</v>
      </c>
      <c r="B101" s="9" t="s">
        <v>289</v>
      </c>
      <c r="C101" s="11">
        <v>3355.3</v>
      </c>
      <c r="D101" s="9">
        <v>27</v>
      </c>
      <c r="E101" s="76">
        <v>21.99</v>
      </c>
      <c r="F101" s="9">
        <v>0</v>
      </c>
      <c r="G101" s="76">
        <v>11.5</v>
      </c>
      <c r="H101" s="13">
        <v>0.34960000000000002</v>
      </c>
      <c r="I101" s="9" t="s">
        <v>11</v>
      </c>
      <c r="J101" s="9"/>
      <c r="K101" s="226" t="s">
        <v>289</v>
      </c>
      <c r="L101" s="359">
        <v>45730</v>
      </c>
      <c r="M101" s="332">
        <v>45730</v>
      </c>
      <c r="N101" s="227">
        <v>4344.1099999999997</v>
      </c>
      <c r="O101" s="227">
        <v>4585.97</v>
      </c>
      <c r="P101" s="85">
        <v>31</v>
      </c>
      <c r="Q101" s="229">
        <v>147.93</v>
      </c>
      <c r="R101" s="331">
        <v>46095</v>
      </c>
      <c r="S101" s="332">
        <v>46095</v>
      </c>
      <c r="T101" s="229">
        <f t="shared" si="17"/>
        <v>4941.1890000000003</v>
      </c>
      <c r="U101" s="229">
        <f t="shared" si="18"/>
        <v>8289.59</v>
      </c>
      <c r="V101" s="229">
        <f t="shared" si="2"/>
        <v>88.187127659574472</v>
      </c>
      <c r="W101" s="229">
        <f t="shared" si="19"/>
        <v>3348.4009999999998</v>
      </c>
      <c r="X101" s="180">
        <f t="shared" si="20"/>
        <v>28.6</v>
      </c>
      <c r="Y101" s="181">
        <f t="shared" si="21"/>
        <v>94</v>
      </c>
      <c r="Z101" s="180">
        <f t="shared" si="13"/>
        <v>65.400000000000006</v>
      </c>
      <c r="AA101" s="179"/>
      <c r="AB101" s="179"/>
      <c r="AC101" s="334"/>
    </row>
    <row r="102" spans="1:29" ht="14.25">
      <c r="A102" s="10">
        <v>46098</v>
      </c>
      <c r="B102" s="9" t="s">
        <v>289</v>
      </c>
      <c r="C102" s="11">
        <v>3502</v>
      </c>
      <c r="D102" s="9">
        <v>18</v>
      </c>
      <c r="E102" s="76">
        <v>19.399999999999999</v>
      </c>
      <c r="F102" s="9">
        <v>0</v>
      </c>
      <c r="G102" s="76">
        <v>3.75</v>
      </c>
      <c r="H102" s="13">
        <v>0.32090000000000002</v>
      </c>
      <c r="I102" s="9" t="s">
        <v>11</v>
      </c>
      <c r="J102" s="9"/>
      <c r="K102" s="226" t="s">
        <v>289</v>
      </c>
      <c r="L102" s="359">
        <v>45731</v>
      </c>
      <c r="M102" s="332">
        <v>45731</v>
      </c>
      <c r="N102" s="227">
        <v>4270.9799999999996</v>
      </c>
      <c r="O102" s="227">
        <v>4491.99</v>
      </c>
      <c r="P102" s="85">
        <v>26</v>
      </c>
      <c r="Q102" s="229">
        <v>172.77</v>
      </c>
      <c r="R102" s="331">
        <v>46096</v>
      </c>
      <c r="S102" s="332">
        <v>46096</v>
      </c>
      <c r="T102" s="229">
        <f t="shared" si="17"/>
        <v>4837.822000000001</v>
      </c>
      <c r="U102" s="229">
        <f t="shared" si="18"/>
        <v>7355.98</v>
      </c>
      <c r="V102" s="229">
        <f t="shared" si="2"/>
        <v>102.16638888888889</v>
      </c>
      <c r="W102" s="229">
        <f t="shared" si="19"/>
        <v>2518.1579999999985</v>
      </c>
      <c r="X102" s="180">
        <f t="shared" si="20"/>
        <v>24.200000000000003</v>
      </c>
      <c r="Y102" s="181">
        <f t="shared" si="21"/>
        <v>72</v>
      </c>
      <c r="Z102" s="180">
        <f t="shared" si="13"/>
        <v>47.8</v>
      </c>
      <c r="AA102" s="179"/>
      <c r="AB102" s="179"/>
      <c r="AC102" s="334"/>
    </row>
    <row r="103" spans="1:29" ht="14.25">
      <c r="A103" s="10">
        <v>46099</v>
      </c>
      <c r="B103" s="9" t="s">
        <v>289</v>
      </c>
      <c r="C103" s="11">
        <v>3008.28</v>
      </c>
      <c r="D103" s="9">
        <v>34</v>
      </c>
      <c r="E103" s="76">
        <v>41.33</v>
      </c>
      <c r="F103" s="9">
        <v>10</v>
      </c>
      <c r="G103" s="76">
        <v>9.66</v>
      </c>
      <c r="H103" s="13">
        <v>0.35930000000000001</v>
      </c>
      <c r="I103" s="9" t="s">
        <v>11</v>
      </c>
      <c r="J103" s="9" t="s">
        <v>1772</v>
      </c>
      <c r="K103" s="226" t="s">
        <v>289</v>
      </c>
      <c r="L103" s="359">
        <v>45732</v>
      </c>
      <c r="M103" s="332">
        <v>45732</v>
      </c>
      <c r="N103" s="227">
        <v>4197.8599999999997</v>
      </c>
      <c r="O103" s="227">
        <v>4398.0200000000004</v>
      </c>
      <c r="P103" s="85">
        <v>22</v>
      </c>
      <c r="Q103" s="229">
        <v>199.91</v>
      </c>
      <c r="R103" s="331">
        <v>46097</v>
      </c>
      <c r="S103" s="332">
        <v>46097</v>
      </c>
      <c r="T103" s="229">
        <f t="shared" si="17"/>
        <v>4734.4440000000004</v>
      </c>
      <c r="U103" s="229">
        <f t="shared" si="18"/>
        <v>3355.3</v>
      </c>
      <c r="V103" s="229">
        <f t="shared" si="2"/>
        <v>124.27037037037037</v>
      </c>
      <c r="W103" s="229">
        <f t="shared" si="19"/>
        <v>-1379.1440000000002</v>
      </c>
      <c r="X103" s="180">
        <f t="shared" si="20"/>
        <v>19.8</v>
      </c>
      <c r="Y103" s="181">
        <f t="shared" si="21"/>
        <v>27</v>
      </c>
      <c r="Z103" s="180">
        <f t="shared" si="13"/>
        <v>7.1999999999999993</v>
      </c>
      <c r="AA103" s="179"/>
      <c r="AB103" s="179"/>
      <c r="AC103" s="334"/>
    </row>
    <row r="104" spans="1:29" ht="14.25">
      <c r="A104" s="10">
        <v>46100</v>
      </c>
      <c r="B104" s="9" t="s">
        <v>289</v>
      </c>
      <c r="C104" s="11">
        <v>3478.35</v>
      </c>
      <c r="D104" s="9">
        <v>34</v>
      </c>
      <c r="E104" s="76">
        <v>24.87</v>
      </c>
      <c r="F104" s="9">
        <v>1</v>
      </c>
      <c r="G104" s="76">
        <v>7.25</v>
      </c>
      <c r="H104" s="13">
        <v>0.26840000000000003</v>
      </c>
      <c r="I104" s="9" t="s">
        <v>11</v>
      </c>
      <c r="J104" s="9"/>
      <c r="K104" s="226" t="s">
        <v>289</v>
      </c>
      <c r="L104" s="359">
        <v>45733</v>
      </c>
      <c r="M104" s="332">
        <v>45733</v>
      </c>
      <c r="N104" s="227">
        <v>4124.7299999999996</v>
      </c>
      <c r="O104" s="227">
        <v>4304.04</v>
      </c>
      <c r="P104" s="85">
        <v>18</v>
      </c>
      <c r="Q104" s="229">
        <v>239.11</v>
      </c>
      <c r="R104" s="331">
        <v>46098</v>
      </c>
      <c r="S104" s="332">
        <v>46098</v>
      </c>
      <c r="T104" s="229">
        <f t="shared" si="17"/>
        <v>3292.4320000000002</v>
      </c>
      <c r="U104" s="229">
        <f t="shared" si="18"/>
        <v>3502</v>
      </c>
      <c r="V104" s="229">
        <f t="shared" si="2"/>
        <v>194.55555555555554</v>
      </c>
      <c r="W104" s="229">
        <f t="shared" si="19"/>
        <v>209.56799999999976</v>
      </c>
      <c r="X104" s="180">
        <f t="shared" si="20"/>
        <v>31.900000000000002</v>
      </c>
      <c r="Y104" s="181">
        <f t="shared" si="21"/>
        <v>18</v>
      </c>
      <c r="Z104" s="180">
        <f t="shared" si="13"/>
        <v>-13.900000000000002</v>
      </c>
      <c r="AA104" s="179"/>
      <c r="AB104" s="179"/>
      <c r="AC104" s="334"/>
    </row>
    <row r="105" spans="1:29" ht="14.25">
      <c r="A105" s="10">
        <v>46101</v>
      </c>
      <c r="B105" s="9" t="s">
        <v>289</v>
      </c>
      <c r="C105" s="11">
        <v>7306.29</v>
      </c>
      <c r="D105" s="9">
        <v>71</v>
      </c>
      <c r="E105" s="76">
        <v>33.700000000000003</v>
      </c>
      <c r="F105" s="9">
        <v>18</v>
      </c>
      <c r="G105" s="76">
        <v>8.33</v>
      </c>
      <c r="H105" s="13">
        <v>0.28170000000000001</v>
      </c>
      <c r="I105" s="9" t="s">
        <v>11</v>
      </c>
      <c r="J105" s="9"/>
      <c r="K105" s="226" t="s">
        <v>289</v>
      </c>
      <c r="L105" s="359">
        <v>45734</v>
      </c>
      <c r="M105" s="332">
        <v>45734</v>
      </c>
      <c r="N105" s="227">
        <v>2812.42</v>
      </c>
      <c r="O105" s="227">
        <v>2993.12</v>
      </c>
      <c r="P105" s="85">
        <v>29</v>
      </c>
      <c r="Q105" s="229">
        <v>103.21</v>
      </c>
      <c r="R105" s="331">
        <v>46099</v>
      </c>
      <c r="S105" s="332">
        <v>46099</v>
      </c>
      <c r="T105" s="229">
        <f t="shared" si="17"/>
        <v>7829.844000000001</v>
      </c>
      <c r="U105" s="229">
        <f t="shared" si="18"/>
        <v>3008.28</v>
      </c>
      <c r="V105" s="229">
        <f t="shared" si="2"/>
        <v>88.47882352941177</v>
      </c>
      <c r="W105" s="229">
        <f t="shared" si="19"/>
        <v>-4821.5640000000003</v>
      </c>
      <c r="X105" s="180">
        <f t="shared" si="20"/>
        <v>89.100000000000009</v>
      </c>
      <c r="Y105" s="181">
        <f t="shared" si="21"/>
        <v>34</v>
      </c>
      <c r="Z105" s="180">
        <f t="shared" si="13"/>
        <v>-55.100000000000009</v>
      </c>
      <c r="AA105" s="179"/>
      <c r="AB105" s="179"/>
      <c r="AC105" s="334"/>
    </row>
    <row r="106" spans="1:29" ht="14.25">
      <c r="A106" s="10">
        <v>46102</v>
      </c>
      <c r="B106" s="9" t="s">
        <v>289</v>
      </c>
      <c r="C106" s="11">
        <v>10584.56</v>
      </c>
      <c r="D106" s="9">
        <v>102</v>
      </c>
      <c r="E106" s="76">
        <v>35.770000000000003</v>
      </c>
      <c r="F106" s="9">
        <v>22</v>
      </c>
      <c r="G106" s="76">
        <v>13.6</v>
      </c>
      <c r="H106" s="13">
        <v>0.31069999999999998</v>
      </c>
      <c r="I106" s="9" t="s">
        <v>11</v>
      </c>
      <c r="J106" s="9"/>
      <c r="K106" s="226" t="s">
        <v>289</v>
      </c>
      <c r="L106" s="359">
        <v>45735</v>
      </c>
      <c r="M106" s="332">
        <v>45735</v>
      </c>
      <c r="N106" s="227">
        <v>6575.94</v>
      </c>
      <c r="O106" s="227">
        <v>7118.04</v>
      </c>
      <c r="P106" s="85">
        <v>81</v>
      </c>
      <c r="Q106" s="229">
        <v>87.88</v>
      </c>
      <c r="R106" s="331">
        <v>46100</v>
      </c>
      <c r="S106" s="332">
        <v>46100</v>
      </c>
      <c r="T106" s="229">
        <f t="shared" si="17"/>
        <v>11372.713000000002</v>
      </c>
      <c r="U106" s="229">
        <f t="shared" si="18"/>
        <v>3478.35</v>
      </c>
      <c r="V106" s="229">
        <f t="shared" si="2"/>
        <v>102.30441176470588</v>
      </c>
      <c r="W106" s="229">
        <f t="shared" si="19"/>
        <v>-7894.3630000000012</v>
      </c>
      <c r="X106" s="180">
        <f t="shared" si="20"/>
        <v>104.50000000000001</v>
      </c>
      <c r="Y106" s="181">
        <f t="shared" si="21"/>
        <v>34</v>
      </c>
      <c r="Z106" s="180">
        <f t="shared" si="13"/>
        <v>-70.500000000000014</v>
      </c>
      <c r="AA106" s="179"/>
      <c r="AB106" s="179"/>
      <c r="AC106" s="334"/>
    </row>
    <row r="107" spans="1:29" ht="14.25">
      <c r="A107" s="10">
        <v>46103</v>
      </c>
      <c r="B107" s="9" t="s">
        <v>289</v>
      </c>
      <c r="C107" s="11">
        <v>4463.37</v>
      </c>
      <c r="D107" s="9">
        <v>48</v>
      </c>
      <c r="E107" s="76">
        <v>31.93</v>
      </c>
      <c r="F107" s="9">
        <v>9</v>
      </c>
      <c r="G107" s="76">
        <v>6.66</v>
      </c>
      <c r="H107" s="13">
        <v>0.31419999999999998</v>
      </c>
      <c r="I107" s="9" t="s">
        <v>11</v>
      </c>
      <c r="J107" s="9" t="s">
        <v>1773</v>
      </c>
      <c r="K107" s="226" t="s">
        <v>289</v>
      </c>
      <c r="L107" s="359">
        <v>45736</v>
      </c>
      <c r="M107" s="332">
        <v>45736</v>
      </c>
      <c r="N107" s="227">
        <v>9838.43</v>
      </c>
      <c r="O107" s="227">
        <v>10338.83</v>
      </c>
      <c r="P107" s="85">
        <v>95</v>
      </c>
      <c r="Q107" s="229">
        <v>108.83</v>
      </c>
      <c r="R107" s="331">
        <v>46101</v>
      </c>
      <c r="S107" s="332">
        <v>46101</v>
      </c>
      <c r="T107" s="229">
        <f t="shared" si="17"/>
        <v>7431.05</v>
      </c>
      <c r="U107" s="229">
        <f t="shared" si="18"/>
        <v>7306.29</v>
      </c>
      <c r="V107" s="229">
        <f t="shared" si="2"/>
        <v>102.90549295774647</v>
      </c>
      <c r="W107" s="229">
        <f t="shared" si="19"/>
        <v>-124.76000000000022</v>
      </c>
      <c r="X107" s="180">
        <f t="shared" si="20"/>
        <v>79.2</v>
      </c>
      <c r="Y107" s="181">
        <f t="shared" si="21"/>
        <v>71</v>
      </c>
      <c r="Z107" s="180">
        <f t="shared" si="13"/>
        <v>-8.2000000000000028</v>
      </c>
      <c r="AA107" s="179"/>
      <c r="AB107" s="179"/>
      <c r="AC107" s="334"/>
    </row>
    <row r="108" spans="1:29" ht="14.25">
      <c r="A108" s="10">
        <v>46104</v>
      </c>
      <c r="B108" s="9" t="s">
        <v>289</v>
      </c>
      <c r="C108" s="11">
        <v>2359.88</v>
      </c>
      <c r="D108" s="9">
        <v>24</v>
      </c>
      <c r="E108" s="76">
        <v>39.93</v>
      </c>
      <c r="F108" s="9">
        <v>9</v>
      </c>
      <c r="G108" s="76">
        <v>10.5</v>
      </c>
      <c r="H108" s="13">
        <v>0.27439999999999998</v>
      </c>
      <c r="I108" s="9" t="s">
        <v>11</v>
      </c>
      <c r="J108" s="9" t="s">
        <v>1774</v>
      </c>
      <c r="K108" s="226" t="s">
        <v>289</v>
      </c>
      <c r="L108" s="359">
        <v>45737</v>
      </c>
      <c r="M108" s="332">
        <v>45737</v>
      </c>
      <c r="N108" s="227">
        <v>6185.6</v>
      </c>
      <c r="O108" s="227">
        <v>6755.5</v>
      </c>
      <c r="P108" s="85">
        <v>72</v>
      </c>
      <c r="Q108" s="229">
        <v>93.83</v>
      </c>
      <c r="R108" s="331">
        <v>46102</v>
      </c>
      <c r="S108" s="332">
        <v>46102</v>
      </c>
      <c r="T108" s="229">
        <f t="shared" si="17"/>
        <v>1934.46</v>
      </c>
      <c r="U108" s="229">
        <f t="shared" si="18"/>
        <v>10584.56</v>
      </c>
      <c r="V108" s="229">
        <f t="shared" si="2"/>
        <v>103.77019607843137</v>
      </c>
      <c r="W108" s="229">
        <f t="shared" si="19"/>
        <v>8650.0999999999985</v>
      </c>
      <c r="X108" s="180">
        <f t="shared" si="20"/>
        <v>24.200000000000003</v>
      </c>
      <c r="Y108" s="181">
        <f t="shared" si="21"/>
        <v>102</v>
      </c>
      <c r="Z108" s="180">
        <f t="shared" si="13"/>
        <v>77.8</v>
      </c>
      <c r="AA108" s="179"/>
      <c r="AB108" s="179"/>
      <c r="AC108" s="334"/>
    </row>
    <row r="109" spans="1:29" ht="14.25">
      <c r="A109" s="10">
        <v>46105</v>
      </c>
      <c r="B109" s="9" t="s">
        <v>289</v>
      </c>
      <c r="C109" s="11">
        <v>3990.08</v>
      </c>
      <c r="D109" s="9">
        <v>30</v>
      </c>
      <c r="E109" s="76">
        <v>29.36</v>
      </c>
      <c r="F109" s="9">
        <v>3</v>
      </c>
      <c r="G109" s="76">
        <v>6.75</v>
      </c>
      <c r="H109" s="13"/>
      <c r="I109" s="9" t="s">
        <v>11</v>
      </c>
      <c r="J109" s="9" t="s">
        <v>1775</v>
      </c>
      <c r="K109" s="226" t="s">
        <v>289</v>
      </c>
      <c r="L109" s="359">
        <v>45738</v>
      </c>
      <c r="M109" s="332">
        <v>45738</v>
      </c>
      <c r="N109" s="227">
        <v>1633.5</v>
      </c>
      <c r="O109" s="227">
        <v>1758.6</v>
      </c>
      <c r="P109" s="85">
        <v>22</v>
      </c>
      <c r="Q109" s="229">
        <v>79.94</v>
      </c>
      <c r="R109" s="331">
        <v>46103</v>
      </c>
      <c r="S109" s="332">
        <v>46103</v>
      </c>
      <c r="T109" s="229">
        <f t="shared" si="17"/>
        <v>3522.8380000000002</v>
      </c>
      <c r="U109" s="229">
        <f t="shared" si="18"/>
        <v>4463.37</v>
      </c>
      <c r="V109" s="229">
        <f t="shared" si="2"/>
        <v>92.986874999999998</v>
      </c>
      <c r="W109" s="229">
        <f t="shared" si="19"/>
        <v>940.5319999999997</v>
      </c>
      <c r="X109" s="180">
        <f t="shared" si="20"/>
        <v>40.700000000000003</v>
      </c>
      <c r="Y109" s="181">
        <f t="shared" si="21"/>
        <v>48</v>
      </c>
      <c r="Z109" s="180">
        <f t="shared" si="13"/>
        <v>7.2999999999999972</v>
      </c>
      <c r="AA109" s="179"/>
      <c r="AB109" s="179"/>
      <c r="AC109" s="334"/>
    </row>
    <row r="110" spans="1:29" ht="14.25">
      <c r="A110" s="10">
        <v>46106</v>
      </c>
      <c r="B110" s="9" t="s">
        <v>289</v>
      </c>
      <c r="C110" s="11">
        <v>3899.8</v>
      </c>
      <c r="D110" s="9">
        <v>34</v>
      </c>
      <c r="E110" s="76">
        <v>28.2</v>
      </c>
      <c r="F110" s="9">
        <v>1</v>
      </c>
      <c r="G110" s="76">
        <v>7.4</v>
      </c>
      <c r="H110" s="13">
        <v>0.2908</v>
      </c>
      <c r="I110" s="9" t="s">
        <v>11</v>
      </c>
      <c r="J110" s="9"/>
      <c r="K110" s="226" t="s">
        <v>289</v>
      </c>
      <c r="L110" s="359">
        <v>45739</v>
      </c>
      <c r="M110" s="332">
        <v>45739</v>
      </c>
      <c r="N110" s="227">
        <v>2910.68</v>
      </c>
      <c r="O110" s="227">
        <v>3202.58</v>
      </c>
      <c r="P110" s="85">
        <v>37</v>
      </c>
      <c r="Q110" s="229">
        <v>86.56</v>
      </c>
      <c r="R110" s="331">
        <v>46104</v>
      </c>
      <c r="S110" s="332">
        <v>46104</v>
      </c>
      <c r="T110" s="229">
        <f t="shared" si="17"/>
        <v>2559.81</v>
      </c>
      <c r="U110" s="229">
        <f t="shared" si="18"/>
        <v>2359.88</v>
      </c>
      <c r="V110" s="229">
        <f t="shared" si="2"/>
        <v>98.328333333333333</v>
      </c>
      <c r="W110" s="229">
        <f t="shared" si="19"/>
        <v>-199.92999999999984</v>
      </c>
      <c r="X110" s="180">
        <f t="shared" si="20"/>
        <v>29.700000000000003</v>
      </c>
      <c r="Y110" s="181">
        <f t="shared" si="21"/>
        <v>24</v>
      </c>
      <c r="Z110" s="180">
        <f t="shared" si="13"/>
        <v>-5.7000000000000028</v>
      </c>
      <c r="AA110" s="179"/>
      <c r="AB110" s="179"/>
      <c r="AC110" s="334"/>
    </row>
    <row r="111" spans="1:29" ht="14.25">
      <c r="A111" s="10">
        <v>46107</v>
      </c>
      <c r="B111" s="9" t="s">
        <v>289</v>
      </c>
      <c r="C111" s="11">
        <v>4933.83</v>
      </c>
      <c r="D111" s="9">
        <v>38</v>
      </c>
      <c r="E111" s="76">
        <v>31.54</v>
      </c>
      <c r="F111" s="9">
        <v>9</v>
      </c>
      <c r="G111" s="76">
        <v>8.25</v>
      </c>
      <c r="H111" s="13">
        <v>0.30209999999999998</v>
      </c>
      <c r="I111" s="9" t="s">
        <v>11</v>
      </c>
      <c r="J111" s="9"/>
      <c r="K111" s="226" t="s">
        <v>289</v>
      </c>
      <c r="L111" s="359">
        <v>45740</v>
      </c>
      <c r="M111" s="332">
        <v>45740</v>
      </c>
      <c r="N111" s="227">
        <v>2215.9</v>
      </c>
      <c r="O111" s="227">
        <v>2327.1</v>
      </c>
      <c r="P111" s="85">
        <v>27</v>
      </c>
      <c r="Q111" s="229">
        <v>86.19</v>
      </c>
      <c r="R111" s="331">
        <v>46105</v>
      </c>
      <c r="S111" s="332">
        <v>46105</v>
      </c>
      <c r="T111" s="229">
        <f t="shared" si="17"/>
        <v>6023.8860000000004</v>
      </c>
      <c r="U111" s="229">
        <f t="shared" si="18"/>
        <v>3990.08</v>
      </c>
      <c r="V111" s="229">
        <f t="shared" si="2"/>
        <v>133.00266666666667</v>
      </c>
      <c r="W111" s="229">
        <f t="shared" si="19"/>
        <v>-2033.8060000000005</v>
      </c>
      <c r="X111" s="180">
        <f t="shared" si="20"/>
        <v>53.900000000000006</v>
      </c>
      <c r="Y111" s="181">
        <f t="shared" si="21"/>
        <v>30</v>
      </c>
      <c r="Z111" s="180">
        <f t="shared" si="13"/>
        <v>-23.900000000000006</v>
      </c>
      <c r="AA111" s="179"/>
      <c r="AB111" s="179"/>
      <c r="AC111" s="334"/>
    </row>
    <row r="112" spans="1:29" ht="14.25">
      <c r="A112" s="10">
        <v>46108</v>
      </c>
      <c r="B112" s="9" t="s">
        <v>289</v>
      </c>
      <c r="C112" s="11">
        <v>7458.88</v>
      </c>
      <c r="D112" s="9">
        <v>72</v>
      </c>
      <c r="E112" s="76">
        <v>28.36</v>
      </c>
      <c r="F112" s="9">
        <v>4</v>
      </c>
      <c r="G112" s="76">
        <v>8</v>
      </c>
      <c r="H112" s="13">
        <v>0.32050000000000001</v>
      </c>
      <c r="I112" s="9" t="s">
        <v>11</v>
      </c>
      <c r="J112" s="9"/>
      <c r="K112" s="226" t="s">
        <v>289</v>
      </c>
      <c r="L112" s="359">
        <v>45741</v>
      </c>
      <c r="M112" s="332">
        <v>45741</v>
      </c>
      <c r="N112" s="227">
        <v>5239.96</v>
      </c>
      <c r="O112" s="227">
        <v>5476.26</v>
      </c>
      <c r="P112" s="85">
        <v>49</v>
      </c>
      <c r="Q112" s="229">
        <v>111.76</v>
      </c>
      <c r="R112" s="331">
        <v>46106</v>
      </c>
      <c r="S112" s="332">
        <v>46106</v>
      </c>
      <c r="T112" s="229">
        <f t="shared" si="17"/>
        <v>9525.362000000001</v>
      </c>
      <c r="U112" s="229">
        <f t="shared" si="18"/>
        <v>3899.8</v>
      </c>
      <c r="V112" s="229">
        <f t="shared" si="2"/>
        <v>114.7</v>
      </c>
      <c r="W112" s="229">
        <f t="shared" si="19"/>
        <v>-5625.5620000000008</v>
      </c>
      <c r="X112" s="180">
        <f t="shared" si="20"/>
        <v>90.2</v>
      </c>
      <c r="Y112" s="181">
        <f t="shared" si="21"/>
        <v>34</v>
      </c>
      <c r="Z112" s="180">
        <f t="shared" si="13"/>
        <v>-56.2</v>
      </c>
      <c r="AA112" s="179"/>
      <c r="AB112" s="179"/>
      <c r="AC112" s="334"/>
    </row>
    <row r="113" spans="1:29" ht="14.25">
      <c r="A113" s="10">
        <v>46109</v>
      </c>
      <c r="B113" s="9" t="s">
        <v>289</v>
      </c>
      <c r="C113" s="11">
        <v>7109.43</v>
      </c>
      <c r="D113" s="9">
        <v>80</v>
      </c>
      <c r="E113" s="76">
        <v>26.19</v>
      </c>
      <c r="F113" s="9">
        <v>4</v>
      </c>
      <c r="G113" s="76">
        <v>7.85</v>
      </c>
      <c r="H113" s="13">
        <v>0.31369999999999998</v>
      </c>
      <c r="I113" s="9" t="s">
        <v>11</v>
      </c>
      <c r="J113" s="9"/>
      <c r="K113" s="226" t="s">
        <v>289</v>
      </c>
      <c r="L113" s="359">
        <v>45742</v>
      </c>
      <c r="M113" s="332">
        <v>45742</v>
      </c>
      <c r="N113" s="227">
        <v>7992.22</v>
      </c>
      <c r="O113" s="227">
        <v>8659.42</v>
      </c>
      <c r="P113" s="85">
        <v>82</v>
      </c>
      <c r="Q113" s="229">
        <v>105.6</v>
      </c>
      <c r="R113" s="331">
        <v>46107</v>
      </c>
      <c r="S113" s="332">
        <v>46107</v>
      </c>
      <c r="T113" s="229">
        <f t="shared" si="17"/>
        <v>9424.3160000000007</v>
      </c>
      <c r="U113" s="229">
        <f t="shared" si="18"/>
        <v>4933.83</v>
      </c>
      <c r="V113" s="229">
        <f t="shared" si="2"/>
        <v>129.83763157894737</v>
      </c>
      <c r="W113" s="229">
        <f t="shared" si="19"/>
        <v>-4490.4860000000008</v>
      </c>
      <c r="X113" s="180">
        <f t="shared" si="20"/>
        <v>102.30000000000001</v>
      </c>
      <c r="Y113" s="181">
        <f t="shared" si="21"/>
        <v>38</v>
      </c>
      <c r="Z113" s="180">
        <f t="shared" si="13"/>
        <v>-64.300000000000011</v>
      </c>
      <c r="AA113" s="179"/>
      <c r="AB113" s="179"/>
      <c r="AC113" s="334"/>
    </row>
    <row r="114" spans="1:29" ht="14.25">
      <c r="A114" s="10">
        <v>46110</v>
      </c>
      <c r="B114" s="9" t="s">
        <v>289</v>
      </c>
      <c r="C114" s="11">
        <v>5721.15</v>
      </c>
      <c r="D114" s="9">
        <v>56</v>
      </c>
      <c r="E114" s="76">
        <v>26.83</v>
      </c>
      <c r="F114" s="9">
        <v>4</v>
      </c>
      <c r="G114" s="76">
        <v>9</v>
      </c>
      <c r="H114" s="13">
        <v>0.31330000000000002</v>
      </c>
      <c r="I114" s="9" t="s">
        <v>11</v>
      </c>
      <c r="J114" s="9"/>
      <c r="K114" s="226" t="s">
        <v>289</v>
      </c>
      <c r="L114" s="359">
        <v>45743</v>
      </c>
      <c r="M114" s="332">
        <v>45743</v>
      </c>
      <c r="N114" s="227">
        <v>7886.46</v>
      </c>
      <c r="O114" s="227">
        <v>8567.56</v>
      </c>
      <c r="P114" s="85">
        <v>93</v>
      </c>
      <c r="Q114" s="229">
        <v>92.12</v>
      </c>
      <c r="R114" s="331">
        <v>46108</v>
      </c>
      <c r="S114" s="332">
        <v>46108</v>
      </c>
      <c r="T114" s="229">
        <f t="shared" si="17"/>
        <v>7021.5860000000011</v>
      </c>
      <c r="U114" s="229">
        <f t="shared" si="18"/>
        <v>7458.88</v>
      </c>
      <c r="V114" s="229">
        <f t="shared" si="2"/>
        <v>103.59555555555556</v>
      </c>
      <c r="W114" s="229">
        <f t="shared" si="19"/>
        <v>437.29399999999896</v>
      </c>
      <c r="X114" s="180">
        <f t="shared" si="20"/>
        <v>74.800000000000011</v>
      </c>
      <c r="Y114" s="181">
        <f t="shared" si="21"/>
        <v>72</v>
      </c>
      <c r="Z114" s="180">
        <f t="shared" si="13"/>
        <v>-2.8000000000000114</v>
      </c>
      <c r="AA114" s="179"/>
      <c r="AB114" s="179"/>
      <c r="AC114" s="334"/>
    </row>
    <row r="115" spans="1:29" ht="14.25">
      <c r="A115" s="10">
        <v>46111</v>
      </c>
      <c r="B115" s="9" t="s">
        <v>289</v>
      </c>
      <c r="C115" s="183">
        <v>3018.9</v>
      </c>
      <c r="D115" s="9">
        <v>28</v>
      </c>
      <c r="E115" s="76">
        <v>32.85</v>
      </c>
      <c r="F115" s="9">
        <v>5</v>
      </c>
      <c r="G115" s="76">
        <v>11</v>
      </c>
      <c r="H115" s="13">
        <v>0.249</v>
      </c>
      <c r="I115" s="9" t="s">
        <v>11</v>
      </c>
      <c r="J115" s="9"/>
      <c r="K115" s="226" t="s">
        <v>289</v>
      </c>
      <c r="L115" s="359">
        <v>45744</v>
      </c>
      <c r="M115" s="332">
        <v>45744</v>
      </c>
      <c r="N115" s="227">
        <v>5910.66</v>
      </c>
      <c r="O115" s="227">
        <v>6383.26</v>
      </c>
      <c r="P115" s="85">
        <v>68</v>
      </c>
      <c r="Q115" s="229">
        <v>93.87</v>
      </c>
      <c r="R115" s="331">
        <v>46109</v>
      </c>
      <c r="S115" s="332">
        <v>46109</v>
      </c>
      <c r="T115" s="229">
        <f t="shared" si="17"/>
        <v>2810.0819999999999</v>
      </c>
      <c r="U115" s="229">
        <f t="shared" si="18"/>
        <v>7109.43</v>
      </c>
      <c r="V115" s="229">
        <f t="shared" si="2"/>
        <v>88.867874999999998</v>
      </c>
      <c r="W115" s="229">
        <f t="shared" si="19"/>
        <v>4299.348</v>
      </c>
      <c r="X115" s="180">
        <f t="shared" si="20"/>
        <v>30.800000000000004</v>
      </c>
      <c r="Y115" s="181">
        <f t="shared" si="21"/>
        <v>80</v>
      </c>
      <c r="Z115" s="180">
        <f t="shared" si="13"/>
        <v>49.199999999999996</v>
      </c>
      <c r="AA115" s="179"/>
      <c r="AB115" s="179"/>
      <c r="AC115" s="334"/>
    </row>
    <row r="116" spans="1:29" ht="14.25">
      <c r="A116" s="10">
        <v>46112</v>
      </c>
      <c r="B116" s="9" t="s">
        <v>289</v>
      </c>
      <c r="C116" s="11">
        <v>6126.93</v>
      </c>
      <c r="D116" s="9">
        <v>44</v>
      </c>
      <c r="E116" s="76">
        <v>33.880000000000003</v>
      </c>
      <c r="F116" s="9">
        <v>8</v>
      </c>
      <c r="G116" s="76">
        <v>9.5</v>
      </c>
      <c r="H116" s="13">
        <v>0.32250000000000001</v>
      </c>
      <c r="I116" s="9" t="s">
        <v>11</v>
      </c>
      <c r="J116" s="9"/>
      <c r="K116" s="226" t="s">
        <v>289</v>
      </c>
      <c r="L116" s="359">
        <v>45745</v>
      </c>
      <c r="M116" s="332">
        <v>45745</v>
      </c>
      <c r="N116" s="227">
        <v>2332.2199999999998</v>
      </c>
      <c r="O116" s="227">
        <v>2554.62</v>
      </c>
      <c r="P116" s="85">
        <v>28</v>
      </c>
      <c r="Q116" s="229">
        <v>91.24</v>
      </c>
      <c r="R116" s="331">
        <v>46110</v>
      </c>
      <c r="S116" s="332">
        <v>46110</v>
      </c>
      <c r="T116" s="229">
        <f t="shared" si="17"/>
        <v>6940.7139999999999</v>
      </c>
      <c r="U116" s="229">
        <f t="shared" si="18"/>
        <v>5721.15</v>
      </c>
      <c r="V116" s="229">
        <f t="shared" si="2"/>
        <v>102.16339285714285</v>
      </c>
      <c r="W116" s="229">
        <f t="shared" si="19"/>
        <v>-1219.5640000000003</v>
      </c>
      <c r="X116" s="180">
        <f t="shared" si="20"/>
        <v>52.800000000000004</v>
      </c>
      <c r="Y116" s="181">
        <f t="shared" si="21"/>
        <v>56</v>
      </c>
      <c r="Z116" s="180">
        <f t="shared" si="13"/>
        <v>3.1999999999999957</v>
      </c>
      <c r="AA116" s="179"/>
      <c r="AB116" s="179"/>
      <c r="AC116" s="334"/>
    </row>
    <row r="117" spans="1:29" ht="14.25">
      <c r="A117" s="10">
        <v>46113</v>
      </c>
      <c r="B117" s="9" t="s">
        <v>289</v>
      </c>
      <c r="C117" s="11">
        <v>3859.45</v>
      </c>
      <c r="D117" s="9">
        <v>37</v>
      </c>
      <c r="E117" s="76">
        <v>26.41</v>
      </c>
      <c r="F117" s="9">
        <v>1</v>
      </c>
      <c r="G117" s="76">
        <v>8.25</v>
      </c>
      <c r="H117" s="13">
        <v>0.28620000000000001</v>
      </c>
      <c r="I117" s="9" t="s">
        <v>11</v>
      </c>
      <c r="J117" s="9"/>
      <c r="K117" s="226" t="s">
        <v>289</v>
      </c>
      <c r="L117" s="359">
        <v>45746</v>
      </c>
      <c r="M117" s="332">
        <v>45746</v>
      </c>
      <c r="N117" s="227">
        <v>6045.64</v>
      </c>
      <c r="O117" s="227">
        <v>6309.74</v>
      </c>
      <c r="P117" s="85">
        <v>48</v>
      </c>
      <c r="Q117" s="229">
        <v>131.44999999999999</v>
      </c>
      <c r="R117" s="331">
        <v>46111</v>
      </c>
      <c r="S117" s="332">
        <v>46111</v>
      </c>
      <c r="T117" s="229">
        <f t="shared" si="17"/>
        <v>4140.6310000000003</v>
      </c>
      <c r="U117" s="229">
        <f>C114</f>
        <v>5721.15</v>
      </c>
      <c r="V117" s="229">
        <f t="shared" si="2"/>
        <v>204.32678571428571</v>
      </c>
      <c r="W117" s="229">
        <f t="shared" si="19"/>
        <v>1580.5189999999993</v>
      </c>
      <c r="X117" s="180">
        <f t="shared" si="20"/>
        <v>50.6</v>
      </c>
      <c r="Y117" s="181">
        <f t="shared" si="21"/>
        <v>28</v>
      </c>
      <c r="Z117" s="180">
        <f t="shared" si="13"/>
        <v>-22.6</v>
      </c>
      <c r="AA117" s="179"/>
      <c r="AB117" s="179"/>
      <c r="AC117" s="334"/>
    </row>
    <row r="118" spans="1:29" ht="14.25">
      <c r="A118" s="10">
        <v>46114</v>
      </c>
      <c r="B118" s="9" t="s">
        <v>289</v>
      </c>
      <c r="C118" s="11">
        <v>4367.92</v>
      </c>
      <c r="D118" s="9">
        <v>42</v>
      </c>
      <c r="E118" s="76">
        <v>24.3</v>
      </c>
      <c r="F118" s="9">
        <v>0</v>
      </c>
      <c r="G118" s="76">
        <v>9.5</v>
      </c>
      <c r="H118" s="13">
        <v>0.30969999999999998</v>
      </c>
      <c r="I118" s="9" t="s">
        <v>11</v>
      </c>
      <c r="J118" s="9"/>
      <c r="K118" s="226" t="s">
        <v>289</v>
      </c>
      <c r="L118" s="359">
        <v>45747</v>
      </c>
      <c r="M118" s="332">
        <v>45747</v>
      </c>
      <c r="N118" s="227">
        <v>3291.61</v>
      </c>
      <c r="O118" s="227">
        <v>3764.21</v>
      </c>
      <c r="P118" s="85">
        <v>46</v>
      </c>
      <c r="Q118" s="229">
        <v>81.83</v>
      </c>
      <c r="R118" s="331">
        <v>46112</v>
      </c>
      <c r="S118" s="332">
        <v>46112</v>
      </c>
      <c r="T118" s="229">
        <f>O120*$AA$1</f>
        <v>5791.3680000000004</v>
      </c>
      <c r="U118" s="229">
        <f>C116</f>
        <v>6126.93</v>
      </c>
      <c r="V118" s="229">
        <f t="shared" si="2"/>
        <v>139.24840909090909</v>
      </c>
      <c r="W118" s="229">
        <f t="shared" si="19"/>
        <v>335.5619999999999</v>
      </c>
      <c r="X118" s="180">
        <f>P120*$AA$1</f>
        <v>50.6</v>
      </c>
      <c r="Y118" s="181">
        <f t="shared" si="21"/>
        <v>44</v>
      </c>
      <c r="Z118" s="180">
        <f t="shared" si="13"/>
        <v>-6.6000000000000014</v>
      </c>
      <c r="AA118" s="179"/>
      <c r="AB118" s="179"/>
      <c r="AC118" s="334"/>
    </row>
    <row r="119" spans="1:29" ht="15">
      <c r="A119" s="10">
        <v>46115</v>
      </c>
      <c r="B119" s="9" t="s">
        <v>289</v>
      </c>
      <c r="C119" s="11">
        <v>4910.3</v>
      </c>
      <c r="D119" s="9">
        <v>49</v>
      </c>
      <c r="E119" s="76">
        <v>24.42</v>
      </c>
      <c r="F119" s="9">
        <v>2</v>
      </c>
      <c r="G119" s="76">
        <v>5.28</v>
      </c>
      <c r="H119" s="13">
        <v>0.30020000000000002</v>
      </c>
      <c r="I119" s="9" t="s">
        <v>11</v>
      </c>
      <c r="J119" s="9"/>
      <c r="K119" s="717" t="s">
        <v>1594</v>
      </c>
      <c r="L119" s="709"/>
      <c r="M119" s="360"/>
      <c r="N119" s="338">
        <f t="shared" ref="N119:P119" si="22">SUM(N88:N118)</f>
        <v>155896.34</v>
      </c>
      <c r="O119" s="339">
        <f t="shared" si="22"/>
        <v>166689.68999999997</v>
      </c>
      <c r="P119" s="347">
        <f t="shared" si="22"/>
        <v>1662</v>
      </c>
      <c r="Q119" s="341">
        <f>O119/P119</f>
        <v>100.29463898916966</v>
      </c>
      <c r="R119" s="343" t="s">
        <v>1578</v>
      </c>
      <c r="S119" s="361"/>
      <c r="T119" s="362">
        <f t="shared" ref="T119:U119" si="23">SUM(T88:T118)</f>
        <v>182299.00699999998</v>
      </c>
      <c r="U119" s="339">
        <f t="shared" si="23"/>
        <v>158355.10999999996</v>
      </c>
      <c r="V119" s="345">
        <f t="shared" si="2"/>
        <v>106.70829514824796</v>
      </c>
      <c r="W119" s="339">
        <f t="shared" ref="W119:Z119" si="24">SUM(W88:W118)</f>
        <v>-23943.897000000019</v>
      </c>
      <c r="X119" s="347">
        <f t="shared" si="24"/>
        <v>1795.2000000000003</v>
      </c>
      <c r="Y119" s="347">
        <f t="shared" si="24"/>
        <v>1484</v>
      </c>
      <c r="Z119" s="347">
        <f t="shared" si="24"/>
        <v>-311.2000000000001</v>
      </c>
      <c r="AA119" s="179"/>
      <c r="AB119" s="179"/>
      <c r="AC119" s="334"/>
    </row>
    <row r="120" spans="1:29" ht="14.25">
      <c r="A120" s="10">
        <v>46116</v>
      </c>
      <c r="B120" s="9" t="s">
        <v>289</v>
      </c>
      <c r="C120" s="11">
        <v>5424.06</v>
      </c>
      <c r="D120" s="9">
        <v>66</v>
      </c>
      <c r="E120" s="76">
        <v>27.33</v>
      </c>
      <c r="F120" s="9">
        <v>0</v>
      </c>
      <c r="G120" s="76">
        <v>6.16</v>
      </c>
      <c r="H120" s="363">
        <v>0.46450000000000002</v>
      </c>
      <c r="I120" s="9" t="s">
        <v>11</v>
      </c>
      <c r="J120" s="9"/>
      <c r="K120" s="226" t="s">
        <v>289</v>
      </c>
      <c r="L120" s="359">
        <v>45748</v>
      </c>
      <c r="M120" s="200">
        <v>45748</v>
      </c>
      <c r="N120" s="227">
        <v>5111.9799999999996</v>
      </c>
      <c r="O120" s="227">
        <v>5264.88</v>
      </c>
      <c r="P120" s="85">
        <v>46</v>
      </c>
      <c r="Q120" s="229">
        <v>114.45</v>
      </c>
      <c r="R120" s="331">
        <v>46113</v>
      </c>
      <c r="S120" s="332">
        <v>46113</v>
      </c>
      <c r="T120" s="229">
        <f t="shared" ref="T120:T148" si="25">O121*$AA$1</f>
        <v>9038.1500000000015</v>
      </c>
      <c r="U120" s="229">
        <f t="shared" ref="U120:U149" si="26">C117</f>
        <v>3859.45</v>
      </c>
      <c r="V120" s="229">
        <f t="shared" si="2"/>
        <v>104.30945945945946</v>
      </c>
      <c r="W120" s="229">
        <f t="shared" ref="W120:W149" si="27">U120-T120</f>
        <v>-5178.7000000000016</v>
      </c>
      <c r="X120" s="180">
        <f t="shared" ref="X120:X149" si="28">P120*$AA$1</f>
        <v>50.6</v>
      </c>
      <c r="Y120" s="181">
        <f t="shared" ref="Y120:Y149" si="29">D117</f>
        <v>37</v>
      </c>
      <c r="Z120" s="180">
        <f t="shared" ref="Z120:Z149" si="30">Y120-X120</f>
        <v>-13.600000000000001</v>
      </c>
      <c r="AA120" s="179"/>
      <c r="AB120" s="179"/>
      <c r="AC120" s="334"/>
    </row>
    <row r="121" spans="1:29" ht="14.25">
      <c r="A121" s="10">
        <v>46117</v>
      </c>
      <c r="B121" s="9" t="s">
        <v>289</v>
      </c>
      <c r="C121" s="11">
        <v>3874.5</v>
      </c>
      <c r="D121" s="9">
        <v>37</v>
      </c>
      <c r="E121" s="76">
        <v>25.57</v>
      </c>
      <c r="F121" s="9">
        <v>3</v>
      </c>
      <c r="G121" s="76">
        <v>4.71</v>
      </c>
      <c r="H121" s="13">
        <v>0.28520000000000001</v>
      </c>
      <c r="I121" s="9" t="s">
        <v>11</v>
      </c>
      <c r="J121" s="9"/>
      <c r="K121" s="226" t="s">
        <v>289</v>
      </c>
      <c r="L121" s="359">
        <v>45749</v>
      </c>
      <c r="M121" s="200">
        <v>45749</v>
      </c>
      <c r="N121" s="227">
        <v>7743.9</v>
      </c>
      <c r="O121" s="227">
        <v>8216.5</v>
      </c>
      <c r="P121" s="85">
        <v>87</v>
      </c>
      <c r="Q121" s="229">
        <v>94.44</v>
      </c>
      <c r="R121" s="331">
        <v>46114</v>
      </c>
      <c r="S121" s="332">
        <v>46114</v>
      </c>
      <c r="T121" s="229">
        <f t="shared" si="25"/>
        <v>9483.7820000000011</v>
      </c>
      <c r="U121" s="229">
        <f t="shared" si="26"/>
        <v>4367.92</v>
      </c>
      <c r="V121" s="229">
        <f t="shared" si="2"/>
        <v>103.99809523809525</v>
      </c>
      <c r="W121" s="229">
        <f t="shared" si="27"/>
        <v>-5115.862000000001</v>
      </c>
      <c r="X121" s="180">
        <f t="shared" si="28"/>
        <v>95.7</v>
      </c>
      <c r="Y121" s="181">
        <f t="shared" si="29"/>
        <v>42</v>
      </c>
      <c r="Z121" s="180">
        <f t="shared" si="30"/>
        <v>-53.7</v>
      </c>
      <c r="AA121" s="179"/>
      <c r="AB121" s="179"/>
      <c r="AC121" s="334"/>
    </row>
    <row r="122" spans="1:29" ht="14.25">
      <c r="A122" s="10">
        <v>46118</v>
      </c>
      <c r="B122" s="9" t="s">
        <v>289</v>
      </c>
      <c r="C122" s="11">
        <v>1824.18</v>
      </c>
      <c r="D122" s="9">
        <v>18</v>
      </c>
      <c r="E122" s="76">
        <v>28.19</v>
      </c>
      <c r="F122" s="9">
        <v>2</v>
      </c>
      <c r="G122" s="76">
        <v>8.5</v>
      </c>
      <c r="H122" s="13">
        <v>0.30023</v>
      </c>
      <c r="I122" s="9" t="s">
        <v>11</v>
      </c>
      <c r="J122" s="9"/>
      <c r="K122" s="226" t="s">
        <v>289</v>
      </c>
      <c r="L122" s="359">
        <v>45750</v>
      </c>
      <c r="M122" s="200">
        <v>45750</v>
      </c>
      <c r="N122" s="227">
        <v>8051.72</v>
      </c>
      <c r="O122" s="227">
        <v>8621.6200000000008</v>
      </c>
      <c r="P122" s="85">
        <v>89</v>
      </c>
      <c r="Q122" s="229">
        <v>96.87</v>
      </c>
      <c r="R122" s="331">
        <v>46115</v>
      </c>
      <c r="S122" s="332">
        <v>46115</v>
      </c>
      <c r="T122" s="229">
        <f t="shared" si="25"/>
        <v>6851.02</v>
      </c>
      <c r="U122" s="229">
        <f t="shared" si="26"/>
        <v>4910.3</v>
      </c>
      <c r="V122" s="229">
        <f t="shared" si="2"/>
        <v>100.21020408163265</v>
      </c>
      <c r="W122" s="229">
        <f t="shared" si="27"/>
        <v>-1940.7200000000003</v>
      </c>
      <c r="X122" s="180">
        <f t="shared" si="28"/>
        <v>97.9</v>
      </c>
      <c r="Y122" s="181">
        <f t="shared" si="29"/>
        <v>49</v>
      </c>
      <c r="Z122" s="180">
        <f t="shared" si="30"/>
        <v>-48.900000000000006</v>
      </c>
      <c r="AA122" s="179"/>
      <c r="AB122" s="179"/>
      <c r="AC122" s="334"/>
    </row>
    <row r="123" spans="1:29" ht="14.25">
      <c r="A123" s="10">
        <v>46119</v>
      </c>
      <c r="B123" s="9" t="s">
        <v>289</v>
      </c>
      <c r="C123" s="11">
        <v>2336.7399999999998</v>
      </c>
      <c r="D123" s="9">
        <v>25</v>
      </c>
      <c r="E123" s="76">
        <v>30.29</v>
      </c>
      <c r="F123" s="9">
        <v>2</v>
      </c>
      <c r="G123" s="76">
        <v>5</v>
      </c>
      <c r="H123" s="13">
        <v>0.28599999999999998</v>
      </c>
      <c r="I123" s="9" t="s">
        <v>11</v>
      </c>
      <c r="J123" s="9"/>
      <c r="K123" s="226" t="s">
        <v>289</v>
      </c>
      <c r="L123" s="359">
        <v>45751</v>
      </c>
      <c r="M123" s="200">
        <v>45751</v>
      </c>
      <c r="N123" s="227">
        <v>5839</v>
      </c>
      <c r="O123" s="227">
        <v>6228.2</v>
      </c>
      <c r="P123" s="85">
        <v>76</v>
      </c>
      <c r="Q123" s="229">
        <v>81.95</v>
      </c>
      <c r="R123" s="331">
        <v>46116</v>
      </c>
      <c r="S123" s="332">
        <v>46116</v>
      </c>
      <c r="T123" s="229">
        <f t="shared" si="25"/>
        <v>4433.55</v>
      </c>
      <c r="U123" s="229">
        <f t="shared" si="26"/>
        <v>5424.06</v>
      </c>
      <c r="V123" s="229">
        <f t="shared" si="2"/>
        <v>82.182727272727277</v>
      </c>
      <c r="W123" s="229">
        <f t="shared" si="27"/>
        <v>990.51000000000022</v>
      </c>
      <c r="X123" s="180">
        <f t="shared" si="28"/>
        <v>83.600000000000009</v>
      </c>
      <c r="Y123" s="181">
        <f t="shared" si="29"/>
        <v>66</v>
      </c>
      <c r="Z123" s="180">
        <f t="shared" si="30"/>
        <v>-17.600000000000009</v>
      </c>
      <c r="AA123" s="179"/>
      <c r="AB123" s="179"/>
      <c r="AC123" s="334"/>
    </row>
    <row r="124" spans="1:29" ht="14.25">
      <c r="A124" s="10">
        <v>46120</v>
      </c>
      <c r="B124" s="9" t="s">
        <v>289</v>
      </c>
      <c r="C124" s="11">
        <v>4128.4399999999996</v>
      </c>
      <c r="D124" s="9">
        <v>33</v>
      </c>
      <c r="E124" s="76">
        <v>30.58</v>
      </c>
      <c r="F124" s="9">
        <v>3</v>
      </c>
      <c r="G124" s="76">
        <v>8.25</v>
      </c>
      <c r="H124" s="13">
        <v>0.29609999999999997</v>
      </c>
      <c r="I124" s="9" t="s">
        <v>11</v>
      </c>
      <c r="J124" s="9"/>
      <c r="K124" s="226" t="s">
        <v>289</v>
      </c>
      <c r="L124" s="359">
        <v>45752</v>
      </c>
      <c r="M124" s="200">
        <v>45752</v>
      </c>
      <c r="N124" s="227">
        <v>3669.1</v>
      </c>
      <c r="O124" s="227">
        <v>4030.5</v>
      </c>
      <c r="P124" s="85">
        <v>43</v>
      </c>
      <c r="Q124" s="229">
        <v>93.73</v>
      </c>
      <c r="R124" s="331">
        <v>46117</v>
      </c>
      <c r="S124" s="332">
        <v>46117</v>
      </c>
      <c r="T124" s="229">
        <f t="shared" si="25"/>
        <v>6427.058</v>
      </c>
      <c r="U124" s="229">
        <f t="shared" si="26"/>
        <v>3874.5</v>
      </c>
      <c r="V124" s="229">
        <f t="shared" si="2"/>
        <v>104.71621621621621</v>
      </c>
      <c r="W124" s="229">
        <f t="shared" si="27"/>
        <v>-2552.558</v>
      </c>
      <c r="X124" s="180">
        <f t="shared" si="28"/>
        <v>47.300000000000004</v>
      </c>
      <c r="Y124" s="181">
        <f t="shared" si="29"/>
        <v>37</v>
      </c>
      <c r="Z124" s="180">
        <f t="shared" si="30"/>
        <v>-10.300000000000004</v>
      </c>
      <c r="AA124" s="179"/>
      <c r="AB124" s="179"/>
      <c r="AC124" s="334"/>
    </row>
    <row r="125" spans="1:29" ht="14.25">
      <c r="A125" s="10">
        <v>46121</v>
      </c>
      <c r="B125" s="9" t="s">
        <v>289</v>
      </c>
      <c r="C125" s="11">
        <f>2858.88+111.7</f>
        <v>2970.58</v>
      </c>
      <c r="D125" s="9">
        <v>26</v>
      </c>
      <c r="E125" s="76">
        <v>27.8</v>
      </c>
      <c r="F125" s="9">
        <v>0</v>
      </c>
      <c r="G125" s="76">
        <v>5</v>
      </c>
      <c r="H125" s="363">
        <v>0.34039999999999998</v>
      </c>
      <c r="I125" s="9" t="s">
        <v>11</v>
      </c>
      <c r="J125" s="9" t="s">
        <v>1776</v>
      </c>
      <c r="K125" s="226" t="s">
        <v>289</v>
      </c>
      <c r="L125" s="359">
        <v>45753</v>
      </c>
      <c r="M125" s="200">
        <v>45753</v>
      </c>
      <c r="N125" s="227">
        <v>5495.28</v>
      </c>
      <c r="O125" s="227">
        <v>5842.78</v>
      </c>
      <c r="P125" s="85">
        <v>61</v>
      </c>
      <c r="Q125" s="229">
        <v>95.78</v>
      </c>
      <c r="R125" s="331">
        <v>46118</v>
      </c>
      <c r="S125" s="332">
        <v>46118</v>
      </c>
      <c r="T125" s="229">
        <f t="shared" si="25"/>
        <v>2708.6730000000002</v>
      </c>
      <c r="U125" s="229">
        <f t="shared" si="26"/>
        <v>1824.18</v>
      </c>
      <c r="V125" s="229">
        <f t="shared" si="2"/>
        <v>101.34333333333333</v>
      </c>
      <c r="W125" s="229">
        <f t="shared" si="27"/>
        <v>-884.49300000000017</v>
      </c>
      <c r="X125" s="180">
        <f t="shared" si="28"/>
        <v>67.100000000000009</v>
      </c>
      <c r="Y125" s="181">
        <f t="shared" si="29"/>
        <v>18</v>
      </c>
      <c r="Z125" s="180">
        <f t="shared" si="30"/>
        <v>-49.100000000000009</v>
      </c>
      <c r="AA125" s="179"/>
      <c r="AB125" s="179"/>
      <c r="AC125" s="334"/>
    </row>
    <row r="126" spans="1:29" ht="14.25">
      <c r="A126" s="10">
        <v>46122</v>
      </c>
      <c r="B126" s="9" t="s">
        <v>289</v>
      </c>
      <c r="C126" s="11">
        <v>6961.79</v>
      </c>
      <c r="D126" s="9">
        <v>72</v>
      </c>
      <c r="E126" s="76">
        <v>29.68</v>
      </c>
      <c r="F126" s="9">
        <v>8</v>
      </c>
      <c r="G126" s="76">
        <v>10.66</v>
      </c>
      <c r="H126" s="13">
        <v>0.32100000000000001</v>
      </c>
      <c r="I126" s="9" t="s">
        <v>11</v>
      </c>
      <c r="J126" s="9"/>
      <c r="K126" s="226" t="s">
        <v>289</v>
      </c>
      <c r="L126" s="359">
        <v>45754</v>
      </c>
      <c r="M126" s="200">
        <v>45754</v>
      </c>
      <c r="N126" s="227">
        <v>2309.5300000000002</v>
      </c>
      <c r="O126" s="227">
        <v>2462.4299999999998</v>
      </c>
      <c r="P126" s="85">
        <v>30</v>
      </c>
      <c r="Q126" s="229">
        <v>82.08</v>
      </c>
      <c r="R126" s="331">
        <v>46119</v>
      </c>
      <c r="S126" s="332">
        <v>46119</v>
      </c>
      <c r="T126" s="229">
        <f t="shared" si="25"/>
        <v>3936.5590000000002</v>
      </c>
      <c r="U126" s="229">
        <f t="shared" si="26"/>
        <v>2336.7399999999998</v>
      </c>
      <c r="V126" s="229">
        <f t="shared" si="2"/>
        <v>93.469599999999986</v>
      </c>
      <c r="W126" s="229">
        <f t="shared" si="27"/>
        <v>-1599.8190000000004</v>
      </c>
      <c r="X126" s="180">
        <f t="shared" si="28"/>
        <v>33</v>
      </c>
      <c r="Y126" s="181">
        <f t="shared" si="29"/>
        <v>25</v>
      </c>
      <c r="Z126" s="180">
        <f t="shared" si="30"/>
        <v>-8</v>
      </c>
      <c r="AA126" s="179"/>
      <c r="AB126" s="179"/>
      <c r="AC126" s="334"/>
    </row>
    <row r="127" spans="1:29" ht="14.25">
      <c r="A127" s="10">
        <v>46123</v>
      </c>
      <c r="B127" s="9" t="s">
        <v>289</v>
      </c>
      <c r="C127" s="11">
        <v>8148.98</v>
      </c>
      <c r="D127" s="9">
        <v>92</v>
      </c>
      <c r="E127" s="76">
        <v>29.46</v>
      </c>
      <c r="F127" s="9">
        <v>5</v>
      </c>
      <c r="G127" s="76">
        <v>9.66</v>
      </c>
      <c r="H127" s="13">
        <v>0.30059999999999998</v>
      </c>
      <c r="I127" s="9" t="s">
        <v>11</v>
      </c>
      <c r="J127" s="9"/>
      <c r="K127" s="226" t="s">
        <v>289</v>
      </c>
      <c r="L127" s="359">
        <v>45755</v>
      </c>
      <c r="M127" s="200">
        <v>45755</v>
      </c>
      <c r="N127" s="227">
        <v>3384.09</v>
      </c>
      <c r="O127" s="227">
        <v>3578.69</v>
      </c>
      <c r="P127" s="85">
        <v>37</v>
      </c>
      <c r="Q127" s="229">
        <v>96.72</v>
      </c>
      <c r="R127" s="331">
        <v>46120</v>
      </c>
      <c r="S127" s="332">
        <v>46120</v>
      </c>
      <c r="T127" s="229">
        <f t="shared" si="25"/>
        <v>11344.212000000001</v>
      </c>
      <c r="U127" s="229">
        <f t="shared" si="26"/>
        <v>4128.4399999999996</v>
      </c>
      <c r="V127" s="229">
        <f t="shared" si="2"/>
        <v>125.10424242424241</v>
      </c>
      <c r="W127" s="229">
        <f t="shared" si="27"/>
        <v>-7215.7720000000018</v>
      </c>
      <c r="X127" s="180">
        <f t="shared" si="28"/>
        <v>40.700000000000003</v>
      </c>
      <c r="Y127" s="181">
        <f t="shared" si="29"/>
        <v>33</v>
      </c>
      <c r="Z127" s="180">
        <f t="shared" si="30"/>
        <v>-7.7000000000000028</v>
      </c>
      <c r="AA127" s="179"/>
      <c r="AB127" s="179"/>
      <c r="AC127" s="334"/>
    </row>
    <row r="128" spans="1:29" ht="14.25">
      <c r="A128" s="10">
        <v>46124</v>
      </c>
      <c r="B128" s="9" t="s">
        <v>289</v>
      </c>
      <c r="C128" s="11">
        <v>4821.38</v>
      </c>
      <c r="D128" s="9">
        <v>48</v>
      </c>
      <c r="E128" s="76">
        <v>34.049999999999997</v>
      </c>
      <c r="F128" s="9">
        <v>12</v>
      </c>
      <c r="G128" s="76">
        <v>14.33</v>
      </c>
      <c r="H128" s="13">
        <v>0.29809999999999998</v>
      </c>
      <c r="I128" s="9" t="s">
        <v>11</v>
      </c>
      <c r="J128" s="9"/>
      <c r="K128" s="226" t="s">
        <v>289</v>
      </c>
      <c r="L128" s="359">
        <v>45756</v>
      </c>
      <c r="M128" s="200">
        <v>45756</v>
      </c>
      <c r="N128" s="227">
        <v>9812.52</v>
      </c>
      <c r="O128" s="227">
        <v>10312.92</v>
      </c>
      <c r="P128" s="181">
        <v>125</v>
      </c>
      <c r="Q128" s="229">
        <v>96.38</v>
      </c>
      <c r="R128" s="331">
        <v>46121</v>
      </c>
      <c r="S128" s="332">
        <v>46121</v>
      </c>
      <c r="T128" s="229">
        <f t="shared" si="25"/>
        <v>11831.666000000001</v>
      </c>
      <c r="U128" s="229">
        <f t="shared" si="26"/>
        <v>2970.58</v>
      </c>
      <c r="V128" s="229">
        <f t="shared" si="2"/>
        <v>114.25307692307692</v>
      </c>
      <c r="W128" s="229">
        <f t="shared" si="27"/>
        <v>-8861.0860000000011</v>
      </c>
      <c r="X128" s="180">
        <f t="shared" si="28"/>
        <v>137.5</v>
      </c>
      <c r="Y128" s="181">
        <f t="shared" si="29"/>
        <v>26</v>
      </c>
      <c r="Z128" s="180">
        <f t="shared" si="30"/>
        <v>-111.5</v>
      </c>
      <c r="AA128" s="179"/>
      <c r="AB128" s="179"/>
      <c r="AC128" s="334"/>
    </row>
    <row r="129" spans="1:29" ht="14.25">
      <c r="A129" s="10">
        <v>46125</v>
      </c>
      <c r="B129" s="9" t="s">
        <v>289</v>
      </c>
      <c r="C129" s="11">
        <v>1308.0999999999999</v>
      </c>
      <c r="D129" s="9">
        <v>14</v>
      </c>
      <c r="E129" s="76">
        <v>23.85</v>
      </c>
      <c r="F129" s="9">
        <v>0</v>
      </c>
      <c r="G129" s="76">
        <v>6.5</v>
      </c>
      <c r="H129" s="363">
        <v>0.35010000000000002</v>
      </c>
      <c r="I129" s="9" t="s">
        <v>11</v>
      </c>
      <c r="J129" s="9" t="s">
        <v>1777</v>
      </c>
      <c r="K129" s="226" t="s">
        <v>289</v>
      </c>
      <c r="L129" s="359">
        <v>45757</v>
      </c>
      <c r="M129" s="200">
        <v>45757</v>
      </c>
      <c r="N129" s="227">
        <v>9977.66</v>
      </c>
      <c r="O129" s="227">
        <v>10756.06</v>
      </c>
      <c r="P129" s="181">
        <v>134</v>
      </c>
      <c r="Q129" s="229">
        <v>89.63</v>
      </c>
      <c r="R129" s="331">
        <v>46122</v>
      </c>
      <c r="S129" s="332">
        <v>46122</v>
      </c>
      <c r="T129" s="229">
        <f t="shared" si="25"/>
        <v>6765.6160000000009</v>
      </c>
      <c r="U129" s="229">
        <f t="shared" si="26"/>
        <v>6961.79</v>
      </c>
      <c r="V129" s="229">
        <f t="shared" si="2"/>
        <v>96.691527777777779</v>
      </c>
      <c r="W129" s="229">
        <f t="shared" si="27"/>
        <v>196.17399999999907</v>
      </c>
      <c r="X129" s="180">
        <f t="shared" si="28"/>
        <v>147.4</v>
      </c>
      <c r="Y129" s="181">
        <f t="shared" si="29"/>
        <v>72</v>
      </c>
      <c r="Z129" s="180">
        <f t="shared" si="30"/>
        <v>-75.400000000000006</v>
      </c>
      <c r="AA129" s="179"/>
      <c r="AB129" s="179"/>
      <c r="AC129" s="334"/>
    </row>
    <row r="130" spans="1:29" ht="14.25">
      <c r="A130" s="10">
        <v>46126</v>
      </c>
      <c r="B130" s="9" t="s">
        <v>289</v>
      </c>
      <c r="C130" s="11">
        <v>4843</v>
      </c>
      <c r="D130" s="9">
        <v>38</v>
      </c>
      <c r="E130" s="76">
        <v>35.75</v>
      </c>
      <c r="F130" s="9">
        <v>2</v>
      </c>
      <c r="G130" s="76">
        <v>7.75</v>
      </c>
      <c r="H130" s="363">
        <v>0.36549999999999999</v>
      </c>
      <c r="I130" s="9" t="s">
        <v>11</v>
      </c>
      <c r="J130" s="9" t="s">
        <v>1777</v>
      </c>
      <c r="K130" s="226" t="s">
        <v>289</v>
      </c>
      <c r="L130" s="359">
        <v>45758</v>
      </c>
      <c r="M130" s="200">
        <v>45758</v>
      </c>
      <c r="N130" s="227">
        <v>5691.86</v>
      </c>
      <c r="O130" s="227">
        <v>6150.56</v>
      </c>
      <c r="P130" s="85">
        <v>67</v>
      </c>
      <c r="Q130" s="229">
        <v>91.8</v>
      </c>
      <c r="R130" s="331">
        <v>46123</v>
      </c>
      <c r="S130" s="332">
        <v>46123</v>
      </c>
      <c r="T130" s="229">
        <f t="shared" si="25"/>
        <v>3583.6680000000006</v>
      </c>
      <c r="U130" s="229">
        <f t="shared" si="26"/>
        <v>8148.98</v>
      </c>
      <c r="V130" s="229">
        <f t="shared" si="2"/>
        <v>88.575869565217388</v>
      </c>
      <c r="W130" s="229">
        <f t="shared" si="27"/>
        <v>4565.311999999999</v>
      </c>
      <c r="X130" s="180">
        <f t="shared" si="28"/>
        <v>73.7</v>
      </c>
      <c r="Y130" s="181">
        <f t="shared" si="29"/>
        <v>92</v>
      </c>
      <c r="Z130" s="180">
        <f t="shared" si="30"/>
        <v>18.299999999999997</v>
      </c>
      <c r="AA130" s="179"/>
      <c r="AB130" s="179"/>
      <c r="AC130" s="334"/>
    </row>
    <row r="131" spans="1:29" ht="14.25">
      <c r="A131" s="10">
        <v>46127</v>
      </c>
      <c r="B131" s="9" t="s">
        <v>289</v>
      </c>
      <c r="C131" s="11">
        <v>1804.7</v>
      </c>
      <c r="D131" s="9">
        <v>19</v>
      </c>
      <c r="E131" s="76">
        <v>30.81</v>
      </c>
      <c r="F131" s="9">
        <v>3</v>
      </c>
      <c r="G131" s="76">
        <v>3.75</v>
      </c>
      <c r="H131" s="363">
        <v>0.34179999999999999</v>
      </c>
      <c r="I131" s="9" t="s">
        <v>11</v>
      </c>
      <c r="J131" s="9" t="s">
        <v>1777</v>
      </c>
      <c r="K131" s="226" t="s">
        <v>289</v>
      </c>
      <c r="L131" s="359">
        <v>45759</v>
      </c>
      <c r="M131" s="200">
        <v>45759</v>
      </c>
      <c r="N131" s="227">
        <v>3035.48</v>
      </c>
      <c r="O131" s="227">
        <v>3257.88</v>
      </c>
      <c r="P131" s="85">
        <v>37</v>
      </c>
      <c r="Q131" s="229">
        <v>88.05</v>
      </c>
      <c r="R131" s="331">
        <v>46124</v>
      </c>
      <c r="S131" s="332">
        <v>46124</v>
      </c>
      <c r="T131" s="229">
        <f t="shared" si="25"/>
        <v>5100.7000000000007</v>
      </c>
      <c r="U131" s="229">
        <f t="shared" si="26"/>
        <v>4821.38</v>
      </c>
      <c r="V131" s="229">
        <f t="shared" si="2"/>
        <v>100.44541666666667</v>
      </c>
      <c r="W131" s="229">
        <f t="shared" si="27"/>
        <v>-279.32000000000062</v>
      </c>
      <c r="X131" s="180">
        <f t="shared" si="28"/>
        <v>40.700000000000003</v>
      </c>
      <c r="Y131" s="181">
        <f t="shared" si="29"/>
        <v>48</v>
      </c>
      <c r="Z131" s="180">
        <f t="shared" si="30"/>
        <v>7.2999999999999972</v>
      </c>
      <c r="AA131" s="179"/>
      <c r="AB131" s="179"/>
      <c r="AC131" s="334"/>
    </row>
    <row r="132" spans="1:29" ht="14.25">
      <c r="A132" s="10">
        <v>46128</v>
      </c>
      <c r="B132" s="9" t="s">
        <v>289</v>
      </c>
      <c r="C132" s="11">
        <f>7326.28+357</f>
        <v>7683.28</v>
      </c>
      <c r="D132" s="9">
        <v>37</v>
      </c>
      <c r="E132" s="76">
        <v>28.08</v>
      </c>
      <c r="F132" s="9">
        <v>4</v>
      </c>
      <c r="G132" s="76">
        <v>7</v>
      </c>
      <c r="H132" s="13">
        <v>0.29370000000000002</v>
      </c>
      <c r="I132" s="9" t="s">
        <v>11</v>
      </c>
      <c r="J132" s="9"/>
      <c r="K132" s="226" t="s">
        <v>289</v>
      </c>
      <c r="L132" s="359">
        <v>45760</v>
      </c>
      <c r="M132" s="200">
        <v>45760</v>
      </c>
      <c r="N132" s="227">
        <v>4345.1000000000004</v>
      </c>
      <c r="O132" s="227">
        <v>4637</v>
      </c>
      <c r="P132" s="85">
        <v>45</v>
      </c>
      <c r="Q132" s="229">
        <v>103.04</v>
      </c>
      <c r="R132" s="331">
        <v>46125</v>
      </c>
      <c r="S132" s="332">
        <v>46125</v>
      </c>
      <c r="T132" s="229">
        <f t="shared" si="25"/>
        <v>7599.3280000000004</v>
      </c>
      <c r="U132" s="229">
        <f t="shared" si="26"/>
        <v>1308.0999999999999</v>
      </c>
      <c r="V132" s="229">
        <f t="shared" si="2"/>
        <v>93.435714285714283</v>
      </c>
      <c r="W132" s="229">
        <f t="shared" si="27"/>
        <v>-6291.228000000001</v>
      </c>
      <c r="X132" s="180">
        <f t="shared" si="28"/>
        <v>49.500000000000007</v>
      </c>
      <c r="Y132" s="181">
        <f t="shared" si="29"/>
        <v>14</v>
      </c>
      <c r="Z132" s="180">
        <f t="shared" si="30"/>
        <v>-35.500000000000007</v>
      </c>
      <c r="AA132" s="179"/>
      <c r="AB132" s="179"/>
      <c r="AC132" s="334"/>
    </row>
    <row r="133" spans="1:29" ht="14.25">
      <c r="A133" s="10">
        <v>46129</v>
      </c>
      <c r="B133" s="9" t="s">
        <v>289</v>
      </c>
      <c r="C133" s="11">
        <v>6418.35</v>
      </c>
      <c r="D133" s="9">
        <v>59</v>
      </c>
      <c r="E133" s="76">
        <v>21.56</v>
      </c>
      <c r="F133" s="9">
        <v>1</v>
      </c>
      <c r="G133" s="76">
        <v>7.5</v>
      </c>
      <c r="H133" s="13">
        <v>0.35110000000000002</v>
      </c>
      <c r="I133" s="9" t="s">
        <v>11</v>
      </c>
      <c r="J133" s="9"/>
      <c r="K133" s="226" t="s">
        <v>289</v>
      </c>
      <c r="L133" s="359">
        <v>45761</v>
      </c>
      <c r="M133" s="200">
        <v>45761</v>
      </c>
      <c r="N133" s="227">
        <v>6533.18</v>
      </c>
      <c r="O133" s="227">
        <v>6908.48</v>
      </c>
      <c r="P133" s="85">
        <v>47</v>
      </c>
      <c r="Q133" s="229">
        <v>146.99</v>
      </c>
      <c r="R133" s="331">
        <v>46126</v>
      </c>
      <c r="S133" s="332">
        <v>46126</v>
      </c>
      <c r="T133" s="229">
        <f t="shared" si="25"/>
        <v>4240.9290000000001</v>
      </c>
      <c r="U133" s="229">
        <f t="shared" si="26"/>
        <v>4843</v>
      </c>
      <c r="V133" s="229">
        <f t="shared" si="2"/>
        <v>127.44736842105263</v>
      </c>
      <c r="W133" s="229">
        <f t="shared" si="27"/>
        <v>602.07099999999991</v>
      </c>
      <c r="X133" s="180">
        <f t="shared" si="28"/>
        <v>51.7</v>
      </c>
      <c r="Y133" s="181">
        <f t="shared" si="29"/>
        <v>38</v>
      </c>
      <c r="Z133" s="180">
        <f t="shared" si="30"/>
        <v>-13.700000000000003</v>
      </c>
      <c r="AA133" s="179"/>
      <c r="AB133" s="179"/>
      <c r="AC133" s="334"/>
    </row>
    <row r="134" spans="1:29" ht="14.25">
      <c r="A134" s="10">
        <v>46130</v>
      </c>
      <c r="B134" s="9" t="s">
        <v>289</v>
      </c>
      <c r="C134" s="11">
        <v>6914.61</v>
      </c>
      <c r="D134" s="9">
        <v>70</v>
      </c>
      <c r="E134" s="76">
        <v>33.119999999999997</v>
      </c>
      <c r="F134" s="9">
        <v>4</v>
      </c>
      <c r="G134" s="76">
        <v>7.5</v>
      </c>
      <c r="H134" s="13">
        <v>0.32740000000000002</v>
      </c>
      <c r="I134" s="9" t="s">
        <v>11</v>
      </c>
      <c r="J134" s="9"/>
      <c r="K134" s="226" t="s">
        <v>289</v>
      </c>
      <c r="L134" s="359">
        <v>45762</v>
      </c>
      <c r="M134" s="200">
        <v>45762</v>
      </c>
      <c r="N134" s="227">
        <v>3577.39</v>
      </c>
      <c r="O134" s="227">
        <v>3855.39</v>
      </c>
      <c r="P134" s="85">
        <v>41</v>
      </c>
      <c r="Q134" s="229">
        <v>94.03</v>
      </c>
      <c r="R134" s="331">
        <v>46127</v>
      </c>
      <c r="S134" s="332">
        <v>46127</v>
      </c>
      <c r="T134" s="229">
        <f t="shared" si="25"/>
        <v>9163.4840000000022</v>
      </c>
      <c r="U134" s="229">
        <f t="shared" si="26"/>
        <v>1804.7</v>
      </c>
      <c r="V134" s="229">
        <f t="shared" si="2"/>
        <v>94.984210526315792</v>
      </c>
      <c r="W134" s="229">
        <f t="shared" si="27"/>
        <v>-7358.7840000000024</v>
      </c>
      <c r="X134" s="180">
        <f t="shared" si="28"/>
        <v>45.1</v>
      </c>
      <c r="Y134" s="181">
        <f t="shared" si="29"/>
        <v>19</v>
      </c>
      <c r="Z134" s="180">
        <f t="shared" si="30"/>
        <v>-26.1</v>
      </c>
      <c r="AA134" s="179"/>
      <c r="AB134" s="179"/>
      <c r="AC134" s="334"/>
    </row>
    <row r="135" spans="1:29" ht="14.25">
      <c r="A135" s="10">
        <v>46131</v>
      </c>
      <c r="B135" s="9" t="s">
        <v>289</v>
      </c>
      <c r="C135" s="11">
        <v>4715.9799999999996</v>
      </c>
      <c r="D135" s="9">
        <v>46</v>
      </c>
      <c r="E135" s="76">
        <v>31.19</v>
      </c>
      <c r="F135" s="9">
        <v>7</v>
      </c>
      <c r="G135" s="76">
        <v>9</v>
      </c>
      <c r="H135" s="13">
        <v>0.31640000000000001</v>
      </c>
      <c r="I135" s="9" t="s">
        <v>11</v>
      </c>
      <c r="J135" s="9"/>
      <c r="K135" s="226" t="s">
        <v>289</v>
      </c>
      <c r="L135" s="359">
        <v>45763</v>
      </c>
      <c r="M135" s="200">
        <v>45763</v>
      </c>
      <c r="N135" s="227">
        <v>7955.14</v>
      </c>
      <c r="O135" s="227">
        <v>8330.44</v>
      </c>
      <c r="P135" s="85">
        <v>82</v>
      </c>
      <c r="Q135" s="229">
        <v>101.59</v>
      </c>
      <c r="R135" s="331">
        <v>46128</v>
      </c>
      <c r="S135" s="332">
        <v>46128</v>
      </c>
      <c r="T135" s="229">
        <f t="shared" si="25"/>
        <v>12122.517</v>
      </c>
      <c r="U135" s="229">
        <f t="shared" si="26"/>
        <v>7683.28</v>
      </c>
      <c r="V135" s="229">
        <f t="shared" si="2"/>
        <v>207.65621621621622</v>
      </c>
      <c r="W135" s="229">
        <f t="shared" si="27"/>
        <v>-4439.2370000000001</v>
      </c>
      <c r="X135" s="180">
        <f t="shared" si="28"/>
        <v>90.2</v>
      </c>
      <c r="Y135" s="181">
        <f t="shared" si="29"/>
        <v>37</v>
      </c>
      <c r="Z135" s="180">
        <f t="shared" si="30"/>
        <v>-53.2</v>
      </c>
      <c r="AA135" s="179"/>
      <c r="AB135" s="179"/>
      <c r="AC135" s="334"/>
    </row>
    <row r="136" spans="1:29" ht="14.25">
      <c r="A136" s="10">
        <v>46132</v>
      </c>
      <c r="B136" s="9" t="s">
        <v>289</v>
      </c>
      <c r="C136" s="11">
        <v>4795.3999999999996</v>
      </c>
      <c r="D136" s="9">
        <v>49</v>
      </c>
      <c r="E136" s="76">
        <v>31.48</v>
      </c>
      <c r="F136" s="9">
        <v>4</v>
      </c>
      <c r="G136" s="76">
        <v>13.33</v>
      </c>
      <c r="H136" s="13">
        <v>0.32750000000000001</v>
      </c>
      <c r="I136" s="9" t="s">
        <v>11</v>
      </c>
      <c r="J136" s="9"/>
      <c r="K136" s="226" t="s">
        <v>289</v>
      </c>
      <c r="L136" s="359">
        <v>45764</v>
      </c>
      <c r="M136" s="200">
        <v>45764</v>
      </c>
      <c r="N136" s="227">
        <v>10422.77</v>
      </c>
      <c r="O136" s="227">
        <v>11020.47</v>
      </c>
      <c r="P136" s="181">
        <v>144</v>
      </c>
      <c r="Q136" s="229">
        <v>96.67</v>
      </c>
      <c r="R136" s="331">
        <v>46129</v>
      </c>
      <c r="S136" s="332">
        <v>46129</v>
      </c>
      <c r="T136" s="229">
        <f t="shared" si="25"/>
        <v>6090.7660000000005</v>
      </c>
      <c r="U136" s="229">
        <f t="shared" si="26"/>
        <v>6418.35</v>
      </c>
      <c r="V136" s="229">
        <f t="shared" si="2"/>
        <v>108.785593220339</v>
      </c>
      <c r="W136" s="229">
        <f t="shared" si="27"/>
        <v>327.58399999999983</v>
      </c>
      <c r="X136" s="180">
        <f t="shared" si="28"/>
        <v>158.4</v>
      </c>
      <c r="Y136" s="181">
        <f t="shared" si="29"/>
        <v>59</v>
      </c>
      <c r="Z136" s="180">
        <f t="shared" si="30"/>
        <v>-99.4</v>
      </c>
      <c r="AA136" s="179"/>
      <c r="AB136" s="179"/>
      <c r="AC136" s="334"/>
    </row>
    <row r="137" spans="1:29" ht="14.25">
      <c r="A137" s="10">
        <v>46133</v>
      </c>
      <c r="B137" s="9" t="s">
        <v>289</v>
      </c>
      <c r="C137" s="11">
        <v>6531.88</v>
      </c>
      <c r="D137" s="9">
        <v>65</v>
      </c>
      <c r="E137" s="76">
        <v>29.55</v>
      </c>
      <c r="F137" s="9">
        <v>7</v>
      </c>
      <c r="G137" s="76">
        <v>10.4</v>
      </c>
      <c r="H137" s="13">
        <v>0.3201</v>
      </c>
      <c r="I137" s="9" t="s">
        <v>11</v>
      </c>
      <c r="J137" s="9"/>
      <c r="K137" s="226" t="s">
        <v>289</v>
      </c>
      <c r="L137" s="359">
        <v>45765</v>
      </c>
      <c r="M137" s="200">
        <v>45765</v>
      </c>
      <c r="N137" s="227">
        <v>5203.46</v>
      </c>
      <c r="O137" s="227">
        <v>5537.06</v>
      </c>
      <c r="P137" s="85">
        <v>61</v>
      </c>
      <c r="Q137" s="229">
        <v>90.77</v>
      </c>
      <c r="R137" s="331">
        <v>46130</v>
      </c>
      <c r="S137" s="332">
        <v>46130</v>
      </c>
      <c r="T137" s="229">
        <f t="shared" si="25"/>
        <v>0</v>
      </c>
      <c r="U137" s="229">
        <f t="shared" si="26"/>
        <v>6914.61</v>
      </c>
      <c r="V137" s="229">
        <f t="shared" si="2"/>
        <v>98.780142857142849</v>
      </c>
      <c r="W137" s="229">
        <f t="shared" si="27"/>
        <v>6914.61</v>
      </c>
      <c r="X137" s="180">
        <f t="shared" si="28"/>
        <v>67.100000000000009</v>
      </c>
      <c r="Y137" s="181">
        <f t="shared" si="29"/>
        <v>70</v>
      </c>
      <c r="Z137" s="180">
        <f t="shared" si="30"/>
        <v>2.8999999999999915</v>
      </c>
      <c r="AA137" s="179"/>
      <c r="AB137" s="179"/>
      <c r="AC137" s="334"/>
    </row>
    <row r="138" spans="1:29" ht="14.25">
      <c r="A138" s="10">
        <v>46134</v>
      </c>
      <c r="B138" s="9" t="s">
        <v>289</v>
      </c>
      <c r="C138" s="11">
        <v>2432.2199999999998</v>
      </c>
      <c r="D138" s="9">
        <v>20</v>
      </c>
      <c r="E138" s="76">
        <v>26.81</v>
      </c>
      <c r="F138" s="9">
        <v>2</v>
      </c>
      <c r="G138" s="76">
        <v>4.5</v>
      </c>
      <c r="H138" s="13">
        <v>0.28489999999999999</v>
      </c>
      <c r="I138" s="9" t="s">
        <v>11</v>
      </c>
      <c r="J138" s="9"/>
      <c r="K138" s="226" t="s">
        <v>289</v>
      </c>
      <c r="L138" s="359">
        <v>45766</v>
      </c>
      <c r="M138" s="200">
        <v>45766</v>
      </c>
      <c r="N138" s="227">
        <v>3013.07</v>
      </c>
      <c r="O138" s="229">
        <v>0</v>
      </c>
      <c r="P138" s="85">
        <v>34</v>
      </c>
      <c r="Q138" s="229">
        <v>94.34</v>
      </c>
      <c r="R138" s="331">
        <v>46131</v>
      </c>
      <c r="S138" s="332">
        <v>46131</v>
      </c>
      <c r="T138" s="229">
        <f t="shared" si="25"/>
        <v>4884.8910000000005</v>
      </c>
      <c r="U138" s="229">
        <f t="shared" si="26"/>
        <v>4715.9799999999996</v>
      </c>
      <c r="V138" s="229">
        <f t="shared" si="2"/>
        <v>102.52130434782607</v>
      </c>
      <c r="W138" s="229">
        <f t="shared" si="27"/>
        <v>-168.91100000000097</v>
      </c>
      <c r="X138" s="180">
        <f t="shared" si="28"/>
        <v>37.400000000000006</v>
      </c>
      <c r="Y138" s="181">
        <f t="shared" si="29"/>
        <v>46</v>
      </c>
      <c r="Z138" s="180">
        <f t="shared" si="30"/>
        <v>8.5999999999999943</v>
      </c>
      <c r="AA138" s="179"/>
      <c r="AB138" s="179"/>
      <c r="AC138" s="334"/>
    </row>
    <row r="139" spans="1:29" ht="14.25">
      <c r="A139" s="10">
        <v>46135</v>
      </c>
      <c r="B139" s="9" t="s">
        <v>289</v>
      </c>
      <c r="C139" s="11">
        <v>4223</v>
      </c>
      <c r="D139" s="9">
        <v>30</v>
      </c>
      <c r="E139" s="76">
        <v>24.36</v>
      </c>
      <c r="F139" s="9">
        <v>3</v>
      </c>
      <c r="G139" s="76">
        <v>6.75</v>
      </c>
      <c r="H139" s="13">
        <v>0.30909999999999999</v>
      </c>
      <c r="I139" s="9" t="s">
        <v>11</v>
      </c>
      <c r="J139" s="9"/>
      <c r="K139" s="226" t="s">
        <v>289</v>
      </c>
      <c r="L139" s="359">
        <v>45767</v>
      </c>
      <c r="M139" s="200">
        <v>45767</v>
      </c>
      <c r="N139" s="227">
        <v>4162.8100000000004</v>
      </c>
      <c r="O139" s="227">
        <v>4440.8100000000004</v>
      </c>
      <c r="P139" s="85">
        <v>38</v>
      </c>
      <c r="Q139" s="229">
        <v>116.86</v>
      </c>
      <c r="R139" s="331">
        <v>46132</v>
      </c>
      <c r="S139" s="332">
        <v>46132</v>
      </c>
      <c r="T139" s="229">
        <f t="shared" si="25"/>
        <v>4924.2380000000003</v>
      </c>
      <c r="U139" s="229">
        <f t="shared" si="26"/>
        <v>4795.3999999999996</v>
      </c>
      <c r="V139" s="229">
        <f t="shared" si="2"/>
        <v>97.86530612244897</v>
      </c>
      <c r="W139" s="229">
        <f t="shared" si="27"/>
        <v>-128.83800000000065</v>
      </c>
      <c r="X139" s="180">
        <f t="shared" si="28"/>
        <v>41.800000000000004</v>
      </c>
      <c r="Y139" s="181">
        <f t="shared" si="29"/>
        <v>49</v>
      </c>
      <c r="Z139" s="180">
        <f t="shared" si="30"/>
        <v>7.1999999999999957</v>
      </c>
      <c r="AA139" s="179"/>
      <c r="AB139" s="179"/>
      <c r="AC139" s="334"/>
    </row>
    <row r="140" spans="1:29" ht="14.25">
      <c r="A140" s="10">
        <v>46136</v>
      </c>
      <c r="B140" s="9" t="s">
        <v>289</v>
      </c>
      <c r="C140" s="11">
        <v>6454.63</v>
      </c>
      <c r="D140" s="9">
        <v>73</v>
      </c>
      <c r="E140" s="76">
        <v>26.84</v>
      </c>
      <c r="F140" s="9">
        <v>3</v>
      </c>
      <c r="G140" s="76">
        <v>6.85</v>
      </c>
      <c r="H140" s="13">
        <v>0.2697</v>
      </c>
      <c r="I140" s="9" t="s">
        <v>11</v>
      </c>
      <c r="J140" s="9"/>
      <c r="K140" s="226" t="s">
        <v>289</v>
      </c>
      <c r="L140" s="359">
        <v>45768</v>
      </c>
      <c r="M140" s="200">
        <v>45768</v>
      </c>
      <c r="N140" s="227">
        <v>4129.08</v>
      </c>
      <c r="O140" s="227">
        <v>4476.58</v>
      </c>
      <c r="P140" s="85">
        <v>51</v>
      </c>
      <c r="Q140" s="229">
        <v>87.78</v>
      </c>
      <c r="R140" s="331">
        <v>46133</v>
      </c>
      <c r="S140" s="332">
        <v>46133</v>
      </c>
      <c r="T140" s="229">
        <f t="shared" si="25"/>
        <v>6498.3490000000011</v>
      </c>
      <c r="U140" s="229">
        <f t="shared" si="26"/>
        <v>6531.88</v>
      </c>
      <c r="V140" s="229">
        <f t="shared" si="2"/>
        <v>100.49046153846155</v>
      </c>
      <c r="W140" s="229">
        <f t="shared" si="27"/>
        <v>33.53099999999904</v>
      </c>
      <c r="X140" s="180">
        <f t="shared" si="28"/>
        <v>56.1</v>
      </c>
      <c r="Y140" s="181">
        <f t="shared" si="29"/>
        <v>65</v>
      </c>
      <c r="Z140" s="180">
        <f t="shared" si="30"/>
        <v>8.8999999999999986</v>
      </c>
      <c r="AA140" s="179"/>
      <c r="AB140" s="179"/>
      <c r="AC140" s="334"/>
    </row>
    <row r="141" spans="1:29" ht="14.25">
      <c r="A141" s="10">
        <v>46137</v>
      </c>
      <c r="B141" s="9" t="s">
        <v>289</v>
      </c>
      <c r="C141" s="11">
        <v>7516.61</v>
      </c>
      <c r="D141" s="9">
        <v>78</v>
      </c>
      <c r="E141" s="76">
        <v>26.37</v>
      </c>
      <c r="F141" s="9">
        <v>1</v>
      </c>
      <c r="G141" s="76">
        <v>7.85</v>
      </c>
      <c r="H141" s="13">
        <v>0.24540000000000001</v>
      </c>
      <c r="I141" s="9" t="s">
        <v>11</v>
      </c>
      <c r="J141" s="9"/>
      <c r="K141" s="226" t="s">
        <v>289</v>
      </c>
      <c r="L141" s="359">
        <v>45769</v>
      </c>
      <c r="M141" s="200">
        <v>45769</v>
      </c>
      <c r="N141" s="227">
        <v>5379.39</v>
      </c>
      <c r="O141" s="227">
        <v>5907.59</v>
      </c>
      <c r="P141" s="85">
        <v>62</v>
      </c>
      <c r="Q141" s="229">
        <v>95.28</v>
      </c>
      <c r="R141" s="331">
        <v>46134</v>
      </c>
      <c r="S141" s="332">
        <v>46134</v>
      </c>
      <c r="T141" s="229">
        <f t="shared" si="25"/>
        <v>8999.0670000000009</v>
      </c>
      <c r="U141" s="229">
        <f t="shared" si="26"/>
        <v>2432.2199999999998</v>
      </c>
      <c r="V141" s="229">
        <f t="shared" si="2"/>
        <v>121.61099999999999</v>
      </c>
      <c r="W141" s="229">
        <f t="shared" si="27"/>
        <v>-6566.8470000000016</v>
      </c>
      <c r="X141" s="180">
        <f t="shared" si="28"/>
        <v>68.2</v>
      </c>
      <c r="Y141" s="181">
        <f t="shared" si="29"/>
        <v>20</v>
      </c>
      <c r="Z141" s="180">
        <f t="shared" si="30"/>
        <v>-48.2</v>
      </c>
      <c r="AA141" s="179"/>
      <c r="AB141" s="179"/>
      <c r="AC141" s="334"/>
    </row>
    <row r="142" spans="1:29" ht="14.25">
      <c r="A142" s="10">
        <v>46138</v>
      </c>
      <c r="B142" s="9" t="s">
        <v>289</v>
      </c>
      <c r="C142" s="11">
        <v>6035.53</v>
      </c>
      <c r="D142" s="9">
        <v>66</v>
      </c>
      <c r="E142" s="76">
        <v>38.89</v>
      </c>
      <c r="F142" s="9">
        <v>33</v>
      </c>
      <c r="G142" s="76">
        <v>11.6</v>
      </c>
      <c r="H142" s="13">
        <v>0.27029999999999998</v>
      </c>
      <c r="I142" s="9" t="s">
        <v>11</v>
      </c>
      <c r="J142" s="9"/>
      <c r="K142" s="226" t="s">
        <v>289</v>
      </c>
      <c r="L142" s="359">
        <v>45770</v>
      </c>
      <c r="M142" s="200">
        <v>45770</v>
      </c>
      <c r="N142" s="227">
        <v>7597.17</v>
      </c>
      <c r="O142" s="227">
        <v>8180.97</v>
      </c>
      <c r="P142" s="85">
        <v>87</v>
      </c>
      <c r="Q142" s="229">
        <v>94.03</v>
      </c>
      <c r="R142" s="331">
        <v>46135</v>
      </c>
      <c r="S142" s="332">
        <v>46135</v>
      </c>
      <c r="T142" s="229">
        <f t="shared" si="25"/>
        <v>8101.5440000000008</v>
      </c>
      <c r="U142" s="229">
        <f t="shared" si="26"/>
        <v>4223</v>
      </c>
      <c r="V142" s="229">
        <f t="shared" si="2"/>
        <v>140.76666666666668</v>
      </c>
      <c r="W142" s="229">
        <f t="shared" si="27"/>
        <v>-3878.5440000000008</v>
      </c>
      <c r="X142" s="180">
        <f t="shared" si="28"/>
        <v>95.7</v>
      </c>
      <c r="Y142" s="181">
        <f t="shared" si="29"/>
        <v>30</v>
      </c>
      <c r="Z142" s="180">
        <f t="shared" si="30"/>
        <v>-65.7</v>
      </c>
      <c r="AA142" s="179"/>
      <c r="AB142" s="179"/>
      <c r="AC142" s="334"/>
    </row>
    <row r="143" spans="1:29" ht="14.25">
      <c r="A143" s="10">
        <v>46139</v>
      </c>
      <c r="B143" s="9" t="s">
        <v>289</v>
      </c>
      <c r="C143" s="11">
        <v>1505.1</v>
      </c>
      <c r="D143" s="9">
        <v>19</v>
      </c>
      <c r="E143" s="76">
        <v>26.89</v>
      </c>
      <c r="F143" s="9">
        <v>1</v>
      </c>
      <c r="G143" s="76">
        <v>5.5</v>
      </c>
      <c r="H143" s="13">
        <v>0.25340000000000001</v>
      </c>
      <c r="I143" s="9" t="s">
        <v>11</v>
      </c>
      <c r="J143" s="9"/>
      <c r="K143" s="226" t="s">
        <v>289</v>
      </c>
      <c r="L143" s="359">
        <v>45771</v>
      </c>
      <c r="M143" s="200">
        <v>45771</v>
      </c>
      <c r="N143" s="227">
        <v>6892.44</v>
      </c>
      <c r="O143" s="227">
        <v>7365.04</v>
      </c>
      <c r="P143" s="85">
        <v>77</v>
      </c>
      <c r="Q143" s="229">
        <v>95.65</v>
      </c>
      <c r="R143" s="331">
        <v>46136</v>
      </c>
      <c r="S143" s="332">
        <v>46136</v>
      </c>
      <c r="T143" s="229">
        <f t="shared" si="25"/>
        <v>5592.6639999999998</v>
      </c>
      <c r="U143" s="229">
        <f t="shared" si="26"/>
        <v>6454.63</v>
      </c>
      <c r="V143" s="229">
        <f t="shared" si="2"/>
        <v>88.41958904109589</v>
      </c>
      <c r="W143" s="229">
        <f t="shared" si="27"/>
        <v>861.96600000000035</v>
      </c>
      <c r="X143" s="180">
        <f t="shared" si="28"/>
        <v>84.7</v>
      </c>
      <c r="Y143" s="181">
        <f t="shared" si="29"/>
        <v>73</v>
      </c>
      <c r="Z143" s="180">
        <f t="shared" si="30"/>
        <v>-11.700000000000003</v>
      </c>
      <c r="AA143" s="179"/>
      <c r="AB143" s="179"/>
      <c r="AC143" s="334"/>
    </row>
    <row r="144" spans="1:29" ht="14.25">
      <c r="A144" s="10">
        <v>46140</v>
      </c>
      <c r="B144" s="9" t="s">
        <v>289</v>
      </c>
      <c r="C144" s="11">
        <v>3838.6</v>
      </c>
      <c r="D144" s="9">
        <v>30</v>
      </c>
      <c r="E144" s="76">
        <v>35.32</v>
      </c>
      <c r="F144" s="9">
        <v>8</v>
      </c>
      <c r="G144" s="76">
        <v>6.25</v>
      </c>
      <c r="H144" s="13">
        <v>0.28120000000000001</v>
      </c>
      <c r="I144" s="9" t="s">
        <v>11</v>
      </c>
      <c r="J144" s="9"/>
      <c r="K144" s="226" t="s">
        <v>289</v>
      </c>
      <c r="L144" s="359">
        <v>45772</v>
      </c>
      <c r="M144" s="200">
        <v>45772</v>
      </c>
      <c r="N144" s="227">
        <v>4736.74</v>
      </c>
      <c r="O144" s="227">
        <v>5084.24</v>
      </c>
      <c r="P144" s="85">
        <v>55</v>
      </c>
      <c r="Q144" s="229">
        <v>92.44</v>
      </c>
      <c r="R144" s="331">
        <v>46137</v>
      </c>
      <c r="S144" s="332">
        <v>46137</v>
      </c>
      <c r="T144" s="229">
        <f t="shared" si="25"/>
        <v>6742.8350000000009</v>
      </c>
      <c r="U144" s="229">
        <f t="shared" si="26"/>
        <v>7516.61</v>
      </c>
      <c r="V144" s="229">
        <f t="shared" si="2"/>
        <v>96.366794871794866</v>
      </c>
      <c r="W144" s="229">
        <f t="shared" si="27"/>
        <v>773.77499999999873</v>
      </c>
      <c r="X144" s="180">
        <f t="shared" si="28"/>
        <v>60.500000000000007</v>
      </c>
      <c r="Y144" s="181">
        <f t="shared" si="29"/>
        <v>78</v>
      </c>
      <c r="Z144" s="180">
        <f t="shared" si="30"/>
        <v>17.499999999999993</v>
      </c>
      <c r="AA144" s="179"/>
      <c r="AB144" s="179"/>
      <c r="AC144" s="334"/>
    </row>
    <row r="145" spans="1:29" ht="14.25">
      <c r="A145" s="10">
        <v>46141</v>
      </c>
      <c r="B145" s="9" t="s">
        <v>289</v>
      </c>
      <c r="C145" s="11">
        <v>2763.88</v>
      </c>
      <c r="D145" s="9">
        <v>30</v>
      </c>
      <c r="E145" s="76">
        <v>32.020000000000003</v>
      </c>
      <c r="F145" s="9">
        <v>5</v>
      </c>
      <c r="G145" s="76">
        <v>5.75</v>
      </c>
      <c r="H145" s="13">
        <v>0.25469999999999998</v>
      </c>
      <c r="I145" s="9" t="s">
        <v>11</v>
      </c>
      <c r="J145" s="9"/>
      <c r="K145" s="226" t="s">
        <v>289</v>
      </c>
      <c r="L145" s="359">
        <v>45773</v>
      </c>
      <c r="M145" s="200">
        <v>45773</v>
      </c>
      <c r="N145" s="227">
        <v>5643.35</v>
      </c>
      <c r="O145" s="227">
        <v>6129.85</v>
      </c>
      <c r="P145" s="85">
        <v>57</v>
      </c>
      <c r="Q145" s="229">
        <v>107.54</v>
      </c>
      <c r="R145" s="331">
        <v>46138</v>
      </c>
      <c r="S145" s="332">
        <v>46138</v>
      </c>
      <c r="T145" s="229">
        <f t="shared" si="25"/>
        <v>3227.4</v>
      </c>
      <c r="U145" s="229">
        <f t="shared" si="26"/>
        <v>6035.53</v>
      </c>
      <c r="V145" s="229">
        <f t="shared" si="2"/>
        <v>91.447424242424233</v>
      </c>
      <c r="W145" s="229">
        <f t="shared" si="27"/>
        <v>2808.1299999999997</v>
      </c>
      <c r="X145" s="180">
        <f t="shared" si="28"/>
        <v>62.7</v>
      </c>
      <c r="Y145" s="181">
        <f t="shared" si="29"/>
        <v>66</v>
      </c>
      <c r="Z145" s="180">
        <f t="shared" si="30"/>
        <v>3.2999999999999972</v>
      </c>
      <c r="AA145" s="179"/>
      <c r="AB145" s="179"/>
      <c r="AC145" s="334"/>
    </row>
    <row r="146" spans="1:29" ht="14.25">
      <c r="A146" s="10">
        <v>46142</v>
      </c>
      <c r="B146" s="9" t="s">
        <v>289</v>
      </c>
      <c r="C146" s="11">
        <v>5699.95</v>
      </c>
      <c r="D146" s="9">
        <v>49</v>
      </c>
      <c r="E146" s="76">
        <v>29.41</v>
      </c>
      <c r="F146" s="9">
        <v>6</v>
      </c>
      <c r="G146" s="76">
        <v>11</v>
      </c>
      <c r="H146" s="13">
        <v>0.23680000000000001</v>
      </c>
      <c r="I146" s="9" t="s">
        <v>11</v>
      </c>
      <c r="J146" s="9"/>
      <c r="K146" s="226" t="s">
        <v>289</v>
      </c>
      <c r="L146" s="359">
        <v>45774</v>
      </c>
      <c r="M146" s="200">
        <v>45774</v>
      </c>
      <c r="N146" s="227">
        <v>2642.1</v>
      </c>
      <c r="O146" s="227">
        <v>2934</v>
      </c>
      <c r="P146" s="85">
        <v>32</v>
      </c>
      <c r="Q146" s="229">
        <v>91.69</v>
      </c>
      <c r="R146" s="331">
        <v>46139</v>
      </c>
      <c r="S146" s="332">
        <v>46139</v>
      </c>
      <c r="T146" s="229">
        <f t="shared" si="25"/>
        <v>4345.5830000000005</v>
      </c>
      <c r="U146" s="229">
        <f t="shared" si="26"/>
        <v>1505.1</v>
      </c>
      <c r="V146" s="229">
        <f t="shared" si="2"/>
        <v>79.215789473684211</v>
      </c>
      <c r="W146" s="229">
        <f t="shared" si="27"/>
        <v>-2840.4830000000006</v>
      </c>
      <c r="X146" s="180">
        <f t="shared" si="28"/>
        <v>35.200000000000003</v>
      </c>
      <c r="Y146" s="181">
        <f t="shared" si="29"/>
        <v>19</v>
      </c>
      <c r="Z146" s="180">
        <f t="shared" si="30"/>
        <v>-16.200000000000003</v>
      </c>
      <c r="AA146" s="179"/>
      <c r="AB146" s="179"/>
      <c r="AC146" s="334"/>
    </row>
    <row r="147" spans="1:29" ht="14.25">
      <c r="A147" s="10">
        <v>46143</v>
      </c>
      <c r="B147" s="9" t="s">
        <v>289</v>
      </c>
      <c r="C147" s="11">
        <v>7003.66</v>
      </c>
      <c r="D147" s="9">
        <v>67</v>
      </c>
      <c r="E147" s="76">
        <v>25.43</v>
      </c>
      <c r="F147" s="9">
        <v>1</v>
      </c>
      <c r="G147" s="76">
        <v>7.57</v>
      </c>
      <c r="H147" s="13">
        <v>0.3276</v>
      </c>
      <c r="I147" s="9" t="s">
        <v>11</v>
      </c>
      <c r="J147" s="9"/>
      <c r="K147" s="226" t="s">
        <v>289</v>
      </c>
      <c r="L147" s="359">
        <v>45775</v>
      </c>
      <c r="M147" s="200">
        <v>45775</v>
      </c>
      <c r="N147" s="227">
        <v>3603.03</v>
      </c>
      <c r="O147" s="227">
        <v>3950.53</v>
      </c>
      <c r="P147" s="85">
        <v>42</v>
      </c>
      <c r="Q147" s="229">
        <v>94.06</v>
      </c>
      <c r="R147" s="331">
        <v>46140</v>
      </c>
      <c r="S147" s="332">
        <v>46140</v>
      </c>
      <c r="T147" s="229">
        <f t="shared" si="25"/>
        <v>4735.2910000000011</v>
      </c>
      <c r="U147" s="229">
        <f t="shared" si="26"/>
        <v>3838.6</v>
      </c>
      <c r="V147" s="229">
        <f t="shared" si="2"/>
        <v>127.95333333333333</v>
      </c>
      <c r="W147" s="229">
        <f t="shared" si="27"/>
        <v>-896.69100000000117</v>
      </c>
      <c r="X147" s="180">
        <f t="shared" si="28"/>
        <v>46.2</v>
      </c>
      <c r="Y147" s="181">
        <f t="shared" si="29"/>
        <v>30</v>
      </c>
      <c r="Z147" s="180">
        <f t="shared" si="30"/>
        <v>-16.200000000000003</v>
      </c>
      <c r="AA147" s="179"/>
      <c r="AB147" s="179"/>
      <c r="AC147" s="334"/>
    </row>
    <row r="148" spans="1:29" ht="14.25">
      <c r="A148" s="10">
        <v>46144</v>
      </c>
      <c r="B148" s="9" t="s">
        <v>289</v>
      </c>
      <c r="C148" s="11">
        <v>6499.6</v>
      </c>
      <c r="D148" s="9">
        <v>59</v>
      </c>
      <c r="E148" s="76">
        <v>25.78</v>
      </c>
      <c r="F148" s="9">
        <v>1</v>
      </c>
      <c r="G148" s="76">
        <v>7.33</v>
      </c>
      <c r="H148" s="13">
        <v>0.31180000000000002</v>
      </c>
      <c r="I148" s="9" t="s">
        <v>11</v>
      </c>
      <c r="J148" s="9"/>
      <c r="K148" s="226" t="s">
        <v>289</v>
      </c>
      <c r="L148" s="359">
        <v>45776</v>
      </c>
      <c r="M148" s="200">
        <v>45776</v>
      </c>
      <c r="N148" s="227">
        <v>4040.71</v>
      </c>
      <c r="O148" s="227">
        <v>4304.8100000000004</v>
      </c>
      <c r="P148" s="85">
        <v>40</v>
      </c>
      <c r="Q148" s="229">
        <v>107.62</v>
      </c>
      <c r="R148" s="331">
        <v>46141</v>
      </c>
      <c r="S148" s="332">
        <v>46141</v>
      </c>
      <c r="T148" s="229">
        <f t="shared" si="25"/>
        <v>10845.12</v>
      </c>
      <c r="U148" s="229">
        <f t="shared" si="26"/>
        <v>2763.88</v>
      </c>
      <c r="V148" s="229">
        <f t="shared" si="2"/>
        <v>92.129333333333335</v>
      </c>
      <c r="W148" s="229">
        <f t="shared" si="27"/>
        <v>-8081.2400000000007</v>
      </c>
      <c r="X148" s="180">
        <f t="shared" si="28"/>
        <v>44</v>
      </c>
      <c r="Y148" s="181">
        <f t="shared" si="29"/>
        <v>30</v>
      </c>
      <c r="Z148" s="180">
        <f t="shared" si="30"/>
        <v>-14</v>
      </c>
      <c r="AA148" s="179"/>
      <c r="AB148" s="179"/>
      <c r="AC148" s="334"/>
    </row>
    <row r="149" spans="1:29" ht="14.25">
      <c r="A149" s="10">
        <v>46145</v>
      </c>
      <c r="B149" s="9" t="s">
        <v>289</v>
      </c>
      <c r="C149" s="11">
        <v>5057.5</v>
      </c>
      <c r="D149" s="9">
        <v>45</v>
      </c>
      <c r="E149" s="76">
        <v>25.51</v>
      </c>
      <c r="F149" s="9">
        <v>0</v>
      </c>
      <c r="G149" s="76">
        <v>8.6</v>
      </c>
      <c r="H149" s="13">
        <v>0.26640000000000003</v>
      </c>
      <c r="I149" s="9" t="s">
        <v>11</v>
      </c>
      <c r="J149" s="9"/>
      <c r="K149" s="226" t="s">
        <v>289</v>
      </c>
      <c r="L149" s="359">
        <v>45777</v>
      </c>
      <c r="M149" s="200">
        <v>45777</v>
      </c>
      <c r="N149" s="227">
        <v>9414.4</v>
      </c>
      <c r="O149" s="227">
        <v>9859.2000000000007</v>
      </c>
      <c r="P149" s="85">
        <v>91</v>
      </c>
      <c r="Q149" s="229">
        <v>108.34</v>
      </c>
      <c r="R149" s="331">
        <v>46142</v>
      </c>
      <c r="S149" s="332">
        <v>46142</v>
      </c>
      <c r="T149" s="229">
        <f>O151*$AA$1</f>
        <v>10044.452000000001</v>
      </c>
      <c r="U149" s="229">
        <f t="shared" si="26"/>
        <v>5699.95</v>
      </c>
      <c r="V149" s="229">
        <f t="shared" si="2"/>
        <v>116.32551020408162</v>
      </c>
      <c r="W149" s="229">
        <f t="shared" si="27"/>
        <v>-4344.5020000000013</v>
      </c>
      <c r="X149" s="180">
        <f t="shared" si="28"/>
        <v>100.10000000000001</v>
      </c>
      <c r="Y149" s="181">
        <f t="shared" si="29"/>
        <v>49</v>
      </c>
      <c r="Z149" s="180">
        <f t="shared" si="30"/>
        <v>-51.100000000000009</v>
      </c>
      <c r="AA149" s="179"/>
      <c r="AB149" s="179"/>
      <c r="AC149" s="334"/>
    </row>
    <row r="150" spans="1:29" ht="15">
      <c r="A150" s="10">
        <v>46146</v>
      </c>
      <c r="B150" s="9" t="s">
        <v>289</v>
      </c>
      <c r="C150" s="11">
        <v>2924.63</v>
      </c>
      <c r="D150" s="9">
        <v>27</v>
      </c>
      <c r="E150" s="76">
        <v>26.58</v>
      </c>
      <c r="F150" s="9">
        <v>1</v>
      </c>
      <c r="G150" s="76">
        <v>11.5</v>
      </c>
      <c r="H150" s="13">
        <v>0.29310000000000003</v>
      </c>
      <c r="I150" s="9" t="s">
        <v>11</v>
      </c>
      <c r="J150" s="9"/>
      <c r="K150" s="716" t="s">
        <v>1595</v>
      </c>
      <c r="L150" s="709"/>
      <c r="M150" s="348"/>
      <c r="N150" s="349">
        <f t="shared" ref="N150:P150" si="31">SUM(N120:N149)</f>
        <v>169413.45</v>
      </c>
      <c r="O150" s="350">
        <f t="shared" si="31"/>
        <v>177645.48</v>
      </c>
      <c r="P150" s="364">
        <f t="shared" si="31"/>
        <v>1918</v>
      </c>
      <c r="Q150" s="352">
        <f>O150/P150</f>
        <v>92.620166840458822</v>
      </c>
      <c r="R150" s="353" t="s">
        <v>1578</v>
      </c>
      <c r="S150" s="354"/>
      <c r="T150" s="365">
        <f t="shared" ref="T150:U150" si="32">SUM(T120:T149)</f>
        <v>199663.11199999996</v>
      </c>
      <c r="U150" s="350">
        <f t="shared" si="32"/>
        <v>139113.14000000001</v>
      </c>
      <c r="V150" s="197">
        <f t="shared" si="2"/>
        <v>104.04872101720271</v>
      </c>
      <c r="W150" s="350">
        <f t="shared" ref="W150:Z150" si="33">SUM(W120:W149)</f>
        <v>-60549.972000000009</v>
      </c>
      <c r="X150" s="364">
        <f t="shared" si="33"/>
        <v>2109.8000000000006</v>
      </c>
      <c r="Y150" s="364">
        <f t="shared" si="33"/>
        <v>1337</v>
      </c>
      <c r="Z150" s="364">
        <f t="shared" si="33"/>
        <v>-772.8000000000003</v>
      </c>
      <c r="AA150" s="179"/>
      <c r="AB150" s="179"/>
      <c r="AC150" s="334"/>
    </row>
    <row r="151" spans="1:29" ht="14.25">
      <c r="A151" s="10">
        <v>46147</v>
      </c>
      <c r="B151" s="9" t="s">
        <v>289</v>
      </c>
      <c r="C151" s="11">
        <v>4715.76</v>
      </c>
      <c r="D151" s="9">
        <v>29</v>
      </c>
      <c r="E151" s="76">
        <v>29.71</v>
      </c>
      <c r="F151" s="9">
        <v>6</v>
      </c>
      <c r="G151" s="76">
        <v>6</v>
      </c>
      <c r="H151" s="13">
        <v>0.38290000000000002</v>
      </c>
      <c r="I151" s="9" t="s">
        <v>11</v>
      </c>
      <c r="J151" s="9"/>
      <c r="K151" s="226" t="s">
        <v>289</v>
      </c>
      <c r="L151" s="359">
        <v>45778</v>
      </c>
      <c r="M151" s="200">
        <v>45778</v>
      </c>
      <c r="N151" s="227">
        <v>8561.42</v>
      </c>
      <c r="O151" s="227">
        <v>9131.32</v>
      </c>
      <c r="P151" s="181">
        <v>98</v>
      </c>
      <c r="Q151" s="229">
        <v>87.8</v>
      </c>
      <c r="R151" s="331">
        <v>46143</v>
      </c>
      <c r="S151" s="332">
        <v>46143</v>
      </c>
      <c r="T151" s="229">
        <f t="shared" ref="T151:T180" si="34">O152*$AA$1</f>
        <v>7255.7760000000007</v>
      </c>
      <c r="U151" s="229">
        <f t="shared" ref="U151:U164" si="35">C151</f>
        <v>4715.76</v>
      </c>
      <c r="V151" s="229">
        <f t="shared" si="2"/>
        <v>162.61241379310346</v>
      </c>
      <c r="W151" s="229">
        <f t="shared" ref="W151:W181" si="36">U151-T151</f>
        <v>-2540.0160000000005</v>
      </c>
      <c r="X151" s="180">
        <f t="shared" ref="X151:X181" si="37">P151*$AA$1</f>
        <v>107.80000000000001</v>
      </c>
      <c r="Y151" s="181">
        <f t="shared" ref="Y151:Y181" si="38">D151</f>
        <v>29</v>
      </c>
      <c r="Z151" s="180">
        <f t="shared" ref="Z151:Z181" si="39">Y151-X151</f>
        <v>-78.800000000000011</v>
      </c>
      <c r="AA151" s="179"/>
      <c r="AB151" s="179"/>
      <c r="AC151" s="334"/>
    </row>
    <row r="152" spans="1:29" ht="14.25">
      <c r="A152" s="10">
        <v>46148</v>
      </c>
      <c r="B152" s="9" t="s">
        <v>289</v>
      </c>
      <c r="C152" s="11">
        <v>4230.04</v>
      </c>
      <c r="D152" s="9">
        <v>33</v>
      </c>
      <c r="E152" s="76">
        <v>28.33</v>
      </c>
      <c r="F152" s="9">
        <v>1</v>
      </c>
      <c r="G152" s="76">
        <v>4</v>
      </c>
      <c r="H152" s="13">
        <v>0.3216</v>
      </c>
      <c r="I152" s="9" t="s">
        <v>11</v>
      </c>
      <c r="J152" s="9"/>
      <c r="K152" s="226" t="s">
        <v>289</v>
      </c>
      <c r="L152" s="359">
        <v>45779</v>
      </c>
      <c r="M152" s="200">
        <v>45779</v>
      </c>
      <c r="N152" s="227">
        <v>5998.46</v>
      </c>
      <c r="O152" s="227">
        <v>6596.16</v>
      </c>
      <c r="P152" s="85">
        <v>69</v>
      </c>
      <c r="Q152" s="229">
        <v>95.6</v>
      </c>
      <c r="R152" s="331">
        <v>46144</v>
      </c>
      <c r="S152" s="332">
        <v>46144</v>
      </c>
      <c r="T152" s="229">
        <f t="shared" si="34"/>
        <v>2571.9100000000003</v>
      </c>
      <c r="U152" s="229">
        <f t="shared" si="35"/>
        <v>4230.04</v>
      </c>
      <c r="V152" s="229">
        <f t="shared" si="2"/>
        <v>128.18303030303031</v>
      </c>
      <c r="W152" s="229">
        <f t="shared" si="36"/>
        <v>1658.1299999999997</v>
      </c>
      <c r="X152" s="180">
        <f t="shared" si="37"/>
        <v>75.900000000000006</v>
      </c>
      <c r="Y152" s="181">
        <f t="shared" si="38"/>
        <v>33</v>
      </c>
      <c r="Z152" s="180">
        <f t="shared" si="39"/>
        <v>-42.900000000000006</v>
      </c>
      <c r="AA152" s="179"/>
      <c r="AB152" s="179"/>
      <c r="AC152" s="334"/>
    </row>
    <row r="153" spans="1:29" ht="14.25">
      <c r="A153" s="10">
        <v>46149</v>
      </c>
      <c r="B153" s="9" t="s">
        <v>289</v>
      </c>
      <c r="C153" s="11">
        <v>3272.46</v>
      </c>
      <c r="D153" s="9">
        <v>30</v>
      </c>
      <c r="E153" s="76">
        <v>24.05</v>
      </c>
      <c r="F153" s="9">
        <v>1</v>
      </c>
      <c r="G153" s="76">
        <v>6.5</v>
      </c>
      <c r="H153" s="13">
        <v>0.32969999999999999</v>
      </c>
      <c r="I153" s="9" t="s">
        <v>11</v>
      </c>
      <c r="J153" s="9"/>
      <c r="K153" s="226" t="s">
        <v>289</v>
      </c>
      <c r="L153" s="359">
        <v>45780</v>
      </c>
      <c r="M153" s="200">
        <v>45780</v>
      </c>
      <c r="N153" s="227">
        <v>2171.3000000000002</v>
      </c>
      <c r="O153" s="227">
        <v>2338.1</v>
      </c>
      <c r="P153" s="85">
        <v>24</v>
      </c>
      <c r="Q153" s="229">
        <v>97.42</v>
      </c>
      <c r="R153" s="331">
        <v>46145</v>
      </c>
      <c r="S153" s="332">
        <v>46145</v>
      </c>
      <c r="T153" s="229">
        <f t="shared" si="34"/>
        <v>6959.04</v>
      </c>
      <c r="U153" s="229">
        <f t="shared" si="35"/>
        <v>3272.46</v>
      </c>
      <c r="V153" s="229">
        <f t="shared" si="2"/>
        <v>109.08200000000001</v>
      </c>
      <c r="W153" s="229">
        <f t="shared" si="36"/>
        <v>-3686.58</v>
      </c>
      <c r="X153" s="180">
        <f t="shared" si="37"/>
        <v>26.400000000000002</v>
      </c>
      <c r="Y153" s="181">
        <f t="shared" si="38"/>
        <v>30</v>
      </c>
      <c r="Z153" s="180">
        <f t="shared" si="39"/>
        <v>3.5999999999999979</v>
      </c>
      <c r="AA153" s="179"/>
      <c r="AB153" s="179"/>
      <c r="AC153" s="334"/>
    </row>
    <row r="154" spans="1:29" ht="14.25">
      <c r="A154" s="10">
        <v>46150</v>
      </c>
      <c r="B154" s="9" t="s">
        <v>289</v>
      </c>
      <c r="C154" s="11">
        <v>8499.1299999999992</v>
      </c>
      <c r="D154" s="9">
        <v>79</v>
      </c>
      <c r="E154" s="76">
        <v>27.8</v>
      </c>
      <c r="F154" s="9">
        <v>5</v>
      </c>
      <c r="G154" s="76">
        <v>9.15</v>
      </c>
      <c r="H154" s="13">
        <v>0.30580000000000002</v>
      </c>
      <c r="I154" s="9" t="s">
        <v>11</v>
      </c>
      <c r="J154" s="9"/>
      <c r="K154" s="226" t="s">
        <v>289</v>
      </c>
      <c r="L154" s="359">
        <v>45781</v>
      </c>
      <c r="M154" s="200">
        <v>45781</v>
      </c>
      <c r="N154" s="227">
        <v>5937.2</v>
      </c>
      <c r="O154" s="227">
        <v>6326.4</v>
      </c>
      <c r="P154" s="85">
        <v>36</v>
      </c>
      <c r="Q154" s="229">
        <v>175.73</v>
      </c>
      <c r="R154" s="331">
        <v>46146</v>
      </c>
      <c r="S154" s="332">
        <v>46146</v>
      </c>
      <c r="T154" s="229">
        <f t="shared" si="34"/>
        <v>11069.432000000003</v>
      </c>
      <c r="U154" s="229">
        <f t="shared" si="35"/>
        <v>8499.1299999999992</v>
      </c>
      <c r="V154" s="229">
        <f t="shared" si="2"/>
        <v>107.5839240506329</v>
      </c>
      <c r="W154" s="229">
        <f t="shared" si="36"/>
        <v>-2570.3020000000033</v>
      </c>
      <c r="X154" s="180">
        <f t="shared" si="37"/>
        <v>39.6</v>
      </c>
      <c r="Y154" s="181">
        <f t="shared" si="38"/>
        <v>79</v>
      </c>
      <c r="Z154" s="180">
        <f t="shared" si="39"/>
        <v>39.4</v>
      </c>
      <c r="AA154" s="179"/>
      <c r="AB154" s="179"/>
      <c r="AC154" s="334"/>
    </row>
    <row r="155" spans="1:29" ht="14.25">
      <c r="A155" s="10">
        <v>46151</v>
      </c>
      <c r="B155" s="9" t="s">
        <v>289</v>
      </c>
      <c r="C155" s="11">
        <v>7515.88</v>
      </c>
      <c r="D155" s="9">
        <v>83</v>
      </c>
      <c r="E155" s="76">
        <v>25.56</v>
      </c>
      <c r="F155" s="9">
        <v>4</v>
      </c>
      <c r="G155" s="76">
        <v>8.5</v>
      </c>
      <c r="H155" s="13">
        <v>0.3075</v>
      </c>
      <c r="I155" s="9" t="s">
        <v>11</v>
      </c>
      <c r="J155" s="9"/>
      <c r="K155" s="226" t="s">
        <v>289</v>
      </c>
      <c r="L155" s="359">
        <v>45782</v>
      </c>
      <c r="M155" s="200">
        <v>45782</v>
      </c>
      <c r="N155" s="227">
        <v>9507.1200000000008</v>
      </c>
      <c r="O155" s="227">
        <v>10063.120000000001</v>
      </c>
      <c r="P155" s="85">
        <v>65</v>
      </c>
      <c r="Q155" s="229">
        <v>154.82</v>
      </c>
      <c r="R155" s="331">
        <v>46147</v>
      </c>
      <c r="S155" s="332">
        <v>46147</v>
      </c>
      <c r="T155" s="229">
        <f t="shared" si="34"/>
        <v>5440.2260000000006</v>
      </c>
      <c r="U155" s="229">
        <f t="shared" si="35"/>
        <v>7515.88</v>
      </c>
      <c r="V155" s="229">
        <f t="shared" si="2"/>
        <v>90.552771084337351</v>
      </c>
      <c r="W155" s="229">
        <f t="shared" si="36"/>
        <v>2075.6539999999995</v>
      </c>
      <c r="X155" s="180">
        <f t="shared" si="37"/>
        <v>71.5</v>
      </c>
      <c r="Y155" s="181">
        <f t="shared" si="38"/>
        <v>83</v>
      </c>
      <c r="Z155" s="180">
        <f t="shared" si="39"/>
        <v>11.5</v>
      </c>
      <c r="AA155" s="179"/>
      <c r="AB155" s="179"/>
      <c r="AC155" s="334"/>
    </row>
    <row r="156" spans="1:29" ht="14.25">
      <c r="A156" s="10">
        <v>46152</v>
      </c>
      <c r="B156" s="9" t="s">
        <v>289</v>
      </c>
      <c r="C156" s="11">
        <v>6283.63</v>
      </c>
      <c r="D156" s="9">
        <v>64</v>
      </c>
      <c r="E156" s="76">
        <v>34.9</v>
      </c>
      <c r="F156" s="9">
        <v>6</v>
      </c>
      <c r="G156" s="76">
        <v>13</v>
      </c>
      <c r="H156" s="13">
        <v>0.28489999999999999</v>
      </c>
      <c r="I156" s="9" t="s">
        <v>11</v>
      </c>
      <c r="J156" s="9" t="s">
        <v>1778</v>
      </c>
      <c r="K156" s="226" t="s">
        <v>289</v>
      </c>
      <c r="L156" s="359">
        <v>45783</v>
      </c>
      <c r="M156" s="200">
        <v>45783</v>
      </c>
      <c r="N156" s="227">
        <v>4598.16</v>
      </c>
      <c r="O156" s="227">
        <v>4945.66</v>
      </c>
      <c r="P156" s="85">
        <v>52</v>
      </c>
      <c r="Q156" s="229">
        <v>95.11</v>
      </c>
      <c r="R156" s="331">
        <v>46148</v>
      </c>
      <c r="S156" s="332">
        <v>46148</v>
      </c>
      <c r="T156" s="229">
        <f t="shared" si="34"/>
        <v>3916.2530000000002</v>
      </c>
      <c r="U156" s="229">
        <f t="shared" si="35"/>
        <v>6283.63</v>
      </c>
      <c r="V156" s="229">
        <f t="shared" si="2"/>
        <v>98.181718750000002</v>
      </c>
      <c r="W156" s="229">
        <f t="shared" si="36"/>
        <v>2367.377</v>
      </c>
      <c r="X156" s="180">
        <f t="shared" si="37"/>
        <v>57.2</v>
      </c>
      <c r="Y156" s="181">
        <f t="shared" si="38"/>
        <v>64</v>
      </c>
      <c r="Z156" s="180">
        <f t="shared" si="39"/>
        <v>6.7999999999999972</v>
      </c>
      <c r="AA156" s="179"/>
      <c r="AB156" s="179"/>
      <c r="AC156" s="334"/>
    </row>
    <row r="157" spans="1:29" ht="14.25">
      <c r="A157" s="10">
        <v>46153</v>
      </c>
      <c r="B157" s="9" t="s">
        <v>289</v>
      </c>
      <c r="C157" s="11">
        <v>2328.3000000000002</v>
      </c>
      <c r="D157" s="9">
        <v>22</v>
      </c>
      <c r="E157" s="76">
        <v>20.95</v>
      </c>
      <c r="F157" s="9">
        <v>1</v>
      </c>
      <c r="G157" s="76">
        <v>8.5</v>
      </c>
      <c r="H157" s="13">
        <v>0.29859999999999998</v>
      </c>
      <c r="I157" s="9" t="s">
        <v>11</v>
      </c>
      <c r="J157" s="9"/>
      <c r="K157" s="226" t="s">
        <v>289</v>
      </c>
      <c r="L157" s="359">
        <v>45784</v>
      </c>
      <c r="M157" s="200">
        <v>45784</v>
      </c>
      <c r="N157" s="227">
        <v>3518.53</v>
      </c>
      <c r="O157" s="227">
        <v>3560.23</v>
      </c>
      <c r="P157" s="85">
        <v>31</v>
      </c>
      <c r="Q157" s="229">
        <v>114.85</v>
      </c>
      <c r="R157" s="331">
        <v>46149</v>
      </c>
      <c r="S157" s="332">
        <v>46149</v>
      </c>
      <c r="T157" s="229">
        <f t="shared" si="34"/>
        <v>6175.411000000001</v>
      </c>
      <c r="U157" s="229">
        <f t="shared" si="35"/>
        <v>2328.3000000000002</v>
      </c>
      <c r="V157" s="229">
        <f t="shared" si="2"/>
        <v>105.83181818181819</v>
      </c>
      <c r="W157" s="229">
        <f t="shared" si="36"/>
        <v>-3847.1110000000008</v>
      </c>
      <c r="X157" s="180">
        <f t="shared" si="37"/>
        <v>34.1</v>
      </c>
      <c r="Y157" s="181">
        <f t="shared" si="38"/>
        <v>22</v>
      </c>
      <c r="Z157" s="180">
        <f t="shared" si="39"/>
        <v>-12.100000000000001</v>
      </c>
      <c r="AA157" s="179"/>
      <c r="AB157" s="179"/>
      <c r="AC157" s="334"/>
    </row>
    <row r="158" spans="1:29" ht="14.25">
      <c r="A158" s="10">
        <v>46154</v>
      </c>
      <c r="B158" s="9" t="s">
        <v>289</v>
      </c>
      <c r="C158" s="11">
        <v>3314.49</v>
      </c>
      <c r="D158" s="9">
        <v>35</v>
      </c>
      <c r="E158" s="76">
        <v>28.64</v>
      </c>
      <c r="F158" s="9">
        <v>5</v>
      </c>
      <c r="G158" s="76">
        <v>6.75</v>
      </c>
      <c r="H158" s="13">
        <v>0.35449999999999998</v>
      </c>
      <c r="I158" s="9" t="s">
        <v>11</v>
      </c>
      <c r="J158" s="9"/>
      <c r="K158" s="226" t="s">
        <v>289</v>
      </c>
      <c r="L158" s="359">
        <v>45785</v>
      </c>
      <c r="M158" s="200">
        <v>45785</v>
      </c>
      <c r="N158" s="227">
        <v>5377.71</v>
      </c>
      <c r="O158" s="227">
        <v>5614.01</v>
      </c>
      <c r="P158" s="85">
        <v>59</v>
      </c>
      <c r="Q158" s="229">
        <v>95.15</v>
      </c>
      <c r="R158" s="331">
        <v>46150</v>
      </c>
      <c r="S158" s="332">
        <v>46150</v>
      </c>
      <c r="T158" s="229">
        <f t="shared" si="34"/>
        <v>6384.9940000000006</v>
      </c>
      <c r="U158" s="229">
        <f t="shared" si="35"/>
        <v>3314.49</v>
      </c>
      <c r="V158" s="229">
        <f t="shared" si="2"/>
        <v>94.699714285714279</v>
      </c>
      <c r="W158" s="229">
        <f t="shared" si="36"/>
        <v>-3070.5040000000008</v>
      </c>
      <c r="X158" s="180">
        <f t="shared" si="37"/>
        <v>64.900000000000006</v>
      </c>
      <c r="Y158" s="181">
        <f t="shared" si="38"/>
        <v>35</v>
      </c>
      <c r="Z158" s="180">
        <f t="shared" si="39"/>
        <v>-29.900000000000006</v>
      </c>
      <c r="AA158" s="179"/>
      <c r="AB158" s="179"/>
      <c r="AC158" s="334"/>
    </row>
    <row r="159" spans="1:29" ht="14.25">
      <c r="A159" s="10">
        <v>46155</v>
      </c>
      <c r="B159" s="9" t="s">
        <v>289</v>
      </c>
      <c r="C159" s="11">
        <v>2937.1</v>
      </c>
      <c r="D159" s="9">
        <v>27</v>
      </c>
      <c r="E159" s="76">
        <v>28.16</v>
      </c>
      <c r="F159" s="9">
        <v>3</v>
      </c>
      <c r="G159" s="76">
        <v>4.75</v>
      </c>
      <c r="H159" s="13">
        <v>0.34960000000000002</v>
      </c>
      <c r="I159" s="9" t="s">
        <v>11</v>
      </c>
      <c r="J159" s="9"/>
      <c r="K159" s="226" t="s">
        <v>289</v>
      </c>
      <c r="L159" s="359">
        <v>45786</v>
      </c>
      <c r="M159" s="200">
        <v>45786</v>
      </c>
      <c r="N159" s="227">
        <v>5623.84</v>
      </c>
      <c r="O159" s="227">
        <v>5804.54</v>
      </c>
      <c r="P159" s="85">
        <v>54</v>
      </c>
      <c r="Q159" s="229">
        <v>107.49</v>
      </c>
      <c r="R159" s="331">
        <v>46151</v>
      </c>
      <c r="S159" s="332">
        <v>46151</v>
      </c>
      <c r="T159" s="229">
        <f t="shared" si="34"/>
        <v>2474.6480000000001</v>
      </c>
      <c r="U159" s="229">
        <f t="shared" si="35"/>
        <v>2937.1</v>
      </c>
      <c r="V159" s="229">
        <f t="shared" si="2"/>
        <v>108.78148148148148</v>
      </c>
      <c r="W159" s="229">
        <f t="shared" si="36"/>
        <v>462.45199999999977</v>
      </c>
      <c r="X159" s="180">
        <f t="shared" si="37"/>
        <v>59.400000000000006</v>
      </c>
      <c r="Y159" s="181">
        <f t="shared" si="38"/>
        <v>27</v>
      </c>
      <c r="Z159" s="180">
        <f t="shared" si="39"/>
        <v>-32.400000000000006</v>
      </c>
      <c r="AA159" s="179"/>
      <c r="AB159" s="179"/>
      <c r="AC159" s="334"/>
    </row>
    <row r="160" spans="1:29" ht="14.25">
      <c r="A160" s="10">
        <v>46156</v>
      </c>
      <c r="B160" s="9" t="s">
        <v>289</v>
      </c>
      <c r="C160" s="11">
        <v>4474.1899999999996</v>
      </c>
      <c r="D160" s="9">
        <v>35</v>
      </c>
      <c r="E160" s="76">
        <v>25.07</v>
      </c>
      <c r="F160" s="9">
        <v>2</v>
      </c>
      <c r="G160" s="76">
        <v>7</v>
      </c>
      <c r="H160" s="13">
        <v>0.36259999999999998</v>
      </c>
      <c r="I160" s="9" t="s">
        <v>11</v>
      </c>
      <c r="J160" s="9"/>
      <c r="K160" s="226" t="s">
        <v>289</v>
      </c>
      <c r="L160" s="359">
        <v>45787</v>
      </c>
      <c r="M160" s="200">
        <v>45787</v>
      </c>
      <c r="N160" s="227">
        <v>2152.38</v>
      </c>
      <c r="O160" s="227">
        <v>2249.6799999999998</v>
      </c>
      <c r="P160" s="85">
        <v>24</v>
      </c>
      <c r="Q160" s="229">
        <v>93.74</v>
      </c>
      <c r="R160" s="331">
        <v>46152</v>
      </c>
      <c r="S160" s="332">
        <v>46152</v>
      </c>
      <c r="T160" s="229">
        <f t="shared" si="34"/>
        <v>4498.3290000000006</v>
      </c>
      <c r="U160" s="229">
        <f t="shared" si="35"/>
        <v>4474.1899999999996</v>
      </c>
      <c r="V160" s="229">
        <f t="shared" si="2"/>
        <v>127.83399999999999</v>
      </c>
      <c r="W160" s="229">
        <f t="shared" si="36"/>
        <v>-24.139000000001033</v>
      </c>
      <c r="X160" s="180">
        <f t="shared" si="37"/>
        <v>26.400000000000002</v>
      </c>
      <c r="Y160" s="181">
        <f t="shared" si="38"/>
        <v>35</v>
      </c>
      <c r="Z160" s="180">
        <f t="shared" si="39"/>
        <v>8.5999999999999979</v>
      </c>
      <c r="AA160" s="179"/>
      <c r="AB160" s="179"/>
      <c r="AC160" s="334"/>
    </row>
    <row r="161" spans="1:29" ht="14.25">
      <c r="A161" s="10">
        <v>46157</v>
      </c>
      <c r="B161" s="9" t="s">
        <v>289</v>
      </c>
      <c r="C161" s="11">
        <v>9994.44</v>
      </c>
      <c r="D161" s="9">
        <v>85</v>
      </c>
      <c r="E161" s="76">
        <v>30.27</v>
      </c>
      <c r="F161" s="9">
        <v>11</v>
      </c>
      <c r="G161" s="76">
        <v>10.8</v>
      </c>
      <c r="H161" s="13">
        <v>0.31330000000000002</v>
      </c>
      <c r="I161" s="9" t="s">
        <v>11</v>
      </c>
      <c r="J161" s="9" t="s">
        <v>1779</v>
      </c>
      <c r="K161" s="226" t="s">
        <v>289</v>
      </c>
      <c r="L161" s="359">
        <v>45788</v>
      </c>
      <c r="M161" s="200">
        <v>45788</v>
      </c>
      <c r="N161" s="227">
        <v>3825.29</v>
      </c>
      <c r="O161" s="227">
        <v>4089.39</v>
      </c>
      <c r="P161" s="85">
        <v>38</v>
      </c>
      <c r="Q161" s="229">
        <v>107.62</v>
      </c>
      <c r="R161" s="331">
        <v>46153</v>
      </c>
      <c r="S161" s="332">
        <v>46153</v>
      </c>
      <c r="T161" s="229">
        <f t="shared" si="34"/>
        <v>5480.9370000000008</v>
      </c>
      <c r="U161" s="229">
        <f t="shared" si="35"/>
        <v>9994.44</v>
      </c>
      <c r="V161" s="229">
        <f t="shared" si="2"/>
        <v>117.58164705882353</v>
      </c>
      <c r="W161" s="229">
        <f t="shared" si="36"/>
        <v>4513.5029999999997</v>
      </c>
      <c r="X161" s="180">
        <f t="shared" si="37"/>
        <v>41.800000000000004</v>
      </c>
      <c r="Y161" s="181">
        <f t="shared" si="38"/>
        <v>85</v>
      </c>
      <c r="Z161" s="180">
        <f t="shared" si="39"/>
        <v>43.199999999999996</v>
      </c>
      <c r="AA161" s="179"/>
      <c r="AB161" s="179"/>
      <c r="AC161" s="334"/>
    </row>
    <row r="162" spans="1:29" ht="14.25">
      <c r="A162" s="10">
        <v>46158</v>
      </c>
      <c r="B162" s="9" t="s">
        <v>289</v>
      </c>
      <c r="C162" s="11">
        <v>9677.2900000000009</v>
      </c>
      <c r="D162" s="9">
        <v>95</v>
      </c>
      <c r="E162" s="76">
        <v>30.55</v>
      </c>
      <c r="F162" s="9">
        <v>14</v>
      </c>
      <c r="G162" s="76">
        <v>17.25</v>
      </c>
      <c r="H162" s="13">
        <v>0.29370000000000002</v>
      </c>
      <c r="I162" s="9" t="s">
        <v>11</v>
      </c>
      <c r="J162" s="9"/>
      <c r="K162" s="226" t="s">
        <v>289</v>
      </c>
      <c r="L162" s="359">
        <v>45789</v>
      </c>
      <c r="M162" s="200">
        <v>45789</v>
      </c>
      <c r="N162" s="227">
        <v>4774.17</v>
      </c>
      <c r="O162" s="227">
        <v>4982.67</v>
      </c>
      <c r="P162" s="85">
        <v>35</v>
      </c>
      <c r="Q162" s="229">
        <v>142.36000000000001</v>
      </c>
      <c r="R162" s="331">
        <v>46154</v>
      </c>
      <c r="S162" s="332">
        <v>46154</v>
      </c>
      <c r="T162" s="229">
        <f t="shared" si="34"/>
        <v>2990.0090000000005</v>
      </c>
      <c r="U162" s="229">
        <f t="shared" si="35"/>
        <v>9677.2900000000009</v>
      </c>
      <c r="V162" s="229">
        <f t="shared" si="2"/>
        <v>101.8662105263158</v>
      </c>
      <c r="W162" s="229">
        <f t="shared" si="36"/>
        <v>6687.2810000000009</v>
      </c>
      <c r="X162" s="180">
        <f t="shared" si="37"/>
        <v>38.5</v>
      </c>
      <c r="Y162" s="181">
        <f t="shared" si="38"/>
        <v>95</v>
      </c>
      <c r="Z162" s="180">
        <f t="shared" si="39"/>
        <v>56.5</v>
      </c>
      <c r="AA162" s="179"/>
      <c r="AB162" s="179"/>
      <c r="AC162" s="334"/>
    </row>
    <row r="163" spans="1:29" ht="14.25">
      <c r="A163" s="10">
        <v>46159</v>
      </c>
      <c r="B163" s="9" t="s">
        <v>289</v>
      </c>
      <c r="C163" s="11">
        <v>8043.53</v>
      </c>
      <c r="D163" s="9">
        <v>75</v>
      </c>
      <c r="E163" s="76">
        <v>33.57</v>
      </c>
      <c r="F163" s="9">
        <v>9</v>
      </c>
      <c r="G163" s="76">
        <v>16.5</v>
      </c>
      <c r="H163" s="13">
        <v>0.31730000000000003</v>
      </c>
      <c r="I163" s="9" t="s">
        <v>11</v>
      </c>
      <c r="J163" s="9"/>
      <c r="K163" s="226" t="s">
        <v>289</v>
      </c>
      <c r="L163" s="359">
        <v>45790</v>
      </c>
      <c r="M163" s="200">
        <v>45790</v>
      </c>
      <c r="N163" s="227">
        <v>2481.89</v>
      </c>
      <c r="O163" s="227">
        <v>2718.19</v>
      </c>
      <c r="P163" s="85">
        <v>28</v>
      </c>
      <c r="Q163" s="229">
        <v>97.08</v>
      </c>
      <c r="R163" s="331">
        <v>46155</v>
      </c>
      <c r="S163" s="332">
        <v>46155</v>
      </c>
      <c r="T163" s="229">
        <f t="shared" si="34"/>
        <v>2990.0090000000005</v>
      </c>
      <c r="U163" s="229">
        <f t="shared" si="35"/>
        <v>8043.53</v>
      </c>
      <c r="V163" s="229">
        <f t="shared" si="2"/>
        <v>107.24706666666667</v>
      </c>
      <c r="W163" s="229">
        <f t="shared" si="36"/>
        <v>5053.5209999999988</v>
      </c>
      <c r="X163" s="180">
        <f t="shared" si="37"/>
        <v>30.800000000000004</v>
      </c>
      <c r="Y163" s="181">
        <f t="shared" si="38"/>
        <v>75</v>
      </c>
      <c r="Z163" s="180">
        <f t="shared" si="39"/>
        <v>44.199999999999996</v>
      </c>
      <c r="AA163" s="179"/>
      <c r="AB163" s="179"/>
      <c r="AC163" s="334"/>
    </row>
    <row r="164" spans="1:29" ht="14.25">
      <c r="A164" s="10">
        <v>46160</v>
      </c>
      <c r="B164" s="9" t="s">
        <v>289</v>
      </c>
      <c r="C164" s="11">
        <v>3065.4</v>
      </c>
      <c r="D164" s="9">
        <v>30</v>
      </c>
      <c r="E164" s="76">
        <v>33.200000000000003</v>
      </c>
      <c r="F164" s="9">
        <v>4</v>
      </c>
      <c r="G164" s="76">
        <v>9.3000000000000007</v>
      </c>
      <c r="H164" s="13">
        <v>0.32429999999999998</v>
      </c>
      <c r="I164" s="9" t="s">
        <v>11</v>
      </c>
      <c r="J164" s="9"/>
      <c r="K164" s="226" t="s">
        <v>289</v>
      </c>
      <c r="L164" s="359">
        <v>45790</v>
      </c>
      <c r="M164" s="200">
        <v>45790</v>
      </c>
      <c r="N164" s="227">
        <v>2481.89</v>
      </c>
      <c r="O164" s="227">
        <v>2718.19</v>
      </c>
      <c r="P164" s="85">
        <v>28</v>
      </c>
      <c r="Q164" s="229">
        <v>97.08</v>
      </c>
      <c r="R164" s="331">
        <v>46155</v>
      </c>
      <c r="S164" s="332">
        <v>46155</v>
      </c>
      <c r="T164" s="229">
        <f t="shared" si="34"/>
        <v>10617.618</v>
      </c>
      <c r="U164" s="229">
        <f t="shared" si="35"/>
        <v>3065.4</v>
      </c>
      <c r="V164" s="229">
        <f t="shared" si="2"/>
        <v>102.18</v>
      </c>
      <c r="W164" s="229">
        <f t="shared" si="36"/>
        <v>-7552.2180000000008</v>
      </c>
      <c r="X164" s="180">
        <f t="shared" si="37"/>
        <v>30.800000000000004</v>
      </c>
      <c r="Y164" s="181">
        <f t="shared" si="38"/>
        <v>30</v>
      </c>
      <c r="Z164" s="180">
        <f t="shared" si="39"/>
        <v>-0.80000000000000426</v>
      </c>
      <c r="AA164" s="179"/>
      <c r="AB164" s="179"/>
      <c r="AC164" s="334"/>
    </row>
    <row r="165" spans="1:29" ht="14.25">
      <c r="A165" s="10">
        <v>46161</v>
      </c>
      <c r="B165" s="9" t="s">
        <v>289</v>
      </c>
      <c r="C165" s="11">
        <v>4133.75</v>
      </c>
      <c r="D165" s="9">
        <v>40</v>
      </c>
      <c r="E165" s="76">
        <v>28.2</v>
      </c>
      <c r="F165" s="9">
        <v>3</v>
      </c>
      <c r="G165" s="76">
        <v>8</v>
      </c>
      <c r="H165" s="13">
        <v>0.29649999999999999</v>
      </c>
      <c r="I165" s="9" t="s">
        <v>11</v>
      </c>
      <c r="J165" s="9"/>
      <c r="K165" s="226" t="s">
        <v>289</v>
      </c>
      <c r="L165" s="359">
        <v>45792</v>
      </c>
      <c r="M165" s="200">
        <v>45792</v>
      </c>
      <c r="N165" s="227">
        <v>8873.98</v>
      </c>
      <c r="O165" s="227">
        <v>9652.3799999999992</v>
      </c>
      <c r="P165" s="85">
        <v>89</v>
      </c>
      <c r="Q165" s="229">
        <v>108.45</v>
      </c>
      <c r="R165" s="331">
        <v>46157</v>
      </c>
      <c r="S165" s="332">
        <v>46157</v>
      </c>
      <c r="T165" s="229">
        <f t="shared" si="34"/>
        <v>5244.558</v>
      </c>
      <c r="U165" s="181" t="e">
        <f>#REF!</f>
        <v>#REF!</v>
      </c>
      <c r="V165" s="181" t="e">
        <f t="shared" si="2"/>
        <v>#REF!</v>
      </c>
      <c r="W165" s="181" t="e">
        <f t="shared" si="36"/>
        <v>#REF!</v>
      </c>
      <c r="X165" s="180">
        <f t="shared" si="37"/>
        <v>97.9</v>
      </c>
      <c r="Y165" s="181">
        <f t="shared" si="38"/>
        <v>40</v>
      </c>
      <c r="Z165" s="180">
        <f t="shared" si="39"/>
        <v>-57.900000000000006</v>
      </c>
      <c r="AA165" s="179"/>
      <c r="AB165" s="179"/>
      <c r="AC165" s="334"/>
    </row>
    <row r="166" spans="1:29" ht="14.25">
      <c r="A166" s="10">
        <v>46162</v>
      </c>
      <c r="B166" s="9" t="s">
        <v>289</v>
      </c>
      <c r="C166" s="11">
        <v>3062.88</v>
      </c>
      <c r="D166" s="9">
        <v>33</v>
      </c>
      <c r="E166" s="76">
        <v>30.5</v>
      </c>
      <c r="F166" s="9">
        <v>6</v>
      </c>
      <c r="G166" s="76">
        <v>6.25</v>
      </c>
      <c r="H166" s="13">
        <v>0.30220000000000002</v>
      </c>
      <c r="I166" s="9" t="s">
        <v>11</v>
      </c>
      <c r="J166" s="9"/>
      <c r="K166" s="226" t="s">
        <v>289</v>
      </c>
      <c r="L166" s="359">
        <v>45793</v>
      </c>
      <c r="M166" s="200">
        <v>45793</v>
      </c>
      <c r="N166" s="227">
        <v>4434.18</v>
      </c>
      <c r="O166" s="227">
        <v>4767.78</v>
      </c>
      <c r="P166" s="85">
        <v>48</v>
      </c>
      <c r="Q166" s="229">
        <v>99.33</v>
      </c>
      <c r="R166" s="331">
        <v>46158</v>
      </c>
      <c r="S166" s="332">
        <v>46158</v>
      </c>
      <c r="T166" s="229">
        <f t="shared" si="34"/>
        <v>2917.145</v>
      </c>
      <c r="U166" s="229">
        <f t="shared" ref="U166:U181" si="40">C166</f>
        <v>3062.88</v>
      </c>
      <c r="V166" s="229">
        <f t="shared" si="2"/>
        <v>92.814545454545453</v>
      </c>
      <c r="W166" s="229">
        <f t="shared" si="36"/>
        <v>145.73500000000013</v>
      </c>
      <c r="X166" s="180">
        <f t="shared" si="37"/>
        <v>52.800000000000004</v>
      </c>
      <c r="Y166" s="181">
        <f t="shared" si="38"/>
        <v>33</v>
      </c>
      <c r="Z166" s="180">
        <f t="shared" si="39"/>
        <v>-19.800000000000004</v>
      </c>
      <c r="AA166" s="179"/>
      <c r="AB166" s="179"/>
      <c r="AC166" s="334"/>
    </row>
    <row r="167" spans="1:29" ht="14.25">
      <c r="A167" s="10">
        <v>46163</v>
      </c>
      <c r="B167" s="9" t="s">
        <v>289</v>
      </c>
      <c r="C167" s="11">
        <v>3824.24</v>
      </c>
      <c r="D167" s="9">
        <v>38</v>
      </c>
      <c r="E167" s="76">
        <v>30.72</v>
      </c>
      <c r="F167" s="9">
        <v>4</v>
      </c>
      <c r="G167" s="76">
        <v>7.5</v>
      </c>
      <c r="H167" s="13">
        <v>0.27689999999999998</v>
      </c>
      <c r="I167" s="9" t="s">
        <v>11</v>
      </c>
      <c r="J167" s="9"/>
      <c r="K167" s="226" t="s">
        <v>289</v>
      </c>
      <c r="L167" s="359">
        <v>45794</v>
      </c>
      <c r="M167" s="200">
        <v>45794</v>
      </c>
      <c r="N167" s="227">
        <v>2457.35</v>
      </c>
      <c r="O167" s="227">
        <v>2651.95</v>
      </c>
      <c r="P167" s="85">
        <v>29</v>
      </c>
      <c r="Q167" s="229">
        <v>91.45</v>
      </c>
      <c r="R167" s="331">
        <v>46159</v>
      </c>
      <c r="S167" s="332">
        <v>46159</v>
      </c>
      <c r="T167" s="229">
        <f t="shared" si="34"/>
        <v>4548.8630000000003</v>
      </c>
      <c r="U167" s="229">
        <f t="shared" si="40"/>
        <v>3824.24</v>
      </c>
      <c r="V167" s="229">
        <f t="shared" si="2"/>
        <v>100.6378947368421</v>
      </c>
      <c r="W167" s="229">
        <f t="shared" si="36"/>
        <v>-724.6230000000005</v>
      </c>
      <c r="X167" s="180">
        <f t="shared" si="37"/>
        <v>31.900000000000002</v>
      </c>
      <c r="Y167" s="181">
        <f t="shared" si="38"/>
        <v>38</v>
      </c>
      <c r="Z167" s="180">
        <f t="shared" si="39"/>
        <v>6.0999999999999979</v>
      </c>
      <c r="AA167" s="179"/>
      <c r="AB167" s="179"/>
      <c r="AC167" s="334"/>
    </row>
    <row r="168" spans="1:29" ht="14.25">
      <c r="A168" s="10">
        <v>46164</v>
      </c>
      <c r="B168" s="9" t="s">
        <v>289</v>
      </c>
      <c r="C168" s="11">
        <v>8756.99</v>
      </c>
      <c r="D168" s="9">
        <v>82</v>
      </c>
      <c r="E168" s="76">
        <v>31.11</v>
      </c>
      <c r="F168" s="9">
        <v>14</v>
      </c>
      <c r="G168" s="76">
        <v>8.57</v>
      </c>
      <c r="H168" s="13">
        <v>0.34110000000000001</v>
      </c>
      <c r="I168" s="9" t="s">
        <v>11</v>
      </c>
      <c r="J168" s="9"/>
      <c r="K168" s="226" t="s">
        <v>289</v>
      </c>
      <c r="L168" s="359">
        <v>45795</v>
      </c>
      <c r="M168" s="200">
        <v>45795</v>
      </c>
      <c r="N168" s="227">
        <v>3773.93</v>
      </c>
      <c r="O168" s="227">
        <v>4135.33</v>
      </c>
      <c r="P168" s="85">
        <v>40</v>
      </c>
      <c r="Q168" s="229">
        <v>103.38</v>
      </c>
      <c r="R168" s="331">
        <v>46160</v>
      </c>
      <c r="S168" s="332">
        <v>46160</v>
      </c>
      <c r="T168" s="229">
        <f t="shared" si="34"/>
        <v>6703.0480000000007</v>
      </c>
      <c r="U168" s="229">
        <f t="shared" si="40"/>
        <v>8756.99</v>
      </c>
      <c r="V168" s="229">
        <f t="shared" si="2"/>
        <v>106.79256097560976</v>
      </c>
      <c r="W168" s="229">
        <f t="shared" si="36"/>
        <v>2053.9419999999991</v>
      </c>
      <c r="X168" s="180">
        <f t="shared" si="37"/>
        <v>44</v>
      </c>
      <c r="Y168" s="181">
        <f t="shared" si="38"/>
        <v>82</v>
      </c>
      <c r="Z168" s="180">
        <f t="shared" si="39"/>
        <v>38</v>
      </c>
      <c r="AA168" s="179"/>
      <c r="AB168" s="179"/>
      <c r="AC168" s="334"/>
    </row>
    <row r="169" spans="1:29" ht="21.75" customHeight="1">
      <c r="A169" s="10">
        <v>46165</v>
      </c>
      <c r="B169" s="9" t="s">
        <v>289</v>
      </c>
      <c r="C169" s="11">
        <v>12296.89</v>
      </c>
      <c r="D169" s="9">
        <v>104</v>
      </c>
      <c r="E169" s="76">
        <v>50.83</v>
      </c>
      <c r="F169" s="9">
        <v>42</v>
      </c>
      <c r="G169" s="76">
        <v>13.5</v>
      </c>
      <c r="H169" s="13">
        <v>0.26900000000000002</v>
      </c>
      <c r="I169" s="9" t="s">
        <v>11</v>
      </c>
      <c r="J169" s="9" t="s">
        <v>1780</v>
      </c>
      <c r="K169" s="226" t="s">
        <v>289</v>
      </c>
      <c r="L169" s="359">
        <v>45796</v>
      </c>
      <c r="M169" s="200">
        <v>45796</v>
      </c>
      <c r="N169" s="227">
        <v>5815.68</v>
      </c>
      <c r="O169" s="227">
        <v>6093.68</v>
      </c>
      <c r="P169" s="85">
        <v>33</v>
      </c>
      <c r="Q169" s="229">
        <v>184.66</v>
      </c>
      <c r="R169" s="331">
        <v>46161</v>
      </c>
      <c r="S169" s="332">
        <v>46161</v>
      </c>
      <c r="T169" s="229">
        <f t="shared" si="34"/>
        <v>7769.74</v>
      </c>
      <c r="U169" s="229">
        <f t="shared" si="40"/>
        <v>12296.89</v>
      </c>
      <c r="V169" s="229">
        <f t="shared" si="2"/>
        <v>118.23932692307692</v>
      </c>
      <c r="W169" s="229">
        <f t="shared" si="36"/>
        <v>4527.1499999999996</v>
      </c>
      <c r="X169" s="180">
        <f t="shared" si="37"/>
        <v>36.300000000000004</v>
      </c>
      <c r="Y169" s="181">
        <f t="shared" si="38"/>
        <v>104</v>
      </c>
      <c r="Z169" s="180">
        <f t="shared" si="39"/>
        <v>67.699999999999989</v>
      </c>
      <c r="AA169" s="179"/>
      <c r="AB169" s="179"/>
      <c r="AC169" s="334"/>
    </row>
    <row r="170" spans="1:29" ht="14.25">
      <c r="A170" s="10">
        <v>46166</v>
      </c>
      <c r="B170" s="9" t="s">
        <v>289</v>
      </c>
      <c r="C170" s="11">
        <v>7262.7</v>
      </c>
      <c r="D170" s="9">
        <v>67</v>
      </c>
      <c r="E170" s="76">
        <v>33.49</v>
      </c>
      <c r="F170" s="9">
        <v>15</v>
      </c>
      <c r="G170" s="76">
        <v>10.6</v>
      </c>
      <c r="H170" s="13">
        <v>0.3044</v>
      </c>
      <c r="I170" s="9" t="s">
        <v>11</v>
      </c>
      <c r="J170" s="9"/>
      <c r="K170" s="226" t="s">
        <v>289</v>
      </c>
      <c r="L170" s="359">
        <v>45797</v>
      </c>
      <c r="M170" s="200">
        <v>45797</v>
      </c>
      <c r="N170" s="227">
        <v>6702</v>
      </c>
      <c r="O170" s="227">
        <v>7063.4</v>
      </c>
      <c r="P170" s="85">
        <v>41</v>
      </c>
      <c r="Q170" s="229">
        <v>172.28</v>
      </c>
      <c r="R170" s="331">
        <v>46162</v>
      </c>
      <c r="S170" s="332">
        <v>46162</v>
      </c>
      <c r="T170" s="229">
        <f t="shared" si="34"/>
        <v>10876.811000000002</v>
      </c>
      <c r="U170" s="229">
        <f t="shared" si="40"/>
        <v>7262.7</v>
      </c>
      <c r="V170" s="229">
        <f t="shared" si="2"/>
        <v>108.39850746268657</v>
      </c>
      <c r="W170" s="229">
        <f t="shared" si="36"/>
        <v>-3614.1110000000017</v>
      </c>
      <c r="X170" s="180">
        <f t="shared" si="37"/>
        <v>45.1</v>
      </c>
      <c r="Y170" s="181">
        <f t="shared" si="38"/>
        <v>67</v>
      </c>
      <c r="Z170" s="180">
        <f t="shared" si="39"/>
        <v>21.9</v>
      </c>
      <c r="AA170" s="179"/>
      <c r="AB170" s="179"/>
      <c r="AC170" s="334"/>
    </row>
    <row r="171" spans="1:29" ht="14.25">
      <c r="A171" s="10">
        <v>46167</v>
      </c>
      <c r="B171" s="9" t="s">
        <v>289</v>
      </c>
      <c r="C171" s="11">
        <v>1410.39</v>
      </c>
      <c r="D171" s="9">
        <v>16</v>
      </c>
      <c r="E171" s="76">
        <v>31.2</v>
      </c>
      <c r="F171" s="9">
        <v>3</v>
      </c>
      <c r="G171" s="76">
        <v>7</v>
      </c>
      <c r="H171" s="13">
        <v>0.31850000000000001</v>
      </c>
      <c r="I171" s="9" t="s">
        <v>11</v>
      </c>
      <c r="J171" s="9"/>
      <c r="K171" s="226" t="s">
        <v>289</v>
      </c>
      <c r="L171" s="359">
        <v>45798</v>
      </c>
      <c r="M171" s="200">
        <v>45798</v>
      </c>
      <c r="N171" s="227">
        <v>9123.51</v>
      </c>
      <c r="O171" s="227">
        <v>9888.01</v>
      </c>
      <c r="P171" s="85">
        <v>87</v>
      </c>
      <c r="Q171" s="229">
        <v>113.66</v>
      </c>
      <c r="R171" s="331">
        <v>46163</v>
      </c>
      <c r="S171" s="332">
        <v>46163</v>
      </c>
      <c r="T171" s="229">
        <f t="shared" si="34"/>
        <v>10925.552</v>
      </c>
      <c r="U171" s="229">
        <f t="shared" si="40"/>
        <v>1410.39</v>
      </c>
      <c r="V171" s="229">
        <f t="shared" si="2"/>
        <v>88.149375000000006</v>
      </c>
      <c r="W171" s="229">
        <f t="shared" si="36"/>
        <v>-9515.1620000000003</v>
      </c>
      <c r="X171" s="180">
        <f t="shared" si="37"/>
        <v>95.7</v>
      </c>
      <c r="Y171" s="181">
        <f t="shared" si="38"/>
        <v>16</v>
      </c>
      <c r="Z171" s="180">
        <f t="shared" si="39"/>
        <v>-79.7</v>
      </c>
      <c r="AA171" s="179"/>
      <c r="AB171" s="179"/>
      <c r="AC171" s="334"/>
    </row>
    <row r="172" spans="1:29" ht="14.25">
      <c r="A172" s="10">
        <v>46168</v>
      </c>
      <c r="B172" s="9" t="s">
        <v>289</v>
      </c>
      <c r="C172" s="11">
        <f>2289.69+190.4</f>
        <v>2480.09</v>
      </c>
      <c r="D172" s="9">
        <v>25</v>
      </c>
      <c r="E172" s="76">
        <v>26.17</v>
      </c>
      <c r="F172" s="9">
        <v>1</v>
      </c>
      <c r="G172" s="76">
        <v>4.5</v>
      </c>
      <c r="H172" s="13">
        <v>0.35</v>
      </c>
      <c r="I172" s="9" t="s">
        <v>11</v>
      </c>
      <c r="J172" s="9"/>
      <c r="K172" s="226" t="s">
        <v>289</v>
      </c>
      <c r="L172" s="359">
        <v>45799</v>
      </c>
      <c r="M172" s="200">
        <v>45799</v>
      </c>
      <c r="N172" s="227">
        <v>9292.92</v>
      </c>
      <c r="O172" s="227">
        <v>9932.32</v>
      </c>
      <c r="P172" s="181">
        <v>134</v>
      </c>
      <c r="Q172" s="229">
        <v>95.5</v>
      </c>
      <c r="R172" s="331">
        <v>46164</v>
      </c>
      <c r="S172" s="332">
        <v>46164</v>
      </c>
      <c r="T172" s="229">
        <f t="shared" si="34"/>
        <v>7305.0340000000006</v>
      </c>
      <c r="U172" s="229">
        <f t="shared" si="40"/>
        <v>2480.09</v>
      </c>
      <c r="V172" s="229">
        <f t="shared" si="2"/>
        <v>99.203600000000009</v>
      </c>
      <c r="W172" s="229">
        <f t="shared" si="36"/>
        <v>-4824.9440000000004</v>
      </c>
      <c r="X172" s="180">
        <f t="shared" si="37"/>
        <v>147.4</v>
      </c>
      <c r="Y172" s="181">
        <f t="shared" si="38"/>
        <v>25</v>
      </c>
      <c r="Z172" s="180">
        <f t="shared" si="39"/>
        <v>-122.4</v>
      </c>
      <c r="AA172" s="179"/>
      <c r="AB172" s="179"/>
      <c r="AC172" s="334"/>
    </row>
    <row r="173" spans="1:29" ht="14.25">
      <c r="A173" s="10">
        <v>46169</v>
      </c>
      <c r="B173" s="9" t="s">
        <v>289</v>
      </c>
      <c r="C173" s="11">
        <v>3990.97</v>
      </c>
      <c r="D173" s="9">
        <v>34</v>
      </c>
      <c r="E173" s="76">
        <v>30.32</v>
      </c>
      <c r="F173" s="9">
        <v>4</v>
      </c>
      <c r="G173" s="76">
        <v>8.5</v>
      </c>
      <c r="H173" s="13">
        <v>0.30990000000000001</v>
      </c>
      <c r="I173" s="9" t="s">
        <v>11</v>
      </c>
      <c r="J173" s="9"/>
      <c r="K173" s="226" t="s">
        <v>289</v>
      </c>
      <c r="L173" s="359">
        <v>45800</v>
      </c>
      <c r="M173" s="200">
        <v>45800</v>
      </c>
      <c r="N173" s="227">
        <v>6210.04</v>
      </c>
      <c r="O173" s="227">
        <v>6640.94</v>
      </c>
      <c r="P173" s="85">
        <v>60</v>
      </c>
      <c r="Q173" s="229">
        <v>110.68</v>
      </c>
      <c r="R173" s="331">
        <v>46165</v>
      </c>
      <c r="S173" s="332">
        <v>46165</v>
      </c>
      <c r="T173" s="229">
        <f t="shared" si="34"/>
        <v>2292.3780000000002</v>
      </c>
      <c r="U173" s="229">
        <f t="shared" si="40"/>
        <v>3990.97</v>
      </c>
      <c r="V173" s="229">
        <f t="shared" si="2"/>
        <v>117.38147058823529</v>
      </c>
      <c r="W173" s="229">
        <f t="shared" si="36"/>
        <v>1698.5919999999996</v>
      </c>
      <c r="X173" s="180">
        <f t="shared" si="37"/>
        <v>66</v>
      </c>
      <c r="Y173" s="181">
        <f t="shared" si="38"/>
        <v>34</v>
      </c>
      <c r="Z173" s="180">
        <f t="shared" si="39"/>
        <v>-32</v>
      </c>
      <c r="AA173" s="179"/>
      <c r="AB173" s="179"/>
      <c r="AC173" s="334"/>
    </row>
    <row r="174" spans="1:29" ht="14.25">
      <c r="A174" s="10">
        <v>46170</v>
      </c>
      <c r="B174" s="9" t="s">
        <v>289</v>
      </c>
      <c r="C174" s="11">
        <v>2445.48</v>
      </c>
      <c r="D174" s="9">
        <v>26</v>
      </c>
      <c r="E174" s="76">
        <v>28.67</v>
      </c>
      <c r="F174" s="9">
        <v>1</v>
      </c>
      <c r="G174" s="76">
        <v>5.5</v>
      </c>
      <c r="H174" s="13">
        <v>0.32019999999999998</v>
      </c>
      <c r="I174" s="9" t="s">
        <v>11</v>
      </c>
      <c r="J174" s="9"/>
      <c r="K174" s="226" t="s">
        <v>289</v>
      </c>
      <c r="L174" s="359">
        <v>45801</v>
      </c>
      <c r="M174" s="200">
        <v>45801</v>
      </c>
      <c r="N174" s="227">
        <v>1931.08</v>
      </c>
      <c r="O174" s="227">
        <v>2083.98</v>
      </c>
      <c r="P174" s="85">
        <v>23</v>
      </c>
      <c r="Q174" s="229">
        <v>90.61</v>
      </c>
      <c r="R174" s="331">
        <v>46166</v>
      </c>
      <c r="S174" s="332">
        <v>46166</v>
      </c>
      <c r="T174" s="229">
        <f t="shared" si="34"/>
        <v>5349.0470000000005</v>
      </c>
      <c r="U174" s="229">
        <f t="shared" si="40"/>
        <v>2445.48</v>
      </c>
      <c r="V174" s="229">
        <f t="shared" si="2"/>
        <v>94.056923076923084</v>
      </c>
      <c r="W174" s="229">
        <f t="shared" si="36"/>
        <v>-2903.5670000000005</v>
      </c>
      <c r="X174" s="180">
        <f t="shared" si="37"/>
        <v>25.3</v>
      </c>
      <c r="Y174" s="181">
        <f t="shared" si="38"/>
        <v>26</v>
      </c>
      <c r="Z174" s="180">
        <f t="shared" si="39"/>
        <v>0.69999999999999929</v>
      </c>
      <c r="AA174" s="179"/>
      <c r="AB174" s="179"/>
      <c r="AC174" s="334"/>
    </row>
    <row r="175" spans="1:29" ht="14.25">
      <c r="A175" s="10">
        <v>46171</v>
      </c>
      <c r="B175" s="9" t="s">
        <v>289</v>
      </c>
      <c r="C175" s="11">
        <v>7568.87</v>
      </c>
      <c r="D175" s="9">
        <v>72</v>
      </c>
      <c r="E175" s="76">
        <v>31.05</v>
      </c>
      <c r="F175" s="9">
        <v>15</v>
      </c>
      <c r="G175" s="76">
        <v>9.5</v>
      </c>
      <c r="H175" s="13">
        <v>0.3024</v>
      </c>
      <c r="I175" s="9" t="s">
        <v>11</v>
      </c>
      <c r="J175" s="9"/>
      <c r="K175" s="226" t="s">
        <v>289</v>
      </c>
      <c r="L175" s="359">
        <v>45802</v>
      </c>
      <c r="M175" s="200">
        <v>45802</v>
      </c>
      <c r="N175" s="227">
        <v>4598.67</v>
      </c>
      <c r="O175" s="227">
        <v>4862.7700000000004</v>
      </c>
      <c r="P175" s="85">
        <v>36</v>
      </c>
      <c r="Q175" s="229">
        <v>135.08000000000001</v>
      </c>
      <c r="R175" s="331">
        <v>46167</v>
      </c>
      <c r="S175" s="332">
        <v>46167</v>
      </c>
      <c r="T175" s="229">
        <f t="shared" si="34"/>
        <v>3147.3090000000002</v>
      </c>
      <c r="U175" s="229">
        <f t="shared" si="40"/>
        <v>7568.87</v>
      </c>
      <c r="V175" s="229">
        <f t="shared" si="2"/>
        <v>105.12319444444444</v>
      </c>
      <c r="W175" s="229">
        <f t="shared" si="36"/>
        <v>4421.5609999999997</v>
      </c>
      <c r="X175" s="180">
        <f t="shared" si="37"/>
        <v>39.6</v>
      </c>
      <c r="Y175" s="181">
        <f t="shared" si="38"/>
        <v>72</v>
      </c>
      <c r="Z175" s="180">
        <f t="shared" si="39"/>
        <v>32.4</v>
      </c>
      <c r="AA175" s="179"/>
      <c r="AB175" s="179"/>
      <c r="AC175" s="334"/>
    </row>
    <row r="176" spans="1:29" ht="14.25">
      <c r="A176" s="10">
        <v>46172</v>
      </c>
      <c r="B176" s="9" t="s">
        <v>289</v>
      </c>
      <c r="C176" s="11">
        <v>9130.56</v>
      </c>
      <c r="D176" s="9">
        <v>93</v>
      </c>
      <c r="E176" s="76">
        <v>32.729999999999997</v>
      </c>
      <c r="F176" s="9">
        <v>11</v>
      </c>
      <c r="G176" s="76">
        <v>9.83</v>
      </c>
      <c r="H176" s="13">
        <v>0.29880000000000001</v>
      </c>
      <c r="I176" s="9" t="s">
        <v>11</v>
      </c>
      <c r="J176" s="9"/>
      <c r="K176" s="226" t="s">
        <v>289</v>
      </c>
      <c r="L176" s="359">
        <v>45803</v>
      </c>
      <c r="M176" s="200">
        <v>45803</v>
      </c>
      <c r="N176" s="227">
        <v>2694.39</v>
      </c>
      <c r="O176" s="227">
        <v>2861.19</v>
      </c>
      <c r="P176" s="85">
        <v>26</v>
      </c>
      <c r="Q176" s="229">
        <v>110.05</v>
      </c>
      <c r="R176" s="331">
        <v>46168</v>
      </c>
      <c r="S176" s="332">
        <v>46168</v>
      </c>
      <c r="T176" s="229">
        <f t="shared" si="34"/>
        <v>3264.3490000000006</v>
      </c>
      <c r="U176" s="229">
        <f t="shared" si="40"/>
        <v>9130.56</v>
      </c>
      <c r="V176" s="229">
        <f t="shared" si="2"/>
        <v>98.178064516129027</v>
      </c>
      <c r="W176" s="229">
        <f t="shared" si="36"/>
        <v>5866.2109999999993</v>
      </c>
      <c r="X176" s="180">
        <f t="shared" si="37"/>
        <v>28.6</v>
      </c>
      <c r="Y176" s="181">
        <f t="shared" si="38"/>
        <v>93</v>
      </c>
      <c r="Z176" s="180">
        <f t="shared" si="39"/>
        <v>64.400000000000006</v>
      </c>
      <c r="AA176" s="179"/>
      <c r="AB176" s="179"/>
      <c r="AC176" s="334"/>
    </row>
    <row r="177" spans="1:29" ht="14.25">
      <c r="A177" s="10">
        <v>46173</v>
      </c>
      <c r="B177" s="9" t="s">
        <v>289</v>
      </c>
      <c r="C177" s="11">
        <v>7149.22</v>
      </c>
      <c r="D177" s="9">
        <v>64</v>
      </c>
      <c r="E177" s="76">
        <v>32.479999999999997</v>
      </c>
      <c r="F177" s="9">
        <v>10</v>
      </c>
      <c r="G177" s="76">
        <v>13.25</v>
      </c>
      <c r="H177" s="13">
        <v>0.26400000000000001</v>
      </c>
      <c r="I177" s="9" t="s">
        <v>11</v>
      </c>
      <c r="J177" s="9"/>
      <c r="K177" s="226" t="s">
        <v>289</v>
      </c>
      <c r="L177" s="359">
        <v>45804</v>
      </c>
      <c r="M177" s="200">
        <v>45804</v>
      </c>
      <c r="N177" s="227">
        <v>2689.59</v>
      </c>
      <c r="O177" s="227">
        <v>2967.59</v>
      </c>
      <c r="P177" s="85">
        <v>29</v>
      </c>
      <c r="Q177" s="229">
        <v>102.33</v>
      </c>
      <c r="R177" s="331">
        <v>46169</v>
      </c>
      <c r="S177" s="332">
        <v>46169</v>
      </c>
      <c r="T177" s="229">
        <f t="shared" si="34"/>
        <v>9173.7250000000004</v>
      </c>
      <c r="U177" s="229">
        <f t="shared" si="40"/>
        <v>7149.22</v>
      </c>
      <c r="V177" s="229">
        <f t="shared" si="2"/>
        <v>111.7065625</v>
      </c>
      <c r="W177" s="229">
        <f t="shared" si="36"/>
        <v>-2024.5050000000001</v>
      </c>
      <c r="X177" s="180">
        <f t="shared" si="37"/>
        <v>31.900000000000002</v>
      </c>
      <c r="Y177" s="181">
        <f t="shared" si="38"/>
        <v>64</v>
      </c>
      <c r="Z177" s="180">
        <f t="shared" si="39"/>
        <v>32.099999999999994</v>
      </c>
      <c r="AA177" s="179"/>
      <c r="AB177" s="179"/>
      <c r="AC177" s="334"/>
    </row>
    <row r="178" spans="1:29" ht="14.25">
      <c r="A178" s="10">
        <v>46174</v>
      </c>
      <c r="B178" s="9" t="s">
        <v>289</v>
      </c>
      <c r="C178" s="11">
        <v>1679.6</v>
      </c>
      <c r="D178" s="9">
        <v>18</v>
      </c>
      <c r="E178" s="76">
        <v>46.73</v>
      </c>
      <c r="F178" s="9">
        <v>6</v>
      </c>
      <c r="G178" s="76">
        <v>7</v>
      </c>
      <c r="H178" s="13">
        <v>0.25609999999999999</v>
      </c>
      <c r="I178" s="9" t="s">
        <v>11</v>
      </c>
      <c r="J178" s="9" t="s">
        <v>1781</v>
      </c>
      <c r="K178" s="226" t="s">
        <v>289</v>
      </c>
      <c r="L178" s="359">
        <v>45805</v>
      </c>
      <c r="M178" s="200">
        <v>45805</v>
      </c>
      <c r="N178" s="227">
        <v>7839.35</v>
      </c>
      <c r="O178" s="227">
        <v>8339.75</v>
      </c>
      <c r="P178" s="85">
        <v>83</v>
      </c>
      <c r="Q178" s="229">
        <v>100.48</v>
      </c>
      <c r="R178" s="331">
        <v>46170</v>
      </c>
      <c r="S178" s="332">
        <v>46170</v>
      </c>
      <c r="T178" s="229">
        <f t="shared" si="34"/>
        <v>7967.3770000000004</v>
      </c>
      <c r="U178" s="229">
        <f t="shared" si="40"/>
        <v>1679.6</v>
      </c>
      <c r="V178" s="229">
        <f t="shared" si="2"/>
        <v>93.311111111111103</v>
      </c>
      <c r="W178" s="229">
        <f t="shared" si="36"/>
        <v>-6287.777</v>
      </c>
      <c r="X178" s="180">
        <f t="shared" si="37"/>
        <v>91.300000000000011</v>
      </c>
      <c r="Y178" s="181">
        <f t="shared" si="38"/>
        <v>18</v>
      </c>
      <c r="Z178" s="180">
        <f t="shared" si="39"/>
        <v>-73.300000000000011</v>
      </c>
      <c r="AA178" s="179"/>
      <c r="AB178" s="179"/>
      <c r="AC178" s="334"/>
    </row>
    <row r="179" spans="1:29" ht="14.25">
      <c r="A179" s="10">
        <v>46175</v>
      </c>
      <c r="B179" s="9" t="s">
        <v>289</v>
      </c>
      <c r="C179" s="11">
        <v>5870.9</v>
      </c>
      <c r="D179" s="9">
        <v>32</v>
      </c>
      <c r="E179" s="76">
        <v>30.09</v>
      </c>
      <c r="F179" s="9">
        <v>4</v>
      </c>
      <c r="G179" s="76">
        <v>7.75</v>
      </c>
      <c r="H179" s="13">
        <v>0.36890000000000001</v>
      </c>
      <c r="I179" s="9" t="s">
        <v>11</v>
      </c>
      <c r="J179" s="9"/>
      <c r="K179" s="226" t="s">
        <v>289</v>
      </c>
      <c r="L179" s="359">
        <v>45806</v>
      </c>
      <c r="M179" s="200">
        <v>45806</v>
      </c>
      <c r="N179" s="227">
        <v>6798.27</v>
      </c>
      <c r="O179" s="227">
        <v>7243.07</v>
      </c>
      <c r="P179" s="85">
        <v>80</v>
      </c>
      <c r="Q179" s="229">
        <v>90.54</v>
      </c>
      <c r="R179" s="331">
        <v>46171</v>
      </c>
      <c r="S179" s="332">
        <v>46171</v>
      </c>
      <c r="T179" s="229">
        <f t="shared" si="34"/>
        <v>7967.3770000000004</v>
      </c>
      <c r="U179" s="229">
        <f t="shared" si="40"/>
        <v>5870.9</v>
      </c>
      <c r="V179" s="229">
        <f t="shared" si="2"/>
        <v>183.46562499999999</v>
      </c>
      <c r="W179" s="229">
        <f t="shared" si="36"/>
        <v>-2096.4770000000008</v>
      </c>
      <c r="X179" s="180">
        <f t="shared" si="37"/>
        <v>88</v>
      </c>
      <c r="Y179" s="181">
        <f t="shared" si="38"/>
        <v>32</v>
      </c>
      <c r="Z179" s="180">
        <f t="shared" si="39"/>
        <v>-56</v>
      </c>
      <c r="AA179" s="179"/>
      <c r="AB179" s="179"/>
      <c r="AC179" s="334"/>
    </row>
    <row r="180" spans="1:29" ht="14.25">
      <c r="A180" s="10">
        <v>46176</v>
      </c>
      <c r="B180" s="9" t="s">
        <v>289</v>
      </c>
      <c r="C180" s="11">
        <f>3248.34+404.6</f>
        <v>3652.94</v>
      </c>
      <c r="D180" s="9">
        <v>39</v>
      </c>
      <c r="E180" s="76">
        <v>33.26</v>
      </c>
      <c r="F180" s="9">
        <v>4</v>
      </c>
      <c r="G180" s="76">
        <v>11.33</v>
      </c>
      <c r="H180" s="13">
        <v>0.33539999999999998</v>
      </c>
      <c r="I180" s="9" t="s">
        <v>11</v>
      </c>
      <c r="J180" s="9"/>
      <c r="K180" s="226" t="s">
        <v>289</v>
      </c>
      <c r="L180" s="359">
        <v>45806</v>
      </c>
      <c r="M180" s="200">
        <v>45806</v>
      </c>
      <c r="N180" s="227">
        <v>6798.27</v>
      </c>
      <c r="O180" s="227">
        <v>7243.07</v>
      </c>
      <c r="P180" s="85">
        <v>80</v>
      </c>
      <c r="Q180" s="229">
        <v>90.54</v>
      </c>
      <c r="R180" s="331">
        <v>46171</v>
      </c>
      <c r="S180" s="332">
        <v>46171</v>
      </c>
      <c r="T180" s="229">
        <f t="shared" si="34"/>
        <v>3100.5370000000003</v>
      </c>
      <c r="U180" s="229">
        <f t="shared" si="40"/>
        <v>3652.94</v>
      </c>
      <c r="V180" s="229">
        <f t="shared" si="2"/>
        <v>93.665128205128212</v>
      </c>
      <c r="W180" s="229">
        <f t="shared" si="36"/>
        <v>552.40299999999979</v>
      </c>
      <c r="X180" s="180">
        <f t="shared" si="37"/>
        <v>88</v>
      </c>
      <c r="Y180" s="181">
        <f t="shared" si="38"/>
        <v>39</v>
      </c>
      <c r="Z180" s="180">
        <f t="shared" si="39"/>
        <v>-49</v>
      </c>
      <c r="AA180" s="179"/>
      <c r="AB180" s="179"/>
      <c r="AC180" s="334"/>
    </row>
    <row r="181" spans="1:29" ht="14.25">
      <c r="A181" s="10">
        <v>46177</v>
      </c>
      <c r="B181" s="9" t="s">
        <v>289</v>
      </c>
      <c r="C181" s="11">
        <v>4879.28</v>
      </c>
      <c r="D181" s="9">
        <v>43</v>
      </c>
      <c r="E181" s="76">
        <v>28.72</v>
      </c>
      <c r="F181" s="9">
        <v>4</v>
      </c>
      <c r="G181" s="76">
        <v>7</v>
      </c>
      <c r="H181" s="13">
        <v>0.31769999999999998</v>
      </c>
      <c r="I181" s="9" t="s">
        <v>11</v>
      </c>
      <c r="J181" s="9"/>
      <c r="K181" s="226" t="s">
        <v>289</v>
      </c>
      <c r="L181" s="359">
        <v>45808</v>
      </c>
      <c r="M181" s="200">
        <v>45808</v>
      </c>
      <c r="N181" s="227">
        <v>2651.87</v>
      </c>
      <c r="O181" s="227">
        <v>2818.67</v>
      </c>
      <c r="P181" s="85">
        <v>32</v>
      </c>
      <c r="Q181" s="229">
        <v>88.08</v>
      </c>
      <c r="R181" s="331">
        <v>46173</v>
      </c>
      <c r="S181" s="332">
        <v>46173</v>
      </c>
      <c r="T181" s="229">
        <f>O183*$AA$1</f>
        <v>4418.4580000000005</v>
      </c>
      <c r="U181" s="229">
        <f t="shared" si="40"/>
        <v>4879.28</v>
      </c>
      <c r="V181" s="229">
        <f t="shared" si="2"/>
        <v>113.47162790697674</v>
      </c>
      <c r="W181" s="229">
        <f t="shared" si="36"/>
        <v>460.82199999999921</v>
      </c>
      <c r="X181" s="180">
        <f t="shared" si="37"/>
        <v>35.200000000000003</v>
      </c>
      <c r="Y181" s="181">
        <f t="shared" si="38"/>
        <v>43</v>
      </c>
      <c r="Z181" s="180">
        <f t="shared" si="39"/>
        <v>7.7999999999999972</v>
      </c>
      <c r="AA181" s="179"/>
      <c r="AB181" s="179"/>
      <c r="AC181" s="334"/>
    </row>
    <row r="182" spans="1:29" ht="15">
      <c r="A182" s="10">
        <v>46178</v>
      </c>
      <c r="B182" s="9" t="s">
        <v>289</v>
      </c>
      <c r="C182" s="11">
        <v>6480.52</v>
      </c>
      <c r="D182" s="9">
        <v>58</v>
      </c>
      <c r="E182" s="76">
        <v>27.55</v>
      </c>
      <c r="F182" s="9">
        <v>4</v>
      </c>
      <c r="G182" s="76">
        <v>6.85</v>
      </c>
      <c r="H182" s="13">
        <v>0.33079999999999998</v>
      </c>
      <c r="I182" s="9" t="s">
        <v>11</v>
      </c>
      <c r="J182" s="9"/>
      <c r="K182" s="716" t="s">
        <v>1596</v>
      </c>
      <c r="L182" s="709"/>
      <c r="M182" s="348"/>
      <c r="N182" s="349">
        <f t="shared" ref="N182:P182" si="41">SUM(N151:N181)</f>
        <v>159694.43999999994</v>
      </c>
      <c r="O182" s="350">
        <f t="shared" si="41"/>
        <v>170383.54</v>
      </c>
      <c r="P182" s="364">
        <f t="shared" si="41"/>
        <v>1591</v>
      </c>
      <c r="Q182" s="352">
        <f>O182/P182</f>
        <v>107.09210559396607</v>
      </c>
      <c r="R182" s="353" t="s">
        <v>1578</v>
      </c>
      <c r="S182" s="354"/>
      <c r="T182" s="365">
        <f t="shared" ref="T182:U182" si="42">SUM(T151:T181)</f>
        <v>181795.90000000005</v>
      </c>
      <c r="U182" s="350" t="e">
        <f t="shared" si="42"/>
        <v>#REF!</v>
      </c>
      <c r="V182" s="142" t="e">
        <f t="shared" si="2"/>
        <v>#REF!</v>
      </c>
      <c r="W182" s="350" t="e">
        <f t="shared" ref="W182:Z182" si="43">SUM(W151:W181)</f>
        <v>#REF!</v>
      </c>
      <c r="X182" s="364">
        <f t="shared" si="43"/>
        <v>1750.0999999999997</v>
      </c>
      <c r="Y182" s="364">
        <f t="shared" si="43"/>
        <v>1548</v>
      </c>
      <c r="Z182" s="364">
        <f t="shared" si="43"/>
        <v>-202.10000000000014</v>
      </c>
      <c r="AA182" s="179"/>
      <c r="AB182" s="179"/>
      <c r="AC182" s="334"/>
    </row>
    <row r="183" spans="1:29" ht="14.25">
      <c r="A183" s="10">
        <v>46179</v>
      </c>
      <c r="B183" s="9" t="s">
        <v>289</v>
      </c>
      <c r="C183" s="11">
        <v>6201.93</v>
      </c>
      <c r="D183" s="9">
        <v>62</v>
      </c>
      <c r="E183" s="76">
        <v>43.14</v>
      </c>
      <c r="F183" s="9">
        <v>9</v>
      </c>
      <c r="G183" s="76">
        <v>7.33</v>
      </c>
      <c r="H183" s="13">
        <v>0.28349999999999997</v>
      </c>
      <c r="I183" s="9" t="s">
        <v>11</v>
      </c>
      <c r="J183" s="9"/>
      <c r="K183" s="226" t="s">
        <v>289</v>
      </c>
      <c r="L183" s="359">
        <v>45809</v>
      </c>
      <c r="M183" s="200">
        <v>45809</v>
      </c>
      <c r="N183" s="227">
        <v>3724.88</v>
      </c>
      <c r="O183" s="227">
        <v>4016.78</v>
      </c>
      <c r="P183" s="85">
        <v>36</v>
      </c>
      <c r="Q183" s="229">
        <v>111.58</v>
      </c>
      <c r="R183" s="331">
        <v>46174</v>
      </c>
      <c r="S183" s="332">
        <v>46174</v>
      </c>
      <c r="T183" s="229">
        <f t="shared" ref="T183:T211" si="44">O184*$AA$1</f>
        <v>3064.6000000000004</v>
      </c>
      <c r="U183" s="229">
        <f t="shared" ref="U183:U212" si="45">C183</f>
        <v>6201.93</v>
      </c>
      <c r="V183" s="229">
        <f t="shared" si="2"/>
        <v>100.03112903225806</v>
      </c>
      <c r="W183" s="229">
        <f t="shared" ref="W183:W212" si="46">U183-T183</f>
        <v>3137.33</v>
      </c>
      <c r="X183" s="180">
        <f t="shared" ref="X183:X212" si="47">P183*$AA$1</f>
        <v>39.6</v>
      </c>
      <c r="Y183" s="181">
        <f t="shared" ref="Y183:Y212" si="48">D183</f>
        <v>62</v>
      </c>
      <c r="Z183" s="180">
        <f t="shared" ref="Z183:Z212" si="49">Y183-X183</f>
        <v>22.4</v>
      </c>
      <c r="AA183" s="179"/>
      <c r="AB183" s="179"/>
      <c r="AC183" s="334"/>
    </row>
    <row r="184" spans="1:29" ht="14.25">
      <c r="A184" s="10">
        <v>46180</v>
      </c>
      <c r="B184" s="9" t="s">
        <v>289</v>
      </c>
      <c r="C184" s="11">
        <v>4756.72</v>
      </c>
      <c r="D184" s="9">
        <v>47</v>
      </c>
      <c r="E184" s="76">
        <v>38.29</v>
      </c>
      <c r="F184" s="9">
        <v>14</v>
      </c>
      <c r="G184" s="76">
        <v>6.16</v>
      </c>
      <c r="H184" s="13">
        <v>0.33189999999999997</v>
      </c>
      <c r="I184" s="9" t="s">
        <v>11</v>
      </c>
      <c r="J184" s="9"/>
      <c r="K184" s="226" t="s">
        <v>289</v>
      </c>
      <c r="L184" s="359">
        <v>45810</v>
      </c>
      <c r="M184" s="200">
        <v>45810</v>
      </c>
      <c r="N184" s="227">
        <v>2577.5</v>
      </c>
      <c r="O184" s="227">
        <v>2786</v>
      </c>
      <c r="P184" s="85">
        <v>29</v>
      </c>
      <c r="Q184" s="229">
        <v>96.07</v>
      </c>
      <c r="R184" s="331">
        <v>46175</v>
      </c>
      <c r="S184" s="332">
        <v>46175</v>
      </c>
      <c r="T184" s="229">
        <f t="shared" si="44"/>
        <v>4293.8280000000004</v>
      </c>
      <c r="U184" s="229">
        <f t="shared" si="45"/>
        <v>4756.72</v>
      </c>
      <c r="V184" s="229">
        <f t="shared" si="2"/>
        <v>101.2068085106383</v>
      </c>
      <c r="W184" s="229">
        <f t="shared" si="46"/>
        <v>462.89199999999983</v>
      </c>
      <c r="X184" s="180">
        <f t="shared" si="47"/>
        <v>31.900000000000002</v>
      </c>
      <c r="Y184" s="181">
        <f t="shared" si="48"/>
        <v>47</v>
      </c>
      <c r="Z184" s="180">
        <f t="shared" si="49"/>
        <v>15.099999999999998</v>
      </c>
      <c r="AA184" s="179"/>
      <c r="AB184" s="179"/>
      <c r="AC184" s="334"/>
    </row>
    <row r="185" spans="1:29" ht="14.25">
      <c r="A185" s="10">
        <v>46181</v>
      </c>
      <c r="B185" s="9" t="s">
        <v>289</v>
      </c>
      <c r="C185" s="11">
        <v>1531.05</v>
      </c>
      <c r="D185" s="9">
        <v>15</v>
      </c>
      <c r="E185" s="76">
        <v>27.63</v>
      </c>
      <c r="F185" s="9">
        <v>0</v>
      </c>
      <c r="G185" s="76">
        <v>4.66</v>
      </c>
      <c r="H185" s="13">
        <v>0.28029999999999999</v>
      </c>
      <c r="I185" s="9" t="s">
        <v>11</v>
      </c>
      <c r="J185" s="9"/>
      <c r="K185" s="226" t="s">
        <v>289</v>
      </c>
      <c r="L185" s="359">
        <v>45811</v>
      </c>
      <c r="M185" s="200">
        <v>45811</v>
      </c>
      <c r="N185" s="227">
        <v>3555.98</v>
      </c>
      <c r="O185" s="227">
        <v>3903.48</v>
      </c>
      <c r="P185" s="85">
        <v>39</v>
      </c>
      <c r="Q185" s="229">
        <v>100.09</v>
      </c>
      <c r="R185" s="331">
        <v>46176</v>
      </c>
      <c r="S185" s="332">
        <v>46176</v>
      </c>
      <c r="T185" s="229">
        <f t="shared" si="44"/>
        <v>8593.64</v>
      </c>
      <c r="U185" s="229">
        <f t="shared" si="45"/>
        <v>1531.05</v>
      </c>
      <c r="V185" s="229">
        <f t="shared" si="2"/>
        <v>102.07</v>
      </c>
      <c r="W185" s="229">
        <f t="shared" si="46"/>
        <v>-7062.5899999999992</v>
      </c>
      <c r="X185" s="180">
        <f t="shared" si="47"/>
        <v>42.900000000000006</v>
      </c>
      <c r="Y185" s="181">
        <f t="shared" si="48"/>
        <v>15</v>
      </c>
      <c r="Z185" s="180">
        <f t="shared" si="49"/>
        <v>-27.900000000000006</v>
      </c>
      <c r="AA185" s="179"/>
      <c r="AB185" s="179"/>
      <c r="AC185" s="334"/>
    </row>
    <row r="186" spans="1:29" ht="14.25">
      <c r="A186" s="10">
        <v>46182</v>
      </c>
      <c r="B186" s="9" t="s">
        <v>289</v>
      </c>
      <c r="C186" s="11">
        <v>2972.57</v>
      </c>
      <c r="D186" s="9">
        <v>26</v>
      </c>
      <c r="E186" s="76">
        <v>30.28</v>
      </c>
      <c r="F186" s="9">
        <v>2</v>
      </c>
      <c r="G186" s="76">
        <v>6.33</v>
      </c>
      <c r="H186" s="13">
        <v>0.32790000000000002</v>
      </c>
      <c r="I186" s="9" t="s">
        <v>11</v>
      </c>
      <c r="J186" s="9"/>
      <c r="K186" s="226" t="s">
        <v>289</v>
      </c>
      <c r="L186" s="359">
        <v>45812</v>
      </c>
      <c r="M186" s="200">
        <v>45812</v>
      </c>
      <c r="N186" s="227">
        <v>7200.8</v>
      </c>
      <c r="O186" s="227">
        <v>7812.4</v>
      </c>
      <c r="P186" s="85">
        <v>81</v>
      </c>
      <c r="Q186" s="229">
        <v>96.45</v>
      </c>
      <c r="R186" s="331">
        <v>46177</v>
      </c>
      <c r="S186" s="332">
        <v>46177</v>
      </c>
      <c r="T186" s="229">
        <f t="shared" si="44"/>
        <v>8230.277</v>
      </c>
      <c r="U186" s="229">
        <f t="shared" si="45"/>
        <v>2972.57</v>
      </c>
      <c r="V186" s="229">
        <f t="shared" si="2"/>
        <v>114.32961538461539</v>
      </c>
      <c r="W186" s="229">
        <f t="shared" si="46"/>
        <v>-5257.7070000000003</v>
      </c>
      <c r="X186" s="180">
        <f t="shared" si="47"/>
        <v>89.100000000000009</v>
      </c>
      <c r="Y186" s="181">
        <f t="shared" si="48"/>
        <v>26</v>
      </c>
      <c r="Z186" s="180">
        <f t="shared" si="49"/>
        <v>-63.100000000000009</v>
      </c>
      <c r="AA186" s="179"/>
      <c r="AB186" s="179"/>
      <c r="AC186" s="334"/>
    </row>
    <row r="187" spans="1:29" ht="14.25">
      <c r="A187" s="10">
        <v>46183</v>
      </c>
      <c r="B187" s="9" t="s">
        <v>289</v>
      </c>
      <c r="C187" s="11">
        <v>3979.22</v>
      </c>
      <c r="D187" s="9">
        <v>39</v>
      </c>
      <c r="E187" s="76">
        <v>31.02</v>
      </c>
      <c r="F187" s="9">
        <v>8</v>
      </c>
      <c r="G187" s="76">
        <v>6.8</v>
      </c>
      <c r="H187" s="13">
        <v>0.34599999999999997</v>
      </c>
      <c r="I187" s="9" t="s">
        <v>11</v>
      </c>
      <c r="J187" s="9"/>
      <c r="K187" s="226" t="s">
        <v>289</v>
      </c>
      <c r="L187" s="359">
        <v>45813</v>
      </c>
      <c r="M187" s="200">
        <v>45813</v>
      </c>
      <c r="N187" s="227">
        <v>7009.47</v>
      </c>
      <c r="O187" s="227">
        <v>7482.07</v>
      </c>
      <c r="P187" s="85">
        <v>86</v>
      </c>
      <c r="Q187" s="229">
        <v>87</v>
      </c>
      <c r="R187" s="331">
        <v>46178</v>
      </c>
      <c r="S187" s="332">
        <v>46178</v>
      </c>
      <c r="T187" s="229">
        <f t="shared" si="44"/>
        <v>7259.4060000000009</v>
      </c>
      <c r="U187" s="229">
        <f t="shared" si="45"/>
        <v>3979.22</v>
      </c>
      <c r="V187" s="229">
        <f t="shared" si="2"/>
        <v>102.03128205128205</v>
      </c>
      <c r="W187" s="229">
        <f t="shared" si="46"/>
        <v>-3280.1860000000011</v>
      </c>
      <c r="X187" s="180">
        <f t="shared" si="47"/>
        <v>94.600000000000009</v>
      </c>
      <c r="Y187" s="181">
        <f t="shared" si="48"/>
        <v>39</v>
      </c>
      <c r="Z187" s="180">
        <f t="shared" si="49"/>
        <v>-55.600000000000009</v>
      </c>
      <c r="AA187" s="179"/>
      <c r="AB187" s="179"/>
      <c r="AC187" s="334"/>
    </row>
    <row r="188" spans="1:29" ht="14.25">
      <c r="A188" s="10">
        <v>46184</v>
      </c>
      <c r="B188" s="9" t="s">
        <v>289</v>
      </c>
      <c r="C188" s="11">
        <v>3160.24</v>
      </c>
      <c r="D188" s="9">
        <v>28</v>
      </c>
      <c r="E188" s="76">
        <v>31.35</v>
      </c>
      <c r="F188" s="9">
        <v>4</v>
      </c>
      <c r="G188" s="76">
        <v>5.5</v>
      </c>
      <c r="H188" s="13">
        <v>0.30990000000000001</v>
      </c>
      <c r="I188" s="9" t="s">
        <v>11</v>
      </c>
      <c r="J188" s="9"/>
      <c r="K188" s="226" t="s">
        <v>289</v>
      </c>
      <c r="L188" s="359">
        <v>45814</v>
      </c>
      <c r="M188" s="200">
        <v>45814</v>
      </c>
      <c r="N188" s="227">
        <v>6099.06</v>
      </c>
      <c r="O188" s="227">
        <v>6599.46</v>
      </c>
      <c r="P188" s="85">
        <v>65</v>
      </c>
      <c r="Q188" s="229">
        <v>101.53</v>
      </c>
      <c r="R188" s="331">
        <v>46179</v>
      </c>
      <c r="S188" s="332">
        <v>46179</v>
      </c>
      <c r="T188" s="229">
        <f t="shared" si="44"/>
        <v>2374.02</v>
      </c>
      <c r="U188" s="229">
        <f t="shared" si="45"/>
        <v>3160.24</v>
      </c>
      <c r="V188" s="229">
        <f t="shared" si="2"/>
        <v>112.86571428571428</v>
      </c>
      <c r="W188" s="229">
        <f t="shared" si="46"/>
        <v>786.2199999999998</v>
      </c>
      <c r="X188" s="180">
        <f t="shared" si="47"/>
        <v>71.5</v>
      </c>
      <c r="Y188" s="181">
        <f t="shared" si="48"/>
        <v>28</v>
      </c>
      <c r="Z188" s="180">
        <f t="shared" si="49"/>
        <v>-43.5</v>
      </c>
      <c r="AA188" s="179"/>
      <c r="AB188" s="179"/>
      <c r="AC188" s="334"/>
    </row>
    <row r="189" spans="1:29" ht="14.25">
      <c r="A189" s="10">
        <v>46185</v>
      </c>
      <c r="B189" s="9" t="s">
        <v>289</v>
      </c>
      <c r="C189" s="11">
        <v>7715.47</v>
      </c>
      <c r="D189" s="9">
        <v>84</v>
      </c>
      <c r="E189" s="76">
        <v>35.21</v>
      </c>
      <c r="F189" s="9">
        <v>19</v>
      </c>
      <c r="G189" s="76">
        <v>8.33</v>
      </c>
      <c r="H189" s="13">
        <v>0.2964</v>
      </c>
      <c r="I189" s="9" t="s">
        <v>11</v>
      </c>
      <c r="J189" s="9"/>
      <c r="K189" s="226" t="s">
        <v>289</v>
      </c>
      <c r="L189" s="359">
        <v>45815</v>
      </c>
      <c r="M189" s="200">
        <v>45815</v>
      </c>
      <c r="N189" s="227">
        <v>2033.1</v>
      </c>
      <c r="O189" s="227">
        <v>2158.1999999999998</v>
      </c>
      <c r="P189" s="85">
        <v>23</v>
      </c>
      <c r="Q189" s="229">
        <v>93.83</v>
      </c>
      <c r="R189" s="331">
        <v>46180</v>
      </c>
      <c r="S189" s="332">
        <v>46180</v>
      </c>
      <c r="T189" s="229">
        <f t="shared" si="44"/>
        <v>5047.933</v>
      </c>
      <c r="U189" s="229">
        <f t="shared" si="45"/>
        <v>7715.47</v>
      </c>
      <c r="V189" s="229">
        <f t="shared" si="2"/>
        <v>91.850833333333341</v>
      </c>
      <c r="W189" s="229">
        <f t="shared" si="46"/>
        <v>2667.5370000000003</v>
      </c>
      <c r="X189" s="180">
        <f t="shared" si="47"/>
        <v>25.3</v>
      </c>
      <c r="Y189" s="181">
        <f t="shared" si="48"/>
        <v>84</v>
      </c>
      <c r="Z189" s="180">
        <f t="shared" si="49"/>
        <v>58.7</v>
      </c>
      <c r="AA189" s="179"/>
      <c r="AB189" s="179"/>
      <c r="AC189" s="334"/>
    </row>
    <row r="190" spans="1:29" ht="14.25">
      <c r="A190" s="10">
        <v>46186</v>
      </c>
      <c r="B190" s="9" t="s">
        <v>289</v>
      </c>
      <c r="C190" s="11">
        <v>10715.35</v>
      </c>
      <c r="D190" s="9">
        <v>107</v>
      </c>
      <c r="E190" s="76">
        <v>40.130000000000003</v>
      </c>
      <c r="F190" s="9">
        <v>21</v>
      </c>
      <c r="G190" s="76">
        <v>25.5</v>
      </c>
      <c r="H190" s="13">
        <v>0.31190000000000001</v>
      </c>
      <c r="I190" s="9" t="s">
        <v>11</v>
      </c>
      <c r="J190" s="9" t="s">
        <v>1782</v>
      </c>
      <c r="K190" s="226" t="s">
        <v>289</v>
      </c>
      <c r="L190" s="359">
        <v>45816</v>
      </c>
      <c r="M190" s="200">
        <v>45816</v>
      </c>
      <c r="N190" s="227">
        <v>4297.13</v>
      </c>
      <c r="O190" s="227">
        <v>4589.03</v>
      </c>
      <c r="P190" s="85">
        <v>46</v>
      </c>
      <c r="Q190" s="229">
        <v>99.76</v>
      </c>
      <c r="R190" s="331">
        <v>46181</v>
      </c>
      <c r="S190" s="332">
        <v>46181</v>
      </c>
      <c r="T190" s="229">
        <f t="shared" si="44"/>
        <v>5632.2089999999998</v>
      </c>
      <c r="U190" s="229">
        <f t="shared" si="45"/>
        <v>10715.35</v>
      </c>
      <c r="V190" s="229">
        <f t="shared" si="2"/>
        <v>100.14345794392524</v>
      </c>
      <c r="W190" s="229">
        <f t="shared" si="46"/>
        <v>5083.1410000000005</v>
      </c>
      <c r="X190" s="180">
        <f t="shared" si="47"/>
        <v>50.6</v>
      </c>
      <c r="Y190" s="181">
        <f t="shared" si="48"/>
        <v>107</v>
      </c>
      <c r="Z190" s="180">
        <f t="shared" si="49"/>
        <v>56.4</v>
      </c>
      <c r="AA190" s="179"/>
      <c r="AB190" s="179"/>
      <c r="AC190" s="334"/>
    </row>
    <row r="191" spans="1:29" ht="14.25">
      <c r="A191" s="10">
        <v>46187</v>
      </c>
      <c r="B191" s="9" t="s">
        <v>289</v>
      </c>
      <c r="C191" s="11">
        <v>7151.29</v>
      </c>
      <c r="D191" s="9">
        <v>67</v>
      </c>
      <c r="E191" s="76">
        <v>34.47</v>
      </c>
      <c r="F191" s="9">
        <v>20</v>
      </c>
      <c r="G191" s="76">
        <v>11</v>
      </c>
      <c r="H191" s="13">
        <v>0.2949</v>
      </c>
      <c r="I191" s="9" t="s">
        <v>11</v>
      </c>
      <c r="J191" s="9" t="s">
        <v>1783</v>
      </c>
      <c r="K191" s="226" t="s">
        <v>289</v>
      </c>
      <c r="L191" s="359">
        <v>45817</v>
      </c>
      <c r="M191" s="200">
        <v>45817</v>
      </c>
      <c r="N191" s="227">
        <v>4800.49</v>
      </c>
      <c r="O191" s="227">
        <v>5120.1899999999996</v>
      </c>
      <c r="P191" s="85">
        <v>47</v>
      </c>
      <c r="Q191" s="229">
        <v>108.94</v>
      </c>
      <c r="R191" s="331">
        <v>46182</v>
      </c>
      <c r="S191" s="332">
        <v>46182</v>
      </c>
      <c r="T191" s="229">
        <f t="shared" si="44"/>
        <v>7076.344000000001</v>
      </c>
      <c r="U191" s="229">
        <f t="shared" si="45"/>
        <v>7151.29</v>
      </c>
      <c r="V191" s="229">
        <f t="shared" si="2"/>
        <v>106.73567164179104</v>
      </c>
      <c r="W191" s="229">
        <f t="shared" si="46"/>
        <v>74.945999999999003</v>
      </c>
      <c r="X191" s="180">
        <f t="shared" si="47"/>
        <v>51.7</v>
      </c>
      <c r="Y191" s="181">
        <f t="shared" si="48"/>
        <v>67</v>
      </c>
      <c r="Z191" s="180">
        <f t="shared" si="49"/>
        <v>15.299999999999997</v>
      </c>
      <c r="AA191" s="179"/>
      <c r="AB191" s="179"/>
      <c r="AC191" s="334"/>
    </row>
    <row r="192" spans="1:29" ht="14.25">
      <c r="A192" s="10">
        <v>46188</v>
      </c>
      <c r="B192" s="9" t="s">
        <v>289</v>
      </c>
      <c r="C192" s="11">
        <v>2492.85</v>
      </c>
      <c r="D192" s="9">
        <v>24</v>
      </c>
      <c r="E192" s="76">
        <v>31.29</v>
      </c>
      <c r="F192" s="9">
        <v>3</v>
      </c>
      <c r="G192" s="76">
        <v>6.5</v>
      </c>
      <c r="H192" s="13">
        <v>0.313</v>
      </c>
      <c r="I192" s="9" t="s">
        <v>11</v>
      </c>
      <c r="J192" s="9" t="s">
        <v>1784</v>
      </c>
      <c r="K192" s="226" t="s">
        <v>289</v>
      </c>
      <c r="L192" s="359">
        <v>45818</v>
      </c>
      <c r="M192" s="200">
        <v>45818</v>
      </c>
      <c r="N192" s="227">
        <v>5988.24</v>
      </c>
      <c r="O192" s="227">
        <v>6433.04</v>
      </c>
      <c r="P192" s="85">
        <v>58</v>
      </c>
      <c r="Q192" s="229">
        <v>110.91</v>
      </c>
      <c r="R192" s="331">
        <v>46183</v>
      </c>
      <c r="S192" s="332">
        <v>46183</v>
      </c>
      <c r="T192" s="229">
        <f t="shared" si="44"/>
        <v>10752.379000000001</v>
      </c>
      <c r="U192" s="229">
        <f t="shared" si="45"/>
        <v>2492.85</v>
      </c>
      <c r="V192" s="229">
        <f t="shared" si="2"/>
        <v>103.86874999999999</v>
      </c>
      <c r="W192" s="229">
        <f t="shared" si="46"/>
        <v>-8259.5290000000005</v>
      </c>
      <c r="X192" s="180">
        <f t="shared" si="47"/>
        <v>63.800000000000004</v>
      </c>
      <c r="Y192" s="181">
        <f t="shared" si="48"/>
        <v>24</v>
      </c>
      <c r="Z192" s="180">
        <f t="shared" si="49"/>
        <v>-39.800000000000004</v>
      </c>
      <c r="AA192" s="179"/>
      <c r="AB192" s="179"/>
      <c r="AC192" s="334"/>
    </row>
    <row r="193" spans="1:29" ht="14.25">
      <c r="A193" s="10">
        <v>46189</v>
      </c>
      <c r="B193" s="9" t="s">
        <v>289</v>
      </c>
      <c r="C193" s="11">
        <v>3554.93</v>
      </c>
      <c r="D193" s="9">
        <v>31</v>
      </c>
      <c r="E193" s="76">
        <v>29.32</v>
      </c>
      <c r="F193" s="9">
        <v>1</v>
      </c>
      <c r="G193" s="76">
        <v>5</v>
      </c>
      <c r="H193" s="13">
        <v>0.33110000000000001</v>
      </c>
      <c r="I193" s="9" t="s">
        <v>11</v>
      </c>
      <c r="J193" s="9"/>
      <c r="K193" s="226" t="s">
        <v>289</v>
      </c>
      <c r="L193" s="359">
        <v>45819</v>
      </c>
      <c r="M193" s="200">
        <v>45819</v>
      </c>
      <c r="N193" s="227">
        <v>9177.19</v>
      </c>
      <c r="O193" s="227">
        <v>9774.89</v>
      </c>
      <c r="P193" s="85">
        <v>94</v>
      </c>
      <c r="Q193" s="229">
        <v>103.99</v>
      </c>
      <c r="R193" s="331">
        <v>46184</v>
      </c>
      <c r="S193" s="332">
        <v>46184</v>
      </c>
      <c r="T193" s="229">
        <f t="shared" si="44"/>
        <v>8072.7020000000002</v>
      </c>
      <c r="U193" s="229">
        <f t="shared" si="45"/>
        <v>3554.93</v>
      </c>
      <c r="V193" s="229">
        <f t="shared" si="2"/>
        <v>114.67516129032258</v>
      </c>
      <c r="W193" s="229">
        <f t="shared" si="46"/>
        <v>-4517.7720000000008</v>
      </c>
      <c r="X193" s="180">
        <f t="shared" si="47"/>
        <v>103.4</v>
      </c>
      <c r="Y193" s="181">
        <f t="shared" si="48"/>
        <v>31</v>
      </c>
      <c r="Z193" s="180">
        <f t="shared" si="49"/>
        <v>-72.400000000000006</v>
      </c>
      <c r="AA193" s="179"/>
      <c r="AB193" s="179"/>
      <c r="AC193" s="334"/>
    </row>
    <row r="194" spans="1:29" ht="14.25">
      <c r="A194" s="10">
        <v>46190</v>
      </c>
      <c r="B194" s="9" t="s">
        <v>289</v>
      </c>
      <c r="C194" s="11">
        <v>5038.6099999999997</v>
      </c>
      <c r="D194" s="9">
        <v>43</v>
      </c>
      <c r="E194" s="76">
        <v>26.43</v>
      </c>
      <c r="F194" s="9">
        <v>2</v>
      </c>
      <c r="G194" s="76">
        <v>7.5</v>
      </c>
      <c r="H194" s="13">
        <v>0.30649999999999999</v>
      </c>
      <c r="I194" s="9" t="s">
        <v>11</v>
      </c>
      <c r="J194" s="9"/>
      <c r="K194" s="226" t="s">
        <v>289</v>
      </c>
      <c r="L194" s="359">
        <v>45820</v>
      </c>
      <c r="M194" s="200">
        <v>45820</v>
      </c>
      <c r="N194" s="227">
        <v>6838.42</v>
      </c>
      <c r="O194" s="227">
        <v>7338.82</v>
      </c>
      <c r="P194" s="85">
        <v>80</v>
      </c>
      <c r="Q194" s="229">
        <v>91.74</v>
      </c>
      <c r="R194" s="331">
        <v>46185</v>
      </c>
      <c r="S194" s="332">
        <v>46185</v>
      </c>
      <c r="T194" s="229">
        <f t="shared" si="44"/>
        <v>7620.3930000000009</v>
      </c>
      <c r="U194" s="229">
        <f t="shared" si="45"/>
        <v>5038.6099999999997</v>
      </c>
      <c r="V194" s="229">
        <f t="shared" si="2"/>
        <v>117.17697674418604</v>
      </c>
      <c r="W194" s="229">
        <f t="shared" si="46"/>
        <v>-2581.7830000000013</v>
      </c>
      <c r="X194" s="180">
        <f t="shared" si="47"/>
        <v>88</v>
      </c>
      <c r="Y194" s="181">
        <f t="shared" si="48"/>
        <v>43</v>
      </c>
      <c r="Z194" s="180">
        <f t="shared" si="49"/>
        <v>-45</v>
      </c>
      <c r="AA194" s="179"/>
      <c r="AB194" s="179"/>
      <c r="AC194" s="334"/>
    </row>
    <row r="195" spans="1:29" ht="14.25">
      <c r="A195" s="10">
        <v>46191</v>
      </c>
      <c r="B195" s="9" t="s">
        <v>289</v>
      </c>
      <c r="C195" s="11">
        <v>2077.1999999999998</v>
      </c>
      <c r="D195" s="9">
        <v>21</v>
      </c>
      <c r="E195" s="76">
        <v>35.53</v>
      </c>
      <c r="F195" s="9">
        <v>4</v>
      </c>
      <c r="G195" s="76">
        <v>5</v>
      </c>
      <c r="H195" s="13">
        <v>0.34739999999999999</v>
      </c>
      <c r="I195" s="9" t="s">
        <v>11</v>
      </c>
      <c r="J195" s="9"/>
      <c r="K195" s="226" t="s">
        <v>289</v>
      </c>
      <c r="L195" s="359">
        <v>45821</v>
      </c>
      <c r="M195" s="200">
        <v>45821</v>
      </c>
      <c r="N195" s="227">
        <v>6427.23</v>
      </c>
      <c r="O195" s="227">
        <v>6927.63</v>
      </c>
      <c r="P195" s="85">
        <v>72</v>
      </c>
      <c r="Q195" s="229">
        <v>96.22</v>
      </c>
      <c r="R195" s="331">
        <v>46186</v>
      </c>
      <c r="S195" s="332">
        <v>46186</v>
      </c>
      <c r="T195" s="229">
        <f t="shared" si="44"/>
        <v>2679.27</v>
      </c>
      <c r="U195" s="229">
        <f t="shared" si="45"/>
        <v>2077.1999999999998</v>
      </c>
      <c r="V195" s="229">
        <f t="shared" si="2"/>
        <v>98.914285714285711</v>
      </c>
      <c r="W195" s="229">
        <f t="shared" si="46"/>
        <v>-602.07000000000016</v>
      </c>
      <c r="X195" s="180">
        <f t="shared" si="47"/>
        <v>79.2</v>
      </c>
      <c r="Y195" s="181">
        <f t="shared" si="48"/>
        <v>21</v>
      </c>
      <c r="Z195" s="180">
        <f t="shared" si="49"/>
        <v>-58.2</v>
      </c>
      <c r="AA195" s="179"/>
      <c r="AB195" s="179"/>
      <c r="AC195" s="334"/>
    </row>
    <row r="196" spans="1:29" ht="14.25">
      <c r="A196" s="10">
        <v>46192</v>
      </c>
      <c r="B196" s="9" t="s">
        <v>289</v>
      </c>
      <c r="C196" s="11">
        <v>13443.67</v>
      </c>
      <c r="D196" s="9">
        <v>114</v>
      </c>
      <c r="E196" s="76">
        <v>44.91</v>
      </c>
      <c r="F196" s="9">
        <v>45</v>
      </c>
      <c r="G196" s="76">
        <v>12.166</v>
      </c>
      <c r="H196" s="13">
        <v>0.30330000000000001</v>
      </c>
      <c r="I196" s="9" t="s">
        <v>11</v>
      </c>
      <c r="J196" s="9"/>
      <c r="K196" s="226" t="s">
        <v>289</v>
      </c>
      <c r="L196" s="359">
        <v>45822</v>
      </c>
      <c r="M196" s="200">
        <v>45822</v>
      </c>
      <c r="N196" s="227">
        <v>2296.6999999999998</v>
      </c>
      <c r="O196" s="227">
        <v>2435.6999999999998</v>
      </c>
      <c r="P196" s="85">
        <v>28</v>
      </c>
      <c r="Q196" s="229">
        <v>86.99</v>
      </c>
      <c r="R196" s="331">
        <v>46187</v>
      </c>
      <c r="S196" s="332">
        <v>46187</v>
      </c>
      <c r="T196" s="229">
        <f t="shared" si="44"/>
        <v>4845.0820000000003</v>
      </c>
      <c r="U196" s="229">
        <f t="shared" si="45"/>
        <v>13443.67</v>
      </c>
      <c r="V196" s="229">
        <f t="shared" si="2"/>
        <v>117.9269298245614</v>
      </c>
      <c r="W196" s="229">
        <f t="shared" si="46"/>
        <v>8598.5879999999997</v>
      </c>
      <c r="X196" s="180">
        <f t="shared" si="47"/>
        <v>30.800000000000004</v>
      </c>
      <c r="Y196" s="181">
        <f t="shared" si="48"/>
        <v>114</v>
      </c>
      <c r="Z196" s="180">
        <f t="shared" si="49"/>
        <v>83.199999999999989</v>
      </c>
      <c r="AA196" s="179"/>
      <c r="AB196" s="179"/>
      <c r="AC196" s="334"/>
    </row>
    <row r="197" spans="1:29" ht="14.25">
      <c r="A197" s="10">
        <v>46193</v>
      </c>
      <c r="B197" s="9" t="s">
        <v>289</v>
      </c>
      <c r="C197" s="11">
        <v>7759.39</v>
      </c>
      <c r="D197" s="9">
        <v>57</v>
      </c>
      <c r="E197" s="76">
        <v>33.58</v>
      </c>
      <c r="F197" s="9">
        <v>9</v>
      </c>
      <c r="G197" s="76">
        <v>6.71</v>
      </c>
      <c r="H197" s="13">
        <v>0.2853</v>
      </c>
      <c r="I197" s="9" t="s">
        <v>11</v>
      </c>
      <c r="J197" s="9"/>
      <c r="K197" s="226" t="s">
        <v>289</v>
      </c>
      <c r="L197" s="359">
        <v>45823</v>
      </c>
      <c r="M197" s="200">
        <v>45823</v>
      </c>
      <c r="N197" s="227">
        <v>4015.42</v>
      </c>
      <c r="O197" s="227">
        <v>4404.62</v>
      </c>
      <c r="P197" s="85">
        <v>42</v>
      </c>
      <c r="Q197" s="229">
        <v>104.87</v>
      </c>
      <c r="R197" s="331">
        <v>46188</v>
      </c>
      <c r="S197" s="332">
        <v>46188</v>
      </c>
      <c r="T197" s="229">
        <f t="shared" si="44"/>
        <v>5460.125</v>
      </c>
      <c r="U197" s="229">
        <f t="shared" si="45"/>
        <v>7759.39</v>
      </c>
      <c r="V197" s="229">
        <f t="shared" si="2"/>
        <v>136.12964912280702</v>
      </c>
      <c r="W197" s="229">
        <f t="shared" si="46"/>
        <v>2299.2650000000003</v>
      </c>
      <c r="X197" s="180">
        <f t="shared" si="47"/>
        <v>46.2</v>
      </c>
      <c r="Y197" s="181">
        <f t="shared" si="48"/>
        <v>57</v>
      </c>
      <c r="Z197" s="180">
        <f t="shared" si="49"/>
        <v>10.799999999999997</v>
      </c>
      <c r="AA197" s="179"/>
      <c r="AB197" s="179"/>
      <c r="AC197" s="334"/>
    </row>
    <row r="198" spans="1:29" ht="14.25">
      <c r="A198" s="10">
        <v>46194</v>
      </c>
      <c r="B198" s="9" t="s">
        <v>289</v>
      </c>
      <c r="C198" s="11">
        <v>5392.3</v>
      </c>
      <c r="D198" s="9">
        <v>56</v>
      </c>
      <c r="E198" s="76">
        <v>34.6</v>
      </c>
      <c r="F198" s="9">
        <v>8</v>
      </c>
      <c r="G198" s="76">
        <v>9.1999999999999993</v>
      </c>
      <c r="H198" s="13">
        <v>0.32300000000000001</v>
      </c>
      <c r="I198" s="9" t="s">
        <v>11</v>
      </c>
      <c r="J198" s="9"/>
      <c r="K198" s="226" t="s">
        <v>289</v>
      </c>
      <c r="L198" s="359">
        <v>45824</v>
      </c>
      <c r="M198" s="200">
        <v>45824</v>
      </c>
      <c r="N198" s="227">
        <v>4783.05</v>
      </c>
      <c r="O198" s="227">
        <v>4963.75</v>
      </c>
      <c r="P198" s="85">
        <v>41</v>
      </c>
      <c r="Q198" s="229">
        <v>121.07</v>
      </c>
      <c r="R198" s="331">
        <v>46189</v>
      </c>
      <c r="S198" s="332">
        <v>46189</v>
      </c>
      <c r="T198" s="229">
        <f t="shared" si="44"/>
        <v>7522.5040000000008</v>
      </c>
      <c r="U198" s="229">
        <f t="shared" si="45"/>
        <v>5392.3</v>
      </c>
      <c r="V198" s="229">
        <f t="shared" si="2"/>
        <v>96.291071428571428</v>
      </c>
      <c r="W198" s="229">
        <f t="shared" si="46"/>
        <v>-2130.2040000000006</v>
      </c>
      <c r="X198" s="180">
        <f t="shared" si="47"/>
        <v>45.1</v>
      </c>
      <c r="Y198" s="181">
        <f t="shared" si="48"/>
        <v>56</v>
      </c>
      <c r="Z198" s="180">
        <f t="shared" si="49"/>
        <v>10.899999999999999</v>
      </c>
      <c r="AA198" s="179"/>
      <c r="AB198" s="179"/>
      <c r="AC198" s="334"/>
    </row>
    <row r="199" spans="1:29" ht="14.25">
      <c r="A199" s="10">
        <v>46195</v>
      </c>
      <c r="B199" s="9"/>
      <c r="C199" s="11"/>
      <c r="D199" s="9"/>
      <c r="E199" s="89"/>
      <c r="F199" s="9"/>
      <c r="G199" s="76"/>
      <c r="H199" s="13"/>
      <c r="I199" s="9"/>
      <c r="J199" s="9"/>
      <c r="K199" s="226" t="s">
        <v>289</v>
      </c>
      <c r="L199" s="359">
        <v>45825</v>
      </c>
      <c r="M199" s="200">
        <v>45825</v>
      </c>
      <c r="N199" s="227">
        <v>6491.14</v>
      </c>
      <c r="O199" s="227">
        <v>6838.64</v>
      </c>
      <c r="P199" s="85">
        <v>70</v>
      </c>
      <c r="Q199" s="229">
        <v>97.69</v>
      </c>
      <c r="R199" s="331">
        <v>46190</v>
      </c>
      <c r="S199" s="332">
        <v>46190</v>
      </c>
      <c r="T199" s="229">
        <f t="shared" si="44"/>
        <v>8888.7040000000015</v>
      </c>
      <c r="U199" s="229">
        <f t="shared" si="45"/>
        <v>0</v>
      </c>
      <c r="V199" s="181" t="e">
        <f t="shared" si="2"/>
        <v>#DIV/0!</v>
      </c>
      <c r="W199" s="229">
        <f t="shared" si="46"/>
        <v>-8888.7040000000015</v>
      </c>
      <c r="X199" s="180">
        <f t="shared" si="47"/>
        <v>77</v>
      </c>
      <c r="Y199" s="181">
        <f t="shared" si="48"/>
        <v>0</v>
      </c>
      <c r="Z199" s="180">
        <f t="shared" si="49"/>
        <v>-77</v>
      </c>
      <c r="AA199" s="179"/>
      <c r="AB199" s="179"/>
      <c r="AC199" s="334"/>
    </row>
    <row r="200" spans="1:29" ht="14.25">
      <c r="A200" s="10">
        <v>46196</v>
      </c>
      <c r="B200" s="9"/>
      <c r="C200" s="11"/>
      <c r="D200" s="9"/>
      <c r="E200" s="89"/>
      <c r="F200" s="9"/>
      <c r="G200" s="76"/>
      <c r="H200" s="13"/>
      <c r="I200" s="9"/>
      <c r="J200" s="9"/>
      <c r="K200" s="226" t="s">
        <v>289</v>
      </c>
      <c r="L200" s="359">
        <v>45826</v>
      </c>
      <c r="M200" s="200">
        <v>45826</v>
      </c>
      <c r="N200" s="227">
        <v>7760.94</v>
      </c>
      <c r="O200" s="227">
        <v>8080.64</v>
      </c>
      <c r="P200" s="85">
        <v>76</v>
      </c>
      <c r="Q200" s="229">
        <v>106.32</v>
      </c>
      <c r="R200" s="331">
        <v>46191</v>
      </c>
      <c r="S200" s="332">
        <v>46191</v>
      </c>
      <c r="T200" s="229">
        <f t="shared" si="44"/>
        <v>8939.6230000000014</v>
      </c>
      <c r="U200" s="229">
        <f t="shared" si="45"/>
        <v>0</v>
      </c>
      <c r="V200" s="181" t="e">
        <f t="shared" si="2"/>
        <v>#DIV/0!</v>
      </c>
      <c r="W200" s="229">
        <f t="shared" si="46"/>
        <v>-8939.6230000000014</v>
      </c>
      <c r="X200" s="180">
        <f t="shared" si="47"/>
        <v>83.600000000000009</v>
      </c>
      <c r="Y200" s="181">
        <f t="shared" si="48"/>
        <v>0</v>
      </c>
      <c r="Z200" s="180">
        <f t="shared" si="49"/>
        <v>-83.600000000000009</v>
      </c>
      <c r="AA200" s="179"/>
      <c r="AB200" s="179"/>
      <c r="AC200" s="334"/>
    </row>
    <row r="201" spans="1:29" ht="14.25">
      <c r="A201" s="10">
        <v>46197</v>
      </c>
      <c r="B201" s="9"/>
      <c r="C201" s="11"/>
      <c r="D201" s="9"/>
      <c r="E201" s="76"/>
      <c r="F201" s="9"/>
      <c r="G201" s="76"/>
      <c r="H201" s="13"/>
      <c r="I201" s="9"/>
      <c r="J201" s="9"/>
      <c r="K201" s="226" t="s">
        <v>289</v>
      </c>
      <c r="L201" s="359">
        <v>45827</v>
      </c>
      <c r="M201" s="200">
        <v>45827</v>
      </c>
      <c r="N201" s="227">
        <v>7839.83</v>
      </c>
      <c r="O201" s="227">
        <v>8126.93</v>
      </c>
      <c r="P201" s="85">
        <v>85</v>
      </c>
      <c r="Q201" s="229">
        <v>95.61</v>
      </c>
      <c r="R201" s="331">
        <v>46192</v>
      </c>
      <c r="S201" s="332">
        <v>46192</v>
      </c>
      <c r="T201" s="229">
        <f t="shared" si="44"/>
        <v>8966.6170000000002</v>
      </c>
      <c r="U201" s="229">
        <f t="shared" si="45"/>
        <v>0</v>
      </c>
      <c r="V201" s="181" t="e">
        <f t="shared" si="2"/>
        <v>#DIV/0!</v>
      </c>
      <c r="W201" s="229">
        <f t="shared" si="46"/>
        <v>-8966.6170000000002</v>
      </c>
      <c r="X201" s="180">
        <f t="shared" si="47"/>
        <v>93.500000000000014</v>
      </c>
      <c r="Y201" s="181">
        <f t="shared" si="48"/>
        <v>0</v>
      </c>
      <c r="Z201" s="180">
        <f t="shared" si="49"/>
        <v>-93.500000000000014</v>
      </c>
      <c r="AA201" s="179"/>
      <c r="AB201" s="179"/>
      <c r="AC201" s="334"/>
    </row>
    <row r="202" spans="1:29" ht="14.25">
      <c r="A202" s="10">
        <v>46198</v>
      </c>
      <c r="B202" s="9"/>
      <c r="C202" s="11"/>
      <c r="D202" s="9"/>
      <c r="E202" s="89"/>
      <c r="F202" s="9"/>
      <c r="G202" s="76"/>
      <c r="H202" s="13"/>
      <c r="I202" s="9"/>
      <c r="J202" s="9"/>
      <c r="K202" s="226" t="s">
        <v>289</v>
      </c>
      <c r="L202" s="359">
        <v>45828</v>
      </c>
      <c r="M202" s="200">
        <v>45828</v>
      </c>
      <c r="N202" s="227">
        <v>7735.67</v>
      </c>
      <c r="O202" s="227">
        <v>8151.47</v>
      </c>
      <c r="P202" s="85">
        <v>79</v>
      </c>
      <c r="Q202" s="229">
        <v>103.18</v>
      </c>
      <c r="R202" s="331">
        <v>46193</v>
      </c>
      <c r="S202" s="332">
        <v>46193</v>
      </c>
      <c r="T202" s="229">
        <f t="shared" si="44"/>
        <v>4082.3860000000004</v>
      </c>
      <c r="U202" s="229">
        <f t="shared" si="45"/>
        <v>0</v>
      </c>
      <c r="V202" s="181" t="e">
        <f t="shared" si="2"/>
        <v>#DIV/0!</v>
      </c>
      <c r="W202" s="229">
        <f t="shared" si="46"/>
        <v>-4082.3860000000004</v>
      </c>
      <c r="X202" s="180">
        <f t="shared" si="47"/>
        <v>86.9</v>
      </c>
      <c r="Y202" s="181">
        <f t="shared" si="48"/>
        <v>0</v>
      </c>
      <c r="Z202" s="180">
        <f t="shared" si="49"/>
        <v>-86.9</v>
      </c>
      <c r="AA202" s="179"/>
      <c r="AB202" s="179"/>
      <c r="AC202" s="334"/>
    </row>
    <row r="203" spans="1:29" ht="14.25">
      <c r="A203" s="10">
        <v>46199</v>
      </c>
      <c r="B203" s="9"/>
      <c r="C203" s="11"/>
      <c r="D203" s="9"/>
      <c r="E203" s="89"/>
      <c r="F203" s="9"/>
      <c r="G203" s="76"/>
      <c r="H203" s="13"/>
      <c r="I203" s="9"/>
      <c r="J203" s="9"/>
      <c r="K203" s="226" t="s">
        <v>289</v>
      </c>
      <c r="L203" s="359">
        <v>45829</v>
      </c>
      <c r="M203" s="200">
        <v>45829</v>
      </c>
      <c r="N203" s="227">
        <v>3622.16</v>
      </c>
      <c r="O203" s="227">
        <v>3711.26</v>
      </c>
      <c r="P203" s="85">
        <v>36</v>
      </c>
      <c r="Q203" s="229">
        <v>103.09</v>
      </c>
      <c r="R203" s="331">
        <v>46194</v>
      </c>
      <c r="S203" s="332">
        <v>46194</v>
      </c>
      <c r="T203" s="229">
        <f t="shared" si="44"/>
        <v>5244.536000000001</v>
      </c>
      <c r="U203" s="229">
        <f t="shared" si="45"/>
        <v>0</v>
      </c>
      <c r="V203" s="181" t="e">
        <f t="shared" si="2"/>
        <v>#DIV/0!</v>
      </c>
      <c r="W203" s="229">
        <f t="shared" si="46"/>
        <v>-5244.536000000001</v>
      </c>
      <c r="X203" s="180">
        <f t="shared" si="47"/>
        <v>39.6</v>
      </c>
      <c r="Y203" s="181">
        <f t="shared" si="48"/>
        <v>0</v>
      </c>
      <c r="Z203" s="180">
        <f t="shared" si="49"/>
        <v>-39.6</v>
      </c>
      <c r="AA203" s="179"/>
      <c r="AB203" s="179"/>
      <c r="AC203" s="334"/>
    </row>
    <row r="204" spans="1:29" ht="14.25">
      <c r="A204" s="10">
        <v>46200</v>
      </c>
      <c r="B204" s="9"/>
      <c r="C204" s="11"/>
      <c r="D204" s="9"/>
      <c r="E204" s="89"/>
      <c r="F204" s="9"/>
      <c r="G204" s="76"/>
      <c r="H204" s="13"/>
      <c r="I204" s="9"/>
      <c r="J204" s="9"/>
      <c r="K204" s="226" t="s">
        <v>289</v>
      </c>
      <c r="L204" s="359">
        <v>45830</v>
      </c>
      <c r="M204" s="200">
        <v>45830</v>
      </c>
      <c r="N204" s="227">
        <v>4648.96</v>
      </c>
      <c r="O204" s="227">
        <v>4767.76</v>
      </c>
      <c r="P204" s="85">
        <v>34</v>
      </c>
      <c r="Q204" s="229">
        <v>140.22999999999999</v>
      </c>
      <c r="R204" s="331">
        <v>46195</v>
      </c>
      <c r="S204" s="332">
        <v>46195</v>
      </c>
      <c r="T204" s="229">
        <f t="shared" si="44"/>
        <v>6350.9710000000005</v>
      </c>
      <c r="U204" s="229">
        <f t="shared" si="45"/>
        <v>0</v>
      </c>
      <c r="V204" s="181" t="e">
        <f t="shared" si="2"/>
        <v>#DIV/0!</v>
      </c>
      <c r="W204" s="229">
        <f t="shared" si="46"/>
        <v>-6350.9710000000005</v>
      </c>
      <c r="X204" s="180">
        <f t="shared" si="47"/>
        <v>37.400000000000006</v>
      </c>
      <c r="Y204" s="181">
        <f t="shared" si="48"/>
        <v>0</v>
      </c>
      <c r="Z204" s="180">
        <f t="shared" si="49"/>
        <v>-37.400000000000006</v>
      </c>
      <c r="AA204" s="179"/>
      <c r="AB204" s="179"/>
      <c r="AC204" s="334"/>
    </row>
    <row r="205" spans="1:29" ht="14.25">
      <c r="A205" s="10">
        <v>46201</v>
      </c>
      <c r="B205" s="9"/>
      <c r="C205" s="11"/>
      <c r="D205" s="9"/>
      <c r="E205" s="89"/>
      <c r="F205" s="9"/>
      <c r="G205" s="76"/>
      <c r="H205" s="13"/>
      <c r="I205" s="9"/>
      <c r="J205" s="9"/>
      <c r="K205" s="226" t="s">
        <v>289</v>
      </c>
      <c r="L205" s="359">
        <v>45831</v>
      </c>
      <c r="M205" s="200">
        <v>45831</v>
      </c>
      <c r="N205" s="227">
        <v>5536.01</v>
      </c>
      <c r="O205" s="227">
        <v>5773.61</v>
      </c>
      <c r="P205" s="85">
        <v>67</v>
      </c>
      <c r="Q205" s="229">
        <v>86.17</v>
      </c>
      <c r="R205" s="331">
        <v>46196</v>
      </c>
      <c r="S205" s="332">
        <v>46196</v>
      </c>
      <c r="T205" s="229">
        <f t="shared" si="44"/>
        <v>5245.9880000000003</v>
      </c>
      <c r="U205" s="229">
        <f t="shared" si="45"/>
        <v>0</v>
      </c>
      <c r="V205" s="181" t="e">
        <f t="shared" si="2"/>
        <v>#DIV/0!</v>
      </c>
      <c r="W205" s="229">
        <f t="shared" si="46"/>
        <v>-5245.9880000000003</v>
      </c>
      <c r="X205" s="180">
        <f t="shared" si="47"/>
        <v>73.7</v>
      </c>
      <c r="Y205" s="181">
        <f t="shared" si="48"/>
        <v>0</v>
      </c>
      <c r="Z205" s="180">
        <f t="shared" si="49"/>
        <v>-73.7</v>
      </c>
      <c r="AA205" s="179"/>
      <c r="AB205" s="179"/>
      <c r="AC205" s="334"/>
    </row>
    <row r="206" spans="1:29" ht="14.25">
      <c r="A206" s="10">
        <v>46202</v>
      </c>
      <c r="B206" s="9"/>
      <c r="C206" s="11"/>
      <c r="D206" s="9"/>
      <c r="E206" s="89"/>
      <c r="F206" s="9"/>
      <c r="G206" s="76"/>
      <c r="H206" s="13"/>
      <c r="I206" s="9"/>
      <c r="J206" s="9"/>
      <c r="K206" s="226" t="s">
        <v>289</v>
      </c>
      <c r="L206" s="359">
        <v>45832</v>
      </c>
      <c r="M206" s="200">
        <v>45832</v>
      </c>
      <c r="N206" s="227">
        <v>4610.68</v>
      </c>
      <c r="O206" s="227">
        <v>4769.08</v>
      </c>
      <c r="P206" s="85">
        <v>51</v>
      </c>
      <c r="Q206" s="229">
        <v>93.51</v>
      </c>
      <c r="R206" s="331">
        <v>46197</v>
      </c>
      <c r="S206" s="332">
        <v>46197</v>
      </c>
      <c r="T206" s="229">
        <f t="shared" si="44"/>
        <v>5113.9880000000003</v>
      </c>
      <c r="U206" s="229">
        <f t="shared" si="45"/>
        <v>0</v>
      </c>
      <c r="V206" s="181" t="e">
        <f t="shared" si="2"/>
        <v>#DIV/0!</v>
      </c>
      <c r="W206" s="229">
        <f t="shared" si="46"/>
        <v>-5113.9880000000003</v>
      </c>
      <c r="X206" s="180">
        <f t="shared" si="47"/>
        <v>56.1</v>
      </c>
      <c r="Y206" s="181">
        <f t="shared" si="48"/>
        <v>0</v>
      </c>
      <c r="Z206" s="180">
        <f t="shared" si="49"/>
        <v>-56.1</v>
      </c>
      <c r="AA206" s="179"/>
      <c r="AB206" s="179"/>
      <c r="AC206" s="334"/>
    </row>
    <row r="207" spans="1:29" ht="14.25">
      <c r="A207" s="10">
        <v>46203</v>
      </c>
      <c r="B207" s="9"/>
      <c r="C207" s="11"/>
      <c r="D207" s="9"/>
      <c r="E207" s="89"/>
      <c r="F207" s="9"/>
      <c r="G207" s="76"/>
      <c r="H207" s="13"/>
      <c r="I207" s="9"/>
      <c r="J207" s="9"/>
      <c r="K207" s="226" t="s">
        <v>289</v>
      </c>
      <c r="L207" s="359">
        <v>45833</v>
      </c>
      <c r="M207" s="200">
        <v>45833</v>
      </c>
      <c r="N207" s="227">
        <v>4490.68</v>
      </c>
      <c r="O207" s="227">
        <v>4649.08</v>
      </c>
      <c r="P207" s="85">
        <v>51</v>
      </c>
      <c r="Q207" s="229">
        <v>91.16</v>
      </c>
      <c r="R207" s="331">
        <v>46198</v>
      </c>
      <c r="S207" s="332">
        <v>46198</v>
      </c>
      <c r="T207" s="229">
        <f t="shared" si="44"/>
        <v>8184.9350000000013</v>
      </c>
      <c r="U207" s="229">
        <f t="shared" si="45"/>
        <v>0</v>
      </c>
      <c r="V207" s="181" t="e">
        <f t="shared" si="2"/>
        <v>#DIV/0!</v>
      </c>
      <c r="W207" s="229">
        <f t="shared" si="46"/>
        <v>-8184.9350000000013</v>
      </c>
      <c r="X207" s="180">
        <f t="shared" si="47"/>
        <v>56.1</v>
      </c>
      <c r="Y207" s="181">
        <f t="shared" si="48"/>
        <v>0</v>
      </c>
      <c r="Z207" s="180">
        <f t="shared" si="49"/>
        <v>-56.1</v>
      </c>
      <c r="AA207" s="179"/>
      <c r="AB207" s="179"/>
      <c r="AC207" s="334"/>
    </row>
    <row r="208" spans="1:29" ht="14.25">
      <c r="A208" s="10">
        <v>46204</v>
      </c>
      <c r="B208" s="9"/>
      <c r="C208" s="11"/>
      <c r="D208" s="9"/>
      <c r="E208" s="9"/>
      <c r="F208" s="9"/>
      <c r="G208" s="76"/>
      <c r="H208" s="13"/>
      <c r="I208" s="9"/>
      <c r="J208" s="9"/>
      <c r="K208" s="226" t="s">
        <v>289</v>
      </c>
      <c r="L208" s="359">
        <v>45834</v>
      </c>
      <c r="M208" s="200">
        <v>45834</v>
      </c>
      <c r="N208" s="227">
        <v>7193.35</v>
      </c>
      <c r="O208" s="227">
        <v>7440.85</v>
      </c>
      <c r="P208" s="85">
        <v>80</v>
      </c>
      <c r="Q208" s="229">
        <v>93.01</v>
      </c>
      <c r="R208" s="331">
        <v>46199</v>
      </c>
      <c r="S208" s="332">
        <v>46199</v>
      </c>
      <c r="T208" s="229">
        <f t="shared" si="44"/>
        <v>8044.85</v>
      </c>
      <c r="U208" s="229">
        <f t="shared" si="45"/>
        <v>0</v>
      </c>
      <c r="V208" s="181" t="e">
        <f t="shared" si="2"/>
        <v>#DIV/0!</v>
      </c>
      <c r="W208" s="229">
        <f t="shared" si="46"/>
        <v>-8044.85</v>
      </c>
      <c r="X208" s="180">
        <f t="shared" si="47"/>
        <v>88</v>
      </c>
      <c r="Y208" s="181">
        <f t="shared" si="48"/>
        <v>0</v>
      </c>
      <c r="Z208" s="180">
        <f t="shared" si="49"/>
        <v>-88</v>
      </c>
      <c r="AA208" s="179"/>
      <c r="AB208" s="179"/>
      <c r="AC208" s="334"/>
    </row>
    <row r="209" spans="1:29" ht="14.25">
      <c r="A209" s="10">
        <v>46205</v>
      </c>
      <c r="B209" s="9"/>
      <c r="C209" s="11"/>
      <c r="D209" s="9"/>
      <c r="E209" s="9"/>
      <c r="F209" s="9"/>
      <c r="G209" s="76"/>
      <c r="H209" s="13"/>
      <c r="I209" s="9"/>
      <c r="J209" s="9"/>
      <c r="K209" s="226" t="s">
        <v>289</v>
      </c>
      <c r="L209" s="359">
        <v>45835</v>
      </c>
      <c r="M209" s="200">
        <v>45835</v>
      </c>
      <c r="N209" s="227">
        <v>7036.3</v>
      </c>
      <c r="O209" s="227">
        <v>7313.5</v>
      </c>
      <c r="P209" s="85">
        <v>75</v>
      </c>
      <c r="Q209" s="229">
        <v>97.51</v>
      </c>
      <c r="R209" s="331">
        <v>46200</v>
      </c>
      <c r="S209" s="332">
        <v>46200</v>
      </c>
      <c r="T209" s="229">
        <f t="shared" si="44"/>
        <v>4678.2889999999998</v>
      </c>
      <c r="U209" s="229">
        <f t="shared" si="45"/>
        <v>0</v>
      </c>
      <c r="V209" s="181" t="e">
        <f t="shared" si="2"/>
        <v>#DIV/0!</v>
      </c>
      <c r="W209" s="229">
        <f t="shared" si="46"/>
        <v>-4678.2889999999998</v>
      </c>
      <c r="X209" s="180">
        <f t="shared" si="47"/>
        <v>82.5</v>
      </c>
      <c r="Y209" s="181">
        <f t="shared" si="48"/>
        <v>0</v>
      </c>
      <c r="Z209" s="180">
        <f t="shared" si="49"/>
        <v>-82.5</v>
      </c>
      <c r="AA209" s="179"/>
      <c r="AB209" s="179"/>
      <c r="AC209" s="334"/>
    </row>
    <row r="210" spans="1:29" ht="14.25">
      <c r="A210" s="10">
        <v>46206</v>
      </c>
      <c r="B210" s="9"/>
      <c r="C210" s="11"/>
      <c r="D210" s="9"/>
      <c r="E210" s="9"/>
      <c r="F210" s="9"/>
      <c r="G210" s="76"/>
      <c r="H210" s="13"/>
      <c r="I210" s="9"/>
      <c r="J210" s="9"/>
      <c r="K210" s="226" t="s">
        <v>289</v>
      </c>
      <c r="L210" s="359">
        <v>45836</v>
      </c>
      <c r="M210" s="200">
        <v>45836</v>
      </c>
      <c r="N210" s="227">
        <v>4134.1899999999996</v>
      </c>
      <c r="O210" s="227">
        <v>4252.99</v>
      </c>
      <c r="P210" s="85">
        <v>33</v>
      </c>
      <c r="Q210" s="229">
        <v>128.88</v>
      </c>
      <c r="R210" s="331">
        <v>46201</v>
      </c>
      <c r="S210" s="332">
        <v>46201</v>
      </c>
      <c r="T210" s="229">
        <f t="shared" si="44"/>
        <v>4664.0990000000002</v>
      </c>
      <c r="U210" s="229">
        <f t="shared" si="45"/>
        <v>0</v>
      </c>
      <c r="V210" s="181" t="e">
        <f t="shared" si="2"/>
        <v>#DIV/0!</v>
      </c>
      <c r="W210" s="229">
        <f t="shared" si="46"/>
        <v>-4664.0990000000002</v>
      </c>
      <c r="X210" s="180">
        <f t="shared" si="47"/>
        <v>36.300000000000004</v>
      </c>
      <c r="Y210" s="181">
        <f t="shared" si="48"/>
        <v>0</v>
      </c>
      <c r="Z210" s="180">
        <f t="shared" si="49"/>
        <v>-36.300000000000004</v>
      </c>
      <c r="AA210" s="179"/>
      <c r="AB210" s="179"/>
      <c r="AC210" s="334"/>
    </row>
    <row r="211" spans="1:29" ht="14.25">
      <c r="A211" s="10">
        <v>46207</v>
      </c>
      <c r="B211" s="9"/>
      <c r="C211" s="11"/>
      <c r="D211" s="9"/>
      <c r="E211" s="9"/>
      <c r="F211" s="9"/>
      <c r="G211" s="76"/>
      <c r="H211" s="13"/>
      <c r="I211" s="9"/>
      <c r="J211" s="9"/>
      <c r="K211" s="226" t="s">
        <v>289</v>
      </c>
      <c r="L211" s="359">
        <v>45837</v>
      </c>
      <c r="M211" s="200">
        <v>45837</v>
      </c>
      <c r="N211" s="227">
        <v>4101.49</v>
      </c>
      <c r="O211" s="227">
        <v>4240.09</v>
      </c>
      <c r="P211" s="85">
        <v>35</v>
      </c>
      <c r="Q211" s="229">
        <v>121.15</v>
      </c>
      <c r="R211" s="331">
        <v>46202</v>
      </c>
      <c r="S211" s="332">
        <v>46202</v>
      </c>
      <c r="T211" s="229">
        <f t="shared" si="44"/>
        <v>3950.5070000000001</v>
      </c>
      <c r="U211" s="229">
        <f t="shared" si="45"/>
        <v>0</v>
      </c>
      <c r="V211" s="181" t="e">
        <f t="shared" si="2"/>
        <v>#DIV/0!</v>
      </c>
      <c r="W211" s="229">
        <f t="shared" si="46"/>
        <v>-3950.5070000000001</v>
      </c>
      <c r="X211" s="180">
        <f t="shared" si="47"/>
        <v>38.5</v>
      </c>
      <c r="Y211" s="181">
        <f t="shared" si="48"/>
        <v>0</v>
      </c>
      <c r="Z211" s="180">
        <f t="shared" si="49"/>
        <v>-38.5</v>
      </c>
      <c r="AA211" s="179"/>
      <c r="AB211" s="179"/>
      <c r="AC211" s="334"/>
    </row>
    <row r="212" spans="1:29" ht="14.25">
      <c r="A212" s="10">
        <v>46208</v>
      </c>
      <c r="B212" s="9"/>
      <c r="C212" s="11"/>
      <c r="D212" s="9"/>
      <c r="E212" s="9"/>
      <c r="F212" s="9"/>
      <c r="G212" s="76"/>
      <c r="H212" s="13"/>
      <c r="I212" s="9"/>
      <c r="J212" s="9"/>
      <c r="K212" s="226" t="s">
        <v>289</v>
      </c>
      <c r="L212" s="359">
        <v>45838</v>
      </c>
      <c r="M212" s="200">
        <v>45838</v>
      </c>
      <c r="N212" s="227">
        <v>3512.17</v>
      </c>
      <c r="O212" s="227">
        <v>3591.37</v>
      </c>
      <c r="P212" s="85">
        <v>32</v>
      </c>
      <c r="Q212" s="229">
        <v>112.23</v>
      </c>
      <c r="R212" s="331">
        <v>46203</v>
      </c>
      <c r="S212" s="332">
        <v>46203</v>
      </c>
      <c r="T212" s="229">
        <f>O206*$AA$1</f>
        <v>5245.9880000000003</v>
      </c>
      <c r="U212" s="229">
        <f t="shared" si="45"/>
        <v>0</v>
      </c>
      <c r="V212" s="181" t="e">
        <f t="shared" si="2"/>
        <v>#DIV/0!</v>
      </c>
      <c r="W212" s="229">
        <f t="shared" si="46"/>
        <v>-5245.9880000000003</v>
      </c>
      <c r="X212" s="180">
        <f t="shared" si="47"/>
        <v>35.200000000000003</v>
      </c>
      <c r="Y212" s="181">
        <f t="shared" si="48"/>
        <v>0</v>
      </c>
      <c r="Z212" s="180">
        <f t="shared" si="49"/>
        <v>-35.200000000000003</v>
      </c>
      <c r="AA212" s="179"/>
      <c r="AB212" s="179"/>
      <c r="AC212" s="334"/>
    </row>
    <row r="213" spans="1:29" ht="15">
      <c r="A213" s="10">
        <v>46209</v>
      </c>
      <c r="B213" s="9"/>
      <c r="C213" s="11"/>
      <c r="D213" s="9"/>
      <c r="E213" s="9"/>
      <c r="F213" s="9"/>
      <c r="G213" s="76"/>
      <c r="H213" s="13"/>
      <c r="I213" s="9"/>
      <c r="J213" s="9"/>
      <c r="K213" s="716" t="s">
        <v>1597</v>
      </c>
      <c r="L213" s="709"/>
      <c r="M213" s="348"/>
      <c r="N213" s="366">
        <f t="shared" ref="N213:P213" si="50">SUM(N183:N212)</f>
        <v>159538.22999999998</v>
      </c>
      <c r="O213" s="350">
        <f t="shared" si="50"/>
        <v>168453.32999999993</v>
      </c>
      <c r="P213" s="364">
        <f t="shared" si="50"/>
        <v>1671</v>
      </c>
      <c r="Q213" s="352">
        <f>O213/P213</f>
        <v>100.80989228007176</v>
      </c>
      <c r="R213" s="353" t="s">
        <v>1578</v>
      </c>
      <c r="S213" s="354"/>
      <c r="T213" s="365">
        <f t="shared" ref="T213:U213" si="51">SUM(T183:T212)</f>
        <v>186126.19300000003</v>
      </c>
      <c r="U213" s="350">
        <f t="shared" si="51"/>
        <v>87942.790000000008</v>
      </c>
      <c r="V213" s="142">
        <f t="shared" si="2"/>
        <v>107.11667478684532</v>
      </c>
      <c r="W213" s="350">
        <f t="shared" ref="W213:Z213" si="52">SUM(W183:W212)</f>
        <v>-98183.403000000006</v>
      </c>
      <c r="X213" s="364">
        <f t="shared" si="52"/>
        <v>1838.1</v>
      </c>
      <c r="Y213" s="364">
        <f t="shared" si="52"/>
        <v>821</v>
      </c>
      <c r="Z213" s="364">
        <f t="shared" si="52"/>
        <v>-1017.1000000000001</v>
      </c>
      <c r="AA213" s="9"/>
      <c r="AB213" s="9"/>
      <c r="AC213" s="9"/>
    </row>
    <row r="214" spans="1:29" ht="14.25">
      <c r="A214" s="10">
        <v>46210</v>
      </c>
      <c r="B214" s="9"/>
      <c r="C214" s="11"/>
      <c r="D214" s="9"/>
      <c r="E214" s="9"/>
      <c r="F214" s="9"/>
      <c r="G214" s="76"/>
      <c r="H214" s="13"/>
      <c r="I214" s="9"/>
      <c r="J214" s="9"/>
      <c r="K214" s="226"/>
      <c r="L214" s="359"/>
      <c r="M214" s="175"/>
      <c r="N214" s="227"/>
      <c r="O214" s="227"/>
      <c r="P214" s="85"/>
      <c r="Q214" s="229"/>
      <c r="R214" s="331"/>
      <c r="S214" s="332"/>
      <c r="T214" s="30"/>
      <c r="U214" s="9"/>
      <c r="V214" s="181" t="e">
        <f t="shared" si="2"/>
        <v>#DIV/0!</v>
      </c>
      <c r="W214" s="9"/>
      <c r="X214" s="47"/>
      <c r="Y214" s="181">
        <f t="shared" ref="Y214:Y468" si="53">D214</f>
        <v>0</v>
      </c>
      <c r="Z214" s="9"/>
      <c r="AA214" s="9"/>
      <c r="AB214" s="9"/>
      <c r="AC214" s="9"/>
    </row>
    <row r="215" spans="1:29" ht="14.25">
      <c r="A215" s="10">
        <v>46211</v>
      </c>
      <c r="B215" s="9"/>
      <c r="C215" s="11"/>
      <c r="D215" s="9"/>
      <c r="E215" s="9"/>
      <c r="F215" s="9"/>
      <c r="G215" s="76"/>
      <c r="H215" s="13"/>
      <c r="I215" s="9"/>
      <c r="J215" s="9"/>
      <c r="K215" s="226"/>
      <c r="L215" s="359"/>
      <c r="M215" s="175"/>
      <c r="N215" s="227"/>
      <c r="O215" s="227"/>
      <c r="P215" s="85"/>
      <c r="Q215" s="229"/>
      <c r="R215" s="331"/>
      <c r="S215" s="332"/>
      <c r="T215" s="30"/>
      <c r="U215" s="9"/>
      <c r="V215" s="181" t="e">
        <f t="shared" si="2"/>
        <v>#DIV/0!</v>
      </c>
      <c r="W215" s="9"/>
      <c r="X215" s="47"/>
      <c r="Y215" s="181">
        <f t="shared" si="53"/>
        <v>0</v>
      </c>
      <c r="Z215" s="9"/>
      <c r="AA215" s="9"/>
      <c r="AB215" s="9"/>
      <c r="AC215" s="9"/>
    </row>
    <row r="216" spans="1:29" ht="14.25">
      <c r="A216" s="10">
        <v>46212</v>
      </c>
      <c r="B216" s="9"/>
      <c r="C216" s="11"/>
      <c r="D216" s="9"/>
      <c r="E216" s="9"/>
      <c r="F216" s="9"/>
      <c r="G216" s="76"/>
      <c r="H216" s="13"/>
      <c r="I216" s="9"/>
      <c r="J216" s="9"/>
      <c r="K216" s="226"/>
      <c r="L216" s="359"/>
      <c r="M216" s="175"/>
      <c r="N216" s="227"/>
      <c r="O216" s="227"/>
      <c r="P216" s="85"/>
      <c r="Q216" s="229"/>
      <c r="R216" s="331"/>
      <c r="S216" s="332"/>
      <c r="T216" s="30"/>
      <c r="U216" s="9"/>
      <c r="V216" s="181" t="e">
        <f t="shared" si="2"/>
        <v>#DIV/0!</v>
      </c>
      <c r="W216" s="9"/>
      <c r="X216" s="47"/>
      <c r="Y216" s="181">
        <f t="shared" si="53"/>
        <v>0</v>
      </c>
      <c r="Z216" s="9"/>
      <c r="AA216" s="9"/>
      <c r="AB216" s="9"/>
      <c r="AC216" s="9"/>
    </row>
    <row r="217" spans="1:29" ht="14.25">
      <c r="A217" s="10">
        <v>46213</v>
      </c>
      <c r="B217" s="9"/>
      <c r="C217" s="11"/>
      <c r="D217" s="9"/>
      <c r="E217" s="9"/>
      <c r="F217" s="9"/>
      <c r="G217" s="76"/>
      <c r="H217" s="13"/>
      <c r="I217" s="9"/>
      <c r="J217" s="9"/>
      <c r="K217" s="226"/>
      <c r="L217" s="359"/>
      <c r="M217" s="175"/>
      <c r="N217" s="227"/>
      <c r="O217" s="227"/>
      <c r="P217" s="85"/>
      <c r="Q217" s="229"/>
      <c r="R217" s="331"/>
      <c r="S217" s="332"/>
      <c r="T217" s="30"/>
      <c r="U217" s="9"/>
      <c r="V217" s="181" t="e">
        <f t="shared" si="2"/>
        <v>#DIV/0!</v>
      </c>
      <c r="W217" s="9"/>
      <c r="X217" s="47"/>
      <c r="Y217" s="181">
        <f t="shared" si="53"/>
        <v>0</v>
      </c>
      <c r="Z217" s="9"/>
      <c r="AA217" s="9"/>
      <c r="AB217" s="9"/>
      <c r="AC217" s="9"/>
    </row>
    <row r="218" spans="1:29" ht="14.25">
      <c r="A218" s="10">
        <v>46214</v>
      </c>
      <c r="B218" s="9"/>
      <c r="C218" s="11"/>
      <c r="D218" s="9"/>
      <c r="E218" s="9"/>
      <c r="F218" s="9"/>
      <c r="G218" s="76"/>
      <c r="H218" s="13"/>
      <c r="I218" s="9"/>
      <c r="J218" s="9"/>
      <c r="K218" s="226"/>
      <c r="L218" s="359"/>
      <c r="M218" s="175"/>
      <c r="N218" s="227"/>
      <c r="O218" s="227"/>
      <c r="P218" s="85"/>
      <c r="Q218" s="229"/>
      <c r="R218" s="331"/>
      <c r="S218" s="332"/>
      <c r="T218" s="30"/>
      <c r="U218" s="9"/>
      <c r="V218" s="181" t="e">
        <f t="shared" si="2"/>
        <v>#DIV/0!</v>
      </c>
      <c r="W218" s="9"/>
      <c r="X218" s="47"/>
      <c r="Y218" s="181">
        <f t="shared" si="53"/>
        <v>0</v>
      </c>
      <c r="Z218" s="9"/>
      <c r="AA218" s="9"/>
      <c r="AB218" s="9"/>
      <c r="AC218" s="9"/>
    </row>
    <row r="219" spans="1:29" ht="14.25">
      <c r="A219" s="10">
        <v>46215</v>
      </c>
      <c r="B219" s="9"/>
      <c r="C219" s="11"/>
      <c r="D219" s="9"/>
      <c r="E219" s="9"/>
      <c r="F219" s="9"/>
      <c r="G219" s="76"/>
      <c r="H219" s="13"/>
      <c r="I219" s="9"/>
      <c r="J219" s="9"/>
      <c r="K219" s="226"/>
      <c r="L219" s="359"/>
      <c r="M219" s="175"/>
      <c r="N219" s="227"/>
      <c r="O219" s="227"/>
      <c r="P219" s="85"/>
      <c r="Q219" s="229"/>
      <c r="R219" s="331"/>
      <c r="S219" s="332"/>
      <c r="T219" s="30"/>
      <c r="U219" s="9"/>
      <c r="V219" s="181" t="e">
        <f t="shared" si="2"/>
        <v>#DIV/0!</v>
      </c>
      <c r="W219" s="9"/>
      <c r="X219" s="47"/>
      <c r="Y219" s="181">
        <f t="shared" si="53"/>
        <v>0</v>
      </c>
      <c r="Z219" s="9"/>
      <c r="AA219" s="9"/>
      <c r="AB219" s="9"/>
      <c r="AC219" s="9"/>
    </row>
    <row r="220" spans="1:29" ht="14.25">
      <c r="A220" s="10">
        <v>46216</v>
      </c>
      <c r="B220" s="9"/>
      <c r="C220" s="11"/>
      <c r="D220" s="9"/>
      <c r="E220" s="9"/>
      <c r="F220" s="9"/>
      <c r="G220" s="76"/>
      <c r="H220" s="13"/>
      <c r="I220" s="9"/>
      <c r="J220" s="9"/>
      <c r="K220" s="226"/>
      <c r="L220" s="359"/>
      <c r="M220" s="175"/>
      <c r="N220" s="227"/>
      <c r="O220" s="227"/>
      <c r="P220" s="85"/>
      <c r="Q220" s="229"/>
      <c r="R220" s="331"/>
      <c r="S220" s="332"/>
      <c r="T220" s="30"/>
      <c r="U220" s="9"/>
      <c r="V220" s="181" t="e">
        <f t="shared" si="2"/>
        <v>#DIV/0!</v>
      </c>
      <c r="W220" s="9"/>
      <c r="X220" s="47"/>
      <c r="Y220" s="181">
        <f t="shared" si="53"/>
        <v>0</v>
      </c>
      <c r="Z220" s="9"/>
      <c r="AA220" s="9"/>
      <c r="AB220" s="9"/>
      <c r="AC220" s="9"/>
    </row>
    <row r="221" spans="1:29" ht="14.25">
      <c r="A221" s="10">
        <v>46217</v>
      </c>
      <c r="B221" s="9"/>
      <c r="C221" s="11"/>
      <c r="D221" s="9"/>
      <c r="E221" s="9"/>
      <c r="F221" s="9"/>
      <c r="G221" s="76"/>
      <c r="H221" s="13"/>
      <c r="I221" s="9"/>
      <c r="J221" s="9"/>
      <c r="K221" s="226"/>
      <c r="L221" s="359"/>
      <c r="M221" s="175"/>
      <c r="N221" s="227"/>
      <c r="O221" s="227"/>
      <c r="P221" s="85"/>
      <c r="Q221" s="229"/>
      <c r="R221" s="331"/>
      <c r="S221" s="332"/>
      <c r="T221" s="30"/>
      <c r="U221" s="9"/>
      <c r="V221" s="181" t="e">
        <f t="shared" si="2"/>
        <v>#DIV/0!</v>
      </c>
      <c r="W221" s="9"/>
      <c r="X221" s="47"/>
      <c r="Y221" s="181">
        <f t="shared" si="53"/>
        <v>0</v>
      </c>
      <c r="Z221" s="9"/>
      <c r="AA221" s="9"/>
      <c r="AB221" s="9"/>
      <c r="AC221" s="9"/>
    </row>
    <row r="222" spans="1:29" ht="14.25">
      <c r="A222" s="10">
        <v>46218</v>
      </c>
      <c r="B222" s="9"/>
      <c r="C222" s="11"/>
      <c r="D222" s="9"/>
      <c r="E222" s="9"/>
      <c r="F222" s="9"/>
      <c r="G222" s="76"/>
      <c r="H222" s="13"/>
      <c r="I222" s="9"/>
      <c r="J222" s="9"/>
      <c r="K222" s="226"/>
      <c r="L222" s="359"/>
      <c r="M222" s="175"/>
      <c r="N222" s="227"/>
      <c r="O222" s="227"/>
      <c r="P222" s="85"/>
      <c r="Q222" s="229"/>
      <c r="R222" s="331"/>
      <c r="S222" s="332"/>
      <c r="T222" s="30"/>
      <c r="U222" s="9"/>
      <c r="V222" s="181" t="e">
        <f t="shared" si="2"/>
        <v>#DIV/0!</v>
      </c>
      <c r="W222" s="9"/>
      <c r="X222" s="47"/>
      <c r="Y222" s="181">
        <f t="shared" si="53"/>
        <v>0</v>
      </c>
      <c r="Z222" s="9"/>
      <c r="AA222" s="9"/>
      <c r="AB222" s="9"/>
      <c r="AC222" s="9"/>
    </row>
    <row r="223" spans="1:29" ht="14.25">
      <c r="A223" s="10">
        <v>46219</v>
      </c>
      <c r="B223" s="9"/>
      <c r="C223" s="11"/>
      <c r="D223" s="9"/>
      <c r="E223" s="9"/>
      <c r="F223" s="9"/>
      <c r="G223" s="76"/>
      <c r="H223" s="13"/>
      <c r="I223" s="9"/>
      <c r="J223" s="9"/>
      <c r="K223" s="226"/>
      <c r="L223" s="359"/>
      <c r="M223" s="175"/>
      <c r="N223" s="227"/>
      <c r="O223" s="227"/>
      <c r="P223" s="85"/>
      <c r="Q223" s="229"/>
      <c r="R223" s="331"/>
      <c r="S223" s="332"/>
      <c r="T223" s="30"/>
      <c r="U223" s="9"/>
      <c r="V223" s="181" t="e">
        <f t="shared" si="2"/>
        <v>#DIV/0!</v>
      </c>
      <c r="W223" s="9"/>
      <c r="X223" s="47"/>
      <c r="Y223" s="181">
        <f t="shared" si="53"/>
        <v>0</v>
      </c>
      <c r="Z223" s="9"/>
      <c r="AA223" s="9"/>
      <c r="AB223" s="9"/>
      <c r="AC223" s="9"/>
    </row>
    <row r="224" spans="1:29" ht="14.25">
      <c r="A224" s="10">
        <v>46220</v>
      </c>
      <c r="B224" s="9"/>
      <c r="C224" s="11"/>
      <c r="D224" s="9"/>
      <c r="E224" s="9"/>
      <c r="F224" s="9"/>
      <c r="G224" s="76"/>
      <c r="H224" s="13"/>
      <c r="I224" s="9"/>
      <c r="J224" s="9"/>
      <c r="K224" s="226"/>
      <c r="L224" s="359"/>
      <c r="M224" s="175"/>
      <c r="N224" s="227"/>
      <c r="O224" s="227"/>
      <c r="P224" s="85"/>
      <c r="Q224" s="229"/>
      <c r="R224" s="331"/>
      <c r="S224" s="332"/>
      <c r="T224" s="30"/>
      <c r="U224" s="9"/>
      <c r="V224" s="181" t="e">
        <f t="shared" si="2"/>
        <v>#DIV/0!</v>
      </c>
      <c r="W224" s="9"/>
      <c r="X224" s="47"/>
      <c r="Y224" s="181">
        <f t="shared" si="53"/>
        <v>0</v>
      </c>
      <c r="Z224" s="9"/>
      <c r="AA224" s="9"/>
      <c r="AB224" s="9"/>
      <c r="AC224" s="9"/>
    </row>
    <row r="225" spans="1:29" ht="14.25">
      <c r="A225" s="10">
        <v>46221</v>
      </c>
      <c r="B225" s="9"/>
      <c r="C225" s="11"/>
      <c r="D225" s="9"/>
      <c r="E225" s="9"/>
      <c r="F225" s="9"/>
      <c r="G225" s="76"/>
      <c r="H225" s="13"/>
      <c r="I225" s="9"/>
      <c r="J225" s="9"/>
      <c r="K225" s="226"/>
      <c r="L225" s="359"/>
      <c r="M225" s="175"/>
      <c r="N225" s="227"/>
      <c r="O225" s="227"/>
      <c r="P225" s="85"/>
      <c r="Q225" s="229"/>
      <c r="R225" s="331"/>
      <c r="S225" s="332"/>
      <c r="T225" s="30"/>
      <c r="U225" s="9"/>
      <c r="V225" s="181" t="e">
        <f t="shared" si="2"/>
        <v>#DIV/0!</v>
      </c>
      <c r="W225" s="9"/>
      <c r="X225" s="47"/>
      <c r="Y225" s="181">
        <f t="shared" si="53"/>
        <v>0</v>
      </c>
      <c r="Z225" s="9"/>
      <c r="AA225" s="9"/>
      <c r="AB225" s="9"/>
      <c r="AC225" s="9"/>
    </row>
    <row r="226" spans="1:29" ht="14.25">
      <c r="A226" s="10">
        <v>46222</v>
      </c>
      <c r="B226" s="9"/>
      <c r="C226" s="11"/>
      <c r="D226" s="9"/>
      <c r="E226" s="9"/>
      <c r="F226" s="9"/>
      <c r="G226" s="76"/>
      <c r="H226" s="13"/>
      <c r="I226" s="9"/>
      <c r="J226" s="9"/>
      <c r="K226" s="226"/>
      <c r="L226" s="359"/>
      <c r="M226" s="175"/>
      <c r="N226" s="227"/>
      <c r="O226" s="227"/>
      <c r="P226" s="85"/>
      <c r="Q226" s="229"/>
      <c r="R226" s="331"/>
      <c r="S226" s="332"/>
      <c r="T226" s="30"/>
      <c r="U226" s="9"/>
      <c r="V226" s="181" t="e">
        <f t="shared" si="2"/>
        <v>#DIV/0!</v>
      </c>
      <c r="W226" s="9"/>
      <c r="X226" s="47"/>
      <c r="Y226" s="181">
        <f t="shared" si="53"/>
        <v>0</v>
      </c>
      <c r="Z226" s="9"/>
      <c r="AA226" s="9"/>
      <c r="AB226" s="9"/>
      <c r="AC226" s="9"/>
    </row>
    <row r="227" spans="1:29" ht="14.25">
      <c r="A227" s="10">
        <v>46223</v>
      </c>
      <c r="B227" s="9"/>
      <c r="C227" s="11"/>
      <c r="D227" s="9"/>
      <c r="E227" s="9"/>
      <c r="F227" s="9"/>
      <c r="G227" s="76"/>
      <c r="H227" s="13"/>
      <c r="I227" s="9"/>
      <c r="J227" s="9"/>
      <c r="K227" s="226"/>
      <c r="L227" s="359"/>
      <c r="M227" s="175"/>
      <c r="N227" s="227"/>
      <c r="O227" s="227"/>
      <c r="P227" s="85"/>
      <c r="Q227" s="229"/>
      <c r="R227" s="331"/>
      <c r="S227" s="332"/>
      <c r="T227" s="30"/>
      <c r="U227" s="9"/>
      <c r="V227" s="181" t="e">
        <f t="shared" si="2"/>
        <v>#DIV/0!</v>
      </c>
      <c r="W227" s="9"/>
      <c r="X227" s="47"/>
      <c r="Y227" s="181">
        <f t="shared" si="53"/>
        <v>0</v>
      </c>
      <c r="Z227" s="9"/>
      <c r="AA227" s="9"/>
      <c r="AB227" s="9"/>
      <c r="AC227" s="9"/>
    </row>
    <row r="228" spans="1:29" ht="14.25">
      <c r="A228" s="10">
        <v>46224</v>
      </c>
      <c r="B228" s="9"/>
      <c r="C228" s="11"/>
      <c r="D228" s="9"/>
      <c r="E228" s="9"/>
      <c r="F228" s="9"/>
      <c r="G228" s="76"/>
      <c r="H228" s="13"/>
      <c r="I228" s="9"/>
      <c r="J228" s="9"/>
      <c r="K228" s="226"/>
      <c r="L228" s="359"/>
      <c r="M228" s="175"/>
      <c r="N228" s="227"/>
      <c r="O228" s="227"/>
      <c r="P228" s="85"/>
      <c r="Q228" s="229"/>
      <c r="R228" s="331"/>
      <c r="S228" s="332"/>
      <c r="T228" s="30"/>
      <c r="U228" s="9"/>
      <c r="V228" s="181" t="e">
        <f t="shared" si="2"/>
        <v>#DIV/0!</v>
      </c>
      <c r="W228" s="9"/>
      <c r="X228" s="47"/>
      <c r="Y228" s="181">
        <f t="shared" si="53"/>
        <v>0</v>
      </c>
      <c r="Z228" s="9"/>
      <c r="AA228" s="9"/>
      <c r="AB228" s="9"/>
      <c r="AC228" s="9"/>
    </row>
    <row r="229" spans="1:29" ht="14.25">
      <c r="A229" s="10">
        <v>46225</v>
      </c>
      <c r="B229" s="9"/>
      <c r="C229" s="11"/>
      <c r="D229" s="9"/>
      <c r="E229" s="9"/>
      <c r="F229" s="9"/>
      <c r="G229" s="76"/>
      <c r="H229" s="13"/>
      <c r="I229" s="9"/>
      <c r="J229" s="9"/>
      <c r="K229" s="226"/>
      <c r="L229" s="359"/>
      <c r="M229" s="175"/>
      <c r="N229" s="227"/>
      <c r="O229" s="227"/>
      <c r="P229" s="85"/>
      <c r="Q229" s="229"/>
      <c r="R229" s="331"/>
      <c r="S229" s="332"/>
      <c r="T229" s="30"/>
      <c r="U229" s="9"/>
      <c r="V229" s="181" t="e">
        <f t="shared" si="2"/>
        <v>#DIV/0!</v>
      </c>
      <c r="W229" s="9"/>
      <c r="X229" s="47"/>
      <c r="Y229" s="181">
        <f t="shared" si="53"/>
        <v>0</v>
      </c>
      <c r="Z229" s="9"/>
      <c r="AA229" s="9"/>
      <c r="AB229" s="9"/>
      <c r="AC229" s="9"/>
    </row>
    <row r="230" spans="1:29" ht="14.25">
      <c r="A230" s="10">
        <v>46226</v>
      </c>
      <c r="B230" s="9"/>
      <c r="C230" s="11"/>
      <c r="D230" s="9"/>
      <c r="E230" s="9"/>
      <c r="F230" s="9"/>
      <c r="G230" s="76"/>
      <c r="H230" s="13"/>
      <c r="I230" s="9"/>
      <c r="J230" s="9"/>
      <c r="K230" s="226"/>
      <c r="L230" s="359"/>
      <c r="M230" s="175"/>
      <c r="N230" s="227"/>
      <c r="O230" s="227"/>
      <c r="P230" s="85"/>
      <c r="Q230" s="229"/>
      <c r="R230" s="331"/>
      <c r="S230" s="332"/>
      <c r="T230" s="30"/>
      <c r="U230" s="9"/>
      <c r="V230" s="181" t="e">
        <f t="shared" si="2"/>
        <v>#DIV/0!</v>
      </c>
      <c r="W230" s="9"/>
      <c r="X230" s="47"/>
      <c r="Y230" s="181">
        <f t="shared" si="53"/>
        <v>0</v>
      </c>
      <c r="Z230" s="9"/>
      <c r="AA230" s="9"/>
      <c r="AB230" s="9"/>
      <c r="AC230" s="9"/>
    </row>
    <row r="231" spans="1:29" ht="14.25">
      <c r="A231" s="10"/>
      <c r="B231" s="9"/>
      <c r="C231" s="11"/>
      <c r="D231" s="9"/>
      <c r="E231" s="9"/>
      <c r="F231" s="9"/>
      <c r="G231" s="76"/>
      <c r="H231" s="13"/>
      <c r="I231" s="9"/>
      <c r="J231" s="9"/>
      <c r="K231" s="226"/>
      <c r="L231" s="359"/>
      <c r="M231" s="175"/>
      <c r="N231" s="227"/>
      <c r="O231" s="227"/>
      <c r="P231" s="85"/>
      <c r="Q231" s="229"/>
      <c r="R231" s="331"/>
      <c r="S231" s="332"/>
      <c r="T231" s="30"/>
      <c r="U231" s="9"/>
      <c r="V231" s="181" t="e">
        <f t="shared" si="2"/>
        <v>#DIV/0!</v>
      </c>
      <c r="W231" s="9"/>
      <c r="X231" s="47"/>
      <c r="Y231" s="181">
        <f t="shared" si="53"/>
        <v>0</v>
      </c>
      <c r="Z231" s="9"/>
      <c r="AA231" s="9"/>
      <c r="AB231" s="9"/>
      <c r="AC231" s="9"/>
    </row>
    <row r="232" spans="1:29" ht="14.25">
      <c r="A232" s="10"/>
      <c r="B232" s="9"/>
      <c r="C232" s="11"/>
      <c r="D232" s="9"/>
      <c r="E232" s="9"/>
      <c r="F232" s="9"/>
      <c r="G232" s="76"/>
      <c r="H232" s="13"/>
      <c r="I232" s="9"/>
      <c r="J232" s="9"/>
      <c r="K232" s="226"/>
      <c r="L232" s="359"/>
      <c r="M232" s="175"/>
      <c r="N232" s="227"/>
      <c r="O232" s="227"/>
      <c r="P232" s="85"/>
      <c r="Q232" s="229"/>
      <c r="R232" s="331"/>
      <c r="S232" s="332"/>
      <c r="T232" s="30"/>
      <c r="U232" s="9"/>
      <c r="V232" s="181" t="e">
        <f t="shared" si="2"/>
        <v>#DIV/0!</v>
      </c>
      <c r="W232" s="9"/>
      <c r="X232" s="47"/>
      <c r="Y232" s="181">
        <f t="shared" si="53"/>
        <v>0</v>
      </c>
      <c r="Z232" s="9"/>
      <c r="AA232" s="9"/>
      <c r="AB232" s="9"/>
      <c r="AC232" s="9"/>
    </row>
    <row r="233" spans="1:29" ht="14.25">
      <c r="A233" s="10"/>
      <c r="B233" s="9"/>
      <c r="C233" s="11"/>
      <c r="D233" s="9"/>
      <c r="E233" s="9"/>
      <c r="F233" s="9"/>
      <c r="G233" s="76"/>
      <c r="H233" s="13"/>
      <c r="I233" s="9"/>
      <c r="J233" s="9"/>
      <c r="K233" s="226"/>
      <c r="L233" s="359"/>
      <c r="M233" s="175"/>
      <c r="N233" s="227"/>
      <c r="O233" s="227"/>
      <c r="P233" s="85"/>
      <c r="Q233" s="229"/>
      <c r="R233" s="331"/>
      <c r="S233" s="332"/>
      <c r="T233" s="30"/>
      <c r="U233" s="9"/>
      <c r="V233" s="181" t="e">
        <f t="shared" si="2"/>
        <v>#DIV/0!</v>
      </c>
      <c r="W233" s="9"/>
      <c r="X233" s="47"/>
      <c r="Y233" s="181">
        <f t="shared" si="53"/>
        <v>0</v>
      </c>
      <c r="Z233" s="9"/>
      <c r="AA233" s="9"/>
      <c r="AB233" s="9"/>
      <c r="AC233" s="9"/>
    </row>
    <row r="234" spans="1:29" ht="14.25">
      <c r="A234" s="10"/>
      <c r="B234" s="9"/>
      <c r="C234" s="11"/>
      <c r="D234" s="9"/>
      <c r="E234" s="9"/>
      <c r="F234" s="9"/>
      <c r="G234" s="76"/>
      <c r="H234" s="13"/>
      <c r="I234" s="9"/>
      <c r="J234" s="9"/>
      <c r="K234" s="226"/>
      <c r="L234" s="359"/>
      <c r="M234" s="175"/>
      <c r="N234" s="227"/>
      <c r="O234" s="227"/>
      <c r="P234" s="85"/>
      <c r="Q234" s="229"/>
      <c r="R234" s="331"/>
      <c r="S234" s="332"/>
      <c r="T234" s="30"/>
      <c r="U234" s="9"/>
      <c r="V234" s="181" t="e">
        <f t="shared" si="2"/>
        <v>#DIV/0!</v>
      </c>
      <c r="W234" s="9"/>
      <c r="X234" s="47"/>
      <c r="Y234" s="181">
        <f t="shared" si="53"/>
        <v>0</v>
      </c>
      <c r="Z234" s="9"/>
      <c r="AA234" s="9"/>
      <c r="AB234" s="9"/>
      <c r="AC234" s="9"/>
    </row>
    <row r="235" spans="1:29" ht="14.25">
      <c r="A235" s="10"/>
      <c r="B235" s="9"/>
      <c r="C235" s="11"/>
      <c r="D235" s="9"/>
      <c r="E235" s="9"/>
      <c r="F235" s="9"/>
      <c r="G235" s="76"/>
      <c r="H235" s="13"/>
      <c r="I235" s="9"/>
      <c r="J235" s="9"/>
      <c r="K235" s="226"/>
      <c r="L235" s="359"/>
      <c r="M235" s="175"/>
      <c r="N235" s="227"/>
      <c r="O235" s="227"/>
      <c r="P235" s="85"/>
      <c r="Q235" s="229"/>
      <c r="R235" s="331"/>
      <c r="S235" s="332"/>
      <c r="T235" s="30"/>
      <c r="U235" s="9"/>
      <c r="V235" s="181" t="e">
        <f t="shared" si="2"/>
        <v>#DIV/0!</v>
      </c>
      <c r="W235" s="9"/>
      <c r="X235" s="47"/>
      <c r="Y235" s="181">
        <f t="shared" si="53"/>
        <v>0</v>
      </c>
      <c r="Z235" s="9"/>
      <c r="AA235" s="9"/>
      <c r="AB235" s="9"/>
      <c r="AC235" s="9"/>
    </row>
    <row r="236" spans="1:29" ht="14.25">
      <c r="A236" s="10"/>
      <c r="B236" s="9"/>
      <c r="C236" s="11"/>
      <c r="D236" s="9"/>
      <c r="E236" s="9"/>
      <c r="F236" s="9"/>
      <c r="G236" s="76"/>
      <c r="H236" s="13"/>
      <c r="I236" s="9"/>
      <c r="J236" s="9"/>
      <c r="K236" s="226"/>
      <c r="L236" s="359"/>
      <c r="M236" s="175"/>
      <c r="N236" s="227"/>
      <c r="O236" s="227"/>
      <c r="P236" s="85"/>
      <c r="Q236" s="229"/>
      <c r="R236" s="331"/>
      <c r="S236" s="332"/>
      <c r="T236" s="30"/>
      <c r="U236" s="9"/>
      <c r="V236" s="181" t="e">
        <f t="shared" si="2"/>
        <v>#DIV/0!</v>
      </c>
      <c r="W236" s="9"/>
      <c r="X236" s="47"/>
      <c r="Y236" s="181">
        <f t="shared" si="53"/>
        <v>0</v>
      </c>
      <c r="Z236" s="9"/>
      <c r="AA236" s="9"/>
      <c r="AB236" s="9"/>
      <c r="AC236" s="9"/>
    </row>
    <row r="237" spans="1:29" ht="14.25">
      <c r="A237" s="10"/>
      <c r="B237" s="9"/>
      <c r="C237" s="11"/>
      <c r="D237" s="9"/>
      <c r="E237" s="9"/>
      <c r="F237" s="9"/>
      <c r="G237" s="76"/>
      <c r="H237" s="13"/>
      <c r="I237" s="9"/>
      <c r="J237" s="9"/>
      <c r="K237" s="226"/>
      <c r="L237" s="359"/>
      <c r="M237" s="175"/>
      <c r="N237" s="227"/>
      <c r="O237" s="227"/>
      <c r="P237" s="85"/>
      <c r="Q237" s="229"/>
      <c r="R237" s="331"/>
      <c r="S237" s="332"/>
      <c r="T237" s="30"/>
      <c r="U237" s="9"/>
      <c r="V237" s="181" t="e">
        <f t="shared" si="2"/>
        <v>#DIV/0!</v>
      </c>
      <c r="W237" s="9"/>
      <c r="X237" s="47"/>
      <c r="Y237" s="181">
        <f t="shared" si="53"/>
        <v>0</v>
      </c>
      <c r="Z237" s="9"/>
      <c r="AA237" s="9"/>
      <c r="AB237" s="9"/>
      <c r="AC237" s="9"/>
    </row>
    <row r="238" spans="1:29" ht="14.25">
      <c r="A238" s="10"/>
      <c r="B238" s="9"/>
      <c r="C238" s="11"/>
      <c r="D238" s="9"/>
      <c r="E238" s="9"/>
      <c r="F238" s="9"/>
      <c r="G238" s="76"/>
      <c r="H238" s="13"/>
      <c r="I238" s="9"/>
      <c r="J238" s="9"/>
      <c r="K238" s="226"/>
      <c r="L238" s="359"/>
      <c r="M238" s="175"/>
      <c r="N238" s="227"/>
      <c r="O238" s="227"/>
      <c r="P238" s="85"/>
      <c r="Q238" s="229"/>
      <c r="R238" s="331"/>
      <c r="S238" s="332"/>
      <c r="T238" s="30"/>
      <c r="U238" s="9"/>
      <c r="V238" s="181" t="e">
        <f t="shared" si="2"/>
        <v>#DIV/0!</v>
      </c>
      <c r="W238" s="9"/>
      <c r="X238" s="47"/>
      <c r="Y238" s="181">
        <f t="shared" si="53"/>
        <v>0</v>
      </c>
      <c r="Z238" s="9"/>
      <c r="AA238" s="9"/>
      <c r="AB238" s="9"/>
      <c r="AC238" s="9"/>
    </row>
    <row r="239" spans="1:29" ht="14.25">
      <c r="A239" s="10"/>
      <c r="B239" s="9"/>
      <c r="C239" s="11"/>
      <c r="D239" s="9"/>
      <c r="E239" s="9"/>
      <c r="F239" s="9"/>
      <c r="G239" s="76"/>
      <c r="H239" s="13"/>
      <c r="I239" s="9"/>
      <c r="J239" s="9"/>
      <c r="K239" s="226"/>
      <c r="L239" s="359"/>
      <c r="M239" s="175"/>
      <c r="N239" s="227"/>
      <c r="O239" s="227"/>
      <c r="P239" s="85"/>
      <c r="Q239" s="229"/>
      <c r="R239" s="331"/>
      <c r="S239" s="332"/>
      <c r="T239" s="30"/>
      <c r="U239" s="9"/>
      <c r="V239" s="181" t="e">
        <f t="shared" si="2"/>
        <v>#DIV/0!</v>
      </c>
      <c r="W239" s="9"/>
      <c r="X239" s="47"/>
      <c r="Y239" s="181">
        <f t="shared" si="53"/>
        <v>0</v>
      </c>
      <c r="Z239" s="9"/>
      <c r="AA239" s="9"/>
      <c r="AB239" s="9"/>
      <c r="AC239" s="9"/>
    </row>
    <row r="240" spans="1:29" ht="14.25">
      <c r="A240" s="10"/>
      <c r="B240" s="9"/>
      <c r="C240" s="11"/>
      <c r="D240" s="9"/>
      <c r="E240" s="9"/>
      <c r="F240" s="9"/>
      <c r="G240" s="76"/>
      <c r="H240" s="13"/>
      <c r="I240" s="9"/>
      <c r="J240" s="9"/>
      <c r="K240" s="226"/>
      <c r="L240" s="359"/>
      <c r="M240" s="175"/>
      <c r="N240" s="227"/>
      <c r="O240" s="227"/>
      <c r="P240" s="85"/>
      <c r="Q240" s="229"/>
      <c r="R240" s="331"/>
      <c r="S240" s="332"/>
      <c r="T240" s="30"/>
      <c r="U240" s="9"/>
      <c r="V240" s="181" t="e">
        <f t="shared" si="2"/>
        <v>#DIV/0!</v>
      </c>
      <c r="W240" s="9"/>
      <c r="X240" s="47"/>
      <c r="Y240" s="181">
        <f t="shared" si="53"/>
        <v>0</v>
      </c>
      <c r="Z240" s="9"/>
      <c r="AA240" s="9"/>
      <c r="AB240" s="9"/>
      <c r="AC240" s="9"/>
    </row>
    <row r="241" spans="1:29" ht="14.25">
      <c r="A241" s="10"/>
      <c r="B241" s="9"/>
      <c r="C241" s="11"/>
      <c r="D241" s="9"/>
      <c r="E241" s="9"/>
      <c r="F241" s="9"/>
      <c r="G241" s="76"/>
      <c r="H241" s="13"/>
      <c r="I241" s="9"/>
      <c r="J241" s="9"/>
      <c r="K241" s="226"/>
      <c r="L241" s="359"/>
      <c r="M241" s="175"/>
      <c r="N241" s="227"/>
      <c r="O241" s="227"/>
      <c r="P241" s="85"/>
      <c r="Q241" s="229"/>
      <c r="R241" s="331"/>
      <c r="S241" s="332"/>
      <c r="T241" s="30"/>
      <c r="U241" s="9"/>
      <c r="V241" s="181" t="e">
        <f t="shared" si="2"/>
        <v>#DIV/0!</v>
      </c>
      <c r="W241" s="9"/>
      <c r="X241" s="47"/>
      <c r="Y241" s="181">
        <f t="shared" si="53"/>
        <v>0</v>
      </c>
      <c r="Z241" s="9"/>
      <c r="AA241" s="9"/>
      <c r="AB241" s="9"/>
      <c r="AC241" s="9"/>
    </row>
    <row r="242" spans="1:29" ht="14.25">
      <c r="A242" s="10"/>
      <c r="B242" s="9"/>
      <c r="C242" s="11"/>
      <c r="D242" s="9"/>
      <c r="E242" s="9"/>
      <c r="F242" s="9"/>
      <c r="G242" s="76"/>
      <c r="H242" s="13"/>
      <c r="I242" s="9"/>
      <c r="J242" s="9"/>
      <c r="K242" s="226"/>
      <c r="L242" s="359"/>
      <c r="M242" s="175"/>
      <c r="N242" s="227"/>
      <c r="O242" s="227"/>
      <c r="P242" s="85"/>
      <c r="Q242" s="229"/>
      <c r="R242" s="331"/>
      <c r="S242" s="332"/>
      <c r="T242" s="30"/>
      <c r="U242" s="9"/>
      <c r="V242" s="181" t="e">
        <f t="shared" si="2"/>
        <v>#DIV/0!</v>
      </c>
      <c r="W242" s="9"/>
      <c r="X242" s="47"/>
      <c r="Y242" s="181">
        <f t="shared" si="53"/>
        <v>0</v>
      </c>
      <c r="Z242" s="9"/>
      <c r="AA242" s="9"/>
      <c r="AB242" s="9"/>
      <c r="AC242" s="9"/>
    </row>
    <row r="243" spans="1:29" ht="14.25">
      <c r="A243" s="10"/>
      <c r="B243" s="9"/>
      <c r="C243" s="11"/>
      <c r="D243" s="9"/>
      <c r="E243" s="9"/>
      <c r="F243" s="9"/>
      <c r="G243" s="76"/>
      <c r="H243" s="13"/>
      <c r="I243" s="9"/>
      <c r="J243" s="9"/>
      <c r="K243" s="226"/>
      <c r="L243" s="359"/>
      <c r="M243" s="175"/>
      <c r="N243" s="227"/>
      <c r="O243" s="227"/>
      <c r="P243" s="85"/>
      <c r="Q243" s="229"/>
      <c r="R243" s="331"/>
      <c r="S243" s="332"/>
      <c r="T243" s="30"/>
      <c r="U243" s="9"/>
      <c r="V243" s="181" t="e">
        <f t="shared" si="2"/>
        <v>#DIV/0!</v>
      </c>
      <c r="W243" s="9"/>
      <c r="X243" s="47"/>
      <c r="Y243" s="181">
        <f t="shared" si="53"/>
        <v>0</v>
      </c>
      <c r="Z243" s="9"/>
      <c r="AA243" s="9"/>
      <c r="AB243" s="9"/>
      <c r="AC243" s="9"/>
    </row>
    <row r="244" spans="1:29" ht="14.25">
      <c r="A244" s="10"/>
      <c r="B244" s="9"/>
      <c r="C244" s="11"/>
      <c r="D244" s="9"/>
      <c r="E244" s="9"/>
      <c r="F244" s="9"/>
      <c r="G244" s="76"/>
      <c r="H244" s="13"/>
      <c r="I244" s="9"/>
      <c r="J244" s="9"/>
      <c r="K244" s="226"/>
      <c r="L244" s="359"/>
      <c r="M244" s="175"/>
      <c r="N244" s="227"/>
      <c r="O244" s="227"/>
      <c r="P244" s="85"/>
      <c r="Q244" s="229"/>
      <c r="R244" s="331"/>
      <c r="S244" s="332"/>
      <c r="T244" s="30"/>
      <c r="U244" s="9"/>
      <c r="V244" s="181" t="e">
        <f t="shared" si="2"/>
        <v>#DIV/0!</v>
      </c>
      <c r="W244" s="9"/>
      <c r="X244" s="47"/>
      <c r="Y244" s="181">
        <f t="shared" si="53"/>
        <v>0</v>
      </c>
      <c r="Z244" s="9"/>
      <c r="AA244" s="9"/>
      <c r="AB244" s="9"/>
      <c r="AC244" s="9"/>
    </row>
    <row r="245" spans="1:29" ht="14.25">
      <c r="A245" s="10"/>
      <c r="B245" s="9"/>
      <c r="C245" s="11"/>
      <c r="D245" s="9"/>
      <c r="E245" s="9"/>
      <c r="F245" s="9"/>
      <c r="G245" s="76"/>
      <c r="H245" s="13"/>
      <c r="I245" s="9"/>
      <c r="J245" s="9"/>
      <c r="K245" s="226"/>
      <c r="L245" s="359"/>
      <c r="M245" s="175"/>
      <c r="N245" s="227"/>
      <c r="O245" s="227"/>
      <c r="P245" s="85"/>
      <c r="Q245" s="229"/>
      <c r="R245" s="331"/>
      <c r="S245" s="332"/>
      <c r="T245" s="30"/>
      <c r="U245" s="9"/>
      <c r="V245" s="181" t="e">
        <f t="shared" si="2"/>
        <v>#DIV/0!</v>
      </c>
      <c r="W245" s="9"/>
      <c r="X245" s="47"/>
      <c r="Y245" s="181">
        <f t="shared" si="53"/>
        <v>0</v>
      </c>
      <c r="Z245" s="9"/>
      <c r="AA245" s="9"/>
      <c r="AB245" s="9"/>
      <c r="AC245" s="9"/>
    </row>
    <row r="246" spans="1:29" ht="14.25">
      <c r="A246" s="10"/>
      <c r="B246" s="9"/>
      <c r="C246" s="11"/>
      <c r="D246" s="9"/>
      <c r="E246" s="9"/>
      <c r="F246" s="9"/>
      <c r="G246" s="76"/>
      <c r="H246" s="13"/>
      <c r="I246" s="9"/>
      <c r="J246" s="9"/>
      <c r="K246" s="226"/>
      <c r="L246" s="359"/>
      <c r="M246" s="175"/>
      <c r="N246" s="227"/>
      <c r="O246" s="227"/>
      <c r="P246" s="85"/>
      <c r="Q246" s="229"/>
      <c r="R246" s="331"/>
      <c r="S246" s="332"/>
      <c r="T246" s="30"/>
      <c r="U246" s="9"/>
      <c r="V246" s="181" t="e">
        <f t="shared" si="2"/>
        <v>#DIV/0!</v>
      </c>
      <c r="W246" s="9"/>
      <c r="X246" s="47"/>
      <c r="Y246" s="181">
        <f t="shared" si="53"/>
        <v>0</v>
      </c>
      <c r="Z246" s="9"/>
      <c r="AA246" s="9"/>
      <c r="AB246" s="9"/>
      <c r="AC246" s="9"/>
    </row>
    <row r="247" spans="1:29" ht="14.25">
      <c r="A247" s="10"/>
      <c r="B247" s="9"/>
      <c r="C247" s="11"/>
      <c r="D247" s="9"/>
      <c r="E247" s="9"/>
      <c r="F247" s="9"/>
      <c r="G247" s="76"/>
      <c r="H247" s="13"/>
      <c r="I247" s="9"/>
      <c r="J247" s="9"/>
      <c r="K247" s="226"/>
      <c r="L247" s="359"/>
      <c r="M247" s="175"/>
      <c r="N247" s="227"/>
      <c r="O247" s="227"/>
      <c r="P247" s="85"/>
      <c r="Q247" s="229"/>
      <c r="R247" s="331"/>
      <c r="S247" s="332"/>
      <c r="T247" s="30"/>
      <c r="U247" s="9"/>
      <c r="V247" s="181" t="e">
        <f t="shared" si="2"/>
        <v>#DIV/0!</v>
      </c>
      <c r="W247" s="9"/>
      <c r="X247" s="47"/>
      <c r="Y247" s="181">
        <f t="shared" si="53"/>
        <v>0</v>
      </c>
      <c r="Z247" s="9"/>
      <c r="AA247" s="9"/>
      <c r="AB247" s="9"/>
      <c r="AC247" s="9"/>
    </row>
    <row r="248" spans="1:29" ht="14.25">
      <c r="A248" s="10"/>
      <c r="B248" s="9"/>
      <c r="C248" s="11"/>
      <c r="D248" s="9"/>
      <c r="E248" s="9"/>
      <c r="F248" s="9"/>
      <c r="G248" s="76"/>
      <c r="H248" s="13"/>
      <c r="I248" s="9"/>
      <c r="J248" s="9"/>
      <c r="K248" s="226"/>
      <c r="L248" s="359"/>
      <c r="M248" s="175"/>
      <c r="N248" s="227"/>
      <c r="O248" s="227"/>
      <c r="P248" s="85"/>
      <c r="Q248" s="229"/>
      <c r="R248" s="331"/>
      <c r="S248" s="332"/>
      <c r="T248" s="30"/>
      <c r="U248" s="9"/>
      <c r="V248" s="181" t="e">
        <f t="shared" si="2"/>
        <v>#DIV/0!</v>
      </c>
      <c r="W248" s="9"/>
      <c r="X248" s="47"/>
      <c r="Y248" s="181">
        <f t="shared" si="53"/>
        <v>0</v>
      </c>
      <c r="Z248" s="9"/>
      <c r="AA248" s="9"/>
      <c r="AB248" s="9"/>
      <c r="AC248" s="9"/>
    </row>
    <row r="249" spans="1:29" ht="14.25">
      <c r="A249" s="10"/>
      <c r="B249" s="9"/>
      <c r="C249" s="11"/>
      <c r="D249" s="9"/>
      <c r="E249" s="9"/>
      <c r="F249" s="9"/>
      <c r="G249" s="76"/>
      <c r="H249" s="13"/>
      <c r="I249" s="9"/>
      <c r="J249" s="9"/>
      <c r="K249" s="226"/>
      <c r="L249" s="359"/>
      <c r="M249" s="175"/>
      <c r="N249" s="227"/>
      <c r="O249" s="227"/>
      <c r="P249" s="85"/>
      <c r="Q249" s="229"/>
      <c r="R249" s="331"/>
      <c r="S249" s="332"/>
      <c r="T249" s="30"/>
      <c r="U249" s="9"/>
      <c r="V249" s="181" t="e">
        <f t="shared" si="2"/>
        <v>#DIV/0!</v>
      </c>
      <c r="W249" s="9"/>
      <c r="X249" s="47"/>
      <c r="Y249" s="181">
        <f t="shared" si="53"/>
        <v>0</v>
      </c>
      <c r="Z249" s="9"/>
      <c r="AA249" s="9"/>
      <c r="AB249" s="9"/>
      <c r="AC249" s="9"/>
    </row>
    <row r="250" spans="1:29" ht="14.25">
      <c r="A250" s="10"/>
      <c r="B250" s="9"/>
      <c r="C250" s="11"/>
      <c r="D250" s="9"/>
      <c r="E250" s="9"/>
      <c r="F250" s="9"/>
      <c r="G250" s="76"/>
      <c r="H250" s="13"/>
      <c r="I250" s="9"/>
      <c r="J250" s="9"/>
      <c r="K250" s="226"/>
      <c r="L250" s="359"/>
      <c r="M250" s="175"/>
      <c r="N250" s="227"/>
      <c r="O250" s="227"/>
      <c r="P250" s="85"/>
      <c r="Q250" s="229"/>
      <c r="R250" s="331"/>
      <c r="S250" s="332"/>
      <c r="T250" s="30"/>
      <c r="U250" s="9"/>
      <c r="V250" s="181" t="e">
        <f t="shared" si="2"/>
        <v>#DIV/0!</v>
      </c>
      <c r="W250" s="9"/>
      <c r="X250" s="47"/>
      <c r="Y250" s="181">
        <f t="shared" si="53"/>
        <v>0</v>
      </c>
      <c r="Z250" s="9"/>
      <c r="AA250" s="9"/>
      <c r="AB250" s="9"/>
      <c r="AC250" s="9"/>
    </row>
    <row r="251" spans="1:29" ht="14.25">
      <c r="A251" s="10"/>
      <c r="B251" s="9"/>
      <c r="C251" s="11"/>
      <c r="D251" s="9"/>
      <c r="E251" s="9"/>
      <c r="F251" s="9"/>
      <c r="G251" s="76"/>
      <c r="H251" s="13"/>
      <c r="I251" s="9"/>
      <c r="J251" s="9"/>
      <c r="K251" s="226"/>
      <c r="L251" s="359"/>
      <c r="M251" s="175"/>
      <c r="N251" s="227"/>
      <c r="O251" s="227"/>
      <c r="P251" s="85"/>
      <c r="Q251" s="229"/>
      <c r="R251" s="331"/>
      <c r="S251" s="332"/>
      <c r="T251" s="30"/>
      <c r="U251" s="9"/>
      <c r="V251" s="181" t="e">
        <f t="shared" si="2"/>
        <v>#DIV/0!</v>
      </c>
      <c r="W251" s="9"/>
      <c r="X251" s="47"/>
      <c r="Y251" s="181">
        <f t="shared" si="53"/>
        <v>0</v>
      </c>
      <c r="Z251" s="9"/>
      <c r="AA251" s="9"/>
      <c r="AB251" s="9"/>
      <c r="AC251" s="9"/>
    </row>
    <row r="252" spans="1:29" ht="14.25">
      <c r="A252" s="10"/>
      <c r="B252" s="9"/>
      <c r="C252" s="11"/>
      <c r="D252" s="9"/>
      <c r="E252" s="9"/>
      <c r="F252" s="9"/>
      <c r="G252" s="76"/>
      <c r="H252" s="13"/>
      <c r="I252" s="9"/>
      <c r="J252" s="9"/>
      <c r="K252" s="226"/>
      <c r="L252" s="359"/>
      <c r="M252" s="175"/>
      <c r="N252" s="227"/>
      <c r="O252" s="227"/>
      <c r="P252" s="85"/>
      <c r="Q252" s="229"/>
      <c r="R252" s="331"/>
      <c r="S252" s="332"/>
      <c r="T252" s="30"/>
      <c r="U252" s="9"/>
      <c r="V252" s="181" t="e">
        <f t="shared" si="2"/>
        <v>#DIV/0!</v>
      </c>
      <c r="W252" s="9"/>
      <c r="X252" s="47"/>
      <c r="Y252" s="181">
        <f t="shared" si="53"/>
        <v>0</v>
      </c>
      <c r="Z252" s="9"/>
      <c r="AA252" s="9"/>
      <c r="AB252" s="9"/>
      <c r="AC252" s="9"/>
    </row>
    <row r="253" spans="1:29" ht="14.25">
      <c r="A253" s="10"/>
      <c r="B253" s="9"/>
      <c r="C253" s="11"/>
      <c r="D253" s="9"/>
      <c r="E253" s="9"/>
      <c r="F253" s="9"/>
      <c r="G253" s="76"/>
      <c r="H253" s="13"/>
      <c r="I253" s="9"/>
      <c r="J253" s="9"/>
      <c r="K253" s="226"/>
      <c r="L253" s="359"/>
      <c r="M253" s="175"/>
      <c r="N253" s="227"/>
      <c r="O253" s="227"/>
      <c r="P253" s="85"/>
      <c r="Q253" s="229"/>
      <c r="R253" s="331"/>
      <c r="S253" s="332"/>
      <c r="T253" s="30"/>
      <c r="U253" s="9"/>
      <c r="V253" s="181" t="e">
        <f t="shared" si="2"/>
        <v>#DIV/0!</v>
      </c>
      <c r="W253" s="9"/>
      <c r="X253" s="47"/>
      <c r="Y253" s="181">
        <f t="shared" si="53"/>
        <v>0</v>
      </c>
      <c r="Z253" s="9"/>
      <c r="AA253" s="9"/>
      <c r="AB253" s="9"/>
      <c r="AC253" s="9"/>
    </row>
    <row r="254" spans="1:29" ht="14.25">
      <c r="A254" s="10"/>
      <c r="B254" s="9"/>
      <c r="C254" s="11"/>
      <c r="D254" s="9"/>
      <c r="E254" s="9"/>
      <c r="F254" s="9"/>
      <c r="G254" s="76"/>
      <c r="H254" s="13"/>
      <c r="I254" s="9"/>
      <c r="J254" s="9"/>
      <c r="K254" s="226"/>
      <c r="L254" s="359"/>
      <c r="M254" s="175"/>
      <c r="N254" s="227"/>
      <c r="O254" s="227"/>
      <c r="P254" s="85"/>
      <c r="Q254" s="229"/>
      <c r="R254" s="331"/>
      <c r="S254" s="332"/>
      <c r="T254" s="30"/>
      <c r="U254" s="9"/>
      <c r="V254" s="181" t="e">
        <f t="shared" si="2"/>
        <v>#DIV/0!</v>
      </c>
      <c r="W254" s="9"/>
      <c r="X254" s="47"/>
      <c r="Y254" s="181">
        <f t="shared" si="53"/>
        <v>0</v>
      </c>
      <c r="Z254" s="9"/>
      <c r="AA254" s="9"/>
      <c r="AB254" s="9"/>
      <c r="AC254" s="9"/>
    </row>
    <row r="255" spans="1:29" ht="14.25">
      <c r="A255" s="10"/>
      <c r="B255" s="9"/>
      <c r="C255" s="11"/>
      <c r="D255" s="9"/>
      <c r="E255" s="9"/>
      <c r="F255" s="9"/>
      <c r="G255" s="76"/>
      <c r="H255" s="13"/>
      <c r="I255" s="9"/>
      <c r="J255" s="9"/>
      <c r="K255" s="226"/>
      <c r="L255" s="359"/>
      <c r="M255" s="175"/>
      <c r="N255" s="227"/>
      <c r="O255" s="227"/>
      <c r="P255" s="85"/>
      <c r="Q255" s="229"/>
      <c r="R255" s="331"/>
      <c r="S255" s="332"/>
      <c r="T255" s="30"/>
      <c r="U255" s="9"/>
      <c r="V255" s="181" t="e">
        <f t="shared" si="2"/>
        <v>#DIV/0!</v>
      </c>
      <c r="W255" s="9"/>
      <c r="X255" s="47"/>
      <c r="Y255" s="181">
        <f t="shared" si="53"/>
        <v>0</v>
      </c>
      <c r="Z255" s="9"/>
      <c r="AA255" s="9"/>
      <c r="AB255" s="9"/>
      <c r="AC255" s="9"/>
    </row>
    <row r="256" spans="1:29" ht="14.25">
      <c r="A256" s="10"/>
      <c r="B256" s="9"/>
      <c r="C256" s="11"/>
      <c r="D256" s="9"/>
      <c r="E256" s="9"/>
      <c r="F256" s="9"/>
      <c r="G256" s="76"/>
      <c r="H256" s="13"/>
      <c r="I256" s="9"/>
      <c r="J256" s="9"/>
      <c r="K256" s="226"/>
      <c r="L256" s="359"/>
      <c r="M256" s="175"/>
      <c r="N256" s="227"/>
      <c r="O256" s="227"/>
      <c r="P256" s="85"/>
      <c r="Q256" s="229"/>
      <c r="R256" s="331"/>
      <c r="S256" s="332"/>
      <c r="T256" s="30"/>
      <c r="U256" s="9"/>
      <c r="V256" s="181" t="e">
        <f t="shared" si="2"/>
        <v>#DIV/0!</v>
      </c>
      <c r="W256" s="9"/>
      <c r="X256" s="47"/>
      <c r="Y256" s="181">
        <f t="shared" si="53"/>
        <v>0</v>
      </c>
      <c r="Z256" s="9"/>
      <c r="AA256" s="9"/>
      <c r="AB256" s="9"/>
      <c r="AC256" s="9"/>
    </row>
    <row r="257" spans="1:29" ht="14.25">
      <c r="A257" s="10"/>
      <c r="B257" s="9"/>
      <c r="C257" s="11"/>
      <c r="D257" s="9"/>
      <c r="E257" s="9"/>
      <c r="F257" s="9"/>
      <c r="G257" s="76"/>
      <c r="H257" s="13"/>
      <c r="I257" s="9"/>
      <c r="J257" s="9"/>
      <c r="K257" s="226"/>
      <c r="L257" s="359"/>
      <c r="M257" s="175"/>
      <c r="N257" s="227"/>
      <c r="O257" s="227"/>
      <c r="P257" s="85"/>
      <c r="Q257" s="229"/>
      <c r="R257" s="331"/>
      <c r="S257" s="332"/>
      <c r="T257" s="30"/>
      <c r="U257" s="9"/>
      <c r="V257" s="181" t="e">
        <f t="shared" si="2"/>
        <v>#DIV/0!</v>
      </c>
      <c r="W257" s="9"/>
      <c r="X257" s="47"/>
      <c r="Y257" s="181">
        <f t="shared" si="53"/>
        <v>0</v>
      </c>
      <c r="Z257" s="9"/>
      <c r="AA257" s="9"/>
      <c r="AB257" s="9"/>
      <c r="AC257" s="9"/>
    </row>
    <row r="258" spans="1:29" ht="14.25">
      <c r="A258" s="10"/>
      <c r="B258" s="9"/>
      <c r="C258" s="11"/>
      <c r="D258" s="9"/>
      <c r="E258" s="9"/>
      <c r="F258" s="9"/>
      <c r="G258" s="76"/>
      <c r="H258" s="13"/>
      <c r="I258" s="9"/>
      <c r="J258" s="9"/>
      <c r="K258" s="226"/>
      <c r="L258" s="359"/>
      <c r="M258" s="175"/>
      <c r="N258" s="227"/>
      <c r="O258" s="227"/>
      <c r="P258" s="85"/>
      <c r="Q258" s="229"/>
      <c r="R258" s="331"/>
      <c r="S258" s="332"/>
      <c r="T258" s="30"/>
      <c r="U258" s="9"/>
      <c r="V258" s="181" t="e">
        <f t="shared" si="2"/>
        <v>#DIV/0!</v>
      </c>
      <c r="W258" s="9"/>
      <c r="X258" s="47"/>
      <c r="Y258" s="181">
        <f t="shared" si="53"/>
        <v>0</v>
      </c>
      <c r="Z258" s="9"/>
      <c r="AA258" s="9"/>
      <c r="AB258" s="9"/>
      <c r="AC258" s="9"/>
    </row>
    <row r="259" spans="1:29" ht="14.25">
      <c r="A259" s="10"/>
      <c r="B259" s="9"/>
      <c r="C259" s="11"/>
      <c r="D259" s="9"/>
      <c r="E259" s="9"/>
      <c r="F259" s="9"/>
      <c r="G259" s="76"/>
      <c r="H259" s="13"/>
      <c r="I259" s="9"/>
      <c r="J259" s="9"/>
      <c r="K259" s="226"/>
      <c r="L259" s="359"/>
      <c r="M259" s="175"/>
      <c r="N259" s="227"/>
      <c r="O259" s="227"/>
      <c r="P259" s="85"/>
      <c r="Q259" s="229"/>
      <c r="R259" s="331"/>
      <c r="S259" s="332"/>
      <c r="T259" s="30"/>
      <c r="U259" s="9"/>
      <c r="V259" s="181" t="e">
        <f t="shared" si="2"/>
        <v>#DIV/0!</v>
      </c>
      <c r="W259" s="9"/>
      <c r="X259" s="47"/>
      <c r="Y259" s="181">
        <f t="shared" si="53"/>
        <v>0</v>
      </c>
      <c r="Z259" s="9"/>
      <c r="AA259" s="9"/>
      <c r="AB259" s="9"/>
      <c r="AC259" s="9"/>
    </row>
    <row r="260" spans="1:29" ht="14.25">
      <c r="A260" s="10"/>
      <c r="B260" s="9"/>
      <c r="C260" s="11"/>
      <c r="D260" s="9"/>
      <c r="E260" s="9"/>
      <c r="F260" s="9"/>
      <c r="G260" s="76"/>
      <c r="H260" s="13"/>
      <c r="I260" s="9"/>
      <c r="J260" s="9"/>
      <c r="K260" s="226"/>
      <c r="L260" s="359"/>
      <c r="M260" s="175"/>
      <c r="N260" s="227"/>
      <c r="O260" s="227"/>
      <c r="P260" s="85"/>
      <c r="Q260" s="229"/>
      <c r="R260" s="331"/>
      <c r="S260" s="332"/>
      <c r="T260" s="30"/>
      <c r="U260" s="9"/>
      <c r="V260" s="181" t="e">
        <f t="shared" si="2"/>
        <v>#DIV/0!</v>
      </c>
      <c r="W260" s="9"/>
      <c r="X260" s="47"/>
      <c r="Y260" s="181">
        <f t="shared" si="53"/>
        <v>0</v>
      </c>
      <c r="Z260" s="9"/>
      <c r="AA260" s="9"/>
      <c r="AB260" s="9"/>
      <c r="AC260" s="9"/>
    </row>
    <row r="261" spans="1:29" ht="14.25">
      <c r="A261" s="10"/>
      <c r="B261" s="9"/>
      <c r="C261" s="11"/>
      <c r="D261" s="9"/>
      <c r="E261" s="9"/>
      <c r="F261" s="9"/>
      <c r="G261" s="76"/>
      <c r="H261" s="13"/>
      <c r="I261" s="9"/>
      <c r="J261" s="9"/>
      <c r="K261" s="226"/>
      <c r="L261" s="359"/>
      <c r="M261" s="175"/>
      <c r="N261" s="227"/>
      <c r="O261" s="227"/>
      <c r="P261" s="85"/>
      <c r="Q261" s="229"/>
      <c r="R261" s="331"/>
      <c r="S261" s="332"/>
      <c r="T261" s="30"/>
      <c r="U261" s="9"/>
      <c r="V261" s="181" t="e">
        <f t="shared" si="2"/>
        <v>#DIV/0!</v>
      </c>
      <c r="W261" s="9"/>
      <c r="X261" s="47"/>
      <c r="Y261" s="181">
        <f t="shared" si="53"/>
        <v>0</v>
      </c>
      <c r="Z261" s="9"/>
      <c r="AA261" s="9"/>
      <c r="AB261" s="9"/>
      <c r="AC261" s="9"/>
    </row>
    <row r="262" spans="1:29" ht="14.25">
      <c r="A262" s="10"/>
      <c r="B262" s="9"/>
      <c r="C262" s="11"/>
      <c r="D262" s="9"/>
      <c r="E262" s="9"/>
      <c r="F262" s="9"/>
      <c r="G262" s="76"/>
      <c r="H262" s="13"/>
      <c r="I262" s="9"/>
      <c r="J262" s="9"/>
      <c r="K262" s="226"/>
      <c r="L262" s="359"/>
      <c r="M262" s="175"/>
      <c r="N262" s="227"/>
      <c r="O262" s="227"/>
      <c r="P262" s="85"/>
      <c r="Q262" s="229"/>
      <c r="R262" s="331"/>
      <c r="S262" s="332"/>
      <c r="T262" s="30"/>
      <c r="U262" s="9"/>
      <c r="V262" s="181" t="e">
        <f t="shared" si="2"/>
        <v>#DIV/0!</v>
      </c>
      <c r="W262" s="9"/>
      <c r="X262" s="47"/>
      <c r="Y262" s="181">
        <f t="shared" si="53"/>
        <v>0</v>
      </c>
      <c r="Z262" s="9"/>
      <c r="AA262" s="9"/>
      <c r="AB262" s="9"/>
      <c r="AC262" s="9"/>
    </row>
    <row r="263" spans="1:29" ht="14.25">
      <c r="A263" s="10"/>
      <c r="B263" s="9"/>
      <c r="C263" s="11"/>
      <c r="D263" s="9"/>
      <c r="E263" s="9"/>
      <c r="F263" s="9"/>
      <c r="G263" s="76"/>
      <c r="H263" s="13"/>
      <c r="I263" s="9"/>
      <c r="J263" s="9"/>
      <c r="K263" s="226"/>
      <c r="L263" s="359"/>
      <c r="M263" s="175"/>
      <c r="N263" s="227"/>
      <c r="O263" s="227"/>
      <c r="P263" s="85"/>
      <c r="Q263" s="229"/>
      <c r="R263" s="331"/>
      <c r="S263" s="332"/>
      <c r="T263" s="30"/>
      <c r="U263" s="9"/>
      <c r="V263" s="181" t="e">
        <f t="shared" si="2"/>
        <v>#DIV/0!</v>
      </c>
      <c r="W263" s="9"/>
      <c r="X263" s="47"/>
      <c r="Y263" s="181">
        <f t="shared" si="53"/>
        <v>0</v>
      </c>
      <c r="Z263" s="9"/>
      <c r="AA263" s="9"/>
      <c r="AB263" s="9"/>
      <c r="AC263" s="9"/>
    </row>
    <row r="264" spans="1:29" ht="14.25">
      <c r="A264" s="10"/>
      <c r="B264" s="9"/>
      <c r="C264" s="11"/>
      <c r="D264" s="9"/>
      <c r="E264" s="9"/>
      <c r="F264" s="9"/>
      <c r="G264" s="76"/>
      <c r="H264" s="13"/>
      <c r="I264" s="9"/>
      <c r="J264" s="9"/>
      <c r="K264" s="226"/>
      <c r="L264" s="359"/>
      <c r="M264" s="175"/>
      <c r="N264" s="227"/>
      <c r="O264" s="227"/>
      <c r="P264" s="85"/>
      <c r="Q264" s="229"/>
      <c r="R264" s="331"/>
      <c r="S264" s="332"/>
      <c r="T264" s="30"/>
      <c r="U264" s="9"/>
      <c r="V264" s="181" t="e">
        <f t="shared" si="2"/>
        <v>#DIV/0!</v>
      </c>
      <c r="W264" s="9"/>
      <c r="X264" s="47"/>
      <c r="Y264" s="181">
        <f t="shared" si="53"/>
        <v>0</v>
      </c>
      <c r="Z264" s="9"/>
      <c r="AA264" s="9"/>
      <c r="AB264" s="9"/>
      <c r="AC264" s="9"/>
    </row>
    <row r="265" spans="1:29" ht="14.25">
      <c r="A265" s="10"/>
      <c r="B265" s="9"/>
      <c r="C265" s="11"/>
      <c r="D265" s="9"/>
      <c r="E265" s="9"/>
      <c r="F265" s="9"/>
      <c r="G265" s="76"/>
      <c r="H265" s="13"/>
      <c r="I265" s="9"/>
      <c r="J265" s="9"/>
      <c r="K265" s="226"/>
      <c r="L265" s="359"/>
      <c r="M265" s="175"/>
      <c r="N265" s="227"/>
      <c r="O265" s="227"/>
      <c r="P265" s="85"/>
      <c r="Q265" s="229"/>
      <c r="R265" s="331"/>
      <c r="S265" s="332"/>
      <c r="T265" s="30"/>
      <c r="U265" s="9"/>
      <c r="V265" s="181" t="e">
        <f t="shared" si="2"/>
        <v>#DIV/0!</v>
      </c>
      <c r="W265" s="9"/>
      <c r="X265" s="47"/>
      <c r="Y265" s="181">
        <f t="shared" si="53"/>
        <v>0</v>
      </c>
      <c r="Z265" s="9"/>
      <c r="AA265" s="9"/>
      <c r="AB265" s="9"/>
      <c r="AC265" s="9"/>
    </row>
    <row r="266" spans="1:29" ht="14.25">
      <c r="A266" s="10"/>
      <c r="B266" s="9"/>
      <c r="C266" s="11"/>
      <c r="D266" s="9"/>
      <c r="E266" s="9"/>
      <c r="F266" s="9"/>
      <c r="G266" s="76"/>
      <c r="H266" s="13"/>
      <c r="I266" s="9"/>
      <c r="J266" s="9"/>
      <c r="K266" s="226"/>
      <c r="L266" s="359"/>
      <c r="M266" s="175"/>
      <c r="N266" s="227"/>
      <c r="O266" s="227"/>
      <c r="P266" s="85"/>
      <c r="Q266" s="229"/>
      <c r="R266" s="331"/>
      <c r="S266" s="332"/>
      <c r="T266" s="30"/>
      <c r="U266" s="9"/>
      <c r="V266" s="181" t="e">
        <f t="shared" si="2"/>
        <v>#DIV/0!</v>
      </c>
      <c r="W266" s="9"/>
      <c r="X266" s="47"/>
      <c r="Y266" s="181">
        <f t="shared" si="53"/>
        <v>0</v>
      </c>
      <c r="Z266" s="9"/>
      <c r="AA266" s="9"/>
      <c r="AB266" s="9"/>
      <c r="AC266" s="9"/>
    </row>
    <row r="267" spans="1:29" ht="14.25">
      <c r="A267" s="10"/>
      <c r="B267" s="9"/>
      <c r="C267" s="11"/>
      <c r="D267" s="9"/>
      <c r="E267" s="9"/>
      <c r="F267" s="9"/>
      <c r="G267" s="76"/>
      <c r="H267" s="13"/>
      <c r="I267" s="9"/>
      <c r="J267" s="9"/>
      <c r="K267" s="226"/>
      <c r="L267" s="359"/>
      <c r="M267" s="175"/>
      <c r="N267" s="227"/>
      <c r="O267" s="227"/>
      <c r="P267" s="85"/>
      <c r="Q267" s="229"/>
      <c r="R267" s="331"/>
      <c r="S267" s="332"/>
      <c r="T267" s="30"/>
      <c r="U267" s="9"/>
      <c r="V267" s="181" t="e">
        <f t="shared" si="2"/>
        <v>#DIV/0!</v>
      </c>
      <c r="W267" s="9"/>
      <c r="X267" s="47"/>
      <c r="Y267" s="181">
        <f t="shared" si="53"/>
        <v>0</v>
      </c>
      <c r="Z267" s="9"/>
      <c r="AA267" s="9"/>
      <c r="AB267" s="9"/>
      <c r="AC267" s="9"/>
    </row>
    <row r="268" spans="1:29" ht="14.25">
      <c r="A268" s="10"/>
      <c r="B268" s="9"/>
      <c r="C268" s="11"/>
      <c r="D268" s="9"/>
      <c r="E268" s="9"/>
      <c r="F268" s="9"/>
      <c r="G268" s="76"/>
      <c r="H268" s="13"/>
      <c r="I268" s="9"/>
      <c r="J268" s="9"/>
      <c r="K268" s="226"/>
      <c r="L268" s="359"/>
      <c r="M268" s="175"/>
      <c r="N268" s="227"/>
      <c r="O268" s="227"/>
      <c r="P268" s="85"/>
      <c r="Q268" s="229"/>
      <c r="R268" s="331"/>
      <c r="S268" s="332"/>
      <c r="T268" s="30"/>
      <c r="U268" s="9"/>
      <c r="V268" s="181" t="e">
        <f t="shared" si="2"/>
        <v>#DIV/0!</v>
      </c>
      <c r="W268" s="9"/>
      <c r="X268" s="47"/>
      <c r="Y268" s="181">
        <f t="shared" si="53"/>
        <v>0</v>
      </c>
      <c r="Z268" s="9"/>
      <c r="AA268" s="9"/>
      <c r="AB268" s="9"/>
      <c r="AC268" s="9"/>
    </row>
    <row r="269" spans="1:29" ht="14.25">
      <c r="A269" s="10"/>
      <c r="B269" s="9"/>
      <c r="C269" s="11"/>
      <c r="D269" s="9"/>
      <c r="E269" s="9"/>
      <c r="F269" s="9"/>
      <c r="G269" s="76"/>
      <c r="H269" s="13"/>
      <c r="I269" s="9"/>
      <c r="J269" s="9"/>
      <c r="K269" s="226"/>
      <c r="L269" s="359"/>
      <c r="M269" s="175"/>
      <c r="N269" s="227"/>
      <c r="O269" s="227"/>
      <c r="P269" s="85"/>
      <c r="Q269" s="229"/>
      <c r="R269" s="331"/>
      <c r="S269" s="332"/>
      <c r="T269" s="30"/>
      <c r="U269" s="9"/>
      <c r="V269" s="181" t="e">
        <f t="shared" si="2"/>
        <v>#DIV/0!</v>
      </c>
      <c r="W269" s="9"/>
      <c r="X269" s="47"/>
      <c r="Y269" s="181">
        <f t="shared" si="53"/>
        <v>0</v>
      </c>
      <c r="Z269" s="9"/>
      <c r="AA269" s="9"/>
      <c r="AB269" s="9"/>
      <c r="AC269" s="9"/>
    </row>
    <row r="270" spans="1:29" ht="14.25">
      <c r="A270" s="10"/>
      <c r="B270" s="9"/>
      <c r="C270" s="11"/>
      <c r="D270" s="9"/>
      <c r="E270" s="9"/>
      <c r="F270" s="9"/>
      <c r="G270" s="76"/>
      <c r="H270" s="13"/>
      <c r="I270" s="9"/>
      <c r="J270" s="9"/>
      <c r="K270" s="226"/>
      <c r="L270" s="359"/>
      <c r="M270" s="175"/>
      <c r="N270" s="227"/>
      <c r="O270" s="227"/>
      <c r="P270" s="85"/>
      <c r="Q270" s="229"/>
      <c r="R270" s="331"/>
      <c r="S270" s="332"/>
      <c r="T270" s="30"/>
      <c r="U270" s="9"/>
      <c r="V270" s="181" t="e">
        <f t="shared" si="2"/>
        <v>#DIV/0!</v>
      </c>
      <c r="W270" s="9"/>
      <c r="X270" s="47"/>
      <c r="Y270" s="181">
        <f t="shared" si="53"/>
        <v>0</v>
      </c>
      <c r="Z270" s="9"/>
      <c r="AA270" s="9"/>
      <c r="AB270" s="9"/>
      <c r="AC270" s="9"/>
    </row>
    <row r="271" spans="1:29" ht="14.25">
      <c r="A271" s="10"/>
      <c r="B271" s="9"/>
      <c r="C271" s="11"/>
      <c r="D271" s="9"/>
      <c r="E271" s="9"/>
      <c r="F271" s="9"/>
      <c r="G271" s="76"/>
      <c r="H271" s="13"/>
      <c r="I271" s="9"/>
      <c r="J271" s="9"/>
      <c r="K271" s="226"/>
      <c r="L271" s="359"/>
      <c r="M271" s="175"/>
      <c r="N271" s="227"/>
      <c r="O271" s="227"/>
      <c r="P271" s="85"/>
      <c r="Q271" s="229"/>
      <c r="R271" s="331"/>
      <c r="S271" s="332"/>
      <c r="T271" s="30"/>
      <c r="U271" s="9"/>
      <c r="V271" s="181" t="e">
        <f t="shared" si="2"/>
        <v>#DIV/0!</v>
      </c>
      <c r="W271" s="9"/>
      <c r="X271" s="47"/>
      <c r="Y271" s="181">
        <f t="shared" si="53"/>
        <v>0</v>
      </c>
      <c r="Z271" s="9"/>
      <c r="AA271" s="9"/>
      <c r="AB271" s="9"/>
      <c r="AC271" s="9"/>
    </row>
    <row r="272" spans="1:29" ht="14.25">
      <c r="A272" s="10"/>
      <c r="B272" s="9"/>
      <c r="C272" s="11"/>
      <c r="D272" s="9"/>
      <c r="E272" s="9"/>
      <c r="F272" s="9"/>
      <c r="G272" s="76"/>
      <c r="H272" s="13"/>
      <c r="I272" s="9"/>
      <c r="J272" s="9"/>
      <c r="K272" s="226"/>
      <c r="L272" s="359"/>
      <c r="M272" s="175"/>
      <c r="N272" s="227"/>
      <c r="O272" s="227"/>
      <c r="P272" s="85"/>
      <c r="Q272" s="229"/>
      <c r="R272" s="331"/>
      <c r="S272" s="332"/>
      <c r="T272" s="30"/>
      <c r="U272" s="9"/>
      <c r="V272" s="181" t="e">
        <f t="shared" si="2"/>
        <v>#DIV/0!</v>
      </c>
      <c r="W272" s="9"/>
      <c r="X272" s="47"/>
      <c r="Y272" s="181">
        <f t="shared" si="53"/>
        <v>0</v>
      </c>
      <c r="Z272" s="9"/>
      <c r="AA272" s="9"/>
      <c r="AB272" s="9"/>
      <c r="AC272" s="9"/>
    </row>
    <row r="273" spans="1:29" ht="14.25">
      <c r="A273" s="10"/>
      <c r="B273" s="9"/>
      <c r="C273" s="11"/>
      <c r="D273" s="9"/>
      <c r="E273" s="9"/>
      <c r="F273" s="9"/>
      <c r="G273" s="76"/>
      <c r="H273" s="13"/>
      <c r="I273" s="9"/>
      <c r="J273" s="9"/>
      <c r="K273" s="226"/>
      <c r="L273" s="359"/>
      <c r="M273" s="175"/>
      <c r="N273" s="227"/>
      <c r="O273" s="227"/>
      <c r="P273" s="85"/>
      <c r="Q273" s="229"/>
      <c r="R273" s="331"/>
      <c r="S273" s="332"/>
      <c r="T273" s="30"/>
      <c r="U273" s="9"/>
      <c r="V273" s="181" t="e">
        <f t="shared" si="2"/>
        <v>#DIV/0!</v>
      </c>
      <c r="W273" s="9"/>
      <c r="X273" s="47"/>
      <c r="Y273" s="181">
        <f t="shared" si="53"/>
        <v>0</v>
      </c>
      <c r="Z273" s="9"/>
      <c r="AA273" s="9"/>
      <c r="AB273" s="9"/>
      <c r="AC273" s="9"/>
    </row>
    <row r="274" spans="1:29" ht="14.25">
      <c r="A274" s="10"/>
      <c r="B274" s="9"/>
      <c r="C274" s="11"/>
      <c r="D274" s="9"/>
      <c r="E274" s="9"/>
      <c r="F274" s="9"/>
      <c r="G274" s="76"/>
      <c r="H274" s="13"/>
      <c r="I274" s="9"/>
      <c r="J274" s="9"/>
      <c r="K274" s="226"/>
      <c r="L274" s="359"/>
      <c r="M274" s="175"/>
      <c r="N274" s="227"/>
      <c r="O274" s="227"/>
      <c r="P274" s="85"/>
      <c r="Q274" s="229"/>
      <c r="R274" s="331"/>
      <c r="S274" s="332"/>
      <c r="T274" s="30"/>
      <c r="U274" s="9"/>
      <c r="V274" s="181" t="e">
        <f t="shared" si="2"/>
        <v>#DIV/0!</v>
      </c>
      <c r="W274" s="9"/>
      <c r="X274" s="47"/>
      <c r="Y274" s="181">
        <f t="shared" si="53"/>
        <v>0</v>
      </c>
      <c r="Z274" s="9"/>
      <c r="AA274" s="9"/>
      <c r="AB274" s="9"/>
      <c r="AC274" s="9"/>
    </row>
    <row r="275" spans="1:29" ht="14.25">
      <c r="A275" s="10"/>
      <c r="B275" s="9"/>
      <c r="C275" s="11"/>
      <c r="D275" s="9"/>
      <c r="E275" s="9"/>
      <c r="F275" s="9"/>
      <c r="G275" s="76"/>
      <c r="H275" s="13"/>
      <c r="I275" s="9"/>
      <c r="J275" s="9"/>
      <c r="K275" s="226"/>
      <c r="L275" s="359"/>
      <c r="M275" s="175"/>
      <c r="N275" s="227"/>
      <c r="O275" s="227"/>
      <c r="P275" s="85"/>
      <c r="Q275" s="229"/>
      <c r="R275" s="331"/>
      <c r="S275" s="332"/>
      <c r="T275" s="30"/>
      <c r="U275" s="9"/>
      <c r="V275" s="181" t="e">
        <f t="shared" si="2"/>
        <v>#DIV/0!</v>
      </c>
      <c r="W275" s="9"/>
      <c r="X275" s="47"/>
      <c r="Y275" s="181">
        <f t="shared" si="53"/>
        <v>0</v>
      </c>
      <c r="Z275" s="9"/>
      <c r="AA275" s="9"/>
      <c r="AB275" s="9"/>
      <c r="AC275" s="9"/>
    </row>
    <row r="276" spans="1:29" ht="14.25">
      <c r="A276" s="10"/>
      <c r="B276" s="9"/>
      <c r="C276" s="11"/>
      <c r="D276" s="9"/>
      <c r="E276" s="9"/>
      <c r="F276" s="9"/>
      <c r="G276" s="76"/>
      <c r="H276" s="13"/>
      <c r="I276" s="9"/>
      <c r="J276" s="9"/>
      <c r="K276" s="226"/>
      <c r="L276" s="359"/>
      <c r="M276" s="175"/>
      <c r="N276" s="227"/>
      <c r="O276" s="227"/>
      <c r="P276" s="85"/>
      <c r="Q276" s="229"/>
      <c r="R276" s="331"/>
      <c r="S276" s="332"/>
      <c r="T276" s="30"/>
      <c r="U276" s="9"/>
      <c r="V276" s="181" t="e">
        <f t="shared" si="2"/>
        <v>#DIV/0!</v>
      </c>
      <c r="W276" s="9"/>
      <c r="X276" s="47"/>
      <c r="Y276" s="181">
        <f t="shared" si="53"/>
        <v>0</v>
      </c>
      <c r="Z276" s="9"/>
      <c r="AA276" s="9"/>
      <c r="AB276" s="9"/>
      <c r="AC276" s="9"/>
    </row>
    <row r="277" spans="1:29" ht="14.25">
      <c r="A277" s="10"/>
      <c r="B277" s="9"/>
      <c r="C277" s="11"/>
      <c r="D277" s="9"/>
      <c r="E277" s="9"/>
      <c r="F277" s="9"/>
      <c r="G277" s="76"/>
      <c r="H277" s="13"/>
      <c r="I277" s="9"/>
      <c r="J277" s="9"/>
      <c r="K277" s="226"/>
      <c r="L277" s="359"/>
      <c r="M277" s="175"/>
      <c r="N277" s="227"/>
      <c r="O277" s="227"/>
      <c r="P277" s="85"/>
      <c r="Q277" s="229"/>
      <c r="R277" s="331"/>
      <c r="S277" s="332"/>
      <c r="T277" s="30"/>
      <c r="U277" s="9"/>
      <c r="V277" s="181" t="e">
        <f t="shared" si="2"/>
        <v>#DIV/0!</v>
      </c>
      <c r="W277" s="9"/>
      <c r="X277" s="47"/>
      <c r="Y277" s="181">
        <f t="shared" si="53"/>
        <v>0</v>
      </c>
      <c r="Z277" s="9"/>
      <c r="AA277" s="9"/>
      <c r="AB277" s="9"/>
      <c r="AC277" s="9"/>
    </row>
    <row r="278" spans="1:29" ht="14.25">
      <c r="A278" s="10"/>
      <c r="B278" s="9"/>
      <c r="C278" s="11"/>
      <c r="D278" s="9"/>
      <c r="E278" s="9"/>
      <c r="F278" s="9"/>
      <c r="G278" s="76"/>
      <c r="H278" s="13"/>
      <c r="I278" s="9"/>
      <c r="J278" s="9"/>
      <c r="K278" s="226"/>
      <c r="L278" s="359"/>
      <c r="M278" s="175"/>
      <c r="N278" s="227"/>
      <c r="O278" s="227"/>
      <c r="P278" s="85"/>
      <c r="Q278" s="229"/>
      <c r="R278" s="331"/>
      <c r="S278" s="332"/>
      <c r="T278" s="30"/>
      <c r="U278" s="9"/>
      <c r="V278" s="181" t="e">
        <f t="shared" si="2"/>
        <v>#DIV/0!</v>
      </c>
      <c r="W278" s="9"/>
      <c r="X278" s="47"/>
      <c r="Y278" s="181">
        <f t="shared" si="53"/>
        <v>0</v>
      </c>
      <c r="Z278" s="9"/>
      <c r="AA278" s="9"/>
      <c r="AB278" s="9"/>
      <c r="AC278" s="9"/>
    </row>
    <row r="279" spans="1:29" ht="14.25">
      <c r="A279" s="10"/>
      <c r="B279" s="9"/>
      <c r="C279" s="11"/>
      <c r="D279" s="9"/>
      <c r="E279" s="9"/>
      <c r="F279" s="9"/>
      <c r="G279" s="76"/>
      <c r="H279" s="13"/>
      <c r="I279" s="9"/>
      <c r="J279" s="9"/>
      <c r="K279" s="226"/>
      <c r="L279" s="359"/>
      <c r="M279" s="175"/>
      <c r="N279" s="227"/>
      <c r="O279" s="227"/>
      <c r="P279" s="85"/>
      <c r="Q279" s="229"/>
      <c r="R279" s="331"/>
      <c r="S279" s="332"/>
      <c r="T279" s="30"/>
      <c r="U279" s="9"/>
      <c r="V279" s="181" t="e">
        <f t="shared" si="2"/>
        <v>#DIV/0!</v>
      </c>
      <c r="W279" s="9"/>
      <c r="X279" s="47"/>
      <c r="Y279" s="181">
        <f t="shared" si="53"/>
        <v>0</v>
      </c>
      <c r="Z279" s="9"/>
      <c r="AA279" s="9"/>
      <c r="AB279" s="9"/>
      <c r="AC279" s="9"/>
    </row>
    <row r="280" spans="1:29" ht="14.25">
      <c r="A280" s="10"/>
      <c r="B280" s="9"/>
      <c r="C280" s="11"/>
      <c r="D280" s="9"/>
      <c r="E280" s="9"/>
      <c r="F280" s="9"/>
      <c r="G280" s="76"/>
      <c r="H280" s="13"/>
      <c r="I280" s="9"/>
      <c r="J280" s="9"/>
      <c r="K280" s="226"/>
      <c r="L280" s="359"/>
      <c r="M280" s="175"/>
      <c r="N280" s="227"/>
      <c r="O280" s="227"/>
      <c r="P280" s="85"/>
      <c r="Q280" s="229"/>
      <c r="R280" s="331"/>
      <c r="S280" s="332"/>
      <c r="T280" s="30"/>
      <c r="U280" s="9"/>
      <c r="V280" s="181" t="e">
        <f t="shared" si="2"/>
        <v>#DIV/0!</v>
      </c>
      <c r="W280" s="9"/>
      <c r="X280" s="47"/>
      <c r="Y280" s="181">
        <f t="shared" si="53"/>
        <v>0</v>
      </c>
      <c r="Z280" s="9"/>
      <c r="AA280" s="9"/>
      <c r="AB280" s="9"/>
      <c r="AC280" s="9"/>
    </row>
    <row r="281" spans="1:29" ht="14.25">
      <c r="A281" s="10"/>
      <c r="B281" s="9"/>
      <c r="C281" s="11"/>
      <c r="D281" s="9"/>
      <c r="E281" s="9"/>
      <c r="F281" s="9"/>
      <c r="G281" s="76"/>
      <c r="H281" s="13"/>
      <c r="I281" s="9"/>
      <c r="J281" s="9"/>
      <c r="K281" s="226"/>
      <c r="L281" s="359"/>
      <c r="M281" s="175"/>
      <c r="N281" s="227"/>
      <c r="O281" s="227"/>
      <c r="P281" s="85"/>
      <c r="Q281" s="229"/>
      <c r="R281" s="331"/>
      <c r="S281" s="332"/>
      <c r="T281" s="30"/>
      <c r="U281" s="9"/>
      <c r="V281" s="181" t="e">
        <f t="shared" si="2"/>
        <v>#DIV/0!</v>
      </c>
      <c r="W281" s="9"/>
      <c r="X281" s="47"/>
      <c r="Y281" s="181">
        <f t="shared" si="53"/>
        <v>0</v>
      </c>
      <c r="Z281" s="9"/>
      <c r="AA281" s="9"/>
      <c r="AB281" s="9"/>
      <c r="AC281" s="9"/>
    </row>
    <row r="282" spans="1:29" ht="14.25">
      <c r="A282" s="10"/>
      <c r="B282" s="9"/>
      <c r="C282" s="11"/>
      <c r="D282" s="9"/>
      <c r="E282" s="9"/>
      <c r="F282" s="9"/>
      <c r="G282" s="76"/>
      <c r="H282" s="13"/>
      <c r="I282" s="9"/>
      <c r="J282" s="9"/>
      <c r="K282" s="226"/>
      <c r="L282" s="359"/>
      <c r="M282" s="175"/>
      <c r="N282" s="227"/>
      <c r="O282" s="227"/>
      <c r="P282" s="85"/>
      <c r="Q282" s="229"/>
      <c r="R282" s="331"/>
      <c r="S282" s="332"/>
      <c r="T282" s="30"/>
      <c r="U282" s="9"/>
      <c r="V282" s="181" t="e">
        <f t="shared" ref="V282:V536" si="54">U282/Y282</f>
        <v>#DIV/0!</v>
      </c>
      <c r="W282" s="9"/>
      <c r="X282" s="47"/>
      <c r="Y282" s="181">
        <f t="shared" si="53"/>
        <v>0</v>
      </c>
      <c r="Z282" s="9"/>
      <c r="AA282" s="9"/>
      <c r="AB282" s="9"/>
      <c r="AC282" s="9"/>
    </row>
    <row r="283" spans="1:29" ht="14.25">
      <c r="A283" s="10"/>
      <c r="B283" s="9"/>
      <c r="C283" s="11"/>
      <c r="D283" s="9"/>
      <c r="E283" s="9"/>
      <c r="F283" s="9"/>
      <c r="G283" s="76"/>
      <c r="H283" s="13"/>
      <c r="I283" s="9"/>
      <c r="J283" s="9"/>
      <c r="K283" s="226"/>
      <c r="L283" s="359"/>
      <c r="M283" s="175"/>
      <c r="N283" s="227"/>
      <c r="O283" s="227"/>
      <c r="P283" s="85"/>
      <c r="Q283" s="229"/>
      <c r="R283" s="331"/>
      <c r="S283" s="332"/>
      <c r="T283" s="30"/>
      <c r="U283" s="9"/>
      <c r="V283" s="181" t="e">
        <f t="shared" si="54"/>
        <v>#DIV/0!</v>
      </c>
      <c r="W283" s="9"/>
      <c r="X283" s="47"/>
      <c r="Y283" s="181">
        <f t="shared" si="53"/>
        <v>0</v>
      </c>
      <c r="Z283" s="9"/>
      <c r="AA283" s="9"/>
      <c r="AB283" s="9"/>
      <c r="AC283" s="9"/>
    </row>
    <row r="284" spans="1:29" ht="14.25">
      <c r="A284" s="10"/>
      <c r="B284" s="9"/>
      <c r="C284" s="11"/>
      <c r="D284" s="9"/>
      <c r="E284" s="9"/>
      <c r="F284" s="9"/>
      <c r="G284" s="76"/>
      <c r="H284" s="13"/>
      <c r="I284" s="9"/>
      <c r="J284" s="9"/>
      <c r="K284" s="226"/>
      <c r="L284" s="359"/>
      <c r="M284" s="175"/>
      <c r="N284" s="227"/>
      <c r="O284" s="227"/>
      <c r="P284" s="85"/>
      <c r="Q284" s="229"/>
      <c r="R284" s="331"/>
      <c r="S284" s="332"/>
      <c r="T284" s="30"/>
      <c r="U284" s="9"/>
      <c r="V284" s="181" t="e">
        <f t="shared" si="54"/>
        <v>#DIV/0!</v>
      </c>
      <c r="W284" s="9"/>
      <c r="X284" s="47"/>
      <c r="Y284" s="181">
        <f t="shared" si="53"/>
        <v>0</v>
      </c>
      <c r="Z284" s="9"/>
      <c r="AA284" s="9"/>
      <c r="AB284" s="9"/>
      <c r="AC284" s="9"/>
    </row>
    <row r="285" spans="1:29" ht="14.25">
      <c r="A285" s="10"/>
      <c r="B285" s="9"/>
      <c r="C285" s="11"/>
      <c r="D285" s="9"/>
      <c r="E285" s="9"/>
      <c r="F285" s="9"/>
      <c r="G285" s="76"/>
      <c r="H285" s="13"/>
      <c r="I285" s="9"/>
      <c r="J285" s="9"/>
      <c r="K285" s="226"/>
      <c r="L285" s="359"/>
      <c r="M285" s="175"/>
      <c r="N285" s="227"/>
      <c r="O285" s="227"/>
      <c r="P285" s="85"/>
      <c r="Q285" s="229"/>
      <c r="R285" s="331"/>
      <c r="S285" s="332"/>
      <c r="T285" s="30"/>
      <c r="U285" s="9"/>
      <c r="V285" s="181" t="e">
        <f t="shared" si="54"/>
        <v>#DIV/0!</v>
      </c>
      <c r="W285" s="9"/>
      <c r="X285" s="47"/>
      <c r="Y285" s="181">
        <f t="shared" si="53"/>
        <v>0</v>
      </c>
      <c r="Z285" s="9"/>
      <c r="AA285" s="9"/>
      <c r="AB285" s="9"/>
      <c r="AC285" s="9"/>
    </row>
    <row r="286" spans="1:29" ht="14.25">
      <c r="A286" s="10"/>
      <c r="B286" s="9"/>
      <c r="C286" s="11"/>
      <c r="D286" s="9"/>
      <c r="E286" s="9"/>
      <c r="F286" s="9"/>
      <c r="G286" s="76"/>
      <c r="H286" s="13"/>
      <c r="I286" s="9"/>
      <c r="J286" s="9"/>
      <c r="K286" s="226"/>
      <c r="L286" s="359"/>
      <c r="M286" s="175"/>
      <c r="N286" s="227"/>
      <c r="O286" s="227"/>
      <c r="P286" s="85"/>
      <c r="Q286" s="229"/>
      <c r="R286" s="331"/>
      <c r="S286" s="332"/>
      <c r="T286" s="30"/>
      <c r="U286" s="9"/>
      <c r="V286" s="181" t="e">
        <f t="shared" si="54"/>
        <v>#DIV/0!</v>
      </c>
      <c r="W286" s="9"/>
      <c r="X286" s="47"/>
      <c r="Y286" s="181">
        <f t="shared" si="53"/>
        <v>0</v>
      </c>
      <c r="Z286" s="9"/>
      <c r="AA286" s="9"/>
      <c r="AB286" s="9"/>
      <c r="AC286" s="9"/>
    </row>
    <row r="287" spans="1:29" ht="14.25">
      <c r="A287" s="10"/>
      <c r="B287" s="9"/>
      <c r="C287" s="11"/>
      <c r="D287" s="9"/>
      <c r="E287" s="9"/>
      <c r="F287" s="9"/>
      <c r="G287" s="76"/>
      <c r="H287" s="13"/>
      <c r="I287" s="9"/>
      <c r="J287" s="9"/>
      <c r="K287" s="226"/>
      <c r="L287" s="359"/>
      <c r="M287" s="175"/>
      <c r="N287" s="227"/>
      <c r="O287" s="227"/>
      <c r="P287" s="85"/>
      <c r="Q287" s="229"/>
      <c r="R287" s="331"/>
      <c r="S287" s="332"/>
      <c r="T287" s="30"/>
      <c r="U287" s="9"/>
      <c r="V287" s="181" t="e">
        <f t="shared" si="54"/>
        <v>#DIV/0!</v>
      </c>
      <c r="W287" s="9"/>
      <c r="X287" s="47"/>
      <c r="Y287" s="181">
        <f t="shared" si="53"/>
        <v>0</v>
      </c>
      <c r="Z287" s="9"/>
      <c r="AA287" s="9"/>
      <c r="AB287" s="9"/>
      <c r="AC287" s="9"/>
    </row>
    <row r="288" spans="1:29" ht="14.25">
      <c r="A288" s="10"/>
      <c r="B288" s="9"/>
      <c r="C288" s="11"/>
      <c r="D288" s="9"/>
      <c r="E288" s="9"/>
      <c r="F288" s="9"/>
      <c r="G288" s="76"/>
      <c r="H288" s="13"/>
      <c r="I288" s="9"/>
      <c r="J288" s="9"/>
      <c r="K288" s="226"/>
      <c r="L288" s="359"/>
      <c r="M288" s="175"/>
      <c r="N288" s="227"/>
      <c r="O288" s="227"/>
      <c r="P288" s="85"/>
      <c r="Q288" s="229"/>
      <c r="R288" s="331"/>
      <c r="S288" s="332"/>
      <c r="T288" s="30"/>
      <c r="U288" s="9"/>
      <c r="V288" s="181" t="e">
        <f t="shared" si="54"/>
        <v>#DIV/0!</v>
      </c>
      <c r="W288" s="9"/>
      <c r="X288" s="47"/>
      <c r="Y288" s="181">
        <f t="shared" si="53"/>
        <v>0</v>
      </c>
      <c r="Z288" s="9"/>
      <c r="AA288" s="9"/>
      <c r="AB288" s="9"/>
      <c r="AC288" s="9"/>
    </row>
    <row r="289" spans="1:29" ht="14.25">
      <c r="A289" s="10"/>
      <c r="B289" s="9"/>
      <c r="C289" s="11"/>
      <c r="D289" s="9"/>
      <c r="E289" s="9"/>
      <c r="F289" s="9"/>
      <c r="G289" s="76"/>
      <c r="H289" s="13"/>
      <c r="I289" s="9"/>
      <c r="J289" s="9"/>
      <c r="K289" s="226"/>
      <c r="L289" s="359"/>
      <c r="M289" s="175"/>
      <c r="N289" s="227"/>
      <c r="O289" s="227"/>
      <c r="P289" s="85"/>
      <c r="Q289" s="229"/>
      <c r="R289" s="331"/>
      <c r="S289" s="332"/>
      <c r="T289" s="30"/>
      <c r="U289" s="9"/>
      <c r="V289" s="181" t="e">
        <f t="shared" si="54"/>
        <v>#DIV/0!</v>
      </c>
      <c r="W289" s="9"/>
      <c r="X289" s="47"/>
      <c r="Y289" s="181">
        <f t="shared" si="53"/>
        <v>0</v>
      </c>
      <c r="Z289" s="9"/>
      <c r="AA289" s="9"/>
      <c r="AB289" s="9"/>
      <c r="AC289" s="9"/>
    </row>
    <row r="290" spans="1:29" ht="14.25">
      <c r="A290" s="10"/>
      <c r="B290" s="9"/>
      <c r="C290" s="11"/>
      <c r="D290" s="9"/>
      <c r="E290" s="9"/>
      <c r="F290" s="9"/>
      <c r="G290" s="76"/>
      <c r="H290" s="13"/>
      <c r="I290" s="9"/>
      <c r="J290" s="9"/>
      <c r="K290" s="226"/>
      <c r="L290" s="359"/>
      <c r="M290" s="175"/>
      <c r="N290" s="227"/>
      <c r="O290" s="227"/>
      <c r="P290" s="85"/>
      <c r="Q290" s="229"/>
      <c r="R290" s="331"/>
      <c r="S290" s="332"/>
      <c r="T290" s="30"/>
      <c r="U290" s="9"/>
      <c r="V290" s="181" t="e">
        <f t="shared" si="54"/>
        <v>#DIV/0!</v>
      </c>
      <c r="W290" s="9"/>
      <c r="X290" s="47"/>
      <c r="Y290" s="181">
        <f t="shared" si="53"/>
        <v>0</v>
      </c>
      <c r="Z290" s="9"/>
      <c r="AA290" s="9"/>
      <c r="AB290" s="9"/>
      <c r="AC290" s="9"/>
    </row>
    <row r="291" spans="1:29" ht="14.25">
      <c r="A291" s="10"/>
      <c r="B291" s="9"/>
      <c r="C291" s="11"/>
      <c r="D291" s="9"/>
      <c r="E291" s="9"/>
      <c r="F291" s="9"/>
      <c r="G291" s="76"/>
      <c r="H291" s="13"/>
      <c r="I291" s="9"/>
      <c r="J291" s="9"/>
      <c r="K291" s="226"/>
      <c r="L291" s="359"/>
      <c r="M291" s="175"/>
      <c r="N291" s="227"/>
      <c r="O291" s="227"/>
      <c r="P291" s="85"/>
      <c r="Q291" s="229"/>
      <c r="R291" s="331"/>
      <c r="S291" s="332"/>
      <c r="T291" s="30"/>
      <c r="U291" s="9"/>
      <c r="V291" s="181" t="e">
        <f t="shared" si="54"/>
        <v>#DIV/0!</v>
      </c>
      <c r="W291" s="9"/>
      <c r="X291" s="47"/>
      <c r="Y291" s="181">
        <f t="shared" si="53"/>
        <v>0</v>
      </c>
      <c r="Z291" s="9"/>
      <c r="AA291" s="9"/>
      <c r="AB291" s="9"/>
      <c r="AC291" s="9"/>
    </row>
    <row r="292" spans="1:29" ht="14.25">
      <c r="A292" s="10"/>
      <c r="B292" s="9"/>
      <c r="C292" s="11"/>
      <c r="D292" s="9"/>
      <c r="E292" s="9"/>
      <c r="F292" s="9"/>
      <c r="G292" s="76"/>
      <c r="H292" s="13"/>
      <c r="I292" s="9"/>
      <c r="J292" s="9"/>
      <c r="K292" s="226"/>
      <c r="L292" s="359"/>
      <c r="M292" s="175"/>
      <c r="N292" s="227"/>
      <c r="O292" s="227"/>
      <c r="P292" s="85"/>
      <c r="Q292" s="229"/>
      <c r="R292" s="331"/>
      <c r="S292" s="332"/>
      <c r="T292" s="30"/>
      <c r="U292" s="9"/>
      <c r="V292" s="181" t="e">
        <f t="shared" si="54"/>
        <v>#DIV/0!</v>
      </c>
      <c r="W292" s="9"/>
      <c r="X292" s="47"/>
      <c r="Y292" s="181">
        <f t="shared" si="53"/>
        <v>0</v>
      </c>
      <c r="Z292" s="9"/>
      <c r="AA292" s="9"/>
      <c r="AB292" s="9"/>
      <c r="AC292" s="9"/>
    </row>
    <row r="293" spans="1:29" ht="14.25">
      <c r="A293" s="10"/>
      <c r="B293" s="9"/>
      <c r="C293" s="11"/>
      <c r="D293" s="9"/>
      <c r="E293" s="9"/>
      <c r="F293" s="9"/>
      <c r="G293" s="76"/>
      <c r="H293" s="13"/>
      <c r="I293" s="9"/>
      <c r="J293" s="9"/>
      <c r="K293" s="226"/>
      <c r="L293" s="359"/>
      <c r="M293" s="175"/>
      <c r="N293" s="227"/>
      <c r="O293" s="227"/>
      <c r="P293" s="85"/>
      <c r="Q293" s="229"/>
      <c r="R293" s="331"/>
      <c r="S293" s="332"/>
      <c r="T293" s="30"/>
      <c r="U293" s="9"/>
      <c r="V293" s="181" t="e">
        <f t="shared" si="54"/>
        <v>#DIV/0!</v>
      </c>
      <c r="W293" s="9"/>
      <c r="X293" s="47"/>
      <c r="Y293" s="181">
        <f t="shared" si="53"/>
        <v>0</v>
      </c>
      <c r="Z293" s="9"/>
      <c r="AA293" s="9"/>
      <c r="AB293" s="9"/>
      <c r="AC293" s="9"/>
    </row>
    <row r="294" spans="1:29" ht="14.25">
      <c r="A294" s="10"/>
      <c r="B294" s="9"/>
      <c r="C294" s="11"/>
      <c r="D294" s="9"/>
      <c r="E294" s="9"/>
      <c r="F294" s="9"/>
      <c r="G294" s="76"/>
      <c r="H294" s="13"/>
      <c r="I294" s="9"/>
      <c r="J294" s="9"/>
      <c r="K294" s="226"/>
      <c r="L294" s="359"/>
      <c r="M294" s="175"/>
      <c r="N294" s="227"/>
      <c r="O294" s="227"/>
      <c r="P294" s="85"/>
      <c r="Q294" s="229"/>
      <c r="R294" s="331"/>
      <c r="S294" s="332"/>
      <c r="T294" s="30"/>
      <c r="U294" s="9"/>
      <c r="V294" s="181" t="e">
        <f t="shared" si="54"/>
        <v>#DIV/0!</v>
      </c>
      <c r="W294" s="9"/>
      <c r="X294" s="47"/>
      <c r="Y294" s="181">
        <f t="shared" si="53"/>
        <v>0</v>
      </c>
      <c r="Z294" s="9"/>
      <c r="AA294" s="9"/>
      <c r="AB294" s="9"/>
      <c r="AC294" s="9"/>
    </row>
    <row r="295" spans="1:29" ht="14.25">
      <c r="A295" s="10"/>
      <c r="B295" s="9"/>
      <c r="C295" s="11"/>
      <c r="D295" s="9"/>
      <c r="E295" s="9"/>
      <c r="F295" s="9"/>
      <c r="G295" s="76"/>
      <c r="H295" s="13"/>
      <c r="I295" s="9"/>
      <c r="J295" s="9"/>
      <c r="K295" s="226"/>
      <c r="L295" s="359"/>
      <c r="M295" s="175"/>
      <c r="N295" s="227"/>
      <c r="O295" s="227"/>
      <c r="P295" s="85"/>
      <c r="Q295" s="229"/>
      <c r="R295" s="331"/>
      <c r="S295" s="332"/>
      <c r="T295" s="30"/>
      <c r="U295" s="9"/>
      <c r="V295" s="181" t="e">
        <f t="shared" si="54"/>
        <v>#DIV/0!</v>
      </c>
      <c r="W295" s="9"/>
      <c r="X295" s="47"/>
      <c r="Y295" s="181">
        <f t="shared" si="53"/>
        <v>0</v>
      </c>
      <c r="Z295" s="9"/>
      <c r="AA295" s="9"/>
      <c r="AB295" s="9"/>
      <c r="AC295" s="9"/>
    </row>
    <row r="296" spans="1:29" ht="14.25">
      <c r="A296" s="10"/>
      <c r="B296" s="9"/>
      <c r="C296" s="11"/>
      <c r="D296" s="9"/>
      <c r="E296" s="9"/>
      <c r="F296" s="9"/>
      <c r="G296" s="76"/>
      <c r="H296" s="13"/>
      <c r="I296" s="9"/>
      <c r="J296" s="9"/>
      <c r="K296" s="226"/>
      <c r="L296" s="359"/>
      <c r="M296" s="175"/>
      <c r="N296" s="227"/>
      <c r="O296" s="227"/>
      <c r="P296" s="85"/>
      <c r="Q296" s="229"/>
      <c r="R296" s="331"/>
      <c r="S296" s="332"/>
      <c r="T296" s="30"/>
      <c r="U296" s="9"/>
      <c r="V296" s="181" t="e">
        <f t="shared" si="54"/>
        <v>#DIV/0!</v>
      </c>
      <c r="W296" s="9"/>
      <c r="X296" s="47"/>
      <c r="Y296" s="181">
        <f t="shared" si="53"/>
        <v>0</v>
      </c>
      <c r="Z296" s="9"/>
      <c r="AA296" s="9"/>
      <c r="AB296" s="9"/>
      <c r="AC296" s="9"/>
    </row>
    <row r="297" spans="1:29" ht="14.25">
      <c r="A297" s="10"/>
      <c r="B297" s="9"/>
      <c r="C297" s="11"/>
      <c r="D297" s="9"/>
      <c r="E297" s="9"/>
      <c r="F297" s="9"/>
      <c r="G297" s="76"/>
      <c r="H297" s="13"/>
      <c r="I297" s="9"/>
      <c r="J297" s="9"/>
      <c r="K297" s="226"/>
      <c r="L297" s="359"/>
      <c r="M297" s="175"/>
      <c r="N297" s="227"/>
      <c r="O297" s="227"/>
      <c r="P297" s="85"/>
      <c r="Q297" s="229"/>
      <c r="R297" s="331"/>
      <c r="S297" s="332"/>
      <c r="T297" s="30"/>
      <c r="U297" s="9"/>
      <c r="V297" s="181" t="e">
        <f t="shared" si="54"/>
        <v>#DIV/0!</v>
      </c>
      <c r="W297" s="9"/>
      <c r="X297" s="47"/>
      <c r="Y297" s="181">
        <f t="shared" si="53"/>
        <v>0</v>
      </c>
      <c r="Z297" s="9"/>
      <c r="AA297" s="9"/>
      <c r="AB297" s="9"/>
      <c r="AC297" s="9"/>
    </row>
    <row r="298" spans="1:29" ht="14.25">
      <c r="A298" s="10"/>
      <c r="B298" s="9"/>
      <c r="C298" s="11"/>
      <c r="D298" s="9"/>
      <c r="E298" s="9"/>
      <c r="F298" s="9"/>
      <c r="G298" s="76"/>
      <c r="H298" s="13"/>
      <c r="I298" s="9"/>
      <c r="J298" s="9"/>
      <c r="K298" s="226"/>
      <c r="L298" s="359"/>
      <c r="M298" s="175"/>
      <c r="N298" s="227"/>
      <c r="O298" s="227"/>
      <c r="P298" s="85"/>
      <c r="Q298" s="229"/>
      <c r="R298" s="331"/>
      <c r="S298" s="332"/>
      <c r="T298" s="30"/>
      <c r="U298" s="9"/>
      <c r="V298" s="181" t="e">
        <f t="shared" si="54"/>
        <v>#DIV/0!</v>
      </c>
      <c r="W298" s="9"/>
      <c r="X298" s="47"/>
      <c r="Y298" s="181">
        <f t="shared" si="53"/>
        <v>0</v>
      </c>
      <c r="Z298" s="9"/>
      <c r="AA298" s="9"/>
      <c r="AB298" s="9"/>
      <c r="AC298" s="9"/>
    </row>
    <row r="299" spans="1:29" ht="14.25">
      <c r="A299" s="10"/>
      <c r="B299" s="9"/>
      <c r="C299" s="11"/>
      <c r="D299" s="9"/>
      <c r="E299" s="9"/>
      <c r="F299" s="9"/>
      <c r="G299" s="76"/>
      <c r="H299" s="13"/>
      <c r="I299" s="9"/>
      <c r="J299" s="9"/>
      <c r="K299" s="226"/>
      <c r="L299" s="359"/>
      <c r="M299" s="175"/>
      <c r="N299" s="227"/>
      <c r="O299" s="227"/>
      <c r="P299" s="85"/>
      <c r="Q299" s="229"/>
      <c r="R299" s="331"/>
      <c r="S299" s="332"/>
      <c r="T299" s="30"/>
      <c r="U299" s="9"/>
      <c r="V299" s="181" t="e">
        <f t="shared" si="54"/>
        <v>#DIV/0!</v>
      </c>
      <c r="W299" s="9"/>
      <c r="X299" s="47"/>
      <c r="Y299" s="181">
        <f t="shared" si="53"/>
        <v>0</v>
      </c>
      <c r="Z299" s="9"/>
      <c r="AA299" s="9"/>
      <c r="AB299" s="9"/>
      <c r="AC299" s="9"/>
    </row>
    <row r="300" spans="1:29" ht="14.25">
      <c r="A300" s="10"/>
      <c r="B300" s="9"/>
      <c r="C300" s="11"/>
      <c r="D300" s="9"/>
      <c r="E300" s="9"/>
      <c r="F300" s="9"/>
      <c r="G300" s="76"/>
      <c r="H300" s="13"/>
      <c r="I300" s="9"/>
      <c r="J300" s="9"/>
      <c r="K300" s="226"/>
      <c r="L300" s="359"/>
      <c r="M300" s="175"/>
      <c r="N300" s="227"/>
      <c r="O300" s="227"/>
      <c r="P300" s="85"/>
      <c r="Q300" s="229"/>
      <c r="R300" s="331"/>
      <c r="S300" s="332"/>
      <c r="T300" s="30"/>
      <c r="U300" s="9"/>
      <c r="V300" s="181" t="e">
        <f t="shared" si="54"/>
        <v>#DIV/0!</v>
      </c>
      <c r="W300" s="9"/>
      <c r="X300" s="47"/>
      <c r="Y300" s="181">
        <f t="shared" si="53"/>
        <v>0</v>
      </c>
      <c r="Z300" s="9"/>
      <c r="AA300" s="9"/>
      <c r="AB300" s="9"/>
      <c r="AC300" s="9"/>
    </row>
    <row r="301" spans="1:29" ht="14.25">
      <c r="A301" s="10"/>
      <c r="B301" s="9"/>
      <c r="C301" s="11"/>
      <c r="D301" s="9"/>
      <c r="E301" s="9"/>
      <c r="F301" s="9"/>
      <c r="G301" s="76"/>
      <c r="H301" s="13"/>
      <c r="I301" s="9"/>
      <c r="J301" s="9"/>
      <c r="K301" s="226"/>
      <c r="L301" s="359"/>
      <c r="M301" s="175"/>
      <c r="N301" s="227"/>
      <c r="O301" s="227"/>
      <c r="P301" s="85"/>
      <c r="Q301" s="229"/>
      <c r="R301" s="331"/>
      <c r="S301" s="332"/>
      <c r="T301" s="30"/>
      <c r="U301" s="9"/>
      <c r="V301" s="181" t="e">
        <f t="shared" si="54"/>
        <v>#DIV/0!</v>
      </c>
      <c r="W301" s="9"/>
      <c r="X301" s="47"/>
      <c r="Y301" s="181">
        <f t="shared" si="53"/>
        <v>0</v>
      </c>
      <c r="Z301" s="9"/>
      <c r="AA301" s="9"/>
      <c r="AB301" s="9"/>
      <c r="AC301" s="9"/>
    </row>
    <row r="302" spans="1:29" ht="14.25">
      <c r="A302" s="10"/>
      <c r="B302" s="9"/>
      <c r="C302" s="11"/>
      <c r="D302" s="9"/>
      <c r="E302" s="9"/>
      <c r="F302" s="9"/>
      <c r="G302" s="76"/>
      <c r="H302" s="13"/>
      <c r="I302" s="9"/>
      <c r="J302" s="9"/>
      <c r="K302" s="226"/>
      <c r="L302" s="359"/>
      <c r="M302" s="175"/>
      <c r="N302" s="227"/>
      <c r="O302" s="227"/>
      <c r="P302" s="85"/>
      <c r="Q302" s="229"/>
      <c r="R302" s="331"/>
      <c r="S302" s="332"/>
      <c r="T302" s="30"/>
      <c r="U302" s="9"/>
      <c r="V302" s="181" t="e">
        <f t="shared" si="54"/>
        <v>#DIV/0!</v>
      </c>
      <c r="W302" s="9"/>
      <c r="X302" s="47"/>
      <c r="Y302" s="181">
        <f t="shared" si="53"/>
        <v>0</v>
      </c>
      <c r="Z302" s="9"/>
      <c r="AA302" s="9"/>
      <c r="AB302" s="9"/>
      <c r="AC302" s="9"/>
    </row>
    <row r="303" spans="1:29" ht="14.25">
      <c r="A303" s="10"/>
      <c r="B303" s="9"/>
      <c r="C303" s="11"/>
      <c r="D303" s="9"/>
      <c r="E303" s="9"/>
      <c r="F303" s="9"/>
      <c r="G303" s="76"/>
      <c r="H303" s="13"/>
      <c r="I303" s="9"/>
      <c r="J303" s="9"/>
      <c r="K303" s="226"/>
      <c r="L303" s="359"/>
      <c r="M303" s="175"/>
      <c r="N303" s="227"/>
      <c r="O303" s="227"/>
      <c r="P303" s="85"/>
      <c r="Q303" s="229"/>
      <c r="R303" s="331"/>
      <c r="S303" s="332"/>
      <c r="T303" s="30"/>
      <c r="U303" s="9"/>
      <c r="V303" s="181" t="e">
        <f t="shared" si="54"/>
        <v>#DIV/0!</v>
      </c>
      <c r="W303" s="9"/>
      <c r="X303" s="47"/>
      <c r="Y303" s="181">
        <f t="shared" si="53"/>
        <v>0</v>
      </c>
      <c r="Z303" s="9"/>
      <c r="AA303" s="9"/>
      <c r="AB303" s="9"/>
      <c r="AC303" s="9"/>
    </row>
    <row r="304" spans="1:29" ht="14.25">
      <c r="A304" s="10"/>
      <c r="B304" s="9"/>
      <c r="C304" s="11"/>
      <c r="D304" s="9"/>
      <c r="E304" s="9"/>
      <c r="F304" s="9"/>
      <c r="G304" s="76"/>
      <c r="H304" s="13"/>
      <c r="I304" s="9"/>
      <c r="J304" s="9"/>
      <c r="K304" s="226"/>
      <c r="L304" s="359"/>
      <c r="M304" s="175"/>
      <c r="N304" s="227"/>
      <c r="O304" s="227"/>
      <c r="P304" s="85"/>
      <c r="Q304" s="229"/>
      <c r="R304" s="331"/>
      <c r="S304" s="332"/>
      <c r="T304" s="30"/>
      <c r="U304" s="9"/>
      <c r="V304" s="181" t="e">
        <f t="shared" si="54"/>
        <v>#DIV/0!</v>
      </c>
      <c r="W304" s="9"/>
      <c r="X304" s="47"/>
      <c r="Y304" s="181">
        <f t="shared" si="53"/>
        <v>0</v>
      </c>
      <c r="Z304" s="9"/>
      <c r="AA304" s="9"/>
      <c r="AB304" s="9"/>
      <c r="AC304" s="9"/>
    </row>
    <row r="305" spans="1:29" ht="14.25">
      <c r="A305" s="10"/>
      <c r="B305" s="9"/>
      <c r="C305" s="11"/>
      <c r="D305" s="9"/>
      <c r="E305" s="9"/>
      <c r="F305" s="9"/>
      <c r="G305" s="76"/>
      <c r="H305" s="13"/>
      <c r="I305" s="9"/>
      <c r="J305" s="9"/>
      <c r="K305" s="226"/>
      <c r="L305" s="359"/>
      <c r="M305" s="175"/>
      <c r="N305" s="227"/>
      <c r="O305" s="227"/>
      <c r="P305" s="85"/>
      <c r="Q305" s="229"/>
      <c r="R305" s="331"/>
      <c r="S305" s="332"/>
      <c r="T305" s="30"/>
      <c r="U305" s="9"/>
      <c r="V305" s="181" t="e">
        <f t="shared" si="54"/>
        <v>#DIV/0!</v>
      </c>
      <c r="W305" s="9"/>
      <c r="X305" s="47"/>
      <c r="Y305" s="181">
        <f t="shared" si="53"/>
        <v>0</v>
      </c>
      <c r="Z305" s="9"/>
      <c r="AA305" s="9"/>
      <c r="AB305" s="9"/>
      <c r="AC305" s="9"/>
    </row>
    <row r="306" spans="1:29" ht="14.25">
      <c r="A306" s="10"/>
      <c r="B306" s="9"/>
      <c r="C306" s="11"/>
      <c r="D306" s="9"/>
      <c r="E306" s="9"/>
      <c r="F306" s="9"/>
      <c r="G306" s="76"/>
      <c r="H306" s="13"/>
      <c r="I306" s="9"/>
      <c r="J306" s="9"/>
      <c r="K306" s="226"/>
      <c r="L306" s="359"/>
      <c r="M306" s="175"/>
      <c r="N306" s="227"/>
      <c r="O306" s="227"/>
      <c r="P306" s="85"/>
      <c r="Q306" s="229"/>
      <c r="R306" s="331"/>
      <c r="S306" s="332"/>
      <c r="T306" s="30"/>
      <c r="U306" s="9"/>
      <c r="V306" s="181" t="e">
        <f t="shared" si="54"/>
        <v>#DIV/0!</v>
      </c>
      <c r="W306" s="9"/>
      <c r="X306" s="47"/>
      <c r="Y306" s="181">
        <f t="shared" si="53"/>
        <v>0</v>
      </c>
      <c r="Z306" s="9"/>
      <c r="AA306" s="9"/>
      <c r="AB306" s="9"/>
      <c r="AC306" s="9"/>
    </row>
    <row r="307" spans="1:29" ht="14.25">
      <c r="A307" s="10"/>
      <c r="B307" s="9"/>
      <c r="C307" s="11"/>
      <c r="D307" s="9"/>
      <c r="E307" s="9"/>
      <c r="F307" s="9"/>
      <c r="G307" s="76"/>
      <c r="H307" s="13"/>
      <c r="I307" s="9"/>
      <c r="J307" s="9"/>
      <c r="K307" s="226"/>
      <c r="L307" s="359"/>
      <c r="M307" s="175"/>
      <c r="N307" s="227"/>
      <c r="O307" s="227"/>
      <c r="P307" s="85"/>
      <c r="Q307" s="229"/>
      <c r="R307" s="331"/>
      <c r="S307" s="332"/>
      <c r="T307" s="30"/>
      <c r="U307" s="9"/>
      <c r="V307" s="181" t="e">
        <f t="shared" si="54"/>
        <v>#DIV/0!</v>
      </c>
      <c r="W307" s="9"/>
      <c r="X307" s="47"/>
      <c r="Y307" s="181">
        <f t="shared" si="53"/>
        <v>0</v>
      </c>
      <c r="Z307" s="9"/>
      <c r="AA307" s="9"/>
      <c r="AB307" s="9"/>
      <c r="AC307" s="9"/>
    </row>
    <row r="308" spans="1:29" ht="14.25">
      <c r="A308" s="10"/>
      <c r="B308" s="9"/>
      <c r="C308" s="11"/>
      <c r="D308" s="9"/>
      <c r="E308" s="9"/>
      <c r="F308" s="9"/>
      <c r="G308" s="76"/>
      <c r="H308" s="13"/>
      <c r="I308" s="9"/>
      <c r="J308" s="9"/>
      <c r="K308" s="226"/>
      <c r="L308" s="359"/>
      <c r="M308" s="175"/>
      <c r="N308" s="227"/>
      <c r="O308" s="227"/>
      <c r="P308" s="85"/>
      <c r="Q308" s="229"/>
      <c r="R308" s="331"/>
      <c r="S308" s="332"/>
      <c r="T308" s="30"/>
      <c r="U308" s="9"/>
      <c r="V308" s="181" t="e">
        <f t="shared" si="54"/>
        <v>#DIV/0!</v>
      </c>
      <c r="W308" s="9"/>
      <c r="X308" s="47"/>
      <c r="Y308" s="181">
        <f t="shared" si="53"/>
        <v>0</v>
      </c>
      <c r="Z308" s="9"/>
      <c r="AA308" s="9"/>
      <c r="AB308" s="9"/>
      <c r="AC308" s="9"/>
    </row>
    <row r="309" spans="1:29" ht="14.25">
      <c r="A309" s="10"/>
      <c r="B309" s="9"/>
      <c r="C309" s="11"/>
      <c r="D309" s="9"/>
      <c r="E309" s="9"/>
      <c r="F309" s="9"/>
      <c r="G309" s="76"/>
      <c r="H309" s="13"/>
      <c r="I309" s="9"/>
      <c r="J309" s="9"/>
      <c r="K309" s="226"/>
      <c r="L309" s="359"/>
      <c r="M309" s="175"/>
      <c r="N309" s="227"/>
      <c r="O309" s="227"/>
      <c r="P309" s="85"/>
      <c r="Q309" s="229"/>
      <c r="R309" s="331"/>
      <c r="S309" s="332"/>
      <c r="T309" s="30"/>
      <c r="U309" s="9"/>
      <c r="V309" s="181" t="e">
        <f t="shared" si="54"/>
        <v>#DIV/0!</v>
      </c>
      <c r="W309" s="9"/>
      <c r="X309" s="47"/>
      <c r="Y309" s="181">
        <f t="shared" si="53"/>
        <v>0</v>
      </c>
      <c r="Z309" s="9"/>
      <c r="AA309" s="9"/>
      <c r="AB309" s="9"/>
      <c r="AC309" s="9"/>
    </row>
    <row r="310" spans="1:29" ht="14.25">
      <c r="A310" s="10"/>
      <c r="B310" s="9"/>
      <c r="C310" s="11"/>
      <c r="D310" s="9"/>
      <c r="E310" s="9"/>
      <c r="F310" s="9"/>
      <c r="G310" s="76"/>
      <c r="H310" s="13"/>
      <c r="I310" s="9"/>
      <c r="J310" s="9"/>
      <c r="K310" s="226"/>
      <c r="L310" s="359"/>
      <c r="M310" s="175"/>
      <c r="N310" s="227"/>
      <c r="O310" s="227"/>
      <c r="P310" s="85"/>
      <c r="Q310" s="229"/>
      <c r="R310" s="331"/>
      <c r="S310" s="332"/>
      <c r="T310" s="30"/>
      <c r="U310" s="9"/>
      <c r="V310" s="181" t="e">
        <f t="shared" si="54"/>
        <v>#DIV/0!</v>
      </c>
      <c r="W310" s="9"/>
      <c r="X310" s="47"/>
      <c r="Y310" s="181">
        <f t="shared" si="53"/>
        <v>0</v>
      </c>
      <c r="Z310" s="9"/>
      <c r="AA310" s="9"/>
      <c r="AB310" s="9"/>
      <c r="AC310" s="9"/>
    </row>
    <row r="311" spans="1:29" ht="14.25">
      <c r="A311" s="10"/>
      <c r="B311" s="9"/>
      <c r="C311" s="11"/>
      <c r="D311" s="9"/>
      <c r="E311" s="9"/>
      <c r="F311" s="9"/>
      <c r="G311" s="76"/>
      <c r="H311" s="13"/>
      <c r="I311" s="9"/>
      <c r="J311" s="9"/>
      <c r="K311" s="226"/>
      <c r="L311" s="359"/>
      <c r="M311" s="175"/>
      <c r="N311" s="227"/>
      <c r="O311" s="227"/>
      <c r="P311" s="85"/>
      <c r="Q311" s="229"/>
      <c r="R311" s="331"/>
      <c r="S311" s="332"/>
      <c r="T311" s="30"/>
      <c r="U311" s="9"/>
      <c r="V311" s="181" t="e">
        <f t="shared" si="54"/>
        <v>#DIV/0!</v>
      </c>
      <c r="W311" s="9"/>
      <c r="X311" s="47"/>
      <c r="Y311" s="181">
        <f t="shared" si="53"/>
        <v>0</v>
      </c>
      <c r="Z311" s="9"/>
      <c r="AA311" s="9"/>
      <c r="AB311" s="9"/>
      <c r="AC311" s="9"/>
    </row>
    <row r="312" spans="1:29" ht="14.25">
      <c r="A312" s="10"/>
      <c r="B312" s="9"/>
      <c r="C312" s="11"/>
      <c r="D312" s="9"/>
      <c r="E312" s="9"/>
      <c r="F312" s="9"/>
      <c r="G312" s="76"/>
      <c r="H312" s="13"/>
      <c r="I312" s="9"/>
      <c r="J312" s="9"/>
      <c r="K312" s="226"/>
      <c r="L312" s="359"/>
      <c r="M312" s="175"/>
      <c r="N312" s="227"/>
      <c r="O312" s="227"/>
      <c r="P312" s="85"/>
      <c r="Q312" s="229"/>
      <c r="R312" s="331"/>
      <c r="S312" s="332"/>
      <c r="T312" s="30"/>
      <c r="U312" s="9"/>
      <c r="V312" s="181" t="e">
        <f t="shared" si="54"/>
        <v>#DIV/0!</v>
      </c>
      <c r="W312" s="9"/>
      <c r="X312" s="47"/>
      <c r="Y312" s="181">
        <f t="shared" si="53"/>
        <v>0</v>
      </c>
      <c r="Z312" s="9"/>
      <c r="AA312" s="9"/>
      <c r="AB312" s="9"/>
      <c r="AC312" s="9"/>
    </row>
    <row r="313" spans="1:29" ht="14.25">
      <c r="A313" s="10"/>
      <c r="B313" s="9"/>
      <c r="C313" s="11"/>
      <c r="D313" s="9"/>
      <c r="E313" s="9"/>
      <c r="F313" s="9"/>
      <c r="G313" s="76"/>
      <c r="H313" s="13"/>
      <c r="I313" s="9"/>
      <c r="J313" s="9"/>
      <c r="K313" s="226"/>
      <c r="L313" s="359"/>
      <c r="M313" s="175"/>
      <c r="N313" s="227"/>
      <c r="O313" s="227"/>
      <c r="P313" s="85"/>
      <c r="Q313" s="229"/>
      <c r="R313" s="331"/>
      <c r="S313" s="332"/>
      <c r="T313" s="30"/>
      <c r="U313" s="9"/>
      <c r="V313" s="181" t="e">
        <f t="shared" si="54"/>
        <v>#DIV/0!</v>
      </c>
      <c r="W313" s="9"/>
      <c r="X313" s="47"/>
      <c r="Y313" s="181">
        <f t="shared" si="53"/>
        <v>0</v>
      </c>
      <c r="Z313" s="9"/>
      <c r="AA313" s="9"/>
      <c r="AB313" s="9"/>
      <c r="AC313" s="9"/>
    </row>
    <row r="314" spans="1:29" ht="14.25">
      <c r="A314" s="10"/>
      <c r="B314" s="9"/>
      <c r="C314" s="11"/>
      <c r="D314" s="9"/>
      <c r="E314" s="9"/>
      <c r="F314" s="9"/>
      <c r="G314" s="76"/>
      <c r="H314" s="13"/>
      <c r="I314" s="9"/>
      <c r="J314" s="9"/>
      <c r="K314" s="226"/>
      <c r="L314" s="359"/>
      <c r="M314" s="175"/>
      <c r="N314" s="227"/>
      <c r="O314" s="227"/>
      <c r="P314" s="85"/>
      <c r="Q314" s="229"/>
      <c r="R314" s="331"/>
      <c r="S314" s="332"/>
      <c r="T314" s="30"/>
      <c r="U314" s="9"/>
      <c r="V314" s="181" t="e">
        <f t="shared" si="54"/>
        <v>#DIV/0!</v>
      </c>
      <c r="W314" s="9"/>
      <c r="X314" s="47"/>
      <c r="Y314" s="181">
        <f t="shared" si="53"/>
        <v>0</v>
      </c>
      <c r="Z314" s="9"/>
      <c r="AA314" s="9"/>
      <c r="AB314" s="9"/>
      <c r="AC314" s="9"/>
    </row>
    <row r="315" spans="1:29" ht="14.25">
      <c r="A315" s="10"/>
      <c r="B315" s="9"/>
      <c r="C315" s="11"/>
      <c r="D315" s="9"/>
      <c r="E315" s="9"/>
      <c r="F315" s="9"/>
      <c r="G315" s="76"/>
      <c r="H315" s="13"/>
      <c r="I315" s="9"/>
      <c r="J315" s="9"/>
      <c r="K315" s="226"/>
      <c r="L315" s="359"/>
      <c r="M315" s="175"/>
      <c r="N315" s="227"/>
      <c r="O315" s="227"/>
      <c r="P315" s="85"/>
      <c r="Q315" s="229"/>
      <c r="R315" s="331"/>
      <c r="S315" s="332"/>
      <c r="T315" s="30"/>
      <c r="U315" s="9"/>
      <c r="V315" s="181" t="e">
        <f t="shared" si="54"/>
        <v>#DIV/0!</v>
      </c>
      <c r="W315" s="9"/>
      <c r="X315" s="47"/>
      <c r="Y315" s="181">
        <f t="shared" si="53"/>
        <v>0</v>
      </c>
      <c r="Z315" s="9"/>
      <c r="AA315" s="9"/>
      <c r="AB315" s="9"/>
      <c r="AC315" s="9"/>
    </row>
    <row r="316" spans="1:29" ht="14.25">
      <c r="A316" s="10"/>
      <c r="B316" s="9"/>
      <c r="C316" s="11"/>
      <c r="D316" s="9"/>
      <c r="E316" s="9"/>
      <c r="F316" s="9"/>
      <c r="G316" s="76"/>
      <c r="H316" s="13"/>
      <c r="I316" s="9"/>
      <c r="J316" s="9"/>
      <c r="K316" s="226"/>
      <c r="L316" s="359"/>
      <c r="M316" s="175"/>
      <c r="N316" s="227"/>
      <c r="O316" s="227"/>
      <c r="P316" s="85"/>
      <c r="Q316" s="229"/>
      <c r="R316" s="331"/>
      <c r="S316" s="332"/>
      <c r="T316" s="30"/>
      <c r="U316" s="9"/>
      <c r="V316" s="181" t="e">
        <f t="shared" si="54"/>
        <v>#DIV/0!</v>
      </c>
      <c r="W316" s="9"/>
      <c r="X316" s="47"/>
      <c r="Y316" s="181">
        <f t="shared" si="53"/>
        <v>0</v>
      </c>
      <c r="Z316" s="9"/>
      <c r="AA316" s="9"/>
      <c r="AB316" s="9"/>
      <c r="AC316" s="9"/>
    </row>
    <row r="317" spans="1:29" ht="14.25">
      <c r="A317" s="10"/>
      <c r="B317" s="9"/>
      <c r="C317" s="11"/>
      <c r="D317" s="9"/>
      <c r="E317" s="9"/>
      <c r="F317" s="9"/>
      <c r="G317" s="76"/>
      <c r="H317" s="13"/>
      <c r="I317" s="9"/>
      <c r="J317" s="9"/>
      <c r="K317" s="226"/>
      <c r="L317" s="359"/>
      <c r="M317" s="175"/>
      <c r="N317" s="227"/>
      <c r="O317" s="227"/>
      <c r="P317" s="85"/>
      <c r="Q317" s="229"/>
      <c r="R317" s="331"/>
      <c r="S317" s="332"/>
      <c r="T317" s="30"/>
      <c r="U317" s="9"/>
      <c r="V317" s="181" t="e">
        <f t="shared" si="54"/>
        <v>#DIV/0!</v>
      </c>
      <c r="W317" s="9"/>
      <c r="X317" s="47"/>
      <c r="Y317" s="181">
        <f t="shared" si="53"/>
        <v>0</v>
      </c>
      <c r="Z317" s="9"/>
      <c r="AA317" s="9"/>
      <c r="AB317" s="9"/>
      <c r="AC317" s="9"/>
    </row>
    <row r="318" spans="1:29" ht="14.25">
      <c r="A318" s="10"/>
      <c r="B318" s="9"/>
      <c r="C318" s="11"/>
      <c r="D318" s="9"/>
      <c r="E318" s="9"/>
      <c r="F318" s="9"/>
      <c r="G318" s="76"/>
      <c r="H318" s="13"/>
      <c r="I318" s="9"/>
      <c r="J318" s="9"/>
      <c r="K318" s="226"/>
      <c r="L318" s="359"/>
      <c r="M318" s="175"/>
      <c r="N318" s="227"/>
      <c r="O318" s="227"/>
      <c r="P318" s="85"/>
      <c r="Q318" s="229"/>
      <c r="R318" s="331"/>
      <c r="S318" s="332"/>
      <c r="T318" s="30"/>
      <c r="U318" s="9"/>
      <c r="V318" s="181" t="e">
        <f t="shared" si="54"/>
        <v>#DIV/0!</v>
      </c>
      <c r="W318" s="9"/>
      <c r="X318" s="47"/>
      <c r="Y318" s="181">
        <f t="shared" si="53"/>
        <v>0</v>
      </c>
      <c r="Z318" s="9"/>
      <c r="AA318" s="9"/>
      <c r="AB318" s="9"/>
      <c r="AC318" s="9"/>
    </row>
    <row r="319" spans="1:29" ht="14.25">
      <c r="A319" s="10"/>
      <c r="B319" s="9"/>
      <c r="C319" s="11"/>
      <c r="D319" s="9"/>
      <c r="E319" s="9"/>
      <c r="F319" s="9"/>
      <c r="G319" s="76"/>
      <c r="H319" s="13"/>
      <c r="I319" s="9"/>
      <c r="J319" s="9"/>
      <c r="K319" s="226"/>
      <c r="L319" s="359"/>
      <c r="M319" s="175"/>
      <c r="N319" s="227"/>
      <c r="O319" s="227"/>
      <c r="P319" s="85"/>
      <c r="Q319" s="229"/>
      <c r="R319" s="331"/>
      <c r="S319" s="332"/>
      <c r="T319" s="30"/>
      <c r="U319" s="9"/>
      <c r="V319" s="181" t="e">
        <f t="shared" si="54"/>
        <v>#DIV/0!</v>
      </c>
      <c r="W319" s="9"/>
      <c r="X319" s="47"/>
      <c r="Y319" s="181">
        <f t="shared" si="53"/>
        <v>0</v>
      </c>
      <c r="Z319" s="9"/>
      <c r="AA319" s="9"/>
      <c r="AB319" s="9"/>
      <c r="AC319" s="9"/>
    </row>
    <row r="320" spans="1:29" ht="14.25">
      <c r="A320" s="10"/>
      <c r="B320" s="9"/>
      <c r="C320" s="11"/>
      <c r="D320" s="9"/>
      <c r="E320" s="9"/>
      <c r="F320" s="9"/>
      <c r="G320" s="76"/>
      <c r="H320" s="13"/>
      <c r="I320" s="9"/>
      <c r="J320" s="9"/>
      <c r="K320" s="226"/>
      <c r="L320" s="359"/>
      <c r="M320" s="175"/>
      <c r="N320" s="227"/>
      <c r="O320" s="227"/>
      <c r="P320" s="85"/>
      <c r="Q320" s="229"/>
      <c r="R320" s="331"/>
      <c r="S320" s="332"/>
      <c r="T320" s="30"/>
      <c r="U320" s="9"/>
      <c r="V320" s="181" t="e">
        <f t="shared" si="54"/>
        <v>#DIV/0!</v>
      </c>
      <c r="W320" s="9"/>
      <c r="X320" s="47"/>
      <c r="Y320" s="181">
        <f t="shared" si="53"/>
        <v>0</v>
      </c>
      <c r="Z320" s="9"/>
      <c r="AA320" s="9"/>
      <c r="AB320" s="9"/>
      <c r="AC320" s="9"/>
    </row>
    <row r="321" spans="1:29" ht="14.25">
      <c r="A321" s="10"/>
      <c r="B321" s="9"/>
      <c r="C321" s="11"/>
      <c r="D321" s="9"/>
      <c r="E321" s="9"/>
      <c r="F321" s="9"/>
      <c r="G321" s="76"/>
      <c r="H321" s="13"/>
      <c r="I321" s="9"/>
      <c r="J321" s="9"/>
      <c r="K321" s="226"/>
      <c r="L321" s="359"/>
      <c r="M321" s="175"/>
      <c r="N321" s="227"/>
      <c r="O321" s="227"/>
      <c r="P321" s="85"/>
      <c r="Q321" s="229"/>
      <c r="R321" s="331"/>
      <c r="S321" s="332"/>
      <c r="T321" s="30"/>
      <c r="U321" s="9"/>
      <c r="V321" s="181" t="e">
        <f t="shared" si="54"/>
        <v>#DIV/0!</v>
      </c>
      <c r="W321" s="9"/>
      <c r="X321" s="47"/>
      <c r="Y321" s="181">
        <f t="shared" si="53"/>
        <v>0</v>
      </c>
      <c r="Z321" s="9"/>
      <c r="AA321" s="9"/>
      <c r="AB321" s="9"/>
      <c r="AC321" s="9"/>
    </row>
    <row r="322" spans="1:29" ht="14.25">
      <c r="A322" s="10"/>
      <c r="B322" s="9"/>
      <c r="C322" s="11"/>
      <c r="D322" s="9"/>
      <c r="E322" s="9"/>
      <c r="F322" s="9"/>
      <c r="G322" s="76"/>
      <c r="H322" s="13"/>
      <c r="I322" s="9"/>
      <c r="J322" s="9"/>
      <c r="K322" s="226"/>
      <c r="L322" s="359"/>
      <c r="M322" s="175"/>
      <c r="N322" s="227"/>
      <c r="O322" s="227"/>
      <c r="P322" s="85"/>
      <c r="Q322" s="229"/>
      <c r="R322" s="331"/>
      <c r="S322" s="332"/>
      <c r="T322" s="30"/>
      <c r="U322" s="9"/>
      <c r="V322" s="181" t="e">
        <f t="shared" si="54"/>
        <v>#DIV/0!</v>
      </c>
      <c r="W322" s="9"/>
      <c r="X322" s="47"/>
      <c r="Y322" s="181">
        <f t="shared" si="53"/>
        <v>0</v>
      </c>
      <c r="Z322" s="9"/>
      <c r="AA322" s="9"/>
      <c r="AB322" s="9"/>
      <c r="AC322" s="9"/>
    </row>
    <row r="323" spans="1:29" ht="14.25">
      <c r="A323" s="10"/>
      <c r="B323" s="9"/>
      <c r="C323" s="11"/>
      <c r="D323" s="9"/>
      <c r="E323" s="9"/>
      <c r="F323" s="9"/>
      <c r="G323" s="76"/>
      <c r="H323" s="13"/>
      <c r="I323" s="9"/>
      <c r="J323" s="9"/>
      <c r="K323" s="226"/>
      <c r="L323" s="359"/>
      <c r="M323" s="175"/>
      <c r="N323" s="227"/>
      <c r="O323" s="227"/>
      <c r="P323" s="85"/>
      <c r="Q323" s="229"/>
      <c r="R323" s="331"/>
      <c r="S323" s="332"/>
      <c r="T323" s="30"/>
      <c r="U323" s="9"/>
      <c r="V323" s="181" t="e">
        <f t="shared" si="54"/>
        <v>#DIV/0!</v>
      </c>
      <c r="W323" s="9"/>
      <c r="X323" s="47"/>
      <c r="Y323" s="181">
        <f t="shared" si="53"/>
        <v>0</v>
      </c>
      <c r="Z323" s="9"/>
      <c r="AA323" s="9"/>
      <c r="AB323" s="9"/>
      <c r="AC323" s="9"/>
    </row>
    <row r="324" spans="1:29" ht="14.25">
      <c r="A324" s="10"/>
      <c r="B324" s="9"/>
      <c r="C324" s="11"/>
      <c r="D324" s="9"/>
      <c r="E324" s="9"/>
      <c r="F324" s="9"/>
      <c r="G324" s="76"/>
      <c r="H324" s="13"/>
      <c r="I324" s="9"/>
      <c r="J324" s="9"/>
      <c r="K324" s="226"/>
      <c r="L324" s="359"/>
      <c r="M324" s="175"/>
      <c r="N324" s="227"/>
      <c r="O324" s="227"/>
      <c r="P324" s="85"/>
      <c r="Q324" s="229"/>
      <c r="R324" s="331"/>
      <c r="S324" s="332"/>
      <c r="T324" s="30"/>
      <c r="U324" s="9"/>
      <c r="V324" s="181" t="e">
        <f t="shared" si="54"/>
        <v>#DIV/0!</v>
      </c>
      <c r="W324" s="9"/>
      <c r="X324" s="47"/>
      <c r="Y324" s="181">
        <f t="shared" si="53"/>
        <v>0</v>
      </c>
      <c r="Z324" s="9"/>
      <c r="AA324" s="9"/>
      <c r="AB324" s="9"/>
      <c r="AC324" s="9"/>
    </row>
    <row r="325" spans="1:29" ht="14.25">
      <c r="A325" s="10"/>
      <c r="B325" s="9"/>
      <c r="C325" s="11"/>
      <c r="D325" s="9"/>
      <c r="E325" s="9"/>
      <c r="F325" s="9"/>
      <c r="G325" s="76"/>
      <c r="H325" s="13"/>
      <c r="I325" s="9"/>
      <c r="J325" s="9"/>
      <c r="K325" s="226"/>
      <c r="L325" s="359"/>
      <c r="M325" s="175"/>
      <c r="N325" s="227"/>
      <c r="O325" s="227"/>
      <c r="P325" s="85"/>
      <c r="Q325" s="229"/>
      <c r="R325" s="331"/>
      <c r="S325" s="332"/>
      <c r="T325" s="30"/>
      <c r="U325" s="9"/>
      <c r="V325" s="181" t="e">
        <f t="shared" si="54"/>
        <v>#DIV/0!</v>
      </c>
      <c r="W325" s="9"/>
      <c r="X325" s="47"/>
      <c r="Y325" s="181">
        <f t="shared" si="53"/>
        <v>0</v>
      </c>
      <c r="Z325" s="9"/>
      <c r="AA325" s="9"/>
      <c r="AB325" s="9"/>
      <c r="AC325" s="9"/>
    </row>
    <row r="326" spans="1:29" ht="14.25">
      <c r="A326" s="10"/>
      <c r="B326" s="9"/>
      <c r="C326" s="11"/>
      <c r="D326" s="9"/>
      <c r="E326" s="9"/>
      <c r="F326" s="9"/>
      <c r="G326" s="76"/>
      <c r="H326" s="13"/>
      <c r="I326" s="9"/>
      <c r="J326" s="9"/>
      <c r="K326" s="226"/>
      <c r="L326" s="359"/>
      <c r="M326" s="175"/>
      <c r="N326" s="227"/>
      <c r="O326" s="227"/>
      <c r="P326" s="85"/>
      <c r="Q326" s="229"/>
      <c r="R326" s="331"/>
      <c r="S326" s="332"/>
      <c r="T326" s="30"/>
      <c r="U326" s="9"/>
      <c r="V326" s="181" t="e">
        <f t="shared" si="54"/>
        <v>#DIV/0!</v>
      </c>
      <c r="W326" s="9"/>
      <c r="X326" s="47"/>
      <c r="Y326" s="181">
        <f t="shared" si="53"/>
        <v>0</v>
      </c>
      <c r="Z326" s="9"/>
      <c r="AA326" s="9"/>
      <c r="AB326" s="9"/>
      <c r="AC326" s="9"/>
    </row>
    <row r="327" spans="1:29" ht="14.25">
      <c r="A327" s="10"/>
      <c r="B327" s="9"/>
      <c r="C327" s="11"/>
      <c r="D327" s="9"/>
      <c r="E327" s="9"/>
      <c r="F327" s="9"/>
      <c r="G327" s="76"/>
      <c r="H327" s="13"/>
      <c r="I327" s="9"/>
      <c r="J327" s="9"/>
      <c r="K327" s="226"/>
      <c r="L327" s="359"/>
      <c r="M327" s="175"/>
      <c r="N327" s="227"/>
      <c r="O327" s="227"/>
      <c r="P327" s="85"/>
      <c r="Q327" s="229"/>
      <c r="R327" s="331"/>
      <c r="S327" s="332"/>
      <c r="T327" s="30"/>
      <c r="U327" s="9"/>
      <c r="V327" s="181" t="e">
        <f t="shared" si="54"/>
        <v>#DIV/0!</v>
      </c>
      <c r="W327" s="9"/>
      <c r="X327" s="47"/>
      <c r="Y327" s="181">
        <f t="shared" si="53"/>
        <v>0</v>
      </c>
      <c r="Z327" s="9"/>
      <c r="AA327" s="9"/>
      <c r="AB327" s="9"/>
      <c r="AC327" s="9"/>
    </row>
    <row r="328" spans="1:29" ht="14.25">
      <c r="A328" s="10"/>
      <c r="B328" s="9"/>
      <c r="C328" s="11"/>
      <c r="D328" s="9"/>
      <c r="E328" s="9"/>
      <c r="F328" s="9"/>
      <c r="G328" s="76"/>
      <c r="H328" s="13"/>
      <c r="I328" s="9"/>
      <c r="J328" s="9"/>
      <c r="K328" s="226"/>
      <c r="L328" s="359"/>
      <c r="M328" s="175"/>
      <c r="N328" s="227"/>
      <c r="O328" s="227"/>
      <c r="P328" s="85"/>
      <c r="Q328" s="229"/>
      <c r="R328" s="331"/>
      <c r="S328" s="332"/>
      <c r="T328" s="30"/>
      <c r="U328" s="9"/>
      <c r="V328" s="181" t="e">
        <f t="shared" si="54"/>
        <v>#DIV/0!</v>
      </c>
      <c r="W328" s="9"/>
      <c r="X328" s="47"/>
      <c r="Y328" s="181">
        <f t="shared" si="53"/>
        <v>0</v>
      </c>
      <c r="Z328" s="9"/>
      <c r="AA328" s="9"/>
      <c r="AB328" s="9"/>
      <c r="AC328" s="9"/>
    </row>
    <row r="329" spans="1:29" ht="14.25">
      <c r="A329" s="10"/>
      <c r="B329" s="9"/>
      <c r="C329" s="11"/>
      <c r="D329" s="9"/>
      <c r="E329" s="9"/>
      <c r="F329" s="9"/>
      <c r="G329" s="76"/>
      <c r="H329" s="13"/>
      <c r="I329" s="9"/>
      <c r="J329" s="9"/>
      <c r="K329" s="226"/>
      <c r="L329" s="359"/>
      <c r="M329" s="175"/>
      <c r="N329" s="227"/>
      <c r="O329" s="227"/>
      <c r="P329" s="85"/>
      <c r="Q329" s="229"/>
      <c r="R329" s="331"/>
      <c r="S329" s="332"/>
      <c r="T329" s="30"/>
      <c r="U329" s="9"/>
      <c r="V329" s="181" t="e">
        <f t="shared" si="54"/>
        <v>#DIV/0!</v>
      </c>
      <c r="W329" s="9"/>
      <c r="X329" s="47"/>
      <c r="Y329" s="181">
        <f t="shared" si="53"/>
        <v>0</v>
      </c>
      <c r="Z329" s="9"/>
      <c r="AA329" s="9"/>
      <c r="AB329" s="9"/>
      <c r="AC329" s="9"/>
    </row>
    <row r="330" spans="1:29" ht="14.25">
      <c r="A330" s="10"/>
      <c r="B330" s="9"/>
      <c r="C330" s="11"/>
      <c r="D330" s="9"/>
      <c r="E330" s="9"/>
      <c r="F330" s="9"/>
      <c r="G330" s="76"/>
      <c r="H330" s="13"/>
      <c r="I330" s="9"/>
      <c r="J330" s="9"/>
      <c r="K330" s="226"/>
      <c r="L330" s="359"/>
      <c r="M330" s="175"/>
      <c r="N330" s="227"/>
      <c r="O330" s="227"/>
      <c r="P330" s="85"/>
      <c r="Q330" s="229"/>
      <c r="R330" s="331"/>
      <c r="S330" s="332"/>
      <c r="T330" s="30"/>
      <c r="U330" s="9"/>
      <c r="V330" s="181" t="e">
        <f t="shared" si="54"/>
        <v>#DIV/0!</v>
      </c>
      <c r="W330" s="9"/>
      <c r="X330" s="47"/>
      <c r="Y330" s="181">
        <f t="shared" si="53"/>
        <v>0</v>
      </c>
      <c r="Z330" s="9"/>
      <c r="AA330" s="9"/>
      <c r="AB330" s="9"/>
      <c r="AC330" s="9"/>
    </row>
    <row r="331" spans="1:29" ht="14.25">
      <c r="A331" s="10"/>
      <c r="B331" s="9"/>
      <c r="C331" s="11"/>
      <c r="D331" s="9"/>
      <c r="E331" s="9"/>
      <c r="F331" s="9"/>
      <c r="G331" s="76"/>
      <c r="H331" s="13"/>
      <c r="I331" s="9"/>
      <c r="J331" s="9"/>
      <c r="K331" s="226"/>
      <c r="L331" s="359"/>
      <c r="M331" s="175"/>
      <c r="N331" s="227"/>
      <c r="O331" s="227"/>
      <c r="P331" s="85"/>
      <c r="Q331" s="229"/>
      <c r="R331" s="331"/>
      <c r="S331" s="332"/>
      <c r="T331" s="30"/>
      <c r="U331" s="9"/>
      <c r="V331" s="181" t="e">
        <f t="shared" si="54"/>
        <v>#DIV/0!</v>
      </c>
      <c r="W331" s="9"/>
      <c r="X331" s="47"/>
      <c r="Y331" s="181">
        <f t="shared" si="53"/>
        <v>0</v>
      </c>
      <c r="Z331" s="9"/>
      <c r="AA331" s="9"/>
      <c r="AB331" s="9"/>
      <c r="AC331" s="9"/>
    </row>
    <row r="332" spans="1:29" ht="14.25">
      <c r="A332" s="10"/>
      <c r="B332" s="9"/>
      <c r="C332" s="11"/>
      <c r="D332" s="9"/>
      <c r="E332" s="9"/>
      <c r="F332" s="9"/>
      <c r="G332" s="76"/>
      <c r="H332" s="13"/>
      <c r="I332" s="9"/>
      <c r="J332" s="9"/>
      <c r="K332" s="226"/>
      <c r="L332" s="359"/>
      <c r="M332" s="175"/>
      <c r="N332" s="227"/>
      <c r="O332" s="227"/>
      <c r="P332" s="85"/>
      <c r="Q332" s="229"/>
      <c r="R332" s="331"/>
      <c r="S332" s="332"/>
      <c r="T332" s="30"/>
      <c r="U332" s="9"/>
      <c r="V332" s="181" t="e">
        <f t="shared" si="54"/>
        <v>#DIV/0!</v>
      </c>
      <c r="W332" s="9"/>
      <c r="X332" s="47"/>
      <c r="Y332" s="181">
        <f t="shared" si="53"/>
        <v>0</v>
      </c>
      <c r="Z332" s="9"/>
      <c r="AA332" s="9"/>
      <c r="AB332" s="9"/>
      <c r="AC332" s="9"/>
    </row>
    <row r="333" spans="1:29" ht="14.25">
      <c r="A333" s="10"/>
      <c r="B333" s="9"/>
      <c r="C333" s="11"/>
      <c r="D333" s="9"/>
      <c r="E333" s="9"/>
      <c r="F333" s="9"/>
      <c r="G333" s="76"/>
      <c r="H333" s="13"/>
      <c r="I333" s="9"/>
      <c r="J333" s="9"/>
      <c r="K333" s="226"/>
      <c r="L333" s="359"/>
      <c r="M333" s="175"/>
      <c r="N333" s="227"/>
      <c r="O333" s="227"/>
      <c r="P333" s="85"/>
      <c r="Q333" s="229"/>
      <c r="R333" s="331"/>
      <c r="S333" s="332"/>
      <c r="T333" s="30"/>
      <c r="U333" s="9"/>
      <c r="V333" s="181" t="e">
        <f t="shared" si="54"/>
        <v>#DIV/0!</v>
      </c>
      <c r="W333" s="9"/>
      <c r="X333" s="47"/>
      <c r="Y333" s="181">
        <f t="shared" si="53"/>
        <v>0</v>
      </c>
      <c r="Z333" s="9"/>
      <c r="AA333" s="9"/>
      <c r="AB333" s="9"/>
      <c r="AC333" s="9"/>
    </row>
    <row r="334" spans="1:29" ht="14.25">
      <c r="A334" s="10"/>
      <c r="B334" s="9"/>
      <c r="C334" s="11"/>
      <c r="D334" s="9"/>
      <c r="E334" s="9"/>
      <c r="F334" s="9"/>
      <c r="G334" s="76"/>
      <c r="H334" s="13"/>
      <c r="I334" s="9"/>
      <c r="J334" s="9"/>
      <c r="K334" s="226"/>
      <c r="L334" s="359"/>
      <c r="M334" s="175"/>
      <c r="N334" s="227"/>
      <c r="O334" s="227"/>
      <c r="P334" s="85"/>
      <c r="Q334" s="229"/>
      <c r="R334" s="331"/>
      <c r="S334" s="332"/>
      <c r="T334" s="30"/>
      <c r="U334" s="9"/>
      <c r="V334" s="181" t="e">
        <f t="shared" si="54"/>
        <v>#DIV/0!</v>
      </c>
      <c r="W334" s="9"/>
      <c r="X334" s="47"/>
      <c r="Y334" s="181">
        <f t="shared" si="53"/>
        <v>0</v>
      </c>
      <c r="Z334" s="9"/>
      <c r="AA334" s="9"/>
      <c r="AB334" s="9"/>
      <c r="AC334" s="9"/>
    </row>
    <row r="335" spans="1:29" ht="14.25">
      <c r="A335" s="10"/>
      <c r="B335" s="9"/>
      <c r="C335" s="11"/>
      <c r="D335" s="9"/>
      <c r="E335" s="9"/>
      <c r="F335" s="9"/>
      <c r="G335" s="76"/>
      <c r="H335" s="13"/>
      <c r="I335" s="9"/>
      <c r="J335" s="9"/>
      <c r="K335" s="226"/>
      <c r="L335" s="359"/>
      <c r="M335" s="175"/>
      <c r="N335" s="227"/>
      <c r="O335" s="227"/>
      <c r="P335" s="85"/>
      <c r="Q335" s="229"/>
      <c r="R335" s="331"/>
      <c r="S335" s="332"/>
      <c r="T335" s="30"/>
      <c r="U335" s="9"/>
      <c r="V335" s="181" t="e">
        <f t="shared" si="54"/>
        <v>#DIV/0!</v>
      </c>
      <c r="W335" s="9"/>
      <c r="X335" s="47"/>
      <c r="Y335" s="181">
        <f t="shared" si="53"/>
        <v>0</v>
      </c>
      <c r="Z335" s="9"/>
      <c r="AA335" s="9"/>
      <c r="AB335" s="9"/>
      <c r="AC335" s="9"/>
    </row>
    <row r="336" spans="1:29" ht="14.25">
      <c r="A336" s="10"/>
      <c r="B336" s="9"/>
      <c r="C336" s="11"/>
      <c r="D336" s="9"/>
      <c r="E336" s="9"/>
      <c r="F336" s="9"/>
      <c r="G336" s="76"/>
      <c r="H336" s="13"/>
      <c r="I336" s="9"/>
      <c r="J336" s="9"/>
      <c r="K336" s="226"/>
      <c r="L336" s="359"/>
      <c r="M336" s="175"/>
      <c r="N336" s="227"/>
      <c r="O336" s="227"/>
      <c r="P336" s="85"/>
      <c r="Q336" s="229"/>
      <c r="R336" s="331"/>
      <c r="S336" s="332"/>
      <c r="T336" s="30"/>
      <c r="U336" s="9"/>
      <c r="V336" s="181" t="e">
        <f t="shared" si="54"/>
        <v>#DIV/0!</v>
      </c>
      <c r="W336" s="9"/>
      <c r="X336" s="47"/>
      <c r="Y336" s="181">
        <f t="shared" si="53"/>
        <v>0</v>
      </c>
      <c r="Z336" s="9"/>
      <c r="AA336" s="9"/>
      <c r="AB336" s="9"/>
      <c r="AC336" s="9"/>
    </row>
    <row r="337" spans="1:29" ht="14.25">
      <c r="A337" s="10"/>
      <c r="B337" s="9"/>
      <c r="C337" s="11"/>
      <c r="D337" s="9"/>
      <c r="E337" s="9"/>
      <c r="F337" s="9"/>
      <c r="G337" s="76"/>
      <c r="H337" s="13"/>
      <c r="I337" s="9"/>
      <c r="J337" s="9"/>
      <c r="K337" s="226"/>
      <c r="L337" s="359"/>
      <c r="M337" s="175"/>
      <c r="N337" s="227"/>
      <c r="O337" s="227"/>
      <c r="P337" s="85"/>
      <c r="Q337" s="229"/>
      <c r="R337" s="331"/>
      <c r="S337" s="332"/>
      <c r="T337" s="30"/>
      <c r="U337" s="9"/>
      <c r="V337" s="181" t="e">
        <f t="shared" si="54"/>
        <v>#DIV/0!</v>
      </c>
      <c r="W337" s="9"/>
      <c r="X337" s="47"/>
      <c r="Y337" s="181">
        <f t="shared" si="53"/>
        <v>0</v>
      </c>
      <c r="Z337" s="9"/>
      <c r="AA337" s="9"/>
      <c r="AB337" s="9"/>
      <c r="AC337" s="9"/>
    </row>
    <row r="338" spans="1:29" ht="14.25">
      <c r="A338" s="10"/>
      <c r="B338" s="9"/>
      <c r="C338" s="11"/>
      <c r="D338" s="9"/>
      <c r="E338" s="9"/>
      <c r="F338" s="9"/>
      <c r="G338" s="76"/>
      <c r="H338" s="13"/>
      <c r="I338" s="9"/>
      <c r="J338" s="9"/>
      <c r="K338" s="226"/>
      <c r="L338" s="359"/>
      <c r="M338" s="175"/>
      <c r="N338" s="227"/>
      <c r="O338" s="227"/>
      <c r="P338" s="85"/>
      <c r="Q338" s="229"/>
      <c r="R338" s="331"/>
      <c r="S338" s="332"/>
      <c r="T338" s="30"/>
      <c r="U338" s="9"/>
      <c r="V338" s="181" t="e">
        <f t="shared" si="54"/>
        <v>#DIV/0!</v>
      </c>
      <c r="W338" s="9"/>
      <c r="X338" s="47"/>
      <c r="Y338" s="181">
        <f t="shared" si="53"/>
        <v>0</v>
      </c>
      <c r="Z338" s="9"/>
      <c r="AA338" s="9"/>
      <c r="AB338" s="9"/>
      <c r="AC338" s="9"/>
    </row>
    <row r="339" spans="1:29" ht="14.25">
      <c r="A339" s="10"/>
      <c r="B339" s="9"/>
      <c r="C339" s="11"/>
      <c r="D339" s="9"/>
      <c r="E339" s="9"/>
      <c r="F339" s="9"/>
      <c r="G339" s="76"/>
      <c r="H339" s="13"/>
      <c r="I339" s="9"/>
      <c r="J339" s="9"/>
      <c r="K339" s="226"/>
      <c r="L339" s="359"/>
      <c r="M339" s="175"/>
      <c r="N339" s="227"/>
      <c r="O339" s="227"/>
      <c r="P339" s="85"/>
      <c r="Q339" s="229"/>
      <c r="R339" s="331"/>
      <c r="S339" s="332"/>
      <c r="T339" s="30"/>
      <c r="U339" s="9"/>
      <c r="V339" s="181" t="e">
        <f t="shared" si="54"/>
        <v>#DIV/0!</v>
      </c>
      <c r="W339" s="9"/>
      <c r="X339" s="47"/>
      <c r="Y339" s="181">
        <f t="shared" si="53"/>
        <v>0</v>
      </c>
      <c r="Z339" s="9"/>
      <c r="AA339" s="9"/>
      <c r="AB339" s="9"/>
      <c r="AC339" s="9"/>
    </row>
    <row r="340" spans="1:29" ht="14.25">
      <c r="A340" s="10"/>
      <c r="B340" s="9"/>
      <c r="C340" s="11"/>
      <c r="D340" s="9"/>
      <c r="E340" s="9"/>
      <c r="F340" s="9"/>
      <c r="G340" s="76"/>
      <c r="H340" s="13"/>
      <c r="I340" s="9"/>
      <c r="J340" s="9"/>
      <c r="K340" s="226"/>
      <c r="L340" s="359"/>
      <c r="M340" s="175"/>
      <c r="N340" s="227"/>
      <c r="O340" s="227"/>
      <c r="P340" s="85"/>
      <c r="Q340" s="229"/>
      <c r="R340" s="331"/>
      <c r="S340" s="332"/>
      <c r="T340" s="30"/>
      <c r="U340" s="9"/>
      <c r="V340" s="181" t="e">
        <f t="shared" si="54"/>
        <v>#DIV/0!</v>
      </c>
      <c r="W340" s="9"/>
      <c r="X340" s="47"/>
      <c r="Y340" s="181">
        <f t="shared" si="53"/>
        <v>0</v>
      </c>
      <c r="Z340" s="9"/>
      <c r="AA340" s="9"/>
      <c r="AB340" s="9"/>
      <c r="AC340" s="9"/>
    </row>
    <row r="341" spans="1:29" ht="14.25">
      <c r="A341" s="10"/>
      <c r="B341" s="9"/>
      <c r="C341" s="11"/>
      <c r="D341" s="9"/>
      <c r="E341" s="9"/>
      <c r="F341" s="9"/>
      <c r="G341" s="76"/>
      <c r="H341" s="13"/>
      <c r="I341" s="9"/>
      <c r="J341" s="9"/>
      <c r="K341" s="226"/>
      <c r="L341" s="359"/>
      <c r="M341" s="175"/>
      <c r="N341" s="227"/>
      <c r="O341" s="227"/>
      <c r="P341" s="85"/>
      <c r="Q341" s="229"/>
      <c r="R341" s="331"/>
      <c r="S341" s="332"/>
      <c r="T341" s="30"/>
      <c r="U341" s="9"/>
      <c r="V341" s="181" t="e">
        <f t="shared" si="54"/>
        <v>#DIV/0!</v>
      </c>
      <c r="W341" s="9"/>
      <c r="X341" s="47"/>
      <c r="Y341" s="181">
        <f t="shared" si="53"/>
        <v>0</v>
      </c>
      <c r="Z341" s="9"/>
      <c r="AA341" s="9"/>
      <c r="AB341" s="9"/>
      <c r="AC341" s="9"/>
    </row>
    <row r="342" spans="1:29" ht="14.25">
      <c r="A342" s="10"/>
      <c r="B342" s="9"/>
      <c r="C342" s="11"/>
      <c r="D342" s="9"/>
      <c r="E342" s="9"/>
      <c r="F342" s="9"/>
      <c r="G342" s="76"/>
      <c r="H342" s="13"/>
      <c r="I342" s="9"/>
      <c r="J342" s="9"/>
      <c r="K342" s="226"/>
      <c r="L342" s="359"/>
      <c r="M342" s="175"/>
      <c r="N342" s="227"/>
      <c r="O342" s="227"/>
      <c r="P342" s="85"/>
      <c r="Q342" s="229"/>
      <c r="R342" s="331"/>
      <c r="S342" s="332"/>
      <c r="T342" s="30"/>
      <c r="U342" s="9"/>
      <c r="V342" s="181" t="e">
        <f t="shared" si="54"/>
        <v>#DIV/0!</v>
      </c>
      <c r="W342" s="9"/>
      <c r="X342" s="47"/>
      <c r="Y342" s="181">
        <f t="shared" si="53"/>
        <v>0</v>
      </c>
      <c r="Z342" s="9"/>
      <c r="AA342" s="9"/>
      <c r="AB342" s="9"/>
      <c r="AC342" s="9"/>
    </row>
    <row r="343" spans="1:29" ht="14.25">
      <c r="A343" s="10"/>
      <c r="B343" s="9"/>
      <c r="C343" s="11"/>
      <c r="D343" s="9"/>
      <c r="E343" s="9"/>
      <c r="F343" s="9"/>
      <c r="G343" s="76"/>
      <c r="H343" s="13"/>
      <c r="I343" s="9"/>
      <c r="J343" s="9"/>
      <c r="K343" s="226"/>
      <c r="L343" s="359"/>
      <c r="M343" s="175"/>
      <c r="N343" s="227"/>
      <c r="O343" s="227"/>
      <c r="P343" s="85"/>
      <c r="Q343" s="229"/>
      <c r="R343" s="331"/>
      <c r="S343" s="332"/>
      <c r="T343" s="30"/>
      <c r="U343" s="9"/>
      <c r="V343" s="181" t="e">
        <f t="shared" si="54"/>
        <v>#DIV/0!</v>
      </c>
      <c r="W343" s="9"/>
      <c r="X343" s="47"/>
      <c r="Y343" s="181">
        <f t="shared" si="53"/>
        <v>0</v>
      </c>
      <c r="Z343" s="9"/>
      <c r="AA343" s="9"/>
      <c r="AB343" s="9"/>
      <c r="AC343" s="9"/>
    </row>
    <row r="344" spans="1:29" ht="14.25">
      <c r="A344" s="10"/>
      <c r="B344" s="9"/>
      <c r="C344" s="11"/>
      <c r="D344" s="9"/>
      <c r="E344" s="9"/>
      <c r="F344" s="9"/>
      <c r="G344" s="76"/>
      <c r="H344" s="13"/>
      <c r="I344" s="9"/>
      <c r="J344" s="9"/>
      <c r="K344" s="226"/>
      <c r="L344" s="359"/>
      <c r="M344" s="175"/>
      <c r="N344" s="227"/>
      <c r="O344" s="227"/>
      <c r="P344" s="85"/>
      <c r="Q344" s="229"/>
      <c r="R344" s="331"/>
      <c r="S344" s="332"/>
      <c r="T344" s="30"/>
      <c r="U344" s="9"/>
      <c r="V344" s="181" t="e">
        <f t="shared" si="54"/>
        <v>#DIV/0!</v>
      </c>
      <c r="W344" s="9"/>
      <c r="X344" s="47"/>
      <c r="Y344" s="181">
        <f t="shared" si="53"/>
        <v>0</v>
      </c>
      <c r="Z344" s="9"/>
      <c r="AA344" s="9"/>
      <c r="AB344" s="9"/>
      <c r="AC344" s="9"/>
    </row>
    <row r="345" spans="1:29" ht="14.25">
      <c r="A345" s="10"/>
      <c r="B345" s="9"/>
      <c r="C345" s="11"/>
      <c r="D345" s="9"/>
      <c r="E345" s="9"/>
      <c r="F345" s="9"/>
      <c r="G345" s="76"/>
      <c r="H345" s="13"/>
      <c r="I345" s="9"/>
      <c r="J345" s="9"/>
      <c r="K345" s="226"/>
      <c r="L345" s="359"/>
      <c r="M345" s="175"/>
      <c r="N345" s="227"/>
      <c r="O345" s="227"/>
      <c r="P345" s="85"/>
      <c r="Q345" s="229"/>
      <c r="R345" s="331"/>
      <c r="S345" s="332"/>
      <c r="T345" s="30"/>
      <c r="U345" s="9"/>
      <c r="V345" s="181" t="e">
        <f t="shared" si="54"/>
        <v>#DIV/0!</v>
      </c>
      <c r="W345" s="9"/>
      <c r="X345" s="47"/>
      <c r="Y345" s="181">
        <f t="shared" si="53"/>
        <v>0</v>
      </c>
      <c r="Z345" s="9"/>
      <c r="AA345" s="9"/>
      <c r="AB345" s="9"/>
      <c r="AC345" s="9"/>
    </row>
    <row r="346" spans="1:29" ht="14.25">
      <c r="A346" s="10"/>
      <c r="B346" s="9"/>
      <c r="C346" s="11"/>
      <c r="D346" s="9"/>
      <c r="E346" s="9"/>
      <c r="F346" s="9"/>
      <c r="G346" s="76"/>
      <c r="H346" s="13"/>
      <c r="I346" s="9"/>
      <c r="J346" s="9"/>
      <c r="K346" s="226"/>
      <c r="L346" s="359"/>
      <c r="M346" s="175"/>
      <c r="N346" s="227"/>
      <c r="O346" s="227"/>
      <c r="P346" s="85"/>
      <c r="Q346" s="229"/>
      <c r="R346" s="331"/>
      <c r="S346" s="332"/>
      <c r="T346" s="30"/>
      <c r="U346" s="9"/>
      <c r="V346" s="181" t="e">
        <f t="shared" si="54"/>
        <v>#DIV/0!</v>
      </c>
      <c r="W346" s="9"/>
      <c r="X346" s="47"/>
      <c r="Y346" s="181">
        <f t="shared" si="53"/>
        <v>0</v>
      </c>
      <c r="Z346" s="9"/>
      <c r="AA346" s="9"/>
      <c r="AB346" s="9"/>
      <c r="AC346" s="9"/>
    </row>
    <row r="347" spans="1:29" ht="14.25">
      <c r="A347" s="10"/>
      <c r="B347" s="9"/>
      <c r="C347" s="11"/>
      <c r="D347" s="9"/>
      <c r="E347" s="9"/>
      <c r="F347" s="9"/>
      <c r="G347" s="76"/>
      <c r="H347" s="13"/>
      <c r="I347" s="9"/>
      <c r="J347" s="9"/>
      <c r="K347" s="226"/>
      <c r="L347" s="359"/>
      <c r="M347" s="175"/>
      <c r="N347" s="227"/>
      <c r="O347" s="227"/>
      <c r="P347" s="85"/>
      <c r="Q347" s="229"/>
      <c r="R347" s="331"/>
      <c r="S347" s="332"/>
      <c r="T347" s="30"/>
      <c r="U347" s="9"/>
      <c r="V347" s="181" t="e">
        <f t="shared" si="54"/>
        <v>#DIV/0!</v>
      </c>
      <c r="W347" s="9"/>
      <c r="X347" s="47"/>
      <c r="Y347" s="181">
        <f t="shared" si="53"/>
        <v>0</v>
      </c>
      <c r="Z347" s="9"/>
      <c r="AA347" s="9"/>
      <c r="AB347" s="9"/>
      <c r="AC347" s="9"/>
    </row>
    <row r="348" spans="1:29" ht="14.25">
      <c r="A348" s="10"/>
      <c r="B348" s="9"/>
      <c r="C348" s="11"/>
      <c r="D348" s="9"/>
      <c r="E348" s="9"/>
      <c r="F348" s="9"/>
      <c r="G348" s="76"/>
      <c r="H348" s="13"/>
      <c r="I348" s="9"/>
      <c r="J348" s="9"/>
      <c r="K348" s="226"/>
      <c r="L348" s="359"/>
      <c r="M348" s="175"/>
      <c r="N348" s="227"/>
      <c r="O348" s="227"/>
      <c r="P348" s="85"/>
      <c r="Q348" s="229"/>
      <c r="R348" s="331"/>
      <c r="S348" s="332"/>
      <c r="T348" s="30"/>
      <c r="U348" s="9"/>
      <c r="V348" s="181" t="e">
        <f t="shared" si="54"/>
        <v>#DIV/0!</v>
      </c>
      <c r="W348" s="9"/>
      <c r="X348" s="47"/>
      <c r="Y348" s="181">
        <f t="shared" si="53"/>
        <v>0</v>
      </c>
      <c r="Z348" s="9"/>
      <c r="AA348" s="9"/>
      <c r="AB348" s="9"/>
      <c r="AC348" s="9"/>
    </row>
    <row r="349" spans="1:29" ht="14.25">
      <c r="A349" s="10"/>
      <c r="B349" s="9"/>
      <c r="C349" s="11"/>
      <c r="D349" s="9"/>
      <c r="E349" s="9"/>
      <c r="F349" s="9"/>
      <c r="G349" s="76"/>
      <c r="H349" s="13"/>
      <c r="I349" s="9"/>
      <c r="J349" s="9"/>
      <c r="K349" s="226"/>
      <c r="L349" s="359"/>
      <c r="M349" s="175"/>
      <c r="N349" s="227"/>
      <c r="O349" s="227"/>
      <c r="P349" s="85"/>
      <c r="Q349" s="229"/>
      <c r="R349" s="331"/>
      <c r="S349" s="332"/>
      <c r="T349" s="30"/>
      <c r="U349" s="9"/>
      <c r="V349" s="181" t="e">
        <f t="shared" si="54"/>
        <v>#DIV/0!</v>
      </c>
      <c r="W349" s="9"/>
      <c r="X349" s="47"/>
      <c r="Y349" s="181">
        <f t="shared" si="53"/>
        <v>0</v>
      </c>
      <c r="Z349" s="9"/>
      <c r="AA349" s="9"/>
      <c r="AB349" s="9"/>
      <c r="AC349" s="9"/>
    </row>
    <row r="350" spans="1:29" ht="14.25">
      <c r="A350" s="10"/>
      <c r="B350" s="9"/>
      <c r="C350" s="11"/>
      <c r="D350" s="9"/>
      <c r="E350" s="9"/>
      <c r="F350" s="9"/>
      <c r="G350" s="76"/>
      <c r="H350" s="13"/>
      <c r="I350" s="9"/>
      <c r="J350" s="9"/>
      <c r="K350" s="226"/>
      <c r="L350" s="359"/>
      <c r="M350" s="175"/>
      <c r="N350" s="227"/>
      <c r="O350" s="227"/>
      <c r="P350" s="85"/>
      <c r="Q350" s="229"/>
      <c r="R350" s="331"/>
      <c r="S350" s="332"/>
      <c r="T350" s="30"/>
      <c r="U350" s="9"/>
      <c r="V350" s="181" t="e">
        <f t="shared" si="54"/>
        <v>#DIV/0!</v>
      </c>
      <c r="W350" s="9"/>
      <c r="X350" s="47"/>
      <c r="Y350" s="181">
        <f t="shared" si="53"/>
        <v>0</v>
      </c>
      <c r="Z350" s="9"/>
      <c r="AA350" s="9"/>
      <c r="AB350" s="9"/>
      <c r="AC350" s="9"/>
    </row>
    <row r="351" spans="1:29" ht="14.25">
      <c r="A351" s="10"/>
      <c r="B351" s="9"/>
      <c r="C351" s="11"/>
      <c r="D351" s="9"/>
      <c r="E351" s="9"/>
      <c r="F351" s="9"/>
      <c r="G351" s="76"/>
      <c r="H351" s="13"/>
      <c r="I351" s="9"/>
      <c r="J351" s="9"/>
      <c r="K351" s="226"/>
      <c r="L351" s="359"/>
      <c r="M351" s="175"/>
      <c r="N351" s="227"/>
      <c r="O351" s="227"/>
      <c r="P351" s="85"/>
      <c r="Q351" s="229"/>
      <c r="R351" s="331"/>
      <c r="S351" s="332"/>
      <c r="T351" s="30"/>
      <c r="U351" s="9"/>
      <c r="V351" s="181" t="e">
        <f t="shared" si="54"/>
        <v>#DIV/0!</v>
      </c>
      <c r="W351" s="9"/>
      <c r="X351" s="47"/>
      <c r="Y351" s="181">
        <f t="shared" si="53"/>
        <v>0</v>
      </c>
      <c r="Z351" s="9"/>
      <c r="AA351" s="9"/>
      <c r="AB351" s="9"/>
      <c r="AC351" s="9"/>
    </row>
    <row r="352" spans="1:29" ht="14.25">
      <c r="A352" s="10"/>
      <c r="B352" s="9"/>
      <c r="C352" s="11"/>
      <c r="D352" s="9"/>
      <c r="E352" s="9"/>
      <c r="F352" s="9"/>
      <c r="G352" s="76"/>
      <c r="H352" s="13"/>
      <c r="I352" s="9"/>
      <c r="J352" s="9"/>
      <c r="K352" s="226"/>
      <c r="L352" s="359"/>
      <c r="M352" s="175"/>
      <c r="N352" s="227"/>
      <c r="O352" s="227"/>
      <c r="P352" s="85"/>
      <c r="Q352" s="229"/>
      <c r="R352" s="331"/>
      <c r="S352" s="332"/>
      <c r="T352" s="30"/>
      <c r="U352" s="9"/>
      <c r="V352" s="181" t="e">
        <f t="shared" si="54"/>
        <v>#DIV/0!</v>
      </c>
      <c r="W352" s="9"/>
      <c r="X352" s="47"/>
      <c r="Y352" s="181">
        <f t="shared" si="53"/>
        <v>0</v>
      </c>
      <c r="Z352" s="9"/>
      <c r="AA352" s="9"/>
      <c r="AB352" s="9"/>
      <c r="AC352" s="9"/>
    </row>
    <row r="353" spans="1:29" ht="14.25">
      <c r="A353" s="10"/>
      <c r="B353" s="9"/>
      <c r="C353" s="11"/>
      <c r="D353" s="9"/>
      <c r="E353" s="9"/>
      <c r="F353" s="9"/>
      <c r="G353" s="76"/>
      <c r="H353" s="13"/>
      <c r="I353" s="9"/>
      <c r="J353" s="9"/>
      <c r="K353" s="226"/>
      <c r="L353" s="359"/>
      <c r="M353" s="175"/>
      <c r="N353" s="227"/>
      <c r="O353" s="227"/>
      <c r="P353" s="85"/>
      <c r="Q353" s="229"/>
      <c r="R353" s="331"/>
      <c r="S353" s="332"/>
      <c r="T353" s="30"/>
      <c r="U353" s="9"/>
      <c r="V353" s="181" t="e">
        <f t="shared" si="54"/>
        <v>#DIV/0!</v>
      </c>
      <c r="W353" s="9"/>
      <c r="X353" s="47"/>
      <c r="Y353" s="181">
        <f t="shared" si="53"/>
        <v>0</v>
      </c>
      <c r="Z353" s="9"/>
      <c r="AA353" s="9"/>
      <c r="AB353" s="9"/>
      <c r="AC353" s="9"/>
    </row>
    <row r="354" spans="1:29" ht="14.25">
      <c r="A354" s="10"/>
      <c r="B354" s="9"/>
      <c r="C354" s="11"/>
      <c r="D354" s="9"/>
      <c r="E354" s="9"/>
      <c r="F354" s="9"/>
      <c r="G354" s="76"/>
      <c r="H354" s="13"/>
      <c r="I354" s="9"/>
      <c r="J354" s="9"/>
      <c r="K354" s="226"/>
      <c r="L354" s="359"/>
      <c r="M354" s="175"/>
      <c r="N354" s="227"/>
      <c r="O354" s="227"/>
      <c r="P354" s="85"/>
      <c r="Q354" s="229"/>
      <c r="R354" s="331"/>
      <c r="S354" s="332"/>
      <c r="T354" s="30"/>
      <c r="U354" s="9"/>
      <c r="V354" s="181" t="e">
        <f t="shared" si="54"/>
        <v>#DIV/0!</v>
      </c>
      <c r="W354" s="9"/>
      <c r="X354" s="47"/>
      <c r="Y354" s="181">
        <f t="shared" si="53"/>
        <v>0</v>
      </c>
      <c r="Z354" s="9"/>
      <c r="AA354" s="9"/>
      <c r="AB354" s="9"/>
      <c r="AC354" s="9"/>
    </row>
    <row r="355" spans="1:29" ht="14.25">
      <c r="A355" s="10"/>
      <c r="B355" s="9"/>
      <c r="C355" s="11"/>
      <c r="D355" s="9"/>
      <c r="E355" s="9"/>
      <c r="F355" s="9"/>
      <c r="G355" s="76"/>
      <c r="H355" s="13"/>
      <c r="I355" s="9"/>
      <c r="J355" s="9"/>
      <c r="K355" s="226"/>
      <c r="L355" s="359"/>
      <c r="M355" s="175"/>
      <c r="N355" s="227"/>
      <c r="O355" s="227"/>
      <c r="P355" s="85"/>
      <c r="Q355" s="229"/>
      <c r="R355" s="331"/>
      <c r="S355" s="332"/>
      <c r="T355" s="30"/>
      <c r="U355" s="9"/>
      <c r="V355" s="181" t="e">
        <f t="shared" si="54"/>
        <v>#DIV/0!</v>
      </c>
      <c r="W355" s="9"/>
      <c r="X355" s="47"/>
      <c r="Y355" s="181">
        <f t="shared" si="53"/>
        <v>0</v>
      </c>
      <c r="Z355" s="9"/>
      <c r="AA355" s="9"/>
      <c r="AB355" s="9"/>
      <c r="AC355" s="9"/>
    </row>
    <row r="356" spans="1:29" ht="14.25">
      <c r="A356" s="10"/>
      <c r="B356" s="9"/>
      <c r="C356" s="11"/>
      <c r="D356" s="9"/>
      <c r="E356" s="9"/>
      <c r="F356" s="9"/>
      <c r="G356" s="76"/>
      <c r="H356" s="13"/>
      <c r="I356" s="9"/>
      <c r="J356" s="9"/>
      <c r="K356" s="226"/>
      <c r="L356" s="359"/>
      <c r="M356" s="175"/>
      <c r="N356" s="227"/>
      <c r="O356" s="227"/>
      <c r="P356" s="85"/>
      <c r="Q356" s="229"/>
      <c r="R356" s="331"/>
      <c r="S356" s="332"/>
      <c r="T356" s="30"/>
      <c r="U356" s="9"/>
      <c r="V356" s="181" t="e">
        <f t="shared" si="54"/>
        <v>#DIV/0!</v>
      </c>
      <c r="W356" s="9"/>
      <c r="X356" s="47"/>
      <c r="Y356" s="181">
        <f t="shared" si="53"/>
        <v>0</v>
      </c>
      <c r="Z356" s="9"/>
      <c r="AA356" s="9"/>
      <c r="AB356" s="9"/>
      <c r="AC356" s="9"/>
    </row>
    <row r="357" spans="1:29" ht="14.25">
      <c r="A357" s="10"/>
      <c r="B357" s="9"/>
      <c r="C357" s="11"/>
      <c r="D357" s="9"/>
      <c r="E357" s="9"/>
      <c r="F357" s="9"/>
      <c r="G357" s="76"/>
      <c r="H357" s="13"/>
      <c r="I357" s="9"/>
      <c r="J357" s="9"/>
      <c r="K357" s="226"/>
      <c r="L357" s="359"/>
      <c r="M357" s="175"/>
      <c r="N357" s="227"/>
      <c r="O357" s="227"/>
      <c r="P357" s="85"/>
      <c r="Q357" s="229"/>
      <c r="R357" s="331"/>
      <c r="S357" s="332"/>
      <c r="T357" s="30"/>
      <c r="U357" s="9"/>
      <c r="V357" s="181" t="e">
        <f t="shared" si="54"/>
        <v>#DIV/0!</v>
      </c>
      <c r="W357" s="9"/>
      <c r="X357" s="47"/>
      <c r="Y357" s="181">
        <f t="shared" si="53"/>
        <v>0</v>
      </c>
      <c r="Z357" s="9"/>
      <c r="AA357" s="9"/>
      <c r="AB357" s="9"/>
      <c r="AC357" s="9"/>
    </row>
    <row r="358" spans="1:29" ht="14.25">
      <c r="A358" s="10"/>
      <c r="B358" s="9"/>
      <c r="C358" s="11"/>
      <c r="D358" s="9"/>
      <c r="E358" s="9"/>
      <c r="F358" s="9"/>
      <c r="G358" s="76"/>
      <c r="H358" s="13"/>
      <c r="I358" s="9"/>
      <c r="J358" s="9"/>
      <c r="K358" s="226"/>
      <c r="L358" s="359"/>
      <c r="M358" s="175"/>
      <c r="N358" s="227"/>
      <c r="O358" s="227"/>
      <c r="P358" s="85"/>
      <c r="Q358" s="229"/>
      <c r="R358" s="331"/>
      <c r="S358" s="332"/>
      <c r="T358" s="30"/>
      <c r="U358" s="9"/>
      <c r="V358" s="181" t="e">
        <f t="shared" si="54"/>
        <v>#DIV/0!</v>
      </c>
      <c r="W358" s="9"/>
      <c r="X358" s="47"/>
      <c r="Y358" s="181">
        <f t="shared" si="53"/>
        <v>0</v>
      </c>
      <c r="Z358" s="9"/>
      <c r="AA358" s="9"/>
      <c r="AB358" s="9"/>
      <c r="AC358" s="9"/>
    </row>
    <row r="359" spans="1:29" ht="14.25">
      <c r="A359" s="10"/>
      <c r="B359" s="9"/>
      <c r="C359" s="11"/>
      <c r="D359" s="9"/>
      <c r="E359" s="9"/>
      <c r="F359" s="9"/>
      <c r="G359" s="76"/>
      <c r="H359" s="13"/>
      <c r="I359" s="9"/>
      <c r="J359" s="9"/>
      <c r="K359" s="226"/>
      <c r="L359" s="359"/>
      <c r="M359" s="175"/>
      <c r="N359" s="227"/>
      <c r="O359" s="227"/>
      <c r="P359" s="85"/>
      <c r="Q359" s="229"/>
      <c r="R359" s="331"/>
      <c r="S359" s="332"/>
      <c r="T359" s="30"/>
      <c r="U359" s="9"/>
      <c r="V359" s="181" t="e">
        <f t="shared" si="54"/>
        <v>#DIV/0!</v>
      </c>
      <c r="W359" s="9"/>
      <c r="X359" s="47"/>
      <c r="Y359" s="181">
        <f t="shared" si="53"/>
        <v>0</v>
      </c>
      <c r="Z359" s="9"/>
      <c r="AA359" s="9"/>
      <c r="AB359" s="9"/>
      <c r="AC359" s="9"/>
    </row>
    <row r="360" spans="1:29" ht="14.25">
      <c r="A360" s="10"/>
      <c r="B360" s="9"/>
      <c r="C360" s="11"/>
      <c r="D360" s="9"/>
      <c r="E360" s="9"/>
      <c r="F360" s="9"/>
      <c r="G360" s="76"/>
      <c r="H360" s="13"/>
      <c r="I360" s="9"/>
      <c r="J360" s="9"/>
      <c r="K360" s="226"/>
      <c r="L360" s="359"/>
      <c r="M360" s="175"/>
      <c r="N360" s="227"/>
      <c r="O360" s="227"/>
      <c r="P360" s="85"/>
      <c r="Q360" s="229"/>
      <c r="R360" s="331"/>
      <c r="S360" s="332"/>
      <c r="T360" s="30"/>
      <c r="U360" s="9"/>
      <c r="V360" s="181" t="e">
        <f t="shared" si="54"/>
        <v>#DIV/0!</v>
      </c>
      <c r="W360" s="9"/>
      <c r="X360" s="47"/>
      <c r="Y360" s="181">
        <f t="shared" si="53"/>
        <v>0</v>
      </c>
      <c r="Z360" s="9"/>
      <c r="AA360" s="9"/>
      <c r="AB360" s="9"/>
      <c r="AC360" s="9"/>
    </row>
    <row r="361" spans="1:29" ht="14.25">
      <c r="A361" s="10"/>
      <c r="B361" s="9"/>
      <c r="C361" s="11"/>
      <c r="D361" s="9"/>
      <c r="E361" s="9"/>
      <c r="F361" s="9"/>
      <c r="G361" s="76"/>
      <c r="H361" s="13"/>
      <c r="I361" s="9"/>
      <c r="J361" s="9"/>
      <c r="K361" s="226"/>
      <c r="L361" s="359"/>
      <c r="M361" s="175"/>
      <c r="N361" s="227"/>
      <c r="O361" s="227"/>
      <c r="P361" s="85"/>
      <c r="Q361" s="229"/>
      <c r="R361" s="331"/>
      <c r="S361" s="332"/>
      <c r="T361" s="30"/>
      <c r="U361" s="9"/>
      <c r="V361" s="181" t="e">
        <f t="shared" si="54"/>
        <v>#DIV/0!</v>
      </c>
      <c r="W361" s="9"/>
      <c r="X361" s="47"/>
      <c r="Y361" s="181">
        <f t="shared" si="53"/>
        <v>0</v>
      </c>
      <c r="Z361" s="9"/>
      <c r="AA361" s="9"/>
      <c r="AB361" s="9"/>
      <c r="AC361" s="9"/>
    </row>
    <row r="362" spans="1:29" ht="14.25">
      <c r="A362" s="10"/>
      <c r="B362" s="9"/>
      <c r="C362" s="11"/>
      <c r="D362" s="9"/>
      <c r="E362" s="9"/>
      <c r="F362" s="9"/>
      <c r="G362" s="76"/>
      <c r="H362" s="13"/>
      <c r="I362" s="9"/>
      <c r="J362" s="9"/>
      <c r="K362" s="226"/>
      <c r="L362" s="359"/>
      <c r="M362" s="175"/>
      <c r="N362" s="227"/>
      <c r="O362" s="227"/>
      <c r="P362" s="85"/>
      <c r="Q362" s="229"/>
      <c r="R362" s="331"/>
      <c r="S362" s="332"/>
      <c r="T362" s="30"/>
      <c r="U362" s="9"/>
      <c r="V362" s="181" t="e">
        <f t="shared" si="54"/>
        <v>#DIV/0!</v>
      </c>
      <c r="W362" s="9"/>
      <c r="X362" s="47"/>
      <c r="Y362" s="181">
        <f t="shared" si="53"/>
        <v>0</v>
      </c>
      <c r="Z362" s="9"/>
      <c r="AA362" s="9"/>
      <c r="AB362" s="9"/>
      <c r="AC362" s="9"/>
    </row>
    <row r="363" spans="1:29" ht="14.25">
      <c r="A363" s="10"/>
      <c r="B363" s="9"/>
      <c r="C363" s="11"/>
      <c r="D363" s="9"/>
      <c r="E363" s="9"/>
      <c r="F363" s="9"/>
      <c r="G363" s="76"/>
      <c r="H363" s="13"/>
      <c r="I363" s="9"/>
      <c r="J363" s="9"/>
      <c r="K363" s="226"/>
      <c r="L363" s="359"/>
      <c r="M363" s="175"/>
      <c r="N363" s="227"/>
      <c r="O363" s="227"/>
      <c r="P363" s="85"/>
      <c r="Q363" s="229"/>
      <c r="R363" s="331"/>
      <c r="S363" s="332"/>
      <c r="T363" s="30"/>
      <c r="U363" s="9"/>
      <c r="V363" s="181" t="e">
        <f t="shared" si="54"/>
        <v>#DIV/0!</v>
      </c>
      <c r="W363" s="9"/>
      <c r="X363" s="47"/>
      <c r="Y363" s="181">
        <f t="shared" si="53"/>
        <v>0</v>
      </c>
      <c r="Z363" s="9"/>
      <c r="AA363" s="9"/>
      <c r="AB363" s="9"/>
      <c r="AC363" s="9"/>
    </row>
    <row r="364" spans="1:29" ht="14.25">
      <c r="A364" s="10"/>
      <c r="B364" s="9"/>
      <c r="C364" s="11"/>
      <c r="D364" s="9"/>
      <c r="E364" s="9"/>
      <c r="F364" s="9"/>
      <c r="G364" s="76"/>
      <c r="H364" s="13"/>
      <c r="I364" s="9"/>
      <c r="J364" s="9"/>
      <c r="K364" s="226"/>
      <c r="L364" s="359"/>
      <c r="M364" s="175"/>
      <c r="N364" s="227"/>
      <c r="O364" s="227"/>
      <c r="P364" s="85"/>
      <c r="Q364" s="229"/>
      <c r="R364" s="331"/>
      <c r="S364" s="332"/>
      <c r="T364" s="30"/>
      <c r="U364" s="9"/>
      <c r="V364" s="181" t="e">
        <f t="shared" si="54"/>
        <v>#DIV/0!</v>
      </c>
      <c r="W364" s="9"/>
      <c r="X364" s="47"/>
      <c r="Y364" s="181">
        <f t="shared" si="53"/>
        <v>0</v>
      </c>
      <c r="Z364" s="9"/>
      <c r="AA364" s="9"/>
      <c r="AB364" s="9"/>
      <c r="AC364" s="9"/>
    </row>
    <row r="365" spans="1:29" ht="14.25">
      <c r="A365" s="10"/>
      <c r="B365" s="9"/>
      <c r="C365" s="11"/>
      <c r="D365" s="9"/>
      <c r="E365" s="9"/>
      <c r="F365" s="9"/>
      <c r="G365" s="76"/>
      <c r="H365" s="13"/>
      <c r="I365" s="9"/>
      <c r="J365" s="9"/>
      <c r="K365" s="226"/>
      <c r="L365" s="359"/>
      <c r="M365" s="175"/>
      <c r="N365" s="227"/>
      <c r="O365" s="227"/>
      <c r="P365" s="85"/>
      <c r="Q365" s="229"/>
      <c r="R365" s="331"/>
      <c r="S365" s="332"/>
      <c r="T365" s="30"/>
      <c r="U365" s="9"/>
      <c r="V365" s="181" t="e">
        <f t="shared" si="54"/>
        <v>#DIV/0!</v>
      </c>
      <c r="W365" s="9"/>
      <c r="X365" s="47"/>
      <c r="Y365" s="181">
        <f t="shared" si="53"/>
        <v>0</v>
      </c>
      <c r="Z365" s="9"/>
      <c r="AA365" s="9"/>
      <c r="AB365" s="9"/>
      <c r="AC365" s="9"/>
    </row>
    <row r="366" spans="1:29" ht="14.25">
      <c r="A366" s="10"/>
      <c r="B366" s="9"/>
      <c r="C366" s="11"/>
      <c r="D366" s="9"/>
      <c r="E366" s="9"/>
      <c r="F366" s="9"/>
      <c r="G366" s="76"/>
      <c r="H366" s="13"/>
      <c r="I366" s="9"/>
      <c r="J366" s="9"/>
      <c r="K366" s="226"/>
      <c r="L366" s="359"/>
      <c r="M366" s="175"/>
      <c r="N366" s="227"/>
      <c r="O366" s="227"/>
      <c r="P366" s="85"/>
      <c r="Q366" s="229"/>
      <c r="R366" s="331"/>
      <c r="S366" s="332"/>
      <c r="T366" s="30"/>
      <c r="U366" s="9"/>
      <c r="V366" s="181" t="e">
        <f t="shared" si="54"/>
        <v>#DIV/0!</v>
      </c>
      <c r="W366" s="9"/>
      <c r="X366" s="47"/>
      <c r="Y366" s="181">
        <f t="shared" si="53"/>
        <v>0</v>
      </c>
      <c r="Z366" s="9"/>
      <c r="AA366" s="9"/>
      <c r="AB366" s="9"/>
      <c r="AC366" s="9"/>
    </row>
    <row r="367" spans="1:29" ht="14.25">
      <c r="A367" s="10"/>
      <c r="B367" s="9"/>
      <c r="C367" s="11"/>
      <c r="D367" s="9"/>
      <c r="E367" s="9"/>
      <c r="F367" s="9"/>
      <c r="G367" s="76"/>
      <c r="H367" s="13"/>
      <c r="I367" s="9"/>
      <c r="J367" s="9"/>
      <c r="K367" s="226"/>
      <c r="L367" s="359"/>
      <c r="M367" s="175"/>
      <c r="N367" s="227"/>
      <c r="O367" s="227"/>
      <c r="P367" s="85"/>
      <c r="Q367" s="229"/>
      <c r="R367" s="331"/>
      <c r="S367" s="332"/>
      <c r="T367" s="30"/>
      <c r="U367" s="9"/>
      <c r="V367" s="181" t="e">
        <f t="shared" si="54"/>
        <v>#DIV/0!</v>
      </c>
      <c r="W367" s="9"/>
      <c r="X367" s="47"/>
      <c r="Y367" s="181">
        <f t="shared" si="53"/>
        <v>0</v>
      </c>
      <c r="Z367" s="9"/>
      <c r="AA367" s="9"/>
      <c r="AB367" s="9"/>
      <c r="AC367" s="9"/>
    </row>
    <row r="368" spans="1:29" ht="14.25">
      <c r="A368" s="10"/>
      <c r="B368" s="9"/>
      <c r="C368" s="11"/>
      <c r="D368" s="9"/>
      <c r="E368" s="9"/>
      <c r="F368" s="9"/>
      <c r="G368" s="76"/>
      <c r="H368" s="13"/>
      <c r="I368" s="9"/>
      <c r="J368" s="9"/>
      <c r="K368" s="226"/>
      <c r="L368" s="359"/>
      <c r="M368" s="175"/>
      <c r="N368" s="227"/>
      <c r="O368" s="227"/>
      <c r="P368" s="85"/>
      <c r="Q368" s="229"/>
      <c r="R368" s="331"/>
      <c r="S368" s="332"/>
      <c r="T368" s="30"/>
      <c r="U368" s="9"/>
      <c r="V368" s="181" t="e">
        <f t="shared" si="54"/>
        <v>#DIV/0!</v>
      </c>
      <c r="W368" s="9"/>
      <c r="X368" s="47"/>
      <c r="Y368" s="181">
        <f t="shared" si="53"/>
        <v>0</v>
      </c>
      <c r="Z368" s="9"/>
      <c r="AA368" s="9"/>
      <c r="AB368" s="9"/>
      <c r="AC368" s="9"/>
    </row>
    <row r="369" spans="1:29" ht="14.25">
      <c r="A369" s="10"/>
      <c r="B369" s="9"/>
      <c r="C369" s="11"/>
      <c r="D369" s="9"/>
      <c r="E369" s="9"/>
      <c r="F369" s="9"/>
      <c r="G369" s="76"/>
      <c r="H369" s="13"/>
      <c r="I369" s="9"/>
      <c r="J369" s="9"/>
      <c r="K369" s="226"/>
      <c r="L369" s="359"/>
      <c r="M369" s="175"/>
      <c r="N369" s="227"/>
      <c r="O369" s="227"/>
      <c r="P369" s="85"/>
      <c r="Q369" s="229"/>
      <c r="R369" s="331"/>
      <c r="S369" s="332"/>
      <c r="T369" s="30"/>
      <c r="U369" s="9"/>
      <c r="V369" s="181" t="e">
        <f t="shared" si="54"/>
        <v>#DIV/0!</v>
      </c>
      <c r="W369" s="9"/>
      <c r="X369" s="47"/>
      <c r="Y369" s="181">
        <f t="shared" si="53"/>
        <v>0</v>
      </c>
      <c r="Z369" s="9"/>
      <c r="AA369" s="9"/>
      <c r="AB369" s="9"/>
      <c r="AC369" s="9"/>
    </row>
    <row r="370" spans="1:29" ht="14.25">
      <c r="A370" s="10"/>
      <c r="B370" s="9"/>
      <c r="C370" s="11"/>
      <c r="D370" s="9"/>
      <c r="E370" s="9"/>
      <c r="F370" s="9"/>
      <c r="G370" s="76"/>
      <c r="H370" s="13"/>
      <c r="I370" s="9"/>
      <c r="J370" s="9"/>
      <c r="K370" s="226"/>
      <c r="L370" s="359"/>
      <c r="M370" s="175"/>
      <c r="N370" s="227"/>
      <c r="O370" s="227"/>
      <c r="P370" s="85"/>
      <c r="Q370" s="229"/>
      <c r="R370" s="331"/>
      <c r="S370" s="332"/>
      <c r="T370" s="30"/>
      <c r="U370" s="9"/>
      <c r="V370" s="181" t="e">
        <f t="shared" si="54"/>
        <v>#DIV/0!</v>
      </c>
      <c r="W370" s="9"/>
      <c r="X370" s="47"/>
      <c r="Y370" s="181">
        <f t="shared" si="53"/>
        <v>0</v>
      </c>
      <c r="Z370" s="9"/>
      <c r="AA370" s="9"/>
      <c r="AB370" s="9"/>
      <c r="AC370" s="9"/>
    </row>
    <row r="371" spans="1:29" ht="14.25">
      <c r="A371" s="10"/>
      <c r="B371" s="9"/>
      <c r="C371" s="11"/>
      <c r="D371" s="9"/>
      <c r="E371" s="9"/>
      <c r="F371" s="9"/>
      <c r="G371" s="76"/>
      <c r="H371" s="13"/>
      <c r="I371" s="9"/>
      <c r="J371" s="9"/>
      <c r="K371" s="226"/>
      <c r="L371" s="359"/>
      <c r="M371" s="175"/>
      <c r="N371" s="227"/>
      <c r="O371" s="227"/>
      <c r="P371" s="85"/>
      <c r="Q371" s="229"/>
      <c r="R371" s="331"/>
      <c r="S371" s="332"/>
      <c r="T371" s="30"/>
      <c r="U371" s="9"/>
      <c r="V371" s="181" t="e">
        <f t="shared" si="54"/>
        <v>#DIV/0!</v>
      </c>
      <c r="W371" s="9"/>
      <c r="X371" s="47"/>
      <c r="Y371" s="181">
        <f t="shared" si="53"/>
        <v>0</v>
      </c>
      <c r="Z371" s="9"/>
      <c r="AA371" s="9"/>
      <c r="AB371" s="9"/>
      <c r="AC371" s="9"/>
    </row>
    <row r="372" spans="1:29" ht="14.25">
      <c r="A372" s="10"/>
      <c r="B372" s="9"/>
      <c r="C372" s="11"/>
      <c r="D372" s="9"/>
      <c r="E372" s="9"/>
      <c r="F372" s="9"/>
      <c r="G372" s="76"/>
      <c r="H372" s="13"/>
      <c r="I372" s="9"/>
      <c r="J372" s="9"/>
      <c r="K372" s="226"/>
      <c r="L372" s="359"/>
      <c r="M372" s="175"/>
      <c r="N372" s="227"/>
      <c r="O372" s="227"/>
      <c r="P372" s="85"/>
      <c r="Q372" s="229"/>
      <c r="R372" s="331"/>
      <c r="S372" s="332"/>
      <c r="T372" s="30"/>
      <c r="U372" s="9"/>
      <c r="V372" s="181" t="e">
        <f t="shared" si="54"/>
        <v>#DIV/0!</v>
      </c>
      <c r="W372" s="9"/>
      <c r="X372" s="47"/>
      <c r="Y372" s="181">
        <f t="shared" si="53"/>
        <v>0</v>
      </c>
      <c r="Z372" s="9"/>
      <c r="AA372" s="9"/>
      <c r="AB372" s="9"/>
      <c r="AC372" s="9"/>
    </row>
    <row r="373" spans="1:29" ht="14.25">
      <c r="A373" s="10"/>
      <c r="B373" s="9"/>
      <c r="C373" s="11"/>
      <c r="D373" s="9"/>
      <c r="E373" s="9"/>
      <c r="F373" s="9"/>
      <c r="G373" s="76"/>
      <c r="H373" s="13"/>
      <c r="I373" s="9"/>
      <c r="J373" s="9"/>
      <c r="K373" s="226"/>
      <c r="L373" s="359"/>
      <c r="M373" s="175"/>
      <c r="N373" s="227"/>
      <c r="O373" s="227"/>
      <c r="P373" s="85"/>
      <c r="Q373" s="229"/>
      <c r="R373" s="331"/>
      <c r="S373" s="332"/>
      <c r="T373" s="30"/>
      <c r="U373" s="9"/>
      <c r="V373" s="181" t="e">
        <f t="shared" si="54"/>
        <v>#DIV/0!</v>
      </c>
      <c r="W373" s="9"/>
      <c r="X373" s="47"/>
      <c r="Y373" s="181">
        <f t="shared" si="53"/>
        <v>0</v>
      </c>
      <c r="Z373" s="9"/>
      <c r="AA373" s="9"/>
      <c r="AB373" s="9"/>
      <c r="AC373" s="9"/>
    </row>
    <row r="374" spans="1:29" ht="14.25">
      <c r="A374" s="10"/>
      <c r="B374" s="9"/>
      <c r="C374" s="11"/>
      <c r="D374" s="9"/>
      <c r="E374" s="9"/>
      <c r="F374" s="9"/>
      <c r="G374" s="76"/>
      <c r="H374" s="13"/>
      <c r="I374" s="9"/>
      <c r="J374" s="9"/>
      <c r="K374" s="226"/>
      <c r="L374" s="359"/>
      <c r="M374" s="175"/>
      <c r="N374" s="227"/>
      <c r="O374" s="227"/>
      <c r="P374" s="85"/>
      <c r="Q374" s="229"/>
      <c r="R374" s="331"/>
      <c r="S374" s="332"/>
      <c r="T374" s="30"/>
      <c r="U374" s="9"/>
      <c r="V374" s="181" t="e">
        <f t="shared" si="54"/>
        <v>#DIV/0!</v>
      </c>
      <c r="W374" s="9"/>
      <c r="X374" s="47"/>
      <c r="Y374" s="181">
        <f t="shared" si="53"/>
        <v>0</v>
      </c>
      <c r="Z374" s="9"/>
      <c r="AA374" s="9"/>
      <c r="AB374" s="9"/>
      <c r="AC374" s="9"/>
    </row>
    <row r="375" spans="1:29" ht="14.25">
      <c r="A375" s="10"/>
      <c r="B375" s="9"/>
      <c r="C375" s="11"/>
      <c r="D375" s="9"/>
      <c r="E375" s="9"/>
      <c r="F375" s="9"/>
      <c r="G375" s="76"/>
      <c r="H375" s="13"/>
      <c r="I375" s="9"/>
      <c r="J375" s="9"/>
      <c r="K375" s="226"/>
      <c r="L375" s="359"/>
      <c r="M375" s="175"/>
      <c r="N375" s="227"/>
      <c r="O375" s="227"/>
      <c r="P375" s="85"/>
      <c r="Q375" s="229"/>
      <c r="R375" s="331"/>
      <c r="S375" s="332"/>
      <c r="T375" s="30"/>
      <c r="U375" s="9"/>
      <c r="V375" s="181" t="e">
        <f t="shared" si="54"/>
        <v>#DIV/0!</v>
      </c>
      <c r="W375" s="9"/>
      <c r="X375" s="47"/>
      <c r="Y375" s="181">
        <f t="shared" si="53"/>
        <v>0</v>
      </c>
      <c r="Z375" s="9"/>
      <c r="AA375" s="9"/>
      <c r="AB375" s="9"/>
      <c r="AC375" s="9"/>
    </row>
    <row r="376" spans="1:29" ht="14.25">
      <c r="A376" s="10"/>
      <c r="B376" s="9"/>
      <c r="C376" s="11"/>
      <c r="D376" s="9"/>
      <c r="E376" s="9"/>
      <c r="F376" s="9"/>
      <c r="G376" s="76"/>
      <c r="H376" s="13"/>
      <c r="I376" s="9"/>
      <c r="J376" s="9"/>
      <c r="K376" s="226"/>
      <c r="L376" s="359"/>
      <c r="M376" s="175"/>
      <c r="N376" s="227"/>
      <c r="O376" s="227"/>
      <c r="P376" s="85"/>
      <c r="Q376" s="229"/>
      <c r="R376" s="331"/>
      <c r="S376" s="332"/>
      <c r="T376" s="30"/>
      <c r="U376" s="9"/>
      <c r="V376" s="181" t="e">
        <f t="shared" si="54"/>
        <v>#DIV/0!</v>
      </c>
      <c r="W376" s="9"/>
      <c r="X376" s="47"/>
      <c r="Y376" s="181">
        <f t="shared" si="53"/>
        <v>0</v>
      </c>
      <c r="Z376" s="9"/>
      <c r="AA376" s="9"/>
      <c r="AB376" s="9"/>
      <c r="AC376" s="9"/>
    </row>
    <row r="377" spans="1:29" ht="14.25">
      <c r="A377" s="10"/>
      <c r="B377" s="9"/>
      <c r="C377" s="11"/>
      <c r="D377" s="9"/>
      <c r="E377" s="9"/>
      <c r="F377" s="9"/>
      <c r="G377" s="76"/>
      <c r="H377" s="13"/>
      <c r="I377" s="9"/>
      <c r="J377" s="9"/>
      <c r="K377" s="226"/>
      <c r="L377" s="359"/>
      <c r="M377" s="175"/>
      <c r="N377" s="227"/>
      <c r="O377" s="227"/>
      <c r="P377" s="85"/>
      <c r="Q377" s="229"/>
      <c r="R377" s="331"/>
      <c r="S377" s="332"/>
      <c r="T377" s="30"/>
      <c r="U377" s="9"/>
      <c r="V377" s="181" t="e">
        <f t="shared" si="54"/>
        <v>#DIV/0!</v>
      </c>
      <c r="W377" s="9"/>
      <c r="X377" s="47"/>
      <c r="Y377" s="181">
        <f t="shared" si="53"/>
        <v>0</v>
      </c>
      <c r="Z377" s="9"/>
      <c r="AA377" s="9"/>
      <c r="AB377" s="9"/>
      <c r="AC377" s="9"/>
    </row>
    <row r="378" spans="1:29" ht="14.25">
      <c r="A378" s="10"/>
      <c r="B378" s="9"/>
      <c r="C378" s="11"/>
      <c r="D378" s="9"/>
      <c r="E378" s="9"/>
      <c r="F378" s="9"/>
      <c r="G378" s="76"/>
      <c r="H378" s="13"/>
      <c r="I378" s="9"/>
      <c r="J378" s="9"/>
      <c r="K378" s="226"/>
      <c r="L378" s="359"/>
      <c r="M378" s="175"/>
      <c r="N378" s="227"/>
      <c r="O378" s="227"/>
      <c r="P378" s="85"/>
      <c r="Q378" s="229"/>
      <c r="R378" s="331"/>
      <c r="S378" s="332"/>
      <c r="T378" s="30"/>
      <c r="U378" s="9"/>
      <c r="V378" s="181" t="e">
        <f t="shared" si="54"/>
        <v>#DIV/0!</v>
      </c>
      <c r="W378" s="9"/>
      <c r="X378" s="47"/>
      <c r="Y378" s="181">
        <f t="shared" si="53"/>
        <v>0</v>
      </c>
      <c r="Z378" s="9"/>
      <c r="AA378" s="9"/>
      <c r="AB378" s="9"/>
      <c r="AC378" s="9"/>
    </row>
    <row r="379" spans="1:29" ht="14.25">
      <c r="A379" s="10"/>
      <c r="B379" s="9"/>
      <c r="C379" s="11"/>
      <c r="D379" s="9"/>
      <c r="E379" s="9"/>
      <c r="F379" s="9"/>
      <c r="G379" s="76"/>
      <c r="H379" s="13"/>
      <c r="I379" s="9"/>
      <c r="J379" s="9"/>
      <c r="K379" s="226"/>
      <c r="L379" s="359"/>
      <c r="M379" s="175"/>
      <c r="N379" s="227"/>
      <c r="O379" s="227"/>
      <c r="P379" s="85"/>
      <c r="Q379" s="229"/>
      <c r="R379" s="331"/>
      <c r="S379" s="332"/>
      <c r="T379" s="30"/>
      <c r="U379" s="9"/>
      <c r="V379" s="181" t="e">
        <f t="shared" si="54"/>
        <v>#DIV/0!</v>
      </c>
      <c r="W379" s="9"/>
      <c r="X379" s="47"/>
      <c r="Y379" s="181">
        <f t="shared" si="53"/>
        <v>0</v>
      </c>
      <c r="Z379" s="9"/>
      <c r="AA379" s="9"/>
      <c r="AB379" s="9"/>
      <c r="AC379" s="9"/>
    </row>
    <row r="380" spans="1:29" ht="14.25">
      <c r="A380" s="10"/>
      <c r="B380" s="9"/>
      <c r="C380" s="11"/>
      <c r="D380" s="9"/>
      <c r="E380" s="9"/>
      <c r="F380" s="9"/>
      <c r="G380" s="76"/>
      <c r="H380" s="13"/>
      <c r="I380" s="9"/>
      <c r="J380" s="9"/>
      <c r="K380" s="226"/>
      <c r="L380" s="359"/>
      <c r="M380" s="175"/>
      <c r="N380" s="227"/>
      <c r="O380" s="227"/>
      <c r="P380" s="85"/>
      <c r="Q380" s="229"/>
      <c r="R380" s="331"/>
      <c r="S380" s="332"/>
      <c r="T380" s="30"/>
      <c r="U380" s="9"/>
      <c r="V380" s="181" t="e">
        <f t="shared" si="54"/>
        <v>#DIV/0!</v>
      </c>
      <c r="W380" s="9"/>
      <c r="X380" s="47"/>
      <c r="Y380" s="181">
        <f t="shared" si="53"/>
        <v>0</v>
      </c>
      <c r="Z380" s="9"/>
      <c r="AA380" s="9"/>
      <c r="AB380" s="9"/>
      <c r="AC380" s="9"/>
    </row>
    <row r="381" spans="1:29" ht="14.25">
      <c r="A381" s="10"/>
      <c r="B381" s="9"/>
      <c r="C381" s="11"/>
      <c r="D381" s="9"/>
      <c r="E381" s="9"/>
      <c r="F381" s="9"/>
      <c r="G381" s="76"/>
      <c r="H381" s="13"/>
      <c r="I381" s="9"/>
      <c r="J381" s="9"/>
      <c r="K381" s="226"/>
      <c r="L381" s="359"/>
      <c r="M381" s="175"/>
      <c r="N381" s="227"/>
      <c r="O381" s="227"/>
      <c r="P381" s="85"/>
      <c r="Q381" s="229"/>
      <c r="R381" s="331"/>
      <c r="S381" s="332"/>
      <c r="T381" s="30"/>
      <c r="U381" s="9"/>
      <c r="V381" s="181" t="e">
        <f t="shared" si="54"/>
        <v>#DIV/0!</v>
      </c>
      <c r="W381" s="9"/>
      <c r="X381" s="47"/>
      <c r="Y381" s="181">
        <f t="shared" si="53"/>
        <v>0</v>
      </c>
      <c r="Z381" s="9"/>
      <c r="AA381" s="9"/>
      <c r="AB381" s="9"/>
      <c r="AC381" s="9"/>
    </row>
    <row r="382" spans="1:29" ht="14.25">
      <c r="A382" s="10"/>
      <c r="B382" s="9"/>
      <c r="C382" s="11"/>
      <c r="D382" s="9"/>
      <c r="E382" s="9"/>
      <c r="F382" s="9"/>
      <c r="G382" s="76"/>
      <c r="H382" s="13"/>
      <c r="I382" s="9"/>
      <c r="J382" s="9"/>
      <c r="K382" s="226"/>
      <c r="L382" s="359"/>
      <c r="M382" s="175"/>
      <c r="N382" s="227"/>
      <c r="O382" s="227"/>
      <c r="P382" s="85"/>
      <c r="Q382" s="229"/>
      <c r="R382" s="331"/>
      <c r="S382" s="332"/>
      <c r="T382" s="30"/>
      <c r="U382" s="9"/>
      <c r="V382" s="181" t="e">
        <f t="shared" si="54"/>
        <v>#DIV/0!</v>
      </c>
      <c r="W382" s="9"/>
      <c r="X382" s="47"/>
      <c r="Y382" s="181">
        <f t="shared" si="53"/>
        <v>0</v>
      </c>
      <c r="Z382" s="9"/>
      <c r="AA382" s="9"/>
      <c r="AB382" s="9"/>
      <c r="AC382" s="9"/>
    </row>
    <row r="383" spans="1:29" ht="14.25">
      <c r="A383" s="10"/>
      <c r="B383" s="9"/>
      <c r="C383" s="11"/>
      <c r="D383" s="9"/>
      <c r="E383" s="9"/>
      <c r="F383" s="9"/>
      <c r="G383" s="76"/>
      <c r="H383" s="13"/>
      <c r="I383" s="9"/>
      <c r="J383" s="9"/>
      <c r="K383" s="226"/>
      <c r="L383" s="359"/>
      <c r="M383" s="175"/>
      <c r="N383" s="227"/>
      <c r="O383" s="227"/>
      <c r="P383" s="85"/>
      <c r="Q383" s="229"/>
      <c r="R383" s="331"/>
      <c r="S383" s="332"/>
      <c r="T383" s="30"/>
      <c r="U383" s="9"/>
      <c r="V383" s="181" t="e">
        <f t="shared" si="54"/>
        <v>#DIV/0!</v>
      </c>
      <c r="W383" s="9"/>
      <c r="X383" s="47"/>
      <c r="Y383" s="181">
        <f t="shared" si="53"/>
        <v>0</v>
      </c>
      <c r="Z383" s="9"/>
      <c r="AA383" s="9"/>
      <c r="AB383" s="9"/>
      <c r="AC383" s="9"/>
    </row>
    <row r="384" spans="1:29" ht="14.25">
      <c r="A384" s="10"/>
      <c r="B384" s="9"/>
      <c r="C384" s="11"/>
      <c r="D384" s="9"/>
      <c r="E384" s="9"/>
      <c r="F384" s="9"/>
      <c r="G384" s="76"/>
      <c r="H384" s="13"/>
      <c r="I384" s="9"/>
      <c r="J384" s="9"/>
      <c r="K384" s="226"/>
      <c r="L384" s="359"/>
      <c r="M384" s="175"/>
      <c r="N384" s="227"/>
      <c r="O384" s="227"/>
      <c r="P384" s="85"/>
      <c r="Q384" s="229"/>
      <c r="R384" s="331"/>
      <c r="S384" s="332"/>
      <c r="T384" s="30"/>
      <c r="U384" s="9"/>
      <c r="V384" s="181" t="e">
        <f t="shared" si="54"/>
        <v>#DIV/0!</v>
      </c>
      <c r="W384" s="9"/>
      <c r="X384" s="47"/>
      <c r="Y384" s="181">
        <f t="shared" si="53"/>
        <v>0</v>
      </c>
      <c r="Z384" s="9"/>
      <c r="AA384" s="9"/>
      <c r="AB384" s="9"/>
      <c r="AC384" s="9"/>
    </row>
    <row r="385" spans="1:29" ht="14.25">
      <c r="A385" s="10"/>
      <c r="B385" s="9"/>
      <c r="C385" s="11"/>
      <c r="D385" s="9"/>
      <c r="E385" s="9"/>
      <c r="F385" s="9"/>
      <c r="G385" s="76"/>
      <c r="H385" s="13"/>
      <c r="I385" s="9"/>
      <c r="J385" s="9"/>
      <c r="K385" s="226"/>
      <c r="L385" s="359"/>
      <c r="M385" s="175"/>
      <c r="N385" s="227"/>
      <c r="O385" s="227"/>
      <c r="P385" s="85"/>
      <c r="Q385" s="229"/>
      <c r="R385" s="331"/>
      <c r="S385" s="332"/>
      <c r="T385" s="30"/>
      <c r="U385" s="9"/>
      <c r="V385" s="181" t="e">
        <f t="shared" si="54"/>
        <v>#DIV/0!</v>
      </c>
      <c r="W385" s="9"/>
      <c r="X385" s="47"/>
      <c r="Y385" s="181">
        <f t="shared" si="53"/>
        <v>0</v>
      </c>
      <c r="Z385" s="9"/>
      <c r="AA385" s="9"/>
      <c r="AB385" s="9"/>
      <c r="AC385" s="9"/>
    </row>
    <row r="386" spans="1:29" ht="14.25">
      <c r="A386" s="10"/>
      <c r="B386" s="9"/>
      <c r="C386" s="11"/>
      <c r="D386" s="9"/>
      <c r="E386" s="9"/>
      <c r="F386" s="9"/>
      <c r="G386" s="76"/>
      <c r="H386" s="13"/>
      <c r="I386" s="9"/>
      <c r="J386" s="9"/>
      <c r="K386" s="226"/>
      <c r="L386" s="359"/>
      <c r="M386" s="175"/>
      <c r="N386" s="227"/>
      <c r="O386" s="227"/>
      <c r="P386" s="85"/>
      <c r="Q386" s="229"/>
      <c r="R386" s="331"/>
      <c r="S386" s="332"/>
      <c r="T386" s="30"/>
      <c r="U386" s="9"/>
      <c r="V386" s="181" t="e">
        <f t="shared" si="54"/>
        <v>#DIV/0!</v>
      </c>
      <c r="W386" s="9"/>
      <c r="X386" s="47"/>
      <c r="Y386" s="181">
        <f t="shared" si="53"/>
        <v>0</v>
      </c>
      <c r="Z386" s="9"/>
      <c r="AA386" s="9"/>
      <c r="AB386" s="9"/>
      <c r="AC386" s="9"/>
    </row>
    <row r="387" spans="1:29" ht="14.25">
      <c r="A387" s="10"/>
      <c r="B387" s="9"/>
      <c r="C387" s="11"/>
      <c r="D387" s="9"/>
      <c r="E387" s="9"/>
      <c r="F387" s="9"/>
      <c r="G387" s="76"/>
      <c r="H387" s="13"/>
      <c r="I387" s="9"/>
      <c r="J387" s="9"/>
      <c r="K387" s="226"/>
      <c r="L387" s="359"/>
      <c r="M387" s="175"/>
      <c r="N387" s="227"/>
      <c r="O387" s="227"/>
      <c r="P387" s="85"/>
      <c r="Q387" s="229"/>
      <c r="R387" s="331"/>
      <c r="S387" s="332"/>
      <c r="T387" s="30"/>
      <c r="U387" s="9"/>
      <c r="V387" s="181" t="e">
        <f t="shared" si="54"/>
        <v>#DIV/0!</v>
      </c>
      <c r="W387" s="9"/>
      <c r="X387" s="47"/>
      <c r="Y387" s="181">
        <f t="shared" si="53"/>
        <v>0</v>
      </c>
      <c r="Z387" s="9"/>
      <c r="AA387" s="9"/>
      <c r="AB387" s="9"/>
      <c r="AC387" s="9"/>
    </row>
    <row r="388" spans="1:29" ht="14.25">
      <c r="A388" s="10"/>
      <c r="B388" s="9"/>
      <c r="C388" s="11"/>
      <c r="D388" s="9"/>
      <c r="E388" s="9"/>
      <c r="F388" s="9"/>
      <c r="G388" s="76"/>
      <c r="H388" s="13"/>
      <c r="I388" s="9"/>
      <c r="J388" s="9"/>
      <c r="K388" s="226"/>
      <c r="L388" s="359"/>
      <c r="M388" s="175"/>
      <c r="N388" s="227"/>
      <c r="O388" s="227"/>
      <c r="P388" s="85"/>
      <c r="Q388" s="229"/>
      <c r="R388" s="331"/>
      <c r="S388" s="332"/>
      <c r="T388" s="30"/>
      <c r="U388" s="9"/>
      <c r="V388" s="181" t="e">
        <f t="shared" si="54"/>
        <v>#DIV/0!</v>
      </c>
      <c r="W388" s="9"/>
      <c r="X388" s="47"/>
      <c r="Y388" s="181">
        <f t="shared" si="53"/>
        <v>0</v>
      </c>
      <c r="Z388" s="9"/>
      <c r="AA388" s="9"/>
      <c r="AB388" s="9"/>
      <c r="AC388" s="9"/>
    </row>
    <row r="389" spans="1:29" ht="14.25">
      <c r="A389" s="10"/>
      <c r="B389" s="9"/>
      <c r="C389" s="11"/>
      <c r="D389" s="9"/>
      <c r="E389" s="9"/>
      <c r="F389" s="9"/>
      <c r="G389" s="76"/>
      <c r="H389" s="13"/>
      <c r="I389" s="9"/>
      <c r="J389" s="9"/>
      <c r="K389" s="226"/>
      <c r="L389" s="359"/>
      <c r="M389" s="175"/>
      <c r="N389" s="227"/>
      <c r="O389" s="227"/>
      <c r="P389" s="85"/>
      <c r="Q389" s="229"/>
      <c r="R389" s="331"/>
      <c r="S389" s="332"/>
      <c r="T389" s="30"/>
      <c r="U389" s="9"/>
      <c r="V389" s="181" t="e">
        <f t="shared" si="54"/>
        <v>#DIV/0!</v>
      </c>
      <c r="W389" s="9"/>
      <c r="X389" s="47"/>
      <c r="Y389" s="181">
        <f t="shared" si="53"/>
        <v>0</v>
      </c>
      <c r="Z389" s="9"/>
      <c r="AA389" s="9"/>
      <c r="AB389" s="9"/>
      <c r="AC389" s="9"/>
    </row>
    <row r="390" spans="1:29" ht="14.25">
      <c r="A390" s="10"/>
      <c r="B390" s="9"/>
      <c r="C390" s="11"/>
      <c r="D390" s="9"/>
      <c r="E390" s="9"/>
      <c r="F390" s="9"/>
      <c r="G390" s="76"/>
      <c r="H390" s="13"/>
      <c r="I390" s="9"/>
      <c r="J390" s="9"/>
      <c r="K390" s="226"/>
      <c r="L390" s="359"/>
      <c r="M390" s="175"/>
      <c r="N390" s="227"/>
      <c r="O390" s="227"/>
      <c r="P390" s="85"/>
      <c r="Q390" s="229"/>
      <c r="R390" s="331"/>
      <c r="S390" s="332"/>
      <c r="T390" s="30"/>
      <c r="U390" s="9"/>
      <c r="V390" s="181" t="e">
        <f t="shared" si="54"/>
        <v>#DIV/0!</v>
      </c>
      <c r="W390" s="9"/>
      <c r="X390" s="47"/>
      <c r="Y390" s="181">
        <f t="shared" si="53"/>
        <v>0</v>
      </c>
      <c r="Z390" s="9"/>
      <c r="AA390" s="9"/>
      <c r="AB390" s="9"/>
      <c r="AC390" s="9"/>
    </row>
    <row r="391" spans="1:29" ht="14.25">
      <c r="A391" s="10"/>
      <c r="B391" s="9"/>
      <c r="C391" s="11"/>
      <c r="D391" s="9"/>
      <c r="E391" s="9"/>
      <c r="F391" s="9"/>
      <c r="G391" s="76"/>
      <c r="H391" s="13"/>
      <c r="I391" s="9"/>
      <c r="J391" s="9"/>
      <c r="K391" s="226"/>
      <c r="L391" s="359"/>
      <c r="M391" s="175"/>
      <c r="N391" s="227"/>
      <c r="O391" s="227"/>
      <c r="P391" s="85"/>
      <c r="Q391" s="229"/>
      <c r="R391" s="331"/>
      <c r="S391" s="332"/>
      <c r="T391" s="30"/>
      <c r="U391" s="9"/>
      <c r="V391" s="181" t="e">
        <f t="shared" si="54"/>
        <v>#DIV/0!</v>
      </c>
      <c r="W391" s="9"/>
      <c r="X391" s="47"/>
      <c r="Y391" s="181">
        <f t="shared" si="53"/>
        <v>0</v>
      </c>
      <c r="Z391" s="9"/>
      <c r="AA391" s="9"/>
      <c r="AB391" s="9"/>
      <c r="AC391" s="9"/>
    </row>
    <row r="392" spans="1:29" ht="14.25">
      <c r="A392" s="10"/>
      <c r="B392" s="9"/>
      <c r="C392" s="11"/>
      <c r="D392" s="9"/>
      <c r="E392" s="9"/>
      <c r="F392" s="9"/>
      <c r="G392" s="76"/>
      <c r="H392" s="13"/>
      <c r="I392" s="9"/>
      <c r="J392" s="9"/>
      <c r="K392" s="226"/>
      <c r="L392" s="359"/>
      <c r="M392" s="175"/>
      <c r="N392" s="227"/>
      <c r="O392" s="227"/>
      <c r="P392" s="85"/>
      <c r="Q392" s="229"/>
      <c r="R392" s="331"/>
      <c r="S392" s="332"/>
      <c r="T392" s="30"/>
      <c r="U392" s="9"/>
      <c r="V392" s="181" t="e">
        <f t="shared" si="54"/>
        <v>#DIV/0!</v>
      </c>
      <c r="W392" s="9"/>
      <c r="X392" s="47"/>
      <c r="Y392" s="181">
        <f t="shared" si="53"/>
        <v>0</v>
      </c>
      <c r="Z392" s="9"/>
      <c r="AA392" s="9"/>
      <c r="AB392" s="9"/>
      <c r="AC392" s="9"/>
    </row>
    <row r="393" spans="1:29" ht="14.25">
      <c r="A393" s="10"/>
      <c r="B393" s="9"/>
      <c r="C393" s="11"/>
      <c r="D393" s="9"/>
      <c r="E393" s="9"/>
      <c r="F393" s="9"/>
      <c r="G393" s="76"/>
      <c r="H393" s="13"/>
      <c r="I393" s="9"/>
      <c r="J393" s="9"/>
      <c r="K393" s="226"/>
      <c r="L393" s="359"/>
      <c r="M393" s="175"/>
      <c r="N393" s="227"/>
      <c r="O393" s="227"/>
      <c r="P393" s="85"/>
      <c r="Q393" s="229"/>
      <c r="R393" s="331"/>
      <c r="S393" s="332"/>
      <c r="T393" s="30"/>
      <c r="U393" s="9"/>
      <c r="V393" s="181" t="e">
        <f t="shared" si="54"/>
        <v>#DIV/0!</v>
      </c>
      <c r="W393" s="9"/>
      <c r="X393" s="47"/>
      <c r="Y393" s="181">
        <f t="shared" si="53"/>
        <v>0</v>
      </c>
      <c r="Z393" s="9"/>
      <c r="AA393" s="9"/>
      <c r="AB393" s="9"/>
      <c r="AC393" s="9"/>
    </row>
    <row r="394" spans="1:29" ht="14.25">
      <c r="A394" s="10"/>
      <c r="B394" s="9"/>
      <c r="C394" s="11"/>
      <c r="D394" s="9"/>
      <c r="E394" s="9"/>
      <c r="F394" s="9"/>
      <c r="G394" s="76"/>
      <c r="H394" s="13"/>
      <c r="I394" s="9"/>
      <c r="J394" s="9"/>
      <c r="K394" s="226"/>
      <c r="L394" s="359"/>
      <c r="M394" s="175"/>
      <c r="N394" s="227"/>
      <c r="O394" s="227"/>
      <c r="P394" s="85"/>
      <c r="Q394" s="229"/>
      <c r="R394" s="331"/>
      <c r="S394" s="332"/>
      <c r="T394" s="30"/>
      <c r="U394" s="9"/>
      <c r="V394" s="181" t="e">
        <f t="shared" si="54"/>
        <v>#DIV/0!</v>
      </c>
      <c r="W394" s="9"/>
      <c r="X394" s="47"/>
      <c r="Y394" s="181">
        <f t="shared" si="53"/>
        <v>0</v>
      </c>
      <c r="Z394" s="9"/>
      <c r="AA394" s="9"/>
      <c r="AB394" s="9"/>
      <c r="AC394" s="9"/>
    </row>
    <row r="395" spans="1:29" ht="14.25">
      <c r="A395" s="10"/>
      <c r="B395" s="9"/>
      <c r="C395" s="11"/>
      <c r="D395" s="9"/>
      <c r="E395" s="9"/>
      <c r="F395" s="9"/>
      <c r="G395" s="76"/>
      <c r="H395" s="13"/>
      <c r="I395" s="9"/>
      <c r="J395" s="9"/>
      <c r="K395" s="226"/>
      <c r="L395" s="359"/>
      <c r="M395" s="175"/>
      <c r="N395" s="227"/>
      <c r="O395" s="227"/>
      <c r="P395" s="85"/>
      <c r="Q395" s="229"/>
      <c r="R395" s="331"/>
      <c r="S395" s="332"/>
      <c r="T395" s="30"/>
      <c r="U395" s="9"/>
      <c r="V395" s="181" t="e">
        <f t="shared" si="54"/>
        <v>#DIV/0!</v>
      </c>
      <c r="W395" s="9"/>
      <c r="X395" s="47"/>
      <c r="Y395" s="181">
        <f t="shared" si="53"/>
        <v>0</v>
      </c>
      <c r="Z395" s="9"/>
      <c r="AA395" s="9"/>
      <c r="AB395" s="9"/>
      <c r="AC395" s="9"/>
    </row>
    <row r="396" spans="1:29" ht="14.25">
      <c r="A396" s="10"/>
      <c r="B396" s="9"/>
      <c r="C396" s="11"/>
      <c r="D396" s="9"/>
      <c r="E396" s="9"/>
      <c r="F396" s="9"/>
      <c r="G396" s="76"/>
      <c r="H396" s="13"/>
      <c r="I396" s="9"/>
      <c r="J396" s="9"/>
      <c r="K396" s="226"/>
      <c r="L396" s="359"/>
      <c r="M396" s="175"/>
      <c r="N396" s="227"/>
      <c r="O396" s="227"/>
      <c r="P396" s="85"/>
      <c r="Q396" s="229"/>
      <c r="R396" s="331"/>
      <c r="S396" s="332"/>
      <c r="T396" s="30"/>
      <c r="U396" s="9"/>
      <c r="V396" s="181" t="e">
        <f t="shared" si="54"/>
        <v>#DIV/0!</v>
      </c>
      <c r="W396" s="9"/>
      <c r="X396" s="47"/>
      <c r="Y396" s="181">
        <f t="shared" si="53"/>
        <v>0</v>
      </c>
      <c r="Z396" s="9"/>
      <c r="AA396" s="9"/>
      <c r="AB396" s="9"/>
      <c r="AC396" s="9"/>
    </row>
    <row r="397" spans="1:29" ht="14.25">
      <c r="A397" s="10"/>
      <c r="B397" s="9"/>
      <c r="C397" s="11"/>
      <c r="D397" s="9"/>
      <c r="E397" s="9"/>
      <c r="F397" s="9"/>
      <c r="G397" s="76"/>
      <c r="H397" s="13"/>
      <c r="I397" s="9"/>
      <c r="J397" s="9"/>
      <c r="K397" s="226"/>
      <c r="L397" s="359"/>
      <c r="M397" s="175"/>
      <c r="N397" s="227"/>
      <c r="O397" s="227"/>
      <c r="P397" s="85"/>
      <c r="Q397" s="229"/>
      <c r="R397" s="331"/>
      <c r="S397" s="332"/>
      <c r="T397" s="30"/>
      <c r="U397" s="9"/>
      <c r="V397" s="181" t="e">
        <f t="shared" si="54"/>
        <v>#DIV/0!</v>
      </c>
      <c r="W397" s="9"/>
      <c r="X397" s="47"/>
      <c r="Y397" s="181">
        <f t="shared" si="53"/>
        <v>0</v>
      </c>
      <c r="Z397" s="9"/>
      <c r="AA397" s="9"/>
      <c r="AB397" s="9"/>
      <c r="AC397" s="9"/>
    </row>
    <row r="398" spans="1:29" ht="14.25">
      <c r="A398" s="10"/>
      <c r="B398" s="9"/>
      <c r="C398" s="11"/>
      <c r="D398" s="9"/>
      <c r="E398" s="9"/>
      <c r="F398" s="9"/>
      <c r="G398" s="76"/>
      <c r="H398" s="13"/>
      <c r="I398" s="9"/>
      <c r="J398" s="9"/>
      <c r="K398" s="226"/>
      <c r="L398" s="359"/>
      <c r="M398" s="175"/>
      <c r="N398" s="227"/>
      <c r="O398" s="227"/>
      <c r="P398" s="85"/>
      <c r="Q398" s="229"/>
      <c r="R398" s="331"/>
      <c r="S398" s="332"/>
      <c r="T398" s="30"/>
      <c r="U398" s="9"/>
      <c r="V398" s="181" t="e">
        <f t="shared" si="54"/>
        <v>#DIV/0!</v>
      </c>
      <c r="W398" s="9"/>
      <c r="X398" s="47"/>
      <c r="Y398" s="181">
        <f t="shared" si="53"/>
        <v>0</v>
      </c>
      <c r="Z398" s="9"/>
      <c r="AA398" s="9"/>
      <c r="AB398" s="9"/>
      <c r="AC398" s="9"/>
    </row>
    <row r="399" spans="1:29" ht="14.25">
      <c r="A399" s="10"/>
      <c r="B399" s="9"/>
      <c r="C399" s="11"/>
      <c r="D399" s="9"/>
      <c r="E399" s="9"/>
      <c r="F399" s="9"/>
      <c r="G399" s="76"/>
      <c r="H399" s="13"/>
      <c r="I399" s="9"/>
      <c r="J399" s="9"/>
      <c r="K399" s="226"/>
      <c r="L399" s="359"/>
      <c r="M399" s="175"/>
      <c r="N399" s="227"/>
      <c r="O399" s="227"/>
      <c r="P399" s="85"/>
      <c r="Q399" s="229"/>
      <c r="R399" s="331"/>
      <c r="S399" s="332"/>
      <c r="T399" s="30"/>
      <c r="U399" s="9"/>
      <c r="V399" s="181" t="e">
        <f t="shared" si="54"/>
        <v>#DIV/0!</v>
      </c>
      <c r="W399" s="9"/>
      <c r="X399" s="47"/>
      <c r="Y399" s="181">
        <f t="shared" si="53"/>
        <v>0</v>
      </c>
      <c r="Z399" s="9"/>
      <c r="AA399" s="9"/>
      <c r="AB399" s="9"/>
      <c r="AC399" s="9"/>
    </row>
    <row r="400" spans="1:29" ht="14.25">
      <c r="A400" s="10"/>
      <c r="B400" s="9"/>
      <c r="C400" s="11"/>
      <c r="D400" s="9"/>
      <c r="E400" s="9"/>
      <c r="F400" s="9"/>
      <c r="G400" s="76"/>
      <c r="H400" s="13"/>
      <c r="I400" s="9"/>
      <c r="J400" s="9"/>
      <c r="K400" s="226"/>
      <c r="L400" s="359"/>
      <c r="M400" s="175"/>
      <c r="N400" s="227"/>
      <c r="O400" s="227"/>
      <c r="P400" s="85"/>
      <c r="Q400" s="229"/>
      <c r="R400" s="331"/>
      <c r="S400" s="332"/>
      <c r="T400" s="30"/>
      <c r="U400" s="9"/>
      <c r="V400" s="181" t="e">
        <f t="shared" si="54"/>
        <v>#DIV/0!</v>
      </c>
      <c r="W400" s="9"/>
      <c r="X400" s="47"/>
      <c r="Y400" s="181">
        <f t="shared" si="53"/>
        <v>0</v>
      </c>
      <c r="Z400" s="9"/>
      <c r="AA400" s="9"/>
      <c r="AB400" s="9"/>
      <c r="AC400" s="9"/>
    </row>
    <row r="401" spans="1:29" ht="14.25">
      <c r="A401" s="10"/>
      <c r="B401" s="9"/>
      <c r="C401" s="11"/>
      <c r="D401" s="9"/>
      <c r="E401" s="9"/>
      <c r="F401" s="9"/>
      <c r="G401" s="76"/>
      <c r="H401" s="13"/>
      <c r="I401" s="9"/>
      <c r="J401" s="9"/>
      <c r="K401" s="226"/>
      <c r="L401" s="359"/>
      <c r="M401" s="175"/>
      <c r="N401" s="227"/>
      <c r="O401" s="227"/>
      <c r="P401" s="85"/>
      <c r="Q401" s="229"/>
      <c r="R401" s="331"/>
      <c r="S401" s="332"/>
      <c r="T401" s="30"/>
      <c r="U401" s="9"/>
      <c r="V401" s="181" t="e">
        <f t="shared" si="54"/>
        <v>#DIV/0!</v>
      </c>
      <c r="W401" s="9"/>
      <c r="X401" s="47"/>
      <c r="Y401" s="181">
        <f t="shared" si="53"/>
        <v>0</v>
      </c>
      <c r="Z401" s="9"/>
      <c r="AA401" s="9"/>
      <c r="AB401" s="9"/>
      <c r="AC401" s="9"/>
    </row>
    <row r="402" spans="1:29" ht="14.25">
      <c r="A402" s="10"/>
      <c r="B402" s="9"/>
      <c r="C402" s="11"/>
      <c r="D402" s="9"/>
      <c r="E402" s="9"/>
      <c r="F402" s="9"/>
      <c r="G402" s="76"/>
      <c r="H402" s="13"/>
      <c r="I402" s="9"/>
      <c r="J402" s="9"/>
      <c r="K402" s="226"/>
      <c r="L402" s="359"/>
      <c r="M402" s="175"/>
      <c r="N402" s="227"/>
      <c r="O402" s="227"/>
      <c r="P402" s="85"/>
      <c r="Q402" s="229"/>
      <c r="R402" s="331"/>
      <c r="S402" s="332"/>
      <c r="T402" s="30"/>
      <c r="U402" s="9"/>
      <c r="V402" s="181" t="e">
        <f t="shared" si="54"/>
        <v>#DIV/0!</v>
      </c>
      <c r="W402" s="9"/>
      <c r="X402" s="47"/>
      <c r="Y402" s="181">
        <f t="shared" si="53"/>
        <v>0</v>
      </c>
      <c r="Z402" s="9"/>
      <c r="AA402" s="9"/>
      <c r="AB402" s="9"/>
      <c r="AC402" s="9"/>
    </row>
    <row r="403" spans="1:29" ht="14.25">
      <c r="A403" s="10"/>
      <c r="B403" s="9"/>
      <c r="C403" s="11"/>
      <c r="D403" s="9"/>
      <c r="E403" s="9"/>
      <c r="F403" s="9"/>
      <c r="G403" s="76"/>
      <c r="H403" s="13"/>
      <c r="I403" s="9"/>
      <c r="J403" s="9"/>
      <c r="K403" s="226"/>
      <c r="L403" s="359"/>
      <c r="M403" s="175"/>
      <c r="N403" s="227"/>
      <c r="O403" s="227"/>
      <c r="P403" s="85"/>
      <c r="Q403" s="229"/>
      <c r="R403" s="331"/>
      <c r="S403" s="332"/>
      <c r="T403" s="30"/>
      <c r="U403" s="9"/>
      <c r="V403" s="181" t="e">
        <f t="shared" si="54"/>
        <v>#DIV/0!</v>
      </c>
      <c r="W403" s="9"/>
      <c r="X403" s="47"/>
      <c r="Y403" s="181">
        <f t="shared" si="53"/>
        <v>0</v>
      </c>
      <c r="Z403" s="9"/>
      <c r="AA403" s="9"/>
      <c r="AB403" s="9"/>
      <c r="AC403" s="9"/>
    </row>
    <row r="404" spans="1:29" ht="14.25">
      <c r="A404" s="10"/>
      <c r="B404" s="9"/>
      <c r="C404" s="11"/>
      <c r="D404" s="9"/>
      <c r="E404" s="9"/>
      <c r="F404" s="9"/>
      <c r="G404" s="76"/>
      <c r="H404" s="13"/>
      <c r="I404" s="9"/>
      <c r="J404" s="9"/>
      <c r="K404" s="226"/>
      <c r="L404" s="359"/>
      <c r="M404" s="175"/>
      <c r="N404" s="227"/>
      <c r="O404" s="227"/>
      <c r="P404" s="85"/>
      <c r="Q404" s="229"/>
      <c r="R404" s="331"/>
      <c r="S404" s="332"/>
      <c r="T404" s="30"/>
      <c r="U404" s="9"/>
      <c r="V404" s="181" t="e">
        <f t="shared" si="54"/>
        <v>#DIV/0!</v>
      </c>
      <c r="W404" s="9"/>
      <c r="X404" s="47"/>
      <c r="Y404" s="181">
        <f t="shared" si="53"/>
        <v>0</v>
      </c>
      <c r="Z404" s="9"/>
      <c r="AA404" s="9"/>
      <c r="AB404" s="9"/>
      <c r="AC404" s="9"/>
    </row>
    <row r="405" spans="1:29" ht="14.25">
      <c r="A405" s="10"/>
      <c r="B405" s="9"/>
      <c r="C405" s="11"/>
      <c r="D405" s="9"/>
      <c r="E405" s="9"/>
      <c r="F405" s="9"/>
      <c r="G405" s="76"/>
      <c r="H405" s="13"/>
      <c r="I405" s="9"/>
      <c r="J405" s="9"/>
      <c r="K405" s="226"/>
      <c r="L405" s="359"/>
      <c r="M405" s="175"/>
      <c r="N405" s="227"/>
      <c r="O405" s="227"/>
      <c r="P405" s="85"/>
      <c r="Q405" s="229"/>
      <c r="R405" s="331"/>
      <c r="S405" s="332"/>
      <c r="T405" s="30"/>
      <c r="U405" s="9"/>
      <c r="V405" s="181" t="e">
        <f t="shared" si="54"/>
        <v>#DIV/0!</v>
      </c>
      <c r="W405" s="9"/>
      <c r="X405" s="47"/>
      <c r="Y405" s="181">
        <f t="shared" si="53"/>
        <v>0</v>
      </c>
      <c r="Z405" s="9"/>
      <c r="AA405" s="9"/>
      <c r="AB405" s="9"/>
      <c r="AC405" s="9"/>
    </row>
    <row r="406" spans="1:29" ht="14.25">
      <c r="A406" s="10"/>
      <c r="B406" s="9"/>
      <c r="C406" s="11"/>
      <c r="D406" s="9"/>
      <c r="E406" s="9"/>
      <c r="F406" s="9"/>
      <c r="G406" s="76"/>
      <c r="H406" s="13"/>
      <c r="I406" s="9"/>
      <c r="J406" s="9"/>
      <c r="K406" s="226"/>
      <c r="L406" s="359"/>
      <c r="M406" s="175"/>
      <c r="N406" s="227"/>
      <c r="O406" s="227"/>
      <c r="P406" s="85"/>
      <c r="Q406" s="229"/>
      <c r="R406" s="331"/>
      <c r="S406" s="332"/>
      <c r="T406" s="30"/>
      <c r="U406" s="9"/>
      <c r="V406" s="181" t="e">
        <f t="shared" si="54"/>
        <v>#DIV/0!</v>
      </c>
      <c r="W406" s="9"/>
      <c r="X406" s="47"/>
      <c r="Y406" s="181">
        <f t="shared" si="53"/>
        <v>0</v>
      </c>
      <c r="Z406" s="9"/>
      <c r="AA406" s="9"/>
      <c r="AB406" s="9"/>
      <c r="AC406" s="9"/>
    </row>
    <row r="407" spans="1:29" ht="14.25">
      <c r="A407" s="10"/>
      <c r="B407" s="9"/>
      <c r="C407" s="11"/>
      <c r="D407" s="9"/>
      <c r="E407" s="9"/>
      <c r="F407" s="9"/>
      <c r="G407" s="76"/>
      <c r="H407" s="13"/>
      <c r="I407" s="9"/>
      <c r="J407" s="9"/>
      <c r="K407" s="226"/>
      <c r="L407" s="359"/>
      <c r="M407" s="175"/>
      <c r="N407" s="227"/>
      <c r="O407" s="227"/>
      <c r="P407" s="85"/>
      <c r="Q407" s="229"/>
      <c r="R407" s="331"/>
      <c r="S407" s="332"/>
      <c r="T407" s="30"/>
      <c r="U407" s="9"/>
      <c r="V407" s="181" t="e">
        <f t="shared" si="54"/>
        <v>#DIV/0!</v>
      </c>
      <c r="W407" s="9"/>
      <c r="X407" s="47"/>
      <c r="Y407" s="181">
        <f t="shared" si="53"/>
        <v>0</v>
      </c>
      <c r="Z407" s="9"/>
      <c r="AA407" s="9"/>
      <c r="AB407" s="9"/>
      <c r="AC407" s="9"/>
    </row>
    <row r="408" spans="1:29" ht="14.25">
      <c r="A408" s="10"/>
      <c r="B408" s="9"/>
      <c r="C408" s="11"/>
      <c r="D408" s="9"/>
      <c r="E408" s="9"/>
      <c r="F408" s="9"/>
      <c r="G408" s="76"/>
      <c r="H408" s="13"/>
      <c r="I408" s="9"/>
      <c r="J408" s="9"/>
      <c r="K408" s="226"/>
      <c r="L408" s="359"/>
      <c r="M408" s="175"/>
      <c r="N408" s="227"/>
      <c r="O408" s="227"/>
      <c r="P408" s="85"/>
      <c r="Q408" s="229"/>
      <c r="R408" s="331"/>
      <c r="S408" s="332"/>
      <c r="T408" s="30"/>
      <c r="U408" s="9"/>
      <c r="V408" s="181" t="e">
        <f t="shared" si="54"/>
        <v>#DIV/0!</v>
      </c>
      <c r="W408" s="9"/>
      <c r="X408" s="47"/>
      <c r="Y408" s="181">
        <f t="shared" si="53"/>
        <v>0</v>
      </c>
      <c r="Z408" s="9"/>
      <c r="AA408" s="9"/>
      <c r="AB408" s="9"/>
      <c r="AC408" s="9"/>
    </row>
    <row r="409" spans="1:29" ht="14.25">
      <c r="A409" s="10"/>
      <c r="B409" s="9"/>
      <c r="C409" s="11"/>
      <c r="D409" s="9"/>
      <c r="E409" s="9"/>
      <c r="F409" s="9"/>
      <c r="G409" s="76"/>
      <c r="H409" s="13"/>
      <c r="I409" s="9"/>
      <c r="J409" s="9"/>
      <c r="K409" s="226"/>
      <c r="L409" s="359"/>
      <c r="M409" s="175"/>
      <c r="N409" s="227"/>
      <c r="O409" s="227"/>
      <c r="P409" s="85"/>
      <c r="Q409" s="229"/>
      <c r="R409" s="331"/>
      <c r="S409" s="332"/>
      <c r="T409" s="30"/>
      <c r="U409" s="9"/>
      <c r="V409" s="181" t="e">
        <f t="shared" si="54"/>
        <v>#DIV/0!</v>
      </c>
      <c r="W409" s="9"/>
      <c r="X409" s="47"/>
      <c r="Y409" s="181">
        <f t="shared" si="53"/>
        <v>0</v>
      </c>
      <c r="Z409" s="9"/>
      <c r="AA409" s="9"/>
      <c r="AB409" s="9"/>
      <c r="AC409" s="9"/>
    </row>
    <row r="410" spans="1:29" ht="14.25">
      <c r="A410" s="10"/>
      <c r="B410" s="9"/>
      <c r="C410" s="11"/>
      <c r="D410" s="9"/>
      <c r="E410" s="9"/>
      <c r="F410" s="9"/>
      <c r="G410" s="76"/>
      <c r="H410" s="13"/>
      <c r="I410" s="9"/>
      <c r="J410" s="9"/>
      <c r="K410" s="226"/>
      <c r="L410" s="359"/>
      <c r="M410" s="175"/>
      <c r="N410" s="227"/>
      <c r="O410" s="227"/>
      <c r="P410" s="85"/>
      <c r="Q410" s="229"/>
      <c r="R410" s="331"/>
      <c r="S410" s="332"/>
      <c r="T410" s="30"/>
      <c r="U410" s="9"/>
      <c r="V410" s="181" t="e">
        <f t="shared" si="54"/>
        <v>#DIV/0!</v>
      </c>
      <c r="W410" s="9"/>
      <c r="X410" s="47"/>
      <c r="Y410" s="181">
        <f t="shared" si="53"/>
        <v>0</v>
      </c>
      <c r="Z410" s="9"/>
      <c r="AA410" s="9"/>
      <c r="AB410" s="9"/>
      <c r="AC410" s="9"/>
    </row>
    <row r="411" spans="1:29" ht="14.25">
      <c r="A411" s="10"/>
      <c r="B411" s="9"/>
      <c r="C411" s="11"/>
      <c r="D411" s="9"/>
      <c r="E411" s="9"/>
      <c r="F411" s="9"/>
      <c r="G411" s="76"/>
      <c r="H411" s="13"/>
      <c r="I411" s="9"/>
      <c r="J411" s="9"/>
      <c r="K411" s="226"/>
      <c r="L411" s="359"/>
      <c r="M411" s="175"/>
      <c r="N411" s="227"/>
      <c r="O411" s="227"/>
      <c r="P411" s="85"/>
      <c r="Q411" s="229"/>
      <c r="R411" s="331"/>
      <c r="S411" s="332"/>
      <c r="T411" s="30"/>
      <c r="U411" s="9"/>
      <c r="V411" s="181" t="e">
        <f t="shared" si="54"/>
        <v>#DIV/0!</v>
      </c>
      <c r="W411" s="9"/>
      <c r="X411" s="47"/>
      <c r="Y411" s="181">
        <f t="shared" si="53"/>
        <v>0</v>
      </c>
      <c r="Z411" s="9"/>
      <c r="AA411" s="9"/>
      <c r="AB411" s="9"/>
      <c r="AC411" s="9"/>
    </row>
    <row r="412" spans="1:29" ht="14.25">
      <c r="A412" s="10"/>
      <c r="B412" s="9"/>
      <c r="C412" s="11"/>
      <c r="D412" s="9"/>
      <c r="E412" s="9"/>
      <c r="F412" s="9"/>
      <c r="G412" s="76"/>
      <c r="H412" s="13"/>
      <c r="I412" s="9"/>
      <c r="J412" s="9"/>
      <c r="K412" s="226"/>
      <c r="L412" s="359"/>
      <c r="M412" s="175"/>
      <c r="N412" s="227"/>
      <c r="O412" s="227"/>
      <c r="P412" s="85"/>
      <c r="Q412" s="229"/>
      <c r="R412" s="331"/>
      <c r="S412" s="332"/>
      <c r="T412" s="30"/>
      <c r="U412" s="9"/>
      <c r="V412" s="181" t="e">
        <f t="shared" si="54"/>
        <v>#DIV/0!</v>
      </c>
      <c r="W412" s="9"/>
      <c r="X412" s="47"/>
      <c r="Y412" s="181">
        <f t="shared" si="53"/>
        <v>0</v>
      </c>
      <c r="Z412" s="9"/>
      <c r="AA412" s="9"/>
      <c r="AB412" s="9"/>
      <c r="AC412" s="9"/>
    </row>
    <row r="413" spans="1:29" ht="14.25">
      <c r="A413" s="10"/>
      <c r="B413" s="9"/>
      <c r="C413" s="11"/>
      <c r="D413" s="9"/>
      <c r="E413" s="9"/>
      <c r="F413" s="9"/>
      <c r="G413" s="76"/>
      <c r="H413" s="13"/>
      <c r="I413" s="9"/>
      <c r="J413" s="9"/>
      <c r="K413" s="226"/>
      <c r="L413" s="359"/>
      <c r="M413" s="175"/>
      <c r="N413" s="227"/>
      <c r="O413" s="227"/>
      <c r="P413" s="85"/>
      <c r="Q413" s="229"/>
      <c r="R413" s="331"/>
      <c r="S413" s="332"/>
      <c r="T413" s="30"/>
      <c r="U413" s="9"/>
      <c r="V413" s="181" t="e">
        <f t="shared" si="54"/>
        <v>#DIV/0!</v>
      </c>
      <c r="W413" s="9"/>
      <c r="X413" s="47"/>
      <c r="Y413" s="181">
        <f t="shared" si="53"/>
        <v>0</v>
      </c>
      <c r="Z413" s="9"/>
      <c r="AA413" s="9"/>
      <c r="AB413" s="9"/>
      <c r="AC413" s="9"/>
    </row>
    <row r="414" spans="1:29" ht="14.25">
      <c r="A414" s="10"/>
      <c r="B414" s="9"/>
      <c r="C414" s="11"/>
      <c r="D414" s="9"/>
      <c r="E414" s="9"/>
      <c r="F414" s="9"/>
      <c r="G414" s="76"/>
      <c r="H414" s="13"/>
      <c r="I414" s="9"/>
      <c r="J414" s="9"/>
      <c r="K414" s="226"/>
      <c r="L414" s="359"/>
      <c r="M414" s="175"/>
      <c r="N414" s="227"/>
      <c r="O414" s="227"/>
      <c r="P414" s="85"/>
      <c r="Q414" s="229"/>
      <c r="R414" s="331"/>
      <c r="S414" s="332"/>
      <c r="T414" s="30"/>
      <c r="U414" s="9"/>
      <c r="V414" s="181" t="e">
        <f t="shared" si="54"/>
        <v>#DIV/0!</v>
      </c>
      <c r="W414" s="9"/>
      <c r="X414" s="47"/>
      <c r="Y414" s="181">
        <f t="shared" si="53"/>
        <v>0</v>
      </c>
      <c r="Z414" s="9"/>
      <c r="AA414" s="9"/>
      <c r="AB414" s="9"/>
      <c r="AC414" s="9"/>
    </row>
    <row r="415" spans="1:29" ht="14.25">
      <c r="A415" s="10"/>
      <c r="B415" s="9"/>
      <c r="C415" s="11"/>
      <c r="D415" s="9"/>
      <c r="E415" s="9"/>
      <c r="F415" s="9"/>
      <c r="G415" s="76"/>
      <c r="H415" s="13"/>
      <c r="I415" s="9"/>
      <c r="J415" s="9"/>
      <c r="K415" s="226"/>
      <c r="L415" s="359"/>
      <c r="M415" s="175"/>
      <c r="N415" s="227"/>
      <c r="O415" s="227"/>
      <c r="P415" s="85"/>
      <c r="Q415" s="229"/>
      <c r="R415" s="331"/>
      <c r="S415" s="332"/>
      <c r="T415" s="30"/>
      <c r="U415" s="9"/>
      <c r="V415" s="181" t="e">
        <f t="shared" si="54"/>
        <v>#DIV/0!</v>
      </c>
      <c r="W415" s="9"/>
      <c r="X415" s="47"/>
      <c r="Y415" s="181">
        <f t="shared" si="53"/>
        <v>0</v>
      </c>
      <c r="Z415" s="9"/>
      <c r="AA415" s="9"/>
      <c r="AB415" s="9"/>
      <c r="AC415" s="9"/>
    </row>
    <row r="416" spans="1:29" ht="14.25">
      <c r="A416" s="10"/>
      <c r="B416" s="9"/>
      <c r="C416" s="11"/>
      <c r="D416" s="9"/>
      <c r="E416" s="9"/>
      <c r="F416" s="9"/>
      <c r="G416" s="76"/>
      <c r="H416" s="13"/>
      <c r="I416" s="9"/>
      <c r="J416" s="9"/>
      <c r="K416" s="226"/>
      <c r="L416" s="359"/>
      <c r="M416" s="175"/>
      <c r="N416" s="227"/>
      <c r="O416" s="227"/>
      <c r="P416" s="85"/>
      <c r="Q416" s="229"/>
      <c r="R416" s="331"/>
      <c r="S416" s="332"/>
      <c r="T416" s="30"/>
      <c r="U416" s="9"/>
      <c r="V416" s="181" t="e">
        <f t="shared" si="54"/>
        <v>#DIV/0!</v>
      </c>
      <c r="W416" s="9"/>
      <c r="X416" s="47"/>
      <c r="Y416" s="181">
        <f t="shared" si="53"/>
        <v>0</v>
      </c>
      <c r="Z416" s="9"/>
      <c r="AA416" s="9"/>
      <c r="AB416" s="9"/>
      <c r="AC416" s="9"/>
    </row>
    <row r="417" spans="1:29" ht="14.25">
      <c r="A417" s="10"/>
      <c r="B417" s="9"/>
      <c r="C417" s="11"/>
      <c r="D417" s="9"/>
      <c r="E417" s="9"/>
      <c r="F417" s="9"/>
      <c r="G417" s="76"/>
      <c r="H417" s="13"/>
      <c r="I417" s="9"/>
      <c r="J417" s="9"/>
      <c r="K417" s="226"/>
      <c r="L417" s="359"/>
      <c r="M417" s="175"/>
      <c r="N417" s="227"/>
      <c r="O417" s="227"/>
      <c r="P417" s="85"/>
      <c r="Q417" s="229"/>
      <c r="R417" s="331"/>
      <c r="S417" s="332"/>
      <c r="T417" s="30"/>
      <c r="U417" s="9"/>
      <c r="V417" s="181" t="e">
        <f t="shared" si="54"/>
        <v>#DIV/0!</v>
      </c>
      <c r="W417" s="9"/>
      <c r="X417" s="47"/>
      <c r="Y417" s="181">
        <f t="shared" si="53"/>
        <v>0</v>
      </c>
      <c r="Z417" s="9"/>
      <c r="AA417" s="9"/>
      <c r="AB417" s="9"/>
      <c r="AC417" s="9"/>
    </row>
    <row r="418" spans="1:29" ht="14.25">
      <c r="A418" s="10"/>
      <c r="B418" s="9"/>
      <c r="C418" s="11"/>
      <c r="D418" s="9"/>
      <c r="E418" s="9"/>
      <c r="F418" s="9"/>
      <c r="G418" s="76"/>
      <c r="H418" s="13"/>
      <c r="I418" s="9"/>
      <c r="J418" s="9"/>
      <c r="K418" s="226"/>
      <c r="L418" s="359"/>
      <c r="M418" s="175"/>
      <c r="N418" s="227"/>
      <c r="O418" s="227"/>
      <c r="P418" s="85"/>
      <c r="Q418" s="229"/>
      <c r="R418" s="331"/>
      <c r="S418" s="332"/>
      <c r="T418" s="30"/>
      <c r="U418" s="9"/>
      <c r="V418" s="181" t="e">
        <f t="shared" si="54"/>
        <v>#DIV/0!</v>
      </c>
      <c r="W418" s="9"/>
      <c r="X418" s="47"/>
      <c r="Y418" s="181">
        <f t="shared" si="53"/>
        <v>0</v>
      </c>
      <c r="Z418" s="9"/>
      <c r="AA418" s="9"/>
      <c r="AB418" s="9"/>
      <c r="AC418" s="9"/>
    </row>
    <row r="419" spans="1:29" ht="14.25">
      <c r="A419" s="10"/>
      <c r="B419" s="9"/>
      <c r="C419" s="11"/>
      <c r="D419" s="9"/>
      <c r="E419" s="9"/>
      <c r="F419" s="9"/>
      <c r="G419" s="76"/>
      <c r="H419" s="13"/>
      <c r="I419" s="9"/>
      <c r="J419" s="9"/>
      <c r="K419" s="226"/>
      <c r="L419" s="359"/>
      <c r="M419" s="175"/>
      <c r="N419" s="227"/>
      <c r="O419" s="227"/>
      <c r="P419" s="85"/>
      <c r="Q419" s="229"/>
      <c r="R419" s="331"/>
      <c r="S419" s="332"/>
      <c r="T419" s="30"/>
      <c r="U419" s="9"/>
      <c r="V419" s="181" t="e">
        <f t="shared" si="54"/>
        <v>#DIV/0!</v>
      </c>
      <c r="W419" s="9"/>
      <c r="X419" s="47"/>
      <c r="Y419" s="181">
        <f t="shared" si="53"/>
        <v>0</v>
      </c>
      <c r="Z419" s="9"/>
      <c r="AA419" s="9"/>
      <c r="AB419" s="9"/>
      <c r="AC419" s="9"/>
    </row>
    <row r="420" spans="1:29" ht="14.25">
      <c r="A420" s="10"/>
      <c r="B420" s="9"/>
      <c r="C420" s="11"/>
      <c r="D420" s="9"/>
      <c r="E420" s="9"/>
      <c r="F420" s="9"/>
      <c r="G420" s="76"/>
      <c r="H420" s="13"/>
      <c r="I420" s="9"/>
      <c r="J420" s="9"/>
      <c r="K420" s="226"/>
      <c r="L420" s="359"/>
      <c r="M420" s="175"/>
      <c r="N420" s="227"/>
      <c r="O420" s="227"/>
      <c r="P420" s="85"/>
      <c r="Q420" s="229"/>
      <c r="R420" s="331"/>
      <c r="S420" s="332"/>
      <c r="T420" s="30"/>
      <c r="U420" s="9"/>
      <c r="V420" s="181" t="e">
        <f t="shared" si="54"/>
        <v>#DIV/0!</v>
      </c>
      <c r="W420" s="9"/>
      <c r="X420" s="47"/>
      <c r="Y420" s="181">
        <f t="shared" si="53"/>
        <v>0</v>
      </c>
      <c r="Z420" s="9"/>
      <c r="AA420" s="9"/>
      <c r="AB420" s="9"/>
      <c r="AC420" s="9"/>
    </row>
    <row r="421" spans="1:29" ht="14.25">
      <c r="A421" s="10"/>
      <c r="B421" s="9"/>
      <c r="C421" s="11"/>
      <c r="D421" s="9"/>
      <c r="E421" s="9"/>
      <c r="F421" s="9"/>
      <c r="G421" s="76"/>
      <c r="H421" s="13"/>
      <c r="I421" s="9"/>
      <c r="J421" s="9"/>
      <c r="K421" s="226"/>
      <c r="L421" s="359"/>
      <c r="M421" s="175"/>
      <c r="N421" s="227"/>
      <c r="O421" s="227"/>
      <c r="P421" s="85"/>
      <c r="Q421" s="229"/>
      <c r="R421" s="331"/>
      <c r="S421" s="332"/>
      <c r="T421" s="30"/>
      <c r="U421" s="9"/>
      <c r="V421" s="181" t="e">
        <f t="shared" si="54"/>
        <v>#DIV/0!</v>
      </c>
      <c r="W421" s="9"/>
      <c r="X421" s="47"/>
      <c r="Y421" s="181">
        <f t="shared" si="53"/>
        <v>0</v>
      </c>
      <c r="Z421" s="9"/>
      <c r="AA421" s="9"/>
      <c r="AB421" s="9"/>
      <c r="AC421" s="9"/>
    </row>
    <row r="422" spans="1:29" ht="14.25">
      <c r="A422" s="10"/>
      <c r="B422" s="9"/>
      <c r="C422" s="11"/>
      <c r="D422" s="9"/>
      <c r="E422" s="9"/>
      <c r="F422" s="9"/>
      <c r="G422" s="76"/>
      <c r="H422" s="13"/>
      <c r="I422" s="9"/>
      <c r="J422" s="9"/>
      <c r="K422" s="226"/>
      <c r="L422" s="359"/>
      <c r="M422" s="175"/>
      <c r="N422" s="227"/>
      <c r="O422" s="227"/>
      <c r="P422" s="85"/>
      <c r="Q422" s="229"/>
      <c r="R422" s="331"/>
      <c r="S422" s="332"/>
      <c r="T422" s="30"/>
      <c r="U422" s="9"/>
      <c r="V422" s="181" t="e">
        <f t="shared" si="54"/>
        <v>#DIV/0!</v>
      </c>
      <c r="W422" s="9"/>
      <c r="X422" s="47"/>
      <c r="Y422" s="181">
        <f t="shared" si="53"/>
        <v>0</v>
      </c>
      <c r="Z422" s="9"/>
      <c r="AA422" s="9"/>
      <c r="AB422" s="9"/>
      <c r="AC422" s="9"/>
    </row>
    <row r="423" spans="1:29" ht="14.25">
      <c r="A423" s="10"/>
      <c r="B423" s="9"/>
      <c r="C423" s="11"/>
      <c r="D423" s="9"/>
      <c r="E423" s="9"/>
      <c r="F423" s="9"/>
      <c r="G423" s="76"/>
      <c r="H423" s="13"/>
      <c r="I423" s="9"/>
      <c r="J423" s="9"/>
      <c r="K423" s="226"/>
      <c r="L423" s="359"/>
      <c r="M423" s="175"/>
      <c r="N423" s="227"/>
      <c r="O423" s="227"/>
      <c r="P423" s="85"/>
      <c r="Q423" s="229"/>
      <c r="R423" s="331"/>
      <c r="S423" s="332"/>
      <c r="T423" s="30"/>
      <c r="U423" s="9"/>
      <c r="V423" s="181" t="e">
        <f t="shared" si="54"/>
        <v>#DIV/0!</v>
      </c>
      <c r="W423" s="9"/>
      <c r="X423" s="47"/>
      <c r="Y423" s="181">
        <f t="shared" si="53"/>
        <v>0</v>
      </c>
      <c r="Z423" s="9"/>
      <c r="AA423" s="9"/>
      <c r="AB423" s="9"/>
      <c r="AC423" s="9"/>
    </row>
    <row r="424" spans="1:29" ht="14.25">
      <c r="A424" s="10"/>
      <c r="B424" s="9"/>
      <c r="C424" s="11"/>
      <c r="D424" s="9"/>
      <c r="E424" s="9"/>
      <c r="F424" s="9"/>
      <c r="G424" s="76"/>
      <c r="H424" s="13"/>
      <c r="I424" s="9"/>
      <c r="J424" s="9"/>
      <c r="K424" s="226"/>
      <c r="L424" s="359"/>
      <c r="M424" s="175"/>
      <c r="N424" s="227"/>
      <c r="O424" s="227"/>
      <c r="P424" s="85"/>
      <c r="Q424" s="229"/>
      <c r="R424" s="331"/>
      <c r="S424" s="332"/>
      <c r="T424" s="30"/>
      <c r="U424" s="9"/>
      <c r="V424" s="181" t="e">
        <f t="shared" si="54"/>
        <v>#DIV/0!</v>
      </c>
      <c r="W424" s="9"/>
      <c r="X424" s="47"/>
      <c r="Y424" s="181">
        <f t="shared" si="53"/>
        <v>0</v>
      </c>
      <c r="Z424" s="9"/>
      <c r="AA424" s="9"/>
      <c r="AB424" s="9"/>
      <c r="AC424" s="9"/>
    </row>
    <row r="425" spans="1:29" ht="14.25">
      <c r="A425" s="10"/>
      <c r="B425" s="9"/>
      <c r="C425" s="11"/>
      <c r="D425" s="9"/>
      <c r="E425" s="9"/>
      <c r="F425" s="9"/>
      <c r="G425" s="76"/>
      <c r="H425" s="13"/>
      <c r="I425" s="9"/>
      <c r="J425" s="9"/>
      <c r="K425" s="226"/>
      <c r="L425" s="359"/>
      <c r="M425" s="175"/>
      <c r="N425" s="227"/>
      <c r="O425" s="227"/>
      <c r="P425" s="85"/>
      <c r="Q425" s="229"/>
      <c r="R425" s="331"/>
      <c r="S425" s="332"/>
      <c r="T425" s="30"/>
      <c r="U425" s="9"/>
      <c r="V425" s="181" t="e">
        <f t="shared" si="54"/>
        <v>#DIV/0!</v>
      </c>
      <c r="W425" s="9"/>
      <c r="X425" s="47"/>
      <c r="Y425" s="181">
        <f t="shared" si="53"/>
        <v>0</v>
      </c>
      <c r="Z425" s="9"/>
      <c r="AA425" s="9"/>
      <c r="AB425" s="9"/>
      <c r="AC425" s="9"/>
    </row>
    <row r="426" spans="1:29" ht="14.25">
      <c r="A426" s="10"/>
      <c r="B426" s="9"/>
      <c r="C426" s="11"/>
      <c r="D426" s="9"/>
      <c r="E426" s="9"/>
      <c r="F426" s="9"/>
      <c r="G426" s="76"/>
      <c r="H426" s="13"/>
      <c r="I426" s="9"/>
      <c r="J426" s="9"/>
      <c r="K426" s="226"/>
      <c r="L426" s="359"/>
      <c r="M426" s="175"/>
      <c r="N426" s="227"/>
      <c r="O426" s="227"/>
      <c r="P426" s="85"/>
      <c r="Q426" s="229"/>
      <c r="R426" s="331"/>
      <c r="S426" s="332"/>
      <c r="T426" s="30"/>
      <c r="U426" s="9"/>
      <c r="V426" s="181" t="e">
        <f t="shared" si="54"/>
        <v>#DIV/0!</v>
      </c>
      <c r="W426" s="9"/>
      <c r="X426" s="47"/>
      <c r="Y426" s="181">
        <f t="shared" si="53"/>
        <v>0</v>
      </c>
      <c r="Z426" s="9"/>
      <c r="AA426" s="9"/>
      <c r="AB426" s="9"/>
      <c r="AC426" s="9"/>
    </row>
    <row r="427" spans="1:29" ht="14.25">
      <c r="A427" s="10"/>
      <c r="B427" s="9"/>
      <c r="C427" s="11"/>
      <c r="D427" s="9"/>
      <c r="E427" s="9"/>
      <c r="F427" s="9"/>
      <c r="G427" s="76"/>
      <c r="H427" s="13"/>
      <c r="I427" s="9"/>
      <c r="J427" s="9"/>
      <c r="K427" s="226"/>
      <c r="L427" s="359"/>
      <c r="M427" s="175"/>
      <c r="N427" s="227"/>
      <c r="O427" s="227"/>
      <c r="P427" s="85"/>
      <c r="Q427" s="229"/>
      <c r="R427" s="331"/>
      <c r="S427" s="332"/>
      <c r="T427" s="30"/>
      <c r="U427" s="9"/>
      <c r="V427" s="181" t="e">
        <f t="shared" si="54"/>
        <v>#DIV/0!</v>
      </c>
      <c r="W427" s="9"/>
      <c r="X427" s="47"/>
      <c r="Y427" s="181">
        <f t="shared" si="53"/>
        <v>0</v>
      </c>
      <c r="Z427" s="9"/>
      <c r="AA427" s="9"/>
      <c r="AB427" s="9"/>
      <c r="AC427" s="9"/>
    </row>
    <row r="428" spans="1:29" ht="14.25">
      <c r="A428" s="10"/>
      <c r="B428" s="9"/>
      <c r="C428" s="11"/>
      <c r="D428" s="9"/>
      <c r="E428" s="9"/>
      <c r="F428" s="9"/>
      <c r="G428" s="76"/>
      <c r="H428" s="13"/>
      <c r="I428" s="9"/>
      <c r="J428" s="9"/>
      <c r="K428" s="226"/>
      <c r="L428" s="359"/>
      <c r="M428" s="175"/>
      <c r="N428" s="227"/>
      <c r="O428" s="227"/>
      <c r="P428" s="85"/>
      <c r="Q428" s="229"/>
      <c r="R428" s="331"/>
      <c r="S428" s="332"/>
      <c r="T428" s="30"/>
      <c r="U428" s="9"/>
      <c r="V428" s="181" t="e">
        <f t="shared" si="54"/>
        <v>#DIV/0!</v>
      </c>
      <c r="W428" s="9"/>
      <c r="X428" s="47"/>
      <c r="Y428" s="181">
        <f t="shared" si="53"/>
        <v>0</v>
      </c>
      <c r="Z428" s="9"/>
      <c r="AA428" s="9"/>
      <c r="AB428" s="9"/>
      <c r="AC428" s="9"/>
    </row>
    <row r="429" spans="1:29" ht="14.25">
      <c r="A429" s="10"/>
      <c r="B429" s="9"/>
      <c r="C429" s="11"/>
      <c r="D429" s="9"/>
      <c r="E429" s="9"/>
      <c r="F429" s="9"/>
      <c r="G429" s="76"/>
      <c r="H429" s="13"/>
      <c r="I429" s="9"/>
      <c r="J429" s="9"/>
      <c r="K429" s="226"/>
      <c r="L429" s="359"/>
      <c r="M429" s="175"/>
      <c r="N429" s="227"/>
      <c r="O429" s="227"/>
      <c r="P429" s="85"/>
      <c r="Q429" s="229"/>
      <c r="R429" s="331"/>
      <c r="S429" s="332"/>
      <c r="T429" s="30"/>
      <c r="U429" s="9"/>
      <c r="V429" s="181" t="e">
        <f t="shared" si="54"/>
        <v>#DIV/0!</v>
      </c>
      <c r="W429" s="9"/>
      <c r="X429" s="47"/>
      <c r="Y429" s="181">
        <f t="shared" si="53"/>
        <v>0</v>
      </c>
      <c r="Z429" s="9"/>
      <c r="AA429" s="9"/>
      <c r="AB429" s="9"/>
      <c r="AC429" s="9"/>
    </row>
    <row r="430" spans="1:29" ht="14.25">
      <c r="A430" s="10"/>
      <c r="B430" s="9"/>
      <c r="C430" s="11"/>
      <c r="D430" s="9"/>
      <c r="E430" s="9"/>
      <c r="F430" s="9"/>
      <c r="G430" s="76"/>
      <c r="H430" s="13"/>
      <c r="I430" s="9"/>
      <c r="J430" s="9"/>
      <c r="K430" s="226"/>
      <c r="L430" s="359"/>
      <c r="M430" s="175"/>
      <c r="N430" s="227"/>
      <c r="O430" s="227"/>
      <c r="P430" s="85"/>
      <c r="Q430" s="229"/>
      <c r="R430" s="331"/>
      <c r="S430" s="332"/>
      <c r="T430" s="30"/>
      <c r="U430" s="9"/>
      <c r="V430" s="181" t="e">
        <f t="shared" si="54"/>
        <v>#DIV/0!</v>
      </c>
      <c r="W430" s="9"/>
      <c r="X430" s="47"/>
      <c r="Y430" s="181">
        <f t="shared" si="53"/>
        <v>0</v>
      </c>
      <c r="Z430" s="9"/>
      <c r="AA430" s="9"/>
      <c r="AB430" s="9"/>
      <c r="AC430" s="9"/>
    </row>
    <row r="431" spans="1:29" ht="14.25">
      <c r="A431" s="10"/>
      <c r="B431" s="9"/>
      <c r="C431" s="11"/>
      <c r="D431" s="9"/>
      <c r="E431" s="9"/>
      <c r="F431" s="9"/>
      <c r="G431" s="76"/>
      <c r="H431" s="13"/>
      <c r="I431" s="9"/>
      <c r="J431" s="9"/>
      <c r="K431" s="226"/>
      <c r="L431" s="359"/>
      <c r="M431" s="175"/>
      <c r="N431" s="227"/>
      <c r="O431" s="227"/>
      <c r="P431" s="85"/>
      <c r="Q431" s="229"/>
      <c r="R431" s="331"/>
      <c r="S431" s="332"/>
      <c r="T431" s="30"/>
      <c r="U431" s="9"/>
      <c r="V431" s="181" t="e">
        <f t="shared" si="54"/>
        <v>#DIV/0!</v>
      </c>
      <c r="W431" s="9"/>
      <c r="X431" s="47"/>
      <c r="Y431" s="181">
        <f t="shared" si="53"/>
        <v>0</v>
      </c>
      <c r="Z431" s="9"/>
      <c r="AA431" s="9"/>
      <c r="AB431" s="9"/>
      <c r="AC431" s="9"/>
    </row>
    <row r="432" spans="1:29" ht="14.25">
      <c r="A432" s="10"/>
      <c r="B432" s="9"/>
      <c r="C432" s="11"/>
      <c r="D432" s="9"/>
      <c r="E432" s="9"/>
      <c r="F432" s="9"/>
      <c r="G432" s="76"/>
      <c r="H432" s="13"/>
      <c r="I432" s="9"/>
      <c r="J432" s="9"/>
      <c r="K432" s="226"/>
      <c r="L432" s="359"/>
      <c r="M432" s="175"/>
      <c r="N432" s="227"/>
      <c r="O432" s="227"/>
      <c r="P432" s="85"/>
      <c r="Q432" s="229"/>
      <c r="R432" s="331"/>
      <c r="S432" s="332"/>
      <c r="T432" s="30"/>
      <c r="U432" s="9"/>
      <c r="V432" s="181" t="e">
        <f t="shared" si="54"/>
        <v>#DIV/0!</v>
      </c>
      <c r="W432" s="9"/>
      <c r="X432" s="47"/>
      <c r="Y432" s="181">
        <f t="shared" si="53"/>
        <v>0</v>
      </c>
      <c r="Z432" s="9"/>
      <c r="AA432" s="9"/>
      <c r="AB432" s="9"/>
      <c r="AC432" s="9"/>
    </row>
    <row r="433" spans="1:29" ht="14.25">
      <c r="A433" s="10"/>
      <c r="B433" s="9"/>
      <c r="C433" s="11"/>
      <c r="D433" s="9"/>
      <c r="E433" s="9"/>
      <c r="F433" s="9"/>
      <c r="G433" s="76"/>
      <c r="H433" s="13"/>
      <c r="I433" s="9"/>
      <c r="J433" s="9"/>
      <c r="K433" s="226"/>
      <c r="L433" s="359"/>
      <c r="M433" s="175"/>
      <c r="N433" s="227"/>
      <c r="O433" s="227"/>
      <c r="P433" s="85"/>
      <c r="Q433" s="229"/>
      <c r="R433" s="331"/>
      <c r="S433" s="332"/>
      <c r="T433" s="30"/>
      <c r="U433" s="9"/>
      <c r="V433" s="181" t="e">
        <f t="shared" si="54"/>
        <v>#DIV/0!</v>
      </c>
      <c r="W433" s="9"/>
      <c r="X433" s="47"/>
      <c r="Y433" s="181">
        <f t="shared" si="53"/>
        <v>0</v>
      </c>
      <c r="Z433" s="9"/>
      <c r="AA433" s="9"/>
      <c r="AB433" s="9"/>
      <c r="AC433" s="9"/>
    </row>
    <row r="434" spans="1:29" ht="14.25">
      <c r="A434" s="10"/>
      <c r="B434" s="9"/>
      <c r="C434" s="11"/>
      <c r="D434" s="9"/>
      <c r="E434" s="9"/>
      <c r="F434" s="9"/>
      <c r="G434" s="76"/>
      <c r="H434" s="13"/>
      <c r="I434" s="9"/>
      <c r="J434" s="9"/>
      <c r="K434" s="226"/>
      <c r="L434" s="359"/>
      <c r="M434" s="175"/>
      <c r="N434" s="227"/>
      <c r="O434" s="227"/>
      <c r="P434" s="85"/>
      <c r="Q434" s="229"/>
      <c r="R434" s="331"/>
      <c r="S434" s="332"/>
      <c r="T434" s="30"/>
      <c r="U434" s="9"/>
      <c r="V434" s="181" t="e">
        <f t="shared" si="54"/>
        <v>#DIV/0!</v>
      </c>
      <c r="W434" s="9"/>
      <c r="X434" s="47"/>
      <c r="Y434" s="181">
        <f t="shared" si="53"/>
        <v>0</v>
      </c>
      <c r="Z434" s="9"/>
      <c r="AA434" s="9"/>
      <c r="AB434" s="9"/>
      <c r="AC434" s="9"/>
    </row>
    <row r="435" spans="1:29" ht="14.25">
      <c r="A435" s="10"/>
      <c r="B435" s="9"/>
      <c r="C435" s="11"/>
      <c r="D435" s="9"/>
      <c r="E435" s="9"/>
      <c r="F435" s="9"/>
      <c r="G435" s="76"/>
      <c r="H435" s="13"/>
      <c r="I435" s="9"/>
      <c r="J435" s="9"/>
      <c r="K435" s="226"/>
      <c r="L435" s="359"/>
      <c r="M435" s="175"/>
      <c r="N435" s="227"/>
      <c r="O435" s="227"/>
      <c r="P435" s="85"/>
      <c r="Q435" s="229"/>
      <c r="R435" s="331"/>
      <c r="S435" s="332"/>
      <c r="T435" s="30"/>
      <c r="U435" s="9"/>
      <c r="V435" s="181" t="e">
        <f t="shared" si="54"/>
        <v>#DIV/0!</v>
      </c>
      <c r="W435" s="9"/>
      <c r="X435" s="47"/>
      <c r="Y435" s="181">
        <f t="shared" si="53"/>
        <v>0</v>
      </c>
      <c r="Z435" s="9"/>
      <c r="AA435" s="9"/>
      <c r="AB435" s="9"/>
      <c r="AC435" s="9"/>
    </row>
    <row r="436" spans="1:29" ht="14.25">
      <c r="A436" s="10"/>
      <c r="B436" s="9"/>
      <c r="C436" s="11"/>
      <c r="D436" s="9"/>
      <c r="E436" s="9"/>
      <c r="F436" s="9"/>
      <c r="G436" s="76"/>
      <c r="H436" s="13"/>
      <c r="I436" s="9"/>
      <c r="J436" s="9"/>
      <c r="K436" s="226"/>
      <c r="L436" s="359"/>
      <c r="M436" s="175"/>
      <c r="N436" s="227"/>
      <c r="O436" s="227"/>
      <c r="P436" s="85"/>
      <c r="Q436" s="229"/>
      <c r="R436" s="331"/>
      <c r="S436" s="332"/>
      <c r="T436" s="30"/>
      <c r="U436" s="9"/>
      <c r="V436" s="181" t="e">
        <f t="shared" si="54"/>
        <v>#DIV/0!</v>
      </c>
      <c r="W436" s="9"/>
      <c r="X436" s="47"/>
      <c r="Y436" s="181">
        <f t="shared" si="53"/>
        <v>0</v>
      </c>
      <c r="Z436" s="9"/>
      <c r="AA436" s="9"/>
      <c r="AB436" s="9"/>
      <c r="AC436" s="9"/>
    </row>
    <row r="437" spans="1:29" ht="14.25">
      <c r="A437" s="10"/>
      <c r="B437" s="9"/>
      <c r="C437" s="11"/>
      <c r="D437" s="9"/>
      <c r="E437" s="9"/>
      <c r="F437" s="9"/>
      <c r="G437" s="76"/>
      <c r="H437" s="13"/>
      <c r="I437" s="9"/>
      <c r="J437" s="9"/>
      <c r="K437" s="226"/>
      <c r="L437" s="359"/>
      <c r="M437" s="175"/>
      <c r="N437" s="227"/>
      <c r="O437" s="227"/>
      <c r="P437" s="85"/>
      <c r="Q437" s="229"/>
      <c r="R437" s="331"/>
      <c r="S437" s="332"/>
      <c r="T437" s="30"/>
      <c r="U437" s="9"/>
      <c r="V437" s="181" t="e">
        <f t="shared" si="54"/>
        <v>#DIV/0!</v>
      </c>
      <c r="W437" s="9"/>
      <c r="X437" s="47"/>
      <c r="Y437" s="181">
        <f t="shared" si="53"/>
        <v>0</v>
      </c>
      <c r="Z437" s="9"/>
      <c r="AA437" s="9"/>
      <c r="AB437" s="9"/>
      <c r="AC437" s="9"/>
    </row>
    <row r="438" spans="1:29" ht="14.25">
      <c r="A438" s="10"/>
      <c r="B438" s="9"/>
      <c r="C438" s="11"/>
      <c r="D438" s="9"/>
      <c r="E438" s="9"/>
      <c r="F438" s="9"/>
      <c r="G438" s="76"/>
      <c r="H438" s="13"/>
      <c r="I438" s="9"/>
      <c r="J438" s="9"/>
      <c r="K438" s="226"/>
      <c r="L438" s="359"/>
      <c r="M438" s="175"/>
      <c r="N438" s="227"/>
      <c r="O438" s="227"/>
      <c r="P438" s="85"/>
      <c r="Q438" s="229"/>
      <c r="R438" s="331"/>
      <c r="S438" s="332"/>
      <c r="T438" s="30"/>
      <c r="U438" s="9"/>
      <c r="V438" s="181" t="e">
        <f t="shared" si="54"/>
        <v>#DIV/0!</v>
      </c>
      <c r="W438" s="9"/>
      <c r="X438" s="47"/>
      <c r="Y438" s="181">
        <f t="shared" si="53"/>
        <v>0</v>
      </c>
      <c r="Z438" s="9"/>
      <c r="AA438" s="9"/>
      <c r="AB438" s="9"/>
      <c r="AC438" s="9"/>
    </row>
    <row r="439" spans="1:29" ht="14.25">
      <c r="A439" s="10"/>
      <c r="B439" s="9"/>
      <c r="C439" s="11"/>
      <c r="D439" s="9"/>
      <c r="E439" s="9"/>
      <c r="F439" s="9"/>
      <c r="G439" s="76"/>
      <c r="H439" s="13"/>
      <c r="I439" s="9"/>
      <c r="J439" s="9"/>
      <c r="K439" s="226"/>
      <c r="L439" s="359"/>
      <c r="M439" s="175"/>
      <c r="N439" s="227"/>
      <c r="O439" s="227"/>
      <c r="P439" s="85"/>
      <c r="Q439" s="229"/>
      <c r="R439" s="331"/>
      <c r="S439" s="332"/>
      <c r="T439" s="30"/>
      <c r="U439" s="9"/>
      <c r="V439" s="181" t="e">
        <f t="shared" si="54"/>
        <v>#DIV/0!</v>
      </c>
      <c r="W439" s="9"/>
      <c r="X439" s="47"/>
      <c r="Y439" s="181">
        <f t="shared" si="53"/>
        <v>0</v>
      </c>
      <c r="Z439" s="9"/>
      <c r="AA439" s="9"/>
      <c r="AB439" s="9"/>
      <c r="AC439" s="9"/>
    </row>
    <row r="440" spans="1:29" ht="14.25">
      <c r="A440" s="10"/>
      <c r="B440" s="9"/>
      <c r="C440" s="11"/>
      <c r="D440" s="9"/>
      <c r="E440" s="9"/>
      <c r="F440" s="9"/>
      <c r="G440" s="76"/>
      <c r="H440" s="13"/>
      <c r="I440" s="9"/>
      <c r="J440" s="9"/>
      <c r="K440" s="226"/>
      <c r="L440" s="359"/>
      <c r="M440" s="175"/>
      <c r="N440" s="227"/>
      <c r="O440" s="227"/>
      <c r="P440" s="85"/>
      <c r="Q440" s="229"/>
      <c r="R440" s="331"/>
      <c r="S440" s="332"/>
      <c r="T440" s="30"/>
      <c r="U440" s="9"/>
      <c r="V440" s="181" t="e">
        <f t="shared" si="54"/>
        <v>#DIV/0!</v>
      </c>
      <c r="W440" s="9"/>
      <c r="X440" s="47"/>
      <c r="Y440" s="181">
        <f t="shared" si="53"/>
        <v>0</v>
      </c>
      <c r="Z440" s="9"/>
      <c r="AA440" s="9"/>
      <c r="AB440" s="9"/>
      <c r="AC440" s="9"/>
    </row>
    <row r="441" spans="1:29" ht="14.25">
      <c r="A441" s="10"/>
      <c r="B441" s="9"/>
      <c r="C441" s="11"/>
      <c r="D441" s="9"/>
      <c r="E441" s="9"/>
      <c r="F441" s="9"/>
      <c r="G441" s="76"/>
      <c r="H441" s="13"/>
      <c r="I441" s="9"/>
      <c r="J441" s="9"/>
      <c r="K441" s="226"/>
      <c r="L441" s="359"/>
      <c r="M441" s="175"/>
      <c r="N441" s="227"/>
      <c r="O441" s="227"/>
      <c r="P441" s="85"/>
      <c r="Q441" s="229"/>
      <c r="R441" s="331"/>
      <c r="S441" s="332"/>
      <c r="T441" s="30"/>
      <c r="U441" s="9"/>
      <c r="V441" s="181" t="e">
        <f t="shared" si="54"/>
        <v>#DIV/0!</v>
      </c>
      <c r="W441" s="9"/>
      <c r="X441" s="47"/>
      <c r="Y441" s="181">
        <f t="shared" si="53"/>
        <v>0</v>
      </c>
      <c r="Z441" s="9"/>
      <c r="AA441" s="9"/>
      <c r="AB441" s="9"/>
      <c r="AC441" s="9"/>
    </row>
    <row r="442" spans="1:29" ht="14.25">
      <c r="A442" s="10"/>
      <c r="B442" s="9"/>
      <c r="C442" s="11"/>
      <c r="D442" s="9"/>
      <c r="E442" s="9"/>
      <c r="F442" s="9"/>
      <c r="G442" s="76"/>
      <c r="H442" s="13"/>
      <c r="I442" s="9"/>
      <c r="J442" s="9"/>
      <c r="K442" s="226"/>
      <c r="L442" s="359"/>
      <c r="M442" s="175"/>
      <c r="N442" s="227"/>
      <c r="O442" s="227"/>
      <c r="P442" s="85"/>
      <c r="Q442" s="229"/>
      <c r="R442" s="331"/>
      <c r="S442" s="332"/>
      <c r="T442" s="30"/>
      <c r="U442" s="9"/>
      <c r="V442" s="181" t="e">
        <f t="shared" si="54"/>
        <v>#DIV/0!</v>
      </c>
      <c r="W442" s="9"/>
      <c r="X442" s="47"/>
      <c r="Y442" s="181">
        <f t="shared" si="53"/>
        <v>0</v>
      </c>
      <c r="Z442" s="9"/>
      <c r="AA442" s="9"/>
      <c r="AB442" s="9"/>
      <c r="AC442" s="9"/>
    </row>
    <row r="443" spans="1:29" ht="14.25">
      <c r="A443" s="10"/>
      <c r="B443" s="9"/>
      <c r="C443" s="11"/>
      <c r="D443" s="9"/>
      <c r="E443" s="9"/>
      <c r="F443" s="9"/>
      <c r="G443" s="76"/>
      <c r="H443" s="13"/>
      <c r="I443" s="9"/>
      <c r="J443" s="9"/>
      <c r="K443" s="226"/>
      <c r="L443" s="359"/>
      <c r="M443" s="175"/>
      <c r="N443" s="227"/>
      <c r="O443" s="227"/>
      <c r="P443" s="85"/>
      <c r="Q443" s="229"/>
      <c r="R443" s="331"/>
      <c r="S443" s="332"/>
      <c r="T443" s="30"/>
      <c r="U443" s="9"/>
      <c r="V443" s="181" t="e">
        <f t="shared" si="54"/>
        <v>#DIV/0!</v>
      </c>
      <c r="W443" s="9"/>
      <c r="X443" s="47"/>
      <c r="Y443" s="181">
        <f t="shared" si="53"/>
        <v>0</v>
      </c>
      <c r="Z443" s="9"/>
      <c r="AA443" s="9"/>
      <c r="AB443" s="9"/>
      <c r="AC443" s="9"/>
    </row>
    <row r="444" spans="1:29" ht="14.25">
      <c r="A444" s="10"/>
      <c r="B444" s="9"/>
      <c r="C444" s="11"/>
      <c r="D444" s="9"/>
      <c r="E444" s="9"/>
      <c r="F444" s="9"/>
      <c r="G444" s="76"/>
      <c r="H444" s="13"/>
      <c r="I444" s="9"/>
      <c r="J444" s="9"/>
      <c r="K444" s="226"/>
      <c r="L444" s="359"/>
      <c r="M444" s="175"/>
      <c r="N444" s="227"/>
      <c r="O444" s="227"/>
      <c r="P444" s="85"/>
      <c r="Q444" s="229"/>
      <c r="R444" s="331"/>
      <c r="S444" s="332"/>
      <c r="T444" s="30"/>
      <c r="U444" s="9"/>
      <c r="V444" s="181" t="e">
        <f t="shared" si="54"/>
        <v>#DIV/0!</v>
      </c>
      <c r="W444" s="9"/>
      <c r="X444" s="47"/>
      <c r="Y444" s="181">
        <f t="shared" si="53"/>
        <v>0</v>
      </c>
      <c r="Z444" s="9"/>
      <c r="AA444" s="9"/>
      <c r="AB444" s="9"/>
      <c r="AC444" s="9"/>
    </row>
    <row r="445" spans="1:29" ht="14.25">
      <c r="A445" s="10"/>
      <c r="B445" s="9"/>
      <c r="C445" s="11"/>
      <c r="D445" s="9"/>
      <c r="E445" s="9"/>
      <c r="F445" s="9"/>
      <c r="G445" s="76"/>
      <c r="H445" s="13"/>
      <c r="I445" s="9"/>
      <c r="J445" s="9"/>
      <c r="K445" s="226"/>
      <c r="L445" s="359"/>
      <c r="M445" s="175"/>
      <c r="N445" s="227"/>
      <c r="O445" s="227"/>
      <c r="P445" s="85"/>
      <c r="Q445" s="229"/>
      <c r="R445" s="331"/>
      <c r="S445" s="332"/>
      <c r="T445" s="30"/>
      <c r="U445" s="9"/>
      <c r="V445" s="181" t="e">
        <f t="shared" si="54"/>
        <v>#DIV/0!</v>
      </c>
      <c r="W445" s="9"/>
      <c r="X445" s="47"/>
      <c r="Y445" s="181">
        <f t="shared" si="53"/>
        <v>0</v>
      </c>
      <c r="Z445" s="9"/>
      <c r="AA445" s="9"/>
      <c r="AB445" s="9"/>
      <c r="AC445" s="9"/>
    </row>
    <row r="446" spans="1:29" ht="14.25">
      <c r="A446" s="10"/>
      <c r="B446" s="9"/>
      <c r="C446" s="11"/>
      <c r="D446" s="9"/>
      <c r="E446" s="9"/>
      <c r="F446" s="9"/>
      <c r="G446" s="76"/>
      <c r="H446" s="13"/>
      <c r="I446" s="9"/>
      <c r="J446" s="9"/>
      <c r="K446" s="226"/>
      <c r="L446" s="359"/>
      <c r="M446" s="175"/>
      <c r="N446" s="227"/>
      <c r="O446" s="227"/>
      <c r="P446" s="85"/>
      <c r="Q446" s="229"/>
      <c r="R446" s="331"/>
      <c r="S446" s="332"/>
      <c r="T446" s="30"/>
      <c r="U446" s="9"/>
      <c r="V446" s="181" t="e">
        <f t="shared" si="54"/>
        <v>#DIV/0!</v>
      </c>
      <c r="W446" s="9"/>
      <c r="X446" s="47"/>
      <c r="Y446" s="181">
        <f t="shared" si="53"/>
        <v>0</v>
      </c>
      <c r="Z446" s="9"/>
      <c r="AA446" s="9"/>
      <c r="AB446" s="9"/>
      <c r="AC446" s="9"/>
    </row>
    <row r="447" spans="1:29" ht="14.25">
      <c r="A447" s="10"/>
      <c r="B447" s="9"/>
      <c r="C447" s="11"/>
      <c r="D447" s="9"/>
      <c r="E447" s="9"/>
      <c r="F447" s="9"/>
      <c r="G447" s="76"/>
      <c r="H447" s="13"/>
      <c r="I447" s="9"/>
      <c r="J447" s="9"/>
      <c r="K447" s="226"/>
      <c r="L447" s="359"/>
      <c r="M447" s="175"/>
      <c r="N447" s="227"/>
      <c r="O447" s="227"/>
      <c r="P447" s="85"/>
      <c r="Q447" s="229"/>
      <c r="R447" s="331"/>
      <c r="S447" s="332"/>
      <c r="T447" s="30"/>
      <c r="U447" s="9"/>
      <c r="V447" s="181" t="e">
        <f t="shared" si="54"/>
        <v>#DIV/0!</v>
      </c>
      <c r="W447" s="9"/>
      <c r="X447" s="47"/>
      <c r="Y447" s="181">
        <f t="shared" si="53"/>
        <v>0</v>
      </c>
      <c r="Z447" s="9"/>
      <c r="AA447" s="9"/>
      <c r="AB447" s="9"/>
      <c r="AC447" s="9"/>
    </row>
    <row r="448" spans="1:29" ht="14.25">
      <c r="A448" s="10"/>
      <c r="B448" s="9"/>
      <c r="C448" s="11"/>
      <c r="D448" s="9"/>
      <c r="E448" s="9"/>
      <c r="F448" s="9"/>
      <c r="G448" s="76"/>
      <c r="H448" s="13"/>
      <c r="I448" s="9"/>
      <c r="J448" s="9"/>
      <c r="K448" s="226"/>
      <c r="L448" s="359"/>
      <c r="M448" s="175"/>
      <c r="N448" s="227"/>
      <c r="O448" s="227"/>
      <c r="P448" s="85"/>
      <c r="Q448" s="229"/>
      <c r="R448" s="331"/>
      <c r="S448" s="332"/>
      <c r="T448" s="30"/>
      <c r="U448" s="9"/>
      <c r="V448" s="181" t="e">
        <f t="shared" si="54"/>
        <v>#DIV/0!</v>
      </c>
      <c r="W448" s="9"/>
      <c r="X448" s="47"/>
      <c r="Y448" s="181">
        <f t="shared" si="53"/>
        <v>0</v>
      </c>
      <c r="Z448" s="9"/>
      <c r="AA448" s="9"/>
      <c r="AB448" s="9"/>
      <c r="AC448" s="9"/>
    </row>
    <row r="449" spans="1:29" ht="14.25">
      <c r="A449" s="10"/>
      <c r="B449" s="9"/>
      <c r="C449" s="11"/>
      <c r="D449" s="9"/>
      <c r="E449" s="9"/>
      <c r="F449" s="9"/>
      <c r="G449" s="76"/>
      <c r="H449" s="13"/>
      <c r="I449" s="9"/>
      <c r="J449" s="9"/>
      <c r="K449" s="226"/>
      <c r="L449" s="359"/>
      <c r="M449" s="175"/>
      <c r="N449" s="227"/>
      <c r="O449" s="227"/>
      <c r="P449" s="85"/>
      <c r="Q449" s="229"/>
      <c r="R449" s="331"/>
      <c r="S449" s="332"/>
      <c r="T449" s="30"/>
      <c r="U449" s="9"/>
      <c r="V449" s="181" t="e">
        <f t="shared" si="54"/>
        <v>#DIV/0!</v>
      </c>
      <c r="W449" s="9"/>
      <c r="X449" s="47"/>
      <c r="Y449" s="181">
        <f t="shared" si="53"/>
        <v>0</v>
      </c>
      <c r="Z449" s="9"/>
      <c r="AA449" s="9"/>
      <c r="AB449" s="9"/>
      <c r="AC449" s="9"/>
    </row>
    <row r="450" spans="1:29" ht="14.25">
      <c r="A450" s="10"/>
      <c r="B450" s="9"/>
      <c r="C450" s="11"/>
      <c r="D450" s="9"/>
      <c r="E450" s="9"/>
      <c r="F450" s="9"/>
      <c r="G450" s="76"/>
      <c r="H450" s="13"/>
      <c r="I450" s="9"/>
      <c r="J450" s="9"/>
      <c r="K450" s="226"/>
      <c r="L450" s="359"/>
      <c r="M450" s="175"/>
      <c r="N450" s="227"/>
      <c r="O450" s="227"/>
      <c r="P450" s="85"/>
      <c r="Q450" s="229"/>
      <c r="R450" s="331"/>
      <c r="S450" s="332"/>
      <c r="T450" s="30"/>
      <c r="U450" s="9"/>
      <c r="V450" s="181" t="e">
        <f t="shared" si="54"/>
        <v>#DIV/0!</v>
      </c>
      <c r="W450" s="9"/>
      <c r="X450" s="47"/>
      <c r="Y450" s="181">
        <f t="shared" si="53"/>
        <v>0</v>
      </c>
      <c r="Z450" s="9"/>
      <c r="AA450" s="9"/>
      <c r="AB450" s="9"/>
      <c r="AC450" s="9"/>
    </row>
    <row r="451" spans="1:29" ht="14.25">
      <c r="A451" s="10"/>
      <c r="B451" s="9"/>
      <c r="C451" s="11"/>
      <c r="D451" s="9"/>
      <c r="E451" s="9"/>
      <c r="F451" s="9"/>
      <c r="G451" s="76"/>
      <c r="H451" s="13"/>
      <c r="I451" s="9"/>
      <c r="J451" s="9"/>
      <c r="K451" s="226"/>
      <c r="L451" s="359"/>
      <c r="M451" s="175"/>
      <c r="N451" s="227"/>
      <c r="O451" s="227"/>
      <c r="P451" s="85"/>
      <c r="Q451" s="229"/>
      <c r="R451" s="331"/>
      <c r="S451" s="332"/>
      <c r="T451" s="30"/>
      <c r="U451" s="9"/>
      <c r="V451" s="181" t="e">
        <f t="shared" si="54"/>
        <v>#DIV/0!</v>
      </c>
      <c r="W451" s="9"/>
      <c r="X451" s="47"/>
      <c r="Y451" s="181">
        <f t="shared" si="53"/>
        <v>0</v>
      </c>
      <c r="Z451" s="9"/>
      <c r="AA451" s="9"/>
      <c r="AB451" s="9"/>
      <c r="AC451" s="9"/>
    </row>
    <row r="452" spans="1:29" ht="14.25">
      <c r="A452" s="10"/>
      <c r="B452" s="9"/>
      <c r="C452" s="11"/>
      <c r="D452" s="9"/>
      <c r="E452" s="9"/>
      <c r="F452" s="9"/>
      <c r="G452" s="76"/>
      <c r="H452" s="13"/>
      <c r="I452" s="9"/>
      <c r="J452" s="9"/>
      <c r="K452" s="226"/>
      <c r="L452" s="359"/>
      <c r="M452" s="175"/>
      <c r="N452" s="227"/>
      <c r="O452" s="227"/>
      <c r="P452" s="85"/>
      <c r="Q452" s="229"/>
      <c r="R452" s="331"/>
      <c r="S452" s="332"/>
      <c r="T452" s="30"/>
      <c r="U452" s="9"/>
      <c r="V452" s="181" t="e">
        <f t="shared" si="54"/>
        <v>#DIV/0!</v>
      </c>
      <c r="W452" s="9"/>
      <c r="X452" s="47"/>
      <c r="Y452" s="181">
        <f t="shared" si="53"/>
        <v>0</v>
      </c>
      <c r="Z452" s="9"/>
      <c r="AA452" s="9"/>
      <c r="AB452" s="9"/>
      <c r="AC452" s="9"/>
    </row>
    <row r="453" spans="1:29" ht="14.25">
      <c r="A453" s="10"/>
      <c r="B453" s="9"/>
      <c r="C453" s="11"/>
      <c r="D453" s="9"/>
      <c r="E453" s="9"/>
      <c r="F453" s="9"/>
      <c r="G453" s="76"/>
      <c r="H453" s="13"/>
      <c r="I453" s="9"/>
      <c r="J453" s="9"/>
      <c r="K453" s="226"/>
      <c r="L453" s="359"/>
      <c r="M453" s="175"/>
      <c r="N453" s="227"/>
      <c r="O453" s="227"/>
      <c r="P453" s="85"/>
      <c r="Q453" s="229"/>
      <c r="R453" s="331"/>
      <c r="S453" s="332"/>
      <c r="T453" s="30"/>
      <c r="U453" s="9"/>
      <c r="V453" s="181" t="e">
        <f t="shared" si="54"/>
        <v>#DIV/0!</v>
      </c>
      <c r="W453" s="9"/>
      <c r="X453" s="47"/>
      <c r="Y453" s="181">
        <f t="shared" si="53"/>
        <v>0</v>
      </c>
      <c r="Z453" s="9"/>
      <c r="AA453" s="9"/>
      <c r="AB453" s="9"/>
      <c r="AC453" s="9"/>
    </row>
    <row r="454" spans="1:29" ht="14.25">
      <c r="A454" s="10"/>
      <c r="B454" s="9"/>
      <c r="C454" s="11"/>
      <c r="D454" s="9"/>
      <c r="E454" s="9"/>
      <c r="F454" s="9"/>
      <c r="G454" s="76"/>
      <c r="H454" s="13"/>
      <c r="I454" s="9"/>
      <c r="J454" s="9"/>
      <c r="K454" s="226"/>
      <c r="L454" s="359"/>
      <c r="M454" s="175"/>
      <c r="N454" s="227"/>
      <c r="O454" s="227"/>
      <c r="P454" s="85"/>
      <c r="Q454" s="229"/>
      <c r="R454" s="331"/>
      <c r="S454" s="332"/>
      <c r="T454" s="30"/>
      <c r="U454" s="9"/>
      <c r="V454" s="181" t="e">
        <f t="shared" si="54"/>
        <v>#DIV/0!</v>
      </c>
      <c r="W454" s="9"/>
      <c r="X454" s="47"/>
      <c r="Y454" s="181">
        <f t="shared" si="53"/>
        <v>0</v>
      </c>
      <c r="Z454" s="9"/>
      <c r="AA454" s="9"/>
      <c r="AB454" s="9"/>
      <c r="AC454" s="9"/>
    </row>
    <row r="455" spans="1:29" ht="14.25">
      <c r="A455" s="10"/>
      <c r="B455" s="9"/>
      <c r="C455" s="11"/>
      <c r="D455" s="9"/>
      <c r="E455" s="9"/>
      <c r="F455" s="9"/>
      <c r="G455" s="76"/>
      <c r="H455" s="13"/>
      <c r="I455" s="9"/>
      <c r="J455" s="9"/>
      <c r="K455" s="226"/>
      <c r="L455" s="359"/>
      <c r="M455" s="175"/>
      <c r="N455" s="227"/>
      <c r="O455" s="227"/>
      <c r="P455" s="85"/>
      <c r="Q455" s="229"/>
      <c r="R455" s="331"/>
      <c r="S455" s="332"/>
      <c r="T455" s="30"/>
      <c r="U455" s="9"/>
      <c r="V455" s="181" t="e">
        <f t="shared" si="54"/>
        <v>#DIV/0!</v>
      </c>
      <c r="W455" s="9"/>
      <c r="X455" s="47"/>
      <c r="Y455" s="181">
        <f t="shared" si="53"/>
        <v>0</v>
      </c>
      <c r="Z455" s="9"/>
      <c r="AA455" s="9"/>
      <c r="AB455" s="9"/>
      <c r="AC455" s="9"/>
    </row>
    <row r="456" spans="1:29" ht="14.25">
      <c r="A456" s="10"/>
      <c r="B456" s="9"/>
      <c r="C456" s="11"/>
      <c r="D456" s="9"/>
      <c r="E456" s="9"/>
      <c r="F456" s="9"/>
      <c r="G456" s="76"/>
      <c r="H456" s="13"/>
      <c r="I456" s="9"/>
      <c r="J456" s="9"/>
      <c r="K456" s="226"/>
      <c r="L456" s="359"/>
      <c r="M456" s="175"/>
      <c r="N456" s="227"/>
      <c r="O456" s="227"/>
      <c r="P456" s="85"/>
      <c r="Q456" s="229"/>
      <c r="R456" s="331"/>
      <c r="S456" s="332"/>
      <c r="T456" s="30"/>
      <c r="U456" s="9"/>
      <c r="V456" s="181" t="e">
        <f t="shared" si="54"/>
        <v>#DIV/0!</v>
      </c>
      <c r="W456" s="9"/>
      <c r="X456" s="47"/>
      <c r="Y456" s="181">
        <f t="shared" si="53"/>
        <v>0</v>
      </c>
      <c r="Z456" s="9"/>
      <c r="AA456" s="9"/>
      <c r="AB456" s="9"/>
      <c r="AC456" s="9"/>
    </row>
    <row r="457" spans="1:29" ht="14.25">
      <c r="A457" s="10"/>
      <c r="B457" s="9"/>
      <c r="C457" s="11"/>
      <c r="D457" s="9"/>
      <c r="E457" s="9"/>
      <c r="F457" s="9"/>
      <c r="G457" s="76"/>
      <c r="H457" s="13"/>
      <c r="I457" s="9"/>
      <c r="J457" s="9"/>
      <c r="K457" s="226"/>
      <c r="L457" s="359"/>
      <c r="M457" s="175"/>
      <c r="N457" s="227"/>
      <c r="O457" s="227"/>
      <c r="P457" s="85"/>
      <c r="Q457" s="229"/>
      <c r="R457" s="331"/>
      <c r="S457" s="332"/>
      <c r="T457" s="30"/>
      <c r="U457" s="9"/>
      <c r="V457" s="181" t="e">
        <f t="shared" si="54"/>
        <v>#DIV/0!</v>
      </c>
      <c r="W457" s="9"/>
      <c r="X457" s="47"/>
      <c r="Y457" s="181">
        <f t="shared" si="53"/>
        <v>0</v>
      </c>
      <c r="Z457" s="9"/>
      <c r="AA457" s="9"/>
      <c r="AB457" s="9"/>
      <c r="AC457" s="9"/>
    </row>
    <row r="458" spans="1:29" ht="14.25">
      <c r="A458" s="10"/>
      <c r="B458" s="9"/>
      <c r="C458" s="11"/>
      <c r="D458" s="9"/>
      <c r="E458" s="9"/>
      <c r="F458" s="9"/>
      <c r="G458" s="76"/>
      <c r="H458" s="13"/>
      <c r="I458" s="9"/>
      <c r="J458" s="9"/>
      <c r="K458" s="226"/>
      <c r="L458" s="359"/>
      <c r="M458" s="175"/>
      <c r="N458" s="227"/>
      <c r="O458" s="227"/>
      <c r="P458" s="85"/>
      <c r="Q458" s="229"/>
      <c r="R458" s="331"/>
      <c r="S458" s="332"/>
      <c r="T458" s="30"/>
      <c r="U458" s="9"/>
      <c r="V458" s="181" t="e">
        <f t="shared" si="54"/>
        <v>#DIV/0!</v>
      </c>
      <c r="W458" s="9"/>
      <c r="X458" s="47"/>
      <c r="Y458" s="181">
        <f t="shared" si="53"/>
        <v>0</v>
      </c>
      <c r="Z458" s="9"/>
      <c r="AA458" s="9"/>
      <c r="AB458" s="9"/>
      <c r="AC458" s="9"/>
    </row>
    <row r="459" spans="1:29" ht="14.25">
      <c r="A459" s="10"/>
      <c r="B459" s="9"/>
      <c r="C459" s="11"/>
      <c r="D459" s="9"/>
      <c r="E459" s="9"/>
      <c r="F459" s="9"/>
      <c r="G459" s="76"/>
      <c r="H459" s="13"/>
      <c r="I459" s="9"/>
      <c r="J459" s="9"/>
      <c r="K459" s="226"/>
      <c r="L459" s="359"/>
      <c r="M459" s="175"/>
      <c r="N459" s="227"/>
      <c r="O459" s="227"/>
      <c r="P459" s="85"/>
      <c r="Q459" s="229"/>
      <c r="R459" s="331"/>
      <c r="S459" s="332"/>
      <c r="T459" s="30"/>
      <c r="U459" s="9"/>
      <c r="V459" s="181" t="e">
        <f t="shared" si="54"/>
        <v>#DIV/0!</v>
      </c>
      <c r="W459" s="9"/>
      <c r="X459" s="47"/>
      <c r="Y459" s="181">
        <f t="shared" si="53"/>
        <v>0</v>
      </c>
      <c r="Z459" s="9"/>
      <c r="AA459" s="9"/>
      <c r="AB459" s="9"/>
      <c r="AC459" s="9"/>
    </row>
    <row r="460" spans="1:29" ht="14.25">
      <c r="A460" s="10"/>
      <c r="B460" s="9"/>
      <c r="C460" s="11"/>
      <c r="D460" s="9"/>
      <c r="E460" s="9"/>
      <c r="F460" s="9"/>
      <c r="G460" s="76"/>
      <c r="H460" s="13"/>
      <c r="I460" s="9"/>
      <c r="J460" s="9"/>
      <c r="K460" s="226"/>
      <c r="L460" s="359"/>
      <c r="M460" s="175"/>
      <c r="N460" s="227"/>
      <c r="O460" s="227"/>
      <c r="P460" s="85"/>
      <c r="Q460" s="229"/>
      <c r="R460" s="331"/>
      <c r="S460" s="332"/>
      <c r="T460" s="30"/>
      <c r="U460" s="9"/>
      <c r="V460" s="181" t="e">
        <f t="shared" si="54"/>
        <v>#DIV/0!</v>
      </c>
      <c r="W460" s="9"/>
      <c r="X460" s="47"/>
      <c r="Y460" s="181">
        <f t="shared" si="53"/>
        <v>0</v>
      </c>
      <c r="Z460" s="9"/>
      <c r="AA460" s="9"/>
      <c r="AB460" s="9"/>
      <c r="AC460" s="9"/>
    </row>
    <row r="461" spans="1:29" ht="14.25">
      <c r="A461" s="10"/>
      <c r="B461" s="9"/>
      <c r="C461" s="11"/>
      <c r="D461" s="9"/>
      <c r="E461" s="9"/>
      <c r="F461" s="9"/>
      <c r="G461" s="76"/>
      <c r="H461" s="13"/>
      <c r="I461" s="9"/>
      <c r="J461" s="9"/>
      <c r="K461" s="226"/>
      <c r="L461" s="359"/>
      <c r="M461" s="175"/>
      <c r="N461" s="227"/>
      <c r="O461" s="227"/>
      <c r="P461" s="85"/>
      <c r="Q461" s="229"/>
      <c r="R461" s="331"/>
      <c r="S461" s="332"/>
      <c r="T461" s="30"/>
      <c r="U461" s="9"/>
      <c r="V461" s="181" t="e">
        <f t="shared" si="54"/>
        <v>#DIV/0!</v>
      </c>
      <c r="W461" s="9"/>
      <c r="X461" s="47"/>
      <c r="Y461" s="181">
        <f t="shared" si="53"/>
        <v>0</v>
      </c>
      <c r="Z461" s="9"/>
      <c r="AA461" s="9"/>
      <c r="AB461" s="9"/>
      <c r="AC461" s="9"/>
    </row>
    <row r="462" spans="1:29" ht="14.25">
      <c r="A462" s="10"/>
      <c r="B462" s="9"/>
      <c r="C462" s="11"/>
      <c r="D462" s="9"/>
      <c r="E462" s="9"/>
      <c r="F462" s="9"/>
      <c r="G462" s="76"/>
      <c r="H462" s="13"/>
      <c r="I462" s="9"/>
      <c r="J462" s="9"/>
      <c r="K462" s="226"/>
      <c r="L462" s="359"/>
      <c r="M462" s="175"/>
      <c r="N462" s="227"/>
      <c r="O462" s="227"/>
      <c r="P462" s="85"/>
      <c r="Q462" s="229"/>
      <c r="R462" s="331"/>
      <c r="S462" s="332"/>
      <c r="T462" s="30"/>
      <c r="U462" s="9"/>
      <c r="V462" s="181" t="e">
        <f t="shared" si="54"/>
        <v>#DIV/0!</v>
      </c>
      <c r="W462" s="9"/>
      <c r="X462" s="47"/>
      <c r="Y462" s="181">
        <f t="shared" si="53"/>
        <v>0</v>
      </c>
      <c r="Z462" s="9"/>
      <c r="AA462" s="9"/>
      <c r="AB462" s="9"/>
      <c r="AC462" s="9"/>
    </row>
    <row r="463" spans="1:29" ht="14.25">
      <c r="A463" s="10"/>
      <c r="B463" s="9"/>
      <c r="C463" s="11"/>
      <c r="D463" s="9"/>
      <c r="E463" s="9"/>
      <c r="F463" s="9"/>
      <c r="G463" s="76"/>
      <c r="H463" s="13"/>
      <c r="I463" s="9"/>
      <c r="J463" s="9"/>
      <c r="K463" s="226"/>
      <c r="L463" s="359"/>
      <c r="M463" s="175"/>
      <c r="N463" s="227"/>
      <c r="O463" s="227"/>
      <c r="P463" s="85"/>
      <c r="Q463" s="229"/>
      <c r="R463" s="331"/>
      <c r="S463" s="332"/>
      <c r="T463" s="30"/>
      <c r="U463" s="9"/>
      <c r="V463" s="181" t="e">
        <f t="shared" si="54"/>
        <v>#DIV/0!</v>
      </c>
      <c r="W463" s="9"/>
      <c r="X463" s="47"/>
      <c r="Y463" s="181">
        <f t="shared" si="53"/>
        <v>0</v>
      </c>
      <c r="Z463" s="9"/>
      <c r="AA463" s="9"/>
      <c r="AB463" s="9"/>
      <c r="AC463" s="9"/>
    </row>
    <row r="464" spans="1:29" ht="14.25">
      <c r="A464" s="10"/>
      <c r="B464" s="9"/>
      <c r="C464" s="11"/>
      <c r="D464" s="9"/>
      <c r="E464" s="9"/>
      <c r="F464" s="9"/>
      <c r="G464" s="76"/>
      <c r="H464" s="13"/>
      <c r="I464" s="9"/>
      <c r="J464" s="9"/>
      <c r="K464" s="226"/>
      <c r="L464" s="359"/>
      <c r="M464" s="175"/>
      <c r="N464" s="227"/>
      <c r="O464" s="227"/>
      <c r="P464" s="85"/>
      <c r="Q464" s="229"/>
      <c r="R464" s="331"/>
      <c r="S464" s="332"/>
      <c r="T464" s="30"/>
      <c r="U464" s="9"/>
      <c r="V464" s="181" t="e">
        <f t="shared" si="54"/>
        <v>#DIV/0!</v>
      </c>
      <c r="W464" s="9"/>
      <c r="X464" s="47"/>
      <c r="Y464" s="181">
        <f t="shared" si="53"/>
        <v>0</v>
      </c>
      <c r="Z464" s="9"/>
      <c r="AA464" s="9"/>
      <c r="AB464" s="9"/>
      <c r="AC464" s="9"/>
    </row>
    <row r="465" spans="1:29" ht="14.25">
      <c r="A465" s="10"/>
      <c r="B465" s="9"/>
      <c r="C465" s="11"/>
      <c r="D465" s="9"/>
      <c r="E465" s="9"/>
      <c r="F465" s="9"/>
      <c r="G465" s="76"/>
      <c r="H465" s="13"/>
      <c r="I465" s="9"/>
      <c r="J465" s="9"/>
      <c r="K465" s="226"/>
      <c r="L465" s="359"/>
      <c r="M465" s="175"/>
      <c r="N465" s="227"/>
      <c r="O465" s="227"/>
      <c r="P465" s="85"/>
      <c r="Q465" s="229"/>
      <c r="R465" s="331"/>
      <c r="S465" s="332"/>
      <c r="T465" s="30"/>
      <c r="U465" s="9"/>
      <c r="V465" s="181" t="e">
        <f t="shared" si="54"/>
        <v>#DIV/0!</v>
      </c>
      <c r="W465" s="9"/>
      <c r="X465" s="47"/>
      <c r="Y465" s="181">
        <f t="shared" si="53"/>
        <v>0</v>
      </c>
      <c r="Z465" s="9"/>
      <c r="AA465" s="9"/>
      <c r="AB465" s="9"/>
      <c r="AC465" s="9"/>
    </row>
    <row r="466" spans="1:29" ht="14.25">
      <c r="A466" s="10"/>
      <c r="B466" s="9"/>
      <c r="C466" s="11"/>
      <c r="D466" s="9"/>
      <c r="E466" s="9"/>
      <c r="F466" s="9"/>
      <c r="G466" s="76"/>
      <c r="H466" s="13"/>
      <c r="I466" s="9"/>
      <c r="J466" s="9"/>
      <c r="K466" s="226"/>
      <c r="L466" s="359"/>
      <c r="M466" s="175"/>
      <c r="N466" s="227"/>
      <c r="O466" s="227"/>
      <c r="P466" s="85"/>
      <c r="Q466" s="229"/>
      <c r="R466" s="331"/>
      <c r="S466" s="332"/>
      <c r="T466" s="30"/>
      <c r="U466" s="9"/>
      <c r="V466" s="181" t="e">
        <f t="shared" si="54"/>
        <v>#DIV/0!</v>
      </c>
      <c r="W466" s="9"/>
      <c r="X466" s="47"/>
      <c r="Y466" s="181">
        <f t="shared" si="53"/>
        <v>0</v>
      </c>
      <c r="Z466" s="9"/>
      <c r="AA466" s="9"/>
      <c r="AB466" s="9"/>
      <c r="AC466" s="9"/>
    </row>
    <row r="467" spans="1:29" ht="14.25">
      <c r="A467" s="10"/>
      <c r="B467" s="9"/>
      <c r="C467" s="11"/>
      <c r="D467" s="9"/>
      <c r="E467" s="9"/>
      <c r="F467" s="9"/>
      <c r="G467" s="76"/>
      <c r="H467" s="13"/>
      <c r="I467" s="9"/>
      <c r="J467" s="9"/>
      <c r="K467" s="226"/>
      <c r="L467" s="359"/>
      <c r="M467" s="175"/>
      <c r="N467" s="227"/>
      <c r="O467" s="227"/>
      <c r="P467" s="85"/>
      <c r="Q467" s="229"/>
      <c r="R467" s="331"/>
      <c r="S467" s="332"/>
      <c r="T467" s="30"/>
      <c r="U467" s="9"/>
      <c r="V467" s="181" t="e">
        <f t="shared" si="54"/>
        <v>#DIV/0!</v>
      </c>
      <c r="W467" s="9"/>
      <c r="X467" s="47"/>
      <c r="Y467" s="181">
        <f t="shared" si="53"/>
        <v>0</v>
      </c>
      <c r="Z467" s="9"/>
      <c r="AA467" s="9"/>
      <c r="AB467" s="9"/>
      <c r="AC467" s="9"/>
    </row>
    <row r="468" spans="1:29" ht="14.25">
      <c r="A468" s="10"/>
      <c r="B468" s="9"/>
      <c r="C468" s="11"/>
      <c r="D468" s="9"/>
      <c r="E468" s="9"/>
      <c r="F468" s="9"/>
      <c r="G468" s="76"/>
      <c r="H468" s="13"/>
      <c r="I468" s="9"/>
      <c r="J468" s="9"/>
      <c r="K468" s="226"/>
      <c r="L468" s="359"/>
      <c r="M468" s="175"/>
      <c r="N468" s="227"/>
      <c r="O468" s="227"/>
      <c r="P468" s="85"/>
      <c r="Q468" s="229"/>
      <c r="R468" s="331"/>
      <c r="S468" s="332"/>
      <c r="T468" s="30"/>
      <c r="U468" s="9"/>
      <c r="V468" s="181" t="e">
        <f t="shared" si="54"/>
        <v>#DIV/0!</v>
      </c>
      <c r="W468" s="9"/>
      <c r="X468" s="47"/>
      <c r="Y468" s="181">
        <f t="shared" si="53"/>
        <v>0</v>
      </c>
      <c r="Z468" s="9"/>
      <c r="AA468" s="9"/>
      <c r="AB468" s="9"/>
      <c r="AC468" s="9"/>
    </row>
    <row r="469" spans="1:29" ht="14.25">
      <c r="A469" s="10"/>
      <c r="B469" s="9"/>
      <c r="C469" s="11"/>
      <c r="D469" s="9"/>
      <c r="E469" s="9"/>
      <c r="F469" s="9"/>
      <c r="G469" s="76"/>
      <c r="H469" s="13"/>
      <c r="I469" s="9"/>
      <c r="J469" s="9"/>
      <c r="K469" s="226"/>
      <c r="L469" s="359"/>
      <c r="M469" s="175"/>
      <c r="N469" s="227"/>
      <c r="O469" s="227"/>
      <c r="P469" s="85"/>
      <c r="Q469" s="229"/>
      <c r="R469" s="331"/>
      <c r="S469" s="332"/>
      <c r="T469" s="30"/>
      <c r="U469" s="9"/>
      <c r="V469" s="181" t="e">
        <f t="shared" si="54"/>
        <v>#DIV/0!</v>
      </c>
      <c r="W469" s="9"/>
      <c r="X469" s="47"/>
      <c r="Y469" s="181">
        <f t="shared" ref="Y469:Y723" si="55">D469</f>
        <v>0</v>
      </c>
      <c r="Z469" s="9"/>
      <c r="AA469" s="9"/>
      <c r="AB469" s="9"/>
      <c r="AC469" s="9"/>
    </row>
    <row r="470" spans="1:29" ht="14.25">
      <c r="A470" s="10"/>
      <c r="B470" s="9"/>
      <c r="C470" s="11"/>
      <c r="D470" s="9"/>
      <c r="E470" s="9"/>
      <c r="F470" s="9"/>
      <c r="G470" s="76"/>
      <c r="H470" s="13"/>
      <c r="I470" s="9"/>
      <c r="J470" s="9"/>
      <c r="K470" s="226"/>
      <c r="L470" s="359"/>
      <c r="M470" s="175"/>
      <c r="N470" s="227"/>
      <c r="O470" s="227"/>
      <c r="P470" s="85"/>
      <c r="Q470" s="229"/>
      <c r="R470" s="331"/>
      <c r="S470" s="332"/>
      <c r="T470" s="30"/>
      <c r="U470" s="9"/>
      <c r="V470" s="181" t="e">
        <f t="shared" si="54"/>
        <v>#DIV/0!</v>
      </c>
      <c r="W470" s="9"/>
      <c r="X470" s="47"/>
      <c r="Y470" s="181">
        <f t="shared" si="55"/>
        <v>0</v>
      </c>
      <c r="Z470" s="9"/>
      <c r="AA470" s="9"/>
      <c r="AB470" s="9"/>
      <c r="AC470" s="9"/>
    </row>
    <row r="471" spans="1:29" ht="14.25">
      <c r="A471" s="10"/>
      <c r="B471" s="9"/>
      <c r="C471" s="11"/>
      <c r="D471" s="9"/>
      <c r="E471" s="9"/>
      <c r="F471" s="9"/>
      <c r="G471" s="76"/>
      <c r="H471" s="13"/>
      <c r="I471" s="9"/>
      <c r="J471" s="9"/>
      <c r="K471" s="226"/>
      <c r="L471" s="359"/>
      <c r="M471" s="175"/>
      <c r="N471" s="227"/>
      <c r="O471" s="227"/>
      <c r="P471" s="85"/>
      <c r="Q471" s="229"/>
      <c r="R471" s="331"/>
      <c r="S471" s="332"/>
      <c r="T471" s="30"/>
      <c r="U471" s="9"/>
      <c r="V471" s="181" t="e">
        <f t="shared" si="54"/>
        <v>#DIV/0!</v>
      </c>
      <c r="W471" s="9"/>
      <c r="X471" s="47"/>
      <c r="Y471" s="181">
        <f t="shared" si="55"/>
        <v>0</v>
      </c>
      <c r="Z471" s="9"/>
      <c r="AA471" s="9"/>
      <c r="AB471" s="9"/>
      <c r="AC471" s="9"/>
    </row>
    <row r="472" spans="1:29" ht="14.25">
      <c r="A472" s="10"/>
      <c r="B472" s="9"/>
      <c r="C472" s="11"/>
      <c r="D472" s="9"/>
      <c r="E472" s="9"/>
      <c r="F472" s="9"/>
      <c r="G472" s="76"/>
      <c r="H472" s="13"/>
      <c r="I472" s="9"/>
      <c r="J472" s="9"/>
      <c r="K472" s="226"/>
      <c r="L472" s="359"/>
      <c r="M472" s="175"/>
      <c r="N472" s="227"/>
      <c r="O472" s="227"/>
      <c r="P472" s="85"/>
      <c r="Q472" s="229"/>
      <c r="R472" s="331"/>
      <c r="S472" s="332"/>
      <c r="T472" s="30"/>
      <c r="U472" s="9"/>
      <c r="V472" s="181" t="e">
        <f t="shared" si="54"/>
        <v>#DIV/0!</v>
      </c>
      <c r="W472" s="9"/>
      <c r="X472" s="47"/>
      <c r="Y472" s="181">
        <f t="shared" si="55"/>
        <v>0</v>
      </c>
      <c r="Z472" s="9"/>
      <c r="AA472" s="9"/>
      <c r="AB472" s="9"/>
      <c r="AC472" s="9"/>
    </row>
    <row r="473" spans="1:29" ht="14.25">
      <c r="A473" s="10"/>
      <c r="B473" s="9"/>
      <c r="C473" s="11"/>
      <c r="D473" s="9"/>
      <c r="E473" s="9"/>
      <c r="F473" s="9"/>
      <c r="G473" s="76"/>
      <c r="H473" s="13"/>
      <c r="I473" s="9"/>
      <c r="J473" s="9"/>
      <c r="K473" s="226"/>
      <c r="L473" s="359"/>
      <c r="M473" s="175"/>
      <c r="N473" s="227"/>
      <c r="O473" s="227"/>
      <c r="P473" s="85"/>
      <c r="Q473" s="229"/>
      <c r="R473" s="331"/>
      <c r="S473" s="332"/>
      <c r="T473" s="30"/>
      <c r="U473" s="9"/>
      <c r="V473" s="181" t="e">
        <f t="shared" si="54"/>
        <v>#DIV/0!</v>
      </c>
      <c r="W473" s="9"/>
      <c r="X473" s="47"/>
      <c r="Y473" s="181">
        <f t="shared" si="55"/>
        <v>0</v>
      </c>
      <c r="Z473" s="9"/>
      <c r="AA473" s="9"/>
      <c r="AB473" s="9"/>
      <c r="AC473" s="9"/>
    </row>
    <row r="474" spans="1:29" ht="14.25">
      <c r="A474" s="10"/>
      <c r="B474" s="9"/>
      <c r="C474" s="11"/>
      <c r="D474" s="9"/>
      <c r="E474" s="9"/>
      <c r="F474" s="9"/>
      <c r="G474" s="76"/>
      <c r="H474" s="13"/>
      <c r="I474" s="9"/>
      <c r="J474" s="9"/>
      <c r="K474" s="226"/>
      <c r="L474" s="359"/>
      <c r="M474" s="175"/>
      <c r="N474" s="227"/>
      <c r="O474" s="227"/>
      <c r="P474" s="85"/>
      <c r="Q474" s="229"/>
      <c r="R474" s="331"/>
      <c r="S474" s="332"/>
      <c r="T474" s="30"/>
      <c r="U474" s="9"/>
      <c r="V474" s="181" t="e">
        <f t="shared" si="54"/>
        <v>#DIV/0!</v>
      </c>
      <c r="W474" s="9"/>
      <c r="X474" s="47"/>
      <c r="Y474" s="181">
        <f t="shared" si="55"/>
        <v>0</v>
      </c>
      <c r="Z474" s="9"/>
      <c r="AA474" s="9"/>
      <c r="AB474" s="9"/>
      <c r="AC474" s="9"/>
    </row>
    <row r="475" spans="1:29" ht="14.25">
      <c r="A475" s="10"/>
      <c r="B475" s="9"/>
      <c r="C475" s="11"/>
      <c r="D475" s="9"/>
      <c r="E475" s="9"/>
      <c r="F475" s="9"/>
      <c r="G475" s="76"/>
      <c r="H475" s="13"/>
      <c r="I475" s="9"/>
      <c r="J475" s="9"/>
      <c r="K475" s="226"/>
      <c r="L475" s="359"/>
      <c r="M475" s="175"/>
      <c r="N475" s="227"/>
      <c r="O475" s="227"/>
      <c r="P475" s="85"/>
      <c r="Q475" s="229"/>
      <c r="R475" s="331"/>
      <c r="S475" s="332"/>
      <c r="T475" s="30"/>
      <c r="U475" s="9"/>
      <c r="V475" s="181" t="e">
        <f t="shared" si="54"/>
        <v>#DIV/0!</v>
      </c>
      <c r="W475" s="9"/>
      <c r="X475" s="47"/>
      <c r="Y475" s="181">
        <f t="shared" si="55"/>
        <v>0</v>
      </c>
      <c r="Z475" s="9"/>
      <c r="AA475" s="9"/>
      <c r="AB475" s="9"/>
      <c r="AC475" s="9"/>
    </row>
    <row r="476" spans="1:29" ht="14.25">
      <c r="A476" s="10"/>
      <c r="B476" s="9"/>
      <c r="C476" s="11"/>
      <c r="D476" s="9"/>
      <c r="E476" s="9"/>
      <c r="F476" s="9"/>
      <c r="G476" s="76"/>
      <c r="H476" s="13"/>
      <c r="I476" s="9"/>
      <c r="J476" s="9"/>
      <c r="K476" s="226"/>
      <c r="L476" s="359"/>
      <c r="M476" s="175"/>
      <c r="N476" s="227"/>
      <c r="O476" s="227"/>
      <c r="P476" s="85"/>
      <c r="Q476" s="229"/>
      <c r="R476" s="331"/>
      <c r="S476" s="332"/>
      <c r="T476" s="30"/>
      <c r="U476" s="9"/>
      <c r="V476" s="181" t="e">
        <f t="shared" si="54"/>
        <v>#DIV/0!</v>
      </c>
      <c r="W476" s="9"/>
      <c r="X476" s="47"/>
      <c r="Y476" s="181">
        <f t="shared" si="55"/>
        <v>0</v>
      </c>
      <c r="Z476" s="9"/>
      <c r="AA476" s="9"/>
      <c r="AB476" s="9"/>
      <c r="AC476" s="9"/>
    </row>
    <row r="477" spans="1:29" ht="14.25">
      <c r="A477" s="10"/>
      <c r="B477" s="9"/>
      <c r="C477" s="11"/>
      <c r="D477" s="9"/>
      <c r="E477" s="9"/>
      <c r="F477" s="9"/>
      <c r="G477" s="76"/>
      <c r="H477" s="13"/>
      <c r="I477" s="9"/>
      <c r="J477" s="9"/>
      <c r="K477" s="226"/>
      <c r="L477" s="359"/>
      <c r="M477" s="175"/>
      <c r="N477" s="227"/>
      <c r="O477" s="227"/>
      <c r="P477" s="85"/>
      <c r="Q477" s="229"/>
      <c r="R477" s="331"/>
      <c r="S477" s="332"/>
      <c r="T477" s="30"/>
      <c r="U477" s="9"/>
      <c r="V477" s="181" t="e">
        <f t="shared" si="54"/>
        <v>#DIV/0!</v>
      </c>
      <c r="W477" s="9"/>
      <c r="X477" s="47"/>
      <c r="Y477" s="181">
        <f t="shared" si="55"/>
        <v>0</v>
      </c>
      <c r="Z477" s="9"/>
      <c r="AA477" s="9"/>
      <c r="AB477" s="9"/>
      <c r="AC477" s="9"/>
    </row>
    <row r="478" spans="1:29" ht="14.25">
      <c r="A478" s="10"/>
      <c r="B478" s="9"/>
      <c r="C478" s="11"/>
      <c r="D478" s="9"/>
      <c r="E478" s="9"/>
      <c r="F478" s="9"/>
      <c r="G478" s="76"/>
      <c r="H478" s="13"/>
      <c r="I478" s="9"/>
      <c r="J478" s="9"/>
      <c r="K478" s="226"/>
      <c r="L478" s="359"/>
      <c r="M478" s="175"/>
      <c r="N478" s="227"/>
      <c r="O478" s="227"/>
      <c r="P478" s="85"/>
      <c r="Q478" s="229"/>
      <c r="R478" s="331"/>
      <c r="S478" s="332"/>
      <c r="T478" s="30"/>
      <c r="U478" s="9"/>
      <c r="V478" s="181" t="e">
        <f t="shared" si="54"/>
        <v>#DIV/0!</v>
      </c>
      <c r="W478" s="9"/>
      <c r="X478" s="47"/>
      <c r="Y478" s="181">
        <f t="shared" si="55"/>
        <v>0</v>
      </c>
      <c r="Z478" s="9"/>
      <c r="AA478" s="9"/>
      <c r="AB478" s="9"/>
      <c r="AC478" s="9"/>
    </row>
    <row r="479" spans="1:29" ht="14.25">
      <c r="A479" s="10"/>
      <c r="B479" s="9"/>
      <c r="C479" s="11"/>
      <c r="D479" s="9"/>
      <c r="E479" s="9"/>
      <c r="F479" s="9"/>
      <c r="G479" s="76"/>
      <c r="H479" s="13"/>
      <c r="I479" s="9"/>
      <c r="J479" s="9"/>
      <c r="K479" s="226"/>
      <c r="L479" s="359"/>
      <c r="M479" s="175"/>
      <c r="N479" s="227"/>
      <c r="O479" s="227"/>
      <c r="P479" s="85"/>
      <c r="Q479" s="229"/>
      <c r="R479" s="331"/>
      <c r="S479" s="332"/>
      <c r="T479" s="30"/>
      <c r="U479" s="9"/>
      <c r="V479" s="181" t="e">
        <f t="shared" si="54"/>
        <v>#DIV/0!</v>
      </c>
      <c r="W479" s="9"/>
      <c r="X479" s="47"/>
      <c r="Y479" s="181">
        <f t="shared" si="55"/>
        <v>0</v>
      </c>
      <c r="Z479" s="9"/>
      <c r="AA479" s="9"/>
      <c r="AB479" s="9"/>
      <c r="AC479" s="9"/>
    </row>
    <row r="480" spans="1:29" ht="14.25">
      <c r="A480" s="10"/>
      <c r="B480" s="9"/>
      <c r="C480" s="11"/>
      <c r="D480" s="9"/>
      <c r="E480" s="9"/>
      <c r="F480" s="9"/>
      <c r="G480" s="76"/>
      <c r="H480" s="13"/>
      <c r="I480" s="9"/>
      <c r="J480" s="9"/>
      <c r="K480" s="226"/>
      <c r="L480" s="359"/>
      <c r="M480" s="175"/>
      <c r="N480" s="227"/>
      <c r="O480" s="227"/>
      <c r="P480" s="85"/>
      <c r="Q480" s="229"/>
      <c r="R480" s="331"/>
      <c r="S480" s="332"/>
      <c r="T480" s="30"/>
      <c r="U480" s="9"/>
      <c r="V480" s="181" t="e">
        <f t="shared" si="54"/>
        <v>#DIV/0!</v>
      </c>
      <c r="W480" s="9"/>
      <c r="X480" s="47"/>
      <c r="Y480" s="181">
        <f t="shared" si="55"/>
        <v>0</v>
      </c>
      <c r="Z480" s="9"/>
      <c r="AA480" s="9"/>
      <c r="AB480" s="9"/>
      <c r="AC480" s="9"/>
    </row>
    <row r="481" spans="1:29" ht="14.25">
      <c r="A481" s="10"/>
      <c r="B481" s="9"/>
      <c r="C481" s="11"/>
      <c r="D481" s="9"/>
      <c r="E481" s="9"/>
      <c r="F481" s="9"/>
      <c r="G481" s="76"/>
      <c r="H481" s="13"/>
      <c r="I481" s="9"/>
      <c r="J481" s="9"/>
      <c r="K481" s="226"/>
      <c r="L481" s="359"/>
      <c r="M481" s="175"/>
      <c r="N481" s="227"/>
      <c r="O481" s="227"/>
      <c r="P481" s="85"/>
      <c r="Q481" s="229"/>
      <c r="R481" s="331"/>
      <c r="S481" s="332"/>
      <c r="T481" s="30"/>
      <c r="U481" s="9"/>
      <c r="V481" s="181" t="e">
        <f t="shared" si="54"/>
        <v>#DIV/0!</v>
      </c>
      <c r="W481" s="9"/>
      <c r="X481" s="47"/>
      <c r="Y481" s="181">
        <f t="shared" si="55"/>
        <v>0</v>
      </c>
      <c r="Z481" s="9"/>
      <c r="AA481" s="9"/>
      <c r="AB481" s="9"/>
      <c r="AC481" s="9"/>
    </row>
    <row r="482" spans="1:29" ht="14.25">
      <c r="A482" s="10"/>
      <c r="B482" s="9"/>
      <c r="C482" s="11"/>
      <c r="D482" s="9"/>
      <c r="E482" s="9"/>
      <c r="F482" s="9"/>
      <c r="G482" s="76"/>
      <c r="H482" s="13"/>
      <c r="I482" s="9"/>
      <c r="J482" s="9"/>
      <c r="K482" s="226"/>
      <c r="L482" s="359"/>
      <c r="M482" s="175"/>
      <c r="N482" s="227"/>
      <c r="O482" s="227"/>
      <c r="P482" s="85"/>
      <c r="Q482" s="229"/>
      <c r="R482" s="331"/>
      <c r="S482" s="332"/>
      <c r="T482" s="30"/>
      <c r="U482" s="9"/>
      <c r="V482" s="181" t="e">
        <f t="shared" si="54"/>
        <v>#DIV/0!</v>
      </c>
      <c r="W482" s="9"/>
      <c r="X482" s="47"/>
      <c r="Y482" s="181">
        <f t="shared" si="55"/>
        <v>0</v>
      </c>
      <c r="Z482" s="9"/>
      <c r="AA482" s="9"/>
      <c r="AB482" s="9"/>
      <c r="AC482" s="9"/>
    </row>
    <row r="483" spans="1:29" ht="14.25">
      <c r="A483" s="10"/>
      <c r="B483" s="9"/>
      <c r="C483" s="11"/>
      <c r="D483" s="9"/>
      <c r="E483" s="9"/>
      <c r="F483" s="9"/>
      <c r="G483" s="76"/>
      <c r="H483" s="13"/>
      <c r="I483" s="9"/>
      <c r="J483" s="9"/>
      <c r="K483" s="226"/>
      <c r="L483" s="359"/>
      <c r="M483" s="175"/>
      <c r="N483" s="227"/>
      <c r="O483" s="227"/>
      <c r="P483" s="85"/>
      <c r="Q483" s="229"/>
      <c r="R483" s="331"/>
      <c r="S483" s="332"/>
      <c r="T483" s="30"/>
      <c r="U483" s="9"/>
      <c r="V483" s="181" t="e">
        <f t="shared" si="54"/>
        <v>#DIV/0!</v>
      </c>
      <c r="W483" s="9"/>
      <c r="X483" s="47"/>
      <c r="Y483" s="181">
        <f t="shared" si="55"/>
        <v>0</v>
      </c>
      <c r="Z483" s="9"/>
      <c r="AA483" s="9"/>
      <c r="AB483" s="9"/>
      <c r="AC483" s="9"/>
    </row>
    <row r="484" spans="1:29" ht="14.25">
      <c r="A484" s="10"/>
      <c r="B484" s="9"/>
      <c r="C484" s="11"/>
      <c r="D484" s="9"/>
      <c r="E484" s="9"/>
      <c r="F484" s="9"/>
      <c r="G484" s="76"/>
      <c r="H484" s="13"/>
      <c r="I484" s="9"/>
      <c r="J484" s="9"/>
      <c r="K484" s="226"/>
      <c r="L484" s="359"/>
      <c r="M484" s="175"/>
      <c r="N484" s="227"/>
      <c r="O484" s="227"/>
      <c r="P484" s="85"/>
      <c r="Q484" s="229"/>
      <c r="R484" s="331"/>
      <c r="S484" s="332"/>
      <c r="T484" s="30"/>
      <c r="U484" s="9"/>
      <c r="V484" s="181" t="e">
        <f t="shared" si="54"/>
        <v>#DIV/0!</v>
      </c>
      <c r="W484" s="9"/>
      <c r="X484" s="47"/>
      <c r="Y484" s="181">
        <f t="shared" si="55"/>
        <v>0</v>
      </c>
      <c r="Z484" s="9"/>
      <c r="AA484" s="9"/>
      <c r="AB484" s="9"/>
      <c r="AC484" s="9"/>
    </row>
    <row r="485" spans="1:29" ht="14.25">
      <c r="A485" s="10"/>
      <c r="B485" s="9"/>
      <c r="C485" s="11"/>
      <c r="D485" s="9"/>
      <c r="E485" s="9"/>
      <c r="F485" s="9"/>
      <c r="G485" s="76"/>
      <c r="H485" s="13"/>
      <c r="I485" s="9"/>
      <c r="J485" s="9"/>
      <c r="K485" s="226"/>
      <c r="L485" s="359"/>
      <c r="M485" s="175"/>
      <c r="N485" s="227"/>
      <c r="O485" s="227"/>
      <c r="P485" s="85"/>
      <c r="Q485" s="229"/>
      <c r="R485" s="331"/>
      <c r="S485" s="332"/>
      <c r="T485" s="30"/>
      <c r="U485" s="9"/>
      <c r="V485" s="181" t="e">
        <f t="shared" si="54"/>
        <v>#DIV/0!</v>
      </c>
      <c r="W485" s="9"/>
      <c r="X485" s="47"/>
      <c r="Y485" s="181">
        <f t="shared" si="55"/>
        <v>0</v>
      </c>
      <c r="Z485" s="9"/>
      <c r="AA485" s="9"/>
      <c r="AB485" s="9"/>
      <c r="AC485" s="9"/>
    </row>
    <row r="486" spans="1:29" ht="14.25">
      <c r="A486" s="10"/>
      <c r="B486" s="9"/>
      <c r="C486" s="11"/>
      <c r="D486" s="9"/>
      <c r="E486" s="9"/>
      <c r="F486" s="9"/>
      <c r="G486" s="76"/>
      <c r="H486" s="13"/>
      <c r="I486" s="9"/>
      <c r="J486" s="9"/>
      <c r="K486" s="226"/>
      <c r="L486" s="359"/>
      <c r="M486" s="175"/>
      <c r="N486" s="227"/>
      <c r="O486" s="227"/>
      <c r="P486" s="85"/>
      <c r="Q486" s="229"/>
      <c r="R486" s="331"/>
      <c r="S486" s="332"/>
      <c r="T486" s="30"/>
      <c r="U486" s="9"/>
      <c r="V486" s="181" t="e">
        <f t="shared" si="54"/>
        <v>#DIV/0!</v>
      </c>
      <c r="W486" s="9"/>
      <c r="X486" s="47"/>
      <c r="Y486" s="181">
        <f t="shared" si="55"/>
        <v>0</v>
      </c>
      <c r="Z486" s="9"/>
      <c r="AA486" s="9"/>
      <c r="AB486" s="9"/>
      <c r="AC486" s="9"/>
    </row>
    <row r="487" spans="1:29" ht="14.25">
      <c r="A487" s="10"/>
      <c r="B487" s="9"/>
      <c r="C487" s="11"/>
      <c r="D487" s="9"/>
      <c r="E487" s="9"/>
      <c r="F487" s="9"/>
      <c r="G487" s="76"/>
      <c r="H487" s="13"/>
      <c r="I487" s="9"/>
      <c r="J487" s="9"/>
      <c r="K487" s="226"/>
      <c r="L487" s="359"/>
      <c r="M487" s="175"/>
      <c r="N487" s="227"/>
      <c r="O487" s="227"/>
      <c r="P487" s="85"/>
      <c r="Q487" s="229"/>
      <c r="R487" s="331"/>
      <c r="S487" s="332"/>
      <c r="T487" s="30"/>
      <c r="U487" s="9"/>
      <c r="V487" s="181" t="e">
        <f t="shared" si="54"/>
        <v>#DIV/0!</v>
      </c>
      <c r="W487" s="9"/>
      <c r="X487" s="47"/>
      <c r="Y487" s="181">
        <f t="shared" si="55"/>
        <v>0</v>
      </c>
      <c r="Z487" s="9"/>
      <c r="AA487" s="9"/>
      <c r="AB487" s="9"/>
      <c r="AC487" s="9"/>
    </row>
    <row r="488" spans="1:29" ht="14.25">
      <c r="A488" s="10"/>
      <c r="B488" s="9"/>
      <c r="C488" s="11"/>
      <c r="D488" s="9"/>
      <c r="E488" s="9"/>
      <c r="F488" s="9"/>
      <c r="G488" s="76"/>
      <c r="H488" s="13"/>
      <c r="I488" s="9"/>
      <c r="J488" s="9"/>
      <c r="K488" s="226"/>
      <c r="L488" s="359"/>
      <c r="M488" s="175"/>
      <c r="N488" s="227"/>
      <c r="O488" s="227"/>
      <c r="P488" s="85"/>
      <c r="Q488" s="229"/>
      <c r="R488" s="331"/>
      <c r="S488" s="332"/>
      <c r="T488" s="30"/>
      <c r="U488" s="9"/>
      <c r="V488" s="181" t="e">
        <f t="shared" si="54"/>
        <v>#DIV/0!</v>
      </c>
      <c r="W488" s="9"/>
      <c r="X488" s="47"/>
      <c r="Y488" s="181">
        <f t="shared" si="55"/>
        <v>0</v>
      </c>
      <c r="Z488" s="9"/>
      <c r="AA488" s="9"/>
      <c r="AB488" s="9"/>
      <c r="AC488" s="9"/>
    </row>
    <row r="489" spans="1:29" ht="14.25">
      <c r="A489" s="10"/>
      <c r="B489" s="9"/>
      <c r="C489" s="11"/>
      <c r="D489" s="9"/>
      <c r="E489" s="9"/>
      <c r="F489" s="9"/>
      <c r="G489" s="76"/>
      <c r="H489" s="13"/>
      <c r="I489" s="9"/>
      <c r="J489" s="9"/>
      <c r="K489" s="226"/>
      <c r="L489" s="359"/>
      <c r="M489" s="175"/>
      <c r="N489" s="227"/>
      <c r="O489" s="227"/>
      <c r="P489" s="85"/>
      <c r="Q489" s="229"/>
      <c r="R489" s="331"/>
      <c r="S489" s="332"/>
      <c r="T489" s="30"/>
      <c r="U489" s="9"/>
      <c r="V489" s="181" t="e">
        <f t="shared" si="54"/>
        <v>#DIV/0!</v>
      </c>
      <c r="W489" s="9"/>
      <c r="X489" s="47"/>
      <c r="Y489" s="181">
        <f t="shared" si="55"/>
        <v>0</v>
      </c>
      <c r="Z489" s="9"/>
      <c r="AA489" s="9"/>
      <c r="AB489" s="9"/>
      <c r="AC489" s="9"/>
    </row>
    <row r="490" spans="1:29" ht="14.25">
      <c r="A490" s="10"/>
      <c r="B490" s="9"/>
      <c r="C490" s="11"/>
      <c r="D490" s="9"/>
      <c r="E490" s="9"/>
      <c r="F490" s="9"/>
      <c r="G490" s="76"/>
      <c r="H490" s="13"/>
      <c r="I490" s="9"/>
      <c r="J490" s="9"/>
      <c r="K490" s="226"/>
      <c r="L490" s="359"/>
      <c r="M490" s="175"/>
      <c r="N490" s="227"/>
      <c r="O490" s="227"/>
      <c r="P490" s="85"/>
      <c r="Q490" s="229"/>
      <c r="R490" s="331"/>
      <c r="S490" s="332"/>
      <c r="T490" s="30"/>
      <c r="U490" s="9"/>
      <c r="V490" s="181" t="e">
        <f t="shared" si="54"/>
        <v>#DIV/0!</v>
      </c>
      <c r="W490" s="9"/>
      <c r="X490" s="47"/>
      <c r="Y490" s="181">
        <f t="shared" si="55"/>
        <v>0</v>
      </c>
      <c r="Z490" s="9"/>
      <c r="AA490" s="9"/>
      <c r="AB490" s="9"/>
      <c r="AC490" s="9"/>
    </row>
    <row r="491" spans="1:29" ht="14.25">
      <c r="A491" s="10"/>
      <c r="B491" s="9"/>
      <c r="C491" s="11"/>
      <c r="D491" s="9"/>
      <c r="E491" s="9"/>
      <c r="F491" s="9"/>
      <c r="G491" s="76"/>
      <c r="H491" s="13"/>
      <c r="I491" s="9"/>
      <c r="J491" s="9"/>
      <c r="K491" s="226"/>
      <c r="L491" s="359"/>
      <c r="M491" s="175"/>
      <c r="N491" s="227"/>
      <c r="O491" s="227"/>
      <c r="P491" s="85"/>
      <c r="Q491" s="229"/>
      <c r="R491" s="331"/>
      <c r="S491" s="332"/>
      <c r="T491" s="30"/>
      <c r="U491" s="9"/>
      <c r="V491" s="181" t="e">
        <f t="shared" si="54"/>
        <v>#DIV/0!</v>
      </c>
      <c r="W491" s="9"/>
      <c r="X491" s="47"/>
      <c r="Y491" s="181">
        <f t="shared" si="55"/>
        <v>0</v>
      </c>
      <c r="Z491" s="9"/>
      <c r="AA491" s="9"/>
      <c r="AB491" s="9"/>
      <c r="AC491" s="9"/>
    </row>
    <row r="492" spans="1:29" ht="14.25">
      <c r="A492" s="10"/>
      <c r="B492" s="9"/>
      <c r="C492" s="11"/>
      <c r="D492" s="9"/>
      <c r="E492" s="9"/>
      <c r="F492" s="9"/>
      <c r="G492" s="76"/>
      <c r="H492" s="13"/>
      <c r="I492" s="9"/>
      <c r="J492" s="9"/>
      <c r="K492" s="226"/>
      <c r="L492" s="359"/>
      <c r="M492" s="175"/>
      <c r="N492" s="227"/>
      <c r="O492" s="227"/>
      <c r="P492" s="85"/>
      <c r="Q492" s="229"/>
      <c r="R492" s="331"/>
      <c r="S492" s="332"/>
      <c r="T492" s="30"/>
      <c r="U492" s="9"/>
      <c r="V492" s="181" t="e">
        <f t="shared" si="54"/>
        <v>#DIV/0!</v>
      </c>
      <c r="W492" s="9"/>
      <c r="X492" s="47"/>
      <c r="Y492" s="181">
        <f t="shared" si="55"/>
        <v>0</v>
      </c>
      <c r="Z492" s="9"/>
      <c r="AA492" s="9"/>
      <c r="AB492" s="9"/>
      <c r="AC492" s="9"/>
    </row>
    <row r="493" spans="1:29" ht="14.25">
      <c r="A493" s="10"/>
      <c r="B493" s="9"/>
      <c r="C493" s="11"/>
      <c r="D493" s="9"/>
      <c r="E493" s="9"/>
      <c r="F493" s="9"/>
      <c r="G493" s="76"/>
      <c r="H493" s="13"/>
      <c r="I493" s="9"/>
      <c r="J493" s="9"/>
      <c r="K493" s="226"/>
      <c r="L493" s="359"/>
      <c r="M493" s="175"/>
      <c r="N493" s="227"/>
      <c r="O493" s="227"/>
      <c r="P493" s="85"/>
      <c r="Q493" s="229"/>
      <c r="R493" s="331"/>
      <c r="S493" s="332"/>
      <c r="T493" s="30"/>
      <c r="U493" s="9"/>
      <c r="V493" s="181" t="e">
        <f t="shared" si="54"/>
        <v>#DIV/0!</v>
      </c>
      <c r="W493" s="9"/>
      <c r="X493" s="47"/>
      <c r="Y493" s="181">
        <f t="shared" si="55"/>
        <v>0</v>
      </c>
      <c r="Z493" s="9"/>
      <c r="AA493" s="9"/>
      <c r="AB493" s="9"/>
      <c r="AC493" s="9"/>
    </row>
    <row r="494" spans="1:29" ht="14.25">
      <c r="A494" s="10"/>
      <c r="B494" s="9"/>
      <c r="C494" s="11"/>
      <c r="D494" s="9"/>
      <c r="E494" s="9"/>
      <c r="F494" s="9"/>
      <c r="G494" s="76"/>
      <c r="H494" s="13"/>
      <c r="I494" s="9"/>
      <c r="J494" s="9"/>
      <c r="K494" s="226"/>
      <c r="L494" s="359"/>
      <c r="M494" s="175"/>
      <c r="N494" s="227"/>
      <c r="O494" s="227"/>
      <c r="P494" s="85"/>
      <c r="Q494" s="229"/>
      <c r="R494" s="331"/>
      <c r="S494" s="332"/>
      <c r="T494" s="30"/>
      <c r="U494" s="9"/>
      <c r="V494" s="181" t="e">
        <f t="shared" si="54"/>
        <v>#DIV/0!</v>
      </c>
      <c r="W494" s="9"/>
      <c r="X494" s="47"/>
      <c r="Y494" s="181">
        <f t="shared" si="55"/>
        <v>0</v>
      </c>
      <c r="Z494" s="9"/>
      <c r="AA494" s="9"/>
      <c r="AB494" s="9"/>
      <c r="AC494" s="9"/>
    </row>
    <row r="495" spans="1:29" ht="14.25">
      <c r="A495" s="10"/>
      <c r="B495" s="9"/>
      <c r="C495" s="11"/>
      <c r="D495" s="9"/>
      <c r="E495" s="9"/>
      <c r="F495" s="9"/>
      <c r="G495" s="76"/>
      <c r="H495" s="13"/>
      <c r="I495" s="9"/>
      <c r="J495" s="9"/>
      <c r="K495" s="226"/>
      <c r="L495" s="359"/>
      <c r="M495" s="175"/>
      <c r="N495" s="227"/>
      <c r="O495" s="227"/>
      <c r="P495" s="85"/>
      <c r="Q495" s="229"/>
      <c r="R495" s="331"/>
      <c r="S495" s="332"/>
      <c r="T495" s="30"/>
      <c r="U495" s="9"/>
      <c r="V495" s="181" t="e">
        <f t="shared" si="54"/>
        <v>#DIV/0!</v>
      </c>
      <c r="W495" s="9"/>
      <c r="X495" s="47"/>
      <c r="Y495" s="181">
        <f t="shared" si="55"/>
        <v>0</v>
      </c>
      <c r="Z495" s="9"/>
      <c r="AA495" s="9"/>
      <c r="AB495" s="9"/>
      <c r="AC495" s="9"/>
    </row>
    <row r="496" spans="1:29" ht="14.25">
      <c r="A496" s="10"/>
      <c r="B496" s="9"/>
      <c r="C496" s="11"/>
      <c r="D496" s="9"/>
      <c r="E496" s="9"/>
      <c r="F496" s="9"/>
      <c r="G496" s="76"/>
      <c r="H496" s="13"/>
      <c r="I496" s="9"/>
      <c r="J496" s="9"/>
      <c r="K496" s="226"/>
      <c r="L496" s="359"/>
      <c r="M496" s="175"/>
      <c r="N496" s="227"/>
      <c r="O496" s="227"/>
      <c r="P496" s="85"/>
      <c r="Q496" s="229"/>
      <c r="R496" s="331"/>
      <c r="S496" s="332"/>
      <c r="T496" s="30"/>
      <c r="U496" s="9"/>
      <c r="V496" s="181" t="e">
        <f t="shared" si="54"/>
        <v>#DIV/0!</v>
      </c>
      <c r="W496" s="9"/>
      <c r="X496" s="47"/>
      <c r="Y496" s="181">
        <f t="shared" si="55"/>
        <v>0</v>
      </c>
      <c r="Z496" s="9"/>
      <c r="AA496" s="9"/>
      <c r="AB496" s="9"/>
      <c r="AC496" s="9"/>
    </row>
    <row r="497" spans="1:29" ht="14.25">
      <c r="A497" s="10"/>
      <c r="B497" s="9"/>
      <c r="C497" s="11"/>
      <c r="D497" s="9"/>
      <c r="E497" s="9"/>
      <c r="F497" s="9"/>
      <c r="G497" s="76"/>
      <c r="H497" s="13"/>
      <c r="I497" s="9"/>
      <c r="J497" s="9"/>
      <c r="K497" s="226"/>
      <c r="L497" s="359"/>
      <c r="M497" s="175"/>
      <c r="N497" s="227"/>
      <c r="O497" s="227"/>
      <c r="P497" s="85"/>
      <c r="Q497" s="229"/>
      <c r="R497" s="331"/>
      <c r="S497" s="332"/>
      <c r="T497" s="30"/>
      <c r="U497" s="9"/>
      <c r="V497" s="181" t="e">
        <f t="shared" si="54"/>
        <v>#DIV/0!</v>
      </c>
      <c r="W497" s="9"/>
      <c r="X497" s="47"/>
      <c r="Y497" s="181">
        <f t="shared" si="55"/>
        <v>0</v>
      </c>
      <c r="Z497" s="9"/>
      <c r="AA497" s="9"/>
      <c r="AB497" s="9"/>
      <c r="AC497" s="9"/>
    </row>
    <row r="498" spans="1:29" ht="14.25">
      <c r="A498" s="10"/>
      <c r="B498" s="9"/>
      <c r="C498" s="11"/>
      <c r="D498" s="9"/>
      <c r="E498" s="9"/>
      <c r="F498" s="9"/>
      <c r="G498" s="76"/>
      <c r="H498" s="13"/>
      <c r="I498" s="9"/>
      <c r="J498" s="9"/>
      <c r="K498" s="226"/>
      <c r="L498" s="359"/>
      <c r="M498" s="175"/>
      <c r="N498" s="227"/>
      <c r="O498" s="227"/>
      <c r="P498" s="85"/>
      <c r="Q498" s="229"/>
      <c r="R498" s="331"/>
      <c r="S498" s="332"/>
      <c r="T498" s="30"/>
      <c r="U498" s="9"/>
      <c r="V498" s="181" t="e">
        <f t="shared" si="54"/>
        <v>#DIV/0!</v>
      </c>
      <c r="W498" s="9"/>
      <c r="X498" s="47"/>
      <c r="Y498" s="181">
        <f t="shared" si="55"/>
        <v>0</v>
      </c>
      <c r="Z498" s="9"/>
      <c r="AA498" s="9"/>
      <c r="AB498" s="9"/>
      <c r="AC498" s="9"/>
    </row>
    <row r="499" spans="1:29" ht="14.25">
      <c r="A499" s="10"/>
      <c r="B499" s="9"/>
      <c r="C499" s="11"/>
      <c r="D499" s="9"/>
      <c r="E499" s="9"/>
      <c r="F499" s="9"/>
      <c r="G499" s="76"/>
      <c r="H499" s="13"/>
      <c r="I499" s="9"/>
      <c r="J499" s="9"/>
      <c r="K499" s="226"/>
      <c r="L499" s="359"/>
      <c r="M499" s="175"/>
      <c r="N499" s="227"/>
      <c r="O499" s="227"/>
      <c r="P499" s="85"/>
      <c r="Q499" s="229"/>
      <c r="R499" s="331"/>
      <c r="S499" s="332"/>
      <c r="T499" s="30"/>
      <c r="U499" s="9"/>
      <c r="V499" s="181" t="e">
        <f t="shared" si="54"/>
        <v>#DIV/0!</v>
      </c>
      <c r="W499" s="9"/>
      <c r="X499" s="47"/>
      <c r="Y499" s="181">
        <f t="shared" si="55"/>
        <v>0</v>
      </c>
      <c r="Z499" s="9"/>
      <c r="AA499" s="9"/>
      <c r="AB499" s="9"/>
      <c r="AC499" s="9"/>
    </row>
    <row r="500" spans="1:29" ht="14.25">
      <c r="A500" s="10"/>
      <c r="B500" s="9"/>
      <c r="C500" s="11"/>
      <c r="D500" s="9"/>
      <c r="E500" s="9"/>
      <c r="F500" s="9"/>
      <c r="G500" s="76"/>
      <c r="H500" s="13"/>
      <c r="I500" s="9"/>
      <c r="J500" s="9"/>
      <c r="K500" s="226"/>
      <c r="L500" s="359"/>
      <c r="M500" s="175"/>
      <c r="N500" s="227"/>
      <c r="O500" s="227"/>
      <c r="P500" s="85"/>
      <c r="Q500" s="229"/>
      <c r="R500" s="331"/>
      <c r="S500" s="332"/>
      <c r="T500" s="30"/>
      <c r="U500" s="9"/>
      <c r="V500" s="181" t="e">
        <f t="shared" si="54"/>
        <v>#DIV/0!</v>
      </c>
      <c r="W500" s="9"/>
      <c r="X500" s="47"/>
      <c r="Y500" s="181">
        <f t="shared" si="55"/>
        <v>0</v>
      </c>
      <c r="Z500" s="9"/>
      <c r="AA500" s="9"/>
      <c r="AB500" s="9"/>
      <c r="AC500" s="9"/>
    </row>
    <row r="501" spans="1:29" ht="14.25">
      <c r="A501" s="10"/>
      <c r="B501" s="9"/>
      <c r="C501" s="11"/>
      <c r="D501" s="9"/>
      <c r="E501" s="9"/>
      <c r="F501" s="9"/>
      <c r="G501" s="76"/>
      <c r="H501" s="13"/>
      <c r="I501" s="9"/>
      <c r="J501" s="9"/>
      <c r="K501" s="226"/>
      <c r="L501" s="359"/>
      <c r="M501" s="175"/>
      <c r="N501" s="227"/>
      <c r="O501" s="227"/>
      <c r="P501" s="85"/>
      <c r="Q501" s="229"/>
      <c r="R501" s="331"/>
      <c r="S501" s="332"/>
      <c r="T501" s="30"/>
      <c r="U501" s="9"/>
      <c r="V501" s="181" t="e">
        <f t="shared" si="54"/>
        <v>#DIV/0!</v>
      </c>
      <c r="W501" s="9"/>
      <c r="X501" s="47"/>
      <c r="Y501" s="181">
        <f t="shared" si="55"/>
        <v>0</v>
      </c>
      <c r="Z501" s="9"/>
      <c r="AA501" s="9"/>
      <c r="AB501" s="9"/>
      <c r="AC501" s="9"/>
    </row>
    <row r="502" spans="1:29" ht="14.25">
      <c r="A502" s="10"/>
      <c r="B502" s="9"/>
      <c r="C502" s="11"/>
      <c r="D502" s="9"/>
      <c r="E502" s="9"/>
      <c r="F502" s="9"/>
      <c r="G502" s="76"/>
      <c r="H502" s="13"/>
      <c r="I502" s="9"/>
      <c r="J502" s="9"/>
      <c r="K502" s="226"/>
      <c r="L502" s="359"/>
      <c r="M502" s="175"/>
      <c r="N502" s="227"/>
      <c r="O502" s="227"/>
      <c r="P502" s="85"/>
      <c r="Q502" s="229"/>
      <c r="R502" s="331"/>
      <c r="S502" s="332"/>
      <c r="T502" s="30"/>
      <c r="U502" s="9"/>
      <c r="V502" s="181" t="e">
        <f t="shared" si="54"/>
        <v>#DIV/0!</v>
      </c>
      <c r="W502" s="9"/>
      <c r="X502" s="47"/>
      <c r="Y502" s="181">
        <f t="shared" si="55"/>
        <v>0</v>
      </c>
      <c r="Z502" s="9"/>
      <c r="AA502" s="9"/>
      <c r="AB502" s="9"/>
      <c r="AC502" s="9"/>
    </row>
    <row r="503" spans="1:29" ht="14.25">
      <c r="A503" s="10"/>
      <c r="B503" s="9"/>
      <c r="C503" s="11"/>
      <c r="D503" s="9"/>
      <c r="E503" s="9"/>
      <c r="F503" s="9"/>
      <c r="G503" s="76"/>
      <c r="H503" s="13"/>
      <c r="I503" s="9"/>
      <c r="J503" s="9"/>
      <c r="K503" s="226"/>
      <c r="L503" s="359"/>
      <c r="M503" s="175"/>
      <c r="N503" s="227"/>
      <c r="O503" s="227"/>
      <c r="P503" s="85"/>
      <c r="Q503" s="229"/>
      <c r="R503" s="331"/>
      <c r="S503" s="332"/>
      <c r="T503" s="30"/>
      <c r="U503" s="9"/>
      <c r="V503" s="181" t="e">
        <f t="shared" si="54"/>
        <v>#DIV/0!</v>
      </c>
      <c r="W503" s="9"/>
      <c r="X503" s="47"/>
      <c r="Y503" s="181">
        <f t="shared" si="55"/>
        <v>0</v>
      </c>
      <c r="Z503" s="9"/>
      <c r="AA503" s="9"/>
      <c r="AB503" s="9"/>
      <c r="AC503" s="9"/>
    </row>
    <row r="504" spans="1:29" ht="14.25">
      <c r="A504" s="10"/>
      <c r="B504" s="9"/>
      <c r="C504" s="11"/>
      <c r="D504" s="9"/>
      <c r="E504" s="9"/>
      <c r="F504" s="9"/>
      <c r="G504" s="76"/>
      <c r="H504" s="13"/>
      <c r="I504" s="9"/>
      <c r="J504" s="9"/>
      <c r="K504" s="226"/>
      <c r="L504" s="359"/>
      <c r="M504" s="175"/>
      <c r="N504" s="227"/>
      <c r="O504" s="227"/>
      <c r="P504" s="85"/>
      <c r="Q504" s="229"/>
      <c r="R504" s="331"/>
      <c r="S504" s="332"/>
      <c r="T504" s="30"/>
      <c r="U504" s="9"/>
      <c r="V504" s="181" t="e">
        <f t="shared" si="54"/>
        <v>#DIV/0!</v>
      </c>
      <c r="W504" s="9"/>
      <c r="X504" s="47"/>
      <c r="Y504" s="181">
        <f t="shared" si="55"/>
        <v>0</v>
      </c>
      <c r="Z504" s="9"/>
      <c r="AA504" s="9"/>
      <c r="AB504" s="9"/>
      <c r="AC504" s="9"/>
    </row>
    <row r="505" spans="1:29" ht="14.25">
      <c r="A505" s="10"/>
      <c r="B505" s="9"/>
      <c r="C505" s="11"/>
      <c r="D505" s="9"/>
      <c r="E505" s="9"/>
      <c r="F505" s="9"/>
      <c r="G505" s="76"/>
      <c r="H505" s="13"/>
      <c r="I505" s="9"/>
      <c r="J505" s="9"/>
      <c r="K505" s="226"/>
      <c r="L505" s="359"/>
      <c r="M505" s="175"/>
      <c r="N505" s="227"/>
      <c r="O505" s="227"/>
      <c r="P505" s="85"/>
      <c r="Q505" s="229"/>
      <c r="R505" s="331"/>
      <c r="S505" s="332"/>
      <c r="T505" s="30"/>
      <c r="U505" s="9"/>
      <c r="V505" s="181" t="e">
        <f t="shared" si="54"/>
        <v>#DIV/0!</v>
      </c>
      <c r="W505" s="9"/>
      <c r="X505" s="47"/>
      <c r="Y505" s="181">
        <f t="shared" si="55"/>
        <v>0</v>
      </c>
      <c r="Z505" s="9"/>
      <c r="AA505" s="9"/>
      <c r="AB505" s="9"/>
      <c r="AC505" s="9"/>
    </row>
    <row r="506" spans="1:29" ht="14.25">
      <c r="A506" s="10"/>
      <c r="B506" s="9"/>
      <c r="C506" s="11"/>
      <c r="D506" s="9"/>
      <c r="E506" s="9"/>
      <c r="F506" s="9"/>
      <c r="G506" s="76"/>
      <c r="H506" s="13"/>
      <c r="I506" s="9"/>
      <c r="J506" s="9"/>
      <c r="K506" s="226"/>
      <c r="L506" s="359"/>
      <c r="M506" s="175"/>
      <c r="N506" s="227"/>
      <c r="O506" s="227"/>
      <c r="P506" s="85"/>
      <c r="Q506" s="229"/>
      <c r="R506" s="331"/>
      <c r="S506" s="332"/>
      <c r="T506" s="30"/>
      <c r="U506" s="9"/>
      <c r="V506" s="181" t="e">
        <f t="shared" si="54"/>
        <v>#DIV/0!</v>
      </c>
      <c r="W506" s="9"/>
      <c r="X506" s="47"/>
      <c r="Y506" s="181">
        <f t="shared" si="55"/>
        <v>0</v>
      </c>
      <c r="Z506" s="9"/>
      <c r="AA506" s="9"/>
      <c r="AB506" s="9"/>
      <c r="AC506" s="9"/>
    </row>
    <row r="507" spans="1:29" ht="14.25">
      <c r="A507" s="10"/>
      <c r="B507" s="9"/>
      <c r="C507" s="11"/>
      <c r="D507" s="9"/>
      <c r="E507" s="9"/>
      <c r="F507" s="9"/>
      <c r="G507" s="76"/>
      <c r="H507" s="13"/>
      <c r="I507" s="9"/>
      <c r="J507" s="9"/>
      <c r="K507" s="226"/>
      <c r="L507" s="359"/>
      <c r="M507" s="175"/>
      <c r="N507" s="227"/>
      <c r="O507" s="227"/>
      <c r="P507" s="85"/>
      <c r="Q507" s="229"/>
      <c r="R507" s="331"/>
      <c r="S507" s="332"/>
      <c r="T507" s="30"/>
      <c r="U507" s="9"/>
      <c r="V507" s="181" t="e">
        <f t="shared" si="54"/>
        <v>#DIV/0!</v>
      </c>
      <c r="W507" s="9"/>
      <c r="X507" s="47"/>
      <c r="Y507" s="181">
        <f t="shared" si="55"/>
        <v>0</v>
      </c>
      <c r="Z507" s="9"/>
      <c r="AA507" s="9"/>
      <c r="AB507" s="9"/>
      <c r="AC507" s="9"/>
    </row>
    <row r="508" spans="1:29" ht="14.25">
      <c r="A508" s="10"/>
      <c r="B508" s="9"/>
      <c r="C508" s="11"/>
      <c r="D508" s="9"/>
      <c r="E508" s="9"/>
      <c r="F508" s="9"/>
      <c r="G508" s="76"/>
      <c r="H508" s="13"/>
      <c r="I508" s="9"/>
      <c r="J508" s="9"/>
      <c r="K508" s="226"/>
      <c r="L508" s="359"/>
      <c r="M508" s="175"/>
      <c r="N508" s="227"/>
      <c r="O508" s="227"/>
      <c r="P508" s="85"/>
      <c r="Q508" s="229"/>
      <c r="R508" s="331"/>
      <c r="S508" s="332"/>
      <c r="T508" s="30"/>
      <c r="U508" s="9"/>
      <c r="V508" s="181" t="e">
        <f t="shared" si="54"/>
        <v>#DIV/0!</v>
      </c>
      <c r="W508" s="9"/>
      <c r="X508" s="47"/>
      <c r="Y508" s="181">
        <f t="shared" si="55"/>
        <v>0</v>
      </c>
      <c r="Z508" s="9"/>
      <c r="AA508" s="9"/>
      <c r="AB508" s="9"/>
      <c r="AC508" s="9"/>
    </row>
    <row r="509" spans="1:29" ht="14.25">
      <c r="A509" s="10"/>
      <c r="B509" s="9"/>
      <c r="C509" s="11"/>
      <c r="D509" s="9"/>
      <c r="E509" s="9"/>
      <c r="F509" s="9"/>
      <c r="G509" s="76"/>
      <c r="H509" s="13"/>
      <c r="I509" s="9"/>
      <c r="J509" s="9"/>
      <c r="K509" s="226"/>
      <c r="L509" s="359"/>
      <c r="M509" s="175"/>
      <c r="N509" s="227"/>
      <c r="O509" s="227"/>
      <c r="P509" s="85"/>
      <c r="Q509" s="229"/>
      <c r="R509" s="331"/>
      <c r="S509" s="332"/>
      <c r="T509" s="30"/>
      <c r="U509" s="9"/>
      <c r="V509" s="181" t="e">
        <f t="shared" si="54"/>
        <v>#DIV/0!</v>
      </c>
      <c r="W509" s="9"/>
      <c r="X509" s="47"/>
      <c r="Y509" s="181">
        <f t="shared" si="55"/>
        <v>0</v>
      </c>
      <c r="Z509" s="9"/>
      <c r="AA509" s="9"/>
      <c r="AB509" s="9"/>
      <c r="AC509" s="9"/>
    </row>
    <row r="510" spans="1:29" ht="14.25">
      <c r="A510" s="10"/>
      <c r="B510" s="9"/>
      <c r="C510" s="11"/>
      <c r="D510" s="9"/>
      <c r="E510" s="9"/>
      <c r="F510" s="9"/>
      <c r="G510" s="76"/>
      <c r="H510" s="13"/>
      <c r="I510" s="9"/>
      <c r="J510" s="9"/>
      <c r="K510" s="226"/>
      <c r="L510" s="359"/>
      <c r="M510" s="175"/>
      <c r="N510" s="227"/>
      <c r="O510" s="227"/>
      <c r="P510" s="85"/>
      <c r="Q510" s="229"/>
      <c r="R510" s="331"/>
      <c r="S510" s="332"/>
      <c r="T510" s="30"/>
      <c r="U510" s="9"/>
      <c r="V510" s="181" t="e">
        <f t="shared" si="54"/>
        <v>#DIV/0!</v>
      </c>
      <c r="W510" s="9"/>
      <c r="X510" s="47"/>
      <c r="Y510" s="181">
        <f t="shared" si="55"/>
        <v>0</v>
      </c>
      <c r="Z510" s="9"/>
      <c r="AA510" s="9"/>
      <c r="AB510" s="9"/>
      <c r="AC510" s="9"/>
    </row>
    <row r="511" spans="1:29" ht="14.25">
      <c r="A511" s="10"/>
      <c r="B511" s="9"/>
      <c r="C511" s="11"/>
      <c r="D511" s="9"/>
      <c r="E511" s="9"/>
      <c r="F511" s="9"/>
      <c r="G511" s="76"/>
      <c r="H511" s="13"/>
      <c r="I511" s="9"/>
      <c r="J511" s="9"/>
      <c r="K511" s="226"/>
      <c r="L511" s="359"/>
      <c r="M511" s="175"/>
      <c r="N511" s="227"/>
      <c r="O511" s="227"/>
      <c r="P511" s="85"/>
      <c r="Q511" s="229"/>
      <c r="R511" s="331"/>
      <c r="S511" s="332"/>
      <c r="T511" s="30"/>
      <c r="U511" s="9"/>
      <c r="V511" s="181" t="e">
        <f t="shared" si="54"/>
        <v>#DIV/0!</v>
      </c>
      <c r="W511" s="9"/>
      <c r="X511" s="47"/>
      <c r="Y511" s="181">
        <f t="shared" si="55"/>
        <v>0</v>
      </c>
      <c r="Z511" s="9"/>
      <c r="AA511" s="9"/>
      <c r="AB511" s="9"/>
      <c r="AC511" s="9"/>
    </row>
    <row r="512" spans="1:29" ht="14.25">
      <c r="A512" s="10"/>
      <c r="B512" s="9"/>
      <c r="C512" s="11"/>
      <c r="D512" s="9"/>
      <c r="E512" s="9"/>
      <c r="F512" s="9"/>
      <c r="G512" s="76"/>
      <c r="H512" s="13"/>
      <c r="I512" s="9"/>
      <c r="J512" s="9"/>
      <c r="K512" s="226"/>
      <c r="L512" s="359"/>
      <c r="M512" s="175"/>
      <c r="N512" s="227"/>
      <c r="O512" s="227"/>
      <c r="P512" s="85"/>
      <c r="Q512" s="229"/>
      <c r="R512" s="331"/>
      <c r="S512" s="332"/>
      <c r="T512" s="30"/>
      <c r="U512" s="9"/>
      <c r="V512" s="181" t="e">
        <f t="shared" si="54"/>
        <v>#DIV/0!</v>
      </c>
      <c r="W512" s="9"/>
      <c r="X512" s="47"/>
      <c r="Y512" s="181">
        <f t="shared" si="55"/>
        <v>0</v>
      </c>
      <c r="Z512" s="9"/>
      <c r="AA512" s="9"/>
      <c r="AB512" s="9"/>
      <c r="AC512" s="9"/>
    </row>
    <row r="513" spans="1:29" ht="14.25">
      <c r="A513" s="10"/>
      <c r="B513" s="9"/>
      <c r="C513" s="11"/>
      <c r="D513" s="9"/>
      <c r="E513" s="9"/>
      <c r="F513" s="9"/>
      <c r="G513" s="76"/>
      <c r="H513" s="13"/>
      <c r="I513" s="9"/>
      <c r="J513" s="9"/>
      <c r="K513" s="226"/>
      <c r="L513" s="359"/>
      <c r="M513" s="175"/>
      <c r="N513" s="227"/>
      <c r="O513" s="227"/>
      <c r="P513" s="85"/>
      <c r="Q513" s="229"/>
      <c r="R513" s="331"/>
      <c r="S513" s="332"/>
      <c r="T513" s="30"/>
      <c r="U513" s="9"/>
      <c r="V513" s="181" t="e">
        <f t="shared" si="54"/>
        <v>#DIV/0!</v>
      </c>
      <c r="W513" s="9"/>
      <c r="X513" s="47"/>
      <c r="Y513" s="181">
        <f t="shared" si="55"/>
        <v>0</v>
      </c>
      <c r="Z513" s="9"/>
      <c r="AA513" s="9"/>
      <c r="AB513" s="9"/>
      <c r="AC513" s="9"/>
    </row>
    <row r="514" spans="1:29" ht="14.25">
      <c r="A514" s="10"/>
      <c r="B514" s="9"/>
      <c r="C514" s="11"/>
      <c r="D514" s="9"/>
      <c r="E514" s="9"/>
      <c r="F514" s="9"/>
      <c r="G514" s="76"/>
      <c r="H514" s="13"/>
      <c r="I514" s="9"/>
      <c r="J514" s="9"/>
      <c r="K514" s="226"/>
      <c r="L514" s="359"/>
      <c r="M514" s="175"/>
      <c r="N514" s="227"/>
      <c r="O514" s="227"/>
      <c r="P514" s="85"/>
      <c r="Q514" s="229"/>
      <c r="R514" s="331"/>
      <c r="S514" s="332"/>
      <c r="T514" s="30"/>
      <c r="U514" s="9"/>
      <c r="V514" s="181" t="e">
        <f t="shared" si="54"/>
        <v>#DIV/0!</v>
      </c>
      <c r="W514" s="9"/>
      <c r="X514" s="47"/>
      <c r="Y514" s="181">
        <f t="shared" si="55"/>
        <v>0</v>
      </c>
      <c r="Z514" s="9"/>
      <c r="AA514" s="9"/>
      <c r="AB514" s="9"/>
      <c r="AC514" s="9"/>
    </row>
    <row r="515" spans="1:29" ht="14.25">
      <c r="A515" s="10"/>
      <c r="B515" s="9"/>
      <c r="C515" s="11"/>
      <c r="D515" s="9"/>
      <c r="E515" s="9"/>
      <c r="F515" s="9"/>
      <c r="G515" s="76"/>
      <c r="H515" s="13"/>
      <c r="I515" s="9"/>
      <c r="J515" s="9"/>
      <c r="K515" s="226"/>
      <c r="L515" s="359"/>
      <c r="M515" s="175"/>
      <c r="N515" s="227"/>
      <c r="O515" s="227"/>
      <c r="P515" s="85"/>
      <c r="Q515" s="229"/>
      <c r="R515" s="331"/>
      <c r="S515" s="332"/>
      <c r="T515" s="30"/>
      <c r="U515" s="9"/>
      <c r="V515" s="181" t="e">
        <f t="shared" si="54"/>
        <v>#DIV/0!</v>
      </c>
      <c r="W515" s="9"/>
      <c r="X515" s="47"/>
      <c r="Y515" s="181">
        <f t="shared" si="55"/>
        <v>0</v>
      </c>
      <c r="Z515" s="9"/>
      <c r="AA515" s="9"/>
      <c r="AB515" s="9"/>
      <c r="AC515" s="9"/>
    </row>
    <row r="516" spans="1:29" ht="14.25">
      <c r="A516" s="10"/>
      <c r="B516" s="9"/>
      <c r="C516" s="11"/>
      <c r="D516" s="9"/>
      <c r="E516" s="9"/>
      <c r="F516" s="9"/>
      <c r="G516" s="76"/>
      <c r="H516" s="13"/>
      <c r="I516" s="9"/>
      <c r="J516" s="9"/>
      <c r="K516" s="226"/>
      <c r="L516" s="359"/>
      <c r="M516" s="175"/>
      <c r="N516" s="227"/>
      <c r="O516" s="227"/>
      <c r="P516" s="85"/>
      <c r="Q516" s="229"/>
      <c r="R516" s="331"/>
      <c r="S516" s="332"/>
      <c r="T516" s="30"/>
      <c r="U516" s="9"/>
      <c r="V516" s="181" t="e">
        <f t="shared" si="54"/>
        <v>#DIV/0!</v>
      </c>
      <c r="W516" s="9"/>
      <c r="X516" s="47"/>
      <c r="Y516" s="181">
        <f t="shared" si="55"/>
        <v>0</v>
      </c>
      <c r="Z516" s="9"/>
      <c r="AA516" s="9"/>
      <c r="AB516" s="9"/>
      <c r="AC516" s="9"/>
    </row>
    <row r="517" spans="1:29" ht="14.25">
      <c r="A517" s="10"/>
      <c r="B517" s="9"/>
      <c r="C517" s="11"/>
      <c r="D517" s="9"/>
      <c r="E517" s="9"/>
      <c r="F517" s="9"/>
      <c r="G517" s="76"/>
      <c r="H517" s="13"/>
      <c r="I517" s="9"/>
      <c r="J517" s="9"/>
      <c r="K517" s="226"/>
      <c r="L517" s="359"/>
      <c r="M517" s="175"/>
      <c r="N517" s="227"/>
      <c r="O517" s="227"/>
      <c r="P517" s="85"/>
      <c r="Q517" s="229"/>
      <c r="R517" s="331"/>
      <c r="S517" s="332"/>
      <c r="T517" s="30"/>
      <c r="U517" s="9"/>
      <c r="V517" s="181" t="e">
        <f t="shared" si="54"/>
        <v>#DIV/0!</v>
      </c>
      <c r="W517" s="9"/>
      <c r="X517" s="47"/>
      <c r="Y517" s="181">
        <f t="shared" si="55"/>
        <v>0</v>
      </c>
      <c r="Z517" s="9"/>
      <c r="AA517" s="9"/>
      <c r="AB517" s="9"/>
      <c r="AC517" s="9"/>
    </row>
    <row r="518" spans="1:29" ht="14.25">
      <c r="A518" s="10"/>
      <c r="B518" s="9"/>
      <c r="C518" s="11"/>
      <c r="D518" s="9"/>
      <c r="E518" s="9"/>
      <c r="F518" s="9"/>
      <c r="G518" s="76"/>
      <c r="H518" s="13"/>
      <c r="I518" s="9"/>
      <c r="J518" s="9"/>
      <c r="K518" s="226"/>
      <c r="L518" s="359"/>
      <c r="M518" s="175"/>
      <c r="N518" s="227"/>
      <c r="O518" s="227"/>
      <c r="P518" s="85"/>
      <c r="Q518" s="229"/>
      <c r="R518" s="331"/>
      <c r="S518" s="332"/>
      <c r="T518" s="30"/>
      <c r="U518" s="9"/>
      <c r="V518" s="181" t="e">
        <f t="shared" si="54"/>
        <v>#DIV/0!</v>
      </c>
      <c r="W518" s="9"/>
      <c r="X518" s="47"/>
      <c r="Y518" s="181">
        <f t="shared" si="55"/>
        <v>0</v>
      </c>
      <c r="Z518" s="9"/>
      <c r="AA518" s="9"/>
      <c r="AB518" s="9"/>
      <c r="AC518" s="9"/>
    </row>
    <row r="519" spans="1:29" ht="14.25">
      <c r="A519" s="10"/>
      <c r="B519" s="9"/>
      <c r="C519" s="11"/>
      <c r="D519" s="9"/>
      <c r="E519" s="9"/>
      <c r="F519" s="9"/>
      <c r="G519" s="76"/>
      <c r="H519" s="13"/>
      <c r="I519" s="9"/>
      <c r="J519" s="9"/>
      <c r="K519" s="226"/>
      <c r="L519" s="359"/>
      <c r="M519" s="175"/>
      <c r="N519" s="227"/>
      <c r="O519" s="227"/>
      <c r="P519" s="85"/>
      <c r="Q519" s="229"/>
      <c r="R519" s="331"/>
      <c r="S519" s="332"/>
      <c r="T519" s="30"/>
      <c r="U519" s="9"/>
      <c r="V519" s="181" t="e">
        <f t="shared" si="54"/>
        <v>#DIV/0!</v>
      </c>
      <c r="W519" s="9"/>
      <c r="X519" s="47"/>
      <c r="Y519" s="181">
        <f t="shared" si="55"/>
        <v>0</v>
      </c>
      <c r="Z519" s="9"/>
      <c r="AA519" s="9"/>
      <c r="AB519" s="9"/>
      <c r="AC519" s="9"/>
    </row>
    <row r="520" spans="1:29" ht="14.25">
      <c r="A520" s="10"/>
      <c r="B520" s="9"/>
      <c r="C520" s="11"/>
      <c r="D520" s="9"/>
      <c r="E520" s="9"/>
      <c r="F520" s="9"/>
      <c r="G520" s="76"/>
      <c r="H520" s="13"/>
      <c r="I520" s="9"/>
      <c r="J520" s="9"/>
      <c r="K520" s="226"/>
      <c r="L520" s="359"/>
      <c r="M520" s="175"/>
      <c r="N520" s="227"/>
      <c r="O520" s="227"/>
      <c r="P520" s="85"/>
      <c r="Q520" s="229"/>
      <c r="R520" s="331"/>
      <c r="S520" s="332"/>
      <c r="T520" s="30"/>
      <c r="U520" s="9"/>
      <c r="V520" s="181" t="e">
        <f t="shared" si="54"/>
        <v>#DIV/0!</v>
      </c>
      <c r="W520" s="9"/>
      <c r="X520" s="47"/>
      <c r="Y520" s="181">
        <f t="shared" si="55"/>
        <v>0</v>
      </c>
      <c r="Z520" s="9"/>
      <c r="AA520" s="9"/>
      <c r="AB520" s="9"/>
      <c r="AC520" s="9"/>
    </row>
    <row r="521" spans="1:29" ht="14.25">
      <c r="A521" s="10"/>
      <c r="B521" s="9"/>
      <c r="C521" s="11"/>
      <c r="D521" s="9"/>
      <c r="E521" s="9"/>
      <c r="F521" s="9"/>
      <c r="G521" s="76"/>
      <c r="H521" s="13"/>
      <c r="I521" s="9"/>
      <c r="J521" s="9"/>
      <c r="K521" s="226"/>
      <c r="L521" s="359"/>
      <c r="M521" s="175"/>
      <c r="N521" s="227"/>
      <c r="O521" s="227"/>
      <c r="P521" s="85"/>
      <c r="Q521" s="229"/>
      <c r="R521" s="331"/>
      <c r="S521" s="332"/>
      <c r="T521" s="30"/>
      <c r="U521" s="9"/>
      <c r="V521" s="181" t="e">
        <f t="shared" si="54"/>
        <v>#DIV/0!</v>
      </c>
      <c r="W521" s="9"/>
      <c r="X521" s="47"/>
      <c r="Y521" s="181">
        <f t="shared" si="55"/>
        <v>0</v>
      </c>
      <c r="Z521" s="9"/>
      <c r="AA521" s="9"/>
      <c r="AB521" s="9"/>
      <c r="AC521" s="9"/>
    </row>
    <row r="522" spans="1:29" ht="14.25">
      <c r="A522" s="10"/>
      <c r="B522" s="9"/>
      <c r="C522" s="11"/>
      <c r="D522" s="9"/>
      <c r="E522" s="9"/>
      <c r="F522" s="9"/>
      <c r="G522" s="76"/>
      <c r="H522" s="13"/>
      <c r="I522" s="9"/>
      <c r="J522" s="9"/>
      <c r="K522" s="226"/>
      <c r="L522" s="359"/>
      <c r="M522" s="175"/>
      <c r="N522" s="227"/>
      <c r="O522" s="227"/>
      <c r="P522" s="85"/>
      <c r="Q522" s="229"/>
      <c r="R522" s="331"/>
      <c r="S522" s="332"/>
      <c r="T522" s="30"/>
      <c r="U522" s="9"/>
      <c r="V522" s="181" t="e">
        <f t="shared" si="54"/>
        <v>#DIV/0!</v>
      </c>
      <c r="W522" s="9"/>
      <c r="X522" s="47"/>
      <c r="Y522" s="181">
        <f t="shared" si="55"/>
        <v>0</v>
      </c>
      <c r="Z522" s="9"/>
      <c r="AA522" s="9"/>
      <c r="AB522" s="9"/>
      <c r="AC522" s="9"/>
    </row>
    <row r="523" spans="1:29" ht="14.25">
      <c r="A523" s="10"/>
      <c r="B523" s="9"/>
      <c r="C523" s="11"/>
      <c r="D523" s="9"/>
      <c r="E523" s="9"/>
      <c r="F523" s="9"/>
      <c r="G523" s="76"/>
      <c r="H523" s="13"/>
      <c r="I523" s="9"/>
      <c r="J523" s="9"/>
      <c r="K523" s="226"/>
      <c r="L523" s="359"/>
      <c r="M523" s="175"/>
      <c r="N523" s="227"/>
      <c r="O523" s="227"/>
      <c r="P523" s="85"/>
      <c r="Q523" s="229"/>
      <c r="R523" s="331"/>
      <c r="S523" s="332"/>
      <c r="T523" s="30"/>
      <c r="U523" s="9"/>
      <c r="V523" s="181" t="e">
        <f t="shared" si="54"/>
        <v>#DIV/0!</v>
      </c>
      <c r="W523" s="9"/>
      <c r="X523" s="47"/>
      <c r="Y523" s="181">
        <f t="shared" si="55"/>
        <v>0</v>
      </c>
      <c r="Z523" s="9"/>
      <c r="AA523" s="9"/>
      <c r="AB523" s="9"/>
      <c r="AC523" s="9"/>
    </row>
    <row r="524" spans="1:29" ht="14.25">
      <c r="A524" s="10"/>
      <c r="B524" s="9"/>
      <c r="C524" s="11"/>
      <c r="D524" s="9"/>
      <c r="E524" s="9"/>
      <c r="F524" s="9"/>
      <c r="G524" s="76"/>
      <c r="H524" s="13"/>
      <c r="I524" s="9"/>
      <c r="J524" s="9"/>
      <c r="K524" s="226"/>
      <c r="L524" s="359"/>
      <c r="M524" s="175"/>
      <c r="N524" s="227"/>
      <c r="O524" s="227"/>
      <c r="P524" s="85"/>
      <c r="Q524" s="229"/>
      <c r="R524" s="331"/>
      <c r="S524" s="332"/>
      <c r="T524" s="30"/>
      <c r="U524" s="9"/>
      <c r="V524" s="181" t="e">
        <f t="shared" si="54"/>
        <v>#DIV/0!</v>
      </c>
      <c r="W524" s="9"/>
      <c r="X524" s="47"/>
      <c r="Y524" s="181">
        <f t="shared" si="55"/>
        <v>0</v>
      </c>
      <c r="Z524" s="9"/>
      <c r="AA524" s="9"/>
      <c r="AB524" s="9"/>
      <c r="AC524" s="9"/>
    </row>
    <row r="525" spans="1:29" ht="14.25">
      <c r="A525" s="10"/>
      <c r="B525" s="9"/>
      <c r="C525" s="11"/>
      <c r="D525" s="9"/>
      <c r="E525" s="9"/>
      <c r="F525" s="9"/>
      <c r="G525" s="76"/>
      <c r="H525" s="13"/>
      <c r="I525" s="9"/>
      <c r="J525" s="9"/>
      <c r="K525" s="226"/>
      <c r="L525" s="359"/>
      <c r="M525" s="175"/>
      <c r="N525" s="227"/>
      <c r="O525" s="227"/>
      <c r="P525" s="85"/>
      <c r="Q525" s="229"/>
      <c r="R525" s="331"/>
      <c r="S525" s="332"/>
      <c r="T525" s="30"/>
      <c r="U525" s="9"/>
      <c r="V525" s="181" t="e">
        <f t="shared" si="54"/>
        <v>#DIV/0!</v>
      </c>
      <c r="W525" s="9"/>
      <c r="X525" s="47"/>
      <c r="Y525" s="181">
        <f t="shared" si="55"/>
        <v>0</v>
      </c>
      <c r="Z525" s="9"/>
      <c r="AA525" s="9"/>
      <c r="AB525" s="9"/>
      <c r="AC525" s="9"/>
    </row>
    <row r="526" spans="1:29" ht="14.25">
      <c r="A526" s="10"/>
      <c r="B526" s="9"/>
      <c r="C526" s="11"/>
      <c r="D526" s="9"/>
      <c r="E526" s="9"/>
      <c r="F526" s="9"/>
      <c r="G526" s="76"/>
      <c r="H526" s="13"/>
      <c r="I526" s="9"/>
      <c r="J526" s="9"/>
      <c r="K526" s="226"/>
      <c r="L526" s="359"/>
      <c r="M526" s="175"/>
      <c r="N526" s="227"/>
      <c r="O526" s="227"/>
      <c r="P526" s="85"/>
      <c r="Q526" s="229"/>
      <c r="R526" s="331"/>
      <c r="S526" s="332"/>
      <c r="T526" s="30"/>
      <c r="U526" s="9"/>
      <c r="V526" s="181" t="e">
        <f t="shared" si="54"/>
        <v>#DIV/0!</v>
      </c>
      <c r="W526" s="9"/>
      <c r="X526" s="47"/>
      <c r="Y526" s="181">
        <f t="shared" si="55"/>
        <v>0</v>
      </c>
      <c r="Z526" s="9"/>
      <c r="AA526" s="9"/>
      <c r="AB526" s="9"/>
      <c r="AC526" s="9"/>
    </row>
    <row r="527" spans="1:29" ht="14.25">
      <c r="A527" s="10"/>
      <c r="B527" s="9"/>
      <c r="C527" s="11"/>
      <c r="D527" s="9"/>
      <c r="E527" s="9"/>
      <c r="F527" s="9"/>
      <c r="G527" s="76"/>
      <c r="H527" s="13"/>
      <c r="I527" s="9"/>
      <c r="J527" s="9"/>
      <c r="K527" s="226"/>
      <c r="L527" s="359"/>
      <c r="M527" s="175"/>
      <c r="N527" s="227"/>
      <c r="O527" s="227"/>
      <c r="P527" s="85"/>
      <c r="Q527" s="229"/>
      <c r="R527" s="331"/>
      <c r="S527" s="332"/>
      <c r="T527" s="30"/>
      <c r="U527" s="9"/>
      <c r="V527" s="181" t="e">
        <f t="shared" si="54"/>
        <v>#DIV/0!</v>
      </c>
      <c r="W527" s="9"/>
      <c r="X527" s="47"/>
      <c r="Y527" s="181">
        <f t="shared" si="55"/>
        <v>0</v>
      </c>
      <c r="Z527" s="9"/>
      <c r="AA527" s="9"/>
      <c r="AB527" s="9"/>
      <c r="AC527" s="9"/>
    </row>
    <row r="528" spans="1:29" ht="14.25">
      <c r="A528" s="10"/>
      <c r="B528" s="9"/>
      <c r="C528" s="11"/>
      <c r="D528" s="9"/>
      <c r="E528" s="9"/>
      <c r="F528" s="9"/>
      <c r="G528" s="76"/>
      <c r="H528" s="13"/>
      <c r="I528" s="9"/>
      <c r="J528" s="9"/>
      <c r="K528" s="226"/>
      <c r="L528" s="359"/>
      <c r="M528" s="175"/>
      <c r="N528" s="227"/>
      <c r="O528" s="227"/>
      <c r="P528" s="85"/>
      <c r="Q528" s="229"/>
      <c r="R528" s="331"/>
      <c r="S528" s="332"/>
      <c r="T528" s="30"/>
      <c r="U528" s="9"/>
      <c r="V528" s="181" t="e">
        <f t="shared" si="54"/>
        <v>#DIV/0!</v>
      </c>
      <c r="W528" s="9"/>
      <c r="X528" s="47"/>
      <c r="Y528" s="181">
        <f t="shared" si="55"/>
        <v>0</v>
      </c>
      <c r="Z528" s="9"/>
      <c r="AA528" s="9"/>
      <c r="AB528" s="9"/>
      <c r="AC528" s="9"/>
    </row>
    <row r="529" spans="1:29" ht="14.25">
      <c r="A529" s="10"/>
      <c r="B529" s="9"/>
      <c r="C529" s="11"/>
      <c r="D529" s="9"/>
      <c r="E529" s="9"/>
      <c r="F529" s="9"/>
      <c r="G529" s="76"/>
      <c r="H529" s="13"/>
      <c r="I529" s="9"/>
      <c r="J529" s="9"/>
      <c r="K529" s="226"/>
      <c r="L529" s="359"/>
      <c r="M529" s="175"/>
      <c r="N529" s="227"/>
      <c r="O529" s="227"/>
      <c r="P529" s="85"/>
      <c r="Q529" s="229"/>
      <c r="R529" s="331"/>
      <c r="S529" s="332"/>
      <c r="T529" s="30"/>
      <c r="U529" s="9"/>
      <c r="V529" s="181" t="e">
        <f t="shared" si="54"/>
        <v>#DIV/0!</v>
      </c>
      <c r="W529" s="9"/>
      <c r="X529" s="47"/>
      <c r="Y529" s="181">
        <f t="shared" si="55"/>
        <v>0</v>
      </c>
      <c r="Z529" s="9"/>
      <c r="AA529" s="9"/>
      <c r="AB529" s="9"/>
      <c r="AC529" s="9"/>
    </row>
    <row r="530" spans="1:29" ht="14.25">
      <c r="A530" s="10"/>
      <c r="B530" s="9"/>
      <c r="C530" s="11"/>
      <c r="D530" s="9"/>
      <c r="E530" s="9"/>
      <c r="F530" s="9"/>
      <c r="G530" s="76"/>
      <c r="H530" s="13"/>
      <c r="I530" s="9"/>
      <c r="J530" s="9"/>
      <c r="K530" s="226"/>
      <c r="L530" s="359"/>
      <c r="M530" s="175"/>
      <c r="N530" s="227"/>
      <c r="O530" s="227"/>
      <c r="P530" s="85"/>
      <c r="Q530" s="229"/>
      <c r="R530" s="331"/>
      <c r="S530" s="332"/>
      <c r="T530" s="30"/>
      <c r="U530" s="9"/>
      <c r="V530" s="181" t="e">
        <f t="shared" si="54"/>
        <v>#DIV/0!</v>
      </c>
      <c r="W530" s="9"/>
      <c r="X530" s="47"/>
      <c r="Y530" s="181">
        <f t="shared" si="55"/>
        <v>0</v>
      </c>
      <c r="Z530" s="9"/>
      <c r="AA530" s="9"/>
      <c r="AB530" s="9"/>
      <c r="AC530" s="9"/>
    </row>
    <row r="531" spans="1:29" ht="14.25">
      <c r="A531" s="10"/>
      <c r="B531" s="9"/>
      <c r="C531" s="11"/>
      <c r="D531" s="9"/>
      <c r="E531" s="9"/>
      <c r="F531" s="9"/>
      <c r="G531" s="76"/>
      <c r="H531" s="13"/>
      <c r="I531" s="9"/>
      <c r="J531" s="9"/>
      <c r="K531" s="226"/>
      <c r="L531" s="359"/>
      <c r="M531" s="175"/>
      <c r="N531" s="227"/>
      <c r="O531" s="227"/>
      <c r="P531" s="85"/>
      <c r="Q531" s="229"/>
      <c r="R531" s="331"/>
      <c r="S531" s="332"/>
      <c r="T531" s="30"/>
      <c r="U531" s="9"/>
      <c r="V531" s="181" t="e">
        <f t="shared" si="54"/>
        <v>#DIV/0!</v>
      </c>
      <c r="W531" s="9"/>
      <c r="X531" s="47"/>
      <c r="Y531" s="181">
        <f t="shared" si="55"/>
        <v>0</v>
      </c>
      <c r="Z531" s="9"/>
      <c r="AA531" s="9"/>
      <c r="AB531" s="9"/>
      <c r="AC531" s="9"/>
    </row>
    <row r="532" spans="1:29" ht="14.25">
      <c r="A532" s="10"/>
      <c r="B532" s="9"/>
      <c r="C532" s="11"/>
      <c r="D532" s="9"/>
      <c r="E532" s="9"/>
      <c r="F532" s="9"/>
      <c r="G532" s="76"/>
      <c r="H532" s="13"/>
      <c r="I532" s="9"/>
      <c r="J532" s="9"/>
      <c r="K532" s="226"/>
      <c r="L532" s="359"/>
      <c r="M532" s="175"/>
      <c r="N532" s="227"/>
      <c r="O532" s="227"/>
      <c r="P532" s="85"/>
      <c r="Q532" s="229"/>
      <c r="R532" s="331"/>
      <c r="S532" s="332"/>
      <c r="T532" s="30"/>
      <c r="U532" s="9"/>
      <c r="V532" s="181" t="e">
        <f t="shared" si="54"/>
        <v>#DIV/0!</v>
      </c>
      <c r="W532" s="9"/>
      <c r="X532" s="47"/>
      <c r="Y532" s="181">
        <f t="shared" si="55"/>
        <v>0</v>
      </c>
      <c r="Z532" s="9"/>
      <c r="AA532" s="9"/>
      <c r="AB532" s="9"/>
      <c r="AC532" s="9"/>
    </row>
    <row r="533" spans="1:29" ht="14.25">
      <c r="A533" s="10"/>
      <c r="B533" s="9"/>
      <c r="C533" s="11"/>
      <c r="D533" s="9"/>
      <c r="E533" s="9"/>
      <c r="F533" s="9"/>
      <c r="G533" s="76"/>
      <c r="H533" s="13"/>
      <c r="I533" s="9"/>
      <c r="J533" s="9"/>
      <c r="K533" s="226"/>
      <c r="L533" s="359"/>
      <c r="M533" s="175"/>
      <c r="N533" s="227"/>
      <c r="O533" s="227"/>
      <c r="P533" s="85"/>
      <c r="Q533" s="229"/>
      <c r="R533" s="331"/>
      <c r="S533" s="332"/>
      <c r="T533" s="30"/>
      <c r="U533" s="9"/>
      <c r="V533" s="181" t="e">
        <f t="shared" si="54"/>
        <v>#DIV/0!</v>
      </c>
      <c r="W533" s="9"/>
      <c r="X533" s="47"/>
      <c r="Y533" s="181">
        <f t="shared" si="55"/>
        <v>0</v>
      </c>
      <c r="Z533" s="9"/>
      <c r="AA533" s="9"/>
      <c r="AB533" s="9"/>
      <c r="AC533" s="9"/>
    </row>
    <row r="534" spans="1:29" ht="14.25">
      <c r="A534" s="10"/>
      <c r="B534" s="9"/>
      <c r="C534" s="11"/>
      <c r="D534" s="9"/>
      <c r="E534" s="9"/>
      <c r="F534" s="9"/>
      <c r="G534" s="76"/>
      <c r="H534" s="13"/>
      <c r="I534" s="9"/>
      <c r="J534" s="9"/>
      <c r="K534" s="226"/>
      <c r="L534" s="359"/>
      <c r="M534" s="175"/>
      <c r="N534" s="227"/>
      <c r="O534" s="227"/>
      <c r="P534" s="85"/>
      <c r="Q534" s="229"/>
      <c r="R534" s="331"/>
      <c r="S534" s="332"/>
      <c r="T534" s="30"/>
      <c r="U534" s="9"/>
      <c r="V534" s="181" t="e">
        <f t="shared" si="54"/>
        <v>#DIV/0!</v>
      </c>
      <c r="W534" s="9"/>
      <c r="X534" s="47"/>
      <c r="Y534" s="181">
        <f t="shared" si="55"/>
        <v>0</v>
      </c>
      <c r="Z534" s="9"/>
      <c r="AA534" s="9"/>
      <c r="AB534" s="9"/>
      <c r="AC534" s="9"/>
    </row>
    <row r="535" spans="1:29" ht="14.25">
      <c r="A535" s="10"/>
      <c r="B535" s="9"/>
      <c r="C535" s="11"/>
      <c r="D535" s="9"/>
      <c r="E535" s="9"/>
      <c r="F535" s="9"/>
      <c r="G535" s="76"/>
      <c r="H535" s="13"/>
      <c r="I535" s="9"/>
      <c r="J535" s="9"/>
      <c r="K535" s="226"/>
      <c r="L535" s="359"/>
      <c r="M535" s="175"/>
      <c r="N535" s="227"/>
      <c r="O535" s="227"/>
      <c r="P535" s="85"/>
      <c r="Q535" s="229"/>
      <c r="R535" s="331"/>
      <c r="S535" s="332"/>
      <c r="T535" s="30"/>
      <c r="U535" s="9"/>
      <c r="V535" s="181" t="e">
        <f t="shared" si="54"/>
        <v>#DIV/0!</v>
      </c>
      <c r="W535" s="9"/>
      <c r="X535" s="47"/>
      <c r="Y535" s="181">
        <f t="shared" si="55"/>
        <v>0</v>
      </c>
      <c r="Z535" s="9"/>
      <c r="AA535" s="9"/>
      <c r="AB535" s="9"/>
      <c r="AC535" s="9"/>
    </row>
    <row r="536" spans="1:29" ht="14.25">
      <c r="A536" s="10"/>
      <c r="B536" s="9"/>
      <c r="C536" s="11"/>
      <c r="D536" s="9"/>
      <c r="E536" s="9"/>
      <c r="F536" s="9"/>
      <c r="G536" s="76"/>
      <c r="H536" s="13"/>
      <c r="I536" s="9"/>
      <c r="J536" s="9"/>
      <c r="K536" s="226"/>
      <c r="L536" s="359"/>
      <c r="M536" s="175"/>
      <c r="N536" s="227"/>
      <c r="O536" s="227"/>
      <c r="P536" s="85"/>
      <c r="Q536" s="229"/>
      <c r="R536" s="331"/>
      <c r="S536" s="332"/>
      <c r="T536" s="30"/>
      <c r="U536" s="9"/>
      <c r="V536" s="181" t="e">
        <f t="shared" si="54"/>
        <v>#DIV/0!</v>
      </c>
      <c r="W536" s="9"/>
      <c r="X536" s="47"/>
      <c r="Y536" s="181">
        <f t="shared" si="55"/>
        <v>0</v>
      </c>
      <c r="Z536" s="9"/>
      <c r="AA536" s="9"/>
      <c r="AB536" s="9"/>
      <c r="AC536" s="9"/>
    </row>
    <row r="537" spans="1:29" ht="14.25">
      <c r="A537" s="10"/>
      <c r="B537" s="9"/>
      <c r="C537" s="11"/>
      <c r="D537" s="9"/>
      <c r="E537" s="9"/>
      <c r="F537" s="9"/>
      <c r="G537" s="76"/>
      <c r="H537" s="13"/>
      <c r="I537" s="9"/>
      <c r="J537" s="9"/>
      <c r="K537" s="226"/>
      <c r="L537" s="359"/>
      <c r="M537" s="175"/>
      <c r="N537" s="227"/>
      <c r="O537" s="227"/>
      <c r="P537" s="85"/>
      <c r="Q537" s="229"/>
      <c r="R537" s="331"/>
      <c r="S537" s="332"/>
      <c r="T537" s="30"/>
      <c r="U537" s="9"/>
      <c r="V537" s="181" t="e">
        <f t="shared" ref="V537:V791" si="56">U537/Y537</f>
        <v>#DIV/0!</v>
      </c>
      <c r="W537" s="9"/>
      <c r="X537" s="47"/>
      <c r="Y537" s="181">
        <f t="shared" si="55"/>
        <v>0</v>
      </c>
      <c r="Z537" s="9"/>
      <c r="AA537" s="9"/>
      <c r="AB537" s="9"/>
      <c r="AC537" s="9"/>
    </row>
    <row r="538" spans="1:29" ht="14.25">
      <c r="A538" s="10"/>
      <c r="B538" s="9"/>
      <c r="C538" s="11"/>
      <c r="D538" s="9"/>
      <c r="E538" s="9"/>
      <c r="F538" s="9"/>
      <c r="G538" s="76"/>
      <c r="H538" s="13"/>
      <c r="I538" s="9"/>
      <c r="J538" s="9"/>
      <c r="K538" s="226"/>
      <c r="L538" s="359"/>
      <c r="M538" s="175"/>
      <c r="N538" s="227"/>
      <c r="O538" s="227"/>
      <c r="P538" s="85"/>
      <c r="Q538" s="229"/>
      <c r="R538" s="331"/>
      <c r="S538" s="332"/>
      <c r="T538" s="30"/>
      <c r="U538" s="9"/>
      <c r="V538" s="181" t="e">
        <f t="shared" si="56"/>
        <v>#DIV/0!</v>
      </c>
      <c r="W538" s="9"/>
      <c r="X538" s="47"/>
      <c r="Y538" s="181">
        <f t="shared" si="55"/>
        <v>0</v>
      </c>
      <c r="Z538" s="9"/>
      <c r="AA538" s="9"/>
      <c r="AB538" s="9"/>
      <c r="AC538" s="9"/>
    </row>
    <row r="539" spans="1:29" ht="14.25">
      <c r="A539" s="10"/>
      <c r="B539" s="9"/>
      <c r="C539" s="11"/>
      <c r="D539" s="9"/>
      <c r="E539" s="9"/>
      <c r="F539" s="9"/>
      <c r="G539" s="76"/>
      <c r="H539" s="13"/>
      <c r="I539" s="9"/>
      <c r="J539" s="9"/>
      <c r="K539" s="226"/>
      <c r="L539" s="359"/>
      <c r="M539" s="175"/>
      <c r="N539" s="227"/>
      <c r="O539" s="227"/>
      <c r="P539" s="85"/>
      <c r="Q539" s="229"/>
      <c r="R539" s="331"/>
      <c r="S539" s="332"/>
      <c r="T539" s="30"/>
      <c r="U539" s="9"/>
      <c r="V539" s="181" t="e">
        <f t="shared" si="56"/>
        <v>#DIV/0!</v>
      </c>
      <c r="W539" s="9"/>
      <c r="X539" s="47"/>
      <c r="Y539" s="181">
        <f t="shared" si="55"/>
        <v>0</v>
      </c>
      <c r="Z539" s="9"/>
      <c r="AA539" s="9"/>
      <c r="AB539" s="9"/>
      <c r="AC539" s="9"/>
    </row>
    <row r="540" spans="1:29" ht="14.25">
      <c r="A540" s="10"/>
      <c r="B540" s="9"/>
      <c r="C540" s="11"/>
      <c r="D540" s="9"/>
      <c r="E540" s="9"/>
      <c r="F540" s="9"/>
      <c r="G540" s="76"/>
      <c r="H540" s="13"/>
      <c r="I540" s="9"/>
      <c r="J540" s="9"/>
      <c r="K540" s="226"/>
      <c r="L540" s="359"/>
      <c r="M540" s="175"/>
      <c r="N540" s="227"/>
      <c r="O540" s="227"/>
      <c r="P540" s="85"/>
      <c r="Q540" s="229"/>
      <c r="R540" s="331"/>
      <c r="S540" s="332"/>
      <c r="T540" s="30"/>
      <c r="U540" s="9"/>
      <c r="V540" s="181" t="e">
        <f t="shared" si="56"/>
        <v>#DIV/0!</v>
      </c>
      <c r="W540" s="9"/>
      <c r="X540" s="47"/>
      <c r="Y540" s="181">
        <f t="shared" si="55"/>
        <v>0</v>
      </c>
      <c r="Z540" s="9"/>
      <c r="AA540" s="9"/>
      <c r="AB540" s="9"/>
      <c r="AC540" s="9"/>
    </row>
    <row r="541" spans="1:29" ht="14.25">
      <c r="A541" s="10"/>
      <c r="B541" s="9"/>
      <c r="C541" s="11"/>
      <c r="D541" s="9"/>
      <c r="E541" s="9"/>
      <c r="F541" s="9"/>
      <c r="G541" s="76"/>
      <c r="H541" s="13"/>
      <c r="I541" s="9"/>
      <c r="J541" s="9"/>
      <c r="K541" s="226"/>
      <c r="L541" s="359"/>
      <c r="M541" s="175"/>
      <c r="N541" s="227"/>
      <c r="O541" s="227"/>
      <c r="P541" s="85"/>
      <c r="Q541" s="229"/>
      <c r="R541" s="331"/>
      <c r="S541" s="332"/>
      <c r="T541" s="30"/>
      <c r="U541" s="9"/>
      <c r="V541" s="181" t="e">
        <f t="shared" si="56"/>
        <v>#DIV/0!</v>
      </c>
      <c r="W541" s="9"/>
      <c r="X541" s="47"/>
      <c r="Y541" s="181">
        <f t="shared" si="55"/>
        <v>0</v>
      </c>
      <c r="Z541" s="9"/>
      <c r="AA541" s="9"/>
      <c r="AB541" s="9"/>
      <c r="AC541" s="9"/>
    </row>
    <row r="542" spans="1:29" ht="14.25">
      <c r="A542" s="10"/>
      <c r="B542" s="9"/>
      <c r="C542" s="11"/>
      <c r="D542" s="9"/>
      <c r="E542" s="9"/>
      <c r="F542" s="9"/>
      <c r="G542" s="76"/>
      <c r="H542" s="13"/>
      <c r="I542" s="9"/>
      <c r="J542" s="9"/>
      <c r="K542" s="226"/>
      <c r="L542" s="359"/>
      <c r="M542" s="175"/>
      <c r="N542" s="227"/>
      <c r="O542" s="227"/>
      <c r="P542" s="85"/>
      <c r="Q542" s="229"/>
      <c r="R542" s="331"/>
      <c r="S542" s="332"/>
      <c r="T542" s="30"/>
      <c r="U542" s="9"/>
      <c r="V542" s="181" t="e">
        <f t="shared" si="56"/>
        <v>#DIV/0!</v>
      </c>
      <c r="W542" s="9"/>
      <c r="X542" s="47"/>
      <c r="Y542" s="181">
        <f t="shared" si="55"/>
        <v>0</v>
      </c>
      <c r="Z542" s="9"/>
      <c r="AA542" s="9"/>
      <c r="AB542" s="9"/>
      <c r="AC542" s="9"/>
    </row>
    <row r="543" spans="1:29" ht="14.25">
      <c r="A543" s="10"/>
      <c r="B543" s="9"/>
      <c r="C543" s="11"/>
      <c r="D543" s="9"/>
      <c r="E543" s="9"/>
      <c r="F543" s="9"/>
      <c r="G543" s="76"/>
      <c r="H543" s="13"/>
      <c r="I543" s="9"/>
      <c r="J543" s="9"/>
      <c r="K543" s="226"/>
      <c r="L543" s="359"/>
      <c r="M543" s="175"/>
      <c r="N543" s="227"/>
      <c r="O543" s="227"/>
      <c r="P543" s="85"/>
      <c r="Q543" s="229"/>
      <c r="R543" s="331"/>
      <c r="S543" s="332"/>
      <c r="T543" s="30"/>
      <c r="U543" s="9"/>
      <c r="V543" s="181" t="e">
        <f t="shared" si="56"/>
        <v>#DIV/0!</v>
      </c>
      <c r="W543" s="9"/>
      <c r="X543" s="47"/>
      <c r="Y543" s="181">
        <f t="shared" si="55"/>
        <v>0</v>
      </c>
      <c r="Z543" s="9"/>
      <c r="AA543" s="9"/>
      <c r="AB543" s="9"/>
      <c r="AC543" s="9"/>
    </row>
    <row r="544" spans="1:29" ht="14.25">
      <c r="A544" s="10"/>
      <c r="B544" s="9"/>
      <c r="C544" s="11"/>
      <c r="D544" s="9"/>
      <c r="E544" s="9"/>
      <c r="F544" s="9"/>
      <c r="G544" s="76"/>
      <c r="H544" s="13"/>
      <c r="I544" s="9"/>
      <c r="J544" s="9"/>
      <c r="K544" s="226"/>
      <c r="L544" s="359"/>
      <c r="M544" s="175"/>
      <c r="N544" s="227"/>
      <c r="O544" s="227"/>
      <c r="P544" s="85"/>
      <c r="Q544" s="229"/>
      <c r="R544" s="331"/>
      <c r="S544" s="332"/>
      <c r="T544" s="30"/>
      <c r="U544" s="9"/>
      <c r="V544" s="181" t="e">
        <f t="shared" si="56"/>
        <v>#DIV/0!</v>
      </c>
      <c r="W544" s="9"/>
      <c r="X544" s="47"/>
      <c r="Y544" s="181">
        <f t="shared" si="55"/>
        <v>0</v>
      </c>
      <c r="Z544" s="9"/>
      <c r="AA544" s="9"/>
      <c r="AB544" s="9"/>
      <c r="AC544" s="9"/>
    </row>
    <row r="545" spans="1:29" ht="14.25">
      <c r="A545" s="10"/>
      <c r="B545" s="9"/>
      <c r="C545" s="11"/>
      <c r="D545" s="9"/>
      <c r="E545" s="9"/>
      <c r="F545" s="9"/>
      <c r="G545" s="76"/>
      <c r="H545" s="13"/>
      <c r="I545" s="9"/>
      <c r="J545" s="9"/>
      <c r="K545" s="226"/>
      <c r="L545" s="359"/>
      <c r="M545" s="175"/>
      <c r="N545" s="227"/>
      <c r="O545" s="227"/>
      <c r="P545" s="85"/>
      <c r="Q545" s="229"/>
      <c r="R545" s="331"/>
      <c r="S545" s="332"/>
      <c r="T545" s="30"/>
      <c r="U545" s="9"/>
      <c r="V545" s="181" t="e">
        <f t="shared" si="56"/>
        <v>#DIV/0!</v>
      </c>
      <c r="W545" s="9"/>
      <c r="X545" s="47"/>
      <c r="Y545" s="181">
        <f t="shared" si="55"/>
        <v>0</v>
      </c>
      <c r="Z545" s="9"/>
      <c r="AA545" s="9"/>
      <c r="AB545" s="9"/>
      <c r="AC545" s="9"/>
    </row>
    <row r="546" spans="1:29" ht="14.25">
      <c r="A546" s="10"/>
      <c r="B546" s="9"/>
      <c r="C546" s="11"/>
      <c r="D546" s="9"/>
      <c r="E546" s="9"/>
      <c r="F546" s="9"/>
      <c r="G546" s="76"/>
      <c r="H546" s="13"/>
      <c r="I546" s="9"/>
      <c r="J546" s="9"/>
      <c r="K546" s="226"/>
      <c r="L546" s="359"/>
      <c r="M546" s="175"/>
      <c r="N546" s="227"/>
      <c r="O546" s="227"/>
      <c r="P546" s="85"/>
      <c r="Q546" s="229"/>
      <c r="R546" s="331"/>
      <c r="S546" s="332"/>
      <c r="T546" s="30"/>
      <c r="U546" s="9"/>
      <c r="V546" s="181" t="e">
        <f t="shared" si="56"/>
        <v>#DIV/0!</v>
      </c>
      <c r="W546" s="9"/>
      <c r="X546" s="47"/>
      <c r="Y546" s="181">
        <f t="shared" si="55"/>
        <v>0</v>
      </c>
      <c r="Z546" s="9"/>
      <c r="AA546" s="9"/>
      <c r="AB546" s="9"/>
      <c r="AC546" s="9"/>
    </row>
    <row r="547" spans="1:29" ht="14.25">
      <c r="A547" s="10"/>
      <c r="B547" s="9"/>
      <c r="C547" s="11"/>
      <c r="D547" s="9"/>
      <c r="E547" s="9"/>
      <c r="F547" s="9"/>
      <c r="G547" s="76"/>
      <c r="H547" s="13"/>
      <c r="I547" s="9"/>
      <c r="J547" s="9"/>
      <c r="K547" s="226"/>
      <c r="L547" s="359"/>
      <c r="M547" s="175"/>
      <c r="N547" s="227"/>
      <c r="O547" s="227"/>
      <c r="P547" s="85"/>
      <c r="Q547" s="229"/>
      <c r="R547" s="331"/>
      <c r="S547" s="332"/>
      <c r="T547" s="30"/>
      <c r="U547" s="9"/>
      <c r="V547" s="181" t="e">
        <f t="shared" si="56"/>
        <v>#DIV/0!</v>
      </c>
      <c r="W547" s="9"/>
      <c r="X547" s="47"/>
      <c r="Y547" s="181">
        <f t="shared" si="55"/>
        <v>0</v>
      </c>
      <c r="Z547" s="9"/>
      <c r="AA547" s="9"/>
      <c r="AB547" s="9"/>
      <c r="AC547" s="9"/>
    </row>
    <row r="548" spans="1:29" ht="14.25">
      <c r="A548" s="10"/>
      <c r="B548" s="9"/>
      <c r="C548" s="11"/>
      <c r="D548" s="9"/>
      <c r="E548" s="9"/>
      <c r="F548" s="9"/>
      <c r="G548" s="76"/>
      <c r="H548" s="13"/>
      <c r="I548" s="9"/>
      <c r="J548" s="9"/>
      <c r="K548" s="226"/>
      <c r="L548" s="359"/>
      <c r="M548" s="175"/>
      <c r="N548" s="227"/>
      <c r="O548" s="227"/>
      <c r="P548" s="85"/>
      <c r="Q548" s="229"/>
      <c r="R548" s="331"/>
      <c r="S548" s="332"/>
      <c r="T548" s="30"/>
      <c r="U548" s="9"/>
      <c r="V548" s="181" t="e">
        <f t="shared" si="56"/>
        <v>#DIV/0!</v>
      </c>
      <c r="W548" s="9"/>
      <c r="X548" s="47"/>
      <c r="Y548" s="181">
        <f t="shared" si="55"/>
        <v>0</v>
      </c>
      <c r="Z548" s="9"/>
      <c r="AA548" s="9"/>
      <c r="AB548" s="9"/>
      <c r="AC548" s="9"/>
    </row>
    <row r="549" spans="1:29" ht="14.25">
      <c r="A549" s="10"/>
      <c r="B549" s="9"/>
      <c r="C549" s="11"/>
      <c r="D549" s="9"/>
      <c r="E549" s="9"/>
      <c r="F549" s="9"/>
      <c r="G549" s="76"/>
      <c r="H549" s="13"/>
      <c r="I549" s="9"/>
      <c r="J549" s="9"/>
      <c r="K549" s="226"/>
      <c r="L549" s="359"/>
      <c r="M549" s="175"/>
      <c r="N549" s="227"/>
      <c r="O549" s="227"/>
      <c r="P549" s="85"/>
      <c r="Q549" s="229"/>
      <c r="R549" s="331"/>
      <c r="S549" s="332"/>
      <c r="T549" s="30"/>
      <c r="U549" s="9"/>
      <c r="V549" s="181" t="e">
        <f t="shared" si="56"/>
        <v>#DIV/0!</v>
      </c>
      <c r="W549" s="9"/>
      <c r="X549" s="47"/>
      <c r="Y549" s="181">
        <f t="shared" si="55"/>
        <v>0</v>
      </c>
      <c r="Z549" s="9"/>
      <c r="AA549" s="9"/>
      <c r="AB549" s="9"/>
      <c r="AC549" s="9"/>
    </row>
    <row r="550" spans="1:29" ht="14.25">
      <c r="A550" s="10"/>
      <c r="B550" s="9"/>
      <c r="C550" s="11"/>
      <c r="D550" s="9"/>
      <c r="E550" s="9"/>
      <c r="F550" s="9"/>
      <c r="G550" s="76"/>
      <c r="H550" s="13"/>
      <c r="I550" s="9"/>
      <c r="J550" s="9"/>
      <c r="K550" s="226"/>
      <c r="L550" s="359"/>
      <c r="M550" s="175"/>
      <c r="N550" s="227"/>
      <c r="O550" s="227"/>
      <c r="P550" s="85"/>
      <c r="Q550" s="229"/>
      <c r="R550" s="331"/>
      <c r="S550" s="332"/>
      <c r="T550" s="30"/>
      <c r="U550" s="9"/>
      <c r="V550" s="181" t="e">
        <f t="shared" si="56"/>
        <v>#DIV/0!</v>
      </c>
      <c r="W550" s="9"/>
      <c r="X550" s="47"/>
      <c r="Y550" s="181">
        <f t="shared" si="55"/>
        <v>0</v>
      </c>
      <c r="Z550" s="9"/>
      <c r="AA550" s="9"/>
      <c r="AB550" s="9"/>
      <c r="AC550" s="9"/>
    </row>
    <row r="551" spans="1:29" ht="14.25">
      <c r="A551" s="10"/>
      <c r="B551" s="9"/>
      <c r="C551" s="11"/>
      <c r="D551" s="9"/>
      <c r="E551" s="9"/>
      <c r="F551" s="9"/>
      <c r="G551" s="76"/>
      <c r="H551" s="13"/>
      <c r="I551" s="9"/>
      <c r="J551" s="9"/>
      <c r="K551" s="226"/>
      <c r="L551" s="359"/>
      <c r="M551" s="175"/>
      <c r="N551" s="227"/>
      <c r="O551" s="227"/>
      <c r="P551" s="85"/>
      <c r="Q551" s="229"/>
      <c r="R551" s="331"/>
      <c r="S551" s="332"/>
      <c r="T551" s="30"/>
      <c r="U551" s="9"/>
      <c r="V551" s="181" t="e">
        <f t="shared" si="56"/>
        <v>#DIV/0!</v>
      </c>
      <c r="W551" s="9"/>
      <c r="X551" s="47"/>
      <c r="Y551" s="181">
        <f t="shared" si="55"/>
        <v>0</v>
      </c>
      <c r="Z551" s="9"/>
      <c r="AA551" s="9"/>
      <c r="AB551" s="9"/>
      <c r="AC551" s="9"/>
    </row>
    <row r="552" spans="1:29" ht="14.25">
      <c r="A552" s="10"/>
      <c r="B552" s="9"/>
      <c r="C552" s="11"/>
      <c r="D552" s="9"/>
      <c r="E552" s="9"/>
      <c r="F552" s="9"/>
      <c r="G552" s="76"/>
      <c r="H552" s="13"/>
      <c r="I552" s="9"/>
      <c r="J552" s="9"/>
      <c r="K552" s="226"/>
      <c r="L552" s="359"/>
      <c r="M552" s="175"/>
      <c r="N552" s="227"/>
      <c r="O552" s="227"/>
      <c r="P552" s="85"/>
      <c r="Q552" s="229"/>
      <c r="R552" s="331"/>
      <c r="S552" s="332"/>
      <c r="T552" s="30"/>
      <c r="U552" s="9"/>
      <c r="V552" s="181" t="e">
        <f t="shared" si="56"/>
        <v>#DIV/0!</v>
      </c>
      <c r="W552" s="9"/>
      <c r="X552" s="47"/>
      <c r="Y552" s="181">
        <f t="shared" si="55"/>
        <v>0</v>
      </c>
      <c r="Z552" s="9"/>
      <c r="AA552" s="9"/>
      <c r="AB552" s="9"/>
      <c r="AC552" s="9"/>
    </row>
    <row r="553" spans="1:29" ht="14.25">
      <c r="A553" s="10"/>
      <c r="B553" s="9"/>
      <c r="C553" s="11"/>
      <c r="D553" s="9"/>
      <c r="E553" s="9"/>
      <c r="F553" s="9"/>
      <c r="G553" s="76"/>
      <c r="H553" s="13"/>
      <c r="I553" s="9"/>
      <c r="J553" s="9"/>
      <c r="K553" s="226"/>
      <c r="L553" s="359"/>
      <c r="M553" s="175"/>
      <c r="N553" s="227"/>
      <c r="O553" s="227"/>
      <c r="P553" s="85"/>
      <c r="Q553" s="229"/>
      <c r="R553" s="331"/>
      <c r="S553" s="332"/>
      <c r="T553" s="30"/>
      <c r="U553" s="9"/>
      <c r="V553" s="181" t="e">
        <f t="shared" si="56"/>
        <v>#DIV/0!</v>
      </c>
      <c r="W553" s="9"/>
      <c r="X553" s="47"/>
      <c r="Y553" s="181">
        <f t="shared" si="55"/>
        <v>0</v>
      </c>
      <c r="Z553" s="9"/>
      <c r="AA553" s="9"/>
      <c r="AB553" s="9"/>
      <c r="AC553" s="9"/>
    </row>
    <row r="554" spans="1:29" ht="14.25">
      <c r="A554" s="10"/>
      <c r="B554" s="9"/>
      <c r="C554" s="11"/>
      <c r="D554" s="9"/>
      <c r="E554" s="9"/>
      <c r="F554" s="9"/>
      <c r="G554" s="76"/>
      <c r="H554" s="13"/>
      <c r="I554" s="9"/>
      <c r="J554" s="9"/>
      <c r="K554" s="226"/>
      <c r="L554" s="359"/>
      <c r="M554" s="175"/>
      <c r="N554" s="227"/>
      <c r="O554" s="227"/>
      <c r="P554" s="85"/>
      <c r="Q554" s="229"/>
      <c r="R554" s="331"/>
      <c r="S554" s="332"/>
      <c r="T554" s="30"/>
      <c r="U554" s="9"/>
      <c r="V554" s="181" t="e">
        <f t="shared" si="56"/>
        <v>#DIV/0!</v>
      </c>
      <c r="W554" s="9"/>
      <c r="X554" s="47"/>
      <c r="Y554" s="181">
        <f t="shared" si="55"/>
        <v>0</v>
      </c>
      <c r="Z554" s="9"/>
      <c r="AA554" s="9"/>
      <c r="AB554" s="9"/>
      <c r="AC554" s="9"/>
    </row>
    <row r="555" spans="1:29" ht="14.25">
      <c r="A555" s="10"/>
      <c r="B555" s="9"/>
      <c r="C555" s="11"/>
      <c r="D555" s="9"/>
      <c r="E555" s="9"/>
      <c r="F555" s="9"/>
      <c r="G555" s="76"/>
      <c r="H555" s="13"/>
      <c r="I555" s="9"/>
      <c r="J555" s="9"/>
      <c r="K555" s="226"/>
      <c r="L555" s="359"/>
      <c r="M555" s="175"/>
      <c r="N555" s="227"/>
      <c r="O555" s="227"/>
      <c r="P555" s="85"/>
      <c r="Q555" s="229"/>
      <c r="R555" s="331"/>
      <c r="S555" s="332"/>
      <c r="T555" s="30"/>
      <c r="U555" s="9"/>
      <c r="V555" s="181" t="e">
        <f t="shared" si="56"/>
        <v>#DIV/0!</v>
      </c>
      <c r="W555" s="9"/>
      <c r="X555" s="47"/>
      <c r="Y555" s="181">
        <f t="shared" si="55"/>
        <v>0</v>
      </c>
      <c r="Z555" s="9"/>
      <c r="AA555" s="9"/>
      <c r="AB555" s="9"/>
      <c r="AC555" s="9"/>
    </row>
    <row r="556" spans="1:29" ht="14.25">
      <c r="A556" s="10"/>
      <c r="B556" s="9"/>
      <c r="C556" s="11"/>
      <c r="D556" s="9"/>
      <c r="E556" s="9"/>
      <c r="F556" s="9"/>
      <c r="G556" s="76"/>
      <c r="H556" s="13"/>
      <c r="I556" s="9"/>
      <c r="J556" s="9"/>
      <c r="K556" s="226"/>
      <c r="L556" s="359"/>
      <c r="M556" s="175"/>
      <c r="N556" s="227"/>
      <c r="O556" s="227"/>
      <c r="P556" s="85"/>
      <c r="Q556" s="229"/>
      <c r="R556" s="331"/>
      <c r="S556" s="332"/>
      <c r="T556" s="30"/>
      <c r="U556" s="9"/>
      <c r="V556" s="181" t="e">
        <f t="shared" si="56"/>
        <v>#DIV/0!</v>
      </c>
      <c r="W556" s="9"/>
      <c r="X556" s="47"/>
      <c r="Y556" s="181">
        <f t="shared" si="55"/>
        <v>0</v>
      </c>
      <c r="Z556" s="9"/>
      <c r="AA556" s="9"/>
      <c r="AB556" s="9"/>
      <c r="AC556" s="9"/>
    </row>
    <row r="557" spans="1:29" ht="14.25">
      <c r="A557" s="10"/>
      <c r="B557" s="9"/>
      <c r="C557" s="11"/>
      <c r="D557" s="9"/>
      <c r="E557" s="9"/>
      <c r="F557" s="9"/>
      <c r="G557" s="76"/>
      <c r="H557" s="13"/>
      <c r="I557" s="9"/>
      <c r="J557" s="9"/>
      <c r="K557" s="226"/>
      <c r="L557" s="359"/>
      <c r="M557" s="175"/>
      <c r="N557" s="227"/>
      <c r="O557" s="227"/>
      <c r="P557" s="85"/>
      <c r="Q557" s="229"/>
      <c r="R557" s="331"/>
      <c r="S557" s="332"/>
      <c r="T557" s="30"/>
      <c r="U557" s="9"/>
      <c r="V557" s="181" t="e">
        <f t="shared" si="56"/>
        <v>#DIV/0!</v>
      </c>
      <c r="W557" s="9"/>
      <c r="X557" s="47"/>
      <c r="Y557" s="181">
        <f t="shared" si="55"/>
        <v>0</v>
      </c>
      <c r="Z557" s="9"/>
      <c r="AA557" s="9"/>
      <c r="AB557" s="9"/>
      <c r="AC557" s="9"/>
    </row>
    <row r="558" spans="1:29" ht="14.25">
      <c r="A558" s="10"/>
      <c r="B558" s="9"/>
      <c r="C558" s="11"/>
      <c r="D558" s="9"/>
      <c r="E558" s="9"/>
      <c r="F558" s="9"/>
      <c r="G558" s="76"/>
      <c r="H558" s="13"/>
      <c r="I558" s="9"/>
      <c r="J558" s="9"/>
      <c r="K558" s="226"/>
      <c r="L558" s="359"/>
      <c r="M558" s="175"/>
      <c r="N558" s="227"/>
      <c r="O558" s="227"/>
      <c r="P558" s="85"/>
      <c r="Q558" s="229"/>
      <c r="R558" s="331"/>
      <c r="S558" s="332"/>
      <c r="T558" s="30"/>
      <c r="U558" s="9"/>
      <c r="V558" s="181" t="e">
        <f t="shared" si="56"/>
        <v>#DIV/0!</v>
      </c>
      <c r="W558" s="9"/>
      <c r="X558" s="47"/>
      <c r="Y558" s="181">
        <f t="shared" si="55"/>
        <v>0</v>
      </c>
      <c r="Z558" s="9"/>
      <c r="AA558" s="9"/>
      <c r="AB558" s="9"/>
      <c r="AC558" s="9"/>
    </row>
    <row r="559" spans="1:29" ht="14.25">
      <c r="A559" s="10"/>
      <c r="B559" s="9"/>
      <c r="C559" s="11"/>
      <c r="D559" s="9"/>
      <c r="E559" s="9"/>
      <c r="F559" s="9"/>
      <c r="G559" s="76"/>
      <c r="H559" s="13"/>
      <c r="I559" s="9"/>
      <c r="J559" s="9"/>
      <c r="K559" s="226"/>
      <c r="L559" s="359"/>
      <c r="M559" s="175"/>
      <c r="N559" s="227"/>
      <c r="O559" s="227"/>
      <c r="P559" s="85"/>
      <c r="Q559" s="229"/>
      <c r="R559" s="331"/>
      <c r="S559" s="332"/>
      <c r="T559" s="30"/>
      <c r="U559" s="9"/>
      <c r="V559" s="181" t="e">
        <f t="shared" si="56"/>
        <v>#DIV/0!</v>
      </c>
      <c r="W559" s="9"/>
      <c r="X559" s="47"/>
      <c r="Y559" s="181">
        <f t="shared" si="55"/>
        <v>0</v>
      </c>
      <c r="Z559" s="9"/>
      <c r="AA559" s="9"/>
      <c r="AB559" s="9"/>
      <c r="AC559" s="9"/>
    </row>
    <row r="560" spans="1:29" ht="14.25">
      <c r="A560" s="10"/>
      <c r="B560" s="9"/>
      <c r="C560" s="11"/>
      <c r="D560" s="9"/>
      <c r="E560" s="9"/>
      <c r="F560" s="9"/>
      <c r="G560" s="76"/>
      <c r="H560" s="13"/>
      <c r="I560" s="9"/>
      <c r="J560" s="9"/>
      <c r="K560" s="226"/>
      <c r="L560" s="359"/>
      <c r="M560" s="175"/>
      <c r="N560" s="227"/>
      <c r="O560" s="227"/>
      <c r="P560" s="85"/>
      <c r="Q560" s="229"/>
      <c r="R560" s="331"/>
      <c r="S560" s="332"/>
      <c r="T560" s="30"/>
      <c r="U560" s="9"/>
      <c r="V560" s="181" t="e">
        <f t="shared" si="56"/>
        <v>#DIV/0!</v>
      </c>
      <c r="W560" s="9"/>
      <c r="X560" s="47"/>
      <c r="Y560" s="181">
        <f t="shared" si="55"/>
        <v>0</v>
      </c>
      <c r="Z560" s="9"/>
      <c r="AA560" s="9"/>
      <c r="AB560" s="9"/>
      <c r="AC560" s="9"/>
    </row>
    <row r="561" spans="1:29" ht="14.25">
      <c r="A561" s="10"/>
      <c r="B561" s="9"/>
      <c r="C561" s="11"/>
      <c r="D561" s="9"/>
      <c r="E561" s="9"/>
      <c r="F561" s="9"/>
      <c r="G561" s="76"/>
      <c r="H561" s="13"/>
      <c r="I561" s="9"/>
      <c r="J561" s="9"/>
      <c r="K561" s="226"/>
      <c r="L561" s="359"/>
      <c r="M561" s="175"/>
      <c r="N561" s="227"/>
      <c r="O561" s="227"/>
      <c r="P561" s="85"/>
      <c r="Q561" s="229"/>
      <c r="R561" s="331"/>
      <c r="S561" s="332"/>
      <c r="T561" s="30"/>
      <c r="U561" s="9"/>
      <c r="V561" s="181" t="e">
        <f t="shared" si="56"/>
        <v>#DIV/0!</v>
      </c>
      <c r="W561" s="9"/>
      <c r="X561" s="47"/>
      <c r="Y561" s="181">
        <f t="shared" si="55"/>
        <v>0</v>
      </c>
      <c r="Z561" s="9"/>
      <c r="AA561" s="9"/>
      <c r="AB561" s="9"/>
      <c r="AC561" s="9"/>
    </row>
    <row r="562" spans="1:29" ht="14.25">
      <c r="A562" s="10"/>
      <c r="B562" s="9"/>
      <c r="C562" s="11"/>
      <c r="D562" s="9"/>
      <c r="E562" s="9"/>
      <c r="F562" s="9"/>
      <c r="G562" s="76"/>
      <c r="H562" s="13"/>
      <c r="I562" s="9"/>
      <c r="J562" s="9"/>
      <c r="K562" s="226"/>
      <c r="L562" s="359"/>
      <c r="M562" s="175"/>
      <c r="N562" s="227"/>
      <c r="O562" s="227"/>
      <c r="P562" s="85"/>
      <c r="Q562" s="229"/>
      <c r="R562" s="331"/>
      <c r="S562" s="332"/>
      <c r="T562" s="30"/>
      <c r="U562" s="9"/>
      <c r="V562" s="181" t="e">
        <f t="shared" si="56"/>
        <v>#DIV/0!</v>
      </c>
      <c r="W562" s="9"/>
      <c r="X562" s="47"/>
      <c r="Y562" s="181">
        <f t="shared" si="55"/>
        <v>0</v>
      </c>
      <c r="Z562" s="9"/>
      <c r="AA562" s="9"/>
      <c r="AB562" s="9"/>
      <c r="AC562" s="9"/>
    </row>
    <row r="563" spans="1:29" ht="14.25">
      <c r="A563" s="10"/>
      <c r="B563" s="9"/>
      <c r="C563" s="11"/>
      <c r="D563" s="9"/>
      <c r="E563" s="9"/>
      <c r="F563" s="9"/>
      <c r="G563" s="76"/>
      <c r="H563" s="13"/>
      <c r="I563" s="9"/>
      <c r="J563" s="9"/>
      <c r="K563" s="226"/>
      <c r="L563" s="359"/>
      <c r="M563" s="175"/>
      <c r="N563" s="227"/>
      <c r="O563" s="227"/>
      <c r="P563" s="85"/>
      <c r="Q563" s="229"/>
      <c r="R563" s="331"/>
      <c r="S563" s="332"/>
      <c r="T563" s="30"/>
      <c r="U563" s="9"/>
      <c r="V563" s="181" t="e">
        <f t="shared" si="56"/>
        <v>#DIV/0!</v>
      </c>
      <c r="W563" s="9"/>
      <c r="X563" s="47"/>
      <c r="Y563" s="181">
        <f t="shared" si="55"/>
        <v>0</v>
      </c>
      <c r="Z563" s="9"/>
      <c r="AA563" s="9"/>
      <c r="AB563" s="9"/>
      <c r="AC563" s="9"/>
    </row>
    <row r="564" spans="1:29" ht="14.25">
      <c r="A564" s="10"/>
      <c r="B564" s="9"/>
      <c r="C564" s="11"/>
      <c r="D564" s="9"/>
      <c r="E564" s="9"/>
      <c r="F564" s="9"/>
      <c r="G564" s="76"/>
      <c r="H564" s="13"/>
      <c r="I564" s="9"/>
      <c r="J564" s="9"/>
      <c r="K564" s="226"/>
      <c r="L564" s="359"/>
      <c r="M564" s="175"/>
      <c r="N564" s="227"/>
      <c r="O564" s="227"/>
      <c r="P564" s="85"/>
      <c r="Q564" s="229"/>
      <c r="R564" s="331"/>
      <c r="S564" s="332"/>
      <c r="T564" s="30"/>
      <c r="U564" s="9"/>
      <c r="V564" s="181" t="e">
        <f t="shared" si="56"/>
        <v>#DIV/0!</v>
      </c>
      <c r="W564" s="9"/>
      <c r="X564" s="47"/>
      <c r="Y564" s="181">
        <f t="shared" si="55"/>
        <v>0</v>
      </c>
      <c r="Z564" s="9"/>
      <c r="AA564" s="9"/>
      <c r="AB564" s="9"/>
      <c r="AC564" s="9"/>
    </row>
    <row r="565" spans="1:29" ht="14.25">
      <c r="A565" s="10"/>
      <c r="B565" s="9"/>
      <c r="C565" s="11"/>
      <c r="D565" s="9"/>
      <c r="E565" s="9"/>
      <c r="F565" s="9"/>
      <c r="G565" s="76"/>
      <c r="H565" s="13"/>
      <c r="I565" s="9"/>
      <c r="J565" s="9"/>
      <c r="K565" s="226"/>
      <c r="L565" s="359"/>
      <c r="M565" s="175"/>
      <c r="N565" s="227"/>
      <c r="O565" s="227"/>
      <c r="P565" s="85"/>
      <c r="Q565" s="229"/>
      <c r="R565" s="331"/>
      <c r="S565" s="332"/>
      <c r="T565" s="30"/>
      <c r="U565" s="9"/>
      <c r="V565" s="181" t="e">
        <f t="shared" si="56"/>
        <v>#DIV/0!</v>
      </c>
      <c r="W565" s="9"/>
      <c r="X565" s="47"/>
      <c r="Y565" s="181">
        <f t="shared" si="55"/>
        <v>0</v>
      </c>
      <c r="Z565" s="9"/>
      <c r="AA565" s="9"/>
      <c r="AB565" s="9"/>
      <c r="AC565" s="9"/>
    </row>
    <row r="566" spans="1:29" ht="14.25">
      <c r="A566" s="10"/>
      <c r="B566" s="9"/>
      <c r="C566" s="11"/>
      <c r="D566" s="9"/>
      <c r="E566" s="9"/>
      <c r="F566" s="9"/>
      <c r="G566" s="76"/>
      <c r="H566" s="13"/>
      <c r="I566" s="9"/>
      <c r="J566" s="9"/>
      <c r="K566" s="226"/>
      <c r="L566" s="359"/>
      <c r="M566" s="175"/>
      <c r="N566" s="227"/>
      <c r="O566" s="227"/>
      <c r="P566" s="85"/>
      <c r="Q566" s="229"/>
      <c r="R566" s="331"/>
      <c r="S566" s="332"/>
      <c r="T566" s="30"/>
      <c r="U566" s="9"/>
      <c r="V566" s="181" t="e">
        <f t="shared" si="56"/>
        <v>#DIV/0!</v>
      </c>
      <c r="W566" s="9"/>
      <c r="X566" s="47"/>
      <c r="Y566" s="181">
        <f t="shared" si="55"/>
        <v>0</v>
      </c>
      <c r="Z566" s="9"/>
      <c r="AA566" s="9"/>
      <c r="AB566" s="9"/>
      <c r="AC566" s="9"/>
    </row>
    <row r="567" spans="1:29" ht="14.25">
      <c r="A567" s="10"/>
      <c r="B567" s="9"/>
      <c r="C567" s="11"/>
      <c r="D567" s="9"/>
      <c r="E567" s="9"/>
      <c r="F567" s="9"/>
      <c r="G567" s="76"/>
      <c r="H567" s="13"/>
      <c r="I567" s="9"/>
      <c r="J567" s="9"/>
      <c r="K567" s="226"/>
      <c r="L567" s="359"/>
      <c r="M567" s="175"/>
      <c r="N567" s="227"/>
      <c r="O567" s="227"/>
      <c r="P567" s="85"/>
      <c r="Q567" s="229"/>
      <c r="R567" s="331"/>
      <c r="S567" s="332"/>
      <c r="T567" s="30"/>
      <c r="U567" s="9"/>
      <c r="V567" s="181" t="e">
        <f t="shared" si="56"/>
        <v>#DIV/0!</v>
      </c>
      <c r="W567" s="9"/>
      <c r="X567" s="47"/>
      <c r="Y567" s="181">
        <f t="shared" si="55"/>
        <v>0</v>
      </c>
      <c r="Z567" s="9"/>
      <c r="AA567" s="9"/>
      <c r="AB567" s="9"/>
      <c r="AC567" s="9"/>
    </row>
    <row r="568" spans="1:29" ht="14.25">
      <c r="A568" s="10"/>
      <c r="B568" s="9"/>
      <c r="C568" s="11"/>
      <c r="D568" s="9"/>
      <c r="E568" s="9"/>
      <c r="F568" s="9"/>
      <c r="G568" s="76"/>
      <c r="H568" s="13"/>
      <c r="I568" s="9"/>
      <c r="J568" s="9"/>
      <c r="K568" s="226"/>
      <c r="L568" s="359"/>
      <c r="M568" s="175"/>
      <c r="N568" s="227"/>
      <c r="O568" s="227"/>
      <c r="P568" s="85"/>
      <c r="Q568" s="229"/>
      <c r="R568" s="331"/>
      <c r="S568" s="332"/>
      <c r="T568" s="30"/>
      <c r="U568" s="9"/>
      <c r="V568" s="181" t="e">
        <f t="shared" si="56"/>
        <v>#DIV/0!</v>
      </c>
      <c r="W568" s="9"/>
      <c r="X568" s="47"/>
      <c r="Y568" s="181">
        <f t="shared" si="55"/>
        <v>0</v>
      </c>
      <c r="Z568" s="9"/>
      <c r="AA568" s="9"/>
      <c r="AB568" s="9"/>
      <c r="AC568" s="9"/>
    </row>
    <row r="569" spans="1:29" ht="14.25">
      <c r="A569" s="10"/>
      <c r="B569" s="9"/>
      <c r="C569" s="11"/>
      <c r="D569" s="9"/>
      <c r="E569" s="9"/>
      <c r="F569" s="9"/>
      <c r="G569" s="76"/>
      <c r="H569" s="13"/>
      <c r="I569" s="9"/>
      <c r="J569" s="9"/>
      <c r="K569" s="226"/>
      <c r="L569" s="359"/>
      <c r="M569" s="175"/>
      <c r="N569" s="227"/>
      <c r="O569" s="227"/>
      <c r="P569" s="85"/>
      <c r="Q569" s="229"/>
      <c r="R569" s="331"/>
      <c r="S569" s="332"/>
      <c r="T569" s="30"/>
      <c r="U569" s="9"/>
      <c r="V569" s="181" t="e">
        <f t="shared" si="56"/>
        <v>#DIV/0!</v>
      </c>
      <c r="W569" s="9"/>
      <c r="X569" s="47"/>
      <c r="Y569" s="181">
        <f t="shared" si="55"/>
        <v>0</v>
      </c>
      <c r="Z569" s="9"/>
      <c r="AA569" s="9"/>
      <c r="AB569" s="9"/>
      <c r="AC569" s="9"/>
    </row>
    <row r="570" spans="1:29" ht="14.25">
      <c r="A570" s="10"/>
      <c r="B570" s="9"/>
      <c r="C570" s="11"/>
      <c r="D570" s="9"/>
      <c r="E570" s="9"/>
      <c r="F570" s="9"/>
      <c r="G570" s="76"/>
      <c r="H570" s="13"/>
      <c r="I570" s="9"/>
      <c r="J570" s="9"/>
      <c r="K570" s="226"/>
      <c r="L570" s="359"/>
      <c r="M570" s="175"/>
      <c r="N570" s="227"/>
      <c r="O570" s="227"/>
      <c r="P570" s="85"/>
      <c r="Q570" s="229"/>
      <c r="R570" s="331"/>
      <c r="S570" s="332"/>
      <c r="T570" s="30"/>
      <c r="U570" s="9"/>
      <c r="V570" s="181" t="e">
        <f t="shared" si="56"/>
        <v>#DIV/0!</v>
      </c>
      <c r="W570" s="9"/>
      <c r="X570" s="47"/>
      <c r="Y570" s="181">
        <f t="shared" si="55"/>
        <v>0</v>
      </c>
      <c r="Z570" s="9"/>
      <c r="AA570" s="9"/>
      <c r="AB570" s="9"/>
      <c r="AC570" s="9"/>
    </row>
    <row r="571" spans="1:29" ht="14.25">
      <c r="A571" s="10"/>
      <c r="B571" s="9"/>
      <c r="C571" s="11"/>
      <c r="D571" s="9"/>
      <c r="E571" s="9"/>
      <c r="F571" s="9"/>
      <c r="G571" s="76"/>
      <c r="H571" s="13"/>
      <c r="I571" s="9"/>
      <c r="J571" s="9"/>
      <c r="K571" s="226"/>
      <c r="L571" s="359"/>
      <c r="M571" s="175"/>
      <c r="N571" s="227"/>
      <c r="O571" s="227"/>
      <c r="P571" s="85"/>
      <c r="Q571" s="229"/>
      <c r="R571" s="331"/>
      <c r="S571" s="332"/>
      <c r="T571" s="30"/>
      <c r="U571" s="9"/>
      <c r="V571" s="181" t="e">
        <f t="shared" si="56"/>
        <v>#DIV/0!</v>
      </c>
      <c r="W571" s="9"/>
      <c r="X571" s="47"/>
      <c r="Y571" s="181">
        <f t="shared" si="55"/>
        <v>0</v>
      </c>
      <c r="Z571" s="9"/>
      <c r="AA571" s="9"/>
      <c r="AB571" s="9"/>
      <c r="AC571" s="9"/>
    </row>
    <row r="572" spans="1:29" ht="14.25">
      <c r="A572" s="10"/>
      <c r="B572" s="9"/>
      <c r="C572" s="11"/>
      <c r="D572" s="9"/>
      <c r="E572" s="9"/>
      <c r="F572" s="9"/>
      <c r="G572" s="76"/>
      <c r="H572" s="13"/>
      <c r="I572" s="9"/>
      <c r="J572" s="9"/>
      <c r="K572" s="226"/>
      <c r="L572" s="359"/>
      <c r="M572" s="175"/>
      <c r="N572" s="227"/>
      <c r="O572" s="227"/>
      <c r="P572" s="85"/>
      <c r="Q572" s="229"/>
      <c r="R572" s="331"/>
      <c r="S572" s="332"/>
      <c r="T572" s="30"/>
      <c r="U572" s="9"/>
      <c r="V572" s="181" t="e">
        <f t="shared" si="56"/>
        <v>#DIV/0!</v>
      </c>
      <c r="W572" s="9"/>
      <c r="X572" s="47"/>
      <c r="Y572" s="181">
        <f t="shared" si="55"/>
        <v>0</v>
      </c>
      <c r="Z572" s="9"/>
      <c r="AA572" s="9"/>
      <c r="AB572" s="9"/>
      <c r="AC572" s="9"/>
    </row>
    <row r="573" spans="1:29" ht="14.25">
      <c r="A573" s="10"/>
      <c r="B573" s="9"/>
      <c r="C573" s="11"/>
      <c r="D573" s="9"/>
      <c r="E573" s="9"/>
      <c r="F573" s="9"/>
      <c r="G573" s="76"/>
      <c r="H573" s="13"/>
      <c r="I573" s="9"/>
      <c r="J573" s="9"/>
      <c r="K573" s="226"/>
      <c r="L573" s="359"/>
      <c r="M573" s="175"/>
      <c r="N573" s="227"/>
      <c r="O573" s="227"/>
      <c r="P573" s="85"/>
      <c r="Q573" s="229"/>
      <c r="R573" s="331"/>
      <c r="S573" s="332"/>
      <c r="T573" s="30"/>
      <c r="U573" s="9"/>
      <c r="V573" s="181" t="e">
        <f t="shared" si="56"/>
        <v>#DIV/0!</v>
      </c>
      <c r="W573" s="9"/>
      <c r="X573" s="47"/>
      <c r="Y573" s="181">
        <f t="shared" si="55"/>
        <v>0</v>
      </c>
      <c r="Z573" s="9"/>
      <c r="AA573" s="9"/>
      <c r="AB573" s="9"/>
      <c r="AC573" s="9"/>
    </row>
    <row r="574" spans="1:29" ht="14.25">
      <c r="A574" s="10"/>
      <c r="B574" s="9"/>
      <c r="C574" s="11"/>
      <c r="D574" s="9"/>
      <c r="E574" s="9"/>
      <c r="F574" s="9"/>
      <c r="G574" s="76"/>
      <c r="H574" s="13"/>
      <c r="I574" s="9"/>
      <c r="J574" s="9"/>
      <c r="K574" s="226"/>
      <c r="L574" s="359"/>
      <c r="M574" s="175"/>
      <c r="N574" s="227"/>
      <c r="O574" s="227"/>
      <c r="P574" s="85"/>
      <c r="Q574" s="229"/>
      <c r="R574" s="331"/>
      <c r="S574" s="332"/>
      <c r="T574" s="30"/>
      <c r="U574" s="9"/>
      <c r="V574" s="181" t="e">
        <f t="shared" si="56"/>
        <v>#DIV/0!</v>
      </c>
      <c r="W574" s="9"/>
      <c r="X574" s="47"/>
      <c r="Y574" s="181">
        <f t="shared" si="55"/>
        <v>0</v>
      </c>
      <c r="Z574" s="9"/>
      <c r="AA574" s="9"/>
      <c r="AB574" s="9"/>
      <c r="AC574" s="9"/>
    </row>
    <row r="575" spans="1:29" ht="14.25">
      <c r="A575" s="10"/>
      <c r="B575" s="9"/>
      <c r="C575" s="11"/>
      <c r="D575" s="9"/>
      <c r="E575" s="9"/>
      <c r="F575" s="9"/>
      <c r="G575" s="76"/>
      <c r="H575" s="13"/>
      <c r="I575" s="9"/>
      <c r="J575" s="9"/>
      <c r="K575" s="226"/>
      <c r="L575" s="359"/>
      <c r="M575" s="175"/>
      <c r="N575" s="227"/>
      <c r="O575" s="227"/>
      <c r="P575" s="85"/>
      <c r="Q575" s="229"/>
      <c r="R575" s="331"/>
      <c r="S575" s="332"/>
      <c r="T575" s="30"/>
      <c r="U575" s="9"/>
      <c r="V575" s="181" t="e">
        <f t="shared" si="56"/>
        <v>#DIV/0!</v>
      </c>
      <c r="W575" s="9"/>
      <c r="X575" s="47"/>
      <c r="Y575" s="181">
        <f t="shared" si="55"/>
        <v>0</v>
      </c>
      <c r="Z575" s="9"/>
      <c r="AA575" s="9"/>
      <c r="AB575" s="9"/>
      <c r="AC575" s="9"/>
    </row>
    <row r="576" spans="1:29" ht="14.25">
      <c r="A576" s="10"/>
      <c r="B576" s="9"/>
      <c r="C576" s="11"/>
      <c r="D576" s="9"/>
      <c r="E576" s="9"/>
      <c r="F576" s="9"/>
      <c r="G576" s="76"/>
      <c r="H576" s="13"/>
      <c r="I576" s="9"/>
      <c r="J576" s="9"/>
      <c r="K576" s="226"/>
      <c r="L576" s="359"/>
      <c r="M576" s="175"/>
      <c r="N576" s="227"/>
      <c r="O576" s="227"/>
      <c r="P576" s="85"/>
      <c r="Q576" s="229"/>
      <c r="R576" s="331"/>
      <c r="S576" s="332"/>
      <c r="T576" s="30"/>
      <c r="U576" s="9"/>
      <c r="V576" s="181" t="e">
        <f t="shared" si="56"/>
        <v>#DIV/0!</v>
      </c>
      <c r="W576" s="9"/>
      <c r="X576" s="47"/>
      <c r="Y576" s="181">
        <f t="shared" si="55"/>
        <v>0</v>
      </c>
      <c r="Z576" s="9"/>
      <c r="AA576" s="9"/>
      <c r="AB576" s="9"/>
      <c r="AC576" s="9"/>
    </row>
    <row r="577" spans="1:29" ht="14.25">
      <c r="A577" s="10"/>
      <c r="B577" s="9"/>
      <c r="C577" s="11"/>
      <c r="D577" s="9"/>
      <c r="E577" s="9"/>
      <c r="F577" s="9"/>
      <c r="G577" s="76"/>
      <c r="H577" s="13"/>
      <c r="I577" s="9"/>
      <c r="J577" s="9"/>
      <c r="K577" s="226"/>
      <c r="L577" s="359"/>
      <c r="M577" s="175"/>
      <c r="N577" s="227"/>
      <c r="O577" s="227"/>
      <c r="P577" s="85"/>
      <c r="Q577" s="229"/>
      <c r="R577" s="331"/>
      <c r="S577" s="332"/>
      <c r="T577" s="30"/>
      <c r="U577" s="9"/>
      <c r="V577" s="181" t="e">
        <f t="shared" si="56"/>
        <v>#DIV/0!</v>
      </c>
      <c r="W577" s="9"/>
      <c r="X577" s="47"/>
      <c r="Y577" s="181">
        <f t="shared" si="55"/>
        <v>0</v>
      </c>
      <c r="Z577" s="9"/>
      <c r="AA577" s="9"/>
      <c r="AB577" s="9"/>
      <c r="AC577" s="9"/>
    </row>
    <row r="578" spans="1:29" ht="14.25">
      <c r="A578" s="10"/>
      <c r="B578" s="9"/>
      <c r="C578" s="11"/>
      <c r="D578" s="9"/>
      <c r="E578" s="9"/>
      <c r="F578" s="9"/>
      <c r="G578" s="76"/>
      <c r="H578" s="13"/>
      <c r="I578" s="9"/>
      <c r="J578" s="9"/>
      <c r="K578" s="226"/>
      <c r="L578" s="359"/>
      <c r="M578" s="175"/>
      <c r="N578" s="227"/>
      <c r="O578" s="227"/>
      <c r="P578" s="85"/>
      <c r="Q578" s="229"/>
      <c r="R578" s="331"/>
      <c r="S578" s="332"/>
      <c r="T578" s="30"/>
      <c r="U578" s="9"/>
      <c r="V578" s="181" t="e">
        <f t="shared" si="56"/>
        <v>#DIV/0!</v>
      </c>
      <c r="W578" s="9"/>
      <c r="X578" s="47"/>
      <c r="Y578" s="181">
        <f t="shared" si="55"/>
        <v>0</v>
      </c>
      <c r="Z578" s="9"/>
      <c r="AA578" s="9"/>
      <c r="AB578" s="9"/>
      <c r="AC578" s="9"/>
    </row>
    <row r="579" spans="1:29" ht="14.25">
      <c r="A579" s="10"/>
      <c r="B579" s="9"/>
      <c r="C579" s="11"/>
      <c r="D579" s="9"/>
      <c r="E579" s="9"/>
      <c r="F579" s="9"/>
      <c r="G579" s="76"/>
      <c r="H579" s="13"/>
      <c r="I579" s="9"/>
      <c r="J579" s="9"/>
      <c r="K579" s="226"/>
      <c r="L579" s="359"/>
      <c r="M579" s="175"/>
      <c r="N579" s="227"/>
      <c r="O579" s="227"/>
      <c r="P579" s="85"/>
      <c r="Q579" s="229"/>
      <c r="R579" s="331"/>
      <c r="S579" s="332"/>
      <c r="T579" s="30"/>
      <c r="U579" s="9"/>
      <c r="V579" s="181" t="e">
        <f t="shared" si="56"/>
        <v>#DIV/0!</v>
      </c>
      <c r="W579" s="9"/>
      <c r="X579" s="47"/>
      <c r="Y579" s="181">
        <f t="shared" si="55"/>
        <v>0</v>
      </c>
      <c r="Z579" s="9"/>
      <c r="AA579" s="9"/>
      <c r="AB579" s="9"/>
      <c r="AC579" s="9"/>
    </row>
    <row r="580" spans="1:29" ht="14.25">
      <c r="A580" s="10"/>
      <c r="B580" s="9"/>
      <c r="C580" s="11"/>
      <c r="D580" s="9"/>
      <c r="E580" s="9"/>
      <c r="F580" s="9"/>
      <c r="G580" s="76"/>
      <c r="H580" s="13"/>
      <c r="I580" s="9"/>
      <c r="J580" s="9"/>
      <c r="K580" s="226"/>
      <c r="L580" s="359"/>
      <c r="M580" s="175"/>
      <c r="N580" s="227"/>
      <c r="O580" s="227"/>
      <c r="P580" s="85"/>
      <c r="Q580" s="229"/>
      <c r="R580" s="331"/>
      <c r="S580" s="332"/>
      <c r="T580" s="30"/>
      <c r="U580" s="9"/>
      <c r="V580" s="181" t="e">
        <f t="shared" si="56"/>
        <v>#DIV/0!</v>
      </c>
      <c r="W580" s="9"/>
      <c r="X580" s="47"/>
      <c r="Y580" s="181">
        <f t="shared" si="55"/>
        <v>0</v>
      </c>
      <c r="Z580" s="9"/>
      <c r="AA580" s="9"/>
      <c r="AB580" s="9"/>
      <c r="AC580" s="9"/>
    </row>
    <row r="581" spans="1:29" ht="14.25">
      <c r="A581" s="10"/>
      <c r="B581" s="9"/>
      <c r="C581" s="11"/>
      <c r="D581" s="9"/>
      <c r="E581" s="9"/>
      <c r="F581" s="9"/>
      <c r="G581" s="76"/>
      <c r="H581" s="13"/>
      <c r="I581" s="9"/>
      <c r="J581" s="9"/>
      <c r="K581" s="226"/>
      <c r="L581" s="359"/>
      <c r="M581" s="175"/>
      <c r="N581" s="227"/>
      <c r="O581" s="227"/>
      <c r="P581" s="85"/>
      <c r="Q581" s="229"/>
      <c r="R581" s="331"/>
      <c r="S581" s="332"/>
      <c r="T581" s="30"/>
      <c r="U581" s="9"/>
      <c r="V581" s="181" t="e">
        <f t="shared" si="56"/>
        <v>#DIV/0!</v>
      </c>
      <c r="W581" s="9"/>
      <c r="X581" s="47"/>
      <c r="Y581" s="181">
        <f t="shared" si="55"/>
        <v>0</v>
      </c>
      <c r="Z581" s="9"/>
      <c r="AA581" s="9"/>
      <c r="AB581" s="9"/>
      <c r="AC581" s="9"/>
    </row>
    <row r="582" spans="1:29" ht="14.25">
      <c r="A582" s="10"/>
      <c r="B582" s="9"/>
      <c r="C582" s="11"/>
      <c r="D582" s="9"/>
      <c r="E582" s="9"/>
      <c r="F582" s="9"/>
      <c r="G582" s="76"/>
      <c r="H582" s="13"/>
      <c r="I582" s="9"/>
      <c r="J582" s="9"/>
      <c r="K582" s="226"/>
      <c r="L582" s="359"/>
      <c r="M582" s="175"/>
      <c r="N582" s="227"/>
      <c r="O582" s="227"/>
      <c r="P582" s="85"/>
      <c r="Q582" s="229"/>
      <c r="R582" s="331"/>
      <c r="S582" s="332"/>
      <c r="T582" s="30"/>
      <c r="U582" s="9"/>
      <c r="V582" s="181" t="e">
        <f t="shared" si="56"/>
        <v>#DIV/0!</v>
      </c>
      <c r="W582" s="9"/>
      <c r="X582" s="47"/>
      <c r="Y582" s="181">
        <f t="shared" si="55"/>
        <v>0</v>
      </c>
      <c r="Z582" s="9"/>
      <c r="AA582" s="9"/>
      <c r="AB582" s="9"/>
      <c r="AC582" s="9"/>
    </row>
    <row r="583" spans="1:29" ht="14.25">
      <c r="A583" s="10"/>
      <c r="B583" s="9"/>
      <c r="C583" s="11"/>
      <c r="D583" s="9"/>
      <c r="E583" s="9"/>
      <c r="F583" s="9"/>
      <c r="G583" s="76"/>
      <c r="H583" s="13"/>
      <c r="I583" s="9"/>
      <c r="J583" s="9"/>
      <c r="K583" s="226"/>
      <c r="L583" s="359"/>
      <c r="M583" s="175"/>
      <c r="N583" s="227"/>
      <c r="O583" s="227"/>
      <c r="P583" s="85"/>
      <c r="Q583" s="229"/>
      <c r="R583" s="331"/>
      <c r="S583" s="332"/>
      <c r="T583" s="30"/>
      <c r="U583" s="9"/>
      <c r="V583" s="181" t="e">
        <f t="shared" si="56"/>
        <v>#DIV/0!</v>
      </c>
      <c r="W583" s="9"/>
      <c r="X583" s="47"/>
      <c r="Y583" s="181">
        <f t="shared" si="55"/>
        <v>0</v>
      </c>
      <c r="Z583" s="9"/>
      <c r="AA583" s="9"/>
      <c r="AB583" s="9"/>
      <c r="AC583" s="9"/>
    </row>
    <row r="584" spans="1:29" ht="14.25">
      <c r="A584" s="10"/>
      <c r="B584" s="9"/>
      <c r="C584" s="11"/>
      <c r="D584" s="9"/>
      <c r="E584" s="9"/>
      <c r="F584" s="9"/>
      <c r="G584" s="76"/>
      <c r="H584" s="13"/>
      <c r="I584" s="9"/>
      <c r="J584" s="9"/>
      <c r="K584" s="226"/>
      <c r="L584" s="359"/>
      <c r="M584" s="175"/>
      <c r="N584" s="227"/>
      <c r="O584" s="227"/>
      <c r="P584" s="85"/>
      <c r="Q584" s="229"/>
      <c r="R584" s="331"/>
      <c r="S584" s="332"/>
      <c r="T584" s="30"/>
      <c r="U584" s="9"/>
      <c r="V584" s="181" t="e">
        <f t="shared" si="56"/>
        <v>#DIV/0!</v>
      </c>
      <c r="W584" s="9"/>
      <c r="X584" s="47"/>
      <c r="Y584" s="181">
        <f t="shared" si="55"/>
        <v>0</v>
      </c>
      <c r="Z584" s="9"/>
      <c r="AA584" s="9"/>
      <c r="AB584" s="9"/>
      <c r="AC584" s="9"/>
    </row>
    <row r="585" spans="1:29" ht="14.25">
      <c r="A585" s="10"/>
      <c r="B585" s="9"/>
      <c r="C585" s="11"/>
      <c r="D585" s="9"/>
      <c r="E585" s="9"/>
      <c r="F585" s="9"/>
      <c r="G585" s="76"/>
      <c r="H585" s="13"/>
      <c r="I585" s="9"/>
      <c r="J585" s="9"/>
      <c r="K585" s="226"/>
      <c r="L585" s="359"/>
      <c r="M585" s="175"/>
      <c r="N585" s="227"/>
      <c r="O585" s="227"/>
      <c r="P585" s="85"/>
      <c r="Q585" s="229"/>
      <c r="R585" s="331"/>
      <c r="S585" s="332"/>
      <c r="T585" s="30"/>
      <c r="U585" s="9"/>
      <c r="V585" s="181" t="e">
        <f t="shared" si="56"/>
        <v>#DIV/0!</v>
      </c>
      <c r="W585" s="9"/>
      <c r="X585" s="47"/>
      <c r="Y585" s="181">
        <f t="shared" si="55"/>
        <v>0</v>
      </c>
      <c r="Z585" s="9"/>
      <c r="AA585" s="9"/>
      <c r="AB585" s="9"/>
      <c r="AC585" s="9"/>
    </row>
    <row r="586" spans="1:29" ht="14.25">
      <c r="A586" s="10"/>
      <c r="B586" s="9"/>
      <c r="C586" s="11"/>
      <c r="D586" s="9"/>
      <c r="E586" s="9"/>
      <c r="F586" s="9"/>
      <c r="G586" s="76"/>
      <c r="H586" s="13"/>
      <c r="I586" s="9"/>
      <c r="J586" s="9"/>
      <c r="K586" s="226"/>
      <c r="L586" s="359"/>
      <c r="M586" s="175"/>
      <c r="N586" s="227"/>
      <c r="O586" s="227"/>
      <c r="P586" s="85"/>
      <c r="Q586" s="229"/>
      <c r="R586" s="331"/>
      <c r="S586" s="332"/>
      <c r="T586" s="30"/>
      <c r="U586" s="9"/>
      <c r="V586" s="181" t="e">
        <f t="shared" si="56"/>
        <v>#DIV/0!</v>
      </c>
      <c r="W586" s="9"/>
      <c r="X586" s="47"/>
      <c r="Y586" s="181">
        <f t="shared" si="55"/>
        <v>0</v>
      </c>
      <c r="Z586" s="9"/>
      <c r="AA586" s="9"/>
      <c r="AB586" s="9"/>
      <c r="AC586" s="9"/>
    </row>
    <row r="587" spans="1:29" ht="14.25">
      <c r="A587" s="10"/>
      <c r="B587" s="9"/>
      <c r="C587" s="11"/>
      <c r="D587" s="9"/>
      <c r="E587" s="9"/>
      <c r="F587" s="9"/>
      <c r="G587" s="76"/>
      <c r="H587" s="13"/>
      <c r="I587" s="9"/>
      <c r="J587" s="9"/>
      <c r="K587" s="226"/>
      <c r="L587" s="359"/>
      <c r="M587" s="175"/>
      <c r="N587" s="227"/>
      <c r="O587" s="227"/>
      <c r="P587" s="85"/>
      <c r="Q587" s="229"/>
      <c r="R587" s="331"/>
      <c r="S587" s="332"/>
      <c r="T587" s="30"/>
      <c r="U587" s="9"/>
      <c r="V587" s="181" t="e">
        <f t="shared" si="56"/>
        <v>#DIV/0!</v>
      </c>
      <c r="W587" s="9"/>
      <c r="X587" s="47"/>
      <c r="Y587" s="181">
        <f t="shared" si="55"/>
        <v>0</v>
      </c>
      <c r="Z587" s="9"/>
      <c r="AA587" s="9"/>
      <c r="AB587" s="9"/>
      <c r="AC587" s="9"/>
    </row>
    <row r="588" spans="1:29" ht="14.25">
      <c r="A588" s="10"/>
      <c r="B588" s="9"/>
      <c r="C588" s="11"/>
      <c r="D588" s="9"/>
      <c r="E588" s="9"/>
      <c r="F588" s="9"/>
      <c r="G588" s="76"/>
      <c r="H588" s="13"/>
      <c r="I588" s="9"/>
      <c r="J588" s="9"/>
      <c r="K588" s="226"/>
      <c r="L588" s="359"/>
      <c r="M588" s="175"/>
      <c r="N588" s="227"/>
      <c r="O588" s="227"/>
      <c r="P588" s="85"/>
      <c r="Q588" s="229"/>
      <c r="R588" s="331"/>
      <c r="S588" s="332"/>
      <c r="T588" s="30"/>
      <c r="U588" s="9"/>
      <c r="V588" s="181" t="e">
        <f t="shared" si="56"/>
        <v>#DIV/0!</v>
      </c>
      <c r="W588" s="9"/>
      <c r="X588" s="47"/>
      <c r="Y588" s="181">
        <f t="shared" si="55"/>
        <v>0</v>
      </c>
      <c r="Z588" s="9"/>
      <c r="AA588" s="9"/>
      <c r="AB588" s="9"/>
      <c r="AC588" s="9"/>
    </row>
    <row r="589" spans="1:29" ht="14.25">
      <c r="A589" s="10"/>
      <c r="B589" s="9"/>
      <c r="C589" s="11"/>
      <c r="D589" s="9"/>
      <c r="E589" s="9"/>
      <c r="F589" s="9"/>
      <c r="G589" s="76"/>
      <c r="H589" s="13"/>
      <c r="I589" s="9"/>
      <c r="J589" s="9"/>
      <c r="K589" s="226"/>
      <c r="L589" s="359"/>
      <c r="M589" s="175"/>
      <c r="N589" s="227"/>
      <c r="O589" s="227"/>
      <c r="P589" s="85"/>
      <c r="Q589" s="229"/>
      <c r="R589" s="331"/>
      <c r="S589" s="332"/>
      <c r="T589" s="30"/>
      <c r="U589" s="9"/>
      <c r="V589" s="181" t="e">
        <f t="shared" si="56"/>
        <v>#DIV/0!</v>
      </c>
      <c r="W589" s="9"/>
      <c r="X589" s="47"/>
      <c r="Y589" s="181">
        <f t="shared" si="55"/>
        <v>0</v>
      </c>
      <c r="Z589" s="9"/>
      <c r="AA589" s="9"/>
      <c r="AB589" s="9"/>
      <c r="AC589" s="9"/>
    </row>
    <row r="590" spans="1:29" ht="14.25">
      <c r="A590" s="10"/>
      <c r="B590" s="9"/>
      <c r="C590" s="11"/>
      <c r="D590" s="9"/>
      <c r="E590" s="9"/>
      <c r="F590" s="9"/>
      <c r="G590" s="76"/>
      <c r="H590" s="13"/>
      <c r="I590" s="9"/>
      <c r="J590" s="9"/>
      <c r="K590" s="226"/>
      <c r="L590" s="359"/>
      <c r="M590" s="175"/>
      <c r="N590" s="227"/>
      <c r="O590" s="227"/>
      <c r="P590" s="85"/>
      <c r="Q590" s="229"/>
      <c r="R590" s="331"/>
      <c r="S590" s="332"/>
      <c r="T590" s="30"/>
      <c r="U590" s="9"/>
      <c r="V590" s="181" t="e">
        <f t="shared" si="56"/>
        <v>#DIV/0!</v>
      </c>
      <c r="W590" s="9"/>
      <c r="X590" s="47"/>
      <c r="Y590" s="181">
        <f t="shared" si="55"/>
        <v>0</v>
      </c>
      <c r="Z590" s="9"/>
      <c r="AA590" s="9"/>
      <c r="AB590" s="9"/>
      <c r="AC590" s="9"/>
    </row>
    <row r="591" spans="1:29" ht="14.25">
      <c r="A591" s="10"/>
      <c r="B591" s="9"/>
      <c r="C591" s="11"/>
      <c r="D591" s="9"/>
      <c r="E591" s="9"/>
      <c r="F591" s="9"/>
      <c r="G591" s="76"/>
      <c r="H591" s="13"/>
      <c r="I591" s="9"/>
      <c r="J591" s="9"/>
      <c r="K591" s="226"/>
      <c r="L591" s="359"/>
      <c r="M591" s="175"/>
      <c r="N591" s="227"/>
      <c r="O591" s="227"/>
      <c r="P591" s="85"/>
      <c r="Q591" s="229"/>
      <c r="R591" s="331"/>
      <c r="S591" s="332"/>
      <c r="T591" s="30"/>
      <c r="U591" s="9"/>
      <c r="V591" s="181" t="e">
        <f t="shared" si="56"/>
        <v>#DIV/0!</v>
      </c>
      <c r="W591" s="9"/>
      <c r="X591" s="47"/>
      <c r="Y591" s="181">
        <f t="shared" si="55"/>
        <v>0</v>
      </c>
      <c r="Z591" s="9"/>
      <c r="AA591" s="9"/>
      <c r="AB591" s="9"/>
      <c r="AC591" s="9"/>
    </row>
    <row r="592" spans="1:29" ht="14.25">
      <c r="A592" s="10"/>
      <c r="B592" s="9"/>
      <c r="C592" s="11"/>
      <c r="D592" s="9"/>
      <c r="E592" s="9"/>
      <c r="F592" s="9"/>
      <c r="G592" s="76"/>
      <c r="H592" s="13"/>
      <c r="I592" s="9"/>
      <c r="J592" s="9"/>
      <c r="K592" s="226"/>
      <c r="L592" s="359"/>
      <c r="M592" s="175"/>
      <c r="N592" s="227"/>
      <c r="O592" s="227"/>
      <c r="P592" s="85"/>
      <c r="Q592" s="229"/>
      <c r="R592" s="331"/>
      <c r="S592" s="332"/>
      <c r="T592" s="30"/>
      <c r="U592" s="9"/>
      <c r="V592" s="181" t="e">
        <f t="shared" si="56"/>
        <v>#DIV/0!</v>
      </c>
      <c r="W592" s="9"/>
      <c r="X592" s="47"/>
      <c r="Y592" s="181">
        <f t="shared" si="55"/>
        <v>0</v>
      </c>
      <c r="Z592" s="9"/>
      <c r="AA592" s="9"/>
      <c r="AB592" s="9"/>
      <c r="AC592" s="9"/>
    </row>
    <row r="593" spans="1:29" ht="14.25">
      <c r="A593" s="10"/>
      <c r="B593" s="9"/>
      <c r="C593" s="11"/>
      <c r="D593" s="9"/>
      <c r="E593" s="9"/>
      <c r="F593" s="9"/>
      <c r="G593" s="76"/>
      <c r="H593" s="13"/>
      <c r="I593" s="9"/>
      <c r="J593" s="9"/>
      <c r="K593" s="226"/>
      <c r="L593" s="359"/>
      <c r="M593" s="175"/>
      <c r="N593" s="227"/>
      <c r="O593" s="227"/>
      <c r="P593" s="85"/>
      <c r="Q593" s="229"/>
      <c r="R593" s="331"/>
      <c r="S593" s="332"/>
      <c r="T593" s="30"/>
      <c r="U593" s="9"/>
      <c r="V593" s="181" t="e">
        <f t="shared" si="56"/>
        <v>#DIV/0!</v>
      </c>
      <c r="W593" s="9"/>
      <c r="X593" s="47"/>
      <c r="Y593" s="181">
        <f t="shared" si="55"/>
        <v>0</v>
      </c>
      <c r="Z593" s="9"/>
      <c r="AA593" s="9"/>
      <c r="AB593" s="9"/>
      <c r="AC593" s="9"/>
    </row>
    <row r="594" spans="1:29" ht="14.25">
      <c r="A594" s="10"/>
      <c r="B594" s="9"/>
      <c r="C594" s="11"/>
      <c r="D594" s="9"/>
      <c r="E594" s="9"/>
      <c r="F594" s="9"/>
      <c r="G594" s="76"/>
      <c r="H594" s="13"/>
      <c r="I594" s="9"/>
      <c r="J594" s="9"/>
      <c r="K594" s="226"/>
      <c r="L594" s="359"/>
      <c r="M594" s="175"/>
      <c r="N594" s="227"/>
      <c r="O594" s="227"/>
      <c r="P594" s="85"/>
      <c r="Q594" s="229"/>
      <c r="R594" s="331"/>
      <c r="S594" s="332"/>
      <c r="T594" s="30"/>
      <c r="U594" s="9"/>
      <c r="V594" s="181" t="e">
        <f t="shared" si="56"/>
        <v>#DIV/0!</v>
      </c>
      <c r="W594" s="9"/>
      <c r="X594" s="47"/>
      <c r="Y594" s="181">
        <f t="shared" si="55"/>
        <v>0</v>
      </c>
      <c r="Z594" s="9"/>
      <c r="AA594" s="9"/>
      <c r="AB594" s="9"/>
      <c r="AC594" s="9"/>
    </row>
    <row r="595" spans="1:29" ht="14.25">
      <c r="A595" s="10"/>
      <c r="B595" s="9"/>
      <c r="C595" s="11"/>
      <c r="D595" s="9"/>
      <c r="E595" s="9"/>
      <c r="F595" s="9"/>
      <c r="G595" s="76"/>
      <c r="H595" s="13"/>
      <c r="I595" s="9"/>
      <c r="J595" s="9"/>
      <c r="K595" s="226"/>
      <c r="L595" s="359"/>
      <c r="M595" s="175"/>
      <c r="N595" s="227"/>
      <c r="O595" s="227"/>
      <c r="P595" s="85"/>
      <c r="Q595" s="229"/>
      <c r="R595" s="331"/>
      <c r="S595" s="332"/>
      <c r="T595" s="30"/>
      <c r="U595" s="9"/>
      <c r="V595" s="181" t="e">
        <f t="shared" si="56"/>
        <v>#DIV/0!</v>
      </c>
      <c r="W595" s="9"/>
      <c r="X595" s="47"/>
      <c r="Y595" s="181">
        <f t="shared" si="55"/>
        <v>0</v>
      </c>
      <c r="Z595" s="9"/>
      <c r="AA595" s="9"/>
      <c r="AB595" s="9"/>
      <c r="AC595" s="9"/>
    </row>
    <row r="596" spans="1:29" ht="14.25">
      <c r="A596" s="10"/>
      <c r="B596" s="9"/>
      <c r="C596" s="11"/>
      <c r="D596" s="9"/>
      <c r="E596" s="9"/>
      <c r="F596" s="9"/>
      <c r="G596" s="76"/>
      <c r="H596" s="13"/>
      <c r="I596" s="9"/>
      <c r="J596" s="9"/>
      <c r="K596" s="226"/>
      <c r="L596" s="359"/>
      <c r="M596" s="175"/>
      <c r="N596" s="227"/>
      <c r="O596" s="227"/>
      <c r="P596" s="85"/>
      <c r="Q596" s="229"/>
      <c r="R596" s="331"/>
      <c r="S596" s="332"/>
      <c r="T596" s="30"/>
      <c r="U596" s="9"/>
      <c r="V596" s="181" t="e">
        <f t="shared" si="56"/>
        <v>#DIV/0!</v>
      </c>
      <c r="W596" s="9"/>
      <c r="X596" s="47"/>
      <c r="Y596" s="181">
        <f t="shared" si="55"/>
        <v>0</v>
      </c>
      <c r="Z596" s="9"/>
      <c r="AA596" s="9"/>
      <c r="AB596" s="9"/>
      <c r="AC596" s="9"/>
    </row>
    <row r="597" spans="1:29" ht="14.25">
      <c r="A597" s="10"/>
      <c r="B597" s="9"/>
      <c r="C597" s="11"/>
      <c r="D597" s="9"/>
      <c r="E597" s="9"/>
      <c r="F597" s="9"/>
      <c r="G597" s="76"/>
      <c r="H597" s="13"/>
      <c r="I597" s="9"/>
      <c r="J597" s="9"/>
      <c r="K597" s="226"/>
      <c r="L597" s="359"/>
      <c r="M597" s="175"/>
      <c r="N597" s="227"/>
      <c r="O597" s="227"/>
      <c r="P597" s="85"/>
      <c r="Q597" s="229"/>
      <c r="R597" s="331"/>
      <c r="S597" s="332"/>
      <c r="T597" s="30"/>
      <c r="U597" s="9"/>
      <c r="V597" s="181" t="e">
        <f t="shared" si="56"/>
        <v>#DIV/0!</v>
      </c>
      <c r="W597" s="9"/>
      <c r="X597" s="47"/>
      <c r="Y597" s="181">
        <f t="shared" si="55"/>
        <v>0</v>
      </c>
      <c r="Z597" s="9"/>
      <c r="AA597" s="9"/>
      <c r="AB597" s="9"/>
      <c r="AC597" s="9"/>
    </row>
    <row r="598" spans="1:29" ht="14.25">
      <c r="A598" s="10"/>
      <c r="B598" s="9"/>
      <c r="C598" s="11"/>
      <c r="D598" s="9"/>
      <c r="E598" s="9"/>
      <c r="F598" s="9"/>
      <c r="G598" s="76"/>
      <c r="H598" s="13"/>
      <c r="I598" s="9"/>
      <c r="J598" s="9"/>
      <c r="K598" s="226"/>
      <c r="L598" s="359"/>
      <c r="M598" s="175"/>
      <c r="N598" s="227"/>
      <c r="O598" s="227"/>
      <c r="P598" s="85"/>
      <c r="Q598" s="229"/>
      <c r="R598" s="331"/>
      <c r="S598" s="332"/>
      <c r="T598" s="30"/>
      <c r="U598" s="9"/>
      <c r="V598" s="181" t="e">
        <f t="shared" si="56"/>
        <v>#DIV/0!</v>
      </c>
      <c r="W598" s="9"/>
      <c r="X598" s="47"/>
      <c r="Y598" s="181">
        <f t="shared" si="55"/>
        <v>0</v>
      </c>
      <c r="Z598" s="9"/>
      <c r="AA598" s="9"/>
      <c r="AB598" s="9"/>
      <c r="AC598" s="9"/>
    </row>
    <row r="599" spans="1:29" ht="14.25">
      <c r="A599" s="10"/>
      <c r="B599" s="9"/>
      <c r="C599" s="11"/>
      <c r="D599" s="9"/>
      <c r="E599" s="9"/>
      <c r="F599" s="9"/>
      <c r="G599" s="76"/>
      <c r="H599" s="13"/>
      <c r="I599" s="9"/>
      <c r="J599" s="9"/>
      <c r="K599" s="226"/>
      <c r="L599" s="359"/>
      <c r="M599" s="175"/>
      <c r="N599" s="227"/>
      <c r="O599" s="227"/>
      <c r="P599" s="85"/>
      <c r="Q599" s="229"/>
      <c r="R599" s="331"/>
      <c r="S599" s="332"/>
      <c r="T599" s="30"/>
      <c r="U599" s="9"/>
      <c r="V599" s="181" t="e">
        <f t="shared" si="56"/>
        <v>#DIV/0!</v>
      </c>
      <c r="W599" s="9"/>
      <c r="X599" s="47"/>
      <c r="Y599" s="181">
        <f t="shared" si="55"/>
        <v>0</v>
      </c>
      <c r="Z599" s="9"/>
      <c r="AA599" s="9"/>
      <c r="AB599" s="9"/>
      <c r="AC599" s="9"/>
    </row>
    <row r="600" spans="1:29" ht="14.25">
      <c r="A600" s="10"/>
      <c r="B600" s="9"/>
      <c r="C600" s="11"/>
      <c r="D600" s="9"/>
      <c r="E600" s="9"/>
      <c r="F600" s="9"/>
      <c r="G600" s="76"/>
      <c r="H600" s="13"/>
      <c r="I600" s="9"/>
      <c r="J600" s="9"/>
      <c r="K600" s="226"/>
      <c r="L600" s="359"/>
      <c r="M600" s="175"/>
      <c r="N600" s="227"/>
      <c r="O600" s="227"/>
      <c r="P600" s="85"/>
      <c r="Q600" s="229"/>
      <c r="R600" s="331"/>
      <c r="S600" s="332"/>
      <c r="T600" s="30"/>
      <c r="U600" s="9"/>
      <c r="V600" s="181" t="e">
        <f t="shared" si="56"/>
        <v>#DIV/0!</v>
      </c>
      <c r="W600" s="9"/>
      <c r="X600" s="47"/>
      <c r="Y600" s="181">
        <f t="shared" si="55"/>
        <v>0</v>
      </c>
      <c r="Z600" s="9"/>
      <c r="AA600" s="9"/>
      <c r="AB600" s="9"/>
      <c r="AC600" s="9"/>
    </row>
    <row r="601" spans="1:29" ht="14.25">
      <c r="A601" s="10"/>
      <c r="B601" s="9"/>
      <c r="C601" s="11"/>
      <c r="D601" s="9"/>
      <c r="E601" s="9"/>
      <c r="F601" s="9"/>
      <c r="G601" s="76"/>
      <c r="H601" s="13"/>
      <c r="I601" s="9"/>
      <c r="J601" s="9"/>
      <c r="K601" s="226"/>
      <c r="L601" s="359"/>
      <c r="M601" s="175"/>
      <c r="N601" s="227"/>
      <c r="O601" s="227"/>
      <c r="P601" s="85"/>
      <c r="Q601" s="229"/>
      <c r="R601" s="331"/>
      <c r="S601" s="332"/>
      <c r="T601" s="30"/>
      <c r="U601" s="9"/>
      <c r="V601" s="181" t="e">
        <f t="shared" si="56"/>
        <v>#DIV/0!</v>
      </c>
      <c r="W601" s="9"/>
      <c r="X601" s="47"/>
      <c r="Y601" s="181">
        <f t="shared" si="55"/>
        <v>0</v>
      </c>
      <c r="Z601" s="9"/>
      <c r="AA601" s="9"/>
      <c r="AB601" s="9"/>
      <c r="AC601" s="9"/>
    </row>
    <row r="602" spans="1:29" ht="14.25">
      <c r="A602" s="10"/>
      <c r="B602" s="9"/>
      <c r="C602" s="11"/>
      <c r="D602" s="9"/>
      <c r="E602" s="9"/>
      <c r="F602" s="9"/>
      <c r="G602" s="76"/>
      <c r="H602" s="13"/>
      <c r="I602" s="9"/>
      <c r="J602" s="9"/>
      <c r="K602" s="226"/>
      <c r="L602" s="359"/>
      <c r="M602" s="175"/>
      <c r="N602" s="227"/>
      <c r="O602" s="227"/>
      <c r="P602" s="85"/>
      <c r="Q602" s="229"/>
      <c r="R602" s="331"/>
      <c r="S602" s="332"/>
      <c r="T602" s="30"/>
      <c r="U602" s="9"/>
      <c r="V602" s="181" t="e">
        <f t="shared" si="56"/>
        <v>#DIV/0!</v>
      </c>
      <c r="W602" s="9"/>
      <c r="X602" s="47"/>
      <c r="Y602" s="181">
        <f t="shared" si="55"/>
        <v>0</v>
      </c>
      <c r="Z602" s="9"/>
      <c r="AA602" s="9"/>
      <c r="AB602" s="9"/>
      <c r="AC602" s="9"/>
    </row>
    <row r="603" spans="1:29" ht="14.25">
      <c r="A603" s="10"/>
      <c r="B603" s="9"/>
      <c r="C603" s="11"/>
      <c r="D603" s="9"/>
      <c r="E603" s="9"/>
      <c r="F603" s="9"/>
      <c r="G603" s="76"/>
      <c r="H603" s="13"/>
      <c r="I603" s="9"/>
      <c r="J603" s="9"/>
      <c r="K603" s="226"/>
      <c r="L603" s="359"/>
      <c r="M603" s="175"/>
      <c r="N603" s="227"/>
      <c r="O603" s="227"/>
      <c r="P603" s="85"/>
      <c r="Q603" s="229"/>
      <c r="R603" s="331"/>
      <c r="S603" s="332"/>
      <c r="T603" s="30"/>
      <c r="U603" s="9"/>
      <c r="V603" s="181" t="e">
        <f t="shared" si="56"/>
        <v>#DIV/0!</v>
      </c>
      <c r="W603" s="9"/>
      <c r="X603" s="47"/>
      <c r="Y603" s="181">
        <f t="shared" si="55"/>
        <v>0</v>
      </c>
      <c r="Z603" s="9"/>
      <c r="AA603" s="9"/>
      <c r="AB603" s="9"/>
      <c r="AC603" s="9"/>
    </row>
    <row r="604" spans="1:29" ht="14.25">
      <c r="A604" s="10"/>
      <c r="B604" s="9"/>
      <c r="C604" s="11"/>
      <c r="D604" s="9"/>
      <c r="E604" s="9"/>
      <c r="F604" s="9"/>
      <c r="G604" s="76"/>
      <c r="H604" s="13"/>
      <c r="I604" s="9"/>
      <c r="J604" s="9"/>
      <c r="K604" s="226"/>
      <c r="L604" s="359"/>
      <c r="M604" s="175"/>
      <c r="N604" s="227"/>
      <c r="O604" s="227"/>
      <c r="P604" s="85"/>
      <c r="Q604" s="229"/>
      <c r="R604" s="331"/>
      <c r="S604" s="332"/>
      <c r="T604" s="30"/>
      <c r="U604" s="9"/>
      <c r="V604" s="181" t="e">
        <f t="shared" si="56"/>
        <v>#DIV/0!</v>
      </c>
      <c r="W604" s="9"/>
      <c r="X604" s="47"/>
      <c r="Y604" s="181">
        <f t="shared" si="55"/>
        <v>0</v>
      </c>
      <c r="Z604" s="9"/>
      <c r="AA604" s="9"/>
      <c r="AB604" s="9"/>
      <c r="AC604" s="9"/>
    </row>
    <row r="605" spans="1:29" ht="14.25">
      <c r="A605" s="10"/>
      <c r="B605" s="9"/>
      <c r="C605" s="11"/>
      <c r="D605" s="9"/>
      <c r="E605" s="9"/>
      <c r="F605" s="9"/>
      <c r="G605" s="76"/>
      <c r="H605" s="13"/>
      <c r="I605" s="9"/>
      <c r="J605" s="9"/>
      <c r="K605" s="226"/>
      <c r="L605" s="359"/>
      <c r="M605" s="175"/>
      <c r="N605" s="227"/>
      <c r="O605" s="227"/>
      <c r="P605" s="85"/>
      <c r="Q605" s="229"/>
      <c r="R605" s="331"/>
      <c r="S605" s="332"/>
      <c r="T605" s="30"/>
      <c r="U605" s="9"/>
      <c r="V605" s="181" t="e">
        <f t="shared" si="56"/>
        <v>#DIV/0!</v>
      </c>
      <c r="W605" s="9"/>
      <c r="X605" s="47"/>
      <c r="Y605" s="181">
        <f t="shared" si="55"/>
        <v>0</v>
      </c>
      <c r="Z605" s="9"/>
      <c r="AA605" s="9"/>
      <c r="AB605" s="9"/>
      <c r="AC605" s="9"/>
    </row>
    <row r="606" spans="1:29" ht="14.25">
      <c r="A606" s="10"/>
      <c r="B606" s="9"/>
      <c r="C606" s="11"/>
      <c r="D606" s="9"/>
      <c r="E606" s="9"/>
      <c r="F606" s="9"/>
      <c r="G606" s="76"/>
      <c r="H606" s="13"/>
      <c r="I606" s="9"/>
      <c r="J606" s="9"/>
      <c r="K606" s="226"/>
      <c r="L606" s="359"/>
      <c r="M606" s="175"/>
      <c r="N606" s="227"/>
      <c r="O606" s="227"/>
      <c r="P606" s="85"/>
      <c r="Q606" s="229"/>
      <c r="R606" s="331"/>
      <c r="S606" s="332"/>
      <c r="T606" s="30"/>
      <c r="U606" s="9"/>
      <c r="V606" s="181" t="e">
        <f t="shared" si="56"/>
        <v>#DIV/0!</v>
      </c>
      <c r="W606" s="9"/>
      <c r="X606" s="47"/>
      <c r="Y606" s="181">
        <f t="shared" si="55"/>
        <v>0</v>
      </c>
      <c r="Z606" s="9"/>
      <c r="AA606" s="9"/>
      <c r="AB606" s="9"/>
      <c r="AC606" s="9"/>
    </row>
    <row r="607" spans="1:29" ht="14.25">
      <c r="A607" s="10"/>
      <c r="B607" s="9"/>
      <c r="C607" s="11"/>
      <c r="D607" s="9"/>
      <c r="E607" s="9"/>
      <c r="F607" s="9"/>
      <c r="G607" s="76"/>
      <c r="H607" s="13"/>
      <c r="I607" s="9"/>
      <c r="J607" s="9"/>
      <c r="K607" s="226"/>
      <c r="L607" s="359"/>
      <c r="M607" s="175"/>
      <c r="N607" s="227"/>
      <c r="O607" s="227"/>
      <c r="P607" s="85"/>
      <c r="Q607" s="229"/>
      <c r="R607" s="331"/>
      <c r="S607" s="332"/>
      <c r="T607" s="30"/>
      <c r="U607" s="9"/>
      <c r="V607" s="181" t="e">
        <f t="shared" si="56"/>
        <v>#DIV/0!</v>
      </c>
      <c r="W607" s="9"/>
      <c r="X607" s="47"/>
      <c r="Y607" s="181">
        <f t="shared" si="55"/>
        <v>0</v>
      </c>
      <c r="Z607" s="9"/>
      <c r="AA607" s="9"/>
      <c r="AB607" s="9"/>
      <c r="AC607" s="9"/>
    </row>
    <row r="608" spans="1:29" ht="14.25">
      <c r="A608" s="10"/>
      <c r="B608" s="9"/>
      <c r="C608" s="11"/>
      <c r="D608" s="9"/>
      <c r="E608" s="9"/>
      <c r="F608" s="9"/>
      <c r="G608" s="76"/>
      <c r="H608" s="13"/>
      <c r="I608" s="9"/>
      <c r="J608" s="9"/>
      <c r="K608" s="226"/>
      <c r="L608" s="359"/>
      <c r="M608" s="175"/>
      <c r="N608" s="227"/>
      <c r="O608" s="227"/>
      <c r="P608" s="85"/>
      <c r="Q608" s="229"/>
      <c r="R608" s="331"/>
      <c r="S608" s="332"/>
      <c r="T608" s="30"/>
      <c r="U608" s="9"/>
      <c r="V608" s="181" t="e">
        <f t="shared" si="56"/>
        <v>#DIV/0!</v>
      </c>
      <c r="W608" s="9"/>
      <c r="X608" s="47"/>
      <c r="Y608" s="181">
        <f t="shared" si="55"/>
        <v>0</v>
      </c>
      <c r="Z608" s="9"/>
      <c r="AA608" s="9"/>
      <c r="AB608" s="9"/>
      <c r="AC608" s="9"/>
    </row>
    <row r="609" spans="1:29" ht="14.25">
      <c r="A609" s="10"/>
      <c r="B609" s="9"/>
      <c r="C609" s="11"/>
      <c r="D609" s="9"/>
      <c r="E609" s="9"/>
      <c r="F609" s="9"/>
      <c r="G609" s="76"/>
      <c r="H609" s="13"/>
      <c r="I609" s="9"/>
      <c r="J609" s="9"/>
      <c r="K609" s="226"/>
      <c r="L609" s="359"/>
      <c r="M609" s="175"/>
      <c r="N609" s="227"/>
      <c r="O609" s="227"/>
      <c r="P609" s="85"/>
      <c r="Q609" s="229"/>
      <c r="R609" s="331"/>
      <c r="S609" s="332"/>
      <c r="T609" s="30"/>
      <c r="U609" s="9"/>
      <c r="V609" s="181" t="e">
        <f t="shared" si="56"/>
        <v>#DIV/0!</v>
      </c>
      <c r="W609" s="9"/>
      <c r="X609" s="47"/>
      <c r="Y609" s="181">
        <f t="shared" si="55"/>
        <v>0</v>
      </c>
      <c r="Z609" s="9"/>
      <c r="AA609" s="9"/>
      <c r="AB609" s="9"/>
      <c r="AC609" s="9"/>
    </row>
    <row r="610" spans="1:29" ht="14.25">
      <c r="A610" s="10"/>
      <c r="B610" s="9"/>
      <c r="C610" s="11"/>
      <c r="D610" s="9"/>
      <c r="E610" s="9"/>
      <c r="F610" s="9"/>
      <c r="G610" s="76"/>
      <c r="H610" s="13"/>
      <c r="I610" s="9"/>
      <c r="J610" s="9"/>
      <c r="K610" s="226"/>
      <c r="L610" s="359"/>
      <c r="M610" s="175"/>
      <c r="N610" s="227"/>
      <c r="O610" s="227"/>
      <c r="P610" s="85"/>
      <c r="Q610" s="229"/>
      <c r="R610" s="331"/>
      <c r="S610" s="332"/>
      <c r="T610" s="30"/>
      <c r="U610" s="9"/>
      <c r="V610" s="181" t="e">
        <f t="shared" si="56"/>
        <v>#DIV/0!</v>
      </c>
      <c r="W610" s="9"/>
      <c r="X610" s="47"/>
      <c r="Y610" s="181">
        <f t="shared" si="55"/>
        <v>0</v>
      </c>
      <c r="Z610" s="9"/>
      <c r="AA610" s="9"/>
      <c r="AB610" s="9"/>
      <c r="AC610" s="9"/>
    </row>
    <row r="611" spans="1:29" ht="14.25">
      <c r="A611" s="10"/>
      <c r="B611" s="9"/>
      <c r="C611" s="11"/>
      <c r="D611" s="9"/>
      <c r="E611" s="9"/>
      <c r="F611" s="9"/>
      <c r="G611" s="76"/>
      <c r="H611" s="13"/>
      <c r="I611" s="9"/>
      <c r="J611" s="9"/>
      <c r="K611" s="226"/>
      <c r="L611" s="359"/>
      <c r="M611" s="175"/>
      <c r="N611" s="227"/>
      <c r="O611" s="227"/>
      <c r="P611" s="85"/>
      <c r="Q611" s="229"/>
      <c r="R611" s="331"/>
      <c r="S611" s="332"/>
      <c r="T611" s="30"/>
      <c r="U611" s="9"/>
      <c r="V611" s="181" t="e">
        <f t="shared" si="56"/>
        <v>#DIV/0!</v>
      </c>
      <c r="W611" s="9"/>
      <c r="X611" s="47"/>
      <c r="Y611" s="181">
        <f t="shared" si="55"/>
        <v>0</v>
      </c>
      <c r="Z611" s="9"/>
      <c r="AA611" s="9"/>
      <c r="AB611" s="9"/>
      <c r="AC611" s="9"/>
    </row>
    <row r="612" spans="1:29" ht="14.25">
      <c r="A612" s="10"/>
      <c r="B612" s="9"/>
      <c r="C612" s="11"/>
      <c r="D612" s="9"/>
      <c r="E612" s="9"/>
      <c r="F612" s="9"/>
      <c r="G612" s="76"/>
      <c r="H612" s="13"/>
      <c r="I612" s="9"/>
      <c r="J612" s="9"/>
      <c r="K612" s="226"/>
      <c r="L612" s="359"/>
      <c r="M612" s="175"/>
      <c r="N612" s="227"/>
      <c r="O612" s="227"/>
      <c r="P612" s="85"/>
      <c r="Q612" s="229"/>
      <c r="R612" s="331"/>
      <c r="S612" s="332"/>
      <c r="T612" s="30"/>
      <c r="U612" s="9"/>
      <c r="V612" s="181" t="e">
        <f t="shared" si="56"/>
        <v>#DIV/0!</v>
      </c>
      <c r="W612" s="9"/>
      <c r="X612" s="47"/>
      <c r="Y612" s="181">
        <f t="shared" si="55"/>
        <v>0</v>
      </c>
      <c r="Z612" s="9"/>
      <c r="AA612" s="9"/>
      <c r="AB612" s="9"/>
      <c r="AC612" s="9"/>
    </row>
    <row r="613" spans="1:29" ht="14.25">
      <c r="A613" s="10"/>
      <c r="B613" s="9"/>
      <c r="C613" s="11"/>
      <c r="D613" s="9"/>
      <c r="E613" s="9"/>
      <c r="F613" s="9"/>
      <c r="G613" s="76"/>
      <c r="H613" s="13"/>
      <c r="I613" s="9"/>
      <c r="J613" s="9"/>
      <c r="K613" s="226"/>
      <c r="L613" s="359"/>
      <c r="M613" s="175"/>
      <c r="N613" s="227"/>
      <c r="O613" s="227"/>
      <c r="P613" s="85"/>
      <c r="Q613" s="229"/>
      <c r="R613" s="331"/>
      <c r="S613" s="332"/>
      <c r="T613" s="30"/>
      <c r="U613" s="9"/>
      <c r="V613" s="181" t="e">
        <f t="shared" si="56"/>
        <v>#DIV/0!</v>
      </c>
      <c r="W613" s="9"/>
      <c r="X613" s="47"/>
      <c r="Y613" s="181">
        <f t="shared" si="55"/>
        <v>0</v>
      </c>
      <c r="Z613" s="9"/>
      <c r="AA613" s="9"/>
      <c r="AB613" s="9"/>
      <c r="AC613" s="9"/>
    </row>
    <row r="614" spans="1:29" ht="14.25">
      <c r="A614" s="10"/>
      <c r="B614" s="9"/>
      <c r="C614" s="11"/>
      <c r="D614" s="9"/>
      <c r="E614" s="9"/>
      <c r="F614" s="9"/>
      <c r="G614" s="76"/>
      <c r="H614" s="13"/>
      <c r="I614" s="9"/>
      <c r="J614" s="9"/>
      <c r="K614" s="226"/>
      <c r="L614" s="359"/>
      <c r="M614" s="175"/>
      <c r="N614" s="227"/>
      <c r="O614" s="227"/>
      <c r="P614" s="85"/>
      <c r="Q614" s="229"/>
      <c r="R614" s="331"/>
      <c r="S614" s="332"/>
      <c r="T614" s="30"/>
      <c r="U614" s="9"/>
      <c r="V614" s="181" t="e">
        <f t="shared" si="56"/>
        <v>#DIV/0!</v>
      </c>
      <c r="W614" s="9"/>
      <c r="X614" s="47"/>
      <c r="Y614" s="181">
        <f t="shared" si="55"/>
        <v>0</v>
      </c>
      <c r="Z614" s="9"/>
      <c r="AA614" s="9"/>
      <c r="AB614" s="9"/>
      <c r="AC614" s="9"/>
    </row>
    <row r="615" spans="1:29" ht="14.25">
      <c r="A615" s="10"/>
      <c r="B615" s="9"/>
      <c r="C615" s="11"/>
      <c r="D615" s="9"/>
      <c r="E615" s="9"/>
      <c r="F615" s="9"/>
      <c r="G615" s="76"/>
      <c r="H615" s="13"/>
      <c r="I615" s="9"/>
      <c r="J615" s="9"/>
      <c r="K615" s="226"/>
      <c r="L615" s="359"/>
      <c r="M615" s="175"/>
      <c r="N615" s="227"/>
      <c r="O615" s="227"/>
      <c r="P615" s="85"/>
      <c r="Q615" s="229"/>
      <c r="R615" s="331"/>
      <c r="S615" s="332"/>
      <c r="T615" s="30"/>
      <c r="U615" s="9"/>
      <c r="V615" s="181" t="e">
        <f t="shared" si="56"/>
        <v>#DIV/0!</v>
      </c>
      <c r="W615" s="9"/>
      <c r="X615" s="47"/>
      <c r="Y615" s="181">
        <f t="shared" si="55"/>
        <v>0</v>
      </c>
      <c r="Z615" s="9"/>
      <c r="AA615" s="9"/>
      <c r="AB615" s="9"/>
      <c r="AC615" s="9"/>
    </row>
    <row r="616" spans="1:29" ht="14.25">
      <c r="A616" s="10"/>
      <c r="B616" s="9"/>
      <c r="C616" s="11"/>
      <c r="D616" s="9"/>
      <c r="E616" s="9"/>
      <c r="F616" s="9"/>
      <c r="G616" s="76"/>
      <c r="H616" s="13"/>
      <c r="I616" s="9"/>
      <c r="J616" s="9"/>
      <c r="K616" s="226"/>
      <c r="L616" s="359"/>
      <c r="M616" s="175"/>
      <c r="N616" s="227"/>
      <c r="O616" s="227"/>
      <c r="P616" s="85"/>
      <c r="Q616" s="229"/>
      <c r="R616" s="331"/>
      <c r="S616" s="332"/>
      <c r="T616" s="30"/>
      <c r="U616" s="9"/>
      <c r="V616" s="181" t="e">
        <f t="shared" si="56"/>
        <v>#DIV/0!</v>
      </c>
      <c r="W616" s="9"/>
      <c r="X616" s="47"/>
      <c r="Y616" s="181">
        <f t="shared" si="55"/>
        <v>0</v>
      </c>
      <c r="Z616" s="9"/>
      <c r="AA616" s="9"/>
      <c r="AB616" s="9"/>
      <c r="AC616" s="9"/>
    </row>
    <row r="617" spans="1:29" ht="14.25">
      <c r="A617" s="10"/>
      <c r="B617" s="9"/>
      <c r="C617" s="11"/>
      <c r="D617" s="9"/>
      <c r="E617" s="9"/>
      <c r="F617" s="9"/>
      <c r="G617" s="76"/>
      <c r="H617" s="13"/>
      <c r="I617" s="9"/>
      <c r="J617" s="9"/>
      <c r="K617" s="226"/>
      <c r="L617" s="359"/>
      <c r="M617" s="175"/>
      <c r="N617" s="227"/>
      <c r="O617" s="227"/>
      <c r="P617" s="85"/>
      <c r="Q617" s="229"/>
      <c r="R617" s="331"/>
      <c r="S617" s="332"/>
      <c r="T617" s="30"/>
      <c r="U617" s="9"/>
      <c r="V617" s="181" t="e">
        <f t="shared" si="56"/>
        <v>#DIV/0!</v>
      </c>
      <c r="W617" s="9"/>
      <c r="X617" s="47"/>
      <c r="Y617" s="181">
        <f t="shared" si="55"/>
        <v>0</v>
      </c>
      <c r="Z617" s="9"/>
      <c r="AA617" s="9"/>
      <c r="AB617" s="9"/>
      <c r="AC617" s="9"/>
    </row>
    <row r="618" spans="1:29" ht="14.25">
      <c r="A618" s="10"/>
      <c r="B618" s="9"/>
      <c r="C618" s="11"/>
      <c r="D618" s="9"/>
      <c r="E618" s="9"/>
      <c r="F618" s="9"/>
      <c r="G618" s="76"/>
      <c r="H618" s="13"/>
      <c r="I618" s="9"/>
      <c r="J618" s="9"/>
      <c r="K618" s="226"/>
      <c r="L618" s="359"/>
      <c r="M618" s="175"/>
      <c r="N618" s="227"/>
      <c r="O618" s="227"/>
      <c r="P618" s="85"/>
      <c r="Q618" s="229"/>
      <c r="R618" s="331"/>
      <c r="S618" s="332"/>
      <c r="T618" s="30"/>
      <c r="U618" s="9"/>
      <c r="V618" s="181" t="e">
        <f t="shared" si="56"/>
        <v>#DIV/0!</v>
      </c>
      <c r="W618" s="9"/>
      <c r="X618" s="47"/>
      <c r="Y618" s="181">
        <f t="shared" si="55"/>
        <v>0</v>
      </c>
      <c r="Z618" s="9"/>
      <c r="AA618" s="9"/>
      <c r="AB618" s="9"/>
      <c r="AC618" s="9"/>
    </row>
    <row r="619" spans="1:29" ht="14.25">
      <c r="A619" s="10"/>
      <c r="B619" s="9"/>
      <c r="C619" s="11"/>
      <c r="D619" s="9"/>
      <c r="E619" s="9"/>
      <c r="F619" s="9"/>
      <c r="G619" s="76"/>
      <c r="H619" s="13"/>
      <c r="I619" s="9"/>
      <c r="J619" s="9"/>
      <c r="K619" s="226"/>
      <c r="L619" s="359"/>
      <c r="M619" s="175"/>
      <c r="N619" s="227"/>
      <c r="O619" s="227"/>
      <c r="P619" s="85"/>
      <c r="Q619" s="229"/>
      <c r="R619" s="331"/>
      <c r="S619" s="332"/>
      <c r="T619" s="30"/>
      <c r="U619" s="9"/>
      <c r="V619" s="181" t="e">
        <f t="shared" si="56"/>
        <v>#DIV/0!</v>
      </c>
      <c r="W619" s="9"/>
      <c r="X619" s="47"/>
      <c r="Y619" s="181">
        <f t="shared" si="55"/>
        <v>0</v>
      </c>
      <c r="Z619" s="9"/>
      <c r="AA619" s="9"/>
      <c r="AB619" s="9"/>
      <c r="AC619" s="9"/>
    </row>
    <row r="620" spans="1:29" ht="14.25">
      <c r="A620" s="10"/>
      <c r="B620" s="9"/>
      <c r="C620" s="11"/>
      <c r="D620" s="9"/>
      <c r="E620" s="9"/>
      <c r="F620" s="9"/>
      <c r="G620" s="76"/>
      <c r="H620" s="13"/>
      <c r="I620" s="9"/>
      <c r="J620" s="9"/>
      <c r="K620" s="226"/>
      <c r="L620" s="359"/>
      <c r="M620" s="175"/>
      <c r="N620" s="227"/>
      <c r="O620" s="227"/>
      <c r="P620" s="85"/>
      <c r="Q620" s="229"/>
      <c r="R620" s="331"/>
      <c r="S620" s="332"/>
      <c r="T620" s="30"/>
      <c r="U620" s="9"/>
      <c r="V620" s="181" t="e">
        <f t="shared" si="56"/>
        <v>#DIV/0!</v>
      </c>
      <c r="W620" s="9"/>
      <c r="X620" s="47"/>
      <c r="Y620" s="181">
        <f t="shared" si="55"/>
        <v>0</v>
      </c>
      <c r="Z620" s="9"/>
      <c r="AA620" s="9"/>
      <c r="AB620" s="9"/>
      <c r="AC620" s="9"/>
    </row>
    <row r="621" spans="1:29" ht="14.25">
      <c r="A621" s="10"/>
      <c r="B621" s="9"/>
      <c r="C621" s="11"/>
      <c r="D621" s="9"/>
      <c r="E621" s="9"/>
      <c r="F621" s="9"/>
      <c r="G621" s="76"/>
      <c r="H621" s="13"/>
      <c r="I621" s="9"/>
      <c r="J621" s="9"/>
      <c r="K621" s="226"/>
      <c r="L621" s="359"/>
      <c r="M621" s="175"/>
      <c r="N621" s="227"/>
      <c r="O621" s="227"/>
      <c r="P621" s="85"/>
      <c r="Q621" s="229"/>
      <c r="R621" s="331"/>
      <c r="S621" s="332"/>
      <c r="T621" s="30"/>
      <c r="U621" s="9"/>
      <c r="V621" s="181" t="e">
        <f t="shared" si="56"/>
        <v>#DIV/0!</v>
      </c>
      <c r="W621" s="9"/>
      <c r="X621" s="47"/>
      <c r="Y621" s="181">
        <f t="shared" si="55"/>
        <v>0</v>
      </c>
      <c r="Z621" s="9"/>
      <c r="AA621" s="9"/>
      <c r="AB621" s="9"/>
      <c r="AC621" s="9"/>
    </row>
    <row r="622" spans="1:29" ht="14.25">
      <c r="A622" s="10"/>
      <c r="B622" s="9"/>
      <c r="C622" s="11"/>
      <c r="D622" s="9"/>
      <c r="E622" s="9"/>
      <c r="F622" s="9"/>
      <c r="G622" s="76"/>
      <c r="H622" s="13"/>
      <c r="I622" s="9"/>
      <c r="J622" s="9"/>
      <c r="K622" s="226"/>
      <c r="L622" s="359"/>
      <c r="M622" s="175"/>
      <c r="N622" s="227"/>
      <c r="O622" s="227"/>
      <c r="P622" s="85"/>
      <c r="Q622" s="229"/>
      <c r="R622" s="331"/>
      <c r="S622" s="332"/>
      <c r="T622" s="30"/>
      <c r="U622" s="9"/>
      <c r="V622" s="181" t="e">
        <f t="shared" si="56"/>
        <v>#DIV/0!</v>
      </c>
      <c r="W622" s="9"/>
      <c r="X622" s="47"/>
      <c r="Y622" s="181">
        <f t="shared" si="55"/>
        <v>0</v>
      </c>
      <c r="Z622" s="9"/>
      <c r="AA622" s="9"/>
      <c r="AB622" s="9"/>
      <c r="AC622" s="9"/>
    </row>
    <row r="623" spans="1:29" ht="14.25">
      <c r="A623" s="10"/>
      <c r="B623" s="9"/>
      <c r="C623" s="11"/>
      <c r="D623" s="9"/>
      <c r="E623" s="9"/>
      <c r="F623" s="9"/>
      <c r="G623" s="76"/>
      <c r="H623" s="13"/>
      <c r="I623" s="9"/>
      <c r="J623" s="9"/>
      <c r="K623" s="226"/>
      <c r="L623" s="359"/>
      <c r="M623" s="175"/>
      <c r="N623" s="227"/>
      <c r="O623" s="227"/>
      <c r="P623" s="85"/>
      <c r="Q623" s="229"/>
      <c r="R623" s="331"/>
      <c r="S623" s="332"/>
      <c r="T623" s="30"/>
      <c r="U623" s="9"/>
      <c r="V623" s="181" t="e">
        <f t="shared" si="56"/>
        <v>#DIV/0!</v>
      </c>
      <c r="W623" s="9"/>
      <c r="X623" s="47"/>
      <c r="Y623" s="181">
        <f t="shared" si="55"/>
        <v>0</v>
      </c>
      <c r="Z623" s="9"/>
      <c r="AA623" s="9"/>
      <c r="AB623" s="9"/>
      <c r="AC623" s="9"/>
    </row>
    <row r="624" spans="1:29" ht="14.25">
      <c r="A624" s="10"/>
      <c r="B624" s="9"/>
      <c r="C624" s="11"/>
      <c r="D624" s="9"/>
      <c r="E624" s="9"/>
      <c r="F624" s="9"/>
      <c r="G624" s="76"/>
      <c r="H624" s="13"/>
      <c r="I624" s="9"/>
      <c r="J624" s="9"/>
      <c r="K624" s="226"/>
      <c r="L624" s="359"/>
      <c r="M624" s="175"/>
      <c r="N624" s="227"/>
      <c r="O624" s="227"/>
      <c r="P624" s="85"/>
      <c r="Q624" s="229"/>
      <c r="R624" s="331"/>
      <c r="S624" s="332"/>
      <c r="T624" s="30"/>
      <c r="U624" s="9"/>
      <c r="V624" s="181" t="e">
        <f t="shared" si="56"/>
        <v>#DIV/0!</v>
      </c>
      <c r="W624" s="9"/>
      <c r="X624" s="47"/>
      <c r="Y624" s="181">
        <f t="shared" si="55"/>
        <v>0</v>
      </c>
      <c r="Z624" s="9"/>
      <c r="AA624" s="9"/>
      <c r="AB624" s="9"/>
      <c r="AC624" s="9"/>
    </row>
    <row r="625" spans="1:29" ht="14.25">
      <c r="A625" s="10"/>
      <c r="B625" s="9"/>
      <c r="C625" s="11"/>
      <c r="D625" s="9"/>
      <c r="E625" s="9"/>
      <c r="F625" s="9"/>
      <c r="G625" s="76"/>
      <c r="H625" s="13"/>
      <c r="I625" s="9"/>
      <c r="J625" s="9"/>
      <c r="K625" s="226"/>
      <c r="L625" s="359"/>
      <c r="M625" s="175"/>
      <c r="N625" s="227"/>
      <c r="O625" s="227"/>
      <c r="P625" s="85"/>
      <c r="Q625" s="229"/>
      <c r="R625" s="331"/>
      <c r="S625" s="332"/>
      <c r="T625" s="30"/>
      <c r="U625" s="9"/>
      <c r="V625" s="181" t="e">
        <f t="shared" si="56"/>
        <v>#DIV/0!</v>
      </c>
      <c r="W625" s="9"/>
      <c r="X625" s="47"/>
      <c r="Y625" s="181">
        <f t="shared" si="55"/>
        <v>0</v>
      </c>
      <c r="Z625" s="9"/>
      <c r="AA625" s="9"/>
      <c r="AB625" s="9"/>
      <c r="AC625" s="9"/>
    </row>
    <row r="626" spans="1:29" ht="14.25">
      <c r="A626" s="10"/>
      <c r="B626" s="9"/>
      <c r="C626" s="11"/>
      <c r="D626" s="9"/>
      <c r="E626" s="9"/>
      <c r="F626" s="9"/>
      <c r="G626" s="76"/>
      <c r="H626" s="13"/>
      <c r="I626" s="9"/>
      <c r="J626" s="9"/>
      <c r="K626" s="226"/>
      <c r="L626" s="359"/>
      <c r="M626" s="175"/>
      <c r="N626" s="227"/>
      <c r="O626" s="227"/>
      <c r="P626" s="85"/>
      <c r="Q626" s="229"/>
      <c r="R626" s="331"/>
      <c r="S626" s="332"/>
      <c r="T626" s="30"/>
      <c r="U626" s="9"/>
      <c r="V626" s="181" t="e">
        <f t="shared" si="56"/>
        <v>#DIV/0!</v>
      </c>
      <c r="W626" s="9"/>
      <c r="X626" s="47"/>
      <c r="Y626" s="181">
        <f t="shared" si="55"/>
        <v>0</v>
      </c>
      <c r="Z626" s="9"/>
      <c r="AA626" s="9"/>
      <c r="AB626" s="9"/>
      <c r="AC626" s="9"/>
    </row>
    <row r="627" spans="1:29" ht="14.25">
      <c r="A627" s="10"/>
      <c r="B627" s="9"/>
      <c r="C627" s="11"/>
      <c r="D627" s="9"/>
      <c r="E627" s="9"/>
      <c r="F627" s="9"/>
      <c r="G627" s="76"/>
      <c r="H627" s="13"/>
      <c r="I627" s="9"/>
      <c r="J627" s="9"/>
      <c r="K627" s="226"/>
      <c r="L627" s="359"/>
      <c r="M627" s="175"/>
      <c r="N627" s="227"/>
      <c r="O627" s="227"/>
      <c r="P627" s="85"/>
      <c r="Q627" s="229"/>
      <c r="R627" s="331"/>
      <c r="S627" s="332"/>
      <c r="T627" s="30"/>
      <c r="U627" s="9"/>
      <c r="V627" s="181" t="e">
        <f t="shared" si="56"/>
        <v>#DIV/0!</v>
      </c>
      <c r="W627" s="9"/>
      <c r="X627" s="47"/>
      <c r="Y627" s="181">
        <f t="shared" si="55"/>
        <v>0</v>
      </c>
      <c r="Z627" s="9"/>
      <c r="AA627" s="9"/>
      <c r="AB627" s="9"/>
      <c r="AC627" s="9"/>
    </row>
    <row r="628" spans="1:29" ht="14.25">
      <c r="A628" s="10"/>
      <c r="B628" s="9"/>
      <c r="C628" s="11"/>
      <c r="D628" s="9"/>
      <c r="E628" s="9"/>
      <c r="F628" s="9"/>
      <c r="G628" s="76"/>
      <c r="H628" s="13"/>
      <c r="I628" s="9"/>
      <c r="J628" s="9"/>
      <c r="K628" s="226"/>
      <c r="L628" s="359"/>
      <c r="M628" s="175"/>
      <c r="N628" s="227"/>
      <c r="O628" s="227"/>
      <c r="P628" s="85"/>
      <c r="Q628" s="229"/>
      <c r="R628" s="331"/>
      <c r="S628" s="332"/>
      <c r="T628" s="30"/>
      <c r="U628" s="9"/>
      <c r="V628" s="181" t="e">
        <f t="shared" si="56"/>
        <v>#DIV/0!</v>
      </c>
      <c r="W628" s="9"/>
      <c r="X628" s="47"/>
      <c r="Y628" s="181">
        <f t="shared" si="55"/>
        <v>0</v>
      </c>
      <c r="Z628" s="9"/>
      <c r="AA628" s="9"/>
      <c r="AB628" s="9"/>
      <c r="AC628" s="9"/>
    </row>
    <row r="629" spans="1:29" ht="14.25">
      <c r="A629" s="10"/>
      <c r="B629" s="9"/>
      <c r="C629" s="11"/>
      <c r="D629" s="9"/>
      <c r="E629" s="9"/>
      <c r="F629" s="9"/>
      <c r="G629" s="76"/>
      <c r="H629" s="13"/>
      <c r="I629" s="9"/>
      <c r="J629" s="9"/>
      <c r="K629" s="226"/>
      <c r="L629" s="359"/>
      <c r="M629" s="175"/>
      <c r="N629" s="227"/>
      <c r="O629" s="227"/>
      <c r="P629" s="85"/>
      <c r="Q629" s="229"/>
      <c r="R629" s="331"/>
      <c r="S629" s="332"/>
      <c r="T629" s="30"/>
      <c r="U629" s="9"/>
      <c r="V629" s="181" t="e">
        <f t="shared" si="56"/>
        <v>#DIV/0!</v>
      </c>
      <c r="W629" s="9"/>
      <c r="X629" s="47"/>
      <c r="Y629" s="181">
        <f t="shared" si="55"/>
        <v>0</v>
      </c>
      <c r="Z629" s="9"/>
      <c r="AA629" s="9"/>
      <c r="AB629" s="9"/>
      <c r="AC629" s="9"/>
    </row>
    <row r="630" spans="1:29" ht="14.25">
      <c r="A630" s="10"/>
      <c r="B630" s="9"/>
      <c r="C630" s="11"/>
      <c r="D630" s="9"/>
      <c r="E630" s="9"/>
      <c r="F630" s="9"/>
      <c r="G630" s="76"/>
      <c r="H630" s="13"/>
      <c r="I630" s="9"/>
      <c r="J630" s="9"/>
      <c r="K630" s="226"/>
      <c r="L630" s="359"/>
      <c r="M630" s="175"/>
      <c r="N630" s="227"/>
      <c r="O630" s="227"/>
      <c r="P630" s="85"/>
      <c r="Q630" s="229"/>
      <c r="R630" s="331"/>
      <c r="S630" s="332"/>
      <c r="T630" s="30"/>
      <c r="U630" s="9"/>
      <c r="V630" s="181" t="e">
        <f t="shared" si="56"/>
        <v>#DIV/0!</v>
      </c>
      <c r="W630" s="9"/>
      <c r="X630" s="47"/>
      <c r="Y630" s="181">
        <f t="shared" si="55"/>
        <v>0</v>
      </c>
      <c r="Z630" s="9"/>
      <c r="AA630" s="9"/>
      <c r="AB630" s="9"/>
      <c r="AC630" s="9"/>
    </row>
    <row r="631" spans="1:29" ht="14.25">
      <c r="A631" s="10"/>
      <c r="B631" s="9"/>
      <c r="C631" s="11"/>
      <c r="D631" s="9"/>
      <c r="E631" s="9"/>
      <c r="F631" s="9"/>
      <c r="G631" s="76"/>
      <c r="H631" s="13"/>
      <c r="I631" s="9"/>
      <c r="J631" s="9"/>
      <c r="K631" s="226"/>
      <c r="L631" s="359"/>
      <c r="M631" s="175"/>
      <c r="N631" s="227"/>
      <c r="O631" s="227"/>
      <c r="P631" s="85"/>
      <c r="Q631" s="229"/>
      <c r="R631" s="331"/>
      <c r="S631" s="332"/>
      <c r="T631" s="30"/>
      <c r="U631" s="9"/>
      <c r="V631" s="181" t="e">
        <f t="shared" si="56"/>
        <v>#DIV/0!</v>
      </c>
      <c r="W631" s="9"/>
      <c r="X631" s="47"/>
      <c r="Y631" s="181">
        <f t="shared" si="55"/>
        <v>0</v>
      </c>
      <c r="Z631" s="9"/>
      <c r="AA631" s="9"/>
      <c r="AB631" s="9"/>
      <c r="AC631" s="9"/>
    </row>
    <row r="632" spans="1:29" ht="14.25">
      <c r="A632" s="10"/>
      <c r="B632" s="9"/>
      <c r="C632" s="11"/>
      <c r="D632" s="9"/>
      <c r="E632" s="9"/>
      <c r="F632" s="9"/>
      <c r="G632" s="76"/>
      <c r="H632" s="13"/>
      <c r="I632" s="9"/>
      <c r="J632" s="9"/>
      <c r="K632" s="226"/>
      <c r="L632" s="359"/>
      <c r="M632" s="175"/>
      <c r="N632" s="227"/>
      <c r="O632" s="227"/>
      <c r="P632" s="85"/>
      <c r="Q632" s="229"/>
      <c r="R632" s="331"/>
      <c r="S632" s="332"/>
      <c r="T632" s="30"/>
      <c r="U632" s="9"/>
      <c r="V632" s="181" t="e">
        <f t="shared" si="56"/>
        <v>#DIV/0!</v>
      </c>
      <c r="W632" s="9"/>
      <c r="X632" s="47"/>
      <c r="Y632" s="181">
        <f t="shared" si="55"/>
        <v>0</v>
      </c>
      <c r="Z632" s="9"/>
      <c r="AA632" s="9"/>
      <c r="AB632" s="9"/>
      <c r="AC632" s="9"/>
    </row>
    <row r="633" spans="1:29" ht="14.25">
      <c r="A633" s="10"/>
      <c r="B633" s="9"/>
      <c r="C633" s="11"/>
      <c r="D633" s="9"/>
      <c r="E633" s="9"/>
      <c r="F633" s="9"/>
      <c r="G633" s="76"/>
      <c r="H633" s="13"/>
      <c r="I633" s="9"/>
      <c r="J633" s="9"/>
      <c r="K633" s="226"/>
      <c r="L633" s="359"/>
      <c r="M633" s="175"/>
      <c r="N633" s="227"/>
      <c r="O633" s="227"/>
      <c r="P633" s="85"/>
      <c r="Q633" s="229"/>
      <c r="R633" s="331"/>
      <c r="S633" s="332"/>
      <c r="T633" s="30"/>
      <c r="U633" s="9"/>
      <c r="V633" s="181" t="e">
        <f t="shared" si="56"/>
        <v>#DIV/0!</v>
      </c>
      <c r="W633" s="9"/>
      <c r="X633" s="47"/>
      <c r="Y633" s="181">
        <f t="shared" si="55"/>
        <v>0</v>
      </c>
      <c r="Z633" s="9"/>
      <c r="AA633" s="9"/>
      <c r="AB633" s="9"/>
      <c r="AC633" s="9"/>
    </row>
    <row r="634" spans="1:29" ht="14.25">
      <c r="A634" s="10"/>
      <c r="B634" s="9"/>
      <c r="C634" s="11"/>
      <c r="D634" s="9"/>
      <c r="E634" s="9"/>
      <c r="F634" s="9"/>
      <c r="G634" s="76"/>
      <c r="H634" s="13"/>
      <c r="I634" s="9"/>
      <c r="J634" s="9"/>
      <c r="K634" s="226"/>
      <c r="L634" s="359"/>
      <c r="M634" s="175"/>
      <c r="N634" s="227"/>
      <c r="O634" s="227"/>
      <c r="P634" s="85"/>
      <c r="Q634" s="229"/>
      <c r="R634" s="331"/>
      <c r="S634" s="332"/>
      <c r="T634" s="30"/>
      <c r="U634" s="9"/>
      <c r="V634" s="181" t="e">
        <f t="shared" si="56"/>
        <v>#DIV/0!</v>
      </c>
      <c r="W634" s="9"/>
      <c r="X634" s="47"/>
      <c r="Y634" s="181">
        <f t="shared" si="55"/>
        <v>0</v>
      </c>
      <c r="Z634" s="9"/>
      <c r="AA634" s="9"/>
      <c r="AB634" s="9"/>
      <c r="AC634" s="9"/>
    </row>
    <row r="635" spans="1:29" ht="14.25">
      <c r="A635" s="10"/>
      <c r="B635" s="9"/>
      <c r="C635" s="11"/>
      <c r="D635" s="9"/>
      <c r="E635" s="9"/>
      <c r="F635" s="9"/>
      <c r="G635" s="76"/>
      <c r="H635" s="13"/>
      <c r="I635" s="9"/>
      <c r="J635" s="9"/>
      <c r="K635" s="226"/>
      <c r="L635" s="359"/>
      <c r="M635" s="175"/>
      <c r="N635" s="227"/>
      <c r="O635" s="227"/>
      <c r="P635" s="85"/>
      <c r="Q635" s="229"/>
      <c r="R635" s="331"/>
      <c r="S635" s="332"/>
      <c r="T635" s="30"/>
      <c r="U635" s="9"/>
      <c r="V635" s="181" t="e">
        <f t="shared" si="56"/>
        <v>#DIV/0!</v>
      </c>
      <c r="W635" s="9"/>
      <c r="X635" s="47"/>
      <c r="Y635" s="181">
        <f t="shared" si="55"/>
        <v>0</v>
      </c>
      <c r="Z635" s="9"/>
      <c r="AA635" s="9"/>
      <c r="AB635" s="9"/>
      <c r="AC635" s="9"/>
    </row>
    <row r="636" spans="1:29" ht="14.25">
      <c r="A636" s="10"/>
      <c r="B636" s="9"/>
      <c r="C636" s="11"/>
      <c r="D636" s="9"/>
      <c r="E636" s="9"/>
      <c r="F636" s="9"/>
      <c r="G636" s="76"/>
      <c r="H636" s="13"/>
      <c r="I636" s="9"/>
      <c r="J636" s="9"/>
      <c r="K636" s="226"/>
      <c r="L636" s="359"/>
      <c r="M636" s="175"/>
      <c r="N636" s="227"/>
      <c r="O636" s="227"/>
      <c r="P636" s="85"/>
      <c r="Q636" s="229"/>
      <c r="R636" s="331"/>
      <c r="S636" s="332"/>
      <c r="T636" s="30"/>
      <c r="U636" s="9"/>
      <c r="V636" s="181" t="e">
        <f t="shared" si="56"/>
        <v>#DIV/0!</v>
      </c>
      <c r="W636" s="9"/>
      <c r="X636" s="47"/>
      <c r="Y636" s="181">
        <f t="shared" si="55"/>
        <v>0</v>
      </c>
      <c r="Z636" s="9"/>
      <c r="AA636" s="9"/>
      <c r="AB636" s="9"/>
      <c r="AC636" s="9"/>
    </row>
    <row r="637" spans="1:29" ht="14.25">
      <c r="A637" s="10"/>
      <c r="B637" s="9"/>
      <c r="C637" s="11"/>
      <c r="D637" s="9"/>
      <c r="E637" s="9"/>
      <c r="F637" s="9"/>
      <c r="G637" s="76"/>
      <c r="H637" s="13"/>
      <c r="I637" s="9"/>
      <c r="J637" s="9"/>
      <c r="K637" s="226"/>
      <c r="L637" s="359"/>
      <c r="M637" s="175"/>
      <c r="N637" s="227"/>
      <c r="O637" s="227"/>
      <c r="P637" s="85"/>
      <c r="Q637" s="229"/>
      <c r="R637" s="331"/>
      <c r="S637" s="332"/>
      <c r="T637" s="30"/>
      <c r="U637" s="9"/>
      <c r="V637" s="181" t="e">
        <f t="shared" si="56"/>
        <v>#DIV/0!</v>
      </c>
      <c r="W637" s="9"/>
      <c r="X637" s="47"/>
      <c r="Y637" s="181">
        <f t="shared" si="55"/>
        <v>0</v>
      </c>
      <c r="Z637" s="9"/>
      <c r="AA637" s="9"/>
      <c r="AB637" s="9"/>
      <c r="AC637" s="9"/>
    </row>
    <row r="638" spans="1:29" ht="14.25">
      <c r="A638" s="10"/>
      <c r="B638" s="9"/>
      <c r="C638" s="11"/>
      <c r="D638" s="9"/>
      <c r="E638" s="9"/>
      <c r="F638" s="9"/>
      <c r="G638" s="76"/>
      <c r="H638" s="13"/>
      <c r="I638" s="9"/>
      <c r="J638" s="9"/>
      <c r="K638" s="226"/>
      <c r="L638" s="359"/>
      <c r="M638" s="175"/>
      <c r="N638" s="227"/>
      <c r="O638" s="227"/>
      <c r="P638" s="85"/>
      <c r="Q638" s="229"/>
      <c r="R638" s="331"/>
      <c r="S638" s="332"/>
      <c r="T638" s="30"/>
      <c r="U638" s="9"/>
      <c r="V638" s="181" t="e">
        <f t="shared" si="56"/>
        <v>#DIV/0!</v>
      </c>
      <c r="W638" s="9"/>
      <c r="X638" s="47"/>
      <c r="Y638" s="181">
        <f t="shared" si="55"/>
        <v>0</v>
      </c>
      <c r="Z638" s="9"/>
      <c r="AA638" s="9"/>
      <c r="AB638" s="9"/>
      <c r="AC638" s="9"/>
    </row>
    <row r="639" spans="1:29" ht="14.25">
      <c r="A639" s="10"/>
      <c r="B639" s="9"/>
      <c r="C639" s="11"/>
      <c r="D639" s="9"/>
      <c r="E639" s="9"/>
      <c r="F639" s="9"/>
      <c r="G639" s="76"/>
      <c r="H639" s="13"/>
      <c r="I639" s="9"/>
      <c r="J639" s="9"/>
      <c r="K639" s="226"/>
      <c r="L639" s="359"/>
      <c r="M639" s="175"/>
      <c r="N639" s="227"/>
      <c r="O639" s="227"/>
      <c r="P639" s="85"/>
      <c r="Q639" s="229"/>
      <c r="R639" s="331"/>
      <c r="S639" s="332"/>
      <c r="T639" s="30"/>
      <c r="U639" s="9"/>
      <c r="V639" s="181" t="e">
        <f t="shared" si="56"/>
        <v>#DIV/0!</v>
      </c>
      <c r="W639" s="9"/>
      <c r="X639" s="47"/>
      <c r="Y639" s="181">
        <f t="shared" si="55"/>
        <v>0</v>
      </c>
      <c r="Z639" s="9"/>
      <c r="AA639" s="9"/>
      <c r="AB639" s="9"/>
      <c r="AC639" s="9"/>
    </row>
    <row r="640" spans="1:29" ht="14.25">
      <c r="A640" s="10"/>
      <c r="B640" s="9"/>
      <c r="C640" s="11"/>
      <c r="D640" s="9"/>
      <c r="E640" s="9"/>
      <c r="F640" s="9"/>
      <c r="G640" s="76"/>
      <c r="H640" s="13"/>
      <c r="I640" s="9"/>
      <c r="J640" s="9"/>
      <c r="K640" s="226"/>
      <c r="L640" s="359"/>
      <c r="M640" s="175"/>
      <c r="N640" s="227"/>
      <c r="O640" s="227"/>
      <c r="P640" s="85"/>
      <c r="Q640" s="229"/>
      <c r="R640" s="331"/>
      <c r="S640" s="332"/>
      <c r="T640" s="30"/>
      <c r="U640" s="9"/>
      <c r="V640" s="181" t="e">
        <f t="shared" si="56"/>
        <v>#DIV/0!</v>
      </c>
      <c r="W640" s="9"/>
      <c r="X640" s="47"/>
      <c r="Y640" s="181">
        <f t="shared" si="55"/>
        <v>0</v>
      </c>
      <c r="Z640" s="9"/>
      <c r="AA640" s="9"/>
      <c r="AB640" s="9"/>
      <c r="AC640" s="9"/>
    </row>
    <row r="641" spans="1:29" ht="14.25">
      <c r="A641" s="10"/>
      <c r="B641" s="9"/>
      <c r="C641" s="11"/>
      <c r="D641" s="9"/>
      <c r="E641" s="9"/>
      <c r="F641" s="9"/>
      <c r="G641" s="76"/>
      <c r="H641" s="13"/>
      <c r="I641" s="9"/>
      <c r="J641" s="9"/>
      <c r="K641" s="226"/>
      <c r="L641" s="359"/>
      <c r="M641" s="175"/>
      <c r="N641" s="227"/>
      <c r="O641" s="227"/>
      <c r="P641" s="85"/>
      <c r="Q641" s="229"/>
      <c r="R641" s="331"/>
      <c r="S641" s="332"/>
      <c r="T641" s="30"/>
      <c r="U641" s="9"/>
      <c r="V641" s="181" t="e">
        <f t="shared" si="56"/>
        <v>#DIV/0!</v>
      </c>
      <c r="W641" s="9"/>
      <c r="X641" s="47"/>
      <c r="Y641" s="181">
        <f t="shared" si="55"/>
        <v>0</v>
      </c>
      <c r="Z641" s="9"/>
      <c r="AA641" s="9"/>
      <c r="AB641" s="9"/>
      <c r="AC641" s="9"/>
    </row>
    <row r="642" spans="1:29" ht="14.25">
      <c r="A642" s="10"/>
      <c r="B642" s="9"/>
      <c r="C642" s="11"/>
      <c r="D642" s="9"/>
      <c r="E642" s="9"/>
      <c r="F642" s="9"/>
      <c r="G642" s="76"/>
      <c r="H642" s="13"/>
      <c r="I642" s="9"/>
      <c r="J642" s="9"/>
      <c r="K642" s="226"/>
      <c r="L642" s="359"/>
      <c r="M642" s="175"/>
      <c r="N642" s="227"/>
      <c r="O642" s="227"/>
      <c r="P642" s="85"/>
      <c r="Q642" s="229"/>
      <c r="R642" s="331"/>
      <c r="S642" s="332"/>
      <c r="T642" s="30"/>
      <c r="U642" s="9"/>
      <c r="V642" s="181" t="e">
        <f t="shared" si="56"/>
        <v>#DIV/0!</v>
      </c>
      <c r="W642" s="9"/>
      <c r="X642" s="47"/>
      <c r="Y642" s="181">
        <f t="shared" si="55"/>
        <v>0</v>
      </c>
      <c r="Z642" s="9"/>
      <c r="AA642" s="9"/>
      <c r="AB642" s="9"/>
      <c r="AC642" s="9"/>
    </row>
    <row r="643" spans="1:29" ht="14.25">
      <c r="A643" s="10"/>
      <c r="B643" s="9"/>
      <c r="C643" s="11"/>
      <c r="D643" s="9"/>
      <c r="E643" s="9"/>
      <c r="F643" s="9"/>
      <c r="G643" s="76"/>
      <c r="H643" s="13"/>
      <c r="I643" s="9"/>
      <c r="J643" s="9"/>
      <c r="K643" s="226"/>
      <c r="L643" s="359"/>
      <c r="M643" s="175"/>
      <c r="N643" s="227"/>
      <c r="O643" s="227"/>
      <c r="P643" s="85"/>
      <c r="Q643" s="229"/>
      <c r="R643" s="331"/>
      <c r="S643" s="332"/>
      <c r="T643" s="30"/>
      <c r="U643" s="9"/>
      <c r="V643" s="181" t="e">
        <f t="shared" si="56"/>
        <v>#DIV/0!</v>
      </c>
      <c r="W643" s="9"/>
      <c r="X643" s="47"/>
      <c r="Y643" s="181">
        <f t="shared" si="55"/>
        <v>0</v>
      </c>
      <c r="Z643" s="9"/>
      <c r="AA643" s="9"/>
      <c r="AB643" s="9"/>
      <c r="AC643" s="9"/>
    </row>
    <row r="644" spans="1:29" ht="14.25">
      <c r="A644" s="10"/>
      <c r="B644" s="9"/>
      <c r="C644" s="11"/>
      <c r="D644" s="9"/>
      <c r="E644" s="9"/>
      <c r="F644" s="9"/>
      <c r="G644" s="76"/>
      <c r="H644" s="13"/>
      <c r="I644" s="9"/>
      <c r="J644" s="9"/>
      <c r="K644" s="226"/>
      <c r="L644" s="359"/>
      <c r="M644" s="175"/>
      <c r="N644" s="227"/>
      <c r="O644" s="227"/>
      <c r="P644" s="85"/>
      <c r="Q644" s="229"/>
      <c r="R644" s="331"/>
      <c r="S644" s="332"/>
      <c r="T644" s="30"/>
      <c r="U644" s="9"/>
      <c r="V644" s="181" t="e">
        <f t="shared" si="56"/>
        <v>#DIV/0!</v>
      </c>
      <c r="W644" s="9"/>
      <c r="X644" s="47"/>
      <c r="Y644" s="181">
        <f t="shared" si="55"/>
        <v>0</v>
      </c>
      <c r="Z644" s="9"/>
      <c r="AA644" s="9"/>
      <c r="AB644" s="9"/>
      <c r="AC644" s="9"/>
    </row>
    <row r="645" spans="1:29" ht="14.25">
      <c r="A645" s="10"/>
      <c r="B645" s="9"/>
      <c r="C645" s="11"/>
      <c r="D645" s="9"/>
      <c r="E645" s="9"/>
      <c r="F645" s="9"/>
      <c r="G645" s="76"/>
      <c r="H645" s="13"/>
      <c r="I645" s="9"/>
      <c r="J645" s="9"/>
      <c r="K645" s="226"/>
      <c r="L645" s="359"/>
      <c r="M645" s="175"/>
      <c r="N645" s="227"/>
      <c r="O645" s="227"/>
      <c r="P645" s="85"/>
      <c r="Q645" s="229"/>
      <c r="R645" s="331"/>
      <c r="S645" s="332"/>
      <c r="T645" s="30"/>
      <c r="U645" s="9"/>
      <c r="V645" s="181" t="e">
        <f t="shared" si="56"/>
        <v>#DIV/0!</v>
      </c>
      <c r="W645" s="9"/>
      <c r="X645" s="47"/>
      <c r="Y645" s="181">
        <f t="shared" si="55"/>
        <v>0</v>
      </c>
      <c r="Z645" s="9"/>
      <c r="AA645" s="9"/>
      <c r="AB645" s="9"/>
      <c r="AC645" s="9"/>
    </row>
    <row r="646" spans="1:29" ht="14.25">
      <c r="A646" s="10"/>
      <c r="B646" s="9"/>
      <c r="C646" s="11"/>
      <c r="D646" s="9"/>
      <c r="E646" s="9"/>
      <c r="F646" s="9"/>
      <c r="G646" s="76"/>
      <c r="H646" s="13"/>
      <c r="I646" s="9"/>
      <c r="J646" s="9"/>
      <c r="K646" s="226"/>
      <c r="L646" s="359"/>
      <c r="M646" s="175"/>
      <c r="N646" s="227"/>
      <c r="O646" s="227"/>
      <c r="P646" s="85"/>
      <c r="Q646" s="229"/>
      <c r="R646" s="331"/>
      <c r="S646" s="332"/>
      <c r="T646" s="30"/>
      <c r="U646" s="9"/>
      <c r="V646" s="181" t="e">
        <f t="shared" si="56"/>
        <v>#DIV/0!</v>
      </c>
      <c r="W646" s="9"/>
      <c r="X646" s="47"/>
      <c r="Y646" s="181">
        <f t="shared" si="55"/>
        <v>0</v>
      </c>
      <c r="Z646" s="9"/>
      <c r="AA646" s="9"/>
      <c r="AB646" s="9"/>
      <c r="AC646" s="9"/>
    </row>
    <row r="647" spans="1:29" ht="14.25">
      <c r="A647" s="10"/>
      <c r="B647" s="9"/>
      <c r="C647" s="11"/>
      <c r="D647" s="9"/>
      <c r="E647" s="9"/>
      <c r="F647" s="9"/>
      <c r="G647" s="76"/>
      <c r="H647" s="13"/>
      <c r="I647" s="9"/>
      <c r="J647" s="9"/>
      <c r="K647" s="226"/>
      <c r="L647" s="359"/>
      <c r="M647" s="175"/>
      <c r="N647" s="227"/>
      <c r="O647" s="227"/>
      <c r="P647" s="85"/>
      <c r="Q647" s="229"/>
      <c r="R647" s="331"/>
      <c r="S647" s="332"/>
      <c r="T647" s="30"/>
      <c r="U647" s="9"/>
      <c r="V647" s="181" t="e">
        <f t="shared" si="56"/>
        <v>#DIV/0!</v>
      </c>
      <c r="W647" s="9"/>
      <c r="X647" s="47"/>
      <c r="Y647" s="181">
        <f t="shared" si="55"/>
        <v>0</v>
      </c>
      <c r="Z647" s="9"/>
      <c r="AA647" s="9"/>
      <c r="AB647" s="9"/>
      <c r="AC647" s="9"/>
    </row>
    <row r="648" spans="1:29" ht="14.25">
      <c r="A648" s="10"/>
      <c r="B648" s="9"/>
      <c r="C648" s="11"/>
      <c r="D648" s="9"/>
      <c r="E648" s="9"/>
      <c r="F648" s="9"/>
      <c r="G648" s="76"/>
      <c r="H648" s="13"/>
      <c r="I648" s="9"/>
      <c r="J648" s="9"/>
      <c r="K648" s="226"/>
      <c r="L648" s="359"/>
      <c r="M648" s="175"/>
      <c r="N648" s="227"/>
      <c r="O648" s="227"/>
      <c r="P648" s="85"/>
      <c r="Q648" s="229"/>
      <c r="R648" s="331"/>
      <c r="S648" s="332"/>
      <c r="T648" s="30"/>
      <c r="U648" s="9"/>
      <c r="V648" s="181" t="e">
        <f t="shared" si="56"/>
        <v>#DIV/0!</v>
      </c>
      <c r="W648" s="9"/>
      <c r="X648" s="47"/>
      <c r="Y648" s="181">
        <f t="shared" si="55"/>
        <v>0</v>
      </c>
      <c r="Z648" s="9"/>
      <c r="AA648" s="9"/>
      <c r="AB648" s="9"/>
      <c r="AC648" s="9"/>
    </row>
    <row r="649" spans="1:29" ht="14.25">
      <c r="A649" s="10"/>
      <c r="B649" s="9"/>
      <c r="C649" s="11"/>
      <c r="D649" s="9"/>
      <c r="E649" s="9"/>
      <c r="F649" s="9"/>
      <c r="G649" s="76"/>
      <c r="H649" s="13"/>
      <c r="I649" s="9"/>
      <c r="J649" s="9"/>
      <c r="K649" s="226"/>
      <c r="L649" s="359"/>
      <c r="M649" s="175"/>
      <c r="N649" s="227"/>
      <c r="O649" s="227"/>
      <c r="P649" s="85"/>
      <c r="Q649" s="229"/>
      <c r="R649" s="331"/>
      <c r="S649" s="332"/>
      <c r="T649" s="30"/>
      <c r="U649" s="9"/>
      <c r="V649" s="181" t="e">
        <f t="shared" si="56"/>
        <v>#DIV/0!</v>
      </c>
      <c r="W649" s="9"/>
      <c r="X649" s="47"/>
      <c r="Y649" s="181">
        <f t="shared" si="55"/>
        <v>0</v>
      </c>
      <c r="Z649" s="9"/>
      <c r="AA649" s="9"/>
      <c r="AB649" s="9"/>
      <c r="AC649" s="9"/>
    </row>
    <row r="650" spans="1:29" ht="14.25">
      <c r="A650" s="10"/>
      <c r="B650" s="9"/>
      <c r="C650" s="11"/>
      <c r="D650" s="9"/>
      <c r="E650" s="9"/>
      <c r="F650" s="9"/>
      <c r="G650" s="76"/>
      <c r="H650" s="13"/>
      <c r="I650" s="9"/>
      <c r="J650" s="9"/>
      <c r="K650" s="226"/>
      <c r="L650" s="359"/>
      <c r="M650" s="175"/>
      <c r="N650" s="227"/>
      <c r="O650" s="227"/>
      <c r="P650" s="85"/>
      <c r="Q650" s="229"/>
      <c r="R650" s="331"/>
      <c r="S650" s="332"/>
      <c r="T650" s="30"/>
      <c r="U650" s="9"/>
      <c r="V650" s="181" t="e">
        <f t="shared" si="56"/>
        <v>#DIV/0!</v>
      </c>
      <c r="W650" s="9"/>
      <c r="X650" s="47"/>
      <c r="Y650" s="181">
        <f t="shared" si="55"/>
        <v>0</v>
      </c>
      <c r="Z650" s="9"/>
      <c r="AA650" s="9"/>
      <c r="AB650" s="9"/>
      <c r="AC650" s="9"/>
    </row>
    <row r="651" spans="1:29" ht="14.25">
      <c r="A651" s="10"/>
      <c r="B651" s="9"/>
      <c r="C651" s="11"/>
      <c r="D651" s="9"/>
      <c r="E651" s="9"/>
      <c r="F651" s="9"/>
      <c r="G651" s="76"/>
      <c r="H651" s="13"/>
      <c r="I651" s="9"/>
      <c r="J651" s="9"/>
      <c r="K651" s="226"/>
      <c r="L651" s="359"/>
      <c r="M651" s="175"/>
      <c r="N651" s="227"/>
      <c r="O651" s="227"/>
      <c r="P651" s="85"/>
      <c r="Q651" s="229"/>
      <c r="R651" s="331"/>
      <c r="S651" s="332"/>
      <c r="T651" s="30"/>
      <c r="U651" s="9"/>
      <c r="V651" s="181" t="e">
        <f t="shared" si="56"/>
        <v>#DIV/0!</v>
      </c>
      <c r="W651" s="9"/>
      <c r="X651" s="47"/>
      <c r="Y651" s="181">
        <f t="shared" si="55"/>
        <v>0</v>
      </c>
      <c r="Z651" s="9"/>
      <c r="AA651" s="9"/>
      <c r="AB651" s="9"/>
      <c r="AC651" s="9"/>
    </row>
    <row r="652" spans="1:29" ht="14.25">
      <c r="A652" s="10"/>
      <c r="B652" s="9"/>
      <c r="C652" s="11"/>
      <c r="D652" s="9"/>
      <c r="E652" s="9"/>
      <c r="F652" s="9"/>
      <c r="G652" s="76"/>
      <c r="H652" s="13"/>
      <c r="I652" s="9"/>
      <c r="J652" s="9"/>
      <c r="K652" s="226"/>
      <c r="L652" s="359"/>
      <c r="M652" s="175"/>
      <c r="N652" s="227"/>
      <c r="O652" s="227"/>
      <c r="P652" s="85"/>
      <c r="Q652" s="229"/>
      <c r="R652" s="331"/>
      <c r="S652" s="332"/>
      <c r="T652" s="30"/>
      <c r="U652" s="9"/>
      <c r="V652" s="181" t="e">
        <f t="shared" si="56"/>
        <v>#DIV/0!</v>
      </c>
      <c r="W652" s="9"/>
      <c r="X652" s="47"/>
      <c r="Y652" s="181">
        <f t="shared" si="55"/>
        <v>0</v>
      </c>
      <c r="Z652" s="9"/>
      <c r="AA652" s="9"/>
      <c r="AB652" s="9"/>
      <c r="AC652" s="9"/>
    </row>
    <row r="653" spans="1:29" ht="14.25">
      <c r="A653" s="10"/>
      <c r="B653" s="9"/>
      <c r="C653" s="11"/>
      <c r="D653" s="9"/>
      <c r="E653" s="9"/>
      <c r="F653" s="9"/>
      <c r="G653" s="76"/>
      <c r="H653" s="13"/>
      <c r="I653" s="9"/>
      <c r="J653" s="9"/>
      <c r="K653" s="226"/>
      <c r="L653" s="359"/>
      <c r="M653" s="175"/>
      <c r="N653" s="227"/>
      <c r="O653" s="227"/>
      <c r="P653" s="85"/>
      <c r="Q653" s="229"/>
      <c r="R653" s="331"/>
      <c r="S653" s="332"/>
      <c r="T653" s="30"/>
      <c r="U653" s="9"/>
      <c r="V653" s="181" t="e">
        <f t="shared" si="56"/>
        <v>#DIV/0!</v>
      </c>
      <c r="W653" s="9"/>
      <c r="X653" s="47"/>
      <c r="Y653" s="181">
        <f t="shared" si="55"/>
        <v>0</v>
      </c>
      <c r="Z653" s="9"/>
      <c r="AA653" s="9"/>
      <c r="AB653" s="9"/>
      <c r="AC653" s="9"/>
    </row>
    <row r="654" spans="1:29" ht="14.25">
      <c r="A654" s="10"/>
      <c r="B654" s="9"/>
      <c r="C654" s="11"/>
      <c r="D654" s="9"/>
      <c r="E654" s="9"/>
      <c r="F654" s="9"/>
      <c r="G654" s="76"/>
      <c r="H654" s="13"/>
      <c r="I654" s="9"/>
      <c r="J654" s="9"/>
      <c r="K654" s="226"/>
      <c r="L654" s="359"/>
      <c r="M654" s="175"/>
      <c r="N654" s="227"/>
      <c r="O654" s="227"/>
      <c r="P654" s="85"/>
      <c r="Q654" s="229"/>
      <c r="R654" s="331"/>
      <c r="S654" s="332"/>
      <c r="T654" s="30"/>
      <c r="U654" s="9"/>
      <c r="V654" s="181" t="e">
        <f t="shared" si="56"/>
        <v>#DIV/0!</v>
      </c>
      <c r="W654" s="9"/>
      <c r="X654" s="47"/>
      <c r="Y654" s="181">
        <f t="shared" si="55"/>
        <v>0</v>
      </c>
      <c r="Z654" s="9"/>
      <c r="AA654" s="9"/>
      <c r="AB654" s="9"/>
      <c r="AC654" s="9"/>
    </row>
    <row r="655" spans="1:29" ht="14.25">
      <c r="A655" s="10"/>
      <c r="B655" s="9"/>
      <c r="C655" s="11"/>
      <c r="D655" s="9"/>
      <c r="E655" s="9"/>
      <c r="F655" s="9"/>
      <c r="G655" s="76"/>
      <c r="H655" s="13"/>
      <c r="I655" s="9"/>
      <c r="J655" s="9"/>
      <c r="K655" s="226"/>
      <c r="L655" s="359"/>
      <c r="M655" s="175"/>
      <c r="N655" s="227"/>
      <c r="O655" s="227"/>
      <c r="P655" s="85"/>
      <c r="Q655" s="229"/>
      <c r="R655" s="331"/>
      <c r="S655" s="332"/>
      <c r="T655" s="30"/>
      <c r="U655" s="9"/>
      <c r="V655" s="181" t="e">
        <f t="shared" si="56"/>
        <v>#DIV/0!</v>
      </c>
      <c r="W655" s="9"/>
      <c r="X655" s="47"/>
      <c r="Y655" s="181">
        <f t="shared" si="55"/>
        <v>0</v>
      </c>
      <c r="Z655" s="9"/>
      <c r="AA655" s="9"/>
      <c r="AB655" s="9"/>
      <c r="AC655" s="9"/>
    </row>
    <row r="656" spans="1:29" ht="14.25">
      <c r="A656" s="10"/>
      <c r="B656" s="9"/>
      <c r="C656" s="11"/>
      <c r="D656" s="9"/>
      <c r="E656" s="9"/>
      <c r="F656" s="9"/>
      <c r="G656" s="76"/>
      <c r="H656" s="13"/>
      <c r="I656" s="9"/>
      <c r="J656" s="9"/>
      <c r="K656" s="226"/>
      <c r="L656" s="359"/>
      <c r="M656" s="175"/>
      <c r="N656" s="227"/>
      <c r="O656" s="227"/>
      <c r="P656" s="85"/>
      <c r="Q656" s="229"/>
      <c r="R656" s="331"/>
      <c r="S656" s="332"/>
      <c r="T656" s="30"/>
      <c r="U656" s="9"/>
      <c r="V656" s="181" t="e">
        <f t="shared" si="56"/>
        <v>#DIV/0!</v>
      </c>
      <c r="W656" s="9"/>
      <c r="X656" s="47"/>
      <c r="Y656" s="181">
        <f t="shared" si="55"/>
        <v>0</v>
      </c>
      <c r="Z656" s="9"/>
      <c r="AA656" s="9"/>
      <c r="AB656" s="9"/>
      <c r="AC656" s="9"/>
    </row>
    <row r="657" spans="1:29" ht="14.25">
      <c r="A657" s="10"/>
      <c r="B657" s="9"/>
      <c r="C657" s="11"/>
      <c r="D657" s="9"/>
      <c r="E657" s="9"/>
      <c r="F657" s="9"/>
      <c r="G657" s="76"/>
      <c r="H657" s="13"/>
      <c r="I657" s="9"/>
      <c r="J657" s="9"/>
      <c r="K657" s="226"/>
      <c r="L657" s="359"/>
      <c r="M657" s="175"/>
      <c r="N657" s="227"/>
      <c r="O657" s="227"/>
      <c r="P657" s="85"/>
      <c r="Q657" s="229"/>
      <c r="R657" s="331"/>
      <c r="S657" s="332"/>
      <c r="T657" s="30"/>
      <c r="U657" s="9"/>
      <c r="V657" s="181" t="e">
        <f t="shared" si="56"/>
        <v>#DIV/0!</v>
      </c>
      <c r="W657" s="9"/>
      <c r="X657" s="47"/>
      <c r="Y657" s="181">
        <f t="shared" si="55"/>
        <v>0</v>
      </c>
      <c r="Z657" s="9"/>
      <c r="AA657" s="9"/>
      <c r="AB657" s="9"/>
      <c r="AC657" s="9"/>
    </row>
    <row r="658" spans="1:29" ht="14.25">
      <c r="A658" s="10"/>
      <c r="B658" s="9"/>
      <c r="C658" s="11"/>
      <c r="D658" s="9"/>
      <c r="E658" s="9"/>
      <c r="F658" s="9"/>
      <c r="G658" s="76"/>
      <c r="H658" s="13"/>
      <c r="I658" s="9"/>
      <c r="J658" s="9"/>
      <c r="K658" s="226"/>
      <c r="L658" s="359"/>
      <c r="M658" s="175"/>
      <c r="N658" s="227"/>
      <c r="O658" s="227"/>
      <c r="P658" s="85"/>
      <c r="Q658" s="229"/>
      <c r="R658" s="331"/>
      <c r="S658" s="332"/>
      <c r="T658" s="30"/>
      <c r="U658" s="9"/>
      <c r="V658" s="181" t="e">
        <f t="shared" si="56"/>
        <v>#DIV/0!</v>
      </c>
      <c r="W658" s="9"/>
      <c r="X658" s="47"/>
      <c r="Y658" s="181">
        <f t="shared" si="55"/>
        <v>0</v>
      </c>
      <c r="Z658" s="9"/>
      <c r="AA658" s="9"/>
      <c r="AB658" s="9"/>
      <c r="AC658" s="9"/>
    </row>
    <row r="659" spans="1:29" ht="14.25">
      <c r="A659" s="10"/>
      <c r="B659" s="9"/>
      <c r="C659" s="11"/>
      <c r="D659" s="9"/>
      <c r="E659" s="9"/>
      <c r="F659" s="9"/>
      <c r="G659" s="76"/>
      <c r="H659" s="13"/>
      <c r="I659" s="9"/>
      <c r="J659" s="9"/>
      <c r="K659" s="226"/>
      <c r="L659" s="359"/>
      <c r="M659" s="175"/>
      <c r="N659" s="227"/>
      <c r="O659" s="227"/>
      <c r="P659" s="85"/>
      <c r="Q659" s="229"/>
      <c r="R659" s="331"/>
      <c r="S659" s="332"/>
      <c r="T659" s="30"/>
      <c r="U659" s="9"/>
      <c r="V659" s="181" t="e">
        <f t="shared" si="56"/>
        <v>#DIV/0!</v>
      </c>
      <c r="W659" s="9"/>
      <c r="X659" s="47"/>
      <c r="Y659" s="181">
        <f t="shared" si="55"/>
        <v>0</v>
      </c>
      <c r="Z659" s="9"/>
      <c r="AA659" s="9"/>
      <c r="AB659" s="9"/>
      <c r="AC659" s="9"/>
    </row>
    <row r="660" spans="1:29" ht="14.25">
      <c r="A660" s="10"/>
      <c r="B660" s="9"/>
      <c r="C660" s="11"/>
      <c r="D660" s="9"/>
      <c r="E660" s="9"/>
      <c r="F660" s="9"/>
      <c r="G660" s="76"/>
      <c r="H660" s="13"/>
      <c r="I660" s="9"/>
      <c r="J660" s="9"/>
      <c r="K660" s="226"/>
      <c r="L660" s="359"/>
      <c r="M660" s="175"/>
      <c r="N660" s="227"/>
      <c r="O660" s="227"/>
      <c r="P660" s="85"/>
      <c r="Q660" s="229"/>
      <c r="R660" s="331"/>
      <c r="S660" s="332"/>
      <c r="T660" s="30"/>
      <c r="U660" s="9"/>
      <c r="V660" s="181" t="e">
        <f t="shared" si="56"/>
        <v>#DIV/0!</v>
      </c>
      <c r="W660" s="9"/>
      <c r="X660" s="47"/>
      <c r="Y660" s="181">
        <f t="shared" si="55"/>
        <v>0</v>
      </c>
      <c r="Z660" s="9"/>
      <c r="AA660" s="9"/>
      <c r="AB660" s="9"/>
      <c r="AC660" s="9"/>
    </row>
    <row r="661" spans="1:29" ht="14.25">
      <c r="A661" s="10"/>
      <c r="B661" s="9"/>
      <c r="C661" s="11"/>
      <c r="D661" s="9"/>
      <c r="E661" s="9"/>
      <c r="F661" s="9"/>
      <c r="G661" s="76"/>
      <c r="H661" s="13"/>
      <c r="I661" s="9"/>
      <c r="J661" s="9"/>
      <c r="K661" s="226"/>
      <c r="L661" s="359"/>
      <c r="M661" s="175"/>
      <c r="N661" s="227"/>
      <c r="O661" s="227"/>
      <c r="P661" s="85"/>
      <c r="Q661" s="229"/>
      <c r="R661" s="331"/>
      <c r="S661" s="332"/>
      <c r="T661" s="30"/>
      <c r="U661" s="9"/>
      <c r="V661" s="181" t="e">
        <f t="shared" si="56"/>
        <v>#DIV/0!</v>
      </c>
      <c r="W661" s="9"/>
      <c r="X661" s="47"/>
      <c r="Y661" s="181">
        <f t="shared" si="55"/>
        <v>0</v>
      </c>
      <c r="Z661" s="9"/>
      <c r="AA661" s="9"/>
      <c r="AB661" s="9"/>
      <c r="AC661" s="9"/>
    </row>
    <row r="662" spans="1:29" ht="14.25">
      <c r="A662" s="10"/>
      <c r="B662" s="9"/>
      <c r="C662" s="11"/>
      <c r="D662" s="9"/>
      <c r="E662" s="9"/>
      <c r="F662" s="9"/>
      <c r="G662" s="76"/>
      <c r="H662" s="13"/>
      <c r="I662" s="9"/>
      <c r="J662" s="9"/>
      <c r="K662" s="226"/>
      <c r="L662" s="359"/>
      <c r="M662" s="175"/>
      <c r="N662" s="227"/>
      <c r="O662" s="227"/>
      <c r="P662" s="85"/>
      <c r="Q662" s="229"/>
      <c r="R662" s="331"/>
      <c r="S662" s="332"/>
      <c r="T662" s="30"/>
      <c r="U662" s="9"/>
      <c r="V662" s="181" t="e">
        <f t="shared" si="56"/>
        <v>#DIV/0!</v>
      </c>
      <c r="W662" s="9"/>
      <c r="X662" s="47"/>
      <c r="Y662" s="181">
        <f t="shared" si="55"/>
        <v>0</v>
      </c>
      <c r="Z662" s="9"/>
      <c r="AA662" s="9"/>
      <c r="AB662" s="9"/>
      <c r="AC662" s="9"/>
    </row>
    <row r="663" spans="1:29" ht="14.25">
      <c r="A663" s="10"/>
      <c r="B663" s="9"/>
      <c r="C663" s="11"/>
      <c r="D663" s="9"/>
      <c r="E663" s="9"/>
      <c r="F663" s="9"/>
      <c r="G663" s="76"/>
      <c r="H663" s="13"/>
      <c r="I663" s="9"/>
      <c r="J663" s="9"/>
      <c r="K663" s="226"/>
      <c r="L663" s="359"/>
      <c r="M663" s="175"/>
      <c r="N663" s="227"/>
      <c r="O663" s="227"/>
      <c r="P663" s="85"/>
      <c r="Q663" s="229"/>
      <c r="R663" s="331"/>
      <c r="S663" s="332"/>
      <c r="T663" s="30"/>
      <c r="U663" s="9"/>
      <c r="V663" s="181" t="e">
        <f t="shared" si="56"/>
        <v>#DIV/0!</v>
      </c>
      <c r="W663" s="9"/>
      <c r="X663" s="47"/>
      <c r="Y663" s="181">
        <f t="shared" si="55"/>
        <v>0</v>
      </c>
      <c r="Z663" s="9"/>
      <c r="AA663" s="9"/>
      <c r="AB663" s="9"/>
      <c r="AC663" s="9"/>
    </row>
    <row r="664" spans="1:29" ht="14.25">
      <c r="A664" s="10"/>
      <c r="B664" s="9"/>
      <c r="C664" s="11"/>
      <c r="D664" s="9"/>
      <c r="E664" s="9"/>
      <c r="F664" s="9"/>
      <c r="G664" s="76"/>
      <c r="H664" s="13"/>
      <c r="I664" s="9"/>
      <c r="J664" s="9"/>
      <c r="K664" s="226"/>
      <c r="L664" s="359"/>
      <c r="M664" s="175"/>
      <c r="N664" s="227"/>
      <c r="O664" s="227"/>
      <c r="P664" s="85"/>
      <c r="Q664" s="229"/>
      <c r="R664" s="331"/>
      <c r="S664" s="332"/>
      <c r="T664" s="30"/>
      <c r="U664" s="9"/>
      <c r="V664" s="181" t="e">
        <f t="shared" si="56"/>
        <v>#DIV/0!</v>
      </c>
      <c r="W664" s="9"/>
      <c r="X664" s="47"/>
      <c r="Y664" s="181">
        <f t="shared" si="55"/>
        <v>0</v>
      </c>
      <c r="Z664" s="9"/>
      <c r="AA664" s="9"/>
      <c r="AB664" s="9"/>
      <c r="AC664" s="9"/>
    </row>
    <row r="665" spans="1:29" ht="14.25">
      <c r="A665" s="10"/>
      <c r="B665" s="9"/>
      <c r="C665" s="11"/>
      <c r="D665" s="9"/>
      <c r="E665" s="9"/>
      <c r="F665" s="9"/>
      <c r="G665" s="76"/>
      <c r="H665" s="13"/>
      <c r="I665" s="9"/>
      <c r="J665" s="9"/>
      <c r="K665" s="226"/>
      <c r="L665" s="359"/>
      <c r="M665" s="175"/>
      <c r="N665" s="227"/>
      <c r="O665" s="227"/>
      <c r="P665" s="85"/>
      <c r="Q665" s="229"/>
      <c r="R665" s="331"/>
      <c r="S665" s="332"/>
      <c r="T665" s="30"/>
      <c r="U665" s="9"/>
      <c r="V665" s="181" t="e">
        <f t="shared" si="56"/>
        <v>#DIV/0!</v>
      </c>
      <c r="W665" s="9"/>
      <c r="X665" s="47"/>
      <c r="Y665" s="181">
        <f t="shared" si="55"/>
        <v>0</v>
      </c>
      <c r="Z665" s="9"/>
      <c r="AA665" s="9"/>
      <c r="AB665" s="9"/>
      <c r="AC665" s="9"/>
    </row>
    <row r="666" spans="1:29" ht="14.25">
      <c r="A666" s="10"/>
      <c r="B666" s="9"/>
      <c r="C666" s="11"/>
      <c r="D666" s="9"/>
      <c r="E666" s="9"/>
      <c r="F666" s="9"/>
      <c r="G666" s="76"/>
      <c r="H666" s="13"/>
      <c r="I666" s="9"/>
      <c r="J666" s="9"/>
      <c r="K666" s="226"/>
      <c r="L666" s="359"/>
      <c r="M666" s="175"/>
      <c r="N666" s="227"/>
      <c r="O666" s="227"/>
      <c r="P666" s="85"/>
      <c r="Q666" s="229"/>
      <c r="R666" s="331"/>
      <c r="S666" s="332"/>
      <c r="T666" s="30"/>
      <c r="U666" s="9"/>
      <c r="V666" s="181" t="e">
        <f t="shared" si="56"/>
        <v>#DIV/0!</v>
      </c>
      <c r="W666" s="9"/>
      <c r="X666" s="47"/>
      <c r="Y666" s="181">
        <f t="shared" si="55"/>
        <v>0</v>
      </c>
      <c r="Z666" s="9"/>
      <c r="AA666" s="9"/>
      <c r="AB666" s="9"/>
      <c r="AC666" s="9"/>
    </row>
    <row r="667" spans="1:29" ht="14.25">
      <c r="A667" s="10"/>
      <c r="B667" s="9"/>
      <c r="C667" s="11"/>
      <c r="D667" s="9"/>
      <c r="E667" s="9"/>
      <c r="F667" s="9"/>
      <c r="G667" s="76"/>
      <c r="H667" s="13"/>
      <c r="I667" s="9"/>
      <c r="J667" s="9"/>
      <c r="K667" s="226"/>
      <c r="L667" s="359"/>
      <c r="M667" s="175"/>
      <c r="N667" s="227"/>
      <c r="O667" s="227"/>
      <c r="P667" s="85"/>
      <c r="Q667" s="229"/>
      <c r="R667" s="331"/>
      <c r="S667" s="332"/>
      <c r="T667" s="30"/>
      <c r="U667" s="9"/>
      <c r="V667" s="181" t="e">
        <f t="shared" si="56"/>
        <v>#DIV/0!</v>
      </c>
      <c r="W667" s="9"/>
      <c r="X667" s="47"/>
      <c r="Y667" s="181">
        <f t="shared" si="55"/>
        <v>0</v>
      </c>
      <c r="Z667" s="9"/>
      <c r="AA667" s="9"/>
      <c r="AB667" s="9"/>
      <c r="AC667" s="9"/>
    </row>
    <row r="668" spans="1:29" ht="14.25">
      <c r="A668" s="10"/>
      <c r="B668" s="9"/>
      <c r="C668" s="11"/>
      <c r="D668" s="9"/>
      <c r="E668" s="9"/>
      <c r="F668" s="9"/>
      <c r="G668" s="76"/>
      <c r="H668" s="13"/>
      <c r="I668" s="9"/>
      <c r="J668" s="9"/>
      <c r="K668" s="226"/>
      <c r="L668" s="359"/>
      <c r="M668" s="175"/>
      <c r="N668" s="227"/>
      <c r="O668" s="227"/>
      <c r="P668" s="85"/>
      <c r="Q668" s="229"/>
      <c r="R668" s="331"/>
      <c r="S668" s="332"/>
      <c r="T668" s="30"/>
      <c r="U668" s="9"/>
      <c r="V668" s="181" t="e">
        <f t="shared" si="56"/>
        <v>#DIV/0!</v>
      </c>
      <c r="W668" s="9"/>
      <c r="X668" s="47"/>
      <c r="Y668" s="181">
        <f t="shared" si="55"/>
        <v>0</v>
      </c>
      <c r="Z668" s="9"/>
      <c r="AA668" s="9"/>
      <c r="AB668" s="9"/>
      <c r="AC668" s="9"/>
    </row>
    <row r="669" spans="1:29" ht="14.25">
      <c r="A669" s="10"/>
      <c r="B669" s="9"/>
      <c r="C669" s="11"/>
      <c r="D669" s="9"/>
      <c r="E669" s="9"/>
      <c r="F669" s="9"/>
      <c r="G669" s="76"/>
      <c r="H669" s="13"/>
      <c r="I669" s="9"/>
      <c r="J669" s="9"/>
      <c r="K669" s="226"/>
      <c r="L669" s="359"/>
      <c r="M669" s="175"/>
      <c r="N669" s="227"/>
      <c r="O669" s="227"/>
      <c r="P669" s="85"/>
      <c r="Q669" s="229"/>
      <c r="R669" s="331"/>
      <c r="S669" s="332"/>
      <c r="T669" s="30"/>
      <c r="U669" s="9"/>
      <c r="V669" s="181" t="e">
        <f t="shared" si="56"/>
        <v>#DIV/0!</v>
      </c>
      <c r="W669" s="9"/>
      <c r="X669" s="47"/>
      <c r="Y669" s="181">
        <f t="shared" si="55"/>
        <v>0</v>
      </c>
      <c r="Z669" s="9"/>
      <c r="AA669" s="9"/>
      <c r="AB669" s="9"/>
      <c r="AC669" s="9"/>
    </row>
    <row r="670" spans="1:29" ht="14.25">
      <c r="A670" s="10"/>
      <c r="B670" s="9"/>
      <c r="C670" s="11"/>
      <c r="D670" s="9"/>
      <c r="E670" s="9"/>
      <c r="F670" s="9"/>
      <c r="G670" s="76"/>
      <c r="H670" s="13"/>
      <c r="I670" s="9"/>
      <c r="J670" s="9"/>
      <c r="K670" s="226"/>
      <c r="L670" s="359"/>
      <c r="M670" s="175"/>
      <c r="N670" s="227"/>
      <c r="O670" s="227"/>
      <c r="P670" s="85"/>
      <c r="Q670" s="229"/>
      <c r="R670" s="331"/>
      <c r="S670" s="332"/>
      <c r="T670" s="30"/>
      <c r="U670" s="9"/>
      <c r="V670" s="181" t="e">
        <f t="shared" si="56"/>
        <v>#DIV/0!</v>
      </c>
      <c r="W670" s="9"/>
      <c r="X670" s="47"/>
      <c r="Y670" s="181">
        <f t="shared" si="55"/>
        <v>0</v>
      </c>
      <c r="Z670" s="9"/>
      <c r="AA670" s="9"/>
      <c r="AB670" s="9"/>
      <c r="AC670" s="9"/>
    </row>
    <row r="671" spans="1:29" ht="14.25">
      <c r="A671" s="10"/>
      <c r="B671" s="9"/>
      <c r="C671" s="11"/>
      <c r="D671" s="9"/>
      <c r="E671" s="9"/>
      <c r="F671" s="9"/>
      <c r="G671" s="76"/>
      <c r="H671" s="13"/>
      <c r="I671" s="9"/>
      <c r="J671" s="9"/>
      <c r="K671" s="226"/>
      <c r="L671" s="359"/>
      <c r="M671" s="175"/>
      <c r="N671" s="227"/>
      <c r="O671" s="227"/>
      <c r="P671" s="85"/>
      <c r="Q671" s="229"/>
      <c r="R671" s="331"/>
      <c r="S671" s="332"/>
      <c r="T671" s="30"/>
      <c r="U671" s="9"/>
      <c r="V671" s="181" t="e">
        <f t="shared" si="56"/>
        <v>#DIV/0!</v>
      </c>
      <c r="W671" s="9"/>
      <c r="X671" s="47"/>
      <c r="Y671" s="181">
        <f t="shared" si="55"/>
        <v>0</v>
      </c>
      <c r="Z671" s="9"/>
      <c r="AA671" s="9"/>
      <c r="AB671" s="9"/>
      <c r="AC671" s="9"/>
    </row>
    <row r="672" spans="1:29" ht="14.25">
      <c r="A672" s="10"/>
      <c r="B672" s="9"/>
      <c r="C672" s="11"/>
      <c r="D672" s="9"/>
      <c r="E672" s="9"/>
      <c r="F672" s="9"/>
      <c r="G672" s="76"/>
      <c r="H672" s="13"/>
      <c r="I672" s="9"/>
      <c r="J672" s="9"/>
      <c r="K672" s="226"/>
      <c r="L672" s="359"/>
      <c r="M672" s="175"/>
      <c r="N672" s="227"/>
      <c r="O672" s="227"/>
      <c r="P672" s="85"/>
      <c r="Q672" s="229"/>
      <c r="R672" s="331"/>
      <c r="S672" s="332"/>
      <c r="T672" s="30"/>
      <c r="U672" s="9"/>
      <c r="V672" s="181" t="e">
        <f t="shared" si="56"/>
        <v>#DIV/0!</v>
      </c>
      <c r="W672" s="9"/>
      <c r="X672" s="47"/>
      <c r="Y672" s="181">
        <f t="shared" si="55"/>
        <v>0</v>
      </c>
      <c r="Z672" s="9"/>
      <c r="AA672" s="9"/>
      <c r="AB672" s="9"/>
      <c r="AC672" s="9"/>
    </row>
    <row r="673" spans="1:29" ht="14.25">
      <c r="A673" s="10"/>
      <c r="B673" s="9"/>
      <c r="C673" s="11"/>
      <c r="D673" s="9"/>
      <c r="E673" s="9"/>
      <c r="F673" s="9"/>
      <c r="G673" s="76"/>
      <c r="H673" s="13"/>
      <c r="I673" s="9"/>
      <c r="J673" s="9"/>
      <c r="K673" s="226"/>
      <c r="L673" s="359"/>
      <c r="M673" s="175"/>
      <c r="N673" s="227"/>
      <c r="O673" s="227"/>
      <c r="P673" s="85"/>
      <c r="Q673" s="229"/>
      <c r="R673" s="331"/>
      <c r="S673" s="332"/>
      <c r="T673" s="30"/>
      <c r="U673" s="9"/>
      <c r="V673" s="181" t="e">
        <f t="shared" si="56"/>
        <v>#DIV/0!</v>
      </c>
      <c r="W673" s="9"/>
      <c r="X673" s="47"/>
      <c r="Y673" s="181">
        <f t="shared" si="55"/>
        <v>0</v>
      </c>
      <c r="Z673" s="9"/>
      <c r="AA673" s="9"/>
      <c r="AB673" s="9"/>
      <c r="AC673" s="9"/>
    </row>
    <row r="674" spans="1:29" ht="14.25">
      <c r="A674" s="10"/>
      <c r="B674" s="9"/>
      <c r="C674" s="11"/>
      <c r="D674" s="9"/>
      <c r="E674" s="9"/>
      <c r="F674" s="9"/>
      <c r="G674" s="76"/>
      <c r="H674" s="13"/>
      <c r="I674" s="9"/>
      <c r="J674" s="9"/>
      <c r="K674" s="226"/>
      <c r="L674" s="359"/>
      <c r="M674" s="175"/>
      <c r="N674" s="227"/>
      <c r="O674" s="227"/>
      <c r="P674" s="85"/>
      <c r="Q674" s="229"/>
      <c r="R674" s="331"/>
      <c r="S674" s="332"/>
      <c r="T674" s="30"/>
      <c r="U674" s="9"/>
      <c r="V674" s="181" t="e">
        <f t="shared" si="56"/>
        <v>#DIV/0!</v>
      </c>
      <c r="W674" s="9"/>
      <c r="X674" s="47"/>
      <c r="Y674" s="181">
        <f t="shared" si="55"/>
        <v>0</v>
      </c>
      <c r="Z674" s="9"/>
      <c r="AA674" s="9"/>
      <c r="AB674" s="9"/>
      <c r="AC674" s="9"/>
    </row>
    <row r="675" spans="1:29" ht="14.25">
      <c r="A675" s="10"/>
      <c r="B675" s="9"/>
      <c r="C675" s="11"/>
      <c r="D675" s="9"/>
      <c r="E675" s="9"/>
      <c r="F675" s="9"/>
      <c r="G675" s="76"/>
      <c r="H675" s="13"/>
      <c r="I675" s="9"/>
      <c r="J675" s="9"/>
      <c r="K675" s="226"/>
      <c r="L675" s="359"/>
      <c r="M675" s="175"/>
      <c r="N675" s="227"/>
      <c r="O675" s="227"/>
      <c r="P675" s="85"/>
      <c r="Q675" s="229"/>
      <c r="R675" s="331"/>
      <c r="S675" s="332"/>
      <c r="T675" s="30"/>
      <c r="U675" s="9"/>
      <c r="V675" s="181" t="e">
        <f t="shared" si="56"/>
        <v>#DIV/0!</v>
      </c>
      <c r="W675" s="9"/>
      <c r="X675" s="47"/>
      <c r="Y675" s="181">
        <f t="shared" si="55"/>
        <v>0</v>
      </c>
      <c r="Z675" s="9"/>
      <c r="AA675" s="9"/>
      <c r="AB675" s="9"/>
      <c r="AC675" s="9"/>
    </row>
    <row r="676" spans="1:29" ht="14.25">
      <c r="A676" s="10"/>
      <c r="B676" s="9"/>
      <c r="C676" s="11"/>
      <c r="D676" s="9"/>
      <c r="E676" s="9"/>
      <c r="F676" s="9"/>
      <c r="G676" s="76"/>
      <c r="H676" s="13"/>
      <c r="I676" s="9"/>
      <c r="J676" s="9"/>
      <c r="K676" s="226"/>
      <c r="L676" s="359"/>
      <c r="M676" s="175"/>
      <c r="N676" s="227"/>
      <c r="O676" s="227"/>
      <c r="P676" s="85"/>
      <c r="Q676" s="229"/>
      <c r="R676" s="331"/>
      <c r="S676" s="332"/>
      <c r="T676" s="30"/>
      <c r="U676" s="9"/>
      <c r="V676" s="181" t="e">
        <f t="shared" si="56"/>
        <v>#DIV/0!</v>
      </c>
      <c r="W676" s="9"/>
      <c r="X676" s="47"/>
      <c r="Y676" s="181">
        <f t="shared" si="55"/>
        <v>0</v>
      </c>
      <c r="Z676" s="9"/>
      <c r="AA676" s="9"/>
      <c r="AB676" s="9"/>
      <c r="AC676" s="9"/>
    </row>
    <row r="677" spans="1:29" ht="14.25">
      <c r="A677" s="10"/>
      <c r="B677" s="9"/>
      <c r="C677" s="11"/>
      <c r="D677" s="9"/>
      <c r="E677" s="9"/>
      <c r="F677" s="9"/>
      <c r="G677" s="76"/>
      <c r="H677" s="13"/>
      <c r="I677" s="9"/>
      <c r="J677" s="9"/>
      <c r="K677" s="226"/>
      <c r="L677" s="359"/>
      <c r="M677" s="175"/>
      <c r="N677" s="227"/>
      <c r="O677" s="227"/>
      <c r="P677" s="85"/>
      <c r="Q677" s="229"/>
      <c r="R677" s="331"/>
      <c r="S677" s="332"/>
      <c r="T677" s="30"/>
      <c r="U677" s="9"/>
      <c r="V677" s="181" t="e">
        <f t="shared" si="56"/>
        <v>#DIV/0!</v>
      </c>
      <c r="W677" s="9"/>
      <c r="X677" s="47"/>
      <c r="Y677" s="181">
        <f t="shared" si="55"/>
        <v>0</v>
      </c>
      <c r="Z677" s="9"/>
      <c r="AA677" s="9"/>
      <c r="AB677" s="9"/>
      <c r="AC677" s="9"/>
    </row>
    <row r="678" spans="1:29" ht="14.25">
      <c r="A678" s="10"/>
      <c r="B678" s="9"/>
      <c r="C678" s="11"/>
      <c r="D678" s="9"/>
      <c r="E678" s="9"/>
      <c r="F678" s="9"/>
      <c r="G678" s="76"/>
      <c r="H678" s="13"/>
      <c r="I678" s="9"/>
      <c r="J678" s="9"/>
      <c r="K678" s="226"/>
      <c r="L678" s="359"/>
      <c r="M678" s="175"/>
      <c r="N678" s="227"/>
      <c r="O678" s="227"/>
      <c r="P678" s="85"/>
      <c r="Q678" s="229"/>
      <c r="R678" s="331"/>
      <c r="S678" s="332"/>
      <c r="T678" s="30"/>
      <c r="U678" s="9"/>
      <c r="V678" s="181" t="e">
        <f t="shared" si="56"/>
        <v>#DIV/0!</v>
      </c>
      <c r="W678" s="9"/>
      <c r="X678" s="47"/>
      <c r="Y678" s="181">
        <f t="shared" si="55"/>
        <v>0</v>
      </c>
      <c r="Z678" s="9"/>
      <c r="AA678" s="9"/>
      <c r="AB678" s="9"/>
      <c r="AC678" s="9"/>
    </row>
    <row r="679" spans="1:29" ht="14.25">
      <c r="A679" s="10"/>
      <c r="B679" s="9"/>
      <c r="C679" s="11"/>
      <c r="D679" s="9"/>
      <c r="E679" s="9"/>
      <c r="F679" s="9"/>
      <c r="G679" s="76"/>
      <c r="H679" s="13"/>
      <c r="I679" s="9"/>
      <c r="J679" s="9"/>
      <c r="K679" s="226"/>
      <c r="L679" s="359"/>
      <c r="M679" s="175"/>
      <c r="N679" s="227"/>
      <c r="O679" s="227"/>
      <c r="P679" s="85"/>
      <c r="Q679" s="229"/>
      <c r="R679" s="331"/>
      <c r="S679" s="332"/>
      <c r="T679" s="30"/>
      <c r="U679" s="9"/>
      <c r="V679" s="181" t="e">
        <f t="shared" si="56"/>
        <v>#DIV/0!</v>
      </c>
      <c r="W679" s="9"/>
      <c r="X679" s="47"/>
      <c r="Y679" s="181">
        <f t="shared" si="55"/>
        <v>0</v>
      </c>
      <c r="Z679" s="9"/>
      <c r="AA679" s="9"/>
      <c r="AB679" s="9"/>
      <c r="AC679" s="9"/>
    </row>
    <row r="680" spans="1:29" ht="14.25">
      <c r="A680" s="10"/>
      <c r="B680" s="9"/>
      <c r="C680" s="11"/>
      <c r="D680" s="9"/>
      <c r="E680" s="9"/>
      <c r="F680" s="9"/>
      <c r="G680" s="76"/>
      <c r="H680" s="13"/>
      <c r="I680" s="9"/>
      <c r="J680" s="9"/>
      <c r="K680" s="226"/>
      <c r="L680" s="359"/>
      <c r="M680" s="175"/>
      <c r="N680" s="227"/>
      <c r="O680" s="227"/>
      <c r="P680" s="85"/>
      <c r="Q680" s="229"/>
      <c r="R680" s="331"/>
      <c r="S680" s="332"/>
      <c r="T680" s="30"/>
      <c r="U680" s="9"/>
      <c r="V680" s="181" t="e">
        <f t="shared" si="56"/>
        <v>#DIV/0!</v>
      </c>
      <c r="W680" s="9"/>
      <c r="X680" s="47"/>
      <c r="Y680" s="181">
        <f t="shared" si="55"/>
        <v>0</v>
      </c>
      <c r="Z680" s="9"/>
      <c r="AA680" s="9"/>
      <c r="AB680" s="9"/>
      <c r="AC680" s="9"/>
    </row>
    <row r="681" spans="1:29" ht="14.25">
      <c r="A681" s="10"/>
      <c r="B681" s="9"/>
      <c r="C681" s="11"/>
      <c r="D681" s="9"/>
      <c r="E681" s="9"/>
      <c r="F681" s="9"/>
      <c r="G681" s="76"/>
      <c r="H681" s="13"/>
      <c r="I681" s="9"/>
      <c r="J681" s="9"/>
      <c r="K681" s="226"/>
      <c r="L681" s="359"/>
      <c r="M681" s="175"/>
      <c r="N681" s="227"/>
      <c r="O681" s="227"/>
      <c r="P681" s="85"/>
      <c r="Q681" s="229"/>
      <c r="R681" s="331"/>
      <c r="S681" s="332"/>
      <c r="T681" s="30"/>
      <c r="U681" s="9"/>
      <c r="V681" s="181" t="e">
        <f t="shared" si="56"/>
        <v>#DIV/0!</v>
      </c>
      <c r="W681" s="9"/>
      <c r="X681" s="47"/>
      <c r="Y681" s="181">
        <f t="shared" si="55"/>
        <v>0</v>
      </c>
      <c r="Z681" s="9"/>
      <c r="AA681" s="9"/>
      <c r="AB681" s="9"/>
      <c r="AC681" s="9"/>
    </row>
    <row r="682" spans="1:29" ht="14.25">
      <c r="A682" s="10"/>
      <c r="B682" s="9"/>
      <c r="C682" s="11"/>
      <c r="D682" s="9"/>
      <c r="E682" s="9"/>
      <c r="F682" s="9"/>
      <c r="G682" s="76"/>
      <c r="H682" s="13"/>
      <c r="I682" s="9"/>
      <c r="J682" s="9"/>
      <c r="K682" s="226"/>
      <c r="L682" s="359"/>
      <c r="M682" s="175"/>
      <c r="N682" s="227"/>
      <c r="O682" s="227"/>
      <c r="P682" s="85"/>
      <c r="Q682" s="229"/>
      <c r="R682" s="331"/>
      <c r="S682" s="332"/>
      <c r="T682" s="30"/>
      <c r="U682" s="9"/>
      <c r="V682" s="181" t="e">
        <f t="shared" si="56"/>
        <v>#DIV/0!</v>
      </c>
      <c r="W682" s="9"/>
      <c r="X682" s="47"/>
      <c r="Y682" s="181">
        <f t="shared" si="55"/>
        <v>0</v>
      </c>
      <c r="Z682" s="9"/>
      <c r="AA682" s="9"/>
      <c r="AB682" s="9"/>
      <c r="AC682" s="9"/>
    </row>
    <row r="683" spans="1:29" ht="14.25">
      <c r="A683" s="10"/>
      <c r="B683" s="9"/>
      <c r="C683" s="11"/>
      <c r="D683" s="9"/>
      <c r="E683" s="9"/>
      <c r="F683" s="9"/>
      <c r="G683" s="76"/>
      <c r="H683" s="13"/>
      <c r="I683" s="9"/>
      <c r="J683" s="9"/>
      <c r="K683" s="226"/>
      <c r="L683" s="359"/>
      <c r="M683" s="175"/>
      <c r="N683" s="227"/>
      <c r="O683" s="227"/>
      <c r="P683" s="85"/>
      <c r="Q683" s="229"/>
      <c r="R683" s="331"/>
      <c r="S683" s="332"/>
      <c r="T683" s="30"/>
      <c r="U683" s="9"/>
      <c r="V683" s="181" t="e">
        <f t="shared" si="56"/>
        <v>#DIV/0!</v>
      </c>
      <c r="W683" s="9"/>
      <c r="X683" s="47"/>
      <c r="Y683" s="181">
        <f t="shared" si="55"/>
        <v>0</v>
      </c>
      <c r="Z683" s="9"/>
      <c r="AA683" s="9"/>
      <c r="AB683" s="9"/>
      <c r="AC683" s="9"/>
    </row>
    <row r="684" spans="1:29" ht="14.25">
      <c r="A684" s="10"/>
      <c r="B684" s="9"/>
      <c r="C684" s="11"/>
      <c r="D684" s="9"/>
      <c r="E684" s="9"/>
      <c r="F684" s="9"/>
      <c r="G684" s="76"/>
      <c r="H684" s="13"/>
      <c r="I684" s="9"/>
      <c r="J684" s="9"/>
      <c r="K684" s="226"/>
      <c r="L684" s="359"/>
      <c r="M684" s="175"/>
      <c r="N684" s="227"/>
      <c r="O684" s="227"/>
      <c r="P684" s="85"/>
      <c r="Q684" s="229"/>
      <c r="R684" s="331"/>
      <c r="S684" s="332"/>
      <c r="T684" s="30"/>
      <c r="U684" s="9"/>
      <c r="V684" s="181" t="e">
        <f t="shared" si="56"/>
        <v>#DIV/0!</v>
      </c>
      <c r="W684" s="9"/>
      <c r="X684" s="47"/>
      <c r="Y684" s="181">
        <f t="shared" si="55"/>
        <v>0</v>
      </c>
      <c r="Z684" s="9"/>
      <c r="AA684" s="9"/>
      <c r="AB684" s="9"/>
      <c r="AC684" s="9"/>
    </row>
    <row r="685" spans="1:29" ht="14.25">
      <c r="A685" s="10"/>
      <c r="B685" s="9"/>
      <c r="C685" s="11"/>
      <c r="D685" s="9"/>
      <c r="E685" s="9"/>
      <c r="F685" s="9"/>
      <c r="G685" s="76"/>
      <c r="H685" s="13"/>
      <c r="I685" s="9"/>
      <c r="J685" s="9"/>
      <c r="K685" s="226"/>
      <c r="L685" s="359"/>
      <c r="M685" s="175"/>
      <c r="N685" s="227"/>
      <c r="O685" s="227"/>
      <c r="P685" s="85"/>
      <c r="Q685" s="229"/>
      <c r="R685" s="331"/>
      <c r="S685" s="332"/>
      <c r="T685" s="30"/>
      <c r="U685" s="9"/>
      <c r="V685" s="181" t="e">
        <f t="shared" si="56"/>
        <v>#DIV/0!</v>
      </c>
      <c r="W685" s="9"/>
      <c r="X685" s="47"/>
      <c r="Y685" s="181">
        <f t="shared" si="55"/>
        <v>0</v>
      </c>
      <c r="Z685" s="9"/>
      <c r="AA685" s="9"/>
      <c r="AB685" s="9"/>
      <c r="AC685" s="9"/>
    </row>
    <row r="686" spans="1:29" ht="14.25">
      <c r="A686" s="10"/>
      <c r="B686" s="9"/>
      <c r="C686" s="11"/>
      <c r="D686" s="9"/>
      <c r="E686" s="9"/>
      <c r="F686" s="9"/>
      <c r="G686" s="76"/>
      <c r="H686" s="13"/>
      <c r="I686" s="9"/>
      <c r="J686" s="9"/>
      <c r="K686" s="226"/>
      <c r="L686" s="359"/>
      <c r="M686" s="175"/>
      <c r="N686" s="227"/>
      <c r="O686" s="227"/>
      <c r="P686" s="85"/>
      <c r="Q686" s="229"/>
      <c r="R686" s="331"/>
      <c r="S686" s="332"/>
      <c r="T686" s="30"/>
      <c r="U686" s="9"/>
      <c r="V686" s="181" t="e">
        <f t="shared" si="56"/>
        <v>#DIV/0!</v>
      </c>
      <c r="W686" s="9"/>
      <c r="X686" s="47"/>
      <c r="Y686" s="181">
        <f t="shared" si="55"/>
        <v>0</v>
      </c>
      <c r="Z686" s="9"/>
      <c r="AA686" s="9"/>
      <c r="AB686" s="9"/>
      <c r="AC686" s="9"/>
    </row>
    <row r="687" spans="1:29" ht="14.25">
      <c r="A687" s="10"/>
      <c r="B687" s="9"/>
      <c r="C687" s="11"/>
      <c r="D687" s="9"/>
      <c r="E687" s="9"/>
      <c r="F687" s="9"/>
      <c r="G687" s="76"/>
      <c r="H687" s="13"/>
      <c r="I687" s="9"/>
      <c r="J687" s="9"/>
      <c r="K687" s="226"/>
      <c r="L687" s="359"/>
      <c r="M687" s="175"/>
      <c r="N687" s="227"/>
      <c r="O687" s="227"/>
      <c r="P687" s="85"/>
      <c r="Q687" s="229"/>
      <c r="R687" s="331"/>
      <c r="S687" s="332"/>
      <c r="T687" s="30"/>
      <c r="U687" s="9"/>
      <c r="V687" s="181" t="e">
        <f t="shared" si="56"/>
        <v>#DIV/0!</v>
      </c>
      <c r="W687" s="9"/>
      <c r="X687" s="47"/>
      <c r="Y687" s="181">
        <f t="shared" si="55"/>
        <v>0</v>
      </c>
      <c r="Z687" s="9"/>
      <c r="AA687" s="9"/>
      <c r="AB687" s="9"/>
      <c r="AC687" s="9"/>
    </row>
    <row r="688" spans="1:29" ht="14.25">
      <c r="A688" s="10"/>
      <c r="B688" s="9"/>
      <c r="C688" s="11"/>
      <c r="D688" s="9"/>
      <c r="E688" s="9"/>
      <c r="F688" s="9"/>
      <c r="G688" s="76"/>
      <c r="H688" s="13"/>
      <c r="I688" s="9"/>
      <c r="J688" s="9"/>
      <c r="K688" s="226"/>
      <c r="L688" s="359"/>
      <c r="M688" s="175"/>
      <c r="N688" s="227"/>
      <c r="O688" s="227"/>
      <c r="P688" s="85"/>
      <c r="Q688" s="229"/>
      <c r="R688" s="331"/>
      <c r="S688" s="332"/>
      <c r="T688" s="30"/>
      <c r="U688" s="9"/>
      <c r="V688" s="181" t="e">
        <f t="shared" si="56"/>
        <v>#DIV/0!</v>
      </c>
      <c r="W688" s="9"/>
      <c r="X688" s="47"/>
      <c r="Y688" s="181">
        <f t="shared" si="55"/>
        <v>0</v>
      </c>
      <c r="Z688" s="9"/>
      <c r="AA688" s="9"/>
      <c r="AB688" s="9"/>
      <c r="AC688" s="9"/>
    </row>
    <row r="689" spans="1:29" ht="14.25">
      <c r="A689" s="10"/>
      <c r="B689" s="9"/>
      <c r="C689" s="11"/>
      <c r="D689" s="9"/>
      <c r="E689" s="9"/>
      <c r="F689" s="9"/>
      <c r="G689" s="76"/>
      <c r="H689" s="13"/>
      <c r="I689" s="9"/>
      <c r="J689" s="9"/>
      <c r="K689" s="226"/>
      <c r="L689" s="359"/>
      <c r="M689" s="175"/>
      <c r="N689" s="227"/>
      <c r="O689" s="227"/>
      <c r="P689" s="85"/>
      <c r="Q689" s="229"/>
      <c r="R689" s="331"/>
      <c r="S689" s="332"/>
      <c r="T689" s="30"/>
      <c r="U689" s="9"/>
      <c r="V689" s="181" t="e">
        <f t="shared" si="56"/>
        <v>#DIV/0!</v>
      </c>
      <c r="W689" s="9"/>
      <c r="X689" s="47"/>
      <c r="Y689" s="181">
        <f t="shared" si="55"/>
        <v>0</v>
      </c>
      <c r="Z689" s="9"/>
      <c r="AA689" s="9"/>
      <c r="AB689" s="9"/>
      <c r="AC689" s="9"/>
    </row>
    <row r="690" spans="1:29" ht="14.25">
      <c r="A690" s="10"/>
      <c r="B690" s="9"/>
      <c r="C690" s="11"/>
      <c r="D690" s="9"/>
      <c r="E690" s="9"/>
      <c r="F690" s="9"/>
      <c r="G690" s="76"/>
      <c r="H690" s="13"/>
      <c r="I690" s="9"/>
      <c r="J690" s="9"/>
      <c r="K690" s="226"/>
      <c r="L690" s="359"/>
      <c r="M690" s="175"/>
      <c r="N690" s="227"/>
      <c r="O690" s="227"/>
      <c r="P690" s="85"/>
      <c r="Q690" s="229"/>
      <c r="R690" s="331"/>
      <c r="S690" s="332"/>
      <c r="T690" s="30"/>
      <c r="U690" s="9"/>
      <c r="V690" s="181" t="e">
        <f t="shared" si="56"/>
        <v>#DIV/0!</v>
      </c>
      <c r="W690" s="9"/>
      <c r="X690" s="47"/>
      <c r="Y690" s="181">
        <f t="shared" si="55"/>
        <v>0</v>
      </c>
      <c r="Z690" s="9"/>
      <c r="AA690" s="9"/>
      <c r="AB690" s="9"/>
      <c r="AC690" s="9"/>
    </row>
    <row r="691" spans="1:29" ht="14.25">
      <c r="A691" s="10"/>
      <c r="B691" s="9"/>
      <c r="C691" s="11"/>
      <c r="D691" s="9"/>
      <c r="E691" s="9"/>
      <c r="F691" s="9"/>
      <c r="G691" s="76"/>
      <c r="H691" s="13"/>
      <c r="I691" s="9"/>
      <c r="J691" s="9"/>
      <c r="K691" s="226"/>
      <c r="L691" s="359"/>
      <c r="M691" s="175"/>
      <c r="N691" s="227"/>
      <c r="O691" s="227"/>
      <c r="P691" s="85"/>
      <c r="Q691" s="229"/>
      <c r="R691" s="331"/>
      <c r="S691" s="332"/>
      <c r="T691" s="30"/>
      <c r="U691" s="9"/>
      <c r="V691" s="181" t="e">
        <f t="shared" si="56"/>
        <v>#DIV/0!</v>
      </c>
      <c r="W691" s="9"/>
      <c r="X691" s="47"/>
      <c r="Y691" s="181">
        <f t="shared" si="55"/>
        <v>0</v>
      </c>
      <c r="Z691" s="9"/>
      <c r="AA691" s="9"/>
      <c r="AB691" s="9"/>
      <c r="AC691" s="9"/>
    </row>
    <row r="692" spans="1:29" ht="14.25">
      <c r="A692" s="10"/>
      <c r="B692" s="9"/>
      <c r="C692" s="11"/>
      <c r="D692" s="9"/>
      <c r="E692" s="9"/>
      <c r="F692" s="9"/>
      <c r="G692" s="76"/>
      <c r="H692" s="13"/>
      <c r="I692" s="9"/>
      <c r="J692" s="9"/>
      <c r="K692" s="226"/>
      <c r="L692" s="359"/>
      <c r="M692" s="175"/>
      <c r="N692" s="227"/>
      <c r="O692" s="227"/>
      <c r="P692" s="85"/>
      <c r="Q692" s="229"/>
      <c r="R692" s="331"/>
      <c r="S692" s="332"/>
      <c r="T692" s="30"/>
      <c r="U692" s="9"/>
      <c r="V692" s="181" t="e">
        <f t="shared" si="56"/>
        <v>#DIV/0!</v>
      </c>
      <c r="W692" s="9"/>
      <c r="X692" s="47"/>
      <c r="Y692" s="181">
        <f t="shared" si="55"/>
        <v>0</v>
      </c>
      <c r="Z692" s="9"/>
      <c r="AA692" s="9"/>
      <c r="AB692" s="9"/>
      <c r="AC692" s="9"/>
    </row>
    <row r="693" spans="1:29" ht="14.25">
      <c r="A693" s="10"/>
      <c r="B693" s="9"/>
      <c r="C693" s="11"/>
      <c r="D693" s="9"/>
      <c r="E693" s="9"/>
      <c r="F693" s="9"/>
      <c r="G693" s="76"/>
      <c r="H693" s="13"/>
      <c r="I693" s="9"/>
      <c r="J693" s="9"/>
      <c r="K693" s="226"/>
      <c r="L693" s="359"/>
      <c r="M693" s="175"/>
      <c r="N693" s="227"/>
      <c r="O693" s="227"/>
      <c r="P693" s="85"/>
      <c r="Q693" s="229"/>
      <c r="R693" s="331"/>
      <c r="S693" s="332"/>
      <c r="T693" s="30"/>
      <c r="U693" s="9"/>
      <c r="V693" s="181" t="e">
        <f t="shared" si="56"/>
        <v>#DIV/0!</v>
      </c>
      <c r="W693" s="9"/>
      <c r="X693" s="47"/>
      <c r="Y693" s="181">
        <f t="shared" si="55"/>
        <v>0</v>
      </c>
      <c r="Z693" s="9"/>
      <c r="AA693" s="9"/>
      <c r="AB693" s="9"/>
      <c r="AC693" s="9"/>
    </row>
    <row r="694" spans="1:29" ht="14.25">
      <c r="A694" s="10"/>
      <c r="B694" s="9"/>
      <c r="C694" s="11"/>
      <c r="D694" s="9"/>
      <c r="E694" s="9"/>
      <c r="F694" s="9"/>
      <c r="G694" s="76"/>
      <c r="H694" s="13"/>
      <c r="I694" s="9"/>
      <c r="J694" s="9"/>
      <c r="K694" s="226"/>
      <c r="L694" s="359"/>
      <c r="M694" s="175"/>
      <c r="N694" s="227"/>
      <c r="O694" s="227"/>
      <c r="P694" s="85"/>
      <c r="Q694" s="229"/>
      <c r="R694" s="331"/>
      <c r="S694" s="332"/>
      <c r="T694" s="30"/>
      <c r="U694" s="9"/>
      <c r="V694" s="181" t="e">
        <f t="shared" si="56"/>
        <v>#DIV/0!</v>
      </c>
      <c r="W694" s="9"/>
      <c r="X694" s="47"/>
      <c r="Y694" s="181">
        <f t="shared" si="55"/>
        <v>0</v>
      </c>
      <c r="Z694" s="9"/>
      <c r="AA694" s="9"/>
      <c r="AB694" s="9"/>
      <c r="AC694" s="9"/>
    </row>
    <row r="695" spans="1:29" ht="14.25">
      <c r="A695" s="10"/>
      <c r="B695" s="9"/>
      <c r="C695" s="11"/>
      <c r="D695" s="9"/>
      <c r="E695" s="9"/>
      <c r="F695" s="9"/>
      <c r="G695" s="76"/>
      <c r="H695" s="13"/>
      <c r="I695" s="9"/>
      <c r="J695" s="9"/>
      <c r="K695" s="226"/>
      <c r="L695" s="359"/>
      <c r="M695" s="175"/>
      <c r="N695" s="227"/>
      <c r="O695" s="227"/>
      <c r="P695" s="85"/>
      <c r="Q695" s="229"/>
      <c r="R695" s="331"/>
      <c r="S695" s="332"/>
      <c r="T695" s="30"/>
      <c r="U695" s="9"/>
      <c r="V695" s="181" t="e">
        <f t="shared" si="56"/>
        <v>#DIV/0!</v>
      </c>
      <c r="W695" s="9"/>
      <c r="X695" s="47"/>
      <c r="Y695" s="181">
        <f t="shared" si="55"/>
        <v>0</v>
      </c>
      <c r="Z695" s="9"/>
      <c r="AA695" s="9"/>
      <c r="AB695" s="9"/>
      <c r="AC695" s="9"/>
    </row>
    <row r="696" spans="1:29" ht="14.25">
      <c r="A696" s="10"/>
      <c r="B696" s="9"/>
      <c r="C696" s="11"/>
      <c r="D696" s="9"/>
      <c r="E696" s="9"/>
      <c r="F696" s="9"/>
      <c r="G696" s="76"/>
      <c r="H696" s="13"/>
      <c r="I696" s="9"/>
      <c r="J696" s="9"/>
      <c r="K696" s="226"/>
      <c r="L696" s="359"/>
      <c r="M696" s="175"/>
      <c r="N696" s="227"/>
      <c r="O696" s="227"/>
      <c r="P696" s="85"/>
      <c r="Q696" s="229"/>
      <c r="R696" s="331"/>
      <c r="S696" s="332"/>
      <c r="T696" s="30"/>
      <c r="U696" s="9"/>
      <c r="V696" s="181" t="e">
        <f t="shared" si="56"/>
        <v>#DIV/0!</v>
      </c>
      <c r="W696" s="9"/>
      <c r="X696" s="47"/>
      <c r="Y696" s="181">
        <f t="shared" si="55"/>
        <v>0</v>
      </c>
      <c r="Z696" s="9"/>
      <c r="AA696" s="9"/>
      <c r="AB696" s="9"/>
      <c r="AC696" s="9"/>
    </row>
    <row r="697" spans="1:29" ht="14.25">
      <c r="A697" s="10"/>
      <c r="B697" s="9"/>
      <c r="C697" s="11"/>
      <c r="D697" s="9"/>
      <c r="E697" s="9"/>
      <c r="F697" s="9"/>
      <c r="G697" s="76"/>
      <c r="H697" s="13"/>
      <c r="I697" s="9"/>
      <c r="J697" s="9"/>
      <c r="K697" s="226"/>
      <c r="L697" s="359"/>
      <c r="M697" s="175"/>
      <c r="N697" s="227"/>
      <c r="O697" s="227"/>
      <c r="P697" s="85"/>
      <c r="Q697" s="229"/>
      <c r="R697" s="331"/>
      <c r="S697" s="332"/>
      <c r="T697" s="30"/>
      <c r="U697" s="9"/>
      <c r="V697" s="181" t="e">
        <f t="shared" si="56"/>
        <v>#DIV/0!</v>
      </c>
      <c r="W697" s="9"/>
      <c r="X697" s="47"/>
      <c r="Y697" s="181">
        <f t="shared" si="55"/>
        <v>0</v>
      </c>
      <c r="Z697" s="9"/>
      <c r="AA697" s="9"/>
      <c r="AB697" s="9"/>
      <c r="AC697" s="9"/>
    </row>
    <row r="698" spans="1:29" ht="14.25">
      <c r="A698" s="10"/>
      <c r="B698" s="9"/>
      <c r="C698" s="11"/>
      <c r="D698" s="9"/>
      <c r="E698" s="9"/>
      <c r="F698" s="9"/>
      <c r="G698" s="76"/>
      <c r="H698" s="13"/>
      <c r="I698" s="9"/>
      <c r="J698" s="9"/>
      <c r="K698" s="226"/>
      <c r="L698" s="359"/>
      <c r="M698" s="175"/>
      <c r="N698" s="227"/>
      <c r="O698" s="227"/>
      <c r="P698" s="85"/>
      <c r="Q698" s="229"/>
      <c r="R698" s="331"/>
      <c r="S698" s="332"/>
      <c r="T698" s="30"/>
      <c r="U698" s="9"/>
      <c r="V698" s="181" t="e">
        <f t="shared" si="56"/>
        <v>#DIV/0!</v>
      </c>
      <c r="W698" s="9"/>
      <c r="X698" s="47"/>
      <c r="Y698" s="181">
        <f t="shared" si="55"/>
        <v>0</v>
      </c>
      <c r="Z698" s="9"/>
      <c r="AA698" s="9"/>
      <c r="AB698" s="9"/>
      <c r="AC698" s="9"/>
    </row>
    <row r="699" spans="1:29" ht="14.25">
      <c r="A699" s="10"/>
      <c r="B699" s="9"/>
      <c r="C699" s="11"/>
      <c r="D699" s="9"/>
      <c r="E699" s="9"/>
      <c r="F699" s="9"/>
      <c r="G699" s="76"/>
      <c r="H699" s="13"/>
      <c r="I699" s="9"/>
      <c r="J699" s="9"/>
      <c r="K699" s="226"/>
      <c r="L699" s="359"/>
      <c r="M699" s="175"/>
      <c r="N699" s="227"/>
      <c r="O699" s="227"/>
      <c r="P699" s="85"/>
      <c r="Q699" s="229"/>
      <c r="R699" s="331"/>
      <c r="S699" s="332"/>
      <c r="T699" s="30"/>
      <c r="U699" s="9"/>
      <c r="V699" s="181" t="e">
        <f t="shared" si="56"/>
        <v>#DIV/0!</v>
      </c>
      <c r="W699" s="9"/>
      <c r="X699" s="47"/>
      <c r="Y699" s="181">
        <f t="shared" si="55"/>
        <v>0</v>
      </c>
      <c r="Z699" s="9"/>
      <c r="AA699" s="9"/>
      <c r="AB699" s="9"/>
      <c r="AC699" s="9"/>
    </row>
    <row r="700" spans="1:29" ht="14.25">
      <c r="A700" s="10"/>
      <c r="B700" s="9"/>
      <c r="C700" s="11"/>
      <c r="D700" s="9"/>
      <c r="E700" s="9"/>
      <c r="F700" s="9"/>
      <c r="G700" s="76"/>
      <c r="H700" s="13"/>
      <c r="I700" s="9"/>
      <c r="J700" s="9"/>
      <c r="K700" s="226"/>
      <c r="L700" s="359"/>
      <c r="M700" s="175"/>
      <c r="N700" s="227"/>
      <c r="O700" s="227"/>
      <c r="P700" s="85"/>
      <c r="Q700" s="229"/>
      <c r="R700" s="331"/>
      <c r="S700" s="332"/>
      <c r="T700" s="30"/>
      <c r="U700" s="9"/>
      <c r="V700" s="181" t="e">
        <f t="shared" si="56"/>
        <v>#DIV/0!</v>
      </c>
      <c r="W700" s="9"/>
      <c r="X700" s="47"/>
      <c r="Y700" s="181">
        <f t="shared" si="55"/>
        <v>0</v>
      </c>
      <c r="Z700" s="9"/>
      <c r="AA700" s="9"/>
      <c r="AB700" s="9"/>
      <c r="AC700" s="9"/>
    </row>
    <row r="701" spans="1:29" ht="14.25">
      <c r="A701" s="10"/>
      <c r="B701" s="9"/>
      <c r="C701" s="11"/>
      <c r="D701" s="9"/>
      <c r="E701" s="9"/>
      <c r="F701" s="9"/>
      <c r="G701" s="76"/>
      <c r="H701" s="13"/>
      <c r="I701" s="9"/>
      <c r="J701" s="9"/>
      <c r="K701" s="226"/>
      <c r="L701" s="359"/>
      <c r="M701" s="175"/>
      <c r="N701" s="227"/>
      <c r="O701" s="227"/>
      <c r="P701" s="85"/>
      <c r="Q701" s="229"/>
      <c r="R701" s="331"/>
      <c r="S701" s="332"/>
      <c r="T701" s="30"/>
      <c r="U701" s="9"/>
      <c r="V701" s="181" t="e">
        <f t="shared" si="56"/>
        <v>#DIV/0!</v>
      </c>
      <c r="W701" s="9"/>
      <c r="X701" s="47"/>
      <c r="Y701" s="181">
        <f t="shared" si="55"/>
        <v>0</v>
      </c>
      <c r="Z701" s="9"/>
      <c r="AA701" s="9"/>
      <c r="AB701" s="9"/>
      <c r="AC701" s="9"/>
    </row>
    <row r="702" spans="1:29" ht="14.25">
      <c r="A702" s="10"/>
      <c r="B702" s="9"/>
      <c r="C702" s="11"/>
      <c r="D702" s="9"/>
      <c r="E702" s="9"/>
      <c r="F702" s="9"/>
      <c r="G702" s="76"/>
      <c r="H702" s="13"/>
      <c r="I702" s="9"/>
      <c r="J702" s="9"/>
      <c r="K702" s="226"/>
      <c r="L702" s="359"/>
      <c r="M702" s="175"/>
      <c r="N702" s="227"/>
      <c r="O702" s="227"/>
      <c r="P702" s="85"/>
      <c r="Q702" s="229"/>
      <c r="R702" s="331"/>
      <c r="S702" s="332"/>
      <c r="T702" s="30"/>
      <c r="U702" s="9"/>
      <c r="V702" s="181" t="e">
        <f t="shared" si="56"/>
        <v>#DIV/0!</v>
      </c>
      <c r="W702" s="9"/>
      <c r="X702" s="47"/>
      <c r="Y702" s="181">
        <f t="shared" si="55"/>
        <v>0</v>
      </c>
      <c r="Z702" s="9"/>
      <c r="AA702" s="9"/>
      <c r="AB702" s="9"/>
      <c r="AC702" s="9"/>
    </row>
    <row r="703" spans="1:29" ht="14.25">
      <c r="A703" s="10"/>
      <c r="B703" s="9"/>
      <c r="C703" s="11"/>
      <c r="D703" s="9"/>
      <c r="E703" s="9"/>
      <c r="F703" s="9"/>
      <c r="G703" s="76"/>
      <c r="H703" s="13"/>
      <c r="I703" s="9"/>
      <c r="J703" s="9"/>
      <c r="K703" s="226"/>
      <c r="L703" s="359"/>
      <c r="M703" s="175"/>
      <c r="N703" s="227"/>
      <c r="O703" s="227"/>
      <c r="P703" s="85"/>
      <c r="Q703" s="229"/>
      <c r="R703" s="331"/>
      <c r="S703" s="332"/>
      <c r="T703" s="30"/>
      <c r="U703" s="9"/>
      <c r="V703" s="181" t="e">
        <f t="shared" si="56"/>
        <v>#DIV/0!</v>
      </c>
      <c r="W703" s="9"/>
      <c r="X703" s="47"/>
      <c r="Y703" s="181">
        <f t="shared" si="55"/>
        <v>0</v>
      </c>
      <c r="Z703" s="9"/>
      <c r="AA703" s="9"/>
      <c r="AB703" s="9"/>
      <c r="AC703" s="9"/>
    </row>
    <row r="704" spans="1:29" ht="14.25">
      <c r="A704" s="10"/>
      <c r="B704" s="9"/>
      <c r="C704" s="11"/>
      <c r="D704" s="9"/>
      <c r="E704" s="9"/>
      <c r="F704" s="9"/>
      <c r="G704" s="76"/>
      <c r="H704" s="13"/>
      <c r="I704" s="9"/>
      <c r="J704" s="9"/>
      <c r="K704" s="226"/>
      <c r="L704" s="359"/>
      <c r="M704" s="175"/>
      <c r="N704" s="227"/>
      <c r="O704" s="227"/>
      <c r="P704" s="85"/>
      <c r="Q704" s="229"/>
      <c r="R704" s="331"/>
      <c r="S704" s="332"/>
      <c r="T704" s="30"/>
      <c r="U704" s="9"/>
      <c r="V704" s="181" t="e">
        <f t="shared" si="56"/>
        <v>#DIV/0!</v>
      </c>
      <c r="W704" s="9"/>
      <c r="X704" s="47"/>
      <c r="Y704" s="181">
        <f t="shared" si="55"/>
        <v>0</v>
      </c>
      <c r="Z704" s="9"/>
      <c r="AA704" s="9"/>
      <c r="AB704" s="9"/>
      <c r="AC704" s="9"/>
    </row>
    <row r="705" spans="1:29" ht="14.25">
      <c r="A705" s="10"/>
      <c r="B705" s="9"/>
      <c r="C705" s="11"/>
      <c r="D705" s="9"/>
      <c r="E705" s="9"/>
      <c r="F705" s="9"/>
      <c r="G705" s="76"/>
      <c r="H705" s="13"/>
      <c r="I705" s="9"/>
      <c r="J705" s="9"/>
      <c r="K705" s="226"/>
      <c r="L705" s="359"/>
      <c r="M705" s="175"/>
      <c r="N705" s="227"/>
      <c r="O705" s="227"/>
      <c r="P705" s="85"/>
      <c r="Q705" s="229"/>
      <c r="R705" s="331"/>
      <c r="S705" s="332"/>
      <c r="T705" s="30"/>
      <c r="U705" s="9"/>
      <c r="V705" s="181" t="e">
        <f t="shared" si="56"/>
        <v>#DIV/0!</v>
      </c>
      <c r="W705" s="9"/>
      <c r="X705" s="47"/>
      <c r="Y705" s="181">
        <f t="shared" si="55"/>
        <v>0</v>
      </c>
      <c r="Z705" s="9"/>
      <c r="AA705" s="9"/>
      <c r="AB705" s="9"/>
      <c r="AC705" s="9"/>
    </row>
    <row r="706" spans="1:29" ht="14.25">
      <c r="A706" s="10"/>
      <c r="B706" s="9"/>
      <c r="C706" s="11"/>
      <c r="D706" s="9"/>
      <c r="E706" s="9"/>
      <c r="F706" s="9"/>
      <c r="G706" s="76"/>
      <c r="H706" s="13"/>
      <c r="I706" s="9"/>
      <c r="J706" s="9"/>
      <c r="K706" s="226"/>
      <c r="L706" s="359"/>
      <c r="M706" s="175"/>
      <c r="N706" s="227"/>
      <c r="O706" s="227"/>
      <c r="P706" s="85"/>
      <c r="Q706" s="229"/>
      <c r="R706" s="331"/>
      <c r="S706" s="332"/>
      <c r="T706" s="30"/>
      <c r="U706" s="9"/>
      <c r="V706" s="181" t="e">
        <f t="shared" si="56"/>
        <v>#DIV/0!</v>
      </c>
      <c r="W706" s="9"/>
      <c r="X706" s="47"/>
      <c r="Y706" s="181">
        <f t="shared" si="55"/>
        <v>0</v>
      </c>
      <c r="Z706" s="9"/>
      <c r="AA706" s="9"/>
      <c r="AB706" s="9"/>
      <c r="AC706" s="9"/>
    </row>
    <row r="707" spans="1:29" ht="14.25">
      <c r="A707" s="10"/>
      <c r="B707" s="9"/>
      <c r="C707" s="11"/>
      <c r="D707" s="9"/>
      <c r="E707" s="9"/>
      <c r="F707" s="9"/>
      <c r="G707" s="76"/>
      <c r="H707" s="13"/>
      <c r="I707" s="9"/>
      <c r="J707" s="9"/>
      <c r="K707" s="226"/>
      <c r="L707" s="359"/>
      <c r="M707" s="175"/>
      <c r="N707" s="227"/>
      <c r="O707" s="227"/>
      <c r="P707" s="85"/>
      <c r="Q707" s="229"/>
      <c r="R707" s="331"/>
      <c r="S707" s="332"/>
      <c r="T707" s="30"/>
      <c r="U707" s="9"/>
      <c r="V707" s="181" t="e">
        <f t="shared" si="56"/>
        <v>#DIV/0!</v>
      </c>
      <c r="W707" s="9"/>
      <c r="X707" s="47"/>
      <c r="Y707" s="181">
        <f t="shared" si="55"/>
        <v>0</v>
      </c>
      <c r="Z707" s="9"/>
      <c r="AA707" s="9"/>
      <c r="AB707" s="9"/>
      <c r="AC707" s="9"/>
    </row>
    <row r="708" spans="1:29" ht="14.25">
      <c r="A708" s="10"/>
      <c r="B708" s="9"/>
      <c r="C708" s="11"/>
      <c r="D708" s="9"/>
      <c r="E708" s="9"/>
      <c r="F708" s="9"/>
      <c r="G708" s="76"/>
      <c r="H708" s="13"/>
      <c r="I708" s="9"/>
      <c r="J708" s="9"/>
      <c r="K708" s="226"/>
      <c r="L708" s="359"/>
      <c r="M708" s="175"/>
      <c r="N708" s="227"/>
      <c r="O708" s="227"/>
      <c r="P708" s="85"/>
      <c r="Q708" s="229"/>
      <c r="R708" s="331"/>
      <c r="S708" s="332"/>
      <c r="T708" s="30"/>
      <c r="U708" s="9"/>
      <c r="V708" s="181" t="e">
        <f t="shared" si="56"/>
        <v>#DIV/0!</v>
      </c>
      <c r="W708" s="9"/>
      <c r="X708" s="47"/>
      <c r="Y708" s="181">
        <f t="shared" si="55"/>
        <v>0</v>
      </c>
      <c r="Z708" s="9"/>
      <c r="AA708" s="9"/>
      <c r="AB708" s="9"/>
      <c r="AC708" s="9"/>
    </row>
    <row r="709" spans="1:29" ht="14.25">
      <c r="A709" s="10"/>
      <c r="B709" s="9"/>
      <c r="C709" s="11"/>
      <c r="D709" s="9"/>
      <c r="E709" s="9"/>
      <c r="F709" s="9"/>
      <c r="G709" s="76"/>
      <c r="H709" s="13"/>
      <c r="I709" s="9"/>
      <c r="J709" s="9"/>
      <c r="K709" s="226"/>
      <c r="L709" s="359"/>
      <c r="M709" s="175"/>
      <c r="N709" s="227"/>
      <c r="O709" s="227"/>
      <c r="P709" s="85"/>
      <c r="Q709" s="229"/>
      <c r="R709" s="331"/>
      <c r="S709" s="332"/>
      <c r="T709" s="30"/>
      <c r="U709" s="9"/>
      <c r="V709" s="181" t="e">
        <f t="shared" si="56"/>
        <v>#DIV/0!</v>
      </c>
      <c r="W709" s="9"/>
      <c r="X709" s="47"/>
      <c r="Y709" s="181">
        <f t="shared" si="55"/>
        <v>0</v>
      </c>
      <c r="Z709" s="9"/>
      <c r="AA709" s="9"/>
      <c r="AB709" s="9"/>
      <c r="AC709" s="9"/>
    </row>
    <row r="710" spans="1:29" ht="14.25">
      <c r="A710" s="10"/>
      <c r="B710" s="9"/>
      <c r="C710" s="11"/>
      <c r="D710" s="9"/>
      <c r="E710" s="9"/>
      <c r="F710" s="9"/>
      <c r="G710" s="76"/>
      <c r="H710" s="13"/>
      <c r="I710" s="9"/>
      <c r="J710" s="9"/>
      <c r="K710" s="226"/>
      <c r="L710" s="359"/>
      <c r="M710" s="175"/>
      <c r="N710" s="227"/>
      <c r="O710" s="227"/>
      <c r="P710" s="85"/>
      <c r="Q710" s="229"/>
      <c r="R710" s="331"/>
      <c r="S710" s="332"/>
      <c r="T710" s="30"/>
      <c r="U710" s="9"/>
      <c r="V710" s="181" t="e">
        <f t="shared" si="56"/>
        <v>#DIV/0!</v>
      </c>
      <c r="W710" s="9"/>
      <c r="X710" s="47"/>
      <c r="Y710" s="181">
        <f t="shared" si="55"/>
        <v>0</v>
      </c>
      <c r="Z710" s="9"/>
      <c r="AA710" s="9"/>
      <c r="AB710" s="9"/>
      <c r="AC710" s="9"/>
    </row>
    <row r="711" spans="1:29" ht="14.25">
      <c r="A711" s="10"/>
      <c r="B711" s="9"/>
      <c r="C711" s="11"/>
      <c r="D711" s="9"/>
      <c r="E711" s="9"/>
      <c r="F711" s="9"/>
      <c r="G711" s="76"/>
      <c r="H711" s="13"/>
      <c r="I711" s="9"/>
      <c r="J711" s="9"/>
      <c r="K711" s="226"/>
      <c r="L711" s="359"/>
      <c r="M711" s="175"/>
      <c r="N711" s="227"/>
      <c r="O711" s="227"/>
      <c r="P711" s="85"/>
      <c r="Q711" s="229"/>
      <c r="R711" s="331"/>
      <c r="S711" s="332"/>
      <c r="T711" s="30"/>
      <c r="U711" s="9"/>
      <c r="V711" s="181" t="e">
        <f t="shared" si="56"/>
        <v>#DIV/0!</v>
      </c>
      <c r="W711" s="9"/>
      <c r="X711" s="47"/>
      <c r="Y711" s="181">
        <f t="shared" si="55"/>
        <v>0</v>
      </c>
      <c r="Z711" s="9"/>
      <c r="AA711" s="9"/>
      <c r="AB711" s="9"/>
      <c r="AC711" s="9"/>
    </row>
    <row r="712" spans="1:29" ht="14.25">
      <c r="A712" s="10"/>
      <c r="B712" s="9"/>
      <c r="C712" s="11"/>
      <c r="D712" s="9"/>
      <c r="E712" s="9"/>
      <c r="F712" s="9"/>
      <c r="G712" s="76"/>
      <c r="H712" s="13"/>
      <c r="I712" s="9"/>
      <c r="J712" s="9"/>
      <c r="K712" s="226"/>
      <c r="L712" s="359"/>
      <c r="M712" s="175"/>
      <c r="N712" s="227"/>
      <c r="O712" s="227"/>
      <c r="P712" s="85"/>
      <c r="Q712" s="229"/>
      <c r="R712" s="331"/>
      <c r="S712" s="332"/>
      <c r="T712" s="30"/>
      <c r="U712" s="9"/>
      <c r="V712" s="181" t="e">
        <f t="shared" si="56"/>
        <v>#DIV/0!</v>
      </c>
      <c r="W712" s="9"/>
      <c r="X712" s="47"/>
      <c r="Y712" s="181">
        <f t="shared" si="55"/>
        <v>0</v>
      </c>
      <c r="Z712" s="9"/>
      <c r="AA712" s="9"/>
      <c r="AB712" s="9"/>
      <c r="AC712" s="9"/>
    </row>
    <row r="713" spans="1:29" ht="14.25">
      <c r="A713" s="10"/>
      <c r="B713" s="9"/>
      <c r="C713" s="11"/>
      <c r="D713" s="9"/>
      <c r="E713" s="9"/>
      <c r="F713" s="9"/>
      <c r="G713" s="76"/>
      <c r="H713" s="13"/>
      <c r="I713" s="9"/>
      <c r="J713" s="9"/>
      <c r="K713" s="226"/>
      <c r="L713" s="359"/>
      <c r="M713" s="175"/>
      <c r="N713" s="227"/>
      <c r="O713" s="227"/>
      <c r="P713" s="85"/>
      <c r="Q713" s="229"/>
      <c r="R713" s="331"/>
      <c r="S713" s="332"/>
      <c r="T713" s="30"/>
      <c r="U713" s="9"/>
      <c r="V713" s="181" t="e">
        <f t="shared" si="56"/>
        <v>#DIV/0!</v>
      </c>
      <c r="W713" s="9"/>
      <c r="X713" s="47"/>
      <c r="Y713" s="181">
        <f t="shared" si="55"/>
        <v>0</v>
      </c>
      <c r="Z713" s="9"/>
      <c r="AA713" s="9"/>
      <c r="AB713" s="9"/>
      <c r="AC713" s="9"/>
    </row>
    <row r="714" spans="1:29" ht="14.25">
      <c r="A714" s="10"/>
      <c r="B714" s="9"/>
      <c r="C714" s="11"/>
      <c r="D714" s="9"/>
      <c r="E714" s="9"/>
      <c r="F714" s="9"/>
      <c r="G714" s="76"/>
      <c r="H714" s="13"/>
      <c r="I714" s="9"/>
      <c r="J714" s="9"/>
      <c r="K714" s="226"/>
      <c r="L714" s="359"/>
      <c r="M714" s="175"/>
      <c r="N714" s="227"/>
      <c r="O714" s="227"/>
      <c r="P714" s="85"/>
      <c r="Q714" s="229"/>
      <c r="R714" s="331"/>
      <c r="S714" s="332"/>
      <c r="T714" s="30"/>
      <c r="U714" s="9"/>
      <c r="V714" s="181" t="e">
        <f t="shared" si="56"/>
        <v>#DIV/0!</v>
      </c>
      <c r="W714" s="9"/>
      <c r="X714" s="47"/>
      <c r="Y714" s="181">
        <f t="shared" si="55"/>
        <v>0</v>
      </c>
      <c r="Z714" s="9"/>
      <c r="AA714" s="9"/>
      <c r="AB714" s="9"/>
      <c r="AC714" s="9"/>
    </row>
    <row r="715" spans="1:29" ht="14.25">
      <c r="A715" s="10"/>
      <c r="B715" s="9"/>
      <c r="C715" s="11"/>
      <c r="D715" s="9"/>
      <c r="E715" s="9"/>
      <c r="F715" s="9"/>
      <c r="G715" s="76"/>
      <c r="H715" s="13"/>
      <c r="I715" s="9"/>
      <c r="J715" s="9"/>
      <c r="K715" s="226"/>
      <c r="L715" s="359"/>
      <c r="M715" s="175"/>
      <c r="N715" s="227"/>
      <c r="O715" s="227"/>
      <c r="P715" s="85"/>
      <c r="Q715" s="229"/>
      <c r="R715" s="331"/>
      <c r="S715" s="332"/>
      <c r="T715" s="30"/>
      <c r="U715" s="9"/>
      <c r="V715" s="181" t="e">
        <f t="shared" si="56"/>
        <v>#DIV/0!</v>
      </c>
      <c r="W715" s="9"/>
      <c r="X715" s="47"/>
      <c r="Y715" s="181">
        <f t="shared" si="55"/>
        <v>0</v>
      </c>
      <c r="Z715" s="9"/>
      <c r="AA715" s="9"/>
      <c r="AB715" s="9"/>
      <c r="AC715" s="9"/>
    </row>
    <row r="716" spans="1:29" ht="14.25">
      <c r="A716" s="10"/>
      <c r="B716" s="9"/>
      <c r="C716" s="11"/>
      <c r="D716" s="9"/>
      <c r="E716" s="9"/>
      <c r="F716" s="9"/>
      <c r="G716" s="76"/>
      <c r="H716" s="13"/>
      <c r="I716" s="9"/>
      <c r="J716" s="9"/>
      <c r="K716" s="226"/>
      <c r="L716" s="359"/>
      <c r="M716" s="175"/>
      <c r="N716" s="227"/>
      <c r="O716" s="227"/>
      <c r="P716" s="85"/>
      <c r="Q716" s="229"/>
      <c r="R716" s="331"/>
      <c r="S716" s="332"/>
      <c r="T716" s="30"/>
      <c r="U716" s="9"/>
      <c r="V716" s="181" t="e">
        <f t="shared" si="56"/>
        <v>#DIV/0!</v>
      </c>
      <c r="W716" s="9"/>
      <c r="X716" s="47"/>
      <c r="Y716" s="181">
        <f t="shared" si="55"/>
        <v>0</v>
      </c>
      <c r="Z716" s="9"/>
      <c r="AA716" s="9"/>
      <c r="AB716" s="9"/>
      <c r="AC716" s="9"/>
    </row>
    <row r="717" spans="1:29" ht="14.25">
      <c r="A717" s="10"/>
      <c r="B717" s="9"/>
      <c r="C717" s="11"/>
      <c r="D717" s="9"/>
      <c r="E717" s="9"/>
      <c r="F717" s="9"/>
      <c r="G717" s="76"/>
      <c r="H717" s="13"/>
      <c r="I717" s="9"/>
      <c r="J717" s="9"/>
      <c r="K717" s="226"/>
      <c r="L717" s="359"/>
      <c r="M717" s="175"/>
      <c r="N717" s="227"/>
      <c r="O717" s="227"/>
      <c r="P717" s="85"/>
      <c r="Q717" s="229"/>
      <c r="R717" s="331"/>
      <c r="S717" s="332"/>
      <c r="T717" s="30"/>
      <c r="U717" s="9"/>
      <c r="V717" s="181" t="e">
        <f t="shared" si="56"/>
        <v>#DIV/0!</v>
      </c>
      <c r="W717" s="9"/>
      <c r="X717" s="47"/>
      <c r="Y717" s="181">
        <f t="shared" si="55"/>
        <v>0</v>
      </c>
      <c r="Z717" s="9"/>
      <c r="AA717" s="9"/>
      <c r="AB717" s="9"/>
      <c r="AC717" s="9"/>
    </row>
    <row r="718" spans="1:29" ht="14.25">
      <c r="A718" s="10"/>
      <c r="B718" s="9"/>
      <c r="C718" s="11"/>
      <c r="D718" s="9"/>
      <c r="E718" s="9"/>
      <c r="F718" s="9"/>
      <c r="G718" s="76"/>
      <c r="H718" s="13"/>
      <c r="I718" s="9"/>
      <c r="J718" s="9"/>
      <c r="K718" s="226"/>
      <c r="L718" s="359"/>
      <c r="M718" s="175"/>
      <c r="N718" s="227"/>
      <c r="O718" s="227"/>
      <c r="P718" s="85"/>
      <c r="Q718" s="229"/>
      <c r="R718" s="331"/>
      <c r="S718" s="332"/>
      <c r="T718" s="30"/>
      <c r="U718" s="9"/>
      <c r="V718" s="181" t="e">
        <f t="shared" si="56"/>
        <v>#DIV/0!</v>
      </c>
      <c r="W718" s="9"/>
      <c r="X718" s="47"/>
      <c r="Y718" s="181">
        <f t="shared" si="55"/>
        <v>0</v>
      </c>
      <c r="Z718" s="9"/>
      <c r="AA718" s="9"/>
      <c r="AB718" s="9"/>
      <c r="AC718" s="9"/>
    </row>
    <row r="719" spans="1:29" ht="14.25">
      <c r="A719" s="10"/>
      <c r="B719" s="9"/>
      <c r="C719" s="11"/>
      <c r="D719" s="9"/>
      <c r="E719" s="9"/>
      <c r="F719" s="9"/>
      <c r="G719" s="76"/>
      <c r="H719" s="13"/>
      <c r="I719" s="9"/>
      <c r="J719" s="9"/>
      <c r="K719" s="226"/>
      <c r="L719" s="359"/>
      <c r="M719" s="175"/>
      <c r="N719" s="227"/>
      <c r="O719" s="227"/>
      <c r="P719" s="85"/>
      <c r="Q719" s="229"/>
      <c r="R719" s="331"/>
      <c r="S719" s="332"/>
      <c r="T719" s="30"/>
      <c r="U719" s="9"/>
      <c r="V719" s="181" t="e">
        <f t="shared" si="56"/>
        <v>#DIV/0!</v>
      </c>
      <c r="W719" s="9"/>
      <c r="X719" s="47"/>
      <c r="Y719" s="181">
        <f t="shared" si="55"/>
        <v>0</v>
      </c>
      <c r="Z719" s="9"/>
      <c r="AA719" s="9"/>
      <c r="AB719" s="9"/>
      <c r="AC719" s="9"/>
    </row>
    <row r="720" spans="1:29" ht="14.25">
      <c r="A720" s="10"/>
      <c r="B720" s="9"/>
      <c r="C720" s="11"/>
      <c r="D720" s="9"/>
      <c r="E720" s="9"/>
      <c r="F720" s="9"/>
      <c r="G720" s="76"/>
      <c r="H720" s="13"/>
      <c r="I720" s="9"/>
      <c r="J720" s="9"/>
      <c r="K720" s="226"/>
      <c r="L720" s="359"/>
      <c r="M720" s="175"/>
      <c r="N720" s="227"/>
      <c r="O720" s="227"/>
      <c r="P720" s="85"/>
      <c r="Q720" s="229"/>
      <c r="R720" s="331"/>
      <c r="S720" s="332"/>
      <c r="T720" s="30"/>
      <c r="U720" s="9"/>
      <c r="V720" s="181" t="e">
        <f t="shared" si="56"/>
        <v>#DIV/0!</v>
      </c>
      <c r="W720" s="9"/>
      <c r="X720" s="47"/>
      <c r="Y720" s="181">
        <f t="shared" si="55"/>
        <v>0</v>
      </c>
      <c r="Z720" s="9"/>
      <c r="AA720" s="9"/>
      <c r="AB720" s="9"/>
      <c r="AC720" s="9"/>
    </row>
    <row r="721" spans="1:29" ht="14.25">
      <c r="A721" s="10"/>
      <c r="B721" s="9"/>
      <c r="C721" s="11"/>
      <c r="D721" s="9"/>
      <c r="E721" s="9"/>
      <c r="F721" s="9"/>
      <c r="G721" s="76"/>
      <c r="H721" s="13"/>
      <c r="I721" s="9"/>
      <c r="J721" s="9"/>
      <c r="K721" s="226"/>
      <c r="L721" s="359"/>
      <c r="M721" s="175"/>
      <c r="N721" s="227"/>
      <c r="O721" s="227"/>
      <c r="P721" s="85"/>
      <c r="Q721" s="229"/>
      <c r="R721" s="331"/>
      <c r="S721" s="332"/>
      <c r="T721" s="30"/>
      <c r="U721" s="9"/>
      <c r="V721" s="181" t="e">
        <f t="shared" si="56"/>
        <v>#DIV/0!</v>
      </c>
      <c r="W721" s="9"/>
      <c r="X721" s="47"/>
      <c r="Y721" s="181">
        <f t="shared" si="55"/>
        <v>0</v>
      </c>
      <c r="Z721" s="9"/>
      <c r="AA721" s="9"/>
      <c r="AB721" s="9"/>
      <c r="AC721" s="9"/>
    </row>
    <row r="722" spans="1:29" ht="14.25">
      <c r="A722" s="10"/>
      <c r="B722" s="9"/>
      <c r="C722" s="11"/>
      <c r="D722" s="9"/>
      <c r="E722" s="9"/>
      <c r="F722" s="9"/>
      <c r="G722" s="76"/>
      <c r="H722" s="13"/>
      <c r="I722" s="9"/>
      <c r="J722" s="9"/>
      <c r="K722" s="226"/>
      <c r="L722" s="359"/>
      <c r="M722" s="175"/>
      <c r="N722" s="227"/>
      <c r="O722" s="227"/>
      <c r="P722" s="85"/>
      <c r="Q722" s="229"/>
      <c r="R722" s="331"/>
      <c r="S722" s="332"/>
      <c r="T722" s="30"/>
      <c r="U722" s="9"/>
      <c r="V722" s="181" t="e">
        <f t="shared" si="56"/>
        <v>#DIV/0!</v>
      </c>
      <c r="W722" s="9"/>
      <c r="X722" s="47"/>
      <c r="Y722" s="181">
        <f t="shared" si="55"/>
        <v>0</v>
      </c>
      <c r="Z722" s="9"/>
      <c r="AA722" s="9"/>
      <c r="AB722" s="9"/>
      <c r="AC722" s="9"/>
    </row>
    <row r="723" spans="1:29" ht="14.25">
      <c r="A723" s="10"/>
      <c r="B723" s="9"/>
      <c r="C723" s="11"/>
      <c r="D723" s="9"/>
      <c r="E723" s="9"/>
      <c r="F723" s="9"/>
      <c r="G723" s="76"/>
      <c r="H723" s="13"/>
      <c r="I723" s="9"/>
      <c r="J723" s="9"/>
      <c r="K723" s="226"/>
      <c r="L723" s="359"/>
      <c r="M723" s="175"/>
      <c r="N723" s="227"/>
      <c r="O723" s="227"/>
      <c r="P723" s="85"/>
      <c r="Q723" s="229"/>
      <c r="R723" s="331"/>
      <c r="S723" s="332"/>
      <c r="T723" s="30"/>
      <c r="U723" s="9"/>
      <c r="V723" s="181" t="e">
        <f t="shared" si="56"/>
        <v>#DIV/0!</v>
      </c>
      <c r="W723" s="9"/>
      <c r="X723" s="47"/>
      <c r="Y723" s="181">
        <f t="shared" si="55"/>
        <v>0</v>
      </c>
      <c r="Z723" s="9"/>
      <c r="AA723" s="9"/>
      <c r="AB723" s="9"/>
      <c r="AC723" s="9"/>
    </row>
    <row r="724" spans="1:29" ht="14.25">
      <c r="A724" s="10"/>
      <c r="B724" s="9"/>
      <c r="C724" s="11"/>
      <c r="D724" s="9"/>
      <c r="E724" s="9"/>
      <c r="F724" s="9"/>
      <c r="G724" s="76"/>
      <c r="H724" s="13"/>
      <c r="I724" s="9"/>
      <c r="J724" s="9"/>
      <c r="K724" s="226"/>
      <c r="L724" s="359"/>
      <c r="M724" s="175"/>
      <c r="N724" s="227"/>
      <c r="O724" s="227"/>
      <c r="P724" s="85"/>
      <c r="Q724" s="229"/>
      <c r="R724" s="331"/>
      <c r="S724" s="332"/>
      <c r="T724" s="30"/>
      <c r="U724" s="9"/>
      <c r="V724" s="181" t="e">
        <f t="shared" si="56"/>
        <v>#DIV/0!</v>
      </c>
      <c r="W724" s="9"/>
      <c r="X724" s="47"/>
      <c r="Y724" s="181">
        <f t="shared" ref="Y724:Y978" si="57">D724</f>
        <v>0</v>
      </c>
      <c r="Z724" s="9"/>
      <c r="AA724" s="9"/>
      <c r="AB724" s="9"/>
      <c r="AC724" s="9"/>
    </row>
    <row r="725" spans="1:29" ht="14.25">
      <c r="A725" s="10"/>
      <c r="B725" s="9"/>
      <c r="C725" s="11"/>
      <c r="D725" s="9"/>
      <c r="E725" s="9"/>
      <c r="F725" s="9"/>
      <c r="G725" s="76"/>
      <c r="H725" s="13"/>
      <c r="I725" s="9"/>
      <c r="J725" s="9"/>
      <c r="K725" s="226"/>
      <c r="L725" s="359"/>
      <c r="M725" s="175"/>
      <c r="N725" s="227"/>
      <c r="O725" s="227"/>
      <c r="P725" s="85"/>
      <c r="Q725" s="229"/>
      <c r="R725" s="331"/>
      <c r="S725" s="332"/>
      <c r="T725" s="30"/>
      <c r="U725" s="9"/>
      <c r="V725" s="181" t="e">
        <f t="shared" si="56"/>
        <v>#DIV/0!</v>
      </c>
      <c r="W725" s="9"/>
      <c r="X725" s="47"/>
      <c r="Y725" s="181">
        <f t="shared" si="57"/>
        <v>0</v>
      </c>
      <c r="Z725" s="9"/>
      <c r="AA725" s="9"/>
      <c r="AB725" s="9"/>
      <c r="AC725" s="9"/>
    </row>
    <row r="726" spans="1:29" ht="14.25">
      <c r="A726" s="10"/>
      <c r="B726" s="9"/>
      <c r="C726" s="11"/>
      <c r="D726" s="9"/>
      <c r="E726" s="9"/>
      <c r="F726" s="9"/>
      <c r="G726" s="76"/>
      <c r="H726" s="13"/>
      <c r="I726" s="9"/>
      <c r="J726" s="9"/>
      <c r="K726" s="226"/>
      <c r="L726" s="359"/>
      <c r="M726" s="175"/>
      <c r="N726" s="227"/>
      <c r="O726" s="227"/>
      <c r="P726" s="85"/>
      <c r="Q726" s="229"/>
      <c r="R726" s="331"/>
      <c r="S726" s="332"/>
      <c r="T726" s="30"/>
      <c r="U726" s="9"/>
      <c r="V726" s="181" t="e">
        <f t="shared" si="56"/>
        <v>#DIV/0!</v>
      </c>
      <c r="W726" s="9"/>
      <c r="X726" s="47"/>
      <c r="Y726" s="181">
        <f t="shared" si="57"/>
        <v>0</v>
      </c>
      <c r="Z726" s="9"/>
      <c r="AA726" s="9"/>
      <c r="AB726" s="9"/>
      <c r="AC726" s="9"/>
    </row>
    <row r="727" spans="1:29" ht="14.25">
      <c r="A727" s="10"/>
      <c r="B727" s="9"/>
      <c r="C727" s="11"/>
      <c r="D727" s="9"/>
      <c r="E727" s="9"/>
      <c r="F727" s="9"/>
      <c r="G727" s="76"/>
      <c r="H727" s="13"/>
      <c r="I727" s="9"/>
      <c r="J727" s="9"/>
      <c r="K727" s="226"/>
      <c r="L727" s="359"/>
      <c r="M727" s="175"/>
      <c r="N727" s="227"/>
      <c r="O727" s="227"/>
      <c r="P727" s="85"/>
      <c r="Q727" s="229"/>
      <c r="R727" s="331"/>
      <c r="S727" s="332"/>
      <c r="T727" s="30"/>
      <c r="U727" s="9"/>
      <c r="V727" s="181" t="e">
        <f t="shared" si="56"/>
        <v>#DIV/0!</v>
      </c>
      <c r="W727" s="9"/>
      <c r="X727" s="47"/>
      <c r="Y727" s="181">
        <f t="shared" si="57"/>
        <v>0</v>
      </c>
      <c r="Z727" s="9"/>
      <c r="AA727" s="9"/>
      <c r="AB727" s="9"/>
      <c r="AC727" s="9"/>
    </row>
    <row r="728" spans="1:29" ht="14.25">
      <c r="A728" s="10"/>
      <c r="B728" s="9"/>
      <c r="C728" s="11"/>
      <c r="D728" s="9"/>
      <c r="E728" s="9"/>
      <c r="F728" s="9"/>
      <c r="G728" s="76"/>
      <c r="H728" s="13"/>
      <c r="I728" s="9"/>
      <c r="J728" s="9"/>
      <c r="K728" s="226"/>
      <c r="L728" s="359"/>
      <c r="M728" s="175"/>
      <c r="N728" s="227"/>
      <c r="O728" s="227"/>
      <c r="P728" s="85"/>
      <c r="Q728" s="229"/>
      <c r="R728" s="331"/>
      <c r="S728" s="332"/>
      <c r="T728" s="30"/>
      <c r="U728" s="9"/>
      <c r="V728" s="181" t="e">
        <f t="shared" si="56"/>
        <v>#DIV/0!</v>
      </c>
      <c r="W728" s="9"/>
      <c r="X728" s="47"/>
      <c r="Y728" s="181">
        <f t="shared" si="57"/>
        <v>0</v>
      </c>
      <c r="Z728" s="9"/>
      <c r="AA728" s="9"/>
      <c r="AB728" s="9"/>
      <c r="AC728" s="9"/>
    </row>
    <row r="729" spans="1:29" ht="14.25">
      <c r="A729" s="10"/>
      <c r="B729" s="9"/>
      <c r="C729" s="11"/>
      <c r="D729" s="9"/>
      <c r="E729" s="9"/>
      <c r="F729" s="9"/>
      <c r="G729" s="76"/>
      <c r="H729" s="13"/>
      <c r="I729" s="9"/>
      <c r="J729" s="9"/>
      <c r="K729" s="226"/>
      <c r="L729" s="359"/>
      <c r="M729" s="175"/>
      <c r="N729" s="227"/>
      <c r="O729" s="227"/>
      <c r="P729" s="85"/>
      <c r="Q729" s="229"/>
      <c r="R729" s="331"/>
      <c r="S729" s="332"/>
      <c r="T729" s="30"/>
      <c r="U729" s="9"/>
      <c r="V729" s="181" t="e">
        <f t="shared" si="56"/>
        <v>#DIV/0!</v>
      </c>
      <c r="W729" s="9"/>
      <c r="X729" s="47"/>
      <c r="Y729" s="181">
        <f t="shared" si="57"/>
        <v>0</v>
      </c>
      <c r="Z729" s="9"/>
      <c r="AA729" s="9"/>
      <c r="AB729" s="9"/>
      <c r="AC729" s="9"/>
    </row>
    <row r="730" spans="1:29" ht="14.25">
      <c r="A730" s="10"/>
      <c r="B730" s="9"/>
      <c r="C730" s="11"/>
      <c r="D730" s="9"/>
      <c r="E730" s="9"/>
      <c r="F730" s="9"/>
      <c r="G730" s="76"/>
      <c r="H730" s="13"/>
      <c r="I730" s="9"/>
      <c r="J730" s="9"/>
      <c r="K730" s="226"/>
      <c r="L730" s="359"/>
      <c r="M730" s="175"/>
      <c r="N730" s="227"/>
      <c r="O730" s="227"/>
      <c r="P730" s="85"/>
      <c r="Q730" s="229"/>
      <c r="R730" s="331"/>
      <c r="S730" s="332"/>
      <c r="T730" s="30"/>
      <c r="U730" s="9"/>
      <c r="V730" s="181" t="e">
        <f t="shared" si="56"/>
        <v>#DIV/0!</v>
      </c>
      <c r="W730" s="9"/>
      <c r="X730" s="47"/>
      <c r="Y730" s="181">
        <f t="shared" si="57"/>
        <v>0</v>
      </c>
      <c r="Z730" s="9"/>
      <c r="AA730" s="9"/>
      <c r="AB730" s="9"/>
      <c r="AC730" s="9"/>
    </row>
    <row r="731" spans="1:29" ht="14.25">
      <c r="A731" s="10"/>
      <c r="B731" s="9"/>
      <c r="C731" s="11"/>
      <c r="D731" s="9"/>
      <c r="E731" s="9"/>
      <c r="F731" s="9"/>
      <c r="G731" s="76"/>
      <c r="H731" s="13"/>
      <c r="I731" s="9"/>
      <c r="J731" s="9"/>
      <c r="K731" s="226"/>
      <c r="L731" s="359"/>
      <c r="M731" s="175"/>
      <c r="N731" s="227"/>
      <c r="O731" s="227"/>
      <c r="P731" s="85"/>
      <c r="Q731" s="229"/>
      <c r="R731" s="331"/>
      <c r="S731" s="332"/>
      <c r="T731" s="30"/>
      <c r="U731" s="9"/>
      <c r="V731" s="181" t="e">
        <f t="shared" si="56"/>
        <v>#DIV/0!</v>
      </c>
      <c r="W731" s="9"/>
      <c r="X731" s="47"/>
      <c r="Y731" s="181">
        <f t="shared" si="57"/>
        <v>0</v>
      </c>
      <c r="Z731" s="9"/>
      <c r="AA731" s="9"/>
      <c r="AB731" s="9"/>
      <c r="AC731" s="9"/>
    </row>
    <row r="732" spans="1:29" ht="14.25">
      <c r="A732" s="10"/>
      <c r="B732" s="9"/>
      <c r="C732" s="11"/>
      <c r="D732" s="9"/>
      <c r="E732" s="9"/>
      <c r="F732" s="9"/>
      <c r="G732" s="76"/>
      <c r="H732" s="13"/>
      <c r="I732" s="9"/>
      <c r="J732" s="9"/>
      <c r="K732" s="226"/>
      <c r="L732" s="359"/>
      <c r="M732" s="175"/>
      <c r="N732" s="227"/>
      <c r="O732" s="227"/>
      <c r="P732" s="85"/>
      <c r="Q732" s="229"/>
      <c r="R732" s="331"/>
      <c r="S732" s="332"/>
      <c r="T732" s="30"/>
      <c r="U732" s="9"/>
      <c r="V732" s="181" t="e">
        <f t="shared" si="56"/>
        <v>#DIV/0!</v>
      </c>
      <c r="W732" s="9"/>
      <c r="X732" s="47"/>
      <c r="Y732" s="181">
        <f t="shared" si="57"/>
        <v>0</v>
      </c>
      <c r="Z732" s="9"/>
      <c r="AA732" s="9"/>
      <c r="AB732" s="9"/>
      <c r="AC732" s="9"/>
    </row>
    <row r="733" spans="1:29" ht="14.25">
      <c r="A733" s="10"/>
      <c r="B733" s="9"/>
      <c r="C733" s="11"/>
      <c r="D733" s="9"/>
      <c r="E733" s="9"/>
      <c r="F733" s="9"/>
      <c r="G733" s="76"/>
      <c r="H733" s="13"/>
      <c r="I733" s="9"/>
      <c r="J733" s="9"/>
      <c r="K733" s="226"/>
      <c r="L733" s="359"/>
      <c r="M733" s="175"/>
      <c r="N733" s="227"/>
      <c r="O733" s="227"/>
      <c r="P733" s="85"/>
      <c r="Q733" s="229"/>
      <c r="R733" s="331"/>
      <c r="S733" s="332"/>
      <c r="T733" s="30"/>
      <c r="U733" s="9"/>
      <c r="V733" s="181" t="e">
        <f t="shared" si="56"/>
        <v>#DIV/0!</v>
      </c>
      <c r="W733" s="9"/>
      <c r="X733" s="47"/>
      <c r="Y733" s="181">
        <f t="shared" si="57"/>
        <v>0</v>
      </c>
      <c r="Z733" s="9"/>
      <c r="AA733" s="9"/>
      <c r="AB733" s="9"/>
      <c r="AC733" s="9"/>
    </row>
    <row r="734" spans="1:29" ht="14.25">
      <c r="A734" s="10"/>
      <c r="B734" s="9"/>
      <c r="C734" s="11"/>
      <c r="D734" s="9"/>
      <c r="E734" s="9"/>
      <c r="F734" s="9"/>
      <c r="G734" s="76"/>
      <c r="H734" s="13"/>
      <c r="I734" s="9"/>
      <c r="J734" s="9"/>
      <c r="K734" s="226"/>
      <c r="L734" s="359"/>
      <c r="M734" s="175"/>
      <c r="N734" s="227"/>
      <c r="O734" s="227"/>
      <c r="P734" s="85"/>
      <c r="Q734" s="229"/>
      <c r="R734" s="331"/>
      <c r="S734" s="332"/>
      <c r="T734" s="30"/>
      <c r="U734" s="9"/>
      <c r="V734" s="181" t="e">
        <f t="shared" si="56"/>
        <v>#DIV/0!</v>
      </c>
      <c r="W734" s="9"/>
      <c r="X734" s="47"/>
      <c r="Y734" s="181">
        <f t="shared" si="57"/>
        <v>0</v>
      </c>
      <c r="Z734" s="9"/>
      <c r="AA734" s="9"/>
      <c r="AB734" s="9"/>
      <c r="AC734" s="9"/>
    </row>
    <row r="735" spans="1:29" ht="14.25">
      <c r="A735" s="10"/>
      <c r="B735" s="9"/>
      <c r="C735" s="11"/>
      <c r="D735" s="9"/>
      <c r="E735" s="9"/>
      <c r="F735" s="9"/>
      <c r="G735" s="76"/>
      <c r="H735" s="13"/>
      <c r="I735" s="9"/>
      <c r="J735" s="9"/>
      <c r="K735" s="226"/>
      <c r="L735" s="359"/>
      <c r="M735" s="175"/>
      <c r="N735" s="227"/>
      <c r="O735" s="227"/>
      <c r="P735" s="85"/>
      <c r="Q735" s="229"/>
      <c r="R735" s="331"/>
      <c r="S735" s="332"/>
      <c r="T735" s="30"/>
      <c r="U735" s="9"/>
      <c r="V735" s="181" t="e">
        <f t="shared" si="56"/>
        <v>#DIV/0!</v>
      </c>
      <c r="W735" s="9"/>
      <c r="X735" s="47"/>
      <c r="Y735" s="181">
        <f t="shared" si="57"/>
        <v>0</v>
      </c>
      <c r="Z735" s="9"/>
      <c r="AA735" s="9"/>
      <c r="AB735" s="9"/>
      <c r="AC735" s="9"/>
    </row>
    <row r="736" spans="1:29" ht="14.25">
      <c r="A736" s="10"/>
      <c r="B736" s="9"/>
      <c r="C736" s="11"/>
      <c r="D736" s="9"/>
      <c r="E736" s="9"/>
      <c r="F736" s="9"/>
      <c r="G736" s="76"/>
      <c r="H736" s="13"/>
      <c r="I736" s="9"/>
      <c r="J736" s="9"/>
      <c r="K736" s="226"/>
      <c r="L736" s="359"/>
      <c r="M736" s="175"/>
      <c r="N736" s="227"/>
      <c r="O736" s="227"/>
      <c r="P736" s="85"/>
      <c r="Q736" s="229"/>
      <c r="R736" s="331"/>
      <c r="S736" s="332"/>
      <c r="T736" s="30"/>
      <c r="U736" s="9"/>
      <c r="V736" s="181" t="e">
        <f t="shared" si="56"/>
        <v>#DIV/0!</v>
      </c>
      <c r="W736" s="9"/>
      <c r="X736" s="47"/>
      <c r="Y736" s="181">
        <f t="shared" si="57"/>
        <v>0</v>
      </c>
      <c r="Z736" s="9"/>
      <c r="AA736" s="9"/>
      <c r="AB736" s="9"/>
      <c r="AC736" s="9"/>
    </row>
    <row r="737" spans="1:29" ht="14.25">
      <c r="A737" s="10"/>
      <c r="B737" s="9"/>
      <c r="C737" s="11"/>
      <c r="D737" s="9"/>
      <c r="E737" s="9"/>
      <c r="F737" s="9"/>
      <c r="G737" s="76"/>
      <c r="H737" s="13"/>
      <c r="I737" s="9"/>
      <c r="J737" s="9"/>
      <c r="K737" s="226"/>
      <c r="L737" s="359"/>
      <c r="M737" s="175"/>
      <c r="N737" s="227"/>
      <c r="O737" s="227"/>
      <c r="P737" s="85"/>
      <c r="Q737" s="229"/>
      <c r="R737" s="331"/>
      <c r="S737" s="332"/>
      <c r="T737" s="30"/>
      <c r="U737" s="9"/>
      <c r="V737" s="181" t="e">
        <f t="shared" si="56"/>
        <v>#DIV/0!</v>
      </c>
      <c r="W737" s="9"/>
      <c r="X737" s="47"/>
      <c r="Y737" s="181">
        <f t="shared" si="57"/>
        <v>0</v>
      </c>
      <c r="Z737" s="9"/>
      <c r="AA737" s="9"/>
      <c r="AB737" s="9"/>
      <c r="AC737" s="9"/>
    </row>
    <row r="738" spans="1:29" ht="14.25">
      <c r="A738" s="10"/>
      <c r="B738" s="9"/>
      <c r="C738" s="11"/>
      <c r="D738" s="9"/>
      <c r="E738" s="9"/>
      <c r="F738" s="9"/>
      <c r="G738" s="76"/>
      <c r="H738" s="13"/>
      <c r="I738" s="9"/>
      <c r="J738" s="9"/>
      <c r="K738" s="226"/>
      <c r="L738" s="359"/>
      <c r="M738" s="175"/>
      <c r="N738" s="227"/>
      <c r="O738" s="227"/>
      <c r="P738" s="85"/>
      <c r="Q738" s="229"/>
      <c r="R738" s="331"/>
      <c r="S738" s="332"/>
      <c r="T738" s="30"/>
      <c r="U738" s="9"/>
      <c r="V738" s="181" t="e">
        <f t="shared" si="56"/>
        <v>#DIV/0!</v>
      </c>
      <c r="W738" s="9"/>
      <c r="X738" s="47"/>
      <c r="Y738" s="181">
        <f t="shared" si="57"/>
        <v>0</v>
      </c>
      <c r="Z738" s="9"/>
      <c r="AA738" s="9"/>
      <c r="AB738" s="9"/>
      <c r="AC738" s="9"/>
    </row>
    <row r="739" spans="1:29" ht="14.25">
      <c r="A739" s="10"/>
      <c r="B739" s="9"/>
      <c r="C739" s="11"/>
      <c r="D739" s="9"/>
      <c r="E739" s="9"/>
      <c r="F739" s="9"/>
      <c r="G739" s="76"/>
      <c r="H739" s="13"/>
      <c r="I739" s="9"/>
      <c r="J739" s="9"/>
      <c r="K739" s="226"/>
      <c r="L739" s="359"/>
      <c r="M739" s="175"/>
      <c r="N739" s="227"/>
      <c r="O739" s="227"/>
      <c r="P739" s="85"/>
      <c r="Q739" s="229"/>
      <c r="R739" s="331"/>
      <c r="S739" s="332"/>
      <c r="T739" s="30"/>
      <c r="U739" s="9"/>
      <c r="V739" s="181" t="e">
        <f t="shared" si="56"/>
        <v>#DIV/0!</v>
      </c>
      <c r="W739" s="9"/>
      <c r="X739" s="47"/>
      <c r="Y739" s="181">
        <f t="shared" si="57"/>
        <v>0</v>
      </c>
      <c r="Z739" s="9"/>
      <c r="AA739" s="9"/>
      <c r="AB739" s="9"/>
      <c r="AC739" s="9"/>
    </row>
    <row r="740" spans="1:29" ht="14.25">
      <c r="A740" s="10"/>
      <c r="B740" s="9"/>
      <c r="C740" s="11"/>
      <c r="D740" s="9"/>
      <c r="E740" s="9"/>
      <c r="F740" s="9"/>
      <c r="G740" s="76"/>
      <c r="H740" s="13"/>
      <c r="I740" s="9"/>
      <c r="J740" s="9"/>
      <c r="K740" s="226"/>
      <c r="L740" s="359"/>
      <c r="M740" s="175"/>
      <c r="N740" s="227"/>
      <c r="O740" s="227"/>
      <c r="P740" s="85"/>
      <c r="Q740" s="229"/>
      <c r="R740" s="331"/>
      <c r="S740" s="332"/>
      <c r="T740" s="30"/>
      <c r="U740" s="9"/>
      <c r="V740" s="181" t="e">
        <f t="shared" si="56"/>
        <v>#DIV/0!</v>
      </c>
      <c r="W740" s="9"/>
      <c r="X740" s="47"/>
      <c r="Y740" s="181">
        <f t="shared" si="57"/>
        <v>0</v>
      </c>
      <c r="Z740" s="9"/>
      <c r="AA740" s="9"/>
      <c r="AB740" s="9"/>
      <c r="AC740" s="9"/>
    </row>
    <row r="741" spans="1:29" ht="14.25">
      <c r="A741" s="10"/>
      <c r="B741" s="9"/>
      <c r="C741" s="11"/>
      <c r="D741" s="9"/>
      <c r="E741" s="9"/>
      <c r="F741" s="9"/>
      <c r="G741" s="76"/>
      <c r="H741" s="13"/>
      <c r="I741" s="9"/>
      <c r="J741" s="9"/>
      <c r="K741" s="226"/>
      <c r="L741" s="359"/>
      <c r="M741" s="175"/>
      <c r="N741" s="227"/>
      <c r="O741" s="227"/>
      <c r="P741" s="85"/>
      <c r="Q741" s="229"/>
      <c r="R741" s="331"/>
      <c r="S741" s="332"/>
      <c r="T741" s="30"/>
      <c r="U741" s="9"/>
      <c r="V741" s="181" t="e">
        <f t="shared" si="56"/>
        <v>#DIV/0!</v>
      </c>
      <c r="W741" s="9"/>
      <c r="X741" s="47"/>
      <c r="Y741" s="181">
        <f t="shared" si="57"/>
        <v>0</v>
      </c>
      <c r="Z741" s="9"/>
      <c r="AA741" s="9"/>
      <c r="AB741" s="9"/>
      <c r="AC741" s="9"/>
    </row>
    <row r="742" spans="1:29" ht="14.25">
      <c r="A742" s="10"/>
      <c r="B742" s="9"/>
      <c r="C742" s="11"/>
      <c r="D742" s="9"/>
      <c r="E742" s="9"/>
      <c r="F742" s="9"/>
      <c r="G742" s="76"/>
      <c r="H742" s="13"/>
      <c r="I742" s="9"/>
      <c r="J742" s="9"/>
      <c r="K742" s="226"/>
      <c r="L742" s="359"/>
      <c r="M742" s="175"/>
      <c r="N742" s="227"/>
      <c r="O742" s="227"/>
      <c r="P742" s="85"/>
      <c r="Q742" s="229"/>
      <c r="R742" s="331"/>
      <c r="S742" s="332"/>
      <c r="T742" s="30"/>
      <c r="U742" s="9"/>
      <c r="V742" s="181" t="e">
        <f t="shared" si="56"/>
        <v>#DIV/0!</v>
      </c>
      <c r="W742" s="9"/>
      <c r="X742" s="47"/>
      <c r="Y742" s="181">
        <f t="shared" si="57"/>
        <v>0</v>
      </c>
      <c r="Z742" s="9"/>
      <c r="AA742" s="9"/>
      <c r="AB742" s="9"/>
      <c r="AC742" s="9"/>
    </row>
    <row r="743" spans="1:29" ht="14.25">
      <c r="A743" s="10"/>
      <c r="B743" s="9"/>
      <c r="C743" s="11"/>
      <c r="D743" s="9"/>
      <c r="E743" s="9"/>
      <c r="F743" s="9"/>
      <c r="G743" s="76"/>
      <c r="H743" s="13"/>
      <c r="I743" s="9"/>
      <c r="J743" s="9"/>
      <c r="K743" s="226"/>
      <c r="L743" s="359"/>
      <c r="M743" s="175"/>
      <c r="N743" s="227"/>
      <c r="O743" s="227"/>
      <c r="P743" s="85"/>
      <c r="Q743" s="229"/>
      <c r="R743" s="331"/>
      <c r="S743" s="332"/>
      <c r="T743" s="30"/>
      <c r="U743" s="9"/>
      <c r="V743" s="181" t="e">
        <f t="shared" si="56"/>
        <v>#DIV/0!</v>
      </c>
      <c r="W743" s="9"/>
      <c r="X743" s="47"/>
      <c r="Y743" s="181">
        <f t="shared" si="57"/>
        <v>0</v>
      </c>
      <c r="Z743" s="9"/>
      <c r="AA743" s="9"/>
      <c r="AB743" s="9"/>
      <c r="AC743" s="9"/>
    </row>
    <row r="744" spans="1:29" ht="14.25">
      <c r="A744" s="10"/>
      <c r="B744" s="9"/>
      <c r="C744" s="11"/>
      <c r="D744" s="9"/>
      <c r="E744" s="9"/>
      <c r="F744" s="9"/>
      <c r="G744" s="76"/>
      <c r="H744" s="13"/>
      <c r="I744" s="9"/>
      <c r="J744" s="9"/>
      <c r="K744" s="226"/>
      <c r="L744" s="359"/>
      <c r="M744" s="175"/>
      <c r="N744" s="227"/>
      <c r="O744" s="227"/>
      <c r="P744" s="85"/>
      <c r="Q744" s="229"/>
      <c r="R744" s="331"/>
      <c r="S744" s="332"/>
      <c r="T744" s="30"/>
      <c r="U744" s="9"/>
      <c r="V744" s="181" t="e">
        <f t="shared" si="56"/>
        <v>#DIV/0!</v>
      </c>
      <c r="W744" s="9"/>
      <c r="X744" s="47"/>
      <c r="Y744" s="181">
        <f t="shared" si="57"/>
        <v>0</v>
      </c>
      <c r="Z744" s="9"/>
      <c r="AA744" s="9"/>
      <c r="AB744" s="9"/>
      <c r="AC744" s="9"/>
    </row>
    <row r="745" spans="1:29" ht="14.25">
      <c r="A745" s="10"/>
      <c r="B745" s="9"/>
      <c r="C745" s="11"/>
      <c r="D745" s="9"/>
      <c r="E745" s="9"/>
      <c r="F745" s="9"/>
      <c r="G745" s="76"/>
      <c r="H745" s="13"/>
      <c r="I745" s="9"/>
      <c r="J745" s="9"/>
      <c r="K745" s="226"/>
      <c r="L745" s="359"/>
      <c r="M745" s="175"/>
      <c r="N745" s="227"/>
      <c r="O745" s="227"/>
      <c r="P745" s="85"/>
      <c r="Q745" s="229"/>
      <c r="R745" s="331"/>
      <c r="S745" s="332"/>
      <c r="T745" s="30"/>
      <c r="U745" s="9"/>
      <c r="V745" s="181" t="e">
        <f t="shared" si="56"/>
        <v>#DIV/0!</v>
      </c>
      <c r="W745" s="9"/>
      <c r="X745" s="47"/>
      <c r="Y745" s="181">
        <f t="shared" si="57"/>
        <v>0</v>
      </c>
      <c r="Z745" s="9"/>
      <c r="AA745" s="9"/>
      <c r="AB745" s="9"/>
      <c r="AC745" s="9"/>
    </row>
    <row r="746" spans="1:29" ht="14.25">
      <c r="A746" s="10"/>
      <c r="B746" s="9"/>
      <c r="C746" s="11"/>
      <c r="D746" s="9"/>
      <c r="E746" s="9"/>
      <c r="F746" s="9"/>
      <c r="G746" s="76"/>
      <c r="H746" s="13"/>
      <c r="I746" s="9"/>
      <c r="J746" s="9"/>
      <c r="K746" s="226"/>
      <c r="L746" s="359"/>
      <c r="M746" s="175"/>
      <c r="N746" s="227"/>
      <c r="O746" s="227"/>
      <c r="P746" s="85"/>
      <c r="Q746" s="229"/>
      <c r="R746" s="331"/>
      <c r="S746" s="332"/>
      <c r="T746" s="30"/>
      <c r="U746" s="9"/>
      <c r="V746" s="181" t="e">
        <f t="shared" si="56"/>
        <v>#DIV/0!</v>
      </c>
      <c r="W746" s="9"/>
      <c r="X746" s="47"/>
      <c r="Y746" s="181">
        <f t="shared" si="57"/>
        <v>0</v>
      </c>
      <c r="Z746" s="9"/>
      <c r="AA746" s="9"/>
      <c r="AB746" s="9"/>
      <c r="AC746" s="9"/>
    </row>
    <row r="747" spans="1:29" ht="14.25">
      <c r="A747" s="10"/>
      <c r="B747" s="9"/>
      <c r="C747" s="11"/>
      <c r="D747" s="9"/>
      <c r="E747" s="9"/>
      <c r="F747" s="9"/>
      <c r="G747" s="76"/>
      <c r="H747" s="13"/>
      <c r="I747" s="9"/>
      <c r="J747" s="9"/>
      <c r="K747" s="226"/>
      <c r="L747" s="359"/>
      <c r="M747" s="175"/>
      <c r="N747" s="227"/>
      <c r="O747" s="227"/>
      <c r="P747" s="85"/>
      <c r="Q747" s="229"/>
      <c r="R747" s="331"/>
      <c r="S747" s="332"/>
      <c r="T747" s="30"/>
      <c r="U747" s="9"/>
      <c r="V747" s="181" t="e">
        <f t="shared" si="56"/>
        <v>#DIV/0!</v>
      </c>
      <c r="W747" s="9"/>
      <c r="X747" s="47"/>
      <c r="Y747" s="181">
        <f t="shared" si="57"/>
        <v>0</v>
      </c>
      <c r="Z747" s="9"/>
      <c r="AA747" s="9"/>
      <c r="AB747" s="9"/>
      <c r="AC747" s="9"/>
    </row>
    <row r="748" spans="1:29" ht="14.25">
      <c r="A748" s="10"/>
      <c r="B748" s="9"/>
      <c r="C748" s="11"/>
      <c r="D748" s="9"/>
      <c r="E748" s="9"/>
      <c r="F748" s="9"/>
      <c r="G748" s="76"/>
      <c r="H748" s="13"/>
      <c r="I748" s="9"/>
      <c r="J748" s="9"/>
      <c r="K748" s="226"/>
      <c r="L748" s="359"/>
      <c r="M748" s="175"/>
      <c r="N748" s="227"/>
      <c r="O748" s="227"/>
      <c r="P748" s="85"/>
      <c r="Q748" s="229"/>
      <c r="R748" s="331"/>
      <c r="S748" s="332"/>
      <c r="T748" s="30"/>
      <c r="U748" s="9"/>
      <c r="V748" s="181" t="e">
        <f t="shared" si="56"/>
        <v>#DIV/0!</v>
      </c>
      <c r="W748" s="9"/>
      <c r="X748" s="47"/>
      <c r="Y748" s="181">
        <f t="shared" si="57"/>
        <v>0</v>
      </c>
      <c r="Z748" s="9"/>
      <c r="AA748" s="9"/>
      <c r="AB748" s="9"/>
      <c r="AC748" s="9"/>
    </row>
    <row r="749" spans="1:29" ht="14.25">
      <c r="A749" s="10"/>
      <c r="B749" s="9"/>
      <c r="C749" s="11"/>
      <c r="D749" s="9"/>
      <c r="E749" s="9"/>
      <c r="F749" s="9"/>
      <c r="G749" s="76"/>
      <c r="H749" s="13"/>
      <c r="I749" s="9"/>
      <c r="J749" s="9"/>
      <c r="K749" s="226"/>
      <c r="L749" s="359"/>
      <c r="M749" s="175"/>
      <c r="N749" s="227"/>
      <c r="O749" s="227"/>
      <c r="P749" s="85"/>
      <c r="Q749" s="229"/>
      <c r="R749" s="331"/>
      <c r="S749" s="332"/>
      <c r="T749" s="30"/>
      <c r="U749" s="9"/>
      <c r="V749" s="181" t="e">
        <f t="shared" si="56"/>
        <v>#DIV/0!</v>
      </c>
      <c r="W749" s="9"/>
      <c r="X749" s="47"/>
      <c r="Y749" s="181">
        <f t="shared" si="57"/>
        <v>0</v>
      </c>
      <c r="Z749" s="9"/>
      <c r="AA749" s="9"/>
      <c r="AB749" s="9"/>
      <c r="AC749" s="9"/>
    </row>
    <row r="750" spans="1:29" ht="14.25">
      <c r="A750" s="10"/>
      <c r="B750" s="9"/>
      <c r="C750" s="11"/>
      <c r="D750" s="9"/>
      <c r="E750" s="9"/>
      <c r="F750" s="9"/>
      <c r="G750" s="76"/>
      <c r="H750" s="13"/>
      <c r="I750" s="9"/>
      <c r="J750" s="9"/>
      <c r="K750" s="226"/>
      <c r="L750" s="359"/>
      <c r="M750" s="175"/>
      <c r="N750" s="227"/>
      <c r="O750" s="227"/>
      <c r="P750" s="85"/>
      <c r="Q750" s="229"/>
      <c r="R750" s="331"/>
      <c r="S750" s="332"/>
      <c r="T750" s="30"/>
      <c r="U750" s="9"/>
      <c r="V750" s="181" t="e">
        <f t="shared" si="56"/>
        <v>#DIV/0!</v>
      </c>
      <c r="W750" s="9"/>
      <c r="X750" s="47"/>
      <c r="Y750" s="181">
        <f t="shared" si="57"/>
        <v>0</v>
      </c>
      <c r="Z750" s="9"/>
      <c r="AA750" s="9"/>
      <c r="AB750" s="9"/>
      <c r="AC750" s="9"/>
    </row>
    <row r="751" spans="1:29" ht="14.25">
      <c r="A751" s="10"/>
      <c r="B751" s="9"/>
      <c r="C751" s="11"/>
      <c r="D751" s="9"/>
      <c r="E751" s="9"/>
      <c r="F751" s="9"/>
      <c r="G751" s="76"/>
      <c r="H751" s="13"/>
      <c r="I751" s="9"/>
      <c r="J751" s="9"/>
      <c r="K751" s="226"/>
      <c r="L751" s="359"/>
      <c r="M751" s="175"/>
      <c r="N751" s="227"/>
      <c r="O751" s="227"/>
      <c r="P751" s="85"/>
      <c r="Q751" s="229"/>
      <c r="R751" s="331"/>
      <c r="S751" s="332"/>
      <c r="T751" s="30"/>
      <c r="U751" s="9"/>
      <c r="V751" s="181" t="e">
        <f t="shared" si="56"/>
        <v>#DIV/0!</v>
      </c>
      <c r="W751" s="9"/>
      <c r="X751" s="47"/>
      <c r="Y751" s="181">
        <f t="shared" si="57"/>
        <v>0</v>
      </c>
      <c r="Z751" s="9"/>
      <c r="AA751" s="9"/>
      <c r="AB751" s="9"/>
      <c r="AC751" s="9"/>
    </row>
    <row r="752" spans="1:29" ht="14.25">
      <c r="A752" s="10"/>
      <c r="B752" s="9"/>
      <c r="C752" s="11"/>
      <c r="D752" s="9"/>
      <c r="E752" s="9"/>
      <c r="F752" s="9"/>
      <c r="G752" s="76"/>
      <c r="H752" s="13"/>
      <c r="I752" s="9"/>
      <c r="J752" s="9"/>
      <c r="K752" s="226"/>
      <c r="L752" s="359"/>
      <c r="M752" s="175"/>
      <c r="N752" s="227"/>
      <c r="O752" s="227"/>
      <c r="P752" s="85"/>
      <c r="Q752" s="229"/>
      <c r="R752" s="331"/>
      <c r="S752" s="332"/>
      <c r="T752" s="30"/>
      <c r="U752" s="9"/>
      <c r="V752" s="181" t="e">
        <f t="shared" si="56"/>
        <v>#DIV/0!</v>
      </c>
      <c r="W752" s="9"/>
      <c r="X752" s="47"/>
      <c r="Y752" s="181">
        <f t="shared" si="57"/>
        <v>0</v>
      </c>
      <c r="Z752" s="9"/>
      <c r="AA752" s="9"/>
      <c r="AB752" s="9"/>
      <c r="AC752" s="9"/>
    </row>
    <row r="753" spans="1:29" ht="14.25">
      <c r="A753" s="10"/>
      <c r="B753" s="9"/>
      <c r="C753" s="11"/>
      <c r="D753" s="9"/>
      <c r="E753" s="9"/>
      <c r="F753" s="9"/>
      <c r="G753" s="76"/>
      <c r="H753" s="13"/>
      <c r="I753" s="9"/>
      <c r="J753" s="9"/>
      <c r="K753" s="226"/>
      <c r="L753" s="359"/>
      <c r="M753" s="175"/>
      <c r="N753" s="227"/>
      <c r="O753" s="227"/>
      <c r="P753" s="85"/>
      <c r="Q753" s="229"/>
      <c r="R753" s="331"/>
      <c r="S753" s="332"/>
      <c r="T753" s="30"/>
      <c r="U753" s="9"/>
      <c r="V753" s="181" t="e">
        <f t="shared" si="56"/>
        <v>#DIV/0!</v>
      </c>
      <c r="W753" s="9"/>
      <c r="X753" s="47"/>
      <c r="Y753" s="181">
        <f t="shared" si="57"/>
        <v>0</v>
      </c>
      <c r="Z753" s="9"/>
      <c r="AA753" s="9"/>
      <c r="AB753" s="9"/>
      <c r="AC753" s="9"/>
    </row>
    <row r="754" spans="1:29" ht="14.25">
      <c r="A754" s="10"/>
      <c r="B754" s="9"/>
      <c r="C754" s="11"/>
      <c r="D754" s="9"/>
      <c r="E754" s="9"/>
      <c r="F754" s="9"/>
      <c r="G754" s="76"/>
      <c r="H754" s="13"/>
      <c r="I754" s="9"/>
      <c r="J754" s="9"/>
      <c r="K754" s="226"/>
      <c r="L754" s="359"/>
      <c r="M754" s="175"/>
      <c r="N754" s="227"/>
      <c r="O754" s="227"/>
      <c r="P754" s="85"/>
      <c r="Q754" s="229"/>
      <c r="R754" s="331"/>
      <c r="S754" s="332"/>
      <c r="T754" s="30"/>
      <c r="U754" s="9"/>
      <c r="V754" s="181" t="e">
        <f t="shared" si="56"/>
        <v>#DIV/0!</v>
      </c>
      <c r="W754" s="9"/>
      <c r="X754" s="47"/>
      <c r="Y754" s="181">
        <f t="shared" si="57"/>
        <v>0</v>
      </c>
      <c r="Z754" s="9"/>
      <c r="AA754" s="9"/>
      <c r="AB754" s="9"/>
      <c r="AC754" s="9"/>
    </row>
    <row r="755" spans="1:29" ht="14.25">
      <c r="A755" s="10"/>
      <c r="B755" s="9"/>
      <c r="C755" s="11"/>
      <c r="D755" s="9"/>
      <c r="E755" s="9"/>
      <c r="F755" s="9"/>
      <c r="G755" s="76"/>
      <c r="H755" s="13"/>
      <c r="I755" s="9"/>
      <c r="J755" s="9"/>
      <c r="K755" s="226"/>
      <c r="L755" s="359"/>
      <c r="M755" s="175"/>
      <c r="N755" s="227"/>
      <c r="O755" s="227"/>
      <c r="P755" s="85"/>
      <c r="Q755" s="229"/>
      <c r="R755" s="331"/>
      <c r="S755" s="332"/>
      <c r="T755" s="30"/>
      <c r="U755" s="9"/>
      <c r="V755" s="181" t="e">
        <f t="shared" si="56"/>
        <v>#DIV/0!</v>
      </c>
      <c r="W755" s="9"/>
      <c r="X755" s="47"/>
      <c r="Y755" s="181">
        <f t="shared" si="57"/>
        <v>0</v>
      </c>
      <c r="Z755" s="9"/>
      <c r="AA755" s="9"/>
      <c r="AB755" s="9"/>
      <c r="AC755" s="9"/>
    </row>
    <row r="756" spans="1:29" ht="14.25">
      <c r="A756" s="10"/>
      <c r="B756" s="9"/>
      <c r="C756" s="11"/>
      <c r="D756" s="9"/>
      <c r="E756" s="9"/>
      <c r="F756" s="9"/>
      <c r="G756" s="76"/>
      <c r="H756" s="13"/>
      <c r="I756" s="9"/>
      <c r="J756" s="9"/>
      <c r="K756" s="226"/>
      <c r="L756" s="359"/>
      <c r="M756" s="175"/>
      <c r="N756" s="227"/>
      <c r="O756" s="227"/>
      <c r="P756" s="85"/>
      <c r="Q756" s="229"/>
      <c r="R756" s="331"/>
      <c r="S756" s="332"/>
      <c r="T756" s="30"/>
      <c r="U756" s="9"/>
      <c r="V756" s="181" t="e">
        <f t="shared" si="56"/>
        <v>#DIV/0!</v>
      </c>
      <c r="W756" s="9"/>
      <c r="X756" s="47"/>
      <c r="Y756" s="181">
        <f t="shared" si="57"/>
        <v>0</v>
      </c>
      <c r="Z756" s="9"/>
      <c r="AA756" s="9"/>
      <c r="AB756" s="9"/>
      <c r="AC756" s="9"/>
    </row>
    <row r="757" spans="1:29" ht="14.25">
      <c r="A757" s="10"/>
      <c r="B757" s="9"/>
      <c r="C757" s="11"/>
      <c r="D757" s="9"/>
      <c r="E757" s="9"/>
      <c r="F757" s="9"/>
      <c r="G757" s="76"/>
      <c r="H757" s="13"/>
      <c r="I757" s="9"/>
      <c r="J757" s="9"/>
      <c r="K757" s="226"/>
      <c r="L757" s="359"/>
      <c r="M757" s="175"/>
      <c r="N757" s="227"/>
      <c r="O757" s="227"/>
      <c r="P757" s="85"/>
      <c r="Q757" s="229"/>
      <c r="R757" s="331"/>
      <c r="S757" s="332"/>
      <c r="T757" s="30"/>
      <c r="U757" s="9"/>
      <c r="V757" s="181" t="e">
        <f t="shared" si="56"/>
        <v>#DIV/0!</v>
      </c>
      <c r="W757" s="9"/>
      <c r="X757" s="47"/>
      <c r="Y757" s="181">
        <f t="shared" si="57"/>
        <v>0</v>
      </c>
      <c r="Z757" s="9"/>
      <c r="AA757" s="9"/>
      <c r="AB757" s="9"/>
      <c r="AC757" s="9"/>
    </row>
    <row r="758" spans="1:29" ht="14.25">
      <c r="A758" s="10"/>
      <c r="B758" s="9"/>
      <c r="C758" s="11"/>
      <c r="D758" s="9"/>
      <c r="E758" s="9"/>
      <c r="F758" s="9"/>
      <c r="G758" s="76"/>
      <c r="H758" s="13"/>
      <c r="I758" s="9"/>
      <c r="J758" s="9"/>
      <c r="K758" s="226"/>
      <c r="L758" s="359"/>
      <c r="M758" s="175"/>
      <c r="N758" s="227"/>
      <c r="O758" s="227"/>
      <c r="P758" s="85"/>
      <c r="Q758" s="229"/>
      <c r="R758" s="331"/>
      <c r="S758" s="332"/>
      <c r="T758" s="30"/>
      <c r="U758" s="9"/>
      <c r="V758" s="181" t="e">
        <f t="shared" si="56"/>
        <v>#DIV/0!</v>
      </c>
      <c r="W758" s="9"/>
      <c r="X758" s="47"/>
      <c r="Y758" s="181">
        <f t="shared" si="57"/>
        <v>0</v>
      </c>
      <c r="Z758" s="9"/>
      <c r="AA758" s="9"/>
      <c r="AB758" s="9"/>
      <c r="AC758" s="9"/>
    </row>
    <row r="759" spans="1:29" ht="14.25">
      <c r="A759" s="10"/>
      <c r="B759" s="9"/>
      <c r="C759" s="11"/>
      <c r="D759" s="9"/>
      <c r="E759" s="9"/>
      <c r="F759" s="9"/>
      <c r="G759" s="76"/>
      <c r="H759" s="13"/>
      <c r="I759" s="9"/>
      <c r="J759" s="9"/>
      <c r="K759" s="226"/>
      <c r="L759" s="359"/>
      <c r="M759" s="175"/>
      <c r="N759" s="227"/>
      <c r="O759" s="227"/>
      <c r="P759" s="85"/>
      <c r="Q759" s="229"/>
      <c r="R759" s="331"/>
      <c r="S759" s="332"/>
      <c r="T759" s="30"/>
      <c r="U759" s="9"/>
      <c r="V759" s="181" t="e">
        <f t="shared" si="56"/>
        <v>#DIV/0!</v>
      </c>
      <c r="W759" s="9"/>
      <c r="X759" s="47"/>
      <c r="Y759" s="181">
        <f t="shared" si="57"/>
        <v>0</v>
      </c>
      <c r="Z759" s="9"/>
      <c r="AA759" s="9"/>
      <c r="AB759" s="9"/>
      <c r="AC759" s="9"/>
    </row>
    <row r="760" spans="1:29" ht="14.25">
      <c r="A760" s="10"/>
      <c r="B760" s="9"/>
      <c r="C760" s="11"/>
      <c r="D760" s="9"/>
      <c r="E760" s="9"/>
      <c r="F760" s="9"/>
      <c r="G760" s="76"/>
      <c r="H760" s="13"/>
      <c r="I760" s="9"/>
      <c r="J760" s="9"/>
      <c r="K760" s="226"/>
      <c r="L760" s="359"/>
      <c r="M760" s="175"/>
      <c r="N760" s="227"/>
      <c r="O760" s="227"/>
      <c r="P760" s="85"/>
      <c r="Q760" s="229"/>
      <c r="R760" s="331"/>
      <c r="S760" s="332"/>
      <c r="T760" s="30"/>
      <c r="U760" s="9"/>
      <c r="V760" s="181" t="e">
        <f t="shared" si="56"/>
        <v>#DIV/0!</v>
      </c>
      <c r="W760" s="9"/>
      <c r="X760" s="47"/>
      <c r="Y760" s="181">
        <f t="shared" si="57"/>
        <v>0</v>
      </c>
      <c r="Z760" s="9"/>
      <c r="AA760" s="9"/>
      <c r="AB760" s="9"/>
      <c r="AC760" s="9"/>
    </row>
    <row r="761" spans="1:29" ht="14.25">
      <c r="A761" s="10"/>
      <c r="B761" s="9"/>
      <c r="C761" s="11"/>
      <c r="D761" s="9"/>
      <c r="E761" s="9"/>
      <c r="F761" s="9"/>
      <c r="G761" s="76"/>
      <c r="H761" s="13"/>
      <c r="I761" s="9"/>
      <c r="J761" s="9"/>
      <c r="K761" s="226"/>
      <c r="L761" s="359"/>
      <c r="M761" s="175"/>
      <c r="N761" s="227"/>
      <c r="O761" s="227"/>
      <c r="P761" s="85"/>
      <c r="Q761" s="229"/>
      <c r="R761" s="331"/>
      <c r="S761" s="332"/>
      <c r="T761" s="30"/>
      <c r="U761" s="9"/>
      <c r="V761" s="181" t="e">
        <f t="shared" si="56"/>
        <v>#DIV/0!</v>
      </c>
      <c r="W761" s="9"/>
      <c r="X761" s="47"/>
      <c r="Y761" s="181">
        <f t="shared" si="57"/>
        <v>0</v>
      </c>
      <c r="Z761" s="9"/>
      <c r="AA761" s="9"/>
      <c r="AB761" s="9"/>
      <c r="AC761" s="9"/>
    </row>
    <row r="762" spans="1:29" ht="14.25">
      <c r="A762" s="10"/>
      <c r="B762" s="9"/>
      <c r="C762" s="11"/>
      <c r="D762" s="9"/>
      <c r="E762" s="9"/>
      <c r="F762" s="9"/>
      <c r="G762" s="76"/>
      <c r="H762" s="13"/>
      <c r="I762" s="9"/>
      <c r="J762" s="9"/>
      <c r="K762" s="226"/>
      <c r="L762" s="359"/>
      <c r="M762" s="175"/>
      <c r="N762" s="227"/>
      <c r="O762" s="227"/>
      <c r="P762" s="85"/>
      <c r="Q762" s="229"/>
      <c r="R762" s="331"/>
      <c r="S762" s="332"/>
      <c r="T762" s="30"/>
      <c r="U762" s="9"/>
      <c r="V762" s="181" t="e">
        <f t="shared" si="56"/>
        <v>#DIV/0!</v>
      </c>
      <c r="W762" s="9"/>
      <c r="X762" s="47"/>
      <c r="Y762" s="181">
        <f t="shared" si="57"/>
        <v>0</v>
      </c>
      <c r="Z762" s="9"/>
      <c r="AA762" s="9"/>
      <c r="AB762" s="9"/>
      <c r="AC762" s="9"/>
    </row>
    <row r="763" spans="1:29" ht="14.25">
      <c r="A763" s="10"/>
      <c r="B763" s="9"/>
      <c r="C763" s="11"/>
      <c r="D763" s="9"/>
      <c r="E763" s="9"/>
      <c r="F763" s="9"/>
      <c r="G763" s="76"/>
      <c r="H763" s="13"/>
      <c r="I763" s="9"/>
      <c r="J763" s="9"/>
      <c r="K763" s="226"/>
      <c r="L763" s="359"/>
      <c r="M763" s="175"/>
      <c r="N763" s="227"/>
      <c r="O763" s="227"/>
      <c r="P763" s="85"/>
      <c r="Q763" s="229"/>
      <c r="R763" s="331"/>
      <c r="S763" s="332"/>
      <c r="T763" s="30"/>
      <c r="U763" s="9"/>
      <c r="V763" s="181" t="e">
        <f t="shared" si="56"/>
        <v>#DIV/0!</v>
      </c>
      <c r="W763" s="9"/>
      <c r="X763" s="47"/>
      <c r="Y763" s="181">
        <f t="shared" si="57"/>
        <v>0</v>
      </c>
      <c r="Z763" s="9"/>
      <c r="AA763" s="9"/>
      <c r="AB763" s="9"/>
      <c r="AC763" s="9"/>
    </row>
    <row r="764" spans="1:29" ht="14.25">
      <c r="A764" s="10"/>
      <c r="B764" s="9"/>
      <c r="C764" s="11"/>
      <c r="D764" s="9"/>
      <c r="E764" s="9"/>
      <c r="F764" s="9"/>
      <c r="G764" s="76"/>
      <c r="H764" s="13"/>
      <c r="I764" s="9"/>
      <c r="J764" s="9"/>
      <c r="K764" s="226"/>
      <c r="L764" s="359"/>
      <c r="M764" s="175"/>
      <c r="N764" s="227"/>
      <c r="O764" s="227"/>
      <c r="P764" s="85"/>
      <c r="Q764" s="229"/>
      <c r="R764" s="331"/>
      <c r="S764" s="332"/>
      <c r="T764" s="30"/>
      <c r="U764" s="9"/>
      <c r="V764" s="181" t="e">
        <f t="shared" si="56"/>
        <v>#DIV/0!</v>
      </c>
      <c r="W764" s="9"/>
      <c r="X764" s="47"/>
      <c r="Y764" s="181">
        <f t="shared" si="57"/>
        <v>0</v>
      </c>
      <c r="Z764" s="9"/>
      <c r="AA764" s="9"/>
      <c r="AB764" s="9"/>
      <c r="AC764" s="9"/>
    </row>
    <row r="765" spans="1:29" ht="14.25">
      <c r="A765" s="10"/>
      <c r="B765" s="9"/>
      <c r="C765" s="11"/>
      <c r="D765" s="9"/>
      <c r="E765" s="9"/>
      <c r="F765" s="9"/>
      <c r="G765" s="76"/>
      <c r="H765" s="13"/>
      <c r="I765" s="9"/>
      <c r="J765" s="9"/>
      <c r="K765" s="226"/>
      <c r="L765" s="359"/>
      <c r="M765" s="175"/>
      <c r="N765" s="227"/>
      <c r="O765" s="227"/>
      <c r="P765" s="85"/>
      <c r="Q765" s="229"/>
      <c r="R765" s="331"/>
      <c r="S765" s="332"/>
      <c r="T765" s="30"/>
      <c r="U765" s="9"/>
      <c r="V765" s="181" t="e">
        <f t="shared" si="56"/>
        <v>#DIV/0!</v>
      </c>
      <c r="W765" s="9"/>
      <c r="X765" s="47"/>
      <c r="Y765" s="181">
        <f t="shared" si="57"/>
        <v>0</v>
      </c>
      <c r="Z765" s="9"/>
      <c r="AA765" s="9"/>
      <c r="AB765" s="9"/>
      <c r="AC765" s="9"/>
    </row>
    <row r="766" spans="1:29" ht="14.25">
      <c r="A766" s="10"/>
      <c r="B766" s="9"/>
      <c r="C766" s="11"/>
      <c r="D766" s="9"/>
      <c r="E766" s="9"/>
      <c r="F766" s="9"/>
      <c r="G766" s="76"/>
      <c r="H766" s="13"/>
      <c r="I766" s="9"/>
      <c r="J766" s="9"/>
      <c r="K766" s="226"/>
      <c r="L766" s="359"/>
      <c r="M766" s="175"/>
      <c r="N766" s="227"/>
      <c r="O766" s="227"/>
      <c r="P766" s="85"/>
      <c r="Q766" s="229"/>
      <c r="R766" s="331"/>
      <c r="S766" s="332"/>
      <c r="T766" s="30"/>
      <c r="U766" s="9"/>
      <c r="V766" s="181" t="e">
        <f t="shared" si="56"/>
        <v>#DIV/0!</v>
      </c>
      <c r="W766" s="9"/>
      <c r="X766" s="47"/>
      <c r="Y766" s="181">
        <f t="shared" si="57"/>
        <v>0</v>
      </c>
      <c r="Z766" s="9"/>
      <c r="AA766" s="9"/>
      <c r="AB766" s="9"/>
      <c r="AC766" s="9"/>
    </row>
    <row r="767" spans="1:29" ht="14.25">
      <c r="A767" s="10"/>
      <c r="B767" s="9"/>
      <c r="C767" s="11"/>
      <c r="D767" s="9"/>
      <c r="E767" s="9"/>
      <c r="F767" s="9"/>
      <c r="G767" s="76"/>
      <c r="H767" s="13"/>
      <c r="I767" s="9"/>
      <c r="J767" s="9"/>
      <c r="K767" s="226"/>
      <c r="L767" s="359"/>
      <c r="M767" s="175"/>
      <c r="N767" s="227"/>
      <c r="O767" s="227"/>
      <c r="P767" s="85"/>
      <c r="Q767" s="229"/>
      <c r="R767" s="331"/>
      <c r="S767" s="332"/>
      <c r="T767" s="30"/>
      <c r="U767" s="9"/>
      <c r="V767" s="181" t="e">
        <f t="shared" si="56"/>
        <v>#DIV/0!</v>
      </c>
      <c r="W767" s="9"/>
      <c r="X767" s="47"/>
      <c r="Y767" s="181">
        <f t="shared" si="57"/>
        <v>0</v>
      </c>
      <c r="Z767" s="9"/>
      <c r="AA767" s="9"/>
      <c r="AB767" s="9"/>
      <c r="AC767" s="9"/>
    </row>
    <row r="768" spans="1:29" ht="14.25">
      <c r="A768" s="10"/>
      <c r="B768" s="9"/>
      <c r="C768" s="11"/>
      <c r="D768" s="9"/>
      <c r="E768" s="9"/>
      <c r="F768" s="9"/>
      <c r="G768" s="76"/>
      <c r="H768" s="13"/>
      <c r="I768" s="9"/>
      <c r="J768" s="9"/>
      <c r="K768" s="226"/>
      <c r="L768" s="359"/>
      <c r="M768" s="175"/>
      <c r="N768" s="227"/>
      <c r="O768" s="227"/>
      <c r="P768" s="85"/>
      <c r="Q768" s="229"/>
      <c r="R768" s="331"/>
      <c r="S768" s="332"/>
      <c r="T768" s="30"/>
      <c r="U768" s="9"/>
      <c r="V768" s="181" t="e">
        <f t="shared" si="56"/>
        <v>#DIV/0!</v>
      </c>
      <c r="W768" s="9"/>
      <c r="X768" s="47"/>
      <c r="Y768" s="181">
        <f t="shared" si="57"/>
        <v>0</v>
      </c>
      <c r="Z768" s="9"/>
      <c r="AA768" s="9"/>
      <c r="AB768" s="9"/>
      <c r="AC768" s="9"/>
    </row>
    <row r="769" spans="1:29" ht="14.25">
      <c r="A769" s="10"/>
      <c r="B769" s="9"/>
      <c r="C769" s="11"/>
      <c r="D769" s="9"/>
      <c r="E769" s="9"/>
      <c r="F769" s="9"/>
      <c r="G769" s="76"/>
      <c r="H769" s="13"/>
      <c r="I769" s="9"/>
      <c r="J769" s="9"/>
      <c r="K769" s="226"/>
      <c r="L769" s="359"/>
      <c r="M769" s="175"/>
      <c r="N769" s="227"/>
      <c r="O769" s="227"/>
      <c r="P769" s="85"/>
      <c r="Q769" s="229"/>
      <c r="R769" s="331"/>
      <c r="S769" s="332"/>
      <c r="T769" s="30"/>
      <c r="U769" s="9"/>
      <c r="V769" s="181" t="e">
        <f t="shared" si="56"/>
        <v>#DIV/0!</v>
      </c>
      <c r="W769" s="9"/>
      <c r="X769" s="47"/>
      <c r="Y769" s="181">
        <f t="shared" si="57"/>
        <v>0</v>
      </c>
      <c r="Z769" s="9"/>
      <c r="AA769" s="9"/>
      <c r="AB769" s="9"/>
      <c r="AC769" s="9"/>
    </row>
    <row r="770" spans="1:29" ht="14.25">
      <c r="A770" s="10"/>
      <c r="B770" s="9"/>
      <c r="C770" s="11"/>
      <c r="D770" s="9"/>
      <c r="E770" s="9"/>
      <c r="F770" s="9"/>
      <c r="G770" s="76"/>
      <c r="H770" s="13"/>
      <c r="I770" s="9"/>
      <c r="J770" s="9"/>
      <c r="K770" s="226"/>
      <c r="L770" s="359"/>
      <c r="M770" s="175"/>
      <c r="N770" s="227"/>
      <c r="O770" s="227"/>
      <c r="P770" s="85"/>
      <c r="Q770" s="229"/>
      <c r="R770" s="331"/>
      <c r="S770" s="332"/>
      <c r="T770" s="30"/>
      <c r="U770" s="9"/>
      <c r="V770" s="181" t="e">
        <f t="shared" si="56"/>
        <v>#DIV/0!</v>
      </c>
      <c r="W770" s="9"/>
      <c r="X770" s="47"/>
      <c r="Y770" s="181">
        <f t="shared" si="57"/>
        <v>0</v>
      </c>
      <c r="Z770" s="9"/>
      <c r="AA770" s="9"/>
      <c r="AB770" s="9"/>
      <c r="AC770" s="9"/>
    </row>
    <row r="771" spans="1:29" ht="14.25">
      <c r="A771" s="10"/>
      <c r="B771" s="9"/>
      <c r="C771" s="11"/>
      <c r="D771" s="9"/>
      <c r="E771" s="9"/>
      <c r="F771" s="9"/>
      <c r="G771" s="76"/>
      <c r="H771" s="13"/>
      <c r="I771" s="9"/>
      <c r="J771" s="9"/>
      <c r="K771" s="226"/>
      <c r="L771" s="359"/>
      <c r="M771" s="175"/>
      <c r="N771" s="227"/>
      <c r="O771" s="227"/>
      <c r="P771" s="85"/>
      <c r="Q771" s="229"/>
      <c r="R771" s="331"/>
      <c r="S771" s="332"/>
      <c r="T771" s="30"/>
      <c r="U771" s="9"/>
      <c r="V771" s="181" t="e">
        <f t="shared" si="56"/>
        <v>#DIV/0!</v>
      </c>
      <c r="W771" s="9"/>
      <c r="X771" s="47"/>
      <c r="Y771" s="181">
        <f t="shared" si="57"/>
        <v>0</v>
      </c>
      <c r="Z771" s="9"/>
      <c r="AA771" s="9"/>
      <c r="AB771" s="9"/>
      <c r="AC771" s="9"/>
    </row>
    <row r="772" spans="1:29" ht="14.25">
      <c r="A772" s="10"/>
      <c r="B772" s="9"/>
      <c r="C772" s="11"/>
      <c r="D772" s="9"/>
      <c r="E772" s="9"/>
      <c r="F772" s="9"/>
      <c r="G772" s="76"/>
      <c r="H772" s="13"/>
      <c r="I772" s="9"/>
      <c r="J772" s="9"/>
      <c r="K772" s="226"/>
      <c r="L772" s="359"/>
      <c r="M772" s="175"/>
      <c r="N772" s="227"/>
      <c r="O772" s="227"/>
      <c r="P772" s="85"/>
      <c r="Q772" s="229"/>
      <c r="R772" s="331"/>
      <c r="S772" s="332"/>
      <c r="T772" s="30"/>
      <c r="U772" s="9"/>
      <c r="V772" s="181" t="e">
        <f t="shared" si="56"/>
        <v>#DIV/0!</v>
      </c>
      <c r="W772" s="9"/>
      <c r="X772" s="47"/>
      <c r="Y772" s="181">
        <f t="shared" si="57"/>
        <v>0</v>
      </c>
      <c r="Z772" s="9"/>
      <c r="AA772" s="9"/>
      <c r="AB772" s="9"/>
      <c r="AC772" s="9"/>
    </row>
    <row r="773" spans="1:29" ht="14.25">
      <c r="A773" s="10"/>
      <c r="B773" s="9"/>
      <c r="C773" s="11"/>
      <c r="D773" s="9"/>
      <c r="E773" s="9"/>
      <c r="F773" s="9"/>
      <c r="G773" s="76"/>
      <c r="H773" s="13"/>
      <c r="I773" s="9"/>
      <c r="J773" s="9"/>
      <c r="K773" s="226"/>
      <c r="L773" s="359"/>
      <c r="M773" s="175"/>
      <c r="N773" s="227"/>
      <c r="O773" s="227"/>
      <c r="P773" s="85"/>
      <c r="Q773" s="229"/>
      <c r="R773" s="331"/>
      <c r="S773" s="332"/>
      <c r="T773" s="30"/>
      <c r="U773" s="9"/>
      <c r="V773" s="181" t="e">
        <f t="shared" si="56"/>
        <v>#DIV/0!</v>
      </c>
      <c r="W773" s="9"/>
      <c r="X773" s="47"/>
      <c r="Y773" s="181">
        <f t="shared" si="57"/>
        <v>0</v>
      </c>
      <c r="Z773" s="9"/>
      <c r="AA773" s="9"/>
      <c r="AB773" s="9"/>
      <c r="AC773" s="9"/>
    </row>
    <row r="774" spans="1:29" ht="14.25">
      <c r="A774" s="10"/>
      <c r="B774" s="9"/>
      <c r="C774" s="11"/>
      <c r="D774" s="9"/>
      <c r="E774" s="9"/>
      <c r="F774" s="9"/>
      <c r="G774" s="76"/>
      <c r="H774" s="13"/>
      <c r="I774" s="9"/>
      <c r="J774" s="9"/>
      <c r="K774" s="226"/>
      <c r="L774" s="359"/>
      <c r="M774" s="175"/>
      <c r="N774" s="227"/>
      <c r="O774" s="227"/>
      <c r="P774" s="85"/>
      <c r="Q774" s="229"/>
      <c r="R774" s="331"/>
      <c r="S774" s="332"/>
      <c r="T774" s="30"/>
      <c r="U774" s="9"/>
      <c r="V774" s="181" t="e">
        <f t="shared" si="56"/>
        <v>#DIV/0!</v>
      </c>
      <c r="W774" s="9"/>
      <c r="X774" s="47"/>
      <c r="Y774" s="181">
        <f t="shared" si="57"/>
        <v>0</v>
      </c>
      <c r="Z774" s="9"/>
      <c r="AA774" s="9"/>
      <c r="AB774" s="9"/>
      <c r="AC774" s="9"/>
    </row>
    <row r="775" spans="1:29" ht="14.25">
      <c r="A775" s="10"/>
      <c r="B775" s="9"/>
      <c r="C775" s="11"/>
      <c r="D775" s="9"/>
      <c r="E775" s="9"/>
      <c r="F775" s="9"/>
      <c r="G775" s="76"/>
      <c r="H775" s="13"/>
      <c r="I775" s="9"/>
      <c r="J775" s="9"/>
      <c r="K775" s="226"/>
      <c r="L775" s="359"/>
      <c r="M775" s="175"/>
      <c r="N775" s="227"/>
      <c r="O775" s="227"/>
      <c r="P775" s="85"/>
      <c r="Q775" s="229"/>
      <c r="R775" s="331"/>
      <c r="S775" s="332"/>
      <c r="T775" s="30"/>
      <c r="U775" s="9"/>
      <c r="V775" s="181" t="e">
        <f t="shared" si="56"/>
        <v>#DIV/0!</v>
      </c>
      <c r="W775" s="9"/>
      <c r="X775" s="47"/>
      <c r="Y775" s="181">
        <f t="shared" si="57"/>
        <v>0</v>
      </c>
      <c r="Z775" s="9"/>
      <c r="AA775" s="9"/>
      <c r="AB775" s="9"/>
      <c r="AC775" s="9"/>
    </row>
    <row r="776" spans="1:29" ht="14.25">
      <c r="A776" s="10"/>
      <c r="B776" s="9"/>
      <c r="C776" s="11"/>
      <c r="D776" s="9"/>
      <c r="E776" s="9"/>
      <c r="F776" s="9"/>
      <c r="G776" s="76"/>
      <c r="H776" s="13"/>
      <c r="I776" s="9"/>
      <c r="J776" s="9"/>
      <c r="K776" s="226"/>
      <c r="L776" s="359"/>
      <c r="M776" s="175"/>
      <c r="N776" s="227"/>
      <c r="O776" s="227"/>
      <c r="P776" s="85"/>
      <c r="Q776" s="229"/>
      <c r="R776" s="331"/>
      <c r="S776" s="332"/>
      <c r="T776" s="30"/>
      <c r="U776" s="9"/>
      <c r="V776" s="181" t="e">
        <f t="shared" si="56"/>
        <v>#DIV/0!</v>
      </c>
      <c r="W776" s="9"/>
      <c r="X776" s="47"/>
      <c r="Y776" s="181">
        <f t="shared" si="57"/>
        <v>0</v>
      </c>
      <c r="Z776" s="9"/>
      <c r="AA776" s="9"/>
      <c r="AB776" s="9"/>
      <c r="AC776" s="9"/>
    </row>
    <row r="777" spans="1:29" ht="14.25">
      <c r="A777" s="10"/>
      <c r="B777" s="9"/>
      <c r="C777" s="11"/>
      <c r="D777" s="9"/>
      <c r="E777" s="9"/>
      <c r="F777" s="9"/>
      <c r="G777" s="76"/>
      <c r="H777" s="13"/>
      <c r="I777" s="9"/>
      <c r="J777" s="9"/>
      <c r="K777" s="226"/>
      <c r="L777" s="359"/>
      <c r="M777" s="175"/>
      <c r="N777" s="227"/>
      <c r="O777" s="227"/>
      <c r="P777" s="85"/>
      <c r="Q777" s="229"/>
      <c r="R777" s="331"/>
      <c r="S777" s="332"/>
      <c r="T777" s="30"/>
      <c r="U777" s="9"/>
      <c r="V777" s="181" t="e">
        <f t="shared" si="56"/>
        <v>#DIV/0!</v>
      </c>
      <c r="W777" s="9"/>
      <c r="X777" s="47"/>
      <c r="Y777" s="181">
        <f t="shared" si="57"/>
        <v>0</v>
      </c>
      <c r="Z777" s="9"/>
      <c r="AA777" s="9"/>
      <c r="AB777" s="9"/>
      <c r="AC777" s="9"/>
    </row>
    <row r="778" spans="1:29" ht="14.25">
      <c r="A778" s="10"/>
      <c r="B778" s="9"/>
      <c r="C778" s="11"/>
      <c r="D778" s="9"/>
      <c r="E778" s="9"/>
      <c r="F778" s="9"/>
      <c r="G778" s="76"/>
      <c r="H778" s="13"/>
      <c r="I778" s="9"/>
      <c r="J778" s="9"/>
      <c r="K778" s="226"/>
      <c r="L778" s="359"/>
      <c r="M778" s="175"/>
      <c r="N778" s="227"/>
      <c r="O778" s="227"/>
      <c r="P778" s="85"/>
      <c r="Q778" s="229"/>
      <c r="R778" s="331"/>
      <c r="S778" s="332"/>
      <c r="T778" s="30"/>
      <c r="U778" s="9"/>
      <c r="V778" s="181" t="e">
        <f t="shared" si="56"/>
        <v>#DIV/0!</v>
      </c>
      <c r="W778" s="9"/>
      <c r="X778" s="47"/>
      <c r="Y778" s="181">
        <f t="shared" si="57"/>
        <v>0</v>
      </c>
      <c r="Z778" s="9"/>
      <c r="AA778" s="9"/>
      <c r="AB778" s="9"/>
      <c r="AC778" s="9"/>
    </row>
    <row r="779" spans="1:29" ht="14.25">
      <c r="A779" s="10"/>
      <c r="B779" s="9"/>
      <c r="C779" s="11"/>
      <c r="D779" s="9"/>
      <c r="E779" s="9"/>
      <c r="F779" s="9"/>
      <c r="G779" s="76"/>
      <c r="H779" s="13"/>
      <c r="I779" s="9"/>
      <c r="J779" s="9"/>
      <c r="K779" s="226"/>
      <c r="L779" s="359"/>
      <c r="M779" s="175"/>
      <c r="N779" s="227"/>
      <c r="O779" s="227"/>
      <c r="P779" s="85"/>
      <c r="Q779" s="229"/>
      <c r="R779" s="331"/>
      <c r="S779" s="332"/>
      <c r="T779" s="30"/>
      <c r="U779" s="9"/>
      <c r="V779" s="181" t="e">
        <f t="shared" si="56"/>
        <v>#DIV/0!</v>
      </c>
      <c r="W779" s="9"/>
      <c r="X779" s="47"/>
      <c r="Y779" s="181">
        <f t="shared" si="57"/>
        <v>0</v>
      </c>
      <c r="Z779" s="9"/>
      <c r="AA779" s="9"/>
      <c r="AB779" s="9"/>
      <c r="AC779" s="9"/>
    </row>
    <row r="780" spans="1:29" ht="14.25">
      <c r="A780" s="10"/>
      <c r="B780" s="9"/>
      <c r="C780" s="11"/>
      <c r="D780" s="9"/>
      <c r="E780" s="9"/>
      <c r="F780" s="9"/>
      <c r="G780" s="76"/>
      <c r="H780" s="13"/>
      <c r="I780" s="9"/>
      <c r="J780" s="9"/>
      <c r="K780" s="226"/>
      <c r="L780" s="359"/>
      <c r="M780" s="175"/>
      <c r="N780" s="227"/>
      <c r="O780" s="227"/>
      <c r="P780" s="85"/>
      <c r="Q780" s="229"/>
      <c r="R780" s="331"/>
      <c r="S780" s="332"/>
      <c r="T780" s="30"/>
      <c r="U780" s="9"/>
      <c r="V780" s="181" t="e">
        <f t="shared" si="56"/>
        <v>#DIV/0!</v>
      </c>
      <c r="W780" s="9"/>
      <c r="X780" s="47"/>
      <c r="Y780" s="181">
        <f t="shared" si="57"/>
        <v>0</v>
      </c>
      <c r="Z780" s="9"/>
      <c r="AA780" s="9"/>
      <c r="AB780" s="9"/>
      <c r="AC780" s="9"/>
    </row>
    <row r="781" spans="1:29" ht="14.25">
      <c r="A781" s="10"/>
      <c r="B781" s="9"/>
      <c r="C781" s="11"/>
      <c r="D781" s="9"/>
      <c r="E781" s="9"/>
      <c r="F781" s="9"/>
      <c r="G781" s="76"/>
      <c r="H781" s="13"/>
      <c r="I781" s="9"/>
      <c r="J781" s="9"/>
      <c r="K781" s="226"/>
      <c r="L781" s="359"/>
      <c r="M781" s="175"/>
      <c r="N781" s="227"/>
      <c r="O781" s="227"/>
      <c r="P781" s="85"/>
      <c r="Q781" s="229"/>
      <c r="R781" s="331"/>
      <c r="S781" s="332"/>
      <c r="T781" s="30"/>
      <c r="U781" s="9"/>
      <c r="V781" s="181" t="e">
        <f t="shared" si="56"/>
        <v>#DIV/0!</v>
      </c>
      <c r="W781" s="9"/>
      <c r="X781" s="47"/>
      <c r="Y781" s="181">
        <f t="shared" si="57"/>
        <v>0</v>
      </c>
      <c r="Z781" s="9"/>
      <c r="AA781" s="9"/>
      <c r="AB781" s="9"/>
      <c r="AC781" s="9"/>
    </row>
    <row r="782" spans="1:29" ht="14.25">
      <c r="A782" s="10"/>
      <c r="B782" s="9"/>
      <c r="C782" s="11"/>
      <c r="D782" s="9"/>
      <c r="E782" s="9"/>
      <c r="F782" s="9"/>
      <c r="G782" s="76"/>
      <c r="H782" s="13"/>
      <c r="I782" s="9"/>
      <c r="J782" s="9"/>
      <c r="K782" s="226"/>
      <c r="L782" s="359"/>
      <c r="M782" s="175"/>
      <c r="N782" s="227"/>
      <c r="O782" s="227"/>
      <c r="P782" s="85"/>
      <c r="Q782" s="229"/>
      <c r="R782" s="331"/>
      <c r="S782" s="332"/>
      <c r="T782" s="30"/>
      <c r="U782" s="9"/>
      <c r="V782" s="181" t="e">
        <f t="shared" si="56"/>
        <v>#DIV/0!</v>
      </c>
      <c r="W782" s="9"/>
      <c r="X782" s="47"/>
      <c r="Y782" s="181">
        <f t="shared" si="57"/>
        <v>0</v>
      </c>
      <c r="Z782" s="9"/>
      <c r="AA782" s="9"/>
      <c r="AB782" s="9"/>
      <c r="AC782" s="9"/>
    </row>
    <row r="783" spans="1:29" ht="14.25">
      <c r="A783" s="10"/>
      <c r="B783" s="9"/>
      <c r="C783" s="11"/>
      <c r="D783" s="9"/>
      <c r="E783" s="9"/>
      <c r="F783" s="9"/>
      <c r="G783" s="76"/>
      <c r="H783" s="13"/>
      <c r="I783" s="9"/>
      <c r="J783" s="9"/>
      <c r="K783" s="226"/>
      <c r="L783" s="359"/>
      <c r="M783" s="175"/>
      <c r="N783" s="227"/>
      <c r="O783" s="227"/>
      <c r="P783" s="85"/>
      <c r="Q783" s="229"/>
      <c r="R783" s="331"/>
      <c r="S783" s="332"/>
      <c r="T783" s="30"/>
      <c r="U783" s="9"/>
      <c r="V783" s="181" t="e">
        <f t="shared" si="56"/>
        <v>#DIV/0!</v>
      </c>
      <c r="W783" s="9"/>
      <c r="X783" s="47"/>
      <c r="Y783" s="181">
        <f t="shared" si="57"/>
        <v>0</v>
      </c>
      <c r="Z783" s="9"/>
      <c r="AA783" s="9"/>
      <c r="AB783" s="9"/>
      <c r="AC783" s="9"/>
    </row>
    <row r="784" spans="1:29" ht="14.25">
      <c r="A784" s="10"/>
      <c r="B784" s="9"/>
      <c r="C784" s="11"/>
      <c r="D784" s="9"/>
      <c r="E784" s="9"/>
      <c r="F784" s="9"/>
      <c r="G784" s="76"/>
      <c r="H784" s="13"/>
      <c r="I784" s="9"/>
      <c r="J784" s="9"/>
      <c r="K784" s="226"/>
      <c r="L784" s="359"/>
      <c r="M784" s="175"/>
      <c r="N784" s="227"/>
      <c r="O784" s="227"/>
      <c r="P784" s="85"/>
      <c r="Q784" s="229"/>
      <c r="R784" s="331"/>
      <c r="S784" s="332"/>
      <c r="T784" s="30"/>
      <c r="U784" s="9"/>
      <c r="V784" s="181" t="e">
        <f t="shared" si="56"/>
        <v>#DIV/0!</v>
      </c>
      <c r="W784" s="9"/>
      <c r="X784" s="47"/>
      <c r="Y784" s="181">
        <f t="shared" si="57"/>
        <v>0</v>
      </c>
      <c r="Z784" s="9"/>
      <c r="AA784" s="9"/>
      <c r="AB784" s="9"/>
      <c r="AC784" s="9"/>
    </row>
    <row r="785" spans="1:29" ht="14.25">
      <c r="A785" s="10"/>
      <c r="B785" s="9"/>
      <c r="C785" s="11"/>
      <c r="D785" s="9"/>
      <c r="E785" s="9"/>
      <c r="F785" s="9"/>
      <c r="G785" s="76"/>
      <c r="H785" s="13"/>
      <c r="I785" s="9"/>
      <c r="J785" s="9"/>
      <c r="K785" s="226"/>
      <c r="L785" s="359"/>
      <c r="M785" s="175"/>
      <c r="N785" s="227"/>
      <c r="O785" s="227"/>
      <c r="P785" s="85"/>
      <c r="Q785" s="229"/>
      <c r="R785" s="331"/>
      <c r="S785" s="332"/>
      <c r="T785" s="30"/>
      <c r="U785" s="9"/>
      <c r="V785" s="181" t="e">
        <f t="shared" si="56"/>
        <v>#DIV/0!</v>
      </c>
      <c r="W785" s="9"/>
      <c r="X785" s="47"/>
      <c r="Y785" s="181">
        <f t="shared" si="57"/>
        <v>0</v>
      </c>
      <c r="Z785" s="9"/>
      <c r="AA785" s="9"/>
      <c r="AB785" s="9"/>
      <c r="AC785" s="9"/>
    </row>
    <row r="786" spans="1:29" ht="14.25">
      <c r="A786" s="10"/>
      <c r="B786" s="9"/>
      <c r="C786" s="11"/>
      <c r="D786" s="9"/>
      <c r="E786" s="9"/>
      <c r="F786" s="9"/>
      <c r="G786" s="76"/>
      <c r="H786" s="13"/>
      <c r="I786" s="9"/>
      <c r="J786" s="9"/>
      <c r="K786" s="226"/>
      <c r="L786" s="359"/>
      <c r="M786" s="175"/>
      <c r="N786" s="227"/>
      <c r="O786" s="227"/>
      <c r="P786" s="85"/>
      <c r="Q786" s="229"/>
      <c r="R786" s="331"/>
      <c r="S786" s="332"/>
      <c r="T786" s="30"/>
      <c r="U786" s="9"/>
      <c r="V786" s="181" t="e">
        <f t="shared" si="56"/>
        <v>#DIV/0!</v>
      </c>
      <c r="W786" s="9"/>
      <c r="X786" s="47"/>
      <c r="Y786" s="181">
        <f t="shared" si="57"/>
        <v>0</v>
      </c>
      <c r="Z786" s="9"/>
      <c r="AA786" s="9"/>
      <c r="AB786" s="9"/>
      <c r="AC786" s="9"/>
    </row>
    <row r="787" spans="1:29" ht="14.25">
      <c r="A787" s="10"/>
      <c r="B787" s="9"/>
      <c r="C787" s="11"/>
      <c r="D787" s="9"/>
      <c r="E787" s="9"/>
      <c r="F787" s="9"/>
      <c r="G787" s="76"/>
      <c r="H787" s="13"/>
      <c r="I787" s="9"/>
      <c r="J787" s="9"/>
      <c r="K787" s="226"/>
      <c r="L787" s="359"/>
      <c r="M787" s="175"/>
      <c r="N787" s="227"/>
      <c r="O787" s="227"/>
      <c r="P787" s="85"/>
      <c r="Q787" s="229"/>
      <c r="R787" s="331"/>
      <c r="S787" s="332"/>
      <c r="T787" s="30"/>
      <c r="U787" s="9"/>
      <c r="V787" s="181" t="e">
        <f t="shared" si="56"/>
        <v>#DIV/0!</v>
      </c>
      <c r="W787" s="9"/>
      <c r="X787" s="47"/>
      <c r="Y787" s="181">
        <f t="shared" si="57"/>
        <v>0</v>
      </c>
      <c r="Z787" s="9"/>
      <c r="AA787" s="9"/>
      <c r="AB787" s="9"/>
      <c r="AC787" s="9"/>
    </row>
    <row r="788" spans="1:29" ht="14.25">
      <c r="A788" s="10"/>
      <c r="B788" s="9"/>
      <c r="C788" s="11"/>
      <c r="D788" s="9"/>
      <c r="E788" s="9"/>
      <c r="F788" s="9"/>
      <c r="G788" s="76"/>
      <c r="H788" s="13"/>
      <c r="I788" s="9"/>
      <c r="J788" s="9"/>
      <c r="K788" s="226"/>
      <c r="L788" s="359"/>
      <c r="M788" s="175"/>
      <c r="N788" s="227"/>
      <c r="O788" s="227"/>
      <c r="P788" s="85"/>
      <c r="Q788" s="229"/>
      <c r="R788" s="331"/>
      <c r="S788" s="332"/>
      <c r="T788" s="30"/>
      <c r="U788" s="9"/>
      <c r="V788" s="181" t="e">
        <f t="shared" si="56"/>
        <v>#DIV/0!</v>
      </c>
      <c r="W788" s="9"/>
      <c r="X788" s="47"/>
      <c r="Y788" s="181">
        <f t="shared" si="57"/>
        <v>0</v>
      </c>
      <c r="Z788" s="9"/>
      <c r="AA788" s="9"/>
      <c r="AB788" s="9"/>
      <c r="AC788" s="9"/>
    </row>
    <row r="789" spans="1:29" ht="14.25">
      <c r="A789" s="10"/>
      <c r="B789" s="9"/>
      <c r="C789" s="11"/>
      <c r="D789" s="9"/>
      <c r="E789" s="9"/>
      <c r="F789" s="9"/>
      <c r="G789" s="76"/>
      <c r="H789" s="13"/>
      <c r="I789" s="9"/>
      <c r="J789" s="9"/>
      <c r="K789" s="226"/>
      <c r="L789" s="359"/>
      <c r="M789" s="175"/>
      <c r="N789" s="227"/>
      <c r="O789" s="227"/>
      <c r="P789" s="85"/>
      <c r="Q789" s="229"/>
      <c r="R789" s="331"/>
      <c r="S789" s="332"/>
      <c r="T789" s="30"/>
      <c r="U789" s="9"/>
      <c r="V789" s="181" t="e">
        <f t="shared" si="56"/>
        <v>#DIV/0!</v>
      </c>
      <c r="W789" s="9"/>
      <c r="X789" s="47"/>
      <c r="Y789" s="181">
        <f t="shared" si="57"/>
        <v>0</v>
      </c>
      <c r="Z789" s="9"/>
      <c r="AA789" s="9"/>
      <c r="AB789" s="9"/>
      <c r="AC789" s="9"/>
    </row>
    <row r="790" spans="1:29" ht="14.25">
      <c r="A790" s="10"/>
      <c r="B790" s="9"/>
      <c r="C790" s="11"/>
      <c r="D790" s="9"/>
      <c r="E790" s="9"/>
      <c r="F790" s="9"/>
      <c r="G790" s="76"/>
      <c r="H790" s="13"/>
      <c r="I790" s="9"/>
      <c r="J790" s="9"/>
      <c r="K790" s="226"/>
      <c r="L790" s="359"/>
      <c r="M790" s="175"/>
      <c r="N790" s="227"/>
      <c r="O790" s="227"/>
      <c r="P790" s="85"/>
      <c r="Q790" s="229"/>
      <c r="R790" s="331"/>
      <c r="S790" s="332"/>
      <c r="T790" s="30"/>
      <c r="U790" s="9"/>
      <c r="V790" s="181" t="e">
        <f t="shared" si="56"/>
        <v>#DIV/0!</v>
      </c>
      <c r="W790" s="9"/>
      <c r="X790" s="47"/>
      <c r="Y790" s="181">
        <f t="shared" si="57"/>
        <v>0</v>
      </c>
      <c r="Z790" s="9"/>
      <c r="AA790" s="9"/>
      <c r="AB790" s="9"/>
      <c r="AC790" s="9"/>
    </row>
    <row r="791" spans="1:29" ht="14.25">
      <c r="A791" s="10"/>
      <c r="B791" s="9"/>
      <c r="C791" s="11"/>
      <c r="D791" s="9"/>
      <c r="E791" s="9"/>
      <c r="F791" s="9"/>
      <c r="G791" s="76"/>
      <c r="H791" s="13"/>
      <c r="I791" s="9"/>
      <c r="J791" s="9"/>
      <c r="K791" s="226"/>
      <c r="L791" s="359"/>
      <c r="M791" s="175"/>
      <c r="N791" s="227"/>
      <c r="O791" s="227"/>
      <c r="P791" s="85"/>
      <c r="Q791" s="229"/>
      <c r="R791" s="331"/>
      <c r="S791" s="332"/>
      <c r="T791" s="30"/>
      <c r="U791" s="9"/>
      <c r="V791" s="181" t="e">
        <f t="shared" si="56"/>
        <v>#DIV/0!</v>
      </c>
      <c r="W791" s="9"/>
      <c r="X791" s="47"/>
      <c r="Y791" s="181">
        <f t="shared" si="57"/>
        <v>0</v>
      </c>
      <c r="Z791" s="9"/>
      <c r="AA791" s="9"/>
      <c r="AB791" s="9"/>
      <c r="AC791" s="9"/>
    </row>
    <row r="792" spans="1:29" ht="14.25">
      <c r="A792" s="10"/>
      <c r="B792" s="9"/>
      <c r="C792" s="11"/>
      <c r="D792" s="9"/>
      <c r="E792" s="9"/>
      <c r="F792" s="9"/>
      <c r="G792" s="76"/>
      <c r="H792" s="13"/>
      <c r="I792" s="9"/>
      <c r="J792" s="9"/>
      <c r="K792" s="226"/>
      <c r="L792" s="359"/>
      <c r="M792" s="175"/>
      <c r="N792" s="227"/>
      <c r="O792" s="227"/>
      <c r="P792" s="85"/>
      <c r="Q792" s="229"/>
      <c r="R792" s="331"/>
      <c r="S792" s="332"/>
      <c r="T792" s="30"/>
      <c r="U792" s="9"/>
      <c r="V792" s="181" t="e">
        <f t="shared" ref="V792:V1046" si="58">U792/Y792</f>
        <v>#DIV/0!</v>
      </c>
      <c r="W792" s="9"/>
      <c r="X792" s="47"/>
      <c r="Y792" s="181">
        <f t="shared" si="57"/>
        <v>0</v>
      </c>
      <c r="Z792" s="9"/>
      <c r="AA792" s="9"/>
      <c r="AB792" s="9"/>
      <c r="AC792" s="9"/>
    </row>
    <row r="793" spans="1:29" ht="14.25">
      <c r="A793" s="10"/>
      <c r="B793" s="9"/>
      <c r="C793" s="11"/>
      <c r="D793" s="9"/>
      <c r="E793" s="9"/>
      <c r="F793" s="9"/>
      <c r="G793" s="76"/>
      <c r="H793" s="13"/>
      <c r="I793" s="9"/>
      <c r="J793" s="9"/>
      <c r="K793" s="226"/>
      <c r="L793" s="359"/>
      <c r="M793" s="175"/>
      <c r="N793" s="227"/>
      <c r="O793" s="227"/>
      <c r="P793" s="85"/>
      <c r="Q793" s="229"/>
      <c r="R793" s="331"/>
      <c r="S793" s="332"/>
      <c r="T793" s="30"/>
      <c r="U793" s="9"/>
      <c r="V793" s="181" t="e">
        <f t="shared" si="58"/>
        <v>#DIV/0!</v>
      </c>
      <c r="W793" s="9"/>
      <c r="X793" s="47"/>
      <c r="Y793" s="181">
        <f t="shared" si="57"/>
        <v>0</v>
      </c>
      <c r="Z793" s="9"/>
      <c r="AA793" s="9"/>
      <c r="AB793" s="9"/>
      <c r="AC793" s="9"/>
    </row>
    <row r="794" spans="1:29" ht="14.25">
      <c r="A794" s="10"/>
      <c r="B794" s="9"/>
      <c r="C794" s="11"/>
      <c r="D794" s="9"/>
      <c r="E794" s="9"/>
      <c r="F794" s="9"/>
      <c r="G794" s="76"/>
      <c r="H794" s="13"/>
      <c r="I794" s="9"/>
      <c r="J794" s="9"/>
      <c r="K794" s="226"/>
      <c r="L794" s="359"/>
      <c r="M794" s="175"/>
      <c r="N794" s="227"/>
      <c r="O794" s="227"/>
      <c r="P794" s="85"/>
      <c r="Q794" s="229"/>
      <c r="R794" s="331"/>
      <c r="S794" s="332"/>
      <c r="T794" s="30"/>
      <c r="U794" s="9"/>
      <c r="V794" s="181" t="e">
        <f t="shared" si="58"/>
        <v>#DIV/0!</v>
      </c>
      <c r="W794" s="9"/>
      <c r="X794" s="47"/>
      <c r="Y794" s="181">
        <f t="shared" si="57"/>
        <v>0</v>
      </c>
      <c r="Z794" s="9"/>
      <c r="AA794" s="9"/>
      <c r="AB794" s="9"/>
      <c r="AC794" s="9"/>
    </row>
    <row r="795" spans="1:29" ht="14.25">
      <c r="A795" s="10"/>
      <c r="B795" s="9"/>
      <c r="C795" s="11"/>
      <c r="D795" s="9"/>
      <c r="E795" s="9"/>
      <c r="F795" s="9"/>
      <c r="G795" s="76"/>
      <c r="H795" s="13"/>
      <c r="I795" s="9"/>
      <c r="J795" s="9"/>
      <c r="K795" s="226"/>
      <c r="L795" s="359"/>
      <c r="M795" s="175"/>
      <c r="N795" s="227"/>
      <c r="O795" s="227"/>
      <c r="P795" s="85"/>
      <c r="Q795" s="229"/>
      <c r="R795" s="331"/>
      <c r="S795" s="332"/>
      <c r="T795" s="30"/>
      <c r="U795" s="9"/>
      <c r="V795" s="181" t="e">
        <f t="shared" si="58"/>
        <v>#DIV/0!</v>
      </c>
      <c r="W795" s="9"/>
      <c r="X795" s="47"/>
      <c r="Y795" s="181">
        <f t="shared" si="57"/>
        <v>0</v>
      </c>
      <c r="Z795" s="9"/>
      <c r="AA795" s="9"/>
      <c r="AB795" s="9"/>
      <c r="AC795" s="9"/>
    </row>
    <row r="796" spans="1:29" ht="14.25">
      <c r="A796" s="10"/>
      <c r="B796" s="9"/>
      <c r="C796" s="11"/>
      <c r="D796" s="9"/>
      <c r="E796" s="9"/>
      <c r="F796" s="9"/>
      <c r="G796" s="76"/>
      <c r="H796" s="13"/>
      <c r="I796" s="9"/>
      <c r="J796" s="9"/>
      <c r="K796" s="226"/>
      <c r="L796" s="359"/>
      <c r="M796" s="175"/>
      <c r="N796" s="227"/>
      <c r="O796" s="227"/>
      <c r="P796" s="85"/>
      <c r="Q796" s="229"/>
      <c r="R796" s="331"/>
      <c r="S796" s="332"/>
      <c r="T796" s="30"/>
      <c r="U796" s="9"/>
      <c r="V796" s="181" t="e">
        <f t="shared" si="58"/>
        <v>#DIV/0!</v>
      </c>
      <c r="W796" s="9"/>
      <c r="X796" s="47"/>
      <c r="Y796" s="181">
        <f t="shared" si="57"/>
        <v>0</v>
      </c>
      <c r="Z796" s="9"/>
      <c r="AA796" s="9"/>
      <c r="AB796" s="9"/>
      <c r="AC796" s="9"/>
    </row>
    <row r="797" spans="1:29" ht="14.25">
      <c r="A797" s="10"/>
      <c r="B797" s="9"/>
      <c r="C797" s="11"/>
      <c r="D797" s="9"/>
      <c r="E797" s="9"/>
      <c r="F797" s="9"/>
      <c r="G797" s="76"/>
      <c r="H797" s="13"/>
      <c r="I797" s="9"/>
      <c r="J797" s="9"/>
      <c r="K797" s="226"/>
      <c r="L797" s="359"/>
      <c r="M797" s="175"/>
      <c r="N797" s="227"/>
      <c r="O797" s="227"/>
      <c r="P797" s="85"/>
      <c r="Q797" s="229"/>
      <c r="R797" s="331"/>
      <c r="S797" s="332"/>
      <c r="T797" s="30"/>
      <c r="U797" s="9"/>
      <c r="V797" s="181" t="e">
        <f t="shared" si="58"/>
        <v>#DIV/0!</v>
      </c>
      <c r="W797" s="9"/>
      <c r="X797" s="47"/>
      <c r="Y797" s="181">
        <f t="shared" si="57"/>
        <v>0</v>
      </c>
      <c r="Z797" s="9"/>
      <c r="AA797" s="9"/>
      <c r="AB797" s="9"/>
      <c r="AC797" s="9"/>
    </row>
    <row r="798" spans="1:29" ht="14.25">
      <c r="A798" s="10"/>
      <c r="B798" s="9"/>
      <c r="C798" s="11"/>
      <c r="D798" s="9"/>
      <c r="E798" s="9"/>
      <c r="F798" s="9"/>
      <c r="G798" s="76"/>
      <c r="H798" s="13"/>
      <c r="I798" s="9"/>
      <c r="J798" s="9"/>
      <c r="K798" s="226"/>
      <c r="L798" s="359"/>
      <c r="M798" s="175"/>
      <c r="N798" s="227"/>
      <c r="O798" s="227"/>
      <c r="P798" s="85"/>
      <c r="Q798" s="229"/>
      <c r="R798" s="331"/>
      <c r="S798" s="332"/>
      <c r="T798" s="30"/>
      <c r="U798" s="9"/>
      <c r="V798" s="181" t="e">
        <f t="shared" si="58"/>
        <v>#DIV/0!</v>
      </c>
      <c r="W798" s="9"/>
      <c r="X798" s="47"/>
      <c r="Y798" s="181">
        <f t="shared" si="57"/>
        <v>0</v>
      </c>
      <c r="Z798" s="9"/>
      <c r="AA798" s="9"/>
      <c r="AB798" s="9"/>
      <c r="AC798" s="9"/>
    </row>
    <row r="799" spans="1:29" ht="14.25">
      <c r="A799" s="10"/>
      <c r="B799" s="9"/>
      <c r="C799" s="11"/>
      <c r="D799" s="9"/>
      <c r="E799" s="9"/>
      <c r="F799" s="9"/>
      <c r="G799" s="76"/>
      <c r="H799" s="13"/>
      <c r="I799" s="9"/>
      <c r="J799" s="9"/>
      <c r="K799" s="226"/>
      <c r="L799" s="359"/>
      <c r="M799" s="175"/>
      <c r="N799" s="227"/>
      <c r="O799" s="227"/>
      <c r="P799" s="85"/>
      <c r="Q799" s="229"/>
      <c r="R799" s="331"/>
      <c r="S799" s="332"/>
      <c r="T799" s="30"/>
      <c r="U799" s="9"/>
      <c r="V799" s="181" t="e">
        <f t="shared" si="58"/>
        <v>#DIV/0!</v>
      </c>
      <c r="W799" s="9"/>
      <c r="X799" s="47"/>
      <c r="Y799" s="181">
        <f t="shared" si="57"/>
        <v>0</v>
      </c>
      <c r="Z799" s="9"/>
      <c r="AA799" s="9"/>
      <c r="AB799" s="9"/>
      <c r="AC799" s="9"/>
    </row>
    <row r="800" spans="1:29" ht="14.25">
      <c r="A800" s="10"/>
      <c r="B800" s="9"/>
      <c r="C800" s="11"/>
      <c r="D800" s="9"/>
      <c r="E800" s="9"/>
      <c r="F800" s="9"/>
      <c r="G800" s="76"/>
      <c r="H800" s="13"/>
      <c r="I800" s="9"/>
      <c r="J800" s="9"/>
      <c r="K800" s="226"/>
      <c r="L800" s="359"/>
      <c r="M800" s="175"/>
      <c r="N800" s="227"/>
      <c r="O800" s="227"/>
      <c r="P800" s="85"/>
      <c r="Q800" s="229"/>
      <c r="R800" s="331"/>
      <c r="S800" s="332"/>
      <c r="T800" s="30"/>
      <c r="U800" s="9"/>
      <c r="V800" s="181" t="e">
        <f t="shared" si="58"/>
        <v>#DIV/0!</v>
      </c>
      <c r="W800" s="9"/>
      <c r="X800" s="47"/>
      <c r="Y800" s="181">
        <f t="shared" si="57"/>
        <v>0</v>
      </c>
      <c r="Z800" s="9"/>
      <c r="AA800" s="9"/>
      <c r="AB800" s="9"/>
      <c r="AC800" s="9"/>
    </row>
    <row r="801" spans="1:29" ht="14.25">
      <c r="A801" s="10"/>
      <c r="B801" s="9"/>
      <c r="C801" s="11"/>
      <c r="D801" s="9"/>
      <c r="E801" s="9"/>
      <c r="F801" s="9"/>
      <c r="G801" s="76"/>
      <c r="H801" s="13"/>
      <c r="I801" s="9"/>
      <c r="J801" s="9"/>
      <c r="K801" s="226"/>
      <c r="L801" s="359"/>
      <c r="M801" s="175"/>
      <c r="N801" s="227"/>
      <c r="O801" s="227"/>
      <c r="P801" s="85"/>
      <c r="Q801" s="229"/>
      <c r="R801" s="331"/>
      <c r="S801" s="332"/>
      <c r="T801" s="30"/>
      <c r="U801" s="9"/>
      <c r="V801" s="181" t="e">
        <f t="shared" si="58"/>
        <v>#DIV/0!</v>
      </c>
      <c r="W801" s="9"/>
      <c r="X801" s="47"/>
      <c r="Y801" s="181">
        <f t="shared" si="57"/>
        <v>0</v>
      </c>
      <c r="Z801" s="9"/>
      <c r="AA801" s="9"/>
      <c r="AB801" s="9"/>
      <c r="AC801" s="9"/>
    </row>
    <row r="802" spans="1:29" ht="14.25">
      <c r="A802" s="10"/>
      <c r="B802" s="9"/>
      <c r="C802" s="11"/>
      <c r="D802" s="9"/>
      <c r="E802" s="9"/>
      <c r="F802" s="9"/>
      <c r="G802" s="76"/>
      <c r="H802" s="13"/>
      <c r="I802" s="9"/>
      <c r="J802" s="9"/>
      <c r="K802" s="226"/>
      <c r="L802" s="359"/>
      <c r="M802" s="175"/>
      <c r="N802" s="227"/>
      <c r="O802" s="227"/>
      <c r="P802" s="85"/>
      <c r="Q802" s="229"/>
      <c r="R802" s="331"/>
      <c r="S802" s="332"/>
      <c r="T802" s="30"/>
      <c r="U802" s="9"/>
      <c r="V802" s="181" t="e">
        <f t="shared" si="58"/>
        <v>#DIV/0!</v>
      </c>
      <c r="W802" s="9"/>
      <c r="X802" s="47"/>
      <c r="Y802" s="181">
        <f t="shared" si="57"/>
        <v>0</v>
      </c>
      <c r="Z802" s="9"/>
      <c r="AA802" s="9"/>
      <c r="AB802" s="9"/>
      <c r="AC802" s="9"/>
    </row>
    <row r="803" spans="1:29" ht="14.25">
      <c r="A803" s="10"/>
      <c r="B803" s="9"/>
      <c r="C803" s="11"/>
      <c r="D803" s="9"/>
      <c r="E803" s="9"/>
      <c r="F803" s="9"/>
      <c r="G803" s="76"/>
      <c r="H803" s="13"/>
      <c r="I803" s="9"/>
      <c r="J803" s="9"/>
      <c r="K803" s="226"/>
      <c r="L803" s="359"/>
      <c r="M803" s="175"/>
      <c r="N803" s="227"/>
      <c r="O803" s="227"/>
      <c r="P803" s="85"/>
      <c r="Q803" s="229"/>
      <c r="R803" s="331"/>
      <c r="S803" s="332"/>
      <c r="T803" s="30"/>
      <c r="U803" s="9"/>
      <c r="V803" s="181" t="e">
        <f t="shared" si="58"/>
        <v>#DIV/0!</v>
      </c>
      <c r="W803" s="9"/>
      <c r="X803" s="47"/>
      <c r="Y803" s="181">
        <f t="shared" si="57"/>
        <v>0</v>
      </c>
      <c r="Z803" s="9"/>
      <c r="AA803" s="9"/>
      <c r="AB803" s="9"/>
      <c r="AC803" s="9"/>
    </row>
    <row r="804" spans="1:29" ht="14.25">
      <c r="A804" s="10"/>
      <c r="B804" s="9"/>
      <c r="C804" s="11"/>
      <c r="D804" s="9"/>
      <c r="E804" s="9"/>
      <c r="F804" s="9"/>
      <c r="G804" s="76"/>
      <c r="H804" s="13"/>
      <c r="I804" s="9"/>
      <c r="J804" s="9"/>
      <c r="K804" s="226"/>
      <c r="L804" s="359"/>
      <c r="M804" s="175"/>
      <c r="N804" s="227"/>
      <c r="O804" s="227"/>
      <c r="P804" s="85"/>
      <c r="Q804" s="229"/>
      <c r="R804" s="331"/>
      <c r="S804" s="332"/>
      <c r="T804" s="30"/>
      <c r="U804" s="9"/>
      <c r="V804" s="181" t="e">
        <f t="shared" si="58"/>
        <v>#DIV/0!</v>
      </c>
      <c r="W804" s="9"/>
      <c r="X804" s="47"/>
      <c r="Y804" s="181">
        <f t="shared" si="57"/>
        <v>0</v>
      </c>
      <c r="Z804" s="9"/>
      <c r="AA804" s="9"/>
      <c r="AB804" s="9"/>
      <c r="AC804" s="9"/>
    </row>
    <row r="805" spans="1:29" ht="14.25">
      <c r="A805" s="10"/>
      <c r="B805" s="9"/>
      <c r="C805" s="11"/>
      <c r="D805" s="9"/>
      <c r="E805" s="9"/>
      <c r="F805" s="9"/>
      <c r="G805" s="76"/>
      <c r="H805" s="13"/>
      <c r="I805" s="9"/>
      <c r="J805" s="9"/>
      <c r="K805" s="226"/>
      <c r="L805" s="359"/>
      <c r="M805" s="175"/>
      <c r="N805" s="227"/>
      <c r="O805" s="227"/>
      <c r="P805" s="85"/>
      <c r="Q805" s="229"/>
      <c r="R805" s="331"/>
      <c r="S805" s="332"/>
      <c r="T805" s="30"/>
      <c r="U805" s="9"/>
      <c r="V805" s="181" t="e">
        <f t="shared" si="58"/>
        <v>#DIV/0!</v>
      </c>
      <c r="W805" s="9"/>
      <c r="X805" s="47"/>
      <c r="Y805" s="181">
        <f t="shared" si="57"/>
        <v>0</v>
      </c>
      <c r="Z805" s="9"/>
      <c r="AA805" s="9"/>
      <c r="AB805" s="9"/>
      <c r="AC805" s="9"/>
    </row>
    <row r="806" spans="1:29" ht="14.25">
      <c r="A806" s="10"/>
      <c r="B806" s="9"/>
      <c r="C806" s="11"/>
      <c r="D806" s="9"/>
      <c r="E806" s="9"/>
      <c r="F806" s="9"/>
      <c r="G806" s="76"/>
      <c r="H806" s="13"/>
      <c r="I806" s="9"/>
      <c r="J806" s="9"/>
      <c r="K806" s="226"/>
      <c r="L806" s="359"/>
      <c r="M806" s="175"/>
      <c r="N806" s="227"/>
      <c r="O806" s="227"/>
      <c r="P806" s="85"/>
      <c r="Q806" s="229"/>
      <c r="R806" s="331"/>
      <c r="S806" s="332"/>
      <c r="T806" s="30"/>
      <c r="U806" s="9"/>
      <c r="V806" s="181" t="e">
        <f t="shared" si="58"/>
        <v>#DIV/0!</v>
      </c>
      <c r="W806" s="9"/>
      <c r="X806" s="47"/>
      <c r="Y806" s="181">
        <f t="shared" si="57"/>
        <v>0</v>
      </c>
      <c r="Z806" s="9"/>
      <c r="AA806" s="9"/>
      <c r="AB806" s="9"/>
      <c r="AC806" s="9"/>
    </row>
    <row r="807" spans="1:29" ht="14.25">
      <c r="A807" s="10"/>
      <c r="B807" s="9"/>
      <c r="C807" s="11"/>
      <c r="D807" s="9"/>
      <c r="E807" s="9"/>
      <c r="F807" s="9"/>
      <c r="G807" s="76"/>
      <c r="H807" s="13"/>
      <c r="I807" s="9"/>
      <c r="J807" s="9"/>
      <c r="K807" s="226"/>
      <c r="L807" s="359"/>
      <c r="M807" s="175"/>
      <c r="N807" s="227"/>
      <c r="O807" s="227"/>
      <c r="P807" s="85"/>
      <c r="Q807" s="229"/>
      <c r="R807" s="331"/>
      <c r="S807" s="332"/>
      <c r="T807" s="30"/>
      <c r="U807" s="9"/>
      <c r="V807" s="181" t="e">
        <f t="shared" si="58"/>
        <v>#DIV/0!</v>
      </c>
      <c r="W807" s="9"/>
      <c r="X807" s="47"/>
      <c r="Y807" s="181">
        <f t="shared" si="57"/>
        <v>0</v>
      </c>
      <c r="Z807" s="9"/>
      <c r="AA807" s="9"/>
      <c r="AB807" s="9"/>
      <c r="AC807" s="9"/>
    </row>
    <row r="808" spans="1:29" ht="14.25">
      <c r="A808" s="10"/>
      <c r="B808" s="9"/>
      <c r="C808" s="11"/>
      <c r="D808" s="9"/>
      <c r="E808" s="9"/>
      <c r="F808" s="9"/>
      <c r="G808" s="76"/>
      <c r="H808" s="13"/>
      <c r="I808" s="9"/>
      <c r="J808" s="9"/>
      <c r="K808" s="226"/>
      <c r="L808" s="359"/>
      <c r="M808" s="175"/>
      <c r="N808" s="227"/>
      <c r="O808" s="227"/>
      <c r="P808" s="85"/>
      <c r="Q808" s="229"/>
      <c r="R808" s="331"/>
      <c r="S808" s="332"/>
      <c r="T808" s="30"/>
      <c r="U808" s="9"/>
      <c r="V808" s="181" t="e">
        <f t="shared" si="58"/>
        <v>#DIV/0!</v>
      </c>
      <c r="W808" s="9"/>
      <c r="X808" s="47"/>
      <c r="Y808" s="181">
        <f t="shared" si="57"/>
        <v>0</v>
      </c>
      <c r="Z808" s="9"/>
      <c r="AA808" s="9"/>
      <c r="AB808" s="9"/>
      <c r="AC808" s="9"/>
    </row>
    <row r="809" spans="1:29" ht="14.25">
      <c r="A809" s="10"/>
      <c r="B809" s="9"/>
      <c r="C809" s="11"/>
      <c r="D809" s="9"/>
      <c r="E809" s="9"/>
      <c r="F809" s="9"/>
      <c r="G809" s="76"/>
      <c r="H809" s="13"/>
      <c r="I809" s="9"/>
      <c r="J809" s="9"/>
      <c r="K809" s="226"/>
      <c r="L809" s="359"/>
      <c r="M809" s="175"/>
      <c r="N809" s="227"/>
      <c r="O809" s="227"/>
      <c r="P809" s="85"/>
      <c r="Q809" s="229"/>
      <c r="R809" s="331"/>
      <c r="S809" s="332"/>
      <c r="T809" s="30"/>
      <c r="U809" s="9"/>
      <c r="V809" s="181" t="e">
        <f t="shared" si="58"/>
        <v>#DIV/0!</v>
      </c>
      <c r="W809" s="9"/>
      <c r="X809" s="47"/>
      <c r="Y809" s="181">
        <f t="shared" si="57"/>
        <v>0</v>
      </c>
      <c r="Z809" s="9"/>
      <c r="AA809" s="9"/>
      <c r="AB809" s="9"/>
      <c r="AC809" s="9"/>
    </row>
    <row r="810" spans="1:29" ht="14.25">
      <c r="A810" s="10"/>
      <c r="B810" s="9"/>
      <c r="C810" s="11"/>
      <c r="D810" s="9"/>
      <c r="E810" s="9"/>
      <c r="F810" s="9"/>
      <c r="G810" s="76"/>
      <c r="H810" s="13"/>
      <c r="I810" s="9"/>
      <c r="J810" s="9"/>
      <c r="K810" s="226"/>
      <c r="L810" s="359"/>
      <c r="M810" s="175"/>
      <c r="N810" s="227"/>
      <c r="O810" s="227"/>
      <c r="P810" s="85"/>
      <c r="Q810" s="229"/>
      <c r="R810" s="331"/>
      <c r="S810" s="332"/>
      <c r="T810" s="30"/>
      <c r="U810" s="9"/>
      <c r="V810" s="181" t="e">
        <f t="shared" si="58"/>
        <v>#DIV/0!</v>
      </c>
      <c r="W810" s="9"/>
      <c r="X810" s="47"/>
      <c r="Y810" s="181">
        <f t="shared" si="57"/>
        <v>0</v>
      </c>
      <c r="Z810" s="9"/>
      <c r="AA810" s="9"/>
      <c r="AB810" s="9"/>
      <c r="AC810" s="9"/>
    </row>
    <row r="811" spans="1:29" ht="14.25">
      <c r="A811" s="10"/>
      <c r="B811" s="9"/>
      <c r="C811" s="11"/>
      <c r="D811" s="9"/>
      <c r="E811" s="9"/>
      <c r="F811" s="9"/>
      <c r="G811" s="76"/>
      <c r="H811" s="13"/>
      <c r="I811" s="9"/>
      <c r="J811" s="9"/>
      <c r="K811" s="226"/>
      <c r="L811" s="359"/>
      <c r="M811" s="175"/>
      <c r="N811" s="227"/>
      <c r="O811" s="227"/>
      <c r="P811" s="85"/>
      <c r="Q811" s="229"/>
      <c r="R811" s="331"/>
      <c r="S811" s="332"/>
      <c r="T811" s="30"/>
      <c r="U811" s="9"/>
      <c r="V811" s="181" t="e">
        <f t="shared" si="58"/>
        <v>#DIV/0!</v>
      </c>
      <c r="W811" s="9"/>
      <c r="X811" s="47"/>
      <c r="Y811" s="181">
        <f t="shared" si="57"/>
        <v>0</v>
      </c>
      <c r="Z811" s="9"/>
      <c r="AA811" s="9"/>
      <c r="AB811" s="9"/>
      <c r="AC811" s="9"/>
    </row>
    <row r="812" spans="1:29" ht="14.25">
      <c r="A812" s="10"/>
      <c r="B812" s="9"/>
      <c r="C812" s="11"/>
      <c r="D812" s="9"/>
      <c r="E812" s="9"/>
      <c r="F812" s="9"/>
      <c r="G812" s="76"/>
      <c r="H812" s="13"/>
      <c r="I812" s="9"/>
      <c r="J812" s="9"/>
      <c r="K812" s="226"/>
      <c r="L812" s="359"/>
      <c r="M812" s="175"/>
      <c r="N812" s="227"/>
      <c r="O812" s="227"/>
      <c r="P812" s="85"/>
      <c r="Q812" s="229"/>
      <c r="R812" s="331"/>
      <c r="S812" s="332"/>
      <c r="T812" s="30"/>
      <c r="U812" s="9"/>
      <c r="V812" s="181" t="e">
        <f t="shared" si="58"/>
        <v>#DIV/0!</v>
      </c>
      <c r="W812" s="9"/>
      <c r="X812" s="47"/>
      <c r="Y812" s="181">
        <f t="shared" si="57"/>
        <v>0</v>
      </c>
      <c r="Z812" s="9"/>
      <c r="AA812" s="9"/>
      <c r="AB812" s="9"/>
      <c r="AC812" s="9"/>
    </row>
    <row r="813" spans="1:29" ht="14.25">
      <c r="A813" s="10"/>
      <c r="B813" s="9"/>
      <c r="C813" s="11"/>
      <c r="D813" s="9"/>
      <c r="E813" s="9"/>
      <c r="F813" s="9"/>
      <c r="G813" s="76"/>
      <c r="H813" s="13"/>
      <c r="I813" s="9"/>
      <c r="J813" s="9"/>
      <c r="K813" s="226"/>
      <c r="L813" s="359"/>
      <c r="M813" s="175"/>
      <c r="N813" s="227"/>
      <c r="O813" s="227"/>
      <c r="P813" s="85"/>
      <c r="Q813" s="229"/>
      <c r="R813" s="331"/>
      <c r="S813" s="332"/>
      <c r="T813" s="30"/>
      <c r="U813" s="9"/>
      <c r="V813" s="181" t="e">
        <f t="shared" si="58"/>
        <v>#DIV/0!</v>
      </c>
      <c r="W813" s="9"/>
      <c r="X813" s="47"/>
      <c r="Y813" s="181">
        <f t="shared" si="57"/>
        <v>0</v>
      </c>
      <c r="Z813" s="9"/>
      <c r="AA813" s="9"/>
      <c r="AB813" s="9"/>
      <c r="AC813" s="9"/>
    </row>
    <row r="814" spans="1:29" ht="14.25">
      <c r="A814" s="10"/>
      <c r="B814" s="9"/>
      <c r="C814" s="11"/>
      <c r="D814" s="9"/>
      <c r="E814" s="9"/>
      <c r="F814" s="9"/>
      <c r="G814" s="76"/>
      <c r="H814" s="13"/>
      <c r="I814" s="9"/>
      <c r="J814" s="9"/>
      <c r="K814" s="226"/>
      <c r="L814" s="359"/>
      <c r="M814" s="175"/>
      <c r="N814" s="227"/>
      <c r="O814" s="227"/>
      <c r="P814" s="85"/>
      <c r="Q814" s="229"/>
      <c r="R814" s="331"/>
      <c r="S814" s="332"/>
      <c r="T814" s="30"/>
      <c r="U814" s="9"/>
      <c r="V814" s="181" t="e">
        <f t="shared" si="58"/>
        <v>#DIV/0!</v>
      </c>
      <c r="W814" s="9"/>
      <c r="X814" s="47"/>
      <c r="Y814" s="181">
        <f t="shared" si="57"/>
        <v>0</v>
      </c>
      <c r="Z814" s="9"/>
      <c r="AA814" s="9"/>
      <c r="AB814" s="9"/>
      <c r="AC814" s="9"/>
    </row>
    <row r="815" spans="1:29" ht="14.25">
      <c r="A815" s="10"/>
      <c r="B815" s="9"/>
      <c r="C815" s="11"/>
      <c r="D815" s="9"/>
      <c r="E815" s="9"/>
      <c r="F815" s="9"/>
      <c r="G815" s="76"/>
      <c r="H815" s="13"/>
      <c r="I815" s="9"/>
      <c r="J815" s="9"/>
      <c r="K815" s="226"/>
      <c r="L815" s="359"/>
      <c r="M815" s="175"/>
      <c r="N815" s="227"/>
      <c r="O815" s="227"/>
      <c r="P815" s="85"/>
      <c r="Q815" s="229"/>
      <c r="R815" s="331"/>
      <c r="S815" s="332"/>
      <c r="T815" s="30"/>
      <c r="U815" s="9"/>
      <c r="V815" s="181" t="e">
        <f t="shared" si="58"/>
        <v>#DIV/0!</v>
      </c>
      <c r="W815" s="9"/>
      <c r="X815" s="47"/>
      <c r="Y815" s="181">
        <f t="shared" si="57"/>
        <v>0</v>
      </c>
      <c r="Z815" s="9"/>
      <c r="AA815" s="9"/>
      <c r="AB815" s="9"/>
      <c r="AC815" s="9"/>
    </row>
    <row r="816" spans="1:29" ht="14.25">
      <c r="A816" s="10"/>
      <c r="B816" s="9"/>
      <c r="C816" s="11"/>
      <c r="D816" s="9"/>
      <c r="E816" s="9"/>
      <c r="F816" s="9"/>
      <c r="G816" s="76"/>
      <c r="H816" s="13"/>
      <c r="I816" s="9"/>
      <c r="J816" s="9"/>
      <c r="K816" s="226"/>
      <c r="L816" s="359"/>
      <c r="M816" s="175"/>
      <c r="N816" s="227"/>
      <c r="O816" s="227"/>
      <c r="P816" s="85"/>
      <c r="Q816" s="229"/>
      <c r="R816" s="331"/>
      <c r="S816" s="332"/>
      <c r="T816" s="30"/>
      <c r="U816" s="9"/>
      <c r="V816" s="181" t="e">
        <f t="shared" si="58"/>
        <v>#DIV/0!</v>
      </c>
      <c r="W816" s="9"/>
      <c r="X816" s="47"/>
      <c r="Y816" s="181">
        <f t="shared" si="57"/>
        <v>0</v>
      </c>
      <c r="Z816" s="9"/>
      <c r="AA816" s="9"/>
      <c r="AB816" s="9"/>
      <c r="AC816" s="9"/>
    </row>
    <row r="817" spans="1:29" ht="14.25">
      <c r="A817" s="10"/>
      <c r="B817" s="9"/>
      <c r="C817" s="11"/>
      <c r="D817" s="9"/>
      <c r="E817" s="9"/>
      <c r="F817" s="9"/>
      <c r="G817" s="76"/>
      <c r="H817" s="13"/>
      <c r="I817" s="9"/>
      <c r="J817" s="9"/>
      <c r="K817" s="226"/>
      <c r="L817" s="359"/>
      <c r="M817" s="175"/>
      <c r="N817" s="227"/>
      <c r="O817" s="227"/>
      <c r="P817" s="85"/>
      <c r="Q817" s="229"/>
      <c r="R817" s="331"/>
      <c r="S817" s="332"/>
      <c r="T817" s="30"/>
      <c r="U817" s="9"/>
      <c r="V817" s="181" t="e">
        <f t="shared" si="58"/>
        <v>#DIV/0!</v>
      </c>
      <c r="W817" s="9"/>
      <c r="X817" s="47"/>
      <c r="Y817" s="181">
        <f t="shared" si="57"/>
        <v>0</v>
      </c>
      <c r="Z817" s="9"/>
      <c r="AA817" s="9"/>
      <c r="AB817" s="9"/>
      <c r="AC817" s="9"/>
    </row>
    <row r="818" spans="1:29" ht="14.25">
      <c r="A818" s="10"/>
      <c r="B818" s="9"/>
      <c r="C818" s="11"/>
      <c r="D818" s="9"/>
      <c r="E818" s="9"/>
      <c r="F818" s="9"/>
      <c r="G818" s="76"/>
      <c r="H818" s="13"/>
      <c r="I818" s="9"/>
      <c r="J818" s="9"/>
      <c r="K818" s="226"/>
      <c r="L818" s="359"/>
      <c r="M818" s="175"/>
      <c r="N818" s="227"/>
      <c r="O818" s="227"/>
      <c r="P818" s="85"/>
      <c r="Q818" s="229"/>
      <c r="R818" s="331"/>
      <c r="S818" s="332"/>
      <c r="T818" s="30"/>
      <c r="U818" s="9"/>
      <c r="V818" s="181" t="e">
        <f t="shared" si="58"/>
        <v>#DIV/0!</v>
      </c>
      <c r="W818" s="9"/>
      <c r="X818" s="47"/>
      <c r="Y818" s="181">
        <f t="shared" si="57"/>
        <v>0</v>
      </c>
      <c r="Z818" s="9"/>
      <c r="AA818" s="9"/>
      <c r="AB818" s="9"/>
      <c r="AC818" s="9"/>
    </row>
    <row r="819" spans="1:29" ht="14.25">
      <c r="A819" s="10"/>
      <c r="B819" s="9"/>
      <c r="C819" s="11"/>
      <c r="D819" s="9"/>
      <c r="E819" s="9"/>
      <c r="F819" s="9"/>
      <c r="G819" s="76"/>
      <c r="H819" s="13"/>
      <c r="I819" s="9"/>
      <c r="J819" s="9"/>
      <c r="K819" s="226"/>
      <c r="L819" s="359"/>
      <c r="M819" s="175"/>
      <c r="N819" s="227"/>
      <c r="O819" s="227"/>
      <c r="P819" s="85"/>
      <c r="Q819" s="229"/>
      <c r="R819" s="331"/>
      <c r="S819" s="332"/>
      <c r="T819" s="30"/>
      <c r="U819" s="9"/>
      <c r="V819" s="181" t="e">
        <f t="shared" si="58"/>
        <v>#DIV/0!</v>
      </c>
      <c r="W819" s="9"/>
      <c r="X819" s="47"/>
      <c r="Y819" s="181">
        <f t="shared" si="57"/>
        <v>0</v>
      </c>
      <c r="Z819" s="9"/>
      <c r="AA819" s="9"/>
      <c r="AB819" s="9"/>
      <c r="AC819" s="9"/>
    </row>
    <row r="820" spans="1:29" ht="14.25">
      <c r="A820" s="10"/>
      <c r="B820" s="9"/>
      <c r="C820" s="11"/>
      <c r="D820" s="9"/>
      <c r="E820" s="9"/>
      <c r="F820" s="9"/>
      <c r="G820" s="76"/>
      <c r="H820" s="13"/>
      <c r="I820" s="9"/>
      <c r="J820" s="9"/>
      <c r="K820" s="226"/>
      <c r="L820" s="359"/>
      <c r="M820" s="175"/>
      <c r="N820" s="227"/>
      <c r="O820" s="227"/>
      <c r="P820" s="85"/>
      <c r="Q820" s="229"/>
      <c r="R820" s="331"/>
      <c r="S820" s="332"/>
      <c r="T820" s="30"/>
      <c r="U820" s="9"/>
      <c r="V820" s="181" t="e">
        <f t="shared" si="58"/>
        <v>#DIV/0!</v>
      </c>
      <c r="W820" s="9"/>
      <c r="X820" s="47"/>
      <c r="Y820" s="181">
        <f t="shared" si="57"/>
        <v>0</v>
      </c>
      <c r="Z820" s="9"/>
      <c r="AA820" s="9"/>
      <c r="AB820" s="9"/>
      <c r="AC820" s="9"/>
    </row>
    <row r="821" spans="1:29" ht="14.25">
      <c r="A821" s="10"/>
      <c r="B821" s="9"/>
      <c r="C821" s="11"/>
      <c r="D821" s="9"/>
      <c r="E821" s="9"/>
      <c r="F821" s="9"/>
      <c r="G821" s="76"/>
      <c r="H821" s="13"/>
      <c r="I821" s="9"/>
      <c r="J821" s="9"/>
      <c r="K821" s="226"/>
      <c r="L821" s="359"/>
      <c r="M821" s="175"/>
      <c r="N821" s="227"/>
      <c r="O821" s="227"/>
      <c r="P821" s="85"/>
      <c r="Q821" s="229"/>
      <c r="R821" s="331"/>
      <c r="S821" s="332"/>
      <c r="T821" s="30"/>
      <c r="U821" s="9"/>
      <c r="V821" s="181" t="e">
        <f t="shared" si="58"/>
        <v>#DIV/0!</v>
      </c>
      <c r="W821" s="9"/>
      <c r="X821" s="47"/>
      <c r="Y821" s="181">
        <f t="shared" si="57"/>
        <v>0</v>
      </c>
      <c r="Z821" s="9"/>
      <c r="AA821" s="9"/>
      <c r="AB821" s="9"/>
      <c r="AC821" s="9"/>
    </row>
    <row r="822" spans="1:29" ht="14.25">
      <c r="A822" s="10"/>
      <c r="B822" s="9"/>
      <c r="C822" s="11"/>
      <c r="D822" s="9"/>
      <c r="E822" s="9"/>
      <c r="F822" s="9"/>
      <c r="G822" s="76"/>
      <c r="H822" s="13"/>
      <c r="I822" s="9"/>
      <c r="J822" s="9"/>
      <c r="K822" s="226"/>
      <c r="L822" s="359"/>
      <c r="M822" s="175"/>
      <c r="N822" s="227"/>
      <c r="O822" s="227"/>
      <c r="P822" s="85"/>
      <c r="Q822" s="229"/>
      <c r="R822" s="331"/>
      <c r="S822" s="332"/>
      <c r="T822" s="30"/>
      <c r="U822" s="9"/>
      <c r="V822" s="181" t="e">
        <f t="shared" si="58"/>
        <v>#DIV/0!</v>
      </c>
      <c r="W822" s="9"/>
      <c r="X822" s="47"/>
      <c r="Y822" s="181">
        <f t="shared" si="57"/>
        <v>0</v>
      </c>
      <c r="Z822" s="9"/>
      <c r="AA822" s="9"/>
      <c r="AB822" s="9"/>
      <c r="AC822" s="9"/>
    </row>
    <row r="823" spans="1:29" ht="14.25">
      <c r="A823" s="10"/>
      <c r="B823" s="9"/>
      <c r="C823" s="11"/>
      <c r="D823" s="9"/>
      <c r="E823" s="9"/>
      <c r="F823" s="9"/>
      <c r="G823" s="76"/>
      <c r="H823" s="13"/>
      <c r="I823" s="9"/>
      <c r="J823" s="9"/>
      <c r="K823" s="226"/>
      <c r="L823" s="359"/>
      <c r="M823" s="175"/>
      <c r="N823" s="227"/>
      <c r="O823" s="227"/>
      <c r="P823" s="85"/>
      <c r="Q823" s="229"/>
      <c r="R823" s="331"/>
      <c r="S823" s="332"/>
      <c r="T823" s="30"/>
      <c r="U823" s="9"/>
      <c r="V823" s="181" t="e">
        <f t="shared" si="58"/>
        <v>#DIV/0!</v>
      </c>
      <c r="W823" s="9"/>
      <c r="X823" s="47"/>
      <c r="Y823" s="181">
        <f t="shared" si="57"/>
        <v>0</v>
      </c>
      <c r="Z823" s="9"/>
      <c r="AA823" s="9"/>
      <c r="AB823" s="9"/>
      <c r="AC823" s="9"/>
    </row>
    <row r="824" spans="1:29" ht="14.25">
      <c r="A824" s="10"/>
      <c r="B824" s="9"/>
      <c r="C824" s="11"/>
      <c r="D824" s="9"/>
      <c r="E824" s="9"/>
      <c r="F824" s="9"/>
      <c r="G824" s="76"/>
      <c r="H824" s="13"/>
      <c r="I824" s="9"/>
      <c r="J824" s="9"/>
      <c r="K824" s="226"/>
      <c r="L824" s="359"/>
      <c r="M824" s="175"/>
      <c r="N824" s="227"/>
      <c r="O824" s="227"/>
      <c r="P824" s="85"/>
      <c r="Q824" s="229"/>
      <c r="R824" s="331"/>
      <c r="S824" s="332"/>
      <c r="T824" s="30"/>
      <c r="U824" s="9"/>
      <c r="V824" s="181" t="e">
        <f t="shared" si="58"/>
        <v>#DIV/0!</v>
      </c>
      <c r="W824" s="9"/>
      <c r="X824" s="47"/>
      <c r="Y824" s="181">
        <f t="shared" si="57"/>
        <v>0</v>
      </c>
      <c r="Z824" s="9"/>
      <c r="AA824" s="9"/>
      <c r="AB824" s="9"/>
      <c r="AC824" s="9"/>
    </row>
    <row r="825" spans="1:29" ht="14.25">
      <c r="A825" s="10"/>
      <c r="B825" s="9"/>
      <c r="C825" s="11"/>
      <c r="D825" s="9"/>
      <c r="E825" s="9"/>
      <c r="F825" s="9"/>
      <c r="G825" s="76"/>
      <c r="H825" s="13"/>
      <c r="I825" s="9"/>
      <c r="J825" s="9"/>
      <c r="K825" s="226"/>
      <c r="L825" s="359"/>
      <c r="M825" s="175"/>
      <c r="N825" s="227"/>
      <c r="O825" s="227"/>
      <c r="P825" s="85"/>
      <c r="Q825" s="229"/>
      <c r="R825" s="331"/>
      <c r="S825" s="332"/>
      <c r="T825" s="30"/>
      <c r="U825" s="9"/>
      <c r="V825" s="181" t="e">
        <f t="shared" si="58"/>
        <v>#DIV/0!</v>
      </c>
      <c r="W825" s="9"/>
      <c r="X825" s="47"/>
      <c r="Y825" s="181">
        <f t="shared" si="57"/>
        <v>0</v>
      </c>
      <c r="Z825" s="9"/>
      <c r="AA825" s="9"/>
      <c r="AB825" s="9"/>
      <c r="AC825" s="9"/>
    </row>
    <row r="826" spans="1:29" ht="14.25">
      <c r="A826" s="10"/>
      <c r="B826" s="9"/>
      <c r="C826" s="11"/>
      <c r="D826" s="9"/>
      <c r="E826" s="9"/>
      <c r="F826" s="9"/>
      <c r="G826" s="76"/>
      <c r="H826" s="13"/>
      <c r="I826" s="9"/>
      <c r="J826" s="9"/>
      <c r="K826" s="226"/>
      <c r="L826" s="359"/>
      <c r="M826" s="175"/>
      <c r="N826" s="227"/>
      <c r="O826" s="227"/>
      <c r="P826" s="85"/>
      <c r="Q826" s="229"/>
      <c r="R826" s="331"/>
      <c r="S826" s="332"/>
      <c r="T826" s="30"/>
      <c r="U826" s="9"/>
      <c r="V826" s="181" t="e">
        <f t="shared" si="58"/>
        <v>#DIV/0!</v>
      </c>
      <c r="W826" s="9"/>
      <c r="X826" s="47"/>
      <c r="Y826" s="181">
        <f t="shared" si="57"/>
        <v>0</v>
      </c>
      <c r="Z826" s="9"/>
      <c r="AA826" s="9"/>
      <c r="AB826" s="9"/>
      <c r="AC826" s="9"/>
    </row>
    <row r="827" spans="1:29" ht="14.25">
      <c r="A827" s="10"/>
      <c r="B827" s="9"/>
      <c r="C827" s="11"/>
      <c r="D827" s="9"/>
      <c r="E827" s="9"/>
      <c r="F827" s="9"/>
      <c r="G827" s="76"/>
      <c r="H827" s="13"/>
      <c r="I827" s="9"/>
      <c r="J827" s="9"/>
      <c r="K827" s="226"/>
      <c r="L827" s="359"/>
      <c r="M827" s="175"/>
      <c r="N827" s="227"/>
      <c r="O827" s="227"/>
      <c r="P827" s="85"/>
      <c r="Q827" s="229"/>
      <c r="R827" s="331"/>
      <c r="S827" s="332"/>
      <c r="T827" s="30"/>
      <c r="U827" s="9"/>
      <c r="V827" s="181" t="e">
        <f t="shared" si="58"/>
        <v>#DIV/0!</v>
      </c>
      <c r="W827" s="9"/>
      <c r="X827" s="47"/>
      <c r="Y827" s="181">
        <f t="shared" si="57"/>
        <v>0</v>
      </c>
      <c r="Z827" s="9"/>
      <c r="AA827" s="9"/>
      <c r="AB827" s="9"/>
      <c r="AC827" s="9"/>
    </row>
    <row r="828" spans="1:29" ht="14.25">
      <c r="A828" s="10"/>
      <c r="B828" s="9"/>
      <c r="C828" s="11"/>
      <c r="D828" s="9"/>
      <c r="E828" s="9"/>
      <c r="F828" s="9"/>
      <c r="G828" s="76"/>
      <c r="H828" s="13"/>
      <c r="I828" s="9"/>
      <c r="J828" s="9"/>
      <c r="K828" s="226"/>
      <c r="L828" s="359"/>
      <c r="M828" s="175"/>
      <c r="N828" s="227"/>
      <c r="O828" s="227"/>
      <c r="P828" s="85"/>
      <c r="Q828" s="229"/>
      <c r="R828" s="331"/>
      <c r="S828" s="332"/>
      <c r="T828" s="30"/>
      <c r="U828" s="9"/>
      <c r="V828" s="181" t="e">
        <f t="shared" si="58"/>
        <v>#DIV/0!</v>
      </c>
      <c r="W828" s="9"/>
      <c r="X828" s="47"/>
      <c r="Y828" s="181">
        <f t="shared" si="57"/>
        <v>0</v>
      </c>
      <c r="Z828" s="9"/>
      <c r="AA828" s="9"/>
      <c r="AB828" s="9"/>
      <c r="AC828" s="9"/>
    </row>
    <row r="829" spans="1:29" ht="14.25">
      <c r="A829" s="10"/>
      <c r="B829" s="9"/>
      <c r="C829" s="11"/>
      <c r="D829" s="9"/>
      <c r="E829" s="9"/>
      <c r="F829" s="9"/>
      <c r="G829" s="76"/>
      <c r="H829" s="13"/>
      <c r="I829" s="9"/>
      <c r="J829" s="9"/>
      <c r="K829" s="226"/>
      <c r="L829" s="359"/>
      <c r="M829" s="175"/>
      <c r="N829" s="227"/>
      <c r="O829" s="227"/>
      <c r="P829" s="85"/>
      <c r="Q829" s="229"/>
      <c r="R829" s="331"/>
      <c r="S829" s="332"/>
      <c r="T829" s="30"/>
      <c r="U829" s="9"/>
      <c r="V829" s="181" t="e">
        <f t="shared" si="58"/>
        <v>#DIV/0!</v>
      </c>
      <c r="W829" s="9"/>
      <c r="X829" s="47"/>
      <c r="Y829" s="181">
        <f t="shared" si="57"/>
        <v>0</v>
      </c>
      <c r="Z829" s="9"/>
      <c r="AA829" s="9"/>
      <c r="AB829" s="9"/>
      <c r="AC829" s="9"/>
    </row>
    <row r="830" spans="1:29" ht="14.25">
      <c r="A830" s="10"/>
      <c r="B830" s="9"/>
      <c r="C830" s="11"/>
      <c r="D830" s="9"/>
      <c r="E830" s="9"/>
      <c r="F830" s="9"/>
      <c r="G830" s="76"/>
      <c r="H830" s="13"/>
      <c r="I830" s="9"/>
      <c r="J830" s="9"/>
      <c r="K830" s="226"/>
      <c r="L830" s="359"/>
      <c r="M830" s="175"/>
      <c r="N830" s="227"/>
      <c r="O830" s="227"/>
      <c r="P830" s="85"/>
      <c r="Q830" s="229"/>
      <c r="R830" s="331"/>
      <c r="S830" s="332"/>
      <c r="T830" s="30"/>
      <c r="U830" s="9"/>
      <c r="V830" s="181" t="e">
        <f t="shared" si="58"/>
        <v>#DIV/0!</v>
      </c>
      <c r="W830" s="9"/>
      <c r="X830" s="47"/>
      <c r="Y830" s="181">
        <f t="shared" si="57"/>
        <v>0</v>
      </c>
      <c r="Z830" s="9"/>
      <c r="AA830" s="9"/>
      <c r="AB830" s="9"/>
      <c r="AC830" s="9"/>
    </row>
    <row r="831" spans="1:29" ht="14.25">
      <c r="A831" s="10"/>
      <c r="B831" s="9"/>
      <c r="C831" s="11"/>
      <c r="D831" s="9"/>
      <c r="E831" s="9"/>
      <c r="F831" s="9"/>
      <c r="G831" s="76"/>
      <c r="H831" s="13"/>
      <c r="I831" s="9"/>
      <c r="J831" s="9"/>
      <c r="K831" s="226"/>
      <c r="L831" s="359"/>
      <c r="M831" s="175"/>
      <c r="N831" s="227"/>
      <c r="O831" s="227"/>
      <c r="P831" s="85"/>
      <c r="Q831" s="229"/>
      <c r="R831" s="331"/>
      <c r="S831" s="332"/>
      <c r="T831" s="30"/>
      <c r="U831" s="9"/>
      <c r="V831" s="181" t="e">
        <f t="shared" si="58"/>
        <v>#DIV/0!</v>
      </c>
      <c r="W831" s="9"/>
      <c r="X831" s="47"/>
      <c r="Y831" s="181">
        <f t="shared" si="57"/>
        <v>0</v>
      </c>
      <c r="Z831" s="9"/>
      <c r="AA831" s="9"/>
      <c r="AB831" s="9"/>
      <c r="AC831" s="9"/>
    </row>
    <row r="832" spans="1:29" ht="14.25">
      <c r="A832" s="10"/>
      <c r="B832" s="9"/>
      <c r="C832" s="11"/>
      <c r="D832" s="9"/>
      <c r="E832" s="9"/>
      <c r="F832" s="9"/>
      <c r="G832" s="76"/>
      <c r="H832" s="13"/>
      <c r="I832" s="9"/>
      <c r="J832" s="9"/>
      <c r="K832" s="226"/>
      <c r="L832" s="359"/>
      <c r="M832" s="175"/>
      <c r="N832" s="227"/>
      <c r="O832" s="227"/>
      <c r="P832" s="85"/>
      <c r="Q832" s="229"/>
      <c r="R832" s="331"/>
      <c r="S832" s="332"/>
      <c r="T832" s="30"/>
      <c r="U832" s="9"/>
      <c r="V832" s="181" t="e">
        <f t="shared" si="58"/>
        <v>#DIV/0!</v>
      </c>
      <c r="W832" s="9"/>
      <c r="X832" s="47"/>
      <c r="Y832" s="181">
        <f t="shared" si="57"/>
        <v>0</v>
      </c>
      <c r="Z832" s="9"/>
      <c r="AA832" s="9"/>
      <c r="AB832" s="9"/>
      <c r="AC832" s="9"/>
    </row>
    <row r="833" spans="1:29" ht="14.25">
      <c r="A833" s="10"/>
      <c r="B833" s="9"/>
      <c r="C833" s="11"/>
      <c r="D833" s="9"/>
      <c r="E833" s="9"/>
      <c r="F833" s="9"/>
      <c r="G833" s="76"/>
      <c r="H833" s="13"/>
      <c r="I833" s="9"/>
      <c r="J833" s="9"/>
      <c r="K833" s="226"/>
      <c r="L833" s="359"/>
      <c r="M833" s="175"/>
      <c r="N833" s="227"/>
      <c r="O833" s="227"/>
      <c r="P833" s="85"/>
      <c r="Q833" s="229"/>
      <c r="R833" s="331"/>
      <c r="S833" s="332"/>
      <c r="T833" s="30"/>
      <c r="U833" s="9"/>
      <c r="V833" s="181" t="e">
        <f t="shared" si="58"/>
        <v>#DIV/0!</v>
      </c>
      <c r="W833" s="9"/>
      <c r="X833" s="47"/>
      <c r="Y833" s="181">
        <f t="shared" si="57"/>
        <v>0</v>
      </c>
      <c r="Z833" s="9"/>
      <c r="AA833" s="9"/>
      <c r="AB833" s="9"/>
      <c r="AC833" s="9"/>
    </row>
    <row r="834" spans="1:29" ht="14.25">
      <c r="A834" s="10"/>
      <c r="B834" s="9"/>
      <c r="C834" s="11"/>
      <c r="D834" s="9"/>
      <c r="E834" s="9"/>
      <c r="F834" s="9"/>
      <c r="G834" s="76"/>
      <c r="H834" s="13"/>
      <c r="I834" s="9"/>
      <c r="J834" s="9"/>
      <c r="K834" s="226"/>
      <c r="L834" s="359"/>
      <c r="M834" s="175"/>
      <c r="N834" s="227"/>
      <c r="O834" s="227"/>
      <c r="P834" s="85"/>
      <c r="Q834" s="229"/>
      <c r="R834" s="331"/>
      <c r="S834" s="332"/>
      <c r="T834" s="30"/>
      <c r="U834" s="9"/>
      <c r="V834" s="181" t="e">
        <f t="shared" si="58"/>
        <v>#DIV/0!</v>
      </c>
      <c r="W834" s="9"/>
      <c r="X834" s="47"/>
      <c r="Y834" s="181">
        <f t="shared" si="57"/>
        <v>0</v>
      </c>
      <c r="Z834" s="9"/>
      <c r="AA834" s="9"/>
      <c r="AB834" s="9"/>
      <c r="AC834" s="9"/>
    </row>
    <row r="835" spans="1:29" ht="14.25">
      <c r="A835" s="10"/>
      <c r="B835" s="9"/>
      <c r="C835" s="11"/>
      <c r="D835" s="9"/>
      <c r="E835" s="9"/>
      <c r="F835" s="9"/>
      <c r="G835" s="76"/>
      <c r="H835" s="13"/>
      <c r="I835" s="9"/>
      <c r="J835" s="9"/>
      <c r="K835" s="226"/>
      <c r="L835" s="359"/>
      <c r="M835" s="175"/>
      <c r="N835" s="227"/>
      <c r="O835" s="227"/>
      <c r="P835" s="85"/>
      <c r="Q835" s="229"/>
      <c r="R835" s="331"/>
      <c r="S835" s="332"/>
      <c r="T835" s="30"/>
      <c r="U835" s="9"/>
      <c r="V835" s="181" t="e">
        <f t="shared" si="58"/>
        <v>#DIV/0!</v>
      </c>
      <c r="W835" s="9"/>
      <c r="X835" s="47"/>
      <c r="Y835" s="181">
        <f t="shared" si="57"/>
        <v>0</v>
      </c>
      <c r="Z835" s="9"/>
      <c r="AA835" s="9"/>
      <c r="AB835" s="9"/>
      <c r="AC835" s="9"/>
    </row>
    <row r="836" spans="1:29" ht="14.25">
      <c r="A836" s="10"/>
      <c r="B836" s="9"/>
      <c r="C836" s="11"/>
      <c r="D836" s="9"/>
      <c r="E836" s="9"/>
      <c r="F836" s="9"/>
      <c r="G836" s="76"/>
      <c r="H836" s="13"/>
      <c r="I836" s="9"/>
      <c r="J836" s="9"/>
      <c r="K836" s="226"/>
      <c r="L836" s="359"/>
      <c r="M836" s="175"/>
      <c r="N836" s="227"/>
      <c r="O836" s="227"/>
      <c r="P836" s="85"/>
      <c r="Q836" s="229"/>
      <c r="R836" s="331"/>
      <c r="S836" s="332"/>
      <c r="T836" s="30"/>
      <c r="U836" s="9"/>
      <c r="V836" s="181" t="e">
        <f t="shared" si="58"/>
        <v>#DIV/0!</v>
      </c>
      <c r="W836" s="9"/>
      <c r="X836" s="47"/>
      <c r="Y836" s="181">
        <f t="shared" si="57"/>
        <v>0</v>
      </c>
      <c r="Z836" s="9"/>
      <c r="AA836" s="9"/>
      <c r="AB836" s="9"/>
      <c r="AC836" s="9"/>
    </row>
    <row r="837" spans="1:29" ht="14.25">
      <c r="A837" s="10"/>
      <c r="B837" s="9"/>
      <c r="C837" s="11"/>
      <c r="D837" s="9"/>
      <c r="E837" s="9"/>
      <c r="F837" s="9"/>
      <c r="G837" s="76"/>
      <c r="H837" s="13"/>
      <c r="I837" s="9"/>
      <c r="J837" s="9"/>
      <c r="K837" s="226"/>
      <c r="L837" s="359"/>
      <c r="M837" s="175"/>
      <c r="N837" s="227"/>
      <c r="O837" s="227"/>
      <c r="P837" s="85"/>
      <c r="Q837" s="229"/>
      <c r="R837" s="331"/>
      <c r="S837" s="332"/>
      <c r="T837" s="30"/>
      <c r="U837" s="9"/>
      <c r="V837" s="181" t="e">
        <f t="shared" si="58"/>
        <v>#DIV/0!</v>
      </c>
      <c r="W837" s="9"/>
      <c r="X837" s="47"/>
      <c r="Y837" s="181">
        <f t="shared" si="57"/>
        <v>0</v>
      </c>
      <c r="Z837" s="9"/>
      <c r="AA837" s="9"/>
      <c r="AB837" s="9"/>
      <c r="AC837" s="9"/>
    </row>
    <row r="838" spans="1:29" ht="14.25">
      <c r="A838" s="10"/>
      <c r="B838" s="9"/>
      <c r="C838" s="11"/>
      <c r="D838" s="9"/>
      <c r="E838" s="9"/>
      <c r="F838" s="9"/>
      <c r="G838" s="76"/>
      <c r="H838" s="13"/>
      <c r="I838" s="9"/>
      <c r="J838" s="9"/>
      <c r="K838" s="226"/>
      <c r="L838" s="359"/>
      <c r="M838" s="175"/>
      <c r="N838" s="227"/>
      <c r="O838" s="227"/>
      <c r="P838" s="85"/>
      <c r="Q838" s="229"/>
      <c r="R838" s="331"/>
      <c r="S838" s="332"/>
      <c r="T838" s="30"/>
      <c r="U838" s="9"/>
      <c r="V838" s="181" t="e">
        <f t="shared" si="58"/>
        <v>#DIV/0!</v>
      </c>
      <c r="W838" s="9"/>
      <c r="X838" s="47"/>
      <c r="Y838" s="181">
        <f t="shared" si="57"/>
        <v>0</v>
      </c>
      <c r="Z838" s="9"/>
      <c r="AA838" s="9"/>
      <c r="AB838" s="9"/>
      <c r="AC838" s="9"/>
    </row>
    <row r="839" spans="1:29" ht="14.25">
      <c r="A839" s="10"/>
      <c r="B839" s="9"/>
      <c r="C839" s="11"/>
      <c r="D839" s="9"/>
      <c r="E839" s="9"/>
      <c r="F839" s="9"/>
      <c r="G839" s="76"/>
      <c r="H839" s="13"/>
      <c r="I839" s="9"/>
      <c r="J839" s="9"/>
      <c r="K839" s="226"/>
      <c r="L839" s="359"/>
      <c r="M839" s="175"/>
      <c r="N839" s="227"/>
      <c r="O839" s="227"/>
      <c r="P839" s="85"/>
      <c r="Q839" s="229"/>
      <c r="R839" s="331"/>
      <c r="S839" s="332"/>
      <c r="T839" s="30"/>
      <c r="U839" s="9"/>
      <c r="V839" s="181" t="e">
        <f t="shared" si="58"/>
        <v>#DIV/0!</v>
      </c>
      <c r="W839" s="9"/>
      <c r="X839" s="47"/>
      <c r="Y839" s="181">
        <f t="shared" si="57"/>
        <v>0</v>
      </c>
      <c r="Z839" s="9"/>
      <c r="AA839" s="9"/>
      <c r="AB839" s="9"/>
      <c r="AC839" s="9"/>
    </row>
    <row r="840" spans="1:29" ht="14.25">
      <c r="A840" s="10"/>
      <c r="B840" s="9"/>
      <c r="C840" s="11"/>
      <c r="D840" s="9"/>
      <c r="E840" s="9"/>
      <c r="F840" s="9"/>
      <c r="G840" s="76"/>
      <c r="H840" s="13"/>
      <c r="I840" s="9"/>
      <c r="J840" s="9"/>
      <c r="K840" s="226"/>
      <c r="L840" s="359"/>
      <c r="M840" s="175"/>
      <c r="N840" s="227"/>
      <c r="O840" s="227"/>
      <c r="P840" s="85"/>
      <c r="Q840" s="229"/>
      <c r="R840" s="331"/>
      <c r="S840" s="332"/>
      <c r="T840" s="30"/>
      <c r="U840" s="9"/>
      <c r="V840" s="181" t="e">
        <f t="shared" si="58"/>
        <v>#DIV/0!</v>
      </c>
      <c r="W840" s="9"/>
      <c r="X840" s="47"/>
      <c r="Y840" s="181">
        <f t="shared" si="57"/>
        <v>0</v>
      </c>
      <c r="Z840" s="9"/>
      <c r="AA840" s="9"/>
      <c r="AB840" s="9"/>
      <c r="AC840" s="9"/>
    </row>
    <row r="841" spans="1:29" ht="14.25">
      <c r="A841" s="10"/>
      <c r="B841" s="9"/>
      <c r="C841" s="11"/>
      <c r="D841" s="9"/>
      <c r="E841" s="9"/>
      <c r="F841" s="9"/>
      <c r="G841" s="76"/>
      <c r="H841" s="13"/>
      <c r="I841" s="9"/>
      <c r="J841" s="9"/>
      <c r="K841" s="226"/>
      <c r="L841" s="359"/>
      <c r="M841" s="175"/>
      <c r="N841" s="227"/>
      <c r="O841" s="227"/>
      <c r="P841" s="85"/>
      <c r="Q841" s="229"/>
      <c r="R841" s="331"/>
      <c r="S841" s="332"/>
      <c r="T841" s="30"/>
      <c r="U841" s="9"/>
      <c r="V841" s="181" t="e">
        <f t="shared" si="58"/>
        <v>#DIV/0!</v>
      </c>
      <c r="W841" s="9"/>
      <c r="X841" s="47"/>
      <c r="Y841" s="181">
        <f t="shared" si="57"/>
        <v>0</v>
      </c>
      <c r="Z841" s="9"/>
      <c r="AA841" s="9"/>
      <c r="AB841" s="9"/>
      <c r="AC841" s="9"/>
    </row>
    <row r="842" spans="1:29" ht="14.25">
      <c r="A842" s="10"/>
      <c r="B842" s="9"/>
      <c r="C842" s="11"/>
      <c r="D842" s="9"/>
      <c r="E842" s="9"/>
      <c r="F842" s="9"/>
      <c r="G842" s="76"/>
      <c r="H842" s="13"/>
      <c r="I842" s="9"/>
      <c r="J842" s="9"/>
      <c r="K842" s="226"/>
      <c r="L842" s="359"/>
      <c r="M842" s="175"/>
      <c r="N842" s="227"/>
      <c r="O842" s="227"/>
      <c r="P842" s="85"/>
      <c r="Q842" s="229"/>
      <c r="R842" s="331"/>
      <c r="S842" s="332"/>
      <c r="T842" s="30"/>
      <c r="U842" s="9"/>
      <c r="V842" s="181" t="e">
        <f t="shared" si="58"/>
        <v>#DIV/0!</v>
      </c>
      <c r="W842" s="9"/>
      <c r="X842" s="47"/>
      <c r="Y842" s="181">
        <f t="shared" si="57"/>
        <v>0</v>
      </c>
      <c r="Z842" s="9"/>
      <c r="AA842" s="9"/>
      <c r="AB842" s="9"/>
      <c r="AC842" s="9"/>
    </row>
    <row r="843" spans="1:29" ht="14.25">
      <c r="A843" s="10"/>
      <c r="B843" s="9"/>
      <c r="C843" s="11"/>
      <c r="D843" s="9"/>
      <c r="E843" s="9"/>
      <c r="F843" s="9"/>
      <c r="G843" s="76"/>
      <c r="H843" s="13"/>
      <c r="I843" s="9"/>
      <c r="J843" s="9"/>
      <c r="K843" s="226"/>
      <c r="L843" s="359"/>
      <c r="M843" s="175"/>
      <c r="N843" s="227"/>
      <c r="O843" s="227"/>
      <c r="P843" s="85"/>
      <c r="Q843" s="229"/>
      <c r="R843" s="331"/>
      <c r="S843" s="332"/>
      <c r="T843" s="30"/>
      <c r="U843" s="9"/>
      <c r="V843" s="181" t="e">
        <f t="shared" si="58"/>
        <v>#DIV/0!</v>
      </c>
      <c r="W843" s="9"/>
      <c r="X843" s="47"/>
      <c r="Y843" s="181">
        <f t="shared" si="57"/>
        <v>0</v>
      </c>
      <c r="Z843" s="9"/>
      <c r="AA843" s="9"/>
      <c r="AB843" s="9"/>
      <c r="AC843" s="9"/>
    </row>
    <row r="844" spans="1:29" ht="14.25">
      <c r="A844" s="10"/>
      <c r="B844" s="9"/>
      <c r="C844" s="11"/>
      <c r="D844" s="9"/>
      <c r="E844" s="9"/>
      <c r="F844" s="9"/>
      <c r="G844" s="76"/>
      <c r="H844" s="13"/>
      <c r="I844" s="9"/>
      <c r="J844" s="9"/>
      <c r="K844" s="226"/>
      <c r="L844" s="359"/>
      <c r="M844" s="175"/>
      <c r="N844" s="227"/>
      <c r="O844" s="227"/>
      <c r="P844" s="85"/>
      <c r="Q844" s="229"/>
      <c r="R844" s="331"/>
      <c r="S844" s="332"/>
      <c r="T844" s="30"/>
      <c r="U844" s="9"/>
      <c r="V844" s="181" t="e">
        <f t="shared" si="58"/>
        <v>#DIV/0!</v>
      </c>
      <c r="W844" s="9"/>
      <c r="X844" s="47"/>
      <c r="Y844" s="181">
        <f t="shared" si="57"/>
        <v>0</v>
      </c>
      <c r="Z844" s="9"/>
      <c r="AA844" s="9"/>
      <c r="AB844" s="9"/>
      <c r="AC844" s="9"/>
    </row>
    <row r="845" spans="1:29" ht="14.25">
      <c r="A845" s="10"/>
      <c r="B845" s="9"/>
      <c r="C845" s="11"/>
      <c r="D845" s="9"/>
      <c r="E845" s="9"/>
      <c r="F845" s="9"/>
      <c r="G845" s="76"/>
      <c r="H845" s="13"/>
      <c r="I845" s="9"/>
      <c r="J845" s="9"/>
      <c r="K845" s="226"/>
      <c r="L845" s="359"/>
      <c r="M845" s="175"/>
      <c r="N845" s="227"/>
      <c r="O845" s="227"/>
      <c r="P845" s="85"/>
      <c r="Q845" s="229"/>
      <c r="R845" s="331"/>
      <c r="S845" s="332"/>
      <c r="T845" s="30"/>
      <c r="U845" s="9"/>
      <c r="V845" s="181" t="e">
        <f t="shared" si="58"/>
        <v>#DIV/0!</v>
      </c>
      <c r="W845" s="9"/>
      <c r="X845" s="47"/>
      <c r="Y845" s="181">
        <f t="shared" si="57"/>
        <v>0</v>
      </c>
      <c r="Z845" s="9"/>
      <c r="AA845" s="9"/>
      <c r="AB845" s="9"/>
      <c r="AC845" s="9"/>
    </row>
    <row r="846" spans="1:29" ht="14.25">
      <c r="A846" s="10"/>
      <c r="B846" s="9"/>
      <c r="C846" s="11"/>
      <c r="D846" s="9"/>
      <c r="E846" s="9"/>
      <c r="F846" s="9"/>
      <c r="G846" s="76"/>
      <c r="H846" s="13"/>
      <c r="I846" s="9"/>
      <c r="J846" s="9"/>
      <c r="K846" s="226"/>
      <c r="L846" s="359"/>
      <c r="M846" s="175"/>
      <c r="N846" s="227"/>
      <c r="O846" s="227"/>
      <c r="P846" s="85"/>
      <c r="Q846" s="229"/>
      <c r="R846" s="331"/>
      <c r="S846" s="332"/>
      <c r="T846" s="30"/>
      <c r="U846" s="9"/>
      <c r="V846" s="181" t="e">
        <f t="shared" si="58"/>
        <v>#DIV/0!</v>
      </c>
      <c r="W846" s="9"/>
      <c r="X846" s="47"/>
      <c r="Y846" s="181">
        <f t="shared" si="57"/>
        <v>0</v>
      </c>
      <c r="Z846" s="9"/>
      <c r="AA846" s="9"/>
      <c r="AB846" s="9"/>
      <c r="AC846" s="9"/>
    </row>
    <row r="847" spans="1:29" ht="14.25">
      <c r="A847" s="10"/>
      <c r="B847" s="9"/>
      <c r="C847" s="11"/>
      <c r="D847" s="9"/>
      <c r="E847" s="9"/>
      <c r="F847" s="9"/>
      <c r="G847" s="76"/>
      <c r="H847" s="13"/>
      <c r="I847" s="9"/>
      <c r="J847" s="9"/>
      <c r="K847" s="226"/>
      <c r="L847" s="359"/>
      <c r="M847" s="175"/>
      <c r="N847" s="227"/>
      <c r="O847" s="227"/>
      <c r="P847" s="85"/>
      <c r="Q847" s="229"/>
      <c r="R847" s="331"/>
      <c r="S847" s="332"/>
      <c r="T847" s="30"/>
      <c r="U847" s="9"/>
      <c r="V847" s="181" t="e">
        <f t="shared" si="58"/>
        <v>#DIV/0!</v>
      </c>
      <c r="W847" s="9"/>
      <c r="X847" s="47"/>
      <c r="Y847" s="181">
        <f t="shared" si="57"/>
        <v>0</v>
      </c>
      <c r="Z847" s="9"/>
      <c r="AA847" s="9"/>
      <c r="AB847" s="9"/>
      <c r="AC847" s="9"/>
    </row>
    <row r="848" spans="1:29" ht="14.25">
      <c r="A848" s="10"/>
      <c r="B848" s="9"/>
      <c r="C848" s="11"/>
      <c r="D848" s="9"/>
      <c r="E848" s="9"/>
      <c r="F848" s="9"/>
      <c r="G848" s="76"/>
      <c r="H848" s="13"/>
      <c r="I848" s="9"/>
      <c r="J848" s="9"/>
      <c r="K848" s="226"/>
      <c r="L848" s="359"/>
      <c r="M848" s="175"/>
      <c r="N848" s="227"/>
      <c r="O848" s="227"/>
      <c r="P848" s="85"/>
      <c r="Q848" s="229"/>
      <c r="R848" s="331"/>
      <c r="S848" s="332"/>
      <c r="T848" s="30"/>
      <c r="U848" s="9"/>
      <c r="V848" s="181" t="e">
        <f t="shared" si="58"/>
        <v>#DIV/0!</v>
      </c>
      <c r="W848" s="9"/>
      <c r="X848" s="47"/>
      <c r="Y848" s="181">
        <f t="shared" si="57"/>
        <v>0</v>
      </c>
      <c r="Z848" s="9"/>
      <c r="AA848" s="9"/>
      <c r="AB848" s="9"/>
      <c r="AC848" s="9"/>
    </row>
    <row r="849" spans="1:29" ht="14.25">
      <c r="A849" s="10"/>
      <c r="B849" s="9"/>
      <c r="C849" s="11"/>
      <c r="D849" s="9"/>
      <c r="E849" s="9"/>
      <c r="F849" s="9"/>
      <c r="G849" s="76"/>
      <c r="H849" s="13"/>
      <c r="I849" s="9"/>
      <c r="J849" s="9"/>
      <c r="K849" s="226"/>
      <c r="L849" s="359"/>
      <c r="M849" s="175"/>
      <c r="N849" s="227"/>
      <c r="O849" s="227"/>
      <c r="P849" s="85"/>
      <c r="Q849" s="229"/>
      <c r="R849" s="331"/>
      <c r="S849" s="332"/>
      <c r="T849" s="30"/>
      <c r="U849" s="9"/>
      <c r="V849" s="181" t="e">
        <f t="shared" si="58"/>
        <v>#DIV/0!</v>
      </c>
      <c r="W849" s="9"/>
      <c r="X849" s="47"/>
      <c r="Y849" s="181">
        <f t="shared" si="57"/>
        <v>0</v>
      </c>
      <c r="Z849" s="9"/>
      <c r="AA849" s="9"/>
      <c r="AB849" s="9"/>
      <c r="AC849" s="9"/>
    </row>
    <row r="850" spans="1:29" ht="14.25">
      <c r="A850" s="10"/>
      <c r="B850" s="9"/>
      <c r="C850" s="11"/>
      <c r="D850" s="9"/>
      <c r="E850" s="9"/>
      <c r="F850" s="9"/>
      <c r="G850" s="76"/>
      <c r="H850" s="13"/>
      <c r="I850" s="9"/>
      <c r="J850" s="9"/>
      <c r="K850" s="226"/>
      <c r="L850" s="359"/>
      <c r="M850" s="175"/>
      <c r="N850" s="227"/>
      <c r="O850" s="227"/>
      <c r="P850" s="85"/>
      <c r="Q850" s="229"/>
      <c r="R850" s="331"/>
      <c r="S850" s="332"/>
      <c r="T850" s="30"/>
      <c r="U850" s="9"/>
      <c r="V850" s="181" t="e">
        <f t="shared" si="58"/>
        <v>#DIV/0!</v>
      </c>
      <c r="W850" s="9"/>
      <c r="X850" s="47"/>
      <c r="Y850" s="181">
        <f t="shared" si="57"/>
        <v>0</v>
      </c>
      <c r="Z850" s="9"/>
      <c r="AA850" s="9"/>
      <c r="AB850" s="9"/>
      <c r="AC850" s="9"/>
    </row>
    <row r="851" spans="1:29" ht="14.25">
      <c r="A851" s="10"/>
      <c r="B851" s="9"/>
      <c r="C851" s="11"/>
      <c r="D851" s="9"/>
      <c r="E851" s="9"/>
      <c r="F851" s="9"/>
      <c r="G851" s="76"/>
      <c r="H851" s="13"/>
      <c r="I851" s="9"/>
      <c r="J851" s="9"/>
      <c r="K851" s="226"/>
      <c r="L851" s="359"/>
      <c r="M851" s="175"/>
      <c r="N851" s="227"/>
      <c r="O851" s="227"/>
      <c r="P851" s="85"/>
      <c r="Q851" s="229"/>
      <c r="R851" s="331"/>
      <c r="S851" s="332"/>
      <c r="T851" s="30"/>
      <c r="U851" s="9"/>
      <c r="V851" s="181" t="e">
        <f t="shared" si="58"/>
        <v>#DIV/0!</v>
      </c>
      <c r="W851" s="9"/>
      <c r="X851" s="47"/>
      <c r="Y851" s="181">
        <f t="shared" si="57"/>
        <v>0</v>
      </c>
      <c r="Z851" s="9"/>
      <c r="AA851" s="9"/>
      <c r="AB851" s="9"/>
      <c r="AC851" s="9"/>
    </row>
    <row r="852" spans="1:29" ht="14.25">
      <c r="A852" s="10"/>
      <c r="B852" s="9"/>
      <c r="C852" s="11"/>
      <c r="D852" s="9"/>
      <c r="E852" s="9"/>
      <c r="F852" s="9"/>
      <c r="G852" s="76"/>
      <c r="H852" s="13"/>
      <c r="I852" s="9"/>
      <c r="J852" s="9"/>
      <c r="K852" s="226"/>
      <c r="L852" s="359"/>
      <c r="M852" s="175"/>
      <c r="N852" s="227"/>
      <c r="O852" s="227"/>
      <c r="P852" s="85"/>
      <c r="Q852" s="229"/>
      <c r="R852" s="331"/>
      <c r="S852" s="332"/>
      <c r="T852" s="30"/>
      <c r="U852" s="9"/>
      <c r="V852" s="181" t="e">
        <f t="shared" si="58"/>
        <v>#DIV/0!</v>
      </c>
      <c r="W852" s="9"/>
      <c r="X852" s="47"/>
      <c r="Y852" s="181">
        <f t="shared" si="57"/>
        <v>0</v>
      </c>
      <c r="Z852" s="9"/>
      <c r="AA852" s="9"/>
      <c r="AB852" s="9"/>
      <c r="AC852" s="9"/>
    </row>
    <row r="853" spans="1:29" ht="14.25">
      <c r="A853" s="10"/>
      <c r="B853" s="9"/>
      <c r="C853" s="11"/>
      <c r="D853" s="9"/>
      <c r="E853" s="9"/>
      <c r="F853" s="9"/>
      <c r="G853" s="76"/>
      <c r="H853" s="13"/>
      <c r="I853" s="9"/>
      <c r="J853" s="9"/>
      <c r="K853" s="226"/>
      <c r="L853" s="359"/>
      <c r="M853" s="175"/>
      <c r="N853" s="227"/>
      <c r="O853" s="227"/>
      <c r="P853" s="85"/>
      <c r="Q853" s="229"/>
      <c r="R853" s="331"/>
      <c r="S853" s="332"/>
      <c r="T853" s="30"/>
      <c r="U853" s="9"/>
      <c r="V853" s="181" t="e">
        <f t="shared" si="58"/>
        <v>#DIV/0!</v>
      </c>
      <c r="W853" s="9"/>
      <c r="X853" s="47"/>
      <c r="Y853" s="181">
        <f t="shared" si="57"/>
        <v>0</v>
      </c>
      <c r="Z853" s="9"/>
      <c r="AA853" s="9"/>
      <c r="AB853" s="9"/>
      <c r="AC853" s="9"/>
    </row>
    <row r="854" spans="1:29" ht="14.25">
      <c r="A854" s="10"/>
      <c r="B854" s="9"/>
      <c r="C854" s="11"/>
      <c r="D854" s="9"/>
      <c r="E854" s="9"/>
      <c r="F854" s="9"/>
      <c r="G854" s="76"/>
      <c r="H854" s="13"/>
      <c r="I854" s="9"/>
      <c r="J854" s="9"/>
      <c r="K854" s="226"/>
      <c r="L854" s="359"/>
      <c r="M854" s="175"/>
      <c r="N854" s="227"/>
      <c r="O854" s="227"/>
      <c r="P854" s="85"/>
      <c r="Q854" s="229"/>
      <c r="R854" s="331"/>
      <c r="S854" s="332"/>
      <c r="T854" s="30"/>
      <c r="U854" s="9"/>
      <c r="V854" s="181" t="e">
        <f t="shared" si="58"/>
        <v>#DIV/0!</v>
      </c>
      <c r="W854" s="9"/>
      <c r="X854" s="47"/>
      <c r="Y854" s="181">
        <f t="shared" si="57"/>
        <v>0</v>
      </c>
      <c r="Z854" s="9"/>
      <c r="AA854" s="9"/>
      <c r="AB854" s="9"/>
      <c r="AC854" s="9"/>
    </row>
    <row r="855" spans="1:29" ht="14.25">
      <c r="A855" s="10"/>
      <c r="B855" s="9"/>
      <c r="C855" s="11"/>
      <c r="D855" s="9"/>
      <c r="E855" s="9"/>
      <c r="F855" s="9"/>
      <c r="G855" s="76"/>
      <c r="H855" s="13"/>
      <c r="I855" s="9"/>
      <c r="J855" s="9"/>
      <c r="K855" s="226"/>
      <c r="L855" s="359"/>
      <c r="M855" s="175"/>
      <c r="N855" s="227"/>
      <c r="O855" s="227"/>
      <c r="P855" s="85"/>
      <c r="Q855" s="229"/>
      <c r="R855" s="331"/>
      <c r="S855" s="332"/>
      <c r="T855" s="30"/>
      <c r="U855" s="9"/>
      <c r="V855" s="181" t="e">
        <f t="shared" si="58"/>
        <v>#DIV/0!</v>
      </c>
      <c r="W855" s="9"/>
      <c r="X855" s="47"/>
      <c r="Y855" s="181">
        <f t="shared" si="57"/>
        <v>0</v>
      </c>
      <c r="Z855" s="9"/>
      <c r="AA855" s="9"/>
      <c r="AB855" s="9"/>
      <c r="AC855" s="9"/>
    </row>
    <row r="856" spans="1:29" ht="14.25">
      <c r="A856" s="10"/>
      <c r="B856" s="9"/>
      <c r="C856" s="11"/>
      <c r="D856" s="9"/>
      <c r="E856" s="9"/>
      <c r="F856" s="9"/>
      <c r="G856" s="76"/>
      <c r="H856" s="13"/>
      <c r="I856" s="9"/>
      <c r="J856" s="9"/>
      <c r="K856" s="226"/>
      <c r="L856" s="359"/>
      <c r="M856" s="175"/>
      <c r="N856" s="227"/>
      <c r="O856" s="227"/>
      <c r="P856" s="85"/>
      <c r="Q856" s="229"/>
      <c r="R856" s="331"/>
      <c r="S856" s="332"/>
      <c r="T856" s="30"/>
      <c r="U856" s="9"/>
      <c r="V856" s="181" t="e">
        <f t="shared" si="58"/>
        <v>#DIV/0!</v>
      </c>
      <c r="W856" s="9"/>
      <c r="X856" s="47"/>
      <c r="Y856" s="181">
        <f t="shared" si="57"/>
        <v>0</v>
      </c>
      <c r="Z856" s="9"/>
      <c r="AA856" s="9"/>
      <c r="AB856" s="9"/>
      <c r="AC856" s="9"/>
    </row>
    <row r="857" spans="1:29" ht="14.25">
      <c r="A857" s="10"/>
      <c r="B857" s="9"/>
      <c r="C857" s="11"/>
      <c r="D857" s="9"/>
      <c r="E857" s="9"/>
      <c r="F857" s="9"/>
      <c r="G857" s="76"/>
      <c r="H857" s="13"/>
      <c r="I857" s="9"/>
      <c r="J857" s="9"/>
      <c r="K857" s="226"/>
      <c r="L857" s="359"/>
      <c r="M857" s="175"/>
      <c r="N857" s="227"/>
      <c r="O857" s="227"/>
      <c r="P857" s="85"/>
      <c r="Q857" s="229"/>
      <c r="R857" s="331"/>
      <c r="S857" s="332"/>
      <c r="T857" s="30"/>
      <c r="U857" s="9"/>
      <c r="V857" s="181" t="e">
        <f t="shared" si="58"/>
        <v>#DIV/0!</v>
      </c>
      <c r="W857" s="9"/>
      <c r="X857" s="47"/>
      <c r="Y857" s="181">
        <f t="shared" si="57"/>
        <v>0</v>
      </c>
      <c r="Z857" s="9"/>
      <c r="AA857" s="9"/>
      <c r="AB857" s="9"/>
      <c r="AC857" s="9"/>
    </row>
    <row r="858" spans="1:29" ht="14.25">
      <c r="A858" s="10"/>
      <c r="B858" s="9"/>
      <c r="C858" s="11"/>
      <c r="D858" s="9"/>
      <c r="E858" s="9"/>
      <c r="F858" s="9"/>
      <c r="G858" s="76"/>
      <c r="H858" s="13"/>
      <c r="I858" s="9"/>
      <c r="J858" s="9"/>
      <c r="K858" s="226"/>
      <c r="L858" s="359"/>
      <c r="M858" s="175"/>
      <c r="N858" s="227"/>
      <c r="O858" s="227"/>
      <c r="P858" s="85"/>
      <c r="Q858" s="229"/>
      <c r="R858" s="331"/>
      <c r="S858" s="332"/>
      <c r="T858" s="30"/>
      <c r="U858" s="9"/>
      <c r="V858" s="181" t="e">
        <f t="shared" si="58"/>
        <v>#DIV/0!</v>
      </c>
      <c r="W858" s="9"/>
      <c r="X858" s="47"/>
      <c r="Y858" s="181">
        <f t="shared" si="57"/>
        <v>0</v>
      </c>
      <c r="Z858" s="9"/>
      <c r="AA858" s="9"/>
      <c r="AB858" s="9"/>
      <c r="AC858" s="9"/>
    </row>
    <row r="859" spans="1:29" ht="14.25">
      <c r="A859" s="10"/>
      <c r="B859" s="9"/>
      <c r="C859" s="11"/>
      <c r="D859" s="9"/>
      <c r="E859" s="9"/>
      <c r="F859" s="9"/>
      <c r="G859" s="76"/>
      <c r="H859" s="13"/>
      <c r="I859" s="9"/>
      <c r="J859" s="9"/>
      <c r="K859" s="226"/>
      <c r="L859" s="359"/>
      <c r="M859" s="175"/>
      <c r="N859" s="227"/>
      <c r="O859" s="227"/>
      <c r="P859" s="85"/>
      <c r="Q859" s="229"/>
      <c r="R859" s="331"/>
      <c r="S859" s="332"/>
      <c r="T859" s="30"/>
      <c r="U859" s="9"/>
      <c r="V859" s="181" t="e">
        <f t="shared" si="58"/>
        <v>#DIV/0!</v>
      </c>
      <c r="W859" s="9"/>
      <c r="X859" s="47"/>
      <c r="Y859" s="181">
        <f t="shared" si="57"/>
        <v>0</v>
      </c>
      <c r="Z859" s="9"/>
      <c r="AA859" s="9"/>
      <c r="AB859" s="9"/>
      <c r="AC859" s="9"/>
    </row>
    <row r="860" spans="1:29" ht="14.25">
      <c r="A860" s="10"/>
      <c r="B860" s="9"/>
      <c r="C860" s="11"/>
      <c r="D860" s="9"/>
      <c r="E860" s="9"/>
      <c r="F860" s="9"/>
      <c r="G860" s="76"/>
      <c r="H860" s="13"/>
      <c r="I860" s="9"/>
      <c r="J860" s="9"/>
      <c r="K860" s="226"/>
      <c r="L860" s="359"/>
      <c r="M860" s="175"/>
      <c r="N860" s="227"/>
      <c r="O860" s="227"/>
      <c r="P860" s="85"/>
      <c r="Q860" s="229"/>
      <c r="R860" s="331"/>
      <c r="S860" s="332"/>
      <c r="T860" s="30"/>
      <c r="U860" s="9"/>
      <c r="V860" s="181" t="e">
        <f t="shared" si="58"/>
        <v>#DIV/0!</v>
      </c>
      <c r="W860" s="9"/>
      <c r="X860" s="47"/>
      <c r="Y860" s="181">
        <f t="shared" si="57"/>
        <v>0</v>
      </c>
      <c r="Z860" s="9"/>
      <c r="AA860" s="9"/>
      <c r="AB860" s="9"/>
      <c r="AC860" s="9"/>
    </row>
    <row r="861" spans="1:29" ht="14.25">
      <c r="A861" s="10"/>
      <c r="B861" s="9"/>
      <c r="C861" s="11"/>
      <c r="D861" s="9"/>
      <c r="E861" s="9"/>
      <c r="F861" s="9"/>
      <c r="G861" s="76"/>
      <c r="H861" s="13"/>
      <c r="I861" s="9"/>
      <c r="J861" s="9"/>
      <c r="K861" s="226"/>
      <c r="L861" s="359"/>
      <c r="M861" s="175"/>
      <c r="N861" s="227"/>
      <c r="O861" s="227"/>
      <c r="P861" s="85"/>
      <c r="Q861" s="229"/>
      <c r="R861" s="331"/>
      <c r="S861" s="332"/>
      <c r="T861" s="30"/>
      <c r="U861" s="9"/>
      <c r="V861" s="181" t="e">
        <f t="shared" si="58"/>
        <v>#DIV/0!</v>
      </c>
      <c r="W861" s="9"/>
      <c r="X861" s="47"/>
      <c r="Y861" s="181">
        <f t="shared" si="57"/>
        <v>0</v>
      </c>
      <c r="Z861" s="9"/>
      <c r="AA861" s="9"/>
      <c r="AB861" s="9"/>
      <c r="AC861" s="9"/>
    </row>
    <row r="862" spans="1:29" ht="14.25">
      <c r="A862" s="10"/>
      <c r="B862" s="9"/>
      <c r="C862" s="11"/>
      <c r="D862" s="9"/>
      <c r="E862" s="9"/>
      <c r="F862" s="9"/>
      <c r="G862" s="76"/>
      <c r="H862" s="13"/>
      <c r="I862" s="9"/>
      <c r="J862" s="9"/>
      <c r="K862" s="226"/>
      <c r="L862" s="359"/>
      <c r="M862" s="175"/>
      <c r="N862" s="227"/>
      <c r="O862" s="227"/>
      <c r="P862" s="85"/>
      <c r="Q862" s="229"/>
      <c r="R862" s="331"/>
      <c r="S862" s="332"/>
      <c r="T862" s="30"/>
      <c r="U862" s="9"/>
      <c r="V862" s="181" t="e">
        <f t="shared" si="58"/>
        <v>#DIV/0!</v>
      </c>
      <c r="W862" s="9"/>
      <c r="X862" s="47"/>
      <c r="Y862" s="181">
        <f t="shared" si="57"/>
        <v>0</v>
      </c>
      <c r="Z862" s="9"/>
      <c r="AA862" s="9"/>
      <c r="AB862" s="9"/>
      <c r="AC862" s="9"/>
    </row>
    <row r="863" spans="1:29" ht="14.25">
      <c r="A863" s="10"/>
      <c r="B863" s="9"/>
      <c r="C863" s="11"/>
      <c r="D863" s="9"/>
      <c r="E863" s="9"/>
      <c r="F863" s="9"/>
      <c r="G863" s="76"/>
      <c r="H863" s="13"/>
      <c r="I863" s="9"/>
      <c r="J863" s="9"/>
      <c r="K863" s="226"/>
      <c r="L863" s="359"/>
      <c r="M863" s="175"/>
      <c r="N863" s="227"/>
      <c r="O863" s="227"/>
      <c r="P863" s="85"/>
      <c r="Q863" s="229"/>
      <c r="R863" s="331"/>
      <c r="S863" s="332"/>
      <c r="T863" s="30"/>
      <c r="U863" s="9"/>
      <c r="V863" s="181" t="e">
        <f t="shared" si="58"/>
        <v>#DIV/0!</v>
      </c>
      <c r="W863" s="9"/>
      <c r="X863" s="47"/>
      <c r="Y863" s="181">
        <f t="shared" si="57"/>
        <v>0</v>
      </c>
      <c r="Z863" s="9"/>
      <c r="AA863" s="9"/>
      <c r="AB863" s="9"/>
      <c r="AC863" s="9"/>
    </row>
    <row r="864" spans="1:29" ht="14.25">
      <c r="A864" s="10"/>
      <c r="B864" s="9"/>
      <c r="C864" s="11"/>
      <c r="D864" s="9"/>
      <c r="E864" s="9"/>
      <c r="F864" s="9"/>
      <c r="G864" s="76"/>
      <c r="H864" s="13"/>
      <c r="I864" s="9"/>
      <c r="J864" s="9"/>
      <c r="K864" s="226"/>
      <c r="L864" s="359"/>
      <c r="M864" s="175"/>
      <c r="N864" s="227"/>
      <c r="O864" s="227"/>
      <c r="P864" s="85"/>
      <c r="Q864" s="229"/>
      <c r="R864" s="331"/>
      <c r="S864" s="332"/>
      <c r="T864" s="30"/>
      <c r="U864" s="9"/>
      <c r="V864" s="181" t="e">
        <f t="shared" si="58"/>
        <v>#DIV/0!</v>
      </c>
      <c r="W864" s="9"/>
      <c r="X864" s="47"/>
      <c r="Y864" s="181">
        <f t="shared" si="57"/>
        <v>0</v>
      </c>
      <c r="Z864" s="9"/>
      <c r="AA864" s="9"/>
      <c r="AB864" s="9"/>
      <c r="AC864" s="9"/>
    </row>
    <row r="865" spans="1:29" ht="14.25">
      <c r="A865" s="10"/>
      <c r="B865" s="9"/>
      <c r="C865" s="11"/>
      <c r="D865" s="9"/>
      <c r="E865" s="9"/>
      <c r="F865" s="9"/>
      <c r="G865" s="76"/>
      <c r="H865" s="13"/>
      <c r="I865" s="9"/>
      <c r="J865" s="9"/>
      <c r="K865" s="226"/>
      <c r="L865" s="359"/>
      <c r="M865" s="175"/>
      <c r="N865" s="227"/>
      <c r="O865" s="227"/>
      <c r="P865" s="85"/>
      <c r="Q865" s="229"/>
      <c r="R865" s="331"/>
      <c r="S865" s="332"/>
      <c r="T865" s="30"/>
      <c r="U865" s="9"/>
      <c r="V865" s="181" t="e">
        <f t="shared" si="58"/>
        <v>#DIV/0!</v>
      </c>
      <c r="W865" s="9"/>
      <c r="X865" s="47"/>
      <c r="Y865" s="181">
        <f t="shared" si="57"/>
        <v>0</v>
      </c>
      <c r="Z865" s="9"/>
      <c r="AA865" s="9"/>
      <c r="AB865" s="9"/>
      <c r="AC865" s="9"/>
    </row>
    <row r="866" spans="1:29" ht="14.25">
      <c r="A866" s="10"/>
      <c r="B866" s="9"/>
      <c r="C866" s="11"/>
      <c r="D866" s="9"/>
      <c r="E866" s="9"/>
      <c r="F866" s="9"/>
      <c r="G866" s="76"/>
      <c r="H866" s="13"/>
      <c r="I866" s="9"/>
      <c r="J866" s="9"/>
      <c r="K866" s="226"/>
      <c r="L866" s="359"/>
      <c r="M866" s="175"/>
      <c r="N866" s="227"/>
      <c r="O866" s="227"/>
      <c r="P866" s="85"/>
      <c r="Q866" s="229"/>
      <c r="R866" s="331"/>
      <c r="S866" s="332"/>
      <c r="T866" s="30"/>
      <c r="U866" s="9"/>
      <c r="V866" s="181" t="e">
        <f t="shared" si="58"/>
        <v>#DIV/0!</v>
      </c>
      <c r="W866" s="9"/>
      <c r="X866" s="47"/>
      <c r="Y866" s="181">
        <f t="shared" si="57"/>
        <v>0</v>
      </c>
      <c r="Z866" s="9"/>
      <c r="AA866" s="9"/>
      <c r="AB866" s="9"/>
      <c r="AC866" s="9"/>
    </row>
    <row r="867" spans="1:29" ht="14.25">
      <c r="A867" s="10"/>
      <c r="B867" s="9"/>
      <c r="C867" s="11"/>
      <c r="D867" s="9"/>
      <c r="E867" s="9"/>
      <c r="F867" s="9"/>
      <c r="G867" s="76"/>
      <c r="H867" s="13"/>
      <c r="I867" s="9"/>
      <c r="J867" s="9"/>
      <c r="K867" s="226"/>
      <c r="L867" s="359"/>
      <c r="M867" s="175"/>
      <c r="N867" s="227"/>
      <c r="O867" s="227"/>
      <c r="P867" s="85"/>
      <c r="Q867" s="229"/>
      <c r="R867" s="331"/>
      <c r="S867" s="332"/>
      <c r="T867" s="30"/>
      <c r="U867" s="9"/>
      <c r="V867" s="181" t="e">
        <f t="shared" si="58"/>
        <v>#DIV/0!</v>
      </c>
      <c r="W867" s="9"/>
      <c r="X867" s="47"/>
      <c r="Y867" s="181">
        <f t="shared" si="57"/>
        <v>0</v>
      </c>
      <c r="Z867" s="9"/>
      <c r="AA867" s="9"/>
      <c r="AB867" s="9"/>
      <c r="AC867" s="9"/>
    </row>
    <row r="868" spans="1:29" ht="14.25">
      <c r="A868" s="10"/>
      <c r="B868" s="9"/>
      <c r="C868" s="11"/>
      <c r="D868" s="9"/>
      <c r="E868" s="9"/>
      <c r="F868" s="9"/>
      <c r="G868" s="76"/>
      <c r="H868" s="13"/>
      <c r="I868" s="9"/>
      <c r="J868" s="9"/>
      <c r="K868" s="226"/>
      <c r="L868" s="359"/>
      <c r="M868" s="175"/>
      <c r="N868" s="227"/>
      <c r="O868" s="227"/>
      <c r="P868" s="85"/>
      <c r="Q868" s="229"/>
      <c r="R868" s="331"/>
      <c r="S868" s="332"/>
      <c r="T868" s="30"/>
      <c r="U868" s="9"/>
      <c r="V868" s="181" t="e">
        <f t="shared" si="58"/>
        <v>#DIV/0!</v>
      </c>
      <c r="W868" s="9"/>
      <c r="X868" s="47"/>
      <c r="Y868" s="181">
        <f t="shared" si="57"/>
        <v>0</v>
      </c>
      <c r="Z868" s="9"/>
      <c r="AA868" s="9"/>
      <c r="AB868" s="9"/>
      <c r="AC868" s="9"/>
    </row>
    <row r="869" spans="1:29" ht="14.25">
      <c r="A869" s="10"/>
      <c r="B869" s="9"/>
      <c r="C869" s="11"/>
      <c r="D869" s="9"/>
      <c r="E869" s="9"/>
      <c r="F869" s="9"/>
      <c r="G869" s="76"/>
      <c r="H869" s="13"/>
      <c r="I869" s="9"/>
      <c r="J869" s="9"/>
      <c r="K869" s="226"/>
      <c r="L869" s="359"/>
      <c r="M869" s="175"/>
      <c r="N869" s="227"/>
      <c r="O869" s="227"/>
      <c r="P869" s="85"/>
      <c r="Q869" s="229"/>
      <c r="R869" s="331"/>
      <c r="S869" s="332"/>
      <c r="T869" s="30"/>
      <c r="U869" s="9"/>
      <c r="V869" s="181" t="e">
        <f t="shared" si="58"/>
        <v>#DIV/0!</v>
      </c>
      <c r="W869" s="9"/>
      <c r="X869" s="47"/>
      <c r="Y869" s="181">
        <f t="shared" si="57"/>
        <v>0</v>
      </c>
      <c r="Z869" s="9"/>
      <c r="AA869" s="9"/>
      <c r="AB869" s="9"/>
      <c r="AC869" s="9"/>
    </row>
    <row r="870" spans="1:29" ht="14.25">
      <c r="A870" s="10"/>
      <c r="B870" s="9"/>
      <c r="C870" s="11"/>
      <c r="D870" s="9"/>
      <c r="E870" s="9"/>
      <c r="F870" s="9"/>
      <c r="G870" s="76"/>
      <c r="H870" s="13"/>
      <c r="I870" s="9"/>
      <c r="J870" s="9"/>
      <c r="K870" s="226"/>
      <c r="L870" s="359"/>
      <c r="M870" s="175"/>
      <c r="N870" s="227"/>
      <c r="O870" s="227"/>
      <c r="P870" s="85"/>
      <c r="Q870" s="229"/>
      <c r="R870" s="331"/>
      <c r="S870" s="332"/>
      <c r="T870" s="30"/>
      <c r="U870" s="9"/>
      <c r="V870" s="181" t="e">
        <f t="shared" si="58"/>
        <v>#DIV/0!</v>
      </c>
      <c r="W870" s="9"/>
      <c r="X870" s="47"/>
      <c r="Y870" s="181">
        <f t="shared" si="57"/>
        <v>0</v>
      </c>
      <c r="Z870" s="9"/>
      <c r="AA870" s="9"/>
      <c r="AB870" s="9"/>
      <c r="AC870" s="9"/>
    </row>
    <row r="871" spans="1:29" ht="14.25">
      <c r="A871" s="10"/>
      <c r="B871" s="9"/>
      <c r="C871" s="11"/>
      <c r="D871" s="9"/>
      <c r="E871" s="9"/>
      <c r="F871" s="9"/>
      <c r="G871" s="76"/>
      <c r="H871" s="13"/>
      <c r="I871" s="9"/>
      <c r="J871" s="9"/>
      <c r="K871" s="226"/>
      <c r="L871" s="359"/>
      <c r="M871" s="175"/>
      <c r="N871" s="227"/>
      <c r="O871" s="227"/>
      <c r="P871" s="85"/>
      <c r="Q871" s="229"/>
      <c r="R871" s="331"/>
      <c r="S871" s="332"/>
      <c r="T871" s="30"/>
      <c r="U871" s="9"/>
      <c r="V871" s="181" t="e">
        <f t="shared" si="58"/>
        <v>#DIV/0!</v>
      </c>
      <c r="W871" s="9"/>
      <c r="X871" s="47"/>
      <c r="Y871" s="181">
        <f t="shared" si="57"/>
        <v>0</v>
      </c>
      <c r="Z871" s="9"/>
      <c r="AA871" s="9"/>
      <c r="AB871" s="9"/>
      <c r="AC871" s="9"/>
    </row>
    <row r="872" spans="1:29" ht="14.25">
      <c r="A872" s="10"/>
      <c r="B872" s="9"/>
      <c r="C872" s="11"/>
      <c r="D872" s="9"/>
      <c r="E872" s="9"/>
      <c r="F872" s="9"/>
      <c r="G872" s="76"/>
      <c r="H872" s="13"/>
      <c r="I872" s="9"/>
      <c r="J872" s="9"/>
      <c r="K872" s="226"/>
      <c r="L872" s="359"/>
      <c r="M872" s="175"/>
      <c r="N872" s="227"/>
      <c r="O872" s="227"/>
      <c r="P872" s="85"/>
      <c r="Q872" s="229"/>
      <c r="R872" s="331"/>
      <c r="S872" s="332"/>
      <c r="T872" s="30"/>
      <c r="U872" s="9"/>
      <c r="V872" s="181" t="e">
        <f t="shared" si="58"/>
        <v>#DIV/0!</v>
      </c>
      <c r="W872" s="9"/>
      <c r="X872" s="47"/>
      <c r="Y872" s="181">
        <f t="shared" si="57"/>
        <v>0</v>
      </c>
      <c r="Z872" s="9"/>
      <c r="AA872" s="9"/>
      <c r="AB872" s="9"/>
      <c r="AC872" s="9"/>
    </row>
    <row r="873" spans="1:29" ht="14.25">
      <c r="A873" s="10"/>
      <c r="B873" s="9"/>
      <c r="C873" s="11"/>
      <c r="D873" s="9"/>
      <c r="E873" s="9"/>
      <c r="F873" s="9"/>
      <c r="G873" s="76"/>
      <c r="H873" s="13"/>
      <c r="I873" s="9"/>
      <c r="J873" s="9"/>
      <c r="K873" s="226"/>
      <c r="L873" s="359"/>
      <c r="M873" s="175"/>
      <c r="N873" s="227"/>
      <c r="O873" s="227"/>
      <c r="P873" s="85"/>
      <c r="Q873" s="229"/>
      <c r="R873" s="331"/>
      <c r="S873" s="332"/>
      <c r="T873" s="30"/>
      <c r="U873" s="9"/>
      <c r="V873" s="181" t="e">
        <f t="shared" si="58"/>
        <v>#DIV/0!</v>
      </c>
      <c r="W873" s="9"/>
      <c r="X873" s="47"/>
      <c r="Y873" s="181">
        <f t="shared" si="57"/>
        <v>0</v>
      </c>
      <c r="Z873" s="9"/>
      <c r="AA873" s="9"/>
      <c r="AB873" s="9"/>
      <c r="AC873" s="9"/>
    </row>
    <row r="874" spans="1:29" ht="14.25">
      <c r="A874" s="10"/>
      <c r="B874" s="9"/>
      <c r="C874" s="11"/>
      <c r="D874" s="9"/>
      <c r="E874" s="9"/>
      <c r="F874" s="9"/>
      <c r="G874" s="76"/>
      <c r="H874" s="13"/>
      <c r="I874" s="9"/>
      <c r="J874" s="9"/>
      <c r="K874" s="226"/>
      <c r="L874" s="359"/>
      <c r="M874" s="175"/>
      <c r="N874" s="227"/>
      <c r="O874" s="227"/>
      <c r="P874" s="85"/>
      <c r="Q874" s="229"/>
      <c r="R874" s="331"/>
      <c r="S874" s="332"/>
      <c r="T874" s="30"/>
      <c r="U874" s="9"/>
      <c r="V874" s="181" t="e">
        <f t="shared" si="58"/>
        <v>#DIV/0!</v>
      </c>
      <c r="W874" s="9"/>
      <c r="X874" s="47"/>
      <c r="Y874" s="181">
        <f t="shared" si="57"/>
        <v>0</v>
      </c>
      <c r="Z874" s="9"/>
      <c r="AA874" s="9"/>
      <c r="AB874" s="9"/>
      <c r="AC874" s="9"/>
    </row>
    <row r="875" spans="1:29" ht="14.25">
      <c r="A875" s="10"/>
      <c r="B875" s="9"/>
      <c r="C875" s="11"/>
      <c r="D875" s="9"/>
      <c r="E875" s="9"/>
      <c r="F875" s="9"/>
      <c r="G875" s="76"/>
      <c r="H875" s="13"/>
      <c r="I875" s="9"/>
      <c r="J875" s="9"/>
      <c r="K875" s="226"/>
      <c r="L875" s="359"/>
      <c r="M875" s="175"/>
      <c r="N875" s="227"/>
      <c r="O875" s="227"/>
      <c r="P875" s="85"/>
      <c r="Q875" s="229"/>
      <c r="R875" s="331"/>
      <c r="S875" s="332"/>
      <c r="T875" s="30"/>
      <c r="U875" s="9"/>
      <c r="V875" s="181" t="e">
        <f t="shared" si="58"/>
        <v>#DIV/0!</v>
      </c>
      <c r="W875" s="9"/>
      <c r="X875" s="47"/>
      <c r="Y875" s="181">
        <f t="shared" si="57"/>
        <v>0</v>
      </c>
      <c r="Z875" s="9"/>
      <c r="AA875" s="9"/>
      <c r="AB875" s="9"/>
      <c r="AC875" s="9"/>
    </row>
    <row r="876" spans="1:29" ht="14.25">
      <c r="A876" s="10"/>
      <c r="B876" s="9"/>
      <c r="C876" s="11"/>
      <c r="D876" s="9"/>
      <c r="E876" s="9"/>
      <c r="F876" s="9"/>
      <c r="G876" s="76"/>
      <c r="H876" s="13"/>
      <c r="I876" s="9"/>
      <c r="J876" s="9"/>
      <c r="K876" s="226"/>
      <c r="L876" s="359"/>
      <c r="M876" s="175"/>
      <c r="N876" s="227"/>
      <c r="O876" s="227"/>
      <c r="P876" s="85"/>
      <c r="Q876" s="229"/>
      <c r="R876" s="331"/>
      <c r="S876" s="332"/>
      <c r="T876" s="30"/>
      <c r="U876" s="9"/>
      <c r="V876" s="181" t="e">
        <f t="shared" si="58"/>
        <v>#DIV/0!</v>
      </c>
      <c r="W876" s="9"/>
      <c r="X876" s="47"/>
      <c r="Y876" s="181">
        <f t="shared" si="57"/>
        <v>0</v>
      </c>
      <c r="Z876" s="9"/>
      <c r="AA876" s="9"/>
      <c r="AB876" s="9"/>
      <c r="AC876" s="9"/>
    </row>
    <row r="877" spans="1:29" ht="14.25">
      <c r="A877" s="10"/>
      <c r="B877" s="9"/>
      <c r="C877" s="11"/>
      <c r="D877" s="9"/>
      <c r="E877" s="9"/>
      <c r="F877" s="9"/>
      <c r="G877" s="76"/>
      <c r="H877" s="13"/>
      <c r="I877" s="9"/>
      <c r="J877" s="9"/>
      <c r="K877" s="226"/>
      <c r="L877" s="359"/>
      <c r="M877" s="175"/>
      <c r="N877" s="227"/>
      <c r="O877" s="227"/>
      <c r="P877" s="85"/>
      <c r="Q877" s="229"/>
      <c r="R877" s="331"/>
      <c r="S877" s="332"/>
      <c r="T877" s="30"/>
      <c r="U877" s="9"/>
      <c r="V877" s="181" t="e">
        <f t="shared" si="58"/>
        <v>#DIV/0!</v>
      </c>
      <c r="W877" s="9"/>
      <c r="X877" s="47"/>
      <c r="Y877" s="181">
        <f t="shared" si="57"/>
        <v>0</v>
      </c>
      <c r="Z877" s="9"/>
      <c r="AA877" s="9"/>
      <c r="AB877" s="9"/>
      <c r="AC877" s="9"/>
    </row>
    <row r="878" spans="1:29" ht="14.25">
      <c r="A878" s="10"/>
      <c r="B878" s="9"/>
      <c r="C878" s="11"/>
      <c r="D878" s="9"/>
      <c r="E878" s="9"/>
      <c r="F878" s="9"/>
      <c r="G878" s="76"/>
      <c r="H878" s="13"/>
      <c r="I878" s="9"/>
      <c r="J878" s="9"/>
      <c r="K878" s="226"/>
      <c r="L878" s="359"/>
      <c r="M878" s="175"/>
      <c r="N878" s="227"/>
      <c r="O878" s="227"/>
      <c r="P878" s="85"/>
      <c r="Q878" s="229"/>
      <c r="R878" s="331"/>
      <c r="S878" s="332"/>
      <c r="T878" s="30"/>
      <c r="U878" s="9"/>
      <c r="V878" s="181" t="e">
        <f t="shared" si="58"/>
        <v>#DIV/0!</v>
      </c>
      <c r="W878" s="9"/>
      <c r="X878" s="47"/>
      <c r="Y878" s="181">
        <f t="shared" si="57"/>
        <v>0</v>
      </c>
      <c r="Z878" s="9"/>
      <c r="AA878" s="9"/>
      <c r="AB878" s="9"/>
      <c r="AC878" s="9"/>
    </row>
    <row r="879" spans="1:29" ht="14.25">
      <c r="A879" s="10"/>
      <c r="B879" s="9"/>
      <c r="C879" s="11"/>
      <c r="D879" s="9"/>
      <c r="E879" s="9"/>
      <c r="F879" s="9"/>
      <c r="G879" s="76"/>
      <c r="H879" s="13"/>
      <c r="I879" s="9"/>
      <c r="J879" s="9"/>
      <c r="K879" s="226"/>
      <c r="L879" s="359"/>
      <c r="M879" s="175"/>
      <c r="N879" s="227"/>
      <c r="O879" s="227"/>
      <c r="P879" s="85"/>
      <c r="Q879" s="229"/>
      <c r="R879" s="331"/>
      <c r="S879" s="332"/>
      <c r="T879" s="30"/>
      <c r="U879" s="9"/>
      <c r="V879" s="181" t="e">
        <f t="shared" si="58"/>
        <v>#DIV/0!</v>
      </c>
      <c r="W879" s="9"/>
      <c r="X879" s="47"/>
      <c r="Y879" s="181">
        <f t="shared" si="57"/>
        <v>0</v>
      </c>
      <c r="Z879" s="9"/>
      <c r="AA879" s="9"/>
      <c r="AB879" s="9"/>
      <c r="AC879" s="9"/>
    </row>
    <row r="880" spans="1:29" ht="14.25">
      <c r="A880" s="10"/>
      <c r="B880" s="9"/>
      <c r="C880" s="11"/>
      <c r="D880" s="9"/>
      <c r="E880" s="9"/>
      <c r="F880" s="9"/>
      <c r="G880" s="76"/>
      <c r="H880" s="13"/>
      <c r="I880" s="9"/>
      <c r="J880" s="9"/>
      <c r="K880" s="226"/>
      <c r="L880" s="359"/>
      <c r="M880" s="175"/>
      <c r="N880" s="227"/>
      <c r="O880" s="227"/>
      <c r="P880" s="85"/>
      <c r="Q880" s="229"/>
      <c r="R880" s="331"/>
      <c r="S880" s="332"/>
      <c r="T880" s="30"/>
      <c r="U880" s="9"/>
      <c r="V880" s="181" t="e">
        <f t="shared" si="58"/>
        <v>#DIV/0!</v>
      </c>
      <c r="W880" s="9"/>
      <c r="X880" s="47"/>
      <c r="Y880" s="181">
        <f t="shared" si="57"/>
        <v>0</v>
      </c>
      <c r="Z880" s="9"/>
      <c r="AA880" s="9"/>
      <c r="AB880" s="9"/>
      <c r="AC880" s="9"/>
    </row>
    <row r="881" spans="1:29" ht="14.25">
      <c r="A881" s="10"/>
      <c r="B881" s="9"/>
      <c r="C881" s="11"/>
      <c r="D881" s="9"/>
      <c r="E881" s="9"/>
      <c r="F881" s="9"/>
      <c r="G881" s="76"/>
      <c r="H881" s="13"/>
      <c r="I881" s="9"/>
      <c r="J881" s="9"/>
      <c r="K881" s="226"/>
      <c r="L881" s="359"/>
      <c r="M881" s="175"/>
      <c r="N881" s="227"/>
      <c r="O881" s="227"/>
      <c r="P881" s="85"/>
      <c r="Q881" s="229"/>
      <c r="R881" s="331"/>
      <c r="S881" s="332"/>
      <c r="T881" s="30"/>
      <c r="U881" s="9"/>
      <c r="V881" s="181" t="e">
        <f t="shared" si="58"/>
        <v>#DIV/0!</v>
      </c>
      <c r="W881" s="9"/>
      <c r="X881" s="47"/>
      <c r="Y881" s="181">
        <f t="shared" si="57"/>
        <v>0</v>
      </c>
      <c r="Z881" s="9"/>
      <c r="AA881" s="9"/>
      <c r="AB881" s="9"/>
      <c r="AC881" s="9"/>
    </row>
    <row r="882" spans="1:29" ht="14.25">
      <c r="A882" s="10"/>
      <c r="B882" s="9"/>
      <c r="C882" s="11"/>
      <c r="D882" s="9"/>
      <c r="E882" s="9"/>
      <c r="F882" s="9"/>
      <c r="G882" s="76"/>
      <c r="H882" s="13"/>
      <c r="I882" s="9"/>
      <c r="J882" s="9"/>
      <c r="K882" s="226"/>
      <c r="L882" s="359"/>
      <c r="M882" s="175"/>
      <c r="N882" s="227"/>
      <c r="O882" s="227"/>
      <c r="P882" s="85"/>
      <c r="Q882" s="229"/>
      <c r="R882" s="331"/>
      <c r="S882" s="332"/>
      <c r="T882" s="30"/>
      <c r="U882" s="9"/>
      <c r="V882" s="181" t="e">
        <f t="shared" si="58"/>
        <v>#DIV/0!</v>
      </c>
      <c r="W882" s="9"/>
      <c r="X882" s="47"/>
      <c r="Y882" s="181">
        <f t="shared" si="57"/>
        <v>0</v>
      </c>
      <c r="Z882" s="9"/>
      <c r="AA882" s="9"/>
      <c r="AB882" s="9"/>
      <c r="AC882" s="9"/>
    </row>
    <row r="883" spans="1:29" ht="14.25">
      <c r="A883" s="10"/>
      <c r="B883" s="9"/>
      <c r="C883" s="11"/>
      <c r="D883" s="9"/>
      <c r="E883" s="9"/>
      <c r="F883" s="9"/>
      <c r="G883" s="76"/>
      <c r="H883" s="13"/>
      <c r="I883" s="9"/>
      <c r="J883" s="9"/>
      <c r="K883" s="226"/>
      <c r="L883" s="359"/>
      <c r="M883" s="175"/>
      <c r="N883" s="227"/>
      <c r="O883" s="227"/>
      <c r="P883" s="85"/>
      <c r="Q883" s="229"/>
      <c r="R883" s="331"/>
      <c r="S883" s="332"/>
      <c r="T883" s="30"/>
      <c r="U883" s="9"/>
      <c r="V883" s="181" t="e">
        <f t="shared" si="58"/>
        <v>#DIV/0!</v>
      </c>
      <c r="W883" s="9"/>
      <c r="X883" s="47"/>
      <c r="Y883" s="181">
        <f t="shared" si="57"/>
        <v>0</v>
      </c>
      <c r="Z883" s="9"/>
      <c r="AA883" s="9"/>
      <c r="AB883" s="9"/>
      <c r="AC883" s="9"/>
    </row>
    <row r="884" spans="1:29" ht="14.25">
      <c r="A884" s="10"/>
      <c r="B884" s="9"/>
      <c r="C884" s="11"/>
      <c r="D884" s="9"/>
      <c r="E884" s="9"/>
      <c r="F884" s="9"/>
      <c r="G884" s="76"/>
      <c r="H884" s="13"/>
      <c r="I884" s="9"/>
      <c r="J884" s="9"/>
      <c r="K884" s="226"/>
      <c r="L884" s="359"/>
      <c r="M884" s="175"/>
      <c r="N884" s="227"/>
      <c r="O884" s="227"/>
      <c r="P884" s="85"/>
      <c r="Q884" s="229"/>
      <c r="R884" s="331"/>
      <c r="S884" s="332"/>
      <c r="T884" s="30"/>
      <c r="U884" s="9"/>
      <c r="V884" s="181" t="e">
        <f t="shared" si="58"/>
        <v>#DIV/0!</v>
      </c>
      <c r="W884" s="9"/>
      <c r="X884" s="47"/>
      <c r="Y884" s="181">
        <f t="shared" si="57"/>
        <v>0</v>
      </c>
      <c r="Z884" s="9"/>
      <c r="AA884" s="9"/>
      <c r="AB884" s="9"/>
      <c r="AC884" s="9"/>
    </row>
    <row r="885" spans="1:29" ht="14.25">
      <c r="A885" s="10"/>
      <c r="B885" s="9"/>
      <c r="C885" s="11"/>
      <c r="D885" s="9"/>
      <c r="E885" s="9"/>
      <c r="F885" s="9"/>
      <c r="G885" s="76"/>
      <c r="H885" s="13"/>
      <c r="I885" s="9"/>
      <c r="J885" s="9"/>
      <c r="K885" s="226"/>
      <c r="L885" s="359"/>
      <c r="M885" s="175"/>
      <c r="N885" s="227"/>
      <c r="O885" s="227"/>
      <c r="P885" s="85"/>
      <c r="Q885" s="229"/>
      <c r="R885" s="331"/>
      <c r="S885" s="332"/>
      <c r="T885" s="30"/>
      <c r="U885" s="9"/>
      <c r="V885" s="181" t="e">
        <f t="shared" si="58"/>
        <v>#DIV/0!</v>
      </c>
      <c r="W885" s="9"/>
      <c r="X885" s="47"/>
      <c r="Y885" s="181">
        <f t="shared" si="57"/>
        <v>0</v>
      </c>
      <c r="Z885" s="9"/>
      <c r="AA885" s="9"/>
      <c r="AB885" s="9"/>
      <c r="AC885" s="9"/>
    </row>
    <row r="886" spans="1:29" ht="14.25">
      <c r="A886" s="10"/>
      <c r="B886" s="9"/>
      <c r="C886" s="11"/>
      <c r="D886" s="9"/>
      <c r="E886" s="9"/>
      <c r="F886" s="9"/>
      <c r="G886" s="76"/>
      <c r="H886" s="13"/>
      <c r="I886" s="9"/>
      <c r="J886" s="9"/>
      <c r="K886" s="226"/>
      <c r="L886" s="359"/>
      <c r="M886" s="175"/>
      <c r="N886" s="227"/>
      <c r="O886" s="227"/>
      <c r="P886" s="85"/>
      <c r="Q886" s="229"/>
      <c r="R886" s="331"/>
      <c r="S886" s="332"/>
      <c r="T886" s="30"/>
      <c r="U886" s="9"/>
      <c r="V886" s="181" t="e">
        <f t="shared" si="58"/>
        <v>#DIV/0!</v>
      </c>
      <c r="W886" s="9"/>
      <c r="X886" s="47"/>
      <c r="Y886" s="181">
        <f t="shared" si="57"/>
        <v>0</v>
      </c>
      <c r="Z886" s="9"/>
      <c r="AA886" s="9"/>
      <c r="AB886" s="9"/>
      <c r="AC886" s="9"/>
    </row>
    <row r="887" spans="1:29" ht="14.25">
      <c r="A887" s="10"/>
      <c r="B887" s="9"/>
      <c r="C887" s="11"/>
      <c r="D887" s="9"/>
      <c r="E887" s="9"/>
      <c r="F887" s="9"/>
      <c r="G887" s="76"/>
      <c r="H887" s="13"/>
      <c r="I887" s="9"/>
      <c r="J887" s="9"/>
      <c r="K887" s="226"/>
      <c r="L887" s="359"/>
      <c r="M887" s="175"/>
      <c r="N887" s="227"/>
      <c r="O887" s="227"/>
      <c r="P887" s="85"/>
      <c r="Q887" s="229"/>
      <c r="R887" s="331"/>
      <c r="S887" s="332"/>
      <c r="T887" s="30"/>
      <c r="U887" s="9"/>
      <c r="V887" s="181" t="e">
        <f t="shared" si="58"/>
        <v>#DIV/0!</v>
      </c>
      <c r="W887" s="9"/>
      <c r="X887" s="47"/>
      <c r="Y887" s="181">
        <f t="shared" si="57"/>
        <v>0</v>
      </c>
      <c r="Z887" s="9"/>
      <c r="AA887" s="9"/>
      <c r="AB887" s="9"/>
      <c r="AC887" s="9"/>
    </row>
    <row r="888" spans="1:29" ht="14.25">
      <c r="A888" s="10"/>
      <c r="B888" s="9"/>
      <c r="C888" s="11"/>
      <c r="D888" s="9"/>
      <c r="E888" s="9"/>
      <c r="F888" s="9"/>
      <c r="G888" s="76"/>
      <c r="H888" s="13"/>
      <c r="I888" s="9"/>
      <c r="J888" s="9"/>
      <c r="K888" s="226"/>
      <c r="L888" s="359"/>
      <c r="M888" s="175"/>
      <c r="N888" s="227"/>
      <c r="O888" s="227"/>
      <c r="P888" s="85"/>
      <c r="Q888" s="229"/>
      <c r="R888" s="331"/>
      <c r="S888" s="332"/>
      <c r="T888" s="30"/>
      <c r="U888" s="9"/>
      <c r="V888" s="181" t="e">
        <f t="shared" si="58"/>
        <v>#DIV/0!</v>
      </c>
      <c r="W888" s="9"/>
      <c r="X888" s="47"/>
      <c r="Y888" s="181">
        <f t="shared" si="57"/>
        <v>0</v>
      </c>
      <c r="Z888" s="9"/>
      <c r="AA888" s="9"/>
      <c r="AB888" s="9"/>
      <c r="AC888" s="9"/>
    </row>
    <row r="889" spans="1:29" ht="14.25">
      <c r="A889" s="10"/>
      <c r="B889" s="9"/>
      <c r="C889" s="11"/>
      <c r="D889" s="9"/>
      <c r="E889" s="9"/>
      <c r="F889" s="9"/>
      <c r="G889" s="76"/>
      <c r="H889" s="13"/>
      <c r="I889" s="9"/>
      <c r="J889" s="9"/>
      <c r="K889" s="226"/>
      <c r="L889" s="359"/>
      <c r="M889" s="175"/>
      <c r="N889" s="227"/>
      <c r="O889" s="227"/>
      <c r="P889" s="85"/>
      <c r="Q889" s="229"/>
      <c r="R889" s="331"/>
      <c r="S889" s="332"/>
      <c r="T889" s="30"/>
      <c r="U889" s="9"/>
      <c r="V889" s="181" t="e">
        <f t="shared" si="58"/>
        <v>#DIV/0!</v>
      </c>
      <c r="W889" s="9"/>
      <c r="X889" s="47"/>
      <c r="Y889" s="181">
        <f t="shared" si="57"/>
        <v>0</v>
      </c>
      <c r="Z889" s="9"/>
      <c r="AA889" s="9"/>
      <c r="AB889" s="9"/>
      <c r="AC889" s="9"/>
    </row>
    <row r="890" spans="1:29" ht="14.25">
      <c r="A890" s="10"/>
      <c r="B890" s="9"/>
      <c r="C890" s="11"/>
      <c r="D890" s="9"/>
      <c r="E890" s="9"/>
      <c r="F890" s="9"/>
      <c r="G890" s="76"/>
      <c r="H890" s="13"/>
      <c r="I890" s="9"/>
      <c r="J890" s="9"/>
      <c r="K890" s="226"/>
      <c r="L890" s="359"/>
      <c r="M890" s="175"/>
      <c r="N890" s="227"/>
      <c r="O890" s="227"/>
      <c r="P890" s="85"/>
      <c r="Q890" s="229"/>
      <c r="R890" s="331"/>
      <c r="S890" s="332"/>
      <c r="T890" s="30"/>
      <c r="U890" s="9"/>
      <c r="V890" s="181" t="e">
        <f t="shared" si="58"/>
        <v>#DIV/0!</v>
      </c>
      <c r="W890" s="9"/>
      <c r="X890" s="47"/>
      <c r="Y890" s="181">
        <f t="shared" si="57"/>
        <v>0</v>
      </c>
      <c r="Z890" s="9"/>
      <c r="AA890" s="9"/>
      <c r="AB890" s="9"/>
      <c r="AC890" s="9"/>
    </row>
    <row r="891" spans="1:29" ht="14.25">
      <c r="A891" s="10"/>
      <c r="B891" s="9"/>
      <c r="C891" s="11"/>
      <c r="D891" s="9"/>
      <c r="E891" s="9"/>
      <c r="F891" s="9"/>
      <c r="G891" s="76"/>
      <c r="H891" s="13"/>
      <c r="I891" s="9"/>
      <c r="J891" s="9"/>
      <c r="K891" s="226"/>
      <c r="L891" s="359"/>
      <c r="M891" s="175"/>
      <c r="N891" s="227"/>
      <c r="O891" s="227"/>
      <c r="P891" s="85"/>
      <c r="Q891" s="229"/>
      <c r="R891" s="331"/>
      <c r="S891" s="332"/>
      <c r="T891" s="30"/>
      <c r="U891" s="9"/>
      <c r="V891" s="181" t="e">
        <f t="shared" si="58"/>
        <v>#DIV/0!</v>
      </c>
      <c r="W891" s="9"/>
      <c r="X891" s="47"/>
      <c r="Y891" s="181">
        <f t="shared" si="57"/>
        <v>0</v>
      </c>
      <c r="Z891" s="9"/>
      <c r="AA891" s="9"/>
      <c r="AB891" s="9"/>
      <c r="AC891" s="9"/>
    </row>
    <row r="892" spans="1:29" ht="14.25">
      <c r="A892" s="10"/>
      <c r="B892" s="9"/>
      <c r="C892" s="11"/>
      <c r="D892" s="9"/>
      <c r="E892" s="9"/>
      <c r="F892" s="9"/>
      <c r="G892" s="76"/>
      <c r="H892" s="13"/>
      <c r="I892" s="9"/>
      <c r="J892" s="9"/>
      <c r="K892" s="226"/>
      <c r="L892" s="359"/>
      <c r="M892" s="175"/>
      <c r="N892" s="227"/>
      <c r="O892" s="227"/>
      <c r="P892" s="85"/>
      <c r="Q892" s="229"/>
      <c r="R892" s="331"/>
      <c r="S892" s="332"/>
      <c r="T892" s="30"/>
      <c r="U892" s="9"/>
      <c r="V892" s="181" t="e">
        <f t="shared" si="58"/>
        <v>#DIV/0!</v>
      </c>
      <c r="W892" s="9"/>
      <c r="X892" s="47"/>
      <c r="Y892" s="181">
        <f t="shared" si="57"/>
        <v>0</v>
      </c>
      <c r="Z892" s="9"/>
      <c r="AA892" s="9"/>
      <c r="AB892" s="9"/>
      <c r="AC892" s="9"/>
    </row>
    <row r="893" spans="1:29" ht="14.25">
      <c r="A893" s="10"/>
      <c r="B893" s="9"/>
      <c r="C893" s="11"/>
      <c r="D893" s="9"/>
      <c r="E893" s="9"/>
      <c r="F893" s="9"/>
      <c r="G893" s="76"/>
      <c r="H893" s="13"/>
      <c r="I893" s="9"/>
      <c r="J893" s="9"/>
      <c r="K893" s="226"/>
      <c r="L893" s="359"/>
      <c r="M893" s="175"/>
      <c r="N893" s="227"/>
      <c r="O893" s="227"/>
      <c r="P893" s="85"/>
      <c r="Q893" s="229"/>
      <c r="R893" s="331"/>
      <c r="S893" s="332"/>
      <c r="T893" s="30"/>
      <c r="U893" s="9"/>
      <c r="V893" s="181" t="e">
        <f t="shared" si="58"/>
        <v>#DIV/0!</v>
      </c>
      <c r="W893" s="9"/>
      <c r="X893" s="47"/>
      <c r="Y893" s="181">
        <f t="shared" si="57"/>
        <v>0</v>
      </c>
      <c r="Z893" s="9"/>
      <c r="AA893" s="9"/>
      <c r="AB893" s="9"/>
      <c r="AC893" s="9"/>
    </row>
    <row r="894" spans="1:29" ht="14.25">
      <c r="A894" s="10"/>
      <c r="B894" s="9"/>
      <c r="C894" s="11"/>
      <c r="D894" s="9"/>
      <c r="E894" s="9"/>
      <c r="F894" s="9"/>
      <c r="G894" s="76"/>
      <c r="H894" s="13"/>
      <c r="I894" s="9"/>
      <c r="J894" s="9"/>
      <c r="K894" s="226"/>
      <c r="L894" s="359"/>
      <c r="M894" s="175"/>
      <c r="N894" s="227"/>
      <c r="O894" s="227"/>
      <c r="P894" s="85"/>
      <c r="Q894" s="229"/>
      <c r="R894" s="331"/>
      <c r="S894" s="332"/>
      <c r="T894" s="30"/>
      <c r="U894" s="9"/>
      <c r="V894" s="181" t="e">
        <f t="shared" si="58"/>
        <v>#DIV/0!</v>
      </c>
      <c r="W894" s="9"/>
      <c r="X894" s="47"/>
      <c r="Y894" s="181">
        <f t="shared" si="57"/>
        <v>0</v>
      </c>
      <c r="Z894" s="9"/>
      <c r="AA894" s="9"/>
      <c r="AB894" s="9"/>
      <c r="AC894" s="9"/>
    </row>
    <row r="895" spans="1:29" ht="14.25">
      <c r="A895" s="10"/>
      <c r="B895" s="9"/>
      <c r="C895" s="11"/>
      <c r="D895" s="9"/>
      <c r="E895" s="9"/>
      <c r="F895" s="9"/>
      <c r="G895" s="76"/>
      <c r="H895" s="13"/>
      <c r="I895" s="9"/>
      <c r="J895" s="9"/>
      <c r="K895" s="226"/>
      <c r="L895" s="359"/>
      <c r="M895" s="175"/>
      <c r="N895" s="227"/>
      <c r="O895" s="227"/>
      <c r="P895" s="85"/>
      <c r="Q895" s="229"/>
      <c r="R895" s="331"/>
      <c r="S895" s="332"/>
      <c r="T895" s="30"/>
      <c r="U895" s="9"/>
      <c r="V895" s="181" t="e">
        <f t="shared" si="58"/>
        <v>#DIV/0!</v>
      </c>
      <c r="W895" s="9"/>
      <c r="X895" s="47"/>
      <c r="Y895" s="181">
        <f t="shared" si="57"/>
        <v>0</v>
      </c>
      <c r="Z895" s="9"/>
      <c r="AA895" s="9"/>
      <c r="AB895" s="9"/>
      <c r="AC895" s="9"/>
    </row>
    <row r="896" spans="1:29" ht="14.25">
      <c r="A896" s="10"/>
      <c r="B896" s="9"/>
      <c r="C896" s="11"/>
      <c r="D896" s="9"/>
      <c r="E896" s="9"/>
      <c r="F896" s="9"/>
      <c r="G896" s="76"/>
      <c r="H896" s="13"/>
      <c r="I896" s="9"/>
      <c r="J896" s="9"/>
      <c r="K896" s="226"/>
      <c r="L896" s="359"/>
      <c r="M896" s="175"/>
      <c r="N896" s="227"/>
      <c r="O896" s="227"/>
      <c r="P896" s="85"/>
      <c r="Q896" s="229"/>
      <c r="R896" s="331"/>
      <c r="S896" s="332"/>
      <c r="T896" s="30"/>
      <c r="U896" s="9"/>
      <c r="V896" s="181" t="e">
        <f t="shared" si="58"/>
        <v>#DIV/0!</v>
      </c>
      <c r="W896" s="9"/>
      <c r="X896" s="47"/>
      <c r="Y896" s="181">
        <f t="shared" si="57"/>
        <v>0</v>
      </c>
      <c r="Z896" s="9"/>
      <c r="AA896" s="9"/>
      <c r="AB896" s="9"/>
      <c r="AC896" s="9"/>
    </row>
    <row r="897" spans="1:29" ht="14.25">
      <c r="A897" s="10"/>
      <c r="B897" s="9"/>
      <c r="C897" s="11"/>
      <c r="D897" s="9"/>
      <c r="E897" s="9"/>
      <c r="F897" s="9"/>
      <c r="G897" s="76"/>
      <c r="H897" s="13"/>
      <c r="I897" s="9"/>
      <c r="J897" s="9"/>
      <c r="K897" s="226"/>
      <c r="L897" s="359"/>
      <c r="M897" s="175"/>
      <c r="N897" s="227"/>
      <c r="O897" s="227"/>
      <c r="P897" s="85"/>
      <c r="Q897" s="229"/>
      <c r="R897" s="331"/>
      <c r="S897" s="332"/>
      <c r="T897" s="30"/>
      <c r="U897" s="9"/>
      <c r="V897" s="181" t="e">
        <f t="shared" si="58"/>
        <v>#DIV/0!</v>
      </c>
      <c r="W897" s="9"/>
      <c r="X897" s="47"/>
      <c r="Y897" s="181">
        <f t="shared" si="57"/>
        <v>0</v>
      </c>
      <c r="Z897" s="9"/>
      <c r="AA897" s="9"/>
      <c r="AB897" s="9"/>
      <c r="AC897" s="9"/>
    </row>
    <row r="898" spans="1:29" ht="14.25">
      <c r="A898" s="10"/>
      <c r="B898" s="9"/>
      <c r="C898" s="11"/>
      <c r="D898" s="9"/>
      <c r="E898" s="9"/>
      <c r="F898" s="9"/>
      <c r="G898" s="76"/>
      <c r="H898" s="13"/>
      <c r="I898" s="9"/>
      <c r="J898" s="9"/>
      <c r="K898" s="226"/>
      <c r="L898" s="359"/>
      <c r="M898" s="175"/>
      <c r="N898" s="227"/>
      <c r="O898" s="227"/>
      <c r="P898" s="85"/>
      <c r="Q898" s="229"/>
      <c r="R898" s="331"/>
      <c r="S898" s="332"/>
      <c r="T898" s="30"/>
      <c r="U898" s="9"/>
      <c r="V898" s="181" t="e">
        <f t="shared" si="58"/>
        <v>#DIV/0!</v>
      </c>
      <c r="W898" s="9"/>
      <c r="X898" s="47"/>
      <c r="Y898" s="181">
        <f t="shared" si="57"/>
        <v>0</v>
      </c>
      <c r="Z898" s="9"/>
      <c r="AA898" s="9"/>
      <c r="AB898" s="9"/>
      <c r="AC898" s="9"/>
    </row>
    <row r="899" spans="1:29" ht="14.25">
      <c r="A899" s="10"/>
      <c r="B899" s="9"/>
      <c r="C899" s="11"/>
      <c r="D899" s="9"/>
      <c r="E899" s="9"/>
      <c r="F899" s="9"/>
      <c r="G899" s="76"/>
      <c r="H899" s="13"/>
      <c r="I899" s="9"/>
      <c r="J899" s="9"/>
      <c r="K899" s="226"/>
      <c r="L899" s="359"/>
      <c r="M899" s="175"/>
      <c r="N899" s="227"/>
      <c r="O899" s="227"/>
      <c r="P899" s="85"/>
      <c r="Q899" s="229"/>
      <c r="R899" s="331"/>
      <c r="S899" s="332"/>
      <c r="T899" s="30"/>
      <c r="U899" s="9"/>
      <c r="V899" s="181" t="e">
        <f t="shared" si="58"/>
        <v>#DIV/0!</v>
      </c>
      <c r="W899" s="9"/>
      <c r="X899" s="47"/>
      <c r="Y899" s="181">
        <f t="shared" si="57"/>
        <v>0</v>
      </c>
      <c r="Z899" s="9"/>
      <c r="AA899" s="9"/>
      <c r="AB899" s="9"/>
      <c r="AC899" s="9"/>
    </row>
    <row r="900" spans="1:29" ht="14.25">
      <c r="A900" s="10"/>
      <c r="B900" s="9"/>
      <c r="C900" s="11"/>
      <c r="D900" s="9"/>
      <c r="E900" s="9"/>
      <c r="F900" s="9"/>
      <c r="G900" s="76"/>
      <c r="H900" s="13"/>
      <c r="I900" s="9"/>
      <c r="J900" s="9"/>
      <c r="K900" s="226"/>
      <c r="L900" s="359"/>
      <c r="M900" s="175"/>
      <c r="N900" s="227"/>
      <c r="O900" s="227"/>
      <c r="P900" s="85"/>
      <c r="Q900" s="229"/>
      <c r="R900" s="331"/>
      <c r="S900" s="332"/>
      <c r="T900" s="30"/>
      <c r="U900" s="9"/>
      <c r="V900" s="181" t="e">
        <f t="shared" si="58"/>
        <v>#DIV/0!</v>
      </c>
      <c r="W900" s="9"/>
      <c r="X900" s="47"/>
      <c r="Y900" s="181">
        <f t="shared" si="57"/>
        <v>0</v>
      </c>
      <c r="Z900" s="9"/>
      <c r="AA900" s="9"/>
      <c r="AB900" s="9"/>
      <c r="AC900" s="9"/>
    </row>
    <row r="901" spans="1:29" ht="14.25">
      <c r="A901" s="10"/>
      <c r="B901" s="9"/>
      <c r="C901" s="11"/>
      <c r="D901" s="9"/>
      <c r="E901" s="9"/>
      <c r="F901" s="9"/>
      <c r="G901" s="76"/>
      <c r="H901" s="13"/>
      <c r="I901" s="9"/>
      <c r="J901" s="9"/>
      <c r="K901" s="226"/>
      <c r="L901" s="359"/>
      <c r="M901" s="175"/>
      <c r="N901" s="227"/>
      <c r="O901" s="227"/>
      <c r="P901" s="85"/>
      <c r="Q901" s="229"/>
      <c r="R901" s="331"/>
      <c r="S901" s="332"/>
      <c r="T901" s="30"/>
      <c r="U901" s="9"/>
      <c r="V901" s="181" t="e">
        <f t="shared" si="58"/>
        <v>#DIV/0!</v>
      </c>
      <c r="W901" s="9"/>
      <c r="X901" s="47"/>
      <c r="Y901" s="181">
        <f t="shared" si="57"/>
        <v>0</v>
      </c>
      <c r="Z901" s="9"/>
      <c r="AA901" s="9"/>
      <c r="AB901" s="9"/>
      <c r="AC901" s="9"/>
    </row>
    <row r="902" spans="1:29" ht="14.25">
      <c r="A902" s="10"/>
      <c r="B902" s="9"/>
      <c r="C902" s="11"/>
      <c r="D902" s="9"/>
      <c r="E902" s="9"/>
      <c r="F902" s="9"/>
      <c r="G902" s="76"/>
      <c r="H902" s="13"/>
      <c r="I902" s="9"/>
      <c r="J902" s="9"/>
      <c r="K902" s="226"/>
      <c r="L902" s="359"/>
      <c r="M902" s="175"/>
      <c r="N902" s="227"/>
      <c r="O902" s="227"/>
      <c r="P902" s="85"/>
      <c r="Q902" s="229"/>
      <c r="R902" s="331"/>
      <c r="S902" s="332"/>
      <c r="T902" s="30"/>
      <c r="U902" s="9"/>
      <c r="V902" s="181" t="e">
        <f t="shared" si="58"/>
        <v>#DIV/0!</v>
      </c>
      <c r="W902" s="9"/>
      <c r="X902" s="47"/>
      <c r="Y902" s="181">
        <f t="shared" si="57"/>
        <v>0</v>
      </c>
      <c r="Z902" s="9"/>
      <c r="AA902" s="9"/>
      <c r="AB902" s="9"/>
      <c r="AC902" s="9"/>
    </row>
    <row r="903" spans="1:29" ht="14.25">
      <c r="A903" s="10"/>
      <c r="B903" s="9"/>
      <c r="C903" s="11"/>
      <c r="D903" s="9"/>
      <c r="E903" s="9"/>
      <c r="F903" s="9"/>
      <c r="G903" s="76"/>
      <c r="H903" s="13"/>
      <c r="I903" s="9"/>
      <c r="J903" s="9"/>
      <c r="K903" s="226"/>
      <c r="L903" s="359"/>
      <c r="M903" s="175"/>
      <c r="N903" s="227"/>
      <c r="O903" s="227"/>
      <c r="P903" s="85"/>
      <c r="Q903" s="229"/>
      <c r="R903" s="331"/>
      <c r="S903" s="332"/>
      <c r="T903" s="30"/>
      <c r="U903" s="9"/>
      <c r="V903" s="181" t="e">
        <f t="shared" si="58"/>
        <v>#DIV/0!</v>
      </c>
      <c r="W903" s="9"/>
      <c r="X903" s="47"/>
      <c r="Y903" s="181">
        <f t="shared" si="57"/>
        <v>0</v>
      </c>
      <c r="Z903" s="9"/>
      <c r="AA903" s="9"/>
      <c r="AB903" s="9"/>
      <c r="AC903" s="9"/>
    </row>
    <row r="904" spans="1:29" ht="14.25">
      <c r="A904" s="10"/>
      <c r="B904" s="9"/>
      <c r="C904" s="11"/>
      <c r="D904" s="9"/>
      <c r="E904" s="9"/>
      <c r="F904" s="9"/>
      <c r="G904" s="76"/>
      <c r="H904" s="13"/>
      <c r="I904" s="9"/>
      <c r="J904" s="9"/>
      <c r="K904" s="226"/>
      <c r="L904" s="359"/>
      <c r="M904" s="175"/>
      <c r="N904" s="227"/>
      <c r="O904" s="227"/>
      <c r="P904" s="85"/>
      <c r="Q904" s="229"/>
      <c r="R904" s="331"/>
      <c r="S904" s="332"/>
      <c r="T904" s="30"/>
      <c r="U904" s="9"/>
      <c r="V904" s="181" t="e">
        <f t="shared" si="58"/>
        <v>#DIV/0!</v>
      </c>
      <c r="W904" s="9"/>
      <c r="X904" s="47"/>
      <c r="Y904" s="181">
        <f t="shared" si="57"/>
        <v>0</v>
      </c>
      <c r="Z904" s="9"/>
      <c r="AA904" s="9"/>
      <c r="AB904" s="9"/>
      <c r="AC904" s="9"/>
    </row>
    <row r="905" spans="1:29" ht="14.25">
      <c r="A905" s="10"/>
      <c r="B905" s="9"/>
      <c r="C905" s="11"/>
      <c r="D905" s="9"/>
      <c r="E905" s="9"/>
      <c r="F905" s="9"/>
      <c r="G905" s="76"/>
      <c r="H905" s="13"/>
      <c r="I905" s="9"/>
      <c r="J905" s="9"/>
      <c r="K905" s="226"/>
      <c r="L905" s="359"/>
      <c r="M905" s="175"/>
      <c r="N905" s="227"/>
      <c r="O905" s="227"/>
      <c r="P905" s="85"/>
      <c r="Q905" s="229"/>
      <c r="R905" s="331"/>
      <c r="S905" s="332"/>
      <c r="T905" s="30"/>
      <c r="U905" s="9"/>
      <c r="V905" s="181" t="e">
        <f t="shared" si="58"/>
        <v>#DIV/0!</v>
      </c>
      <c r="W905" s="9"/>
      <c r="X905" s="47"/>
      <c r="Y905" s="181">
        <f t="shared" si="57"/>
        <v>0</v>
      </c>
      <c r="Z905" s="9"/>
      <c r="AA905" s="9"/>
      <c r="AB905" s="9"/>
      <c r="AC905" s="9"/>
    </row>
    <row r="906" spans="1:29" ht="14.25">
      <c r="A906" s="10"/>
      <c r="B906" s="9"/>
      <c r="C906" s="11"/>
      <c r="D906" s="9"/>
      <c r="E906" s="9"/>
      <c r="F906" s="9"/>
      <c r="G906" s="76"/>
      <c r="H906" s="13"/>
      <c r="I906" s="9"/>
      <c r="J906" s="9"/>
      <c r="K906" s="226"/>
      <c r="L906" s="359"/>
      <c r="M906" s="175"/>
      <c r="N906" s="227"/>
      <c r="O906" s="227"/>
      <c r="P906" s="85"/>
      <c r="Q906" s="229"/>
      <c r="R906" s="331"/>
      <c r="S906" s="332"/>
      <c r="T906" s="30"/>
      <c r="U906" s="9"/>
      <c r="V906" s="181" t="e">
        <f t="shared" si="58"/>
        <v>#DIV/0!</v>
      </c>
      <c r="W906" s="9"/>
      <c r="X906" s="47"/>
      <c r="Y906" s="181">
        <f t="shared" si="57"/>
        <v>0</v>
      </c>
      <c r="Z906" s="9"/>
      <c r="AA906" s="9"/>
      <c r="AB906" s="9"/>
      <c r="AC906" s="9"/>
    </row>
    <row r="907" spans="1:29" ht="14.25">
      <c r="A907" s="10"/>
      <c r="B907" s="9"/>
      <c r="C907" s="11"/>
      <c r="D907" s="9"/>
      <c r="E907" s="9"/>
      <c r="F907" s="9"/>
      <c r="G907" s="76"/>
      <c r="H907" s="13"/>
      <c r="I907" s="9"/>
      <c r="J907" s="9"/>
      <c r="K907" s="226"/>
      <c r="L907" s="359"/>
      <c r="M907" s="175"/>
      <c r="N907" s="227"/>
      <c r="O907" s="227"/>
      <c r="P907" s="85"/>
      <c r="Q907" s="229"/>
      <c r="R907" s="331"/>
      <c r="S907" s="332"/>
      <c r="T907" s="30"/>
      <c r="U907" s="9"/>
      <c r="V907" s="181" t="e">
        <f t="shared" si="58"/>
        <v>#DIV/0!</v>
      </c>
      <c r="W907" s="9"/>
      <c r="X907" s="47"/>
      <c r="Y907" s="181">
        <f t="shared" si="57"/>
        <v>0</v>
      </c>
      <c r="Z907" s="9"/>
      <c r="AA907" s="9"/>
      <c r="AB907" s="9"/>
      <c r="AC907" s="9"/>
    </row>
    <row r="908" spans="1:29" ht="14.25">
      <c r="A908" s="10"/>
      <c r="B908" s="9"/>
      <c r="C908" s="11"/>
      <c r="D908" s="9"/>
      <c r="E908" s="9"/>
      <c r="F908" s="9"/>
      <c r="G908" s="76"/>
      <c r="H908" s="13"/>
      <c r="I908" s="9"/>
      <c r="J908" s="9"/>
      <c r="K908" s="226"/>
      <c r="L908" s="359"/>
      <c r="M908" s="175"/>
      <c r="N908" s="227"/>
      <c r="O908" s="227"/>
      <c r="P908" s="85"/>
      <c r="Q908" s="229"/>
      <c r="R908" s="331"/>
      <c r="S908" s="332"/>
      <c r="T908" s="30"/>
      <c r="U908" s="9"/>
      <c r="V908" s="181" t="e">
        <f t="shared" si="58"/>
        <v>#DIV/0!</v>
      </c>
      <c r="W908" s="9"/>
      <c r="X908" s="47"/>
      <c r="Y908" s="181">
        <f t="shared" si="57"/>
        <v>0</v>
      </c>
      <c r="Z908" s="9"/>
      <c r="AA908" s="9"/>
      <c r="AB908" s="9"/>
      <c r="AC908" s="9"/>
    </row>
    <row r="909" spans="1:29" ht="14.25">
      <c r="A909" s="10"/>
      <c r="B909" s="9"/>
      <c r="C909" s="11"/>
      <c r="D909" s="9"/>
      <c r="E909" s="9"/>
      <c r="F909" s="9"/>
      <c r="G909" s="76"/>
      <c r="H909" s="13"/>
      <c r="I909" s="9"/>
      <c r="J909" s="9"/>
      <c r="K909" s="226"/>
      <c r="L909" s="359"/>
      <c r="M909" s="175"/>
      <c r="N909" s="227"/>
      <c r="O909" s="227"/>
      <c r="P909" s="85"/>
      <c r="Q909" s="229"/>
      <c r="R909" s="331"/>
      <c r="S909" s="332"/>
      <c r="T909" s="30"/>
      <c r="U909" s="9"/>
      <c r="V909" s="181" t="e">
        <f t="shared" si="58"/>
        <v>#DIV/0!</v>
      </c>
      <c r="W909" s="9"/>
      <c r="X909" s="47"/>
      <c r="Y909" s="181">
        <f t="shared" si="57"/>
        <v>0</v>
      </c>
      <c r="Z909" s="9"/>
      <c r="AA909" s="9"/>
      <c r="AB909" s="9"/>
      <c r="AC909" s="9"/>
    </row>
    <row r="910" spans="1:29" ht="14.25">
      <c r="A910" s="10"/>
      <c r="B910" s="9"/>
      <c r="C910" s="11"/>
      <c r="D910" s="9"/>
      <c r="E910" s="9"/>
      <c r="F910" s="9"/>
      <c r="G910" s="76"/>
      <c r="H910" s="13"/>
      <c r="I910" s="9"/>
      <c r="J910" s="9"/>
      <c r="K910" s="226"/>
      <c r="L910" s="359"/>
      <c r="M910" s="175"/>
      <c r="N910" s="227"/>
      <c r="O910" s="227"/>
      <c r="P910" s="85"/>
      <c r="Q910" s="229"/>
      <c r="R910" s="331"/>
      <c r="S910" s="332"/>
      <c r="T910" s="30"/>
      <c r="U910" s="9"/>
      <c r="V910" s="181" t="e">
        <f t="shared" si="58"/>
        <v>#DIV/0!</v>
      </c>
      <c r="W910" s="9"/>
      <c r="X910" s="47"/>
      <c r="Y910" s="181">
        <f t="shared" si="57"/>
        <v>0</v>
      </c>
      <c r="Z910" s="9"/>
      <c r="AA910" s="9"/>
      <c r="AB910" s="9"/>
      <c r="AC910" s="9"/>
    </row>
    <row r="911" spans="1:29" ht="14.25">
      <c r="A911" s="10"/>
      <c r="B911" s="9"/>
      <c r="C911" s="11"/>
      <c r="D911" s="9"/>
      <c r="E911" s="9"/>
      <c r="F911" s="9"/>
      <c r="G911" s="76"/>
      <c r="H911" s="13"/>
      <c r="I911" s="9"/>
      <c r="J911" s="9"/>
      <c r="K911" s="226"/>
      <c r="L911" s="359"/>
      <c r="M911" s="175"/>
      <c r="N911" s="227"/>
      <c r="O911" s="227"/>
      <c r="P911" s="85"/>
      <c r="Q911" s="229"/>
      <c r="R911" s="331"/>
      <c r="S911" s="332"/>
      <c r="T911" s="30"/>
      <c r="U911" s="9"/>
      <c r="V911" s="181" t="e">
        <f t="shared" si="58"/>
        <v>#DIV/0!</v>
      </c>
      <c r="W911" s="9"/>
      <c r="X911" s="47"/>
      <c r="Y911" s="181">
        <f t="shared" si="57"/>
        <v>0</v>
      </c>
      <c r="Z911" s="9"/>
      <c r="AA911" s="9"/>
      <c r="AB911" s="9"/>
      <c r="AC911" s="9"/>
    </row>
    <row r="912" spans="1:29" ht="14.25">
      <c r="A912" s="10"/>
      <c r="B912" s="9"/>
      <c r="C912" s="11"/>
      <c r="D912" s="9"/>
      <c r="E912" s="9"/>
      <c r="F912" s="9"/>
      <c r="G912" s="76"/>
      <c r="H912" s="13"/>
      <c r="I912" s="9"/>
      <c r="J912" s="9"/>
      <c r="K912" s="226"/>
      <c r="L912" s="359"/>
      <c r="M912" s="175"/>
      <c r="N912" s="227"/>
      <c r="O912" s="227"/>
      <c r="P912" s="85"/>
      <c r="Q912" s="229"/>
      <c r="R912" s="331"/>
      <c r="S912" s="332"/>
      <c r="T912" s="30"/>
      <c r="U912" s="9"/>
      <c r="V912" s="181" t="e">
        <f t="shared" si="58"/>
        <v>#DIV/0!</v>
      </c>
      <c r="W912" s="9"/>
      <c r="X912" s="47"/>
      <c r="Y912" s="181">
        <f t="shared" si="57"/>
        <v>0</v>
      </c>
      <c r="Z912" s="9"/>
      <c r="AA912" s="9"/>
      <c r="AB912" s="9"/>
      <c r="AC912" s="9"/>
    </row>
    <row r="913" spans="1:29" ht="14.25">
      <c r="A913" s="10"/>
      <c r="B913" s="9"/>
      <c r="C913" s="11"/>
      <c r="D913" s="9"/>
      <c r="E913" s="9"/>
      <c r="F913" s="9"/>
      <c r="G913" s="76"/>
      <c r="H913" s="13"/>
      <c r="I913" s="9"/>
      <c r="J913" s="9"/>
      <c r="K913" s="226"/>
      <c r="L913" s="359"/>
      <c r="M913" s="175"/>
      <c r="N913" s="227"/>
      <c r="O913" s="227"/>
      <c r="P913" s="85"/>
      <c r="Q913" s="229"/>
      <c r="R913" s="331"/>
      <c r="S913" s="332"/>
      <c r="T913" s="30"/>
      <c r="U913" s="9"/>
      <c r="V913" s="181" t="e">
        <f t="shared" si="58"/>
        <v>#DIV/0!</v>
      </c>
      <c r="W913" s="9"/>
      <c r="X913" s="47"/>
      <c r="Y913" s="181">
        <f t="shared" si="57"/>
        <v>0</v>
      </c>
      <c r="Z913" s="9"/>
      <c r="AA913" s="9"/>
      <c r="AB913" s="9"/>
      <c r="AC913" s="9"/>
    </row>
    <row r="914" spans="1:29" ht="14.25">
      <c r="A914" s="10"/>
      <c r="B914" s="9"/>
      <c r="C914" s="11"/>
      <c r="D914" s="9"/>
      <c r="E914" s="9"/>
      <c r="F914" s="9"/>
      <c r="G914" s="76"/>
      <c r="H914" s="13"/>
      <c r="I914" s="9"/>
      <c r="J914" s="9"/>
      <c r="K914" s="226"/>
      <c r="L914" s="359"/>
      <c r="M914" s="175"/>
      <c r="N914" s="227"/>
      <c r="O914" s="227"/>
      <c r="P914" s="85"/>
      <c r="Q914" s="229"/>
      <c r="R914" s="331"/>
      <c r="S914" s="332"/>
      <c r="T914" s="30"/>
      <c r="U914" s="9"/>
      <c r="V914" s="181" t="e">
        <f t="shared" si="58"/>
        <v>#DIV/0!</v>
      </c>
      <c r="W914" s="9"/>
      <c r="X914" s="47"/>
      <c r="Y914" s="181">
        <f t="shared" si="57"/>
        <v>0</v>
      </c>
      <c r="Z914" s="9"/>
      <c r="AA914" s="9"/>
      <c r="AB914" s="9"/>
      <c r="AC914" s="9"/>
    </row>
    <row r="915" spans="1:29" ht="14.25">
      <c r="A915" s="10"/>
      <c r="B915" s="9"/>
      <c r="C915" s="11"/>
      <c r="D915" s="9"/>
      <c r="E915" s="9"/>
      <c r="F915" s="9"/>
      <c r="G915" s="76"/>
      <c r="H915" s="13"/>
      <c r="I915" s="9"/>
      <c r="J915" s="9"/>
      <c r="K915" s="226"/>
      <c r="L915" s="359"/>
      <c r="M915" s="175"/>
      <c r="N915" s="227"/>
      <c r="O915" s="227"/>
      <c r="P915" s="85"/>
      <c r="Q915" s="229"/>
      <c r="R915" s="331"/>
      <c r="S915" s="332"/>
      <c r="T915" s="30"/>
      <c r="U915" s="9"/>
      <c r="V915" s="181" t="e">
        <f t="shared" si="58"/>
        <v>#DIV/0!</v>
      </c>
      <c r="W915" s="9"/>
      <c r="X915" s="47"/>
      <c r="Y915" s="181">
        <f t="shared" si="57"/>
        <v>0</v>
      </c>
      <c r="Z915" s="9"/>
      <c r="AA915" s="9"/>
      <c r="AB915" s="9"/>
      <c r="AC915" s="9"/>
    </row>
    <row r="916" spans="1:29" ht="14.25">
      <c r="A916" s="10"/>
      <c r="B916" s="9"/>
      <c r="C916" s="11"/>
      <c r="D916" s="9"/>
      <c r="E916" s="9"/>
      <c r="F916" s="9"/>
      <c r="G916" s="76"/>
      <c r="H916" s="13"/>
      <c r="I916" s="9"/>
      <c r="J916" s="9"/>
      <c r="K916" s="226"/>
      <c r="L916" s="359"/>
      <c r="M916" s="175"/>
      <c r="N916" s="227"/>
      <c r="O916" s="227"/>
      <c r="P916" s="85"/>
      <c r="Q916" s="229"/>
      <c r="R916" s="331"/>
      <c r="S916" s="332"/>
      <c r="T916" s="30"/>
      <c r="U916" s="9"/>
      <c r="V916" s="181" t="e">
        <f t="shared" si="58"/>
        <v>#DIV/0!</v>
      </c>
      <c r="W916" s="9"/>
      <c r="X916" s="47"/>
      <c r="Y916" s="181">
        <f t="shared" si="57"/>
        <v>0</v>
      </c>
      <c r="Z916" s="9"/>
      <c r="AA916" s="9"/>
      <c r="AB916" s="9"/>
      <c r="AC916" s="9"/>
    </row>
    <row r="917" spans="1:29" ht="14.25">
      <c r="A917" s="10"/>
      <c r="B917" s="9"/>
      <c r="C917" s="11"/>
      <c r="D917" s="9"/>
      <c r="E917" s="9"/>
      <c r="F917" s="9"/>
      <c r="G917" s="76"/>
      <c r="H917" s="13"/>
      <c r="I917" s="9"/>
      <c r="J917" s="9"/>
      <c r="K917" s="226"/>
      <c r="L917" s="359"/>
      <c r="M917" s="175"/>
      <c r="N917" s="227"/>
      <c r="O917" s="227"/>
      <c r="P917" s="85"/>
      <c r="Q917" s="229"/>
      <c r="R917" s="331"/>
      <c r="S917" s="332"/>
      <c r="T917" s="30"/>
      <c r="U917" s="9"/>
      <c r="V917" s="181" t="e">
        <f t="shared" si="58"/>
        <v>#DIV/0!</v>
      </c>
      <c r="W917" s="9"/>
      <c r="X917" s="47"/>
      <c r="Y917" s="181">
        <f t="shared" si="57"/>
        <v>0</v>
      </c>
      <c r="Z917" s="9"/>
      <c r="AA917" s="9"/>
      <c r="AB917" s="9"/>
      <c r="AC917" s="9"/>
    </row>
    <row r="918" spans="1:29" ht="14.25">
      <c r="A918" s="10"/>
      <c r="B918" s="9"/>
      <c r="C918" s="11"/>
      <c r="D918" s="9"/>
      <c r="E918" s="9"/>
      <c r="F918" s="9"/>
      <c r="G918" s="76"/>
      <c r="H918" s="13"/>
      <c r="I918" s="9"/>
      <c r="J918" s="9"/>
      <c r="K918" s="226"/>
      <c r="L918" s="359"/>
      <c r="M918" s="175"/>
      <c r="N918" s="227"/>
      <c r="O918" s="227"/>
      <c r="P918" s="85"/>
      <c r="Q918" s="229"/>
      <c r="R918" s="331"/>
      <c r="S918" s="332"/>
      <c r="T918" s="30"/>
      <c r="U918" s="9"/>
      <c r="V918" s="181" t="e">
        <f t="shared" si="58"/>
        <v>#DIV/0!</v>
      </c>
      <c r="W918" s="9"/>
      <c r="X918" s="47"/>
      <c r="Y918" s="181">
        <f t="shared" si="57"/>
        <v>0</v>
      </c>
      <c r="Z918" s="9"/>
      <c r="AA918" s="9"/>
      <c r="AB918" s="9"/>
      <c r="AC918" s="9"/>
    </row>
    <row r="919" spans="1:29" ht="14.25">
      <c r="A919" s="10"/>
      <c r="B919" s="9"/>
      <c r="C919" s="11"/>
      <c r="D919" s="9"/>
      <c r="E919" s="9"/>
      <c r="F919" s="9"/>
      <c r="G919" s="76"/>
      <c r="H919" s="13"/>
      <c r="I919" s="9"/>
      <c r="J919" s="9"/>
      <c r="K919" s="226"/>
      <c r="L919" s="359"/>
      <c r="M919" s="175"/>
      <c r="N919" s="227"/>
      <c r="O919" s="227"/>
      <c r="P919" s="85"/>
      <c r="Q919" s="229"/>
      <c r="R919" s="331"/>
      <c r="S919" s="332"/>
      <c r="T919" s="30"/>
      <c r="U919" s="9"/>
      <c r="V919" s="181" t="e">
        <f t="shared" si="58"/>
        <v>#DIV/0!</v>
      </c>
      <c r="W919" s="9"/>
      <c r="X919" s="47"/>
      <c r="Y919" s="181">
        <f t="shared" si="57"/>
        <v>0</v>
      </c>
      <c r="Z919" s="9"/>
      <c r="AA919" s="9"/>
      <c r="AB919" s="9"/>
      <c r="AC919" s="9"/>
    </row>
    <row r="920" spans="1:29" ht="14.25">
      <c r="A920" s="10"/>
      <c r="B920" s="9"/>
      <c r="C920" s="11"/>
      <c r="D920" s="9"/>
      <c r="E920" s="9"/>
      <c r="F920" s="9"/>
      <c r="G920" s="76"/>
      <c r="H920" s="13"/>
      <c r="I920" s="9"/>
      <c r="J920" s="9"/>
      <c r="K920" s="226"/>
      <c r="L920" s="359"/>
      <c r="M920" s="175"/>
      <c r="N920" s="227"/>
      <c r="O920" s="227"/>
      <c r="P920" s="85"/>
      <c r="Q920" s="229"/>
      <c r="R920" s="331"/>
      <c r="S920" s="332"/>
      <c r="T920" s="30"/>
      <c r="U920" s="9"/>
      <c r="V920" s="181" t="e">
        <f t="shared" si="58"/>
        <v>#DIV/0!</v>
      </c>
      <c r="W920" s="9"/>
      <c r="X920" s="47"/>
      <c r="Y920" s="181">
        <f t="shared" si="57"/>
        <v>0</v>
      </c>
      <c r="Z920" s="9"/>
      <c r="AA920" s="9"/>
      <c r="AB920" s="9"/>
      <c r="AC920" s="9"/>
    </row>
    <row r="921" spans="1:29" ht="14.25">
      <c r="A921" s="10"/>
      <c r="B921" s="9"/>
      <c r="C921" s="11"/>
      <c r="D921" s="9"/>
      <c r="E921" s="9"/>
      <c r="F921" s="9"/>
      <c r="G921" s="76"/>
      <c r="H921" s="13"/>
      <c r="I921" s="9"/>
      <c r="J921" s="9"/>
      <c r="K921" s="226"/>
      <c r="L921" s="359"/>
      <c r="M921" s="175"/>
      <c r="N921" s="227"/>
      <c r="O921" s="227"/>
      <c r="P921" s="85"/>
      <c r="Q921" s="229"/>
      <c r="R921" s="331"/>
      <c r="S921" s="332"/>
      <c r="T921" s="30"/>
      <c r="U921" s="9"/>
      <c r="V921" s="181" t="e">
        <f t="shared" si="58"/>
        <v>#DIV/0!</v>
      </c>
      <c r="W921" s="9"/>
      <c r="X921" s="47"/>
      <c r="Y921" s="181">
        <f t="shared" si="57"/>
        <v>0</v>
      </c>
      <c r="Z921" s="9"/>
      <c r="AA921" s="9"/>
      <c r="AB921" s="9"/>
      <c r="AC921" s="9"/>
    </row>
    <row r="922" spans="1:29" ht="14.25">
      <c r="A922" s="10"/>
      <c r="B922" s="9"/>
      <c r="C922" s="11"/>
      <c r="D922" s="9"/>
      <c r="E922" s="9"/>
      <c r="F922" s="9"/>
      <c r="G922" s="76"/>
      <c r="H922" s="13"/>
      <c r="I922" s="9"/>
      <c r="J922" s="9"/>
      <c r="K922" s="226"/>
      <c r="L922" s="359"/>
      <c r="M922" s="175"/>
      <c r="N922" s="227"/>
      <c r="O922" s="227"/>
      <c r="P922" s="85"/>
      <c r="Q922" s="229"/>
      <c r="R922" s="331"/>
      <c r="S922" s="332"/>
      <c r="T922" s="30"/>
      <c r="U922" s="9"/>
      <c r="V922" s="181" t="e">
        <f t="shared" si="58"/>
        <v>#DIV/0!</v>
      </c>
      <c r="W922" s="9"/>
      <c r="X922" s="47"/>
      <c r="Y922" s="181">
        <f t="shared" si="57"/>
        <v>0</v>
      </c>
      <c r="Z922" s="9"/>
      <c r="AA922" s="9"/>
      <c r="AB922" s="9"/>
      <c r="AC922" s="9"/>
    </row>
    <row r="923" spans="1:29" ht="14.25">
      <c r="A923" s="10"/>
      <c r="B923" s="9"/>
      <c r="C923" s="11"/>
      <c r="D923" s="9"/>
      <c r="E923" s="9"/>
      <c r="F923" s="9"/>
      <c r="G923" s="76"/>
      <c r="H923" s="13"/>
      <c r="I923" s="9"/>
      <c r="J923" s="9"/>
      <c r="K923" s="226"/>
      <c r="L923" s="359"/>
      <c r="M923" s="175"/>
      <c r="N923" s="227"/>
      <c r="O923" s="227"/>
      <c r="P923" s="85"/>
      <c r="Q923" s="229"/>
      <c r="R923" s="331"/>
      <c r="S923" s="332"/>
      <c r="T923" s="30"/>
      <c r="U923" s="9"/>
      <c r="V923" s="181" t="e">
        <f t="shared" si="58"/>
        <v>#DIV/0!</v>
      </c>
      <c r="W923" s="9"/>
      <c r="X923" s="47"/>
      <c r="Y923" s="181">
        <f t="shared" si="57"/>
        <v>0</v>
      </c>
      <c r="Z923" s="9"/>
      <c r="AA923" s="9"/>
      <c r="AB923" s="9"/>
      <c r="AC923" s="9"/>
    </row>
    <row r="924" spans="1:29" ht="14.25">
      <c r="A924" s="10"/>
      <c r="B924" s="9"/>
      <c r="C924" s="11"/>
      <c r="D924" s="9"/>
      <c r="E924" s="9"/>
      <c r="F924" s="9"/>
      <c r="G924" s="76"/>
      <c r="H924" s="13"/>
      <c r="I924" s="9"/>
      <c r="J924" s="9"/>
      <c r="K924" s="226"/>
      <c r="L924" s="359"/>
      <c r="M924" s="175"/>
      <c r="N924" s="227"/>
      <c r="O924" s="227"/>
      <c r="P924" s="85"/>
      <c r="Q924" s="229"/>
      <c r="R924" s="331"/>
      <c r="S924" s="332"/>
      <c r="T924" s="30"/>
      <c r="U924" s="9"/>
      <c r="V924" s="181" t="e">
        <f t="shared" si="58"/>
        <v>#DIV/0!</v>
      </c>
      <c r="W924" s="9"/>
      <c r="X924" s="47"/>
      <c r="Y924" s="181">
        <f t="shared" si="57"/>
        <v>0</v>
      </c>
      <c r="Z924" s="9"/>
      <c r="AA924" s="9"/>
      <c r="AB924" s="9"/>
      <c r="AC924" s="9"/>
    </row>
    <row r="925" spans="1:29" ht="14.25">
      <c r="A925" s="10"/>
      <c r="B925" s="9"/>
      <c r="C925" s="11"/>
      <c r="D925" s="9"/>
      <c r="E925" s="9"/>
      <c r="F925" s="9"/>
      <c r="G925" s="76"/>
      <c r="H925" s="13"/>
      <c r="I925" s="9"/>
      <c r="J925" s="9"/>
      <c r="K925" s="226"/>
      <c r="L925" s="359"/>
      <c r="M925" s="175"/>
      <c r="N925" s="227"/>
      <c r="O925" s="227"/>
      <c r="P925" s="85"/>
      <c r="Q925" s="229"/>
      <c r="R925" s="331"/>
      <c r="S925" s="332"/>
      <c r="T925" s="30"/>
      <c r="U925" s="9"/>
      <c r="V925" s="181" t="e">
        <f t="shared" si="58"/>
        <v>#DIV/0!</v>
      </c>
      <c r="W925" s="9"/>
      <c r="X925" s="47"/>
      <c r="Y925" s="181">
        <f t="shared" si="57"/>
        <v>0</v>
      </c>
      <c r="Z925" s="9"/>
      <c r="AA925" s="9"/>
      <c r="AB925" s="9"/>
      <c r="AC925" s="9"/>
    </row>
    <row r="926" spans="1:29" ht="14.25">
      <c r="A926" s="10"/>
      <c r="B926" s="9"/>
      <c r="C926" s="11"/>
      <c r="D926" s="9"/>
      <c r="E926" s="9"/>
      <c r="F926" s="9"/>
      <c r="G926" s="76"/>
      <c r="H926" s="13"/>
      <c r="I926" s="9"/>
      <c r="J926" s="9"/>
      <c r="K926" s="226"/>
      <c r="L926" s="359"/>
      <c r="M926" s="175"/>
      <c r="N926" s="227"/>
      <c r="O926" s="227"/>
      <c r="P926" s="85"/>
      <c r="Q926" s="229"/>
      <c r="R926" s="331"/>
      <c r="S926" s="332"/>
      <c r="T926" s="30"/>
      <c r="U926" s="9"/>
      <c r="V926" s="181" t="e">
        <f t="shared" si="58"/>
        <v>#DIV/0!</v>
      </c>
      <c r="W926" s="9"/>
      <c r="X926" s="47"/>
      <c r="Y926" s="181">
        <f t="shared" si="57"/>
        <v>0</v>
      </c>
      <c r="Z926" s="9"/>
      <c r="AA926" s="9"/>
      <c r="AB926" s="9"/>
      <c r="AC926" s="9"/>
    </row>
    <row r="927" spans="1:29" ht="14.25">
      <c r="A927" s="10"/>
      <c r="B927" s="9"/>
      <c r="C927" s="11"/>
      <c r="D927" s="9"/>
      <c r="E927" s="9"/>
      <c r="F927" s="9"/>
      <c r="G927" s="76"/>
      <c r="H927" s="13"/>
      <c r="I927" s="9"/>
      <c r="J927" s="9"/>
      <c r="K927" s="226"/>
      <c r="L927" s="359"/>
      <c r="M927" s="175"/>
      <c r="N927" s="227"/>
      <c r="O927" s="227"/>
      <c r="P927" s="85"/>
      <c r="Q927" s="229"/>
      <c r="R927" s="331"/>
      <c r="S927" s="332"/>
      <c r="T927" s="30"/>
      <c r="U927" s="9"/>
      <c r="V927" s="181" t="e">
        <f t="shared" si="58"/>
        <v>#DIV/0!</v>
      </c>
      <c r="W927" s="9"/>
      <c r="X927" s="47"/>
      <c r="Y927" s="181">
        <f t="shared" si="57"/>
        <v>0</v>
      </c>
      <c r="Z927" s="9"/>
      <c r="AA927" s="9"/>
      <c r="AB927" s="9"/>
      <c r="AC927" s="9"/>
    </row>
    <row r="928" spans="1:29" ht="14.25">
      <c r="A928" s="10"/>
      <c r="B928" s="9"/>
      <c r="C928" s="11"/>
      <c r="D928" s="9"/>
      <c r="E928" s="9"/>
      <c r="F928" s="9"/>
      <c r="G928" s="76"/>
      <c r="H928" s="13"/>
      <c r="I928" s="9"/>
      <c r="J928" s="9"/>
      <c r="K928" s="226"/>
      <c r="L928" s="359"/>
      <c r="M928" s="175"/>
      <c r="N928" s="227"/>
      <c r="O928" s="227"/>
      <c r="P928" s="85"/>
      <c r="Q928" s="229"/>
      <c r="R928" s="331"/>
      <c r="S928" s="332"/>
      <c r="T928" s="30"/>
      <c r="U928" s="9"/>
      <c r="V928" s="181" t="e">
        <f t="shared" si="58"/>
        <v>#DIV/0!</v>
      </c>
      <c r="W928" s="9"/>
      <c r="X928" s="47"/>
      <c r="Y928" s="181">
        <f t="shared" si="57"/>
        <v>0</v>
      </c>
      <c r="Z928" s="9"/>
      <c r="AA928" s="9"/>
      <c r="AB928" s="9"/>
      <c r="AC928" s="9"/>
    </row>
    <row r="929" spans="1:29" ht="14.25">
      <c r="A929" s="10"/>
      <c r="B929" s="9"/>
      <c r="C929" s="11"/>
      <c r="D929" s="9"/>
      <c r="E929" s="9"/>
      <c r="F929" s="9"/>
      <c r="G929" s="76"/>
      <c r="H929" s="13"/>
      <c r="I929" s="9"/>
      <c r="J929" s="9"/>
      <c r="K929" s="226"/>
      <c r="L929" s="359"/>
      <c r="M929" s="175"/>
      <c r="N929" s="227"/>
      <c r="O929" s="227"/>
      <c r="P929" s="85"/>
      <c r="Q929" s="229"/>
      <c r="R929" s="331"/>
      <c r="S929" s="332"/>
      <c r="T929" s="30"/>
      <c r="U929" s="9"/>
      <c r="V929" s="181" t="e">
        <f t="shared" si="58"/>
        <v>#DIV/0!</v>
      </c>
      <c r="W929" s="9"/>
      <c r="X929" s="47"/>
      <c r="Y929" s="181">
        <f t="shared" si="57"/>
        <v>0</v>
      </c>
      <c r="Z929" s="9"/>
      <c r="AA929" s="9"/>
      <c r="AB929" s="9"/>
      <c r="AC929" s="9"/>
    </row>
    <row r="930" spans="1:29" ht="14.25">
      <c r="A930" s="10"/>
      <c r="B930" s="9"/>
      <c r="C930" s="11"/>
      <c r="D930" s="9"/>
      <c r="E930" s="9"/>
      <c r="F930" s="9"/>
      <c r="G930" s="76"/>
      <c r="H930" s="13"/>
      <c r="I930" s="9"/>
      <c r="J930" s="9"/>
      <c r="K930" s="226"/>
      <c r="L930" s="359"/>
      <c r="M930" s="175"/>
      <c r="N930" s="227"/>
      <c r="O930" s="227"/>
      <c r="P930" s="85"/>
      <c r="Q930" s="229"/>
      <c r="R930" s="331"/>
      <c r="S930" s="332"/>
      <c r="T930" s="30"/>
      <c r="U930" s="9"/>
      <c r="V930" s="181" t="e">
        <f t="shared" si="58"/>
        <v>#DIV/0!</v>
      </c>
      <c r="W930" s="9"/>
      <c r="X930" s="47"/>
      <c r="Y930" s="181">
        <f t="shared" si="57"/>
        <v>0</v>
      </c>
      <c r="Z930" s="9"/>
      <c r="AA930" s="9"/>
      <c r="AB930" s="9"/>
      <c r="AC930" s="9"/>
    </row>
    <row r="931" spans="1:29" ht="14.25">
      <c r="A931" s="10"/>
      <c r="B931" s="9"/>
      <c r="C931" s="11"/>
      <c r="D931" s="9"/>
      <c r="E931" s="9"/>
      <c r="F931" s="9"/>
      <c r="G931" s="76"/>
      <c r="H931" s="13"/>
      <c r="I931" s="9"/>
      <c r="J931" s="9"/>
      <c r="K931" s="226"/>
      <c r="L931" s="359"/>
      <c r="M931" s="175"/>
      <c r="N931" s="227"/>
      <c r="O931" s="227"/>
      <c r="P931" s="85"/>
      <c r="Q931" s="229"/>
      <c r="R931" s="331"/>
      <c r="S931" s="332"/>
      <c r="T931" s="30"/>
      <c r="U931" s="9"/>
      <c r="V931" s="181" t="e">
        <f t="shared" si="58"/>
        <v>#DIV/0!</v>
      </c>
      <c r="W931" s="9"/>
      <c r="X931" s="47"/>
      <c r="Y931" s="181">
        <f t="shared" si="57"/>
        <v>0</v>
      </c>
      <c r="Z931" s="9"/>
      <c r="AA931" s="9"/>
      <c r="AB931" s="9"/>
      <c r="AC931" s="9"/>
    </row>
    <row r="932" spans="1:29" ht="14.25">
      <c r="A932" s="10"/>
      <c r="B932" s="9"/>
      <c r="C932" s="11"/>
      <c r="D932" s="9"/>
      <c r="E932" s="9"/>
      <c r="F932" s="9"/>
      <c r="G932" s="76"/>
      <c r="H932" s="13"/>
      <c r="I932" s="9"/>
      <c r="J932" s="9"/>
      <c r="K932" s="226"/>
      <c r="L932" s="359"/>
      <c r="M932" s="175"/>
      <c r="N932" s="227"/>
      <c r="O932" s="227"/>
      <c r="P932" s="85"/>
      <c r="Q932" s="229"/>
      <c r="R932" s="331"/>
      <c r="S932" s="332"/>
      <c r="T932" s="30"/>
      <c r="U932" s="9"/>
      <c r="V932" s="181" t="e">
        <f t="shared" si="58"/>
        <v>#DIV/0!</v>
      </c>
      <c r="W932" s="9"/>
      <c r="X932" s="47"/>
      <c r="Y932" s="181">
        <f t="shared" si="57"/>
        <v>0</v>
      </c>
      <c r="Z932" s="9"/>
      <c r="AA932" s="9"/>
      <c r="AB932" s="9"/>
      <c r="AC932" s="9"/>
    </row>
    <row r="933" spans="1:29" ht="14.25">
      <c r="A933" s="10"/>
      <c r="B933" s="9"/>
      <c r="C933" s="11"/>
      <c r="D933" s="9"/>
      <c r="E933" s="9"/>
      <c r="F933" s="9"/>
      <c r="G933" s="76"/>
      <c r="H933" s="13"/>
      <c r="I933" s="9"/>
      <c r="J933" s="9"/>
      <c r="K933" s="226"/>
      <c r="L933" s="359"/>
      <c r="M933" s="175"/>
      <c r="N933" s="227"/>
      <c r="O933" s="227"/>
      <c r="P933" s="85"/>
      <c r="Q933" s="229"/>
      <c r="R933" s="331"/>
      <c r="S933" s="332"/>
      <c r="T933" s="30"/>
      <c r="U933" s="9"/>
      <c r="V933" s="181" t="e">
        <f t="shared" si="58"/>
        <v>#DIV/0!</v>
      </c>
      <c r="W933" s="9"/>
      <c r="X933" s="47"/>
      <c r="Y933" s="181">
        <f t="shared" si="57"/>
        <v>0</v>
      </c>
      <c r="Z933" s="9"/>
      <c r="AA933" s="9"/>
      <c r="AB933" s="9"/>
      <c r="AC933" s="9"/>
    </row>
    <row r="934" spans="1:29" ht="14.25">
      <c r="A934" s="10"/>
      <c r="B934" s="9"/>
      <c r="C934" s="11"/>
      <c r="D934" s="9"/>
      <c r="E934" s="9"/>
      <c r="F934" s="9"/>
      <c r="G934" s="76"/>
      <c r="H934" s="13"/>
      <c r="I934" s="9"/>
      <c r="J934" s="9"/>
      <c r="K934" s="226"/>
      <c r="L934" s="359"/>
      <c r="M934" s="175"/>
      <c r="N934" s="227"/>
      <c r="O934" s="227"/>
      <c r="P934" s="85"/>
      <c r="Q934" s="229"/>
      <c r="R934" s="331"/>
      <c r="S934" s="332"/>
      <c r="T934" s="30"/>
      <c r="U934" s="9"/>
      <c r="V934" s="181" t="e">
        <f t="shared" si="58"/>
        <v>#DIV/0!</v>
      </c>
      <c r="W934" s="9"/>
      <c r="X934" s="47"/>
      <c r="Y934" s="181">
        <f t="shared" si="57"/>
        <v>0</v>
      </c>
      <c r="Z934" s="9"/>
      <c r="AA934" s="9"/>
      <c r="AB934" s="9"/>
      <c r="AC934" s="9"/>
    </row>
    <row r="935" spans="1:29" ht="14.25">
      <c r="A935" s="10"/>
      <c r="B935" s="9"/>
      <c r="C935" s="11"/>
      <c r="D935" s="9"/>
      <c r="E935" s="9"/>
      <c r="F935" s="9"/>
      <c r="G935" s="76"/>
      <c r="H935" s="13"/>
      <c r="I935" s="9"/>
      <c r="J935" s="9"/>
      <c r="K935" s="226"/>
      <c r="L935" s="359"/>
      <c r="M935" s="175"/>
      <c r="N935" s="227"/>
      <c r="O935" s="227"/>
      <c r="P935" s="85"/>
      <c r="Q935" s="229"/>
      <c r="R935" s="331"/>
      <c r="S935" s="332"/>
      <c r="T935" s="30"/>
      <c r="U935" s="9"/>
      <c r="V935" s="181" t="e">
        <f t="shared" si="58"/>
        <v>#DIV/0!</v>
      </c>
      <c r="W935" s="9"/>
      <c r="X935" s="47"/>
      <c r="Y935" s="181">
        <f t="shared" si="57"/>
        <v>0</v>
      </c>
      <c r="Z935" s="9"/>
      <c r="AA935" s="9"/>
      <c r="AB935" s="9"/>
      <c r="AC935" s="9"/>
    </row>
    <row r="936" spans="1:29" ht="14.25">
      <c r="A936" s="10"/>
      <c r="B936" s="9"/>
      <c r="C936" s="11"/>
      <c r="D936" s="9"/>
      <c r="E936" s="9"/>
      <c r="F936" s="9"/>
      <c r="G936" s="76"/>
      <c r="H936" s="13"/>
      <c r="I936" s="9"/>
      <c r="J936" s="9"/>
      <c r="K936" s="226"/>
      <c r="L936" s="359"/>
      <c r="M936" s="175"/>
      <c r="N936" s="227"/>
      <c r="O936" s="227"/>
      <c r="P936" s="85"/>
      <c r="Q936" s="229"/>
      <c r="R936" s="331"/>
      <c r="S936" s="332"/>
      <c r="T936" s="30"/>
      <c r="U936" s="9"/>
      <c r="V936" s="181" t="e">
        <f t="shared" si="58"/>
        <v>#DIV/0!</v>
      </c>
      <c r="W936" s="9"/>
      <c r="X936" s="47"/>
      <c r="Y936" s="181">
        <f t="shared" si="57"/>
        <v>0</v>
      </c>
      <c r="Z936" s="9"/>
      <c r="AA936" s="9"/>
      <c r="AB936" s="9"/>
      <c r="AC936" s="9"/>
    </row>
    <row r="937" spans="1:29" ht="14.25">
      <c r="A937" s="10"/>
      <c r="B937" s="9"/>
      <c r="C937" s="11"/>
      <c r="D937" s="9"/>
      <c r="E937" s="9"/>
      <c r="F937" s="9"/>
      <c r="G937" s="76"/>
      <c r="H937" s="13"/>
      <c r="I937" s="9"/>
      <c r="J937" s="9"/>
      <c r="K937" s="226"/>
      <c r="L937" s="359"/>
      <c r="M937" s="175"/>
      <c r="N937" s="227"/>
      <c r="O937" s="227"/>
      <c r="P937" s="85"/>
      <c r="Q937" s="229"/>
      <c r="R937" s="331"/>
      <c r="S937" s="332"/>
      <c r="T937" s="30"/>
      <c r="U937" s="9"/>
      <c r="V937" s="181" t="e">
        <f t="shared" si="58"/>
        <v>#DIV/0!</v>
      </c>
      <c r="W937" s="9"/>
      <c r="X937" s="47"/>
      <c r="Y937" s="181">
        <f t="shared" si="57"/>
        <v>0</v>
      </c>
      <c r="Z937" s="9"/>
      <c r="AA937" s="9"/>
      <c r="AB937" s="9"/>
      <c r="AC937" s="9"/>
    </row>
    <row r="938" spans="1:29" ht="14.25">
      <c r="A938" s="10"/>
      <c r="B938" s="9"/>
      <c r="C938" s="11"/>
      <c r="D938" s="9"/>
      <c r="E938" s="9"/>
      <c r="F938" s="9"/>
      <c r="G938" s="76"/>
      <c r="H938" s="13"/>
      <c r="I938" s="9"/>
      <c r="J938" s="9"/>
      <c r="K938" s="226"/>
      <c r="L938" s="359"/>
      <c r="M938" s="175"/>
      <c r="N938" s="227"/>
      <c r="O938" s="227"/>
      <c r="P938" s="85"/>
      <c r="Q938" s="229"/>
      <c r="R938" s="331"/>
      <c r="S938" s="332"/>
      <c r="T938" s="30"/>
      <c r="U938" s="9"/>
      <c r="V938" s="181" t="e">
        <f t="shared" si="58"/>
        <v>#DIV/0!</v>
      </c>
      <c r="W938" s="9"/>
      <c r="X938" s="47"/>
      <c r="Y938" s="181">
        <f t="shared" si="57"/>
        <v>0</v>
      </c>
      <c r="Z938" s="9"/>
      <c r="AA938" s="9"/>
      <c r="AB938" s="9"/>
      <c r="AC938" s="9"/>
    </row>
    <row r="939" spans="1:29" ht="14.25">
      <c r="A939" s="10"/>
      <c r="B939" s="9"/>
      <c r="C939" s="11"/>
      <c r="D939" s="9"/>
      <c r="E939" s="9"/>
      <c r="F939" s="9"/>
      <c r="G939" s="76"/>
      <c r="H939" s="13"/>
      <c r="I939" s="9"/>
      <c r="J939" s="9"/>
      <c r="K939" s="226"/>
      <c r="L939" s="359"/>
      <c r="M939" s="175"/>
      <c r="N939" s="227"/>
      <c r="O939" s="227"/>
      <c r="P939" s="85"/>
      <c r="Q939" s="229"/>
      <c r="R939" s="331"/>
      <c r="S939" s="332"/>
      <c r="T939" s="30"/>
      <c r="U939" s="9"/>
      <c r="V939" s="181" t="e">
        <f t="shared" si="58"/>
        <v>#DIV/0!</v>
      </c>
      <c r="W939" s="9"/>
      <c r="X939" s="47"/>
      <c r="Y939" s="181">
        <f t="shared" si="57"/>
        <v>0</v>
      </c>
      <c r="Z939" s="9"/>
      <c r="AA939" s="9"/>
      <c r="AB939" s="9"/>
      <c r="AC939" s="9"/>
    </row>
    <row r="940" spans="1:29" ht="14.25">
      <c r="A940" s="10"/>
      <c r="B940" s="9"/>
      <c r="C940" s="11"/>
      <c r="D940" s="9"/>
      <c r="E940" s="9"/>
      <c r="F940" s="9"/>
      <c r="G940" s="76"/>
      <c r="H940" s="13"/>
      <c r="I940" s="9"/>
      <c r="J940" s="9"/>
      <c r="K940" s="226"/>
      <c r="L940" s="359"/>
      <c r="M940" s="175"/>
      <c r="N940" s="227"/>
      <c r="O940" s="227"/>
      <c r="P940" s="85"/>
      <c r="Q940" s="229"/>
      <c r="R940" s="331"/>
      <c r="S940" s="332"/>
      <c r="T940" s="30"/>
      <c r="U940" s="9"/>
      <c r="V940" s="181" t="e">
        <f t="shared" si="58"/>
        <v>#DIV/0!</v>
      </c>
      <c r="W940" s="9"/>
      <c r="X940" s="47"/>
      <c r="Y940" s="181">
        <f t="shared" si="57"/>
        <v>0</v>
      </c>
      <c r="Z940" s="9"/>
      <c r="AA940" s="9"/>
      <c r="AB940" s="9"/>
      <c r="AC940" s="9"/>
    </row>
    <row r="941" spans="1:29" ht="14.25">
      <c r="A941" s="10"/>
      <c r="B941" s="9"/>
      <c r="C941" s="11"/>
      <c r="D941" s="9"/>
      <c r="E941" s="9"/>
      <c r="F941" s="9"/>
      <c r="G941" s="76"/>
      <c r="H941" s="13"/>
      <c r="I941" s="9"/>
      <c r="J941" s="9"/>
      <c r="K941" s="226"/>
      <c r="L941" s="359"/>
      <c r="M941" s="175"/>
      <c r="N941" s="227"/>
      <c r="O941" s="227"/>
      <c r="P941" s="85"/>
      <c r="Q941" s="229"/>
      <c r="R941" s="331"/>
      <c r="S941" s="332"/>
      <c r="T941" s="30"/>
      <c r="U941" s="9"/>
      <c r="V941" s="181" t="e">
        <f t="shared" si="58"/>
        <v>#DIV/0!</v>
      </c>
      <c r="W941" s="9"/>
      <c r="X941" s="47"/>
      <c r="Y941" s="181">
        <f t="shared" si="57"/>
        <v>0</v>
      </c>
      <c r="Z941" s="9"/>
      <c r="AA941" s="9"/>
      <c r="AB941" s="9"/>
      <c r="AC941" s="9"/>
    </row>
    <row r="942" spans="1:29" ht="14.25">
      <c r="A942" s="10"/>
      <c r="B942" s="9"/>
      <c r="C942" s="11"/>
      <c r="D942" s="9"/>
      <c r="E942" s="9"/>
      <c r="F942" s="9"/>
      <c r="G942" s="76"/>
      <c r="H942" s="13"/>
      <c r="I942" s="9"/>
      <c r="J942" s="9"/>
      <c r="K942" s="226"/>
      <c r="L942" s="359"/>
      <c r="M942" s="175"/>
      <c r="N942" s="227"/>
      <c r="O942" s="227"/>
      <c r="P942" s="85"/>
      <c r="Q942" s="229"/>
      <c r="R942" s="331"/>
      <c r="S942" s="332"/>
      <c r="T942" s="30"/>
      <c r="U942" s="9"/>
      <c r="V942" s="181" t="e">
        <f t="shared" si="58"/>
        <v>#DIV/0!</v>
      </c>
      <c r="W942" s="9"/>
      <c r="X942" s="47"/>
      <c r="Y942" s="181">
        <f t="shared" si="57"/>
        <v>0</v>
      </c>
      <c r="Z942" s="9"/>
      <c r="AA942" s="9"/>
      <c r="AB942" s="9"/>
      <c r="AC942" s="9"/>
    </row>
    <row r="943" spans="1:29" ht="14.25">
      <c r="A943" s="10"/>
      <c r="B943" s="9"/>
      <c r="C943" s="11"/>
      <c r="D943" s="9"/>
      <c r="E943" s="9"/>
      <c r="F943" s="9"/>
      <c r="G943" s="76"/>
      <c r="H943" s="13"/>
      <c r="I943" s="9"/>
      <c r="J943" s="9"/>
      <c r="K943" s="226"/>
      <c r="L943" s="359"/>
      <c r="M943" s="175"/>
      <c r="N943" s="227"/>
      <c r="O943" s="227"/>
      <c r="P943" s="85"/>
      <c r="Q943" s="229"/>
      <c r="R943" s="331"/>
      <c r="S943" s="332"/>
      <c r="T943" s="30"/>
      <c r="U943" s="9"/>
      <c r="V943" s="181" t="e">
        <f t="shared" si="58"/>
        <v>#DIV/0!</v>
      </c>
      <c r="W943" s="9"/>
      <c r="X943" s="47"/>
      <c r="Y943" s="181">
        <f t="shared" si="57"/>
        <v>0</v>
      </c>
      <c r="Z943" s="9"/>
      <c r="AA943" s="9"/>
      <c r="AB943" s="9"/>
      <c r="AC943" s="9"/>
    </row>
    <row r="944" spans="1:29" ht="14.25">
      <c r="A944" s="10"/>
      <c r="B944" s="9"/>
      <c r="C944" s="11"/>
      <c r="D944" s="9"/>
      <c r="E944" s="9"/>
      <c r="F944" s="9"/>
      <c r="G944" s="76"/>
      <c r="H944" s="13"/>
      <c r="I944" s="9"/>
      <c r="J944" s="9"/>
      <c r="K944" s="226"/>
      <c r="L944" s="359"/>
      <c r="M944" s="175"/>
      <c r="N944" s="227"/>
      <c r="O944" s="227"/>
      <c r="P944" s="85"/>
      <c r="Q944" s="229"/>
      <c r="R944" s="331"/>
      <c r="S944" s="332"/>
      <c r="T944" s="30"/>
      <c r="U944" s="9"/>
      <c r="V944" s="181" t="e">
        <f t="shared" si="58"/>
        <v>#DIV/0!</v>
      </c>
      <c r="W944" s="9"/>
      <c r="X944" s="47"/>
      <c r="Y944" s="181">
        <f t="shared" si="57"/>
        <v>0</v>
      </c>
      <c r="Z944" s="9"/>
      <c r="AA944" s="9"/>
      <c r="AB944" s="9"/>
      <c r="AC944" s="9"/>
    </row>
    <row r="945" spans="1:29" ht="14.25">
      <c r="A945" s="10"/>
      <c r="B945" s="9"/>
      <c r="C945" s="11"/>
      <c r="D945" s="9"/>
      <c r="E945" s="9"/>
      <c r="F945" s="9"/>
      <c r="G945" s="76"/>
      <c r="H945" s="13"/>
      <c r="I945" s="9"/>
      <c r="J945" s="9"/>
      <c r="K945" s="226"/>
      <c r="L945" s="359"/>
      <c r="M945" s="175"/>
      <c r="N945" s="227"/>
      <c r="O945" s="227"/>
      <c r="P945" s="85"/>
      <c r="Q945" s="229"/>
      <c r="R945" s="331"/>
      <c r="S945" s="332"/>
      <c r="T945" s="30"/>
      <c r="U945" s="9"/>
      <c r="V945" s="181" t="e">
        <f t="shared" si="58"/>
        <v>#DIV/0!</v>
      </c>
      <c r="W945" s="9"/>
      <c r="X945" s="47"/>
      <c r="Y945" s="181">
        <f t="shared" si="57"/>
        <v>0</v>
      </c>
      <c r="Z945" s="9"/>
      <c r="AA945" s="9"/>
      <c r="AB945" s="9"/>
      <c r="AC945" s="9"/>
    </row>
    <row r="946" spans="1:29" ht="14.25">
      <c r="A946" s="10"/>
      <c r="B946" s="9"/>
      <c r="C946" s="11"/>
      <c r="D946" s="9"/>
      <c r="E946" s="9"/>
      <c r="F946" s="9"/>
      <c r="G946" s="76"/>
      <c r="H946" s="13"/>
      <c r="I946" s="9"/>
      <c r="J946" s="9"/>
      <c r="K946" s="226"/>
      <c r="L946" s="359"/>
      <c r="M946" s="175"/>
      <c r="N946" s="227"/>
      <c r="O946" s="227"/>
      <c r="P946" s="85"/>
      <c r="Q946" s="229"/>
      <c r="R946" s="331"/>
      <c r="S946" s="332"/>
      <c r="T946" s="30"/>
      <c r="U946" s="9"/>
      <c r="V946" s="181" t="e">
        <f t="shared" si="58"/>
        <v>#DIV/0!</v>
      </c>
      <c r="W946" s="9"/>
      <c r="X946" s="47"/>
      <c r="Y946" s="181">
        <f t="shared" si="57"/>
        <v>0</v>
      </c>
      <c r="Z946" s="9"/>
      <c r="AA946" s="9"/>
      <c r="AB946" s="9"/>
      <c r="AC946" s="9"/>
    </row>
    <row r="947" spans="1:29" ht="14.25">
      <c r="A947" s="10"/>
      <c r="B947" s="9"/>
      <c r="C947" s="11"/>
      <c r="D947" s="9"/>
      <c r="E947" s="9"/>
      <c r="F947" s="9"/>
      <c r="G947" s="76"/>
      <c r="H947" s="13"/>
      <c r="I947" s="9"/>
      <c r="J947" s="9"/>
      <c r="K947" s="226"/>
      <c r="L947" s="359"/>
      <c r="M947" s="175"/>
      <c r="N947" s="227"/>
      <c r="O947" s="227"/>
      <c r="P947" s="85"/>
      <c r="Q947" s="229"/>
      <c r="R947" s="331"/>
      <c r="S947" s="332"/>
      <c r="T947" s="30"/>
      <c r="U947" s="9"/>
      <c r="V947" s="181" t="e">
        <f t="shared" si="58"/>
        <v>#DIV/0!</v>
      </c>
      <c r="W947" s="9"/>
      <c r="X947" s="47"/>
      <c r="Y947" s="181">
        <f t="shared" si="57"/>
        <v>0</v>
      </c>
      <c r="Z947" s="9"/>
      <c r="AA947" s="9"/>
      <c r="AB947" s="9"/>
      <c r="AC947" s="9"/>
    </row>
    <row r="948" spans="1:29" ht="14.25">
      <c r="A948" s="10"/>
      <c r="B948" s="9"/>
      <c r="C948" s="11"/>
      <c r="D948" s="9"/>
      <c r="E948" s="9"/>
      <c r="F948" s="9"/>
      <c r="G948" s="76"/>
      <c r="H948" s="13"/>
      <c r="I948" s="9"/>
      <c r="J948" s="9"/>
      <c r="K948" s="226"/>
      <c r="L948" s="359"/>
      <c r="M948" s="175"/>
      <c r="N948" s="227"/>
      <c r="O948" s="227"/>
      <c r="P948" s="85"/>
      <c r="Q948" s="229"/>
      <c r="R948" s="331"/>
      <c r="S948" s="332"/>
      <c r="T948" s="30"/>
      <c r="U948" s="9"/>
      <c r="V948" s="181" t="e">
        <f t="shared" si="58"/>
        <v>#DIV/0!</v>
      </c>
      <c r="W948" s="9"/>
      <c r="X948" s="47"/>
      <c r="Y948" s="181">
        <f t="shared" si="57"/>
        <v>0</v>
      </c>
      <c r="Z948" s="9"/>
      <c r="AA948" s="9"/>
      <c r="AB948" s="9"/>
      <c r="AC948" s="9"/>
    </row>
    <row r="949" spans="1:29" ht="14.25">
      <c r="A949" s="10"/>
      <c r="B949" s="9"/>
      <c r="C949" s="11"/>
      <c r="D949" s="9"/>
      <c r="E949" s="9"/>
      <c r="F949" s="9"/>
      <c r="G949" s="76"/>
      <c r="H949" s="13"/>
      <c r="I949" s="9"/>
      <c r="J949" s="9"/>
      <c r="K949" s="226"/>
      <c r="L949" s="359"/>
      <c r="M949" s="175"/>
      <c r="N949" s="227"/>
      <c r="O949" s="227"/>
      <c r="P949" s="85"/>
      <c r="Q949" s="229"/>
      <c r="R949" s="331"/>
      <c r="S949" s="332"/>
      <c r="T949" s="30"/>
      <c r="U949" s="9"/>
      <c r="V949" s="181" t="e">
        <f t="shared" si="58"/>
        <v>#DIV/0!</v>
      </c>
      <c r="W949" s="9"/>
      <c r="X949" s="47"/>
      <c r="Y949" s="181">
        <f t="shared" si="57"/>
        <v>0</v>
      </c>
      <c r="Z949" s="9"/>
      <c r="AA949" s="9"/>
      <c r="AB949" s="9"/>
      <c r="AC949" s="9"/>
    </row>
    <row r="950" spans="1:29" ht="14.25">
      <c r="A950" s="10"/>
      <c r="B950" s="9"/>
      <c r="C950" s="11"/>
      <c r="D950" s="9"/>
      <c r="E950" s="9"/>
      <c r="F950" s="9"/>
      <c r="G950" s="76"/>
      <c r="H950" s="13"/>
      <c r="I950" s="9"/>
      <c r="J950" s="9"/>
      <c r="K950" s="226"/>
      <c r="L950" s="359"/>
      <c r="M950" s="175"/>
      <c r="N950" s="227"/>
      <c r="O950" s="227"/>
      <c r="P950" s="85"/>
      <c r="Q950" s="229"/>
      <c r="R950" s="331"/>
      <c r="S950" s="332"/>
      <c r="T950" s="30"/>
      <c r="U950" s="9"/>
      <c r="V950" s="181" t="e">
        <f t="shared" si="58"/>
        <v>#DIV/0!</v>
      </c>
      <c r="W950" s="9"/>
      <c r="X950" s="47"/>
      <c r="Y950" s="181">
        <f t="shared" si="57"/>
        <v>0</v>
      </c>
      <c r="Z950" s="9"/>
      <c r="AA950" s="9"/>
      <c r="AB950" s="9"/>
      <c r="AC950" s="9"/>
    </row>
    <row r="951" spans="1:29" ht="14.25">
      <c r="A951" s="10"/>
      <c r="B951" s="9"/>
      <c r="C951" s="11"/>
      <c r="D951" s="9"/>
      <c r="E951" s="9"/>
      <c r="F951" s="9"/>
      <c r="G951" s="76"/>
      <c r="H951" s="13"/>
      <c r="I951" s="9"/>
      <c r="J951" s="9"/>
      <c r="K951" s="226"/>
      <c r="L951" s="359"/>
      <c r="M951" s="175"/>
      <c r="N951" s="227"/>
      <c r="O951" s="227"/>
      <c r="P951" s="85"/>
      <c r="Q951" s="229"/>
      <c r="R951" s="331"/>
      <c r="S951" s="332"/>
      <c r="T951" s="30"/>
      <c r="U951" s="9"/>
      <c r="V951" s="181" t="e">
        <f t="shared" si="58"/>
        <v>#DIV/0!</v>
      </c>
      <c r="W951" s="9"/>
      <c r="X951" s="47"/>
      <c r="Y951" s="181">
        <f t="shared" si="57"/>
        <v>0</v>
      </c>
      <c r="Z951" s="9"/>
      <c r="AA951" s="9"/>
      <c r="AB951" s="9"/>
      <c r="AC951" s="9"/>
    </row>
    <row r="952" spans="1:29" ht="14.25">
      <c r="A952" s="10"/>
      <c r="B952" s="9"/>
      <c r="C952" s="11"/>
      <c r="D952" s="9"/>
      <c r="E952" s="9"/>
      <c r="F952" s="9"/>
      <c r="G952" s="76"/>
      <c r="H952" s="13"/>
      <c r="I952" s="9"/>
      <c r="J952" s="9"/>
      <c r="K952" s="226"/>
      <c r="L952" s="359"/>
      <c r="M952" s="175"/>
      <c r="N952" s="227"/>
      <c r="O952" s="227"/>
      <c r="P952" s="85"/>
      <c r="Q952" s="229"/>
      <c r="R952" s="331"/>
      <c r="S952" s="332"/>
      <c r="T952" s="30"/>
      <c r="U952" s="9"/>
      <c r="V952" s="181" t="e">
        <f t="shared" si="58"/>
        <v>#DIV/0!</v>
      </c>
      <c r="W952" s="9"/>
      <c r="X952" s="47"/>
      <c r="Y952" s="181">
        <f t="shared" si="57"/>
        <v>0</v>
      </c>
      <c r="Z952" s="9"/>
      <c r="AA952" s="9"/>
      <c r="AB952" s="9"/>
      <c r="AC952" s="9"/>
    </row>
    <row r="953" spans="1:29" ht="14.25">
      <c r="A953" s="10"/>
      <c r="B953" s="9"/>
      <c r="C953" s="11"/>
      <c r="D953" s="9"/>
      <c r="E953" s="9"/>
      <c r="F953" s="9"/>
      <c r="G953" s="76"/>
      <c r="H953" s="13"/>
      <c r="I953" s="9"/>
      <c r="J953" s="9"/>
      <c r="K953" s="226"/>
      <c r="L953" s="359"/>
      <c r="M953" s="175"/>
      <c r="N953" s="227"/>
      <c r="O953" s="227"/>
      <c r="P953" s="85"/>
      <c r="Q953" s="229"/>
      <c r="R953" s="331"/>
      <c r="S953" s="332"/>
      <c r="T953" s="30"/>
      <c r="U953" s="9"/>
      <c r="V953" s="181" t="e">
        <f t="shared" si="58"/>
        <v>#DIV/0!</v>
      </c>
      <c r="W953" s="9"/>
      <c r="X953" s="47"/>
      <c r="Y953" s="181">
        <f t="shared" si="57"/>
        <v>0</v>
      </c>
      <c r="Z953" s="9"/>
      <c r="AA953" s="9"/>
      <c r="AB953" s="9"/>
      <c r="AC953" s="9"/>
    </row>
    <row r="954" spans="1:29" ht="14.25">
      <c r="A954" s="10"/>
      <c r="B954" s="9"/>
      <c r="C954" s="11"/>
      <c r="D954" s="9"/>
      <c r="E954" s="9"/>
      <c r="F954" s="9"/>
      <c r="G954" s="76"/>
      <c r="H954" s="13"/>
      <c r="I954" s="9"/>
      <c r="J954" s="9"/>
      <c r="K954" s="226"/>
      <c r="L954" s="359"/>
      <c r="M954" s="175"/>
      <c r="N954" s="227"/>
      <c r="O954" s="227"/>
      <c r="P954" s="85"/>
      <c r="Q954" s="229"/>
      <c r="R954" s="331"/>
      <c r="S954" s="332"/>
      <c r="T954" s="30"/>
      <c r="U954" s="9"/>
      <c r="V954" s="181" t="e">
        <f t="shared" si="58"/>
        <v>#DIV/0!</v>
      </c>
      <c r="W954" s="9"/>
      <c r="X954" s="47"/>
      <c r="Y954" s="181">
        <f t="shared" si="57"/>
        <v>0</v>
      </c>
      <c r="Z954" s="9"/>
      <c r="AA954" s="9"/>
      <c r="AB954" s="9"/>
      <c r="AC954" s="9"/>
    </row>
    <row r="955" spans="1:29" ht="14.25">
      <c r="A955" s="10"/>
      <c r="B955" s="9"/>
      <c r="C955" s="11"/>
      <c r="D955" s="9"/>
      <c r="E955" s="9"/>
      <c r="F955" s="9"/>
      <c r="G955" s="76"/>
      <c r="H955" s="13"/>
      <c r="I955" s="9"/>
      <c r="J955" s="9"/>
      <c r="K955" s="226"/>
      <c r="L955" s="359"/>
      <c r="M955" s="175"/>
      <c r="N955" s="227"/>
      <c r="O955" s="227"/>
      <c r="P955" s="85"/>
      <c r="Q955" s="229"/>
      <c r="R955" s="331"/>
      <c r="S955" s="332"/>
      <c r="T955" s="30"/>
      <c r="U955" s="9"/>
      <c r="V955" s="181" t="e">
        <f t="shared" si="58"/>
        <v>#DIV/0!</v>
      </c>
      <c r="W955" s="9"/>
      <c r="X955" s="47"/>
      <c r="Y955" s="181">
        <f t="shared" si="57"/>
        <v>0</v>
      </c>
      <c r="Z955" s="9"/>
      <c r="AA955" s="9"/>
      <c r="AB955" s="9"/>
      <c r="AC955" s="9"/>
    </row>
    <row r="956" spans="1:29" ht="14.25">
      <c r="A956" s="10"/>
      <c r="B956" s="9"/>
      <c r="C956" s="11"/>
      <c r="D956" s="9"/>
      <c r="E956" s="9"/>
      <c r="F956" s="9"/>
      <c r="G956" s="76"/>
      <c r="H956" s="13"/>
      <c r="I956" s="9"/>
      <c r="J956" s="9"/>
      <c r="K956" s="226"/>
      <c r="L956" s="359"/>
      <c r="M956" s="175"/>
      <c r="N956" s="227"/>
      <c r="O956" s="227"/>
      <c r="P956" s="85"/>
      <c r="Q956" s="229"/>
      <c r="R956" s="331"/>
      <c r="S956" s="332"/>
      <c r="T956" s="30"/>
      <c r="U956" s="9"/>
      <c r="V956" s="181" t="e">
        <f t="shared" si="58"/>
        <v>#DIV/0!</v>
      </c>
      <c r="W956" s="9"/>
      <c r="X956" s="47"/>
      <c r="Y956" s="181">
        <f t="shared" si="57"/>
        <v>0</v>
      </c>
      <c r="Z956" s="9"/>
      <c r="AA956" s="9"/>
      <c r="AB956" s="9"/>
      <c r="AC956" s="9"/>
    </row>
    <row r="957" spans="1:29" ht="14.25">
      <c r="A957" s="10"/>
      <c r="B957" s="9"/>
      <c r="C957" s="11"/>
      <c r="D957" s="9"/>
      <c r="E957" s="9"/>
      <c r="F957" s="9"/>
      <c r="G957" s="76"/>
      <c r="H957" s="13"/>
      <c r="I957" s="9"/>
      <c r="J957" s="9"/>
      <c r="K957" s="226"/>
      <c r="L957" s="359"/>
      <c r="M957" s="175"/>
      <c r="N957" s="227"/>
      <c r="O957" s="227"/>
      <c r="P957" s="85"/>
      <c r="Q957" s="229"/>
      <c r="R957" s="331"/>
      <c r="S957" s="332"/>
      <c r="T957" s="30"/>
      <c r="U957" s="9"/>
      <c r="V957" s="181" t="e">
        <f t="shared" si="58"/>
        <v>#DIV/0!</v>
      </c>
      <c r="W957" s="9"/>
      <c r="X957" s="47"/>
      <c r="Y957" s="181">
        <f t="shared" si="57"/>
        <v>0</v>
      </c>
      <c r="Z957" s="9"/>
      <c r="AA957" s="9"/>
      <c r="AB957" s="9"/>
      <c r="AC957" s="9"/>
    </row>
    <row r="958" spans="1:29" ht="14.25">
      <c r="A958" s="10"/>
      <c r="B958" s="9"/>
      <c r="C958" s="11"/>
      <c r="D958" s="9"/>
      <c r="E958" s="9"/>
      <c r="F958" s="9"/>
      <c r="G958" s="76"/>
      <c r="H958" s="13"/>
      <c r="I958" s="9"/>
      <c r="J958" s="9"/>
      <c r="K958" s="226"/>
      <c r="L958" s="359"/>
      <c r="M958" s="175"/>
      <c r="N958" s="227"/>
      <c r="O958" s="227"/>
      <c r="P958" s="85"/>
      <c r="Q958" s="229"/>
      <c r="R958" s="331"/>
      <c r="S958" s="332"/>
      <c r="T958" s="30"/>
      <c r="U958" s="9"/>
      <c r="V958" s="181" t="e">
        <f t="shared" si="58"/>
        <v>#DIV/0!</v>
      </c>
      <c r="W958" s="9"/>
      <c r="X958" s="47"/>
      <c r="Y958" s="181">
        <f t="shared" si="57"/>
        <v>0</v>
      </c>
      <c r="Z958" s="9"/>
      <c r="AA958" s="9"/>
      <c r="AB958" s="9"/>
      <c r="AC958" s="9"/>
    </row>
    <row r="959" spans="1:29" ht="14.25">
      <c r="A959" s="10"/>
      <c r="B959" s="9"/>
      <c r="C959" s="11"/>
      <c r="D959" s="9"/>
      <c r="E959" s="9"/>
      <c r="F959" s="9"/>
      <c r="G959" s="76"/>
      <c r="H959" s="13"/>
      <c r="I959" s="9"/>
      <c r="J959" s="9"/>
      <c r="K959" s="226"/>
      <c r="L959" s="359"/>
      <c r="M959" s="175"/>
      <c r="N959" s="227"/>
      <c r="O959" s="227"/>
      <c r="P959" s="85"/>
      <c r="Q959" s="229"/>
      <c r="R959" s="331"/>
      <c r="S959" s="332"/>
      <c r="T959" s="30"/>
      <c r="U959" s="9"/>
      <c r="V959" s="181" t="e">
        <f t="shared" si="58"/>
        <v>#DIV/0!</v>
      </c>
      <c r="W959" s="9"/>
      <c r="X959" s="47"/>
      <c r="Y959" s="181">
        <f t="shared" si="57"/>
        <v>0</v>
      </c>
      <c r="Z959" s="9"/>
      <c r="AA959" s="9"/>
      <c r="AB959" s="9"/>
      <c r="AC959" s="9"/>
    </row>
    <row r="960" spans="1:29" ht="14.25">
      <c r="A960" s="10"/>
      <c r="B960" s="9"/>
      <c r="C960" s="11"/>
      <c r="D960" s="9"/>
      <c r="E960" s="9"/>
      <c r="F960" s="9"/>
      <c r="G960" s="76"/>
      <c r="H960" s="13"/>
      <c r="I960" s="9"/>
      <c r="J960" s="9"/>
      <c r="K960" s="226"/>
      <c r="L960" s="359"/>
      <c r="M960" s="175"/>
      <c r="N960" s="227"/>
      <c r="O960" s="227"/>
      <c r="P960" s="85"/>
      <c r="Q960" s="229"/>
      <c r="R960" s="331"/>
      <c r="S960" s="332"/>
      <c r="T960" s="30"/>
      <c r="U960" s="9"/>
      <c r="V960" s="181" t="e">
        <f t="shared" si="58"/>
        <v>#DIV/0!</v>
      </c>
      <c r="W960" s="9"/>
      <c r="X960" s="47"/>
      <c r="Y960" s="181">
        <f t="shared" si="57"/>
        <v>0</v>
      </c>
      <c r="Z960" s="9"/>
      <c r="AA960" s="9"/>
      <c r="AB960" s="9"/>
      <c r="AC960" s="9"/>
    </row>
    <row r="961" spans="1:29" ht="14.25">
      <c r="A961" s="10"/>
      <c r="B961" s="9"/>
      <c r="C961" s="11"/>
      <c r="D961" s="9"/>
      <c r="E961" s="9"/>
      <c r="F961" s="9"/>
      <c r="G961" s="76"/>
      <c r="H961" s="13"/>
      <c r="I961" s="9"/>
      <c r="J961" s="9"/>
      <c r="K961" s="226"/>
      <c r="L961" s="359"/>
      <c r="M961" s="175"/>
      <c r="N961" s="227"/>
      <c r="O961" s="227"/>
      <c r="P961" s="85"/>
      <c r="Q961" s="229"/>
      <c r="R961" s="331"/>
      <c r="S961" s="332"/>
      <c r="T961" s="30"/>
      <c r="U961" s="9"/>
      <c r="V961" s="181" t="e">
        <f t="shared" si="58"/>
        <v>#DIV/0!</v>
      </c>
      <c r="W961" s="9"/>
      <c r="X961" s="47"/>
      <c r="Y961" s="181">
        <f t="shared" si="57"/>
        <v>0</v>
      </c>
      <c r="Z961" s="9"/>
      <c r="AA961" s="9"/>
      <c r="AB961" s="9"/>
      <c r="AC961" s="9"/>
    </row>
    <row r="962" spans="1:29" ht="14.25">
      <c r="A962" s="10"/>
      <c r="B962" s="9"/>
      <c r="C962" s="11"/>
      <c r="D962" s="9"/>
      <c r="E962" s="9"/>
      <c r="F962" s="9"/>
      <c r="G962" s="76"/>
      <c r="H962" s="13"/>
      <c r="I962" s="9"/>
      <c r="J962" s="9"/>
      <c r="K962" s="226"/>
      <c r="L962" s="359"/>
      <c r="M962" s="175"/>
      <c r="N962" s="227"/>
      <c r="O962" s="227"/>
      <c r="P962" s="85"/>
      <c r="Q962" s="229"/>
      <c r="R962" s="331"/>
      <c r="S962" s="332"/>
      <c r="T962" s="30"/>
      <c r="U962" s="9"/>
      <c r="V962" s="181" t="e">
        <f t="shared" si="58"/>
        <v>#DIV/0!</v>
      </c>
      <c r="W962" s="9"/>
      <c r="X962" s="47"/>
      <c r="Y962" s="181">
        <f t="shared" si="57"/>
        <v>0</v>
      </c>
      <c r="Z962" s="9"/>
      <c r="AA962" s="9"/>
      <c r="AB962" s="9"/>
      <c r="AC962" s="9"/>
    </row>
    <row r="963" spans="1:29" ht="14.25">
      <c r="A963" s="10"/>
      <c r="B963" s="9"/>
      <c r="C963" s="11"/>
      <c r="D963" s="9"/>
      <c r="E963" s="9"/>
      <c r="F963" s="9"/>
      <c r="G963" s="76"/>
      <c r="H963" s="13"/>
      <c r="I963" s="9"/>
      <c r="J963" s="9"/>
      <c r="K963" s="226"/>
      <c r="L963" s="359"/>
      <c r="M963" s="175"/>
      <c r="N963" s="227"/>
      <c r="O963" s="227"/>
      <c r="P963" s="85"/>
      <c r="Q963" s="229"/>
      <c r="R963" s="331"/>
      <c r="S963" s="332"/>
      <c r="T963" s="30"/>
      <c r="U963" s="9"/>
      <c r="V963" s="181" t="e">
        <f t="shared" si="58"/>
        <v>#DIV/0!</v>
      </c>
      <c r="W963" s="9"/>
      <c r="X963" s="47"/>
      <c r="Y963" s="181">
        <f t="shared" si="57"/>
        <v>0</v>
      </c>
      <c r="Z963" s="9"/>
      <c r="AA963" s="9"/>
      <c r="AB963" s="9"/>
      <c r="AC963" s="9"/>
    </row>
    <row r="964" spans="1:29" ht="14.25">
      <c r="A964" s="10"/>
      <c r="B964" s="9"/>
      <c r="C964" s="11"/>
      <c r="D964" s="9"/>
      <c r="E964" s="9"/>
      <c r="F964" s="9"/>
      <c r="G964" s="76"/>
      <c r="H964" s="13"/>
      <c r="I964" s="9"/>
      <c r="J964" s="9"/>
      <c r="K964" s="226"/>
      <c r="L964" s="359"/>
      <c r="M964" s="175"/>
      <c r="N964" s="227"/>
      <c r="O964" s="227"/>
      <c r="P964" s="85"/>
      <c r="Q964" s="229"/>
      <c r="R964" s="331"/>
      <c r="S964" s="332"/>
      <c r="T964" s="30"/>
      <c r="U964" s="9"/>
      <c r="V964" s="181" t="e">
        <f t="shared" si="58"/>
        <v>#DIV/0!</v>
      </c>
      <c r="W964" s="9"/>
      <c r="X964" s="47"/>
      <c r="Y964" s="181">
        <f t="shared" si="57"/>
        <v>0</v>
      </c>
      <c r="Z964" s="9"/>
      <c r="AA964" s="9"/>
      <c r="AB964" s="9"/>
      <c r="AC964" s="9"/>
    </row>
    <row r="965" spans="1:29" ht="14.25">
      <c r="A965" s="10"/>
      <c r="B965" s="9"/>
      <c r="C965" s="11"/>
      <c r="D965" s="9"/>
      <c r="E965" s="9"/>
      <c r="F965" s="9"/>
      <c r="G965" s="76"/>
      <c r="H965" s="13"/>
      <c r="I965" s="9"/>
      <c r="J965" s="9"/>
      <c r="K965" s="226"/>
      <c r="L965" s="359"/>
      <c r="M965" s="175"/>
      <c r="N965" s="227"/>
      <c r="O965" s="227"/>
      <c r="P965" s="85"/>
      <c r="Q965" s="229"/>
      <c r="R965" s="331"/>
      <c r="S965" s="332"/>
      <c r="T965" s="30"/>
      <c r="U965" s="9"/>
      <c r="V965" s="181" t="e">
        <f t="shared" si="58"/>
        <v>#DIV/0!</v>
      </c>
      <c r="W965" s="9"/>
      <c r="X965" s="47"/>
      <c r="Y965" s="181">
        <f t="shared" si="57"/>
        <v>0</v>
      </c>
      <c r="Z965" s="9"/>
      <c r="AA965" s="9"/>
      <c r="AB965" s="9"/>
      <c r="AC965" s="9"/>
    </row>
    <row r="966" spans="1:29" ht="14.25">
      <c r="A966" s="10"/>
      <c r="B966" s="9"/>
      <c r="C966" s="11"/>
      <c r="D966" s="9"/>
      <c r="E966" s="9"/>
      <c r="F966" s="9"/>
      <c r="G966" s="76"/>
      <c r="H966" s="13"/>
      <c r="I966" s="9"/>
      <c r="J966" s="9"/>
      <c r="K966" s="226"/>
      <c r="L966" s="359"/>
      <c r="M966" s="175"/>
      <c r="N966" s="227"/>
      <c r="O966" s="227"/>
      <c r="P966" s="85"/>
      <c r="Q966" s="229"/>
      <c r="R966" s="331"/>
      <c r="S966" s="332"/>
      <c r="T966" s="30"/>
      <c r="U966" s="9"/>
      <c r="V966" s="181" t="e">
        <f t="shared" si="58"/>
        <v>#DIV/0!</v>
      </c>
      <c r="W966" s="9"/>
      <c r="X966" s="47"/>
      <c r="Y966" s="181">
        <f t="shared" si="57"/>
        <v>0</v>
      </c>
      <c r="Z966" s="9"/>
      <c r="AA966" s="9"/>
      <c r="AB966" s="9"/>
      <c r="AC966" s="9"/>
    </row>
    <row r="967" spans="1:29" ht="14.25">
      <c r="A967" s="10"/>
      <c r="B967" s="9"/>
      <c r="C967" s="11"/>
      <c r="D967" s="9"/>
      <c r="E967" s="9"/>
      <c r="F967" s="9"/>
      <c r="G967" s="76"/>
      <c r="H967" s="13"/>
      <c r="I967" s="9"/>
      <c r="J967" s="9"/>
      <c r="K967" s="226"/>
      <c r="L967" s="359"/>
      <c r="M967" s="175"/>
      <c r="N967" s="227"/>
      <c r="O967" s="227"/>
      <c r="P967" s="85"/>
      <c r="Q967" s="229"/>
      <c r="R967" s="331"/>
      <c r="S967" s="332"/>
      <c r="T967" s="30"/>
      <c r="U967" s="9"/>
      <c r="V967" s="181" t="e">
        <f t="shared" si="58"/>
        <v>#DIV/0!</v>
      </c>
      <c r="W967" s="9"/>
      <c r="X967" s="47"/>
      <c r="Y967" s="181">
        <f t="shared" si="57"/>
        <v>0</v>
      </c>
      <c r="Z967" s="9"/>
      <c r="AA967" s="9"/>
      <c r="AB967" s="9"/>
      <c r="AC967" s="9"/>
    </row>
    <row r="968" spans="1:29" ht="14.25">
      <c r="A968" s="10"/>
      <c r="B968" s="9"/>
      <c r="C968" s="11"/>
      <c r="D968" s="9"/>
      <c r="E968" s="9"/>
      <c r="F968" s="9"/>
      <c r="G968" s="76"/>
      <c r="H968" s="13"/>
      <c r="I968" s="9"/>
      <c r="J968" s="9"/>
      <c r="K968" s="226"/>
      <c r="L968" s="359"/>
      <c r="M968" s="175"/>
      <c r="N968" s="227"/>
      <c r="O968" s="227"/>
      <c r="P968" s="85"/>
      <c r="Q968" s="229"/>
      <c r="R968" s="331"/>
      <c r="S968" s="332"/>
      <c r="T968" s="30"/>
      <c r="U968" s="9"/>
      <c r="V968" s="181" t="e">
        <f t="shared" si="58"/>
        <v>#DIV/0!</v>
      </c>
      <c r="W968" s="9"/>
      <c r="X968" s="47"/>
      <c r="Y968" s="181">
        <f t="shared" si="57"/>
        <v>0</v>
      </c>
      <c r="Z968" s="9"/>
      <c r="AA968" s="9"/>
      <c r="AB968" s="9"/>
      <c r="AC968" s="9"/>
    </row>
    <row r="969" spans="1:29" ht="14.25">
      <c r="A969" s="10"/>
      <c r="B969" s="9"/>
      <c r="C969" s="11"/>
      <c r="D969" s="9"/>
      <c r="E969" s="9"/>
      <c r="F969" s="9"/>
      <c r="G969" s="76"/>
      <c r="H969" s="13"/>
      <c r="I969" s="9"/>
      <c r="J969" s="9"/>
      <c r="K969" s="226"/>
      <c r="L969" s="359"/>
      <c r="M969" s="175"/>
      <c r="N969" s="227"/>
      <c r="O969" s="227"/>
      <c r="P969" s="85"/>
      <c r="Q969" s="229"/>
      <c r="R969" s="331"/>
      <c r="S969" s="332"/>
      <c r="T969" s="30"/>
      <c r="U969" s="9"/>
      <c r="V969" s="181" t="e">
        <f t="shared" si="58"/>
        <v>#DIV/0!</v>
      </c>
      <c r="W969" s="9"/>
      <c r="X969" s="47"/>
      <c r="Y969" s="181">
        <f t="shared" si="57"/>
        <v>0</v>
      </c>
      <c r="Z969" s="9"/>
      <c r="AA969" s="9"/>
      <c r="AB969" s="9"/>
      <c r="AC969" s="9"/>
    </row>
    <row r="970" spans="1:29" ht="14.25">
      <c r="A970" s="10"/>
      <c r="B970" s="9"/>
      <c r="C970" s="11"/>
      <c r="D970" s="9"/>
      <c r="E970" s="9"/>
      <c r="F970" s="9"/>
      <c r="G970" s="76"/>
      <c r="H970" s="13"/>
      <c r="I970" s="9"/>
      <c r="J970" s="9"/>
      <c r="K970" s="226"/>
      <c r="L970" s="359"/>
      <c r="M970" s="175"/>
      <c r="N970" s="227"/>
      <c r="O970" s="227"/>
      <c r="P970" s="85"/>
      <c r="Q970" s="229"/>
      <c r="R970" s="331"/>
      <c r="S970" s="332"/>
      <c r="T970" s="30"/>
      <c r="U970" s="9"/>
      <c r="V970" s="181" t="e">
        <f t="shared" si="58"/>
        <v>#DIV/0!</v>
      </c>
      <c r="W970" s="9"/>
      <c r="X970" s="47"/>
      <c r="Y970" s="181">
        <f t="shared" si="57"/>
        <v>0</v>
      </c>
      <c r="Z970" s="9"/>
      <c r="AA970" s="9"/>
      <c r="AB970" s="9"/>
      <c r="AC970" s="9"/>
    </row>
    <row r="971" spans="1:29" ht="14.25">
      <c r="A971" s="10"/>
      <c r="B971" s="9"/>
      <c r="C971" s="11"/>
      <c r="D971" s="9"/>
      <c r="E971" s="9"/>
      <c r="F971" s="9"/>
      <c r="G971" s="76"/>
      <c r="H971" s="13"/>
      <c r="I971" s="9"/>
      <c r="J971" s="9"/>
      <c r="K971" s="226"/>
      <c r="L971" s="359"/>
      <c r="M971" s="175"/>
      <c r="N971" s="227"/>
      <c r="O971" s="227"/>
      <c r="P971" s="85"/>
      <c r="Q971" s="229"/>
      <c r="R971" s="331"/>
      <c r="S971" s="332"/>
      <c r="T971" s="30"/>
      <c r="U971" s="9"/>
      <c r="V971" s="181" t="e">
        <f t="shared" si="58"/>
        <v>#DIV/0!</v>
      </c>
      <c r="W971" s="9"/>
      <c r="X971" s="47"/>
      <c r="Y971" s="181">
        <f t="shared" si="57"/>
        <v>0</v>
      </c>
      <c r="Z971" s="9"/>
      <c r="AA971" s="9"/>
      <c r="AB971" s="9"/>
      <c r="AC971" s="9"/>
    </row>
    <row r="972" spans="1:29" ht="14.25">
      <c r="A972" s="10"/>
      <c r="B972" s="9"/>
      <c r="C972" s="11"/>
      <c r="D972" s="9"/>
      <c r="E972" s="9"/>
      <c r="F972" s="9"/>
      <c r="G972" s="76"/>
      <c r="H972" s="13"/>
      <c r="I972" s="9"/>
      <c r="J972" s="9"/>
      <c r="K972" s="226"/>
      <c r="L972" s="359"/>
      <c r="M972" s="175"/>
      <c r="N972" s="227"/>
      <c r="O972" s="227"/>
      <c r="P972" s="85"/>
      <c r="Q972" s="229"/>
      <c r="R972" s="331"/>
      <c r="S972" s="332"/>
      <c r="T972" s="30"/>
      <c r="U972" s="9"/>
      <c r="V972" s="181" t="e">
        <f t="shared" si="58"/>
        <v>#DIV/0!</v>
      </c>
      <c r="W972" s="9"/>
      <c r="X972" s="47"/>
      <c r="Y972" s="181">
        <f t="shared" si="57"/>
        <v>0</v>
      </c>
      <c r="Z972" s="9"/>
      <c r="AA972" s="9"/>
      <c r="AB972" s="9"/>
      <c r="AC972" s="9"/>
    </row>
    <row r="973" spans="1:29" ht="14.25">
      <c r="A973" s="10"/>
      <c r="B973" s="9"/>
      <c r="C973" s="11"/>
      <c r="D973" s="9"/>
      <c r="E973" s="9"/>
      <c r="F973" s="9"/>
      <c r="G973" s="76"/>
      <c r="H973" s="13"/>
      <c r="I973" s="9"/>
      <c r="J973" s="9"/>
      <c r="K973" s="226"/>
      <c r="L973" s="359"/>
      <c r="M973" s="175"/>
      <c r="N973" s="227"/>
      <c r="O973" s="227"/>
      <c r="P973" s="85"/>
      <c r="Q973" s="229"/>
      <c r="R973" s="331"/>
      <c r="S973" s="332"/>
      <c r="T973" s="30"/>
      <c r="U973" s="9"/>
      <c r="V973" s="181" t="e">
        <f t="shared" si="58"/>
        <v>#DIV/0!</v>
      </c>
      <c r="W973" s="9"/>
      <c r="X973" s="47"/>
      <c r="Y973" s="181">
        <f t="shared" si="57"/>
        <v>0</v>
      </c>
      <c r="Z973" s="9"/>
      <c r="AA973" s="9"/>
      <c r="AB973" s="9"/>
      <c r="AC973" s="9"/>
    </row>
    <row r="974" spans="1:29" ht="14.25">
      <c r="A974" s="10"/>
      <c r="B974" s="9"/>
      <c r="C974" s="11"/>
      <c r="D974" s="9"/>
      <c r="E974" s="9"/>
      <c r="F974" s="9"/>
      <c r="G974" s="76"/>
      <c r="H974" s="13"/>
      <c r="I974" s="9"/>
      <c r="J974" s="9"/>
      <c r="K974" s="226"/>
      <c r="L974" s="359"/>
      <c r="M974" s="175"/>
      <c r="N974" s="227"/>
      <c r="O974" s="227"/>
      <c r="P974" s="85"/>
      <c r="Q974" s="229"/>
      <c r="R974" s="331"/>
      <c r="S974" s="332"/>
      <c r="T974" s="30"/>
      <c r="U974" s="9"/>
      <c r="V974" s="181" t="e">
        <f t="shared" si="58"/>
        <v>#DIV/0!</v>
      </c>
      <c r="W974" s="9"/>
      <c r="X974" s="47"/>
      <c r="Y974" s="181">
        <f t="shared" si="57"/>
        <v>0</v>
      </c>
      <c r="Z974" s="9"/>
      <c r="AA974" s="9"/>
      <c r="AB974" s="9"/>
      <c r="AC974" s="9"/>
    </row>
    <row r="975" spans="1:29" ht="14.25">
      <c r="A975" s="10"/>
      <c r="B975" s="9"/>
      <c r="C975" s="11"/>
      <c r="D975" s="9"/>
      <c r="E975" s="9"/>
      <c r="F975" s="9"/>
      <c r="G975" s="76"/>
      <c r="H975" s="13"/>
      <c r="I975" s="9"/>
      <c r="J975" s="9"/>
      <c r="K975" s="226"/>
      <c r="L975" s="359"/>
      <c r="M975" s="175"/>
      <c r="N975" s="227"/>
      <c r="O975" s="227"/>
      <c r="P975" s="85"/>
      <c r="Q975" s="229"/>
      <c r="R975" s="331"/>
      <c r="S975" s="332"/>
      <c r="T975" s="30"/>
      <c r="U975" s="9"/>
      <c r="V975" s="181" t="e">
        <f t="shared" si="58"/>
        <v>#DIV/0!</v>
      </c>
      <c r="W975" s="9"/>
      <c r="X975" s="47"/>
      <c r="Y975" s="181">
        <f t="shared" si="57"/>
        <v>0</v>
      </c>
      <c r="Z975" s="9"/>
      <c r="AA975" s="9"/>
      <c r="AB975" s="9"/>
      <c r="AC975" s="9"/>
    </row>
    <row r="976" spans="1:29" ht="14.25">
      <c r="A976" s="10"/>
      <c r="B976" s="9"/>
      <c r="C976" s="11"/>
      <c r="D976" s="9"/>
      <c r="E976" s="9"/>
      <c r="F976" s="9"/>
      <c r="G976" s="76"/>
      <c r="H976" s="13"/>
      <c r="I976" s="9"/>
      <c r="J976" s="9"/>
      <c r="K976" s="226"/>
      <c r="L976" s="359"/>
      <c r="M976" s="175"/>
      <c r="N976" s="227"/>
      <c r="O976" s="227"/>
      <c r="P976" s="85"/>
      <c r="Q976" s="229"/>
      <c r="R976" s="331"/>
      <c r="S976" s="332"/>
      <c r="T976" s="30"/>
      <c r="U976" s="9"/>
      <c r="V976" s="181" t="e">
        <f t="shared" si="58"/>
        <v>#DIV/0!</v>
      </c>
      <c r="W976" s="9"/>
      <c r="X976" s="47"/>
      <c r="Y976" s="181">
        <f t="shared" si="57"/>
        <v>0</v>
      </c>
      <c r="Z976" s="9"/>
      <c r="AA976" s="9"/>
      <c r="AB976" s="9"/>
      <c r="AC976" s="9"/>
    </row>
    <row r="977" spans="1:29" ht="14.25">
      <c r="A977" s="10"/>
      <c r="B977" s="9"/>
      <c r="C977" s="11"/>
      <c r="D977" s="9"/>
      <c r="E977" s="9"/>
      <c r="F977" s="9"/>
      <c r="G977" s="76"/>
      <c r="H977" s="13"/>
      <c r="I977" s="9"/>
      <c r="J977" s="9"/>
      <c r="K977" s="226"/>
      <c r="L977" s="359"/>
      <c r="M977" s="175"/>
      <c r="N977" s="227"/>
      <c r="O977" s="227"/>
      <c r="P977" s="85"/>
      <c r="Q977" s="229"/>
      <c r="R977" s="331"/>
      <c r="S977" s="332"/>
      <c r="T977" s="30"/>
      <c r="U977" s="9"/>
      <c r="V977" s="181" t="e">
        <f t="shared" si="58"/>
        <v>#DIV/0!</v>
      </c>
      <c r="W977" s="9"/>
      <c r="X977" s="47"/>
      <c r="Y977" s="181">
        <f t="shared" si="57"/>
        <v>0</v>
      </c>
      <c r="Z977" s="9"/>
      <c r="AA977" s="9"/>
      <c r="AB977" s="9"/>
      <c r="AC977" s="9"/>
    </row>
    <row r="978" spans="1:29" ht="14.25">
      <c r="A978" s="10"/>
      <c r="B978" s="9"/>
      <c r="C978" s="11"/>
      <c r="D978" s="9"/>
      <c r="E978" s="9"/>
      <c r="F978" s="9"/>
      <c r="G978" s="76"/>
      <c r="H978" s="13"/>
      <c r="I978" s="9"/>
      <c r="J978" s="9"/>
      <c r="K978" s="226"/>
      <c r="L978" s="359"/>
      <c r="M978" s="175"/>
      <c r="N978" s="227"/>
      <c r="O978" s="227"/>
      <c r="P978" s="85"/>
      <c r="Q978" s="229"/>
      <c r="R978" s="331"/>
      <c r="S978" s="332"/>
      <c r="T978" s="30"/>
      <c r="U978" s="9"/>
      <c r="V978" s="181" t="e">
        <f t="shared" si="58"/>
        <v>#DIV/0!</v>
      </c>
      <c r="W978" s="9"/>
      <c r="X978" s="47"/>
      <c r="Y978" s="181">
        <f t="shared" si="57"/>
        <v>0</v>
      </c>
      <c r="Z978" s="9"/>
      <c r="AA978" s="9"/>
      <c r="AB978" s="9"/>
      <c r="AC978" s="9"/>
    </row>
    <row r="979" spans="1:29" ht="14.25">
      <c r="A979" s="10"/>
      <c r="B979" s="9"/>
      <c r="C979" s="11"/>
      <c r="D979" s="9"/>
      <c r="E979" s="9"/>
      <c r="F979" s="9"/>
      <c r="G979" s="76"/>
      <c r="H979" s="13"/>
      <c r="I979" s="9"/>
      <c r="J979" s="9"/>
      <c r="K979" s="226"/>
      <c r="L979" s="359"/>
      <c r="M979" s="175"/>
      <c r="N979" s="227"/>
      <c r="O979" s="227"/>
      <c r="P979" s="85"/>
      <c r="Q979" s="229"/>
      <c r="R979" s="331"/>
      <c r="S979" s="332"/>
      <c r="T979" s="30"/>
      <c r="U979" s="9"/>
      <c r="V979" s="181" t="e">
        <f t="shared" si="58"/>
        <v>#DIV/0!</v>
      </c>
      <c r="W979" s="9"/>
      <c r="X979" s="47"/>
      <c r="Y979" s="181">
        <f t="shared" ref="Y979:Y1212" si="59">D979</f>
        <v>0</v>
      </c>
      <c r="Z979" s="9"/>
      <c r="AA979" s="9"/>
      <c r="AB979" s="9"/>
      <c r="AC979" s="9"/>
    </row>
    <row r="980" spans="1:29" ht="14.25">
      <c r="A980" s="10"/>
      <c r="B980" s="9"/>
      <c r="C980" s="11"/>
      <c r="D980" s="9"/>
      <c r="E980" s="9"/>
      <c r="F980" s="9"/>
      <c r="G980" s="76"/>
      <c r="H980" s="13"/>
      <c r="I980" s="9"/>
      <c r="J980" s="9"/>
      <c r="K980" s="226"/>
      <c r="L980" s="359"/>
      <c r="M980" s="175"/>
      <c r="N980" s="227"/>
      <c r="O980" s="227"/>
      <c r="P980" s="85"/>
      <c r="Q980" s="229"/>
      <c r="R980" s="331"/>
      <c r="S980" s="332"/>
      <c r="T980" s="30"/>
      <c r="U980" s="9"/>
      <c r="V980" s="181" t="e">
        <f t="shared" si="58"/>
        <v>#DIV/0!</v>
      </c>
      <c r="W980" s="9"/>
      <c r="X980" s="47"/>
      <c r="Y980" s="181">
        <f t="shared" si="59"/>
        <v>0</v>
      </c>
      <c r="Z980" s="9"/>
      <c r="AA980" s="9"/>
      <c r="AB980" s="9"/>
      <c r="AC980" s="9"/>
    </row>
    <row r="981" spans="1:29" ht="14.25">
      <c r="A981" s="10"/>
      <c r="B981" s="9"/>
      <c r="C981" s="11"/>
      <c r="D981" s="9"/>
      <c r="E981" s="9"/>
      <c r="F981" s="9"/>
      <c r="G981" s="76"/>
      <c r="H981" s="13"/>
      <c r="I981" s="9"/>
      <c r="J981" s="9"/>
      <c r="K981" s="226"/>
      <c r="L981" s="359"/>
      <c r="M981" s="175"/>
      <c r="N981" s="227"/>
      <c r="O981" s="227"/>
      <c r="P981" s="85"/>
      <c r="Q981" s="229"/>
      <c r="R981" s="331"/>
      <c r="S981" s="332"/>
      <c r="T981" s="30"/>
      <c r="U981" s="9"/>
      <c r="V981" s="181" t="e">
        <f t="shared" si="58"/>
        <v>#DIV/0!</v>
      </c>
      <c r="W981" s="9"/>
      <c r="X981" s="47"/>
      <c r="Y981" s="181">
        <f t="shared" si="59"/>
        <v>0</v>
      </c>
      <c r="Z981" s="9"/>
      <c r="AA981" s="9"/>
      <c r="AB981" s="9"/>
      <c r="AC981" s="9"/>
    </row>
    <row r="982" spans="1:29" ht="14.25">
      <c r="A982" s="10"/>
      <c r="B982" s="9"/>
      <c r="C982" s="11"/>
      <c r="D982" s="9"/>
      <c r="E982" s="9"/>
      <c r="F982" s="9"/>
      <c r="G982" s="76"/>
      <c r="H982" s="13"/>
      <c r="I982" s="9"/>
      <c r="J982" s="9"/>
      <c r="K982" s="226"/>
      <c r="L982" s="359"/>
      <c r="M982" s="175"/>
      <c r="N982" s="227"/>
      <c r="O982" s="227"/>
      <c r="P982" s="85"/>
      <c r="Q982" s="229"/>
      <c r="R982" s="331"/>
      <c r="S982" s="332"/>
      <c r="T982" s="30"/>
      <c r="U982" s="9"/>
      <c r="V982" s="181" t="e">
        <f t="shared" si="58"/>
        <v>#DIV/0!</v>
      </c>
      <c r="W982" s="9"/>
      <c r="X982" s="47"/>
      <c r="Y982" s="181">
        <f t="shared" si="59"/>
        <v>0</v>
      </c>
      <c r="Z982" s="9"/>
      <c r="AA982" s="9"/>
      <c r="AB982" s="9"/>
      <c r="AC982" s="9"/>
    </row>
    <row r="983" spans="1:29" ht="14.25">
      <c r="A983" s="10"/>
      <c r="B983" s="9"/>
      <c r="C983" s="11"/>
      <c r="D983" s="9"/>
      <c r="E983" s="9"/>
      <c r="F983" s="9"/>
      <c r="G983" s="76"/>
      <c r="H983" s="13"/>
      <c r="I983" s="9"/>
      <c r="J983" s="9"/>
      <c r="K983" s="226"/>
      <c r="L983" s="359"/>
      <c r="M983" s="175"/>
      <c r="N983" s="227"/>
      <c r="O983" s="227"/>
      <c r="P983" s="85"/>
      <c r="Q983" s="229"/>
      <c r="R983" s="331"/>
      <c r="S983" s="332"/>
      <c r="T983" s="30"/>
      <c r="U983" s="9"/>
      <c r="V983" s="181" t="e">
        <f t="shared" si="58"/>
        <v>#DIV/0!</v>
      </c>
      <c r="W983" s="9"/>
      <c r="X983" s="47"/>
      <c r="Y983" s="181">
        <f t="shared" si="59"/>
        <v>0</v>
      </c>
      <c r="Z983" s="9"/>
      <c r="AA983" s="9"/>
      <c r="AB983" s="9"/>
      <c r="AC983" s="9"/>
    </row>
    <row r="984" spans="1:29" ht="14.25">
      <c r="A984" s="10"/>
      <c r="B984" s="9"/>
      <c r="C984" s="11"/>
      <c r="D984" s="9"/>
      <c r="E984" s="9"/>
      <c r="F984" s="9"/>
      <c r="G984" s="76"/>
      <c r="H984" s="13"/>
      <c r="I984" s="9"/>
      <c r="J984" s="9"/>
      <c r="K984" s="226"/>
      <c r="L984" s="359"/>
      <c r="M984" s="175"/>
      <c r="N984" s="227"/>
      <c r="O984" s="227"/>
      <c r="P984" s="85"/>
      <c r="Q984" s="229"/>
      <c r="R984" s="331"/>
      <c r="S984" s="332"/>
      <c r="T984" s="30"/>
      <c r="U984" s="9"/>
      <c r="V984" s="181" t="e">
        <f t="shared" si="58"/>
        <v>#DIV/0!</v>
      </c>
      <c r="W984" s="9"/>
      <c r="X984" s="47"/>
      <c r="Y984" s="181">
        <f t="shared" si="59"/>
        <v>0</v>
      </c>
      <c r="Z984" s="9"/>
      <c r="AA984" s="9"/>
      <c r="AB984" s="9"/>
      <c r="AC984" s="9"/>
    </row>
    <row r="985" spans="1:29" ht="14.25">
      <c r="A985" s="10"/>
      <c r="B985" s="9"/>
      <c r="C985" s="11"/>
      <c r="D985" s="9"/>
      <c r="E985" s="9"/>
      <c r="F985" s="9"/>
      <c r="G985" s="76"/>
      <c r="H985" s="13"/>
      <c r="I985" s="9"/>
      <c r="J985" s="9"/>
      <c r="K985" s="226"/>
      <c r="L985" s="359"/>
      <c r="M985" s="175"/>
      <c r="N985" s="227"/>
      <c r="O985" s="227"/>
      <c r="P985" s="85"/>
      <c r="Q985" s="229"/>
      <c r="R985" s="331"/>
      <c r="S985" s="332"/>
      <c r="T985" s="30"/>
      <c r="U985" s="9"/>
      <c r="V985" s="181" t="e">
        <f t="shared" si="58"/>
        <v>#DIV/0!</v>
      </c>
      <c r="W985" s="9"/>
      <c r="X985" s="47"/>
      <c r="Y985" s="181">
        <f t="shared" si="59"/>
        <v>0</v>
      </c>
      <c r="Z985" s="9"/>
      <c r="AA985" s="9"/>
      <c r="AB985" s="9"/>
      <c r="AC985" s="9"/>
    </row>
    <row r="986" spans="1:29" ht="14.25">
      <c r="A986" s="10"/>
      <c r="B986" s="9"/>
      <c r="C986" s="11"/>
      <c r="D986" s="9"/>
      <c r="E986" s="9"/>
      <c r="F986" s="9"/>
      <c r="G986" s="76"/>
      <c r="H986" s="13"/>
      <c r="I986" s="9"/>
      <c r="J986" s="9"/>
      <c r="K986" s="226"/>
      <c r="L986" s="359"/>
      <c r="M986" s="175"/>
      <c r="N986" s="227"/>
      <c r="O986" s="227"/>
      <c r="P986" s="85"/>
      <c r="Q986" s="229"/>
      <c r="R986" s="331"/>
      <c r="S986" s="332"/>
      <c r="T986" s="30"/>
      <c r="U986" s="9"/>
      <c r="V986" s="181" t="e">
        <f t="shared" si="58"/>
        <v>#DIV/0!</v>
      </c>
      <c r="W986" s="9"/>
      <c r="X986" s="47"/>
      <c r="Y986" s="181">
        <f t="shared" si="59"/>
        <v>0</v>
      </c>
      <c r="Z986" s="9"/>
      <c r="AA986" s="9"/>
      <c r="AB986" s="9"/>
      <c r="AC986" s="9"/>
    </row>
    <row r="987" spans="1:29" ht="14.25">
      <c r="A987" s="10"/>
      <c r="B987" s="9"/>
      <c r="C987" s="11"/>
      <c r="D987" s="9"/>
      <c r="E987" s="9"/>
      <c r="F987" s="9"/>
      <c r="G987" s="76"/>
      <c r="H987" s="13"/>
      <c r="I987" s="9"/>
      <c r="J987" s="9"/>
      <c r="K987" s="226"/>
      <c r="L987" s="359"/>
      <c r="M987" s="175"/>
      <c r="N987" s="227"/>
      <c r="O987" s="227"/>
      <c r="P987" s="85"/>
      <c r="Q987" s="229"/>
      <c r="R987" s="331"/>
      <c r="S987" s="332"/>
      <c r="T987" s="30"/>
      <c r="U987" s="9"/>
      <c r="V987" s="181" t="e">
        <f t="shared" si="58"/>
        <v>#DIV/0!</v>
      </c>
      <c r="W987" s="9"/>
      <c r="X987" s="47"/>
      <c r="Y987" s="181">
        <f t="shared" si="59"/>
        <v>0</v>
      </c>
      <c r="Z987" s="9"/>
      <c r="AA987" s="9"/>
      <c r="AB987" s="9"/>
      <c r="AC987" s="9"/>
    </row>
    <row r="988" spans="1:29" ht="14.25">
      <c r="A988" s="10"/>
      <c r="B988" s="9"/>
      <c r="C988" s="11"/>
      <c r="D988" s="9"/>
      <c r="E988" s="9"/>
      <c r="F988" s="9"/>
      <c r="G988" s="76"/>
      <c r="H988" s="13"/>
      <c r="I988" s="9"/>
      <c r="J988" s="9"/>
      <c r="K988" s="226"/>
      <c r="L988" s="359"/>
      <c r="M988" s="175"/>
      <c r="N988" s="227"/>
      <c r="O988" s="227"/>
      <c r="P988" s="85"/>
      <c r="Q988" s="229"/>
      <c r="R988" s="331"/>
      <c r="S988" s="332"/>
      <c r="T988" s="30"/>
      <c r="U988" s="9"/>
      <c r="V988" s="181" t="e">
        <f t="shared" si="58"/>
        <v>#DIV/0!</v>
      </c>
      <c r="W988" s="9"/>
      <c r="X988" s="47"/>
      <c r="Y988" s="181">
        <f t="shared" si="59"/>
        <v>0</v>
      </c>
      <c r="Z988" s="9"/>
      <c r="AA988" s="9"/>
      <c r="AB988" s="9"/>
      <c r="AC988" s="9"/>
    </row>
    <row r="989" spans="1:29" ht="14.25">
      <c r="A989" s="10"/>
      <c r="B989" s="9"/>
      <c r="C989" s="11"/>
      <c r="D989" s="9"/>
      <c r="E989" s="9"/>
      <c r="F989" s="9"/>
      <c r="G989" s="76"/>
      <c r="H989" s="13"/>
      <c r="I989" s="9"/>
      <c r="J989" s="9"/>
      <c r="K989" s="226"/>
      <c r="L989" s="359"/>
      <c r="M989" s="175"/>
      <c r="N989" s="227"/>
      <c r="O989" s="227"/>
      <c r="P989" s="85"/>
      <c r="Q989" s="229"/>
      <c r="R989" s="331"/>
      <c r="S989" s="332"/>
      <c r="T989" s="30"/>
      <c r="U989" s="9"/>
      <c r="V989" s="181" t="e">
        <f t="shared" si="58"/>
        <v>#DIV/0!</v>
      </c>
      <c r="W989" s="9"/>
      <c r="X989" s="47"/>
      <c r="Y989" s="181">
        <f t="shared" si="59"/>
        <v>0</v>
      </c>
      <c r="Z989" s="9"/>
      <c r="AA989" s="9"/>
      <c r="AB989" s="9"/>
      <c r="AC989" s="9"/>
    </row>
    <row r="990" spans="1:29" ht="14.25">
      <c r="A990" s="10"/>
      <c r="B990" s="9"/>
      <c r="C990" s="11"/>
      <c r="D990" s="9"/>
      <c r="E990" s="9"/>
      <c r="F990" s="9"/>
      <c r="G990" s="76"/>
      <c r="H990" s="13"/>
      <c r="I990" s="9"/>
      <c r="J990" s="9"/>
      <c r="K990" s="226"/>
      <c r="L990" s="359"/>
      <c r="M990" s="175"/>
      <c r="N990" s="227"/>
      <c r="O990" s="227"/>
      <c r="P990" s="85"/>
      <c r="Q990" s="229"/>
      <c r="R990" s="331"/>
      <c r="S990" s="332"/>
      <c r="T990" s="30"/>
      <c r="U990" s="9"/>
      <c r="V990" s="181" t="e">
        <f t="shared" si="58"/>
        <v>#DIV/0!</v>
      </c>
      <c r="W990" s="9"/>
      <c r="X990" s="47"/>
      <c r="Y990" s="181">
        <f t="shared" si="59"/>
        <v>0</v>
      </c>
      <c r="Z990" s="9"/>
      <c r="AA990" s="9"/>
      <c r="AB990" s="9"/>
      <c r="AC990" s="9"/>
    </row>
    <row r="991" spans="1:29" ht="14.25">
      <c r="A991" s="10"/>
      <c r="B991" s="9"/>
      <c r="C991" s="11"/>
      <c r="D991" s="9"/>
      <c r="E991" s="9"/>
      <c r="F991" s="9"/>
      <c r="G991" s="76"/>
      <c r="H991" s="13"/>
      <c r="I991" s="9"/>
      <c r="J991" s="9"/>
      <c r="K991" s="226"/>
      <c r="L991" s="359"/>
      <c r="M991" s="175"/>
      <c r="N991" s="227"/>
      <c r="O991" s="227"/>
      <c r="P991" s="85"/>
      <c r="Q991" s="229"/>
      <c r="R991" s="331"/>
      <c r="S991" s="332"/>
      <c r="T991" s="30"/>
      <c r="U991" s="9"/>
      <c r="V991" s="181" t="e">
        <f t="shared" si="58"/>
        <v>#DIV/0!</v>
      </c>
      <c r="W991" s="9"/>
      <c r="X991" s="47"/>
      <c r="Y991" s="181">
        <f t="shared" si="59"/>
        <v>0</v>
      </c>
      <c r="Z991" s="9"/>
      <c r="AA991" s="9"/>
      <c r="AB991" s="9"/>
      <c r="AC991" s="9"/>
    </row>
    <row r="992" spans="1:29" ht="14.25">
      <c r="A992" s="10"/>
      <c r="B992" s="9"/>
      <c r="C992" s="11"/>
      <c r="D992" s="9"/>
      <c r="E992" s="9"/>
      <c r="F992" s="9"/>
      <c r="G992" s="76"/>
      <c r="H992" s="13"/>
      <c r="I992" s="9"/>
      <c r="J992" s="9"/>
      <c r="K992" s="226"/>
      <c r="L992" s="359"/>
      <c r="M992" s="175"/>
      <c r="N992" s="227"/>
      <c r="O992" s="227"/>
      <c r="P992" s="85"/>
      <c r="Q992" s="229"/>
      <c r="R992" s="331"/>
      <c r="S992" s="332"/>
      <c r="T992" s="30"/>
      <c r="U992" s="9"/>
      <c r="V992" s="181" t="e">
        <f t="shared" si="58"/>
        <v>#DIV/0!</v>
      </c>
      <c r="W992" s="9"/>
      <c r="X992" s="47"/>
      <c r="Y992" s="181">
        <f t="shared" si="59"/>
        <v>0</v>
      </c>
      <c r="Z992" s="9"/>
      <c r="AA992" s="9"/>
      <c r="AB992" s="9"/>
      <c r="AC992" s="9"/>
    </row>
    <row r="993" spans="1:29" ht="14.25">
      <c r="A993" s="10"/>
      <c r="B993" s="9"/>
      <c r="C993" s="11"/>
      <c r="D993" s="9"/>
      <c r="E993" s="9"/>
      <c r="F993" s="9"/>
      <c r="G993" s="76"/>
      <c r="H993" s="13"/>
      <c r="I993" s="9"/>
      <c r="J993" s="9"/>
      <c r="K993" s="226"/>
      <c r="L993" s="359"/>
      <c r="M993" s="175"/>
      <c r="N993" s="227"/>
      <c r="O993" s="227"/>
      <c r="P993" s="85"/>
      <c r="Q993" s="229"/>
      <c r="R993" s="331"/>
      <c r="S993" s="332"/>
      <c r="T993" s="30"/>
      <c r="U993" s="9"/>
      <c r="V993" s="181" t="e">
        <f t="shared" si="58"/>
        <v>#DIV/0!</v>
      </c>
      <c r="W993" s="9"/>
      <c r="X993" s="47"/>
      <c r="Y993" s="181">
        <f t="shared" si="59"/>
        <v>0</v>
      </c>
      <c r="Z993" s="9"/>
      <c r="AA993" s="9"/>
      <c r="AB993" s="9"/>
      <c r="AC993" s="9"/>
    </row>
    <row r="994" spans="1:29" ht="14.25">
      <c r="A994" s="10"/>
      <c r="B994" s="9"/>
      <c r="C994" s="11"/>
      <c r="D994" s="9"/>
      <c r="E994" s="9"/>
      <c r="F994" s="9"/>
      <c r="G994" s="76"/>
      <c r="H994" s="13"/>
      <c r="I994" s="9"/>
      <c r="J994" s="9"/>
      <c r="K994" s="226"/>
      <c r="L994" s="359"/>
      <c r="M994" s="175"/>
      <c r="N994" s="227"/>
      <c r="O994" s="227"/>
      <c r="P994" s="85"/>
      <c r="Q994" s="229"/>
      <c r="R994" s="331"/>
      <c r="S994" s="332"/>
      <c r="T994" s="30"/>
      <c r="U994" s="9"/>
      <c r="V994" s="181" t="e">
        <f t="shared" si="58"/>
        <v>#DIV/0!</v>
      </c>
      <c r="W994" s="9"/>
      <c r="X994" s="47"/>
      <c r="Y994" s="181">
        <f t="shared" si="59"/>
        <v>0</v>
      </c>
      <c r="Z994" s="9"/>
      <c r="AA994" s="9"/>
      <c r="AB994" s="9"/>
      <c r="AC994" s="9"/>
    </row>
    <row r="995" spans="1:29" ht="14.25">
      <c r="A995" s="10"/>
      <c r="B995" s="9"/>
      <c r="C995" s="11"/>
      <c r="D995" s="9"/>
      <c r="E995" s="9"/>
      <c r="F995" s="9"/>
      <c r="G995" s="76"/>
      <c r="H995" s="13"/>
      <c r="I995" s="9"/>
      <c r="J995" s="9"/>
      <c r="K995" s="226"/>
      <c r="L995" s="359"/>
      <c r="M995" s="175"/>
      <c r="N995" s="227"/>
      <c r="O995" s="227"/>
      <c r="P995" s="85"/>
      <c r="Q995" s="229"/>
      <c r="R995" s="331"/>
      <c r="S995" s="332"/>
      <c r="T995" s="30"/>
      <c r="U995" s="9"/>
      <c r="V995" s="181" t="e">
        <f t="shared" si="58"/>
        <v>#DIV/0!</v>
      </c>
      <c r="W995" s="9"/>
      <c r="X995" s="47"/>
      <c r="Y995" s="181">
        <f t="shared" si="59"/>
        <v>0</v>
      </c>
      <c r="Z995" s="9"/>
      <c r="AA995" s="9"/>
      <c r="AB995" s="9"/>
      <c r="AC995" s="9"/>
    </row>
    <row r="996" spans="1:29" ht="14.25">
      <c r="A996" s="10"/>
      <c r="B996" s="9"/>
      <c r="C996" s="11"/>
      <c r="D996" s="9"/>
      <c r="E996" s="9"/>
      <c r="F996" s="9"/>
      <c r="G996" s="76"/>
      <c r="H996" s="13"/>
      <c r="I996" s="9"/>
      <c r="J996" s="9"/>
      <c r="K996" s="226"/>
      <c r="L996" s="359"/>
      <c r="M996" s="175"/>
      <c r="N996" s="227"/>
      <c r="O996" s="227"/>
      <c r="P996" s="85"/>
      <c r="Q996" s="229"/>
      <c r="R996" s="331"/>
      <c r="S996" s="332"/>
      <c r="T996" s="30"/>
      <c r="U996" s="9"/>
      <c r="V996" s="181" t="e">
        <f t="shared" si="58"/>
        <v>#DIV/0!</v>
      </c>
      <c r="W996" s="9"/>
      <c r="X996" s="47"/>
      <c r="Y996" s="181">
        <f t="shared" si="59"/>
        <v>0</v>
      </c>
      <c r="Z996" s="9"/>
      <c r="AA996" s="9"/>
      <c r="AB996" s="9"/>
      <c r="AC996" s="9"/>
    </row>
    <row r="997" spans="1:29" ht="14.25">
      <c r="A997" s="10"/>
      <c r="B997" s="9"/>
      <c r="C997" s="11"/>
      <c r="D997" s="9"/>
      <c r="E997" s="9"/>
      <c r="F997" s="9"/>
      <c r="G997" s="76"/>
      <c r="H997" s="13"/>
      <c r="I997" s="9"/>
      <c r="J997" s="9"/>
      <c r="K997" s="226"/>
      <c r="L997" s="359"/>
      <c r="M997" s="175"/>
      <c r="N997" s="227"/>
      <c r="O997" s="227"/>
      <c r="P997" s="85"/>
      <c r="Q997" s="229"/>
      <c r="R997" s="331"/>
      <c r="S997" s="332"/>
      <c r="T997" s="30"/>
      <c r="U997" s="9"/>
      <c r="V997" s="181" t="e">
        <f t="shared" si="58"/>
        <v>#DIV/0!</v>
      </c>
      <c r="W997" s="9"/>
      <c r="X997" s="47"/>
      <c r="Y997" s="181">
        <f t="shared" si="59"/>
        <v>0</v>
      </c>
      <c r="Z997" s="9"/>
      <c r="AA997" s="9"/>
      <c r="AB997" s="9"/>
      <c r="AC997" s="9"/>
    </row>
    <row r="998" spans="1:29" ht="14.25">
      <c r="A998" s="10"/>
      <c r="B998" s="9"/>
      <c r="C998" s="11"/>
      <c r="D998" s="9"/>
      <c r="E998" s="9"/>
      <c r="F998" s="9"/>
      <c r="G998" s="76"/>
      <c r="H998" s="13"/>
      <c r="I998" s="9"/>
      <c r="J998" s="9"/>
      <c r="K998" s="226"/>
      <c r="L998" s="359"/>
      <c r="M998" s="175"/>
      <c r="N998" s="227"/>
      <c r="O998" s="227"/>
      <c r="P998" s="85"/>
      <c r="Q998" s="229"/>
      <c r="R998" s="331"/>
      <c r="S998" s="332"/>
      <c r="T998" s="30"/>
      <c r="U998" s="9"/>
      <c r="V998" s="181" t="e">
        <f t="shared" si="58"/>
        <v>#DIV/0!</v>
      </c>
      <c r="W998" s="9"/>
      <c r="X998" s="47"/>
      <c r="Y998" s="181">
        <f t="shared" si="59"/>
        <v>0</v>
      </c>
      <c r="Z998" s="9"/>
      <c r="AA998" s="9"/>
      <c r="AB998" s="9"/>
      <c r="AC998" s="9"/>
    </row>
    <row r="999" spans="1:29" ht="14.25">
      <c r="A999" s="10"/>
      <c r="B999" s="9"/>
      <c r="C999" s="11"/>
      <c r="D999" s="9"/>
      <c r="E999" s="9"/>
      <c r="F999" s="9"/>
      <c r="G999" s="76"/>
      <c r="H999" s="13"/>
      <c r="I999" s="9"/>
      <c r="J999" s="9"/>
      <c r="K999" s="226"/>
      <c r="L999" s="359"/>
      <c r="M999" s="175"/>
      <c r="N999" s="227"/>
      <c r="O999" s="227"/>
      <c r="P999" s="85"/>
      <c r="Q999" s="229"/>
      <c r="R999" s="331"/>
      <c r="S999" s="332"/>
      <c r="T999" s="30"/>
      <c r="U999" s="9"/>
      <c r="V999" s="181" t="e">
        <f t="shared" si="58"/>
        <v>#DIV/0!</v>
      </c>
      <c r="W999" s="9"/>
      <c r="X999" s="47"/>
      <c r="Y999" s="181">
        <f t="shared" si="59"/>
        <v>0</v>
      </c>
      <c r="Z999" s="9"/>
      <c r="AA999" s="9"/>
      <c r="AB999" s="9"/>
      <c r="AC999" s="9"/>
    </row>
    <row r="1000" spans="1:29" ht="14.25">
      <c r="A1000" s="10"/>
      <c r="B1000" s="9"/>
      <c r="C1000" s="11"/>
      <c r="D1000" s="9"/>
      <c r="E1000" s="9"/>
      <c r="F1000" s="9"/>
      <c r="G1000" s="76"/>
      <c r="H1000" s="13"/>
      <c r="I1000" s="9"/>
      <c r="J1000" s="9"/>
      <c r="K1000" s="226"/>
      <c r="L1000" s="359"/>
      <c r="M1000" s="175"/>
      <c r="N1000" s="227"/>
      <c r="O1000" s="227"/>
      <c r="P1000" s="85"/>
      <c r="Q1000" s="229"/>
      <c r="R1000" s="331"/>
      <c r="S1000" s="332"/>
      <c r="T1000" s="30"/>
      <c r="U1000" s="9"/>
      <c r="V1000" s="181" t="e">
        <f t="shared" si="58"/>
        <v>#DIV/0!</v>
      </c>
      <c r="W1000" s="9"/>
      <c r="X1000" s="47"/>
      <c r="Y1000" s="181">
        <f t="shared" si="59"/>
        <v>0</v>
      </c>
      <c r="Z1000" s="9"/>
      <c r="AA1000" s="9"/>
      <c r="AB1000" s="9"/>
      <c r="AC1000" s="9"/>
    </row>
    <row r="1001" spans="1:29" ht="14.25">
      <c r="A1001" s="10"/>
      <c r="B1001" s="9"/>
      <c r="C1001" s="11"/>
      <c r="D1001" s="9"/>
      <c r="E1001" s="9"/>
      <c r="F1001" s="9"/>
      <c r="G1001" s="76"/>
      <c r="H1001" s="13"/>
      <c r="I1001" s="9"/>
      <c r="J1001" s="9"/>
      <c r="K1001" s="226"/>
      <c r="L1001" s="359"/>
      <c r="M1001" s="175"/>
      <c r="N1001" s="227"/>
      <c r="O1001" s="227"/>
      <c r="P1001" s="85"/>
      <c r="Q1001" s="229"/>
      <c r="R1001" s="331"/>
      <c r="S1001" s="332"/>
      <c r="T1001" s="30"/>
      <c r="U1001" s="9"/>
      <c r="V1001" s="181" t="e">
        <f t="shared" si="58"/>
        <v>#DIV/0!</v>
      </c>
      <c r="W1001" s="9"/>
      <c r="X1001" s="47"/>
      <c r="Y1001" s="181">
        <f t="shared" si="59"/>
        <v>0</v>
      </c>
      <c r="Z1001" s="9"/>
      <c r="AA1001" s="9"/>
      <c r="AB1001" s="9"/>
      <c r="AC1001" s="9"/>
    </row>
    <row r="1002" spans="1:29" ht="14.25">
      <c r="A1002" s="10"/>
      <c r="B1002" s="9"/>
      <c r="C1002" s="11"/>
      <c r="D1002" s="9"/>
      <c r="E1002" s="9"/>
      <c r="F1002" s="9"/>
      <c r="G1002" s="76"/>
      <c r="H1002" s="13"/>
      <c r="I1002" s="9"/>
      <c r="J1002" s="9"/>
      <c r="K1002" s="226"/>
      <c r="L1002" s="359"/>
      <c r="M1002" s="175"/>
      <c r="N1002" s="227"/>
      <c r="O1002" s="227"/>
      <c r="P1002" s="85"/>
      <c r="Q1002" s="229"/>
      <c r="R1002" s="331"/>
      <c r="S1002" s="332"/>
      <c r="T1002" s="30"/>
      <c r="U1002" s="9"/>
      <c r="V1002" s="181" t="e">
        <f t="shared" si="58"/>
        <v>#DIV/0!</v>
      </c>
      <c r="W1002" s="9"/>
      <c r="X1002" s="47"/>
      <c r="Y1002" s="181">
        <f t="shared" si="59"/>
        <v>0</v>
      </c>
      <c r="Z1002" s="9"/>
      <c r="AA1002" s="9"/>
      <c r="AB1002" s="9"/>
      <c r="AC1002" s="9"/>
    </row>
    <row r="1003" spans="1:29" ht="14.25">
      <c r="A1003" s="10"/>
      <c r="B1003" s="9"/>
      <c r="C1003" s="11"/>
      <c r="D1003" s="9"/>
      <c r="E1003" s="9"/>
      <c r="F1003" s="9"/>
      <c r="G1003" s="76"/>
      <c r="H1003" s="13"/>
      <c r="I1003" s="9"/>
      <c r="J1003" s="9"/>
      <c r="K1003" s="226"/>
      <c r="L1003" s="359"/>
      <c r="M1003" s="175"/>
      <c r="N1003" s="227"/>
      <c r="O1003" s="227"/>
      <c r="P1003" s="85"/>
      <c r="Q1003" s="229"/>
      <c r="R1003" s="331"/>
      <c r="S1003" s="332"/>
      <c r="T1003" s="30"/>
      <c r="U1003" s="9"/>
      <c r="V1003" s="181" t="e">
        <f t="shared" si="58"/>
        <v>#DIV/0!</v>
      </c>
      <c r="W1003" s="9"/>
      <c r="X1003" s="47"/>
      <c r="Y1003" s="181">
        <f t="shared" si="59"/>
        <v>0</v>
      </c>
      <c r="Z1003" s="9"/>
      <c r="AA1003" s="9"/>
      <c r="AB1003" s="9"/>
      <c r="AC1003" s="9"/>
    </row>
    <row r="1004" spans="1:29" ht="14.25">
      <c r="A1004" s="10"/>
      <c r="B1004" s="9"/>
      <c r="C1004" s="11"/>
      <c r="D1004" s="9"/>
      <c r="E1004" s="9"/>
      <c r="F1004" s="9"/>
      <c r="G1004" s="76"/>
      <c r="H1004" s="13"/>
      <c r="I1004" s="9"/>
      <c r="J1004" s="9"/>
      <c r="K1004" s="226"/>
      <c r="L1004" s="359"/>
      <c r="M1004" s="175"/>
      <c r="N1004" s="227"/>
      <c r="O1004" s="227"/>
      <c r="P1004" s="85"/>
      <c r="Q1004" s="229"/>
      <c r="R1004" s="331"/>
      <c r="S1004" s="332"/>
      <c r="T1004" s="30"/>
      <c r="U1004" s="9"/>
      <c r="V1004" s="181" t="e">
        <f t="shared" si="58"/>
        <v>#DIV/0!</v>
      </c>
      <c r="W1004" s="9"/>
      <c r="X1004" s="47"/>
      <c r="Y1004" s="181">
        <f t="shared" si="59"/>
        <v>0</v>
      </c>
      <c r="Z1004" s="9"/>
      <c r="AA1004" s="9"/>
      <c r="AB1004" s="9"/>
      <c r="AC1004" s="9"/>
    </row>
    <row r="1005" spans="1:29" ht="14.25">
      <c r="A1005" s="10"/>
      <c r="B1005" s="9"/>
      <c r="C1005" s="11"/>
      <c r="D1005" s="9"/>
      <c r="E1005" s="9"/>
      <c r="F1005" s="9"/>
      <c r="G1005" s="76"/>
      <c r="H1005" s="13"/>
      <c r="I1005" s="9"/>
      <c r="J1005" s="9"/>
      <c r="K1005" s="226"/>
      <c r="L1005" s="359"/>
      <c r="M1005" s="175"/>
      <c r="N1005" s="227"/>
      <c r="O1005" s="227"/>
      <c r="P1005" s="85"/>
      <c r="Q1005" s="229"/>
      <c r="R1005" s="331"/>
      <c r="S1005" s="332"/>
      <c r="T1005" s="30"/>
      <c r="U1005" s="9"/>
      <c r="V1005" s="181" t="e">
        <f t="shared" si="58"/>
        <v>#DIV/0!</v>
      </c>
      <c r="W1005" s="9"/>
      <c r="X1005" s="47"/>
      <c r="Y1005" s="181">
        <f t="shared" si="59"/>
        <v>0</v>
      </c>
      <c r="Z1005" s="9"/>
      <c r="AA1005" s="9"/>
      <c r="AB1005" s="9"/>
      <c r="AC1005" s="9"/>
    </row>
    <row r="1006" spans="1:29" ht="14.25">
      <c r="A1006" s="10"/>
      <c r="B1006" s="9"/>
      <c r="C1006" s="11"/>
      <c r="D1006" s="9"/>
      <c r="E1006" s="9"/>
      <c r="F1006" s="9"/>
      <c r="G1006" s="76"/>
      <c r="H1006" s="13"/>
      <c r="I1006" s="9"/>
      <c r="J1006" s="9"/>
      <c r="K1006" s="226"/>
      <c r="L1006" s="359"/>
      <c r="M1006" s="175"/>
      <c r="N1006" s="227"/>
      <c r="O1006" s="227"/>
      <c r="P1006" s="85"/>
      <c r="Q1006" s="229"/>
      <c r="R1006" s="331"/>
      <c r="S1006" s="332"/>
      <c r="T1006" s="30"/>
      <c r="U1006" s="9"/>
      <c r="V1006" s="181" t="e">
        <f t="shared" si="58"/>
        <v>#DIV/0!</v>
      </c>
      <c r="W1006" s="9"/>
      <c r="X1006" s="47"/>
      <c r="Y1006" s="181">
        <f t="shared" si="59"/>
        <v>0</v>
      </c>
      <c r="Z1006" s="9"/>
      <c r="AA1006" s="9"/>
      <c r="AB1006" s="9"/>
      <c r="AC1006" s="9"/>
    </row>
    <row r="1007" spans="1:29" ht="14.25">
      <c r="A1007" s="10"/>
      <c r="B1007" s="9"/>
      <c r="C1007" s="11"/>
      <c r="D1007" s="9"/>
      <c r="E1007" s="9"/>
      <c r="F1007" s="9"/>
      <c r="G1007" s="76"/>
      <c r="H1007" s="13"/>
      <c r="I1007" s="9"/>
      <c r="J1007" s="9"/>
      <c r="K1007" s="226"/>
      <c r="L1007" s="359"/>
      <c r="M1007" s="175"/>
      <c r="N1007" s="227"/>
      <c r="O1007" s="227"/>
      <c r="P1007" s="85"/>
      <c r="Q1007" s="229"/>
      <c r="R1007" s="331"/>
      <c r="S1007" s="332"/>
      <c r="T1007" s="30"/>
      <c r="U1007" s="9"/>
      <c r="V1007" s="181" t="e">
        <f t="shared" si="58"/>
        <v>#DIV/0!</v>
      </c>
      <c r="W1007" s="9"/>
      <c r="X1007" s="47"/>
      <c r="Y1007" s="181">
        <f t="shared" si="59"/>
        <v>0</v>
      </c>
      <c r="Z1007" s="9"/>
      <c r="AA1007" s="9"/>
      <c r="AB1007" s="9"/>
      <c r="AC1007" s="9"/>
    </row>
    <row r="1008" spans="1:29" ht="14.25">
      <c r="A1008" s="10"/>
      <c r="B1008" s="9"/>
      <c r="C1008" s="11"/>
      <c r="D1008" s="9"/>
      <c r="E1008" s="9"/>
      <c r="F1008" s="9"/>
      <c r="G1008" s="76"/>
      <c r="H1008" s="13"/>
      <c r="I1008" s="9"/>
      <c r="J1008" s="9"/>
      <c r="K1008" s="226"/>
      <c r="L1008" s="359"/>
      <c r="M1008" s="175"/>
      <c r="N1008" s="227"/>
      <c r="O1008" s="227"/>
      <c r="P1008" s="85"/>
      <c r="Q1008" s="229"/>
      <c r="R1008" s="331"/>
      <c r="S1008" s="332"/>
      <c r="T1008" s="30"/>
      <c r="U1008" s="9"/>
      <c r="V1008" s="181" t="e">
        <f t="shared" si="58"/>
        <v>#DIV/0!</v>
      </c>
      <c r="W1008" s="9"/>
      <c r="X1008" s="47"/>
      <c r="Y1008" s="181">
        <f t="shared" si="59"/>
        <v>0</v>
      </c>
      <c r="Z1008" s="9"/>
      <c r="AA1008" s="9"/>
      <c r="AB1008" s="9"/>
      <c r="AC1008" s="9"/>
    </row>
    <row r="1009" spans="1:29" ht="14.25">
      <c r="A1009" s="10"/>
      <c r="B1009" s="9"/>
      <c r="C1009" s="11"/>
      <c r="D1009" s="9"/>
      <c r="E1009" s="9"/>
      <c r="F1009" s="9"/>
      <c r="G1009" s="76"/>
      <c r="H1009" s="13"/>
      <c r="I1009" s="9"/>
      <c r="J1009" s="9"/>
      <c r="K1009" s="226"/>
      <c r="L1009" s="359"/>
      <c r="M1009" s="175"/>
      <c r="N1009" s="227"/>
      <c r="O1009" s="227"/>
      <c r="P1009" s="85"/>
      <c r="Q1009" s="229"/>
      <c r="R1009" s="331"/>
      <c r="S1009" s="332"/>
      <c r="T1009" s="30"/>
      <c r="U1009" s="9"/>
      <c r="V1009" s="181" t="e">
        <f t="shared" si="58"/>
        <v>#DIV/0!</v>
      </c>
      <c r="W1009" s="9"/>
      <c r="X1009" s="47"/>
      <c r="Y1009" s="181">
        <f t="shared" si="59"/>
        <v>0</v>
      </c>
      <c r="Z1009" s="9"/>
      <c r="AA1009" s="9"/>
      <c r="AB1009" s="9"/>
      <c r="AC1009" s="9"/>
    </row>
    <row r="1010" spans="1:29" ht="14.25">
      <c r="A1010" s="10"/>
      <c r="B1010" s="9"/>
      <c r="C1010" s="11"/>
      <c r="D1010" s="9"/>
      <c r="E1010" s="9"/>
      <c r="F1010" s="9"/>
      <c r="G1010" s="76"/>
      <c r="H1010" s="13"/>
      <c r="I1010" s="9"/>
      <c r="J1010" s="9"/>
      <c r="K1010" s="226"/>
      <c r="L1010" s="359"/>
      <c r="M1010" s="175"/>
      <c r="N1010" s="227"/>
      <c r="O1010" s="227"/>
      <c r="P1010" s="85"/>
      <c r="Q1010" s="229"/>
      <c r="R1010" s="331"/>
      <c r="S1010" s="332"/>
      <c r="T1010" s="30"/>
      <c r="U1010" s="9"/>
      <c r="V1010" s="181" t="e">
        <f t="shared" si="58"/>
        <v>#DIV/0!</v>
      </c>
      <c r="W1010" s="9"/>
      <c r="X1010" s="47"/>
      <c r="Y1010" s="181">
        <f t="shared" si="59"/>
        <v>0</v>
      </c>
      <c r="Z1010" s="9"/>
      <c r="AA1010" s="9"/>
      <c r="AB1010" s="9"/>
      <c r="AC1010" s="9"/>
    </row>
    <row r="1011" spans="1:29" ht="14.25">
      <c r="A1011" s="10"/>
      <c r="B1011" s="9"/>
      <c r="C1011" s="11"/>
      <c r="D1011" s="9"/>
      <c r="E1011" s="9"/>
      <c r="F1011" s="9"/>
      <c r="G1011" s="76"/>
      <c r="H1011" s="13"/>
      <c r="I1011" s="9"/>
      <c r="J1011" s="9"/>
      <c r="K1011" s="226"/>
      <c r="L1011" s="359"/>
      <c r="M1011" s="175"/>
      <c r="N1011" s="227"/>
      <c r="O1011" s="227"/>
      <c r="P1011" s="85"/>
      <c r="Q1011" s="229"/>
      <c r="R1011" s="331"/>
      <c r="S1011" s="332"/>
      <c r="T1011" s="30"/>
      <c r="U1011" s="9"/>
      <c r="V1011" s="181" t="e">
        <f t="shared" si="58"/>
        <v>#DIV/0!</v>
      </c>
      <c r="W1011" s="9"/>
      <c r="X1011" s="47"/>
      <c r="Y1011" s="181">
        <f t="shared" si="59"/>
        <v>0</v>
      </c>
      <c r="Z1011" s="9"/>
      <c r="AA1011" s="9"/>
      <c r="AB1011" s="9"/>
      <c r="AC1011" s="9"/>
    </row>
    <row r="1012" spans="1:29" ht="14.25">
      <c r="A1012" s="10"/>
      <c r="B1012" s="9"/>
      <c r="C1012" s="11"/>
      <c r="D1012" s="9"/>
      <c r="E1012" s="9"/>
      <c r="F1012" s="9"/>
      <c r="G1012" s="76"/>
      <c r="H1012" s="13"/>
      <c r="I1012" s="9"/>
      <c r="J1012" s="9"/>
      <c r="K1012" s="226"/>
      <c r="L1012" s="359"/>
      <c r="M1012" s="175"/>
      <c r="N1012" s="227"/>
      <c r="O1012" s="227"/>
      <c r="P1012" s="85"/>
      <c r="Q1012" s="229"/>
      <c r="R1012" s="331"/>
      <c r="S1012" s="332"/>
      <c r="T1012" s="30"/>
      <c r="U1012" s="9"/>
      <c r="V1012" s="181" t="e">
        <f t="shared" si="58"/>
        <v>#DIV/0!</v>
      </c>
      <c r="W1012" s="9"/>
      <c r="X1012" s="47"/>
      <c r="Y1012" s="181">
        <f t="shared" si="59"/>
        <v>0</v>
      </c>
      <c r="Z1012" s="9"/>
      <c r="AA1012" s="9"/>
      <c r="AB1012" s="9"/>
      <c r="AC1012" s="9"/>
    </row>
    <row r="1013" spans="1:29" ht="14.25">
      <c r="A1013" s="10"/>
      <c r="B1013" s="9"/>
      <c r="C1013" s="11"/>
      <c r="D1013" s="9"/>
      <c r="E1013" s="9"/>
      <c r="F1013" s="9"/>
      <c r="G1013" s="76"/>
      <c r="H1013" s="13"/>
      <c r="I1013" s="9"/>
      <c r="J1013" s="9"/>
      <c r="K1013" s="226"/>
      <c r="L1013" s="359"/>
      <c r="M1013" s="175"/>
      <c r="N1013" s="227"/>
      <c r="O1013" s="227"/>
      <c r="P1013" s="85"/>
      <c r="Q1013" s="229"/>
      <c r="R1013" s="331"/>
      <c r="S1013" s="332"/>
      <c r="T1013" s="30"/>
      <c r="U1013" s="9"/>
      <c r="V1013" s="181" t="e">
        <f t="shared" si="58"/>
        <v>#DIV/0!</v>
      </c>
      <c r="W1013" s="9"/>
      <c r="X1013" s="47"/>
      <c r="Y1013" s="181">
        <f t="shared" si="59"/>
        <v>0</v>
      </c>
      <c r="Z1013" s="9"/>
      <c r="AA1013" s="9"/>
      <c r="AB1013" s="9"/>
      <c r="AC1013" s="9"/>
    </row>
    <row r="1014" spans="1:29" ht="14.25">
      <c r="A1014" s="10"/>
      <c r="B1014" s="9"/>
      <c r="C1014" s="11"/>
      <c r="D1014" s="9"/>
      <c r="E1014" s="9"/>
      <c r="F1014" s="9"/>
      <c r="G1014" s="76"/>
      <c r="H1014" s="13"/>
      <c r="I1014" s="9"/>
      <c r="J1014" s="9"/>
      <c r="K1014" s="226"/>
      <c r="L1014" s="359"/>
      <c r="M1014" s="175"/>
      <c r="N1014" s="227"/>
      <c r="O1014" s="227"/>
      <c r="P1014" s="85"/>
      <c r="Q1014" s="229"/>
      <c r="R1014" s="331"/>
      <c r="S1014" s="332"/>
      <c r="T1014" s="30"/>
      <c r="U1014" s="9"/>
      <c r="V1014" s="181" t="e">
        <f t="shared" si="58"/>
        <v>#DIV/0!</v>
      </c>
      <c r="W1014" s="9"/>
      <c r="X1014" s="47"/>
      <c r="Y1014" s="181">
        <f t="shared" si="59"/>
        <v>0</v>
      </c>
      <c r="Z1014" s="9"/>
      <c r="AA1014" s="9"/>
      <c r="AB1014" s="9"/>
      <c r="AC1014" s="9"/>
    </row>
    <row r="1015" spans="1:29" ht="14.25">
      <c r="A1015" s="10"/>
      <c r="B1015" s="9"/>
      <c r="C1015" s="11"/>
      <c r="D1015" s="9"/>
      <c r="E1015" s="9"/>
      <c r="F1015" s="9"/>
      <c r="G1015" s="76"/>
      <c r="H1015" s="13"/>
      <c r="I1015" s="9"/>
      <c r="J1015" s="9"/>
      <c r="K1015" s="226"/>
      <c r="L1015" s="359"/>
      <c r="M1015" s="175"/>
      <c r="N1015" s="227"/>
      <c r="O1015" s="227"/>
      <c r="P1015" s="85"/>
      <c r="Q1015" s="229"/>
      <c r="R1015" s="331"/>
      <c r="S1015" s="332"/>
      <c r="T1015" s="30"/>
      <c r="U1015" s="9"/>
      <c r="V1015" s="181" t="e">
        <f t="shared" si="58"/>
        <v>#DIV/0!</v>
      </c>
      <c r="W1015" s="9"/>
      <c r="X1015" s="47"/>
      <c r="Y1015" s="181">
        <f t="shared" si="59"/>
        <v>0</v>
      </c>
      <c r="Z1015" s="9"/>
      <c r="AA1015" s="9"/>
      <c r="AB1015" s="9"/>
      <c r="AC1015" s="9"/>
    </row>
    <row r="1016" spans="1:29" ht="14.25">
      <c r="A1016" s="10"/>
      <c r="B1016" s="9"/>
      <c r="C1016" s="11"/>
      <c r="D1016" s="9"/>
      <c r="E1016" s="9"/>
      <c r="F1016" s="9"/>
      <c r="G1016" s="76"/>
      <c r="H1016" s="13"/>
      <c r="I1016" s="9"/>
      <c r="J1016" s="9"/>
      <c r="K1016" s="226"/>
      <c r="L1016" s="359"/>
      <c r="M1016" s="175"/>
      <c r="N1016" s="227"/>
      <c r="O1016" s="227"/>
      <c r="P1016" s="85"/>
      <c r="Q1016" s="229"/>
      <c r="R1016" s="331"/>
      <c r="S1016" s="332"/>
      <c r="T1016" s="30"/>
      <c r="U1016" s="9"/>
      <c r="V1016" s="181" t="e">
        <f t="shared" si="58"/>
        <v>#DIV/0!</v>
      </c>
      <c r="W1016" s="9"/>
      <c r="X1016" s="47"/>
      <c r="Y1016" s="181">
        <f t="shared" si="59"/>
        <v>0</v>
      </c>
      <c r="Z1016" s="9"/>
      <c r="AA1016" s="9"/>
      <c r="AB1016" s="9"/>
      <c r="AC1016" s="9"/>
    </row>
    <row r="1017" spans="1:29" ht="14.25">
      <c r="A1017" s="10"/>
      <c r="B1017" s="9"/>
      <c r="C1017" s="11"/>
      <c r="D1017" s="9"/>
      <c r="E1017" s="9"/>
      <c r="F1017" s="9"/>
      <c r="G1017" s="76"/>
      <c r="H1017" s="13"/>
      <c r="I1017" s="9"/>
      <c r="J1017" s="9"/>
      <c r="K1017" s="226"/>
      <c r="L1017" s="359"/>
      <c r="M1017" s="175"/>
      <c r="N1017" s="227"/>
      <c r="O1017" s="227"/>
      <c r="P1017" s="85"/>
      <c r="Q1017" s="229"/>
      <c r="R1017" s="331"/>
      <c r="S1017" s="332"/>
      <c r="T1017" s="30"/>
      <c r="U1017" s="9"/>
      <c r="V1017" s="181" t="e">
        <f t="shared" si="58"/>
        <v>#DIV/0!</v>
      </c>
      <c r="W1017" s="9"/>
      <c r="X1017" s="47"/>
      <c r="Y1017" s="181">
        <f t="shared" si="59"/>
        <v>0</v>
      </c>
      <c r="Z1017" s="9"/>
      <c r="AA1017" s="9"/>
      <c r="AB1017" s="9"/>
      <c r="AC1017" s="9"/>
    </row>
    <row r="1018" spans="1:29" ht="14.25">
      <c r="A1018" s="10"/>
      <c r="B1018" s="9"/>
      <c r="C1018" s="11"/>
      <c r="D1018" s="9"/>
      <c r="E1018" s="9"/>
      <c r="F1018" s="9"/>
      <c r="G1018" s="76"/>
      <c r="H1018" s="13"/>
      <c r="I1018" s="9"/>
      <c r="J1018" s="9"/>
      <c r="K1018" s="226"/>
      <c r="L1018" s="359"/>
      <c r="M1018" s="175"/>
      <c r="N1018" s="227"/>
      <c r="O1018" s="227"/>
      <c r="P1018" s="85"/>
      <c r="Q1018" s="229"/>
      <c r="R1018" s="331"/>
      <c r="S1018" s="332"/>
      <c r="T1018" s="30"/>
      <c r="U1018" s="9"/>
      <c r="V1018" s="181" t="e">
        <f t="shared" si="58"/>
        <v>#DIV/0!</v>
      </c>
      <c r="W1018" s="9"/>
      <c r="X1018" s="47"/>
      <c r="Y1018" s="181">
        <f t="shared" si="59"/>
        <v>0</v>
      </c>
      <c r="Z1018" s="9"/>
      <c r="AA1018" s="9"/>
      <c r="AB1018" s="9"/>
      <c r="AC1018" s="9"/>
    </row>
    <row r="1019" spans="1:29" ht="14.25">
      <c r="A1019" s="10"/>
      <c r="B1019" s="9"/>
      <c r="C1019" s="11"/>
      <c r="D1019" s="9"/>
      <c r="E1019" s="9"/>
      <c r="F1019" s="9"/>
      <c r="G1019" s="76"/>
      <c r="H1019" s="13"/>
      <c r="I1019" s="9"/>
      <c r="J1019" s="9"/>
      <c r="K1019" s="226"/>
      <c r="L1019" s="359"/>
      <c r="M1019" s="175"/>
      <c r="N1019" s="227"/>
      <c r="O1019" s="227"/>
      <c r="P1019" s="85"/>
      <c r="Q1019" s="229"/>
      <c r="R1019" s="331"/>
      <c r="S1019" s="332"/>
      <c r="T1019" s="30"/>
      <c r="U1019" s="9"/>
      <c r="V1019" s="181" t="e">
        <f t="shared" si="58"/>
        <v>#DIV/0!</v>
      </c>
      <c r="W1019" s="9"/>
      <c r="X1019" s="47"/>
      <c r="Y1019" s="181">
        <f t="shared" si="59"/>
        <v>0</v>
      </c>
      <c r="Z1019" s="9"/>
      <c r="AA1019" s="9"/>
      <c r="AB1019" s="9"/>
      <c r="AC1019" s="9"/>
    </row>
    <row r="1020" spans="1:29" ht="14.25">
      <c r="A1020" s="10"/>
      <c r="B1020" s="9"/>
      <c r="C1020" s="11"/>
      <c r="D1020" s="9"/>
      <c r="E1020" s="9"/>
      <c r="F1020" s="9"/>
      <c r="G1020" s="76"/>
      <c r="H1020" s="13"/>
      <c r="I1020" s="9"/>
      <c r="J1020" s="9"/>
      <c r="K1020" s="226"/>
      <c r="L1020" s="359"/>
      <c r="M1020" s="175"/>
      <c r="N1020" s="227"/>
      <c r="O1020" s="227"/>
      <c r="P1020" s="85"/>
      <c r="Q1020" s="229"/>
      <c r="R1020" s="331"/>
      <c r="S1020" s="332"/>
      <c r="T1020" s="30"/>
      <c r="U1020" s="9"/>
      <c r="V1020" s="181" t="e">
        <f t="shared" si="58"/>
        <v>#DIV/0!</v>
      </c>
      <c r="W1020" s="9"/>
      <c r="X1020" s="47"/>
      <c r="Y1020" s="181">
        <f t="shared" si="59"/>
        <v>0</v>
      </c>
      <c r="Z1020" s="9"/>
      <c r="AA1020" s="9"/>
      <c r="AB1020" s="9"/>
      <c r="AC1020" s="9"/>
    </row>
    <row r="1021" spans="1:29" ht="14.25">
      <c r="A1021" s="10"/>
      <c r="B1021" s="9"/>
      <c r="C1021" s="11"/>
      <c r="D1021" s="9"/>
      <c r="E1021" s="9"/>
      <c r="F1021" s="9"/>
      <c r="G1021" s="76"/>
      <c r="H1021" s="13"/>
      <c r="I1021" s="9"/>
      <c r="J1021" s="9"/>
      <c r="K1021" s="226"/>
      <c r="L1021" s="359"/>
      <c r="M1021" s="175"/>
      <c r="N1021" s="227"/>
      <c r="O1021" s="227"/>
      <c r="P1021" s="85"/>
      <c r="Q1021" s="229"/>
      <c r="R1021" s="331"/>
      <c r="S1021" s="332"/>
      <c r="T1021" s="30"/>
      <c r="U1021" s="9"/>
      <c r="V1021" s="181" t="e">
        <f t="shared" si="58"/>
        <v>#DIV/0!</v>
      </c>
      <c r="W1021" s="9"/>
      <c r="X1021" s="47"/>
      <c r="Y1021" s="181">
        <f t="shared" si="59"/>
        <v>0</v>
      </c>
      <c r="Z1021" s="9"/>
      <c r="AA1021" s="9"/>
      <c r="AB1021" s="9"/>
      <c r="AC1021" s="9"/>
    </row>
    <row r="1022" spans="1:29" ht="14.25">
      <c r="A1022" s="10"/>
      <c r="B1022" s="9"/>
      <c r="C1022" s="11"/>
      <c r="D1022" s="9"/>
      <c r="E1022" s="9"/>
      <c r="F1022" s="9"/>
      <c r="G1022" s="76"/>
      <c r="H1022" s="13"/>
      <c r="I1022" s="9"/>
      <c r="J1022" s="9"/>
      <c r="K1022" s="226"/>
      <c r="L1022" s="359"/>
      <c r="M1022" s="175"/>
      <c r="N1022" s="227"/>
      <c r="O1022" s="227"/>
      <c r="P1022" s="85"/>
      <c r="Q1022" s="229"/>
      <c r="R1022" s="331"/>
      <c r="S1022" s="332"/>
      <c r="T1022" s="30"/>
      <c r="U1022" s="9"/>
      <c r="V1022" s="181" t="e">
        <f t="shared" si="58"/>
        <v>#DIV/0!</v>
      </c>
      <c r="W1022" s="9"/>
      <c r="X1022" s="47"/>
      <c r="Y1022" s="181">
        <f t="shared" si="59"/>
        <v>0</v>
      </c>
      <c r="Z1022" s="9"/>
      <c r="AA1022" s="9"/>
      <c r="AB1022" s="9"/>
      <c r="AC1022" s="9"/>
    </row>
    <row r="1023" spans="1:29" ht="14.25">
      <c r="A1023" s="10"/>
      <c r="B1023" s="9"/>
      <c r="C1023" s="11"/>
      <c r="D1023" s="9"/>
      <c r="E1023" s="9"/>
      <c r="F1023" s="9"/>
      <c r="G1023" s="76"/>
      <c r="H1023" s="13"/>
      <c r="I1023" s="9"/>
      <c r="J1023" s="9"/>
      <c r="K1023" s="226"/>
      <c r="L1023" s="359"/>
      <c r="M1023" s="175"/>
      <c r="N1023" s="227"/>
      <c r="O1023" s="227"/>
      <c r="P1023" s="85"/>
      <c r="Q1023" s="229"/>
      <c r="R1023" s="331"/>
      <c r="S1023" s="332"/>
      <c r="T1023" s="30"/>
      <c r="U1023" s="9"/>
      <c r="V1023" s="181" t="e">
        <f t="shared" si="58"/>
        <v>#DIV/0!</v>
      </c>
      <c r="W1023" s="9"/>
      <c r="X1023" s="47"/>
      <c r="Y1023" s="181">
        <f t="shared" si="59"/>
        <v>0</v>
      </c>
      <c r="Z1023" s="9"/>
      <c r="AA1023" s="9"/>
      <c r="AB1023" s="9"/>
      <c r="AC1023" s="9"/>
    </row>
    <row r="1024" spans="1:29" ht="14.25">
      <c r="A1024" s="10"/>
      <c r="B1024" s="9"/>
      <c r="C1024" s="11"/>
      <c r="D1024" s="9"/>
      <c r="E1024" s="9"/>
      <c r="F1024" s="9"/>
      <c r="G1024" s="76"/>
      <c r="H1024" s="13"/>
      <c r="I1024" s="9"/>
      <c r="J1024" s="9"/>
      <c r="K1024" s="226"/>
      <c r="L1024" s="359"/>
      <c r="M1024" s="175"/>
      <c r="N1024" s="227"/>
      <c r="O1024" s="227"/>
      <c r="P1024" s="85"/>
      <c r="Q1024" s="229"/>
      <c r="R1024" s="331"/>
      <c r="S1024" s="332"/>
      <c r="T1024" s="30"/>
      <c r="U1024" s="9"/>
      <c r="V1024" s="181" t="e">
        <f t="shared" si="58"/>
        <v>#DIV/0!</v>
      </c>
      <c r="W1024" s="9"/>
      <c r="X1024" s="47"/>
      <c r="Y1024" s="181">
        <f t="shared" si="59"/>
        <v>0</v>
      </c>
      <c r="Z1024" s="9"/>
      <c r="AA1024" s="9"/>
      <c r="AB1024" s="9"/>
      <c r="AC1024" s="9"/>
    </row>
    <row r="1025" spans="1:29" ht="14.25">
      <c r="A1025" s="10"/>
      <c r="B1025" s="9"/>
      <c r="C1025" s="11"/>
      <c r="D1025" s="9"/>
      <c r="E1025" s="9"/>
      <c r="F1025" s="9"/>
      <c r="G1025" s="76"/>
      <c r="H1025" s="13"/>
      <c r="I1025" s="9"/>
      <c r="J1025" s="9"/>
      <c r="K1025" s="226"/>
      <c r="L1025" s="359"/>
      <c r="M1025" s="175"/>
      <c r="N1025" s="227"/>
      <c r="O1025" s="227"/>
      <c r="P1025" s="85"/>
      <c r="Q1025" s="229"/>
      <c r="R1025" s="331"/>
      <c r="S1025" s="332"/>
      <c r="T1025" s="30"/>
      <c r="U1025" s="9"/>
      <c r="V1025" s="181" t="e">
        <f t="shared" si="58"/>
        <v>#DIV/0!</v>
      </c>
      <c r="W1025" s="9"/>
      <c r="X1025" s="47"/>
      <c r="Y1025" s="181">
        <f t="shared" si="59"/>
        <v>0</v>
      </c>
      <c r="Z1025" s="9"/>
      <c r="AA1025" s="9"/>
      <c r="AB1025" s="9"/>
      <c r="AC1025" s="9"/>
    </row>
    <row r="1026" spans="1:29" ht="14.25">
      <c r="A1026" s="10"/>
      <c r="B1026" s="9"/>
      <c r="C1026" s="11"/>
      <c r="D1026" s="9"/>
      <c r="E1026" s="9"/>
      <c r="F1026" s="9"/>
      <c r="G1026" s="76"/>
      <c r="H1026" s="13"/>
      <c r="I1026" s="9"/>
      <c r="J1026" s="9"/>
      <c r="K1026" s="226"/>
      <c r="L1026" s="359"/>
      <c r="M1026" s="175"/>
      <c r="N1026" s="227"/>
      <c r="O1026" s="227"/>
      <c r="P1026" s="85"/>
      <c r="Q1026" s="229"/>
      <c r="R1026" s="331"/>
      <c r="S1026" s="332"/>
      <c r="T1026" s="30"/>
      <c r="U1026" s="9"/>
      <c r="V1026" s="181" t="e">
        <f t="shared" si="58"/>
        <v>#DIV/0!</v>
      </c>
      <c r="W1026" s="9"/>
      <c r="X1026" s="47"/>
      <c r="Y1026" s="181">
        <f t="shared" si="59"/>
        <v>0</v>
      </c>
      <c r="Z1026" s="9"/>
      <c r="AA1026" s="9"/>
      <c r="AB1026" s="9"/>
      <c r="AC1026" s="9"/>
    </row>
    <row r="1027" spans="1:29" ht="14.25">
      <c r="A1027" s="10"/>
      <c r="B1027" s="9"/>
      <c r="C1027" s="11"/>
      <c r="D1027" s="9"/>
      <c r="E1027" s="9"/>
      <c r="F1027" s="9"/>
      <c r="G1027" s="76"/>
      <c r="H1027" s="13"/>
      <c r="I1027" s="9"/>
      <c r="J1027" s="9"/>
      <c r="K1027" s="226"/>
      <c r="L1027" s="359"/>
      <c r="M1027" s="175"/>
      <c r="N1027" s="227"/>
      <c r="O1027" s="227"/>
      <c r="P1027" s="85"/>
      <c r="Q1027" s="229"/>
      <c r="R1027" s="331"/>
      <c r="S1027" s="332"/>
      <c r="T1027" s="30"/>
      <c r="U1027" s="9"/>
      <c r="V1027" s="181" t="e">
        <f t="shared" si="58"/>
        <v>#DIV/0!</v>
      </c>
      <c r="W1027" s="9"/>
      <c r="X1027" s="47"/>
      <c r="Y1027" s="181">
        <f t="shared" si="59"/>
        <v>0</v>
      </c>
      <c r="Z1027" s="9"/>
      <c r="AA1027" s="9"/>
      <c r="AB1027" s="9"/>
      <c r="AC1027" s="9"/>
    </row>
    <row r="1028" spans="1:29" ht="14.25">
      <c r="A1028" s="10"/>
      <c r="B1028" s="9"/>
      <c r="C1028" s="11"/>
      <c r="D1028" s="9"/>
      <c r="E1028" s="9"/>
      <c r="F1028" s="9"/>
      <c r="G1028" s="76"/>
      <c r="H1028" s="13"/>
      <c r="I1028" s="9"/>
      <c r="J1028" s="9"/>
      <c r="K1028" s="226"/>
      <c r="L1028" s="359"/>
      <c r="M1028" s="175"/>
      <c r="N1028" s="227"/>
      <c r="O1028" s="227"/>
      <c r="P1028" s="85"/>
      <c r="Q1028" s="229"/>
      <c r="R1028" s="331"/>
      <c r="S1028" s="332"/>
      <c r="T1028" s="30"/>
      <c r="U1028" s="9"/>
      <c r="V1028" s="181" t="e">
        <f t="shared" si="58"/>
        <v>#DIV/0!</v>
      </c>
      <c r="W1028" s="9"/>
      <c r="X1028" s="47"/>
      <c r="Y1028" s="181">
        <f t="shared" si="59"/>
        <v>0</v>
      </c>
      <c r="Z1028" s="9"/>
      <c r="AA1028" s="9"/>
      <c r="AB1028" s="9"/>
      <c r="AC1028" s="9"/>
    </row>
    <row r="1029" spans="1:29" ht="14.25">
      <c r="A1029" s="10"/>
      <c r="B1029" s="9"/>
      <c r="C1029" s="11"/>
      <c r="D1029" s="9"/>
      <c r="E1029" s="9"/>
      <c r="F1029" s="9"/>
      <c r="G1029" s="76"/>
      <c r="H1029" s="13"/>
      <c r="I1029" s="9"/>
      <c r="J1029" s="9"/>
      <c r="K1029" s="226"/>
      <c r="L1029" s="359"/>
      <c r="M1029" s="175"/>
      <c r="N1029" s="227"/>
      <c r="O1029" s="227"/>
      <c r="P1029" s="85"/>
      <c r="Q1029" s="229"/>
      <c r="R1029" s="331"/>
      <c r="S1029" s="332"/>
      <c r="T1029" s="30"/>
      <c r="U1029" s="9"/>
      <c r="V1029" s="181" t="e">
        <f t="shared" si="58"/>
        <v>#DIV/0!</v>
      </c>
      <c r="W1029" s="9"/>
      <c r="X1029" s="47"/>
      <c r="Y1029" s="181">
        <f t="shared" si="59"/>
        <v>0</v>
      </c>
      <c r="Z1029" s="9"/>
      <c r="AA1029" s="9"/>
      <c r="AB1029" s="9"/>
      <c r="AC1029" s="9"/>
    </row>
    <row r="1030" spans="1:29" ht="14.25">
      <c r="A1030" s="10"/>
      <c r="B1030" s="9"/>
      <c r="C1030" s="11"/>
      <c r="D1030" s="9"/>
      <c r="E1030" s="9"/>
      <c r="F1030" s="9"/>
      <c r="G1030" s="76"/>
      <c r="H1030" s="13"/>
      <c r="I1030" s="9"/>
      <c r="J1030" s="9"/>
      <c r="K1030" s="226"/>
      <c r="L1030" s="359"/>
      <c r="M1030" s="175"/>
      <c r="N1030" s="227"/>
      <c r="O1030" s="227"/>
      <c r="P1030" s="85"/>
      <c r="Q1030" s="229"/>
      <c r="R1030" s="331"/>
      <c r="S1030" s="332"/>
      <c r="T1030" s="30"/>
      <c r="U1030" s="9"/>
      <c r="V1030" s="181" t="e">
        <f t="shared" si="58"/>
        <v>#DIV/0!</v>
      </c>
      <c r="W1030" s="9"/>
      <c r="X1030" s="47"/>
      <c r="Y1030" s="181">
        <f t="shared" si="59"/>
        <v>0</v>
      </c>
      <c r="Z1030" s="9"/>
      <c r="AA1030" s="9"/>
      <c r="AB1030" s="9"/>
      <c r="AC1030" s="9"/>
    </row>
    <row r="1031" spans="1:29" ht="14.25">
      <c r="A1031" s="10"/>
      <c r="B1031" s="9"/>
      <c r="C1031" s="11"/>
      <c r="D1031" s="9"/>
      <c r="E1031" s="9"/>
      <c r="F1031" s="9"/>
      <c r="G1031" s="76"/>
      <c r="H1031" s="13"/>
      <c r="I1031" s="9"/>
      <c r="J1031" s="9"/>
      <c r="K1031" s="226"/>
      <c r="L1031" s="359"/>
      <c r="M1031" s="175"/>
      <c r="N1031" s="227"/>
      <c r="O1031" s="227"/>
      <c r="P1031" s="85"/>
      <c r="Q1031" s="229"/>
      <c r="R1031" s="331"/>
      <c r="S1031" s="332"/>
      <c r="T1031" s="30"/>
      <c r="U1031" s="9"/>
      <c r="V1031" s="181" t="e">
        <f t="shared" si="58"/>
        <v>#DIV/0!</v>
      </c>
      <c r="W1031" s="9"/>
      <c r="X1031" s="47"/>
      <c r="Y1031" s="181">
        <f t="shared" si="59"/>
        <v>0</v>
      </c>
      <c r="Z1031" s="9"/>
      <c r="AA1031" s="9"/>
      <c r="AB1031" s="9"/>
      <c r="AC1031" s="9"/>
    </row>
    <row r="1032" spans="1:29" ht="14.25">
      <c r="A1032" s="10"/>
      <c r="B1032" s="9"/>
      <c r="C1032" s="11"/>
      <c r="D1032" s="9"/>
      <c r="E1032" s="9"/>
      <c r="F1032" s="9"/>
      <c r="G1032" s="76"/>
      <c r="H1032" s="13"/>
      <c r="I1032" s="9"/>
      <c r="J1032" s="9"/>
      <c r="K1032" s="226"/>
      <c r="L1032" s="359"/>
      <c r="M1032" s="175"/>
      <c r="N1032" s="227"/>
      <c r="O1032" s="227"/>
      <c r="P1032" s="85"/>
      <c r="Q1032" s="229"/>
      <c r="R1032" s="331"/>
      <c r="S1032" s="332"/>
      <c r="T1032" s="30"/>
      <c r="U1032" s="9"/>
      <c r="V1032" s="181" t="e">
        <f t="shared" si="58"/>
        <v>#DIV/0!</v>
      </c>
      <c r="W1032" s="9"/>
      <c r="X1032" s="47"/>
      <c r="Y1032" s="181">
        <f t="shared" si="59"/>
        <v>0</v>
      </c>
      <c r="Z1032" s="9"/>
      <c r="AA1032" s="9"/>
      <c r="AB1032" s="9"/>
      <c r="AC1032" s="9"/>
    </row>
    <row r="1033" spans="1:29" ht="14.25">
      <c r="A1033" s="10"/>
      <c r="B1033" s="9"/>
      <c r="C1033" s="11"/>
      <c r="D1033" s="9"/>
      <c r="E1033" s="9"/>
      <c r="F1033" s="9"/>
      <c r="G1033" s="76"/>
      <c r="H1033" s="13"/>
      <c r="I1033" s="9"/>
      <c r="J1033" s="9"/>
      <c r="K1033" s="226"/>
      <c r="L1033" s="359"/>
      <c r="M1033" s="175"/>
      <c r="N1033" s="227"/>
      <c r="O1033" s="227"/>
      <c r="P1033" s="85"/>
      <c r="Q1033" s="229"/>
      <c r="R1033" s="331"/>
      <c r="S1033" s="332"/>
      <c r="T1033" s="30"/>
      <c r="U1033" s="9"/>
      <c r="V1033" s="181" t="e">
        <f t="shared" si="58"/>
        <v>#DIV/0!</v>
      </c>
      <c r="W1033" s="9"/>
      <c r="X1033" s="47"/>
      <c r="Y1033" s="181">
        <f t="shared" si="59"/>
        <v>0</v>
      </c>
      <c r="Z1033" s="9"/>
      <c r="AA1033" s="9"/>
      <c r="AB1033" s="9"/>
      <c r="AC1033" s="9"/>
    </row>
    <row r="1034" spans="1:29" ht="14.25">
      <c r="A1034" s="10"/>
      <c r="B1034" s="9"/>
      <c r="C1034" s="11"/>
      <c r="D1034" s="9"/>
      <c r="E1034" s="9"/>
      <c r="F1034" s="9"/>
      <c r="G1034" s="76"/>
      <c r="H1034" s="13"/>
      <c r="I1034" s="9"/>
      <c r="J1034" s="9"/>
      <c r="K1034" s="226"/>
      <c r="L1034" s="359"/>
      <c r="M1034" s="175"/>
      <c r="N1034" s="227"/>
      <c r="O1034" s="227"/>
      <c r="P1034" s="85"/>
      <c r="Q1034" s="229"/>
      <c r="R1034" s="331"/>
      <c r="S1034" s="332"/>
      <c r="T1034" s="30"/>
      <c r="U1034" s="9"/>
      <c r="V1034" s="181" t="e">
        <f t="shared" si="58"/>
        <v>#DIV/0!</v>
      </c>
      <c r="W1034" s="9"/>
      <c r="X1034" s="47"/>
      <c r="Y1034" s="181">
        <f t="shared" si="59"/>
        <v>0</v>
      </c>
      <c r="Z1034" s="9"/>
      <c r="AA1034" s="9"/>
      <c r="AB1034" s="9"/>
      <c r="AC1034" s="9"/>
    </row>
    <row r="1035" spans="1:29" ht="14.25">
      <c r="A1035" s="10"/>
      <c r="B1035" s="9"/>
      <c r="C1035" s="11"/>
      <c r="D1035" s="9"/>
      <c r="E1035" s="9"/>
      <c r="F1035" s="9"/>
      <c r="G1035" s="76"/>
      <c r="H1035" s="13"/>
      <c r="I1035" s="9"/>
      <c r="J1035" s="9"/>
      <c r="K1035" s="226"/>
      <c r="L1035" s="359"/>
      <c r="M1035" s="175"/>
      <c r="N1035" s="227"/>
      <c r="O1035" s="227"/>
      <c r="P1035" s="85"/>
      <c r="Q1035" s="229"/>
      <c r="R1035" s="331"/>
      <c r="S1035" s="332"/>
      <c r="T1035" s="30"/>
      <c r="U1035" s="9"/>
      <c r="V1035" s="181" t="e">
        <f t="shared" si="58"/>
        <v>#DIV/0!</v>
      </c>
      <c r="W1035" s="9"/>
      <c r="X1035" s="47"/>
      <c r="Y1035" s="181">
        <f t="shared" si="59"/>
        <v>0</v>
      </c>
      <c r="Z1035" s="9"/>
      <c r="AA1035" s="9"/>
      <c r="AB1035" s="9"/>
      <c r="AC1035" s="9"/>
    </row>
    <row r="1036" spans="1:29" ht="14.25">
      <c r="A1036" s="10"/>
      <c r="B1036" s="9"/>
      <c r="C1036" s="11"/>
      <c r="D1036" s="9"/>
      <c r="E1036" s="9"/>
      <c r="F1036" s="9"/>
      <c r="G1036" s="76"/>
      <c r="H1036" s="13"/>
      <c r="I1036" s="9"/>
      <c r="J1036" s="9"/>
      <c r="K1036" s="226"/>
      <c r="L1036" s="359"/>
      <c r="M1036" s="175"/>
      <c r="N1036" s="227"/>
      <c r="O1036" s="227"/>
      <c r="P1036" s="85"/>
      <c r="Q1036" s="229"/>
      <c r="R1036" s="331"/>
      <c r="S1036" s="332"/>
      <c r="T1036" s="30"/>
      <c r="U1036" s="9"/>
      <c r="V1036" s="181" t="e">
        <f t="shared" si="58"/>
        <v>#DIV/0!</v>
      </c>
      <c r="W1036" s="9"/>
      <c r="X1036" s="47"/>
      <c r="Y1036" s="181">
        <f t="shared" si="59"/>
        <v>0</v>
      </c>
      <c r="Z1036" s="9"/>
      <c r="AA1036" s="9"/>
      <c r="AB1036" s="9"/>
      <c r="AC1036" s="9"/>
    </row>
    <row r="1037" spans="1:29" ht="14.25">
      <c r="A1037" s="10"/>
      <c r="B1037" s="9"/>
      <c r="C1037" s="11"/>
      <c r="D1037" s="9"/>
      <c r="E1037" s="9"/>
      <c r="F1037" s="9"/>
      <c r="G1037" s="76"/>
      <c r="H1037" s="13"/>
      <c r="I1037" s="9"/>
      <c r="J1037" s="9"/>
      <c r="K1037" s="226"/>
      <c r="L1037" s="359"/>
      <c r="M1037" s="175"/>
      <c r="N1037" s="227"/>
      <c r="O1037" s="227"/>
      <c r="P1037" s="85"/>
      <c r="Q1037" s="229"/>
      <c r="R1037" s="331"/>
      <c r="S1037" s="332"/>
      <c r="T1037" s="30"/>
      <c r="U1037" s="9"/>
      <c r="V1037" s="181" t="e">
        <f t="shared" si="58"/>
        <v>#DIV/0!</v>
      </c>
      <c r="W1037" s="9"/>
      <c r="X1037" s="47"/>
      <c r="Y1037" s="181">
        <f t="shared" si="59"/>
        <v>0</v>
      </c>
      <c r="Z1037" s="9"/>
      <c r="AA1037" s="9"/>
      <c r="AB1037" s="9"/>
      <c r="AC1037" s="9"/>
    </row>
    <row r="1038" spans="1:29" ht="14.25">
      <c r="A1038" s="10"/>
      <c r="B1038" s="9"/>
      <c r="C1038" s="11"/>
      <c r="D1038" s="9"/>
      <c r="E1038" s="9"/>
      <c r="F1038" s="9"/>
      <c r="G1038" s="76"/>
      <c r="H1038" s="13"/>
      <c r="I1038" s="9"/>
      <c r="J1038" s="9"/>
      <c r="K1038" s="226"/>
      <c r="L1038" s="359"/>
      <c r="M1038" s="175"/>
      <c r="N1038" s="227"/>
      <c r="O1038" s="227"/>
      <c r="P1038" s="85"/>
      <c r="Q1038" s="229"/>
      <c r="R1038" s="331"/>
      <c r="S1038" s="332"/>
      <c r="T1038" s="30"/>
      <c r="U1038" s="9"/>
      <c r="V1038" s="181" t="e">
        <f t="shared" si="58"/>
        <v>#DIV/0!</v>
      </c>
      <c r="W1038" s="9"/>
      <c r="X1038" s="47"/>
      <c r="Y1038" s="181">
        <f t="shared" si="59"/>
        <v>0</v>
      </c>
      <c r="Z1038" s="9"/>
      <c r="AA1038" s="9"/>
      <c r="AB1038" s="9"/>
      <c r="AC1038" s="9"/>
    </row>
    <row r="1039" spans="1:29" ht="14.25">
      <c r="A1039" s="10"/>
      <c r="B1039" s="9"/>
      <c r="C1039" s="11"/>
      <c r="D1039" s="9"/>
      <c r="E1039" s="9"/>
      <c r="F1039" s="9"/>
      <c r="G1039" s="76"/>
      <c r="H1039" s="13"/>
      <c r="I1039" s="9"/>
      <c r="J1039" s="9"/>
      <c r="K1039" s="226"/>
      <c r="L1039" s="359"/>
      <c r="M1039" s="175"/>
      <c r="N1039" s="227"/>
      <c r="O1039" s="227"/>
      <c r="P1039" s="85"/>
      <c r="Q1039" s="229"/>
      <c r="R1039" s="331"/>
      <c r="S1039" s="332"/>
      <c r="T1039" s="30"/>
      <c r="U1039" s="9"/>
      <c r="V1039" s="181" t="e">
        <f t="shared" si="58"/>
        <v>#DIV/0!</v>
      </c>
      <c r="W1039" s="9"/>
      <c r="X1039" s="47"/>
      <c r="Y1039" s="181">
        <f t="shared" si="59"/>
        <v>0</v>
      </c>
      <c r="Z1039" s="9"/>
      <c r="AA1039" s="9"/>
      <c r="AB1039" s="9"/>
      <c r="AC1039" s="9"/>
    </row>
    <row r="1040" spans="1:29" ht="14.25">
      <c r="A1040" s="10"/>
      <c r="B1040" s="9"/>
      <c r="C1040" s="11"/>
      <c r="D1040" s="9"/>
      <c r="E1040" s="9"/>
      <c r="F1040" s="9"/>
      <c r="G1040" s="76"/>
      <c r="H1040" s="13"/>
      <c r="I1040" s="9"/>
      <c r="J1040" s="9"/>
      <c r="K1040" s="226"/>
      <c r="L1040" s="359"/>
      <c r="M1040" s="175"/>
      <c r="N1040" s="227"/>
      <c r="O1040" s="227"/>
      <c r="P1040" s="85"/>
      <c r="Q1040" s="229"/>
      <c r="R1040" s="331"/>
      <c r="S1040" s="332"/>
      <c r="T1040" s="30"/>
      <c r="U1040" s="9"/>
      <c r="V1040" s="181" t="e">
        <f t="shared" si="58"/>
        <v>#DIV/0!</v>
      </c>
      <c r="W1040" s="9"/>
      <c r="X1040" s="47"/>
      <c r="Y1040" s="181">
        <f t="shared" si="59"/>
        <v>0</v>
      </c>
      <c r="Z1040" s="9"/>
      <c r="AA1040" s="9"/>
      <c r="AB1040" s="9"/>
      <c r="AC1040" s="9"/>
    </row>
    <row r="1041" spans="1:29" ht="14.25">
      <c r="A1041" s="10"/>
      <c r="B1041" s="9"/>
      <c r="C1041" s="11"/>
      <c r="D1041" s="9"/>
      <c r="E1041" s="9"/>
      <c r="F1041" s="9"/>
      <c r="G1041" s="76"/>
      <c r="H1041" s="13"/>
      <c r="I1041" s="9"/>
      <c r="J1041" s="9"/>
      <c r="K1041" s="226"/>
      <c r="L1041" s="359"/>
      <c r="M1041" s="175"/>
      <c r="N1041" s="227"/>
      <c r="O1041" s="227"/>
      <c r="P1041" s="85"/>
      <c r="Q1041" s="229"/>
      <c r="R1041" s="331"/>
      <c r="S1041" s="332"/>
      <c r="T1041" s="30"/>
      <c r="U1041" s="9"/>
      <c r="V1041" s="181" t="e">
        <f t="shared" si="58"/>
        <v>#DIV/0!</v>
      </c>
      <c r="W1041" s="9"/>
      <c r="X1041" s="47"/>
      <c r="Y1041" s="181">
        <f t="shared" si="59"/>
        <v>0</v>
      </c>
      <c r="Z1041" s="9"/>
      <c r="AA1041" s="9"/>
      <c r="AB1041" s="9"/>
      <c r="AC1041" s="9"/>
    </row>
    <row r="1042" spans="1:29" ht="14.25">
      <c r="A1042" s="10"/>
      <c r="B1042" s="9"/>
      <c r="C1042" s="11"/>
      <c r="D1042" s="9"/>
      <c r="E1042" s="9"/>
      <c r="F1042" s="9"/>
      <c r="G1042" s="76"/>
      <c r="H1042" s="13"/>
      <c r="I1042" s="9"/>
      <c r="J1042" s="9"/>
      <c r="K1042" s="226"/>
      <c r="L1042" s="359"/>
      <c r="M1042" s="175"/>
      <c r="N1042" s="227"/>
      <c r="O1042" s="227"/>
      <c r="P1042" s="85"/>
      <c r="Q1042" s="229"/>
      <c r="R1042" s="331"/>
      <c r="S1042" s="332"/>
      <c r="T1042" s="30"/>
      <c r="U1042" s="9"/>
      <c r="V1042" s="181" t="e">
        <f t="shared" si="58"/>
        <v>#DIV/0!</v>
      </c>
      <c r="W1042" s="9"/>
      <c r="X1042" s="47"/>
      <c r="Y1042" s="181">
        <f t="shared" si="59"/>
        <v>0</v>
      </c>
      <c r="Z1042" s="9"/>
      <c r="AA1042" s="9"/>
      <c r="AB1042" s="9"/>
      <c r="AC1042" s="9"/>
    </row>
    <row r="1043" spans="1:29" ht="14.25">
      <c r="A1043" s="10"/>
      <c r="B1043" s="9"/>
      <c r="C1043" s="11"/>
      <c r="D1043" s="9"/>
      <c r="E1043" s="9"/>
      <c r="F1043" s="9"/>
      <c r="G1043" s="76"/>
      <c r="H1043" s="13"/>
      <c r="I1043" s="9"/>
      <c r="J1043" s="9"/>
      <c r="K1043" s="226"/>
      <c r="L1043" s="359"/>
      <c r="M1043" s="175"/>
      <c r="N1043" s="227"/>
      <c r="O1043" s="227"/>
      <c r="P1043" s="85"/>
      <c r="Q1043" s="229"/>
      <c r="R1043" s="331"/>
      <c r="S1043" s="332"/>
      <c r="T1043" s="30"/>
      <c r="U1043" s="9"/>
      <c r="V1043" s="181" t="e">
        <f t="shared" si="58"/>
        <v>#DIV/0!</v>
      </c>
      <c r="W1043" s="9"/>
      <c r="X1043" s="47"/>
      <c r="Y1043" s="181">
        <f t="shared" si="59"/>
        <v>0</v>
      </c>
      <c r="Z1043" s="9"/>
      <c r="AA1043" s="9"/>
      <c r="AB1043" s="9"/>
      <c r="AC1043" s="9"/>
    </row>
    <row r="1044" spans="1:29" ht="14.25">
      <c r="A1044" s="10"/>
      <c r="B1044" s="9"/>
      <c r="C1044" s="11"/>
      <c r="D1044" s="9"/>
      <c r="E1044" s="9"/>
      <c r="F1044" s="9"/>
      <c r="G1044" s="76"/>
      <c r="H1044" s="13"/>
      <c r="I1044" s="9"/>
      <c r="J1044" s="9"/>
      <c r="K1044" s="226"/>
      <c r="L1044" s="359"/>
      <c r="M1044" s="175"/>
      <c r="N1044" s="227"/>
      <c r="O1044" s="227"/>
      <c r="P1044" s="85"/>
      <c r="Q1044" s="229"/>
      <c r="R1044" s="331"/>
      <c r="S1044" s="332"/>
      <c r="T1044" s="30"/>
      <c r="U1044" s="9"/>
      <c r="V1044" s="181" t="e">
        <f t="shared" si="58"/>
        <v>#DIV/0!</v>
      </c>
      <c r="W1044" s="9"/>
      <c r="X1044" s="47"/>
      <c r="Y1044" s="181">
        <f t="shared" si="59"/>
        <v>0</v>
      </c>
      <c r="Z1044" s="9"/>
      <c r="AA1044" s="9"/>
      <c r="AB1044" s="9"/>
      <c r="AC1044" s="9"/>
    </row>
    <row r="1045" spans="1:29" ht="14.25">
      <c r="A1045" s="10"/>
      <c r="B1045" s="9"/>
      <c r="C1045" s="11"/>
      <c r="D1045" s="9"/>
      <c r="E1045" s="9"/>
      <c r="F1045" s="9"/>
      <c r="G1045" s="76"/>
      <c r="H1045" s="13"/>
      <c r="I1045" s="9"/>
      <c r="J1045" s="9"/>
      <c r="K1045" s="226"/>
      <c r="L1045" s="359"/>
      <c r="M1045" s="175"/>
      <c r="N1045" s="227"/>
      <c r="O1045" s="227"/>
      <c r="P1045" s="85"/>
      <c r="Q1045" s="229"/>
      <c r="R1045" s="331"/>
      <c r="S1045" s="332"/>
      <c r="T1045" s="30"/>
      <c r="U1045" s="9"/>
      <c r="V1045" s="181" t="e">
        <f t="shared" si="58"/>
        <v>#DIV/0!</v>
      </c>
      <c r="W1045" s="9"/>
      <c r="X1045" s="47"/>
      <c r="Y1045" s="181">
        <f t="shared" si="59"/>
        <v>0</v>
      </c>
      <c r="Z1045" s="9"/>
      <c r="AA1045" s="9"/>
      <c r="AB1045" s="9"/>
      <c r="AC1045" s="9"/>
    </row>
    <row r="1046" spans="1:29" ht="14.25">
      <c r="A1046" s="10"/>
      <c r="B1046" s="9"/>
      <c r="C1046" s="11"/>
      <c r="D1046" s="9"/>
      <c r="E1046" s="9"/>
      <c r="F1046" s="9"/>
      <c r="G1046" s="76"/>
      <c r="H1046" s="13"/>
      <c r="I1046" s="9"/>
      <c r="J1046" s="9"/>
      <c r="K1046" s="226"/>
      <c r="L1046" s="359"/>
      <c r="M1046" s="175"/>
      <c r="N1046" s="227"/>
      <c r="O1046" s="227"/>
      <c r="P1046" s="85"/>
      <c r="Q1046" s="229"/>
      <c r="R1046" s="331"/>
      <c r="S1046" s="332"/>
      <c r="T1046" s="30"/>
      <c r="U1046" s="9"/>
      <c r="V1046" s="181" t="e">
        <f t="shared" si="58"/>
        <v>#DIV/0!</v>
      </c>
      <c r="W1046" s="9"/>
      <c r="X1046" s="47"/>
      <c r="Y1046" s="181">
        <f t="shared" si="59"/>
        <v>0</v>
      </c>
      <c r="Z1046" s="9"/>
      <c r="AA1046" s="9"/>
      <c r="AB1046" s="9"/>
      <c r="AC1046" s="9"/>
    </row>
    <row r="1047" spans="1:29" ht="14.25">
      <c r="A1047" s="10"/>
      <c r="B1047" s="9"/>
      <c r="C1047" s="11"/>
      <c r="D1047" s="9"/>
      <c r="E1047" s="9"/>
      <c r="F1047" s="9"/>
      <c r="G1047" s="76"/>
      <c r="H1047" s="13"/>
      <c r="I1047" s="9"/>
      <c r="J1047" s="9"/>
      <c r="K1047" s="226"/>
      <c r="L1047" s="359"/>
      <c r="M1047" s="175"/>
      <c r="N1047" s="227"/>
      <c r="O1047" s="227"/>
      <c r="P1047" s="85"/>
      <c r="Q1047" s="229"/>
      <c r="R1047" s="331"/>
      <c r="S1047" s="332"/>
      <c r="T1047" s="30"/>
      <c r="U1047" s="9"/>
      <c r="V1047" s="181" t="e">
        <f t="shared" ref="V1047:V1212" si="60">U1047/Y1047</f>
        <v>#DIV/0!</v>
      </c>
      <c r="W1047" s="9"/>
      <c r="X1047" s="47"/>
      <c r="Y1047" s="181">
        <f t="shared" si="59"/>
        <v>0</v>
      </c>
      <c r="Z1047" s="9"/>
      <c r="AA1047" s="9"/>
      <c r="AB1047" s="9"/>
      <c r="AC1047" s="9"/>
    </row>
    <row r="1048" spans="1:29" ht="14.25">
      <c r="A1048" s="10"/>
      <c r="B1048" s="9"/>
      <c r="C1048" s="11"/>
      <c r="D1048" s="9"/>
      <c r="E1048" s="9"/>
      <c r="F1048" s="9"/>
      <c r="G1048" s="76"/>
      <c r="H1048" s="13"/>
      <c r="I1048" s="9"/>
      <c r="J1048" s="9"/>
      <c r="K1048" s="226"/>
      <c r="L1048" s="359"/>
      <c r="M1048" s="175"/>
      <c r="N1048" s="227"/>
      <c r="O1048" s="227"/>
      <c r="P1048" s="85"/>
      <c r="Q1048" s="229"/>
      <c r="R1048" s="331"/>
      <c r="S1048" s="332"/>
      <c r="T1048" s="30"/>
      <c r="U1048" s="9"/>
      <c r="V1048" s="181" t="e">
        <f t="shared" si="60"/>
        <v>#DIV/0!</v>
      </c>
      <c r="W1048" s="9"/>
      <c r="X1048" s="47"/>
      <c r="Y1048" s="181">
        <f t="shared" si="59"/>
        <v>0</v>
      </c>
      <c r="Z1048" s="9"/>
      <c r="AA1048" s="9"/>
      <c r="AB1048" s="9"/>
      <c r="AC1048" s="9"/>
    </row>
    <row r="1049" spans="1:29" ht="14.25">
      <c r="A1049" s="10"/>
      <c r="B1049" s="9"/>
      <c r="C1049" s="11"/>
      <c r="D1049" s="9"/>
      <c r="E1049" s="9"/>
      <c r="F1049" s="9"/>
      <c r="G1049" s="76"/>
      <c r="H1049" s="13"/>
      <c r="I1049" s="9"/>
      <c r="J1049" s="9"/>
      <c r="K1049" s="226"/>
      <c r="L1049" s="359"/>
      <c r="M1049" s="175"/>
      <c r="N1049" s="227"/>
      <c r="O1049" s="227"/>
      <c r="P1049" s="85"/>
      <c r="Q1049" s="229"/>
      <c r="R1049" s="331"/>
      <c r="S1049" s="332"/>
      <c r="T1049" s="30"/>
      <c r="U1049" s="9"/>
      <c r="V1049" s="181" t="e">
        <f t="shared" si="60"/>
        <v>#DIV/0!</v>
      </c>
      <c r="W1049" s="9"/>
      <c r="X1049" s="47"/>
      <c r="Y1049" s="181">
        <f t="shared" si="59"/>
        <v>0</v>
      </c>
      <c r="Z1049" s="9"/>
      <c r="AA1049" s="9"/>
      <c r="AB1049" s="9"/>
      <c r="AC1049" s="9"/>
    </row>
    <row r="1050" spans="1:29" ht="14.25">
      <c r="A1050" s="10"/>
      <c r="B1050" s="9"/>
      <c r="C1050" s="11"/>
      <c r="D1050" s="9"/>
      <c r="E1050" s="9"/>
      <c r="F1050" s="9"/>
      <c r="G1050" s="76"/>
      <c r="H1050" s="13"/>
      <c r="I1050" s="9"/>
      <c r="J1050" s="9"/>
      <c r="K1050" s="226"/>
      <c r="L1050" s="359"/>
      <c r="M1050" s="175"/>
      <c r="N1050" s="227"/>
      <c r="O1050" s="227"/>
      <c r="P1050" s="85"/>
      <c r="Q1050" s="229"/>
      <c r="R1050" s="331"/>
      <c r="S1050" s="332"/>
      <c r="T1050" s="30"/>
      <c r="U1050" s="9"/>
      <c r="V1050" s="181" t="e">
        <f t="shared" si="60"/>
        <v>#DIV/0!</v>
      </c>
      <c r="W1050" s="9"/>
      <c r="X1050" s="47"/>
      <c r="Y1050" s="181">
        <f t="shared" si="59"/>
        <v>0</v>
      </c>
      <c r="Z1050" s="9"/>
      <c r="AA1050" s="9"/>
      <c r="AB1050" s="9"/>
      <c r="AC1050" s="9"/>
    </row>
    <row r="1051" spans="1:29" ht="14.25">
      <c r="A1051" s="10"/>
      <c r="B1051" s="9"/>
      <c r="C1051" s="11"/>
      <c r="D1051" s="9"/>
      <c r="E1051" s="9"/>
      <c r="F1051" s="9"/>
      <c r="G1051" s="76"/>
      <c r="H1051" s="13"/>
      <c r="I1051" s="9"/>
      <c r="J1051" s="9"/>
      <c r="K1051" s="226"/>
      <c r="L1051" s="359"/>
      <c r="M1051" s="175"/>
      <c r="N1051" s="227"/>
      <c r="O1051" s="227"/>
      <c r="P1051" s="85"/>
      <c r="Q1051" s="229"/>
      <c r="R1051" s="331"/>
      <c r="S1051" s="332"/>
      <c r="T1051" s="30"/>
      <c r="U1051" s="9"/>
      <c r="V1051" s="181" t="e">
        <f t="shared" si="60"/>
        <v>#DIV/0!</v>
      </c>
      <c r="W1051" s="9"/>
      <c r="X1051" s="47"/>
      <c r="Y1051" s="181">
        <f t="shared" si="59"/>
        <v>0</v>
      </c>
      <c r="Z1051" s="9"/>
      <c r="AA1051" s="9"/>
      <c r="AB1051" s="9"/>
      <c r="AC1051" s="9"/>
    </row>
    <row r="1052" spans="1:29" ht="14.25">
      <c r="A1052" s="10"/>
      <c r="B1052" s="9"/>
      <c r="C1052" s="11"/>
      <c r="D1052" s="9"/>
      <c r="E1052" s="9"/>
      <c r="F1052" s="9"/>
      <c r="G1052" s="76"/>
      <c r="H1052" s="13"/>
      <c r="I1052" s="9"/>
      <c r="J1052" s="9"/>
      <c r="K1052" s="226"/>
      <c r="L1052" s="359"/>
      <c r="M1052" s="175"/>
      <c r="N1052" s="227"/>
      <c r="O1052" s="227"/>
      <c r="P1052" s="85"/>
      <c r="Q1052" s="229"/>
      <c r="R1052" s="331"/>
      <c r="S1052" s="332"/>
      <c r="T1052" s="30"/>
      <c r="U1052" s="9"/>
      <c r="V1052" s="181" t="e">
        <f t="shared" si="60"/>
        <v>#DIV/0!</v>
      </c>
      <c r="W1052" s="9"/>
      <c r="X1052" s="47"/>
      <c r="Y1052" s="181">
        <f t="shared" si="59"/>
        <v>0</v>
      </c>
      <c r="Z1052" s="9"/>
      <c r="AA1052" s="9"/>
      <c r="AB1052" s="9"/>
      <c r="AC1052" s="9"/>
    </row>
    <row r="1053" spans="1:29" ht="14.25">
      <c r="A1053" s="10"/>
      <c r="B1053" s="9"/>
      <c r="C1053" s="11"/>
      <c r="D1053" s="9"/>
      <c r="E1053" s="9"/>
      <c r="F1053" s="9"/>
      <c r="G1053" s="76"/>
      <c r="H1053" s="13"/>
      <c r="I1053" s="9"/>
      <c r="J1053" s="9"/>
      <c r="K1053" s="226"/>
      <c r="L1053" s="359"/>
      <c r="M1053" s="175"/>
      <c r="N1053" s="227"/>
      <c r="O1053" s="227"/>
      <c r="P1053" s="85"/>
      <c r="Q1053" s="229"/>
      <c r="R1053" s="331"/>
      <c r="S1053" s="332"/>
      <c r="T1053" s="30"/>
      <c r="U1053" s="9"/>
      <c r="V1053" s="181" t="e">
        <f t="shared" si="60"/>
        <v>#DIV/0!</v>
      </c>
      <c r="W1053" s="9"/>
      <c r="X1053" s="47"/>
      <c r="Y1053" s="181">
        <f t="shared" si="59"/>
        <v>0</v>
      </c>
      <c r="Z1053" s="9"/>
      <c r="AA1053" s="9"/>
      <c r="AB1053" s="9"/>
      <c r="AC1053" s="9"/>
    </row>
    <row r="1054" spans="1:29" ht="14.25">
      <c r="A1054" s="10"/>
      <c r="B1054" s="9"/>
      <c r="C1054" s="11"/>
      <c r="D1054" s="9"/>
      <c r="E1054" s="9"/>
      <c r="F1054" s="9"/>
      <c r="G1054" s="76"/>
      <c r="H1054" s="13"/>
      <c r="I1054" s="9"/>
      <c r="J1054" s="9"/>
      <c r="K1054" s="226"/>
      <c r="L1054" s="359"/>
      <c r="M1054" s="175"/>
      <c r="N1054" s="227"/>
      <c r="O1054" s="227"/>
      <c r="P1054" s="85"/>
      <c r="Q1054" s="229"/>
      <c r="R1054" s="331"/>
      <c r="S1054" s="332"/>
      <c r="T1054" s="30"/>
      <c r="U1054" s="9"/>
      <c r="V1054" s="181" t="e">
        <f t="shared" si="60"/>
        <v>#DIV/0!</v>
      </c>
      <c r="W1054" s="9"/>
      <c r="X1054" s="47"/>
      <c r="Y1054" s="181">
        <f t="shared" si="59"/>
        <v>0</v>
      </c>
      <c r="Z1054" s="9"/>
      <c r="AA1054" s="9"/>
      <c r="AB1054" s="9"/>
      <c r="AC1054" s="9"/>
    </row>
    <row r="1055" spans="1:29" ht="14.25">
      <c r="A1055" s="10"/>
      <c r="B1055" s="9"/>
      <c r="C1055" s="11"/>
      <c r="D1055" s="9"/>
      <c r="E1055" s="9"/>
      <c r="F1055" s="9"/>
      <c r="G1055" s="76"/>
      <c r="H1055" s="13"/>
      <c r="I1055" s="9"/>
      <c r="J1055" s="9"/>
      <c r="K1055" s="226"/>
      <c r="L1055" s="359"/>
      <c r="M1055" s="175"/>
      <c r="N1055" s="227"/>
      <c r="O1055" s="227"/>
      <c r="P1055" s="85"/>
      <c r="Q1055" s="229"/>
      <c r="R1055" s="331"/>
      <c r="S1055" s="332"/>
      <c r="T1055" s="30"/>
      <c r="U1055" s="9"/>
      <c r="V1055" s="181" t="e">
        <f t="shared" si="60"/>
        <v>#DIV/0!</v>
      </c>
      <c r="W1055" s="9"/>
      <c r="X1055" s="47"/>
      <c r="Y1055" s="181">
        <f t="shared" si="59"/>
        <v>0</v>
      </c>
      <c r="Z1055" s="9"/>
      <c r="AA1055" s="9"/>
      <c r="AB1055" s="9"/>
      <c r="AC1055" s="9"/>
    </row>
    <row r="1056" spans="1:29" ht="14.25">
      <c r="A1056" s="10"/>
      <c r="B1056" s="9"/>
      <c r="C1056" s="11"/>
      <c r="D1056" s="9"/>
      <c r="E1056" s="9"/>
      <c r="F1056" s="9"/>
      <c r="G1056" s="76"/>
      <c r="H1056" s="13"/>
      <c r="I1056" s="9"/>
      <c r="J1056" s="9"/>
      <c r="K1056" s="226"/>
      <c r="L1056" s="359"/>
      <c r="M1056" s="175"/>
      <c r="N1056" s="227"/>
      <c r="O1056" s="227"/>
      <c r="P1056" s="85"/>
      <c r="Q1056" s="229"/>
      <c r="R1056" s="331"/>
      <c r="S1056" s="332"/>
      <c r="T1056" s="30"/>
      <c r="U1056" s="9"/>
      <c r="V1056" s="181" t="e">
        <f t="shared" si="60"/>
        <v>#DIV/0!</v>
      </c>
      <c r="W1056" s="9"/>
      <c r="X1056" s="47"/>
      <c r="Y1056" s="181">
        <f t="shared" si="59"/>
        <v>0</v>
      </c>
      <c r="Z1056" s="9"/>
      <c r="AA1056" s="9"/>
      <c r="AB1056" s="9"/>
      <c r="AC1056" s="9"/>
    </row>
    <row r="1057" spans="1:29" ht="14.25">
      <c r="A1057" s="10"/>
      <c r="B1057" s="9"/>
      <c r="C1057" s="11"/>
      <c r="D1057" s="9"/>
      <c r="E1057" s="9"/>
      <c r="F1057" s="9"/>
      <c r="G1057" s="76"/>
      <c r="H1057" s="13"/>
      <c r="I1057" s="9"/>
      <c r="J1057" s="9"/>
      <c r="K1057" s="226"/>
      <c r="L1057" s="359"/>
      <c r="M1057" s="175"/>
      <c r="N1057" s="227"/>
      <c r="O1057" s="227"/>
      <c r="P1057" s="85"/>
      <c r="Q1057" s="229"/>
      <c r="R1057" s="331"/>
      <c r="S1057" s="332"/>
      <c r="T1057" s="30"/>
      <c r="U1057" s="9"/>
      <c r="V1057" s="181" t="e">
        <f t="shared" si="60"/>
        <v>#DIV/0!</v>
      </c>
      <c r="W1057" s="9"/>
      <c r="X1057" s="47"/>
      <c r="Y1057" s="181">
        <f t="shared" si="59"/>
        <v>0</v>
      </c>
      <c r="Z1057" s="9"/>
      <c r="AA1057" s="9"/>
      <c r="AB1057" s="9"/>
      <c r="AC1057" s="9"/>
    </row>
    <row r="1058" spans="1:29" ht="14.25">
      <c r="A1058" s="10"/>
      <c r="B1058" s="9"/>
      <c r="C1058" s="11"/>
      <c r="D1058" s="9"/>
      <c r="E1058" s="9"/>
      <c r="F1058" s="9"/>
      <c r="G1058" s="76"/>
      <c r="H1058" s="13"/>
      <c r="I1058" s="9"/>
      <c r="J1058" s="9"/>
      <c r="K1058" s="226"/>
      <c r="L1058" s="359"/>
      <c r="M1058" s="175"/>
      <c r="N1058" s="227"/>
      <c r="O1058" s="227"/>
      <c r="P1058" s="85"/>
      <c r="Q1058" s="229"/>
      <c r="R1058" s="331"/>
      <c r="S1058" s="332"/>
      <c r="T1058" s="30"/>
      <c r="U1058" s="9"/>
      <c r="V1058" s="181" t="e">
        <f t="shared" si="60"/>
        <v>#DIV/0!</v>
      </c>
      <c r="W1058" s="9"/>
      <c r="X1058" s="47"/>
      <c r="Y1058" s="181">
        <f t="shared" si="59"/>
        <v>0</v>
      </c>
      <c r="Z1058" s="9"/>
      <c r="AA1058" s="9"/>
      <c r="AB1058" s="9"/>
      <c r="AC1058" s="9"/>
    </row>
    <row r="1059" spans="1:29" ht="14.25">
      <c r="A1059" s="10"/>
      <c r="B1059" s="9"/>
      <c r="C1059" s="11"/>
      <c r="D1059" s="9"/>
      <c r="E1059" s="9"/>
      <c r="F1059" s="9"/>
      <c r="G1059" s="76"/>
      <c r="H1059" s="13"/>
      <c r="I1059" s="9"/>
      <c r="J1059" s="9"/>
      <c r="K1059" s="226"/>
      <c r="L1059" s="359"/>
      <c r="M1059" s="175"/>
      <c r="N1059" s="227"/>
      <c r="O1059" s="227"/>
      <c r="P1059" s="85"/>
      <c r="Q1059" s="229"/>
      <c r="R1059" s="331"/>
      <c r="S1059" s="332"/>
      <c r="T1059" s="30"/>
      <c r="U1059" s="9"/>
      <c r="V1059" s="181" t="e">
        <f t="shared" si="60"/>
        <v>#DIV/0!</v>
      </c>
      <c r="W1059" s="9"/>
      <c r="X1059" s="47"/>
      <c r="Y1059" s="181">
        <f t="shared" si="59"/>
        <v>0</v>
      </c>
      <c r="Z1059" s="9"/>
      <c r="AA1059" s="9"/>
      <c r="AB1059" s="9"/>
      <c r="AC1059" s="9"/>
    </row>
    <row r="1060" spans="1:29" ht="14.25">
      <c r="A1060" s="10"/>
      <c r="B1060" s="9"/>
      <c r="C1060" s="11"/>
      <c r="D1060" s="9"/>
      <c r="E1060" s="9"/>
      <c r="F1060" s="9"/>
      <c r="G1060" s="76"/>
      <c r="H1060" s="13"/>
      <c r="I1060" s="9"/>
      <c r="J1060" s="9"/>
      <c r="K1060" s="226"/>
      <c r="L1060" s="359"/>
      <c r="M1060" s="175"/>
      <c r="N1060" s="227"/>
      <c r="O1060" s="227"/>
      <c r="P1060" s="85"/>
      <c r="Q1060" s="229"/>
      <c r="R1060" s="331"/>
      <c r="S1060" s="332"/>
      <c r="T1060" s="30"/>
      <c r="U1060" s="9"/>
      <c r="V1060" s="181" t="e">
        <f t="shared" si="60"/>
        <v>#DIV/0!</v>
      </c>
      <c r="W1060" s="9"/>
      <c r="X1060" s="47"/>
      <c r="Y1060" s="181">
        <f t="shared" si="59"/>
        <v>0</v>
      </c>
      <c r="Z1060" s="9"/>
      <c r="AA1060" s="9"/>
      <c r="AB1060" s="9"/>
      <c r="AC1060" s="9"/>
    </row>
    <row r="1061" spans="1:29" ht="14.25">
      <c r="A1061" s="10"/>
      <c r="B1061" s="9"/>
      <c r="C1061" s="11"/>
      <c r="D1061" s="9"/>
      <c r="E1061" s="9"/>
      <c r="F1061" s="9"/>
      <c r="G1061" s="76"/>
      <c r="H1061" s="13"/>
      <c r="I1061" s="9"/>
      <c r="J1061" s="9"/>
      <c r="K1061" s="226"/>
      <c r="L1061" s="359"/>
      <c r="M1061" s="175"/>
      <c r="N1061" s="227"/>
      <c r="O1061" s="227"/>
      <c r="P1061" s="85"/>
      <c r="Q1061" s="229"/>
      <c r="R1061" s="331"/>
      <c r="S1061" s="332"/>
      <c r="T1061" s="30"/>
      <c r="U1061" s="9"/>
      <c r="V1061" s="181" t="e">
        <f t="shared" si="60"/>
        <v>#DIV/0!</v>
      </c>
      <c r="W1061" s="9"/>
      <c r="X1061" s="47"/>
      <c r="Y1061" s="181">
        <f t="shared" si="59"/>
        <v>0</v>
      </c>
      <c r="Z1061" s="9"/>
      <c r="AA1061" s="9"/>
      <c r="AB1061" s="9"/>
      <c r="AC1061" s="9"/>
    </row>
    <row r="1062" spans="1:29" ht="14.25">
      <c r="A1062" s="10"/>
      <c r="B1062" s="9"/>
      <c r="C1062" s="11"/>
      <c r="D1062" s="9"/>
      <c r="E1062" s="9"/>
      <c r="F1062" s="9"/>
      <c r="G1062" s="76"/>
      <c r="H1062" s="13"/>
      <c r="I1062" s="9"/>
      <c r="J1062" s="9"/>
      <c r="K1062" s="226"/>
      <c r="L1062" s="359"/>
      <c r="M1062" s="175"/>
      <c r="N1062" s="227"/>
      <c r="O1062" s="227"/>
      <c r="P1062" s="85"/>
      <c r="Q1062" s="229"/>
      <c r="R1062" s="331"/>
      <c r="S1062" s="332"/>
      <c r="T1062" s="30"/>
      <c r="U1062" s="9"/>
      <c r="V1062" s="181" t="e">
        <f t="shared" si="60"/>
        <v>#DIV/0!</v>
      </c>
      <c r="W1062" s="9"/>
      <c r="X1062" s="47"/>
      <c r="Y1062" s="181">
        <f t="shared" si="59"/>
        <v>0</v>
      </c>
      <c r="Z1062" s="9"/>
      <c r="AA1062" s="9"/>
      <c r="AB1062" s="9"/>
      <c r="AC1062" s="9"/>
    </row>
    <row r="1063" spans="1:29" ht="14.25">
      <c r="A1063" s="10"/>
      <c r="B1063" s="9"/>
      <c r="C1063" s="11"/>
      <c r="D1063" s="9"/>
      <c r="E1063" s="9"/>
      <c r="F1063" s="9"/>
      <c r="G1063" s="76"/>
      <c r="H1063" s="13"/>
      <c r="I1063" s="9"/>
      <c r="J1063" s="9"/>
      <c r="K1063" s="226"/>
      <c r="L1063" s="359"/>
      <c r="M1063" s="175"/>
      <c r="N1063" s="227"/>
      <c r="O1063" s="227"/>
      <c r="P1063" s="85"/>
      <c r="Q1063" s="229"/>
      <c r="R1063" s="331"/>
      <c r="S1063" s="332"/>
      <c r="T1063" s="30"/>
      <c r="U1063" s="9"/>
      <c r="V1063" s="181" t="e">
        <f t="shared" si="60"/>
        <v>#DIV/0!</v>
      </c>
      <c r="W1063" s="9"/>
      <c r="X1063" s="47"/>
      <c r="Y1063" s="181">
        <f t="shared" si="59"/>
        <v>0</v>
      </c>
      <c r="Z1063" s="9"/>
      <c r="AA1063" s="9"/>
      <c r="AB1063" s="9"/>
      <c r="AC1063" s="9"/>
    </row>
    <row r="1064" spans="1:29" ht="14.25">
      <c r="A1064" s="10"/>
      <c r="B1064" s="9"/>
      <c r="C1064" s="11"/>
      <c r="D1064" s="9"/>
      <c r="E1064" s="9"/>
      <c r="F1064" s="9"/>
      <c r="G1064" s="76"/>
      <c r="H1064" s="13"/>
      <c r="I1064" s="9"/>
      <c r="J1064" s="9"/>
      <c r="K1064" s="226"/>
      <c r="L1064" s="359"/>
      <c r="M1064" s="175"/>
      <c r="N1064" s="227"/>
      <c r="O1064" s="227"/>
      <c r="P1064" s="85"/>
      <c r="Q1064" s="229"/>
      <c r="R1064" s="331"/>
      <c r="S1064" s="332"/>
      <c r="T1064" s="30"/>
      <c r="U1064" s="9"/>
      <c r="V1064" s="181" t="e">
        <f t="shared" si="60"/>
        <v>#DIV/0!</v>
      </c>
      <c r="W1064" s="9"/>
      <c r="X1064" s="47"/>
      <c r="Y1064" s="181">
        <f t="shared" si="59"/>
        <v>0</v>
      </c>
      <c r="Z1064" s="9"/>
      <c r="AA1064" s="9"/>
      <c r="AB1064" s="9"/>
      <c r="AC1064" s="9"/>
    </row>
    <row r="1065" spans="1:29" ht="14.25">
      <c r="A1065" s="10"/>
      <c r="B1065" s="9"/>
      <c r="C1065" s="11"/>
      <c r="D1065" s="9"/>
      <c r="E1065" s="9"/>
      <c r="F1065" s="9"/>
      <c r="G1065" s="76"/>
      <c r="H1065" s="13"/>
      <c r="I1065" s="9"/>
      <c r="J1065" s="9"/>
      <c r="K1065" s="226"/>
      <c r="L1065" s="359"/>
      <c r="M1065" s="175"/>
      <c r="N1065" s="227"/>
      <c r="O1065" s="227"/>
      <c r="P1065" s="85"/>
      <c r="Q1065" s="229"/>
      <c r="R1065" s="331"/>
      <c r="S1065" s="332"/>
      <c r="T1065" s="30"/>
      <c r="U1065" s="9"/>
      <c r="V1065" s="181" t="e">
        <f t="shared" si="60"/>
        <v>#DIV/0!</v>
      </c>
      <c r="W1065" s="9"/>
      <c r="X1065" s="47"/>
      <c r="Y1065" s="181">
        <f t="shared" si="59"/>
        <v>0</v>
      </c>
      <c r="Z1065" s="9"/>
      <c r="AA1065" s="9"/>
      <c r="AB1065" s="9"/>
      <c r="AC1065" s="9"/>
    </row>
    <row r="1066" spans="1:29" ht="14.25">
      <c r="A1066" s="10"/>
      <c r="B1066" s="9"/>
      <c r="C1066" s="11"/>
      <c r="D1066" s="9"/>
      <c r="E1066" s="9"/>
      <c r="F1066" s="9"/>
      <c r="G1066" s="76"/>
      <c r="H1066" s="13"/>
      <c r="I1066" s="9"/>
      <c r="J1066" s="9"/>
      <c r="K1066" s="226"/>
      <c r="L1066" s="359"/>
      <c r="M1066" s="175"/>
      <c r="N1066" s="227"/>
      <c r="O1066" s="227"/>
      <c r="P1066" s="85"/>
      <c r="Q1066" s="229"/>
      <c r="R1066" s="331"/>
      <c r="S1066" s="332"/>
      <c r="T1066" s="30"/>
      <c r="U1066" s="9"/>
      <c r="V1066" s="181" t="e">
        <f t="shared" si="60"/>
        <v>#DIV/0!</v>
      </c>
      <c r="W1066" s="9"/>
      <c r="X1066" s="47"/>
      <c r="Y1066" s="181">
        <f t="shared" si="59"/>
        <v>0</v>
      </c>
      <c r="Z1066" s="9"/>
      <c r="AA1066" s="9"/>
      <c r="AB1066" s="9"/>
      <c r="AC1066" s="9"/>
    </row>
    <row r="1067" spans="1:29" ht="14.25">
      <c r="A1067" s="10"/>
      <c r="B1067" s="9"/>
      <c r="C1067" s="11"/>
      <c r="D1067" s="9"/>
      <c r="E1067" s="9"/>
      <c r="F1067" s="9"/>
      <c r="G1067" s="76"/>
      <c r="H1067" s="13"/>
      <c r="I1067" s="9"/>
      <c r="J1067" s="9"/>
      <c r="K1067" s="226"/>
      <c r="L1067" s="359"/>
      <c r="M1067" s="175"/>
      <c r="N1067" s="227"/>
      <c r="O1067" s="227"/>
      <c r="P1067" s="85"/>
      <c r="Q1067" s="229"/>
      <c r="R1067" s="331"/>
      <c r="S1067" s="332"/>
      <c r="T1067" s="30"/>
      <c r="U1067" s="9"/>
      <c r="V1067" s="181" t="e">
        <f t="shared" si="60"/>
        <v>#DIV/0!</v>
      </c>
      <c r="W1067" s="9"/>
      <c r="X1067" s="47"/>
      <c r="Y1067" s="181">
        <f t="shared" si="59"/>
        <v>0</v>
      </c>
      <c r="Z1067" s="9"/>
      <c r="AA1067" s="9"/>
      <c r="AB1067" s="9"/>
      <c r="AC1067" s="9"/>
    </row>
    <row r="1068" spans="1:29" ht="14.25">
      <c r="A1068" s="10"/>
      <c r="B1068" s="9"/>
      <c r="C1068" s="11"/>
      <c r="D1068" s="9"/>
      <c r="E1068" s="9"/>
      <c r="F1068" s="9"/>
      <c r="G1068" s="76"/>
      <c r="H1068" s="13"/>
      <c r="I1068" s="9"/>
      <c r="J1068" s="9"/>
      <c r="K1068" s="226"/>
      <c r="L1068" s="359"/>
      <c r="M1068" s="175"/>
      <c r="N1068" s="227"/>
      <c r="O1068" s="227"/>
      <c r="P1068" s="85"/>
      <c r="Q1068" s="229"/>
      <c r="R1068" s="331"/>
      <c r="S1068" s="332"/>
      <c r="T1068" s="30"/>
      <c r="U1068" s="9"/>
      <c r="V1068" s="181" t="e">
        <f t="shared" si="60"/>
        <v>#DIV/0!</v>
      </c>
      <c r="W1068" s="9"/>
      <c r="X1068" s="47"/>
      <c r="Y1068" s="181">
        <f t="shared" si="59"/>
        <v>0</v>
      </c>
      <c r="Z1068" s="9"/>
      <c r="AA1068" s="9"/>
      <c r="AB1068" s="9"/>
      <c r="AC1068" s="9"/>
    </row>
    <row r="1069" spans="1:29" ht="14.25">
      <c r="A1069" s="10"/>
      <c r="B1069" s="9"/>
      <c r="C1069" s="11"/>
      <c r="D1069" s="9"/>
      <c r="E1069" s="9"/>
      <c r="F1069" s="9"/>
      <c r="G1069" s="76"/>
      <c r="H1069" s="13"/>
      <c r="I1069" s="9"/>
      <c r="J1069" s="9"/>
      <c r="K1069" s="226"/>
      <c r="L1069" s="359"/>
      <c r="M1069" s="175"/>
      <c r="N1069" s="227"/>
      <c r="O1069" s="227"/>
      <c r="P1069" s="85"/>
      <c r="Q1069" s="229"/>
      <c r="R1069" s="331"/>
      <c r="S1069" s="332"/>
      <c r="T1069" s="30"/>
      <c r="U1069" s="9"/>
      <c r="V1069" s="181" t="e">
        <f t="shared" si="60"/>
        <v>#DIV/0!</v>
      </c>
      <c r="W1069" s="9"/>
      <c r="X1069" s="47"/>
      <c r="Y1069" s="181">
        <f t="shared" si="59"/>
        <v>0</v>
      </c>
      <c r="Z1069" s="9"/>
      <c r="AA1069" s="9"/>
      <c r="AB1069" s="9"/>
      <c r="AC1069" s="9"/>
    </row>
    <row r="1070" spans="1:29" ht="14.25">
      <c r="A1070" s="10"/>
      <c r="B1070" s="9"/>
      <c r="C1070" s="11"/>
      <c r="D1070" s="9"/>
      <c r="E1070" s="9"/>
      <c r="F1070" s="9"/>
      <c r="G1070" s="76"/>
      <c r="H1070" s="13"/>
      <c r="I1070" s="9"/>
      <c r="J1070" s="9"/>
      <c r="K1070" s="226"/>
      <c r="L1070" s="359"/>
      <c r="M1070" s="175"/>
      <c r="N1070" s="227"/>
      <c r="O1070" s="227"/>
      <c r="P1070" s="85"/>
      <c r="Q1070" s="229"/>
      <c r="R1070" s="331"/>
      <c r="S1070" s="332"/>
      <c r="T1070" s="30"/>
      <c r="U1070" s="9"/>
      <c r="V1070" s="181" t="e">
        <f t="shared" si="60"/>
        <v>#DIV/0!</v>
      </c>
      <c r="W1070" s="9"/>
      <c r="X1070" s="47"/>
      <c r="Y1070" s="181">
        <f t="shared" si="59"/>
        <v>0</v>
      </c>
      <c r="Z1070" s="9"/>
      <c r="AA1070" s="9"/>
      <c r="AB1070" s="9"/>
      <c r="AC1070" s="9"/>
    </row>
    <row r="1071" spans="1:29" ht="14.25">
      <c r="A1071" s="10"/>
      <c r="B1071" s="9"/>
      <c r="C1071" s="11"/>
      <c r="D1071" s="9"/>
      <c r="E1071" s="9"/>
      <c r="F1071" s="9"/>
      <c r="G1071" s="76"/>
      <c r="H1071" s="13"/>
      <c r="I1071" s="9"/>
      <c r="J1071" s="9"/>
      <c r="K1071" s="226"/>
      <c r="L1071" s="359"/>
      <c r="M1071" s="175"/>
      <c r="N1071" s="227"/>
      <c r="O1071" s="227"/>
      <c r="P1071" s="85"/>
      <c r="Q1071" s="229"/>
      <c r="R1071" s="331"/>
      <c r="S1071" s="332"/>
      <c r="T1071" s="30"/>
      <c r="U1071" s="9"/>
      <c r="V1071" s="181" t="e">
        <f t="shared" si="60"/>
        <v>#DIV/0!</v>
      </c>
      <c r="W1071" s="9"/>
      <c r="X1071" s="47"/>
      <c r="Y1071" s="181">
        <f t="shared" si="59"/>
        <v>0</v>
      </c>
      <c r="Z1071" s="9"/>
      <c r="AA1071" s="9"/>
      <c r="AB1071" s="9"/>
      <c r="AC1071" s="9"/>
    </row>
    <row r="1072" spans="1:29" ht="14.25">
      <c r="A1072" s="10"/>
      <c r="B1072" s="9"/>
      <c r="C1072" s="11"/>
      <c r="D1072" s="9"/>
      <c r="E1072" s="9"/>
      <c r="F1072" s="9"/>
      <c r="G1072" s="76"/>
      <c r="H1072" s="13"/>
      <c r="I1072" s="9"/>
      <c r="J1072" s="9"/>
      <c r="K1072" s="226"/>
      <c r="L1072" s="359"/>
      <c r="M1072" s="175"/>
      <c r="N1072" s="227"/>
      <c r="O1072" s="227"/>
      <c r="P1072" s="85"/>
      <c r="Q1072" s="229"/>
      <c r="R1072" s="331"/>
      <c r="S1072" s="332"/>
      <c r="T1072" s="30"/>
      <c r="U1072" s="9"/>
      <c r="V1072" s="181" t="e">
        <f t="shared" si="60"/>
        <v>#DIV/0!</v>
      </c>
      <c r="W1072" s="9"/>
      <c r="X1072" s="47"/>
      <c r="Y1072" s="181">
        <f t="shared" si="59"/>
        <v>0</v>
      </c>
      <c r="Z1072" s="9"/>
      <c r="AA1072" s="9"/>
      <c r="AB1072" s="9"/>
      <c r="AC1072" s="9"/>
    </row>
    <row r="1073" spans="1:29" ht="14.25">
      <c r="A1073" s="10"/>
      <c r="B1073" s="9"/>
      <c r="C1073" s="11"/>
      <c r="D1073" s="9"/>
      <c r="E1073" s="9"/>
      <c r="F1073" s="9"/>
      <c r="G1073" s="76"/>
      <c r="H1073" s="13"/>
      <c r="I1073" s="9"/>
      <c r="J1073" s="9"/>
      <c r="K1073" s="226"/>
      <c r="L1073" s="359"/>
      <c r="M1073" s="175"/>
      <c r="N1073" s="227"/>
      <c r="O1073" s="227"/>
      <c r="P1073" s="85"/>
      <c r="Q1073" s="229"/>
      <c r="R1073" s="331"/>
      <c r="S1073" s="332"/>
      <c r="T1073" s="30"/>
      <c r="U1073" s="9"/>
      <c r="V1073" s="181" t="e">
        <f t="shared" si="60"/>
        <v>#DIV/0!</v>
      </c>
      <c r="W1073" s="9"/>
      <c r="X1073" s="47"/>
      <c r="Y1073" s="181">
        <f t="shared" si="59"/>
        <v>0</v>
      </c>
      <c r="Z1073" s="9"/>
      <c r="AA1073" s="9"/>
      <c r="AB1073" s="9"/>
      <c r="AC1073" s="9"/>
    </row>
    <row r="1074" spans="1:29" ht="14.25">
      <c r="A1074" s="10"/>
      <c r="B1074" s="9"/>
      <c r="C1074" s="11"/>
      <c r="D1074" s="9"/>
      <c r="E1074" s="9"/>
      <c r="F1074" s="9"/>
      <c r="G1074" s="76"/>
      <c r="H1074" s="13"/>
      <c r="I1074" s="9"/>
      <c r="J1074" s="9"/>
      <c r="K1074" s="226"/>
      <c r="L1074" s="359"/>
      <c r="M1074" s="175"/>
      <c r="N1074" s="227"/>
      <c r="O1074" s="227"/>
      <c r="P1074" s="85"/>
      <c r="Q1074" s="229"/>
      <c r="R1074" s="331"/>
      <c r="S1074" s="332"/>
      <c r="T1074" s="30"/>
      <c r="U1074" s="9"/>
      <c r="V1074" s="181" t="e">
        <f t="shared" si="60"/>
        <v>#DIV/0!</v>
      </c>
      <c r="W1074" s="9"/>
      <c r="X1074" s="47"/>
      <c r="Y1074" s="181">
        <f t="shared" si="59"/>
        <v>0</v>
      </c>
      <c r="Z1074" s="9"/>
      <c r="AA1074" s="9"/>
      <c r="AB1074" s="9"/>
      <c r="AC1074" s="9"/>
    </row>
    <row r="1075" spans="1:29" ht="14.25">
      <c r="A1075" s="10"/>
      <c r="B1075" s="9"/>
      <c r="C1075" s="11"/>
      <c r="D1075" s="9"/>
      <c r="E1075" s="9"/>
      <c r="F1075" s="9"/>
      <c r="G1075" s="76"/>
      <c r="H1075" s="13"/>
      <c r="I1075" s="9"/>
      <c r="J1075" s="9"/>
      <c r="K1075" s="226"/>
      <c r="L1075" s="359"/>
      <c r="M1075" s="175"/>
      <c r="N1075" s="227"/>
      <c r="O1075" s="227"/>
      <c r="P1075" s="85"/>
      <c r="Q1075" s="229"/>
      <c r="R1075" s="331"/>
      <c r="S1075" s="332"/>
      <c r="T1075" s="30"/>
      <c r="U1075" s="9"/>
      <c r="V1075" s="181" t="e">
        <f t="shared" si="60"/>
        <v>#DIV/0!</v>
      </c>
      <c r="W1075" s="9"/>
      <c r="X1075" s="47"/>
      <c r="Y1075" s="181">
        <f t="shared" si="59"/>
        <v>0</v>
      </c>
      <c r="Z1075" s="9"/>
      <c r="AA1075" s="9"/>
      <c r="AB1075" s="9"/>
      <c r="AC1075" s="9"/>
    </row>
    <row r="1076" spans="1:29" ht="14.25">
      <c r="A1076" s="10"/>
      <c r="B1076" s="9"/>
      <c r="C1076" s="11"/>
      <c r="D1076" s="9"/>
      <c r="E1076" s="9"/>
      <c r="F1076" s="9"/>
      <c r="G1076" s="76"/>
      <c r="H1076" s="13"/>
      <c r="I1076" s="9"/>
      <c r="J1076" s="9"/>
      <c r="K1076" s="226"/>
      <c r="L1076" s="359"/>
      <c r="M1076" s="175"/>
      <c r="N1076" s="227"/>
      <c r="O1076" s="227"/>
      <c r="P1076" s="85"/>
      <c r="Q1076" s="229"/>
      <c r="R1076" s="331"/>
      <c r="S1076" s="332"/>
      <c r="T1076" s="30"/>
      <c r="U1076" s="9"/>
      <c r="V1076" s="181" t="e">
        <f t="shared" si="60"/>
        <v>#DIV/0!</v>
      </c>
      <c r="W1076" s="9"/>
      <c r="X1076" s="47"/>
      <c r="Y1076" s="181">
        <f t="shared" si="59"/>
        <v>0</v>
      </c>
      <c r="Z1076" s="9"/>
      <c r="AA1076" s="9"/>
      <c r="AB1076" s="9"/>
      <c r="AC1076" s="9"/>
    </row>
    <row r="1077" spans="1:29" ht="14.25">
      <c r="A1077" s="10"/>
      <c r="B1077" s="9"/>
      <c r="C1077" s="11"/>
      <c r="D1077" s="9"/>
      <c r="E1077" s="9"/>
      <c r="F1077" s="9"/>
      <c r="G1077" s="76"/>
      <c r="H1077" s="13"/>
      <c r="I1077" s="9"/>
      <c r="J1077" s="9"/>
      <c r="K1077" s="226"/>
      <c r="L1077" s="359"/>
      <c r="M1077" s="175"/>
      <c r="N1077" s="227"/>
      <c r="O1077" s="227"/>
      <c r="P1077" s="85"/>
      <c r="Q1077" s="229"/>
      <c r="R1077" s="331"/>
      <c r="S1077" s="332"/>
      <c r="T1077" s="30"/>
      <c r="U1077" s="9"/>
      <c r="V1077" s="181" t="e">
        <f t="shared" si="60"/>
        <v>#DIV/0!</v>
      </c>
      <c r="W1077" s="9"/>
      <c r="X1077" s="47"/>
      <c r="Y1077" s="181">
        <f t="shared" si="59"/>
        <v>0</v>
      </c>
      <c r="Z1077" s="9"/>
      <c r="AA1077" s="9"/>
      <c r="AB1077" s="9"/>
      <c r="AC1077" s="9"/>
    </row>
    <row r="1078" spans="1:29" ht="14.25">
      <c r="A1078" s="10"/>
      <c r="B1078" s="9"/>
      <c r="C1078" s="11"/>
      <c r="D1078" s="9"/>
      <c r="E1078" s="9"/>
      <c r="F1078" s="9"/>
      <c r="G1078" s="76"/>
      <c r="H1078" s="13"/>
      <c r="I1078" s="9"/>
      <c r="J1078" s="9"/>
      <c r="K1078" s="226"/>
      <c r="L1078" s="359"/>
      <c r="M1078" s="175"/>
      <c r="N1078" s="227"/>
      <c r="O1078" s="227"/>
      <c r="P1078" s="85"/>
      <c r="Q1078" s="229"/>
      <c r="R1078" s="331"/>
      <c r="S1078" s="332"/>
      <c r="T1078" s="30"/>
      <c r="U1078" s="9"/>
      <c r="V1078" s="181" t="e">
        <f t="shared" si="60"/>
        <v>#DIV/0!</v>
      </c>
      <c r="W1078" s="9"/>
      <c r="X1078" s="47"/>
      <c r="Y1078" s="181">
        <f t="shared" si="59"/>
        <v>0</v>
      </c>
      <c r="Z1078" s="9"/>
      <c r="AA1078" s="9"/>
      <c r="AB1078" s="9"/>
      <c r="AC1078" s="9"/>
    </row>
    <row r="1079" spans="1:29" ht="14.25">
      <c r="A1079" s="10"/>
      <c r="B1079" s="9"/>
      <c r="C1079" s="11"/>
      <c r="D1079" s="9"/>
      <c r="E1079" s="9"/>
      <c r="F1079" s="9"/>
      <c r="G1079" s="76"/>
      <c r="H1079" s="13"/>
      <c r="I1079" s="9"/>
      <c r="J1079" s="9"/>
      <c r="K1079" s="226"/>
      <c r="L1079" s="359"/>
      <c r="M1079" s="175"/>
      <c r="N1079" s="227"/>
      <c r="O1079" s="227"/>
      <c r="P1079" s="85"/>
      <c r="Q1079" s="229"/>
      <c r="R1079" s="331"/>
      <c r="S1079" s="332"/>
      <c r="T1079" s="30"/>
      <c r="U1079" s="9"/>
      <c r="V1079" s="181" t="e">
        <f t="shared" si="60"/>
        <v>#DIV/0!</v>
      </c>
      <c r="W1079" s="9"/>
      <c r="X1079" s="47"/>
      <c r="Y1079" s="181">
        <f t="shared" si="59"/>
        <v>0</v>
      </c>
      <c r="Z1079" s="9"/>
      <c r="AA1079" s="9"/>
      <c r="AB1079" s="9"/>
      <c r="AC1079" s="9"/>
    </row>
    <row r="1080" spans="1:29" ht="14.25">
      <c r="A1080" s="10"/>
      <c r="B1080" s="9"/>
      <c r="C1080" s="11"/>
      <c r="D1080" s="9"/>
      <c r="E1080" s="9"/>
      <c r="F1080" s="9"/>
      <c r="G1080" s="76"/>
      <c r="H1080" s="13"/>
      <c r="I1080" s="9"/>
      <c r="J1080" s="9"/>
      <c r="K1080" s="226"/>
      <c r="L1080" s="359"/>
      <c r="M1080" s="175"/>
      <c r="N1080" s="227"/>
      <c r="O1080" s="227"/>
      <c r="P1080" s="85"/>
      <c r="Q1080" s="229"/>
      <c r="R1080" s="331"/>
      <c r="S1080" s="332"/>
      <c r="T1080" s="30"/>
      <c r="U1080" s="9"/>
      <c r="V1080" s="181" t="e">
        <f t="shared" si="60"/>
        <v>#DIV/0!</v>
      </c>
      <c r="W1080" s="9"/>
      <c r="X1080" s="47"/>
      <c r="Y1080" s="181">
        <f t="shared" si="59"/>
        <v>0</v>
      </c>
      <c r="Z1080" s="9"/>
      <c r="AA1080" s="9"/>
      <c r="AB1080" s="9"/>
      <c r="AC1080" s="9"/>
    </row>
    <row r="1081" spans="1:29" ht="14.25">
      <c r="A1081" s="10"/>
      <c r="B1081" s="9"/>
      <c r="C1081" s="11"/>
      <c r="D1081" s="9"/>
      <c r="E1081" s="9"/>
      <c r="F1081" s="9"/>
      <c r="G1081" s="76"/>
      <c r="H1081" s="13"/>
      <c r="I1081" s="9"/>
      <c r="J1081" s="9"/>
      <c r="K1081" s="226"/>
      <c r="L1081" s="359"/>
      <c r="M1081" s="175"/>
      <c r="N1081" s="227"/>
      <c r="O1081" s="227"/>
      <c r="P1081" s="85"/>
      <c r="Q1081" s="229"/>
      <c r="R1081" s="331"/>
      <c r="S1081" s="332"/>
      <c r="T1081" s="30"/>
      <c r="U1081" s="9"/>
      <c r="V1081" s="181" t="e">
        <f t="shared" si="60"/>
        <v>#DIV/0!</v>
      </c>
      <c r="W1081" s="9"/>
      <c r="X1081" s="47"/>
      <c r="Y1081" s="181">
        <f t="shared" si="59"/>
        <v>0</v>
      </c>
      <c r="Z1081" s="9"/>
      <c r="AA1081" s="9"/>
      <c r="AB1081" s="9"/>
      <c r="AC1081" s="9"/>
    </row>
    <row r="1082" spans="1:29" ht="14.25">
      <c r="A1082" s="10"/>
      <c r="B1082" s="9"/>
      <c r="C1082" s="11"/>
      <c r="D1082" s="9"/>
      <c r="E1082" s="9"/>
      <c r="F1082" s="9"/>
      <c r="G1082" s="76"/>
      <c r="H1082" s="13"/>
      <c r="I1082" s="9"/>
      <c r="J1082" s="9"/>
      <c r="K1082" s="226"/>
      <c r="L1082" s="359"/>
      <c r="M1082" s="175"/>
      <c r="N1082" s="227"/>
      <c r="O1082" s="227"/>
      <c r="P1082" s="85"/>
      <c r="Q1082" s="229"/>
      <c r="R1082" s="331"/>
      <c r="S1082" s="332"/>
      <c r="T1082" s="30"/>
      <c r="U1082" s="9"/>
      <c r="V1082" s="181" t="e">
        <f t="shared" si="60"/>
        <v>#DIV/0!</v>
      </c>
      <c r="W1082" s="9"/>
      <c r="X1082" s="47"/>
      <c r="Y1082" s="181">
        <f t="shared" si="59"/>
        <v>0</v>
      </c>
      <c r="Z1082" s="9"/>
      <c r="AA1082" s="9"/>
      <c r="AB1082" s="9"/>
      <c r="AC1082" s="9"/>
    </row>
    <row r="1083" spans="1:29" ht="14.25">
      <c r="A1083" s="10"/>
      <c r="B1083" s="9"/>
      <c r="C1083" s="11"/>
      <c r="D1083" s="9"/>
      <c r="E1083" s="9"/>
      <c r="F1083" s="9"/>
      <c r="G1083" s="76"/>
      <c r="H1083" s="13"/>
      <c r="I1083" s="9"/>
      <c r="J1083" s="9"/>
      <c r="K1083" s="226"/>
      <c r="L1083" s="359"/>
      <c r="M1083" s="175"/>
      <c r="N1083" s="227"/>
      <c r="O1083" s="227"/>
      <c r="P1083" s="85"/>
      <c r="Q1083" s="229"/>
      <c r="R1083" s="331"/>
      <c r="S1083" s="332"/>
      <c r="T1083" s="30"/>
      <c r="U1083" s="9"/>
      <c r="V1083" s="181" t="e">
        <f t="shared" si="60"/>
        <v>#DIV/0!</v>
      </c>
      <c r="W1083" s="9"/>
      <c r="X1083" s="47"/>
      <c r="Y1083" s="181">
        <f t="shared" si="59"/>
        <v>0</v>
      </c>
      <c r="Z1083" s="9"/>
      <c r="AA1083" s="9"/>
      <c r="AB1083" s="9"/>
      <c r="AC1083" s="9"/>
    </row>
    <row r="1084" spans="1:29" ht="14.25">
      <c r="A1084" s="10"/>
      <c r="B1084" s="9"/>
      <c r="C1084" s="11"/>
      <c r="D1084" s="9"/>
      <c r="E1084" s="9"/>
      <c r="F1084" s="9"/>
      <c r="G1084" s="76"/>
      <c r="H1084" s="13"/>
      <c r="I1084" s="9"/>
      <c r="J1084" s="9"/>
      <c r="K1084" s="226"/>
      <c r="L1084" s="359"/>
      <c r="M1084" s="175"/>
      <c r="N1084" s="227"/>
      <c r="O1084" s="227"/>
      <c r="P1084" s="85"/>
      <c r="Q1084" s="229"/>
      <c r="R1084" s="331"/>
      <c r="S1084" s="332"/>
      <c r="T1084" s="30"/>
      <c r="U1084" s="9"/>
      <c r="V1084" s="181" t="e">
        <f t="shared" si="60"/>
        <v>#DIV/0!</v>
      </c>
      <c r="W1084" s="9"/>
      <c r="X1084" s="47"/>
      <c r="Y1084" s="181">
        <f t="shared" si="59"/>
        <v>0</v>
      </c>
      <c r="Z1084" s="9"/>
      <c r="AA1084" s="9"/>
      <c r="AB1084" s="9"/>
      <c r="AC1084" s="9"/>
    </row>
    <row r="1085" spans="1:29" ht="14.25">
      <c r="A1085" s="10"/>
      <c r="B1085" s="9"/>
      <c r="C1085" s="11"/>
      <c r="D1085" s="9"/>
      <c r="E1085" s="9"/>
      <c r="F1085" s="9"/>
      <c r="G1085" s="76"/>
      <c r="H1085" s="13"/>
      <c r="I1085" s="9"/>
      <c r="J1085" s="9"/>
      <c r="K1085" s="226"/>
      <c r="L1085" s="359"/>
      <c r="M1085" s="175"/>
      <c r="N1085" s="227"/>
      <c r="O1085" s="227"/>
      <c r="P1085" s="85"/>
      <c r="Q1085" s="229"/>
      <c r="R1085" s="331"/>
      <c r="S1085" s="332"/>
      <c r="T1085" s="30"/>
      <c r="U1085" s="9"/>
      <c r="V1085" s="181" t="e">
        <f t="shared" si="60"/>
        <v>#DIV/0!</v>
      </c>
      <c r="W1085" s="9"/>
      <c r="X1085" s="47"/>
      <c r="Y1085" s="181">
        <f t="shared" si="59"/>
        <v>0</v>
      </c>
      <c r="Z1085" s="9"/>
      <c r="AA1085" s="9"/>
      <c r="AB1085" s="9"/>
      <c r="AC1085" s="9"/>
    </row>
    <row r="1086" spans="1:29" ht="14.25">
      <c r="A1086" s="10"/>
      <c r="B1086" s="9"/>
      <c r="C1086" s="11"/>
      <c r="D1086" s="9"/>
      <c r="E1086" s="9"/>
      <c r="F1086" s="9"/>
      <c r="G1086" s="76"/>
      <c r="H1086" s="13"/>
      <c r="I1086" s="9"/>
      <c r="J1086" s="9"/>
      <c r="K1086" s="226"/>
      <c r="L1086" s="359"/>
      <c r="M1086" s="175"/>
      <c r="N1086" s="227"/>
      <c r="O1086" s="227"/>
      <c r="P1086" s="85"/>
      <c r="Q1086" s="229"/>
      <c r="R1086" s="331"/>
      <c r="S1086" s="332"/>
      <c r="T1086" s="30"/>
      <c r="U1086" s="9"/>
      <c r="V1086" s="181" t="e">
        <f t="shared" si="60"/>
        <v>#DIV/0!</v>
      </c>
      <c r="W1086" s="9"/>
      <c r="X1086" s="47"/>
      <c r="Y1086" s="181">
        <f t="shared" si="59"/>
        <v>0</v>
      </c>
      <c r="Z1086" s="9"/>
      <c r="AA1086" s="9"/>
      <c r="AB1086" s="9"/>
      <c r="AC1086" s="9"/>
    </row>
    <row r="1087" spans="1:29" ht="14.25">
      <c r="A1087" s="10"/>
      <c r="B1087" s="9"/>
      <c r="C1087" s="11"/>
      <c r="D1087" s="9"/>
      <c r="E1087" s="9"/>
      <c r="F1087" s="9"/>
      <c r="G1087" s="76"/>
      <c r="H1087" s="13"/>
      <c r="I1087" s="9"/>
      <c r="J1087" s="9"/>
      <c r="K1087" s="226"/>
      <c r="L1087" s="359"/>
      <c r="M1087" s="175"/>
      <c r="N1087" s="227"/>
      <c r="O1087" s="227"/>
      <c r="P1087" s="85"/>
      <c r="Q1087" s="229"/>
      <c r="R1087" s="331"/>
      <c r="S1087" s="332"/>
      <c r="T1087" s="30"/>
      <c r="U1087" s="9"/>
      <c r="V1087" s="181" t="e">
        <f t="shared" si="60"/>
        <v>#DIV/0!</v>
      </c>
      <c r="W1087" s="9"/>
      <c r="X1087" s="47"/>
      <c r="Y1087" s="181">
        <f t="shared" si="59"/>
        <v>0</v>
      </c>
      <c r="Z1087" s="9"/>
      <c r="AA1087" s="9"/>
      <c r="AB1087" s="9"/>
      <c r="AC1087" s="9"/>
    </row>
    <row r="1088" spans="1:29" ht="14.25">
      <c r="A1088" s="10"/>
      <c r="B1088" s="9"/>
      <c r="C1088" s="11"/>
      <c r="D1088" s="9"/>
      <c r="E1088" s="9"/>
      <c r="F1088" s="9"/>
      <c r="G1088" s="76"/>
      <c r="H1088" s="13"/>
      <c r="I1088" s="9"/>
      <c r="J1088" s="9"/>
      <c r="K1088" s="226"/>
      <c r="L1088" s="359"/>
      <c r="M1088" s="175"/>
      <c r="N1088" s="227"/>
      <c r="O1088" s="227"/>
      <c r="P1088" s="85"/>
      <c r="Q1088" s="229"/>
      <c r="R1088" s="331"/>
      <c r="S1088" s="332"/>
      <c r="T1088" s="30"/>
      <c r="U1088" s="9"/>
      <c r="V1088" s="181" t="e">
        <f t="shared" si="60"/>
        <v>#DIV/0!</v>
      </c>
      <c r="W1088" s="9"/>
      <c r="X1088" s="47"/>
      <c r="Y1088" s="181">
        <f t="shared" si="59"/>
        <v>0</v>
      </c>
      <c r="Z1088" s="9"/>
      <c r="AA1088" s="9"/>
      <c r="AB1088" s="9"/>
      <c r="AC1088" s="9"/>
    </row>
    <row r="1089" spans="1:29" ht="14.25">
      <c r="A1089" s="10"/>
      <c r="B1089" s="9"/>
      <c r="C1089" s="11"/>
      <c r="D1089" s="9"/>
      <c r="E1089" s="9"/>
      <c r="F1089" s="9"/>
      <c r="G1089" s="76"/>
      <c r="H1089" s="13"/>
      <c r="I1089" s="9"/>
      <c r="J1089" s="9"/>
      <c r="K1089" s="226"/>
      <c r="L1089" s="359"/>
      <c r="M1089" s="175"/>
      <c r="N1089" s="227"/>
      <c r="O1089" s="227"/>
      <c r="P1089" s="85"/>
      <c r="Q1089" s="229"/>
      <c r="R1089" s="331"/>
      <c r="S1089" s="332"/>
      <c r="T1089" s="30"/>
      <c r="U1089" s="9"/>
      <c r="V1089" s="181" t="e">
        <f t="shared" si="60"/>
        <v>#DIV/0!</v>
      </c>
      <c r="W1089" s="9"/>
      <c r="X1089" s="47"/>
      <c r="Y1089" s="181">
        <f t="shared" si="59"/>
        <v>0</v>
      </c>
      <c r="Z1089" s="9"/>
      <c r="AA1089" s="9"/>
      <c r="AB1089" s="9"/>
      <c r="AC1089" s="9"/>
    </row>
    <row r="1090" spans="1:29" ht="14.25">
      <c r="A1090" s="10"/>
      <c r="B1090" s="9"/>
      <c r="C1090" s="11"/>
      <c r="D1090" s="9"/>
      <c r="E1090" s="9"/>
      <c r="F1090" s="9"/>
      <c r="G1090" s="76"/>
      <c r="H1090" s="13"/>
      <c r="I1090" s="9"/>
      <c r="J1090" s="9"/>
      <c r="K1090" s="226"/>
      <c r="L1090" s="359"/>
      <c r="M1090" s="175"/>
      <c r="N1090" s="227"/>
      <c r="O1090" s="227"/>
      <c r="P1090" s="85"/>
      <c r="Q1090" s="229"/>
      <c r="R1090" s="331"/>
      <c r="S1090" s="332"/>
      <c r="T1090" s="30"/>
      <c r="U1090" s="9"/>
      <c r="V1090" s="181" t="e">
        <f t="shared" si="60"/>
        <v>#DIV/0!</v>
      </c>
      <c r="W1090" s="9"/>
      <c r="X1090" s="47"/>
      <c r="Y1090" s="181">
        <f t="shared" si="59"/>
        <v>0</v>
      </c>
      <c r="Z1090" s="9"/>
      <c r="AA1090" s="9"/>
      <c r="AB1090" s="9"/>
      <c r="AC1090" s="9"/>
    </row>
    <row r="1091" spans="1:29" ht="14.25">
      <c r="A1091" s="10"/>
      <c r="B1091" s="9"/>
      <c r="C1091" s="11"/>
      <c r="D1091" s="9"/>
      <c r="E1091" s="9"/>
      <c r="F1091" s="9"/>
      <c r="G1091" s="76"/>
      <c r="H1091" s="13"/>
      <c r="I1091" s="9"/>
      <c r="J1091" s="9"/>
      <c r="K1091" s="226"/>
      <c r="L1091" s="359"/>
      <c r="M1091" s="175"/>
      <c r="N1091" s="227"/>
      <c r="O1091" s="227"/>
      <c r="P1091" s="85"/>
      <c r="Q1091" s="229"/>
      <c r="R1091" s="331"/>
      <c r="S1091" s="332"/>
      <c r="T1091" s="30"/>
      <c r="U1091" s="9"/>
      <c r="V1091" s="181" t="e">
        <f t="shared" si="60"/>
        <v>#DIV/0!</v>
      </c>
      <c r="W1091" s="9"/>
      <c r="X1091" s="47"/>
      <c r="Y1091" s="181">
        <f t="shared" si="59"/>
        <v>0</v>
      </c>
      <c r="Z1091" s="9"/>
      <c r="AA1091" s="9"/>
      <c r="AB1091" s="9"/>
      <c r="AC1091" s="9"/>
    </row>
    <row r="1092" spans="1:29" ht="14.25">
      <c r="A1092" s="10"/>
      <c r="B1092" s="9"/>
      <c r="C1092" s="11"/>
      <c r="D1092" s="9"/>
      <c r="E1092" s="9"/>
      <c r="F1092" s="9"/>
      <c r="G1092" s="76"/>
      <c r="H1092" s="13"/>
      <c r="I1092" s="9"/>
      <c r="J1092" s="9"/>
      <c r="K1092" s="226"/>
      <c r="L1092" s="359"/>
      <c r="M1092" s="175"/>
      <c r="N1092" s="227"/>
      <c r="O1092" s="227"/>
      <c r="P1092" s="85"/>
      <c r="Q1092" s="229"/>
      <c r="R1092" s="331"/>
      <c r="S1092" s="332"/>
      <c r="T1092" s="30"/>
      <c r="U1092" s="9"/>
      <c r="V1092" s="181" t="e">
        <f t="shared" si="60"/>
        <v>#DIV/0!</v>
      </c>
      <c r="W1092" s="9"/>
      <c r="X1092" s="47"/>
      <c r="Y1092" s="181">
        <f t="shared" si="59"/>
        <v>0</v>
      </c>
      <c r="Z1092" s="9"/>
      <c r="AA1092" s="9"/>
      <c r="AB1092" s="9"/>
      <c r="AC1092" s="9"/>
    </row>
    <row r="1093" spans="1:29" ht="14.25">
      <c r="A1093" s="10"/>
      <c r="B1093" s="9"/>
      <c r="C1093" s="11"/>
      <c r="D1093" s="9"/>
      <c r="E1093" s="9"/>
      <c r="F1093" s="9"/>
      <c r="G1093" s="76"/>
      <c r="H1093" s="13"/>
      <c r="I1093" s="9"/>
      <c r="J1093" s="9"/>
      <c r="K1093" s="226"/>
      <c r="L1093" s="359"/>
      <c r="M1093" s="175"/>
      <c r="N1093" s="227"/>
      <c r="O1093" s="227"/>
      <c r="P1093" s="85"/>
      <c r="Q1093" s="229"/>
      <c r="R1093" s="331"/>
      <c r="S1093" s="332"/>
      <c r="T1093" s="30"/>
      <c r="U1093" s="9"/>
      <c r="V1093" s="181" t="e">
        <f t="shared" si="60"/>
        <v>#DIV/0!</v>
      </c>
      <c r="W1093" s="9"/>
      <c r="X1093" s="47"/>
      <c r="Y1093" s="181">
        <f t="shared" si="59"/>
        <v>0</v>
      </c>
      <c r="Z1093" s="9"/>
      <c r="AA1093" s="9"/>
      <c r="AB1093" s="9"/>
      <c r="AC1093" s="9"/>
    </row>
    <row r="1094" spans="1:29" ht="14.25">
      <c r="A1094" s="10"/>
      <c r="B1094" s="9"/>
      <c r="C1094" s="11"/>
      <c r="D1094" s="9"/>
      <c r="E1094" s="9"/>
      <c r="F1094" s="9"/>
      <c r="G1094" s="76"/>
      <c r="H1094" s="13"/>
      <c r="I1094" s="9"/>
      <c r="J1094" s="9"/>
      <c r="K1094" s="226"/>
      <c r="L1094" s="359"/>
      <c r="M1094" s="175"/>
      <c r="N1094" s="227"/>
      <c r="O1094" s="227"/>
      <c r="P1094" s="85"/>
      <c r="Q1094" s="229"/>
      <c r="R1094" s="331"/>
      <c r="S1094" s="332"/>
      <c r="T1094" s="30"/>
      <c r="U1094" s="9"/>
      <c r="V1094" s="181" t="e">
        <f t="shared" si="60"/>
        <v>#DIV/0!</v>
      </c>
      <c r="W1094" s="9"/>
      <c r="X1094" s="47"/>
      <c r="Y1094" s="181">
        <f t="shared" si="59"/>
        <v>0</v>
      </c>
      <c r="Z1094" s="9"/>
      <c r="AA1094" s="9"/>
      <c r="AB1094" s="9"/>
      <c r="AC1094" s="9"/>
    </row>
    <row r="1095" spans="1:29" ht="14.25">
      <c r="A1095" s="10"/>
      <c r="B1095" s="9"/>
      <c r="C1095" s="11"/>
      <c r="D1095" s="9"/>
      <c r="E1095" s="9"/>
      <c r="F1095" s="9"/>
      <c r="G1095" s="76"/>
      <c r="H1095" s="13"/>
      <c r="I1095" s="9"/>
      <c r="J1095" s="9"/>
      <c r="K1095" s="226"/>
      <c r="L1095" s="359"/>
      <c r="M1095" s="175"/>
      <c r="N1095" s="227"/>
      <c r="O1095" s="227"/>
      <c r="P1095" s="85"/>
      <c r="Q1095" s="229"/>
      <c r="R1095" s="331"/>
      <c r="S1095" s="332"/>
      <c r="T1095" s="30"/>
      <c r="U1095" s="9"/>
      <c r="V1095" s="181" t="e">
        <f t="shared" si="60"/>
        <v>#DIV/0!</v>
      </c>
      <c r="W1095" s="9"/>
      <c r="X1095" s="47"/>
      <c r="Y1095" s="181">
        <f t="shared" si="59"/>
        <v>0</v>
      </c>
      <c r="Z1095" s="9"/>
      <c r="AA1095" s="9"/>
      <c r="AB1095" s="9"/>
      <c r="AC1095" s="9"/>
    </row>
    <row r="1096" spans="1:29" ht="14.25">
      <c r="A1096" s="10"/>
      <c r="B1096" s="9"/>
      <c r="C1096" s="11"/>
      <c r="D1096" s="9"/>
      <c r="E1096" s="9"/>
      <c r="F1096" s="9"/>
      <c r="G1096" s="76"/>
      <c r="H1096" s="13"/>
      <c r="I1096" s="9"/>
      <c r="J1096" s="9"/>
      <c r="K1096" s="226"/>
      <c r="L1096" s="359"/>
      <c r="M1096" s="175"/>
      <c r="N1096" s="227"/>
      <c r="O1096" s="227"/>
      <c r="P1096" s="85"/>
      <c r="Q1096" s="229"/>
      <c r="R1096" s="331"/>
      <c r="S1096" s="332"/>
      <c r="T1096" s="30"/>
      <c r="U1096" s="9"/>
      <c r="V1096" s="181" t="e">
        <f t="shared" si="60"/>
        <v>#DIV/0!</v>
      </c>
      <c r="W1096" s="9"/>
      <c r="X1096" s="47"/>
      <c r="Y1096" s="181">
        <f t="shared" si="59"/>
        <v>0</v>
      </c>
      <c r="Z1096" s="9"/>
      <c r="AA1096" s="9"/>
      <c r="AB1096" s="9"/>
      <c r="AC1096" s="9"/>
    </row>
    <row r="1097" spans="1:29" ht="14.25">
      <c r="A1097" s="10"/>
      <c r="B1097" s="9"/>
      <c r="C1097" s="11"/>
      <c r="D1097" s="9"/>
      <c r="E1097" s="9"/>
      <c r="F1097" s="9"/>
      <c r="G1097" s="76"/>
      <c r="H1097" s="13"/>
      <c r="I1097" s="9"/>
      <c r="J1097" s="9"/>
      <c r="K1097" s="226"/>
      <c r="L1097" s="359"/>
      <c r="M1097" s="175"/>
      <c r="N1097" s="227"/>
      <c r="O1097" s="227"/>
      <c r="P1097" s="85"/>
      <c r="Q1097" s="229"/>
      <c r="R1097" s="331"/>
      <c r="S1097" s="332"/>
      <c r="T1097" s="30"/>
      <c r="U1097" s="9"/>
      <c r="V1097" s="181" t="e">
        <f t="shared" si="60"/>
        <v>#DIV/0!</v>
      </c>
      <c r="W1097" s="9"/>
      <c r="X1097" s="47"/>
      <c r="Y1097" s="181">
        <f t="shared" si="59"/>
        <v>0</v>
      </c>
      <c r="Z1097" s="9"/>
      <c r="AA1097" s="9"/>
      <c r="AB1097" s="9"/>
      <c r="AC1097" s="9"/>
    </row>
    <row r="1098" spans="1:29" ht="14.25">
      <c r="A1098" s="10"/>
      <c r="B1098" s="9"/>
      <c r="C1098" s="11"/>
      <c r="D1098" s="9"/>
      <c r="E1098" s="9"/>
      <c r="F1098" s="9"/>
      <c r="G1098" s="76"/>
      <c r="H1098" s="13"/>
      <c r="I1098" s="9"/>
      <c r="J1098" s="9"/>
      <c r="K1098" s="226"/>
      <c r="L1098" s="359"/>
      <c r="M1098" s="175"/>
      <c r="N1098" s="227"/>
      <c r="O1098" s="227"/>
      <c r="P1098" s="85"/>
      <c r="Q1098" s="229"/>
      <c r="R1098" s="331"/>
      <c r="S1098" s="332"/>
      <c r="T1098" s="30"/>
      <c r="U1098" s="9"/>
      <c r="V1098" s="181" t="e">
        <f t="shared" si="60"/>
        <v>#DIV/0!</v>
      </c>
      <c r="W1098" s="9"/>
      <c r="X1098" s="47"/>
      <c r="Y1098" s="181">
        <f t="shared" si="59"/>
        <v>0</v>
      </c>
      <c r="Z1098" s="9"/>
      <c r="AA1098" s="9"/>
      <c r="AB1098" s="9"/>
      <c r="AC1098" s="9"/>
    </row>
    <row r="1099" spans="1:29" ht="14.25">
      <c r="A1099" s="10"/>
      <c r="B1099" s="9"/>
      <c r="C1099" s="11"/>
      <c r="D1099" s="9"/>
      <c r="E1099" s="9"/>
      <c r="F1099" s="9"/>
      <c r="G1099" s="76"/>
      <c r="H1099" s="13"/>
      <c r="I1099" s="9"/>
      <c r="J1099" s="9"/>
      <c r="K1099" s="226"/>
      <c r="L1099" s="359"/>
      <c r="M1099" s="175"/>
      <c r="N1099" s="227"/>
      <c r="O1099" s="227"/>
      <c r="P1099" s="85"/>
      <c r="Q1099" s="229"/>
      <c r="R1099" s="331"/>
      <c r="S1099" s="332"/>
      <c r="T1099" s="30"/>
      <c r="U1099" s="9"/>
      <c r="V1099" s="181" t="e">
        <f t="shared" si="60"/>
        <v>#DIV/0!</v>
      </c>
      <c r="W1099" s="9"/>
      <c r="X1099" s="47"/>
      <c r="Y1099" s="181">
        <f t="shared" si="59"/>
        <v>0</v>
      </c>
      <c r="Z1099" s="9"/>
      <c r="AA1099" s="9"/>
      <c r="AB1099" s="9"/>
      <c r="AC1099" s="9"/>
    </row>
    <row r="1100" spans="1:29" ht="14.25">
      <c r="A1100" s="10"/>
      <c r="B1100" s="9"/>
      <c r="C1100" s="11"/>
      <c r="D1100" s="9"/>
      <c r="E1100" s="9"/>
      <c r="F1100" s="9"/>
      <c r="G1100" s="76"/>
      <c r="H1100" s="13"/>
      <c r="I1100" s="9"/>
      <c r="J1100" s="9"/>
      <c r="K1100" s="226"/>
      <c r="L1100" s="359"/>
      <c r="M1100" s="175"/>
      <c r="N1100" s="227"/>
      <c r="O1100" s="227"/>
      <c r="P1100" s="85"/>
      <c r="Q1100" s="229"/>
      <c r="R1100" s="331"/>
      <c r="S1100" s="332"/>
      <c r="T1100" s="30"/>
      <c r="U1100" s="9"/>
      <c r="V1100" s="181" t="e">
        <f t="shared" si="60"/>
        <v>#DIV/0!</v>
      </c>
      <c r="W1100" s="9"/>
      <c r="X1100" s="47"/>
      <c r="Y1100" s="181">
        <f t="shared" si="59"/>
        <v>0</v>
      </c>
      <c r="Z1100" s="9"/>
      <c r="AA1100" s="9"/>
      <c r="AB1100" s="9"/>
      <c r="AC1100" s="9"/>
    </row>
    <row r="1101" spans="1:29" ht="14.25">
      <c r="A1101" s="10"/>
      <c r="B1101" s="9"/>
      <c r="C1101" s="11"/>
      <c r="D1101" s="9"/>
      <c r="E1101" s="9"/>
      <c r="F1101" s="9"/>
      <c r="G1101" s="76"/>
      <c r="H1101" s="13"/>
      <c r="I1101" s="9"/>
      <c r="J1101" s="9"/>
      <c r="K1101" s="226"/>
      <c r="L1101" s="359"/>
      <c r="M1101" s="175"/>
      <c r="N1101" s="227"/>
      <c r="O1101" s="227"/>
      <c r="P1101" s="85"/>
      <c r="Q1101" s="229"/>
      <c r="R1101" s="331"/>
      <c r="S1101" s="332"/>
      <c r="T1101" s="30"/>
      <c r="U1101" s="9"/>
      <c r="V1101" s="181" t="e">
        <f t="shared" si="60"/>
        <v>#DIV/0!</v>
      </c>
      <c r="W1101" s="9"/>
      <c r="X1101" s="47"/>
      <c r="Y1101" s="181">
        <f t="shared" si="59"/>
        <v>0</v>
      </c>
      <c r="Z1101" s="9"/>
      <c r="AA1101" s="9"/>
      <c r="AB1101" s="9"/>
      <c r="AC1101" s="9"/>
    </row>
    <row r="1102" spans="1:29" ht="14.25">
      <c r="A1102" s="10"/>
      <c r="B1102" s="9"/>
      <c r="C1102" s="11"/>
      <c r="D1102" s="9"/>
      <c r="E1102" s="9"/>
      <c r="F1102" s="9"/>
      <c r="G1102" s="76"/>
      <c r="H1102" s="13"/>
      <c r="I1102" s="9"/>
      <c r="J1102" s="9"/>
      <c r="K1102" s="226"/>
      <c r="L1102" s="359"/>
      <c r="M1102" s="175"/>
      <c r="N1102" s="227"/>
      <c r="O1102" s="227"/>
      <c r="P1102" s="85"/>
      <c r="Q1102" s="229"/>
      <c r="R1102" s="331"/>
      <c r="S1102" s="332"/>
      <c r="T1102" s="30"/>
      <c r="U1102" s="9"/>
      <c r="V1102" s="181" t="e">
        <f t="shared" si="60"/>
        <v>#DIV/0!</v>
      </c>
      <c r="W1102" s="9"/>
      <c r="X1102" s="47"/>
      <c r="Y1102" s="181">
        <f t="shared" si="59"/>
        <v>0</v>
      </c>
      <c r="Z1102" s="9"/>
      <c r="AA1102" s="9"/>
      <c r="AB1102" s="9"/>
      <c r="AC1102" s="9"/>
    </row>
    <row r="1103" spans="1:29" ht="14.25">
      <c r="A1103" s="10"/>
      <c r="B1103" s="9"/>
      <c r="C1103" s="11"/>
      <c r="D1103" s="9"/>
      <c r="E1103" s="9"/>
      <c r="F1103" s="9"/>
      <c r="G1103" s="76"/>
      <c r="H1103" s="13"/>
      <c r="I1103" s="9"/>
      <c r="J1103" s="9"/>
      <c r="K1103" s="226"/>
      <c r="L1103" s="359"/>
      <c r="M1103" s="175"/>
      <c r="N1103" s="227"/>
      <c r="O1103" s="227"/>
      <c r="P1103" s="85"/>
      <c r="Q1103" s="229"/>
      <c r="R1103" s="331"/>
      <c r="S1103" s="332"/>
      <c r="T1103" s="30"/>
      <c r="U1103" s="9"/>
      <c r="V1103" s="181" t="e">
        <f t="shared" si="60"/>
        <v>#DIV/0!</v>
      </c>
      <c r="W1103" s="9"/>
      <c r="X1103" s="47"/>
      <c r="Y1103" s="181">
        <f t="shared" si="59"/>
        <v>0</v>
      </c>
      <c r="Z1103" s="9"/>
      <c r="AA1103" s="9"/>
      <c r="AB1103" s="9"/>
      <c r="AC1103" s="9"/>
    </row>
    <row r="1104" spans="1:29" ht="14.25">
      <c r="A1104" s="10"/>
      <c r="B1104" s="9"/>
      <c r="C1104" s="11"/>
      <c r="D1104" s="9"/>
      <c r="E1104" s="9"/>
      <c r="F1104" s="9"/>
      <c r="G1104" s="76"/>
      <c r="H1104" s="13"/>
      <c r="I1104" s="9"/>
      <c r="J1104" s="9"/>
      <c r="K1104" s="226"/>
      <c r="L1104" s="359"/>
      <c r="M1104" s="175"/>
      <c r="N1104" s="227"/>
      <c r="O1104" s="227"/>
      <c r="P1104" s="85"/>
      <c r="Q1104" s="229"/>
      <c r="R1104" s="331"/>
      <c r="S1104" s="332"/>
      <c r="T1104" s="30"/>
      <c r="U1104" s="9"/>
      <c r="V1104" s="181" t="e">
        <f t="shared" si="60"/>
        <v>#DIV/0!</v>
      </c>
      <c r="W1104" s="9"/>
      <c r="X1104" s="47"/>
      <c r="Y1104" s="181">
        <f t="shared" si="59"/>
        <v>0</v>
      </c>
      <c r="Z1104" s="9"/>
      <c r="AA1104" s="9"/>
      <c r="AB1104" s="9"/>
      <c r="AC1104" s="9"/>
    </row>
    <row r="1105" spans="1:29" ht="14.25">
      <c r="A1105" s="10"/>
      <c r="B1105" s="9"/>
      <c r="C1105" s="11"/>
      <c r="D1105" s="9"/>
      <c r="E1105" s="9"/>
      <c r="F1105" s="9"/>
      <c r="G1105" s="76"/>
      <c r="H1105" s="13"/>
      <c r="I1105" s="9"/>
      <c r="J1105" s="9"/>
      <c r="K1105" s="226"/>
      <c r="L1105" s="359"/>
      <c r="M1105" s="175"/>
      <c r="N1105" s="227"/>
      <c r="O1105" s="227"/>
      <c r="P1105" s="85"/>
      <c r="Q1105" s="229"/>
      <c r="R1105" s="331"/>
      <c r="S1105" s="332"/>
      <c r="T1105" s="30"/>
      <c r="U1105" s="9"/>
      <c r="V1105" s="181" t="e">
        <f t="shared" si="60"/>
        <v>#DIV/0!</v>
      </c>
      <c r="W1105" s="9"/>
      <c r="X1105" s="47"/>
      <c r="Y1105" s="181">
        <f t="shared" si="59"/>
        <v>0</v>
      </c>
      <c r="Z1105" s="9"/>
      <c r="AA1105" s="9"/>
      <c r="AB1105" s="9"/>
      <c r="AC1105" s="9"/>
    </row>
    <row r="1106" spans="1:29" ht="14.25">
      <c r="A1106" s="10"/>
      <c r="B1106" s="9"/>
      <c r="C1106" s="11"/>
      <c r="D1106" s="9"/>
      <c r="E1106" s="9"/>
      <c r="F1106" s="9"/>
      <c r="G1106" s="76"/>
      <c r="H1106" s="13"/>
      <c r="I1106" s="9"/>
      <c r="J1106" s="9"/>
      <c r="K1106" s="226"/>
      <c r="L1106" s="359"/>
      <c r="M1106" s="175"/>
      <c r="N1106" s="227"/>
      <c r="O1106" s="227"/>
      <c r="P1106" s="85"/>
      <c r="Q1106" s="229"/>
      <c r="R1106" s="331"/>
      <c r="S1106" s="332"/>
      <c r="T1106" s="30"/>
      <c r="U1106" s="9"/>
      <c r="V1106" s="181" t="e">
        <f t="shared" si="60"/>
        <v>#DIV/0!</v>
      </c>
      <c r="W1106" s="9"/>
      <c r="X1106" s="47"/>
      <c r="Y1106" s="181">
        <f t="shared" si="59"/>
        <v>0</v>
      </c>
      <c r="Z1106" s="9"/>
      <c r="AA1106" s="9"/>
      <c r="AB1106" s="9"/>
      <c r="AC1106" s="9"/>
    </row>
    <row r="1107" spans="1:29" ht="14.25">
      <c r="A1107" s="10"/>
      <c r="B1107" s="9"/>
      <c r="C1107" s="11"/>
      <c r="D1107" s="9"/>
      <c r="E1107" s="9"/>
      <c r="F1107" s="9"/>
      <c r="G1107" s="76"/>
      <c r="H1107" s="13"/>
      <c r="I1107" s="9"/>
      <c r="J1107" s="9"/>
      <c r="K1107" s="226"/>
      <c r="L1107" s="359"/>
      <c r="M1107" s="175"/>
      <c r="N1107" s="227"/>
      <c r="O1107" s="227"/>
      <c r="P1107" s="85"/>
      <c r="Q1107" s="229"/>
      <c r="R1107" s="331"/>
      <c r="S1107" s="332"/>
      <c r="T1107" s="30"/>
      <c r="U1107" s="9"/>
      <c r="V1107" s="181" t="e">
        <f t="shared" si="60"/>
        <v>#DIV/0!</v>
      </c>
      <c r="W1107" s="9"/>
      <c r="X1107" s="47"/>
      <c r="Y1107" s="181">
        <f t="shared" si="59"/>
        <v>0</v>
      </c>
      <c r="Z1107" s="9"/>
      <c r="AA1107" s="9"/>
      <c r="AB1107" s="9"/>
      <c r="AC1107" s="9"/>
    </row>
    <row r="1108" spans="1:29" ht="14.25">
      <c r="A1108" s="10"/>
      <c r="B1108" s="9"/>
      <c r="C1108" s="11"/>
      <c r="D1108" s="9"/>
      <c r="E1108" s="9"/>
      <c r="F1108" s="9"/>
      <c r="G1108" s="76"/>
      <c r="H1108" s="13"/>
      <c r="I1108" s="9"/>
      <c r="J1108" s="9"/>
      <c r="K1108" s="226"/>
      <c r="L1108" s="359"/>
      <c r="M1108" s="175"/>
      <c r="N1108" s="227"/>
      <c r="O1108" s="227"/>
      <c r="P1108" s="85"/>
      <c r="Q1108" s="229"/>
      <c r="R1108" s="331"/>
      <c r="S1108" s="332"/>
      <c r="T1108" s="30"/>
      <c r="U1108" s="9"/>
      <c r="V1108" s="181" t="e">
        <f t="shared" si="60"/>
        <v>#DIV/0!</v>
      </c>
      <c r="W1108" s="9"/>
      <c r="X1108" s="47"/>
      <c r="Y1108" s="181">
        <f t="shared" si="59"/>
        <v>0</v>
      </c>
      <c r="Z1108" s="9"/>
      <c r="AA1108" s="9"/>
      <c r="AB1108" s="9"/>
      <c r="AC1108" s="9"/>
    </row>
    <row r="1109" spans="1:29" ht="14.25">
      <c r="A1109" s="10"/>
      <c r="B1109" s="9"/>
      <c r="C1109" s="11"/>
      <c r="D1109" s="9"/>
      <c r="E1109" s="9"/>
      <c r="F1109" s="9"/>
      <c r="G1109" s="76"/>
      <c r="H1109" s="13"/>
      <c r="I1109" s="9"/>
      <c r="J1109" s="9"/>
      <c r="K1109" s="226"/>
      <c r="L1109" s="359"/>
      <c r="M1109" s="175"/>
      <c r="N1109" s="227"/>
      <c r="O1109" s="227"/>
      <c r="P1109" s="85"/>
      <c r="Q1109" s="229"/>
      <c r="R1109" s="331"/>
      <c r="S1109" s="332"/>
      <c r="T1109" s="30"/>
      <c r="U1109" s="9"/>
      <c r="V1109" s="181" t="e">
        <f t="shared" si="60"/>
        <v>#DIV/0!</v>
      </c>
      <c r="W1109" s="9"/>
      <c r="X1109" s="47"/>
      <c r="Y1109" s="181">
        <f t="shared" si="59"/>
        <v>0</v>
      </c>
      <c r="Z1109" s="9"/>
      <c r="AA1109" s="9"/>
      <c r="AB1109" s="9"/>
      <c r="AC1109" s="9"/>
    </row>
    <row r="1110" spans="1:29" ht="14.25">
      <c r="A1110" s="10"/>
      <c r="B1110" s="9"/>
      <c r="C1110" s="11"/>
      <c r="D1110" s="9"/>
      <c r="E1110" s="9"/>
      <c r="F1110" s="9"/>
      <c r="G1110" s="76"/>
      <c r="H1110" s="13"/>
      <c r="I1110" s="9"/>
      <c r="J1110" s="9"/>
      <c r="K1110" s="226"/>
      <c r="L1110" s="359"/>
      <c r="M1110" s="175"/>
      <c r="N1110" s="227"/>
      <c r="O1110" s="227"/>
      <c r="P1110" s="85"/>
      <c r="Q1110" s="229"/>
      <c r="R1110" s="331"/>
      <c r="S1110" s="332"/>
      <c r="T1110" s="30"/>
      <c r="U1110" s="9"/>
      <c r="V1110" s="181" t="e">
        <f t="shared" si="60"/>
        <v>#DIV/0!</v>
      </c>
      <c r="W1110" s="9"/>
      <c r="X1110" s="47"/>
      <c r="Y1110" s="181">
        <f t="shared" si="59"/>
        <v>0</v>
      </c>
      <c r="Z1110" s="9"/>
      <c r="AA1110" s="9"/>
      <c r="AB1110" s="9"/>
      <c r="AC1110" s="9"/>
    </row>
    <row r="1111" spans="1:29" ht="14.25">
      <c r="A1111" s="10"/>
      <c r="B1111" s="9"/>
      <c r="C1111" s="11"/>
      <c r="D1111" s="9"/>
      <c r="E1111" s="9"/>
      <c r="F1111" s="9"/>
      <c r="G1111" s="76"/>
      <c r="H1111" s="13"/>
      <c r="I1111" s="9"/>
      <c r="J1111" s="9"/>
      <c r="K1111" s="226"/>
      <c r="L1111" s="359"/>
      <c r="M1111" s="175"/>
      <c r="N1111" s="227"/>
      <c r="O1111" s="227"/>
      <c r="P1111" s="85"/>
      <c r="Q1111" s="229"/>
      <c r="R1111" s="331"/>
      <c r="S1111" s="332"/>
      <c r="T1111" s="30"/>
      <c r="U1111" s="9"/>
      <c r="V1111" s="181" t="e">
        <f t="shared" si="60"/>
        <v>#DIV/0!</v>
      </c>
      <c r="W1111" s="9"/>
      <c r="X1111" s="47"/>
      <c r="Y1111" s="181">
        <f t="shared" si="59"/>
        <v>0</v>
      </c>
      <c r="Z1111" s="9"/>
      <c r="AA1111" s="9"/>
      <c r="AB1111" s="9"/>
      <c r="AC1111" s="9"/>
    </row>
    <row r="1112" spans="1:29" ht="14.25">
      <c r="A1112" s="10"/>
      <c r="B1112" s="9"/>
      <c r="C1112" s="11"/>
      <c r="D1112" s="9"/>
      <c r="E1112" s="9"/>
      <c r="F1112" s="9"/>
      <c r="G1112" s="76"/>
      <c r="H1112" s="13"/>
      <c r="I1112" s="9"/>
      <c r="J1112" s="9"/>
      <c r="K1112" s="226"/>
      <c r="L1112" s="359"/>
      <c r="M1112" s="175"/>
      <c r="N1112" s="227"/>
      <c r="O1112" s="227"/>
      <c r="P1112" s="85"/>
      <c r="Q1112" s="229"/>
      <c r="R1112" s="331"/>
      <c r="S1112" s="332"/>
      <c r="T1112" s="30"/>
      <c r="U1112" s="9"/>
      <c r="V1112" s="181" t="e">
        <f t="shared" si="60"/>
        <v>#DIV/0!</v>
      </c>
      <c r="W1112" s="9"/>
      <c r="X1112" s="47"/>
      <c r="Y1112" s="181">
        <f t="shared" si="59"/>
        <v>0</v>
      </c>
      <c r="Z1112" s="9"/>
      <c r="AA1112" s="9"/>
      <c r="AB1112" s="9"/>
      <c r="AC1112" s="9"/>
    </row>
    <row r="1113" spans="1:29" ht="14.25">
      <c r="A1113" s="10"/>
      <c r="B1113" s="9"/>
      <c r="C1113" s="11"/>
      <c r="D1113" s="9"/>
      <c r="E1113" s="9"/>
      <c r="F1113" s="9"/>
      <c r="G1113" s="76"/>
      <c r="H1113" s="13"/>
      <c r="I1113" s="9"/>
      <c r="J1113" s="9"/>
      <c r="K1113" s="226"/>
      <c r="L1113" s="359"/>
      <c r="M1113" s="175"/>
      <c r="N1113" s="227"/>
      <c r="O1113" s="227"/>
      <c r="P1113" s="85"/>
      <c r="Q1113" s="229"/>
      <c r="R1113" s="331"/>
      <c r="S1113" s="332"/>
      <c r="T1113" s="30"/>
      <c r="U1113" s="9"/>
      <c r="V1113" s="181" t="e">
        <f t="shared" si="60"/>
        <v>#DIV/0!</v>
      </c>
      <c r="W1113" s="9"/>
      <c r="X1113" s="47"/>
      <c r="Y1113" s="181">
        <f t="shared" si="59"/>
        <v>0</v>
      </c>
      <c r="Z1113" s="9"/>
      <c r="AA1113" s="9"/>
      <c r="AB1113" s="9"/>
      <c r="AC1113" s="9"/>
    </row>
    <row r="1114" spans="1:29" ht="14.25">
      <c r="A1114" s="10"/>
      <c r="B1114" s="9"/>
      <c r="C1114" s="11"/>
      <c r="D1114" s="9"/>
      <c r="E1114" s="9"/>
      <c r="F1114" s="9"/>
      <c r="G1114" s="76"/>
      <c r="H1114" s="13"/>
      <c r="I1114" s="9"/>
      <c r="J1114" s="9"/>
      <c r="K1114" s="226"/>
      <c r="L1114" s="359"/>
      <c r="M1114" s="175"/>
      <c r="N1114" s="227"/>
      <c r="O1114" s="227"/>
      <c r="P1114" s="85"/>
      <c r="Q1114" s="229"/>
      <c r="R1114" s="331"/>
      <c r="S1114" s="332"/>
      <c r="T1114" s="30"/>
      <c r="U1114" s="9"/>
      <c r="V1114" s="181" t="e">
        <f t="shared" si="60"/>
        <v>#DIV/0!</v>
      </c>
      <c r="W1114" s="9"/>
      <c r="X1114" s="47"/>
      <c r="Y1114" s="181">
        <f t="shared" si="59"/>
        <v>0</v>
      </c>
      <c r="Z1114" s="9"/>
      <c r="AA1114" s="9"/>
      <c r="AB1114" s="9"/>
      <c r="AC1114" s="9"/>
    </row>
    <row r="1115" spans="1:29" ht="14.25">
      <c r="A1115" s="10"/>
      <c r="B1115" s="9"/>
      <c r="C1115" s="11"/>
      <c r="D1115" s="9"/>
      <c r="E1115" s="9"/>
      <c r="F1115" s="9"/>
      <c r="G1115" s="76"/>
      <c r="H1115" s="13"/>
      <c r="I1115" s="9"/>
      <c r="J1115" s="9"/>
      <c r="K1115" s="226"/>
      <c r="L1115" s="359"/>
      <c r="M1115" s="175"/>
      <c r="N1115" s="227"/>
      <c r="O1115" s="227"/>
      <c r="P1115" s="85"/>
      <c r="Q1115" s="229"/>
      <c r="R1115" s="331"/>
      <c r="S1115" s="332"/>
      <c r="T1115" s="30"/>
      <c r="U1115" s="9"/>
      <c r="V1115" s="181" t="e">
        <f t="shared" si="60"/>
        <v>#DIV/0!</v>
      </c>
      <c r="W1115" s="9"/>
      <c r="X1115" s="47"/>
      <c r="Y1115" s="181">
        <f t="shared" si="59"/>
        <v>0</v>
      </c>
      <c r="Z1115" s="9"/>
      <c r="AA1115" s="9"/>
      <c r="AB1115" s="9"/>
      <c r="AC1115" s="9"/>
    </row>
    <row r="1116" spans="1:29" ht="14.25">
      <c r="A1116" s="10"/>
      <c r="B1116" s="9"/>
      <c r="C1116" s="11"/>
      <c r="D1116" s="9"/>
      <c r="E1116" s="9"/>
      <c r="F1116" s="9"/>
      <c r="G1116" s="76"/>
      <c r="H1116" s="13"/>
      <c r="I1116" s="9"/>
      <c r="J1116" s="9"/>
      <c r="K1116" s="226"/>
      <c r="L1116" s="359"/>
      <c r="M1116" s="175"/>
      <c r="N1116" s="227"/>
      <c r="O1116" s="227"/>
      <c r="P1116" s="85"/>
      <c r="Q1116" s="229"/>
      <c r="R1116" s="331"/>
      <c r="S1116" s="332"/>
      <c r="T1116" s="30"/>
      <c r="U1116" s="9"/>
      <c r="V1116" s="181" t="e">
        <f t="shared" si="60"/>
        <v>#DIV/0!</v>
      </c>
      <c r="W1116" s="9"/>
      <c r="X1116" s="47"/>
      <c r="Y1116" s="181">
        <f t="shared" si="59"/>
        <v>0</v>
      </c>
      <c r="Z1116" s="9"/>
      <c r="AA1116" s="9"/>
      <c r="AB1116" s="9"/>
      <c r="AC1116" s="9"/>
    </row>
    <row r="1117" spans="1:29" ht="14.25">
      <c r="A1117" s="10"/>
      <c r="B1117" s="9"/>
      <c r="C1117" s="11"/>
      <c r="D1117" s="9"/>
      <c r="E1117" s="9"/>
      <c r="F1117" s="9"/>
      <c r="G1117" s="76"/>
      <c r="H1117" s="13"/>
      <c r="I1117" s="9"/>
      <c r="J1117" s="9"/>
      <c r="K1117" s="226"/>
      <c r="L1117" s="359"/>
      <c r="M1117" s="175"/>
      <c r="N1117" s="227"/>
      <c r="O1117" s="227"/>
      <c r="P1117" s="85"/>
      <c r="Q1117" s="229"/>
      <c r="R1117" s="331"/>
      <c r="S1117" s="332"/>
      <c r="T1117" s="30"/>
      <c r="U1117" s="9"/>
      <c r="V1117" s="181" t="e">
        <f t="shared" si="60"/>
        <v>#DIV/0!</v>
      </c>
      <c r="W1117" s="9"/>
      <c r="X1117" s="47"/>
      <c r="Y1117" s="181">
        <f t="shared" si="59"/>
        <v>0</v>
      </c>
      <c r="Z1117" s="9"/>
      <c r="AA1117" s="9"/>
      <c r="AB1117" s="9"/>
      <c r="AC1117" s="9"/>
    </row>
    <row r="1118" spans="1:29" ht="14.25">
      <c r="A1118" s="10"/>
      <c r="B1118" s="9"/>
      <c r="C1118" s="11"/>
      <c r="D1118" s="9"/>
      <c r="E1118" s="9"/>
      <c r="F1118" s="9"/>
      <c r="G1118" s="76"/>
      <c r="H1118" s="13"/>
      <c r="I1118" s="9"/>
      <c r="J1118" s="9"/>
      <c r="K1118" s="226"/>
      <c r="L1118" s="359"/>
      <c r="M1118" s="175"/>
      <c r="N1118" s="227"/>
      <c r="O1118" s="227"/>
      <c r="P1118" s="85"/>
      <c r="Q1118" s="229"/>
      <c r="R1118" s="331"/>
      <c r="S1118" s="332"/>
      <c r="T1118" s="30"/>
      <c r="U1118" s="9"/>
      <c r="V1118" s="181" t="e">
        <f t="shared" si="60"/>
        <v>#DIV/0!</v>
      </c>
      <c r="W1118" s="9"/>
      <c r="X1118" s="47"/>
      <c r="Y1118" s="181">
        <f t="shared" si="59"/>
        <v>0</v>
      </c>
      <c r="Z1118" s="9"/>
      <c r="AA1118" s="9"/>
      <c r="AB1118" s="9"/>
      <c r="AC1118" s="9"/>
    </row>
    <row r="1119" spans="1:29" ht="14.25">
      <c r="A1119" s="10"/>
      <c r="B1119" s="9"/>
      <c r="C1119" s="11"/>
      <c r="D1119" s="9"/>
      <c r="E1119" s="9"/>
      <c r="F1119" s="9"/>
      <c r="G1119" s="76"/>
      <c r="H1119" s="13"/>
      <c r="I1119" s="9"/>
      <c r="J1119" s="9"/>
      <c r="K1119" s="226"/>
      <c r="L1119" s="359"/>
      <c r="M1119" s="175"/>
      <c r="N1119" s="227"/>
      <c r="O1119" s="227"/>
      <c r="P1119" s="85"/>
      <c r="Q1119" s="229"/>
      <c r="R1119" s="331"/>
      <c r="S1119" s="332"/>
      <c r="T1119" s="30"/>
      <c r="U1119" s="9"/>
      <c r="V1119" s="181" t="e">
        <f t="shared" si="60"/>
        <v>#DIV/0!</v>
      </c>
      <c r="W1119" s="9"/>
      <c r="X1119" s="47"/>
      <c r="Y1119" s="181">
        <f t="shared" si="59"/>
        <v>0</v>
      </c>
      <c r="Z1119" s="9"/>
      <c r="AA1119" s="9"/>
      <c r="AB1119" s="9"/>
      <c r="AC1119" s="9"/>
    </row>
    <row r="1120" spans="1:29" ht="14.25">
      <c r="A1120" s="10"/>
      <c r="B1120" s="9"/>
      <c r="C1120" s="11"/>
      <c r="D1120" s="9"/>
      <c r="E1120" s="9"/>
      <c r="F1120" s="9"/>
      <c r="G1120" s="76"/>
      <c r="H1120" s="13"/>
      <c r="I1120" s="9"/>
      <c r="J1120" s="9"/>
      <c r="K1120" s="226"/>
      <c r="L1120" s="359"/>
      <c r="M1120" s="175"/>
      <c r="N1120" s="227"/>
      <c r="O1120" s="227"/>
      <c r="P1120" s="85"/>
      <c r="Q1120" s="229"/>
      <c r="R1120" s="331"/>
      <c r="S1120" s="332"/>
      <c r="T1120" s="30"/>
      <c r="U1120" s="9"/>
      <c r="V1120" s="181" t="e">
        <f t="shared" si="60"/>
        <v>#DIV/0!</v>
      </c>
      <c r="W1120" s="9"/>
      <c r="X1120" s="47"/>
      <c r="Y1120" s="181">
        <f t="shared" si="59"/>
        <v>0</v>
      </c>
      <c r="Z1120" s="9"/>
      <c r="AA1120" s="9"/>
      <c r="AB1120" s="9"/>
      <c r="AC1120" s="9"/>
    </row>
    <row r="1121" spans="1:29" ht="14.25">
      <c r="A1121" s="10"/>
      <c r="B1121" s="9"/>
      <c r="C1121" s="11"/>
      <c r="D1121" s="9"/>
      <c r="E1121" s="9"/>
      <c r="F1121" s="9"/>
      <c r="G1121" s="76"/>
      <c r="H1121" s="13"/>
      <c r="I1121" s="9"/>
      <c r="J1121" s="9"/>
      <c r="K1121" s="226"/>
      <c r="L1121" s="359"/>
      <c r="M1121" s="175"/>
      <c r="N1121" s="227"/>
      <c r="O1121" s="227"/>
      <c r="P1121" s="85"/>
      <c r="Q1121" s="229"/>
      <c r="R1121" s="331"/>
      <c r="S1121" s="332"/>
      <c r="T1121" s="30"/>
      <c r="U1121" s="9"/>
      <c r="V1121" s="181" t="e">
        <f t="shared" si="60"/>
        <v>#DIV/0!</v>
      </c>
      <c r="W1121" s="9"/>
      <c r="X1121" s="47"/>
      <c r="Y1121" s="181">
        <f t="shared" si="59"/>
        <v>0</v>
      </c>
      <c r="Z1121" s="9"/>
      <c r="AA1121" s="9"/>
      <c r="AB1121" s="9"/>
      <c r="AC1121" s="9"/>
    </row>
    <row r="1122" spans="1:29" ht="14.25">
      <c r="A1122" s="10"/>
      <c r="B1122" s="9"/>
      <c r="C1122" s="11"/>
      <c r="D1122" s="9"/>
      <c r="E1122" s="9"/>
      <c r="F1122" s="9"/>
      <c r="G1122" s="76"/>
      <c r="H1122" s="13"/>
      <c r="I1122" s="9"/>
      <c r="J1122" s="9"/>
      <c r="K1122" s="226"/>
      <c r="L1122" s="359"/>
      <c r="M1122" s="175"/>
      <c r="N1122" s="227"/>
      <c r="O1122" s="227"/>
      <c r="P1122" s="85"/>
      <c r="Q1122" s="229"/>
      <c r="R1122" s="331"/>
      <c r="S1122" s="332"/>
      <c r="T1122" s="30"/>
      <c r="U1122" s="9"/>
      <c r="V1122" s="181" t="e">
        <f t="shared" si="60"/>
        <v>#DIV/0!</v>
      </c>
      <c r="W1122" s="9"/>
      <c r="X1122" s="47"/>
      <c r="Y1122" s="181">
        <f t="shared" si="59"/>
        <v>0</v>
      </c>
      <c r="Z1122" s="9"/>
      <c r="AA1122" s="9"/>
      <c r="AB1122" s="9"/>
      <c r="AC1122" s="9"/>
    </row>
    <row r="1123" spans="1:29" ht="14.25">
      <c r="A1123" s="10"/>
      <c r="B1123" s="9"/>
      <c r="C1123" s="11"/>
      <c r="D1123" s="9"/>
      <c r="E1123" s="9"/>
      <c r="F1123" s="9"/>
      <c r="G1123" s="76"/>
      <c r="H1123" s="13"/>
      <c r="I1123" s="9"/>
      <c r="J1123" s="9"/>
      <c r="K1123" s="226"/>
      <c r="L1123" s="359"/>
      <c r="M1123" s="175"/>
      <c r="N1123" s="227"/>
      <c r="O1123" s="227"/>
      <c r="P1123" s="85"/>
      <c r="Q1123" s="229"/>
      <c r="R1123" s="331"/>
      <c r="S1123" s="332"/>
      <c r="T1123" s="30"/>
      <c r="U1123" s="9"/>
      <c r="V1123" s="181" t="e">
        <f t="shared" si="60"/>
        <v>#DIV/0!</v>
      </c>
      <c r="W1123" s="9"/>
      <c r="X1123" s="47"/>
      <c r="Y1123" s="181">
        <f t="shared" si="59"/>
        <v>0</v>
      </c>
      <c r="Z1123" s="9"/>
      <c r="AA1123" s="9"/>
      <c r="AB1123" s="9"/>
      <c r="AC1123" s="9"/>
    </row>
    <row r="1124" spans="1:29" ht="14.25">
      <c r="A1124" s="10"/>
      <c r="B1124" s="9"/>
      <c r="C1124" s="11"/>
      <c r="D1124" s="9"/>
      <c r="E1124" s="9"/>
      <c r="F1124" s="9"/>
      <c r="G1124" s="76"/>
      <c r="H1124" s="13"/>
      <c r="I1124" s="9"/>
      <c r="J1124" s="9"/>
      <c r="K1124" s="226"/>
      <c r="L1124" s="359"/>
      <c r="M1124" s="175"/>
      <c r="N1124" s="227"/>
      <c r="O1124" s="227"/>
      <c r="P1124" s="85"/>
      <c r="Q1124" s="229"/>
      <c r="R1124" s="331"/>
      <c r="S1124" s="332"/>
      <c r="T1124" s="30"/>
      <c r="U1124" s="9"/>
      <c r="V1124" s="181" t="e">
        <f t="shared" si="60"/>
        <v>#DIV/0!</v>
      </c>
      <c r="W1124" s="9"/>
      <c r="X1124" s="47"/>
      <c r="Y1124" s="181">
        <f t="shared" si="59"/>
        <v>0</v>
      </c>
      <c r="Z1124" s="9"/>
      <c r="AA1124" s="9"/>
      <c r="AB1124" s="9"/>
      <c r="AC1124" s="9"/>
    </row>
    <row r="1125" spans="1:29" ht="14.25">
      <c r="A1125" s="10"/>
      <c r="B1125" s="9"/>
      <c r="C1125" s="11"/>
      <c r="D1125" s="9"/>
      <c r="E1125" s="9"/>
      <c r="F1125" s="9"/>
      <c r="G1125" s="76"/>
      <c r="H1125" s="13"/>
      <c r="I1125" s="9"/>
      <c r="J1125" s="9"/>
      <c r="K1125" s="226"/>
      <c r="L1125" s="359"/>
      <c r="M1125" s="175"/>
      <c r="N1125" s="227"/>
      <c r="O1125" s="227"/>
      <c r="P1125" s="85"/>
      <c r="Q1125" s="229"/>
      <c r="R1125" s="331"/>
      <c r="S1125" s="332"/>
      <c r="T1125" s="30"/>
      <c r="U1125" s="9"/>
      <c r="V1125" s="181" t="e">
        <f t="shared" si="60"/>
        <v>#DIV/0!</v>
      </c>
      <c r="W1125" s="9"/>
      <c r="X1125" s="47"/>
      <c r="Y1125" s="181">
        <f t="shared" si="59"/>
        <v>0</v>
      </c>
      <c r="Z1125" s="9"/>
      <c r="AA1125" s="9"/>
      <c r="AB1125" s="9"/>
      <c r="AC1125" s="9"/>
    </row>
    <row r="1126" spans="1:29" ht="14.25">
      <c r="A1126" s="10"/>
      <c r="B1126" s="9"/>
      <c r="C1126" s="11"/>
      <c r="D1126" s="9"/>
      <c r="E1126" s="9"/>
      <c r="F1126" s="9"/>
      <c r="G1126" s="76"/>
      <c r="H1126" s="13"/>
      <c r="I1126" s="9"/>
      <c r="J1126" s="9"/>
      <c r="K1126" s="226"/>
      <c r="L1126" s="359"/>
      <c r="M1126" s="175"/>
      <c r="N1126" s="227"/>
      <c r="O1126" s="227"/>
      <c r="P1126" s="85"/>
      <c r="Q1126" s="229"/>
      <c r="R1126" s="331"/>
      <c r="S1126" s="332"/>
      <c r="T1126" s="30"/>
      <c r="U1126" s="9"/>
      <c r="V1126" s="181" t="e">
        <f t="shared" si="60"/>
        <v>#DIV/0!</v>
      </c>
      <c r="W1126" s="9"/>
      <c r="X1126" s="47"/>
      <c r="Y1126" s="181">
        <f t="shared" si="59"/>
        <v>0</v>
      </c>
      <c r="Z1126" s="9"/>
      <c r="AA1126" s="9"/>
      <c r="AB1126" s="9"/>
      <c r="AC1126" s="9"/>
    </row>
    <row r="1127" spans="1:29" ht="14.25">
      <c r="A1127" s="10"/>
      <c r="B1127" s="9"/>
      <c r="C1127" s="11"/>
      <c r="D1127" s="9"/>
      <c r="E1127" s="9"/>
      <c r="F1127" s="9"/>
      <c r="G1127" s="76"/>
      <c r="H1127" s="13"/>
      <c r="I1127" s="9"/>
      <c r="J1127" s="9"/>
      <c r="K1127" s="226"/>
      <c r="L1127" s="359"/>
      <c r="M1127" s="175"/>
      <c r="N1127" s="227"/>
      <c r="O1127" s="227"/>
      <c r="P1127" s="85"/>
      <c r="Q1127" s="229"/>
      <c r="R1127" s="331"/>
      <c r="S1127" s="332"/>
      <c r="T1127" s="30"/>
      <c r="U1127" s="9"/>
      <c r="V1127" s="181" t="e">
        <f t="shared" si="60"/>
        <v>#DIV/0!</v>
      </c>
      <c r="W1127" s="9"/>
      <c r="X1127" s="47"/>
      <c r="Y1127" s="181">
        <f t="shared" si="59"/>
        <v>0</v>
      </c>
      <c r="Z1127" s="9"/>
      <c r="AA1127" s="9"/>
      <c r="AB1127" s="9"/>
      <c r="AC1127" s="9"/>
    </row>
    <row r="1128" spans="1:29" ht="14.25">
      <c r="A1128" s="10"/>
      <c r="B1128" s="9"/>
      <c r="C1128" s="11"/>
      <c r="D1128" s="9"/>
      <c r="E1128" s="9"/>
      <c r="F1128" s="9"/>
      <c r="G1128" s="76"/>
      <c r="H1128" s="13"/>
      <c r="I1128" s="9"/>
      <c r="J1128" s="9"/>
      <c r="K1128" s="226"/>
      <c r="L1128" s="359"/>
      <c r="M1128" s="175"/>
      <c r="N1128" s="227"/>
      <c r="O1128" s="227"/>
      <c r="P1128" s="85"/>
      <c r="Q1128" s="229"/>
      <c r="R1128" s="331"/>
      <c r="S1128" s="332"/>
      <c r="T1128" s="30"/>
      <c r="U1128" s="9"/>
      <c r="V1128" s="181" t="e">
        <f t="shared" si="60"/>
        <v>#DIV/0!</v>
      </c>
      <c r="W1128" s="9"/>
      <c r="X1128" s="47"/>
      <c r="Y1128" s="181">
        <f t="shared" si="59"/>
        <v>0</v>
      </c>
      <c r="Z1128" s="9"/>
      <c r="AA1128" s="9"/>
      <c r="AB1128" s="9"/>
      <c r="AC1128" s="9"/>
    </row>
    <row r="1129" spans="1:29" ht="14.25">
      <c r="A1129" s="10"/>
      <c r="B1129" s="9"/>
      <c r="C1129" s="11"/>
      <c r="D1129" s="9"/>
      <c r="E1129" s="9"/>
      <c r="F1129" s="9"/>
      <c r="G1129" s="76"/>
      <c r="H1129" s="13"/>
      <c r="I1129" s="9"/>
      <c r="J1129" s="9"/>
      <c r="K1129" s="226"/>
      <c r="L1129" s="359"/>
      <c r="M1129" s="175"/>
      <c r="N1129" s="227"/>
      <c r="O1129" s="227"/>
      <c r="P1129" s="85"/>
      <c r="Q1129" s="229"/>
      <c r="R1129" s="331"/>
      <c r="S1129" s="332"/>
      <c r="T1129" s="30"/>
      <c r="U1129" s="9"/>
      <c r="V1129" s="181" t="e">
        <f t="shared" si="60"/>
        <v>#DIV/0!</v>
      </c>
      <c r="W1129" s="9"/>
      <c r="X1129" s="47"/>
      <c r="Y1129" s="181">
        <f t="shared" si="59"/>
        <v>0</v>
      </c>
      <c r="Z1129" s="9"/>
      <c r="AA1129" s="9"/>
      <c r="AB1129" s="9"/>
      <c r="AC1129" s="9"/>
    </row>
    <row r="1130" spans="1:29" ht="14.25">
      <c r="A1130" s="10"/>
      <c r="B1130" s="9"/>
      <c r="C1130" s="11"/>
      <c r="D1130" s="9"/>
      <c r="E1130" s="9"/>
      <c r="F1130" s="9"/>
      <c r="G1130" s="76"/>
      <c r="H1130" s="13"/>
      <c r="I1130" s="9"/>
      <c r="J1130" s="9"/>
      <c r="K1130" s="226"/>
      <c r="L1130" s="359"/>
      <c r="M1130" s="175"/>
      <c r="N1130" s="227"/>
      <c r="O1130" s="227"/>
      <c r="P1130" s="85"/>
      <c r="Q1130" s="229"/>
      <c r="R1130" s="331"/>
      <c r="S1130" s="332"/>
      <c r="T1130" s="30"/>
      <c r="U1130" s="9"/>
      <c r="V1130" s="181" t="e">
        <f t="shared" si="60"/>
        <v>#DIV/0!</v>
      </c>
      <c r="W1130" s="9"/>
      <c r="X1130" s="47"/>
      <c r="Y1130" s="181">
        <f t="shared" si="59"/>
        <v>0</v>
      </c>
      <c r="Z1130" s="9"/>
      <c r="AA1130" s="9"/>
      <c r="AB1130" s="9"/>
      <c r="AC1130" s="9"/>
    </row>
    <row r="1131" spans="1:29" ht="14.25">
      <c r="A1131" s="10"/>
      <c r="B1131" s="9"/>
      <c r="C1131" s="11"/>
      <c r="D1131" s="9"/>
      <c r="E1131" s="9"/>
      <c r="F1131" s="9"/>
      <c r="G1131" s="76"/>
      <c r="H1131" s="13"/>
      <c r="I1131" s="9"/>
      <c r="J1131" s="9"/>
      <c r="K1131" s="226"/>
      <c r="L1131" s="359"/>
      <c r="M1131" s="175"/>
      <c r="N1131" s="227"/>
      <c r="O1131" s="227"/>
      <c r="P1131" s="85"/>
      <c r="Q1131" s="229"/>
      <c r="R1131" s="331"/>
      <c r="S1131" s="332"/>
      <c r="T1131" s="30"/>
      <c r="U1131" s="9"/>
      <c r="V1131" s="181" t="e">
        <f t="shared" si="60"/>
        <v>#DIV/0!</v>
      </c>
      <c r="W1131" s="9"/>
      <c r="X1131" s="47"/>
      <c r="Y1131" s="181">
        <f t="shared" si="59"/>
        <v>0</v>
      </c>
      <c r="Z1131" s="9"/>
      <c r="AA1131" s="9"/>
      <c r="AB1131" s="9"/>
      <c r="AC1131" s="9"/>
    </row>
    <row r="1132" spans="1:29" ht="14.25">
      <c r="A1132" s="10"/>
      <c r="B1132" s="9"/>
      <c r="C1132" s="11"/>
      <c r="D1132" s="9"/>
      <c r="E1132" s="9"/>
      <c r="F1132" s="9"/>
      <c r="G1132" s="76"/>
      <c r="H1132" s="13"/>
      <c r="I1132" s="9"/>
      <c r="J1132" s="9"/>
      <c r="K1132" s="226"/>
      <c r="L1132" s="359"/>
      <c r="M1132" s="175"/>
      <c r="N1132" s="227"/>
      <c r="O1132" s="227"/>
      <c r="P1132" s="85"/>
      <c r="Q1132" s="229"/>
      <c r="R1132" s="331"/>
      <c r="S1132" s="332"/>
      <c r="T1132" s="30"/>
      <c r="U1132" s="9"/>
      <c r="V1132" s="181" t="e">
        <f t="shared" si="60"/>
        <v>#DIV/0!</v>
      </c>
      <c r="W1132" s="9"/>
      <c r="X1132" s="47"/>
      <c r="Y1132" s="181">
        <f t="shared" si="59"/>
        <v>0</v>
      </c>
      <c r="Z1132" s="9"/>
      <c r="AA1132" s="9"/>
      <c r="AB1132" s="9"/>
      <c r="AC1132" s="9"/>
    </row>
    <row r="1133" spans="1:29" ht="14.25">
      <c r="A1133" s="10"/>
      <c r="B1133" s="9"/>
      <c r="C1133" s="11"/>
      <c r="D1133" s="9"/>
      <c r="E1133" s="9"/>
      <c r="F1133" s="9"/>
      <c r="G1133" s="76"/>
      <c r="H1133" s="13"/>
      <c r="I1133" s="9"/>
      <c r="J1133" s="9"/>
      <c r="K1133" s="226"/>
      <c r="L1133" s="359"/>
      <c r="M1133" s="175"/>
      <c r="N1133" s="227"/>
      <c r="O1133" s="227"/>
      <c r="P1133" s="85"/>
      <c r="Q1133" s="229"/>
      <c r="R1133" s="331"/>
      <c r="S1133" s="332"/>
      <c r="T1133" s="30"/>
      <c r="U1133" s="9"/>
      <c r="V1133" s="181" t="e">
        <f t="shared" si="60"/>
        <v>#DIV/0!</v>
      </c>
      <c r="W1133" s="9"/>
      <c r="X1133" s="47"/>
      <c r="Y1133" s="181">
        <f t="shared" si="59"/>
        <v>0</v>
      </c>
      <c r="Z1133" s="9"/>
      <c r="AA1133" s="9"/>
      <c r="AB1133" s="9"/>
      <c r="AC1133" s="9"/>
    </row>
    <row r="1134" spans="1:29" ht="14.25">
      <c r="A1134" s="10"/>
      <c r="B1134" s="9"/>
      <c r="C1134" s="11"/>
      <c r="D1134" s="9"/>
      <c r="E1134" s="9"/>
      <c r="F1134" s="9"/>
      <c r="G1134" s="76"/>
      <c r="H1134" s="13"/>
      <c r="I1134" s="9"/>
      <c r="J1134" s="9"/>
      <c r="K1134" s="226"/>
      <c r="L1134" s="359"/>
      <c r="M1134" s="175"/>
      <c r="N1134" s="227"/>
      <c r="O1134" s="227"/>
      <c r="P1134" s="85"/>
      <c r="Q1134" s="229"/>
      <c r="R1134" s="331"/>
      <c r="S1134" s="332"/>
      <c r="T1134" s="30"/>
      <c r="U1134" s="9"/>
      <c r="V1134" s="181" t="e">
        <f t="shared" si="60"/>
        <v>#DIV/0!</v>
      </c>
      <c r="W1134" s="9"/>
      <c r="X1134" s="47"/>
      <c r="Y1134" s="181">
        <f t="shared" si="59"/>
        <v>0</v>
      </c>
      <c r="Z1134" s="9"/>
      <c r="AA1134" s="9"/>
      <c r="AB1134" s="9"/>
      <c r="AC1134" s="9"/>
    </row>
    <row r="1135" spans="1:29" ht="14.25">
      <c r="A1135" s="10"/>
      <c r="B1135" s="9"/>
      <c r="C1135" s="11"/>
      <c r="D1135" s="9"/>
      <c r="E1135" s="9"/>
      <c r="F1135" s="9"/>
      <c r="G1135" s="76"/>
      <c r="H1135" s="13"/>
      <c r="I1135" s="9"/>
      <c r="J1135" s="9"/>
      <c r="K1135" s="226"/>
      <c r="L1135" s="359"/>
      <c r="M1135" s="175"/>
      <c r="N1135" s="227"/>
      <c r="O1135" s="227"/>
      <c r="P1135" s="85"/>
      <c r="Q1135" s="229"/>
      <c r="R1135" s="331"/>
      <c r="S1135" s="332"/>
      <c r="T1135" s="30"/>
      <c r="U1135" s="9"/>
      <c r="V1135" s="181" t="e">
        <f t="shared" si="60"/>
        <v>#DIV/0!</v>
      </c>
      <c r="W1135" s="9"/>
      <c r="X1135" s="47"/>
      <c r="Y1135" s="181">
        <f t="shared" si="59"/>
        <v>0</v>
      </c>
      <c r="Z1135" s="9"/>
      <c r="AA1135" s="9"/>
      <c r="AB1135" s="9"/>
      <c r="AC1135" s="9"/>
    </row>
    <row r="1136" spans="1:29" ht="14.25">
      <c r="A1136" s="10"/>
      <c r="B1136" s="9"/>
      <c r="C1136" s="11"/>
      <c r="D1136" s="9"/>
      <c r="E1136" s="9"/>
      <c r="F1136" s="9"/>
      <c r="G1136" s="76"/>
      <c r="H1136" s="13"/>
      <c r="I1136" s="9"/>
      <c r="J1136" s="9"/>
      <c r="K1136" s="226"/>
      <c r="L1136" s="359"/>
      <c r="M1136" s="175"/>
      <c r="N1136" s="227"/>
      <c r="O1136" s="227"/>
      <c r="P1136" s="85"/>
      <c r="Q1136" s="229"/>
      <c r="R1136" s="331"/>
      <c r="S1136" s="332"/>
      <c r="T1136" s="30"/>
      <c r="U1136" s="9"/>
      <c r="V1136" s="181" t="e">
        <f t="shared" si="60"/>
        <v>#DIV/0!</v>
      </c>
      <c r="W1136" s="9"/>
      <c r="X1136" s="47"/>
      <c r="Y1136" s="181">
        <f t="shared" si="59"/>
        <v>0</v>
      </c>
      <c r="Z1136" s="9"/>
      <c r="AA1136" s="9"/>
      <c r="AB1136" s="9"/>
      <c r="AC1136" s="9"/>
    </row>
    <row r="1137" spans="1:29" ht="14.25">
      <c r="A1137" s="10"/>
      <c r="B1137" s="9"/>
      <c r="C1137" s="11"/>
      <c r="D1137" s="9"/>
      <c r="E1137" s="9"/>
      <c r="F1137" s="9"/>
      <c r="G1137" s="76"/>
      <c r="H1137" s="13"/>
      <c r="I1137" s="9"/>
      <c r="J1137" s="9"/>
      <c r="K1137" s="226"/>
      <c r="L1137" s="359"/>
      <c r="M1137" s="175"/>
      <c r="N1137" s="227"/>
      <c r="O1137" s="227"/>
      <c r="P1137" s="85"/>
      <c r="Q1137" s="229"/>
      <c r="R1137" s="331"/>
      <c r="S1137" s="332"/>
      <c r="T1137" s="30"/>
      <c r="U1137" s="9"/>
      <c r="V1137" s="181" t="e">
        <f t="shared" si="60"/>
        <v>#DIV/0!</v>
      </c>
      <c r="W1137" s="9"/>
      <c r="X1137" s="47"/>
      <c r="Y1137" s="181">
        <f t="shared" si="59"/>
        <v>0</v>
      </c>
      <c r="Z1137" s="9"/>
      <c r="AA1137" s="9"/>
      <c r="AB1137" s="9"/>
      <c r="AC1137" s="9"/>
    </row>
    <row r="1138" spans="1:29" ht="14.25">
      <c r="A1138" s="10"/>
      <c r="B1138" s="9"/>
      <c r="C1138" s="11"/>
      <c r="D1138" s="9"/>
      <c r="E1138" s="9"/>
      <c r="F1138" s="9"/>
      <c r="G1138" s="76"/>
      <c r="H1138" s="13"/>
      <c r="I1138" s="9"/>
      <c r="J1138" s="9"/>
      <c r="K1138" s="226"/>
      <c r="L1138" s="359"/>
      <c r="M1138" s="175"/>
      <c r="N1138" s="227"/>
      <c r="O1138" s="227"/>
      <c r="P1138" s="85"/>
      <c r="Q1138" s="229"/>
      <c r="R1138" s="331"/>
      <c r="S1138" s="332"/>
      <c r="T1138" s="30"/>
      <c r="U1138" s="9"/>
      <c r="V1138" s="181" t="e">
        <f t="shared" si="60"/>
        <v>#DIV/0!</v>
      </c>
      <c r="W1138" s="9"/>
      <c r="X1138" s="47"/>
      <c r="Y1138" s="181">
        <f t="shared" si="59"/>
        <v>0</v>
      </c>
      <c r="Z1138" s="9"/>
      <c r="AA1138" s="9"/>
      <c r="AB1138" s="9"/>
      <c r="AC1138" s="9"/>
    </row>
    <row r="1139" spans="1:29" ht="14.25">
      <c r="A1139" s="10"/>
      <c r="B1139" s="9"/>
      <c r="C1139" s="11"/>
      <c r="D1139" s="9"/>
      <c r="E1139" s="9"/>
      <c r="F1139" s="9"/>
      <c r="G1139" s="76"/>
      <c r="H1139" s="13"/>
      <c r="I1139" s="9"/>
      <c r="J1139" s="9"/>
      <c r="K1139" s="226"/>
      <c r="L1139" s="359"/>
      <c r="M1139" s="175"/>
      <c r="N1139" s="227"/>
      <c r="O1139" s="227"/>
      <c r="P1139" s="85"/>
      <c r="Q1139" s="229"/>
      <c r="R1139" s="331"/>
      <c r="S1139" s="332"/>
      <c r="T1139" s="30"/>
      <c r="U1139" s="9"/>
      <c r="V1139" s="181" t="e">
        <f t="shared" si="60"/>
        <v>#DIV/0!</v>
      </c>
      <c r="W1139" s="9"/>
      <c r="X1139" s="47"/>
      <c r="Y1139" s="181">
        <f t="shared" si="59"/>
        <v>0</v>
      </c>
      <c r="Z1139" s="9"/>
      <c r="AA1139" s="9"/>
      <c r="AB1139" s="9"/>
      <c r="AC1139" s="9"/>
    </row>
    <row r="1140" spans="1:29" ht="14.25">
      <c r="A1140" s="10"/>
      <c r="B1140" s="9"/>
      <c r="C1140" s="11"/>
      <c r="D1140" s="9"/>
      <c r="E1140" s="9"/>
      <c r="F1140" s="9"/>
      <c r="G1140" s="76"/>
      <c r="H1140" s="13"/>
      <c r="I1140" s="9"/>
      <c r="J1140" s="9"/>
      <c r="K1140" s="226"/>
      <c r="L1140" s="359"/>
      <c r="M1140" s="175"/>
      <c r="N1140" s="227"/>
      <c r="O1140" s="227"/>
      <c r="P1140" s="85"/>
      <c r="Q1140" s="229"/>
      <c r="R1140" s="331"/>
      <c r="S1140" s="332"/>
      <c r="T1140" s="30"/>
      <c r="U1140" s="9"/>
      <c r="V1140" s="181" t="e">
        <f t="shared" si="60"/>
        <v>#DIV/0!</v>
      </c>
      <c r="W1140" s="9"/>
      <c r="X1140" s="47"/>
      <c r="Y1140" s="181">
        <f t="shared" si="59"/>
        <v>0</v>
      </c>
      <c r="Z1140" s="9"/>
      <c r="AA1140" s="9"/>
      <c r="AB1140" s="9"/>
      <c r="AC1140" s="9"/>
    </row>
    <row r="1141" spans="1:29" ht="14.25">
      <c r="A1141" s="10"/>
      <c r="B1141" s="9"/>
      <c r="C1141" s="11"/>
      <c r="D1141" s="9"/>
      <c r="E1141" s="9"/>
      <c r="F1141" s="9"/>
      <c r="G1141" s="76"/>
      <c r="H1141" s="13"/>
      <c r="I1141" s="9"/>
      <c r="J1141" s="9"/>
      <c r="K1141" s="226"/>
      <c r="L1141" s="359"/>
      <c r="M1141" s="175"/>
      <c r="N1141" s="227"/>
      <c r="O1141" s="227"/>
      <c r="P1141" s="85"/>
      <c r="Q1141" s="229"/>
      <c r="R1141" s="331"/>
      <c r="S1141" s="332"/>
      <c r="T1141" s="30"/>
      <c r="U1141" s="9"/>
      <c r="V1141" s="181" t="e">
        <f t="shared" si="60"/>
        <v>#DIV/0!</v>
      </c>
      <c r="W1141" s="9"/>
      <c r="X1141" s="47"/>
      <c r="Y1141" s="181">
        <f t="shared" si="59"/>
        <v>0</v>
      </c>
      <c r="Z1141" s="9"/>
      <c r="AA1141" s="9"/>
      <c r="AB1141" s="9"/>
      <c r="AC1141" s="9"/>
    </row>
    <row r="1142" spans="1:29" ht="14.25">
      <c r="A1142" s="10"/>
      <c r="B1142" s="9"/>
      <c r="C1142" s="11"/>
      <c r="D1142" s="9"/>
      <c r="E1142" s="9"/>
      <c r="F1142" s="9"/>
      <c r="G1142" s="76"/>
      <c r="H1142" s="13"/>
      <c r="I1142" s="9"/>
      <c r="J1142" s="9"/>
      <c r="K1142" s="226"/>
      <c r="L1142" s="359"/>
      <c r="M1142" s="175"/>
      <c r="N1142" s="227"/>
      <c r="O1142" s="227"/>
      <c r="P1142" s="85"/>
      <c r="Q1142" s="229"/>
      <c r="R1142" s="331"/>
      <c r="S1142" s="332"/>
      <c r="T1142" s="30"/>
      <c r="U1142" s="9"/>
      <c r="V1142" s="181" t="e">
        <f t="shared" si="60"/>
        <v>#DIV/0!</v>
      </c>
      <c r="W1142" s="9"/>
      <c r="X1142" s="47"/>
      <c r="Y1142" s="181">
        <f t="shared" si="59"/>
        <v>0</v>
      </c>
      <c r="Z1142" s="9"/>
      <c r="AA1142" s="9"/>
      <c r="AB1142" s="9"/>
      <c r="AC1142" s="9"/>
    </row>
    <row r="1143" spans="1:29" ht="14.25">
      <c r="A1143" s="10"/>
      <c r="B1143" s="9"/>
      <c r="C1143" s="11"/>
      <c r="D1143" s="9"/>
      <c r="E1143" s="9"/>
      <c r="F1143" s="9"/>
      <c r="G1143" s="76"/>
      <c r="H1143" s="13"/>
      <c r="I1143" s="9"/>
      <c r="J1143" s="9"/>
      <c r="K1143" s="226"/>
      <c r="L1143" s="359"/>
      <c r="M1143" s="175"/>
      <c r="N1143" s="227"/>
      <c r="O1143" s="227"/>
      <c r="P1143" s="85"/>
      <c r="Q1143" s="229"/>
      <c r="R1143" s="331"/>
      <c r="S1143" s="332"/>
      <c r="T1143" s="30"/>
      <c r="U1143" s="9"/>
      <c r="V1143" s="181" t="e">
        <f t="shared" si="60"/>
        <v>#DIV/0!</v>
      </c>
      <c r="W1143" s="9"/>
      <c r="X1143" s="47"/>
      <c r="Y1143" s="181">
        <f t="shared" si="59"/>
        <v>0</v>
      </c>
      <c r="Z1143" s="9"/>
      <c r="AA1143" s="9"/>
      <c r="AB1143" s="9"/>
      <c r="AC1143" s="9"/>
    </row>
    <row r="1144" spans="1:29" ht="14.25">
      <c r="A1144" s="10"/>
      <c r="B1144" s="9"/>
      <c r="C1144" s="11"/>
      <c r="D1144" s="9"/>
      <c r="E1144" s="9"/>
      <c r="F1144" s="9"/>
      <c r="G1144" s="76"/>
      <c r="H1144" s="13"/>
      <c r="I1144" s="9"/>
      <c r="J1144" s="9"/>
      <c r="K1144" s="226"/>
      <c r="L1144" s="359"/>
      <c r="M1144" s="175"/>
      <c r="N1144" s="227"/>
      <c r="O1144" s="227"/>
      <c r="P1144" s="85"/>
      <c r="Q1144" s="229"/>
      <c r="R1144" s="331"/>
      <c r="S1144" s="332"/>
      <c r="T1144" s="30"/>
      <c r="U1144" s="9"/>
      <c r="V1144" s="181" t="e">
        <f t="shared" si="60"/>
        <v>#DIV/0!</v>
      </c>
      <c r="W1144" s="9"/>
      <c r="X1144" s="47"/>
      <c r="Y1144" s="181">
        <f t="shared" si="59"/>
        <v>0</v>
      </c>
      <c r="Z1144" s="9"/>
      <c r="AA1144" s="9"/>
      <c r="AB1144" s="9"/>
      <c r="AC1144" s="9"/>
    </row>
    <row r="1145" spans="1:29" ht="14.25">
      <c r="A1145" s="10"/>
      <c r="B1145" s="9"/>
      <c r="C1145" s="11"/>
      <c r="D1145" s="9"/>
      <c r="E1145" s="9"/>
      <c r="F1145" s="9"/>
      <c r="G1145" s="76"/>
      <c r="H1145" s="13"/>
      <c r="I1145" s="9"/>
      <c r="J1145" s="9"/>
      <c r="K1145" s="226"/>
      <c r="L1145" s="359"/>
      <c r="M1145" s="175"/>
      <c r="N1145" s="227"/>
      <c r="O1145" s="227"/>
      <c r="P1145" s="85"/>
      <c r="Q1145" s="229"/>
      <c r="R1145" s="331"/>
      <c r="S1145" s="332"/>
      <c r="T1145" s="30"/>
      <c r="U1145" s="9"/>
      <c r="V1145" s="181" t="e">
        <f t="shared" si="60"/>
        <v>#DIV/0!</v>
      </c>
      <c r="W1145" s="9"/>
      <c r="X1145" s="47"/>
      <c r="Y1145" s="181">
        <f t="shared" si="59"/>
        <v>0</v>
      </c>
      <c r="Z1145" s="9"/>
      <c r="AA1145" s="9"/>
      <c r="AB1145" s="9"/>
      <c r="AC1145" s="9"/>
    </row>
    <row r="1146" spans="1:29" ht="14.25">
      <c r="A1146" s="10"/>
      <c r="B1146" s="9"/>
      <c r="C1146" s="11"/>
      <c r="D1146" s="9"/>
      <c r="E1146" s="9"/>
      <c r="F1146" s="9"/>
      <c r="G1146" s="76"/>
      <c r="H1146" s="13"/>
      <c r="I1146" s="9"/>
      <c r="J1146" s="9"/>
      <c r="K1146" s="226"/>
      <c r="L1146" s="359"/>
      <c r="M1146" s="175"/>
      <c r="N1146" s="227"/>
      <c r="O1146" s="227"/>
      <c r="P1146" s="85"/>
      <c r="Q1146" s="229"/>
      <c r="R1146" s="331"/>
      <c r="S1146" s="332"/>
      <c r="T1146" s="30"/>
      <c r="U1146" s="9"/>
      <c r="V1146" s="181" t="e">
        <f t="shared" si="60"/>
        <v>#DIV/0!</v>
      </c>
      <c r="W1146" s="9"/>
      <c r="X1146" s="47"/>
      <c r="Y1146" s="181">
        <f t="shared" si="59"/>
        <v>0</v>
      </c>
      <c r="Z1146" s="9"/>
      <c r="AA1146" s="9"/>
      <c r="AB1146" s="9"/>
      <c r="AC1146" s="9"/>
    </row>
    <row r="1147" spans="1:29" ht="14.25">
      <c r="A1147" s="10"/>
      <c r="B1147" s="9"/>
      <c r="C1147" s="11"/>
      <c r="D1147" s="9"/>
      <c r="E1147" s="9"/>
      <c r="F1147" s="9"/>
      <c r="G1147" s="76"/>
      <c r="H1147" s="13"/>
      <c r="I1147" s="9"/>
      <c r="J1147" s="9"/>
      <c r="K1147" s="226"/>
      <c r="L1147" s="359"/>
      <c r="M1147" s="175"/>
      <c r="N1147" s="227"/>
      <c r="O1147" s="227"/>
      <c r="P1147" s="85"/>
      <c r="Q1147" s="229"/>
      <c r="R1147" s="331"/>
      <c r="S1147" s="332"/>
      <c r="T1147" s="30"/>
      <c r="U1147" s="9"/>
      <c r="V1147" s="181" t="e">
        <f t="shared" si="60"/>
        <v>#DIV/0!</v>
      </c>
      <c r="W1147" s="9"/>
      <c r="X1147" s="47"/>
      <c r="Y1147" s="181">
        <f t="shared" si="59"/>
        <v>0</v>
      </c>
      <c r="Z1147" s="9"/>
      <c r="AA1147" s="9"/>
      <c r="AB1147" s="9"/>
      <c r="AC1147" s="9"/>
    </row>
    <row r="1148" spans="1:29" ht="14.25">
      <c r="A1148" s="10"/>
      <c r="B1148" s="9"/>
      <c r="C1148" s="11"/>
      <c r="D1148" s="9"/>
      <c r="E1148" s="9"/>
      <c r="F1148" s="9"/>
      <c r="G1148" s="76"/>
      <c r="H1148" s="13"/>
      <c r="I1148" s="9"/>
      <c r="J1148" s="9"/>
      <c r="K1148" s="226"/>
      <c r="L1148" s="359"/>
      <c r="M1148" s="175"/>
      <c r="N1148" s="227"/>
      <c r="O1148" s="227"/>
      <c r="P1148" s="85"/>
      <c r="Q1148" s="229"/>
      <c r="R1148" s="331"/>
      <c r="S1148" s="332"/>
      <c r="T1148" s="30"/>
      <c r="U1148" s="9"/>
      <c r="V1148" s="181" t="e">
        <f t="shared" si="60"/>
        <v>#DIV/0!</v>
      </c>
      <c r="W1148" s="9"/>
      <c r="X1148" s="47"/>
      <c r="Y1148" s="181">
        <f t="shared" si="59"/>
        <v>0</v>
      </c>
      <c r="Z1148" s="9"/>
      <c r="AA1148" s="9"/>
      <c r="AB1148" s="9"/>
      <c r="AC1148" s="9"/>
    </row>
    <row r="1149" spans="1:29" ht="14.25">
      <c r="A1149" s="10"/>
      <c r="B1149" s="9"/>
      <c r="C1149" s="11"/>
      <c r="D1149" s="9"/>
      <c r="E1149" s="9"/>
      <c r="F1149" s="9"/>
      <c r="G1149" s="76"/>
      <c r="H1149" s="13"/>
      <c r="I1149" s="9"/>
      <c r="J1149" s="9"/>
      <c r="K1149" s="226"/>
      <c r="L1149" s="359"/>
      <c r="M1149" s="175"/>
      <c r="N1149" s="227"/>
      <c r="O1149" s="227"/>
      <c r="P1149" s="85"/>
      <c r="Q1149" s="229"/>
      <c r="R1149" s="331"/>
      <c r="S1149" s="332"/>
      <c r="T1149" s="30"/>
      <c r="U1149" s="9"/>
      <c r="V1149" s="181" t="e">
        <f t="shared" si="60"/>
        <v>#DIV/0!</v>
      </c>
      <c r="W1149" s="9"/>
      <c r="X1149" s="47"/>
      <c r="Y1149" s="181">
        <f t="shared" si="59"/>
        <v>0</v>
      </c>
      <c r="Z1149" s="9"/>
      <c r="AA1149" s="9"/>
      <c r="AB1149" s="9"/>
      <c r="AC1149" s="9"/>
    </row>
    <row r="1150" spans="1:29" ht="14.25">
      <c r="A1150" s="10"/>
      <c r="B1150" s="9"/>
      <c r="C1150" s="11"/>
      <c r="D1150" s="9"/>
      <c r="E1150" s="9"/>
      <c r="F1150" s="9"/>
      <c r="G1150" s="76"/>
      <c r="H1150" s="13"/>
      <c r="I1150" s="9"/>
      <c r="J1150" s="9"/>
      <c r="K1150" s="226"/>
      <c r="L1150" s="359"/>
      <c r="M1150" s="175"/>
      <c r="N1150" s="227"/>
      <c r="O1150" s="227"/>
      <c r="P1150" s="85"/>
      <c r="Q1150" s="229"/>
      <c r="R1150" s="331"/>
      <c r="S1150" s="332"/>
      <c r="T1150" s="30"/>
      <c r="U1150" s="9"/>
      <c r="V1150" s="181" t="e">
        <f t="shared" si="60"/>
        <v>#DIV/0!</v>
      </c>
      <c r="W1150" s="9"/>
      <c r="X1150" s="47"/>
      <c r="Y1150" s="181">
        <f t="shared" si="59"/>
        <v>0</v>
      </c>
      <c r="Z1150" s="9"/>
      <c r="AA1150" s="9"/>
      <c r="AB1150" s="9"/>
      <c r="AC1150" s="9"/>
    </row>
    <row r="1151" spans="1:29" ht="14.25">
      <c r="A1151" s="10"/>
      <c r="B1151" s="9"/>
      <c r="C1151" s="11"/>
      <c r="D1151" s="9"/>
      <c r="E1151" s="9"/>
      <c r="F1151" s="9"/>
      <c r="G1151" s="76"/>
      <c r="H1151" s="13"/>
      <c r="I1151" s="9"/>
      <c r="J1151" s="9"/>
      <c r="K1151" s="226"/>
      <c r="L1151" s="359"/>
      <c r="M1151" s="175"/>
      <c r="N1151" s="227"/>
      <c r="O1151" s="227"/>
      <c r="P1151" s="85"/>
      <c r="Q1151" s="229"/>
      <c r="R1151" s="331"/>
      <c r="S1151" s="332"/>
      <c r="T1151" s="30"/>
      <c r="U1151" s="9"/>
      <c r="V1151" s="181" t="e">
        <f t="shared" si="60"/>
        <v>#DIV/0!</v>
      </c>
      <c r="W1151" s="9"/>
      <c r="X1151" s="47"/>
      <c r="Y1151" s="181">
        <f t="shared" si="59"/>
        <v>0</v>
      </c>
      <c r="Z1151" s="9"/>
      <c r="AA1151" s="9"/>
      <c r="AB1151" s="9"/>
      <c r="AC1151" s="9"/>
    </row>
    <row r="1152" spans="1:29" ht="14.25">
      <c r="A1152" s="10"/>
      <c r="B1152" s="9"/>
      <c r="C1152" s="11"/>
      <c r="D1152" s="9"/>
      <c r="E1152" s="9"/>
      <c r="F1152" s="9"/>
      <c r="G1152" s="76"/>
      <c r="H1152" s="13"/>
      <c r="I1152" s="9"/>
      <c r="J1152" s="9"/>
      <c r="K1152" s="226"/>
      <c r="L1152" s="359"/>
      <c r="M1152" s="175"/>
      <c r="N1152" s="227"/>
      <c r="O1152" s="227"/>
      <c r="P1152" s="85"/>
      <c r="Q1152" s="229"/>
      <c r="R1152" s="331"/>
      <c r="S1152" s="332"/>
      <c r="T1152" s="30"/>
      <c r="U1152" s="9"/>
      <c r="V1152" s="181" t="e">
        <f t="shared" si="60"/>
        <v>#DIV/0!</v>
      </c>
      <c r="W1152" s="9"/>
      <c r="X1152" s="47"/>
      <c r="Y1152" s="181">
        <f t="shared" si="59"/>
        <v>0</v>
      </c>
      <c r="Z1152" s="9"/>
      <c r="AA1152" s="9"/>
      <c r="AB1152" s="9"/>
      <c r="AC1152" s="9"/>
    </row>
    <row r="1153" spans="1:29" ht="14.25">
      <c r="A1153" s="10"/>
      <c r="B1153" s="9"/>
      <c r="C1153" s="11"/>
      <c r="D1153" s="9"/>
      <c r="E1153" s="9"/>
      <c r="F1153" s="9"/>
      <c r="G1153" s="76"/>
      <c r="H1153" s="13"/>
      <c r="I1153" s="9"/>
      <c r="J1153" s="9"/>
      <c r="K1153" s="226"/>
      <c r="L1153" s="359"/>
      <c r="M1153" s="175"/>
      <c r="N1153" s="227"/>
      <c r="O1153" s="227"/>
      <c r="P1153" s="85"/>
      <c r="Q1153" s="229"/>
      <c r="R1153" s="331"/>
      <c r="S1153" s="332"/>
      <c r="T1153" s="30"/>
      <c r="U1153" s="9"/>
      <c r="V1153" s="181" t="e">
        <f t="shared" si="60"/>
        <v>#DIV/0!</v>
      </c>
      <c r="W1153" s="9"/>
      <c r="X1153" s="47"/>
      <c r="Y1153" s="181">
        <f t="shared" si="59"/>
        <v>0</v>
      </c>
      <c r="Z1153" s="9"/>
      <c r="AA1153" s="9"/>
      <c r="AB1153" s="9"/>
      <c r="AC1153" s="9"/>
    </row>
    <row r="1154" spans="1:29" ht="14.25">
      <c r="A1154" s="10"/>
      <c r="B1154" s="9"/>
      <c r="C1154" s="11"/>
      <c r="D1154" s="9"/>
      <c r="E1154" s="9"/>
      <c r="F1154" s="9"/>
      <c r="G1154" s="76"/>
      <c r="H1154" s="13"/>
      <c r="I1154" s="9"/>
      <c r="J1154" s="9"/>
      <c r="K1154" s="226"/>
      <c r="L1154" s="359"/>
      <c r="M1154" s="175"/>
      <c r="N1154" s="227"/>
      <c r="O1154" s="227"/>
      <c r="P1154" s="85"/>
      <c r="Q1154" s="229"/>
      <c r="R1154" s="331"/>
      <c r="S1154" s="332"/>
      <c r="T1154" s="30"/>
      <c r="U1154" s="9"/>
      <c r="V1154" s="181" t="e">
        <f t="shared" si="60"/>
        <v>#DIV/0!</v>
      </c>
      <c r="W1154" s="9"/>
      <c r="X1154" s="47"/>
      <c r="Y1154" s="181">
        <f t="shared" si="59"/>
        <v>0</v>
      </c>
      <c r="Z1154" s="9"/>
      <c r="AA1154" s="9"/>
      <c r="AB1154" s="9"/>
      <c r="AC1154" s="9"/>
    </row>
    <row r="1155" spans="1:29" ht="14.25">
      <c r="A1155" s="10"/>
      <c r="B1155" s="9"/>
      <c r="C1155" s="11"/>
      <c r="D1155" s="9"/>
      <c r="E1155" s="9"/>
      <c r="F1155" s="9"/>
      <c r="G1155" s="76"/>
      <c r="H1155" s="13"/>
      <c r="I1155" s="9"/>
      <c r="J1155" s="9"/>
      <c r="K1155" s="226"/>
      <c r="L1155" s="359"/>
      <c r="M1155" s="175"/>
      <c r="N1155" s="227"/>
      <c r="O1155" s="227"/>
      <c r="P1155" s="85"/>
      <c r="Q1155" s="229"/>
      <c r="R1155" s="331"/>
      <c r="S1155" s="332"/>
      <c r="T1155" s="30"/>
      <c r="U1155" s="9"/>
      <c r="V1155" s="181" t="e">
        <f t="shared" si="60"/>
        <v>#DIV/0!</v>
      </c>
      <c r="W1155" s="9"/>
      <c r="X1155" s="47"/>
      <c r="Y1155" s="181">
        <f t="shared" si="59"/>
        <v>0</v>
      </c>
      <c r="Z1155" s="9"/>
      <c r="AA1155" s="9"/>
      <c r="AB1155" s="9"/>
      <c r="AC1155" s="9"/>
    </row>
    <row r="1156" spans="1:29" ht="14.25">
      <c r="A1156" s="10"/>
      <c r="B1156" s="9"/>
      <c r="C1156" s="11"/>
      <c r="D1156" s="9"/>
      <c r="E1156" s="9"/>
      <c r="F1156" s="9"/>
      <c r="G1156" s="76"/>
      <c r="H1156" s="13"/>
      <c r="I1156" s="9"/>
      <c r="J1156" s="9"/>
      <c r="K1156" s="226"/>
      <c r="L1156" s="359"/>
      <c r="M1156" s="175"/>
      <c r="N1156" s="227"/>
      <c r="O1156" s="227"/>
      <c r="P1156" s="85"/>
      <c r="Q1156" s="229"/>
      <c r="R1156" s="331"/>
      <c r="S1156" s="332"/>
      <c r="T1156" s="30"/>
      <c r="U1156" s="9"/>
      <c r="V1156" s="181" t="e">
        <f t="shared" si="60"/>
        <v>#DIV/0!</v>
      </c>
      <c r="W1156" s="9"/>
      <c r="X1156" s="47"/>
      <c r="Y1156" s="181">
        <f t="shared" si="59"/>
        <v>0</v>
      </c>
      <c r="Z1156" s="9"/>
      <c r="AA1156" s="9"/>
      <c r="AB1156" s="9"/>
      <c r="AC1156" s="9"/>
    </row>
    <row r="1157" spans="1:29" ht="14.25">
      <c r="A1157" s="10"/>
      <c r="B1157" s="9"/>
      <c r="C1157" s="11"/>
      <c r="D1157" s="9"/>
      <c r="E1157" s="9"/>
      <c r="F1157" s="9"/>
      <c r="G1157" s="76"/>
      <c r="H1157" s="13"/>
      <c r="I1157" s="9"/>
      <c r="J1157" s="9"/>
      <c r="K1157" s="226"/>
      <c r="L1157" s="359"/>
      <c r="M1157" s="175"/>
      <c r="N1157" s="227"/>
      <c r="O1157" s="227"/>
      <c r="P1157" s="85"/>
      <c r="Q1157" s="229"/>
      <c r="R1157" s="331"/>
      <c r="S1157" s="332"/>
      <c r="T1157" s="30"/>
      <c r="U1157" s="9"/>
      <c r="V1157" s="181" t="e">
        <f t="shared" si="60"/>
        <v>#DIV/0!</v>
      </c>
      <c r="W1157" s="9"/>
      <c r="X1157" s="47"/>
      <c r="Y1157" s="181">
        <f t="shared" si="59"/>
        <v>0</v>
      </c>
      <c r="Z1157" s="9"/>
      <c r="AA1157" s="9"/>
      <c r="AB1157" s="9"/>
      <c r="AC1157" s="9"/>
    </row>
    <row r="1158" spans="1:29" ht="14.25">
      <c r="A1158" s="10"/>
      <c r="B1158" s="9"/>
      <c r="C1158" s="11"/>
      <c r="D1158" s="9"/>
      <c r="E1158" s="9"/>
      <c r="F1158" s="9"/>
      <c r="G1158" s="76"/>
      <c r="H1158" s="13"/>
      <c r="I1158" s="9"/>
      <c r="J1158" s="9"/>
      <c r="K1158" s="226"/>
      <c r="L1158" s="359"/>
      <c r="M1158" s="175"/>
      <c r="N1158" s="227"/>
      <c r="O1158" s="227"/>
      <c r="P1158" s="85"/>
      <c r="Q1158" s="229"/>
      <c r="R1158" s="331"/>
      <c r="S1158" s="332"/>
      <c r="T1158" s="30"/>
      <c r="U1158" s="9"/>
      <c r="V1158" s="181" t="e">
        <f t="shared" si="60"/>
        <v>#DIV/0!</v>
      </c>
      <c r="W1158" s="9"/>
      <c r="X1158" s="47"/>
      <c r="Y1158" s="181">
        <f t="shared" si="59"/>
        <v>0</v>
      </c>
      <c r="Z1158" s="9"/>
      <c r="AA1158" s="9"/>
      <c r="AB1158" s="9"/>
      <c r="AC1158" s="9"/>
    </row>
    <row r="1159" spans="1:29" ht="14.25">
      <c r="A1159" s="10"/>
      <c r="B1159" s="9"/>
      <c r="C1159" s="11"/>
      <c r="D1159" s="9"/>
      <c r="E1159" s="9"/>
      <c r="F1159" s="9"/>
      <c r="G1159" s="76"/>
      <c r="H1159" s="13"/>
      <c r="I1159" s="9"/>
      <c r="J1159" s="9"/>
      <c r="K1159" s="226"/>
      <c r="L1159" s="359"/>
      <c r="M1159" s="175"/>
      <c r="N1159" s="227"/>
      <c r="O1159" s="227"/>
      <c r="P1159" s="85"/>
      <c r="Q1159" s="229"/>
      <c r="R1159" s="331"/>
      <c r="S1159" s="332"/>
      <c r="T1159" s="30"/>
      <c r="U1159" s="9"/>
      <c r="V1159" s="181" t="e">
        <f t="shared" si="60"/>
        <v>#DIV/0!</v>
      </c>
      <c r="W1159" s="9"/>
      <c r="X1159" s="47"/>
      <c r="Y1159" s="181">
        <f t="shared" si="59"/>
        <v>0</v>
      </c>
      <c r="Z1159" s="9"/>
      <c r="AA1159" s="9"/>
      <c r="AB1159" s="9"/>
      <c r="AC1159" s="9"/>
    </row>
    <row r="1160" spans="1:29" ht="14.25">
      <c r="A1160" s="10"/>
      <c r="B1160" s="9"/>
      <c r="C1160" s="11"/>
      <c r="D1160" s="9"/>
      <c r="E1160" s="9"/>
      <c r="F1160" s="9"/>
      <c r="G1160" s="76"/>
      <c r="H1160" s="13"/>
      <c r="I1160" s="9"/>
      <c r="J1160" s="9"/>
      <c r="K1160" s="226"/>
      <c r="L1160" s="359"/>
      <c r="M1160" s="175"/>
      <c r="N1160" s="227"/>
      <c r="O1160" s="227"/>
      <c r="P1160" s="85"/>
      <c r="Q1160" s="229"/>
      <c r="R1160" s="331"/>
      <c r="S1160" s="332"/>
      <c r="T1160" s="30"/>
      <c r="U1160" s="9"/>
      <c r="V1160" s="181" t="e">
        <f t="shared" si="60"/>
        <v>#DIV/0!</v>
      </c>
      <c r="W1160" s="9"/>
      <c r="X1160" s="47"/>
      <c r="Y1160" s="181">
        <f t="shared" si="59"/>
        <v>0</v>
      </c>
      <c r="Z1160" s="9"/>
      <c r="AA1160" s="9"/>
      <c r="AB1160" s="9"/>
      <c r="AC1160" s="9"/>
    </row>
    <row r="1161" spans="1:29" ht="14.25">
      <c r="A1161" s="10"/>
      <c r="B1161" s="9"/>
      <c r="C1161" s="11"/>
      <c r="D1161" s="9"/>
      <c r="E1161" s="9"/>
      <c r="F1161" s="9"/>
      <c r="G1161" s="76"/>
      <c r="H1161" s="13"/>
      <c r="I1161" s="9"/>
      <c r="J1161" s="9"/>
      <c r="K1161" s="226"/>
      <c r="L1161" s="359"/>
      <c r="M1161" s="175"/>
      <c r="N1161" s="227"/>
      <c r="O1161" s="227"/>
      <c r="P1161" s="85"/>
      <c r="Q1161" s="229"/>
      <c r="R1161" s="331"/>
      <c r="S1161" s="332"/>
      <c r="T1161" s="30"/>
      <c r="U1161" s="9"/>
      <c r="V1161" s="181" t="e">
        <f t="shared" si="60"/>
        <v>#DIV/0!</v>
      </c>
      <c r="W1161" s="9"/>
      <c r="X1161" s="47"/>
      <c r="Y1161" s="181">
        <f t="shared" si="59"/>
        <v>0</v>
      </c>
      <c r="Z1161" s="9"/>
      <c r="AA1161" s="9"/>
      <c r="AB1161" s="9"/>
      <c r="AC1161" s="9"/>
    </row>
    <row r="1162" spans="1:29" ht="14.25">
      <c r="A1162" s="10"/>
      <c r="B1162" s="9"/>
      <c r="C1162" s="11"/>
      <c r="D1162" s="9"/>
      <c r="E1162" s="9"/>
      <c r="F1162" s="9"/>
      <c r="G1162" s="76"/>
      <c r="H1162" s="13"/>
      <c r="I1162" s="9"/>
      <c r="J1162" s="9"/>
      <c r="K1162" s="226"/>
      <c r="L1162" s="359"/>
      <c r="M1162" s="175"/>
      <c r="N1162" s="227"/>
      <c r="O1162" s="227"/>
      <c r="P1162" s="85"/>
      <c r="Q1162" s="229"/>
      <c r="R1162" s="331"/>
      <c r="S1162" s="332"/>
      <c r="T1162" s="30"/>
      <c r="U1162" s="9"/>
      <c r="V1162" s="181" t="e">
        <f t="shared" si="60"/>
        <v>#DIV/0!</v>
      </c>
      <c r="W1162" s="9"/>
      <c r="X1162" s="47"/>
      <c r="Y1162" s="181">
        <f t="shared" si="59"/>
        <v>0</v>
      </c>
      <c r="Z1162" s="9"/>
      <c r="AA1162" s="9"/>
      <c r="AB1162" s="9"/>
      <c r="AC1162" s="9"/>
    </row>
    <row r="1163" spans="1:29" ht="14.25">
      <c r="A1163" s="10"/>
      <c r="B1163" s="9"/>
      <c r="C1163" s="11"/>
      <c r="D1163" s="9"/>
      <c r="E1163" s="9"/>
      <c r="F1163" s="9"/>
      <c r="G1163" s="76"/>
      <c r="H1163" s="13"/>
      <c r="I1163" s="9"/>
      <c r="J1163" s="9"/>
      <c r="K1163" s="226"/>
      <c r="L1163" s="359"/>
      <c r="M1163" s="175"/>
      <c r="N1163" s="227"/>
      <c r="O1163" s="227"/>
      <c r="P1163" s="85"/>
      <c r="Q1163" s="229"/>
      <c r="R1163" s="331"/>
      <c r="S1163" s="332"/>
      <c r="T1163" s="30"/>
      <c r="U1163" s="9"/>
      <c r="V1163" s="181" t="e">
        <f t="shared" si="60"/>
        <v>#DIV/0!</v>
      </c>
      <c r="W1163" s="9"/>
      <c r="X1163" s="47"/>
      <c r="Y1163" s="181">
        <f t="shared" si="59"/>
        <v>0</v>
      </c>
      <c r="Z1163" s="9"/>
      <c r="AA1163" s="9"/>
      <c r="AB1163" s="9"/>
      <c r="AC1163" s="9"/>
    </row>
    <row r="1164" spans="1:29" ht="14.25">
      <c r="A1164" s="10"/>
      <c r="B1164" s="9"/>
      <c r="C1164" s="11"/>
      <c r="D1164" s="9"/>
      <c r="E1164" s="9"/>
      <c r="F1164" s="9"/>
      <c r="G1164" s="76"/>
      <c r="H1164" s="13"/>
      <c r="I1164" s="9"/>
      <c r="J1164" s="9"/>
      <c r="K1164" s="226"/>
      <c r="L1164" s="359"/>
      <c r="M1164" s="175"/>
      <c r="N1164" s="227"/>
      <c r="O1164" s="227"/>
      <c r="P1164" s="85"/>
      <c r="Q1164" s="229"/>
      <c r="R1164" s="331"/>
      <c r="S1164" s="332"/>
      <c r="T1164" s="30"/>
      <c r="U1164" s="9"/>
      <c r="V1164" s="181" t="e">
        <f t="shared" si="60"/>
        <v>#DIV/0!</v>
      </c>
      <c r="W1164" s="9"/>
      <c r="X1164" s="47"/>
      <c r="Y1164" s="181">
        <f t="shared" si="59"/>
        <v>0</v>
      </c>
      <c r="Z1164" s="9"/>
      <c r="AA1164" s="9"/>
      <c r="AB1164" s="9"/>
      <c r="AC1164" s="9"/>
    </row>
    <row r="1165" spans="1:29" ht="14.25">
      <c r="A1165" s="10"/>
      <c r="B1165" s="9"/>
      <c r="C1165" s="11"/>
      <c r="D1165" s="9"/>
      <c r="E1165" s="9"/>
      <c r="F1165" s="9"/>
      <c r="G1165" s="76"/>
      <c r="H1165" s="13"/>
      <c r="I1165" s="9"/>
      <c r="J1165" s="9"/>
      <c r="K1165" s="226"/>
      <c r="L1165" s="359"/>
      <c r="M1165" s="175"/>
      <c r="N1165" s="227"/>
      <c r="O1165" s="227"/>
      <c r="P1165" s="85"/>
      <c r="Q1165" s="229"/>
      <c r="R1165" s="331"/>
      <c r="S1165" s="332"/>
      <c r="T1165" s="30"/>
      <c r="U1165" s="9"/>
      <c r="V1165" s="181" t="e">
        <f t="shared" si="60"/>
        <v>#DIV/0!</v>
      </c>
      <c r="W1165" s="9"/>
      <c r="X1165" s="47"/>
      <c r="Y1165" s="181">
        <f t="shared" si="59"/>
        <v>0</v>
      </c>
      <c r="Z1165" s="9"/>
      <c r="AA1165" s="9"/>
      <c r="AB1165" s="9"/>
      <c r="AC1165" s="9"/>
    </row>
    <row r="1166" spans="1:29" ht="14.25">
      <c r="A1166" s="10"/>
      <c r="B1166" s="9"/>
      <c r="C1166" s="11"/>
      <c r="D1166" s="9"/>
      <c r="E1166" s="9"/>
      <c r="F1166" s="9"/>
      <c r="G1166" s="76"/>
      <c r="H1166" s="13"/>
      <c r="I1166" s="9"/>
      <c r="J1166" s="9"/>
      <c r="K1166" s="226"/>
      <c r="L1166" s="359"/>
      <c r="M1166" s="175"/>
      <c r="N1166" s="227"/>
      <c r="O1166" s="227"/>
      <c r="P1166" s="85"/>
      <c r="Q1166" s="229"/>
      <c r="R1166" s="331"/>
      <c r="S1166" s="332"/>
      <c r="T1166" s="30"/>
      <c r="U1166" s="9"/>
      <c r="V1166" s="181" t="e">
        <f t="shared" si="60"/>
        <v>#DIV/0!</v>
      </c>
      <c r="W1166" s="9"/>
      <c r="X1166" s="47"/>
      <c r="Y1166" s="181">
        <f t="shared" si="59"/>
        <v>0</v>
      </c>
      <c r="Z1166" s="9"/>
      <c r="AA1166" s="9"/>
      <c r="AB1166" s="9"/>
      <c r="AC1166" s="9"/>
    </row>
    <row r="1167" spans="1:29" ht="14.25">
      <c r="A1167" s="10"/>
      <c r="B1167" s="9"/>
      <c r="C1167" s="11"/>
      <c r="D1167" s="9"/>
      <c r="E1167" s="9"/>
      <c r="F1167" s="9"/>
      <c r="G1167" s="76"/>
      <c r="H1167" s="13"/>
      <c r="I1167" s="9"/>
      <c r="J1167" s="9"/>
      <c r="K1167" s="226"/>
      <c r="L1167" s="359"/>
      <c r="M1167" s="175"/>
      <c r="N1167" s="227"/>
      <c r="O1167" s="227"/>
      <c r="P1167" s="85"/>
      <c r="Q1167" s="229"/>
      <c r="R1167" s="331"/>
      <c r="S1167" s="332"/>
      <c r="T1167" s="30"/>
      <c r="U1167" s="9"/>
      <c r="V1167" s="181" t="e">
        <f t="shared" si="60"/>
        <v>#DIV/0!</v>
      </c>
      <c r="W1167" s="9"/>
      <c r="X1167" s="47"/>
      <c r="Y1167" s="181">
        <f t="shared" si="59"/>
        <v>0</v>
      </c>
      <c r="Z1167" s="9"/>
      <c r="AA1167" s="9"/>
      <c r="AB1167" s="9"/>
      <c r="AC1167" s="9"/>
    </row>
    <row r="1168" spans="1:29" ht="14.25">
      <c r="A1168" s="10"/>
      <c r="B1168" s="9"/>
      <c r="C1168" s="11"/>
      <c r="D1168" s="9"/>
      <c r="E1168" s="9"/>
      <c r="F1168" s="9"/>
      <c r="G1168" s="76"/>
      <c r="H1168" s="13"/>
      <c r="I1168" s="9"/>
      <c r="J1168" s="9"/>
      <c r="K1168" s="226"/>
      <c r="L1168" s="359"/>
      <c r="M1168" s="175"/>
      <c r="N1168" s="227"/>
      <c r="O1168" s="227"/>
      <c r="P1168" s="85"/>
      <c r="Q1168" s="229"/>
      <c r="R1168" s="331"/>
      <c r="S1168" s="332"/>
      <c r="T1168" s="30"/>
      <c r="U1168" s="9"/>
      <c r="V1168" s="181" t="e">
        <f t="shared" si="60"/>
        <v>#DIV/0!</v>
      </c>
      <c r="W1168" s="9"/>
      <c r="X1168" s="47"/>
      <c r="Y1168" s="181">
        <f t="shared" si="59"/>
        <v>0</v>
      </c>
      <c r="Z1168" s="9"/>
      <c r="AA1168" s="9"/>
      <c r="AB1168" s="9"/>
      <c r="AC1168" s="9"/>
    </row>
    <row r="1169" spans="1:29" ht="14.25">
      <c r="A1169" s="10"/>
      <c r="B1169" s="9"/>
      <c r="C1169" s="11"/>
      <c r="D1169" s="9"/>
      <c r="E1169" s="9"/>
      <c r="F1169" s="9"/>
      <c r="G1169" s="76"/>
      <c r="H1169" s="13"/>
      <c r="I1169" s="9"/>
      <c r="J1169" s="9"/>
      <c r="K1169" s="226"/>
      <c r="L1169" s="359"/>
      <c r="M1169" s="175"/>
      <c r="N1169" s="227"/>
      <c r="O1169" s="227"/>
      <c r="P1169" s="85"/>
      <c r="Q1169" s="229"/>
      <c r="R1169" s="331"/>
      <c r="S1169" s="332"/>
      <c r="T1169" s="30"/>
      <c r="U1169" s="9"/>
      <c r="V1169" s="181" t="e">
        <f t="shared" si="60"/>
        <v>#DIV/0!</v>
      </c>
      <c r="W1169" s="9"/>
      <c r="X1169" s="47"/>
      <c r="Y1169" s="181">
        <f t="shared" si="59"/>
        <v>0</v>
      </c>
      <c r="Z1169" s="9"/>
      <c r="AA1169" s="9"/>
      <c r="AB1169" s="9"/>
      <c r="AC1169" s="9"/>
    </row>
    <row r="1170" spans="1:29" ht="14.25">
      <c r="A1170" s="10"/>
      <c r="B1170" s="9"/>
      <c r="C1170" s="11"/>
      <c r="D1170" s="9"/>
      <c r="E1170" s="9"/>
      <c r="F1170" s="9"/>
      <c r="G1170" s="76"/>
      <c r="H1170" s="13"/>
      <c r="I1170" s="9"/>
      <c r="J1170" s="9"/>
      <c r="K1170" s="226"/>
      <c r="L1170" s="359"/>
      <c r="M1170" s="175"/>
      <c r="N1170" s="227"/>
      <c r="O1170" s="227"/>
      <c r="P1170" s="85"/>
      <c r="Q1170" s="229"/>
      <c r="R1170" s="331"/>
      <c r="S1170" s="332"/>
      <c r="T1170" s="30"/>
      <c r="U1170" s="9"/>
      <c r="V1170" s="181" t="e">
        <f t="shared" si="60"/>
        <v>#DIV/0!</v>
      </c>
      <c r="W1170" s="9"/>
      <c r="X1170" s="47"/>
      <c r="Y1170" s="181">
        <f t="shared" si="59"/>
        <v>0</v>
      </c>
      <c r="Z1170" s="9"/>
      <c r="AA1170" s="9"/>
      <c r="AB1170" s="9"/>
      <c r="AC1170" s="9"/>
    </row>
    <row r="1171" spans="1:29" ht="14.25">
      <c r="A1171" s="10"/>
      <c r="B1171" s="9"/>
      <c r="C1171" s="11"/>
      <c r="D1171" s="9"/>
      <c r="E1171" s="9"/>
      <c r="F1171" s="9"/>
      <c r="G1171" s="76"/>
      <c r="H1171" s="13"/>
      <c r="I1171" s="9"/>
      <c r="J1171" s="9"/>
      <c r="K1171" s="226"/>
      <c r="L1171" s="359"/>
      <c r="M1171" s="175"/>
      <c r="N1171" s="227"/>
      <c r="O1171" s="227"/>
      <c r="P1171" s="85"/>
      <c r="Q1171" s="229"/>
      <c r="R1171" s="331"/>
      <c r="S1171" s="332"/>
      <c r="T1171" s="30"/>
      <c r="U1171" s="9"/>
      <c r="V1171" s="181" t="e">
        <f t="shared" si="60"/>
        <v>#DIV/0!</v>
      </c>
      <c r="W1171" s="9"/>
      <c r="X1171" s="47"/>
      <c r="Y1171" s="181">
        <f t="shared" si="59"/>
        <v>0</v>
      </c>
      <c r="Z1171" s="9"/>
      <c r="AA1171" s="9"/>
      <c r="AB1171" s="9"/>
      <c r="AC1171" s="9"/>
    </row>
    <row r="1172" spans="1:29" ht="14.25">
      <c r="A1172" s="10"/>
      <c r="B1172" s="9"/>
      <c r="C1172" s="11"/>
      <c r="D1172" s="9"/>
      <c r="E1172" s="9"/>
      <c r="F1172" s="9"/>
      <c r="G1172" s="76"/>
      <c r="H1172" s="13"/>
      <c r="I1172" s="9"/>
      <c r="J1172" s="9"/>
      <c r="K1172" s="226"/>
      <c r="L1172" s="359"/>
      <c r="M1172" s="175"/>
      <c r="N1172" s="227"/>
      <c r="O1172" s="227"/>
      <c r="P1172" s="85"/>
      <c r="Q1172" s="229"/>
      <c r="R1172" s="331"/>
      <c r="S1172" s="332"/>
      <c r="T1172" s="30"/>
      <c r="U1172" s="9"/>
      <c r="V1172" s="181" t="e">
        <f t="shared" si="60"/>
        <v>#DIV/0!</v>
      </c>
      <c r="W1172" s="9"/>
      <c r="X1172" s="47"/>
      <c r="Y1172" s="181">
        <f t="shared" si="59"/>
        <v>0</v>
      </c>
      <c r="Z1172" s="9"/>
      <c r="AA1172" s="9"/>
      <c r="AB1172" s="9"/>
      <c r="AC1172" s="9"/>
    </row>
    <row r="1173" spans="1:29" ht="14.25">
      <c r="A1173" s="10"/>
      <c r="B1173" s="9"/>
      <c r="C1173" s="11"/>
      <c r="D1173" s="9"/>
      <c r="E1173" s="9"/>
      <c r="F1173" s="9"/>
      <c r="G1173" s="76"/>
      <c r="H1173" s="13"/>
      <c r="I1173" s="9"/>
      <c r="J1173" s="9"/>
      <c r="K1173" s="226"/>
      <c r="L1173" s="359"/>
      <c r="M1173" s="175"/>
      <c r="N1173" s="227"/>
      <c r="O1173" s="227"/>
      <c r="P1173" s="85"/>
      <c r="Q1173" s="229"/>
      <c r="R1173" s="331"/>
      <c r="S1173" s="332"/>
      <c r="T1173" s="30"/>
      <c r="U1173" s="9"/>
      <c r="V1173" s="181" t="e">
        <f t="shared" si="60"/>
        <v>#DIV/0!</v>
      </c>
      <c r="W1173" s="9"/>
      <c r="X1173" s="47"/>
      <c r="Y1173" s="181">
        <f t="shared" si="59"/>
        <v>0</v>
      </c>
      <c r="Z1173" s="9"/>
      <c r="AA1173" s="9"/>
      <c r="AB1173" s="9"/>
      <c r="AC1173" s="9"/>
    </row>
    <row r="1174" spans="1:29" ht="14.25">
      <c r="A1174" s="10"/>
      <c r="B1174" s="9"/>
      <c r="C1174" s="11"/>
      <c r="D1174" s="9"/>
      <c r="E1174" s="9"/>
      <c r="F1174" s="9"/>
      <c r="G1174" s="76"/>
      <c r="H1174" s="13"/>
      <c r="I1174" s="9"/>
      <c r="J1174" s="9"/>
      <c r="K1174" s="226"/>
      <c r="L1174" s="359"/>
      <c r="M1174" s="175"/>
      <c r="N1174" s="227"/>
      <c r="O1174" s="227"/>
      <c r="P1174" s="85"/>
      <c r="Q1174" s="229"/>
      <c r="R1174" s="331"/>
      <c r="S1174" s="332"/>
      <c r="T1174" s="30"/>
      <c r="U1174" s="9"/>
      <c r="V1174" s="181" t="e">
        <f t="shared" si="60"/>
        <v>#DIV/0!</v>
      </c>
      <c r="W1174" s="9"/>
      <c r="X1174" s="47"/>
      <c r="Y1174" s="181">
        <f t="shared" si="59"/>
        <v>0</v>
      </c>
      <c r="Z1174" s="9"/>
      <c r="AA1174" s="9"/>
      <c r="AB1174" s="9"/>
      <c r="AC1174" s="9"/>
    </row>
    <row r="1175" spans="1:29" ht="14.25">
      <c r="A1175" s="10"/>
      <c r="B1175" s="9"/>
      <c r="C1175" s="11"/>
      <c r="D1175" s="9"/>
      <c r="E1175" s="9"/>
      <c r="F1175" s="9"/>
      <c r="G1175" s="76"/>
      <c r="H1175" s="13"/>
      <c r="I1175" s="9"/>
      <c r="J1175" s="9"/>
      <c r="K1175" s="226"/>
      <c r="L1175" s="359"/>
      <c r="M1175" s="175"/>
      <c r="N1175" s="227"/>
      <c r="O1175" s="227"/>
      <c r="P1175" s="85"/>
      <c r="Q1175" s="229"/>
      <c r="R1175" s="331"/>
      <c r="S1175" s="332"/>
      <c r="T1175" s="30"/>
      <c r="U1175" s="9"/>
      <c r="V1175" s="181" t="e">
        <f t="shared" si="60"/>
        <v>#DIV/0!</v>
      </c>
      <c r="W1175" s="9"/>
      <c r="X1175" s="47"/>
      <c r="Y1175" s="181">
        <f t="shared" si="59"/>
        <v>0</v>
      </c>
      <c r="Z1175" s="9"/>
      <c r="AA1175" s="9"/>
      <c r="AB1175" s="9"/>
      <c r="AC1175" s="9"/>
    </row>
    <row r="1176" spans="1:29" ht="14.25">
      <c r="A1176" s="10"/>
      <c r="B1176" s="9"/>
      <c r="C1176" s="11"/>
      <c r="D1176" s="9"/>
      <c r="E1176" s="9"/>
      <c r="F1176" s="9"/>
      <c r="G1176" s="76"/>
      <c r="H1176" s="13"/>
      <c r="I1176" s="9"/>
      <c r="J1176" s="9"/>
      <c r="K1176" s="226"/>
      <c r="L1176" s="359"/>
      <c r="M1176" s="175"/>
      <c r="N1176" s="227"/>
      <c r="O1176" s="227"/>
      <c r="P1176" s="85"/>
      <c r="Q1176" s="229"/>
      <c r="R1176" s="331"/>
      <c r="S1176" s="332"/>
      <c r="T1176" s="30"/>
      <c r="U1176" s="9"/>
      <c r="V1176" s="181" t="e">
        <f t="shared" si="60"/>
        <v>#DIV/0!</v>
      </c>
      <c r="W1176" s="9"/>
      <c r="X1176" s="47"/>
      <c r="Y1176" s="181">
        <f t="shared" si="59"/>
        <v>0</v>
      </c>
      <c r="Z1176" s="9"/>
      <c r="AA1176" s="9"/>
      <c r="AB1176" s="9"/>
      <c r="AC1176" s="9"/>
    </row>
    <row r="1177" spans="1:29" ht="14.25">
      <c r="A1177" s="10"/>
      <c r="B1177" s="9"/>
      <c r="C1177" s="11"/>
      <c r="D1177" s="9"/>
      <c r="E1177" s="9"/>
      <c r="F1177" s="9"/>
      <c r="G1177" s="76"/>
      <c r="H1177" s="13"/>
      <c r="I1177" s="9"/>
      <c r="J1177" s="9"/>
      <c r="K1177" s="226"/>
      <c r="L1177" s="359"/>
      <c r="M1177" s="175"/>
      <c r="N1177" s="227"/>
      <c r="O1177" s="227"/>
      <c r="P1177" s="85"/>
      <c r="Q1177" s="229"/>
      <c r="R1177" s="331"/>
      <c r="S1177" s="332"/>
      <c r="T1177" s="30"/>
      <c r="U1177" s="9"/>
      <c r="V1177" s="181" t="e">
        <f t="shared" si="60"/>
        <v>#DIV/0!</v>
      </c>
      <c r="W1177" s="9"/>
      <c r="X1177" s="47"/>
      <c r="Y1177" s="181">
        <f t="shared" si="59"/>
        <v>0</v>
      </c>
      <c r="Z1177" s="9"/>
      <c r="AA1177" s="9"/>
      <c r="AB1177" s="9"/>
      <c r="AC1177" s="9"/>
    </row>
    <row r="1178" spans="1:29" ht="14.25">
      <c r="A1178" s="10"/>
      <c r="B1178" s="9"/>
      <c r="C1178" s="11"/>
      <c r="D1178" s="9"/>
      <c r="E1178" s="9"/>
      <c r="F1178" s="9"/>
      <c r="G1178" s="76"/>
      <c r="H1178" s="13"/>
      <c r="I1178" s="9"/>
      <c r="J1178" s="9"/>
      <c r="K1178" s="226"/>
      <c r="L1178" s="359"/>
      <c r="M1178" s="175"/>
      <c r="N1178" s="227"/>
      <c r="O1178" s="227"/>
      <c r="P1178" s="85"/>
      <c r="Q1178" s="229"/>
      <c r="R1178" s="331"/>
      <c r="S1178" s="332"/>
      <c r="T1178" s="30"/>
      <c r="U1178" s="9"/>
      <c r="V1178" s="181" t="e">
        <f t="shared" si="60"/>
        <v>#DIV/0!</v>
      </c>
      <c r="W1178" s="9"/>
      <c r="X1178" s="47"/>
      <c r="Y1178" s="181">
        <f t="shared" si="59"/>
        <v>0</v>
      </c>
      <c r="Z1178" s="9"/>
      <c r="AA1178" s="9"/>
      <c r="AB1178" s="9"/>
      <c r="AC1178" s="9"/>
    </row>
    <row r="1179" spans="1:29" ht="14.25">
      <c r="A1179" s="10"/>
      <c r="B1179" s="9"/>
      <c r="C1179" s="11"/>
      <c r="D1179" s="9"/>
      <c r="E1179" s="9"/>
      <c r="F1179" s="9"/>
      <c r="G1179" s="76"/>
      <c r="H1179" s="13"/>
      <c r="I1179" s="9"/>
      <c r="J1179" s="9"/>
      <c r="K1179" s="226"/>
      <c r="L1179" s="359"/>
      <c r="M1179" s="175"/>
      <c r="N1179" s="227"/>
      <c r="O1179" s="227"/>
      <c r="P1179" s="85"/>
      <c r="Q1179" s="229"/>
      <c r="R1179" s="331"/>
      <c r="S1179" s="332"/>
      <c r="T1179" s="30"/>
      <c r="U1179" s="9"/>
      <c r="V1179" s="181" t="e">
        <f t="shared" si="60"/>
        <v>#DIV/0!</v>
      </c>
      <c r="W1179" s="9"/>
      <c r="X1179" s="47"/>
      <c r="Y1179" s="181">
        <f t="shared" si="59"/>
        <v>0</v>
      </c>
      <c r="Z1179" s="9"/>
      <c r="AA1179" s="9"/>
      <c r="AB1179" s="9"/>
      <c r="AC1179" s="9"/>
    </row>
    <row r="1180" spans="1:29" ht="14.25">
      <c r="A1180" s="10"/>
      <c r="B1180" s="9"/>
      <c r="C1180" s="11"/>
      <c r="D1180" s="9"/>
      <c r="E1180" s="9"/>
      <c r="F1180" s="9"/>
      <c r="G1180" s="76"/>
      <c r="H1180" s="13"/>
      <c r="I1180" s="9"/>
      <c r="J1180" s="9"/>
      <c r="K1180" s="226"/>
      <c r="L1180" s="359"/>
      <c r="M1180" s="175"/>
      <c r="N1180" s="227"/>
      <c r="O1180" s="227"/>
      <c r="P1180" s="85"/>
      <c r="Q1180" s="229"/>
      <c r="R1180" s="331"/>
      <c r="S1180" s="332"/>
      <c r="T1180" s="30"/>
      <c r="U1180" s="9"/>
      <c r="V1180" s="181" t="e">
        <f t="shared" si="60"/>
        <v>#DIV/0!</v>
      </c>
      <c r="W1180" s="9"/>
      <c r="X1180" s="47"/>
      <c r="Y1180" s="181">
        <f t="shared" si="59"/>
        <v>0</v>
      </c>
      <c r="Z1180" s="9"/>
      <c r="AA1180" s="9"/>
      <c r="AB1180" s="9"/>
      <c r="AC1180" s="9"/>
    </row>
    <row r="1181" spans="1:29" ht="14.25">
      <c r="A1181" s="10"/>
      <c r="B1181" s="9"/>
      <c r="C1181" s="11"/>
      <c r="D1181" s="9"/>
      <c r="E1181" s="9"/>
      <c r="F1181" s="9"/>
      <c r="G1181" s="76"/>
      <c r="H1181" s="13"/>
      <c r="I1181" s="9"/>
      <c r="J1181" s="9"/>
      <c r="K1181" s="226"/>
      <c r="L1181" s="359"/>
      <c r="M1181" s="175"/>
      <c r="N1181" s="227"/>
      <c r="O1181" s="227"/>
      <c r="P1181" s="85"/>
      <c r="Q1181" s="229"/>
      <c r="R1181" s="331"/>
      <c r="S1181" s="332"/>
      <c r="T1181" s="30"/>
      <c r="U1181" s="9"/>
      <c r="V1181" s="181" t="e">
        <f t="shared" si="60"/>
        <v>#DIV/0!</v>
      </c>
      <c r="W1181" s="9"/>
      <c r="X1181" s="47"/>
      <c r="Y1181" s="181">
        <f t="shared" si="59"/>
        <v>0</v>
      </c>
      <c r="Z1181" s="9"/>
      <c r="AA1181" s="9"/>
      <c r="AB1181" s="9"/>
      <c r="AC1181" s="9"/>
    </row>
    <row r="1182" spans="1:29" ht="14.25">
      <c r="A1182" s="10"/>
      <c r="B1182" s="9"/>
      <c r="C1182" s="11"/>
      <c r="D1182" s="9"/>
      <c r="E1182" s="9"/>
      <c r="F1182" s="9"/>
      <c r="G1182" s="76"/>
      <c r="H1182" s="13"/>
      <c r="I1182" s="9"/>
      <c r="J1182" s="9"/>
      <c r="K1182" s="226"/>
      <c r="L1182" s="359"/>
      <c r="M1182" s="175"/>
      <c r="N1182" s="227"/>
      <c r="O1182" s="227"/>
      <c r="P1182" s="85"/>
      <c r="Q1182" s="229"/>
      <c r="R1182" s="331"/>
      <c r="S1182" s="332"/>
      <c r="T1182" s="30"/>
      <c r="U1182" s="9"/>
      <c r="V1182" s="181" t="e">
        <f t="shared" si="60"/>
        <v>#DIV/0!</v>
      </c>
      <c r="W1182" s="9"/>
      <c r="X1182" s="47"/>
      <c r="Y1182" s="181">
        <f t="shared" si="59"/>
        <v>0</v>
      </c>
      <c r="Z1182" s="9"/>
      <c r="AA1182" s="9"/>
      <c r="AB1182" s="9"/>
      <c r="AC1182" s="9"/>
    </row>
    <row r="1183" spans="1:29" ht="14.25">
      <c r="A1183" s="10"/>
      <c r="B1183" s="9"/>
      <c r="C1183" s="11"/>
      <c r="D1183" s="9"/>
      <c r="E1183" s="9"/>
      <c r="F1183" s="9"/>
      <c r="G1183" s="76"/>
      <c r="H1183" s="13"/>
      <c r="I1183" s="9"/>
      <c r="J1183" s="9"/>
      <c r="K1183" s="226"/>
      <c r="L1183" s="359"/>
      <c r="M1183" s="175"/>
      <c r="N1183" s="227"/>
      <c r="O1183" s="227"/>
      <c r="P1183" s="85"/>
      <c r="Q1183" s="229"/>
      <c r="R1183" s="331"/>
      <c r="S1183" s="332"/>
      <c r="T1183" s="30"/>
      <c r="U1183" s="9"/>
      <c r="V1183" s="181" t="e">
        <f t="shared" si="60"/>
        <v>#DIV/0!</v>
      </c>
      <c r="W1183" s="9"/>
      <c r="X1183" s="47"/>
      <c r="Y1183" s="181">
        <f t="shared" si="59"/>
        <v>0</v>
      </c>
      <c r="Z1183" s="9"/>
      <c r="AA1183" s="9"/>
      <c r="AB1183" s="9"/>
      <c r="AC1183" s="9"/>
    </row>
    <row r="1184" spans="1:29" ht="14.25">
      <c r="A1184" s="10"/>
      <c r="B1184" s="9"/>
      <c r="C1184" s="11"/>
      <c r="D1184" s="9"/>
      <c r="E1184" s="9"/>
      <c r="F1184" s="9"/>
      <c r="G1184" s="76"/>
      <c r="H1184" s="13"/>
      <c r="I1184" s="9"/>
      <c r="J1184" s="9"/>
      <c r="K1184" s="226"/>
      <c r="L1184" s="359"/>
      <c r="M1184" s="175"/>
      <c r="N1184" s="227"/>
      <c r="O1184" s="227"/>
      <c r="P1184" s="85"/>
      <c r="Q1184" s="229"/>
      <c r="R1184" s="331"/>
      <c r="S1184" s="332"/>
      <c r="T1184" s="30"/>
      <c r="U1184" s="9"/>
      <c r="V1184" s="181" t="e">
        <f t="shared" si="60"/>
        <v>#DIV/0!</v>
      </c>
      <c r="W1184" s="9"/>
      <c r="X1184" s="47"/>
      <c r="Y1184" s="181">
        <f t="shared" si="59"/>
        <v>0</v>
      </c>
      <c r="Z1184" s="9"/>
      <c r="AA1184" s="9"/>
      <c r="AB1184" s="9"/>
      <c r="AC1184" s="9"/>
    </row>
    <row r="1185" spans="1:29" ht="14.25">
      <c r="A1185" s="10"/>
      <c r="B1185" s="9"/>
      <c r="C1185" s="11"/>
      <c r="D1185" s="9"/>
      <c r="E1185" s="9"/>
      <c r="F1185" s="9"/>
      <c r="G1185" s="76"/>
      <c r="H1185" s="13"/>
      <c r="I1185" s="9"/>
      <c r="J1185" s="9"/>
      <c r="K1185" s="226"/>
      <c r="L1185" s="359"/>
      <c r="M1185" s="175"/>
      <c r="N1185" s="227"/>
      <c r="O1185" s="227"/>
      <c r="P1185" s="85"/>
      <c r="Q1185" s="229"/>
      <c r="R1185" s="331"/>
      <c r="S1185" s="332"/>
      <c r="T1185" s="30"/>
      <c r="U1185" s="9"/>
      <c r="V1185" s="181" t="e">
        <f t="shared" si="60"/>
        <v>#DIV/0!</v>
      </c>
      <c r="W1185" s="9"/>
      <c r="X1185" s="47"/>
      <c r="Y1185" s="181">
        <f t="shared" si="59"/>
        <v>0</v>
      </c>
      <c r="Z1185" s="9"/>
      <c r="AA1185" s="9"/>
      <c r="AB1185" s="9"/>
      <c r="AC1185" s="9"/>
    </row>
    <row r="1186" spans="1:29" ht="14.25">
      <c r="A1186" s="10"/>
      <c r="B1186" s="9"/>
      <c r="C1186" s="11"/>
      <c r="D1186" s="9"/>
      <c r="E1186" s="9"/>
      <c r="F1186" s="9"/>
      <c r="G1186" s="76"/>
      <c r="H1186" s="13"/>
      <c r="I1186" s="9"/>
      <c r="J1186" s="9"/>
      <c r="K1186" s="226"/>
      <c r="L1186" s="359"/>
      <c r="M1186" s="175"/>
      <c r="N1186" s="227"/>
      <c r="O1186" s="227"/>
      <c r="P1186" s="85"/>
      <c r="Q1186" s="229"/>
      <c r="R1186" s="331"/>
      <c r="S1186" s="332"/>
      <c r="T1186" s="30"/>
      <c r="U1186" s="9"/>
      <c r="V1186" s="181" t="e">
        <f t="shared" si="60"/>
        <v>#DIV/0!</v>
      </c>
      <c r="W1186" s="9"/>
      <c r="X1186" s="47"/>
      <c r="Y1186" s="181">
        <f t="shared" si="59"/>
        <v>0</v>
      </c>
      <c r="Z1186" s="9"/>
      <c r="AA1186" s="9"/>
      <c r="AB1186" s="9"/>
      <c r="AC1186" s="9"/>
    </row>
    <row r="1187" spans="1:29" ht="14.25">
      <c r="A1187" s="10"/>
      <c r="B1187" s="9"/>
      <c r="C1187" s="11"/>
      <c r="D1187" s="9"/>
      <c r="E1187" s="9"/>
      <c r="F1187" s="9"/>
      <c r="G1187" s="76"/>
      <c r="H1187" s="13"/>
      <c r="I1187" s="9"/>
      <c r="J1187" s="9"/>
      <c r="K1187" s="226"/>
      <c r="L1187" s="359"/>
      <c r="M1187" s="175"/>
      <c r="N1187" s="227"/>
      <c r="O1187" s="227"/>
      <c r="P1187" s="85"/>
      <c r="Q1187" s="229"/>
      <c r="R1187" s="331"/>
      <c r="S1187" s="332"/>
      <c r="T1187" s="30"/>
      <c r="U1187" s="9"/>
      <c r="V1187" s="181" t="e">
        <f t="shared" si="60"/>
        <v>#DIV/0!</v>
      </c>
      <c r="W1187" s="9"/>
      <c r="X1187" s="47"/>
      <c r="Y1187" s="181">
        <f t="shared" si="59"/>
        <v>0</v>
      </c>
      <c r="Z1187" s="9"/>
      <c r="AA1187" s="9"/>
      <c r="AB1187" s="9"/>
      <c r="AC1187" s="9"/>
    </row>
    <row r="1188" spans="1:29" ht="14.25">
      <c r="A1188" s="10"/>
      <c r="B1188" s="9"/>
      <c r="C1188" s="11"/>
      <c r="D1188" s="9"/>
      <c r="E1188" s="9"/>
      <c r="F1188" s="9"/>
      <c r="G1188" s="76"/>
      <c r="H1188" s="13"/>
      <c r="I1188" s="9"/>
      <c r="J1188" s="9"/>
      <c r="K1188" s="226"/>
      <c r="L1188" s="359"/>
      <c r="M1188" s="175"/>
      <c r="N1188" s="227"/>
      <c r="O1188" s="227"/>
      <c r="P1188" s="85"/>
      <c r="Q1188" s="229"/>
      <c r="R1188" s="331"/>
      <c r="S1188" s="332"/>
      <c r="T1188" s="30"/>
      <c r="U1188" s="9"/>
      <c r="V1188" s="181" t="e">
        <f t="shared" si="60"/>
        <v>#DIV/0!</v>
      </c>
      <c r="W1188" s="9"/>
      <c r="X1188" s="47"/>
      <c r="Y1188" s="181">
        <f t="shared" si="59"/>
        <v>0</v>
      </c>
      <c r="Z1188" s="9"/>
      <c r="AA1188" s="9"/>
      <c r="AB1188" s="9"/>
      <c r="AC1188" s="9"/>
    </row>
    <row r="1189" spans="1:29" ht="14.25">
      <c r="A1189" s="10"/>
      <c r="B1189" s="9"/>
      <c r="C1189" s="11"/>
      <c r="D1189" s="9"/>
      <c r="E1189" s="9"/>
      <c r="F1189" s="9"/>
      <c r="G1189" s="76"/>
      <c r="H1189" s="13"/>
      <c r="I1189" s="9"/>
      <c r="J1189" s="9"/>
      <c r="K1189" s="226"/>
      <c r="L1189" s="359"/>
      <c r="M1189" s="175"/>
      <c r="N1189" s="227"/>
      <c r="O1189" s="227"/>
      <c r="P1189" s="85"/>
      <c r="Q1189" s="229"/>
      <c r="R1189" s="331"/>
      <c r="S1189" s="332"/>
      <c r="T1189" s="30"/>
      <c r="U1189" s="9"/>
      <c r="V1189" s="181" t="e">
        <f t="shared" si="60"/>
        <v>#DIV/0!</v>
      </c>
      <c r="W1189" s="9"/>
      <c r="X1189" s="47"/>
      <c r="Y1189" s="181">
        <f t="shared" si="59"/>
        <v>0</v>
      </c>
      <c r="Z1189" s="9"/>
      <c r="AA1189" s="9"/>
      <c r="AB1189" s="9"/>
      <c r="AC1189" s="9"/>
    </row>
    <row r="1190" spans="1:29" ht="14.25">
      <c r="A1190" s="10"/>
      <c r="B1190" s="9"/>
      <c r="C1190" s="11"/>
      <c r="D1190" s="9"/>
      <c r="E1190" s="9"/>
      <c r="F1190" s="9"/>
      <c r="G1190" s="76"/>
      <c r="H1190" s="13"/>
      <c r="I1190" s="9"/>
      <c r="J1190" s="9"/>
      <c r="K1190" s="226"/>
      <c r="L1190" s="359"/>
      <c r="M1190" s="175"/>
      <c r="N1190" s="227"/>
      <c r="O1190" s="227"/>
      <c r="P1190" s="85"/>
      <c r="Q1190" s="229"/>
      <c r="R1190" s="331"/>
      <c r="S1190" s="332"/>
      <c r="T1190" s="30"/>
      <c r="U1190" s="9"/>
      <c r="V1190" s="181" t="e">
        <f t="shared" si="60"/>
        <v>#DIV/0!</v>
      </c>
      <c r="W1190" s="9"/>
      <c r="X1190" s="47"/>
      <c r="Y1190" s="181">
        <f t="shared" si="59"/>
        <v>0</v>
      </c>
      <c r="Z1190" s="9"/>
      <c r="AA1190" s="9"/>
      <c r="AB1190" s="9"/>
      <c r="AC1190" s="9"/>
    </row>
    <row r="1191" spans="1:29" ht="14.25">
      <c r="A1191" s="10"/>
      <c r="B1191" s="9"/>
      <c r="C1191" s="11"/>
      <c r="D1191" s="9"/>
      <c r="E1191" s="9"/>
      <c r="F1191" s="9"/>
      <c r="G1191" s="76"/>
      <c r="H1191" s="13"/>
      <c r="I1191" s="9"/>
      <c r="J1191" s="9"/>
      <c r="K1191" s="226"/>
      <c r="L1191" s="359"/>
      <c r="M1191" s="175"/>
      <c r="N1191" s="227"/>
      <c r="O1191" s="227"/>
      <c r="P1191" s="85"/>
      <c r="Q1191" s="229"/>
      <c r="R1191" s="331"/>
      <c r="S1191" s="332"/>
      <c r="T1191" s="30"/>
      <c r="U1191" s="9"/>
      <c r="V1191" s="181" t="e">
        <f t="shared" si="60"/>
        <v>#DIV/0!</v>
      </c>
      <c r="W1191" s="9"/>
      <c r="X1191" s="47"/>
      <c r="Y1191" s="181">
        <f t="shared" si="59"/>
        <v>0</v>
      </c>
      <c r="Z1191" s="9"/>
      <c r="AA1191" s="9"/>
      <c r="AB1191" s="9"/>
      <c r="AC1191" s="9"/>
    </row>
    <row r="1192" spans="1:29" ht="14.25">
      <c r="A1192" s="10"/>
      <c r="B1192" s="9"/>
      <c r="C1192" s="11"/>
      <c r="D1192" s="9"/>
      <c r="E1192" s="9"/>
      <c r="F1192" s="9"/>
      <c r="G1192" s="76"/>
      <c r="H1192" s="13"/>
      <c r="I1192" s="9"/>
      <c r="J1192" s="9"/>
      <c r="K1192" s="226"/>
      <c r="L1192" s="359"/>
      <c r="M1192" s="175"/>
      <c r="N1192" s="227"/>
      <c r="O1192" s="227"/>
      <c r="P1192" s="85"/>
      <c r="Q1192" s="229"/>
      <c r="R1192" s="331"/>
      <c r="S1192" s="332"/>
      <c r="T1192" s="30"/>
      <c r="U1192" s="9"/>
      <c r="V1192" s="181" t="e">
        <f t="shared" si="60"/>
        <v>#DIV/0!</v>
      </c>
      <c r="W1192" s="9"/>
      <c r="X1192" s="47"/>
      <c r="Y1192" s="181">
        <f t="shared" si="59"/>
        <v>0</v>
      </c>
      <c r="Z1192" s="9"/>
      <c r="AA1192" s="9"/>
      <c r="AB1192" s="9"/>
      <c r="AC1192" s="9"/>
    </row>
    <row r="1193" spans="1:29" ht="14.25">
      <c r="A1193" s="10"/>
      <c r="B1193" s="9"/>
      <c r="C1193" s="11"/>
      <c r="D1193" s="9"/>
      <c r="E1193" s="9"/>
      <c r="F1193" s="9"/>
      <c r="G1193" s="76"/>
      <c r="H1193" s="13"/>
      <c r="I1193" s="9"/>
      <c r="J1193" s="9"/>
      <c r="K1193" s="226"/>
      <c r="L1193" s="359"/>
      <c r="M1193" s="175"/>
      <c r="N1193" s="227"/>
      <c r="O1193" s="227"/>
      <c r="P1193" s="85"/>
      <c r="Q1193" s="229"/>
      <c r="R1193" s="331"/>
      <c r="S1193" s="332"/>
      <c r="T1193" s="30"/>
      <c r="U1193" s="9"/>
      <c r="V1193" s="181" t="e">
        <f t="shared" si="60"/>
        <v>#DIV/0!</v>
      </c>
      <c r="W1193" s="9"/>
      <c r="X1193" s="47"/>
      <c r="Y1193" s="181">
        <f t="shared" si="59"/>
        <v>0</v>
      </c>
      <c r="Z1193" s="9"/>
      <c r="AA1193" s="9"/>
      <c r="AB1193" s="9"/>
      <c r="AC1193" s="9"/>
    </row>
    <row r="1194" spans="1:29" ht="14.25">
      <c r="A1194" s="10"/>
      <c r="B1194" s="9"/>
      <c r="C1194" s="11"/>
      <c r="D1194" s="9"/>
      <c r="E1194" s="9"/>
      <c r="F1194" s="9"/>
      <c r="G1194" s="76"/>
      <c r="H1194" s="13"/>
      <c r="I1194" s="9"/>
      <c r="J1194" s="9"/>
      <c r="K1194" s="226"/>
      <c r="L1194" s="359"/>
      <c r="M1194" s="175"/>
      <c r="N1194" s="227"/>
      <c r="O1194" s="227"/>
      <c r="P1194" s="85"/>
      <c r="Q1194" s="229"/>
      <c r="R1194" s="331"/>
      <c r="S1194" s="332"/>
      <c r="T1194" s="30"/>
      <c r="U1194" s="9"/>
      <c r="V1194" s="181" t="e">
        <f t="shared" si="60"/>
        <v>#DIV/0!</v>
      </c>
      <c r="W1194" s="9"/>
      <c r="X1194" s="47"/>
      <c r="Y1194" s="181">
        <f t="shared" si="59"/>
        <v>0</v>
      </c>
      <c r="Z1194" s="9"/>
      <c r="AA1194" s="9"/>
      <c r="AB1194" s="9"/>
      <c r="AC1194" s="9"/>
    </row>
    <row r="1195" spans="1:29" ht="14.25">
      <c r="A1195" s="10"/>
      <c r="B1195" s="9"/>
      <c r="C1195" s="11"/>
      <c r="D1195" s="9"/>
      <c r="E1195" s="9"/>
      <c r="F1195" s="9"/>
      <c r="G1195" s="76"/>
      <c r="H1195" s="13"/>
      <c r="I1195" s="9"/>
      <c r="J1195" s="9"/>
      <c r="K1195" s="226"/>
      <c r="L1195" s="359"/>
      <c r="M1195" s="175"/>
      <c r="N1195" s="227"/>
      <c r="O1195" s="227"/>
      <c r="P1195" s="85"/>
      <c r="Q1195" s="229"/>
      <c r="R1195" s="331"/>
      <c r="S1195" s="332"/>
      <c r="T1195" s="30"/>
      <c r="U1195" s="9"/>
      <c r="V1195" s="181" t="e">
        <f t="shared" si="60"/>
        <v>#DIV/0!</v>
      </c>
      <c r="W1195" s="9"/>
      <c r="X1195" s="47"/>
      <c r="Y1195" s="181">
        <f t="shared" si="59"/>
        <v>0</v>
      </c>
      <c r="Z1195" s="9"/>
      <c r="AA1195" s="9"/>
      <c r="AB1195" s="9"/>
      <c r="AC1195" s="9"/>
    </row>
    <row r="1196" spans="1:29" ht="14.25">
      <c r="A1196" s="10"/>
      <c r="B1196" s="9"/>
      <c r="C1196" s="11"/>
      <c r="D1196" s="9"/>
      <c r="E1196" s="9"/>
      <c r="F1196" s="9"/>
      <c r="G1196" s="76"/>
      <c r="H1196" s="13"/>
      <c r="I1196" s="9"/>
      <c r="J1196" s="9"/>
      <c r="K1196" s="226"/>
      <c r="L1196" s="359"/>
      <c r="M1196" s="175"/>
      <c r="N1196" s="227"/>
      <c r="O1196" s="227"/>
      <c r="P1196" s="85"/>
      <c r="Q1196" s="229"/>
      <c r="R1196" s="331"/>
      <c r="S1196" s="332"/>
      <c r="T1196" s="30"/>
      <c r="U1196" s="9"/>
      <c r="V1196" s="181" t="e">
        <f t="shared" si="60"/>
        <v>#DIV/0!</v>
      </c>
      <c r="W1196" s="9"/>
      <c r="X1196" s="47"/>
      <c r="Y1196" s="181">
        <f t="shared" si="59"/>
        <v>0</v>
      </c>
      <c r="Z1196" s="9"/>
      <c r="AA1196" s="9"/>
      <c r="AB1196" s="9"/>
      <c r="AC1196" s="9"/>
    </row>
    <row r="1197" spans="1:29" ht="14.25">
      <c r="A1197" s="10"/>
      <c r="B1197" s="9"/>
      <c r="C1197" s="11"/>
      <c r="D1197" s="9"/>
      <c r="E1197" s="9"/>
      <c r="F1197" s="9"/>
      <c r="G1197" s="76"/>
      <c r="H1197" s="13"/>
      <c r="I1197" s="9"/>
      <c r="J1197" s="9"/>
      <c r="K1197" s="226"/>
      <c r="L1197" s="359"/>
      <c r="M1197" s="175"/>
      <c r="N1197" s="227"/>
      <c r="O1197" s="227"/>
      <c r="P1197" s="85"/>
      <c r="Q1197" s="229"/>
      <c r="R1197" s="331"/>
      <c r="S1197" s="332"/>
      <c r="T1197" s="30"/>
      <c r="U1197" s="9"/>
      <c r="V1197" s="181" t="e">
        <f t="shared" si="60"/>
        <v>#DIV/0!</v>
      </c>
      <c r="W1197" s="9"/>
      <c r="X1197" s="47"/>
      <c r="Y1197" s="181">
        <f t="shared" si="59"/>
        <v>0</v>
      </c>
      <c r="Z1197" s="9"/>
      <c r="AA1197" s="9"/>
      <c r="AB1197" s="9"/>
      <c r="AC1197" s="9"/>
    </row>
    <row r="1198" spans="1:29" ht="14.25">
      <c r="A1198" s="10"/>
      <c r="B1198" s="9"/>
      <c r="C1198" s="11"/>
      <c r="D1198" s="9"/>
      <c r="E1198" s="9"/>
      <c r="F1198" s="9"/>
      <c r="G1198" s="76"/>
      <c r="H1198" s="13"/>
      <c r="I1198" s="9"/>
      <c r="J1198" s="9"/>
      <c r="K1198" s="226"/>
      <c r="L1198" s="359"/>
      <c r="M1198" s="175"/>
      <c r="N1198" s="227"/>
      <c r="O1198" s="227"/>
      <c r="P1198" s="85"/>
      <c r="Q1198" s="229"/>
      <c r="R1198" s="331"/>
      <c r="S1198" s="332"/>
      <c r="T1198" s="30"/>
      <c r="U1198" s="9"/>
      <c r="V1198" s="181" t="e">
        <f t="shared" si="60"/>
        <v>#DIV/0!</v>
      </c>
      <c r="W1198" s="9"/>
      <c r="X1198" s="47"/>
      <c r="Y1198" s="181">
        <f t="shared" si="59"/>
        <v>0</v>
      </c>
      <c r="Z1198" s="9"/>
      <c r="AA1198" s="9"/>
      <c r="AB1198" s="9"/>
      <c r="AC1198" s="9"/>
    </row>
    <row r="1199" spans="1:29" ht="14.25">
      <c r="A1199" s="10"/>
      <c r="B1199" s="9"/>
      <c r="C1199" s="11"/>
      <c r="D1199" s="9"/>
      <c r="E1199" s="9"/>
      <c r="F1199" s="9"/>
      <c r="G1199" s="76"/>
      <c r="H1199" s="13"/>
      <c r="I1199" s="9"/>
      <c r="J1199" s="9"/>
      <c r="K1199" s="226"/>
      <c r="L1199" s="359"/>
      <c r="M1199" s="175"/>
      <c r="N1199" s="227"/>
      <c r="O1199" s="227"/>
      <c r="P1199" s="85"/>
      <c r="Q1199" s="229"/>
      <c r="R1199" s="331"/>
      <c r="S1199" s="332"/>
      <c r="T1199" s="30"/>
      <c r="U1199" s="9"/>
      <c r="V1199" s="181" t="e">
        <f t="shared" si="60"/>
        <v>#DIV/0!</v>
      </c>
      <c r="W1199" s="9"/>
      <c r="X1199" s="47"/>
      <c r="Y1199" s="181">
        <f t="shared" si="59"/>
        <v>0</v>
      </c>
      <c r="Z1199" s="9"/>
      <c r="AA1199" s="9"/>
      <c r="AB1199" s="9"/>
      <c r="AC1199" s="9"/>
    </row>
    <row r="1200" spans="1:29" ht="14.25">
      <c r="A1200" s="10"/>
      <c r="B1200" s="9"/>
      <c r="C1200" s="11"/>
      <c r="D1200" s="9"/>
      <c r="E1200" s="9"/>
      <c r="F1200" s="9"/>
      <c r="G1200" s="76"/>
      <c r="H1200" s="13"/>
      <c r="I1200" s="9"/>
      <c r="J1200" s="9"/>
      <c r="K1200" s="226"/>
      <c r="L1200" s="359"/>
      <c r="M1200" s="175"/>
      <c r="N1200" s="227"/>
      <c r="O1200" s="227"/>
      <c r="P1200" s="85"/>
      <c r="Q1200" s="229"/>
      <c r="R1200" s="331"/>
      <c r="S1200" s="332"/>
      <c r="T1200" s="30"/>
      <c r="U1200" s="9"/>
      <c r="V1200" s="181" t="e">
        <f t="shared" si="60"/>
        <v>#DIV/0!</v>
      </c>
      <c r="W1200" s="9"/>
      <c r="X1200" s="47"/>
      <c r="Y1200" s="181">
        <f t="shared" si="59"/>
        <v>0</v>
      </c>
      <c r="Z1200" s="9"/>
      <c r="AA1200" s="9"/>
      <c r="AB1200" s="9"/>
      <c r="AC1200" s="9"/>
    </row>
    <row r="1201" spans="1:29" ht="14.25">
      <c r="A1201" s="10"/>
      <c r="B1201" s="9"/>
      <c r="C1201" s="11"/>
      <c r="D1201" s="9"/>
      <c r="E1201" s="9"/>
      <c r="F1201" s="9"/>
      <c r="G1201" s="76"/>
      <c r="H1201" s="13"/>
      <c r="I1201" s="9"/>
      <c r="J1201" s="9"/>
      <c r="K1201" s="226"/>
      <c r="L1201" s="359"/>
      <c r="M1201" s="175"/>
      <c r="N1201" s="227"/>
      <c r="O1201" s="227"/>
      <c r="P1201" s="85"/>
      <c r="Q1201" s="229"/>
      <c r="R1201" s="331"/>
      <c r="S1201" s="332"/>
      <c r="T1201" s="30"/>
      <c r="U1201" s="9"/>
      <c r="V1201" s="181" t="e">
        <f t="shared" si="60"/>
        <v>#DIV/0!</v>
      </c>
      <c r="W1201" s="9"/>
      <c r="X1201" s="47"/>
      <c r="Y1201" s="181">
        <f t="shared" si="59"/>
        <v>0</v>
      </c>
      <c r="Z1201" s="9"/>
      <c r="AA1201" s="9"/>
      <c r="AB1201" s="9"/>
      <c r="AC1201" s="9"/>
    </row>
    <row r="1202" spans="1:29" ht="14.25">
      <c r="A1202" s="10"/>
      <c r="B1202" s="9"/>
      <c r="C1202" s="11"/>
      <c r="D1202" s="9"/>
      <c r="E1202" s="9"/>
      <c r="F1202" s="9"/>
      <c r="G1202" s="76"/>
      <c r="H1202" s="13"/>
      <c r="I1202" s="9"/>
      <c r="J1202" s="9"/>
      <c r="K1202" s="226"/>
      <c r="L1202" s="359"/>
      <c r="M1202" s="175"/>
      <c r="N1202" s="227"/>
      <c r="O1202" s="227"/>
      <c r="P1202" s="85"/>
      <c r="Q1202" s="229"/>
      <c r="R1202" s="331"/>
      <c r="S1202" s="332"/>
      <c r="T1202" s="30"/>
      <c r="U1202" s="9"/>
      <c r="V1202" s="181" t="e">
        <f t="shared" si="60"/>
        <v>#DIV/0!</v>
      </c>
      <c r="W1202" s="9"/>
      <c r="X1202" s="47"/>
      <c r="Y1202" s="181">
        <f t="shared" si="59"/>
        <v>0</v>
      </c>
      <c r="Z1202" s="9"/>
      <c r="AA1202" s="9"/>
      <c r="AB1202" s="9"/>
      <c r="AC1202" s="9"/>
    </row>
    <row r="1203" spans="1:29" ht="14.25">
      <c r="A1203" s="10"/>
      <c r="B1203" s="9"/>
      <c r="C1203" s="11"/>
      <c r="D1203" s="9"/>
      <c r="E1203" s="9"/>
      <c r="F1203" s="9"/>
      <c r="G1203" s="76"/>
      <c r="H1203" s="13"/>
      <c r="I1203" s="9"/>
      <c r="J1203" s="9"/>
      <c r="K1203" s="226"/>
      <c r="L1203" s="359"/>
      <c r="M1203" s="175"/>
      <c r="N1203" s="227"/>
      <c r="O1203" s="227"/>
      <c r="P1203" s="85"/>
      <c r="Q1203" s="229"/>
      <c r="R1203" s="331"/>
      <c r="S1203" s="332"/>
      <c r="T1203" s="30"/>
      <c r="U1203" s="9"/>
      <c r="V1203" s="181" t="e">
        <f t="shared" si="60"/>
        <v>#DIV/0!</v>
      </c>
      <c r="W1203" s="9"/>
      <c r="X1203" s="47"/>
      <c r="Y1203" s="181">
        <f t="shared" si="59"/>
        <v>0</v>
      </c>
      <c r="Z1203" s="9"/>
      <c r="AA1203" s="9"/>
      <c r="AB1203" s="9"/>
      <c r="AC1203" s="9"/>
    </row>
    <row r="1204" spans="1:29" ht="14.25">
      <c r="A1204" s="10"/>
      <c r="B1204" s="9"/>
      <c r="C1204" s="11"/>
      <c r="D1204" s="9"/>
      <c r="E1204" s="9"/>
      <c r="F1204" s="9"/>
      <c r="G1204" s="76"/>
      <c r="H1204" s="13"/>
      <c r="I1204" s="9"/>
      <c r="J1204" s="9"/>
      <c r="K1204" s="226"/>
      <c r="L1204" s="359"/>
      <c r="M1204" s="175"/>
      <c r="N1204" s="227"/>
      <c r="O1204" s="227"/>
      <c r="P1204" s="85"/>
      <c r="Q1204" s="229"/>
      <c r="R1204" s="331"/>
      <c r="S1204" s="332"/>
      <c r="T1204" s="30"/>
      <c r="U1204" s="9"/>
      <c r="V1204" s="181" t="e">
        <f t="shared" si="60"/>
        <v>#DIV/0!</v>
      </c>
      <c r="W1204" s="9"/>
      <c r="X1204" s="47"/>
      <c r="Y1204" s="181">
        <f t="shared" si="59"/>
        <v>0</v>
      </c>
      <c r="Z1204" s="9"/>
      <c r="AA1204" s="9"/>
      <c r="AB1204" s="9"/>
      <c r="AC1204" s="9"/>
    </row>
    <row r="1205" spans="1:29" ht="14.25">
      <c r="A1205" s="10"/>
      <c r="B1205" s="9"/>
      <c r="C1205" s="11"/>
      <c r="D1205" s="9"/>
      <c r="E1205" s="9"/>
      <c r="F1205" s="9"/>
      <c r="G1205" s="76"/>
      <c r="H1205" s="13"/>
      <c r="I1205" s="9"/>
      <c r="J1205" s="9"/>
      <c r="K1205" s="226"/>
      <c r="L1205" s="359"/>
      <c r="M1205" s="175"/>
      <c r="N1205" s="227"/>
      <c r="O1205" s="227"/>
      <c r="P1205" s="85"/>
      <c r="Q1205" s="229"/>
      <c r="R1205" s="331"/>
      <c r="S1205" s="332"/>
      <c r="T1205" s="30"/>
      <c r="U1205" s="9"/>
      <c r="V1205" s="181" t="e">
        <f t="shared" si="60"/>
        <v>#DIV/0!</v>
      </c>
      <c r="W1205" s="9"/>
      <c r="X1205" s="47"/>
      <c r="Y1205" s="181">
        <f t="shared" si="59"/>
        <v>0</v>
      </c>
      <c r="Z1205" s="9"/>
      <c r="AA1205" s="9"/>
      <c r="AB1205" s="9"/>
      <c r="AC1205" s="9"/>
    </row>
    <row r="1206" spans="1:29" ht="14.25">
      <c r="A1206" s="10"/>
      <c r="B1206" s="9"/>
      <c r="C1206" s="11"/>
      <c r="D1206" s="9"/>
      <c r="E1206" s="9"/>
      <c r="F1206" s="9"/>
      <c r="G1206" s="76"/>
      <c r="H1206" s="13"/>
      <c r="I1206" s="9"/>
      <c r="J1206" s="9"/>
      <c r="K1206" s="226"/>
      <c r="L1206" s="359"/>
      <c r="M1206" s="175"/>
      <c r="N1206" s="227"/>
      <c r="O1206" s="227"/>
      <c r="P1206" s="85"/>
      <c r="Q1206" s="229"/>
      <c r="R1206" s="331"/>
      <c r="S1206" s="332"/>
      <c r="T1206" s="30"/>
      <c r="U1206" s="9"/>
      <c r="V1206" s="181" t="e">
        <f t="shared" si="60"/>
        <v>#DIV/0!</v>
      </c>
      <c r="W1206" s="9"/>
      <c r="X1206" s="47"/>
      <c r="Y1206" s="181">
        <f t="shared" si="59"/>
        <v>0</v>
      </c>
      <c r="Z1206" s="9"/>
      <c r="AA1206" s="9"/>
      <c r="AB1206" s="9"/>
      <c r="AC1206" s="9"/>
    </row>
    <row r="1207" spans="1:29" ht="14.25">
      <c r="A1207" s="10"/>
      <c r="B1207" s="9"/>
      <c r="C1207" s="11"/>
      <c r="D1207" s="9"/>
      <c r="E1207" s="9"/>
      <c r="F1207" s="9"/>
      <c r="G1207" s="76"/>
      <c r="H1207" s="13"/>
      <c r="I1207" s="9"/>
      <c r="J1207" s="9"/>
      <c r="K1207" s="226"/>
      <c r="L1207" s="359"/>
      <c r="M1207" s="175"/>
      <c r="N1207" s="227"/>
      <c r="O1207" s="227"/>
      <c r="P1207" s="85"/>
      <c r="Q1207" s="229"/>
      <c r="R1207" s="331"/>
      <c r="S1207" s="332"/>
      <c r="T1207" s="30"/>
      <c r="U1207" s="9"/>
      <c r="V1207" s="181" t="e">
        <f t="shared" si="60"/>
        <v>#DIV/0!</v>
      </c>
      <c r="W1207" s="9"/>
      <c r="X1207" s="47"/>
      <c r="Y1207" s="181">
        <f t="shared" si="59"/>
        <v>0</v>
      </c>
      <c r="Z1207" s="9"/>
      <c r="AA1207" s="9"/>
      <c r="AB1207" s="9"/>
      <c r="AC1207" s="9"/>
    </row>
    <row r="1208" spans="1:29" ht="14.25">
      <c r="A1208" s="10"/>
      <c r="B1208" s="9"/>
      <c r="C1208" s="11"/>
      <c r="D1208" s="9"/>
      <c r="E1208" s="9"/>
      <c r="F1208" s="9"/>
      <c r="G1208" s="76"/>
      <c r="H1208" s="13"/>
      <c r="I1208" s="9"/>
      <c r="J1208" s="9"/>
      <c r="K1208" s="226"/>
      <c r="L1208" s="359"/>
      <c r="M1208" s="175"/>
      <c r="N1208" s="227"/>
      <c r="O1208" s="227"/>
      <c r="P1208" s="85"/>
      <c r="Q1208" s="229"/>
      <c r="R1208" s="331"/>
      <c r="S1208" s="332"/>
      <c r="T1208" s="30"/>
      <c r="U1208" s="9"/>
      <c r="V1208" s="181" t="e">
        <f t="shared" si="60"/>
        <v>#DIV/0!</v>
      </c>
      <c r="W1208" s="9"/>
      <c r="X1208" s="47"/>
      <c r="Y1208" s="181">
        <f t="shared" si="59"/>
        <v>0</v>
      </c>
      <c r="Z1208" s="9"/>
      <c r="AA1208" s="9"/>
      <c r="AB1208" s="9"/>
      <c r="AC1208" s="9"/>
    </row>
    <row r="1209" spans="1:29" ht="14.25">
      <c r="A1209" s="10"/>
      <c r="B1209" s="9"/>
      <c r="C1209" s="11"/>
      <c r="D1209" s="9"/>
      <c r="E1209" s="9"/>
      <c r="F1209" s="9"/>
      <c r="G1209" s="76"/>
      <c r="H1209" s="13"/>
      <c r="I1209" s="9"/>
      <c r="J1209" s="9"/>
      <c r="K1209" s="226"/>
      <c r="L1209" s="359"/>
      <c r="M1209" s="175"/>
      <c r="N1209" s="227"/>
      <c r="O1209" s="227"/>
      <c r="P1209" s="85"/>
      <c r="Q1209" s="229"/>
      <c r="R1209" s="331"/>
      <c r="S1209" s="332"/>
      <c r="T1209" s="30"/>
      <c r="U1209" s="9"/>
      <c r="V1209" s="181" t="e">
        <f t="shared" si="60"/>
        <v>#DIV/0!</v>
      </c>
      <c r="W1209" s="9"/>
      <c r="X1209" s="47"/>
      <c r="Y1209" s="181">
        <f t="shared" si="59"/>
        <v>0</v>
      </c>
      <c r="Z1209" s="9"/>
      <c r="AA1209" s="9"/>
      <c r="AB1209" s="9"/>
      <c r="AC1209" s="9"/>
    </row>
    <row r="1210" spans="1:29" ht="14.25">
      <c r="A1210" s="10"/>
      <c r="B1210" s="9"/>
      <c r="C1210" s="11"/>
      <c r="D1210" s="9"/>
      <c r="E1210" s="9"/>
      <c r="F1210" s="9"/>
      <c r="G1210" s="76"/>
      <c r="H1210" s="13"/>
      <c r="I1210" s="9"/>
      <c r="J1210" s="9"/>
      <c r="K1210" s="226"/>
      <c r="L1210" s="359"/>
      <c r="M1210" s="175"/>
      <c r="N1210" s="227"/>
      <c r="O1210" s="227"/>
      <c r="P1210" s="85"/>
      <c r="Q1210" s="229"/>
      <c r="R1210" s="331"/>
      <c r="S1210" s="332"/>
      <c r="T1210" s="30"/>
      <c r="U1210" s="9"/>
      <c r="V1210" s="181" t="e">
        <f t="shared" si="60"/>
        <v>#DIV/0!</v>
      </c>
      <c r="W1210" s="9"/>
      <c r="X1210" s="47"/>
      <c r="Y1210" s="181">
        <f t="shared" si="59"/>
        <v>0</v>
      </c>
      <c r="Z1210" s="9"/>
      <c r="AA1210" s="9"/>
      <c r="AB1210" s="9"/>
      <c r="AC1210" s="9"/>
    </row>
    <row r="1211" spans="1:29" ht="14.25">
      <c r="A1211" s="10"/>
      <c r="B1211" s="9"/>
      <c r="C1211" s="11"/>
      <c r="D1211" s="9"/>
      <c r="E1211" s="9"/>
      <c r="F1211" s="9"/>
      <c r="G1211" s="76"/>
      <c r="H1211" s="13"/>
      <c r="I1211" s="9"/>
      <c r="J1211" s="9"/>
      <c r="K1211" s="226"/>
      <c r="L1211" s="359"/>
      <c r="M1211" s="175"/>
      <c r="N1211" s="227"/>
      <c r="O1211" s="227"/>
      <c r="P1211" s="85"/>
      <c r="Q1211" s="229"/>
      <c r="R1211" s="331"/>
      <c r="S1211" s="332"/>
      <c r="T1211" s="30"/>
      <c r="U1211" s="9"/>
      <c r="V1211" s="181" t="e">
        <f t="shared" si="60"/>
        <v>#DIV/0!</v>
      </c>
      <c r="W1211" s="9"/>
      <c r="X1211" s="47"/>
      <c r="Y1211" s="181">
        <f t="shared" si="59"/>
        <v>0</v>
      </c>
      <c r="Z1211" s="9"/>
      <c r="AA1211" s="9"/>
      <c r="AB1211" s="9"/>
      <c r="AC1211" s="9"/>
    </row>
    <row r="1212" spans="1:29" ht="14.25">
      <c r="A1212" s="10"/>
      <c r="B1212" s="9"/>
      <c r="C1212" s="11"/>
      <c r="D1212" s="9"/>
      <c r="E1212" s="9"/>
      <c r="F1212" s="9"/>
      <c r="G1212" s="76"/>
      <c r="H1212" s="13"/>
      <c r="I1212" s="9"/>
      <c r="J1212" s="9"/>
      <c r="K1212" s="226"/>
      <c r="L1212" s="359"/>
      <c r="M1212" s="175"/>
      <c r="N1212" s="227"/>
      <c r="O1212" s="227"/>
      <c r="P1212" s="85"/>
      <c r="Q1212" s="229"/>
      <c r="R1212" s="331"/>
      <c r="S1212" s="332"/>
      <c r="T1212" s="30"/>
      <c r="U1212" s="9"/>
      <c r="V1212" s="181" t="e">
        <f t="shared" si="60"/>
        <v>#DIV/0!</v>
      </c>
      <c r="W1212" s="9"/>
      <c r="X1212" s="47"/>
      <c r="Y1212" s="181">
        <f t="shared" si="59"/>
        <v>0</v>
      </c>
      <c r="Z1212" s="9"/>
      <c r="AA1212" s="9"/>
      <c r="AB1212" s="9"/>
      <c r="AC1212" s="9"/>
    </row>
  </sheetData>
  <mergeCells count="7">
    <mergeCell ref="K182:L182"/>
    <mergeCell ref="K213:L213"/>
    <mergeCell ref="K2:Z25"/>
    <mergeCell ref="K58:L58"/>
    <mergeCell ref="K87:L87"/>
    <mergeCell ref="K119:L119"/>
    <mergeCell ref="K150:L150"/>
  </mergeCells>
  <dataValidations count="2">
    <dataValidation type="list" allowBlank="1" showErrorMessage="1" sqref="B2:B1212" xr:uid="{00000000-0002-0000-07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1212" xr:uid="{00000000-0002-0000-07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  <outlinePr summaryBelow="0" summaryRight="0"/>
  </sheetPr>
  <dimension ref="A1:AC4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20.7109375" customWidth="1"/>
    <col min="3" max="3" width="1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4.7109375" customWidth="1"/>
    <col min="9" max="9" width="14" customWidth="1"/>
    <col min="10" max="10" width="4.5703125" customWidth="1"/>
    <col min="11" max="11" width="27.7109375" customWidth="1"/>
    <col min="12" max="12" width="9.42578125" customWidth="1"/>
    <col min="13" max="13" width="11.42578125" customWidth="1"/>
    <col min="14" max="14" width="14.42578125" customWidth="1"/>
    <col min="15" max="15" width="6.5703125" customWidth="1"/>
    <col min="16" max="16" width="10.85546875" customWidth="1"/>
    <col min="17" max="17" width="11.42578125" customWidth="1"/>
    <col min="18" max="18" width="7.7109375" customWidth="1"/>
    <col min="19" max="19" width="13.42578125" customWidth="1"/>
    <col min="20" max="20" width="11.85546875" customWidth="1"/>
    <col min="21" max="21" width="10.140625" customWidth="1"/>
    <col min="22" max="22" width="12.42578125" customWidth="1"/>
    <col min="23" max="23" width="11.140625" customWidth="1"/>
    <col min="24" max="24" width="10.7109375" customWidth="1"/>
    <col min="25" max="25" width="6.5703125" customWidth="1"/>
    <col min="26" max="26" width="5.28515625" customWidth="1"/>
    <col min="27" max="27" width="5.140625" customWidth="1"/>
    <col min="29" max="29" width="17" customWidth="1"/>
  </cols>
  <sheetData>
    <row r="1" spans="1:29" ht="12.75">
      <c r="A1" s="1" t="s">
        <v>0</v>
      </c>
      <c r="B1" s="1" t="s">
        <v>1</v>
      </c>
      <c r="C1" s="367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368" t="s">
        <v>1598</v>
      </c>
      <c r="K1" s="369" t="s">
        <v>1575</v>
      </c>
      <c r="L1" s="370" t="s">
        <v>0</v>
      </c>
      <c r="M1" s="370" t="s">
        <v>1581</v>
      </c>
      <c r="N1" s="370" t="s">
        <v>1757</v>
      </c>
      <c r="O1" s="371" t="s">
        <v>1577</v>
      </c>
      <c r="P1" s="370" t="s">
        <v>0</v>
      </c>
      <c r="Q1" s="370" t="s">
        <v>1581</v>
      </c>
      <c r="R1" s="372" t="s">
        <v>1579</v>
      </c>
      <c r="S1" s="101" t="s">
        <v>1584</v>
      </c>
      <c r="T1" s="104" t="s">
        <v>1585</v>
      </c>
      <c r="U1" s="101" t="s">
        <v>1579</v>
      </c>
      <c r="V1" s="101" t="s">
        <v>1785</v>
      </c>
      <c r="W1" s="373" t="s">
        <v>1587</v>
      </c>
      <c r="X1" s="104" t="s">
        <v>1585</v>
      </c>
      <c r="Y1" s="104" t="s">
        <v>1588</v>
      </c>
      <c r="Z1" s="374">
        <v>1.2</v>
      </c>
      <c r="AA1" s="107">
        <v>1.1000000000000001</v>
      </c>
      <c r="AB1" s="9"/>
      <c r="AC1" s="375"/>
    </row>
    <row r="2" spans="1:29" ht="12.75" hidden="1">
      <c r="A2" s="10">
        <v>45998</v>
      </c>
      <c r="B2" s="9" t="s">
        <v>1465</v>
      </c>
      <c r="C2" s="376">
        <v>9990.5</v>
      </c>
      <c r="D2" s="9">
        <v>142</v>
      </c>
      <c r="E2" s="76"/>
      <c r="F2" s="9"/>
      <c r="G2" s="9"/>
      <c r="H2" s="13"/>
      <c r="I2" s="9" t="s">
        <v>11</v>
      </c>
      <c r="J2" s="9"/>
      <c r="K2" s="9"/>
      <c r="L2" s="9"/>
      <c r="M2" s="9"/>
      <c r="N2" s="11"/>
      <c r="O2" s="28"/>
      <c r="P2" s="9"/>
      <c r="Q2" s="9"/>
      <c r="R2" s="9"/>
      <c r="S2" s="9"/>
      <c r="T2" s="9"/>
      <c r="U2" s="9"/>
      <c r="V2" s="9"/>
      <c r="W2" s="28"/>
      <c r="X2" s="9"/>
      <c r="Y2" s="9"/>
      <c r="Z2" s="9"/>
      <c r="AA2" s="9"/>
      <c r="AB2" s="9"/>
      <c r="AC2" s="375"/>
    </row>
    <row r="3" spans="1:29" ht="12.75" hidden="1">
      <c r="A3" s="10">
        <v>45999</v>
      </c>
      <c r="B3" s="9" t="s">
        <v>1465</v>
      </c>
      <c r="C3" s="376">
        <v>11851.75</v>
      </c>
      <c r="D3" s="9">
        <v>174</v>
      </c>
      <c r="E3" s="76"/>
      <c r="F3" s="9"/>
      <c r="G3" s="9"/>
      <c r="H3" s="13"/>
      <c r="I3" s="9" t="s">
        <v>11</v>
      </c>
      <c r="J3" s="9"/>
      <c r="K3" s="710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9"/>
      <c r="AB3" s="9"/>
      <c r="AC3" s="375"/>
    </row>
    <row r="4" spans="1:29" ht="12.75" hidden="1">
      <c r="A4" s="10">
        <v>46000</v>
      </c>
      <c r="B4" s="9" t="s">
        <v>1465</v>
      </c>
      <c r="C4" s="376">
        <v>9523</v>
      </c>
      <c r="D4" s="9">
        <v>147</v>
      </c>
      <c r="E4" s="89"/>
      <c r="F4" s="9"/>
      <c r="G4" s="9"/>
      <c r="H4" s="13"/>
      <c r="I4" s="9" t="s">
        <v>11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9"/>
      <c r="AB4" s="9"/>
      <c r="AC4" s="375"/>
    </row>
    <row r="5" spans="1:29" ht="12.75" hidden="1">
      <c r="A5" s="10">
        <v>46001</v>
      </c>
      <c r="B5" s="9" t="s">
        <v>1465</v>
      </c>
      <c r="C5" s="376">
        <v>7372.25</v>
      </c>
      <c r="D5" s="9">
        <v>119</v>
      </c>
      <c r="E5" s="89"/>
      <c r="F5" s="9"/>
      <c r="G5" s="9"/>
      <c r="H5" s="13"/>
      <c r="I5" s="9" t="s">
        <v>11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9"/>
      <c r="AB5" s="9"/>
      <c r="AC5" s="375"/>
    </row>
    <row r="6" spans="1:29" ht="12.75" hidden="1">
      <c r="A6" s="10">
        <v>46002</v>
      </c>
      <c r="B6" s="9" t="s">
        <v>1465</v>
      </c>
      <c r="C6" s="376">
        <v>9333.9</v>
      </c>
      <c r="D6" s="9">
        <v>141</v>
      </c>
      <c r="E6" s="89"/>
      <c r="F6" s="9"/>
      <c r="G6" s="9"/>
      <c r="H6" s="13"/>
      <c r="I6" s="9" t="s">
        <v>11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9"/>
      <c r="AB6" s="9"/>
      <c r="AC6" s="375"/>
    </row>
    <row r="7" spans="1:29" ht="12.75" hidden="1">
      <c r="A7" s="10">
        <v>46003</v>
      </c>
      <c r="B7" s="9" t="s">
        <v>1465</v>
      </c>
      <c r="C7" s="376">
        <v>9177.25</v>
      </c>
      <c r="D7" s="9">
        <v>152</v>
      </c>
      <c r="E7" s="89"/>
      <c r="F7" s="9"/>
      <c r="G7" s="9"/>
      <c r="H7" s="13"/>
      <c r="I7" s="9" t="s">
        <v>11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9"/>
      <c r="AB7" s="9"/>
      <c r="AC7" s="375"/>
    </row>
    <row r="8" spans="1:29" ht="12.75" hidden="1">
      <c r="A8" s="10">
        <v>46004</v>
      </c>
      <c r="B8" s="9" t="s">
        <v>1465</v>
      </c>
      <c r="C8" s="376">
        <v>8731.5</v>
      </c>
      <c r="D8" s="9">
        <v>134</v>
      </c>
      <c r="E8" s="89"/>
      <c r="F8" s="9"/>
      <c r="G8" s="9"/>
      <c r="H8" s="13"/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9"/>
      <c r="AB8" s="9"/>
      <c r="AC8" s="375"/>
    </row>
    <row r="9" spans="1:29" ht="12.75" hidden="1">
      <c r="A9" s="10">
        <v>46005</v>
      </c>
      <c r="B9" s="9" t="s">
        <v>1465</v>
      </c>
      <c r="C9" s="376">
        <v>9782.75</v>
      </c>
      <c r="D9" s="9">
        <v>131</v>
      </c>
      <c r="E9" s="89"/>
      <c r="F9" s="9"/>
      <c r="G9" s="9"/>
      <c r="H9" s="13"/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9"/>
      <c r="AB9" s="9"/>
      <c r="AC9" s="375"/>
    </row>
    <row r="10" spans="1:29" ht="12.75" hidden="1">
      <c r="A10" s="10">
        <v>46006</v>
      </c>
      <c r="B10" s="9" t="s">
        <v>1465</v>
      </c>
      <c r="C10" s="376">
        <v>9544.75</v>
      </c>
      <c r="D10" s="9">
        <v>147</v>
      </c>
      <c r="E10" s="89"/>
      <c r="F10" s="9"/>
      <c r="G10" s="9"/>
      <c r="H10" s="13"/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9"/>
      <c r="AB10" s="9"/>
      <c r="AC10" s="375"/>
    </row>
    <row r="11" spans="1:29" ht="12.75" hidden="1">
      <c r="A11" s="10">
        <v>46007</v>
      </c>
      <c r="B11" s="9" t="s">
        <v>1465</v>
      </c>
      <c r="C11" s="376">
        <v>10752.5</v>
      </c>
      <c r="D11" s="9">
        <v>176</v>
      </c>
      <c r="E11" s="89"/>
      <c r="F11" s="9"/>
      <c r="G11" s="9"/>
      <c r="H11" s="13"/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9"/>
      <c r="AB11" s="9"/>
      <c r="AC11" s="375"/>
    </row>
    <row r="12" spans="1:29" ht="12.75" hidden="1">
      <c r="A12" s="10">
        <v>46008</v>
      </c>
      <c r="B12" s="9" t="s">
        <v>1465</v>
      </c>
      <c r="C12" s="376">
        <v>6946.75</v>
      </c>
      <c r="D12" s="9">
        <v>113</v>
      </c>
      <c r="E12" s="89"/>
      <c r="F12" s="9"/>
      <c r="G12" s="9"/>
      <c r="H12" s="13"/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9"/>
      <c r="AB12" s="9"/>
      <c r="AC12" s="375"/>
    </row>
    <row r="13" spans="1:29" ht="12.75" hidden="1">
      <c r="A13" s="10">
        <v>46009</v>
      </c>
      <c r="B13" s="9" t="s">
        <v>1465</v>
      </c>
      <c r="C13" s="376">
        <v>9577.5</v>
      </c>
      <c r="D13" s="9">
        <v>151</v>
      </c>
      <c r="E13" s="89"/>
      <c r="F13" s="9"/>
      <c r="G13" s="9"/>
      <c r="H13" s="13"/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9"/>
      <c r="AB13" s="9"/>
      <c r="AC13" s="375"/>
    </row>
    <row r="14" spans="1:29" ht="12.75" hidden="1">
      <c r="A14" s="10">
        <v>46010</v>
      </c>
      <c r="B14" s="9" t="s">
        <v>1465</v>
      </c>
      <c r="C14" s="376">
        <v>10383.75</v>
      </c>
      <c r="D14" s="9">
        <v>161</v>
      </c>
      <c r="E14" s="89"/>
      <c r="F14" s="9"/>
      <c r="G14" s="9"/>
      <c r="H14" s="13"/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9"/>
      <c r="AB14" s="9"/>
      <c r="AC14" s="375"/>
    </row>
    <row r="15" spans="1:29" ht="12.75" hidden="1">
      <c r="A15" s="10">
        <v>46011</v>
      </c>
      <c r="B15" s="9" t="s">
        <v>1465</v>
      </c>
      <c r="C15" s="376">
        <v>11674.25</v>
      </c>
      <c r="D15" s="9">
        <v>198</v>
      </c>
      <c r="E15" s="89"/>
      <c r="F15" s="9"/>
      <c r="G15" s="9"/>
      <c r="H15" s="13"/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9"/>
      <c r="AB15" s="9"/>
      <c r="AC15" s="375"/>
    </row>
    <row r="16" spans="1:29" ht="12.75" hidden="1">
      <c r="A16" s="10">
        <v>46012</v>
      </c>
      <c r="B16" s="9" t="s">
        <v>1465</v>
      </c>
      <c r="C16" s="376">
        <v>11253.25</v>
      </c>
      <c r="D16" s="9">
        <v>161</v>
      </c>
      <c r="E16" s="89"/>
      <c r="F16" s="9"/>
      <c r="G16" s="9"/>
      <c r="H16" s="13"/>
      <c r="I16" s="9" t="s">
        <v>11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9"/>
      <c r="AB16" s="9"/>
      <c r="AC16" s="375"/>
    </row>
    <row r="17" spans="1:29" ht="12.75" hidden="1">
      <c r="A17" s="10">
        <v>46013</v>
      </c>
      <c r="B17" s="9" t="s">
        <v>1465</v>
      </c>
      <c r="C17" s="376">
        <v>9987.5</v>
      </c>
      <c r="D17" s="9">
        <v>155</v>
      </c>
      <c r="E17" s="89"/>
      <c r="F17" s="9"/>
      <c r="G17" s="9"/>
      <c r="H17" s="13"/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9"/>
      <c r="AB17" s="9"/>
      <c r="AC17" s="375"/>
    </row>
    <row r="18" spans="1:29" ht="12.75" hidden="1">
      <c r="A18" s="10">
        <v>46014</v>
      </c>
      <c r="B18" s="9" t="s">
        <v>1465</v>
      </c>
      <c r="C18" s="376">
        <v>8303.25</v>
      </c>
      <c r="D18" s="9">
        <v>139</v>
      </c>
      <c r="E18" s="89"/>
      <c r="F18" s="9"/>
      <c r="G18" s="9"/>
      <c r="H18" s="13"/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9"/>
      <c r="AB18" s="9"/>
      <c r="AC18" s="375"/>
    </row>
    <row r="19" spans="1:29" ht="12.75" hidden="1">
      <c r="A19" s="10">
        <v>46015</v>
      </c>
      <c r="B19" s="9" t="s">
        <v>1465</v>
      </c>
      <c r="C19" s="376">
        <v>9867.25</v>
      </c>
      <c r="D19" s="9">
        <v>147</v>
      </c>
      <c r="E19" s="89"/>
      <c r="F19" s="9"/>
      <c r="G19" s="9"/>
      <c r="H19" s="13"/>
      <c r="I19" s="9" t="s">
        <v>11</v>
      </c>
      <c r="J19" s="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9"/>
      <c r="AB19" s="9"/>
      <c r="AC19" s="375"/>
    </row>
    <row r="20" spans="1:29" ht="12.75" hidden="1">
      <c r="A20" s="10">
        <v>46016</v>
      </c>
      <c r="B20" s="9" t="s">
        <v>1465</v>
      </c>
      <c r="C20" s="376">
        <v>8374.5</v>
      </c>
      <c r="D20" s="9">
        <v>122</v>
      </c>
      <c r="E20" s="89"/>
      <c r="F20" s="9"/>
      <c r="G20" s="9"/>
      <c r="H20" s="13"/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9"/>
      <c r="AB20" s="9"/>
      <c r="AC20" s="375"/>
    </row>
    <row r="21" spans="1:29" ht="12.75" hidden="1">
      <c r="A21" s="10">
        <v>46017</v>
      </c>
      <c r="B21" s="9" t="s">
        <v>1465</v>
      </c>
      <c r="C21" s="376">
        <v>9254</v>
      </c>
      <c r="D21" s="9">
        <v>131</v>
      </c>
      <c r="E21" s="89"/>
      <c r="F21" s="9"/>
      <c r="G21" s="9"/>
      <c r="H21" s="13"/>
      <c r="I21" s="9" t="s">
        <v>11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9"/>
      <c r="AB21" s="9"/>
      <c r="AC21" s="375"/>
    </row>
    <row r="22" spans="1:29" ht="12.75" hidden="1">
      <c r="A22" s="10">
        <v>46018</v>
      </c>
      <c r="B22" s="9" t="s">
        <v>1465</v>
      </c>
      <c r="C22" s="376">
        <v>10313.75</v>
      </c>
      <c r="D22" s="9">
        <v>157</v>
      </c>
      <c r="E22" s="89"/>
      <c r="F22" s="9"/>
      <c r="G22" s="9"/>
      <c r="H22" s="13"/>
      <c r="I22" s="9" t="s">
        <v>11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9"/>
      <c r="AB22" s="9"/>
      <c r="AC22" s="375"/>
    </row>
    <row r="23" spans="1:29" ht="12.75" hidden="1">
      <c r="A23" s="10">
        <v>46019</v>
      </c>
      <c r="B23" s="9" t="s">
        <v>1465</v>
      </c>
      <c r="C23" s="376">
        <v>8853.75</v>
      </c>
      <c r="D23" s="9">
        <v>132</v>
      </c>
      <c r="E23" s="89"/>
      <c r="F23" s="9"/>
      <c r="G23" s="9"/>
      <c r="H23" s="13"/>
      <c r="I23" s="9" t="s">
        <v>11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9"/>
      <c r="AB23" s="9"/>
      <c r="AC23" s="375"/>
    </row>
    <row r="24" spans="1:29" ht="12.75" hidden="1">
      <c r="A24" s="10">
        <v>46020</v>
      </c>
      <c r="B24" s="9" t="s">
        <v>1465</v>
      </c>
      <c r="C24" s="376">
        <v>8952.25</v>
      </c>
      <c r="D24" s="9">
        <v>136</v>
      </c>
      <c r="E24" s="89"/>
      <c r="F24" s="9"/>
      <c r="G24" s="9"/>
      <c r="H24" s="13"/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9"/>
      <c r="AB24" s="9"/>
      <c r="AC24" s="375"/>
    </row>
    <row r="25" spans="1:29" ht="12.75" hidden="1">
      <c r="A25" s="10">
        <v>46021</v>
      </c>
      <c r="B25" s="9" t="s">
        <v>1465</v>
      </c>
      <c r="C25" s="376">
        <v>11869</v>
      </c>
      <c r="D25" s="9">
        <v>166</v>
      </c>
      <c r="E25" s="89"/>
      <c r="F25" s="9"/>
      <c r="G25" s="9"/>
      <c r="H25" s="13"/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9"/>
      <c r="AB25" s="9"/>
      <c r="AC25" s="375"/>
    </row>
    <row r="26" spans="1:29" ht="13.5" hidden="1">
      <c r="A26" s="10">
        <v>46022</v>
      </c>
      <c r="B26" s="9" t="s">
        <v>1465</v>
      </c>
      <c r="C26" s="376">
        <v>6837.5</v>
      </c>
      <c r="D26" s="9">
        <v>101</v>
      </c>
      <c r="E26" s="89"/>
      <c r="F26" s="9"/>
      <c r="G26" s="9"/>
      <c r="H26" s="13"/>
      <c r="I26" s="9" t="s">
        <v>11</v>
      </c>
      <c r="J26" s="9"/>
      <c r="K26" s="377" t="s">
        <v>1606</v>
      </c>
      <c r="L26" s="378" t="s">
        <v>0</v>
      </c>
      <c r="M26" s="378"/>
      <c r="N26" s="379" t="s">
        <v>1576</v>
      </c>
      <c r="O26" s="380" t="s">
        <v>1577</v>
      </c>
      <c r="P26" s="381" t="s">
        <v>0</v>
      </c>
      <c r="Q26" s="381"/>
      <c r="R26" s="382" t="s">
        <v>1579</v>
      </c>
      <c r="S26" s="383" t="s">
        <v>1584</v>
      </c>
      <c r="T26" s="384" t="s">
        <v>1585</v>
      </c>
      <c r="U26" s="383" t="s">
        <v>1579</v>
      </c>
      <c r="V26" s="383" t="s">
        <v>1785</v>
      </c>
      <c r="W26" s="385" t="s">
        <v>1587</v>
      </c>
      <c r="X26" s="384" t="s">
        <v>1585</v>
      </c>
      <c r="Y26" s="384" t="s">
        <v>1588</v>
      </c>
      <c r="AA26" s="106" t="s">
        <v>1589</v>
      </c>
      <c r="AB26" s="107">
        <v>1.1000000000000001</v>
      </c>
      <c r="AC26" s="375"/>
    </row>
    <row r="27" spans="1:29" ht="15">
      <c r="A27" s="10">
        <v>46023</v>
      </c>
      <c r="B27" s="9" t="s">
        <v>1465</v>
      </c>
      <c r="C27" s="376">
        <v>7677.75</v>
      </c>
      <c r="D27" s="9">
        <v>104</v>
      </c>
      <c r="E27" s="89"/>
      <c r="F27" s="9"/>
      <c r="G27" s="9"/>
      <c r="H27" s="13"/>
      <c r="I27" s="9" t="s">
        <v>11</v>
      </c>
      <c r="J27" s="9"/>
      <c r="K27" s="386" t="s">
        <v>1786</v>
      </c>
      <c r="L27" s="387">
        <v>45658</v>
      </c>
      <c r="M27" s="388">
        <f t="shared" ref="M27:M281" si="0">L27</f>
        <v>45658</v>
      </c>
      <c r="N27" s="389">
        <v>8793.89</v>
      </c>
      <c r="O27" s="390">
        <v>146</v>
      </c>
      <c r="P27" s="387">
        <f t="shared" ref="P27:P57" si="1">A27</f>
        <v>46023</v>
      </c>
      <c r="Q27" s="391">
        <f t="shared" ref="Q27:Q281" si="2">P27</f>
        <v>46023</v>
      </c>
      <c r="R27" s="11">
        <f t="shared" ref="R27:R281" si="3">N27/O27</f>
        <v>60.232123287671229</v>
      </c>
      <c r="S27" s="11">
        <f t="shared" ref="S27:S56" si="4">N28*$Z$1</f>
        <v>10552.668</v>
      </c>
      <c r="T27" s="11">
        <f t="shared" ref="T27:T57" si="5">C27</f>
        <v>7677.75</v>
      </c>
      <c r="U27" s="11">
        <f t="shared" ref="U27:U281" si="6">T27/X27</f>
        <v>73.824519230769226</v>
      </c>
      <c r="V27" s="11">
        <f t="shared" ref="V27:V281" si="7">T27-S27</f>
        <v>-2874.9179999999997</v>
      </c>
      <c r="W27" s="28">
        <f t="shared" ref="W27:W281" si="8">O27*$Z$1</f>
        <v>175.2</v>
      </c>
      <c r="X27" s="9">
        <f t="shared" ref="X27:X57" si="9">D27</f>
        <v>104</v>
      </c>
      <c r="Y27" s="28">
        <f t="shared" ref="Y27:Y281" si="10">X27-W27</f>
        <v>-71.199999999999989</v>
      </c>
      <c r="Z27" s="9"/>
      <c r="AA27" s="9"/>
      <c r="AB27" s="9"/>
      <c r="AC27" s="375"/>
    </row>
    <row r="28" spans="1:29" ht="15">
      <c r="A28" s="10">
        <v>46024</v>
      </c>
      <c r="B28" s="9" t="s">
        <v>1465</v>
      </c>
      <c r="C28" s="376">
        <v>7949.75</v>
      </c>
      <c r="D28" s="9">
        <v>116</v>
      </c>
      <c r="E28" s="89"/>
      <c r="F28" s="9"/>
      <c r="G28" s="9"/>
      <c r="H28" s="13"/>
      <c r="I28" s="9" t="s">
        <v>11</v>
      </c>
      <c r="J28" s="9"/>
      <c r="K28" s="386" t="s">
        <v>1786</v>
      </c>
      <c r="L28" s="387">
        <v>45659</v>
      </c>
      <c r="M28" s="388">
        <f t="shared" si="0"/>
        <v>45659</v>
      </c>
      <c r="N28" s="389">
        <v>8793.89</v>
      </c>
      <c r="O28" s="390">
        <v>146</v>
      </c>
      <c r="P28" s="387">
        <f t="shared" si="1"/>
        <v>46024</v>
      </c>
      <c r="Q28" s="391">
        <f t="shared" si="2"/>
        <v>46024</v>
      </c>
      <c r="R28" s="11">
        <f t="shared" si="3"/>
        <v>60.232123287671229</v>
      </c>
      <c r="S28" s="11">
        <f t="shared" si="4"/>
        <v>10552.668</v>
      </c>
      <c r="T28" s="11">
        <f t="shared" si="5"/>
        <v>7949.75</v>
      </c>
      <c r="U28" s="11">
        <f t="shared" si="6"/>
        <v>68.53232758620689</v>
      </c>
      <c r="V28" s="11">
        <f t="shared" si="7"/>
        <v>-2602.9179999999997</v>
      </c>
      <c r="W28" s="28">
        <f t="shared" si="8"/>
        <v>175.2</v>
      </c>
      <c r="X28" s="9">
        <f t="shared" si="9"/>
        <v>116</v>
      </c>
      <c r="Y28" s="28">
        <f t="shared" si="10"/>
        <v>-59.199999999999989</v>
      </c>
      <c r="Z28" s="9"/>
      <c r="AA28" s="9"/>
      <c r="AB28" s="9"/>
      <c r="AC28" s="375"/>
    </row>
    <row r="29" spans="1:29" ht="15">
      <c r="A29" s="10">
        <v>46025</v>
      </c>
      <c r="B29" s="9" t="s">
        <v>1465</v>
      </c>
      <c r="C29" s="376">
        <v>10156.5</v>
      </c>
      <c r="D29" s="9">
        <v>136</v>
      </c>
      <c r="E29" s="89"/>
      <c r="F29" s="9"/>
      <c r="G29" s="9"/>
      <c r="H29" s="13"/>
      <c r="I29" s="9" t="s">
        <v>11</v>
      </c>
      <c r="J29" s="9"/>
      <c r="K29" s="386" t="s">
        <v>1786</v>
      </c>
      <c r="L29" s="387">
        <v>45660</v>
      </c>
      <c r="M29" s="388">
        <f t="shared" si="0"/>
        <v>45660</v>
      </c>
      <c r="N29" s="389">
        <v>8793.89</v>
      </c>
      <c r="O29" s="390">
        <v>146</v>
      </c>
      <c r="P29" s="387">
        <f t="shared" si="1"/>
        <v>46025</v>
      </c>
      <c r="Q29" s="391">
        <f t="shared" si="2"/>
        <v>46025</v>
      </c>
      <c r="R29" s="11">
        <f t="shared" si="3"/>
        <v>60.232123287671229</v>
      </c>
      <c r="S29" s="11">
        <f t="shared" si="4"/>
        <v>10552.668</v>
      </c>
      <c r="T29" s="11">
        <f t="shared" si="5"/>
        <v>10156.5</v>
      </c>
      <c r="U29" s="11">
        <f t="shared" si="6"/>
        <v>74.680147058823536</v>
      </c>
      <c r="V29" s="11">
        <f t="shared" si="7"/>
        <v>-396.16799999999967</v>
      </c>
      <c r="W29" s="28">
        <f t="shared" si="8"/>
        <v>175.2</v>
      </c>
      <c r="X29" s="9">
        <f t="shared" si="9"/>
        <v>136</v>
      </c>
      <c r="Y29" s="28">
        <f t="shared" si="10"/>
        <v>-39.199999999999989</v>
      </c>
      <c r="Z29" s="9"/>
      <c r="AA29" s="9"/>
      <c r="AB29" s="9"/>
      <c r="AC29" s="375"/>
    </row>
    <row r="30" spans="1:29" ht="15">
      <c r="A30" s="10">
        <v>46026</v>
      </c>
      <c r="B30" s="9" t="s">
        <v>1465</v>
      </c>
      <c r="C30" s="376">
        <v>11024</v>
      </c>
      <c r="D30" s="9">
        <v>149</v>
      </c>
      <c r="E30" s="89"/>
      <c r="F30" s="9"/>
      <c r="G30" s="9"/>
      <c r="H30" s="13"/>
      <c r="I30" s="9" t="s">
        <v>11</v>
      </c>
      <c r="J30" s="9"/>
      <c r="K30" s="386" t="s">
        <v>1786</v>
      </c>
      <c r="L30" s="387">
        <v>45661</v>
      </c>
      <c r="M30" s="388">
        <f t="shared" si="0"/>
        <v>45661</v>
      </c>
      <c r="N30" s="389">
        <v>8793.89</v>
      </c>
      <c r="O30" s="390">
        <v>146</v>
      </c>
      <c r="P30" s="387">
        <f t="shared" si="1"/>
        <v>46026</v>
      </c>
      <c r="Q30" s="391">
        <f t="shared" si="2"/>
        <v>46026</v>
      </c>
      <c r="R30" s="11">
        <f t="shared" si="3"/>
        <v>60.232123287671229</v>
      </c>
      <c r="S30" s="11">
        <f t="shared" si="4"/>
        <v>10552.668</v>
      </c>
      <c r="T30" s="11">
        <f t="shared" si="5"/>
        <v>11024</v>
      </c>
      <c r="U30" s="11">
        <f t="shared" si="6"/>
        <v>73.986577181208048</v>
      </c>
      <c r="V30" s="11">
        <f t="shared" si="7"/>
        <v>471.33200000000033</v>
      </c>
      <c r="W30" s="28">
        <f t="shared" si="8"/>
        <v>175.2</v>
      </c>
      <c r="X30" s="9">
        <f t="shared" si="9"/>
        <v>149</v>
      </c>
      <c r="Y30" s="28">
        <f t="shared" si="10"/>
        <v>-26.199999999999989</v>
      </c>
      <c r="Z30" s="9"/>
      <c r="AA30" s="9"/>
      <c r="AB30" s="9"/>
      <c r="AC30" s="375"/>
    </row>
    <row r="31" spans="1:29" ht="15">
      <c r="A31" s="10">
        <v>46027</v>
      </c>
      <c r="B31" s="9" t="s">
        <v>1465</v>
      </c>
      <c r="C31" s="376">
        <v>9432.25</v>
      </c>
      <c r="D31" s="9">
        <v>149</v>
      </c>
      <c r="E31" s="89"/>
      <c r="F31" s="9"/>
      <c r="G31" s="9"/>
      <c r="H31" s="13"/>
      <c r="I31" s="9" t="s">
        <v>11</v>
      </c>
      <c r="J31" s="9"/>
      <c r="K31" s="386" t="s">
        <v>1786</v>
      </c>
      <c r="L31" s="387">
        <v>45662</v>
      </c>
      <c r="M31" s="388">
        <f t="shared" si="0"/>
        <v>45662</v>
      </c>
      <c r="N31" s="389">
        <v>8793.89</v>
      </c>
      <c r="O31" s="390">
        <v>146</v>
      </c>
      <c r="P31" s="387">
        <f t="shared" si="1"/>
        <v>46027</v>
      </c>
      <c r="Q31" s="391">
        <f t="shared" si="2"/>
        <v>46027</v>
      </c>
      <c r="R31" s="11">
        <f t="shared" si="3"/>
        <v>60.232123287671229</v>
      </c>
      <c r="S31" s="11">
        <f t="shared" si="4"/>
        <v>10552.668</v>
      </c>
      <c r="T31" s="11">
        <f t="shared" si="5"/>
        <v>9432.25</v>
      </c>
      <c r="U31" s="11">
        <f t="shared" si="6"/>
        <v>63.303691275167786</v>
      </c>
      <c r="V31" s="11">
        <f t="shared" si="7"/>
        <v>-1120.4179999999997</v>
      </c>
      <c r="W31" s="28">
        <f t="shared" si="8"/>
        <v>175.2</v>
      </c>
      <c r="X31" s="9">
        <f t="shared" si="9"/>
        <v>149</v>
      </c>
      <c r="Y31" s="28">
        <f t="shared" si="10"/>
        <v>-26.199999999999989</v>
      </c>
      <c r="Z31" s="9"/>
      <c r="AA31" s="9"/>
      <c r="AB31" s="9"/>
      <c r="AC31" s="375"/>
    </row>
    <row r="32" spans="1:29" ht="15">
      <c r="A32" s="10">
        <v>46028</v>
      </c>
      <c r="B32" s="9" t="s">
        <v>1465</v>
      </c>
      <c r="C32" s="376">
        <v>8940.25</v>
      </c>
      <c r="D32" s="9">
        <v>115</v>
      </c>
      <c r="E32" s="89"/>
      <c r="F32" s="9"/>
      <c r="G32" s="9"/>
      <c r="H32" s="13"/>
      <c r="I32" s="9" t="s">
        <v>11</v>
      </c>
      <c r="J32" s="9"/>
      <c r="K32" s="386" t="s">
        <v>1786</v>
      </c>
      <c r="L32" s="387">
        <v>45663</v>
      </c>
      <c r="M32" s="388">
        <f t="shared" si="0"/>
        <v>45663</v>
      </c>
      <c r="N32" s="389">
        <v>8793.89</v>
      </c>
      <c r="O32" s="390">
        <v>146</v>
      </c>
      <c r="P32" s="387">
        <f t="shared" si="1"/>
        <v>46028</v>
      </c>
      <c r="Q32" s="391">
        <f t="shared" si="2"/>
        <v>46028</v>
      </c>
      <c r="R32" s="11">
        <f t="shared" si="3"/>
        <v>60.232123287671229</v>
      </c>
      <c r="S32" s="11">
        <f t="shared" si="4"/>
        <v>10552.668</v>
      </c>
      <c r="T32" s="11">
        <f t="shared" si="5"/>
        <v>8940.25</v>
      </c>
      <c r="U32" s="11">
        <f t="shared" si="6"/>
        <v>77.741304347826087</v>
      </c>
      <c r="V32" s="11">
        <f t="shared" si="7"/>
        <v>-1612.4179999999997</v>
      </c>
      <c r="W32" s="28">
        <f t="shared" si="8"/>
        <v>175.2</v>
      </c>
      <c r="X32" s="9">
        <f t="shared" si="9"/>
        <v>115</v>
      </c>
      <c r="Y32" s="28">
        <f t="shared" si="10"/>
        <v>-60.199999999999989</v>
      </c>
      <c r="Z32" s="9"/>
      <c r="AA32" s="9"/>
      <c r="AB32" s="9"/>
      <c r="AC32" s="375"/>
    </row>
    <row r="33" spans="1:29" ht="15">
      <c r="A33" s="10">
        <v>46029</v>
      </c>
      <c r="B33" s="9" t="s">
        <v>1465</v>
      </c>
      <c r="C33" s="376">
        <v>7770.25</v>
      </c>
      <c r="D33" s="9">
        <v>113</v>
      </c>
      <c r="E33" s="89"/>
      <c r="F33" s="9"/>
      <c r="G33" s="9"/>
      <c r="H33" s="13"/>
      <c r="I33" s="9" t="s">
        <v>11</v>
      </c>
      <c r="J33" s="9"/>
      <c r="K33" s="386" t="s">
        <v>1786</v>
      </c>
      <c r="L33" s="387">
        <v>45664</v>
      </c>
      <c r="M33" s="388">
        <f t="shared" si="0"/>
        <v>45664</v>
      </c>
      <c r="N33" s="389">
        <v>8793.89</v>
      </c>
      <c r="O33" s="390">
        <v>146</v>
      </c>
      <c r="P33" s="387">
        <f t="shared" si="1"/>
        <v>46029</v>
      </c>
      <c r="Q33" s="391">
        <f t="shared" si="2"/>
        <v>46029</v>
      </c>
      <c r="R33" s="11">
        <f t="shared" si="3"/>
        <v>60.232123287671229</v>
      </c>
      <c r="S33" s="11">
        <f t="shared" si="4"/>
        <v>10552.668</v>
      </c>
      <c r="T33" s="11">
        <f t="shared" si="5"/>
        <v>7770.25</v>
      </c>
      <c r="U33" s="11">
        <f t="shared" si="6"/>
        <v>68.763274336283189</v>
      </c>
      <c r="V33" s="11">
        <f t="shared" si="7"/>
        <v>-2782.4179999999997</v>
      </c>
      <c r="W33" s="28">
        <f t="shared" si="8"/>
        <v>175.2</v>
      </c>
      <c r="X33" s="9">
        <f t="shared" si="9"/>
        <v>113</v>
      </c>
      <c r="Y33" s="28">
        <f t="shared" si="10"/>
        <v>-62.199999999999989</v>
      </c>
      <c r="Z33" s="9"/>
      <c r="AA33" s="9"/>
      <c r="AB33" s="9"/>
      <c r="AC33" s="375"/>
    </row>
    <row r="34" spans="1:29" ht="15">
      <c r="A34" s="10">
        <v>46030</v>
      </c>
      <c r="B34" s="9" t="s">
        <v>1465</v>
      </c>
      <c r="C34" s="376">
        <v>9236.15</v>
      </c>
      <c r="D34" s="9">
        <v>140</v>
      </c>
      <c r="E34" s="89"/>
      <c r="F34" s="9"/>
      <c r="G34" s="9"/>
      <c r="H34" s="13"/>
      <c r="I34" s="9" t="s">
        <v>11</v>
      </c>
      <c r="J34" s="9"/>
      <c r="K34" s="386" t="s">
        <v>1786</v>
      </c>
      <c r="L34" s="387">
        <v>45665</v>
      </c>
      <c r="M34" s="388">
        <f t="shared" si="0"/>
        <v>45665</v>
      </c>
      <c r="N34" s="389">
        <v>8793.89</v>
      </c>
      <c r="O34" s="390">
        <v>146</v>
      </c>
      <c r="P34" s="387">
        <f t="shared" si="1"/>
        <v>46030</v>
      </c>
      <c r="Q34" s="391">
        <f t="shared" si="2"/>
        <v>46030</v>
      </c>
      <c r="R34" s="11">
        <f t="shared" si="3"/>
        <v>60.232123287671229</v>
      </c>
      <c r="S34" s="11">
        <f t="shared" si="4"/>
        <v>10552.668</v>
      </c>
      <c r="T34" s="11">
        <f t="shared" si="5"/>
        <v>9236.15</v>
      </c>
      <c r="U34" s="11">
        <f t="shared" si="6"/>
        <v>65.972499999999997</v>
      </c>
      <c r="V34" s="11">
        <f t="shared" si="7"/>
        <v>-1316.518</v>
      </c>
      <c r="W34" s="28">
        <f t="shared" si="8"/>
        <v>175.2</v>
      </c>
      <c r="X34" s="9">
        <f t="shared" si="9"/>
        <v>140</v>
      </c>
      <c r="Y34" s="28">
        <f t="shared" si="10"/>
        <v>-35.199999999999989</v>
      </c>
      <c r="Z34" s="9"/>
      <c r="AA34" s="9"/>
      <c r="AB34" s="9"/>
      <c r="AC34" s="375"/>
    </row>
    <row r="35" spans="1:29" ht="15">
      <c r="A35" s="10">
        <v>46031</v>
      </c>
      <c r="B35" s="9" t="s">
        <v>1465</v>
      </c>
      <c r="C35" s="376">
        <v>9765.65</v>
      </c>
      <c r="D35" s="9">
        <v>131</v>
      </c>
      <c r="E35" s="89"/>
      <c r="F35" s="9"/>
      <c r="G35" s="9"/>
      <c r="H35" s="13"/>
      <c r="I35" s="9" t="s">
        <v>11</v>
      </c>
      <c r="J35" s="9"/>
      <c r="K35" s="386" t="s">
        <v>1786</v>
      </c>
      <c r="L35" s="387">
        <v>45666</v>
      </c>
      <c r="M35" s="388">
        <f t="shared" si="0"/>
        <v>45666</v>
      </c>
      <c r="N35" s="389">
        <v>8793.89</v>
      </c>
      <c r="O35" s="390">
        <v>146</v>
      </c>
      <c r="P35" s="387">
        <f t="shared" si="1"/>
        <v>46031</v>
      </c>
      <c r="Q35" s="391">
        <f t="shared" si="2"/>
        <v>46031</v>
      </c>
      <c r="R35" s="11">
        <f t="shared" si="3"/>
        <v>60.232123287671229</v>
      </c>
      <c r="S35" s="11">
        <f t="shared" si="4"/>
        <v>10552.668</v>
      </c>
      <c r="T35" s="11">
        <f t="shared" si="5"/>
        <v>9765.65</v>
      </c>
      <c r="U35" s="11">
        <f t="shared" si="6"/>
        <v>74.546946564885488</v>
      </c>
      <c r="V35" s="11">
        <f t="shared" si="7"/>
        <v>-787.01800000000003</v>
      </c>
      <c r="W35" s="28">
        <f t="shared" si="8"/>
        <v>175.2</v>
      </c>
      <c r="X35" s="9">
        <f t="shared" si="9"/>
        <v>131</v>
      </c>
      <c r="Y35" s="28">
        <f t="shared" si="10"/>
        <v>-44.199999999999989</v>
      </c>
      <c r="Z35" s="9"/>
      <c r="AA35" s="9"/>
      <c r="AB35" s="9"/>
      <c r="AC35" s="375"/>
    </row>
    <row r="36" spans="1:29" ht="15">
      <c r="A36" s="10">
        <v>46032</v>
      </c>
      <c r="B36" s="9" t="s">
        <v>1465</v>
      </c>
      <c r="C36" s="376">
        <v>8273.5</v>
      </c>
      <c r="D36" s="9">
        <v>124</v>
      </c>
      <c r="E36" s="89"/>
      <c r="F36" s="9"/>
      <c r="G36" s="9"/>
      <c r="H36" s="13"/>
      <c r="I36" s="9" t="s">
        <v>11</v>
      </c>
      <c r="J36" s="9"/>
      <c r="K36" s="386" t="s">
        <v>1786</v>
      </c>
      <c r="L36" s="387">
        <v>45667</v>
      </c>
      <c r="M36" s="388">
        <f t="shared" si="0"/>
        <v>45667</v>
      </c>
      <c r="N36" s="389">
        <v>8793.89</v>
      </c>
      <c r="O36" s="390">
        <v>146</v>
      </c>
      <c r="P36" s="387">
        <f t="shared" si="1"/>
        <v>46032</v>
      </c>
      <c r="Q36" s="391">
        <f t="shared" si="2"/>
        <v>46032</v>
      </c>
      <c r="R36" s="11">
        <f t="shared" si="3"/>
        <v>60.232123287671229</v>
      </c>
      <c r="S36" s="11">
        <f t="shared" si="4"/>
        <v>10552.668</v>
      </c>
      <c r="T36" s="11">
        <f t="shared" si="5"/>
        <v>8273.5</v>
      </c>
      <c r="U36" s="11">
        <f t="shared" si="6"/>
        <v>66.721774193548384</v>
      </c>
      <c r="V36" s="11">
        <f t="shared" si="7"/>
        <v>-2279.1679999999997</v>
      </c>
      <c r="W36" s="28">
        <f t="shared" si="8"/>
        <v>175.2</v>
      </c>
      <c r="X36" s="9">
        <f t="shared" si="9"/>
        <v>124</v>
      </c>
      <c r="Y36" s="28">
        <f t="shared" si="10"/>
        <v>-51.199999999999989</v>
      </c>
      <c r="Z36" s="9"/>
      <c r="AA36" s="9"/>
      <c r="AB36" s="9"/>
      <c r="AC36" s="375"/>
    </row>
    <row r="37" spans="1:29" ht="15">
      <c r="A37" s="10">
        <v>46033</v>
      </c>
      <c r="B37" s="9" t="s">
        <v>1465</v>
      </c>
      <c r="C37" s="376">
        <v>9817.65</v>
      </c>
      <c r="D37" s="9">
        <v>136</v>
      </c>
      <c r="E37" s="89"/>
      <c r="F37" s="9"/>
      <c r="G37" s="9"/>
      <c r="H37" s="13"/>
      <c r="I37" s="9" t="s">
        <v>11</v>
      </c>
      <c r="J37" s="9"/>
      <c r="K37" s="386" t="s">
        <v>1786</v>
      </c>
      <c r="L37" s="387">
        <v>45668</v>
      </c>
      <c r="M37" s="388">
        <f t="shared" si="0"/>
        <v>45668</v>
      </c>
      <c r="N37" s="389">
        <v>8793.89</v>
      </c>
      <c r="O37" s="390">
        <v>146</v>
      </c>
      <c r="P37" s="387">
        <f t="shared" si="1"/>
        <v>46033</v>
      </c>
      <c r="Q37" s="391">
        <f t="shared" si="2"/>
        <v>46033</v>
      </c>
      <c r="R37" s="11">
        <f t="shared" si="3"/>
        <v>60.232123287671229</v>
      </c>
      <c r="S37" s="11">
        <f t="shared" si="4"/>
        <v>10552.668</v>
      </c>
      <c r="T37" s="11">
        <f t="shared" si="5"/>
        <v>9817.65</v>
      </c>
      <c r="U37" s="11">
        <f t="shared" si="6"/>
        <v>72.18860294117647</v>
      </c>
      <c r="V37" s="11">
        <f t="shared" si="7"/>
        <v>-735.01800000000003</v>
      </c>
      <c r="W37" s="28">
        <f t="shared" si="8"/>
        <v>175.2</v>
      </c>
      <c r="X37" s="9">
        <f t="shared" si="9"/>
        <v>136</v>
      </c>
      <c r="Y37" s="28">
        <f t="shared" si="10"/>
        <v>-39.199999999999989</v>
      </c>
      <c r="Z37" s="9"/>
      <c r="AA37" s="9"/>
      <c r="AB37" s="9"/>
      <c r="AC37" s="375"/>
    </row>
    <row r="38" spans="1:29" ht="15">
      <c r="A38" s="10">
        <v>46034</v>
      </c>
      <c r="B38" s="9" t="s">
        <v>1465</v>
      </c>
      <c r="C38" s="376">
        <v>8330.35</v>
      </c>
      <c r="D38" s="9">
        <v>124</v>
      </c>
      <c r="E38" s="89"/>
      <c r="F38" s="9"/>
      <c r="G38" s="9"/>
      <c r="H38" s="13"/>
      <c r="I38" s="9" t="s">
        <v>11</v>
      </c>
      <c r="J38" s="9"/>
      <c r="K38" s="386" t="s">
        <v>1786</v>
      </c>
      <c r="L38" s="387">
        <v>45669</v>
      </c>
      <c r="M38" s="388">
        <f t="shared" si="0"/>
        <v>45669</v>
      </c>
      <c r="N38" s="389">
        <v>8793.89</v>
      </c>
      <c r="O38" s="390">
        <v>146</v>
      </c>
      <c r="P38" s="387">
        <f t="shared" si="1"/>
        <v>46034</v>
      </c>
      <c r="Q38" s="391">
        <f t="shared" si="2"/>
        <v>46034</v>
      </c>
      <c r="R38" s="11">
        <f t="shared" si="3"/>
        <v>60.232123287671229</v>
      </c>
      <c r="S38" s="11">
        <f t="shared" si="4"/>
        <v>10552.668</v>
      </c>
      <c r="T38" s="11">
        <f t="shared" si="5"/>
        <v>8330.35</v>
      </c>
      <c r="U38" s="11">
        <f t="shared" si="6"/>
        <v>67.180241935483878</v>
      </c>
      <c r="V38" s="11">
        <f t="shared" si="7"/>
        <v>-2222.3179999999993</v>
      </c>
      <c r="W38" s="28">
        <f t="shared" si="8"/>
        <v>175.2</v>
      </c>
      <c r="X38" s="9">
        <f t="shared" si="9"/>
        <v>124</v>
      </c>
      <c r="Y38" s="28">
        <f t="shared" si="10"/>
        <v>-51.199999999999989</v>
      </c>
      <c r="Z38" s="9"/>
      <c r="AA38" s="9"/>
      <c r="AB38" s="9"/>
      <c r="AC38" s="375"/>
    </row>
    <row r="39" spans="1:29" ht="15">
      <c r="A39" s="10">
        <v>46035</v>
      </c>
      <c r="B39" s="9" t="s">
        <v>1465</v>
      </c>
      <c r="C39" s="376">
        <v>10042.200000000001</v>
      </c>
      <c r="D39" s="9">
        <v>134</v>
      </c>
      <c r="E39" s="89"/>
      <c r="F39" s="9"/>
      <c r="G39" s="9"/>
      <c r="H39" s="13"/>
      <c r="I39" s="9" t="s">
        <v>11</v>
      </c>
      <c r="J39" s="9"/>
      <c r="K39" s="386" t="s">
        <v>1786</v>
      </c>
      <c r="L39" s="387">
        <v>45670</v>
      </c>
      <c r="M39" s="388">
        <f t="shared" si="0"/>
        <v>45670</v>
      </c>
      <c r="N39" s="389">
        <v>8793.89</v>
      </c>
      <c r="O39" s="390">
        <v>146</v>
      </c>
      <c r="P39" s="387">
        <f t="shared" si="1"/>
        <v>46035</v>
      </c>
      <c r="Q39" s="391">
        <f t="shared" si="2"/>
        <v>46035</v>
      </c>
      <c r="R39" s="11">
        <f t="shared" si="3"/>
        <v>60.232123287671229</v>
      </c>
      <c r="S39" s="11">
        <f t="shared" si="4"/>
        <v>10552.668</v>
      </c>
      <c r="T39" s="11">
        <f t="shared" si="5"/>
        <v>10042.200000000001</v>
      </c>
      <c r="U39" s="11">
        <f t="shared" si="6"/>
        <v>74.941791044776124</v>
      </c>
      <c r="V39" s="11">
        <f t="shared" si="7"/>
        <v>-510.46799999999894</v>
      </c>
      <c r="W39" s="28">
        <f t="shared" si="8"/>
        <v>175.2</v>
      </c>
      <c r="X39" s="9">
        <f t="shared" si="9"/>
        <v>134</v>
      </c>
      <c r="Y39" s="28">
        <f t="shared" si="10"/>
        <v>-41.199999999999989</v>
      </c>
      <c r="Z39" s="9"/>
      <c r="AA39" s="9"/>
      <c r="AB39" s="9"/>
      <c r="AC39" s="375"/>
    </row>
    <row r="40" spans="1:29" ht="15">
      <c r="A40" s="10">
        <v>46036</v>
      </c>
      <c r="B40" s="9" t="s">
        <v>1465</v>
      </c>
      <c r="C40" s="376">
        <v>7953.8</v>
      </c>
      <c r="D40" s="9">
        <v>109</v>
      </c>
      <c r="E40" s="89"/>
      <c r="F40" s="9"/>
      <c r="G40" s="9"/>
      <c r="H40" s="13"/>
      <c r="I40" s="9" t="s">
        <v>11</v>
      </c>
      <c r="J40" s="9"/>
      <c r="K40" s="386" t="s">
        <v>1786</v>
      </c>
      <c r="L40" s="387">
        <v>45671</v>
      </c>
      <c r="M40" s="388">
        <f t="shared" si="0"/>
        <v>45671</v>
      </c>
      <c r="N40" s="389">
        <v>8793.89</v>
      </c>
      <c r="O40" s="390">
        <v>146</v>
      </c>
      <c r="P40" s="387">
        <f t="shared" si="1"/>
        <v>46036</v>
      </c>
      <c r="Q40" s="391">
        <f t="shared" si="2"/>
        <v>46036</v>
      </c>
      <c r="R40" s="11">
        <f t="shared" si="3"/>
        <v>60.232123287671229</v>
      </c>
      <c r="S40" s="11">
        <f t="shared" si="4"/>
        <v>10552.668</v>
      </c>
      <c r="T40" s="11">
        <f t="shared" si="5"/>
        <v>7953.8</v>
      </c>
      <c r="U40" s="11">
        <f t="shared" si="6"/>
        <v>72.970642201834863</v>
      </c>
      <c r="V40" s="11">
        <f t="shared" si="7"/>
        <v>-2598.8679999999995</v>
      </c>
      <c r="W40" s="28">
        <f t="shared" si="8"/>
        <v>175.2</v>
      </c>
      <c r="X40" s="9">
        <f t="shared" si="9"/>
        <v>109</v>
      </c>
      <c r="Y40" s="28">
        <f t="shared" si="10"/>
        <v>-66.199999999999989</v>
      </c>
      <c r="Z40" s="9"/>
      <c r="AA40" s="9"/>
      <c r="AB40" s="9"/>
      <c r="AC40" s="375"/>
    </row>
    <row r="41" spans="1:29" ht="15">
      <c r="A41" s="10">
        <v>46037</v>
      </c>
      <c r="B41" s="9" t="s">
        <v>1465</v>
      </c>
      <c r="C41" s="376">
        <v>8110.3</v>
      </c>
      <c r="D41" s="9">
        <v>114</v>
      </c>
      <c r="E41" s="89"/>
      <c r="F41" s="9"/>
      <c r="G41" s="9"/>
      <c r="H41" s="13"/>
      <c r="I41" s="9" t="s">
        <v>11</v>
      </c>
      <c r="J41" s="9"/>
      <c r="K41" s="386" t="s">
        <v>1786</v>
      </c>
      <c r="L41" s="387">
        <v>45672</v>
      </c>
      <c r="M41" s="388">
        <f t="shared" si="0"/>
        <v>45672</v>
      </c>
      <c r="N41" s="389">
        <v>8793.89</v>
      </c>
      <c r="O41" s="390">
        <v>146</v>
      </c>
      <c r="P41" s="387">
        <f t="shared" si="1"/>
        <v>46037</v>
      </c>
      <c r="Q41" s="391">
        <f t="shared" si="2"/>
        <v>46037</v>
      </c>
      <c r="R41" s="11">
        <f t="shared" si="3"/>
        <v>60.232123287671229</v>
      </c>
      <c r="S41" s="11">
        <f t="shared" si="4"/>
        <v>10552.668</v>
      </c>
      <c r="T41" s="11">
        <f t="shared" si="5"/>
        <v>8110.3</v>
      </c>
      <c r="U41" s="11">
        <f t="shared" si="6"/>
        <v>71.142982456140359</v>
      </c>
      <c r="V41" s="11">
        <f t="shared" si="7"/>
        <v>-2442.3679999999995</v>
      </c>
      <c r="W41" s="28">
        <f t="shared" si="8"/>
        <v>175.2</v>
      </c>
      <c r="X41" s="9">
        <f t="shared" si="9"/>
        <v>114</v>
      </c>
      <c r="Y41" s="28">
        <f t="shared" si="10"/>
        <v>-61.199999999999989</v>
      </c>
      <c r="Z41" s="9"/>
      <c r="AA41" s="9"/>
      <c r="AB41" s="9"/>
      <c r="AC41" s="375"/>
    </row>
    <row r="42" spans="1:29" ht="15">
      <c r="A42" s="10">
        <v>46038</v>
      </c>
      <c r="B42" s="9" t="s">
        <v>1465</v>
      </c>
      <c r="C42" s="376">
        <v>9493.2999999999993</v>
      </c>
      <c r="D42" s="9">
        <v>137</v>
      </c>
      <c r="E42" s="89"/>
      <c r="F42" s="9"/>
      <c r="G42" s="9"/>
      <c r="H42" s="13"/>
      <c r="I42" s="9" t="s">
        <v>11</v>
      </c>
      <c r="J42" s="9"/>
      <c r="K42" s="386" t="s">
        <v>1786</v>
      </c>
      <c r="L42" s="387">
        <v>45673</v>
      </c>
      <c r="M42" s="388">
        <f t="shared" si="0"/>
        <v>45673</v>
      </c>
      <c r="N42" s="389">
        <v>8793.89</v>
      </c>
      <c r="O42" s="390">
        <v>146</v>
      </c>
      <c r="P42" s="387">
        <f t="shared" si="1"/>
        <v>46038</v>
      </c>
      <c r="Q42" s="391">
        <f t="shared" si="2"/>
        <v>46038</v>
      </c>
      <c r="R42" s="11">
        <f t="shared" si="3"/>
        <v>60.232123287671229</v>
      </c>
      <c r="S42" s="11">
        <f t="shared" si="4"/>
        <v>10552.668</v>
      </c>
      <c r="T42" s="11">
        <f t="shared" si="5"/>
        <v>9493.2999999999993</v>
      </c>
      <c r="U42" s="11">
        <f t="shared" si="6"/>
        <v>69.294160583941604</v>
      </c>
      <c r="V42" s="11">
        <f t="shared" si="7"/>
        <v>-1059.3680000000004</v>
      </c>
      <c r="W42" s="28">
        <f t="shared" si="8"/>
        <v>175.2</v>
      </c>
      <c r="X42" s="9">
        <f t="shared" si="9"/>
        <v>137</v>
      </c>
      <c r="Y42" s="28">
        <f t="shared" si="10"/>
        <v>-38.199999999999989</v>
      </c>
      <c r="Z42" s="9"/>
      <c r="AA42" s="9"/>
      <c r="AB42" s="9"/>
      <c r="AC42" s="375"/>
    </row>
    <row r="43" spans="1:29" ht="15">
      <c r="A43" s="10">
        <v>46039</v>
      </c>
      <c r="B43" s="9" t="s">
        <v>1465</v>
      </c>
      <c r="C43" s="376">
        <v>7161.9</v>
      </c>
      <c r="D43" s="9">
        <v>98</v>
      </c>
      <c r="E43" s="89"/>
      <c r="F43" s="9"/>
      <c r="G43" s="9"/>
      <c r="H43" s="13"/>
      <c r="I43" s="9" t="s">
        <v>11</v>
      </c>
      <c r="J43" s="9"/>
      <c r="K43" s="386" t="s">
        <v>1786</v>
      </c>
      <c r="L43" s="387">
        <v>45674</v>
      </c>
      <c r="M43" s="388">
        <f t="shared" si="0"/>
        <v>45674</v>
      </c>
      <c r="N43" s="389">
        <v>8793.89</v>
      </c>
      <c r="O43" s="390">
        <v>146</v>
      </c>
      <c r="P43" s="387">
        <f t="shared" si="1"/>
        <v>46039</v>
      </c>
      <c r="Q43" s="391">
        <f t="shared" si="2"/>
        <v>46039</v>
      </c>
      <c r="R43" s="11">
        <f t="shared" si="3"/>
        <v>60.232123287671229</v>
      </c>
      <c r="S43" s="11">
        <f t="shared" si="4"/>
        <v>10552.668</v>
      </c>
      <c r="T43" s="11">
        <f t="shared" si="5"/>
        <v>7161.9</v>
      </c>
      <c r="U43" s="11">
        <f t="shared" si="6"/>
        <v>73.080612244897949</v>
      </c>
      <c r="V43" s="11">
        <f t="shared" si="7"/>
        <v>-3390.768</v>
      </c>
      <c r="W43" s="28">
        <f t="shared" si="8"/>
        <v>175.2</v>
      </c>
      <c r="X43" s="9">
        <f t="shared" si="9"/>
        <v>98</v>
      </c>
      <c r="Y43" s="28">
        <f t="shared" si="10"/>
        <v>-77.199999999999989</v>
      </c>
      <c r="Z43" s="9"/>
      <c r="AA43" s="9"/>
      <c r="AB43" s="9"/>
      <c r="AC43" s="375"/>
    </row>
    <row r="44" spans="1:29" ht="15">
      <c r="A44" s="10">
        <v>46040</v>
      </c>
      <c r="B44" s="9" t="s">
        <v>1465</v>
      </c>
      <c r="C44" s="376">
        <v>9188.7999999999993</v>
      </c>
      <c r="D44" s="9">
        <v>114</v>
      </c>
      <c r="E44" s="89"/>
      <c r="F44" s="9"/>
      <c r="G44" s="9"/>
      <c r="H44" s="13"/>
      <c r="I44" s="9" t="s">
        <v>11</v>
      </c>
      <c r="J44" s="9"/>
      <c r="K44" s="386" t="s">
        <v>1786</v>
      </c>
      <c r="L44" s="387">
        <v>45675</v>
      </c>
      <c r="M44" s="388">
        <f t="shared" si="0"/>
        <v>45675</v>
      </c>
      <c r="N44" s="389">
        <v>8793.89</v>
      </c>
      <c r="O44" s="390">
        <v>146</v>
      </c>
      <c r="P44" s="387">
        <f t="shared" si="1"/>
        <v>46040</v>
      </c>
      <c r="Q44" s="391">
        <f t="shared" si="2"/>
        <v>46040</v>
      </c>
      <c r="R44" s="11">
        <f t="shared" si="3"/>
        <v>60.232123287671229</v>
      </c>
      <c r="S44" s="11">
        <f t="shared" si="4"/>
        <v>10552.668</v>
      </c>
      <c r="T44" s="11">
        <f t="shared" si="5"/>
        <v>9188.7999999999993</v>
      </c>
      <c r="U44" s="11">
        <f t="shared" si="6"/>
        <v>80.603508771929825</v>
      </c>
      <c r="V44" s="11">
        <f t="shared" si="7"/>
        <v>-1363.8680000000004</v>
      </c>
      <c r="W44" s="28">
        <f t="shared" si="8"/>
        <v>175.2</v>
      </c>
      <c r="X44" s="9">
        <f t="shared" si="9"/>
        <v>114</v>
      </c>
      <c r="Y44" s="28">
        <f t="shared" si="10"/>
        <v>-61.199999999999989</v>
      </c>
      <c r="Z44" s="9"/>
      <c r="AA44" s="9"/>
      <c r="AB44" s="9"/>
      <c r="AC44" s="375"/>
    </row>
    <row r="45" spans="1:29" ht="15">
      <c r="A45" s="10">
        <v>46041</v>
      </c>
      <c r="B45" s="9" t="s">
        <v>1465</v>
      </c>
      <c r="C45" s="376">
        <v>11305.95</v>
      </c>
      <c r="D45" s="9">
        <v>143</v>
      </c>
      <c r="E45" s="89"/>
      <c r="F45" s="9"/>
      <c r="G45" s="9"/>
      <c r="H45" s="13"/>
      <c r="I45" s="9" t="s">
        <v>11</v>
      </c>
      <c r="J45" s="9"/>
      <c r="K45" s="386" t="s">
        <v>1786</v>
      </c>
      <c r="L45" s="387">
        <v>45676</v>
      </c>
      <c r="M45" s="388">
        <f t="shared" si="0"/>
        <v>45676</v>
      </c>
      <c r="N45" s="389">
        <v>8793.89</v>
      </c>
      <c r="O45" s="390">
        <v>146</v>
      </c>
      <c r="P45" s="387">
        <f t="shared" si="1"/>
        <v>46041</v>
      </c>
      <c r="Q45" s="391">
        <f t="shared" si="2"/>
        <v>46041</v>
      </c>
      <c r="R45" s="11">
        <f t="shared" si="3"/>
        <v>60.232123287671229</v>
      </c>
      <c r="S45" s="11">
        <f t="shared" si="4"/>
        <v>10552.668</v>
      </c>
      <c r="T45" s="11">
        <f t="shared" si="5"/>
        <v>11305.95</v>
      </c>
      <c r="U45" s="11">
        <f t="shared" si="6"/>
        <v>79.062587412587419</v>
      </c>
      <c r="V45" s="11">
        <f t="shared" si="7"/>
        <v>753.28200000000106</v>
      </c>
      <c r="W45" s="28">
        <f t="shared" si="8"/>
        <v>175.2</v>
      </c>
      <c r="X45" s="9">
        <f t="shared" si="9"/>
        <v>143</v>
      </c>
      <c r="Y45" s="28">
        <f t="shared" si="10"/>
        <v>-32.199999999999989</v>
      </c>
      <c r="Z45" s="9"/>
      <c r="AA45" s="9"/>
      <c r="AB45" s="9"/>
      <c r="AC45" s="375"/>
    </row>
    <row r="46" spans="1:29" ht="15">
      <c r="A46" s="10">
        <v>46042</v>
      </c>
      <c r="B46" s="9" t="s">
        <v>1465</v>
      </c>
      <c r="C46" s="376">
        <v>9407.15</v>
      </c>
      <c r="D46" s="9">
        <v>118</v>
      </c>
      <c r="E46" s="89"/>
      <c r="F46" s="9"/>
      <c r="G46" s="9"/>
      <c r="H46" s="13"/>
      <c r="I46" s="9" t="s">
        <v>11</v>
      </c>
      <c r="J46" s="9"/>
      <c r="K46" s="386" t="s">
        <v>1786</v>
      </c>
      <c r="L46" s="387">
        <v>45677</v>
      </c>
      <c r="M46" s="388">
        <f t="shared" si="0"/>
        <v>45677</v>
      </c>
      <c r="N46" s="389">
        <v>8793.89</v>
      </c>
      <c r="O46" s="390">
        <v>146</v>
      </c>
      <c r="P46" s="387">
        <f t="shared" si="1"/>
        <v>46042</v>
      </c>
      <c r="Q46" s="391">
        <f t="shared" si="2"/>
        <v>46042</v>
      </c>
      <c r="R46" s="11">
        <f t="shared" si="3"/>
        <v>60.232123287671229</v>
      </c>
      <c r="S46" s="11">
        <f t="shared" si="4"/>
        <v>10552.668</v>
      </c>
      <c r="T46" s="11">
        <f t="shared" si="5"/>
        <v>9407.15</v>
      </c>
      <c r="U46" s="11">
        <f t="shared" si="6"/>
        <v>79.721610169491527</v>
      </c>
      <c r="V46" s="11">
        <f t="shared" si="7"/>
        <v>-1145.518</v>
      </c>
      <c r="W46" s="28">
        <f t="shared" si="8"/>
        <v>175.2</v>
      </c>
      <c r="X46" s="9">
        <f t="shared" si="9"/>
        <v>118</v>
      </c>
      <c r="Y46" s="28">
        <f t="shared" si="10"/>
        <v>-57.199999999999989</v>
      </c>
      <c r="Z46" s="9"/>
      <c r="AA46" s="9"/>
      <c r="AB46" s="9"/>
      <c r="AC46" s="375"/>
    </row>
    <row r="47" spans="1:29" ht="15">
      <c r="A47" s="10">
        <v>46043</v>
      </c>
      <c r="B47" s="9" t="s">
        <v>1465</v>
      </c>
      <c r="C47" s="376">
        <v>8613.4</v>
      </c>
      <c r="D47" s="9">
        <v>114</v>
      </c>
      <c r="E47" s="89"/>
      <c r="F47" s="9"/>
      <c r="G47" s="9"/>
      <c r="H47" s="13"/>
      <c r="I47" s="9" t="s">
        <v>11</v>
      </c>
      <c r="J47" s="9"/>
      <c r="K47" s="386" t="s">
        <v>1786</v>
      </c>
      <c r="L47" s="387">
        <v>45678</v>
      </c>
      <c r="M47" s="388">
        <f t="shared" si="0"/>
        <v>45678</v>
      </c>
      <c r="N47" s="389">
        <v>8793.89</v>
      </c>
      <c r="O47" s="390">
        <v>146</v>
      </c>
      <c r="P47" s="387">
        <f t="shared" si="1"/>
        <v>46043</v>
      </c>
      <c r="Q47" s="391">
        <f t="shared" si="2"/>
        <v>46043</v>
      </c>
      <c r="R47" s="11">
        <f t="shared" si="3"/>
        <v>60.232123287671229</v>
      </c>
      <c r="S47" s="11">
        <f t="shared" si="4"/>
        <v>10552.668</v>
      </c>
      <c r="T47" s="11">
        <f t="shared" si="5"/>
        <v>8613.4</v>
      </c>
      <c r="U47" s="11">
        <f t="shared" si="6"/>
        <v>75.556140350877186</v>
      </c>
      <c r="V47" s="11">
        <f t="shared" si="7"/>
        <v>-1939.268</v>
      </c>
      <c r="W47" s="28">
        <f t="shared" si="8"/>
        <v>175.2</v>
      </c>
      <c r="X47" s="9">
        <f t="shared" si="9"/>
        <v>114</v>
      </c>
      <c r="Y47" s="28">
        <f t="shared" si="10"/>
        <v>-61.199999999999989</v>
      </c>
      <c r="Z47" s="9"/>
      <c r="AA47" s="9"/>
      <c r="AB47" s="9"/>
      <c r="AC47" s="375"/>
    </row>
    <row r="48" spans="1:29" ht="15">
      <c r="A48" s="10">
        <v>46044</v>
      </c>
      <c r="B48" s="9" t="s">
        <v>1465</v>
      </c>
      <c r="C48" s="376">
        <v>10725.6</v>
      </c>
      <c r="D48" s="9">
        <v>130</v>
      </c>
      <c r="E48" s="89"/>
      <c r="F48" s="9"/>
      <c r="G48" s="9"/>
      <c r="H48" s="13"/>
      <c r="I48" s="9" t="s">
        <v>11</v>
      </c>
      <c r="J48" s="9"/>
      <c r="K48" s="386" t="s">
        <v>1786</v>
      </c>
      <c r="L48" s="387">
        <v>45679</v>
      </c>
      <c r="M48" s="388">
        <f t="shared" si="0"/>
        <v>45679</v>
      </c>
      <c r="N48" s="389">
        <v>8793.89</v>
      </c>
      <c r="O48" s="390">
        <v>146</v>
      </c>
      <c r="P48" s="387">
        <f t="shared" si="1"/>
        <v>46044</v>
      </c>
      <c r="Q48" s="391">
        <f t="shared" si="2"/>
        <v>46044</v>
      </c>
      <c r="R48" s="11">
        <f t="shared" si="3"/>
        <v>60.232123287671229</v>
      </c>
      <c r="S48" s="11">
        <f t="shared" si="4"/>
        <v>10552.668</v>
      </c>
      <c r="T48" s="11">
        <f t="shared" si="5"/>
        <v>10725.6</v>
      </c>
      <c r="U48" s="11">
        <f t="shared" si="6"/>
        <v>82.504615384615391</v>
      </c>
      <c r="V48" s="11">
        <f t="shared" si="7"/>
        <v>172.9320000000007</v>
      </c>
      <c r="W48" s="28">
        <f t="shared" si="8"/>
        <v>175.2</v>
      </c>
      <c r="X48" s="9">
        <f t="shared" si="9"/>
        <v>130</v>
      </c>
      <c r="Y48" s="28">
        <f t="shared" si="10"/>
        <v>-45.199999999999989</v>
      </c>
      <c r="Z48" s="9"/>
      <c r="AA48" s="9"/>
      <c r="AB48" s="9"/>
      <c r="AC48" s="375"/>
    </row>
    <row r="49" spans="1:29" ht="15">
      <c r="A49" s="10">
        <v>46045</v>
      </c>
      <c r="B49" s="9" t="s">
        <v>1465</v>
      </c>
      <c r="C49" s="376">
        <v>8342</v>
      </c>
      <c r="D49" s="9">
        <v>112</v>
      </c>
      <c r="E49" s="89"/>
      <c r="F49" s="9"/>
      <c r="G49" s="9"/>
      <c r="H49" s="13"/>
      <c r="I49" s="9" t="s">
        <v>11</v>
      </c>
      <c r="J49" s="9"/>
      <c r="K49" s="386" t="s">
        <v>1786</v>
      </c>
      <c r="L49" s="387">
        <v>45680</v>
      </c>
      <c r="M49" s="388">
        <f t="shared" si="0"/>
        <v>45680</v>
      </c>
      <c r="N49" s="389">
        <v>8793.89</v>
      </c>
      <c r="O49" s="390">
        <v>146</v>
      </c>
      <c r="P49" s="387">
        <f t="shared" si="1"/>
        <v>46045</v>
      </c>
      <c r="Q49" s="391">
        <f t="shared" si="2"/>
        <v>46045</v>
      </c>
      <c r="R49" s="11">
        <f t="shared" si="3"/>
        <v>60.232123287671229</v>
      </c>
      <c r="S49" s="11">
        <f t="shared" si="4"/>
        <v>10552.668</v>
      </c>
      <c r="T49" s="11">
        <f t="shared" si="5"/>
        <v>8342</v>
      </c>
      <c r="U49" s="11">
        <f t="shared" si="6"/>
        <v>74.482142857142861</v>
      </c>
      <c r="V49" s="11">
        <f t="shared" si="7"/>
        <v>-2210.6679999999997</v>
      </c>
      <c r="W49" s="28">
        <f t="shared" si="8"/>
        <v>175.2</v>
      </c>
      <c r="X49" s="9">
        <f t="shared" si="9"/>
        <v>112</v>
      </c>
      <c r="Y49" s="28">
        <f t="shared" si="10"/>
        <v>-63.199999999999989</v>
      </c>
      <c r="Z49" s="9"/>
      <c r="AA49" s="9"/>
      <c r="AB49" s="9"/>
      <c r="AC49" s="375"/>
    </row>
    <row r="50" spans="1:29" ht="15">
      <c r="A50" s="10">
        <v>46046</v>
      </c>
      <c r="B50" s="9" t="s">
        <v>1465</v>
      </c>
      <c r="C50" s="376">
        <v>8839.7999999999993</v>
      </c>
      <c r="D50" s="9">
        <v>129</v>
      </c>
      <c r="E50" s="89"/>
      <c r="F50" s="9"/>
      <c r="G50" s="9"/>
      <c r="H50" s="13"/>
      <c r="I50" s="9" t="s">
        <v>11</v>
      </c>
      <c r="J50" s="9"/>
      <c r="K50" s="386" t="s">
        <v>1786</v>
      </c>
      <c r="L50" s="387">
        <v>45681</v>
      </c>
      <c r="M50" s="388">
        <f t="shared" si="0"/>
        <v>45681</v>
      </c>
      <c r="N50" s="389">
        <v>8793.89</v>
      </c>
      <c r="O50" s="390">
        <v>146</v>
      </c>
      <c r="P50" s="387">
        <f t="shared" si="1"/>
        <v>46046</v>
      </c>
      <c r="Q50" s="391">
        <f t="shared" si="2"/>
        <v>46046</v>
      </c>
      <c r="R50" s="11">
        <f t="shared" si="3"/>
        <v>60.232123287671229</v>
      </c>
      <c r="S50" s="11">
        <f t="shared" si="4"/>
        <v>10552.668</v>
      </c>
      <c r="T50" s="11">
        <f t="shared" si="5"/>
        <v>8839.7999999999993</v>
      </c>
      <c r="U50" s="11">
        <f t="shared" si="6"/>
        <v>68.525581395348837</v>
      </c>
      <c r="V50" s="11">
        <f t="shared" si="7"/>
        <v>-1712.8680000000004</v>
      </c>
      <c r="W50" s="28">
        <f t="shared" si="8"/>
        <v>175.2</v>
      </c>
      <c r="X50" s="9">
        <f t="shared" si="9"/>
        <v>129</v>
      </c>
      <c r="Y50" s="28">
        <f t="shared" si="10"/>
        <v>-46.199999999999989</v>
      </c>
      <c r="Z50" s="9"/>
      <c r="AA50" s="9"/>
      <c r="AB50" s="9"/>
      <c r="AC50" s="375"/>
    </row>
    <row r="51" spans="1:29" ht="15">
      <c r="A51" s="10">
        <v>46047</v>
      </c>
      <c r="B51" s="9" t="s">
        <v>1465</v>
      </c>
      <c r="C51" s="376">
        <v>10786.1</v>
      </c>
      <c r="D51" s="9">
        <v>139</v>
      </c>
      <c r="E51" s="89"/>
      <c r="F51" s="9"/>
      <c r="G51" s="9"/>
      <c r="H51" s="13"/>
      <c r="I51" s="9" t="s">
        <v>11</v>
      </c>
      <c r="J51" s="9"/>
      <c r="K51" s="386" t="s">
        <v>1786</v>
      </c>
      <c r="L51" s="387">
        <v>45682</v>
      </c>
      <c r="M51" s="388">
        <f t="shared" si="0"/>
        <v>45682</v>
      </c>
      <c r="N51" s="389">
        <v>8793.89</v>
      </c>
      <c r="O51" s="390">
        <v>146</v>
      </c>
      <c r="P51" s="387">
        <f t="shared" si="1"/>
        <v>46047</v>
      </c>
      <c r="Q51" s="391">
        <f t="shared" si="2"/>
        <v>46047</v>
      </c>
      <c r="R51" s="11">
        <f t="shared" si="3"/>
        <v>60.232123287671229</v>
      </c>
      <c r="S51" s="11">
        <f t="shared" si="4"/>
        <v>10552.668</v>
      </c>
      <c r="T51" s="11">
        <f t="shared" si="5"/>
        <v>10786.1</v>
      </c>
      <c r="U51" s="11">
        <f t="shared" si="6"/>
        <v>77.597841726618711</v>
      </c>
      <c r="V51" s="11">
        <f t="shared" si="7"/>
        <v>233.4320000000007</v>
      </c>
      <c r="W51" s="28">
        <f t="shared" si="8"/>
        <v>175.2</v>
      </c>
      <c r="X51" s="9">
        <f t="shared" si="9"/>
        <v>139</v>
      </c>
      <c r="Y51" s="28">
        <f t="shared" si="10"/>
        <v>-36.199999999999989</v>
      </c>
      <c r="Z51" s="9"/>
      <c r="AA51" s="9"/>
      <c r="AB51" s="9"/>
      <c r="AC51" s="375"/>
    </row>
    <row r="52" spans="1:29" ht="15">
      <c r="A52" s="10">
        <v>46048</v>
      </c>
      <c r="B52" s="9" t="s">
        <v>1465</v>
      </c>
      <c r="C52" s="376">
        <v>6176.55</v>
      </c>
      <c r="D52" s="9">
        <v>99</v>
      </c>
      <c r="E52" s="89"/>
      <c r="F52" s="9"/>
      <c r="G52" s="9"/>
      <c r="H52" s="13"/>
      <c r="I52" s="9" t="s">
        <v>11</v>
      </c>
      <c r="J52" s="9"/>
      <c r="K52" s="386" t="s">
        <v>1786</v>
      </c>
      <c r="L52" s="387">
        <v>45683</v>
      </c>
      <c r="M52" s="388">
        <f t="shared" si="0"/>
        <v>45683</v>
      </c>
      <c r="N52" s="389">
        <v>8793.89</v>
      </c>
      <c r="O52" s="390">
        <v>146</v>
      </c>
      <c r="P52" s="387">
        <f t="shared" si="1"/>
        <v>46048</v>
      </c>
      <c r="Q52" s="391">
        <f t="shared" si="2"/>
        <v>46048</v>
      </c>
      <c r="R52" s="11">
        <f t="shared" si="3"/>
        <v>60.232123287671229</v>
      </c>
      <c r="S52" s="11">
        <f t="shared" si="4"/>
        <v>10552.668</v>
      </c>
      <c r="T52" s="11">
        <f t="shared" si="5"/>
        <v>6176.55</v>
      </c>
      <c r="U52" s="11">
        <f t="shared" si="6"/>
        <v>62.389393939393941</v>
      </c>
      <c r="V52" s="11">
        <f t="shared" si="7"/>
        <v>-4376.1179999999995</v>
      </c>
      <c r="W52" s="28">
        <f t="shared" si="8"/>
        <v>175.2</v>
      </c>
      <c r="X52" s="9">
        <f t="shared" si="9"/>
        <v>99</v>
      </c>
      <c r="Y52" s="28">
        <f t="shared" si="10"/>
        <v>-76.199999999999989</v>
      </c>
      <c r="Z52" s="9"/>
      <c r="AA52" s="9"/>
      <c r="AB52" s="9"/>
      <c r="AC52" s="375"/>
    </row>
    <row r="53" spans="1:29" ht="15">
      <c r="A53" s="10">
        <v>46049</v>
      </c>
      <c r="B53" s="9" t="s">
        <v>1465</v>
      </c>
      <c r="C53" s="376">
        <v>8140</v>
      </c>
      <c r="D53" s="9">
        <v>100</v>
      </c>
      <c r="E53" s="89"/>
      <c r="F53" s="9"/>
      <c r="G53" s="9"/>
      <c r="H53" s="13"/>
      <c r="I53" s="9" t="s">
        <v>11</v>
      </c>
      <c r="J53" s="9"/>
      <c r="K53" s="386" t="s">
        <v>1786</v>
      </c>
      <c r="L53" s="387">
        <v>45684</v>
      </c>
      <c r="M53" s="388">
        <f t="shared" si="0"/>
        <v>45684</v>
      </c>
      <c r="N53" s="389">
        <v>8793.89</v>
      </c>
      <c r="O53" s="390">
        <v>146</v>
      </c>
      <c r="P53" s="387">
        <f t="shared" si="1"/>
        <v>46049</v>
      </c>
      <c r="Q53" s="391">
        <f t="shared" si="2"/>
        <v>46049</v>
      </c>
      <c r="R53" s="11">
        <f t="shared" si="3"/>
        <v>60.232123287671229</v>
      </c>
      <c r="S53" s="11">
        <f t="shared" si="4"/>
        <v>10552.668</v>
      </c>
      <c r="T53" s="11">
        <f t="shared" si="5"/>
        <v>8140</v>
      </c>
      <c r="U53" s="11">
        <f t="shared" si="6"/>
        <v>81.400000000000006</v>
      </c>
      <c r="V53" s="11">
        <f t="shared" si="7"/>
        <v>-2412.6679999999997</v>
      </c>
      <c r="W53" s="28">
        <f t="shared" si="8"/>
        <v>175.2</v>
      </c>
      <c r="X53" s="9">
        <f t="shared" si="9"/>
        <v>100</v>
      </c>
      <c r="Y53" s="28">
        <f t="shared" si="10"/>
        <v>-75.199999999999989</v>
      </c>
      <c r="Z53" s="9"/>
      <c r="AA53" s="9"/>
      <c r="AB53" s="9"/>
      <c r="AC53" s="375"/>
    </row>
    <row r="54" spans="1:29" ht="15">
      <c r="A54" s="10">
        <v>46050</v>
      </c>
      <c r="B54" s="9" t="s">
        <v>1465</v>
      </c>
      <c r="C54" s="376">
        <v>6484.9</v>
      </c>
      <c r="D54" s="9">
        <v>94</v>
      </c>
      <c r="E54" s="89"/>
      <c r="F54" s="9"/>
      <c r="G54" s="9"/>
      <c r="H54" s="13"/>
      <c r="I54" s="9" t="s">
        <v>11</v>
      </c>
      <c r="J54" s="9"/>
      <c r="K54" s="386" t="s">
        <v>1786</v>
      </c>
      <c r="L54" s="387">
        <v>45685</v>
      </c>
      <c r="M54" s="388">
        <f t="shared" si="0"/>
        <v>45685</v>
      </c>
      <c r="N54" s="389">
        <v>8793.89</v>
      </c>
      <c r="O54" s="390">
        <v>146</v>
      </c>
      <c r="P54" s="387">
        <f t="shared" si="1"/>
        <v>46050</v>
      </c>
      <c r="Q54" s="391">
        <f t="shared" si="2"/>
        <v>46050</v>
      </c>
      <c r="R54" s="11">
        <f t="shared" si="3"/>
        <v>60.232123287671229</v>
      </c>
      <c r="S54" s="11">
        <f t="shared" si="4"/>
        <v>10552.668</v>
      </c>
      <c r="T54" s="11">
        <f t="shared" si="5"/>
        <v>6484.9</v>
      </c>
      <c r="U54" s="11">
        <f t="shared" si="6"/>
        <v>68.988297872340425</v>
      </c>
      <c r="V54" s="11">
        <f t="shared" si="7"/>
        <v>-4067.768</v>
      </c>
      <c r="W54" s="28">
        <f t="shared" si="8"/>
        <v>175.2</v>
      </c>
      <c r="X54" s="9">
        <f t="shared" si="9"/>
        <v>94</v>
      </c>
      <c r="Y54" s="28">
        <f t="shared" si="10"/>
        <v>-81.199999999999989</v>
      </c>
      <c r="Z54" s="9"/>
      <c r="AA54" s="9"/>
      <c r="AB54" s="9"/>
      <c r="AC54" s="375"/>
    </row>
    <row r="55" spans="1:29" ht="15">
      <c r="A55" s="10">
        <v>46051</v>
      </c>
      <c r="B55" s="9" t="s">
        <v>1465</v>
      </c>
      <c r="C55" s="376">
        <v>7085.45</v>
      </c>
      <c r="D55" s="9">
        <v>104</v>
      </c>
      <c r="E55" s="89"/>
      <c r="F55" s="9"/>
      <c r="G55" s="9"/>
      <c r="H55" s="13"/>
      <c r="I55" s="9" t="s">
        <v>11</v>
      </c>
      <c r="J55" s="9"/>
      <c r="K55" s="386" t="s">
        <v>1786</v>
      </c>
      <c r="L55" s="387">
        <v>45686</v>
      </c>
      <c r="M55" s="388">
        <f t="shared" si="0"/>
        <v>45686</v>
      </c>
      <c r="N55" s="389">
        <v>8793.89</v>
      </c>
      <c r="O55" s="390">
        <v>146</v>
      </c>
      <c r="P55" s="387">
        <f t="shared" si="1"/>
        <v>46051</v>
      </c>
      <c r="Q55" s="391">
        <f t="shared" si="2"/>
        <v>46051</v>
      </c>
      <c r="R55" s="11">
        <f t="shared" si="3"/>
        <v>60.232123287671229</v>
      </c>
      <c r="S55" s="11">
        <f t="shared" si="4"/>
        <v>10552.668</v>
      </c>
      <c r="T55" s="11">
        <f t="shared" si="5"/>
        <v>7085.45</v>
      </c>
      <c r="U55" s="11">
        <f t="shared" si="6"/>
        <v>68.129326923076917</v>
      </c>
      <c r="V55" s="11">
        <f t="shared" si="7"/>
        <v>-3467.2179999999998</v>
      </c>
      <c r="W55" s="28">
        <f t="shared" si="8"/>
        <v>175.2</v>
      </c>
      <c r="X55" s="9">
        <f t="shared" si="9"/>
        <v>104</v>
      </c>
      <c r="Y55" s="28">
        <f t="shared" si="10"/>
        <v>-71.199999999999989</v>
      </c>
      <c r="Z55" s="9"/>
      <c r="AA55" s="9"/>
      <c r="AB55" s="9"/>
      <c r="AC55" s="375"/>
    </row>
    <row r="56" spans="1:29" ht="15">
      <c r="A56" s="10">
        <v>46052</v>
      </c>
      <c r="B56" s="9" t="s">
        <v>1465</v>
      </c>
      <c r="C56" s="376">
        <v>9472.7999999999993</v>
      </c>
      <c r="D56" s="9">
        <v>130</v>
      </c>
      <c r="E56" s="89"/>
      <c r="F56" s="9"/>
      <c r="G56" s="9"/>
      <c r="H56" s="13"/>
      <c r="I56" s="9" t="s">
        <v>11</v>
      </c>
      <c r="J56" s="9"/>
      <c r="K56" s="386" t="s">
        <v>1786</v>
      </c>
      <c r="L56" s="387">
        <v>45687</v>
      </c>
      <c r="M56" s="388">
        <f t="shared" si="0"/>
        <v>45687</v>
      </c>
      <c r="N56" s="389">
        <v>8793.89</v>
      </c>
      <c r="O56" s="390">
        <v>146</v>
      </c>
      <c r="P56" s="387">
        <f t="shared" si="1"/>
        <v>46052</v>
      </c>
      <c r="Q56" s="391">
        <f t="shared" si="2"/>
        <v>46052</v>
      </c>
      <c r="R56" s="11">
        <f t="shared" si="3"/>
        <v>60.232123287671229</v>
      </c>
      <c r="S56" s="11">
        <f t="shared" si="4"/>
        <v>10552.668</v>
      </c>
      <c r="T56" s="11">
        <f t="shared" si="5"/>
        <v>9472.7999999999993</v>
      </c>
      <c r="U56" s="11">
        <f t="shared" si="6"/>
        <v>72.867692307692309</v>
      </c>
      <c r="V56" s="11">
        <f t="shared" si="7"/>
        <v>-1079.8680000000004</v>
      </c>
      <c r="W56" s="28">
        <f t="shared" si="8"/>
        <v>175.2</v>
      </c>
      <c r="X56" s="9">
        <f t="shared" si="9"/>
        <v>130</v>
      </c>
      <c r="Y56" s="28">
        <f t="shared" si="10"/>
        <v>-45.199999999999989</v>
      </c>
      <c r="Z56" s="9"/>
      <c r="AA56" s="9"/>
      <c r="AB56" s="9"/>
      <c r="AC56" s="375"/>
    </row>
    <row r="57" spans="1:29" ht="15">
      <c r="A57" s="10">
        <v>46053</v>
      </c>
      <c r="B57" s="9" t="s">
        <v>1465</v>
      </c>
      <c r="C57" s="376">
        <v>8899.2999999999993</v>
      </c>
      <c r="D57" s="9">
        <v>117</v>
      </c>
      <c r="E57" s="89"/>
      <c r="F57" s="9"/>
      <c r="G57" s="9"/>
      <c r="H57" s="13"/>
      <c r="I57" s="9" t="s">
        <v>11</v>
      </c>
      <c r="J57" s="9"/>
      <c r="K57" s="386" t="s">
        <v>1786</v>
      </c>
      <c r="L57" s="387">
        <v>45688</v>
      </c>
      <c r="M57" s="388">
        <f t="shared" si="0"/>
        <v>45688</v>
      </c>
      <c r="N57" s="389">
        <v>8793.89</v>
      </c>
      <c r="O57" s="390">
        <v>146</v>
      </c>
      <c r="P57" s="387">
        <f t="shared" si="1"/>
        <v>46053</v>
      </c>
      <c r="Q57" s="391">
        <f t="shared" si="2"/>
        <v>46053</v>
      </c>
      <c r="R57" s="11">
        <f t="shared" si="3"/>
        <v>60.232123287671229</v>
      </c>
      <c r="S57" s="11">
        <f>N59*$Z$1</f>
        <v>10552.668</v>
      </c>
      <c r="T57" s="11">
        <f t="shared" si="5"/>
        <v>8899.2999999999993</v>
      </c>
      <c r="U57" s="11">
        <f t="shared" si="6"/>
        <v>76.06239316239315</v>
      </c>
      <c r="V57" s="11">
        <f t="shared" si="7"/>
        <v>-1653.3680000000004</v>
      </c>
      <c r="W57" s="28">
        <f t="shared" si="8"/>
        <v>175.2</v>
      </c>
      <c r="X57" s="9">
        <f t="shared" si="9"/>
        <v>117</v>
      </c>
      <c r="Y57" s="28">
        <f t="shared" si="10"/>
        <v>-58.199999999999989</v>
      </c>
      <c r="Z57" s="9"/>
      <c r="AA57" s="9"/>
      <c r="AB57" s="9"/>
      <c r="AC57" s="375"/>
    </row>
    <row r="58" spans="1:29" ht="15">
      <c r="A58" s="6">
        <v>46054</v>
      </c>
      <c r="B58" s="7" t="s">
        <v>1465</v>
      </c>
      <c r="C58" s="392">
        <v>7677.75</v>
      </c>
      <c r="D58" s="7">
        <v>104</v>
      </c>
      <c r="E58" s="393"/>
      <c r="F58" s="7"/>
      <c r="G58" s="7"/>
      <c r="H58" s="231"/>
      <c r="I58" s="9" t="s">
        <v>11</v>
      </c>
      <c r="J58" s="7"/>
      <c r="K58" s="394" t="s">
        <v>1592</v>
      </c>
      <c r="L58" s="394" t="s">
        <v>1578</v>
      </c>
      <c r="M58" s="395" t="str">
        <f t="shared" si="0"/>
        <v>TOTAL</v>
      </c>
      <c r="N58" s="395">
        <f t="shared" ref="N58:O58" si="11">SUM(N27:N57)</f>
        <v>272610.5900000002</v>
      </c>
      <c r="O58" s="396">
        <f t="shared" si="11"/>
        <v>4526</v>
      </c>
      <c r="P58" s="394" t="s">
        <v>1592</v>
      </c>
      <c r="Q58" s="397" t="str">
        <f t="shared" si="2"/>
        <v>JANEIRO</v>
      </c>
      <c r="R58" s="398">
        <f t="shared" si="3"/>
        <v>60.232123287671278</v>
      </c>
      <c r="S58" s="398">
        <f>N58*$Z$1</f>
        <v>327132.70800000022</v>
      </c>
      <c r="T58" s="398">
        <f>SUM(T27:T57)</f>
        <v>274603.34999999992</v>
      </c>
      <c r="U58" s="398">
        <f t="shared" si="6"/>
        <v>72.800463944856816</v>
      </c>
      <c r="V58" s="398">
        <f t="shared" si="7"/>
        <v>-52529.358000000298</v>
      </c>
      <c r="W58" s="399">
        <f t="shared" si="8"/>
        <v>5431.2</v>
      </c>
      <c r="X58" s="400">
        <f>SUM(X27:X57)</f>
        <v>3772</v>
      </c>
      <c r="Y58" s="399">
        <f t="shared" si="10"/>
        <v>-1659.1999999999998</v>
      </c>
      <c r="Z58" s="7"/>
      <c r="AA58" s="7"/>
      <c r="AB58" s="7"/>
      <c r="AC58" s="401"/>
    </row>
    <row r="59" spans="1:29" ht="15">
      <c r="A59" s="10">
        <v>46055</v>
      </c>
      <c r="B59" s="9" t="s">
        <v>1465</v>
      </c>
      <c r="C59" s="376">
        <v>7539.9</v>
      </c>
      <c r="D59" s="9">
        <v>96</v>
      </c>
      <c r="E59" s="89"/>
      <c r="F59" s="9"/>
      <c r="G59" s="9"/>
      <c r="H59" s="13"/>
      <c r="I59" s="9" t="s">
        <v>11</v>
      </c>
      <c r="J59" s="9"/>
      <c r="K59" s="386" t="s">
        <v>1786</v>
      </c>
      <c r="L59" s="387">
        <v>45689</v>
      </c>
      <c r="M59" s="388">
        <f t="shared" si="0"/>
        <v>45689</v>
      </c>
      <c r="N59" s="402">
        <v>8793.89</v>
      </c>
      <c r="O59" s="390">
        <v>146</v>
      </c>
      <c r="P59" s="387">
        <v>46054</v>
      </c>
      <c r="Q59" s="391">
        <f t="shared" si="2"/>
        <v>46054</v>
      </c>
      <c r="R59" s="11">
        <f t="shared" si="3"/>
        <v>60.232123287671229</v>
      </c>
      <c r="S59" s="11">
        <f t="shared" ref="S59:S85" si="12">N60*$Z$1</f>
        <v>10552.668</v>
      </c>
      <c r="T59" s="11">
        <f t="shared" ref="T59:T86" si="13">C59</f>
        <v>7539.9</v>
      </c>
      <c r="U59" s="11">
        <f t="shared" si="6"/>
        <v>78.540624999999991</v>
      </c>
      <c r="V59" s="11">
        <f t="shared" si="7"/>
        <v>-3012.768</v>
      </c>
      <c r="W59" s="28">
        <f t="shared" si="8"/>
        <v>175.2</v>
      </c>
      <c r="X59" s="9">
        <f t="shared" ref="X59:X118" si="14">D59</f>
        <v>96</v>
      </c>
      <c r="Y59" s="28">
        <f t="shared" si="10"/>
        <v>-79.199999999999989</v>
      </c>
      <c r="Z59" s="9"/>
      <c r="AA59" s="9"/>
      <c r="AB59" s="9"/>
      <c r="AC59" s="375"/>
    </row>
    <row r="60" spans="1:29" ht="15">
      <c r="A60" s="10">
        <v>46056</v>
      </c>
      <c r="B60" s="9" t="s">
        <v>1465</v>
      </c>
      <c r="C60" s="376">
        <v>7116.2</v>
      </c>
      <c r="D60" s="9">
        <v>91</v>
      </c>
      <c r="E60" s="89"/>
      <c r="F60" s="9"/>
      <c r="G60" s="9"/>
      <c r="H60" s="13"/>
      <c r="I60" s="9" t="s">
        <v>11</v>
      </c>
      <c r="J60" s="9"/>
      <c r="K60" s="386" t="s">
        <v>1786</v>
      </c>
      <c r="L60" s="387">
        <v>45690</v>
      </c>
      <c r="M60" s="388">
        <f t="shared" si="0"/>
        <v>45690</v>
      </c>
      <c r="N60" s="389">
        <v>8793.89</v>
      </c>
      <c r="O60" s="390">
        <v>146</v>
      </c>
      <c r="P60" s="387">
        <v>46055</v>
      </c>
      <c r="Q60" s="391">
        <f t="shared" si="2"/>
        <v>46055</v>
      </c>
      <c r="R60" s="11">
        <f t="shared" si="3"/>
        <v>60.232123287671229</v>
      </c>
      <c r="S60" s="11">
        <f t="shared" si="12"/>
        <v>10552.668</v>
      </c>
      <c r="T60" s="11">
        <f t="shared" si="13"/>
        <v>7116.2</v>
      </c>
      <c r="U60" s="11">
        <f t="shared" si="6"/>
        <v>78.2</v>
      </c>
      <c r="V60" s="11">
        <f t="shared" si="7"/>
        <v>-3436.4679999999998</v>
      </c>
      <c r="W60" s="28">
        <f t="shared" si="8"/>
        <v>175.2</v>
      </c>
      <c r="X60" s="9">
        <f t="shared" si="14"/>
        <v>91</v>
      </c>
      <c r="Y60" s="28">
        <f t="shared" si="10"/>
        <v>-84.199999999999989</v>
      </c>
      <c r="Z60" s="9"/>
      <c r="AA60" s="9"/>
      <c r="AB60" s="9"/>
      <c r="AC60" s="375"/>
    </row>
    <row r="61" spans="1:29" ht="15">
      <c r="A61" s="10">
        <v>46057</v>
      </c>
      <c r="B61" s="9" t="s">
        <v>1465</v>
      </c>
      <c r="C61" s="376">
        <v>7479.75</v>
      </c>
      <c r="D61" s="9">
        <v>113</v>
      </c>
      <c r="E61" s="89"/>
      <c r="F61" s="9"/>
      <c r="G61" s="9"/>
      <c r="H61" s="13"/>
      <c r="I61" s="9" t="s">
        <v>11</v>
      </c>
      <c r="J61" s="9"/>
      <c r="K61" s="386" t="s">
        <v>1786</v>
      </c>
      <c r="L61" s="387">
        <v>45691</v>
      </c>
      <c r="M61" s="388">
        <f t="shared" si="0"/>
        <v>45691</v>
      </c>
      <c r="N61" s="389">
        <v>8793.89</v>
      </c>
      <c r="O61" s="390">
        <v>146</v>
      </c>
      <c r="P61" s="387">
        <v>46056</v>
      </c>
      <c r="Q61" s="391">
        <f t="shared" si="2"/>
        <v>46056</v>
      </c>
      <c r="R61" s="11">
        <f t="shared" si="3"/>
        <v>60.232123287671229</v>
      </c>
      <c r="S61" s="11">
        <f t="shared" si="12"/>
        <v>10552.668</v>
      </c>
      <c r="T61" s="11">
        <f t="shared" si="13"/>
        <v>7479.75</v>
      </c>
      <c r="U61" s="11">
        <f t="shared" si="6"/>
        <v>66.192477876106196</v>
      </c>
      <c r="V61" s="11">
        <f t="shared" si="7"/>
        <v>-3072.9179999999997</v>
      </c>
      <c r="W61" s="28">
        <f t="shared" si="8"/>
        <v>175.2</v>
      </c>
      <c r="X61" s="9">
        <f t="shared" si="14"/>
        <v>113</v>
      </c>
      <c r="Y61" s="28">
        <f t="shared" si="10"/>
        <v>-62.199999999999989</v>
      </c>
      <c r="Z61" s="9"/>
      <c r="AA61" s="9"/>
      <c r="AB61" s="9"/>
      <c r="AC61" s="375"/>
    </row>
    <row r="62" spans="1:29" ht="15">
      <c r="A62" s="10">
        <v>46058</v>
      </c>
      <c r="B62" s="9" t="s">
        <v>1465</v>
      </c>
      <c r="C62" s="376">
        <v>6682.8</v>
      </c>
      <c r="D62" s="9">
        <v>90</v>
      </c>
      <c r="E62" s="89"/>
      <c r="F62" s="9"/>
      <c r="G62" s="9"/>
      <c r="H62" s="13"/>
      <c r="I62" s="9" t="s">
        <v>11</v>
      </c>
      <c r="J62" s="9"/>
      <c r="K62" s="386" t="s">
        <v>1786</v>
      </c>
      <c r="L62" s="387">
        <v>45692</v>
      </c>
      <c r="M62" s="388">
        <f t="shared" si="0"/>
        <v>45692</v>
      </c>
      <c r="N62" s="389">
        <v>8793.89</v>
      </c>
      <c r="O62" s="390">
        <v>146</v>
      </c>
      <c r="P62" s="387">
        <v>46057</v>
      </c>
      <c r="Q62" s="391">
        <f t="shared" si="2"/>
        <v>46057</v>
      </c>
      <c r="R62" s="11">
        <f t="shared" si="3"/>
        <v>60.232123287671229</v>
      </c>
      <c r="S62" s="11">
        <f t="shared" si="12"/>
        <v>10552.668</v>
      </c>
      <c r="T62" s="11">
        <f t="shared" si="13"/>
        <v>6682.8</v>
      </c>
      <c r="U62" s="11">
        <f t="shared" si="6"/>
        <v>74.25333333333333</v>
      </c>
      <c r="V62" s="11">
        <f t="shared" si="7"/>
        <v>-3869.8679999999995</v>
      </c>
      <c r="W62" s="28">
        <f t="shared" si="8"/>
        <v>175.2</v>
      </c>
      <c r="X62" s="9">
        <f t="shared" si="14"/>
        <v>90</v>
      </c>
      <c r="Y62" s="28">
        <f t="shared" si="10"/>
        <v>-85.199999999999989</v>
      </c>
      <c r="Z62" s="9"/>
      <c r="AA62" s="9"/>
      <c r="AB62" s="9"/>
      <c r="AC62" s="375"/>
    </row>
    <row r="63" spans="1:29" ht="15">
      <c r="A63" s="10">
        <v>46059</v>
      </c>
      <c r="B63" s="9" t="s">
        <v>1465</v>
      </c>
      <c r="C63" s="376">
        <v>9242.7000000000007</v>
      </c>
      <c r="D63" s="9">
        <v>120</v>
      </c>
      <c r="E63" s="89"/>
      <c r="F63" s="9"/>
      <c r="G63" s="9"/>
      <c r="H63" s="13"/>
      <c r="I63" s="9" t="s">
        <v>11</v>
      </c>
      <c r="J63" s="9"/>
      <c r="K63" s="386" t="s">
        <v>1786</v>
      </c>
      <c r="L63" s="387">
        <v>45693</v>
      </c>
      <c r="M63" s="388">
        <f t="shared" si="0"/>
        <v>45693</v>
      </c>
      <c r="N63" s="389">
        <v>8793.89</v>
      </c>
      <c r="O63" s="390">
        <v>146</v>
      </c>
      <c r="P63" s="387">
        <v>46058</v>
      </c>
      <c r="Q63" s="391">
        <f t="shared" si="2"/>
        <v>46058</v>
      </c>
      <c r="R63" s="11">
        <f t="shared" si="3"/>
        <v>60.232123287671229</v>
      </c>
      <c r="S63" s="11">
        <f t="shared" si="12"/>
        <v>10552.668</v>
      </c>
      <c r="T63" s="11">
        <f t="shared" si="13"/>
        <v>9242.7000000000007</v>
      </c>
      <c r="U63" s="11">
        <f t="shared" si="6"/>
        <v>77.022500000000008</v>
      </c>
      <c r="V63" s="11">
        <f t="shared" si="7"/>
        <v>-1309.9679999999989</v>
      </c>
      <c r="W63" s="28">
        <f t="shared" si="8"/>
        <v>175.2</v>
      </c>
      <c r="X63" s="9">
        <f t="shared" si="14"/>
        <v>120</v>
      </c>
      <c r="Y63" s="28">
        <f t="shared" si="10"/>
        <v>-55.199999999999989</v>
      </c>
      <c r="Z63" s="9"/>
      <c r="AA63" s="9"/>
      <c r="AB63" s="9"/>
      <c r="AC63" s="375"/>
    </row>
    <row r="64" spans="1:29" ht="15">
      <c r="A64" s="10">
        <v>46060</v>
      </c>
      <c r="B64" s="9" t="s">
        <v>1465</v>
      </c>
      <c r="C64" s="376">
        <v>7050.05</v>
      </c>
      <c r="D64" s="9">
        <v>96</v>
      </c>
      <c r="E64" s="89"/>
      <c r="F64" s="9"/>
      <c r="G64" s="9"/>
      <c r="H64" s="13"/>
      <c r="I64" s="9" t="s">
        <v>11</v>
      </c>
      <c r="J64" s="9"/>
      <c r="K64" s="386" t="s">
        <v>1786</v>
      </c>
      <c r="L64" s="387">
        <v>45694</v>
      </c>
      <c r="M64" s="388">
        <f t="shared" si="0"/>
        <v>45694</v>
      </c>
      <c r="N64" s="389">
        <v>8793.89</v>
      </c>
      <c r="O64" s="390">
        <v>146</v>
      </c>
      <c r="P64" s="387">
        <v>46059</v>
      </c>
      <c r="Q64" s="391">
        <f t="shared" si="2"/>
        <v>46059</v>
      </c>
      <c r="R64" s="11">
        <f t="shared" si="3"/>
        <v>60.232123287671229</v>
      </c>
      <c r="S64" s="11">
        <f t="shared" si="12"/>
        <v>10552.668</v>
      </c>
      <c r="T64" s="11">
        <f t="shared" si="13"/>
        <v>7050.05</v>
      </c>
      <c r="U64" s="11">
        <f t="shared" si="6"/>
        <v>73.43802083333334</v>
      </c>
      <c r="V64" s="11">
        <f t="shared" si="7"/>
        <v>-3502.6179999999995</v>
      </c>
      <c r="W64" s="28">
        <f t="shared" si="8"/>
        <v>175.2</v>
      </c>
      <c r="X64" s="9">
        <f t="shared" si="14"/>
        <v>96</v>
      </c>
      <c r="Y64" s="28">
        <f t="shared" si="10"/>
        <v>-79.199999999999989</v>
      </c>
      <c r="Z64" s="9"/>
      <c r="AA64" s="9"/>
      <c r="AB64" s="9"/>
      <c r="AC64" s="375"/>
    </row>
    <row r="65" spans="1:29" ht="15">
      <c r="A65" s="10">
        <v>46061</v>
      </c>
      <c r="B65" s="9" t="s">
        <v>1465</v>
      </c>
      <c r="C65" s="376">
        <v>7236.7</v>
      </c>
      <c r="D65" s="9">
        <v>107</v>
      </c>
      <c r="E65" s="89"/>
      <c r="F65" s="9"/>
      <c r="G65" s="9"/>
      <c r="H65" s="13"/>
      <c r="I65" s="9" t="s">
        <v>11</v>
      </c>
      <c r="J65" s="9"/>
      <c r="K65" s="386" t="s">
        <v>1786</v>
      </c>
      <c r="L65" s="387">
        <v>45695</v>
      </c>
      <c r="M65" s="388">
        <f t="shared" si="0"/>
        <v>45695</v>
      </c>
      <c r="N65" s="389">
        <v>8793.89</v>
      </c>
      <c r="O65" s="390">
        <v>146</v>
      </c>
      <c r="P65" s="387">
        <v>46060</v>
      </c>
      <c r="Q65" s="391">
        <f t="shared" si="2"/>
        <v>46060</v>
      </c>
      <c r="R65" s="11">
        <f t="shared" si="3"/>
        <v>60.232123287671229</v>
      </c>
      <c r="S65" s="11">
        <f t="shared" si="12"/>
        <v>10552.668</v>
      </c>
      <c r="T65" s="11">
        <f t="shared" si="13"/>
        <v>7236.7</v>
      </c>
      <c r="U65" s="11">
        <f t="shared" si="6"/>
        <v>67.632710280373828</v>
      </c>
      <c r="V65" s="11">
        <f t="shared" si="7"/>
        <v>-3315.9679999999998</v>
      </c>
      <c r="W65" s="28">
        <f t="shared" si="8"/>
        <v>175.2</v>
      </c>
      <c r="X65" s="9">
        <f t="shared" si="14"/>
        <v>107</v>
      </c>
      <c r="Y65" s="28">
        <f t="shared" si="10"/>
        <v>-68.199999999999989</v>
      </c>
      <c r="Z65" s="9"/>
      <c r="AA65" s="9"/>
      <c r="AB65" s="9"/>
      <c r="AC65" s="375"/>
    </row>
    <row r="66" spans="1:29" ht="15">
      <c r="A66" s="10">
        <v>46062</v>
      </c>
      <c r="B66" s="9" t="s">
        <v>1465</v>
      </c>
      <c r="C66" s="376">
        <v>10251.9</v>
      </c>
      <c r="D66" s="9">
        <v>133</v>
      </c>
      <c r="E66" s="89"/>
      <c r="F66" s="9"/>
      <c r="G66" s="9"/>
      <c r="H66" s="13"/>
      <c r="I66" s="9" t="s">
        <v>11</v>
      </c>
      <c r="J66" s="9"/>
      <c r="K66" s="386" t="s">
        <v>1786</v>
      </c>
      <c r="L66" s="387">
        <v>45696</v>
      </c>
      <c r="M66" s="388">
        <f t="shared" si="0"/>
        <v>45696</v>
      </c>
      <c r="N66" s="389">
        <v>8793.89</v>
      </c>
      <c r="O66" s="390">
        <v>146</v>
      </c>
      <c r="P66" s="387">
        <v>46061</v>
      </c>
      <c r="Q66" s="391">
        <f t="shared" si="2"/>
        <v>46061</v>
      </c>
      <c r="R66" s="11">
        <f t="shared" si="3"/>
        <v>60.232123287671229</v>
      </c>
      <c r="S66" s="11">
        <f t="shared" si="12"/>
        <v>10552.668</v>
      </c>
      <c r="T66" s="11">
        <f t="shared" si="13"/>
        <v>10251.9</v>
      </c>
      <c r="U66" s="11">
        <f t="shared" si="6"/>
        <v>77.081954887218046</v>
      </c>
      <c r="V66" s="11">
        <f t="shared" si="7"/>
        <v>-300.76800000000003</v>
      </c>
      <c r="W66" s="28">
        <f t="shared" si="8"/>
        <v>175.2</v>
      </c>
      <c r="X66" s="9">
        <f t="shared" si="14"/>
        <v>133</v>
      </c>
      <c r="Y66" s="28">
        <f t="shared" si="10"/>
        <v>-42.199999999999989</v>
      </c>
      <c r="Z66" s="9"/>
      <c r="AA66" s="9"/>
      <c r="AB66" s="9"/>
      <c r="AC66" s="375"/>
    </row>
    <row r="67" spans="1:29" ht="15">
      <c r="A67" s="10">
        <v>46063</v>
      </c>
      <c r="B67" s="9" t="s">
        <v>1465</v>
      </c>
      <c r="C67" s="376">
        <v>9708.2000000000007</v>
      </c>
      <c r="D67" s="9">
        <v>115</v>
      </c>
      <c r="E67" s="89"/>
      <c r="F67" s="9"/>
      <c r="G67" s="9"/>
      <c r="H67" s="13"/>
      <c r="I67" s="9" t="s">
        <v>11</v>
      </c>
      <c r="J67" s="9"/>
      <c r="K67" s="386" t="s">
        <v>1786</v>
      </c>
      <c r="L67" s="387">
        <v>45697</v>
      </c>
      <c r="M67" s="388">
        <f t="shared" si="0"/>
        <v>45697</v>
      </c>
      <c r="N67" s="389">
        <v>8793.89</v>
      </c>
      <c r="O67" s="390">
        <v>146</v>
      </c>
      <c r="P67" s="387">
        <v>46062</v>
      </c>
      <c r="Q67" s="391">
        <f t="shared" si="2"/>
        <v>46062</v>
      </c>
      <c r="R67" s="11">
        <f t="shared" si="3"/>
        <v>60.232123287671229</v>
      </c>
      <c r="S67" s="11">
        <f t="shared" si="12"/>
        <v>10552.668</v>
      </c>
      <c r="T67" s="11">
        <f t="shared" si="13"/>
        <v>9708.2000000000007</v>
      </c>
      <c r="U67" s="11">
        <f t="shared" si="6"/>
        <v>84.419130434782616</v>
      </c>
      <c r="V67" s="11">
        <f t="shared" si="7"/>
        <v>-844.46799999999894</v>
      </c>
      <c r="W67" s="28">
        <f t="shared" si="8"/>
        <v>175.2</v>
      </c>
      <c r="X67" s="9">
        <f t="shared" si="14"/>
        <v>115</v>
      </c>
      <c r="Y67" s="28">
        <f t="shared" si="10"/>
        <v>-60.199999999999989</v>
      </c>
      <c r="Z67" s="9"/>
      <c r="AA67" s="9"/>
      <c r="AB67" s="9"/>
      <c r="AC67" s="375"/>
    </row>
    <row r="68" spans="1:29" ht="15">
      <c r="A68" s="10">
        <v>46064</v>
      </c>
      <c r="B68" s="9" t="s">
        <v>1465</v>
      </c>
      <c r="C68" s="376">
        <v>8791.2999999999993</v>
      </c>
      <c r="D68" s="9">
        <v>115</v>
      </c>
      <c r="E68" s="89"/>
      <c r="F68" s="9"/>
      <c r="G68" s="9"/>
      <c r="H68" s="13"/>
      <c r="I68" s="9" t="s">
        <v>11</v>
      </c>
      <c r="J68" s="9"/>
      <c r="K68" s="386" t="s">
        <v>1786</v>
      </c>
      <c r="L68" s="387">
        <v>45698</v>
      </c>
      <c r="M68" s="388">
        <f t="shared" si="0"/>
        <v>45698</v>
      </c>
      <c r="N68" s="389">
        <v>8793.89</v>
      </c>
      <c r="O68" s="390">
        <v>146</v>
      </c>
      <c r="P68" s="387">
        <v>46063</v>
      </c>
      <c r="Q68" s="391">
        <f t="shared" si="2"/>
        <v>46063</v>
      </c>
      <c r="R68" s="11">
        <f t="shared" si="3"/>
        <v>60.232123287671229</v>
      </c>
      <c r="S68" s="11">
        <f t="shared" si="12"/>
        <v>10552.668</v>
      </c>
      <c r="T68" s="11">
        <f t="shared" si="13"/>
        <v>8791.2999999999993</v>
      </c>
      <c r="U68" s="11">
        <f t="shared" si="6"/>
        <v>76.446086956521739</v>
      </c>
      <c r="V68" s="11">
        <f t="shared" si="7"/>
        <v>-1761.3680000000004</v>
      </c>
      <c r="W68" s="28">
        <f t="shared" si="8"/>
        <v>175.2</v>
      </c>
      <c r="X68" s="9">
        <f t="shared" si="14"/>
        <v>115</v>
      </c>
      <c r="Y68" s="28">
        <f t="shared" si="10"/>
        <v>-60.199999999999989</v>
      </c>
      <c r="Z68" s="9"/>
      <c r="AA68" s="9"/>
      <c r="AB68" s="9"/>
      <c r="AC68" s="375"/>
    </row>
    <row r="69" spans="1:29" ht="15">
      <c r="A69" s="10">
        <v>46065</v>
      </c>
      <c r="B69" s="9" t="s">
        <v>1465</v>
      </c>
      <c r="C69" s="376">
        <v>7606.7</v>
      </c>
      <c r="D69" s="9">
        <v>99</v>
      </c>
      <c r="E69" s="89"/>
      <c r="F69" s="9"/>
      <c r="G69" s="9"/>
      <c r="H69" s="13"/>
      <c r="I69" s="9" t="s">
        <v>11</v>
      </c>
      <c r="J69" s="9"/>
      <c r="K69" s="386" t="s">
        <v>1786</v>
      </c>
      <c r="L69" s="387">
        <v>45699</v>
      </c>
      <c r="M69" s="388">
        <f t="shared" si="0"/>
        <v>45699</v>
      </c>
      <c r="N69" s="389">
        <v>8793.89</v>
      </c>
      <c r="O69" s="390">
        <v>146</v>
      </c>
      <c r="P69" s="387">
        <v>46064</v>
      </c>
      <c r="Q69" s="391">
        <f t="shared" si="2"/>
        <v>46064</v>
      </c>
      <c r="R69" s="11">
        <f t="shared" si="3"/>
        <v>60.232123287671229</v>
      </c>
      <c r="S69" s="11">
        <f t="shared" si="12"/>
        <v>10552.668</v>
      </c>
      <c r="T69" s="11">
        <f t="shared" si="13"/>
        <v>7606.7</v>
      </c>
      <c r="U69" s="11">
        <f t="shared" si="6"/>
        <v>76.835353535353534</v>
      </c>
      <c r="V69" s="11">
        <f t="shared" si="7"/>
        <v>-2945.9679999999998</v>
      </c>
      <c r="W69" s="28">
        <f t="shared" si="8"/>
        <v>175.2</v>
      </c>
      <c r="X69" s="9">
        <f t="shared" si="14"/>
        <v>99</v>
      </c>
      <c r="Y69" s="28">
        <f t="shared" si="10"/>
        <v>-76.199999999999989</v>
      </c>
      <c r="Z69" s="9"/>
      <c r="AA69" s="9"/>
      <c r="AB69" s="9"/>
      <c r="AC69" s="375"/>
    </row>
    <row r="70" spans="1:29" ht="15">
      <c r="A70" s="10">
        <v>46066</v>
      </c>
      <c r="B70" s="9" t="s">
        <v>1465</v>
      </c>
      <c r="C70" s="376">
        <v>10471.700000000001</v>
      </c>
      <c r="D70" s="9">
        <v>122</v>
      </c>
      <c r="E70" s="89"/>
      <c r="F70" s="9"/>
      <c r="G70" s="9"/>
      <c r="H70" s="13"/>
      <c r="I70" s="9" t="s">
        <v>11</v>
      </c>
      <c r="J70" s="9"/>
      <c r="K70" s="386" t="s">
        <v>1786</v>
      </c>
      <c r="L70" s="387">
        <v>45700</v>
      </c>
      <c r="M70" s="388">
        <f t="shared" si="0"/>
        <v>45700</v>
      </c>
      <c r="N70" s="389">
        <v>8793.89</v>
      </c>
      <c r="O70" s="390">
        <v>146</v>
      </c>
      <c r="P70" s="387">
        <v>46065</v>
      </c>
      <c r="Q70" s="391">
        <f t="shared" si="2"/>
        <v>46065</v>
      </c>
      <c r="R70" s="11">
        <f t="shared" si="3"/>
        <v>60.232123287671229</v>
      </c>
      <c r="S70" s="11">
        <f t="shared" si="12"/>
        <v>10552.668</v>
      </c>
      <c r="T70" s="11">
        <f t="shared" si="13"/>
        <v>10471.700000000001</v>
      </c>
      <c r="U70" s="11">
        <f t="shared" si="6"/>
        <v>85.833606557377053</v>
      </c>
      <c r="V70" s="11">
        <f t="shared" si="7"/>
        <v>-80.967999999998938</v>
      </c>
      <c r="W70" s="28">
        <f t="shared" si="8"/>
        <v>175.2</v>
      </c>
      <c r="X70" s="9">
        <f t="shared" si="14"/>
        <v>122</v>
      </c>
      <c r="Y70" s="28">
        <f t="shared" si="10"/>
        <v>-53.199999999999989</v>
      </c>
      <c r="Z70" s="9"/>
      <c r="AA70" s="9"/>
      <c r="AB70" s="9"/>
      <c r="AC70" s="375"/>
    </row>
    <row r="71" spans="1:29" ht="15">
      <c r="A71" s="10">
        <v>46067</v>
      </c>
      <c r="B71" s="9" t="s">
        <v>1465</v>
      </c>
      <c r="C71" s="376">
        <v>6609.95</v>
      </c>
      <c r="D71" s="9">
        <v>95</v>
      </c>
      <c r="E71" s="89"/>
      <c r="F71" s="9"/>
      <c r="G71" s="9"/>
      <c r="H71" s="13"/>
      <c r="I71" s="9" t="s">
        <v>11</v>
      </c>
      <c r="J71" s="9"/>
      <c r="K71" s="386" t="s">
        <v>1786</v>
      </c>
      <c r="L71" s="387">
        <v>45701</v>
      </c>
      <c r="M71" s="388">
        <f t="shared" si="0"/>
        <v>45701</v>
      </c>
      <c r="N71" s="389">
        <v>8793.89</v>
      </c>
      <c r="O71" s="390">
        <v>146</v>
      </c>
      <c r="P71" s="387">
        <v>46066</v>
      </c>
      <c r="Q71" s="391">
        <f t="shared" si="2"/>
        <v>46066</v>
      </c>
      <c r="R71" s="11">
        <f t="shared" si="3"/>
        <v>60.232123287671229</v>
      </c>
      <c r="S71" s="11">
        <f t="shared" si="12"/>
        <v>10552.668</v>
      </c>
      <c r="T71" s="11">
        <f t="shared" si="13"/>
        <v>6609.95</v>
      </c>
      <c r="U71" s="11">
        <f t="shared" si="6"/>
        <v>69.578421052631583</v>
      </c>
      <c r="V71" s="11">
        <f t="shared" si="7"/>
        <v>-3942.7179999999998</v>
      </c>
      <c r="W71" s="28">
        <f t="shared" si="8"/>
        <v>175.2</v>
      </c>
      <c r="X71" s="9">
        <f t="shared" si="14"/>
        <v>95</v>
      </c>
      <c r="Y71" s="28">
        <f t="shared" si="10"/>
        <v>-80.199999999999989</v>
      </c>
      <c r="Z71" s="9"/>
      <c r="AA71" s="9"/>
      <c r="AB71" s="9"/>
      <c r="AC71" s="375"/>
    </row>
    <row r="72" spans="1:29" ht="15">
      <c r="A72" s="10">
        <v>46068</v>
      </c>
      <c r="B72" s="9" t="s">
        <v>1465</v>
      </c>
      <c r="C72" s="376">
        <v>5195.3</v>
      </c>
      <c r="D72" s="9">
        <v>76</v>
      </c>
      <c r="E72" s="89"/>
      <c r="F72" s="9"/>
      <c r="G72" s="9"/>
      <c r="H72" s="13"/>
      <c r="I72" s="9" t="s">
        <v>11</v>
      </c>
      <c r="J72" s="9"/>
      <c r="K72" s="386" t="s">
        <v>1786</v>
      </c>
      <c r="L72" s="387">
        <v>45702</v>
      </c>
      <c r="M72" s="388">
        <f t="shared" si="0"/>
        <v>45702</v>
      </c>
      <c r="N72" s="389">
        <v>8793.89</v>
      </c>
      <c r="O72" s="390">
        <v>146</v>
      </c>
      <c r="P72" s="387">
        <v>46067</v>
      </c>
      <c r="Q72" s="391">
        <f t="shared" si="2"/>
        <v>46067</v>
      </c>
      <c r="R72" s="11">
        <f t="shared" si="3"/>
        <v>60.232123287671229</v>
      </c>
      <c r="S72" s="11">
        <f t="shared" si="12"/>
        <v>10552.668</v>
      </c>
      <c r="T72" s="11">
        <f t="shared" si="13"/>
        <v>5195.3</v>
      </c>
      <c r="U72" s="11">
        <f t="shared" si="6"/>
        <v>68.359210526315792</v>
      </c>
      <c r="V72" s="11">
        <f t="shared" si="7"/>
        <v>-5357.3679999999995</v>
      </c>
      <c r="W72" s="28">
        <f t="shared" si="8"/>
        <v>175.2</v>
      </c>
      <c r="X72" s="9">
        <f t="shared" si="14"/>
        <v>76</v>
      </c>
      <c r="Y72" s="28">
        <f t="shared" si="10"/>
        <v>-99.199999999999989</v>
      </c>
      <c r="Z72" s="9"/>
      <c r="AA72" s="9"/>
      <c r="AB72" s="9"/>
      <c r="AC72" s="375"/>
    </row>
    <row r="73" spans="1:29" ht="15">
      <c r="A73" s="10">
        <v>46069</v>
      </c>
      <c r="B73" s="9" t="s">
        <v>1465</v>
      </c>
      <c r="C73" s="376">
        <v>7093.25</v>
      </c>
      <c r="D73" s="9">
        <v>81</v>
      </c>
      <c r="E73" s="89"/>
      <c r="F73" s="9"/>
      <c r="G73" s="9"/>
      <c r="H73" s="13"/>
      <c r="I73" s="9" t="s">
        <v>11</v>
      </c>
      <c r="J73" s="9"/>
      <c r="K73" s="386" t="s">
        <v>1786</v>
      </c>
      <c r="L73" s="387">
        <v>45703</v>
      </c>
      <c r="M73" s="388">
        <f t="shared" si="0"/>
        <v>45703</v>
      </c>
      <c r="N73" s="389">
        <v>8793.89</v>
      </c>
      <c r="O73" s="390">
        <v>146</v>
      </c>
      <c r="P73" s="387">
        <v>46068</v>
      </c>
      <c r="Q73" s="391">
        <f t="shared" si="2"/>
        <v>46068</v>
      </c>
      <c r="R73" s="11">
        <f t="shared" si="3"/>
        <v>60.232123287671229</v>
      </c>
      <c r="S73" s="11">
        <f t="shared" si="12"/>
        <v>10552.668</v>
      </c>
      <c r="T73" s="11">
        <f t="shared" si="13"/>
        <v>7093.25</v>
      </c>
      <c r="U73" s="11">
        <f t="shared" si="6"/>
        <v>87.570987654320987</v>
      </c>
      <c r="V73" s="11">
        <f t="shared" si="7"/>
        <v>-3459.4179999999997</v>
      </c>
      <c r="W73" s="28">
        <f t="shared" si="8"/>
        <v>175.2</v>
      </c>
      <c r="X73" s="9">
        <f t="shared" si="14"/>
        <v>81</v>
      </c>
      <c r="Y73" s="28">
        <f t="shared" si="10"/>
        <v>-94.199999999999989</v>
      </c>
      <c r="Z73" s="9"/>
      <c r="AA73" s="9"/>
      <c r="AB73" s="9"/>
      <c r="AC73" s="375"/>
    </row>
    <row r="74" spans="1:29" ht="15">
      <c r="A74" s="10">
        <v>46070</v>
      </c>
      <c r="B74" s="9" t="s">
        <v>1465</v>
      </c>
      <c r="C74" s="376">
        <v>8658.0499999999993</v>
      </c>
      <c r="D74" s="9">
        <v>114</v>
      </c>
      <c r="E74" s="89"/>
      <c r="F74" s="9"/>
      <c r="G74" s="9"/>
      <c r="H74" s="13"/>
      <c r="I74" s="9" t="s">
        <v>11</v>
      </c>
      <c r="J74" s="9"/>
      <c r="K74" s="386" t="s">
        <v>1786</v>
      </c>
      <c r="L74" s="387">
        <v>45704</v>
      </c>
      <c r="M74" s="388">
        <f t="shared" si="0"/>
        <v>45704</v>
      </c>
      <c r="N74" s="389">
        <v>8793.89</v>
      </c>
      <c r="O74" s="390">
        <v>146</v>
      </c>
      <c r="P74" s="387">
        <v>46069</v>
      </c>
      <c r="Q74" s="391">
        <f t="shared" si="2"/>
        <v>46069</v>
      </c>
      <c r="R74" s="11">
        <f t="shared" si="3"/>
        <v>60.232123287671229</v>
      </c>
      <c r="S74" s="11">
        <f t="shared" si="12"/>
        <v>10552.668</v>
      </c>
      <c r="T74" s="11">
        <f t="shared" si="13"/>
        <v>8658.0499999999993</v>
      </c>
      <c r="U74" s="11">
        <f t="shared" si="6"/>
        <v>75.947807017543852</v>
      </c>
      <c r="V74" s="11">
        <f t="shared" si="7"/>
        <v>-1894.6180000000004</v>
      </c>
      <c r="W74" s="28">
        <f t="shared" si="8"/>
        <v>175.2</v>
      </c>
      <c r="X74" s="9">
        <f t="shared" si="14"/>
        <v>114</v>
      </c>
      <c r="Y74" s="28">
        <f t="shared" si="10"/>
        <v>-61.199999999999989</v>
      </c>
      <c r="Z74" s="9"/>
      <c r="AA74" s="9"/>
      <c r="AB74" s="9"/>
      <c r="AC74" s="375"/>
    </row>
    <row r="75" spans="1:29" ht="15">
      <c r="A75" s="10">
        <v>46071</v>
      </c>
      <c r="B75" s="9" t="s">
        <v>1465</v>
      </c>
      <c r="C75" s="376">
        <v>7755.5</v>
      </c>
      <c r="D75" s="9">
        <v>112</v>
      </c>
      <c r="E75" s="89"/>
      <c r="F75" s="9"/>
      <c r="G75" s="9"/>
      <c r="H75" s="13"/>
      <c r="I75" s="9" t="s">
        <v>11</v>
      </c>
      <c r="J75" s="9"/>
      <c r="K75" s="386" t="s">
        <v>1786</v>
      </c>
      <c r="L75" s="387">
        <v>45705</v>
      </c>
      <c r="M75" s="388">
        <f t="shared" si="0"/>
        <v>45705</v>
      </c>
      <c r="N75" s="389">
        <v>8793.89</v>
      </c>
      <c r="O75" s="390">
        <v>146</v>
      </c>
      <c r="P75" s="387">
        <v>46070</v>
      </c>
      <c r="Q75" s="391">
        <f t="shared" si="2"/>
        <v>46070</v>
      </c>
      <c r="R75" s="11">
        <f t="shared" si="3"/>
        <v>60.232123287671229</v>
      </c>
      <c r="S75" s="11">
        <f t="shared" si="12"/>
        <v>10552.668</v>
      </c>
      <c r="T75" s="11">
        <f t="shared" si="13"/>
        <v>7755.5</v>
      </c>
      <c r="U75" s="11">
        <f t="shared" si="6"/>
        <v>69.245535714285708</v>
      </c>
      <c r="V75" s="11">
        <f t="shared" si="7"/>
        <v>-2797.1679999999997</v>
      </c>
      <c r="W75" s="28">
        <f t="shared" si="8"/>
        <v>175.2</v>
      </c>
      <c r="X75" s="9">
        <f t="shared" si="14"/>
        <v>112</v>
      </c>
      <c r="Y75" s="28">
        <f t="shared" si="10"/>
        <v>-63.199999999999989</v>
      </c>
      <c r="Z75" s="9"/>
      <c r="AA75" s="9"/>
      <c r="AB75" s="9"/>
      <c r="AC75" s="375"/>
    </row>
    <row r="76" spans="1:29" ht="15">
      <c r="A76" s="10">
        <v>46072</v>
      </c>
      <c r="B76" s="9" t="s">
        <v>1465</v>
      </c>
      <c r="C76" s="376">
        <v>8212.4</v>
      </c>
      <c r="D76" s="9">
        <v>106</v>
      </c>
      <c r="E76" s="89"/>
      <c r="F76" s="9"/>
      <c r="G76" s="9"/>
      <c r="H76" s="13"/>
      <c r="I76" s="9" t="s">
        <v>11</v>
      </c>
      <c r="J76" s="9"/>
      <c r="K76" s="386" t="s">
        <v>1786</v>
      </c>
      <c r="L76" s="387">
        <v>45706</v>
      </c>
      <c r="M76" s="388">
        <f t="shared" si="0"/>
        <v>45706</v>
      </c>
      <c r="N76" s="389">
        <v>8793.89</v>
      </c>
      <c r="O76" s="390">
        <v>146</v>
      </c>
      <c r="P76" s="387">
        <v>46071</v>
      </c>
      <c r="Q76" s="391">
        <f t="shared" si="2"/>
        <v>46071</v>
      </c>
      <c r="R76" s="11">
        <f t="shared" si="3"/>
        <v>60.232123287671229</v>
      </c>
      <c r="S76" s="11">
        <f t="shared" si="12"/>
        <v>10552.668</v>
      </c>
      <c r="T76" s="11">
        <f t="shared" si="13"/>
        <v>8212.4</v>
      </c>
      <c r="U76" s="11">
        <f t="shared" si="6"/>
        <v>77.475471698113211</v>
      </c>
      <c r="V76" s="11">
        <f t="shared" si="7"/>
        <v>-2340.268</v>
      </c>
      <c r="W76" s="28">
        <f t="shared" si="8"/>
        <v>175.2</v>
      </c>
      <c r="X76" s="9">
        <f t="shared" si="14"/>
        <v>106</v>
      </c>
      <c r="Y76" s="28">
        <f t="shared" si="10"/>
        <v>-69.199999999999989</v>
      </c>
      <c r="Z76" s="9"/>
      <c r="AA76" s="9"/>
      <c r="AB76" s="9"/>
      <c r="AC76" s="375"/>
    </row>
    <row r="77" spans="1:29" ht="15">
      <c r="A77" s="10">
        <v>46073</v>
      </c>
      <c r="B77" s="9" t="s">
        <v>1465</v>
      </c>
      <c r="C77" s="376">
        <v>8523.7999999999993</v>
      </c>
      <c r="D77" s="9">
        <v>104</v>
      </c>
      <c r="E77" s="89"/>
      <c r="F77" s="9"/>
      <c r="G77" s="9"/>
      <c r="H77" s="13"/>
      <c r="I77" s="9" t="s">
        <v>11</v>
      </c>
      <c r="J77" s="9"/>
      <c r="K77" s="386" t="s">
        <v>1786</v>
      </c>
      <c r="L77" s="387">
        <v>45707</v>
      </c>
      <c r="M77" s="388">
        <f t="shared" si="0"/>
        <v>45707</v>
      </c>
      <c r="N77" s="389">
        <v>8793.89</v>
      </c>
      <c r="O77" s="390">
        <v>146</v>
      </c>
      <c r="P77" s="387">
        <v>46072</v>
      </c>
      <c r="Q77" s="391">
        <f t="shared" si="2"/>
        <v>46072</v>
      </c>
      <c r="R77" s="11">
        <f t="shared" si="3"/>
        <v>60.232123287671229</v>
      </c>
      <c r="S77" s="11">
        <f t="shared" si="12"/>
        <v>10552.668</v>
      </c>
      <c r="T77" s="11">
        <f t="shared" si="13"/>
        <v>8523.7999999999993</v>
      </c>
      <c r="U77" s="11">
        <f t="shared" si="6"/>
        <v>81.959615384615375</v>
      </c>
      <c r="V77" s="11">
        <f t="shared" si="7"/>
        <v>-2028.8680000000004</v>
      </c>
      <c r="W77" s="28">
        <f t="shared" si="8"/>
        <v>175.2</v>
      </c>
      <c r="X77" s="9">
        <f t="shared" si="14"/>
        <v>104</v>
      </c>
      <c r="Y77" s="28">
        <f t="shared" si="10"/>
        <v>-71.199999999999989</v>
      </c>
      <c r="Z77" s="9"/>
      <c r="AA77" s="9"/>
      <c r="AB77" s="9"/>
      <c r="AC77" s="375"/>
    </row>
    <row r="78" spans="1:29" ht="15">
      <c r="A78" s="10">
        <v>46074</v>
      </c>
      <c r="B78" s="9" t="s">
        <v>1465</v>
      </c>
      <c r="C78" s="376">
        <v>9167.2000000000007</v>
      </c>
      <c r="D78" s="9">
        <v>110</v>
      </c>
      <c r="E78" s="89"/>
      <c r="F78" s="9"/>
      <c r="G78" s="9"/>
      <c r="H78" s="13"/>
      <c r="I78" s="9" t="s">
        <v>11</v>
      </c>
      <c r="J78" s="9"/>
      <c r="K78" s="386" t="s">
        <v>1786</v>
      </c>
      <c r="L78" s="387">
        <v>45708</v>
      </c>
      <c r="M78" s="388">
        <f t="shared" si="0"/>
        <v>45708</v>
      </c>
      <c r="N78" s="389">
        <v>8793.89</v>
      </c>
      <c r="O78" s="390">
        <v>146</v>
      </c>
      <c r="P78" s="387">
        <v>46073</v>
      </c>
      <c r="Q78" s="391">
        <f t="shared" si="2"/>
        <v>46073</v>
      </c>
      <c r="R78" s="11">
        <f t="shared" si="3"/>
        <v>60.232123287671229</v>
      </c>
      <c r="S78" s="11">
        <f t="shared" si="12"/>
        <v>10552.668</v>
      </c>
      <c r="T78" s="11">
        <f t="shared" si="13"/>
        <v>9167.2000000000007</v>
      </c>
      <c r="U78" s="11">
        <f t="shared" si="6"/>
        <v>83.338181818181823</v>
      </c>
      <c r="V78" s="11">
        <f t="shared" si="7"/>
        <v>-1385.4679999999989</v>
      </c>
      <c r="W78" s="28">
        <f t="shared" si="8"/>
        <v>175.2</v>
      </c>
      <c r="X78" s="9">
        <f t="shared" si="14"/>
        <v>110</v>
      </c>
      <c r="Y78" s="28">
        <f t="shared" si="10"/>
        <v>-65.199999999999989</v>
      </c>
      <c r="Z78" s="9"/>
      <c r="AA78" s="9"/>
      <c r="AB78" s="9"/>
      <c r="AC78" s="375"/>
    </row>
    <row r="79" spans="1:29" ht="15">
      <c r="A79" s="10">
        <v>46075</v>
      </c>
      <c r="B79" s="9" t="s">
        <v>1465</v>
      </c>
      <c r="C79" s="376">
        <v>6994.2</v>
      </c>
      <c r="D79" s="9">
        <v>103</v>
      </c>
      <c r="E79" s="89"/>
      <c r="F79" s="9"/>
      <c r="G79" s="9"/>
      <c r="H79" s="13"/>
      <c r="I79" s="9" t="s">
        <v>11</v>
      </c>
      <c r="J79" s="9"/>
      <c r="K79" s="386" t="s">
        <v>1786</v>
      </c>
      <c r="L79" s="387">
        <v>45709</v>
      </c>
      <c r="M79" s="388">
        <f t="shared" si="0"/>
        <v>45709</v>
      </c>
      <c r="N79" s="389">
        <v>8793.89</v>
      </c>
      <c r="O79" s="390">
        <v>146</v>
      </c>
      <c r="P79" s="387">
        <v>46074</v>
      </c>
      <c r="Q79" s="391">
        <f t="shared" si="2"/>
        <v>46074</v>
      </c>
      <c r="R79" s="11">
        <f t="shared" si="3"/>
        <v>60.232123287671229</v>
      </c>
      <c r="S79" s="11">
        <f t="shared" si="12"/>
        <v>10552.668</v>
      </c>
      <c r="T79" s="11">
        <f t="shared" si="13"/>
        <v>6994.2</v>
      </c>
      <c r="U79" s="11">
        <f t="shared" si="6"/>
        <v>67.904854368932035</v>
      </c>
      <c r="V79" s="11">
        <f t="shared" si="7"/>
        <v>-3558.4679999999998</v>
      </c>
      <c r="W79" s="28">
        <f t="shared" si="8"/>
        <v>175.2</v>
      </c>
      <c r="X79" s="9">
        <f t="shared" si="14"/>
        <v>103</v>
      </c>
      <c r="Y79" s="28">
        <f t="shared" si="10"/>
        <v>-72.199999999999989</v>
      </c>
      <c r="Z79" s="9"/>
      <c r="AA79" s="9"/>
      <c r="AB79" s="9"/>
      <c r="AC79" s="375"/>
    </row>
    <row r="80" spans="1:29" ht="15">
      <c r="A80" s="10">
        <v>46076</v>
      </c>
      <c r="B80" s="9" t="s">
        <v>1465</v>
      </c>
      <c r="C80" s="376">
        <v>8518.2999999999993</v>
      </c>
      <c r="D80" s="9">
        <v>110</v>
      </c>
      <c r="E80" s="89"/>
      <c r="F80" s="9"/>
      <c r="G80" s="9"/>
      <c r="H80" s="13"/>
      <c r="I80" s="9" t="s">
        <v>11</v>
      </c>
      <c r="J80" s="9"/>
      <c r="K80" s="386" t="s">
        <v>1786</v>
      </c>
      <c r="L80" s="387">
        <v>45710</v>
      </c>
      <c r="M80" s="388">
        <f t="shared" si="0"/>
        <v>45710</v>
      </c>
      <c r="N80" s="389">
        <v>8793.89</v>
      </c>
      <c r="O80" s="390">
        <v>146</v>
      </c>
      <c r="P80" s="387">
        <v>46075</v>
      </c>
      <c r="Q80" s="391">
        <f t="shared" si="2"/>
        <v>46075</v>
      </c>
      <c r="R80" s="11">
        <f t="shared" si="3"/>
        <v>60.232123287671229</v>
      </c>
      <c r="S80" s="11">
        <f t="shared" si="12"/>
        <v>10552.668</v>
      </c>
      <c r="T80" s="11">
        <f t="shared" si="13"/>
        <v>8518.2999999999993</v>
      </c>
      <c r="U80" s="11">
        <f t="shared" si="6"/>
        <v>77.439090909090908</v>
      </c>
      <c r="V80" s="11">
        <f t="shared" si="7"/>
        <v>-2034.3680000000004</v>
      </c>
      <c r="W80" s="28">
        <f t="shared" si="8"/>
        <v>175.2</v>
      </c>
      <c r="X80" s="9">
        <f t="shared" si="14"/>
        <v>110</v>
      </c>
      <c r="Y80" s="28">
        <f t="shared" si="10"/>
        <v>-65.199999999999989</v>
      </c>
      <c r="Z80" s="9"/>
      <c r="AA80" s="9"/>
      <c r="AB80" s="9"/>
      <c r="AC80" s="375"/>
    </row>
    <row r="81" spans="1:29" ht="15">
      <c r="A81" s="10">
        <v>46077</v>
      </c>
      <c r="B81" s="9" t="s">
        <v>1465</v>
      </c>
      <c r="C81" s="376">
        <v>7190.1</v>
      </c>
      <c r="D81" s="9">
        <v>89</v>
      </c>
      <c r="E81" s="89"/>
      <c r="F81" s="9"/>
      <c r="G81" s="9"/>
      <c r="H81" s="13"/>
      <c r="I81" s="9" t="s">
        <v>11</v>
      </c>
      <c r="J81" s="9"/>
      <c r="K81" s="386" t="s">
        <v>1786</v>
      </c>
      <c r="L81" s="387">
        <v>45711</v>
      </c>
      <c r="M81" s="388">
        <f t="shared" si="0"/>
        <v>45711</v>
      </c>
      <c r="N81" s="389">
        <v>8793.89</v>
      </c>
      <c r="O81" s="390">
        <v>146</v>
      </c>
      <c r="P81" s="387">
        <v>46076</v>
      </c>
      <c r="Q81" s="391">
        <f t="shared" si="2"/>
        <v>46076</v>
      </c>
      <c r="R81" s="11">
        <f t="shared" si="3"/>
        <v>60.232123287671229</v>
      </c>
      <c r="S81" s="11">
        <f t="shared" si="12"/>
        <v>10552.668</v>
      </c>
      <c r="T81" s="11">
        <f t="shared" si="13"/>
        <v>7190.1</v>
      </c>
      <c r="U81" s="11">
        <f t="shared" si="6"/>
        <v>80.7876404494382</v>
      </c>
      <c r="V81" s="11">
        <f t="shared" si="7"/>
        <v>-3362.5679999999993</v>
      </c>
      <c r="W81" s="28">
        <f t="shared" si="8"/>
        <v>175.2</v>
      </c>
      <c r="X81" s="9">
        <f t="shared" si="14"/>
        <v>89</v>
      </c>
      <c r="Y81" s="28">
        <f t="shared" si="10"/>
        <v>-86.199999999999989</v>
      </c>
      <c r="Z81" s="9"/>
      <c r="AA81" s="9"/>
      <c r="AB81" s="9"/>
      <c r="AC81" s="375"/>
    </row>
    <row r="82" spans="1:29" ht="15">
      <c r="A82" s="10">
        <v>46078</v>
      </c>
      <c r="B82" s="9" t="s">
        <v>1465</v>
      </c>
      <c r="C82" s="376">
        <v>6876.9</v>
      </c>
      <c r="D82" s="9">
        <v>104</v>
      </c>
      <c r="E82" s="89"/>
      <c r="F82" s="9"/>
      <c r="G82" s="9"/>
      <c r="H82" s="13"/>
      <c r="I82" s="9" t="s">
        <v>11</v>
      </c>
      <c r="J82" s="9"/>
      <c r="K82" s="386" t="s">
        <v>1786</v>
      </c>
      <c r="L82" s="387">
        <v>45712</v>
      </c>
      <c r="M82" s="388">
        <f t="shared" si="0"/>
        <v>45712</v>
      </c>
      <c r="N82" s="389">
        <v>8793.89</v>
      </c>
      <c r="O82" s="390">
        <v>146</v>
      </c>
      <c r="P82" s="387">
        <v>46077</v>
      </c>
      <c r="Q82" s="391">
        <f t="shared" si="2"/>
        <v>46077</v>
      </c>
      <c r="R82" s="11">
        <f t="shared" si="3"/>
        <v>60.232123287671229</v>
      </c>
      <c r="S82" s="11">
        <f t="shared" si="12"/>
        <v>10552.668</v>
      </c>
      <c r="T82" s="11">
        <f t="shared" si="13"/>
        <v>6876.9</v>
      </c>
      <c r="U82" s="11">
        <f t="shared" si="6"/>
        <v>66.124038461538461</v>
      </c>
      <c r="V82" s="11">
        <f t="shared" si="7"/>
        <v>-3675.768</v>
      </c>
      <c r="W82" s="28">
        <f t="shared" si="8"/>
        <v>175.2</v>
      </c>
      <c r="X82" s="9">
        <f t="shared" si="14"/>
        <v>104</v>
      </c>
      <c r="Y82" s="28">
        <f t="shared" si="10"/>
        <v>-71.199999999999989</v>
      </c>
      <c r="Z82" s="9"/>
      <c r="AA82" s="9"/>
      <c r="AB82" s="9"/>
      <c r="AC82" s="375"/>
    </row>
    <row r="83" spans="1:29" ht="15">
      <c r="A83" s="10">
        <v>46079</v>
      </c>
      <c r="B83" s="9" t="s">
        <v>1465</v>
      </c>
      <c r="C83" s="376">
        <v>6263</v>
      </c>
      <c r="D83" s="9">
        <v>96</v>
      </c>
      <c r="E83" s="89"/>
      <c r="F83" s="9"/>
      <c r="G83" s="9"/>
      <c r="H83" s="13"/>
      <c r="I83" s="9" t="s">
        <v>11</v>
      </c>
      <c r="J83" s="9"/>
      <c r="K83" s="386" t="s">
        <v>1786</v>
      </c>
      <c r="L83" s="387">
        <v>45713</v>
      </c>
      <c r="M83" s="388">
        <f t="shared" si="0"/>
        <v>45713</v>
      </c>
      <c r="N83" s="389">
        <v>8793.89</v>
      </c>
      <c r="O83" s="390">
        <v>146</v>
      </c>
      <c r="P83" s="387">
        <v>46078</v>
      </c>
      <c r="Q83" s="391">
        <f t="shared" si="2"/>
        <v>46078</v>
      </c>
      <c r="R83" s="11">
        <f t="shared" si="3"/>
        <v>60.232123287671229</v>
      </c>
      <c r="S83" s="11">
        <f t="shared" si="12"/>
        <v>10552.668</v>
      </c>
      <c r="T83" s="11">
        <f t="shared" si="13"/>
        <v>6263</v>
      </c>
      <c r="U83" s="11">
        <f t="shared" si="6"/>
        <v>65.239583333333329</v>
      </c>
      <c r="V83" s="11">
        <f t="shared" si="7"/>
        <v>-4289.6679999999997</v>
      </c>
      <c r="W83" s="28">
        <f t="shared" si="8"/>
        <v>175.2</v>
      </c>
      <c r="X83" s="9">
        <f t="shared" si="14"/>
        <v>96</v>
      </c>
      <c r="Y83" s="28">
        <f t="shared" si="10"/>
        <v>-79.199999999999989</v>
      </c>
      <c r="Z83" s="9"/>
      <c r="AA83" s="9"/>
      <c r="AB83" s="9"/>
      <c r="AC83" s="375"/>
    </row>
    <row r="84" spans="1:29" ht="15">
      <c r="A84" s="10">
        <v>46080</v>
      </c>
      <c r="B84" s="9" t="s">
        <v>1465</v>
      </c>
      <c r="C84" s="376">
        <v>8763.2000000000007</v>
      </c>
      <c r="D84" s="9">
        <v>114</v>
      </c>
      <c r="E84" s="89"/>
      <c r="F84" s="9"/>
      <c r="G84" s="9"/>
      <c r="H84" s="13"/>
      <c r="I84" s="9" t="s">
        <v>11</v>
      </c>
      <c r="J84" s="9"/>
      <c r="K84" s="386" t="s">
        <v>1786</v>
      </c>
      <c r="L84" s="387">
        <v>45714</v>
      </c>
      <c r="M84" s="388">
        <f t="shared" si="0"/>
        <v>45714</v>
      </c>
      <c r="N84" s="389">
        <v>8793.89</v>
      </c>
      <c r="O84" s="390">
        <v>146</v>
      </c>
      <c r="P84" s="387">
        <v>46079</v>
      </c>
      <c r="Q84" s="391">
        <f t="shared" si="2"/>
        <v>46079</v>
      </c>
      <c r="R84" s="11">
        <f t="shared" si="3"/>
        <v>60.232123287671229</v>
      </c>
      <c r="S84" s="11">
        <f t="shared" si="12"/>
        <v>10552.668</v>
      </c>
      <c r="T84" s="11">
        <f t="shared" si="13"/>
        <v>8763.2000000000007</v>
      </c>
      <c r="U84" s="11">
        <f t="shared" si="6"/>
        <v>76.870175438596505</v>
      </c>
      <c r="V84" s="11">
        <f t="shared" si="7"/>
        <v>-1789.4679999999989</v>
      </c>
      <c r="W84" s="28">
        <f t="shared" si="8"/>
        <v>175.2</v>
      </c>
      <c r="X84" s="9">
        <f t="shared" si="14"/>
        <v>114</v>
      </c>
      <c r="Y84" s="28">
        <f t="shared" si="10"/>
        <v>-61.199999999999989</v>
      </c>
      <c r="Z84" s="9"/>
      <c r="AA84" s="9"/>
      <c r="AB84" s="9"/>
      <c r="AC84" s="375"/>
    </row>
    <row r="85" spans="1:29" ht="15">
      <c r="A85" s="10">
        <v>46081</v>
      </c>
      <c r="B85" s="9" t="s">
        <v>1465</v>
      </c>
      <c r="C85" s="376">
        <v>8318.7999999999993</v>
      </c>
      <c r="D85" s="9">
        <v>128</v>
      </c>
      <c r="E85" s="89"/>
      <c r="F85" s="9"/>
      <c r="G85" s="9"/>
      <c r="H85" s="13"/>
      <c r="I85" s="9" t="s">
        <v>11</v>
      </c>
      <c r="J85" s="9"/>
      <c r="K85" s="386" t="s">
        <v>1786</v>
      </c>
      <c r="L85" s="387">
        <v>45715</v>
      </c>
      <c r="M85" s="388">
        <f t="shared" si="0"/>
        <v>45715</v>
      </c>
      <c r="N85" s="389">
        <v>8793.89</v>
      </c>
      <c r="O85" s="390">
        <v>146</v>
      </c>
      <c r="P85" s="387">
        <v>46080</v>
      </c>
      <c r="Q85" s="391">
        <f t="shared" si="2"/>
        <v>46080</v>
      </c>
      <c r="R85" s="11">
        <f t="shared" si="3"/>
        <v>60.232123287671229</v>
      </c>
      <c r="S85" s="11">
        <f t="shared" si="12"/>
        <v>10552.668</v>
      </c>
      <c r="T85" s="11">
        <f t="shared" si="13"/>
        <v>8318.7999999999993</v>
      </c>
      <c r="U85" s="11">
        <f t="shared" si="6"/>
        <v>64.990624999999994</v>
      </c>
      <c r="V85" s="11">
        <f t="shared" si="7"/>
        <v>-2233.8680000000004</v>
      </c>
      <c r="W85" s="28">
        <f t="shared" si="8"/>
        <v>175.2</v>
      </c>
      <c r="X85" s="9">
        <f t="shared" si="14"/>
        <v>128</v>
      </c>
      <c r="Y85" s="28">
        <f t="shared" si="10"/>
        <v>-47.199999999999989</v>
      </c>
      <c r="Z85" s="9"/>
      <c r="AA85" s="9"/>
      <c r="AB85" s="9"/>
      <c r="AC85" s="375"/>
    </row>
    <row r="86" spans="1:29" ht="15">
      <c r="A86" s="10">
        <v>46082</v>
      </c>
      <c r="B86" s="9" t="s">
        <v>1465</v>
      </c>
      <c r="C86" s="376">
        <v>8625.5</v>
      </c>
      <c r="D86" s="9">
        <v>127</v>
      </c>
      <c r="E86" s="89"/>
      <c r="F86" s="9"/>
      <c r="G86" s="9"/>
      <c r="H86" s="13"/>
      <c r="I86" s="9" t="s">
        <v>11</v>
      </c>
      <c r="J86" s="9"/>
      <c r="K86" s="403" t="s">
        <v>1786</v>
      </c>
      <c r="L86" s="387">
        <v>45716</v>
      </c>
      <c r="M86" s="388">
        <f t="shared" si="0"/>
        <v>45716</v>
      </c>
      <c r="N86" s="389">
        <v>8793.89</v>
      </c>
      <c r="O86" s="390">
        <v>146</v>
      </c>
      <c r="P86" s="387">
        <v>46081</v>
      </c>
      <c r="Q86" s="391">
        <f t="shared" si="2"/>
        <v>46081</v>
      </c>
      <c r="R86" s="11">
        <f t="shared" si="3"/>
        <v>60.232123287671229</v>
      </c>
      <c r="S86" s="11">
        <f>N88*$Z$1</f>
        <v>10552.668</v>
      </c>
      <c r="T86" s="11">
        <f t="shared" si="13"/>
        <v>8625.5</v>
      </c>
      <c r="U86" s="11">
        <f t="shared" si="6"/>
        <v>67.917322834645674</v>
      </c>
      <c r="V86" s="11">
        <f t="shared" si="7"/>
        <v>-1927.1679999999997</v>
      </c>
      <c r="W86" s="28">
        <f t="shared" si="8"/>
        <v>175.2</v>
      </c>
      <c r="X86" s="9">
        <f t="shared" si="14"/>
        <v>127</v>
      </c>
      <c r="Y86" s="28">
        <f t="shared" si="10"/>
        <v>-48.199999999999989</v>
      </c>
      <c r="Z86" s="9"/>
      <c r="AA86" s="9"/>
      <c r="AB86" s="9"/>
      <c r="AC86" s="375"/>
    </row>
    <row r="87" spans="1:29" ht="15">
      <c r="A87" s="10">
        <v>46083</v>
      </c>
      <c r="B87" s="9" t="s">
        <v>1465</v>
      </c>
      <c r="C87" s="392">
        <v>8468.2000000000007</v>
      </c>
      <c r="D87" s="7">
        <v>123</v>
      </c>
      <c r="E87" s="393"/>
      <c r="F87" s="7"/>
      <c r="G87" s="7"/>
      <c r="H87" s="231"/>
      <c r="I87" s="9" t="s">
        <v>11</v>
      </c>
      <c r="J87" s="7"/>
      <c r="K87" s="404" t="s">
        <v>1593</v>
      </c>
      <c r="L87" s="404" t="s">
        <v>1578</v>
      </c>
      <c r="M87" s="405" t="str">
        <f t="shared" si="0"/>
        <v>TOTAL</v>
      </c>
      <c r="N87" s="186">
        <f t="shared" ref="N87:O87" si="15">SUM(N59:N86)</f>
        <v>246228.92000000016</v>
      </c>
      <c r="O87" s="406">
        <f t="shared" si="15"/>
        <v>4088</v>
      </c>
      <c r="P87" s="407" t="s">
        <v>1593</v>
      </c>
      <c r="Q87" s="408" t="str">
        <f t="shared" si="2"/>
        <v>FEVEREIRO</v>
      </c>
      <c r="R87" s="409">
        <f t="shared" si="3"/>
        <v>60.232123287671271</v>
      </c>
      <c r="S87" s="398">
        <f>N87*$Z$1</f>
        <v>295474.7040000002</v>
      </c>
      <c r="T87" s="409">
        <f>SUM(T59:T86)</f>
        <v>221943.35</v>
      </c>
      <c r="U87" s="11">
        <f t="shared" si="6"/>
        <v>1804.4174796747968</v>
      </c>
      <c r="V87" s="398">
        <f t="shared" si="7"/>
        <v>-73531.354000000196</v>
      </c>
      <c r="W87" s="410">
        <f t="shared" si="8"/>
        <v>4905.5999999999995</v>
      </c>
      <c r="X87" s="9">
        <f t="shared" si="14"/>
        <v>123</v>
      </c>
      <c r="Y87" s="410">
        <f t="shared" si="10"/>
        <v>-4782.5999999999995</v>
      </c>
      <c r="Z87" s="7"/>
      <c r="AA87" s="7"/>
      <c r="AB87" s="7"/>
      <c r="AC87" s="401"/>
    </row>
    <row r="88" spans="1:29" ht="15">
      <c r="A88" s="10">
        <v>46084</v>
      </c>
      <c r="B88" s="9" t="s">
        <v>1465</v>
      </c>
      <c r="C88" s="376">
        <v>8178.6</v>
      </c>
      <c r="D88" s="9">
        <v>114</v>
      </c>
      <c r="E88" s="89"/>
      <c r="F88" s="9"/>
      <c r="G88" s="9"/>
      <c r="H88" s="13"/>
      <c r="I88" s="9" t="s">
        <v>11</v>
      </c>
      <c r="J88" s="9"/>
      <c r="K88" s="386" t="s">
        <v>1786</v>
      </c>
      <c r="L88" s="387">
        <v>45717</v>
      </c>
      <c r="M88" s="388">
        <f t="shared" si="0"/>
        <v>45717</v>
      </c>
      <c r="N88" s="389">
        <v>8793.89</v>
      </c>
      <c r="O88" s="390">
        <v>146</v>
      </c>
      <c r="P88" s="387">
        <v>46082</v>
      </c>
      <c r="Q88" s="391">
        <f t="shared" si="2"/>
        <v>46082</v>
      </c>
      <c r="R88" s="11">
        <f t="shared" si="3"/>
        <v>60.232123287671229</v>
      </c>
      <c r="S88" s="11">
        <f t="shared" ref="S88:S117" si="16">N89*$Z$1</f>
        <v>10552.668</v>
      </c>
      <c r="T88" s="11">
        <f>C86</f>
        <v>8625.5</v>
      </c>
      <c r="U88" s="11">
        <f t="shared" si="6"/>
        <v>75.662280701754383</v>
      </c>
      <c r="V88" s="11">
        <f t="shared" si="7"/>
        <v>-1927.1679999999997</v>
      </c>
      <c r="W88" s="28">
        <f t="shared" si="8"/>
        <v>175.2</v>
      </c>
      <c r="X88" s="9">
        <f t="shared" si="14"/>
        <v>114</v>
      </c>
      <c r="Y88" s="28">
        <f t="shared" si="10"/>
        <v>-61.199999999999989</v>
      </c>
      <c r="Z88" s="9"/>
      <c r="AA88" s="9"/>
      <c r="AB88" s="9"/>
      <c r="AC88" s="375"/>
    </row>
    <row r="89" spans="1:29" ht="15">
      <c r="A89" s="10">
        <v>46085</v>
      </c>
      <c r="B89" s="9" t="s">
        <v>1465</v>
      </c>
      <c r="C89" s="376">
        <v>8233.7000000000007</v>
      </c>
      <c r="D89" s="9">
        <v>129</v>
      </c>
      <c r="E89" s="89"/>
      <c r="F89" s="9"/>
      <c r="G89" s="9"/>
      <c r="H89" s="13"/>
      <c r="I89" s="9" t="s">
        <v>11</v>
      </c>
      <c r="J89" s="9"/>
      <c r="K89" s="386" t="s">
        <v>1786</v>
      </c>
      <c r="L89" s="387">
        <v>45718</v>
      </c>
      <c r="M89" s="388">
        <f t="shared" si="0"/>
        <v>45718</v>
      </c>
      <c r="N89" s="389">
        <v>8793.89</v>
      </c>
      <c r="O89" s="390">
        <v>146</v>
      </c>
      <c r="P89" s="387">
        <v>46083</v>
      </c>
      <c r="Q89" s="391">
        <f t="shared" si="2"/>
        <v>46083</v>
      </c>
      <c r="R89" s="11">
        <f t="shared" si="3"/>
        <v>60.232123287671229</v>
      </c>
      <c r="S89" s="11">
        <f t="shared" si="16"/>
        <v>10552.668</v>
      </c>
      <c r="T89" s="11">
        <f t="shared" ref="T89:T118" si="17">C89</f>
        <v>8233.7000000000007</v>
      </c>
      <c r="U89" s="11">
        <f t="shared" si="6"/>
        <v>63.827131782945742</v>
      </c>
      <c r="V89" s="11">
        <f t="shared" si="7"/>
        <v>-2318.9679999999989</v>
      </c>
      <c r="W89" s="28">
        <f t="shared" si="8"/>
        <v>175.2</v>
      </c>
      <c r="X89" s="9">
        <f t="shared" si="14"/>
        <v>129</v>
      </c>
      <c r="Y89" s="28">
        <f t="shared" si="10"/>
        <v>-46.199999999999989</v>
      </c>
      <c r="Z89" s="9"/>
      <c r="AA89" s="9"/>
      <c r="AB89" s="9"/>
      <c r="AC89" s="375"/>
    </row>
    <row r="90" spans="1:29" ht="15">
      <c r="A90" s="10">
        <v>46086</v>
      </c>
      <c r="B90" s="9" t="s">
        <v>1465</v>
      </c>
      <c r="C90" s="376">
        <v>8985.2999999999993</v>
      </c>
      <c r="D90" s="9">
        <v>123</v>
      </c>
      <c r="E90" s="89"/>
      <c r="F90" s="9"/>
      <c r="G90" s="9"/>
      <c r="H90" s="13"/>
      <c r="I90" s="9" t="s">
        <v>11</v>
      </c>
      <c r="J90" s="9"/>
      <c r="K90" s="386" t="s">
        <v>1786</v>
      </c>
      <c r="L90" s="387">
        <v>45719</v>
      </c>
      <c r="M90" s="388">
        <f t="shared" si="0"/>
        <v>45719</v>
      </c>
      <c r="N90" s="389">
        <v>8793.89</v>
      </c>
      <c r="O90" s="390">
        <v>146</v>
      </c>
      <c r="P90" s="387">
        <v>46084</v>
      </c>
      <c r="Q90" s="391">
        <f t="shared" si="2"/>
        <v>46084</v>
      </c>
      <c r="R90" s="11">
        <f t="shared" si="3"/>
        <v>60.232123287671229</v>
      </c>
      <c r="S90" s="11">
        <f t="shared" si="16"/>
        <v>10552.668</v>
      </c>
      <c r="T90" s="11">
        <f t="shared" si="17"/>
        <v>8985.2999999999993</v>
      </c>
      <c r="U90" s="11">
        <f t="shared" si="6"/>
        <v>73.051219512195118</v>
      </c>
      <c r="V90" s="11">
        <f t="shared" si="7"/>
        <v>-1567.3680000000004</v>
      </c>
      <c r="W90" s="28">
        <f t="shared" si="8"/>
        <v>175.2</v>
      </c>
      <c r="X90" s="9">
        <f t="shared" si="14"/>
        <v>123</v>
      </c>
      <c r="Y90" s="28">
        <f t="shared" si="10"/>
        <v>-52.199999999999989</v>
      </c>
      <c r="Z90" s="9"/>
      <c r="AA90" s="9"/>
      <c r="AB90" s="9"/>
      <c r="AC90" s="375"/>
    </row>
    <row r="91" spans="1:29" ht="15">
      <c r="A91" s="10">
        <v>46087</v>
      </c>
      <c r="B91" s="9" t="s">
        <v>1465</v>
      </c>
      <c r="C91" s="376">
        <v>9223</v>
      </c>
      <c r="D91" s="9">
        <v>142</v>
      </c>
      <c r="E91" s="89"/>
      <c r="F91" s="9"/>
      <c r="G91" s="9"/>
      <c r="H91" s="13"/>
      <c r="I91" s="9" t="s">
        <v>11</v>
      </c>
      <c r="J91" s="9"/>
      <c r="K91" s="386" t="s">
        <v>1786</v>
      </c>
      <c r="L91" s="387">
        <v>45720</v>
      </c>
      <c r="M91" s="388">
        <f t="shared" si="0"/>
        <v>45720</v>
      </c>
      <c r="N91" s="389">
        <v>8793.89</v>
      </c>
      <c r="O91" s="390">
        <v>146</v>
      </c>
      <c r="P91" s="387">
        <v>46085</v>
      </c>
      <c r="Q91" s="391">
        <f t="shared" si="2"/>
        <v>46085</v>
      </c>
      <c r="R91" s="11">
        <f t="shared" si="3"/>
        <v>60.232123287671229</v>
      </c>
      <c r="S91" s="11">
        <f t="shared" si="16"/>
        <v>10552.668</v>
      </c>
      <c r="T91" s="11">
        <f t="shared" si="17"/>
        <v>9223</v>
      </c>
      <c r="U91" s="11">
        <f t="shared" si="6"/>
        <v>64.950704225352112</v>
      </c>
      <c r="V91" s="11">
        <f t="shared" si="7"/>
        <v>-1329.6679999999997</v>
      </c>
      <c r="W91" s="28">
        <f t="shared" si="8"/>
        <v>175.2</v>
      </c>
      <c r="X91" s="9">
        <f t="shared" si="14"/>
        <v>142</v>
      </c>
      <c r="Y91" s="28">
        <f t="shared" si="10"/>
        <v>-33.199999999999989</v>
      </c>
      <c r="Z91" s="9"/>
      <c r="AA91" s="9"/>
      <c r="AB91" s="9"/>
      <c r="AC91" s="375"/>
    </row>
    <row r="92" spans="1:29" ht="15">
      <c r="A92" s="10">
        <v>46088</v>
      </c>
      <c r="B92" s="9" t="s">
        <v>1465</v>
      </c>
      <c r="C92" s="376">
        <v>5463.4</v>
      </c>
      <c r="D92" s="9">
        <v>87</v>
      </c>
      <c r="E92" s="89"/>
      <c r="F92" s="9"/>
      <c r="G92" s="9"/>
      <c r="H92" s="13"/>
      <c r="I92" s="9" t="s">
        <v>11</v>
      </c>
      <c r="J92" s="9"/>
      <c r="K92" s="386" t="s">
        <v>1786</v>
      </c>
      <c r="L92" s="387">
        <v>45721</v>
      </c>
      <c r="M92" s="388">
        <f t="shared" si="0"/>
        <v>45721</v>
      </c>
      <c r="N92" s="389">
        <v>8793.89</v>
      </c>
      <c r="O92" s="390">
        <v>146</v>
      </c>
      <c r="P92" s="387">
        <v>46086</v>
      </c>
      <c r="Q92" s="391">
        <f t="shared" si="2"/>
        <v>46086</v>
      </c>
      <c r="R92" s="11">
        <f t="shared" si="3"/>
        <v>60.232123287671229</v>
      </c>
      <c r="S92" s="11">
        <f t="shared" si="16"/>
        <v>10552.668</v>
      </c>
      <c r="T92" s="11">
        <f t="shared" si="17"/>
        <v>5463.4</v>
      </c>
      <c r="U92" s="11">
        <f t="shared" si="6"/>
        <v>62.797701149425286</v>
      </c>
      <c r="V92" s="11">
        <f t="shared" si="7"/>
        <v>-5089.268</v>
      </c>
      <c r="W92" s="28">
        <f t="shared" si="8"/>
        <v>175.2</v>
      </c>
      <c r="X92" s="9">
        <f t="shared" si="14"/>
        <v>87</v>
      </c>
      <c r="Y92" s="28">
        <f t="shared" si="10"/>
        <v>-88.199999999999989</v>
      </c>
      <c r="Z92" s="9"/>
      <c r="AA92" s="9"/>
      <c r="AB92" s="9"/>
      <c r="AC92" s="375"/>
    </row>
    <row r="93" spans="1:29" ht="15">
      <c r="A93" s="10">
        <v>46089</v>
      </c>
      <c r="B93" s="9" t="s">
        <v>1465</v>
      </c>
      <c r="C93" s="376">
        <v>6885</v>
      </c>
      <c r="D93" s="9">
        <v>107</v>
      </c>
      <c r="E93" s="89"/>
      <c r="F93" s="9"/>
      <c r="G93" s="9"/>
      <c r="H93" s="13"/>
      <c r="I93" s="9" t="s">
        <v>11</v>
      </c>
      <c r="J93" s="9"/>
      <c r="K93" s="386" t="s">
        <v>1786</v>
      </c>
      <c r="L93" s="387">
        <v>45722</v>
      </c>
      <c r="M93" s="388">
        <f t="shared" si="0"/>
        <v>45722</v>
      </c>
      <c r="N93" s="389">
        <v>8793.89</v>
      </c>
      <c r="O93" s="390">
        <v>146</v>
      </c>
      <c r="P93" s="387">
        <v>46087</v>
      </c>
      <c r="Q93" s="391">
        <f t="shared" si="2"/>
        <v>46087</v>
      </c>
      <c r="R93" s="11">
        <f t="shared" si="3"/>
        <v>60.232123287671229</v>
      </c>
      <c r="S93" s="11">
        <f t="shared" si="16"/>
        <v>10552.668</v>
      </c>
      <c r="T93" s="11">
        <f t="shared" si="17"/>
        <v>6885</v>
      </c>
      <c r="U93" s="11">
        <f t="shared" si="6"/>
        <v>64.345794392523359</v>
      </c>
      <c r="V93" s="11">
        <f t="shared" si="7"/>
        <v>-3667.6679999999997</v>
      </c>
      <c r="W93" s="28">
        <f t="shared" si="8"/>
        <v>175.2</v>
      </c>
      <c r="X93" s="9">
        <f t="shared" si="14"/>
        <v>107</v>
      </c>
      <c r="Y93" s="28">
        <f t="shared" si="10"/>
        <v>-68.199999999999989</v>
      </c>
      <c r="Z93" s="9"/>
      <c r="AA93" s="9"/>
      <c r="AB93" s="9"/>
      <c r="AC93" s="375"/>
    </row>
    <row r="94" spans="1:29" ht="15">
      <c r="A94" s="10">
        <v>46090</v>
      </c>
      <c r="B94" s="9" t="s">
        <v>1465</v>
      </c>
      <c r="C94" s="376">
        <v>9214.9</v>
      </c>
      <c r="D94" s="9">
        <v>135</v>
      </c>
      <c r="E94" s="89"/>
      <c r="F94" s="9"/>
      <c r="G94" s="9"/>
      <c r="H94" s="13"/>
      <c r="I94" s="9" t="s">
        <v>11</v>
      </c>
      <c r="J94" s="9"/>
      <c r="K94" s="386" t="s">
        <v>1786</v>
      </c>
      <c r="L94" s="387">
        <v>45723</v>
      </c>
      <c r="M94" s="388">
        <f t="shared" si="0"/>
        <v>45723</v>
      </c>
      <c r="N94" s="389">
        <v>8793.89</v>
      </c>
      <c r="O94" s="390">
        <v>146</v>
      </c>
      <c r="P94" s="387">
        <v>46088</v>
      </c>
      <c r="Q94" s="391">
        <f t="shared" si="2"/>
        <v>46088</v>
      </c>
      <c r="R94" s="11">
        <f t="shared" si="3"/>
        <v>60.232123287671229</v>
      </c>
      <c r="S94" s="11">
        <f t="shared" si="16"/>
        <v>10552.668</v>
      </c>
      <c r="T94" s="11">
        <f t="shared" si="17"/>
        <v>9214.9</v>
      </c>
      <c r="U94" s="11">
        <f t="shared" si="6"/>
        <v>68.258518518518514</v>
      </c>
      <c r="V94" s="11">
        <f t="shared" si="7"/>
        <v>-1337.768</v>
      </c>
      <c r="W94" s="28">
        <f t="shared" si="8"/>
        <v>175.2</v>
      </c>
      <c r="X94" s="9">
        <f t="shared" si="14"/>
        <v>135</v>
      </c>
      <c r="Y94" s="28">
        <f t="shared" si="10"/>
        <v>-40.199999999999989</v>
      </c>
      <c r="Z94" s="9"/>
      <c r="AA94" s="9"/>
      <c r="AB94" s="9"/>
      <c r="AC94" s="375"/>
    </row>
    <row r="95" spans="1:29" ht="15">
      <c r="A95" s="10">
        <v>46091</v>
      </c>
      <c r="B95" s="9" t="s">
        <v>1465</v>
      </c>
      <c r="C95" s="376">
        <v>6373</v>
      </c>
      <c r="D95" s="9">
        <v>111</v>
      </c>
      <c r="E95" s="89"/>
      <c r="F95" s="9"/>
      <c r="G95" s="9"/>
      <c r="H95" s="13"/>
      <c r="I95" s="9" t="s">
        <v>11</v>
      </c>
      <c r="J95" s="9"/>
      <c r="K95" s="386" t="s">
        <v>1786</v>
      </c>
      <c r="L95" s="387">
        <v>45724</v>
      </c>
      <c r="M95" s="388">
        <f t="shared" si="0"/>
        <v>45724</v>
      </c>
      <c r="N95" s="389">
        <v>8793.89</v>
      </c>
      <c r="O95" s="390">
        <v>146</v>
      </c>
      <c r="P95" s="387">
        <v>46089</v>
      </c>
      <c r="Q95" s="391">
        <f t="shared" si="2"/>
        <v>46089</v>
      </c>
      <c r="R95" s="11">
        <f t="shared" si="3"/>
        <v>60.232123287671229</v>
      </c>
      <c r="S95" s="11">
        <f t="shared" si="16"/>
        <v>10552.668</v>
      </c>
      <c r="T95" s="11">
        <f t="shared" si="17"/>
        <v>6373</v>
      </c>
      <c r="U95" s="11">
        <f t="shared" si="6"/>
        <v>57.414414414414416</v>
      </c>
      <c r="V95" s="11">
        <f t="shared" si="7"/>
        <v>-4179.6679999999997</v>
      </c>
      <c r="W95" s="28">
        <f t="shared" si="8"/>
        <v>175.2</v>
      </c>
      <c r="X95" s="9">
        <f t="shared" si="14"/>
        <v>111</v>
      </c>
      <c r="Y95" s="28">
        <f t="shared" si="10"/>
        <v>-64.199999999999989</v>
      </c>
      <c r="Z95" s="9"/>
      <c r="AA95" s="9"/>
      <c r="AB95" s="9"/>
      <c r="AC95" s="375"/>
    </row>
    <row r="96" spans="1:29" ht="15">
      <c r="A96" s="10">
        <v>46092</v>
      </c>
      <c r="B96" s="9" t="s">
        <v>1465</v>
      </c>
      <c r="C96" s="376">
        <v>9033.5</v>
      </c>
      <c r="D96" s="9">
        <v>144</v>
      </c>
      <c r="E96" s="89"/>
      <c r="F96" s="9"/>
      <c r="G96" s="9"/>
      <c r="H96" s="13"/>
      <c r="I96" s="9" t="s">
        <v>11</v>
      </c>
      <c r="J96" s="9"/>
      <c r="K96" s="386" t="s">
        <v>1786</v>
      </c>
      <c r="L96" s="387">
        <v>45725</v>
      </c>
      <c r="M96" s="388">
        <f t="shared" si="0"/>
        <v>45725</v>
      </c>
      <c r="N96" s="389">
        <v>8793.89</v>
      </c>
      <c r="O96" s="390">
        <v>146</v>
      </c>
      <c r="P96" s="387">
        <v>46090</v>
      </c>
      <c r="Q96" s="391">
        <f t="shared" si="2"/>
        <v>46090</v>
      </c>
      <c r="R96" s="11">
        <f t="shared" si="3"/>
        <v>60.232123287671229</v>
      </c>
      <c r="S96" s="11">
        <f t="shared" si="16"/>
        <v>10552.668</v>
      </c>
      <c r="T96" s="11">
        <f t="shared" si="17"/>
        <v>9033.5</v>
      </c>
      <c r="U96" s="11">
        <f t="shared" si="6"/>
        <v>62.732638888888886</v>
      </c>
      <c r="V96" s="11">
        <f t="shared" si="7"/>
        <v>-1519.1679999999997</v>
      </c>
      <c r="W96" s="28">
        <f t="shared" si="8"/>
        <v>175.2</v>
      </c>
      <c r="X96" s="9">
        <f t="shared" si="14"/>
        <v>144</v>
      </c>
      <c r="Y96" s="28">
        <f t="shared" si="10"/>
        <v>-31.199999999999989</v>
      </c>
      <c r="Z96" s="9"/>
      <c r="AA96" s="9"/>
      <c r="AB96" s="9"/>
      <c r="AC96" s="375"/>
    </row>
    <row r="97" spans="1:29" ht="15">
      <c r="A97" s="10">
        <v>46093</v>
      </c>
      <c r="B97" s="9" t="s">
        <v>1465</v>
      </c>
      <c r="C97" s="376">
        <v>9031.9</v>
      </c>
      <c r="D97" s="9">
        <v>141</v>
      </c>
      <c r="E97" s="89"/>
      <c r="F97" s="9"/>
      <c r="G97" s="9"/>
      <c r="H97" s="13"/>
      <c r="I97" s="9" t="s">
        <v>11</v>
      </c>
      <c r="J97" s="9"/>
      <c r="K97" s="386" t="s">
        <v>1786</v>
      </c>
      <c r="L97" s="387">
        <v>45726</v>
      </c>
      <c r="M97" s="388">
        <f t="shared" si="0"/>
        <v>45726</v>
      </c>
      <c r="N97" s="389">
        <v>8793.89</v>
      </c>
      <c r="O97" s="390">
        <v>146</v>
      </c>
      <c r="P97" s="387">
        <v>46091</v>
      </c>
      <c r="Q97" s="391">
        <f t="shared" si="2"/>
        <v>46091</v>
      </c>
      <c r="R97" s="11">
        <f t="shared" si="3"/>
        <v>60.232123287671229</v>
      </c>
      <c r="S97" s="11">
        <f t="shared" si="16"/>
        <v>10552.668</v>
      </c>
      <c r="T97" s="11">
        <f t="shared" si="17"/>
        <v>9031.9</v>
      </c>
      <c r="U97" s="11">
        <f t="shared" si="6"/>
        <v>64.05602836879433</v>
      </c>
      <c r="V97" s="11">
        <f t="shared" si="7"/>
        <v>-1520.768</v>
      </c>
      <c r="W97" s="28">
        <f t="shared" si="8"/>
        <v>175.2</v>
      </c>
      <c r="X97" s="9">
        <f t="shared" si="14"/>
        <v>141</v>
      </c>
      <c r="Y97" s="28">
        <f t="shared" si="10"/>
        <v>-34.199999999999989</v>
      </c>
      <c r="Z97" s="9"/>
      <c r="AA97" s="9"/>
      <c r="AB97" s="9"/>
      <c r="AC97" s="375"/>
    </row>
    <row r="98" spans="1:29" ht="15">
      <c r="A98" s="10">
        <v>46094</v>
      </c>
      <c r="B98" s="9" t="s">
        <v>1465</v>
      </c>
      <c r="C98" s="376">
        <v>9839.1</v>
      </c>
      <c r="D98" s="9">
        <v>142</v>
      </c>
      <c r="E98" s="89"/>
      <c r="F98" s="9"/>
      <c r="G98" s="9"/>
      <c r="H98" s="13"/>
      <c r="I98" s="9" t="s">
        <v>11</v>
      </c>
      <c r="J98" s="9"/>
      <c r="K98" s="386" t="s">
        <v>1786</v>
      </c>
      <c r="L98" s="387">
        <v>45727</v>
      </c>
      <c r="M98" s="388">
        <f t="shared" si="0"/>
        <v>45727</v>
      </c>
      <c r="N98" s="389">
        <v>8793.89</v>
      </c>
      <c r="O98" s="390">
        <v>146</v>
      </c>
      <c r="P98" s="387">
        <v>46092</v>
      </c>
      <c r="Q98" s="391">
        <f t="shared" si="2"/>
        <v>46092</v>
      </c>
      <c r="R98" s="11">
        <f t="shared" si="3"/>
        <v>60.232123287671229</v>
      </c>
      <c r="S98" s="11">
        <f t="shared" si="16"/>
        <v>10552.668</v>
      </c>
      <c r="T98" s="11">
        <f t="shared" si="17"/>
        <v>9839.1</v>
      </c>
      <c r="U98" s="11">
        <f t="shared" si="6"/>
        <v>69.289436619718316</v>
      </c>
      <c r="V98" s="11">
        <f t="shared" si="7"/>
        <v>-713.5679999999993</v>
      </c>
      <c r="W98" s="28">
        <f t="shared" si="8"/>
        <v>175.2</v>
      </c>
      <c r="X98" s="9">
        <f t="shared" si="14"/>
        <v>142</v>
      </c>
      <c r="Y98" s="28">
        <f t="shared" si="10"/>
        <v>-33.199999999999989</v>
      </c>
      <c r="Z98" s="9"/>
      <c r="AA98" s="9"/>
      <c r="AB98" s="9"/>
      <c r="AC98" s="375"/>
    </row>
    <row r="99" spans="1:29" ht="15">
      <c r="A99" s="10">
        <v>46095</v>
      </c>
      <c r="B99" s="9" t="s">
        <v>1465</v>
      </c>
      <c r="C99" s="376">
        <v>7518.9</v>
      </c>
      <c r="D99" s="9">
        <v>132</v>
      </c>
      <c r="E99" s="89"/>
      <c r="F99" s="9"/>
      <c r="G99" s="9"/>
      <c r="H99" s="13"/>
      <c r="I99" s="9" t="s">
        <v>11</v>
      </c>
      <c r="J99" s="9"/>
      <c r="K99" s="386" t="s">
        <v>1786</v>
      </c>
      <c r="L99" s="387">
        <v>45728</v>
      </c>
      <c r="M99" s="388">
        <f t="shared" si="0"/>
        <v>45728</v>
      </c>
      <c r="N99" s="389">
        <v>8793.89</v>
      </c>
      <c r="O99" s="390">
        <v>146</v>
      </c>
      <c r="P99" s="387">
        <v>46093</v>
      </c>
      <c r="Q99" s="391">
        <f t="shared" si="2"/>
        <v>46093</v>
      </c>
      <c r="R99" s="11">
        <f t="shared" si="3"/>
        <v>60.232123287671229</v>
      </c>
      <c r="S99" s="11">
        <f t="shared" si="16"/>
        <v>10552.668</v>
      </c>
      <c r="T99" s="11">
        <f t="shared" si="17"/>
        <v>7518.9</v>
      </c>
      <c r="U99" s="11">
        <f t="shared" si="6"/>
        <v>56.961363636363636</v>
      </c>
      <c r="V99" s="11">
        <f t="shared" si="7"/>
        <v>-3033.768</v>
      </c>
      <c r="W99" s="28">
        <f t="shared" si="8"/>
        <v>175.2</v>
      </c>
      <c r="X99" s="9">
        <f t="shared" si="14"/>
        <v>132</v>
      </c>
      <c r="Y99" s="28">
        <f t="shared" si="10"/>
        <v>-43.199999999999989</v>
      </c>
      <c r="Z99" s="9"/>
      <c r="AA99" s="9"/>
      <c r="AB99" s="9"/>
      <c r="AC99" s="375"/>
    </row>
    <row r="100" spans="1:29" ht="15">
      <c r="A100" s="10">
        <v>46096</v>
      </c>
      <c r="B100" s="9" t="s">
        <v>1465</v>
      </c>
      <c r="C100" s="376">
        <v>8146.3</v>
      </c>
      <c r="D100" s="9">
        <v>128</v>
      </c>
      <c r="E100" s="89"/>
      <c r="F100" s="9"/>
      <c r="G100" s="9"/>
      <c r="H100" s="13"/>
      <c r="I100" s="9" t="s">
        <v>11</v>
      </c>
      <c r="J100" s="9"/>
      <c r="K100" s="386" t="s">
        <v>1786</v>
      </c>
      <c r="L100" s="387">
        <v>45729</v>
      </c>
      <c r="M100" s="388">
        <f t="shared" si="0"/>
        <v>45729</v>
      </c>
      <c r="N100" s="389">
        <v>8793.89</v>
      </c>
      <c r="O100" s="390">
        <v>146</v>
      </c>
      <c r="P100" s="387">
        <v>46094</v>
      </c>
      <c r="Q100" s="391">
        <f t="shared" si="2"/>
        <v>46094</v>
      </c>
      <c r="R100" s="11">
        <f t="shared" si="3"/>
        <v>60.232123287671229</v>
      </c>
      <c r="S100" s="11">
        <f t="shared" si="16"/>
        <v>10552.668</v>
      </c>
      <c r="T100" s="11">
        <f t="shared" si="17"/>
        <v>8146.3</v>
      </c>
      <c r="U100" s="11">
        <f t="shared" si="6"/>
        <v>63.642968750000001</v>
      </c>
      <c r="V100" s="11">
        <f t="shared" si="7"/>
        <v>-2406.3679999999995</v>
      </c>
      <c r="W100" s="28">
        <f t="shared" si="8"/>
        <v>175.2</v>
      </c>
      <c r="X100" s="9">
        <f t="shared" si="14"/>
        <v>128</v>
      </c>
      <c r="Y100" s="28">
        <f t="shared" si="10"/>
        <v>-47.199999999999989</v>
      </c>
      <c r="Z100" s="9"/>
      <c r="AA100" s="9"/>
      <c r="AB100" s="9"/>
      <c r="AC100" s="375"/>
    </row>
    <row r="101" spans="1:29" ht="15">
      <c r="A101" s="10">
        <v>46097</v>
      </c>
      <c r="B101" s="9" t="s">
        <v>1465</v>
      </c>
      <c r="C101" s="376">
        <v>8263.6</v>
      </c>
      <c r="D101" s="9">
        <v>132</v>
      </c>
      <c r="E101" s="89"/>
      <c r="F101" s="9"/>
      <c r="G101" s="9"/>
      <c r="H101" s="13"/>
      <c r="I101" s="9" t="s">
        <v>11</v>
      </c>
      <c r="J101" s="9"/>
      <c r="K101" s="386" t="s">
        <v>1786</v>
      </c>
      <c r="L101" s="387">
        <v>45730</v>
      </c>
      <c r="M101" s="388">
        <f t="shared" si="0"/>
        <v>45730</v>
      </c>
      <c r="N101" s="389">
        <v>8793.89</v>
      </c>
      <c r="O101" s="390">
        <v>146</v>
      </c>
      <c r="P101" s="387">
        <v>46095</v>
      </c>
      <c r="Q101" s="391">
        <f t="shared" si="2"/>
        <v>46095</v>
      </c>
      <c r="R101" s="11">
        <f t="shared" si="3"/>
        <v>60.232123287671229</v>
      </c>
      <c r="S101" s="11">
        <f t="shared" si="16"/>
        <v>10552.668</v>
      </c>
      <c r="T101" s="11">
        <f t="shared" si="17"/>
        <v>8263.6</v>
      </c>
      <c r="U101" s="11">
        <f t="shared" si="6"/>
        <v>62.603030303030309</v>
      </c>
      <c r="V101" s="11">
        <f t="shared" si="7"/>
        <v>-2289.0679999999993</v>
      </c>
      <c r="W101" s="28">
        <f t="shared" si="8"/>
        <v>175.2</v>
      </c>
      <c r="X101" s="9">
        <f t="shared" si="14"/>
        <v>132</v>
      </c>
      <c r="Y101" s="28">
        <f t="shared" si="10"/>
        <v>-43.199999999999989</v>
      </c>
      <c r="Z101" s="9"/>
      <c r="AA101" s="9"/>
      <c r="AB101" s="9"/>
      <c r="AC101" s="375"/>
    </row>
    <row r="102" spans="1:29" ht="15">
      <c r="A102" s="10">
        <v>46098</v>
      </c>
      <c r="B102" s="9" t="s">
        <v>1465</v>
      </c>
      <c r="C102" s="376">
        <v>7772.9</v>
      </c>
      <c r="D102" s="9">
        <v>118</v>
      </c>
      <c r="E102" s="89"/>
      <c r="F102" s="9"/>
      <c r="G102" s="9"/>
      <c r="H102" s="13"/>
      <c r="I102" s="9" t="s">
        <v>11</v>
      </c>
      <c r="J102" s="9"/>
      <c r="K102" s="386" t="s">
        <v>1786</v>
      </c>
      <c r="L102" s="387">
        <v>45731</v>
      </c>
      <c r="M102" s="388">
        <f t="shared" si="0"/>
        <v>45731</v>
      </c>
      <c r="N102" s="389">
        <v>8793.89</v>
      </c>
      <c r="O102" s="390">
        <v>146</v>
      </c>
      <c r="P102" s="387">
        <v>46096</v>
      </c>
      <c r="Q102" s="391">
        <f t="shared" si="2"/>
        <v>46096</v>
      </c>
      <c r="R102" s="11">
        <f t="shared" si="3"/>
        <v>60.232123287671229</v>
      </c>
      <c r="S102" s="11">
        <f t="shared" si="16"/>
        <v>10552.668</v>
      </c>
      <c r="T102" s="11">
        <f t="shared" si="17"/>
        <v>7772.9</v>
      </c>
      <c r="U102" s="11">
        <f t="shared" si="6"/>
        <v>65.872033898305077</v>
      </c>
      <c r="V102" s="11">
        <f t="shared" si="7"/>
        <v>-2779.768</v>
      </c>
      <c r="W102" s="28">
        <f t="shared" si="8"/>
        <v>175.2</v>
      </c>
      <c r="X102" s="9">
        <f t="shared" si="14"/>
        <v>118</v>
      </c>
      <c r="Y102" s="28">
        <f t="shared" si="10"/>
        <v>-57.199999999999989</v>
      </c>
      <c r="Z102" s="9"/>
      <c r="AA102" s="9"/>
      <c r="AB102" s="9"/>
      <c r="AC102" s="375"/>
    </row>
    <row r="103" spans="1:29" ht="15">
      <c r="A103" s="9" t="s">
        <v>1787</v>
      </c>
      <c r="B103" s="9" t="s">
        <v>1465</v>
      </c>
      <c r="C103" s="376">
        <v>8448</v>
      </c>
      <c r="D103" s="9">
        <v>130</v>
      </c>
      <c r="E103" s="89"/>
      <c r="F103" s="9"/>
      <c r="G103" s="9"/>
      <c r="H103" s="13"/>
      <c r="I103" s="9" t="s">
        <v>11</v>
      </c>
      <c r="J103" s="9"/>
      <c r="K103" s="386" t="s">
        <v>1786</v>
      </c>
      <c r="L103" s="387">
        <v>45732</v>
      </c>
      <c r="M103" s="388">
        <f t="shared" si="0"/>
        <v>45732</v>
      </c>
      <c r="N103" s="389">
        <v>8793.89</v>
      </c>
      <c r="O103" s="390">
        <v>146</v>
      </c>
      <c r="P103" s="387">
        <v>46097</v>
      </c>
      <c r="Q103" s="391">
        <f t="shared" si="2"/>
        <v>46097</v>
      </c>
      <c r="R103" s="11">
        <f t="shared" si="3"/>
        <v>60.232123287671229</v>
      </c>
      <c r="S103" s="11">
        <f t="shared" si="16"/>
        <v>10552.668</v>
      </c>
      <c r="T103" s="11">
        <f t="shared" si="17"/>
        <v>8448</v>
      </c>
      <c r="U103" s="11">
        <f t="shared" si="6"/>
        <v>64.984615384615381</v>
      </c>
      <c r="V103" s="11">
        <f t="shared" si="7"/>
        <v>-2104.6679999999997</v>
      </c>
      <c r="W103" s="28">
        <f t="shared" si="8"/>
        <v>175.2</v>
      </c>
      <c r="X103" s="9">
        <f t="shared" si="14"/>
        <v>130</v>
      </c>
      <c r="Y103" s="28">
        <f t="shared" si="10"/>
        <v>-45.199999999999989</v>
      </c>
      <c r="Z103" s="9"/>
      <c r="AA103" s="9"/>
      <c r="AB103" s="9"/>
      <c r="AC103" s="375"/>
    </row>
    <row r="104" spans="1:29" ht="15">
      <c r="A104" s="10">
        <v>46100</v>
      </c>
      <c r="B104" s="9" t="s">
        <v>1465</v>
      </c>
      <c r="C104" s="376">
        <v>7678.9</v>
      </c>
      <c r="D104" s="9">
        <v>115</v>
      </c>
      <c r="E104" s="89"/>
      <c r="F104" s="9"/>
      <c r="G104" s="9"/>
      <c r="H104" s="13"/>
      <c r="I104" s="9" t="s">
        <v>11</v>
      </c>
      <c r="J104" s="9"/>
      <c r="K104" s="386" t="s">
        <v>1786</v>
      </c>
      <c r="L104" s="387">
        <v>45733</v>
      </c>
      <c r="M104" s="388">
        <f t="shared" si="0"/>
        <v>45733</v>
      </c>
      <c r="N104" s="389">
        <v>8793.89</v>
      </c>
      <c r="O104" s="390">
        <v>146</v>
      </c>
      <c r="P104" s="387">
        <v>46098</v>
      </c>
      <c r="Q104" s="391">
        <f t="shared" si="2"/>
        <v>46098</v>
      </c>
      <c r="R104" s="11">
        <f t="shared" si="3"/>
        <v>60.232123287671229</v>
      </c>
      <c r="S104" s="11">
        <f t="shared" si="16"/>
        <v>10552.668</v>
      </c>
      <c r="T104" s="11">
        <f t="shared" si="17"/>
        <v>7678.9</v>
      </c>
      <c r="U104" s="11">
        <f t="shared" si="6"/>
        <v>66.77304347826086</v>
      </c>
      <c r="V104" s="11">
        <f t="shared" si="7"/>
        <v>-2873.768</v>
      </c>
      <c r="W104" s="28">
        <f t="shared" si="8"/>
        <v>175.2</v>
      </c>
      <c r="X104" s="9">
        <f t="shared" si="14"/>
        <v>115</v>
      </c>
      <c r="Y104" s="28">
        <f t="shared" si="10"/>
        <v>-60.199999999999989</v>
      </c>
      <c r="Z104" s="9"/>
      <c r="AA104" s="9"/>
      <c r="AB104" s="9"/>
      <c r="AC104" s="375"/>
    </row>
    <row r="105" spans="1:29" ht="15">
      <c r="A105" s="10">
        <v>46101</v>
      </c>
      <c r="B105" s="9" t="s">
        <v>1465</v>
      </c>
      <c r="C105" s="376">
        <v>7906.4</v>
      </c>
      <c r="D105" s="9">
        <v>135</v>
      </c>
      <c r="E105" s="89"/>
      <c r="F105" s="9"/>
      <c r="G105" s="9"/>
      <c r="H105" s="13"/>
      <c r="I105" s="9" t="s">
        <v>11</v>
      </c>
      <c r="J105" s="9"/>
      <c r="K105" s="386" t="s">
        <v>1786</v>
      </c>
      <c r="L105" s="387">
        <v>45734</v>
      </c>
      <c r="M105" s="388">
        <f t="shared" si="0"/>
        <v>45734</v>
      </c>
      <c r="N105" s="389">
        <v>8793.89</v>
      </c>
      <c r="O105" s="390">
        <v>146</v>
      </c>
      <c r="P105" s="387">
        <v>46099</v>
      </c>
      <c r="Q105" s="391">
        <f t="shared" si="2"/>
        <v>46099</v>
      </c>
      <c r="R105" s="11">
        <f t="shared" si="3"/>
        <v>60.232123287671229</v>
      </c>
      <c r="S105" s="11">
        <f t="shared" si="16"/>
        <v>10552.668</v>
      </c>
      <c r="T105" s="11">
        <f t="shared" si="17"/>
        <v>7906.4</v>
      </c>
      <c r="U105" s="11">
        <f t="shared" si="6"/>
        <v>58.565925925925924</v>
      </c>
      <c r="V105" s="11">
        <f t="shared" si="7"/>
        <v>-2646.268</v>
      </c>
      <c r="W105" s="28">
        <f t="shared" si="8"/>
        <v>175.2</v>
      </c>
      <c r="X105" s="9">
        <f t="shared" si="14"/>
        <v>135</v>
      </c>
      <c r="Y105" s="28">
        <f t="shared" si="10"/>
        <v>-40.199999999999989</v>
      </c>
      <c r="Z105" s="9"/>
      <c r="AA105" s="9"/>
      <c r="AB105" s="9"/>
      <c r="AC105" s="375"/>
    </row>
    <row r="106" spans="1:29" ht="15">
      <c r="A106" s="10">
        <v>46102</v>
      </c>
      <c r="B106" s="9" t="s">
        <v>1465</v>
      </c>
      <c r="C106" s="376">
        <v>8681</v>
      </c>
      <c r="D106" s="9">
        <v>134</v>
      </c>
      <c r="E106" s="89"/>
      <c r="F106" s="9"/>
      <c r="G106" s="9"/>
      <c r="H106" s="13"/>
      <c r="I106" s="9" t="s">
        <v>11</v>
      </c>
      <c r="J106" s="9"/>
      <c r="K106" s="386" t="s">
        <v>1786</v>
      </c>
      <c r="L106" s="387">
        <v>45735</v>
      </c>
      <c r="M106" s="388">
        <f t="shared" si="0"/>
        <v>45735</v>
      </c>
      <c r="N106" s="389">
        <v>8793.89</v>
      </c>
      <c r="O106" s="390">
        <v>146</v>
      </c>
      <c r="P106" s="387">
        <v>46100</v>
      </c>
      <c r="Q106" s="391">
        <f t="shared" si="2"/>
        <v>46100</v>
      </c>
      <c r="R106" s="11">
        <f t="shared" si="3"/>
        <v>60.232123287671229</v>
      </c>
      <c r="S106" s="11">
        <f t="shared" si="16"/>
        <v>10552.668</v>
      </c>
      <c r="T106" s="11">
        <f t="shared" si="17"/>
        <v>8681</v>
      </c>
      <c r="U106" s="11">
        <f t="shared" si="6"/>
        <v>64.78358208955224</v>
      </c>
      <c r="V106" s="11">
        <f t="shared" si="7"/>
        <v>-1871.6679999999997</v>
      </c>
      <c r="W106" s="28">
        <f t="shared" si="8"/>
        <v>175.2</v>
      </c>
      <c r="X106" s="9">
        <f t="shared" si="14"/>
        <v>134</v>
      </c>
      <c r="Y106" s="28">
        <f t="shared" si="10"/>
        <v>-41.199999999999989</v>
      </c>
      <c r="Z106" s="9"/>
      <c r="AA106" s="9"/>
      <c r="AB106" s="9"/>
      <c r="AC106" s="375"/>
    </row>
    <row r="107" spans="1:29" ht="15">
      <c r="A107" s="10">
        <v>46103</v>
      </c>
      <c r="B107" s="9" t="s">
        <v>1465</v>
      </c>
      <c r="C107" s="376">
        <v>8787.2999999999993</v>
      </c>
      <c r="D107" s="9">
        <v>136</v>
      </c>
      <c r="E107" s="89"/>
      <c r="F107" s="9"/>
      <c r="G107" s="9"/>
      <c r="H107" s="13"/>
      <c r="I107" s="9" t="s">
        <v>11</v>
      </c>
      <c r="J107" s="9"/>
      <c r="K107" s="386" t="s">
        <v>1786</v>
      </c>
      <c r="L107" s="387">
        <v>45736</v>
      </c>
      <c r="M107" s="388">
        <f t="shared" si="0"/>
        <v>45736</v>
      </c>
      <c r="N107" s="389">
        <v>8793.89</v>
      </c>
      <c r="O107" s="390">
        <v>146</v>
      </c>
      <c r="P107" s="387">
        <v>46101</v>
      </c>
      <c r="Q107" s="391">
        <f t="shared" si="2"/>
        <v>46101</v>
      </c>
      <c r="R107" s="11">
        <f t="shared" si="3"/>
        <v>60.232123287671229</v>
      </c>
      <c r="S107" s="11">
        <f t="shared" si="16"/>
        <v>10552.668</v>
      </c>
      <c r="T107" s="11">
        <f t="shared" si="17"/>
        <v>8787.2999999999993</v>
      </c>
      <c r="U107" s="11">
        <f t="shared" si="6"/>
        <v>64.612499999999997</v>
      </c>
      <c r="V107" s="11">
        <f t="shared" si="7"/>
        <v>-1765.3680000000004</v>
      </c>
      <c r="W107" s="28">
        <f t="shared" si="8"/>
        <v>175.2</v>
      </c>
      <c r="X107" s="9">
        <f t="shared" si="14"/>
        <v>136</v>
      </c>
      <c r="Y107" s="28">
        <f t="shared" si="10"/>
        <v>-39.199999999999989</v>
      </c>
      <c r="Z107" s="9"/>
      <c r="AA107" s="9"/>
      <c r="AB107" s="9"/>
      <c r="AC107" s="375"/>
    </row>
    <row r="108" spans="1:29" ht="15">
      <c r="A108" s="10">
        <v>46104</v>
      </c>
      <c r="B108" s="9" t="s">
        <v>1465</v>
      </c>
      <c r="C108" s="376">
        <v>10332.4</v>
      </c>
      <c r="D108" s="9">
        <v>155</v>
      </c>
      <c r="E108" s="89"/>
      <c r="F108" s="9"/>
      <c r="G108" s="9"/>
      <c r="H108" s="13"/>
      <c r="I108" s="9" t="s">
        <v>11</v>
      </c>
      <c r="J108" s="9"/>
      <c r="K108" s="386" t="s">
        <v>1786</v>
      </c>
      <c r="L108" s="387">
        <v>45737</v>
      </c>
      <c r="M108" s="388">
        <f t="shared" si="0"/>
        <v>45737</v>
      </c>
      <c r="N108" s="389">
        <v>8793.89</v>
      </c>
      <c r="O108" s="390">
        <v>146</v>
      </c>
      <c r="P108" s="387">
        <v>46102</v>
      </c>
      <c r="Q108" s="391">
        <f t="shared" si="2"/>
        <v>46102</v>
      </c>
      <c r="R108" s="11">
        <f t="shared" si="3"/>
        <v>60.232123287671229</v>
      </c>
      <c r="S108" s="11">
        <f t="shared" si="16"/>
        <v>10552.668</v>
      </c>
      <c r="T108" s="11">
        <f t="shared" si="17"/>
        <v>10332.4</v>
      </c>
      <c r="U108" s="11">
        <f t="shared" si="6"/>
        <v>66.660645161290319</v>
      </c>
      <c r="V108" s="11">
        <f t="shared" si="7"/>
        <v>-220.26800000000003</v>
      </c>
      <c r="W108" s="28">
        <f t="shared" si="8"/>
        <v>175.2</v>
      </c>
      <c r="X108" s="9">
        <f t="shared" si="14"/>
        <v>155</v>
      </c>
      <c r="Y108" s="28">
        <f t="shared" si="10"/>
        <v>-20.199999999999989</v>
      </c>
      <c r="Z108" s="9"/>
      <c r="AA108" s="9"/>
      <c r="AB108" s="9"/>
      <c r="AC108" s="375"/>
    </row>
    <row r="109" spans="1:29" ht="15">
      <c r="A109" s="10">
        <v>46105</v>
      </c>
      <c r="B109" s="9" t="s">
        <v>1465</v>
      </c>
      <c r="C109" s="376">
        <v>6618.45</v>
      </c>
      <c r="D109" s="9">
        <v>120</v>
      </c>
      <c r="E109" s="89"/>
      <c r="F109" s="9"/>
      <c r="G109" s="9"/>
      <c r="H109" s="13"/>
      <c r="I109" s="9" t="s">
        <v>11</v>
      </c>
      <c r="J109" s="9"/>
      <c r="K109" s="386" t="s">
        <v>1786</v>
      </c>
      <c r="L109" s="387">
        <v>45738</v>
      </c>
      <c r="M109" s="388">
        <f t="shared" si="0"/>
        <v>45738</v>
      </c>
      <c r="N109" s="389">
        <v>8793.89</v>
      </c>
      <c r="O109" s="390">
        <v>146</v>
      </c>
      <c r="P109" s="387">
        <v>46103</v>
      </c>
      <c r="Q109" s="391">
        <f t="shared" si="2"/>
        <v>46103</v>
      </c>
      <c r="R109" s="11">
        <f t="shared" si="3"/>
        <v>60.232123287671229</v>
      </c>
      <c r="S109" s="11">
        <f t="shared" si="16"/>
        <v>10552.668</v>
      </c>
      <c r="T109" s="11">
        <f t="shared" si="17"/>
        <v>6618.45</v>
      </c>
      <c r="U109" s="11">
        <f t="shared" si="6"/>
        <v>55.153749999999995</v>
      </c>
      <c r="V109" s="11">
        <f t="shared" si="7"/>
        <v>-3934.2179999999998</v>
      </c>
      <c r="W109" s="28">
        <f t="shared" si="8"/>
        <v>175.2</v>
      </c>
      <c r="X109" s="9">
        <f t="shared" si="14"/>
        <v>120</v>
      </c>
      <c r="Y109" s="28">
        <f t="shared" si="10"/>
        <v>-55.199999999999989</v>
      </c>
      <c r="Z109" s="9"/>
      <c r="AA109" s="9"/>
      <c r="AB109" s="9"/>
      <c r="AC109" s="375"/>
    </row>
    <row r="110" spans="1:29" ht="15">
      <c r="A110" s="10">
        <v>46106</v>
      </c>
      <c r="B110" s="9" t="s">
        <v>1465</v>
      </c>
      <c r="C110" s="376">
        <v>8536.7000000000007</v>
      </c>
      <c r="D110" s="9">
        <v>128</v>
      </c>
      <c r="E110" s="89"/>
      <c r="F110" s="9"/>
      <c r="G110" s="9"/>
      <c r="H110" s="13"/>
      <c r="I110" s="9" t="s">
        <v>11</v>
      </c>
      <c r="J110" s="9"/>
      <c r="K110" s="386" t="s">
        <v>1786</v>
      </c>
      <c r="L110" s="387">
        <v>45739</v>
      </c>
      <c r="M110" s="388">
        <f t="shared" si="0"/>
        <v>45739</v>
      </c>
      <c r="N110" s="389">
        <v>8793.89</v>
      </c>
      <c r="O110" s="390">
        <v>146</v>
      </c>
      <c r="P110" s="387">
        <v>46104</v>
      </c>
      <c r="Q110" s="391">
        <f t="shared" si="2"/>
        <v>46104</v>
      </c>
      <c r="R110" s="11">
        <f t="shared" si="3"/>
        <v>60.232123287671229</v>
      </c>
      <c r="S110" s="11">
        <f t="shared" si="16"/>
        <v>10552.668</v>
      </c>
      <c r="T110" s="11">
        <f t="shared" si="17"/>
        <v>8536.7000000000007</v>
      </c>
      <c r="U110" s="11">
        <f t="shared" si="6"/>
        <v>66.692968750000006</v>
      </c>
      <c r="V110" s="11">
        <f t="shared" si="7"/>
        <v>-2015.9679999999989</v>
      </c>
      <c r="W110" s="28">
        <f t="shared" si="8"/>
        <v>175.2</v>
      </c>
      <c r="X110" s="9">
        <f t="shared" si="14"/>
        <v>128</v>
      </c>
      <c r="Y110" s="28">
        <f t="shared" si="10"/>
        <v>-47.199999999999989</v>
      </c>
      <c r="Z110" s="9"/>
      <c r="AA110" s="9"/>
      <c r="AB110" s="9"/>
      <c r="AC110" s="375"/>
    </row>
    <row r="111" spans="1:29" ht="15">
      <c r="A111" s="10">
        <v>46107</v>
      </c>
      <c r="B111" s="9" t="s">
        <v>1465</v>
      </c>
      <c r="C111" s="376">
        <v>6799.2</v>
      </c>
      <c r="D111" s="9">
        <v>110</v>
      </c>
      <c r="E111" s="89"/>
      <c r="F111" s="9"/>
      <c r="G111" s="9"/>
      <c r="H111" s="13"/>
      <c r="I111" s="9" t="s">
        <v>11</v>
      </c>
      <c r="J111" s="9"/>
      <c r="K111" s="386" t="s">
        <v>1786</v>
      </c>
      <c r="L111" s="387">
        <v>45740</v>
      </c>
      <c r="M111" s="388">
        <f t="shared" si="0"/>
        <v>45740</v>
      </c>
      <c r="N111" s="389">
        <v>8793.89</v>
      </c>
      <c r="O111" s="390">
        <v>146</v>
      </c>
      <c r="P111" s="387">
        <v>46105</v>
      </c>
      <c r="Q111" s="391">
        <f t="shared" si="2"/>
        <v>46105</v>
      </c>
      <c r="R111" s="11">
        <f t="shared" si="3"/>
        <v>60.232123287671229</v>
      </c>
      <c r="S111" s="11">
        <f t="shared" si="16"/>
        <v>10552.668</v>
      </c>
      <c r="T111" s="11">
        <f t="shared" si="17"/>
        <v>6799.2</v>
      </c>
      <c r="U111" s="11">
        <f t="shared" si="6"/>
        <v>61.810909090909092</v>
      </c>
      <c r="V111" s="11">
        <f t="shared" si="7"/>
        <v>-3753.4679999999998</v>
      </c>
      <c r="W111" s="28">
        <f t="shared" si="8"/>
        <v>175.2</v>
      </c>
      <c r="X111" s="9">
        <f t="shared" si="14"/>
        <v>110</v>
      </c>
      <c r="Y111" s="28">
        <f t="shared" si="10"/>
        <v>-65.199999999999989</v>
      </c>
      <c r="Z111" s="9"/>
      <c r="AA111" s="9"/>
      <c r="AB111" s="9"/>
      <c r="AC111" s="375"/>
    </row>
    <row r="112" spans="1:29" ht="15">
      <c r="A112" s="10">
        <v>46108</v>
      </c>
      <c r="B112" s="9" t="s">
        <v>1465</v>
      </c>
      <c r="C112" s="376">
        <v>10428.700000000001</v>
      </c>
      <c r="D112" s="9">
        <v>142</v>
      </c>
      <c r="E112" s="89"/>
      <c r="F112" s="9"/>
      <c r="G112" s="9"/>
      <c r="H112" s="13"/>
      <c r="I112" s="9" t="s">
        <v>11</v>
      </c>
      <c r="J112" s="9"/>
      <c r="K112" s="386" t="s">
        <v>1786</v>
      </c>
      <c r="L112" s="387">
        <v>45741</v>
      </c>
      <c r="M112" s="388">
        <f t="shared" si="0"/>
        <v>45741</v>
      </c>
      <c r="N112" s="389">
        <v>8793.89</v>
      </c>
      <c r="O112" s="390">
        <v>146</v>
      </c>
      <c r="P112" s="387">
        <v>46106</v>
      </c>
      <c r="Q112" s="391">
        <f t="shared" si="2"/>
        <v>46106</v>
      </c>
      <c r="R112" s="11">
        <f t="shared" si="3"/>
        <v>60.232123287671229</v>
      </c>
      <c r="S112" s="11">
        <f t="shared" si="16"/>
        <v>10552.668</v>
      </c>
      <c r="T112" s="11">
        <f t="shared" si="17"/>
        <v>10428.700000000001</v>
      </c>
      <c r="U112" s="11">
        <f t="shared" si="6"/>
        <v>73.441549295774649</v>
      </c>
      <c r="V112" s="11">
        <f t="shared" si="7"/>
        <v>-123.96799999999894</v>
      </c>
      <c r="W112" s="28">
        <f t="shared" si="8"/>
        <v>175.2</v>
      </c>
      <c r="X112" s="9">
        <f t="shared" si="14"/>
        <v>142</v>
      </c>
      <c r="Y112" s="28">
        <f t="shared" si="10"/>
        <v>-33.199999999999989</v>
      </c>
      <c r="Z112" s="9"/>
      <c r="AA112" s="9"/>
      <c r="AB112" s="9"/>
      <c r="AC112" s="375"/>
    </row>
    <row r="113" spans="1:29" ht="15">
      <c r="A113" s="10">
        <v>46109</v>
      </c>
      <c r="B113" s="9" t="s">
        <v>1465</v>
      </c>
      <c r="C113" s="376">
        <v>8975</v>
      </c>
      <c r="D113" s="9">
        <v>129</v>
      </c>
      <c r="E113" s="89"/>
      <c r="F113" s="9"/>
      <c r="G113" s="9"/>
      <c r="H113" s="13"/>
      <c r="I113" s="9" t="s">
        <v>11</v>
      </c>
      <c r="J113" s="9"/>
      <c r="K113" s="386" t="s">
        <v>1786</v>
      </c>
      <c r="L113" s="387">
        <v>45742</v>
      </c>
      <c r="M113" s="388">
        <f t="shared" si="0"/>
        <v>45742</v>
      </c>
      <c r="N113" s="389">
        <v>8793.89</v>
      </c>
      <c r="O113" s="390">
        <v>146</v>
      </c>
      <c r="P113" s="411">
        <v>46107</v>
      </c>
      <c r="Q113" s="391">
        <f t="shared" si="2"/>
        <v>46107</v>
      </c>
      <c r="R113" s="11">
        <f t="shared" si="3"/>
        <v>60.232123287671229</v>
      </c>
      <c r="S113" s="11">
        <f t="shared" si="16"/>
        <v>10552.668</v>
      </c>
      <c r="T113" s="11">
        <f t="shared" si="17"/>
        <v>8975</v>
      </c>
      <c r="U113" s="11">
        <f t="shared" si="6"/>
        <v>69.573643410852711</v>
      </c>
      <c r="V113" s="11">
        <f t="shared" si="7"/>
        <v>-1577.6679999999997</v>
      </c>
      <c r="W113" s="28">
        <f t="shared" si="8"/>
        <v>175.2</v>
      </c>
      <c r="X113" s="9">
        <f t="shared" si="14"/>
        <v>129</v>
      </c>
      <c r="Y113" s="28">
        <f t="shared" si="10"/>
        <v>-46.199999999999989</v>
      </c>
      <c r="Z113" s="9"/>
      <c r="AA113" s="9"/>
      <c r="AB113" s="9"/>
      <c r="AC113" s="375"/>
    </row>
    <row r="114" spans="1:29" ht="15">
      <c r="A114" s="10">
        <v>46110</v>
      </c>
      <c r="B114" s="9" t="s">
        <v>1465</v>
      </c>
      <c r="C114" s="376">
        <v>7695.9</v>
      </c>
      <c r="D114" s="9">
        <v>125</v>
      </c>
      <c r="E114" s="89"/>
      <c r="F114" s="9"/>
      <c r="G114" s="9"/>
      <c r="H114" s="13"/>
      <c r="I114" s="9" t="s">
        <v>11</v>
      </c>
      <c r="J114" s="9"/>
      <c r="K114" s="386" t="s">
        <v>1786</v>
      </c>
      <c r="L114" s="387">
        <v>45743</v>
      </c>
      <c r="M114" s="388">
        <f t="shared" si="0"/>
        <v>45743</v>
      </c>
      <c r="N114" s="389">
        <v>8793.89</v>
      </c>
      <c r="O114" s="390">
        <v>146</v>
      </c>
      <c r="P114" s="387">
        <v>46108</v>
      </c>
      <c r="Q114" s="391">
        <f t="shared" si="2"/>
        <v>46108</v>
      </c>
      <c r="R114" s="11">
        <f t="shared" si="3"/>
        <v>60.232123287671229</v>
      </c>
      <c r="S114" s="11">
        <f t="shared" si="16"/>
        <v>10552.668</v>
      </c>
      <c r="T114" s="11">
        <f t="shared" si="17"/>
        <v>7695.9</v>
      </c>
      <c r="U114" s="11">
        <f t="shared" si="6"/>
        <v>61.5672</v>
      </c>
      <c r="V114" s="11">
        <f t="shared" si="7"/>
        <v>-2856.768</v>
      </c>
      <c r="W114" s="28">
        <f t="shared" si="8"/>
        <v>175.2</v>
      </c>
      <c r="X114" s="9">
        <f t="shared" si="14"/>
        <v>125</v>
      </c>
      <c r="Y114" s="28">
        <f t="shared" si="10"/>
        <v>-50.199999999999989</v>
      </c>
      <c r="Z114" s="9"/>
      <c r="AA114" s="9"/>
      <c r="AB114" s="9"/>
      <c r="AC114" s="375"/>
    </row>
    <row r="115" spans="1:29" ht="15">
      <c r="A115" s="10">
        <v>46111</v>
      </c>
      <c r="B115" s="9" t="s">
        <v>1465</v>
      </c>
      <c r="C115" s="376">
        <v>6043</v>
      </c>
      <c r="D115" s="9">
        <v>99</v>
      </c>
      <c r="E115" s="89"/>
      <c r="F115" s="9"/>
      <c r="G115" s="9"/>
      <c r="H115" s="13"/>
      <c r="I115" s="9" t="s">
        <v>11</v>
      </c>
      <c r="J115" s="9"/>
      <c r="K115" s="386" t="s">
        <v>1786</v>
      </c>
      <c r="L115" s="387">
        <v>45744</v>
      </c>
      <c r="M115" s="388">
        <f t="shared" si="0"/>
        <v>45744</v>
      </c>
      <c r="N115" s="389">
        <v>8793.89</v>
      </c>
      <c r="O115" s="390">
        <v>146</v>
      </c>
      <c r="P115" s="387">
        <v>46109</v>
      </c>
      <c r="Q115" s="391">
        <f t="shared" si="2"/>
        <v>46109</v>
      </c>
      <c r="R115" s="11">
        <f t="shared" si="3"/>
        <v>60.232123287671229</v>
      </c>
      <c r="S115" s="11">
        <f t="shared" si="16"/>
        <v>10552.668</v>
      </c>
      <c r="T115" s="11">
        <f t="shared" si="17"/>
        <v>6043</v>
      </c>
      <c r="U115" s="11">
        <f t="shared" si="6"/>
        <v>61.040404040404042</v>
      </c>
      <c r="V115" s="11">
        <f t="shared" si="7"/>
        <v>-4509.6679999999997</v>
      </c>
      <c r="W115" s="28">
        <f t="shared" si="8"/>
        <v>175.2</v>
      </c>
      <c r="X115" s="9">
        <f t="shared" si="14"/>
        <v>99</v>
      </c>
      <c r="Y115" s="28">
        <f t="shared" si="10"/>
        <v>-76.199999999999989</v>
      </c>
      <c r="Z115" s="9"/>
      <c r="AA115" s="9"/>
      <c r="AB115" s="9"/>
      <c r="AC115" s="375"/>
    </row>
    <row r="116" spans="1:29" ht="15">
      <c r="A116" s="10">
        <v>46112</v>
      </c>
      <c r="B116" s="9" t="s">
        <v>1465</v>
      </c>
      <c r="C116" s="376">
        <v>6971.8</v>
      </c>
      <c r="D116" s="9">
        <v>97</v>
      </c>
      <c r="E116" s="89"/>
      <c r="F116" s="9"/>
      <c r="G116" s="9"/>
      <c r="H116" s="13"/>
      <c r="I116" s="9" t="s">
        <v>11</v>
      </c>
      <c r="J116" s="9"/>
      <c r="K116" s="386" t="s">
        <v>1786</v>
      </c>
      <c r="L116" s="387">
        <v>45745</v>
      </c>
      <c r="M116" s="388">
        <f t="shared" si="0"/>
        <v>45745</v>
      </c>
      <c r="N116" s="389">
        <v>8793.89</v>
      </c>
      <c r="O116" s="390">
        <v>146</v>
      </c>
      <c r="P116" s="387">
        <v>46110</v>
      </c>
      <c r="Q116" s="391">
        <f t="shared" si="2"/>
        <v>46110</v>
      </c>
      <c r="R116" s="11">
        <f t="shared" si="3"/>
        <v>60.232123287671229</v>
      </c>
      <c r="S116" s="11">
        <f t="shared" si="16"/>
        <v>10552.668</v>
      </c>
      <c r="T116" s="11">
        <f t="shared" si="17"/>
        <v>6971.8</v>
      </c>
      <c r="U116" s="11">
        <f t="shared" si="6"/>
        <v>71.874226804123708</v>
      </c>
      <c r="V116" s="11">
        <f t="shared" si="7"/>
        <v>-3580.8679999999995</v>
      </c>
      <c r="W116" s="28">
        <f t="shared" si="8"/>
        <v>175.2</v>
      </c>
      <c r="X116" s="9">
        <f t="shared" si="14"/>
        <v>97</v>
      </c>
      <c r="Y116" s="28">
        <f t="shared" si="10"/>
        <v>-78.199999999999989</v>
      </c>
      <c r="Z116" s="9"/>
      <c r="AA116" s="9"/>
      <c r="AB116" s="9"/>
      <c r="AC116" s="375"/>
    </row>
    <row r="117" spans="1:29" ht="15">
      <c r="A117" s="10">
        <v>46113</v>
      </c>
      <c r="B117" s="9" t="s">
        <v>1465</v>
      </c>
      <c r="C117" s="376">
        <v>7117</v>
      </c>
      <c r="D117" s="9">
        <v>100</v>
      </c>
      <c r="E117" s="89"/>
      <c r="F117" s="9"/>
      <c r="G117" s="9"/>
      <c r="H117" s="13"/>
      <c r="I117" s="9" t="s">
        <v>11</v>
      </c>
      <c r="J117" s="9"/>
      <c r="K117" s="386" t="s">
        <v>1786</v>
      </c>
      <c r="L117" s="387">
        <v>45746</v>
      </c>
      <c r="M117" s="388">
        <f t="shared" si="0"/>
        <v>45746</v>
      </c>
      <c r="N117" s="389">
        <v>8793.89</v>
      </c>
      <c r="O117" s="390">
        <v>146</v>
      </c>
      <c r="P117" s="387">
        <v>46111</v>
      </c>
      <c r="Q117" s="391">
        <f t="shared" si="2"/>
        <v>46111</v>
      </c>
      <c r="R117" s="11">
        <f t="shared" si="3"/>
        <v>60.232123287671229</v>
      </c>
      <c r="S117" s="11">
        <f t="shared" si="16"/>
        <v>10552.668</v>
      </c>
      <c r="T117" s="11">
        <f t="shared" si="17"/>
        <v>7117</v>
      </c>
      <c r="U117" s="11">
        <f t="shared" si="6"/>
        <v>71.17</v>
      </c>
      <c r="V117" s="11">
        <f t="shared" si="7"/>
        <v>-3435.6679999999997</v>
      </c>
      <c r="W117" s="28">
        <f t="shared" si="8"/>
        <v>175.2</v>
      </c>
      <c r="X117" s="9">
        <f t="shared" si="14"/>
        <v>100</v>
      </c>
      <c r="Y117" s="28">
        <f t="shared" si="10"/>
        <v>-75.199999999999989</v>
      </c>
      <c r="Z117" s="9"/>
      <c r="AA117" s="9"/>
      <c r="AB117" s="9"/>
      <c r="AC117" s="375"/>
    </row>
    <row r="118" spans="1:29" ht="15">
      <c r="A118" s="10">
        <v>46114</v>
      </c>
      <c r="B118" s="9" t="s">
        <v>1465</v>
      </c>
      <c r="C118" s="376">
        <v>7693.2</v>
      </c>
      <c r="D118" s="9">
        <v>125</v>
      </c>
      <c r="E118" s="89"/>
      <c r="F118" s="9"/>
      <c r="G118" s="9"/>
      <c r="H118" s="13"/>
      <c r="I118" s="9" t="s">
        <v>11</v>
      </c>
      <c r="J118" s="9"/>
      <c r="K118" s="386" t="s">
        <v>1786</v>
      </c>
      <c r="L118" s="387">
        <v>45747</v>
      </c>
      <c r="M118" s="388">
        <f t="shared" si="0"/>
        <v>45747</v>
      </c>
      <c r="N118" s="389">
        <v>8793.89</v>
      </c>
      <c r="O118" s="390">
        <v>146</v>
      </c>
      <c r="P118" s="387">
        <v>46112</v>
      </c>
      <c r="Q118" s="391">
        <f t="shared" si="2"/>
        <v>46112</v>
      </c>
      <c r="R118" s="11">
        <f t="shared" si="3"/>
        <v>60.232123287671229</v>
      </c>
      <c r="S118" s="11">
        <f>N120*$Z$1</f>
        <v>10552.668</v>
      </c>
      <c r="T118" s="11">
        <f t="shared" si="17"/>
        <v>7693.2</v>
      </c>
      <c r="U118" s="11">
        <f t="shared" si="6"/>
        <v>61.5456</v>
      </c>
      <c r="V118" s="11">
        <f t="shared" si="7"/>
        <v>-2859.4679999999998</v>
      </c>
      <c r="W118" s="28">
        <f t="shared" si="8"/>
        <v>175.2</v>
      </c>
      <c r="X118" s="9">
        <f t="shared" si="14"/>
        <v>125</v>
      </c>
      <c r="Y118" s="28">
        <f t="shared" si="10"/>
        <v>-50.199999999999989</v>
      </c>
      <c r="Z118" s="9"/>
      <c r="AA118" s="9"/>
      <c r="AB118" s="9"/>
      <c r="AC118" s="375"/>
    </row>
    <row r="119" spans="1:29" ht="12.75">
      <c r="A119" s="10">
        <v>46115</v>
      </c>
      <c r="B119" s="9" t="s">
        <v>1465</v>
      </c>
      <c r="C119" s="376">
        <v>8879.2000000000007</v>
      </c>
      <c r="D119" s="9">
        <v>136</v>
      </c>
      <c r="E119" s="393"/>
      <c r="F119" s="7"/>
      <c r="G119" s="7"/>
      <c r="H119" s="231"/>
      <c r="I119" s="7" t="s">
        <v>11</v>
      </c>
      <c r="J119" s="7"/>
      <c r="K119" s="404" t="s">
        <v>1594</v>
      </c>
      <c r="L119" s="404" t="s">
        <v>1578</v>
      </c>
      <c r="M119" s="405" t="str">
        <f t="shared" si="0"/>
        <v>TOTAL</v>
      </c>
      <c r="N119" s="186">
        <f t="shared" ref="N119:O119" si="18">SUM(N88:N118)</f>
        <v>272610.5900000002</v>
      </c>
      <c r="O119" s="412">
        <f t="shared" si="18"/>
        <v>4526</v>
      </c>
      <c r="P119" s="407" t="s">
        <v>1594</v>
      </c>
      <c r="Q119" s="405" t="str">
        <f t="shared" si="2"/>
        <v>MARÇO</v>
      </c>
      <c r="R119" s="413">
        <f t="shared" si="3"/>
        <v>60.232123287671278</v>
      </c>
      <c r="S119" s="413">
        <f>N119*$Z$1</f>
        <v>327132.70800000022</v>
      </c>
      <c r="T119" s="413">
        <f>SUM(T88:T118)</f>
        <v>251322.95</v>
      </c>
      <c r="U119" s="409">
        <f t="shared" si="6"/>
        <v>65.025342820181109</v>
      </c>
      <c r="V119" s="413">
        <f t="shared" si="7"/>
        <v>-75809.758000000205</v>
      </c>
      <c r="W119" s="414">
        <f t="shared" si="8"/>
        <v>5431.2</v>
      </c>
      <c r="X119" s="408">
        <f>SUM(X88:X118)</f>
        <v>3865</v>
      </c>
      <c r="Y119" s="414">
        <f t="shared" si="10"/>
        <v>-1566.1999999999998</v>
      </c>
      <c r="Z119" s="7"/>
      <c r="AA119" s="7"/>
      <c r="AB119" s="7"/>
      <c r="AC119" s="401"/>
    </row>
    <row r="120" spans="1:29" ht="15">
      <c r="A120" s="10">
        <v>46116</v>
      </c>
      <c r="B120" s="9" t="s">
        <v>1465</v>
      </c>
      <c r="C120" s="376">
        <v>6653.2</v>
      </c>
      <c r="D120" s="9">
        <v>100</v>
      </c>
      <c r="E120" s="89"/>
      <c r="F120" s="9"/>
      <c r="G120" s="9"/>
      <c r="H120" s="13"/>
      <c r="I120" s="9" t="s">
        <v>11</v>
      </c>
      <c r="J120" s="9"/>
      <c r="K120" s="386" t="s">
        <v>1786</v>
      </c>
      <c r="L120" s="387">
        <v>45748</v>
      </c>
      <c r="M120" s="388">
        <f t="shared" si="0"/>
        <v>45748</v>
      </c>
      <c r="N120" s="389">
        <v>8793.89</v>
      </c>
      <c r="O120" s="390">
        <v>146</v>
      </c>
      <c r="P120" s="387">
        <v>46113</v>
      </c>
      <c r="Q120" s="391">
        <f t="shared" si="2"/>
        <v>46113</v>
      </c>
      <c r="R120" s="11">
        <f t="shared" si="3"/>
        <v>60.232123287671229</v>
      </c>
      <c r="S120" s="11">
        <f t="shared" ref="S120:S148" si="19">N121*$Z$1</f>
        <v>10552.668</v>
      </c>
      <c r="T120" s="11">
        <f t="shared" ref="T120:T149" si="20">C117</f>
        <v>7117</v>
      </c>
      <c r="U120" s="11">
        <f t="shared" si="6"/>
        <v>71.17</v>
      </c>
      <c r="V120" s="11">
        <f t="shared" si="7"/>
        <v>-3435.6679999999997</v>
      </c>
      <c r="W120" s="28">
        <f t="shared" si="8"/>
        <v>175.2</v>
      </c>
      <c r="X120" s="9">
        <f t="shared" ref="X120:X149" si="21">D117</f>
        <v>100</v>
      </c>
      <c r="Y120" s="28">
        <f t="shared" si="10"/>
        <v>-75.199999999999989</v>
      </c>
      <c r="Z120" s="9"/>
      <c r="AA120" s="9"/>
      <c r="AB120" s="9"/>
      <c r="AC120" s="375"/>
    </row>
    <row r="121" spans="1:29" ht="15">
      <c r="A121" s="10">
        <v>46117</v>
      </c>
      <c r="B121" s="9" t="s">
        <v>1465</v>
      </c>
      <c r="C121" s="376">
        <v>7236.6</v>
      </c>
      <c r="D121" s="9">
        <v>114</v>
      </c>
      <c r="E121" s="89"/>
      <c r="F121" s="9"/>
      <c r="G121" s="9"/>
      <c r="H121" s="13"/>
      <c r="I121" s="9" t="s">
        <v>11</v>
      </c>
      <c r="J121" s="9"/>
      <c r="K121" s="386" t="s">
        <v>1786</v>
      </c>
      <c r="L121" s="387">
        <v>45749</v>
      </c>
      <c r="M121" s="388">
        <f t="shared" si="0"/>
        <v>45749</v>
      </c>
      <c r="N121" s="389">
        <v>8793.89</v>
      </c>
      <c r="O121" s="390">
        <v>146</v>
      </c>
      <c r="P121" s="387">
        <v>46114</v>
      </c>
      <c r="Q121" s="391">
        <f t="shared" si="2"/>
        <v>46114</v>
      </c>
      <c r="R121" s="11">
        <f t="shared" si="3"/>
        <v>60.232123287671229</v>
      </c>
      <c r="S121" s="11">
        <f t="shared" si="19"/>
        <v>10552.668</v>
      </c>
      <c r="T121" s="11">
        <f t="shared" si="20"/>
        <v>7693.2</v>
      </c>
      <c r="U121" s="11">
        <f t="shared" si="6"/>
        <v>61.5456</v>
      </c>
      <c r="V121" s="11">
        <f t="shared" si="7"/>
        <v>-2859.4679999999998</v>
      </c>
      <c r="W121" s="28">
        <f t="shared" si="8"/>
        <v>175.2</v>
      </c>
      <c r="X121" s="9">
        <f t="shared" si="21"/>
        <v>125</v>
      </c>
      <c r="Y121" s="28">
        <f t="shared" si="10"/>
        <v>-50.199999999999989</v>
      </c>
      <c r="Z121" s="9"/>
      <c r="AA121" s="9"/>
      <c r="AB121" s="9"/>
      <c r="AC121" s="375"/>
    </row>
    <row r="122" spans="1:29" ht="15">
      <c r="A122" s="10">
        <v>46118</v>
      </c>
      <c r="B122" s="9" t="s">
        <v>1465</v>
      </c>
      <c r="C122" s="376">
        <v>9007.9599999999991</v>
      </c>
      <c r="D122" s="9">
        <v>139</v>
      </c>
      <c r="E122" s="89"/>
      <c r="F122" s="9"/>
      <c r="G122" s="9"/>
      <c r="H122" s="13"/>
      <c r="I122" s="9" t="s">
        <v>11</v>
      </c>
      <c r="J122" s="9"/>
      <c r="K122" s="386" t="s">
        <v>1786</v>
      </c>
      <c r="L122" s="387">
        <v>45750</v>
      </c>
      <c r="M122" s="388">
        <f t="shared" si="0"/>
        <v>45750</v>
      </c>
      <c r="N122" s="389">
        <v>8793.89</v>
      </c>
      <c r="O122" s="390">
        <v>146</v>
      </c>
      <c r="P122" s="387">
        <v>46115</v>
      </c>
      <c r="Q122" s="391">
        <f t="shared" si="2"/>
        <v>46115</v>
      </c>
      <c r="R122" s="11">
        <f t="shared" si="3"/>
        <v>60.232123287671229</v>
      </c>
      <c r="S122" s="11">
        <f t="shared" si="19"/>
        <v>10552.668</v>
      </c>
      <c r="T122" s="11">
        <f t="shared" si="20"/>
        <v>8879.2000000000007</v>
      </c>
      <c r="U122" s="11">
        <f t="shared" si="6"/>
        <v>65.288235294117655</v>
      </c>
      <c r="V122" s="11">
        <f t="shared" si="7"/>
        <v>-1673.4679999999989</v>
      </c>
      <c r="W122" s="28">
        <f t="shared" si="8"/>
        <v>175.2</v>
      </c>
      <c r="X122" s="9">
        <f t="shared" si="21"/>
        <v>136</v>
      </c>
      <c r="Y122" s="28">
        <f t="shared" si="10"/>
        <v>-39.199999999999989</v>
      </c>
      <c r="Z122" s="9"/>
      <c r="AA122" s="9"/>
      <c r="AB122" s="9"/>
      <c r="AC122" s="375"/>
    </row>
    <row r="123" spans="1:29" ht="15">
      <c r="A123" s="10">
        <v>46119</v>
      </c>
      <c r="B123" s="9" t="s">
        <v>1465</v>
      </c>
      <c r="C123" s="376">
        <v>12517.9</v>
      </c>
      <c r="D123" s="9">
        <v>171</v>
      </c>
      <c r="E123" s="89"/>
      <c r="F123" s="9"/>
      <c r="G123" s="9"/>
      <c r="H123" s="13"/>
      <c r="I123" s="9" t="s">
        <v>11</v>
      </c>
      <c r="J123" s="9"/>
      <c r="K123" s="386" t="s">
        <v>1786</v>
      </c>
      <c r="L123" s="387">
        <v>45751</v>
      </c>
      <c r="M123" s="388">
        <f t="shared" si="0"/>
        <v>45751</v>
      </c>
      <c r="N123" s="389">
        <v>8793.89</v>
      </c>
      <c r="O123" s="390">
        <v>146</v>
      </c>
      <c r="P123" s="387">
        <v>46116</v>
      </c>
      <c r="Q123" s="391">
        <f t="shared" si="2"/>
        <v>46116</v>
      </c>
      <c r="R123" s="11">
        <f t="shared" si="3"/>
        <v>60.232123287671229</v>
      </c>
      <c r="S123" s="11">
        <f t="shared" si="19"/>
        <v>10552.668</v>
      </c>
      <c r="T123" s="11">
        <f t="shared" si="20"/>
        <v>6653.2</v>
      </c>
      <c r="U123" s="11">
        <f t="shared" si="6"/>
        <v>66.531999999999996</v>
      </c>
      <c r="V123" s="11">
        <f t="shared" si="7"/>
        <v>-3899.4679999999998</v>
      </c>
      <c r="W123" s="28">
        <f t="shared" si="8"/>
        <v>175.2</v>
      </c>
      <c r="X123" s="9">
        <f t="shared" si="21"/>
        <v>100</v>
      </c>
      <c r="Y123" s="28">
        <f t="shared" si="10"/>
        <v>-75.199999999999989</v>
      </c>
      <c r="Z123" s="9"/>
      <c r="AA123" s="9"/>
      <c r="AB123" s="9"/>
      <c r="AC123" s="375"/>
    </row>
    <row r="124" spans="1:29" ht="15">
      <c r="A124" s="10">
        <v>46120</v>
      </c>
      <c r="B124" s="9" t="s">
        <v>1465</v>
      </c>
      <c r="C124" s="376">
        <v>8866.7000000000007</v>
      </c>
      <c r="D124" s="9">
        <v>157</v>
      </c>
      <c r="E124" s="89"/>
      <c r="F124" s="9"/>
      <c r="G124" s="9"/>
      <c r="H124" s="13"/>
      <c r="I124" s="9" t="s">
        <v>11</v>
      </c>
      <c r="J124" s="9"/>
      <c r="K124" s="386" t="s">
        <v>1786</v>
      </c>
      <c r="L124" s="387">
        <v>45752</v>
      </c>
      <c r="M124" s="388">
        <f t="shared" si="0"/>
        <v>45752</v>
      </c>
      <c r="N124" s="389">
        <v>8793.89</v>
      </c>
      <c r="O124" s="390">
        <v>146</v>
      </c>
      <c r="P124" s="387">
        <v>46117</v>
      </c>
      <c r="Q124" s="391">
        <f t="shared" si="2"/>
        <v>46117</v>
      </c>
      <c r="R124" s="11">
        <f t="shared" si="3"/>
        <v>60.232123287671229</v>
      </c>
      <c r="S124" s="11">
        <f t="shared" si="19"/>
        <v>10552.668</v>
      </c>
      <c r="T124" s="11">
        <f t="shared" si="20"/>
        <v>7236.6</v>
      </c>
      <c r="U124" s="11">
        <f t="shared" si="6"/>
        <v>63.478947368421053</v>
      </c>
      <c r="V124" s="11">
        <f t="shared" si="7"/>
        <v>-3316.0679999999993</v>
      </c>
      <c r="W124" s="28">
        <f t="shared" si="8"/>
        <v>175.2</v>
      </c>
      <c r="X124" s="9">
        <f t="shared" si="21"/>
        <v>114</v>
      </c>
      <c r="Y124" s="28">
        <f t="shared" si="10"/>
        <v>-61.199999999999989</v>
      </c>
      <c r="Z124" s="9"/>
      <c r="AA124" s="9"/>
      <c r="AB124" s="9"/>
      <c r="AC124" s="375"/>
    </row>
    <row r="125" spans="1:29" ht="15">
      <c r="A125" s="10">
        <v>46121</v>
      </c>
      <c r="B125" s="9" t="s">
        <v>1465</v>
      </c>
      <c r="C125" s="376">
        <v>11198</v>
      </c>
      <c r="D125" s="9">
        <v>168</v>
      </c>
      <c r="E125" s="89"/>
      <c r="F125" s="9"/>
      <c r="G125" s="9"/>
      <c r="H125" s="13"/>
      <c r="I125" s="9" t="s">
        <v>11</v>
      </c>
      <c r="J125" s="9"/>
      <c r="K125" s="386" t="s">
        <v>1786</v>
      </c>
      <c r="L125" s="387">
        <v>45753</v>
      </c>
      <c r="M125" s="388">
        <f t="shared" si="0"/>
        <v>45753</v>
      </c>
      <c r="N125" s="389">
        <v>8793.89</v>
      </c>
      <c r="O125" s="390">
        <v>146</v>
      </c>
      <c r="P125" s="387">
        <v>46118</v>
      </c>
      <c r="Q125" s="391">
        <f t="shared" si="2"/>
        <v>46118</v>
      </c>
      <c r="R125" s="11">
        <f t="shared" si="3"/>
        <v>60.232123287671229</v>
      </c>
      <c r="S125" s="11">
        <f t="shared" si="19"/>
        <v>10552.668</v>
      </c>
      <c r="T125" s="11">
        <f t="shared" si="20"/>
        <v>9007.9599999999991</v>
      </c>
      <c r="U125" s="11">
        <f t="shared" si="6"/>
        <v>64.805467625899269</v>
      </c>
      <c r="V125" s="11">
        <f t="shared" si="7"/>
        <v>-1544.7080000000005</v>
      </c>
      <c r="W125" s="28">
        <f t="shared" si="8"/>
        <v>175.2</v>
      </c>
      <c r="X125" s="9">
        <f t="shared" si="21"/>
        <v>139</v>
      </c>
      <c r="Y125" s="28">
        <f t="shared" si="10"/>
        <v>-36.199999999999989</v>
      </c>
      <c r="Z125" s="9"/>
      <c r="AA125" s="9"/>
      <c r="AB125" s="9"/>
      <c r="AC125" s="375"/>
    </row>
    <row r="126" spans="1:29" ht="15">
      <c r="A126" s="10">
        <v>46122</v>
      </c>
      <c r="B126" s="9" t="s">
        <v>1465</v>
      </c>
      <c r="C126" s="376">
        <v>12802</v>
      </c>
      <c r="D126" s="9">
        <v>187</v>
      </c>
      <c r="E126" s="89"/>
      <c r="F126" s="9"/>
      <c r="G126" s="9"/>
      <c r="H126" s="13"/>
      <c r="I126" s="9" t="s">
        <v>11</v>
      </c>
      <c r="J126" s="9"/>
      <c r="K126" s="386" t="s">
        <v>1786</v>
      </c>
      <c r="L126" s="387">
        <v>45754</v>
      </c>
      <c r="M126" s="388">
        <f t="shared" si="0"/>
        <v>45754</v>
      </c>
      <c r="N126" s="389">
        <v>8793.89</v>
      </c>
      <c r="O126" s="390">
        <v>146</v>
      </c>
      <c r="P126" s="387">
        <v>46119</v>
      </c>
      <c r="Q126" s="391">
        <f t="shared" si="2"/>
        <v>46119</v>
      </c>
      <c r="R126" s="11">
        <f t="shared" si="3"/>
        <v>60.232123287671229</v>
      </c>
      <c r="S126" s="11">
        <f t="shared" si="19"/>
        <v>10552.668</v>
      </c>
      <c r="T126" s="413">
        <f t="shared" si="20"/>
        <v>12517.9</v>
      </c>
      <c r="U126" s="11">
        <f t="shared" si="6"/>
        <v>73.204093567251462</v>
      </c>
      <c r="V126" s="11">
        <f t="shared" si="7"/>
        <v>1965.232</v>
      </c>
      <c r="W126" s="28">
        <f t="shared" si="8"/>
        <v>175.2</v>
      </c>
      <c r="X126" s="9">
        <f t="shared" si="21"/>
        <v>171</v>
      </c>
      <c r="Y126" s="28">
        <f t="shared" si="10"/>
        <v>-4.1999999999999886</v>
      </c>
      <c r="Z126" s="9"/>
      <c r="AA126" s="9"/>
      <c r="AB126" s="9"/>
      <c r="AC126" s="375"/>
    </row>
    <row r="127" spans="1:29" ht="15">
      <c r="A127" s="10" t="s">
        <v>1788</v>
      </c>
      <c r="B127" s="9" t="s">
        <v>1465</v>
      </c>
      <c r="C127" s="376">
        <v>10102.799999999999</v>
      </c>
      <c r="D127" s="9">
        <v>154</v>
      </c>
      <c r="E127" s="89"/>
      <c r="F127" s="9"/>
      <c r="G127" s="9"/>
      <c r="H127" s="13"/>
      <c r="I127" s="9" t="s">
        <v>11</v>
      </c>
      <c r="J127" s="9"/>
      <c r="K127" s="386" t="s">
        <v>1786</v>
      </c>
      <c r="L127" s="387">
        <v>45755</v>
      </c>
      <c r="M127" s="388">
        <f t="shared" si="0"/>
        <v>45755</v>
      </c>
      <c r="N127" s="389">
        <v>8793.89</v>
      </c>
      <c r="O127" s="390">
        <v>146</v>
      </c>
      <c r="P127" s="387">
        <v>46120</v>
      </c>
      <c r="Q127" s="391">
        <f t="shared" si="2"/>
        <v>46120</v>
      </c>
      <c r="R127" s="11">
        <f t="shared" si="3"/>
        <v>60.232123287671229</v>
      </c>
      <c r="S127" s="11">
        <f t="shared" si="19"/>
        <v>10552.668</v>
      </c>
      <c r="T127" s="11">
        <f t="shared" si="20"/>
        <v>8866.7000000000007</v>
      </c>
      <c r="U127" s="11">
        <f t="shared" si="6"/>
        <v>56.475796178343955</v>
      </c>
      <c r="V127" s="11">
        <f t="shared" si="7"/>
        <v>-1685.9679999999989</v>
      </c>
      <c r="W127" s="28">
        <f t="shared" si="8"/>
        <v>175.2</v>
      </c>
      <c r="X127" s="9">
        <f t="shared" si="21"/>
        <v>157</v>
      </c>
      <c r="Y127" s="28">
        <f t="shared" si="10"/>
        <v>-18.199999999999989</v>
      </c>
      <c r="Z127" s="9"/>
      <c r="AA127" s="9"/>
      <c r="AB127" s="9"/>
      <c r="AC127" s="375"/>
    </row>
    <row r="128" spans="1:29" ht="15">
      <c r="A128" s="10">
        <v>46124</v>
      </c>
      <c r="B128" s="9" t="s">
        <v>1465</v>
      </c>
      <c r="C128" s="376">
        <v>10068.4</v>
      </c>
      <c r="D128" s="9">
        <v>159</v>
      </c>
      <c r="E128" s="415"/>
      <c r="F128" s="416"/>
      <c r="G128" s="9"/>
      <c r="H128" s="13"/>
      <c r="I128" s="9" t="s">
        <v>11</v>
      </c>
      <c r="J128" s="9"/>
      <c r="K128" s="386" t="s">
        <v>1786</v>
      </c>
      <c r="L128" s="387">
        <v>45756</v>
      </c>
      <c r="M128" s="388">
        <f t="shared" si="0"/>
        <v>45756</v>
      </c>
      <c r="N128" s="389">
        <v>8793.89</v>
      </c>
      <c r="O128" s="390">
        <v>146</v>
      </c>
      <c r="P128" s="387">
        <v>46121</v>
      </c>
      <c r="Q128" s="391">
        <f t="shared" si="2"/>
        <v>46121</v>
      </c>
      <c r="R128" s="11">
        <f t="shared" si="3"/>
        <v>60.232123287671229</v>
      </c>
      <c r="S128" s="11">
        <f t="shared" si="19"/>
        <v>10552.668</v>
      </c>
      <c r="T128" s="11">
        <f t="shared" si="20"/>
        <v>11198</v>
      </c>
      <c r="U128" s="11">
        <f t="shared" si="6"/>
        <v>66.654761904761898</v>
      </c>
      <c r="V128" s="11">
        <f t="shared" si="7"/>
        <v>645.33200000000033</v>
      </c>
      <c r="W128" s="28">
        <f t="shared" si="8"/>
        <v>175.2</v>
      </c>
      <c r="X128" s="9">
        <f t="shared" si="21"/>
        <v>168</v>
      </c>
      <c r="Y128" s="28">
        <f t="shared" si="10"/>
        <v>-7.1999999999999886</v>
      </c>
      <c r="Z128" s="9"/>
      <c r="AA128" s="9"/>
      <c r="AB128" s="9"/>
      <c r="AC128" s="375"/>
    </row>
    <row r="129" spans="1:29" ht="15">
      <c r="A129" s="10">
        <v>46125</v>
      </c>
      <c r="B129" s="9" t="s">
        <v>1465</v>
      </c>
      <c r="C129" s="376">
        <v>11389.2</v>
      </c>
      <c r="D129" s="9">
        <v>192</v>
      </c>
      <c r="E129" s="89"/>
      <c r="F129" s="9"/>
      <c r="G129" s="9"/>
      <c r="H129" s="13"/>
      <c r="I129" s="9" t="s">
        <v>11</v>
      </c>
      <c r="J129" s="9"/>
      <c r="K129" s="386" t="s">
        <v>1786</v>
      </c>
      <c r="L129" s="387">
        <v>45757</v>
      </c>
      <c r="M129" s="388">
        <f t="shared" si="0"/>
        <v>45757</v>
      </c>
      <c r="N129" s="389">
        <v>8793.89</v>
      </c>
      <c r="O129" s="390">
        <v>146</v>
      </c>
      <c r="P129" s="387">
        <v>46122</v>
      </c>
      <c r="Q129" s="391">
        <f t="shared" si="2"/>
        <v>46122</v>
      </c>
      <c r="R129" s="11">
        <f t="shared" si="3"/>
        <v>60.232123287671229</v>
      </c>
      <c r="S129" s="11">
        <f t="shared" si="19"/>
        <v>10552.668</v>
      </c>
      <c r="T129" s="11">
        <f t="shared" si="20"/>
        <v>12802</v>
      </c>
      <c r="U129" s="11">
        <f t="shared" si="6"/>
        <v>68.459893048128336</v>
      </c>
      <c r="V129" s="11">
        <f t="shared" si="7"/>
        <v>2249.3320000000003</v>
      </c>
      <c r="W129" s="28">
        <f t="shared" si="8"/>
        <v>175.2</v>
      </c>
      <c r="X129" s="9">
        <f t="shared" si="21"/>
        <v>187</v>
      </c>
      <c r="Y129" s="28">
        <f t="shared" si="10"/>
        <v>11.800000000000011</v>
      </c>
      <c r="Z129" s="9"/>
      <c r="AA129" s="9"/>
      <c r="AB129" s="9"/>
      <c r="AC129" s="375"/>
    </row>
    <row r="130" spans="1:29" ht="15">
      <c r="A130" s="10">
        <v>46126</v>
      </c>
      <c r="B130" s="9" t="s">
        <v>1465</v>
      </c>
      <c r="C130" s="376">
        <v>8696.2999999999993</v>
      </c>
      <c r="D130" s="9">
        <v>127</v>
      </c>
      <c r="E130" s="89"/>
      <c r="F130" s="9"/>
      <c r="G130" s="9"/>
      <c r="H130" s="13"/>
      <c r="I130" s="9" t="s">
        <v>11</v>
      </c>
      <c r="J130" s="9"/>
      <c r="K130" s="386" t="s">
        <v>1786</v>
      </c>
      <c r="L130" s="387">
        <v>45758</v>
      </c>
      <c r="M130" s="388">
        <f t="shared" si="0"/>
        <v>45758</v>
      </c>
      <c r="N130" s="389">
        <v>8793.89</v>
      </c>
      <c r="O130" s="390">
        <v>146</v>
      </c>
      <c r="P130" s="387">
        <v>46123</v>
      </c>
      <c r="Q130" s="391">
        <f t="shared" si="2"/>
        <v>46123</v>
      </c>
      <c r="R130" s="11">
        <f t="shared" si="3"/>
        <v>60.232123287671229</v>
      </c>
      <c r="S130" s="11">
        <f t="shared" si="19"/>
        <v>10552.668</v>
      </c>
      <c r="T130" s="11">
        <f t="shared" si="20"/>
        <v>10102.799999999999</v>
      </c>
      <c r="U130" s="11">
        <f t="shared" si="6"/>
        <v>65.602597402597397</v>
      </c>
      <c r="V130" s="11">
        <f t="shared" si="7"/>
        <v>-449.86800000000039</v>
      </c>
      <c r="W130" s="28">
        <f t="shared" si="8"/>
        <v>175.2</v>
      </c>
      <c r="X130" s="9">
        <f t="shared" si="21"/>
        <v>154</v>
      </c>
      <c r="Y130" s="28">
        <f t="shared" si="10"/>
        <v>-21.199999999999989</v>
      </c>
      <c r="Z130" s="9"/>
      <c r="AA130" s="9"/>
      <c r="AB130" s="9"/>
      <c r="AC130" s="375"/>
    </row>
    <row r="131" spans="1:29" ht="15">
      <c r="A131" s="10">
        <v>46127</v>
      </c>
      <c r="B131" s="9" t="s">
        <v>1465</v>
      </c>
      <c r="C131" s="376">
        <v>11046.3</v>
      </c>
      <c r="D131" s="9">
        <v>160</v>
      </c>
      <c r="E131" s="89"/>
      <c r="F131" s="9"/>
      <c r="G131" s="9"/>
      <c r="H131" s="13"/>
      <c r="I131" s="9" t="s">
        <v>11</v>
      </c>
      <c r="J131" s="9"/>
      <c r="K131" s="386" t="s">
        <v>1786</v>
      </c>
      <c r="L131" s="387">
        <v>45759</v>
      </c>
      <c r="M131" s="388">
        <f t="shared" si="0"/>
        <v>45759</v>
      </c>
      <c r="N131" s="389">
        <v>8793.89</v>
      </c>
      <c r="O131" s="390">
        <v>146</v>
      </c>
      <c r="P131" s="387">
        <v>46124</v>
      </c>
      <c r="Q131" s="391">
        <f t="shared" si="2"/>
        <v>46124</v>
      </c>
      <c r="R131" s="11">
        <f t="shared" si="3"/>
        <v>60.232123287671229</v>
      </c>
      <c r="S131" s="11">
        <f t="shared" si="19"/>
        <v>10552.668</v>
      </c>
      <c r="T131" s="11">
        <f t="shared" si="20"/>
        <v>10068.4</v>
      </c>
      <c r="U131" s="11">
        <f t="shared" si="6"/>
        <v>63.323270440251569</v>
      </c>
      <c r="V131" s="11">
        <f t="shared" si="7"/>
        <v>-484.26800000000003</v>
      </c>
      <c r="W131" s="28">
        <f t="shared" si="8"/>
        <v>175.2</v>
      </c>
      <c r="X131" s="9">
        <f t="shared" si="21"/>
        <v>159</v>
      </c>
      <c r="Y131" s="28">
        <f t="shared" si="10"/>
        <v>-16.199999999999989</v>
      </c>
      <c r="Z131" s="9"/>
      <c r="AA131" s="9"/>
      <c r="AB131" s="9"/>
      <c r="AC131" s="375"/>
    </row>
    <row r="132" spans="1:29" ht="15">
      <c r="A132" s="10">
        <v>46128</v>
      </c>
      <c r="B132" s="9" t="s">
        <v>1465</v>
      </c>
      <c r="C132" s="376">
        <v>8876.2999999999993</v>
      </c>
      <c r="D132" s="9">
        <v>162</v>
      </c>
      <c r="E132" s="89"/>
      <c r="F132" s="9"/>
      <c r="G132" s="9"/>
      <c r="H132" s="13"/>
      <c r="I132" s="9" t="s">
        <v>11</v>
      </c>
      <c r="J132" s="9"/>
      <c r="K132" s="386" t="s">
        <v>1786</v>
      </c>
      <c r="L132" s="387">
        <v>45760</v>
      </c>
      <c r="M132" s="388">
        <f t="shared" si="0"/>
        <v>45760</v>
      </c>
      <c r="N132" s="389">
        <v>8793.89</v>
      </c>
      <c r="O132" s="390">
        <v>146</v>
      </c>
      <c r="P132" s="387">
        <v>46125</v>
      </c>
      <c r="Q132" s="391">
        <f t="shared" si="2"/>
        <v>46125</v>
      </c>
      <c r="R132" s="11">
        <f t="shared" si="3"/>
        <v>60.232123287671229</v>
      </c>
      <c r="S132" s="11">
        <f t="shared" si="19"/>
        <v>10552.668</v>
      </c>
      <c r="T132" s="11">
        <f t="shared" si="20"/>
        <v>11389.2</v>
      </c>
      <c r="U132" s="11">
        <f t="shared" si="6"/>
        <v>59.318750000000001</v>
      </c>
      <c r="V132" s="11">
        <f t="shared" si="7"/>
        <v>836.53200000000106</v>
      </c>
      <c r="W132" s="28">
        <f t="shared" si="8"/>
        <v>175.2</v>
      </c>
      <c r="X132" s="9">
        <f t="shared" si="21"/>
        <v>192</v>
      </c>
      <c r="Y132" s="28">
        <f t="shared" si="10"/>
        <v>16.800000000000011</v>
      </c>
      <c r="Z132" s="9"/>
      <c r="AA132" s="9"/>
      <c r="AB132" s="9"/>
      <c r="AC132" s="375"/>
    </row>
    <row r="133" spans="1:29" ht="15">
      <c r="A133" s="10">
        <v>46129</v>
      </c>
      <c r="B133" s="9" t="s">
        <v>1465</v>
      </c>
      <c r="C133" s="376">
        <v>12472.9</v>
      </c>
      <c r="D133" s="9">
        <v>194</v>
      </c>
      <c r="E133" s="89"/>
      <c r="F133" s="9"/>
      <c r="G133" s="9"/>
      <c r="H133" s="13"/>
      <c r="I133" s="9" t="s">
        <v>11</v>
      </c>
      <c r="J133" s="9"/>
      <c r="K133" s="386" t="s">
        <v>1786</v>
      </c>
      <c r="L133" s="387">
        <v>45761</v>
      </c>
      <c r="M133" s="388">
        <f t="shared" si="0"/>
        <v>45761</v>
      </c>
      <c r="N133" s="389">
        <v>8793.89</v>
      </c>
      <c r="O133" s="390">
        <v>146</v>
      </c>
      <c r="P133" s="387">
        <v>46126</v>
      </c>
      <c r="Q133" s="391">
        <f t="shared" si="2"/>
        <v>46126</v>
      </c>
      <c r="R133" s="11">
        <f t="shared" si="3"/>
        <v>60.232123287671229</v>
      </c>
      <c r="S133" s="11">
        <f t="shared" si="19"/>
        <v>10552.668</v>
      </c>
      <c r="T133" s="11">
        <f t="shared" si="20"/>
        <v>8696.2999999999993</v>
      </c>
      <c r="U133" s="11">
        <f t="shared" si="6"/>
        <v>68.474803149606288</v>
      </c>
      <c r="V133" s="11">
        <f t="shared" si="7"/>
        <v>-1856.3680000000004</v>
      </c>
      <c r="W133" s="28">
        <f t="shared" si="8"/>
        <v>175.2</v>
      </c>
      <c r="X133" s="9">
        <f t="shared" si="21"/>
        <v>127</v>
      </c>
      <c r="Y133" s="28">
        <f t="shared" si="10"/>
        <v>-48.199999999999989</v>
      </c>
      <c r="Z133" s="9"/>
      <c r="AA133" s="9"/>
      <c r="AB133" s="9"/>
      <c r="AC133" s="375"/>
    </row>
    <row r="134" spans="1:29" ht="15">
      <c r="A134" s="10">
        <v>46130</v>
      </c>
      <c r="B134" s="9" t="s">
        <v>1465</v>
      </c>
      <c r="C134" s="376">
        <v>10107.700000000001</v>
      </c>
      <c r="D134" s="9">
        <v>177</v>
      </c>
      <c r="E134" s="89"/>
      <c r="F134" s="9"/>
      <c r="G134" s="9"/>
      <c r="H134" s="13"/>
      <c r="I134" s="9" t="s">
        <v>11</v>
      </c>
      <c r="J134" s="9"/>
      <c r="K134" s="386" t="s">
        <v>1786</v>
      </c>
      <c r="L134" s="387">
        <v>45762</v>
      </c>
      <c r="M134" s="388">
        <f t="shared" si="0"/>
        <v>45762</v>
      </c>
      <c r="N134" s="389">
        <v>8793.89</v>
      </c>
      <c r="O134" s="390">
        <v>146</v>
      </c>
      <c r="P134" s="387">
        <v>46127</v>
      </c>
      <c r="Q134" s="391">
        <f t="shared" si="2"/>
        <v>46127</v>
      </c>
      <c r="R134" s="11">
        <f t="shared" si="3"/>
        <v>60.232123287671229</v>
      </c>
      <c r="S134" s="11">
        <f t="shared" si="19"/>
        <v>10552.668</v>
      </c>
      <c r="T134" s="11">
        <f t="shared" si="20"/>
        <v>11046.3</v>
      </c>
      <c r="U134" s="11">
        <f t="shared" si="6"/>
        <v>69.039374999999993</v>
      </c>
      <c r="V134" s="11">
        <f t="shared" si="7"/>
        <v>493.63199999999961</v>
      </c>
      <c r="W134" s="28">
        <f t="shared" si="8"/>
        <v>175.2</v>
      </c>
      <c r="X134" s="9">
        <f t="shared" si="21"/>
        <v>160</v>
      </c>
      <c r="Y134" s="28">
        <f t="shared" si="10"/>
        <v>-15.199999999999989</v>
      </c>
      <c r="Z134" s="9"/>
      <c r="AA134" s="9"/>
      <c r="AB134" s="9"/>
      <c r="AC134" s="375"/>
    </row>
    <row r="135" spans="1:29" ht="15">
      <c r="A135" s="10">
        <v>46131</v>
      </c>
      <c r="B135" s="9" t="s">
        <v>1465</v>
      </c>
      <c r="C135" s="376">
        <v>9719.4</v>
      </c>
      <c r="D135" s="9">
        <v>146</v>
      </c>
      <c r="E135" s="89"/>
      <c r="F135" s="9"/>
      <c r="G135" s="9"/>
      <c r="H135" s="13"/>
      <c r="I135" s="9" t="s">
        <v>11</v>
      </c>
      <c r="J135" s="9"/>
      <c r="K135" s="386" t="s">
        <v>1786</v>
      </c>
      <c r="L135" s="387">
        <v>45763</v>
      </c>
      <c r="M135" s="388">
        <f t="shared" si="0"/>
        <v>45763</v>
      </c>
      <c r="N135" s="389">
        <v>8793.89</v>
      </c>
      <c r="O135" s="390">
        <v>146</v>
      </c>
      <c r="P135" s="387">
        <v>46128</v>
      </c>
      <c r="Q135" s="391">
        <f t="shared" si="2"/>
        <v>46128</v>
      </c>
      <c r="R135" s="11">
        <f t="shared" si="3"/>
        <v>60.232123287671229</v>
      </c>
      <c r="S135" s="11">
        <f t="shared" si="19"/>
        <v>10552.668</v>
      </c>
      <c r="T135" s="11">
        <f t="shared" si="20"/>
        <v>8876.2999999999993</v>
      </c>
      <c r="U135" s="11">
        <f t="shared" si="6"/>
        <v>54.791975308641973</v>
      </c>
      <c r="V135" s="11">
        <f t="shared" si="7"/>
        <v>-1676.3680000000004</v>
      </c>
      <c r="W135" s="28">
        <f t="shared" si="8"/>
        <v>175.2</v>
      </c>
      <c r="X135" s="9">
        <f t="shared" si="21"/>
        <v>162</v>
      </c>
      <c r="Y135" s="28">
        <f t="shared" si="10"/>
        <v>-13.199999999999989</v>
      </c>
      <c r="Z135" s="9"/>
      <c r="AA135" s="9"/>
      <c r="AB135" s="9"/>
      <c r="AC135" s="375"/>
    </row>
    <row r="136" spans="1:29" ht="15">
      <c r="A136" s="10">
        <v>46132</v>
      </c>
      <c r="B136" s="9" t="s">
        <v>1465</v>
      </c>
      <c r="C136" s="376">
        <v>10170.5</v>
      </c>
      <c r="D136" s="9">
        <v>153</v>
      </c>
      <c r="E136" s="89"/>
      <c r="F136" s="9"/>
      <c r="G136" s="9"/>
      <c r="H136" s="13"/>
      <c r="I136" s="9" t="s">
        <v>11</v>
      </c>
      <c r="J136" s="9"/>
      <c r="K136" s="386" t="s">
        <v>1786</v>
      </c>
      <c r="L136" s="387">
        <v>45764</v>
      </c>
      <c r="M136" s="388">
        <f t="shared" si="0"/>
        <v>45764</v>
      </c>
      <c r="N136" s="389">
        <v>8793.89</v>
      </c>
      <c r="O136" s="390">
        <v>146</v>
      </c>
      <c r="P136" s="387">
        <v>46129</v>
      </c>
      <c r="Q136" s="391">
        <f t="shared" si="2"/>
        <v>46129</v>
      </c>
      <c r="R136" s="11">
        <f t="shared" si="3"/>
        <v>60.232123287671229</v>
      </c>
      <c r="S136" s="11">
        <f t="shared" si="19"/>
        <v>10552.668</v>
      </c>
      <c r="T136" s="11">
        <f t="shared" si="20"/>
        <v>12472.9</v>
      </c>
      <c r="U136" s="11">
        <f t="shared" si="6"/>
        <v>64.293298969072168</v>
      </c>
      <c r="V136" s="11">
        <f t="shared" si="7"/>
        <v>1920.232</v>
      </c>
      <c r="W136" s="28">
        <f t="shared" si="8"/>
        <v>175.2</v>
      </c>
      <c r="X136" s="9">
        <f t="shared" si="21"/>
        <v>194</v>
      </c>
      <c r="Y136" s="28">
        <f t="shared" si="10"/>
        <v>18.800000000000011</v>
      </c>
      <c r="Z136" s="9"/>
      <c r="AA136" s="9"/>
      <c r="AB136" s="9"/>
      <c r="AC136" s="375"/>
    </row>
    <row r="137" spans="1:29" ht="15">
      <c r="A137" s="10">
        <v>46133</v>
      </c>
      <c r="B137" s="9" t="s">
        <v>1465</v>
      </c>
      <c r="C137" s="376">
        <v>8623.7999999999993</v>
      </c>
      <c r="D137" s="9">
        <v>159</v>
      </c>
      <c r="E137" s="89"/>
      <c r="F137" s="9"/>
      <c r="G137" s="9"/>
      <c r="H137" s="13"/>
      <c r="I137" s="9" t="s">
        <v>11</v>
      </c>
      <c r="J137" s="9"/>
      <c r="K137" s="386" t="s">
        <v>1786</v>
      </c>
      <c r="L137" s="387">
        <v>45765</v>
      </c>
      <c r="M137" s="388">
        <f t="shared" si="0"/>
        <v>45765</v>
      </c>
      <c r="N137" s="389">
        <v>8793.89</v>
      </c>
      <c r="O137" s="390">
        <v>146</v>
      </c>
      <c r="P137" s="387">
        <v>46130</v>
      </c>
      <c r="Q137" s="391">
        <f t="shared" si="2"/>
        <v>46130</v>
      </c>
      <c r="R137" s="11">
        <f t="shared" si="3"/>
        <v>60.232123287671229</v>
      </c>
      <c r="S137" s="11">
        <f t="shared" si="19"/>
        <v>10552.668</v>
      </c>
      <c r="T137" s="11">
        <f t="shared" si="20"/>
        <v>10107.700000000001</v>
      </c>
      <c r="U137" s="11">
        <f t="shared" si="6"/>
        <v>57.105649717514126</v>
      </c>
      <c r="V137" s="11">
        <f t="shared" si="7"/>
        <v>-444.96799999999894</v>
      </c>
      <c r="W137" s="28">
        <f t="shared" si="8"/>
        <v>175.2</v>
      </c>
      <c r="X137" s="9">
        <f t="shared" si="21"/>
        <v>177</v>
      </c>
      <c r="Y137" s="28">
        <f t="shared" si="10"/>
        <v>1.8000000000000114</v>
      </c>
      <c r="Z137" s="9"/>
      <c r="AA137" s="9"/>
      <c r="AB137" s="9"/>
      <c r="AC137" s="375"/>
    </row>
    <row r="138" spans="1:29" ht="15">
      <c r="A138" s="10">
        <v>46134</v>
      </c>
      <c r="B138" s="9" t="s">
        <v>1465</v>
      </c>
      <c r="C138" s="376">
        <v>8574.7999999999993</v>
      </c>
      <c r="D138" s="9">
        <v>143</v>
      </c>
      <c r="E138" s="89"/>
      <c r="F138" s="9"/>
      <c r="G138" s="9"/>
      <c r="H138" s="13"/>
      <c r="I138" s="9" t="s">
        <v>11</v>
      </c>
      <c r="J138" s="9"/>
      <c r="K138" s="386" t="s">
        <v>1786</v>
      </c>
      <c r="L138" s="387">
        <v>45766</v>
      </c>
      <c r="M138" s="388">
        <f t="shared" si="0"/>
        <v>45766</v>
      </c>
      <c r="N138" s="389">
        <v>8793.89</v>
      </c>
      <c r="O138" s="390">
        <v>146</v>
      </c>
      <c r="P138" s="387">
        <v>46131</v>
      </c>
      <c r="Q138" s="391">
        <f t="shared" si="2"/>
        <v>46131</v>
      </c>
      <c r="R138" s="11">
        <f t="shared" si="3"/>
        <v>60.232123287671229</v>
      </c>
      <c r="S138" s="11">
        <f t="shared" si="19"/>
        <v>10552.668</v>
      </c>
      <c r="T138" s="11">
        <f t="shared" si="20"/>
        <v>9719.4</v>
      </c>
      <c r="U138" s="11">
        <f t="shared" si="6"/>
        <v>66.57123287671233</v>
      </c>
      <c r="V138" s="11">
        <f t="shared" si="7"/>
        <v>-833.26800000000003</v>
      </c>
      <c r="W138" s="28">
        <f t="shared" si="8"/>
        <v>175.2</v>
      </c>
      <c r="X138" s="9">
        <f t="shared" si="21"/>
        <v>146</v>
      </c>
      <c r="Y138" s="28">
        <f t="shared" si="10"/>
        <v>-29.199999999999989</v>
      </c>
      <c r="Z138" s="9"/>
      <c r="AA138" s="9"/>
      <c r="AB138" s="9"/>
      <c r="AC138" s="375"/>
    </row>
    <row r="139" spans="1:29" ht="15">
      <c r="A139" s="10">
        <v>46135</v>
      </c>
      <c r="B139" s="9" t="s">
        <v>1465</v>
      </c>
      <c r="C139" s="376">
        <v>7358.4</v>
      </c>
      <c r="D139" s="9">
        <v>115</v>
      </c>
      <c r="E139" s="89"/>
      <c r="F139" s="9"/>
      <c r="G139" s="9"/>
      <c r="H139" s="13"/>
      <c r="I139" s="9" t="s">
        <v>11</v>
      </c>
      <c r="J139" s="9"/>
      <c r="K139" s="386" t="s">
        <v>1786</v>
      </c>
      <c r="L139" s="387">
        <v>45767</v>
      </c>
      <c r="M139" s="388">
        <f t="shared" si="0"/>
        <v>45767</v>
      </c>
      <c r="N139" s="389">
        <v>8793.89</v>
      </c>
      <c r="O139" s="390">
        <v>146</v>
      </c>
      <c r="P139" s="387">
        <v>46132</v>
      </c>
      <c r="Q139" s="391">
        <f t="shared" si="2"/>
        <v>46132</v>
      </c>
      <c r="R139" s="11">
        <f t="shared" si="3"/>
        <v>60.232123287671229</v>
      </c>
      <c r="S139" s="11">
        <f t="shared" si="19"/>
        <v>10552.668</v>
      </c>
      <c r="T139" s="11">
        <f t="shared" si="20"/>
        <v>10170.5</v>
      </c>
      <c r="U139" s="11">
        <f t="shared" si="6"/>
        <v>66.473856209150327</v>
      </c>
      <c r="V139" s="11">
        <f t="shared" si="7"/>
        <v>-382.16799999999967</v>
      </c>
      <c r="W139" s="28">
        <f t="shared" si="8"/>
        <v>175.2</v>
      </c>
      <c r="X139" s="9">
        <f t="shared" si="21"/>
        <v>153</v>
      </c>
      <c r="Y139" s="28">
        <f t="shared" si="10"/>
        <v>-22.199999999999989</v>
      </c>
      <c r="Z139" s="9"/>
      <c r="AA139" s="9"/>
      <c r="AB139" s="9"/>
      <c r="AC139" s="375"/>
    </row>
    <row r="140" spans="1:29" ht="15">
      <c r="A140" s="10">
        <v>46136</v>
      </c>
      <c r="B140" s="9" t="s">
        <v>1465</v>
      </c>
      <c r="C140" s="376">
        <v>7762.5</v>
      </c>
      <c r="D140" s="9">
        <v>120</v>
      </c>
      <c r="E140" s="89"/>
      <c r="F140" s="9"/>
      <c r="G140" s="9"/>
      <c r="H140" s="13"/>
      <c r="I140" s="9" t="s">
        <v>11</v>
      </c>
      <c r="J140" s="9"/>
      <c r="K140" s="386" t="s">
        <v>1786</v>
      </c>
      <c r="L140" s="387">
        <v>45768</v>
      </c>
      <c r="M140" s="388">
        <f t="shared" si="0"/>
        <v>45768</v>
      </c>
      <c r="N140" s="389">
        <v>8793.89</v>
      </c>
      <c r="O140" s="390">
        <v>146</v>
      </c>
      <c r="P140" s="387">
        <v>46133</v>
      </c>
      <c r="Q140" s="391">
        <f t="shared" si="2"/>
        <v>46133</v>
      </c>
      <c r="R140" s="11">
        <f t="shared" si="3"/>
        <v>60.232123287671229</v>
      </c>
      <c r="S140" s="11">
        <f t="shared" si="19"/>
        <v>10552.668</v>
      </c>
      <c r="T140" s="11">
        <f t="shared" si="20"/>
        <v>8623.7999999999993</v>
      </c>
      <c r="U140" s="11">
        <f t="shared" si="6"/>
        <v>54.237735849056598</v>
      </c>
      <c r="V140" s="11">
        <f t="shared" si="7"/>
        <v>-1928.8680000000004</v>
      </c>
      <c r="W140" s="28">
        <f t="shared" si="8"/>
        <v>175.2</v>
      </c>
      <c r="X140" s="9">
        <f t="shared" si="21"/>
        <v>159</v>
      </c>
      <c r="Y140" s="28">
        <f t="shared" si="10"/>
        <v>-16.199999999999989</v>
      </c>
      <c r="Z140" s="9"/>
      <c r="AA140" s="9"/>
      <c r="AB140" s="9"/>
      <c r="AC140" s="375"/>
    </row>
    <row r="141" spans="1:29" ht="15">
      <c r="A141" s="10">
        <v>46137</v>
      </c>
      <c r="B141" s="9" t="s">
        <v>1465</v>
      </c>
      <c r="C141" s="376">
        <v>5805.6</v>
      </c>
      <c r="D141" s="9">
        <v>88</v>
      </c>
      <c r="E141" s="89"/>
      <c r="F141" s="9"/>
      <c r="G141" s="9"/>
      <c r="H141" s="13"/>
      <c r="I141" s="9" t="s">
        <v>11</v>
      </c>
      <c r="J141" s="9"/>
      <c r="K141" s="386" t="s">
        <v>1786</v>
      </c>
      <c r="L141" s="387">
        <v>45769</v>
      </c>
      <c r="M141" s="388">
        <f t="shared" si="0"/>
        <v>45769</v>
      </c>
      <c r="N141" s="389">
        <v>8793.89</v>
      </c>
      <c r="O141" s="390">
        <v>146</v>
      </c>
      <c r="P141" s="387">
        <v>46134</v>
      </c>
      <c r="Q141" s="391">
        <f t="shared" si="2"/>
        <v>46134</v>
      </c>
      <c r="R141" s="11">
        <f t="shared" si="3"/>
        <v>60.232123287671229</v>
      </c>
      <c r="S141" s="11">
        <f t="shared" si="19"/>
        <v>10552.668</v>
      </c>
      <c r="T141" s="11">
        <f t="shared" si="20"/>
        <v>8574.7999999999993</v>
      </c>
      <c r="U141" s="11">
        <f t="shared" si="6"/>
        <v>59.963636363636361</v>
      </c>
      <c r="V141" s="11">
        <f t="shared" si="7"/>
        <v>-1977.8680000000004</v>
      </c>
      <c r="W141" s="28">
        <f t="shared" si="8"/>
        <v>175.2</v>
      </c>
      <c r="X141" s="9">
        <f t="shared" si="21"/>
        <v>143</v>
      </c>
      <c r="Y141" s="28">
        <f t="shared" si="10"/>
        <v>-32.199999999999989</v>
      </c>
      <c r="Z141" s="9"/>
      <c r="AA141" s="9"/>
      <c r="AB141" s="9"/>
      <c r="AC141" s="375"/>
    </row>
    <row r="142" spans="1:29" ht="15">
      <c r="A142" s="10">
        <v>46138</v>
      </c>
      <c r="B142" s="9" t="s">
        <v>1465</v>
      </c>
      <c r="C142" s="376">
        <v>6088.1</v>
      </c>
      <c r="D142" s="9">
        <v>111</v>
      </c>
      <c r="E142" s="89"/>
      <c r="F142" s="9"/>
      <c r="G142" s="9"/>
      <c r="H142" s="13"/>
      <c r="I142" s="9" t="s">
        <v>11</v>
      </c>
      <c r="J142" s="9"/>
      <c r="K142" s="386" t="s">
        <v>1786</v>
      </c>
      <c r="L142" s="387">
        <v>45770</v>
      </c>
      <c r="M142" s="388">
        <f t="shared" si="0"/>
        <v>45770</v>
      </c>
      <c r="N142" s="389">
        <v>8793.89</v>
      </c>
      <c r="O142" s="390">
        <v>146</v>
      </c>
      <c r="P142" s="387">
        <v>46135</v>
      </c>
      <c r="Q142" s="391">
        <f t="shared" si="2"/>
        <v>46135</v>
      </c>
      <c r="R142" s="11">
        <f t="shared" si="3"/>
        <v>60.232123287671229</v>
      </c>
      <c r="S142" s="11">
        <f t="shared" si="19"/>
        <v>10552.668</v>
      </c>
      <c r="T142" s="11">
        <f t="shared" si="20"/>
        <v>7358.4</v>
      </c>
      <c r="U142" s="11">
        <f t="shared" si="6"/>
        <v>63.986086956521739</v>
      </c>
      <c r="V142" s="11">
        <f t="shared" si="7"/>
        <v>-3194.268</v>
      </c>
      <c r="W142" s="28">
        <f t="shared" si="8"/>
        <v>175.2</v>
      </c>
      <c r="X142" s="9">
        <f t="shared" si="21"/>
        <v>115</v>
      </c>
      <c r="Y142" s="28">
        <f t="shared" si="10"/>
        <v>-60.199999999999989</v>
      </c>
      <c r="Z142" s="9"/>
      <c r="AA142" s="9"/>
      <c r="AB142" s="9"/>
      <c r="AC142" s="375"/>
    </row>
    <row r="143" spans="1:29" ht="15">
      <c r="A143" s="10">
        <v>46139</v>
      </c>
      <c r="B143" s="9" t="s">
        <v>1465</v>
      </c>
      <c r="C143" s="376"/>
      <c r="D143" s="9"/>
      <c r="E143" s="89"/>
      <c r="F143" s="9"/>
      <c r="G143" s="9" t="s">
        <v>1789</v>
      </c>
      <c r="H143" s="13"/>
      <c r="I143" s="9" t="s">
        <v>11</v>
      </c>
      <c r="J143" s="9"/>
      <c r="K143" s="386" t="s">
        <v>1786</v>
      </c>
      <c r="L143" s="387">
        <v>45771</v>
      </c>
      <c r="M143" s="388">
        <f t="shared" si="0"/>
        <v>45771</v>
      </c>
      <c r="N143" s="389">
        <v>8793.89</v>
      </c>
      <c r="O143" s="390">
        <v>146</v>
      </c>
      <c r="P143" s="387">
        <v>46136</v>
      </c>
      <c r="Q143" s="391">
        <f t="shared" si="2"/>
        <v>46136</v>
      </c>
      <c r="R143" s="11">
        <f t="shared" si="3"/>
        <v>60.232123287671229</v>
      </c>
      <c r="S143" s="11">
        <f t="shared" si="19"/>
        <v>10552.668</v>
      </c>
      <c r="T143" s="11">
        <f t="shared" si="20"/>
        <v>7762.5</v>
      </c>
      <c r="U143" s="11">
        <f t="shared" si="6"/>
        <v>64.6875</v>
      </c>
      <c r="V143" s="11">
        <f t="shared" si="7"/>
        <v>-2790.1679999999997</v>
      </c>
      <c r="W143" s="28">
        <f t="shared" si="8"/>
        <v>175.2</v>
      </c>
      <c r="X143" s="9">
        <f t="shared" si="21"/>
        <v>120</v>
      </c>
      <c r="Y143" s="28">
        <f t="shared" si="10"/>
        <v>-55.199999999999989</v>
      </c>
      <c r="Z143" s="9"/>
      <c r="AA143" s="9"/>
      <c r="AB143" s="9"/>
      <c r="AC143" s="375"/>
    </row>
    <row r="144" spans="1:29" ht="15">
      <c r="A144" s="10">
        <v>46140</v>
      </c>
      <c r="B144" s="9" t="s">
        <v>1465</v>
      </c>
      <c r="C144" s="376">
        <v>9399.4</v>
      </c>
      <c r="D144" s="9">
        <v>144</v>
      </c>
      <c r="E144" s="89"/>
      <c r="F144" s="9"/>
      <c r="G144" s="9"/>
      <c r="H144" s="13"/>
      <c r="I144" s="9" t="s">
        <v>11</v>
      </c>
      <c r="J144" s="9"/>
      <c r="K144" s="386" t="s">
        <v>1786</v>
      </c>
      <c r="L144" s="387">
        <v>45772</v>
      </c>
      <c r="M144" s="388">
        <f t="shared" si="0"/>
        <v>45772</v>
      </c>
      <c r="N144" s="389">
        <v>8793.89</v>
      </c>
      <c r="O144" s="390">
        <v>146</v>
      </c>
      <c r="P144" s="387">
        <v>46137</v>
      </c>
      <c r="Q144" s="391">
        <f t="shared" si="2"/>
        <v>46137</v>
      </c>
      <c r="R144" s="11">
        <f t="shared" si="3"/>
        <v>60.232123287671229</v>
      </c>
      <c r="S144" s="11">
        <f t="shared" si="19"/>
        <v>10552.668</v>
      </c>
      <c r="T144" s="11">
        <f t="shared" si="20"/>
        <v>5805.6</v>
      </c>
      <c r="U144" s="11">
        <f t="shared" si="6"/>
        <v>65.972727272727283</v>
      </c>
      <c r="V144" s="11">
        <f t="shared" si="7"/>
        <v>-4747.0679999999993</v>
      </c>
      <c r="W144" s="28">
        <f t="shared" si="8"/>
        <v>175.2</v>
      </c>
      <c r="X144" s="9">
        <f t="shared" si="21"/>
        <v>88</v>
      </c>
      <c r="Y144" s="28">
        <f t="shared" si="10"/>
        <v>-87.199999999999989</v>
      </c>
      <c r="Z144" s="9"/>
      <c r="AA144" s="9"/>
      <c r="AB144" s="9"/>
      <c r="AC144" s="375"/>
    </row>
    <row r="145" spans="1:29" ht="15">
      <c r="A145" s="10">
        <v>46141</v>
      </c>
      <c r="B145" s="9" t="s">
        <v>1465</v>
      </c>
      <c r="C145" s="376">
        <v>6329</v>
      </c>
      <c r="D145" s="9">
        <v>117</v>
      </c>
      <c r="E145" s="89"/>
      <c r="F145" s="9"/>
      <c r="G145" s="9"/>
      <c r="H145" s="13"/>
      <c r="I145" s="9" t="s">
        <v>11</v>
      </c>
      <c r="J145" s="9"/>
      <c r="K145" s="386" t="s">
        <v>1786</v>
      </c>
      <c r="L145" s="387">
        <v>45773</v>
      </c>
      <c r="M145" s="388">
        <f t="shared" si="0"/>
        <v>45773</v>
      </c>
      <c r="N145" s="389">
        <v>8793.89</v>
      </c>
      <c r="O145" s="390">
        <v>146</v>
      </c>
      <c r="P145" s="387">
        <v>46138</v>
      </c>
      <c r="Q145" s="391">
        <f t="shared" si="2"/>
        <v>46138</v>
      </c>
      <c r="R145" s="11">
        <f t="shared" si="3"/>
        <v>60.232123287671229</v>
      </c>
      <c r="S145" s="11">
        <f t="shared" si="19"/>
        <v>10552.668</v>
      </c>
      <c r="T145" s="11">
        <f t="shared" si="20"/>
        <v>6088.1</v>
      </c>
      <c r="U145" s="11">
        <f t="shared" si="6"/>
        <v>54.847747747747754</v>
      </c>
      <c r="V145" s="11">
        <f t="shared" si="7"/>
        <v>-4464.5679999999993</v>
      </c>
      <c r="W145" s="28">
        <f t="shared" si="8"/>
        <v>175.2</v>
      </c>
      <c r="X145" s="9">
        <f t="shared" si="21"/>
        <v>111</v>
      </c>
      <c r="Y145" s="28">
        <f t="shared" si="10"/>
        <v>-64.199999999999989</v>
      </c>
      <c r="Z145" s="9"/>
      <c r="AA145" s="9"/>
      <c r="AB145" s="9"/>
      <c r="AC145" s="375"/>
    </row>
    <row r="146" spans="1:29" ht="15">
      <c r="A146" s="10">
        <v>46142</v>
      </c>
      <c r="B146" s="9" t="s">
        <v>1465</v>
      </c>
      <c r="C146" s="376">
        <v>10250.6</v>
      </c>
      <c r="D146" s="9">
        <v>152</v>
      </c>
      <c r="E146" s="89"/>
      <c r="F146" s="9"/>
      <c r="G146" s="9"/>
      <c r="H146" s="13"/>
      <c r="I146" s="9" t="s">
        <v>11</v>
      </c>
      <c r="J146" s="9"/>
      <c r="K146" s="386" t="s">
        <v>1786</v>
      </c>
      <c r="L146" s="387">
        <v>45774</v>
      </c>
      <c r="M146" s="388">
        <f t="shared" si="0"/>
        <v>45774</v>
      </c>
      <c r="N146" s="389">
        <v>8793.89</v>
      </c>
      <c r="O146" s="390">
        <v>146</v>
      </c>
      <c r="P146" s="387">
        <v>46139</v>
      </c>
      <c r="Q146" s="391">
        <f t="shared" si="2"/>
        <v>46139</v>
      </c>
      <c r="R146" s="11">
        <f t="shared" si="3"/>
        <v>60.232123287671229</v>
      </c>
      <c r="S146" s="11">
        <f t="shared" si="19"/>
        <v>10552.668</v>
      </c>
      <c r="T146" s="11">
        <f t="shared" si="20"/>
        <v>0</v>
      </c>
      <c r="U146" s="9" t="e">
        <f t="shared" si="6"/>
        <v>#DIV/0!</v>
      </c>
      <c r="V146" s="11">
        <f t="shared" si="7"/>
        <v>-10552.668</v>
      </c>
      <c r="W146" s="28">
        <f t="shared" si="8"/>
        <v>175.2</v>
      </c>
      <c r="X146" s="9">
        <f t="shared" si="21"/>
        <v>0</v>
      </c>
      <c r="Y146" s="28">
        <f t="shared" si="10"/>
        <v>-175.2</v>
      </c>
      <c r="Z146" s="9"/>
      <c r="AA146" s="9"/>
      <c r="AB146" s="9"/>
      <c r="AC146" s="375"/>
    </row>
    <row r="147" spans="1:29" ht="15">
      <c r="A147" s="10">
        <v>46143</v>
      </c>
      <c r="B147" s="9" t="s">
        <v>1465</v>
      </c>
      <c r="C147" s="376">
        <v>6343.3</v>
      </c>
      <c r="D147" s="9">
        <v>107</v>
      </c>
      <c r="E147" s="89"/>
      <c r="F147" s="9"/>
      <c r="G147" s="9"/>
      <c r="H147" s="13"/>
      <c r="I147" s="9" t="s">
        <v>11</v>
      </c>
      <c r="J147" s="9"/>
      <c r="K147" s="386" t="s">
        <v>1786</v>
      </c>
      <c r="L147" s="387">
        <v>45775</v>
      </c>
      <c r="M147" s="388">
        <f t="shared" si="0"/>
        <v>45775</v>
      </c>
      <c r="N147" s="389">
        <v>8793.89</v>
      </c>
      <c r="O147" s="390">
        <v>146</v>
      </c>
      <c r="P147" s="387">
        <v>46140</v>
      </c>
      <c r="Q147" s="391">
        <f t="shared" si="2"/>
        <v>46140</v>
      </c>
      <c r="R147" s="11">
        <f t="shared" si="3"/>
        <v>60.232123287671229</v>
      </c>
      <c r="S147" s="11">
        <f t="shared" si="19"/>
        <v>10552.668</v>
      </c>
      <c r="T147" s="11">
        <f t="shared" si="20"/>
        <v>9399.4</v>
      </c>
      <c r="U147" s="11">
        <f t="shared" si="6"/>
        <v>65.273611111111109</v>
      </c>
      <c r="V147" s="11">
        <f t="shared" si="7"/>
        <v>-1153.268</v>
      </c>
      <c r="W147" s="28">
        <f t="shared" si="8"/>
        <v>175.2</v>
      </c>
      <c r="X147" s="9">
        <f t="shared" si="21"/>
        <v>144</v>
      </c>
      <c r="Y147" s="28">
        <f t="shared" si="10"/>
        <v>-31.199999999999989</v>
      </c>
      <c r="Z147" s="9"/>
      <c r="AA147" s="9"/>
      <c r="AB147" s="9"/>
      <c r="AC147" s="375"/>
    </row>
    <row r="148" spans="1:29" ht="15">
      <c r="A148" s="10">
        <v>46144</v>
      </c>
      <c r="B148" s="9" t="s">
        <v>1465</v>
      </c>
      <c r="C148" s="376">
        <v>7411.1</v>
      </c>
      <c r="D148" s="9">
        <v>110</v>
      </c>
      <c r="E148" s="89"/>
      <c r="F148" s="9"/>
      <c r="G148" s="9"/>
      <c r="H148" s="13"/>
      <c r="I148" s="9" t="s">
        <v>11</v>
      </c>
      <c r="J148" s="9"/>
      <c r="K148" s="386" t="s">
        <v>1786</v>
      </c>
      <c r="L148" s="387">
        <v>45776</v>
      </c>
      <c r="M148" s="388">
        <f t="shared" si="0"/>
        <v>45776</v>
      </c>
      <c r="N148" s="389">
        <v>8793.89</v>
      </c>
      <c r="O148" s="390">
        <v>146</v>
      </c>
      <c r="P148" s="387">
        <v>46141</v>
      </c>
      <c r="Q148" s="391">
        <f t="shared" si="2"/>
        <v>46141</v>
      </c>
      <c r="R148" s="11">
        <f t="shared" si="3"/>
        <v>60.232123287671229</v>
      </c>
      <c r="S148" s="11">
        <f t="shared" si="19"/>
        <v>10552.668</v>
      </c>
      <c r="T148" s="11">
        <f t="shared" si="20"/>
        <v>6329</v>
      </c>
      <c r="U148" s="11">
        <f t="shared" si="6"/>
        <v>54.094017094017097</v>
      </c>
      <c r="V148" s="11">
        <f t="shared" si="7"/>
        <v>-4223.6679999999997</v>
      </c>
      <c r="W148" s="28">
        <f t="shared" si="8"/>
        <v>175.2</v>
      </c>
      <c r="X148" s="9">
        <f t="shared" si="21"/>
        <v>117</v>
      </c>
      <c r="Y148" s="28">
        <f t="shared" si="10"/>
        <v>-58.199999999999989</v>
      </c>
      <c r="Z148" s="9"/>
      <c r="AA148" s="9"/>
      <c r="AB148" s="9"/>
      <c r="AC148" s="375"/>
    </row>
    <row r="149" spans="1:29" ht="15">
      <c r="A149" s="10">
        <v>46145</v>
      </c>
      <c r="B149" s="9" t="s">
        <v>1465</v>
      </c>
      <c r="C149" s="376">
        <v>4795.3999999999996</v>
      </c>
      <c r="D149" s="9">
        <v>77</v>
      </c>
      <c r="E149" s="89"/>
      <c r="F149" s="9"/>
      <c r="G149" s="19"/>
      <c r="H149" s="13"/>
      <c r="I149" s="9" t="s">
        <v>11</v>
      </c>
      <c r="J149" s="9"/>
      <c r="K149" s="386" t="s">
        <v>1786</v>
      </c>
      <c r="L149" s="387">
        <v>45777</v>
      </c>
      <c r="M149" s="388">
        <f t="shared" si="0"/>
        <v>45777</v>
      </c>
      <c r="N149" s="389">
        <v>8793.89</v>
      </c>
      <c r="O149" s="390">
        <v>146</v>
      </c>
      <c r="P149" s="387">
        <v>46142</v>
      </c>
      <c r="Q149" s="391">
        <f t="shared" si="2"/>
        <v>46142</v>
      </c>
      <c r="R149" s="11">
        <f t="shared" si="3"/>
        <v>60.232123287671229</v>
      </c>
      <c r="S149" s="11">
        <f>N151*$Z$1</f>
        <v>10552.668</v>
      </c>
      <c r="T149" s="11">
        <f t="shared" si="20"/>
        <v>10250.6</v>
      </c>
      <c r="U149" s="11">
        <f t="shared" si="6"/>
        <v>67.438157894736847</v>
      </c>
      <c r="V149" s="11">
        <f t="shared" si="7"/>
        <v>-302.0679999999993</v>
      </c>
      <c r="W149" s="28">
        <f t="shared" si="8"/>
        <v>175.2</v>
      </c>
      <c r="X149" s="9">
        <f t="shared" si="21"/>
        <v>152</v>
      </c>
      <c r="Y149" s="28">
        <f t="shared" si="10"/>
        <v>-23.199999999999989</v>
      </c>
      <c r="Z149" s="9"/>
      <c r="AA149" s="9"/>
      <c r="AB149" s="9"/>
      <c r="AC149" s="375"/>
    </row>
    <row r="150" spans="1:29" ht="12.75">
      <c r="A150" s="10">
        <v>46146</v>
      </c>
      <c r="B150" s="9" t="s">
        <v>1465</v>
      </c>
      <c r="C150" s="376">
        <v>7714.1</v>
      </c>
      <c r="D150" s="9">
        <v>113</v>
      </c>
      <c r="E150" s="89"/>
      <c r="F150" s="9"/>
      <c r="G150" s="9"/>
      <c r="H150" s="13"/>
      <c r="I150" s="9" t="s">
        <v>11</v>
      </c>
      <c r="J150" s="9"/>
      <c r="K150" s="404" t="s">
        <v>1595</v>
      </c>
      <c r="L150" s="404" t="s">
        <v>1578</v>
      </c>
      <c r="M150" s="405" t="str">
        <f t="shared" si="0"/>
        <v>TOTAL</v>
      </c>
      <c r="N150" s="186">
        <f t="shared" ref="N150:O150" si="22">SUM(N120:N149)</f>
        <v>263816.70000000019</v>
      </c>
      <c r="O150" s="417">
        <f t="shared" si="22"/>
        <v>4380</v>
      </c>
      <c r="P150" s="407" t="s">
        <v>1595</v>
      </c>
      <c r="Q150" s="405" t="str">
        <f t="shared" si="2"/>
        <v>ABRIL</v>
      </c>
      <c r="R150" s="413">
        <f t="shared" si="3"/>
        <v>60.232123287671278</v>
      </c>
      <c r="S150" s="413">
        <f>N150*$Z$1</f>
        <v>316580.04000000021</v>
      </c>
      <c r="T150" s="413">
        <f>SUM(T120:T149)</f>
        <v>264813.75999999995</v>
      </c>
      <c r="U150" s="11">
        <f t="shared" si="6"/>
        <v>63.504498800959219</v>
      </c>
      <c r="V150" s="413">
        <f t="shared" si="7"/>
        <v>-51766.280000000261</v>
      </c>
      <c r="W150" s="414">
        <f t="shared" si="8"/>
        <v>5256</v>
      </c>
      <c r="X150" s="408">
        <f>SUM(X120:X149)</f>
        <v>4170</v>
      </c>
      <c r="Y150" s="414">
        <f t="shared" si="10"/>
        <v>-1086</v>
      </c>
      <c r="Z150" s="9"/>
      <c r="AA150" s="9"/>
      <c r="AB150" s="9"/>
      <c r="AC150" s="375"/>
    </row>
    <row r="151" spans="1:29" ht="15">
      <c r="A151" s="10">
        <v>46147</v>
      </c>
      <c r="B151" s="9" t="s">
        <v>1465</v>
      </c>
      <c r="C151" s="376">
        <v>5329.8</v>
      </c>
      <c r="D151" s="9">
        <v>88</v>
      </c>
      <c r="E151" s="89"/>
      <c r="F151" s="9"/>
      <c r="G151" s="9"/>
      <c r="H151" s="13"/>
      <c r="I151" s="9" t="s">
        <v>11</v>
      </c>
      <c r="J151" s="9"/>
      <c r="K151" s="386" t="s">
        <v>1786</v>
      </c>
      <c r="L151" s="387">
        <v>45778</v>
      </c>
      <c r="M151" s="388">
        <f t="shared" si="0"/>
        <v>45778</v>
      </c>
      <c r="N151" s="402">
        <v>8793.89</v>
      </c>
      <c r="O151" s="390">
        <v>146</v>
      </c>
      <c r="P151" s="387">
        <v>46143</v>
      </c>
      <c r="Q151" s="391">
        <f t="shared" si="2"/>
        <v>46143</v>
      </c>
      <c r="R151" s="11">
        <f t="shared" si="3"/>
        <v>60.232123287671229</v>
      </c>
      <c r="S151" s="11">
        <f t="shared" ref="S151:S180" si="23">N152*$Z$1</f>
        <v>10552.668</v>
      </c>
      <c r="T151" s="11">
        <f t="shared" ref="T151:T195" si="24">C151</f>
        <v>5329.8</v>
      </c>
      <c r="U151" s="11">
        <f t="shared" si="6"/>
        <v>60.565909090909095</v>
      </c>
      <c r="V151" s="11">
        <f t="shared" si="7"/>
        <v>-5222.8679999999995</v>
      </c>
      <c r="W151" s="28">
        <f t="shared" si="8"/>
        <v>175.2</v>
      </c>
      <c r="X151" s="9">
        <f t="shared" ref="X151:X195" si="25">D151</f>
        <v>88</v>
      </c>
      <c r="Y151" s="28">
        <f t="shared" si="10"/>
        <v>-87.199999999999989</v>
      </c>
      <c r="Z151" s="9"/>
      <c r="AA151" s="9"/>
      <c r="AB151" s="9"/>
      <c r="AC151" s="375"/>
    </row>
    <row r="152" spans="1:29" ht="15">
      <c r="A152" s="10">
        <v>46148</v>
      </c>
      <c r="B152" s="9" t="s">
        <v>1465</v>
      </c>
      <c r="C152" s="376">
        <v>5109.8</v>
      </c>
      <c r="D152" s="9">
        <v>99</v>
      </c>
      <c r="E152" s="89"/>
      <c r="F152" s="9"/>
      <c r="G152" s="9"/>
      <c r="H152" s="13"/>
      <c r="I152" s="9" t="s">
        <v>11</v>
      </c>
      <c r="J152" s="9"/>
      <c r="K152" s="386" t="s">
        <v>1786</v>
      </c>
      <c r="L152" s="387">
        <v>45779</v>
      </c>
      <c r="M152" s="388">
        <f t="shared" si="0"/>
        <v>45779</v>
      </c>
      <c r="N152" s="389">
        <v>8793.89</v>
      </c>
      <c r="O152" s="390">
        <v>146</v>
      </c>
      <c r="P152" s="387">
        <v>46144</v>
      </c>
      <c r="Q152" s="391">
        <f t="shared" si="2"/>
        <v>46144</v>
      </c>
      <c r="R152" s="11">
        <f t="shared" si="3"/>
        <v>60.232123287671229</v>
      </c>
      <c r="S152" s="11">
        <f t="shared" si="23"/>
        <v>10552.668</v>
      </c>
      <c r="T152" s="11">
        <f t="shared" si="24"/>
        <v>5109.8</v>
      </c>
      <c r="U152" s="11">
        <f t="shared" si="6"/>
        <v>51.614141414141415</v>
      </c>
      <c r="V152" s="11">
        <f t="shared" si="7"/>
        <v>-5442.8679999999995</v>
      </c>
      <c r="W152" s="28">
        <f t="shared" si="8"/>
        <v>175.2</v>
      </c>
      <c r="X152" s="9">
        <f t="shared" si="25"/>
        <v>99</v>
      </c>
      <c r="Y152" s="28">
        <f t="shared" si="10"/>
        <v>-76.199999999999989</v>
      </c>
      <c r="Z152" s="9"/>
      <c r="AA152" s="9"/>
      <c r="AB152" s="9"/>
      <c r="AC152" s="375"/>
    </row>
    <row r="153" spans="1:29" ht="15">
      <c r="A153" s="10">
        <v>46149</v>
      </c>
      <c r="B153" s="9" t="s">
        <v>1465</v>
      </c>
      <c r="C153" s="376">
        <v>6531.5</v>
      </c>
      <c r="D153" s="9">
        <v>100</v>
      </c>
      <c r="E153" s="89"/>
      <c r="F153" s="9"/>
      <c r="G153" s="9"/>
      <c r="H153" s="13"/>
      <c r="I153" s="9" t="s">
        <v>11</v>
      </c>
      <c r="J153" s="9"/>
      <c r="K153" s="386" t="s">
        <v>1786</v>
      </c>
      <c r="L153" s="387">
        <v>45780</v>
      </c>
      <c r="M153" s="388">
        <f t="shared" si="0"/>
        <v>45780</v>
      </c>
      <c r="N153" s="389">
        <v>8793.89</v>
      </c>
      <c r="O153" s="390">
        <v>146</v>
      </c>
      <c r="P153" s="387">
        <v>46145</v>
      </c>
      <c r="Q153" s="391">
        <f t="shared" si="2"/>
        <v>46145</v>
      </c>
      <c r="R153" s="11">
        <f t="shared" si="3"/>
        <v>60.232123287671229</v>
      </c>
      <c r="S153" s="11">
        <f t="shared" si="23"/>
        <v>10552.668</v>
      </c>
      <c r="T153" s="11">
        <f t="shared" si="24"/>
        <v>6531.5</v>
      </c>
      <c r="U153" s="11">
        <f t="shared" si="6"/>
        <v>65.314999999999998</v>
      </c>
      <c r="V153" s="11">
        <f t="shared" si="7"/>
        <v>-4021.1679999999997</v>
      </c>
      <c r="W153" s="28">
        <f t="shared" si="8"/>
        <v>175.2</v>
      </c>
      <c r="X153" s="9">
        <f t="shared" si="25"/>
        <v>100</v>
      </c>
      <c r="Y153" s="28">
        <f t="shared" si="10"/>
        <v>-75.199999999999989</v>
      </c>
      <c r="Z153" s="9"/>
      <c r="AA153" s="9"/>
      <c r="AB153" s="9"/>
      <c r="AC153" s="375"/>
    </row>
    <row r="154" spans="1:29" ht="15">
      <c r="A154" s="10">
        <v>46150</v>
      </c>
      <c r="B154" s="9" t="s">
        <v>1465</v>
      </c>
      <c r="C154" s="376">
        <v>7310.4</v>
      </c>
      <c r="D154" s="9">
        <v>119</v>
      </c>
      <c r="E154" s="89"/>
      <c r="F154" s="9"/>
      <c r="G154" s="9"/>
      <c r="H154" s="13"/>
      <c r="I154" s="9" t="s">
        <v>11</v>
      </c>
      <c r="J154" s="9"/>
      <c r="K154" s="386" t="s">
        <v>1786</v>
      </c>
      <c r="L154" s="387">
        <v>45781</v>
      </c>
      <c r="M154" s="388">
        <f t="shared" si="0"/>
        <v>45781</v>
      </c>
      <c r="N154" s="389">
        <v>8793.89</v>
      </c>
      <c r="O154" s="390">
        <v>146</v>
      </c>
      <c r="P154" s="387">
        <v>46146</v>
      </c>
      <c r="Q154" s="391">
        <f t="shared" si="2"/>
        <v>46146</v>
      </c>
      <c r="R154" s="11">
        <f t="shared" si="3"/>
        <v>60.232123287671229</v>
      </c>
      <c r="S154" s="11">
        <f t="shared" si="23"/>
        <v>10552.668</v>
      </c>
      <c r="T154" s="11">
        <f t="shared" si="24"/>
        <v>7310.4</v>
      </c>
      <c r="U154" s="11">
        <f t="shared" si="6"/>
        <v>61.431932773109239</v>
      </c>
      <c r="V154" s="11">
        <f t="shared" si="7"/>
        <v>-3242.268</v>
      </c>
      <c r="W154" s="28">
        <f t="shared" si="8"/>
        <v>175.2</v>
      </c>
      <c r="X154" s="9">
        <f t="shared" si="25"/>
        <v>119</v>
      </c>
      <c r="Y154" s="28">
        <f t="shared" si="10"/>
        <v>-56.199999999999989</v>
      </c>
      <c r="Z154" s="9"/>
      <c r="AA154" s="9"/>
      <c r="AB154" s="9"/>
      <c r="AC154" s="375"/>
    </row>
    <row r="155" spans="1:29" ht="15">
      <c r="A155" s="10">
        <v>46151</v>
      </c>
      <c r="B155" s="9" t="s">
        <v>1465</v>
      </c>
      <c r="C155" s="376">
        <v>6600.1</v>
      </c>
      <c r="D155" s="9">
        <v>108</v>
      </c>
      <c r="E155" s="89"/>
      <c r="F155" s="9"/>
      <c r="G155" s="9"/>
      <c r="H155" s="13"/>
      <c r="I155" s="9" t="s">
        <v>11</v>
      </c>
      <c r="J155" s="9"/>
      <c r="K155" s="386" t="s">
        <v>1786</v>
      </c>
      <c r="L155" s="387">
        <v>45782</v>
      </c>
      <c r="M155" s="388">
        <f t="shared" si="0"/>
        <v>45782</v>
      </c>
      <c r="N155" s="389">
        <v>8793.89</v>
      </c>
      <c r="O155" s="390">
        <v>146</v>
      </c>
      <c r="P155" s="387">
        <v>46147</v>
      </c>
      <c r="Q155" s="391">
        <f t="shared" si="2"/>
        <v>46147</v>
      </c>
      <c r="R155" s="11">
        <f t="shared" si="3"/>
        <v>60.232123287671229</v>
      </c>
      <c r="S155" s="11">
        <f t="shared" si="23"/>
        <v>10552.668</v>
      </c>
      <c r="T155" s="11">
        <f t="shared" si="24"/>
        <v>6600.1</v>
      </c>
      <c r="U155" s="11">
        <f t="shared" si="6"/>
        <v>61.112037037037041</v>
      </c>
      <c r="V155" s="11">
        <f t="shared" si="7"/>
        <v>-3952.5679999999993</v>
      </c>
      <c r="W155" s="28">
        <f t="shared" si="8"/>
        <v>175.2</v>
      </c>
      <c r="X155" s="9">
        <f t="shared" si="25"/>
        <v>108</v>
      </c>
      <c r="Y155" s="28">
        <f t="shared" si="10"/>
        <v>-67.199999999999989</v>
      </c>
      <c r="Z155" s="9"/>
      <c r="AA155" s="9"/>
      <c r="AB155" s="9"/>
      <c r="AC155" s="375"/>
    </row>
    <row r="156" spans="1:29" ht="15">
      <c r="A156" s="10">
        <v>46152</v>
      </c>
      <c r="B156" s="9" t="s">
        <v>1465</v>
      </c>
      <c r="C156" s="376">
        <v>6268.9</v>
      </c>
      <c r="D156" s="9">
        <v>94</v>
      </c>
      <c r="E156" s="89"/>
      <c r="F156" s="9"/>
      <c r="G156" s="9"/>
      <c r="H156" s="13"/>
      <c r="I156" s="9" t="s">
        <v>11</v>
      </c>
      <c r="J156" s="9"/>
      <c r="K156" s="386" t="s">
        <v>1786</v>
      </c>
      <c r="L156" s="387">
        <v>45783</v>
      </c>
      <c r="M156" s="388">
        <f t="shared" si="0"/>
        <v>45783</v>
      </c>
      <c r="N156" s="389">
        <v>8793.89</v>
      </c>
      <c r="O156" s="390">
        <v>146</v>
      </c>
      <c r="P156" s="387">
        <v>46148</v>
      </c>
      <c r="Q156" s="391">
        <f t="shared" si="2"/>
        <v>46148</v>
      </c>
      <c r="R156" s="11">
        <f t="shared" si="3"/>
        <v>60.232123287671229</v>
      </c>
      <c r="S156" s="11">
        <f t="shared" si="23"/>
        <v>10552.668</v>
      </c>
      <c r="T156" s="11">
        <f t="shared" si="24"/>
        <v>6268.9</v>
      </c>
      <c r="U156" s="11">
        <f t="shared" si="6"/>
        <v>66.690425531914883</v>
      </c>
      <c r="V156" s="11">
        <f t="shared" si="7"/>
        <v>-4283.768</v>
      </c>
      <c r="W156" s="28">
        <f t="shared" si="8"/>
        <v>175.2</v>
      </c>
      <c r="X156" s="9">
        <f t="shared" si="25"/>
        <v>94</v>
      </c>
      <c r="Y156" s="28">
        <f t="shared" si="10"/>
        <v>-81.199999999999989</v>
      </c>
      <c r="Z156" s="9"/>
      <c r="AA156" s="9"/>
      <c r="AB156" s="9"/>
      <c r="AC156" s="375"/>
    </row>
    <row r="157" spans="1:29" ht="15">
      <c r="A157" s="10">
        <v>46153</v>
      </c>
      <c r="B157" s="9" t="s">
        <v>1465</v>
      </c>
      <c r="C157" s="376">
        <v>7398</v>
      </c>
      <c r="D157" s="9">
        <v>115</v>
      </c>
      <c r="E157" s="89"/>
      <c r="F157" s="9"/>
      <c r="G157" s="9"/>
      <c r="H157" s="13"/>
      <c r="I157" s="9" t="s">
        <v>11</v>
      </c>
      <c r="J157" s="9"/>
      <c r="K157" s="386" t="s">
        <v>1786</v>
      </c>
      <c r="L157" s="387">
        <v>45784</v>
      </c>
      <c r="M157" s="388">
        <f t="shared" si="0"/>
        <v>45784</v>
      </c>
      <c r="N157" s="389">
        <v>8793.89</v>
      </c>
      <c r="O157" s="390">
        <v>146</v>
      </c>
      <c r="P157" s="387">
        <v>46149</v>
      </c>
      <c r="Q157" s="391">
        <f t="shared" si="2"/>
        <v>46149</v>
      </c>
      <c r="R157" s="11">
        <f t="shared" si="3"/>
        <v>60.232123287671229</v>
      </c>
      <c r="S157" s="11">
        <f t="shared" si="23"/>
        <v>10552.668</v>
      </c>
      <c r="T157" s="11">
        <f t="shared" si="24"/>
        <v>7398</v>
      </c>
      <c r="U157" s="11">
        <f t="shared" si="6"/>
        <v>64.330434782608691</v>
      </c>
      <c r="V157" s="11">
        <f t="shared" si="7"/>
        <v>-3154.6679999999997</v>
      </c>
      <c r="W157" s="28">
        <f t="shared" si="8"/>
        <v>175.2</v>
      </c>
      <c r="X157" s="9">
        <f t="shared" si="25"/>
        <v>115</v>
      </c>
      <c r="Y157" s="28">
        <f t="shared" si="10"/>
        <v>-60.199999999999989</v>
      </c>
      <c r="Z157" s="9"/>
      <c r="AA157" s="9"/>
      <c r="AB157" s="9"/>
      <c r="AC157" s="375"/>
    </row>
    <row r="158" spans="1:29" ht="15">
      <c r="A158" s="10">
        <v>46154</v>
      </c>
      <c r="B158" s="9" t="s">
        <v>1465</v>
      </c>
      <c r="C158" s="376">
        <v>5923.9</v>
      </c>
      <c r="D158" s="9">
        <v>92</v>
      </c>
      <c r="E158" s="89"/>
      <c r="F158" s="9"/>
      <c r="G158" s="9"/>
      <c r="H158" s="13"/>
      <c r="I158" s="9" t="s">
        <v>11</v>
      </c>
      <c r="J158" s="9"/>
      <c r="K158" s="386" t="s">
        <v>1786</v>
      </c>
      <c r="L158" s="387">
        <v>45785</v>
      </c>
      <c r="M158" s="388">
        <f t="shared" si="0"/>
        <v>45785</v>
      </c>
      <c r="N158" s="389">
        <v>8793.89</v>
      </c>
      <c r="O158" s="390">
        <v>146</v>
      </c>
      <c r="P158" s="387">
        <v>46150</v>
      </c>
      <c r="Q158" s="391">
        <f t="shared" si="2"/>
        <v>46150</v>
      </c>
      <c r="R158" s="11">
        <f t="shared" si="3"/>
        <v>60.232123287671229</v>
      </c>
      <c r="S158" s="11">
        <f t="shared" si="23"/>
        <v>10552.668</v>
      </c>
      <c r="T158" s="11">
        <f t="shared" si="24"/>
        <v>5923.9</v>
      </c>
      <c r="U158" s="11">
        <f t="shared" si="6"/>
        <v>64.390217391304347</v>
      </c>
      <c r="V158" s="11">
        <f t="shared" si="7"/>
        <v>-4628.768</v>
      </c>
      <c r="W158" s="28">
        <f t="shared" si="8"/>
        <v>175.2</v>
      </c>
      <c r="X158" s="9">
        <f t="shared" si="25"/>
        <v>92</v>
      </c>
      <c r="Y158" s="28">
        <f t="shared" si="10"/>
        <v>-83.199999999999989</v>
      </c>
      <c r="Z158" s="9"/>
      <c r="AA158" s="9"/>
      <c r="AB158" s="9"/>
      <c r="AC158" s="375"/>
    </row>
    <row r="159" spans="1:29" ht="15">
      <c r="A159" s="10">
        <v>46155</v>
      </c>
      <c r="B159" s="9" t="s">
        <v>1465</v>
      </c>
      <c r="C159" s="376">
        <v>6212.3</v>
      </c>
      <c r="D159" s="9">
        <v>94</v>
      </c>
      <c r="E159" s="89"/>
      <c r="F159" s="9"/>
      <c r="G159" s="9"/>
      <c r="H159" s="13"/>
      <c r="I159" s="9" t="s">
        <v>11</v>
      </c>
      <c r="J159" s="9"/>
      <c r="K159" s="386" t="s">
        <v>1786</v>
      </c>
      <c r="L159" s="387">
        <v>45786</v>
      </c>
      <c r="M159" s="388">
        <f t="shared" si="0"/>
        <v>45786</v>
      </c>
      <c r="N159" s="389">
        <v>8793.89</v>
      </c>
      <c r="O159" s="390">
        <v>146</v>
      </c>
      <c r="P159" s="387">
        <v>46151</v>
      </c>
      <c r="Q159" s="391">
        <f t="shared" si="2"/>
        <v>46151</v>
      </c>
      <c r="R159" s="11">
        <f t="shared" si="3"/>
        <v>60.232123287671229</v>
      </c>
      <c r="S159" s="11">
        <f t="shared" si="23"/>
        <v>10552.668</v>
      </c>
      <c r="T159" s="11">
        <f t="shared" si="24"/>
        <v>6212.3</v>
      </c>
      <c r="U159" s="11">
        <f t="shared" si="6"/>
        <v>66.088297872340434</v>
      </c>
      <c r="V159" s="11">
        <f t="shared" si="7"/>
        <v>-4340.3679999999995</v>
      </c>
      <c r="W159" s="28">
        <f t="shared" si="8"/>
        <v>175.2</v>
      </c>
      <c r="X159" s="9">
        <f t="shared" si="25"/>
        <v>94</v>
      </c>
      <c r="Y159" s="28">
        <f t="shared" si="10"/>
        <v>-81.199999999999989</v>
      </c>
      <c r="Z159" s="9"/>
      <c r="AA159" s="9"/>
      <c r="AB159" s="9"/>
      <c r="AC159" s="375"/>
    </row>
    <row r="160" spans="1:29" ht="15">
      <c r="A160" s="10">
        <v>46156</v>
      </c>
      <c r="B160" s="9" t="s">
        <v>1465</v>
      </c>
      <c r="C160" s="376">
        <v>6073.3</v>
      </c>
      <c r="D160" s="9">
        <v>95</v>
      </c>
      <c r="E160" s="89"/>
      <c r="F160" s="9"/>
      <c r="G160" s="9"/>
      <c r="H160" s="13"/>
      <c r="I160" s="9" t="s">
        <v>11</v>
      </c>
      <c r="J160" s="9"/>
      <c r="K160" s="386" t="s">
        <v>1786</v>
      </c>
      <c r="L160" s="387">
        <v>45787</v>
      </c>
      <c r="M160" s="388">
        <f t="shared" si="0"/>
        <v>45787</v>
      </c>
      <c r="N160" s="389">
        <v>8793.89</v>
      </c>
      <c r="O160" s="390">
        <v>146</v>
      </c>
      <c r="P160" s="387">
        <v>46152</v>
      </c>
      <c r="Q160" s="391">
        <f t="shared" si="2"/>
        <v>46152</v>
      </c>
      <c r="R160" s="11">
        <f t="shared" si="3"/>
        <v>60.232123287671229</v>
      </c>
      <c r="S160" s="11">
        <f t="shared" si="23"/>
        <v>10552.668</v>
      </c>
      <c r="T160" s="11">
        <f t="shared" si="24"/>
        <v>6073.3</v>
      </c>
      <c r="U160" s="11">
        <f t="shared" si="6"/>
        <v>63.929473684210528</v>
      </c>
      <c r="V160" s="11">
        <f t="shared" si="7"/>
        <v>-4479.3679999999995</v>
      </c>
      <c r="W160" s="28">
        <f t="shared" si="8"/>
        <v>175.2</v>
      </c>
      <c r="X160" s="9">
        <f t="shared" si="25"/>
        <v>95</v>
      </c>
      <c r="Y160" s="28">
        <f t="shared" si="10"/>
        <v>-80.199999999999989</v>
      </c>
      <c r="Z160" s="9"/>
      <c r="AA160" s="9"/>
      <c r="AB160" s="9"/>
      <c r="AC160" s="375"/>
    </row>
    <row r="161" spans="1:29" ht="15">
      <c r="A161" s="10">
        <v>46157</v>
      </c>
      <c r="B161" s="9" t="s">
        <v>1465</v>
      </c>
      <c r="C161" s="376">
        <v>7769.8</v>
      </c>
      <c r="D161" s="9">
        <v>124</v>
      </c>
      <c r="E161" s="89"/>
      <c r="F161" s="9"/>
      <c r="G161" s="9"/>
      <c r="H161" s="13"/>
      <c r="I161" s="9" t="s">
        <v>11</v>
      </c>
      <c r="J161" s="9"/>
      <c r="K161" s="386" t="s">
        <v>1786</v>
      </c>
      <c r="L161" s="387">
        <v>45788</v>
      </c>
      <c r="M161" s="388">
        <f t="shared" si="0"/>
        <v>45788</v>
      </c>
      <c r="N161" s="389">
        <v>8793.89</v>
      </c>
      <c r="O161" s="390">
        <v>146</v>
      </c>
      <c r="P161" s="387">
        <v>46153</v>
      </c>
      <c r="Q161" s="391">
        <f t="shared" si="2"/>
        <v>46153</v>
      </c>
      <c r="R161" s="11">
        <f t="shared" si="3"/>
        <v>60.232123287671229</v>
      </c>
      <c r="S161" s="11">
        <f t="shared" si="23"/>
        <v>10552.668</v>
      </c>
      <c r="T161" s="11">
        <f t="shared" si="24"/>
        <v>7769.8</v>
      </c>
      <c r="U161" s="11">
        <f t="shared" si="6"/>
        <v>62.659677419354843</v>
      </c>
      <c r="V161" s="11">
        <f t="shared" si="7"/>
        <v>-2782.8679999999995</v>
      </c>
      <c r="W161" s="28">
        <f t="shared" si="8"/>
        <v>175.2</v>
      </c>
      <c r="X161" s="9">
        <f t="shared" si="25"/>
        <v>124</v>
      </c>
      <c r="Y161" s="28">
        <f t="shared" si="10"/>
        <v>-51.199999999999989</v>
      </c>
      <c r="Z161" s="9"/>
      <c r="AA161" s="9"/>
      <c r="AB161" s="9"/>
      <c r="AC161" s="375"/>
    </row>
    <row r="162" spans="1:29" ht="15">
      <c r="A162" s="10">
        <v>46158</v>
      </c>
      <c r="B162" s="9" t="s">
        <v>1465</v>
      </c>
      <c r="C162" s="376">
        <v>5614.5</v>
      </c>
      <c r="D162" s="9">
        <v>85</v>
      </c>
      <c r="E162" s="89"/>
      <c r="F162" s="9"/>
      <c r="G162" s="9"/>
      <c r="H162" s="13"/>
      <c r="I162" s="9" t="s">
        <v>11</v>
      </c>
      <c r="J162" s="9"/>
      <c r="K162" s="386" t="s">
        <v>1786</v>
      </c>
      <c r="L162" s="387">
        <v>45789</v>
      </c>
      <c r="M162" s="388">
        <f t="shared" si="0"/>
        <v>45789</v>
      </c>
      <c r="N162" s="389">
        <v>8793.89</v>
      </c>
      <c r="O162" s="390">
        <v>146</v>
      </c>
      <c r="P162" s="387">
        <v>46154</v>
      </c>
      <c r="Q162" s="391">
        <f t="shared" si="2"/>
        <v>46154</v>
      </c>
      <c r="R162" s="11">
        <f t="shared" si="3"/>
        <v>60.232123287671229</v>
      </c>
      <c r="S162" s="11">
        <f t="shared" si="23"/>
        <v>10552.668</v>
      </c>
      <c r="T162" s="11">
        <f t="shared" si="24"/>
        <v>5614.5</v>
      </c>
      <c r="U162" s="11">
        <f t="shared" si="6"/>
        <v>66.052941176470583</v>
      </c>
      <c r="V162" s="11">
        <f t="shared" si="7"/>
        <v>-4938.1679999999997</v>
      </c>
      <c r="W162" s="28">
        <f t="shared" si="8"/>
        <v>175.2</v>
      </c>
      <c r="X162" s="9">
        <f t="shared" si="25"/>
        <v>85</v>
      </c>
      <c r="Y162" s="28">
        <f t="shared" si="10"/>
        <v>-90.199999999999989</v>
      </c>
      <c r="Z162" s="9"/>
      <c r="AA162" s="9"/>
      <c r="AB162" s="9"/>
      <c r="AC162" s="375"/>
    </row>
    <row r="163" spans="1:29" ht="15">
      <c r="A163" s="10">
        <v>46159</v>
      </c>
      <c r="B163" s="9" t="s">
        <v>1465</v>
      </c>
      <c r="C163" s="376">
        <v>4884.8</v>
      </c>
      <c r="D163" s="9">
        <v>90</v>
      </c>
      <c r="E163" s="89"/>
      <c r="F163" s="9"/>
      <c r="G163" s="9"/>
      <c r="H163" s="13"/>
      <c r="I163" s="9" t="s">
        <v>11</v>
      </c>
      <c r="J163" s="9"/>
      <c r="K163" s="386" t="s">
        <v>1786</v>
      </c>
      <c r="L163" s="387">
        <v>45790</v>
      </c>
      <c r="M163" s="388">
        <f t="shared" si="0"/>
        <v>45790</v>
      </c>
      <c r="N163" s="389">
        <v>8793.89</v>
      </c>
      <c r="O163" s="390">
        <v>146</v>
      </c>
      <c r="P163" s="387">
        <v>46155</v>
      </c>
      <c r="Q163" s="391">
        <f t="shared" si="2"/>
        <v>46155</v>
      </c>
      <c r="R163" s="11">
        <f t="shared" si="3"/>
        <v>60.232123287671229</v>
      </c>
      <c r="S163" s="11">
        <f t="shared" si="23"/>
        <v>10552.668</v>
      </c>
      <c r="T163" s="11">
        <f t="shared" si="24"/>
        <v>4884.8</v>
      </c>
      <c r="U163" s="11">
        <f t="shared" si="6"/>
        <v>54.275555555555556</v>
      </c>
      <c r="V163" s="11">
        <f t="shared" si="7"/>
        <v>-5667.8679999999995</v>
      </c>
      <c r="W163" s="28">
        <f t="shared" si="8"/>
        <v>175.2</v>
      </c>
      <c r="X163" s="9">
        <f t="shared" si="25"/>
        <v>90</v>
      </c>
      <c r="Y163" s="28">
        <f t="shared" si="10"/>
        <v>-85.199999999999989</v>
      </c>
      <c r="Z163" s="9"/>
      <c r="AA163" s="9"/>
      <c r="AB163" s="9"/>
      <c r="AC163" s="375"/>
    </row>
    <row r="164" spans="1:29" ht="15">
      <c r="A164" s="10">
        <v>46160</v>
      </c>
      <c r="B164" s="9" t="s">
        <v>1465</v>
      </c>
      <c r="C164" s="376">
        <v>6484.3</v>
      </c>
      <c r="D164" s="9">
        <v>122</v>
      </c>
      <c r="E164" s="89"/>
      <c r="F164" s="9"/>
      <c r="G164" s="9"/>
      <c r="H164" s="13"/>
      <c r="I164" s="9" t="s">
        <v>11</v>
      </c>
      <c r="J164" s="9"/>
      <c r="K164" s="386" t="s">
        <v>1786</v>
      </c>
      <c r="L164" s="387">
        <v>45791</v>
      </c>
      <c r="M164" s="388">
        <f t="shared" si="0"/>
        <v>45791</v>
      </c>
      <c r="N164" s="389">
        <v>8793.89</v>
      </c>
      <c r="O164" s="390">
        <v>146</v>
      </c>
      <c r="P164" s="387">
        <v>46156</v>
      </c>
      <c r="Q164" s="391">
        <f t="shared" si="2"/>
        <v>46156</v>
      </c>
      <c r="R164" s="11">
        <f t="shared" si="3"/>
        <v>60.232123287671229</v>
      </c>
      <c r="S164" s="11">
        <f t="shared" si="23"/>
        <v>10552.668</v>
      </c>
      <c r="T164" s="11">
        <f t="shared" si="24"/>
        <v>6484.3</v>
      </c>
      <c r="U164" s="11">
        <f t="shared" si="6"/>
        <v>53.15</v>
      </c>
      <c r="V164" s="11">
        <f t="shared" si="7"/>
        <v>-4068.3679999999995</v>
      </c>
      <c r="W164" s="28">
        <f t="shared" si="8"/>
        <v>175.2</v>
      </c>
      <c r="X164" s="9">
        <f t="shared" si="25"/>
        <v>122</v>
      </c>
      <c r="Y164" s="28">
        <f t="shared" si="10"/>
        <v>-53.199999999999989</v>
      </c>
      <c r="Z164" s="9"/>
      <c r="AA164" s="9"/>
      <c r="AB164" s="9"/>
      <c r="AC164" s="375"/>
    </row>
    <row r="165" spans="1:29" ht="15">
      <c r="A165" s="10">
        <v>46161</v>
      </c>
      <c r="B165" s="9" t="s">
        <v>1465</v>
      </c>
      <c r="C165" s="376">
        <v>6751</v>
      </c>
      <c r="D165" s="9">
        <v>107</v>
      </c>
      <c r="E165" s="89"/>
      <c r="F165" s="9"/>
      <c r="G165" s="9"/>
      <c r="H165" s="13"/>
      <c r="I165" s="9" t="s">
        <v>11</v>
      </c>
      <c r="J165" s="9"/>
      <c r="K165" s="386" t="s">
        <v>1786</v>
      </c>
      <c r="L165" s="387">
        <v>45792</v>
      </c>
      <c r="M165" s="388">
        <f t="shared" si="0"/>
        <v>45792</v>
      </c>
      <c r="N165" s="389">
        <v>8793.89</v>
      </c>
      <c r="O165" s="390">
        <v>146</v>
      </c>
      <c r="P165" s="387">
        <v>46157</v>
      </c>
      <c r="Q165" s="391">
        <f t="shared" si="2"/>
        <v>46157</v>
      </c>
      <c r="R165" s="11">
        <f t="shared" si="3"/>
        <v>60.232123287671229</v>
      </c>
      <c r="S165" s="11">
        <f t="shared" si="23"/>
        <v>10552.668</v>
      </c>
      <c r="T165" s="11">
        <f t="shared" si="24"/>
        <v>6751</v>
      </c>
      <c r="U165" s="11">
        <f t="shared" si="6"/>
        <v>63.09345794392523</v>
      </c>
      <c r="V165" s="11">
        <f t="shared" si="7"/>
        <v>-3801.6679999999997</v>
      </c>
      <c r="W165" s="28">
        <f t="shared" si="8"/>
        <v>175.2</v>
      </c>
      <c r="X165" s="9">
        <f t="shared" si="25"/>
        <v>107</v>
      </c>
      <c r="Y165" s="28">
        <f t="shared" si="10"/>
        <v>-68.199999999999989</v>
      </c>
      <c r="Z165" s="9"/>
      <c r="AA165" s="9"/>
      <c r="AB165" s="9"/>
      <c r="AC165" s="375"/>
    </row>
    <row r="166" spans="1:29" ht="15">
      <c r="A166" s="10">
        <v>46162</v>
      </c>
      <c r="B166" s="9" t="s">
        <v>1465</v>
      </c>
      <c r="C166" s="376">
        <v>5387.5</v>
      </c>
      <c r="D166" s="9">
        <v>79</v>
      </c>
      <c r="E166" s="89"/>
      <c r="F166" s="9"/>
      <c r="G166" s="9"/>
      <c r="H166" s="13"/>
      <c r="I166" s="9" t="s">
        <v>11</v>
      </c>
      <c r="J166" s="9"/>
      <c r="K166" s="386" t="s">
        <v>1786</v>
      </c>
      <c r="L166" s="387">
        <v>45793</v>
      </c>
      <c r="M166" s="388">
        <f t="shared" si="0"/>
        <v>45793</v>
      </c>
      <c r="N166" s="389">
        <v>8793.89</v>
      </c>
      <c r="O166" s="390">
        <v>146</v>
      </c>
      <c r="P166" s="387">
        <v>46158</v>
      </c>
      <c r="Q166" s="391">
        <f t="shared" si="2"/>
        <v>46158</v>
      </c>
      <c r="R166" s="11">
        <f t="shared" si="3"/>
        <v>60.232123287671229</v>
      </c>
      <c r="S166" s="11">
        <f t="shared" si="23"/>
        <v>10552.668</v>
      </c>
      <c r="T166" s="11">
        <f t="shared" si="24"/>
        <v>5387.5</v>
      </c>
      <c r="U166" s="11">
        <f t="shared" si="6"/>
        <v>68.196202531645568</v>
      </c>
      <c r="V166" s="11">
        <f t="shared" si="7"/>
        <v>-5165.1679999999997</v>
      </c>
      <c r="W166" s="28">
        <f t="shared" si="8"/>
        <v>175.2</v>
      </c>
      <c r="X166" s="9">
        <f t="shared" si="25"/>
        <v>79</v>
      </c>
      <c r="Y166" s="28">
        <f t="shared" si="10"/>
        <v>-96.199999999999989</v>
      </c>
      <c r="Z166" s="9"/>
      <c r="AA166" s="9"/>
      <c r="AB166" s="9"/>
      <c r="AC166" s="375"/>
    </row>
    <row r="167" spans="1:29" ht="15">
      <c r="A167" s="10">
        <v>46163</v>
      </c>
      <c r="B167" s="9" t="s">
        <v>1465</v>
      </c>
      <c r="C167" s="376">
        <v>7477.05</v>
      </c>
      <c r="D167" s="9">
        <v>103</v>
      </c>
      <c r="E167" s="89"/>
      <c r="F167" s="9"/>
      <c r="G167" s="9"/>
      <c r="H167" s="13"/>
      <c r="I167" s="9" t="s">
        <v>11</v>
      </c>
      <c r="J167" s="9"/>
      <c r="K167" s="386" t="s">
        <v>1786</v>
      </c>
      <c r="L167" s="387">
        <v>45794</v>
      </c>
      <c r="M167" s="388">
        <f t="shared" si="0"/>
        <v>45794</v>
      </c>
      <c r="N167" s="389">
        <v>8793.89</v>
      </c>
      <c r="O167" s="390">
        <v>146</v>
      </c>
      <c r="P167" s="387">
        <v>46159</v>
      </c>
      <c r="Q167" s="391">
        <f t="shared" si="2"/>
        <v>46159</v>
      </c>
      <c r="R167" s="11">
        <f t="shared" si="3"/>
        <v>60.232123287671229</v>
      </c>
      <c r="S167" s="11">
        <f t="shared" si="23"/>
        <v>10552.668</v>
      </c>
      <c r="T167" s="11">
        <f t="shared" si="24"/>
        <v>7477.05</v>
      </c>
      <c r="U167" s="11">
        <f t="shared" si="6"/>
        <v>72.59271844660195</v>
      </c>
      <c r="V167" s="11">
        <f t="shared" si="7"/>
        <v>-3075.6179999999995</v>
      </c>
      <c r="W167" s="28">
        <f t="shared" si="8"/>
        <v>175.2</v>
      </c>
      <c r="X167" s="9">
        <f t="shared" si="25"/>
        <v>103</v>
      </c>
      <c r="Y167" s="28">
        <f t="shared" si="10"/>
        <v>-72.199999999999989</v>
      </c>
      <c r="Z167" s="9"/>
      <c r="AA167" s="9"/>
      <c r="AB167" s="9"/>
      <c r="AC167" s="375"/>
    </row>
    <row r="168" spans="1:29" ht="15">
      <c r="A168" s="10">
        <v>46164</v>
      </c>
      <c r="B168" s="9" t="s">
        <v>1465</v>
      </c>
      <c r="C168" s="376">
        <v>9036.65</v>
      </c>
      <c r="D168" s="9">
        <v>119</v>
      </c>
      <c r="E168" s="89"/>
      <c r="F168" s="9"/>
      <c r="G168" s="9"/>
      <c r="H168" s="13"/>
      <c r="I168" s="9" t="s">
        <v>11</v>
      </c>
      <c r="J168" s="9"/>
      <c r="K168" s="386" t="s">
        <v>1786</v>
      </c>
      <c r="L168" s="387">
        <v>45795</v>
      </c>
      <c r="M168" s="388">
        <f t="shared" si="0"/>
        <v>45795</v>
      </c>
      <c r="N168" s="389">
        <v>8793.89</v>
      </c>
      <c r="O168" s="390">
        <v>146</v>
      </c>
      <c r="P168" s="387">
        <v>46160</v>
      </c>
      <c r="Q168" s="391">
        <f t="shared" si="2"/>
        <v>46160</v>
      </c>
      <c r="R168" s="11">
        <f t="shared" si="3"/>
        <v>60.232123287671229</v>
      </c>
      <c r="S168" s="11">
        <f t="shared" si="23"/>
        <v>10552.668</v>
      </c>
      <c r="T168" s="11">
        <f t="shared" si="24"/>
        <v>9036.65</v>
      </c>
      <c r="U168" s="11">
        <f t="shared" si="6"/>
        <v>75.938235294117646</v>
      </c>
      <c r="V168" s="11">
        <f t="shared" si="7"/>
        <v>-1516.018</v>
      </c>
      <c r="W168" s="28">
        <f t="shared" si="8"/>
        <v>175.2</v>
      </c>
      <c r="X168" s="9">
        <f t="shared" si="25"/>
        <v>119</v>
      </c>
      <c r="Y168" s="28">
        <f t="shared" si="10"/>
        <v>-56.199999999999989</v>
      </c>
      <c r="Z168" s="9"/>
      <c r="AA168" s="9"/>
      <c r="AB168" s="9"/>
      <c r="AC168" s="375"/>
    </row>
    <row r="169" spans="1:29" ht="15">
      <c r="A169" s="10">
        <v>46165</v>
      </c>
      <c r="B169" s="9" t="s">
        <v>1465</v>
      </c>
      <c r="C169" s="376">
        <v>6949.2</v>
      </c>
      <c r="D169" s="9">
        <v>90</v>
      </c>
      <c r="E169" s="89"/>
      <c r="F169" s="9"/>
      <c r="G169" s="9"/>
      <c r="H169" s="13"/>
      <c r="I169" s="9" t="s">
        <v>11</v>
      </c>
      <c r="J169" s="9"/>
      <c r="K169" s="386" t="s">
        <v>1786</v>
      </c>
      <c r="L169" s="387">
        <v>45796</v>
      </c>
      <c r="M169" s="388">
        <f t="shared" si="0"/>
        <v>45796</v>
      </c>
      <c r="N169" s="389">
        <v>8793.89</v>
      </c>
      <c r="O169" s="390">
        <v>146</v>
      </c>
      <c r="P169" s="387">
        <v>46161</v>
      </c>
      <c r="Q169" s="391">
        <f t="shared" si="2"/>
        <v>46161</v>
      </c>
      <c r="R169" s="11">
        <f t="shared" si="3"/>
        <v>60.232123287671229</v>
      </c>
      <c r="S169" s="11">
        <f t="shared" si="23"/>
        <v>10552.668</v>
      </c>
      <c r="T169" s="11">
        <f t="shared" si="24"/>
        <v>6949.2</v>
      </c>
      <c r="U169" s="11">
        <f t="shared" si="6"/>
        <v>77.213333333333338</v>
      </c>
      <c r="V169" s="11">
        <f t="shared" si="7"/>
        <v>-3603.4679999999998</v>
      </c>
      <c r="W169" s="28">
        <f t="shared" si="8"/>
        <v>175.2</v>
      </c>
      <c r="X169" s="9">
        <f t="shared" si="25"/>
        <v>90</v>
      </c>
      <c r="Y169" s="28">
        <f t="shared" si="10"/>
        <v>-85.199999999999989</v>
      </c>
      <c r="Z169" s="9"/>
      <c r="AA169" s="9"/>
      <c r="AB169" s="9"/>
      <c r="AC169" s="375"/>
    </row>
    <row r="170" spans="1:29" ht="15">
      <c r="A170" s="10">
        <v>46166</v>
      </c>
      <c r="B170" s="9" t="s">
        <v>1465</v>
      </c>
      <c r="C170" s="376">
        <v>5866.15</v>
      </c>
      <c r="D170" s="9">
        <v>73</v>
      </c>
      <c r="E170" s="89"/>
      <c r="F170" s="9"/>
      <c r="G170" s="9"/>
      <c r="H170" s="13"/>
      <c r="I170" s="9" t="s">
        <v>11</v>
      </c>
      <c r="J170" s="9"/>
      <c r="K170" s="386" t="s">
        <v>1786</v>
      </c>
      <c r="L170" s="387">
        <v>45797</v>
      </c>
      <c r="M170" s="388">
        <f t="shared" si="0"/>
        <v>45797</v>
      </c>
      <c r="N170" s="389">
        <v>8793.89</v>
      </c>
      <c r="O170" s="390">
        <v>146</v>
      </c>
      <c r="P170" s="387">
        <v>46162</v>
      </c>
      <c r="Q170" s="391">
        <f t="shared" si="2"/>
        <v>46162</v>
      </c>
      <c r="R170" s="11">
        <f t="shared" si="3"/>
        <v>60.232123287671229</v>
      </c>
      <c r="S170" s="11">
        <f t="shared" si="23"/>
        <v>10552.668</v>
      </c>
      <c r="T170" s="11">
        <f t="shared" si="24"/>
        <v>5866.15</v>
      </c>
      <c r="U170" s="11">
        <f t="shared" si="6"/>
        <v>80.35821917808218</v>
      </c>
      <c r="V170" s="11">
        <f t="shared" si="7"/>
        <v>-4686.518</v>
      </c>
      <c r="W170" s="28">
        <f t="shared" si="8"/>
        <v>175.2</v>
      </c>
      <c r="X170" s="9">
        <f t="shared" si="25"/>
        <v>73</v>
      </c>
      <c r="Y170" s="28">
        <f t="shared" si="10"/>
        <v>-102.19999999999999</v>
      </c>
      <c r="Z170" s="9"/>
      <c r="AA170" s="9"/>
      <c r="AB170" s="9"/>
      <c r="AC170" s="375"/>
    </row>
    <row r="171" spans="1:29" ht="15">
      <c r="A171" s="10">
        <v>46167</v>
      </c>
      <c r="B171" s="9" t="s">
        <v>1465</v>
      </c>
      <c r="C171" s="376">
        <v>5780.3</v>
      </c>
      <c r="D171" s="9">
        <v>89</v>
      </c>
      <c r="E171" s="89"/>
      <c r="F171" s="9"/>
      <c r="G171" s="9"/>
      <c r="H171" s="13"/>
      <c r="I171" s="9" t="s">
        <v>11</v>
      </c>
      <c r="J171" s="9"/>
      <c r="K171" s="386" t="s">
        <v>1786</v>
      </c>
      <c r="L171" s="387">
        <v>45798</v>
      </c>
      <c r="M171" s="388">
        <f t="shared" si="0"/>
        <v>45798</v>
      </c>
      <c r="N171" s="389">
        <v>8793.89</v>
      </c>
      <c r="O171" s="390">
        <v>146</v>
      </c>
      <c r="P171" s="387">
        <v>46163</v>
      </c>
      <c r="Q171" s="391">
        <f t="shared" si="2"/>
        <v>46163</v>
      </c>
      <c r="R171" s="11">
        <f t="shared" si="3"/>
        <v>60.232123287671229</v>
      </c>
      <c r="S171" s="11">
        <f t="shared" si="23"/>
        <v>10552.668</v>
      </c>
      <c r="T171" s="11">
        <f t="shared" si="24"/>
        <v>5780.3</v>
      </c>
      <c r="U171" s="11">
        <f t="shared" si="6"/>
        <v>64.947191011235958</v>
      </c>
      <c r="V171" s="11">
        <f t="shared" si="7"/>
        <v>-4772.3679999999995</v>
      </c>
      <c r="W171" s="28">
        <f t="shared" si="8"/>
        <v>175.2</v>
      </c>
      <c r="X171" s="9">
        <f t="shared" si="25"/>
        <v>89</v>
      </c>
      <c r="Y171" s="28">
        <f t="shared" si="10"/>
        <v>-86.199999999999989</v>
      </c>
      <c r="Z171" s="9"/>
      <c r="AA171" s="9"/>
      <c r="AB171" s="9"/>
      <c r="AC171" s="375"/>
    </row>
    <row r="172" spans="1:29" ht="15">
      <c r="A172" s="10">
        <v>46168</v>
      </c>
      <c r="B172" s="9" t="s">
        <v>1465</v>
      </c>
      <c r="C172" s="376">
        <v>6093.5</v>
      </c>
      <c r="D172" s="9">
        <v>84</v>
      </c>
      <c r="E172" s="89"/>
      <c r="F172" s="9"/>
      <c r="G172" s="9"/>
      <c r="H172" s="13"/>
      <c r="I172" s="9" t="s">
        <v>11</v>
      </c>
      <c r="J172" s="9"/>
      <c r="K172" s="386" t="s">
        <v>1786</v>
      </c>
      <c r="L172" s="387">
        <v>45799</v>
      </c>
      <c r="M172" s="388">
        <f t="shared" si="0"/>
        <v>45799</v>
      </c>
      <c r="N172" s="389">
        <v>8793.89</v>
      </c>
      <c r="O172" s="390">
        <v>146</v>
      </c>
      <c r="P172" s="387">
        <v>46164</v>
      </c>
      <c r="Q172" s="391">
        <f t="shared" si="2"/>
        <v>46164</v>
      </c>
      <c r="R172" s="11">
        <f t="shared" si="3"/>
        <v>60.232123287671229</v>
      </c>
      <c r="S172" s="11">
        <f t="shared" si="23"/>
        <v>10552.668</v>
      </c>
      <c r="T172" s="11">
        <f t="shared" si="24"/>
        <v>6093.5</v>
      </c>
      <c r="U172" s="11">
        <f t="shared" si="6"/>
        <v>72.541666666666671</v>
      </c>
      <c r="V172" s="11">
        <f t="shared" si="7"/>
        <v>-4459.1679999999997</v>
      </c>
      <c r="W172" s="28">
        <f t="shared" si="8"/>
        <v>175.2</v>
      </c>
      <c r="X172" s="9">
        <f t="shared" si="25"/>
        <v>84</v>
      </c>
      <c r="Y172" s="28">
        <f t="shared" si="10"/>
        <v>-91.199999999999989</v>
      </c>
      <c r="Z172" s="9"/>
      <c r="AA172" s="9"/>
      <c r="AB172" s="9"/>
      <c r="AC172" s="375"/>
    </row>
    <row r="173" spans="1:29" ht="15">
      <c r="A173" s="10">
        <v>46169</v>
      </c>
      <c r="B173" s="9" t="s">
        <v>1465</v>
      </c>
      <c r="C173" s="376">
        <v>5557.7</v>
      </c>
      <c r="D173" s="9">
        <v>72</v>
      </c>
      <c r="E173" s="89"/>
      <c r="F173" s="9"/>
      <c r="G173" s="9"/>
      <c r="H173" s="13"/>
      <c r="I173" s="9" t="s">
        <v>11</v>
      </c>
      <c r="J173" s="9"/>
      <c r="K173" s="386" t="s">
        <v>1786</v>
      </c>
      <c r="L173" s="387">
        <v>45800</v>
      </c>
      <c r="M173" s="388">
        <f t="shared" si="0"/>
        <v>45800</v>
      </c>
      <c r="N173" s="389">
        <v>8793.89</v>
      </c>
      <c r="O173" s="390">
        <v>146</v>
      </c>
      <c r="P173" s="387">
        <v>46165</v>
      </c>
      <c r="Q173" s="391">
        <f t="shared" si="2"/>
        <v>46165</v>
      </c>
      <c r="R173" s="11">
        <f t="shared" si="3"/>
        <v>60.232123287671229</v>
      </c>
      <c r="S173" s="11">
        <f t="shared" si="23"/>
        <v>10552.668</v>
      </c>
      <c r="T173" s="11">
        <f t="shared" si="24"/>
        <v>5557.7</v>
      </c>
      <c r="U173" s="11">
        <f t="shared" si="6"/>
        <v>77.19027777777778</v>
      </c>
      <c r="V173" s="11">
        <f t="shared" si="7"/>
        <v>-4994.9679999999998</v>
      </c>
      <c r="W173" s="28">
        <f t="shared" si="8"/>
        <v>175.2</v>
      </c>
      <c r="X173" s="9">
        <f t="shared" si="25"/>
        <v>72</v>
      </c>
      <c r="Y173" s="28">
        <f t="shared" si="10"/>
        <v>-103.19999999999999</v>
      </c>
      <c r="Z173" s="9"/>
      <c r="AA173" s="9"/>
      <c r="AB173" s="9"/>
      <c r="AC173" s="375"/>
    </row>
    <row r="174" spans="1:29" ht="15">
      <c r="A174" s="10">
        <v>46170</v>
      </c>
      <c r="B174" s="9" t="s">
        <v>1465</v>
      </c>
      <c r="C174" s="376">
        <v>6522.8</v>
      </c>
      <c r="D174" s="9">
        <v>91</v>
      </c>
      <c r="E174" s="89"/>
      <c r="F174" s="9"/>
      <c r="G174" s="9"/>
      <c r="H174" s="13"/>
      <c r="I174" s="9" t="s">
        <v>11</v>
      </c>
      <c r="J174" s="9"/>
      <c r="K174" s="386" t="s">
        <v>1786</v>
      </c>
      <c r="L174" s="387">
        <v>45801</v>
      </c>
      <c r="M174" s="388">
        <f t="shared" si="0"/>
        <v>45801</v>
      </c>
      <c r="N174" s="389">
        <v>8793.89</v>
      </c>
      <c r="O174" s="390">
        <v>146</v>
      </c>
      <c r="P174" s="387">
        <v>46166</v>
      </c>
      <c r="Q174" s="391">
        <f t="shared" si="2"/>
        <v>46166</v>
      </c>
      <c r="R174" s="11">
        <f t="shared" si="3"/>
        <v>60.232123287671229</v>
      </c>
      <c r="S174" s="11">
        <f t="shared" si="23"/>
        <v>10552.668</v>
      </c>
      <c r="T174" s="11">
        <f t="shared" si="24"/>
        <v>6522.8</v>
      </c>
      <c r="U174" s="11">
        <f t="shared" si="6"/>
        <v>71.679120879120887</v>
      </c>
      <c r="V174" s="11">
        <f t="shared" si="7"/>
        <v>-4029.8679999999995</v>
      </c>
      <c r="W174" s="28">
        <f t="shared" si="8"/>
        <v>175.2</v>
      </c>
      <c r="X174" s="9">
        <f t="shared" si="25"/>
        <v>91</v>
      </c>
      <c r="Y174" s="28">
        <f t="shared" si="10"/>
        <v>-84.199999999999989</v>
      </c>
      <c r="Z174" s="9"/>
      <c r="AA174" s="9"/>
      <c r="AB174" s="9"/>
      <c r="AC174" s="375"/>
    </row>
    <row r="175" spans="1:29" ht="15">
      <c r="A175" s="10">
        <v>46171</v>
      </c>
      <c r="B175" s="9" t="s">
        <v>1465</v>
      </c>
      <c r="C175" s="376">
        <v>7097.9</v>
      </c>
      <c r="D175" s="9">
        <v>97</v>
      </c>
      <c r="E175" s="89"/>
      <c r="F175" s="9"/>
      <c r="G175" s="9"/>
      <c r="H175" s="13"/>
      <c r="I175" s="9" t="s">
        <v>11</v>
      </c>
      <c r="J175" s="9"/>
      <c r="K175" s="386" t="s">
        <v>1786</v>
      </c>
      <c r="L175" s="387">
        <v>45802</v>
      </c>
      <c r="M175" s="388">
        <f t="shared" si="0"/>
        <v>45802</v>
      </c>
      <c r="N175" s="389">
        <v>8793.89</v>
      </c>
      <c r="O175" s="390">
        <v>146</v>
      </c>
      <c r="P175" s="387">
        <v>46167</v>
      </c>
      <c r="Q175" s="391">
        <f t="shared" si="2"/>
        <v>46167</v>
      </c>
      <c r="R175" s="11">
        <f t="shared" si="3"/>
        <v>60.232123287671229</v>
      </c>
      <c r="S175" s="11">
        <f t="shared" si="23"/>
        <v>10552.668</v>
      </c>
      <c r="T175" s="11">
        <f t="shared" si="24"/>
        <v>7097.9</v>
      </c>
      <c r="U175" s="11">
        <f t="shared" si="6"/>
        <v>73.174226804123705</v>
      </c>
      <c r="V175" s="11">
        <f t="shared" si="7"/>
        <v>-3454.768</v>
      </c>
      <c r="W175" s="28">
        <f t="shared" si="8"/>
        <v>175.2</v>
      </c>
      <c r="X175" s="9">
        <f t="shared" si="25"/>
        <v>97</v>
      </c>
      <c r="Y175" s="28">
        <f t="shared" si="10"/>
        <v>-78.199999999999989</v>
      </c>
      <c r="Z175" s="9"/>
      <c r="AA175" s="9"/>
      <c r="AB175" s="9"/>
      <c r="AC175" s="375"/>
    </row>
    <row r="176" spans="1:29" ht="15">
      <c r="A176" s="10">
        <v>46172</v>
      </c>
      <c r="B176" s="9" t="s">
        <v>1465</v>
      </c>
      <c r="C176" s="376">
        <v>4580.7</v>
      </c>
      <c r="D176" s="9">
        <v>64</v>
      </c>
      <c r="E176" s="89"/>
      <c r="F176" s="9"/>
      <c r="G176" s="9"/>
      <c r="H176" s="13"/>
      <c r="I176" s="9" t="s">
        <v>11</v>
      </c>
      <c r="J176" s="9"/>
      <c r="K176" s="386" t="s">
        <v>1786</v>
      </c>
      <c r="L176" s="387">
        <v>45803</v>
      </c>
      <c r="M176" s="388">
        <f t="shared" si="0"/>
        <v>45803</v>
      </c>
      <c r="N176" s="389">
        <v>8793.89</v>
      </c>
      <c r="O176" s="390">
        <v>146</v>
      </c>
      <c r="P176" s="387">
        <v>46168</v>
      </c>
      <c r="Q176" s="391">
        <f t="shared" si="2"/>
        <v>46168</v>
      </c>
      <c r="R176" s="11">
        <f t="shared" si="3"/>
        <v>60.232123287671229</v>
      </c>
      <c r="S176" s="11">
        <f t="shared" si="23"/>
        <v>10552.668</v>
      </c>
      <c r="T176" s="11">
        <f t="shared" si="24"/>
        <v>4580.7</v>
      </c>
      <c r="U176" s="11">
        <f t="shared" si="6"/>
        <v>71.573437499999997</v>
      </c>
      <c r="V176" s="11">
        <f t="shared" si="7"/>
        <v>-5971.9679999999998</v>
      </c>
      <c r="W176" s="28">
        <f t="shared" si="8"/>
        <v>175.2</v>
      </c>
      <c r="X176" s="9">
        <f t="shared" si="25"/>
        <v>64</v>
      </c>
      <c r="Y176" s="28">
        <f t="shared" si="10"/>
        <v>-111.19999999999999</v>
      </c>
      <c r="Z176" s="9"/>
      <c r="AA176" s="9"/>
      <c r="AB176" s="9"/>
      <c r="AC176" s="375"/>
    </row>
    <row r="177" spans="1:29" ht="15">
      <c r="A177" s="10">
        <v>46173</v>
      </c>
      <c r="B177" s="9" t="s">
        <v>1465</v>
      </c>
      <c r="C177" s="376">
        <v>5936.65</v>
      </c>
      <c r="D177" s="9">
        <v>83</v>
      </c>
      <c r="E177" s="89"/>
      <c r="F177" s="9"/>
      <c r="G177" s="9"/>
      <c r="H177" s="13"/>
      <c r="I177" s="9" t="s">
        <v>11</v>
      </c>
      <c r="J177" s="9"/>
      <c r="K177" s="386" t="s">
        <v>1786</v>
      </c>
      <c r="L177" s="387">
        <v>45804</v>
      </c>
      <c r="M177" s="388">
        <f t="shared" si="0"/>
        <v>45804</v>
      </c>
      <c r="N177" s="389">
        <v>8793.89</v>
      </c>
      <c r="O177" s="390">
        <v>146</v>
      </c>
      <c r="P177" s="387">
        <v>46169</v>
      </c>
      <c r="Q177" s="391">
        <f t="shared" si="2"/>
        <v>46169</v>
      </c>
      <c r="R177" s="11">
        <f t="shared" si="3"/>
        <v>60.232123287671229</v>
      </c>
      <c r="S177" s="11">
        <f t="shared" si="23"/>
        <v>10552.668</v>
      </c>
      <c r="T177" s="11">
        <f t="shared" si="24"/>
        <v>5936.65</v>
      </c>
      <c r="U177" s="11">
        <f t="shared" si="6"/>
        <v>71.525903614457832</v>
      </c>
      <c r="V177" s="11">
        <f t="shared" si="7"/>
        <v>-4616.018</v>
      </c>
      <c r="W177" s="28">
        <f t="shared" si="8"/>
        <v>175.2</v>
      </c>
      <c r="X177" s="9">
        <f t="shared" si="25"/>
        <v>83</v>
      </c>
      <c r="Y177" s="28">
        <f t="shared" si="10"/>
        <v>-92.199999999999989</v>
      </c>
      <c r="Z177" s="9"/>
      <c r="AA177" s="9"/>
      <c r="AB177" s="9"/>
      <c r="AC177" s="375"/>
    </row>
    <row r="178" spans="1:29" ht="15">
      <c r="A178" s="10">
        <v>46174</v>
      </c>
      <c r="B178" s="9" t="s">
        <v>1465</v>
      </c>
      <c r="C178" s="376">
        <v>7372.45</v>
      </c>
      <c r="D178" s="9">
        <v>94</v>
      </c>
      <c r="E178" s="89"/>
      <c r="F178" s="9"/>
      <c r="G178" s="9"/>
      <c r="H178" s="13"/>
      <c r="I178" s="9" t="s">
        <v>11</v>
      </c>
      <c r="J178" s="9"/>
      <c r="K178" s="386" t="s">
        <v>1786</v>
      </c>
      <c r="L178" s="387">
        <v>45805</v>
      </c>
      <c r="M178" s="388">
        <f t="shared" si="0"/>
        <v>45805</v>
      </c>
      <c r="N178" s="389">
        <v>8793.89</v>
      </c>
      <c r="O178" s="390">
        <v>146</v>
      </c>
      <c r="P178" s="387">
        <v>46170</v>
      </c>
      <c r="Q178" s="391">
        <f t="shared" si="2"/>
        <v>46170</v>
      </c>
      <c r="R178" s="11">
        <f t="shared" si="3"/>
        <v>60.232123287671229</v>
      </c>
      <c r="S178" s="11">
        <f t="shared" si="23"/>
        <v>10552.668</v>
      </c>
      <c r="T178" s="11">
        <f t="shared" si="24"/>
        <v>7372.45</v>
      </c>
      <c r="U178" s="11">
        <f t="shared" si="6"/>
        <v>78.430319148936164</v>
      </c>
      <c r="V178" s="11">
        <f t="shared" si="7"/>
        <v>-3180.2179999999998</v>
      </c>
      <c r="W178" s="28">
        <f t="shared" si="8"/>
        <v>175.2</v>
      </c>
      <c r="X178" s="9">
        <f t="shared" si="25"/>
        <v>94</v>
      </c>
      <c r="Y178" s="28">
        <f t="shared" si="10"/>
        <v>-81.199999999999989</v>
      </c>
      <c r="Z178" s="9"/>
      <c r="AA178" s="9"/>
      <c r="AB178" s="9"/>
      <c r="AC178" s="375"/>
    </row>
    <row r="179" spans="1:29" ht="15">
      <c r="A179" s="10">
        <v>46175</v>
      </c>
      <c r="B179" s="9" t="s">
        <v>1465</v>
      </c>
      <c r="C179" s="376">
        <v>5672.55</v>
      </c>
      <c r="D179" s="9">
        <v>78</v>
      </c>
      <c r="E179" s="89"/>
      <c r="F179" s="9"/>
      <c r="G179" s="9"/>
      <c r="H179" s="13"/>
      <c r="I179" s="9" t="s">
        <v>11</v>
      </c>
      <c r="J179" s="9"/>
      <c r="K179" s="386" t="s">
        <v>1786</v>
      </c>
      <c r="L179" s="387">
        <v>45806</v>
      </c>
      <c r="M179" s="388">
        <f t="shared" si="0"/>
        <v>45806</v>
      </c>
      <c r="N179" s="389">
        <v>8793.89</v>
      </c>
      <c r="O179" s="390">
        <v>146</v>
      </c>
      <c r="P179" s="387">
        <v>46171</v>
      </c>
      <c r="Q179" s="391">
        <f t="shared" si="2"/>
        <v>46171</v>
      </c>
      <c r="R179" s="11">
        <f t="shared" si="3"/>
        <v>60.232123287671229</v>
      </c>
      <c r="S179" s="11">
        <f t="shared" si="23"/>
        <v>10552.668</v>
      </c>
      <c r="T179" s="11">
        <f t="shared" si="24"/>
        <v>5672.55</v>
      </c>
      <c r="U179" s="11">
        <f t="shared" si="6"/>
        <v>72.725000000000009</v>
      </c>
      <c r="V179" s="11">
        <f t="shared" si="7"/>
        <v>-4880.1179999999995</v>
      </c>
      <c r="W179" s="28">
        <f t="shared" si="8"/>
        <v>175.2</v>
      </c>
      <c r="X179" s="9">
        <f t="shared" si="25"/>
        <v>78</v>
      </c>
      <c r="Y179" s="28">
        <f t="shared" si="10"/>
        <v>-97.199999999999989</v>
      </c>
      <c r="Z179" s="9"/>
      <c r="AA179" s="9"/>
      <c r="AB179" s="9"/>
      <c r="AC179" s="375"/>
    </row>
    <row r="180" spans="1:29" ht="15">
      <c r="A180" s="10">
        <v>46176</v>
      </c>
      <c r="B180" s="9" t="s">
        <v>1465</v>
      </c>
      <c r="C180" s="376">
        <v>5693.15</v>
      </c>
      <c r="D180" s="9">
        <v>76</v>
      </c>
      <c r="E180" s="89"/>
      <c r="F180" s="9"/>
      <c r="G180" s="9"/>
      <c r="H180" s="13"/>
      <c r="I180" s="9" t="s">
        <v>11</v>
      </c>
      <c r="J180" s="9"/>
      <c r="K180" s="386" t="s">
        <v>1786</v>
      </c>
      <c r="L180" s="387">
        <v>45807</v>
      </c>
      <c r="M180" s="388">
        <f t="shared" si="0"/>
        <v>45807</v>
      </c>
      <c r="N180" s="389">
        <v>8793.89</v>
      </c>
      <c r="O180" s="390">
        <v>146</v>
      </c>
      <c r="P180" s="387">
        <v>46172</v>
      </c>
      <c r="Q180" s="391">
        <f t="shared" si="2"/>
        <v>46172</v>
      </c>
      <c r="R180" s="11">
        <f t="shared" si="3"/>
        <v>60.232123287671229</v>
      </c>
      <c r="S180" s="11">
        <f t="shared" si="23"/>
        <v>10552.668</v>
      </c>
      <c r="T180" s="11">
        <f t="shared" si="24"/>
        <v>5693.15</v>
      </c>
      <c r="U180" s="11">
        <f t="shared" si="6"/>
        <v>74.909868421052622</v>
      </c>
      <c r="V180" s="11">
        <f t="shared" si="7"/>
        <v>-4859.518</v>
      </c>
      <c r="W180" s="28">
        <f t="shared" si="8"/>
        <v>175.2</v>
      </c>
      <c r="X180" s="9">
        <f t="shared" si="25"/>
        <v>76</v>
      </c>
      <c r="Y180" s="28">
        <f t="shared" si="10"/>
        <v>-99.199999999999989</v>
      </c>
      <c r="Z180" s="9"/>
      <c r="AA180" s="9"/>
      <c r="AB180" s="9"/>
      <c r="AC180" s="375"/>
    </row>
    <row r="181" spans="1:29" ht="15">
      <c r="A181" s="10">
        <v>46177</v>
      </c>
      <c r="B181" s="9" t="s">
        <v>1465</v>
      </c>
      <c r="C181" s="376">
        <v>6145.85</v>
      </c>
      <c r="D181" s="9">
        <v>93</v>
      </c>
      <c r="E181" s="89"/>
      <c r="F181" s="9"/>
      <c r="G181" s="9"/>
      <c r="H181" s="13"/>
      <c r="I181" s="9" t="s">
        <v>11</v>
      </c>
      <c r="J181" s="9"/>
      <c r="K181" s="386" t="s">
        <v>1786</v>
      </c>
      <c r="L181" s="387">
        <v>45808</v>
      </c>
      <c r="M181" s="388">
        <f t="shared" si="0"/>
        <v>45808</v>
      </c>
      <c r="N181" s="389">
        <v>8793.89</v>
      </c>
      <c r="O181" s="390">
        <v>146</v>
      </c>
      <c r="P181" s="387">
        <v>46173</v>
      </c>
      <c r="Q181" s="391">
        <f t="shared" si="2"/>
        <v>46173</v>
      </c>
      <c r="R181" s="11">
        <f t="shared" si="3"/>
        <v>60.232123287671229</v>
      </c>
      <c r="S181" s="11">
        <f>N183*$Z$1</f>
        <v>10552.668</v>
      </c>
      <c r="T181" s="11">
        <f t="shared" si="24"/>
        <v>6145.85</v>
      </c>
      <c r="U181" s="11">
        <f t="shared" si="6"/>
        <v>66.084408602150546</v>
      </c>
      <c r="V181" s="11">
        <f t="shared" si="7"/>
        <v>-4406.8179999999993</v>
      </c>
      <c r="W181" s="28">
        <f t="shared" si="8"/>
        <v>175.2</v>
      </c>
      <c r="X181" s="9">
        <f t="shared" si="25"/>
        <v>93</v>
      </c>
      <c r="Y181" s="28">
        <f t="shared" si="10"/>
        <v>-82.199999999999989</v>
      </c>
      <c r="Z181" s="9"/>
      <c r="AA181" s="9"/>
      <c r="AB181" s="9"/>
      <c r="AC181" s="375"/>
    </row>
    <row r="182" spans="1:29" ht="12.75">
      <c r="A182" s="10">
        <v>46178</v>
      </c>
      <c r="B182" s="7" t="s">
        <v>1465</v>
      </c>
      <c r="C182" s="392">
        <v>6238.75</v>
      </c>
      <c r="D182" s="7">
        <v>91</v>
      </c>
      <c r="E182" s="393"/>
      <c r="F182" s="7"/>
      <c r="G182" s="7"/>
      <c r="H182" s="231"/>
      <c r="I182" s="7" t="s">
        <v>11</v>
      </c>
      <c r="J182" s="7"/>
      <c r="K182" s="404" t="s">
        <v>1596</v>
      </c>
      <c r="L182" s="404" t="s">
        <v>1578</v>
      </c>
      <c r="M182" s="405" t="str">
        <f t="shared" si="0"/>
        <v>TOTAL</v>
      </c>
      <c r="N182" s="186">
        <f t="shared" ref="N182:O182" si="26">SUM(N151:N181)</f>
        <v>272610.5900000002</v>
      </c>
      <c r="O182" s="417">
        <f t="shared" si="26"/>
        <v>4526</v>
      </c>
      <c r="P182" s="404" t="s">
        <v>1596</v>
      </c>
      <c r="Q182" s="405" t="str">
        <f t="shared" si="2"/>
        <v>MAIO</v>
      </c>
      <c r="R182" s="413">
        <f t="shared" si="3"/>
        <v>60.232123287671278</v>
      </c>
      <c r="S182" s="413">
        <f>N182*$Z$1</f>
        <v>327132.70800000022</v>
      </c>
      <c r="T182" s="413">
        <f t="shared" si="24"/>
        <v>6238.75</v>
      </c>
      <c r="U182" s="11">
        <f t="shared" si="6"/>
        <v>68.557692307692307</v>
      </c>
      <c r="V182" s="413">
        <f t="shared" si="7"/>
        <v>-320893.95800000022</v>
      </c>
      <c r="W182" s="414">
        <f t="shared" si="8"/>
        <v>5431.2</v>
      </c>
      <c r="X182" s="9">
        <f t="shared" si="25"/>
        <v>91</v>
      </c>
      <c r="Y182" s="414">
        <f t="shared" si="10"/>
        <v>-5340.2</v>
      </c>
      <c r="Z182" s="7"/>
      <c r="AA182" s="7"/>
      <c r="AB182" s="7"/>
      <c r="AC182" s="401"/>
    </row>
    <row r="183" spans="1:29" ht="15">
      <c r="A183" s="10">
        <v>46179</v>
      </c>
      <c r="B183" s="9" t="s">
        <v>1465</v>
      </c>
      <c r="C183" s="376">
        <v>3980</v>
      </c>
      <c r="D183" s="9">
        <v>65</v>
      </c>
      <c r="E183" s="89"/>
      <c r="F183" s="9"/>
      <c r="G183" s="9"/>
      <c r="H183" s="13"/>
      <c r="I183" s="9" t="s">
        <v>11</v>
      </c>
      <c r="J183" s="9"/>
      <c r="K183" s="386" t="s">
        <v>1786</v>
      </c>
      <c r="L183" s="387">
        <v>45809</v>
      </c>
      <c r="M183" s="388">
        <f t="shared" si="0"/>
        <v>45809</v>
      </c>
      <c r="N183" s="402">
        <v>8793.89</v>
      </c>
      <c r="O183" s="390">
        <v>146</v>
      </c>
      <c r="P183" s="387">
        <v>46174</v>
      </c>
      <c r="Q183" s="391">
        <f t="shared" si="2"/>
        <v>46174</v>
      </c>
      <c r="R183" s="11">
        <f t="shared" si="3"/>
        <v>60.232123287671229</v>
      </c>
      <c r="S183" s="11">
        <f t="shared" ref="S183:S211" si="27">N184*$Z$1</f>
        <v>10552.668</v>
      </c>
      <c r="T183" s="11">
        <f t="shared" si="24"/>
        <v>3980</v>
      </c>
      <c r="U183" s="11">
        <f t="shared" si="6"/>
        <v>61.230769230769234</v>
      </c>
      <c r="V183" s="11">
        <f t="shared" si="7"/>
        <v>-6572.6679999999997</v>
      </c>
      <c r="W183" s="28">
        <f t="shared" si="8"/>
        <v>175.2</v>
      </c>
      <c r="X183" s="9">
        <f t="shared" si="25"/>
        <v>65</v>
      </c>
      <c r="Y183" s="28">
        <f t="shared" si="10"/>
        <v>-110.19999999999999</v>
      </c>
      <c r="Z183" s="9"/>
      <c r="AA183" s="9"/>
      <c r="AB183" s="9"/>
      <c r="AC183" s="375"/>
    </row>
    <row r="184" spans="1:29" ht="15">
      <c r="A184" s="10">
        <v>46180</v>
      </c>
      <c r="B184" s="9" t="s">
        <v>1465</v>
      </c>
      <c r="C184" s="376">
        <v>6637.25</v>
      </c>
      <c r="D184" s="9">
        <v>105</v>
      </c>
      <c r="E184" s="89"/>
      <c r="F184" s="9"/>
      <c r="G184" s="9"/>
      <c r="H184" s="13"/>
      <c r="I184" s="9" t="s">
        <v>11</v>
      </c>
      <c r="J184" s="9"/>
      <c r="K184" s="386" t="s">
        <v>1786</v>
      </c>
      <c r="L184" s="387">
        <v>45810</v>
      </c>
      <c r="M184" s="388">
        <f t="shared" si="0"/>
        <v>45810</v>
      </c>
      <c r="N184" s="389">
        <v>8793.89</v>
      </c>
      <c r="O184" s="390">
        <v>146</v>
      </c>
      <c r="P184" s="387">
        <v>46175</v>
      </c>
      <c r="Q184" s="391">
        <f t="shared" si="2"/>
        <v>46175</v>
      </c>
      <c r="R184" s="11">
        <f t="shared" si="3"/>
        <v>60.232123287671229</v>
      </c>
      <c r="S184" s="11">
        <f t="shared" si="27"/>
        <v>10552.668</v>
      </c>
      <c r="T184" s="11">
        <f t="shared" si="24"/>
        <v>6637.25</v>
      </c>
      <c r="U184" s="11">
        <f t="shared" si="6"/>
        <v>63.211904761904762</v>
      </c>
      <c r="V184" s="11">
        <f t="shared" si="7"/>
        <v>-3915.4179999999997</v>
      </c>
      <c r="W184" s="28">
        <f t="shared" si="8"/>
        <v>175.2</v>
      </c>
      <c r="X184" s="9">
        <f t="shared" si="25"/>
        <v>105</v>
      </c>
      <c r="Y184" s="28">
        <f t="shared" si="10"/>
        <v>-70.199999999999989</v>
      </c>
      <c r="Z184" s="9"/>
      <c r="AA184" s="9"/>
      <c r="AB184" s="9"/>
      <c r="AC184" s="375"/>
    </row>
    <row r="185" spans="1:29" ht="15">
      <c r="A185" s="10">
        <v>46181</v>
      </c>
      <c r="B185" s="9" t="s">
        <v>1465</v>
      </c>
      <c r="C185" s="376">
        <v>5322.8</v>
      </c>
      <c r="D185" s="9">
        <v>79</v>
      </c>
      <c r="E185" s="89"/>
      <c r="F185" s="9"/>
      <c r="G185" s="9"/>
      <c r="H185" s="13"/>
      <c r="I185" s="9" t="s">
        <v>11</v>
      </c>
      <c r="J185" s="9"/>
      <c r="K185" s="386" t="s">
        <v>1786</v>
      </c>
      <c r="L185" s="387">
        <v>45811</v>
      </c>
      <c r="M185" s="388">
        <f t="shared" si="0"/>
        <v>45811</v>
      </c>
      <c r="N185" s="389">
        <v>8793.89</v>
      </c>
      <c r="O185" s="390">
        <v>146</v>
      </c>
      <c r="P185" s="387">
        <v>46176</v>
      </c>
      <c r="Q185" s="391">
        <f t="shared" si="2"/>
        <v>46176</v>
      </c>
      <c r="R185" s="11">
        <f t="shared" si="3"/>
        <v>60.232123287671229</v>
      </c>
      <c r="S185" s="11">
        <f t="shared" si="27"/>
        <v>10552.668</v>
      </c>
      <c r="T185" s="11">
        <f t="shared" si="24"/>
        <v>5322.8</v>
      </c>
      <c r="U185" s="11">
        <f t="shared" si="6"/>
        <v>67.377215189873425</v>
      </c>
      <c r="V185" s="11">
        <f t="shared" si="7"/>
        <v>-5229.8679999999995</v>
      </c>
      <c r="W185" s="28">
        <f t="shared" si="8"/>
        <v>175.2</v>
      </c>
      <c r="X185" s="9">
        <f t="shared" si="25"/>
        <v>79</v>
      </c>
      <c r="Y185" s="28">
        <f t="shared" si="10"/>
        <v>-96.199999999999989</v>
      </c>
      <c r="Z185" s="9"/>
      <c r="AA185" s="9"/>
      <c r="AB185" s="9"/>
      <c r="AC185" s="375"/>
    </row>
    <row r="186" spans="1:29" ht="15">
      <c r="A186" s="10">
        <v>46182</v>
      </c>
      <c r="B186" s="9" t="s">
        <v>1465</v>
      </c>
      <c r="C186" s="376">
        <v>6313.15</v>
      </c>
      <c r="D186" s="9">
        <v>84</v>
      </c>
      <c r="E186" s="89"/>
      <c r="F186" s="9"/>
      <c r="G186" s="9"/>
      <c r="H186" s="13"/>
      <c r="I186" s="9" t="s">
        <v>11</v>
      </c>
      <c r="J186" s="9"/>
      <c r="K186" s="386" t="s">
        <v>1786</v>
      </c>
      <c r="L186" s="387">
        <v>45812</v>
      </c>
      <c r="M186" s="388">
        <f t="shared" si="0"/>
        <v>45812</v>
      </c>
      <c r="N186" s="389">
        <v>8793.89</v>
      </c>
      <c r="O186" s="390">
        <v>146</v>
      </c>
      <c r="P186" s="387">
        <v>46177</v>
      </c>
      <c r="Q186" s="391">
        <f t="shared" si="2"/>
        <v>46177</v>
      </c>
      <c r="R186" s="11">
        <f t="shared" si="3"/>
        <v>60.232123287671229</v>
      </c>
      <c r="S186" s="11">
        <f t="shared" si="27"/>
        <v>10552.668</v>
      </c>
      <c r="T186" s="11">
        <f t="shared" si="24"/>
        <v>6313.15</v>
      </c>
      <c r="U186" s="11">
        <f t="shared" si="6"/>
        <v>75.156547619047615</v>
      </c>
      <c r="V186" s="11">
        <f t="shared" si="7"/>
        <v>-4239.518</v>
      </c>
      <c r="W186" s="28">
        <f t="shared" si="8"/>
        <v>175.2</v>
      </c>
      <c r="X186" s="9">
        <f t="shared" si="25"/>
        <v>84</v>
      </c>
      <c r="Y186" s="28">
        <f t="shared" si="10"/>
        <v>-91.199999999999989</v>
      </c>
      <c r="Z186" s="9"/>
      <c r="AA186" s="9"/>
      <c r="AB186" s="9"/>
      <c r="AC186" s="375"/>
    </row>
    <row r="187" spans="1:29" ht="15">
      <c r="A187" s="10">
        <v>46183</v>
      </c>
      <c r="B187" s="9" t="s">
        <v>1465</v>
      </c>
      <c r="C187" s="376">
        <v>6813.35</v>
      </c>
      <c r="D187" s="9">
        <v>92</v>
      </c>
      <c r="E187" s="89"/>
      <c r="F187" s="9"/>
      <c r="G187" s="9"/>
      <c r="H187" s="13"/>
      <c r="I187" s="9" t="s">
        <v>11</v>
      </c>
      <c r="J187" s="9"/>
      <c r="K187" s="386" t="s">
        <v>1786</v>
      </c>
      <c r="L187" s="387">
        <v>45813</v>
      </c>
      <c r="M187" s="388">
        <f t="shared" si="0"/>
        <v>45813</v>
      </c>
      <c r="N187" s="389">
        <v>8793.89</v>
      </c>
      <c r="O187" s="390">
        <v>146</v>
      </c>
      <c r="P187" s="387">
        <v>46178</v>
      </c>
      <c r="Q187" s="391">
        <f t="shared" si="2"/>
        <v>46178</v>
      </c>
      <c r="R187" s="11">
        <f t="shared" si="3"/>
        <v>60.232123287671229</v>
      </c>
      <c r="S187" s="11">
        <f t="shared" si="27"/>
        <v>10552.668</v>
      </c>
      <c r="T187" s="11">
        <f t="shared" si="24"/>
        <v>6813.35</v>
      </c>
      <c r="U187" s="11">
        <f t="shared" si="6"/>
        <v>74.058152173913044</v>
      </c>
      <c r="V187" s="11">
        <f t="shared" si="7"/>
        <v>-3739.3179999999993</v>
      </c>
      <c r="W187" s="28">
        <f t="shared" si="8"/>
        <v>175.2</v>
      </c>
      <c r="X187" s="9">
        <f t="shared" si="25"/>
        <v>92</v>
      </c>
      <c r="Y187" s="28">
        <f t="shared" si="10"/>
        <v>-83.199999999999989</v>
      </c>
      <c r="Z187" s="9"/>
      <c r="AA187" s="9"/>
      <c r="AB187" s="9"/>
      <c r="AC187" s="375"/>
    </row>
    <row r="188" spans="1:29" ht="15">
      <c r="A188" s="10">
        <v>46184</v>
      </c>
      <c r="B188" s="9" t="s">
        <v>1465</v>
      </c>
      <c r="C188" s="376">
        <v>8505.35</v>
      </c>
      <c r="D188" s="9">
        <v>115</v>
      </c>
      <c r="E188" s="89"/>
      <c r="F188" s="9"/>
      <c r="G188" s="9"/>
      <c r="H188" s="13"/>
      <c r="I188" s="9" t="s">
        <v>11</v>
      </c>
      <c r="J188" s="9"/>
      <c r="K188" s="386" t="s">
        <v>1786</v>
      </c>
      <c r="L188" s="387">
        <v>45814</v>
      </c>
      <c r="M188" s="388">
        <f t="shared" si="0"/>
        <v>45814</v>
      </c>
      <c r="N188" s="389">
        <v>8793.89</v>
      </c>
      <c r="O188" s="390">
        <v>146</v>
      </c>
      <c r="P188" s="387">
        <v>46179</v>
      </c>
      <c r="Q188" s="391">
        <f t="shared" si="2"/>
        <v>46179</v>
      </c>
      <c r="R188" s="11">
        <f t="shared" si="3"/>
        <v>60.232123287671229</v>
      </c>
      <c r="S188" s="11">
        <f t="shared" si="27"/>
        <v>10552.668</v>
      </c>
      <c r="T188" s="11">
        <f t="shared" si="24"/>
        <v>8505.35</v>
      </c>
      <c r="U188" s="11">
        <f t="shared" si="6"/>
        <v>73.959565217391301</v>
      </c>
      <c r="V188" s="11">
        <f t="shared" si="7"/>
        <v>-2047.3179999999993</v>
      </c>
      <c r="W188" s="28">
        <f t="shared" si="8"/>
        <v>175.2</v>
      </c>
      <c r="X188" s="9">
        <f t="shared" si="25"/>
        <v>115</v>
      </c>
      <c r="Y188" s="28">
        <f t="shared" si="10"/>
        <v>-60.199999999999989</v>
      </c>
      <c r="Z188" s="9"/>
      <c r="AA188" s="9"/>
      <c r="AB188" s="9"/>
      <c r="AC188" s="375"/>
    </row>
    <row r="189" spans="1:29" ht="15">
      <c r="A189" s="10">
        <v>46185</v>
      </c>
      <c r="B189" s="9" t="s">
        <v>1465</v>
      </c>
      <c r="C189" s="376">
        <v>8506.4500000000007</v>
      </c>
      <c r="D189" s="9">
        <v>109</v>
      </c>
      <c r="E189" s="89"/>
      <c r="F189" s="9"/>
      <c r="G189" s="9"/>
      <c r="H189" s="13"/>
      <c r="I189" s="9" t="s">
        <v>11</v>
      </c>
      <c r="J189" s="9"/>
      <c r="K189" s="386" t="s">
        <v>1786</v>
      </c>
      <c r="L189" s="387">
        <v>45815</v>
      </c>
      <c r="M189" s="388">
        <f t="shared" si="0"/>
        <v>45815</v>
      </c>
      <c r="N189" s="389">
        <v>8793.89</v>
      </c>
      <c r="O189" s="390">
        <v>146</v>
      </c>
      <c r="P189" s="387">
        <v>46180</v>
      </c>
      <c r="Q189" s="391">
        <f t="shared" si="2"/>
        <v>46180</v>
      </c>
      <c r="R189" s="11">
        <f t="shared" si="3"/>
        <v>60.232123287671229</v>
      </c>
      <c r="S189" s="11">
        <f t="shared" si="27"/>
        <v>10552.668</v>
      </c>
      <c r="T189" s="11">
        <f t="shared" si="24"/>
        <v>8506.4500000000007</v>
      </c>
      <c r="U189" s="11">
        <f t="shared" si="6"/>
        <v>78.040825688073397</v>
      </c>
      <c r="V189" s="11">
        <f t="shared" si="7"/>
        <v>-2046.2179999999989</v>
      </c>
      <c r="W189" s="28">
        <f t="shared" si="8"/>
        <v>175.2</v>
      </c>
      <c r="X189" s="9">
        <f t="shared" si="25"/>
        <v>109</v>
      </c>
      <c r="Y189" s="28">
        <f t="shared" si="10"/>
        <v>-66.199999999999989</v>
      </c>
      <c r="Z189" s="9"/>
      <c r="AA189" s="9"/>
      <c r="AB189" s="9"/>
      <c r="AC189" s="375"/>
    </row>
    <row r="190" spans="1:29" ht="15">
      <c r="A190" s="10">
        <v>46186</v>
      </c>
      <c r="B190" s="9" t="s">
        <v>1465</v>
      </c>
      <c r="C190" s="376">
        <v>7042.65</v>
      </c>
      <c r="D190" s="9">
        <v>117</v>
      </c>
      <c r="E190" s="89"/>
      <c r="F190" s="9"/>
      <c r="G190" s="9"/>
      <c r="H190" s="13"/>
      <c r="I190" s="9" t="s">
        <v>11</v>
      </c>
      <c r="J190" s="9"/>
      <c r="K190" s="386" t="s">
        <v>1786</v>
      </c>
      <c r="L190" s="387">
        <v>45816</v>
      </c>
      <c r="M190" s="388">
        <f t="shared" si="0"/>
        <v>45816</v>
      </c>
      <c r="N190" s="389">
        <v>8793.89</v>
      </c>
      <c r="O190" s="390">
        <v>146</v>
      </c>
      <c r="P190" s="387">
        <v>46181</v>
      </c>
      <c r="Q190" s="391">
        <f t="shared" si="2"/>
        <v>46181</v>
      </c>
      <c r="R190" s="11">
        <f t="shared" si="3"/>
        <v>60.232123287671229</v>
      </c>
      <c r="S190" s="11">
        <f t="shared" si="27"/>
        <v>10552.668</v>
      </c>
      <c r="T190" s="11">
        <f t="shared" si="24"/>
        <v>7042.65</v>
      </c>
      <c r="U190" s="11">
        <f t="shared" si="6"/>
        <v>60.19358974358974</v>
      </c>
      <c r="V190" s="11">
        <f t="shared" si="7"/>
        <v>-3510.018</v>
      </c>
      <c r="W190" s="28">
        <f t="shared" si="8"/>
        <v>175.2</v>
      </c>
      <c r="X190" s="9">
        <f t="shared" si="25"/>
        <v>117</v>
      </c>
      <c r="Y190" s="28">
        <f t="shared" si="10"/>
        <v>-58.199999999999989</v>
      </c>
      <c r="Z190" s="9"/>
      <c r="AA190" s="9"/>
      <c r="AB190" s="9"/>
      <c r="AC190" s="375"/>
    </row>
    <row r="191" spans="1:29" ht="15">
      <c r="A191" s="10">
        <v>46187</v>
      </c>
      <c r="B191" s="9" t="s">
        <v>1465</v>
      </c>
      <c r="C191" s="376">
        <v>7706.85</v>
      </c>
      <c r="D191" s="9">
        <v>117</v>
      </c>
      <c r="E191" s="89"/>
      <c r="F191" s="9"/>
      <c r="G191" s="9"/>
      <c r="H191" s="13"/>
      <c r="I191" s="9" t="s">
        <v>11</v>
      </c>
      <c r="J191" s="9"/>
      <c r="K191" s="386" t="s">
        <v>1786</v>
      </c>
      <c r="L191" s="387">
        <v>45817</v>
      </c>
      <c r="M191" s="388">
        <f t="shared" si="0"/>
        <v>45817</v>
      </c>
      <c r="N191" s="389">
        <v>8793.89</v>
      </c>
      <c r="O191" s="390">
        <v>146</v>
      </c>
      <c r="P191" s="387">
        <v>46182</v>
      </c>
      <c r="Q191" s="391">
        <f t="shared" si="2"/>
        <v>46182</v>
      </c>
      <c r="R191" s="11">
        <f t="shared" si="3"/>
        <v>60.232123287671229</v>
      </c>
      <c r="S191" s="11">
        <f t="shared" si="27"/>
        <v>10552.668</v>
      </c>
      <c r="T191" s="11">
        <f t="shared" si="24"/>
        <v>7706.85</v>
      </c>
      <c r="U191" s="11">
        <f t="shared" si="6"/>
        <v>65.870512820512829</v>
      </c>
      <c r="V191" s="11">
        <f t="shared" si="7"/>
        <v>-2845.8179999999993</v>
      </c>
      <c r="W191" s="28">
        <f t="shared" si="8"/>
        <v>175.2</v>
      </c>
      <c r="X191" s="9">
        <f t="shared" si="25"/>
        <v>117</v>
      </c>
      <c r="Y191" s="28">
        <f t="shared" si="10"/>
        <v>-58.199999999999989</v>
      </c>
      <c r="Z191" s="9"/>
      <c r="AA191" s="9"/>
      <c r="AB191" s="9"/>
      <c r="AC191" s="375"/>
    </row>
    <row r="192" spans="1:29" ht="15">
      <c r="A192" s="10">
        <v>46188</v>
      </c>
      <c r="B192" s="9" t="s">
        <v>1465</v>
      </c>
      <c r="C192" s="376">
        <v>9560.7999999999993</v>
      </c>
      <c r="D192" s="9">
        <v>140</v>
      </c>
      <c r="E192" s="89"/>
      <c r="F192" s="9"/>
      <c r="G192" s="9"/>
      <c r="H192" s="13"/>
      <c r="I192" s="9" t="s">
        <v>11</v>
      </c>
      <c r="J192" s="9"/>
      <c r="K192" s="386" t="s">
        <v>1786</v>
      </c>
      <c r="L192" s="387">
        <v>45818</v>
      </c>
      <c r="M192" s="388">
        <f t="shared" si="0"/>
        <v>45818</v>
      </c>
      <c r="N192" s="389">
        <v>8793.89</v>
      </c>
      <c r="O192" s="390">
        <v>146</v>
      </c>
      <c r="P192" s="387">
        <v>46183</v>
      </c>
      <c r="Q192" s="391">
        <f t="shared" si="2"/>
        <v>46183</v>
      </c>
      <c r="R192" s="11">
        <f t="shared" si="3"/>
        <v>60.232123287671229</v>
      </c>
      <c r="S192" s="11">
        <f t="shared" si="27"/>
        <v>10552.668</v>
      </c>
      <c r="T192" s="11">
        <f t="shared" si="24"/>
        <v>9560.7999999999993</v>
      </c>
      <c r="U192" s="11">
        <f t="shared" si="6"/>
        <v>68.291428571428568</v>
      </c>
      <c r="V192" s="11">
        <f t="shared" si="7"/>
        <v>-991.86800000000039</v>
      </c>
      <c r="W192" s="28">
        <f t="shared" si="8"/>
        <v>175.2</v>
      </c>
      <c r="X192" s="9">
        <f t="shared" si="25"/>
        <v>140</v>
      </c>
      <c r="Y192" s="28">
        <f t="shared" si="10"/>
        <v>-35.199999999999989</v>
      </c>
      <c r="Z192" s="9"/>
      <c r="AA192" s="9"/>
      <c r="AB192" s="9"/>
      <c r="AC192" s="375"/>
    </row>
    <row r="193" spans="1:29" ht="15">
      <c r="A193" s="10">
        <v>46189</v>
      </c>
      <c r="B193" s="9" t="s">
        <v>1465</v>
      </c>
      <c r="C193" s="376">
        <v>6479.3</v>
      </c>
      <c r="D193" s="9">
        <v>88</v>
      </c>
      <c r="E193" s="89"/>
      <c r="F193" s="9"/>
      <c r="G193" s="9"/>
      <c r="H193" s="13"/>
      <c r="I193" s="9" t="s">
        <v>11</v>
      </c>
      <c r="J193" s="9"/>
      <c r="K193" s="386" t="s">
        <v>1786</v>
      </c>
      <c r="L193" s="387">
        <v>45819</v>
      </c>
      <c r="M193" s="388">
        <f t="shared" si="0"/>
        <v>45819</v>
      </c>
      <c r="N193" s="389">
        <v>8793.89</v>
      </c>
      <c r="O193" s="390">
        <v>146</v>
      </c>
      <c r="P193" s="387">
        <v>46184</v>
      </c>
      <c r="Q193" s="391">
        <f t="shared" si="2"/>
        <v>46184</v>
      </c>
      <c r="R193" s="11">
        <f t="shared" si="3"/>
        <v>60.232123287671229</v>
      </c>
      <c r="S193" s="11">
        <f t="shared" si="27"/>
        <v>10552.668</v>
      </c>
      <c r="T193" s="11">
        <f t="shared" si="24"/>
        <v>6479.3</v>
      </c>
      <c r="U193" s="11">
        <f t="shared" si="6"/>
        <v>73.628409090909088</v>
      </c>
      <c r="V193" s="11">
        <f t="shared" si="7"/>
        <v>-4073.3679999999995</v>
      </c>
      <c r="W193" s="28">
        <f t="shared" si="8"/>
        <v>175.2</v>
      </c>
      <c r="X193" s="9">
        <f t="shared" si="25"/>
        <v>88</v>
      </c>
      <c r="Y193" s="28">
        <f t="shared" si="10"/>
        <v>-87.199999999999989</v>
      </c>
      <c r="Z193" s="9"/>
      <c r="AA193" s="9"/>
      <c r="AB193" s="9"/>
      <c r="AC193" s="375"/>
    </row>
    <row r="194" spans="1:29" ht="15">
      <c r="A194" s="10">
        <v>46190</v>
      </c>
      <c r="B194" s="9" t="s">
        <v>1465</v>
      </c>
      <c r="C194" s="376">
        <v>6929</v>
      </c>
      <c r="D194" s="9">
        <v>99</v>
      </c>
      <c r="E194" s="89"/>
      <c r="F194" s="9"/>
      <c r="G194" s="9"/>
      <c r="H194" s="13"/>
      <c r="I194" s="9" t="s">
        <v>11</v>
      </c>
      <c r="J194" s="9"/>
      <c r="K194" s="386" t="s">
        <v>1786</v>
      </c>
      <c r="L194" s="387">
        <v>45820</v>
      </c>
      <c r="M194" s="388">
        <f t="shared" si="0"/>
        <v>45820</v>
      </c>
      <c r="N194" s="389">
        <v>8793.89</v>
      </c>
      <c r="O194" s="390">
        <v>146</v>
      </c>
      <c r="P194" s="387">
        <v>46185</v>
      </c>
      <c r="Q194" s="391">
        <f t="shared" si="2"/>
        <v>46185</v>
      </c>
      <c r="R194" s="11">
        <f t="shared" si="3"/>
        <v>60.232123287671229</v>
      </c>
      <c r="S194" s="11">
        <f t="shared" si="27"/>
        <v>10552.668</v>
      </c>
      <c r="T194" s="11">
        <f t="shared" si="24"/>
        <v>6929</v>
      </c>
      <c r="U194" s="11">
        <f t="shared" si="6"/>
        <v>69.98989898989899</v>
      </c>
      <c r="V194" s="11">
        <f t="shared" si="7"/>
        <v>-3623.6679999999997</v>
      </c>
      <c r="W194" s="28">
        <f t="shared" si="8"/>
        <v>175.2</v>
      </c>
      <c r="X194" s="9">
        <f t="shared" si="25"/>
        <v>99</v>
      </c>
      <c r="Y194" s="28">
        <f t="shared" si="10"/>
        <v>-76.199999999999989</v>
      </c>
      <c r="Z194" s="9"/>
      <c r="AA194" s="9"/>
      <c r="AB194" s="9"/>
      <c r="AC194" s="375"/>
    </row>
    <row r="195" spans="1:29" ht="15">
      <c r="A195" s="10">
        <v>46191</v>
      </c>
      <c r="B195" s="9" t="s">
        <v>1465</v>
      </c>
      <c r="C195" s="376">
        <v>8275.75</v>
      </c>
      <c r="D195" s="9">
        <v>112</v>
      </c>
      <c r="E195" s="89"/>
      <c r="F195" s="9"/>
      <c r="G195" s="9"/>
      <c r="H195" s="13"/>
      <c r="I195" s="9" t="s">
        <v>11</v>
      </c>
      <c r="J195" s="9"/>
      <c r="K195" s="386" t="s">
        <v>1786</v>
      </c>
      <c r="L195" s="387">
        <v>45821</v>
      </c>
      <c r="M195" s="388">
        <f t="shared" si="0"/>
        <v>45821</v>
      </c>
      <c r="N195" s="389">
        <v>8793.89</v>
      </c>
      <c r="O195" s="390">
        <v>146</v>
      </c>
      <c r="P195" s="387">
        <v>46186</v>
      </c>
      <c r="Q195" s="391">
        <f t="shared" si="2"/>
        <v>46186</v>
      </c>
      <c r="R195" s="11">
        <f t="shared" si="3"/>
        <v>60.232123287671229</v>
      </c>
      <c r="S195" s="11">
        <f t="shared" si="27"/>
        <v>10552.668</v>
      </c>
      <c r="T195" s="11">
        <f t="shared" si="24"/>
        <v>8275.75</v>
      </c>
      <c r="U195" s="11">
        <f t="shared" si="6"/>
        <v>73.890625</v>
      </c>
      <c r="V195" s="11">
        <f t="shared" si="7"/>
        <v>-2276.9179999999997</v>
      </c>
      <c r="W195" s="28">
        <f t="shared" si="8"/>
        <v>175.2</v>
      </c>
      <c r="X195" s="9">
        <f t="shared" si="25"/>
        <v>112</v>
      </c>
      <c r="Y195" s="28">
        <f t="shared" si="10"/>
        <v>-63.199999999999989</v>
      </c>
      <c r="Z195" s="9"/>
      <c r="AA195" s="9"/>
      <c r="AB195" s="9"/>
      <c r="AC195" s="375"/>
    </row>
    <row r="196" spans="1:29" ht="15">
      <c r="A196" s="10">
        <v>46192</v>
      </c>
      <c r="B196" s="9" t="s">
        <v>1465</v>
      </c>
      <c r="D196" s="376"/>
      <c r="E196" s="89"/>
      <c r="F196" s="9"/>
      <c r="G196" s="9"/>
      <c r="H196" s="13"/>
      <c r="I196" s="9" t="s">
        <v>11</v>
      </c>
      <c r="J196" s="9"/>
      <c r="K196" s="386" t="s">
        <v>1786</v>
      </c>
      <c r="L196" s="387">
        <v>45822</v>
      </c>
      <c r="M196" s="388">
        <f t="shared" si="0"/>
        <v>45822</v>
      </c>
      <c r="N196" s="389">
        <v>8793.89</v>
      </c>
      <c r="O196" s="390">
        <v>146</v>
      </c>
      <c r="P196" s="387">
        <v>46187</v>
      </c>
      <c r="Q196" s="391">
        <f t="shared" si="2"/>
        <v>46187</v>
      </c>
      <c r="R196" s="11">
        <f t="shared" si="3"/>
        <v>60.232123287671229</v>
      </c>
      <c r="S196" s="11">
        <f t="shared" si="27"/>
        <v>10552.668</v>
      </c>
      <c r="T196" s="11">
        <f>D196</f>
        <v>0</v>
      </c>
      <c r="U196" s="9" t="e">
        <f t="shared" si="6"/>
        <v>#REF!</v>
      </c>
      <c r="V196" s="11">
        <f t="shared" si="7"/>
        <v>-10552.668</v>
      </c>
      <c r="W196" s="28">
        <f t="shared" si="8"/>
        <v>175.2</v>
      </c>
      <c r="X196" s="9" t="e">
        <f>#REF!</f>
        <v>#REF!</v>
      </c>
      <c r="Y196" s="9" t="e">
        <f t="shared" si="10"/>
        <v>#REF!</v>
      </c>
      <c r="Z196" s="9"/>
      <c r="AA196" s="9"/>
      <c r="AB196" s="9"/>
      <c r="AC196" s="375"/>
    </row>
    <row r="197" spans="1:29" ht="15">
      <c r="A197" s="10">
        <v>46193</v>
      </c>
      <c r="B197" s="9" t="s">
        <v>1465</v>
      </c>
      <c r="C197" s="376"/>
      <c r="D197" s="9"/>
      <c r="E197" s="89"/>
      <c r="F197" s="9"/>
      <c r="G197" s="9"/>
      <c r="H197" s="13"/>
      <c r="I197" s="9" t="s">
        <v>11</v>
      </c>
      <c r="J197" s="9"/>
      <c r="K197" s="386" t="s">
        <v>1786</v>
      </c>
      <c r="L197" s="387">
        <v>45823</v>
      </c>
      <c r="M197" s="388">
        <f t="shared" si="0"/>
        <v>45823</v>
      </c>
      <c r="N197" s="389">
        <v>8793.89</v>
      </c>
      <c r="O197" s="390">
        <v>146</v>
      </c>
      <c r="P197" s="387">
        <v>46188</v>
      </c>
      <c r="Q197" s="391">
        <f t="shared" si="2"/>
        <v>46188</v>
      </c>
      <c r="R197" s="11">
        <f t="shared" si="3"/>
        <v>60.232123287671229</v>
      </c>
      <c r="S197" s="11">
        <f t="shared" si="27"/>
        <v>10552.668</v>
      </c>
      <c r="T197" s="11">
        <f t="shared" ref="T197:T403" si="28">C197</f>
        <v>0</v>
      </c>
      <c r="U197" s="9" t="e">
        <f t="shared" si="6"/>
        <v>#DIV/0!</v>
      </c>
      <c r="V197" s="11">
        <f t="shared" si="7"/>
        <v>-10552.668</v>
      </c>
      <c r="W197" s="28">
        <f t="shared" si="8"/>
        <v>175.2</v>
      </c>
      <c r="X197" s="9">
        <f t="shared" ref="X197:X403" si="29">D197</f>
        <v>0</v>
      </c>
      <c r="Y197" s="28">
        <f t="shared" si="10"/>
        <v>-175.2</v>
      </c>
      <c r="Z197" s="9"/>
      <c r="AA197" s="9"/>
      <c r="AB197" s="9"/>
      <c r="AC197" s="375"/>
    </row>
    <row r="198" spans="1:29" ht="15">
      <c r="A198" s="10">
        <v>46194</v>
      </c>
      <c r="B198" s="9" t="s">
        <v>1465</v>
      </c>
      <c r="C198" s="376"/>
      <c r="D198" s="9"/>
      <c r="E198" s="89"/>
      <c r="F198" s="9"/>
      <c r="G198" s="9"/>
      <c r="H198" s="13"/>
      <c r="I198" s="9"/>
      <c r="J198" s="9"/>
      <c r="K198" s="386" t="s">
        <v>1786</v>
      </c>
      <c r="L198" s="387">
        <v>45824</v>
      </c>
      <c r="M198" s="388">
        <f t="shared" si="0"/>
        <v>45824</v>
      </c>
      <c r="N198" s="389">
        <v>8793.89</v>
      </c>
      <c r="O198" s="390">
        <v>146</v>
      </c>
      <c r="P198" s="387">
        <v>46189</v>
      </c>
      <c r="Q198" s="391">
        <f t="shared" si="2"/>
        <v>46189</v>
      </c>
      <c r="R198" s="11">
        <f t="shared" si="3"/>
        <v>60.232123287671229</v>
      </c>
      <c r="S198" s="11">
        <f t="shared" si="27"/>
        <v>10552.668</v>
      </c>
      <c r="T198" s="11">
        <f t="shared" si="28"/>
        <v>0</v>
      </c>
      <c r="U198" s="9" t="e">
        <f t="shared" si="6"/>
        <v>#DIV/0!</v>
      </c>
      <c r="V198" s="11">
        <f t="shared" si="7"/>
        <v>-10552.668</v>
      </c>
      <c r="W198" s="28">
        <f t="shared" si="8"/>
        <v>175.2</v>
      </c>
      <c r="X198" s="9">
        <f t="shared" si="29"/>
        <v>0</v>
      </c>
      <c r="Y198" s="28">
        <f t="shared" si="10"/>
        <v>-175.2</v>
      </c>
      <c r="Z198" s="9"/>
      <c r="AA198" s="9"/>
      <c r="AB198" s="9"/>
      <c r="AC198" s="375"/>
    </row>
    <row r="199" spans="1:29" ht="15">
      <c r="A199" s="10"/>
      <c r="B199" s="9" t="s">
        <v>1465</v>
      </c>
      <c r="C199" s="376"/>
      <c r="D199" s="9"/>
      <c r="E199" s="89"/>
      <c r="F199" s="9"/>
      <c r="G199" s="9"/>
      <c r="H199" s="13"/>
      <c r="I199" s="9"/>
      <c r="J199" s="9"/>
      <c r="K199" s="386" t="s">
        <v>1786</v>
      </c>
      <c r="L199" s="387">
        <v>45825</v>
      </c>
      <c r="M199" s="388">
        <f t="shared" si="0"/>
        <v>45825</v>
      </c>
      <c r="N199" s="389">
        <v>8793.89</v>
      </c>
      <c r="O199" s="390">
        <v>146</v>
      </c>
      <c r="P199" s="387">
        <v>46190</v>
      </c>
      <c r="Q199" s="391">
        <f t="shared" si="2"/>
        <v>46190</v>
      </c>
      <c r="R199" s="11">
        <f t="shared" si="3"/>
        <v>60.232123287671229</v>
      </c>
      <c r="S199" s="11">
        <f t="shared" si="27"/>
        <v>10552.668</v>
      </c>
      <c r="T199" s="11">
        <f t="shared" si="28"/>
        <v>0</v>
      </c>
      <c r="U199" s="9" t="e">
        <f t="shared" si="6"/>
        <v>#DIV/0!</v>
      </c>
      <c r="V199" s="11">
        <f t="shared" si="7"/>
        <v>-10552.668</v>
      </c>
      <c r="W199" s="28">
        <f t="shared" si="8"/>
        <v>175.2</v>
      </c>
      <c r="X199" s="9">
        <f t="shared" si="29"/>
        <v>0</v>
      </c>
      <c r="Y199" s="28">
        <f t="shared" si="10"/>
        <v>-175.2</v>
      </c>
      <c r="Z199" s="9"/>
      <c r="AA199" s="9"/>
      <c r="AB199" s="9"/>
      <c r="AC199" s="375"/>
    </row>
    <row r="200" spans="1:29" ht="15">
      <c r="A200" s="10"/>
      <c r="B200" s="9" t="s">
        <v>1465</v>
      </c>
      <c r="C200" s="376"/>
      <c r="D200" s="9"/>
      <c r="E200" s="89"/>
      <c r="F200" s="9"/>
      <c r="G200" s="9"/>
      <c r="H200" s="13"/>
      <c r="I200" s="9"/>
      <c r="J200" s="9"/>
      <c r="K200" s="386" t="s">
        <v>1786</v>
      </c>
      <c r="L200" s="387">
        <v>45826</v>
      </c>
      <c r="M200" s="388">
        <f t="shared" si="0"/>
        <v>45826</v>
      </c>
      <c r="N200" s="389">
        <v>8793.89</v>
      </c>
      <c r="O200" s="390">
        <v>146</v>
      </c>
      <c r="P200" s="387">
        <v>46191</v>
      </c>
      <c r="Q200" s="391">
        <f t="shared" si="2"/>
        <v>46191</v>
      </c>
      <c r="R200" s="11">
        <f t="shared" si="3"/>
        <v>60.232123287671229</v>
      </c>
      <c r="S200" s="11">
        <f t="shared" si="27"/>
        <v>10552.668</v>
      </c>
      <c r="T200" s="11">
        <f t="shared" si="28"/>
        <v>0</v>
      </c>
      <c r="U200" s="9" t="e">
        <f t="shared" si="6"/>
        <v>#DIV/0!</v>
      </c>
      <c r="V200" s="11">
        <f t="shared" si="7"/>
        <v>-10552.668</v>
      </c>
      <c r="W200" s="28">
        <f t="shared" si="8"/>
        <v>175.2</v>
      </c>
      <c r="X200" s="9">
        <f t="shared" si="29"/>
        <v>0</v>
      </c>
      <c r="Y200" s="28">
        <f t="shared" si="10"/>
        <v>-175.2</v>
      </c>
      <c r="Z200" s="9"/>
      <c r="AA200" s="9"/>
      <c r="AB200" s="9"/>
      <c r="AC200" s="375"/>
    </row>
    <row r="201" spans="1:29" ht="15">
      <c r="A201" s="10"/>
      <c r="B201" s="9" t="s">
        <v>1465</v>
      </c>
      <c r="C201" s="376"/>
      <c r="D201" s="9"/>
      <c r="E201" s="89"/>
      <c r="F201" s="9"/>
      <c r="G201" s="9"/>
      <c r="H201" s="13"/>
      <c r="I201" s="9"/>
      <c r="J201" s="9"/>
      <c r="K201" s="386" t="s">
        <v>1786</v>
      </c>
      <c r="L201" s="387">
        <v>45827</v>
      </c>
      <c r="M201" s="388">
        <f t="shared" si="0"/>
        <v>45827</v>
      </c>
      <c r="N201" s="389">
        <v>8793.89</v>
      </c>
      <c r="O201" s="390">
        <v>146</v>
      </c>
      <c r="P201" s="387">
        <v>46192</v>
      </c>
      <c r="Q201" s="391">
        <f t="shared" si="2"/>
        <v>46192</v>
      </c>
      <c r="R201" s="11">
        <f t="shared" si="3"/>
        <v>60.232123287671229</v>
      </c>
      <c r="S201" s="11">
        <f t="shared" si="27"/>
        <v>10552.668</v>
      </c>
      <c r="T201" s="11">
        <f t="shared" si="28"/>
        <v>0</v>
      </c>
      <c r="U201" s="9" t="e">
        <f t="shared" si="6"/>
        <v>#DIV/0!</v>
      </c>
      <c r="V201" s="11">
        <f t="shared" si="7"/>
        <v>-10552.668</v>
      </c>
      <c r="W201" s="28">
        <f t="shared" si="8"/>
        <v>175.2</v>
      </c>
      <c r="X201" s="9">
        <f t="shared" si="29"/>
        <v>0</v>
      </c>
      <c r="Y201" s="28">
        <f t="shared" si="10"/>
        <v>-175.2</v>
      </c>
      <c r="Z201" s="9"/>
      <c r="AA201" s="9"/>
      <c r="AB201" s="9"/>
      <c r="AC201" s="375"/>
    </row>
    <row r="202" spans="1:29" ht="15">
      <c r="A202" s="10"/>
      <c r="B202" s="9"/>
      <c r="C202" s="376"/>
      <c r="D202" s="9"/>
      <c r="E202" s="89"/>
      <c r="F202" s="9"/>
      <c r="G202" s="9"/>
      <c r="H202" s="13"/>
      <c r="I202" s="9"/>
      <c r="J202" s="9"/>
      <c r="K202" s="386" t="s">
        <v>1786</v>
      </c>
      <c r="L202" s="387">
        <v>45828</v>
      </c>
      <c r="M202" s="388">
        <f t="shared" si="0"/>
        <v>45828</v>
      </c>
      <c r="N202" s="389">
        <v>8793.89</v>
      </c>
      <c r="O202" s="390">
        <v>146</v>
      </c>
      <c r="P202" s="387">
        <v>46193</v>
      </c>
      <c r="Q202" s="391">
        <f t="shared" si="2"/>
        <v>46193</v>
      </c>
      <c r="R202" s="11">
        <f t="shared" si="3"/>
        <v>60.232123287671229</v>
      </c>
      <c r="S202" s="11">
        <f t="shared" si="27"/>
        <v>10552.668</v>
      </c>
      <c r="T202" s="11">
        <f t="shared" si="28"/>
        <v>0</v>
      </c>
      <c r="U202" s="9" t="e">
        <f t="shared" si="6"/>
        <v>#DIV/0!</v>
      </c>
      <c r="V202" s="11">
        <f t="shared" si="7"/>
        <v>-10552.668</v>
      </c>
      <c r="W202" s="28">
        <f t="shared" si="8"/>
        <v>175.2</v>
      </c>
      <c r="X202" s="9">
        <f t="shared" si="29"/>
        <v>0</v>
      </c>
      <c r="Y202" s="28">
        <f t="shared" si="10"/>
        <v>-175.2</v>
      </c>
      <c r="Z202" s="9"/>
      <c r="AA202" s="9"/>
      <c r="AB202" s="9"/>
      <c r="AC202" s="375"/>
    </row>
    <row r="203" spans="1:29" ht="15">
      <c r="A203" s="10"/>
      <c r="B203" s="9"/>
      <c r="C203" s="376"/>
      <c r="D203" s="9"/>
      <c r="E203" s="9"/>
      <c r="F203" s="9"/>
      <c r="G203" s="9"/>
      <c r="H203" s="13"/>
      <c r="I203" s="9"/>
      <c r="J203" s="9"/>
      <c r="K203" s="386" t="s">
        <v>1786</v>
      </c>
      <c r="L203" s="387">
        <v>45829</v>
      </c>
      <c r="M203" s="388">
        <f t="shared" si="0"/>
        <v>45829</v>
      </c>
      <c r="N203" s="389">
        <v>8793.89</v>
      </c>
      <c r="O203" s="390">
        <v>146</v>
      </c>
      <c r="P203" s="387">
        <v>46194</v>
      </c>
      <c r="Q203" s="391">
        <f t="shared" si="2"/>
        <v>46194</v>
      </c>
      <c r="R203" s="11">
        <f t="shared" si="3"/>
        <v>60.232123287671229</v>
      </c>
      <c r="S203" s="11">
        <f t="shared" si="27"/>
        <v>10552.668</v>
      </c>
      <c r="T203" s="11">
        <f t="shared" si="28"/>
        <v>0</v>
      </c>
      <c r="U203" s="9" t="e">
        <f t="shared" si="6"/>
        <v>#DIV/0!</v>
      </c>
      <c r="V203" s="11">
        <f t="shared" si="7"/>
        <v>-10552.668</v>
      </c>
      <c r="W203" s="28">
        <f t="shared" si="8"/>
        <v>175.2</v>
      </c>
      <c r="X203" s="9">
        <f t="shared" si="29"/>
        <v>0</v>
      </c>
      <c r="Y203" s="28">
        <f t="shared" si="10"/>
        <v>-175.2</v>
      </c>
      <c r="Z203" s="9"/>
      <c r="AA203" s="9"/>
      <c r="AB203" s="9"/>
      <c r="AC203" s="375"/>
    </row>
    <row r="204" spans="1:29" ht="15">
      <c r="A204" s="10"/>
      <c r="B204" s="9"/>
      <c r="C204" s="376"/>
      <c r="D204" s="9"/>
      <c r="E204" s="9"/>
      <c r="F204" s="9"/>
      <c r="G204" s="9"/>
      <c r="H204" s="13"/>
      <c r="I204" s="9"/>
      <c r="J204" s="9"/>
      <c r="K204" s="386" t="s">
        <v>1786</v>
      </c>
      <c r="L204" s="387">
        <v>45830</v>
      </c>
      <c r="M204" s="388">
        <f t="shared" si="0"/>
        <v>45830</v>
      </c>
      <c r="N204" s="389">
        <v>8793.89</v>
      </c>
      <c r="O204" s="390">
        <v>146</v>
      </c>
      <c r="P204" s="387">
        <v>46195</v>
      </c>
      <c r="Q204" s="391">
        <f t="shared" si="2"/>
        <v>46195</v>
      </c>
      <c r="R204" s="11">
        <f t="shared" si="3"/>
        <v>60.232123287671229</v>
      </c>
      <c r="S204" s="11">
        <f t="shared" si="27"/>
        <v>10552.668</v>
      </c>
      <c r="T204" s="11">
        <f t="shared" si="28"/>
        <v>0</v>
      </c>
      <c r="U204" s="9" t="e">
        <f t="shared" si="6"/>
        <v>#DIV/0!</v>
      </c>
      <c r="V204" s="11">
        <f t="shared" si="7"/>
        <v>-10552.668</v>
      </c>
      <c r="W204" s="28">
        <f t="shared" si="8"/>
        <v>175.2</v>
      </c>
      <c r="X204" s="9">
        <f t="shared" si="29"/>
        <v>0</v>
      </c>
      <c r="Y204" s="28">
        <f t="shared" si="10"/>
        <v>-175.2</v>
      </c>
      <c r="Z204" s="9"/>
      <c r="AA204" s="9"/>
      <c r="AB204" s="9"/>
      <c r="AC204" s="375"/>
    </row>
    <row r="205" spans="1:29" ht="15">
      <c r="A205" s="10"/>
      <c r="B205" s="9"/>
      <c r="C205" s="376"/>
      <c r="D205" s="9"/>
      <c r="E205" s="9"/>
      <c r="F205" s="9"/>
      <c r="G205" s="9"/>
      <c r="H205" s="13"/>
      <c r="I205" s="9"/>
      <c r="J205" s="9"/>
      <c r="K205" s="386" t="s">
        <v>1786</v>
      </c>
      <c r="L205" s="387">
        <v>45831</v>
      </c>
      <c r="M205" s="388">
        <f t="shared" si="0"/>
        <v>45831</v>
      </c>
      <c r="N205" s="389">
        <v>8793.89</v>
      </c>
      <c r="O205" s="390">
        <v>146</v>
      </c>
      <c r="P205" s="387">
        <v>46196</v>
      </c>
      <c r="Q205" s="391">
        <f t="shared" si="2"/>
        <v>46196</v>
      </c>
      <c r="R205" s="11">
        <f t="shared" si="3"/>
        <v>60.232123287671229</v>
      </c>
      <c r="S205" s="11">
        <f t="shared" si="27"/>
        <v>10552.668</v>
      </c>
      <c r="T205" s="11">
        <f t="shared" si="28"/>
        <v>0</v>
      </c>
      <c r="U205" s="9" t="e">
        <f t="shared" si="6"/>
        <v>#DIV/0!</v>
      </c>
      <c r="V205" s="11">
        <f t="shared" si="7"/>
        <v>-10552.668</v>
      </c>
      <c r="W205" s="28">
        <f t="shared" si="8"/>
        <v>175.2</v>
      </c>
      <c r="X205" s="9">
        <f t="shared" si="29"/>
        <v>0</v>
      </c>
      <c r="Y205" s="28">
        <f t="shared" si="10"/>
        <v>-175.2</v>
      </c>
      <c r="Z205" s="9"/>
      <c r="AA205" s="9"/>
      <c r="AB205" s="9"/>
      <c r="AC205" s="375"/>
    </row>
    <row r="206" spans="1:29" ht="15">
      <c r="A206" s="10"/>
      <c r="B206" s="9"/>
      <c r="C206" s="376"/>
      <c r="D206" s="9"/>
      <c r="E206" s="9"/>
      <c r="F206" s="9"/>
      <c r="G206" s="9"/>
      <c r="H206" s="13"/>
      <c r="I206" s="9"/>
      <c r="J206" s="9"/>
      <c r="K206" s="386" t="s">
        <v>1786</v>
      </c>
      <c r="L206" s="387">
        <v>45832</v>
      </c>
      <c r="M206" s="388">
        <f t="shared" si="0"/>
        <v>45832</v>
      </c>
      <c r="N206" s="389">
        <v>8793.89</v>
      </c>
      <c r="O206" s="390">
        <v>146</v>
      </c>
      <c r="P206" s="387">
        <v>46197</v>
      </c>
      <c r="Q206" s="391">
        <f t="shared" si="2"/>
        <v>46197</v>
      </c>
      <c r="R206" s="11">
        <f t="shared" si="3"/>
        <v>60.232123287671229</v>
      </c>
      <c r="S206" s="11">
        <f t="shared" si="27"/>
        <v>10552.668</v>
      </c>
      <c r="T206" s="11">
        <f t="shared" si="28"/>
        <v>0</v>
      </c>
      <c r="U206" s="9" t="e">
        <f t="shared" si="6"/>
        <v>#DIV/0!</v>
      </c>
      <c r="V206" s="11">
        <f t="shared" si="7"/>
        <v>-10552.668</v>
      </c>
      <c r="W206" s="28">
        <f t="shared" si="8"/>
        <v>175.2</v>
      </c>
      <c r="X206" s="9">
        <f t="shared" si="29"/>
        <v>0</v>
      </c>
      <c r="Y206" s="28">
        <f t="shared" si="10"/>
        <v>-175.2</v>
      </c>
      <c r="Z206" s="9"/>
      <c r="AA206" s="9"/>
      <c r="AB206" s="9"/>
      <c r="AC206" s="375"/>
    </row>
    <row r="207" spans="1:29" ht="15">
      <c r="A207" s="10"/>
      <c r="B207" s="9"/>
      <c r="C207" s="376"/>
      <c r="D207" s="9"/>
      <c r="E207" s="9"/>
      <c r="F207" s="9"/>
      <c r="G207" s="9"/>
      <c r="H207" s="13"/>
      <c r="I207" s="9"/>
      <c r="J207" s="9"/>
      <c r="K207" s="386" t="s">
        <v>1786</v>
      </c>
      <c r="L207" s="387">
        <v>45833</v>
      </c>
      <c r="M207" s="388">
        <f t="shared" si="0"/>
        <v>45833</v>
      </c>
      <c r="N207" s="389">
        <v>8793.89</v>
      </c>
      <c r="O207" s="390">
        <v>146</v>
      </c>
      <c r="P207" s="387">
        <v>46198</v>
      </c>
      <c r="Q207" s="391">
        <f t="shared" si="2"/>
        <v>46198</v>
      </c>
      <c r="R207" s="11">
        <f t="shared" si="3"/>
        <v>60.232123287671229</v>
      </c>
      <c r="S207" s="11">
        <f t="shared" si="27"/>
        <v>10552.668</v>
      </c>
      <c r="T207" s="11">
        <f t="shared" si="28"/>
        <v>0</v>
      </c>
      <c r="U207" s="9" t="e">
        <f t="shared" si="6"/>
        <v>#DIV/0!</v>
      </c>
      <c r="V207" s="11">
        <f t="shared" si="7"/>
        <v>-10552.668</v>
      </c>
      <c r="W207" s="28">
        <f t="shared" si="8"/>
        <v>175.2</v>
      </c>
      <c r="X207" s="9">
        <f t="shared" si="29"/>
        <v>0</v>
      </c>
      <c r="Y207" s="28">
        <f t="shared" si="10"/>
        <v>-175.2</v>
      </c>
      <c r="Z207" s="9"/>
      <c r="AA207" s="9"/>
      <c r="AB207" s="9"/>
      <c r="AC207" s="375"/>
    </row>
    <row r="208" spans="1:29" ht="15">
      <c r="A208" s="10"/>
      <c r="B208" s="9"/>
      <c r="C208" s="376"/>
      <c r="D208" s="9"/>
      <c r="E208" s="9"/>
      <c r="F208" s="9"/>
      <c r="G208" s="9"/>
      <c r="H208" s="13"/>
      <c r="I208" s="9"/>
      <c r="J208" s="9"/>
      <c r="K208" s="386" t="s">
        <v>1786</v>
      </c>
      <c r="L208" s="387">
        <v>45834</v>
      </c>
      <c r="M208" s="388">
        <f t="shared" si="0"/>
        <v>45834</v>
      </c>
      <c r="N208" s="389">
        <v>8793.89</v>
      </c>
      <c r="O208" s="390">
        <v>146</v>
      </c>
      <c r="P208" s="387">
        <v>46199</v>
      </c>
      <c r="Q208" s="391">
        <f t="shared" si="2"/>
        <v>46199</v>
      </c>
      <c r="R208" s="11">
        <f t="shared" si="3"/>
        <v>60.232123287671229</v>
      </c>
      <c r="S208" s="11">
        <f t="shared" si="27"/>
        <v>10552.668</v>
      </c>
      <c r="T208" s="11">
        <f t="shared" si="28"/>
        <v>0</v>
      </c>
      <c r="U208" s="9" t="e">
        <f t="shared" si="6"/>
        <v>#DIV/0!</v>
      </c>
      <c r="V208" s="11">
        <f t="shared" si="7"/>
        <v>-10552.668</v>
      </c>
      <c r="W208" s="28">
        <f t="shared" si="8"/>
        <v>175.2</v>
      </c>
      <c r="X208" s="9">
        <f t="shared" si="29"/>
        <v>0</v>
      </c>
      <c r="Y208" s="28">
        <f t="shared" si="10"/>
        <v>-175.2</v>
      </c>
      <c r="Z208" s="9"/>
      <c r="AA208" s="9"/>
      <c r="AB208" s="9"/>
      <c r="AC208" s="375"/>
    </row>
    <row r="209" spans="1:29" ht="15">
      <c r="A209" s="10"/>
      <c r="B209" s="9"/>
      <c r="C209" s="376"/>
      <c r="D209" s="9"/>
      <c r="E209" s="9"/>
      <c r="F209" s="9"/>
      <c r="G209" s="9"/>
      <c r="H209" s="13"/>
      <c r="I209" s="9"/>
      <c r="J209" s="9"/>
      <c r="K209" s="386" t="s">
        <v>1786</v>
      </c>
      <c r="L209" s="387">
        <v>45835</v>
      </c>
      <c r="M209" s="388">
        <f t="shared" si="0"/>
        <v>45835</v>
      </c>
      <c r="N209" s="389">
        <v>8793.89</v>
      </c>
      <c r="O209" s="390">
        <v>146</v>
      </c>
      <c r="P209" s="387">
        <v>46200</v>
      </c>
      <c r="Q209" s="391">
        <f t="shared" si="2"/>
        <v>46200</v>
      </c>
      <c r="R209" s="11">
        <f t="shared" si="3"/>
        <v>60.232123287671229</v>
      </c>
      <c r="S209" s="11">
        <f t="shared" si="27"/>
        <v>10552.668</v>
      </c>
      <c r="T209" s="11">
        <f t="shared" si="28"/>
        <v>0</v>
      </c>
      <c r="U209" s="9" t="e">
        <f t="shared" si="6"/>
        <v>#DIV/0!</v>
      </c>
      <c r="V209" s="11">
        <f t="shared" si="7"/>
        <v>-10552.668</v>
      </c>
      <c r="W209" s="28">
        <f t="shared" si="8"/>
        <v>175.2</v>
      </c>
      <c r="X209" s="9">
        <f t="shared" si="29"/>
        <v>0</v>
      </c>
      <c r="Y209" s="28">
        <f t="shared" si="10"/>
        <v>-175.2</v>
      </c>
      <c r="Z209" s="9"/>
      <c r="AA209" s="9"/>
      <c r="AB209" s="9"/>
      <c r="AC209" s="375"/>
    </row>
    <row r="210" spans="1:29" ht="15">
      <c r="A210" s="10"/>
      <c r="B210" s="9"/>
      <c r="C210" s="376"/>
      <c r="D210" s="9"/>
      <c r="E210" s="9"/>
      <c r="F210" s="9"/>
      <c r="G210" s="9"/>
      <c r="H210" s="13"/>
      <c r="I210" s="9"/>
      <c r="J210" s="9"/>
      <c r="K210" s="386" t="s">
        <v>1786</v>
      </c>
      <c r="L210" s="387">
        <v>45836</v>
      </c>
      <c r="M210" s="388">
        <f t="shared" si="0"/>
        <v>45836</v>
      </c>
      <c r="N210" s="389">
        <v>8793.89</v>
      </c>
      <c r="O210" s="390">
        <v>146</v>
      </c>
      <c r="P210" s="387">
        <v>46201</v>
      </c>
      <c r="Q210" s="391">
        <f t="shared" si="2"/>
        <v>46201</v>
      </c>
      <c r="R210" s="11">
        <f t="shared" si="3"/>
        <v>60.232123287671229</v>
      </c>
      <c r="S210" s="11">
        <f t="shared" si="27"/>
        <v>10552.668</v>
      </c>
      <c r="T210" s="11">
        <f t="shared" si="28"/>
        <v>0</v>
      </c>
      <c r="U210" s="9" t="e">
        <f t="shared" si="6"/>
        <v>#DIV/0!</v>
      </c>
      <c r="V210" s="11">
        <f t="shared" si="7"/>
        <v>-10552.668</v>
      </c>
      <c r="W210" s="28">
        <f t="shared" si="8"/>
        <v>175.2</v>
      </c>
      <c r="X210" s="9">
        <f t="shared" si="29"/>
        <v>0</v>
      </c>
      <c r="Y210" s="28">
        <f t="shared" si="10"/>
        <v>-175.2</v>
      </c>
      <c r="Z210" s="9"/>
      <c r="AA210" s="9"/>
      <c r="AB210" s="9"/>
      <c r="AC210" s="375"/>
    </row>
    <row r="211" spans="1:29" ht="15">
      <c r="A211" s="10"/>
      <c r="B211" s="9"/>
      <c r="C211" s="376"/>
      <c r="D211" s="9"/>
      <c r="E211" s="9"/>
      <c r="F211" s="9"/>
      <c r="G211" s="9"/>
      <c r="H211" s="13"/>
      <c r="I211" s="9"/>
      <c r="J211" s="9"/>
      <c r="K211" s="386" t="s">
        <v>1786</v>
      </c>
      <c r="L211" s="387">
        <v>45837</v>
      </c>
      <c r="M211" s="388">
        <f t="shared" si="0"/>
        <v>45837</v>
      </c>
      <c r="N211" s="389">
        <v>8793.89</v>
      </c>
      <c r="O211" s="390">
        <v>146</v>
      </c>
      <c r="P211" s="387">
        <v>46202</v>
      </c>
      <c r="Q211" s="391">
        <f t="shared" si="2"/>
        <v>46202</v>
      </c>
      <c r="R211" s="11">
        <f t="shared" si="3"/>
        <v>60.232123287671229</v>
      </c>
      <c r="S211" s="11">
        <f t="shared" si="27"/>
        <v>10552.668</v>
      </c>
      <c r="T211" s="11">
        <f t="shared" si="28"/>
        <v>0</v>
      </c>
      <c r="U211" s="9" t="e">
        <f t="shared" si="6"/>
        <v>#DIV/0!</v>
      </c>
      <c r="V211" s="11">
        <f t="shared" si="7"/>
        <v>-10552.668</v>
      </c>
      <c r="W211" s="28">
        <f t="shared" si="8"/>
        <v>175.2</v>
      </c>
      <c r="X211" s="9">
        <f t="shared" si="29"/>
        <v>0</v>
      </c>
      <c r="Y211" s="28">
        <f t="shared" si="10"/>
        <v>-175.2</v>
      </c>
      <c r="Z211" s="9"/>
      <c r="AA211" s="9"/>
      <c r="AB211" s="9"/>
      <c r="AC211" s="375"/>
    </row>
    <row r="212" spans="1:29" ht="15">
      <c r="A212" s="10"/>
      <c r="B212" s="9"/>
      <c r="C212" s="376"/>
      <c r="D212" s="9"/>
      <c r="E212" s="9"/>
      <c r="F212" s="9"/>
      <c r="G212" s="9"/>
      <c r="H212" s="13"/>
      <c r="I212" s="9"/>
      <c r="J212" s="9"/>
      <c r="K212" s="386" t="s">
        <v>1786</v>
      </c>
      <c r="L212" s="387">
        <v>45838</v>
      </c>
      <c r="M212" s="388">
        <f t="shared" si="0"/>
        <v>45838</v>
      </c>
      <c r="N212" s="389">
        <v>8793.89</v>
      </c>
      <c r="O212" s="390">
        <v>146</v>
      </c>
      <c r="P212" s="387">
        <v>46203</v>
      </c>
      <c r="Q212" s="391">
        <f t="shared" si="2"/>
        <v>46203</v>
      </c>
      <c r="R212" s="11">
        <f t="shared" si="3"/>
        <v>60.232123287671229</v>
      </c>
      <c r="S212" s="11">
        <f>N214*$Z$1</f>
        <v>10552.668</v>
      </c>
      <c r="T212" s="11">
        <f t="shared" si="28"/>
        <v>0</v>
      </c>
      <c r="U212" s="9" t="e">
        <f t="shared" si="6"/>
        <v>#DIV/0!</v>
      </c>
      <c r="V212" s="11">
        <f t="shared" si="7"/>
        <v>-10552.668</v>
      </c>
      <c r="W212" s="28">
        <f t="shared" si="8"/>
        <v>175.2</v>
      </c>
      <c r="X212" s="9">
        <f t="shared" si="29"/>
        <v>0</v>
      </c>
      <c r="Y212" s="28">
        <f t="shared" si="10"/>
        <v>-175.2</v>
      </c>
      <c r="Z212" s="9"/>
      <c r="AA212" s="9"/>
      <c r="AB212" s="9"/>
      <c r="AC212" s="375"/>
    </row>
    <row r="213" spans="1:29" ht="12.75">
      <c r="A213" s="6"/>
      <c r="B213" s="7"/>
      <c r="C213" s="392"/>
      <c r="D213" s="7"/>
      <c r="E213" s="7"/>
      <c r="F213" s="7"/>
      <c r="G213" s="7"/>
      <c r="H213" s="231"/>
      <c r="I213" s="7"/>
      <c r="J213" s="7" t="s">
        <v>1573</v>
      </c>
      <c r="K213" s="404" t="s">
        <v>1597</v>
      </c>
      <c r="L213" s="404" t="s">
        <v>1578</v>
      </c>
      <c r="M213" s="405" t="str">
        <f t="shared" si="0"/>
        <v>TOTAL</v>
      </c>
      <c r="N213" s="186">
        <f t="shared" ref="N213:O213" si="30">SUM(N183:N212)</f>
        <v>263816.70000000019</v>
      </c>
      <c r="O213" s="417">
        <f t="shared" si="30"/>
        <v>4380</v>
      </c>
      <c r="P213" s="407" t="s">
        <v>1597</v>
      </c>
      <c r="Q213" s="405" t="str">
        <f t="shared" si="2"/>
        <v>JUNHO</v>
      </c>
      <c r="R213" s="413">
        <f t="shared" si="3"/>
        <v>60.232123287671278</v>
      </c>
      <c r="S213" s="413">
        <f>N213*$Z$1</f>
        <v>316580.04000000021</v>
      </c>
      <c r="T213" s="413">
        <f t="shared" si="28"/>
        <v>0</v>
      </c>
      <c r="U213" s="9" t="e">
        <f t="shared" si="6"/>
        <v>#DIV/0!</v>
      </c>
      <c r="V213" s="413">
        <f t="shared" si="7"/>
        <v>-316580.04000000021</v>
      </c>
      <c r="W213" s="414">
        <f t="shared" si="8"/>
        <v>5256</v>
      </c>
      <c r="X213" s="9">
        <f t="shared" si="29"/>
        <v>0</v>
      </c>
      <c r="Y213" s="414">
        <f t="shared" si="10"/>
        <v>-5256</v>
      </c>
      <c r="Z213" s="7"/>
      <c r="AA213" s="7"/>
      <c r="AB213" s="7"/>
      <c r="AC213" s="401"/>
    </row>
    <row r="214" spans="1:29" ht="15">
      <c r="A214" s="10"/>
      <c r="B214" s="9"/>
      <c r="C214" s="376"/>
      <c r="D214" s="9"/>
      <c r="E214" s="9"/>
      <c r="F214" s="9"/>
      <c r="G214" s="9"/>
      <c r="H214" s="13"/>
      <c r="I214" s="9"/>
      <c r="J214" s="9"/>
      <c r="K214" s="386" t="s">
        <v>1786</v>
      </c>
      <c r="L214" s="387">
        <v>45839</v>
      </c>
      <c r="M214" s="388">
        <f t="shared" si="0"/>
        <v>45839</v>
      </c>
      <c r="N214" s="389">
        <v>8793.89</v>
      </c>
      <c r="O214" s="390">
        <v>146</v>
      </c>
      <c r="P214" s="387">
        <v>46204</v>
      </c>
      <c r="Q214" s="391">
        <f t="shared" si="2"/>
        <v>46204</v>
      </c>
      <c r="R214" s="11">
        <f t="shared" si="3"/>
        <v>60.232123287671229</v>
      </c>
      <c r="S214" s="11">
        <f t="shared" ref="S214:S243" si="31">N215*$Z$1</f>
        <v>10552.668</v>
      </c>
      <c r="T214" s="11">
        <f t="shared" si="28"/>
        <v>0</v>
      </c>
      <c r="U214" s="9" t="e">
        <f t="shared" si="6"/>
        <v>#DIV/0!</v>
      </c>
      <c r="V214" s="11">
        <f t="shared" si="7"/>
        <v>-10552.668</v>
      </c>
      <c r="W214" s="28">
        <f t="shared" si="8"/>
        <v>175.2</v>
      </c>
      <c r="X214" s="9">
        <f t="shared" si="29"/>
        <v>0</v>
      </c>
      <c r="Y214" s="28">
        <f t="shared" si="10"/>
        <v>-175.2</v>
      </c>
      <c r="Z214" s="9"/>
      <c r="AA214" s="9"/>
      <c r="AB214" s="9"/>
      <c r="AC214" s="375"/>
    </row>
    <row r="215" spans="1:29" ht="15">
      <c r="A215" s="10"/>
      <c r="B215" s="9"/>
      <c r="C215" s="376"/>
      <c r="D215" s="9"/>
      <c r="E215" s="9"/>
      <c r="F215" s="9"/>
      <c r="G215" s="9"/>
      <c r="H215" s="13"/>
      <c r="I215" s="9"/>
      <c r="J215" s="9"/>
      <c r="K215" s="386" t="s">
        <v>1786</v>
      </c>
      <c r="L215" s="387">
        <v>45840</v>
      </c>
      <c r="M215" s="388">
        <f t="shared" si="0"/>
        <v>45840</v>
      </c>
      <c r="N215" s="389">
        <v>8793.89</v>
      </c>
      <c r="O215" s="390">
        <v>146</v>
      </c>
      <c r="P215" s="387">
        <v>46205</v>
      </c>
      <c r="Q215" s="391">
        <f t="shared" si="2"/>
        <v>46205</v>
      </c>
      <c r="R215" s="11">
        <f t="shared" si="3"/>
        <v>60.232123287671229</v>
      </c>
      <c r="S215" s="11">
        <f t="shared" si="31"/>
        <v>10552.668</v>
      </c>
      <c r="T215" s="11">
        <f t="shared" si="28"/>
        <v>0</v>
      </c>
      <c r="U215" s="9" t="e">
        <f t="shared" si="6"/>
        <v>#DIV/0!</v>
      </c>
      <c r="V215" s="11">
        <f t="shared" si="7"/>
        <v>-10552.668</v>
      </c>
      <c r="W215" s="28">
        <f t="shared" si="8"/>
        <v>175.2</v>
      </c>
      <c r="X215" s="9">
        <f t="shared" si="29"/>
        <v>0</v>
      </c>
      <c r="Y215" s="28">
        <f t="shared" si="10"/>
        <v>-175.2</v>
      </c>
      <c r="Z215" s="9"/>
      <c r="AA215" s="9"/>
      <c r="AB215" s="9"/>
      <c r="AC215" s="375"/>
    </row>
    <row r="216" spans="1:29" ht="15">
      <c r="A216" s="10"/>
      <c r="B216" s="9"/>
      <c r="C216" s="376"/>
      <c r="D216" s="9"/>
      <c r="E216" s="9"/>
      <c r="F216" s="9"/>
      <c r="G216" s="9"/>
      <c r="H216" s="13"/>
      <c r="I216" s="9"/>
      <c r="J216" s="9"/>
      <c r="K216" s="386" t="s">
        <v>1786</v>
      </c>
      <c r="L216" s="387">
        <v>45841</v>
      </c>
      <c r="M216" s="388">
        <f t="shared" si="0"/>
        <v>45841</v>
      </c>
      <c r="N216" s="389">
        <v>8793.89</v>
      </c>
      <c r="O216" s="390">
        <v>146</v>
      </c>
      <c r="P216" s="387">
        <v>46206</v>
      </c>
      <c r="Q216" s="391">
        <f t="shared" si="2"/>
        <v>46206</v>
      </c>
      <c r="R216" s="11">
        <f t="shared" si="3"/>
        <v>60.232123287671229</v>
      </c>
      <c r="S216" s="11">
        <f t="shared" si="31"/>
        <v>10552.668</v>
      </c>
      <c r="T216" s="11">
        <f t="shared" si="28"/>
        <v>0</v>
      </c>
      <c r="U216" s="9" t="e">
        <f t="shared" si="6"/>
        <v>#DIV/0!</v>
      </c>
      <c r="V216" s="11">
        <f t="shared" si="7"/>
        <v>-10552.668</v>
      </c>
      <c r="W216" s="28">
        <f t="shared" si="8"/>
        <v>175.2</v>
      </c>
      <c r="X216" s="9">
        <f t="shared" si="29"/>
        <v>0</v>
      </c>
      <c r="Y216" s="28">
        <f t="shared" si="10"/>
        <v>-175.2</v>
      </c>
      <c r="Z216" s="9"/>
      <c r="AA216" s="9"/>
      <c r="AB216" s="9"/>
      <c r="AC216" s="375"/>
    </row>
    <row r="217" spans="1:29" ht="15">
      <c r="A217" s="10"/>
      <c r="B217" s="9"/>
      <c r="C217" s="376"/>
      <c r="D217" s="9"/>
      <c r="E217" s="9"/>
      <c r="F217" s="9"/>
      <c r="G217" s="9"/>
      <c r="H217" s="13"/>
      <c r="I217" s="9"/>
      <c r="J217" s="9"/>
      <c r="K217" s="386" t="s">
        <v>1786</v>
      </c>
      <c r="L217" s="387">
        <v>45842</v>
      </c>
      <c r="M217" s="388">
        <f t="shared" si="0"/>
        <v>45842</v>
      </c>
      <c r="N217" s="389">
        <v>8793.89</v>
      </c>
      <c r="O217" s="390">
        <v>146</v>
      </c>
      <c r="P217" s="387">
        <v>46207</v>
      </c>
      <c r="Q217" s="391">
        <f t="shared" si="2"/>
        <v>46207</v>
      </c>
      <c r="R217" s="11">
        <f t="shared" si="3"/>
        <v>60.232123287671229</v>
      </c>
      <c r="S217" s="11">
        <f t="shared" si="31"/>
        <v>10552.668</v>
      </c>
      <c r="T217" s="11">
        <f t="shared" si="28"/>
        <v>0</v>
      </c>
      <c r="U217" s="9" t="e">
        <f t="shared" si="6"/>
        <v>#DIV/0!</v>
      </c>
      <c r="V217" s="11">
        <f t="shared" si="7"/>
        <v>-10552.668</v>
      </c>
      <c r="W217" s="28">
        <f t="shared" si="8"/>
        <v>175.2</v>
      </c>
      <c r="X217" s="9">
        <f t="shared" si="29"/>
        <v>0</v>
      </c>
      <c r="Y217" s="28">
        <f t="shared" si="10"/>
        <v>-175.2</v>
      </c>
      <c r="Z217" s="9"/>
      <c r="AA217" s="9"/>
      <c r="AB217" s="9"/>
      <c r="AC217" s="375"/>
    </row>
    <row r="218" spans="1:29" ht="15">
      <c r="A218" s="10"/>
      <c r="B218" s="9"/>
      <c r="C218" s="376"/>
      <c r="D218" s="9"/>
      <c r="E218" s="9"/>
      <c r="F218" s="9"/>
      <c r="G218" s="9"/>
      <c r="H218" s="13"/>
      <c r="I218" s="9"/>
      <c r="J218" s="9"/>
      <c r="K218" s="386" t="s">
        <v>1786</v>
      </c>
      <c r="L218" s="387">
        <v>45843</v>
      </c>
      <c r="M218" s="388">
        <f t="shared" si="0"/>
        <v>45843</v>
      </c>
      <c r="N218" s="389">
        <v>8793.89</v>
      </c>
      <c r="O218" s="390">
        <v>146</v>
      </c>
      <c r="P218" s="387">
        <v>46208</v>
      </c>
      <c r="Q218" s="391">
        <f t="shared" si="2"/>
        <v>46208</v>
      </c>
      <c r="R218" s="11">
        <f t="shared" si="3"/>
        <v>60.232123287671229</v>
      </c>
      <c r="S218" s="11">
        <f t="shared" si="31"/>
        <v>10552.668</v>
      </c>
      <c r="T218" s="11">
        <f t="shared" si="28"/>
        <v>0</v>
      </c>
      <c r="U218" s="9" t="e">
        <f t="shared" si="6"/>
        <v>#DIV/0!</v>
      </c>
      <c r="V218" s="11">
        <f t="shared" si="7"/>
        <v>-10552.668</v>
      </c>
      <c r="W218" s="28">
        <f t="shared" si="8"/>
        <v>175.2</v>
      </c>
      <c r="X218" s="9">
        <f t="shared" si="29"/>
        <v>0</v>
      </c>
      <c r="Y218" s="28">
        <f t="shared" si="10"/>
        <v>-175.2</v>
      </c>
      <c r="Z218" s="9"/>
      <c r="AA218" s="9"/>
      <c r="AB218" s="9"/>
      <c r="AC218" s="375"/>
    </row>
    <row r="219" spans="1:29" ht="15">
      <c r="A219" s="10"/>
      <c r="B219" s="9"/>
      <c r="C219" s="376"/>
      <c r="D219" s="9"/>
      <c r="E219" s="9"/>
      <c r="F219" s="9"/>
      <c r="G219" s="9"/>
      <c r="H219" s="13"/>
      <c r="I219" s="9"/>
      <c r="J219" s="9"/>
      <c r="K219" s="386" t="s">
        <v>1786</v>
      </c>
      <c r="L219" s="387">
        <v>45844</v>
      </c>
      <c r="M219" s="388">
        <f t="shared" si="0"/>
        <v>45844</v>
      </c>
      <c r="N219" s="389">
        <v>8793.89</v>
      </c>
      <c r="O219" s="390">
        <v>146</v>
      </c>
      <c r="P219" s="387">
        <v>46209</v>
      </c>
      <c r="Q219" s="391">
        <f t="shared" si="2"/>
        <v>46209</v>
      </c>
      <c r="R219" s="11">
        <f t="shared" si="3"/>
        <v>60.232123287671229</v>
      </c>
      <c r="S219" s="11">
        <f t="shared" si="31"/>
        <v>10552.668</v>
      </c>
      <c r="T219" s="11">
        <f t="shared" si="28"/>
        <v>0</v>
      </c>
      <c r="U219" s="9" t="e">
        <f t="shared" si="6"/>
        <v>#DIV/0!</v>
      </c>
      <c r="V219" s="11">
        <f t="shared" si="7"/>
        <v>-10552.668</v>
      </c>
      <c r="W219" s="28">
        <f t="shared" si="8"/>
        <v>175.2</v>
      </c>
      <c r="X219" s="9">
        <f t="shared" si="29"/>
        <v>0</v>
      </c>
      <c r="Y219" s="28">
        <f t="shared" si="10"/>
        <v>-175.2</v>
      </c>
      <c r="Z219" s="9"/>
      <c r="AA219" s="9"/>
      <c r="AB219" s="9"/>
      <c r="AC219" s="375"/>
    </row>
    <row r="220" spans="1:29" ht="15">
      <c r="A220" s="10"/>
      <c r="B220" s="9"/>
      <c r="C220" s="376"/>
      <c r="D220" s="9"/>
      <c r="E220" s="9"/>
      <c r="F220" s="9"/>
      <c r="G220" s="9"/>
      <c r="H220" s="13"/>
      <c r="I220" s="9"/>
      <c r="J220" s="9"/>
      <c r="K220" s="386" t="s">
        <v>1786</v>
      </c>
      <c r="L220" s="387">
        <v>45845</v>
      </c>
      <c r="M220" s="388">
        <f t="shared" si="0"/>
        <v>45845</v>
      </c>
      <c r="N220" s="389">
        <v>8793.89</v>
      </c>
      <c r="O220" s="390">
        <v>146</v>
      </c>
      <c r="P220" s="387">
        <v>46210</v>
      </c>
      <c r="Q220" s="391">
        <f t="shared" si="2"/>
        <v>46210</v>
      </c>
      <c r="R220" s="11">
        <f t="shared" si="3"/>
        <v>60.232123287671229</v>
      </c>
      <c r="S220" s="11">
        <f t="shared" si="31"/>
        <v>10552.668</v>
      </c>
      <c r="T220" s="11">
        <f t="shared" si="28"/>
        <v>0</v>
      </c>
      <c r="U220" s="9" t="e">
        <f t="shared" si="6"/>
        <v>#DIV/0!</v>
      </c>
      <c r="V220" s="11">
        <f t="shared" si="7"/>
        <v>-10552.668</v>
      </c>
      <c r="W220" s="28">
        <f t="shared" si="8"/>
        <v>175.2</v>
      </c>
      <c r="X220" s="9">
        <f t="shared" si="29"/>
        <v>0</v>
      </c>
      <c r="Y220" s="28">
        <f t="shared" si="10"/>
        <v>-175.2</v>
      </c>
      <c r="Z220" s="9"/>
      <c r="AA220" s="9"/>
      <c r="AB220" s="9"/>
      <c r="AC220" s="375"/>
    </row>
    <row r="221" spans="1:29" ht="15">
      <c r="A221" s="10"/>
      <c r="B221" s="9"/>
      <c r="C221" s="376"/>
      <c r="D221" s="9"/>
      <c r="E221" s="9"/>
      <c r="F221" s="9"/>
      <c r="G221" s="9"/>
      <c r="H221" s="13"/>
      <c r="I221" s="9"/>
      <c r="J221" s="9"/>
      <c r="K221" s="386" t="s">
        <v>1786</v>
      </c>
      <c r="L221" s="387">
        <v>45846</v>
      </c>
      <c r="M221" s="388">
        <f t="shared" si="0"/>
        <v>45846</v>
      </c>
      <c r="N221" s="389">
        <v>8793.89</v>
      </c>
      <c r="O221" s="390">
        <v>146</v>
      </c>
      <c r="P221" s="387">
        <v>46211</v>
      </c>
      <c r="Q221" s="391">
        <f t="shared" si="2"/>
        <v>46211</v>
      </c>
      <c r="R221" s="11">
        <f t="shared" si="3"/>
        <v>60.232123287671229</v>
      </c>
      <c r="S221" s="11">
        <f t="shared" si="31"/>
        <v>10552.668</v>
      </c>
      <c r="T221" s="11">
        <f t="shared" si="28"/>
        <v>0</v>
      </c>
      <c r="U221" s="9" t="e">
        <f t="shared" si="6"/>
        <v>#DIV/0!</v>
      </c>
      <c r="V221" s="11">
        <f t="shared" si="7"/>
        <v>-10552.668</v>
      </c>
      <c r="W221" s="28">
        <f t="shared" si="8"/>
        <v>175.2</v>
      </c>
      <c r="X221" s="9">
        <f t="shared" si="29"/>
        <v>0</v>
      </c>
      <c r="Y221" s="28">
        <f t="shared" si="10"/>
        <v>-175.2</v>
      </c>
      <c r="Z221" s="9"/>
      <c r="AA221" s="9"/>
      <c r="AB221" s="9"/>
      <c r="AC221" s="375"/>
    </row>
    <row r="222" spans="1:29" ht="15">
      <c r="A222" s="10"/>
      <c r="B222" s="9"/>
      <c r="C222" s="376"/>
      <c r="D222" s="9"/>
      <c r="E222" s="9"/>
      <c r="F222" s="9"/>
      <c r="G222" s="9"/>
      <c r="H222" s="13"/>
      <c r="I222" s="9"/>
      <c r="J222" s="9"/>
      <c r="K222" s="386" t="s">
        <v>1786</v>
      </c>
      <c r="L222" s="387">
        <v>45847</v>
      </c>
      <c r="M222" s="388">
        <f t="shared" si="0"/>
        <v>45847</v>
      </c>
      <c r="N222" s="389">
        <v>8793.89</v>
      </c>
      <c r="O222" s="390">
        <v>146</v>
      </c>
      <c r="P222" s="387">
        <v>46212</v>
      </c>
      <c r="Q222" s="391">
        <f t="shared" si="2"/>
        <v>46212</v>
      </c>
      <c r="R222" s="11">
        <f t="shared" si="3"/>
        <v>60.232123287671229</v>
      </c>
      <c r="S222" s="11">
        <f t="shared" si="31"/>
        <v>10552.668</v>
      </c>
      <c r="T222" s="11">
        <f t="shared" si="28"/>
        <v>0</v>
      </c>
      <c r="U222" s="9" t="e">
        <f t="shared" si="6"/>
        <v>#DIV/0!</v>
      </c>
      <c r="V222" s="11">
        <f t="shared" si="7"/>
        <v>-10552.668</v>
      </c>
      <c r="W222" s="28">
        <f t="shared" si="8"/>
        <v>175.2</v>
      </c>
      <c r="X222" s="9">
        <f t="shared" si="29"/>
        <v>0</v>
      </c>
      <c r="Y222" s="28">
        <f t="shared" si="10"/>
        <v>-175.2</v>
      </c>
      <c r="Z222" s="9"/>
      <c r="AA222" s="9"/>
      <c r="AB222" s="9"/>
      <c r="AC222" s="375"/>
    </row>
    <row r="223" spans="1:29" ht="15">
      <c r="A223" s="10"/>
      <c r="B223" s="9"/>
      <c r="C223" s="376"/>
      <c r="D223" s="9"/>
      <c r="E223" s="9"/>
      <c r="F223" s="9"/>
      <c r="G223" s="9"/>
      <c r="H223" s="13"/>
      <c r="I223" s="9"/>
      <c r="J223" s="9"/>
      <c r="K223" s="386" t="s">
        <v>1786</v>
      </c>
      <c r="L223" s="387">
        <v>45848</v>
      </c>
      <c r="M223" s="388">
        <f t="shared" si="0"/>
        <v>45848</v>
      </c>
      <c r="N223" s="389">
        <v>8793.89</v>
      </c>
      <c r="O223" s="390">
        <v>146</v>
      </c>
      <c r="P223" s="387">
        <v>46213</v>
      </c>
      <c r="Q223" s="391">
        <f t="shared" si="2"/>
        <v>46213</v>
      </c>
      <c r="R223" s="11">
        <f t="shared" si="3"/>
        <v>60.232123287671229</v>
      </c>
      <c r="S223" s="11">
        <f t="shared" si="31"/>
        <v>10552.668</v>
      </c>
      <c r="T223" s="11">
        <f t="shared" si="28"/>
        <v>0</v>
      </c>
      <c r="U223" s="9" t="e">
        <f t="shared" si="6"/>
        <v>#DIV/0!</v>
      </c>
      <c r="V223" s="11">
        <f t="shared" si="7"/>
        <v>-10552.668</v>
      </c>
      <c r="W223" s="28">
        <f t="shared" si="8"/>
        <v>175.2</v>
      </c>
      <c r="X223" s="9">
        <f t="shared" si="29"/>
        <v>0</v>
      </c>
      <c r="Y223" s="28">
        <f t="shared" si="10"/>
        <v>-175.2</v>
      </c>
      <c r="Z223" s="9"/>
      <c r="AA223" s="9"/>
      <c r="AB223" s="9"/>
      <c r="AC223" s="375"/>
    </row>
    <row r="224" spans="1:29" ht="15">
      <c r="A224" s="10"/>
      <c r="B224" s="9"/>
      <c r="C224" s="376"/>
      <c r="D224" s="9"/>
      <c r="E224" s="9"/>
      <c r="F224" s="9"/>
      <c r="G224" s="9"/>
      <c r="H224" s="13"/>
      <c r="I224" s="9"/>
      <c r="J224" s="9"/>
      <c r="K224" s="386" t="s">
        <v>1786</v>
      </c>
      <c r="L224" s="387">
        <v>45849</v>
      </c>
      <c r="M224" s="388">
        <f t="shared" si="0"/>
        <v>45849</v>
      </c>
      <c r="N224" s="389">
        <v>8793.89</v>
      </c>
      <c r="O224" s="390">
        <v>146</v>
      </c>
      <c r="P224" s="387">
        <v>46214</v>
      </c>
      <c r="Q224" s="391">
        <f t="shared" si="2"/>
        <v>46214</v>
      </c>
      <c r="R224" s="11">
        <f t="shared" si="3"/>
        <v>60.232123287671229</v>
      </c>
      <c r="S224" s="11">
        <f t="shared" si="31"/>
        <v>10552.668</v>
      </c>
      <c r="T224" s="11">
        <f t="shared" si="28"/>
        <v>0</v>
      </c>
      <c r="U224" s="9" t="e">
        <f t="shared" si="6"/>
        <v>#DIV/0!</v>
      </c>
      <c r="V224" s="11">
        <f t="shared" si="7"/>
        <v>-10552.668</v>
      </c>
      <c r="W224" s="28">
        <f t="shared" si="8"/>
        <v>175.2</v>
      </c>
      <c r="X224" s="9">
        <f t="shared" si="29"/>
        <v>0</v>
      </c>
      <c r="Y224" s="28">
        <f t="shared" si="10"/>
        <v>-175.2</v>
      </c>
      <c r="Z224" s="9"/>
      <c r="AA224" s="9"/>
      <c r="AB224" s="9"/>
      <c r="AC224" s="375"/>
    </row>
    <row r="225" spans="1:29" ht="15">
      <c r="A225" s="10"/>
      <c r="B225" s="9"/>
      <c r="C225" s="376"/>
      <c r="D225" s="9"/>
      <c r="E225" s="9"/>
      <c r="F225" s="9"/>
      <c r="G225" s="9"/>
      <c r="H225" s="13"/>
      <c r="I225" s="9"/>
      <c r="J225" s="9"/>
      <c r="K225" s="386" t="s">
        <v>1786</v>
      </c>
      <c r="L225" s="387">
        <v>45850</v>
      </c>
      <c r="M225" s="388">
        <f t="shared" si="0"/>
        <v>45850</v>
      </c>
      <c r="N225" s="389">
        <v>8793.89</v>
      </c>
      <c r="O225" s="390">
        <v>146</v>
      </c>
      <c r="P225" s="387">
        <v>46215</v>
      </c>
      <c r="Q225" s="391">
        <f t="shared" si="2"/>
        <v>46215</v>
      </c>
      <c r="R225" s="11">
        <f t="shared" si="3"/>
        <v>60.232123287671229</v>
      </c>
      <c r="S225" s="11">
        <f t="shared" si="31"/>
        <v>10552.668</v>
      </c>
      <c r="T225" s="11">
        <f t="shared" si="28"/>
        <v>0</v>
      </c>
      <c r="U225" s="9" t="e">
        <f t="shared" si="6"/>
        <v>#DIV/0!</v>
      </c>
      <c r="V225" s="11">
        <f t="shared" si="7"/>
        <v>-10552.668</v>
      </c>
      <c r="W225" s="28">
        <f t="shared" si="8"/>
        <v>175.2</v>
      </c>
      <c r="X225" s="9">
        <f t="shared" si="29"/>
        <v>0</v>
      </c>
      <c r="Y225" s="28">
        <f t="shared" si="10"/>
        <v>-175.2</v>
      </c>
      <c r="Z225" s="9"/>
      <c r="AA225" s="9"/>
      <c r="AB225" s="9"/>
      <c r="AC225" s="375"/>
    </row>
    <row r="226" spans="1:29" ht="15">
      <c r="A226" s="10"/>
      <c r="B226" s="9"/>
      <c r="C226" s="376"/>
      <c r="D226" s="9"/>
      <c r="E226" s="9"/>
      <c r="F226" s="9"/>
      <c r="G226" s="9"/>
      <c r="H226" s="13"/>
      <c r="I226" s="9"/>
      <c r="J226" s="9"/>
      <c r="K226" s="386" t="s">
        <v>1786</v>
      </c>
      <c r="L226" s="387">
        <v>45851</v>
      </c>
      <c r="M226" s="388">
        <f t="shared" si="0"/>
        <v>45851</v>
      </c>
      <c r="N226" s="389">
        <v>8793.89</v>
      </c>
      <c r="O226" s="390">
        <v>146</v>
      </c>
      <c r="P226" s="387">
        <v>46216</v>
      </c>
      <c r="Q226" s="391">
        <f t="shared" si="2"/>
        <v>46216</v>
      </c>
      <c r="R226" s="11">
        <f t="shared" si="3"/>
        <v>60.232123287671229</v>
      </c>
      <c r="S226" s="11">
        <f t="shared" si="31"/>
        <v>10552.668</v>
      </c>
      <c r="T226" s="11">
        <f t="shared" si="28"/>
        <v>0</v>
      </c>
      <c r="U226" s="9" t="e">
        <f t="shared" si="6"/>
        <v>#DIV/0!</v>
      </c>
      <c r="V226" s="11">
        <f t="shared" si="7"/>
        <v>-10552.668</v>
      </c>
      <c r="W226" s="28">
        <f t="shared" si="8"/>
        <v>175.2</v>
      </c>
      <c r="X226" s="9">
        <f t="shared" si="29"/>
        <v>0</v>
      </c>
      <c r="Y226" s="28">
        <f t="shared" si="10"/>
        <v>-175.2</v>
      </c>
      <c r="Z226" s="9"/>
      <c r="AA226" s="9"/>
      <c r="AB226" s="9"/>
      <c r="AC226" s="375"/>
    </row>
    <row r="227" spans="1:29" ht="15">
      <c r="A227" s="10"/>
      <c r="B227" s="9"/>
      <c r="C227" s="376"/>
      <c r="D227" s="9"/>
      <c r="E227" s="9"/>
      <c r="F227" s="9"/>
      <c r="G227" s="9"/>
      <c r="H227" s="13"/>
      <c r="I227" s="9"/>
      <c r="J227" s="9"/>
      <c r="K227" s="386" t="s">
        <v>1786</v>
      </c>
      <c r="L227" s="387">
        <v>45852</v>
      </c>
      <c r="M227" s="388">
        <f t="shared" si="0"/>
        <v>45852</v>
      </c>
      <c r="N227" s="389">
        <v>8793.89</v>
      </c>
      <c r="O227" s="390">
        <v>146</v>
      </c>
      <c r="P227" s="387">
        <v>46217</v>
      </c>
      <c r="Q227" s="391">
        <f t="shared" si="2"/>
        <v>46217</v>
      </c>
      <c r="R227" s="11">
        <f t="shared" si="3"/>
        <v>60.232123287671229</v>
      </c>
      <c r="S227" s="11">
        <f t="shared" si="31"/>
        <v>10552.668</v>
      </c>
      <c r="T227" s="11">
        <f t="shared" si="28"/>
        <v>0</v>
      </c>
      <c r="U227" s="9" t="e">
        <f t="shared" si="6"/>
        <v>#DIV/0!</v>
      </c>
      <c r="V227" s="11">
        <f t="shared" si="7"/>
        <v>-10552.668</v>
      </c>
      <c r="W227" s="28">
        <f t="shared" si="8"/>
        <v>175.2</v>
      </c>
      <c r="X227" s="9">
        <f t="shared" si="29"/>
        <v>0</v>
      </c>
      <c r="Y227" s="28">
        <f t="shared" si="10"/>
        <v>-175.2</v>
      </c>
      <c r="Z227" s="9"/>
      <c r="AA227" s="9"/>
      <c r="AB227" s="9"/>
      <c r="AC227" s="375"/>
    </row>
    <row r="228" spans="1:29" ht="15">
      <c r="A228" s="10"/>
      <c r="B228" s="9"/>
      <c r="C228" s="376"/>
      <c r="D228" s="9"/>
      <c r="E228" s="9"/>
      <c r="F228" s="9"/>
      <c r="G228" s="9"/>
      <c r="H228" s="13"/>
      <c r="I228" s="9"/>
      <c r="J228" s="9"/>
      <c r="K228" s="386" t="s">
        <v>1786</v>
      </c>
      <c r="L228" s="387">
        <v>45853</v>
      </c>
      <c r="M228" s="388">
        <f t="shared" si="0"/>
        <v>45853</v>
      </c>
      <c r="N228" s="389">
        <v>8793.89</v>
      </c>
      <c r="O228" s="390">
        <v>146</v>
      </c>
      <c r="P228" s="387">
        <v>46218</v>
      </c>
      <c r="Q228" s="391">
        <f t="shared" si="2"/>
        <v>46218</v>
      </c>
      <c r="R228" s="11">
        <f t="shared" si="3"/>
        <v>60.232123287671229</v>
      </c>
      <c r="S228" s="11">
        <f t="shared" si="31"/>
        <v>10552.668</v>
      </c>
      <c r="T228" s="11">
        <f t="shared" si="28"/>
        <v>0</v>
      </c>
      <c r="U228" s="9" t="e">
        <f t="shared" si="6"/>
        <v>#DIV/0!</v>
      </c>
      <c r="V228" s="11">
        <f t="shared" si="7"/>
        <v>-10552.668</v>
      </c>
      <c r="W228" s="28">
        <f t="shared" si="8"/>
        <v>175.2</v>
      </c>
      <c r="X228" s="9">
        <f t="shared" si="29"/>
        <v>0</v>
      </c>
      <c r="Y228" s="28">
        <f t="shared" si="10"/>
        <v>-175.2</v>
      </c>
      <c r="Z228" s="9"/>
      <c r="AA228" s="9"/>
      <c r="AB228" s="9"/>
      <c r="AC228" s="375"/>
    </row>
    <row r="229" spans="1:29" ht="15">
      <c r="A229" s="10"/>
      <c r="B229" s="9"/>
      <c r="C229" s="376"/>
      <c r="D229" s="9"/>
      <c r="E229" s="9"/>
      <c r="F229" s="9"/>
      <c r="G229" s="9"/>
      <c r="H229" s="13"/>
      <c r="I229" s="9"/>
      <c r="J229" s="9"/>
      <c r="K229" s="386" t="s">
        <v>1786</v>
      </c>
      <c r="L229" s="387">
        <v>45854</v>
      </c>
      <c r="M229" s="388">
        <f t="shared" si="0"/>
        <v>45854</v>
      </c>
      <c r="N229" s="389">
        <v>8793.89</v>
      </c>
      <c r="O229" s="390">
        <v>146</v>
      </c>
      <c r="P229" s="387">
        <v>46219</v>
      </c>
      <c r="Q229" s="391">
        <f t="shared" si="2"/>
        <v>46219</v>
      </c>
      <c r="R229" s="11">
        <f t="shared" si="3"/>
        <v>60.232123287671229</v>
      </c>
      <c r="S229" s="11">
        <f t="shared" si="31"/>
        <v>10552.668</v>
      </c>
      <c r="T229" s="11">
        <f t="shared" si="28"/>
        <v>0</v>
      </c>
      <c r="U229" s="9" t="e">
        <f t="shared" si="6"/>
        <v>#DIV/0!</v>
      </c>
      <c r="V229" s="11">
        <f t="shared" si="7"/>
        <v>-10552.668</v>
      </c>
      <c r="W229" s="28">
        <f t="shared" si="8"/>
        <v>175.2</v>
      </c>
      <c r="X229" s="9">
        <f t="shared" si="29"/>
        <v>0</v>
      </c>
      <c r="Y229" s="28">
        <f t="shared" si="10"/>
        <v>-175.2</v>
      </c>
      <c r="Z229" s="9"/>
      <c r="AA229" s="9"/>
      <c r="AB229" s="9"/>
      <c r="AC229" s="375"/>
    </row>
    <row r="230" spans="1:29" ht="15">
      <c r="A230" s="10"/>
      <c r="B230" s="9"/>
      <c r="C230" s="376"/>
      <c r="D230" s="9"/>
      <c r="E230" s="9"/>
      <c r="F230" s="9"/>
      <c r="G230" s="9"/>
      <c r="H230" s="13"/>
      <c r="I230" s="9"/>
      <c r="J230" s="9"/>
      <c r="K230" s="386" t="s">
        <v>1786</v>
      </c>
      <c r="L230" s="387">
        <v>45855</v>
      </c>
      <c r="M230" s="388">
        <f t="shared" si="0"/>
        <v>45855</v>
      </c>
      <c r="N230" s="389">
        <v>8793.89</v>
      </c>
      <c r="O230" s="390">
        <v>146</v>
      </c>
      <c r="P230" s="387">
        <v>46220</v>
      </c>
      <c r="Q230" s="391">
        <f t="shared" si="2"/>
        <v>46220</v>
      </c>
      <c r="R230" s="11">
        <f t="shared" si="3"/>
        <v>60.232123287671229</v>
      </c>
      <c r="S230" s="11">
        <f t="shared" si="31"/>
        <v>10552.668</v>
      </c>
      <c r="T230" s="11">
        <f t="shared" si="28"/>
        <v>0</v>
      </c>
      <c r="U230" s="9" t="e">
        <f t="shared" si="6"/>
        <v>#DIV/0!</v>
      </c>
      <c r="V230" s="11">
        <f t="shared" si="7"/>
        <v>-10552.668</v>
      </c>
      <c r="W230" s="28">
        <f t="shared" si="8"/>
        <v>175.2</v>
      </c>
      <c r="X230" s="9">
        <f t="shared" si="29"/>
        <v>0</v>
      </c>
      <c r="Y230" s="28">
        <f t="shared" si="10"/>
        <v>-175.2</v>
      </c>
      <c r="Z230" s="9"/>
      <c r="AA230" s="9"/>
      <c r="AB230" s="9"/>
      <c r="AC230" s="375"/>
    </row>
    <row r="231" spans="1:29" ht="15">
      <c r="A231" s="10"/>
      <c r="B231" s="9"/>
      <c r="C231" s="376"/>
      <c r="D231" s="9"/>
      <c r="E231" s="9"/>
      <c r="F231" s="9"/>
      <c r="G231" s="9"/>
      <c r="H231" s="13"/>
      <c r="I231" s="9"/>
      <c r="J231" s="9"/>
      <c r="K231" s="386" t="s">
        <v>1786</v>
      </c>
      <c r="L231" s="387">
        <v>45856</v>
      </c>
      <c r="M231" s="388">
        <f t="shared" si="0"/>
        <v>45856</v>
      </c>
      <c r="N231" s="389">
        <v>8793.89</v>
      </c>
      <c r="O231" s="390">
        <v>146</v>
      </c>
      <c r="P231" s="387">
        <v>46221</v>
      </c>
      <c r="Q231" s="391">
        <f t="shared" si="2"/>
        <v>46221</v>
      </c>
      <c r="R231" s="11">
        <f t="shared" si="3"/>
        <v>60.232123287671229</v>
      </c>
      <c r="S231" s="11">
        <f t="shared" si="31"/>
        <v>10552.668</v>
      </c>
      <c r="T231" s="11">
        <f t="shared" si="28"/>
        <v>0</v>
      </c>
      <c r="U231" s="9" t="e">
        <f t="shared" si="6"/>
        <v>#DIV/0!</v>
      </c>
      <c r="V231" s="11">
        <f t="shared" si="7"/>
        <v>-10552.668</v>
      </c>
      <c r="W231" s="28">
        <f t="shared" si="8"/>
        <v>175.2</v>
      </c>
      <c r="X231" s="9">
        <f t="shared" si="29"/>
        <v>0</v>
      </c>
      <c r="Y231" s="28">
        <f t="shared" si="10"/>
        <v>-175.2</v>
      </c>
      <c r="Z231" s="9"/>
      <c r="AA231" s="9"/>
      <c r="AB231" s="9"/>
      <c r="AC231" s="375"/>
    </row>
    <row r="232" spans="1:29" ht="15">
      <c r="A232" s="10"/>
      <c r="B232" s="9"/>
      <c r="C232" s="376"/>
      <c r="D232" s="9"/>
      <c r="E232" s="9"/>
      <c r="F232" s="9"/>
      <c r="G232" s="9"/>
      <c r="H232" s="13"/>
      <c r="I232" s="9"/>
      <c r="J232" s="9"/>
      <c r="K232" s="386" t="s">
        <v>1786</v>
      </c>
      <c r="L232" s="387">
        <v>45857</v>
      </c>
      <c r="M232" s="388">
        <f t="shared" si="0"/>
        <v>45857</v>
      </c>
      <c r="N232" s="389">
        <v>8793.89</v>
      </c>
      <c r="O232" s="390">
        <v>146</v>
      </c>
      <c r="P232" s="387">
        <v>46222</v>
      </c>
      <c r="Q232" s="391">
        <f t="shared" si="2"/>
        <v>46222</v>
      </c>
      <c r="R232" s="11">
        <f t="shared" si="3"/>
        <v>60.232123287671229</v>
      </c>
      <c r="S232" s="11">
        <f t="shared" si="31"/>
        <v>10552.668</v>
      </c>
      <c r="T232" s="11">
        <f t="shared" si="28"/>
        <v>0</v>
      </c>
      <c r="U232" s="9" t="e">
        <f t="shared" si="6"/>
        <v>#DIV/0!</v>
      </c>
      <c r="V232" s="11">
        <f t="shared" si="7"/>
        <v>-10552.668</v>
      </c>
      <c r="W232" s="28">
        <f t="shared" si="8"/>
        <v>175.2</v>
      </c>
      <c r="X232" s="9">
        <f t="shared" si="29"/>
        <v>0</v>
      </c>
      <c r="Y232" s="28">
        <f t="shared" si="10"/>
        <v>-175.2</v>
      </c>
      <c r="Z232" s="9"/>
      <c r="AA232" s="9"/>
      <c r="AB232" s="9"/>
      <c r="AC232" s="375"/>
    </row>
    <row r="233" spans="1:29" ht="15">
      <c r="A233" s="10"/>
      <c r="B233" s="9"/>
      <c r="C233" s="376"/>
      <c r="D233" s="9"/>
      <c r="E233" s="9"/>
      <c r="F233" s="9"/>
      <c r="G233" s="9"/>
      <c r="H233" s="13"/>
      <c r="I233" s="9"/>
      <c r="J233" s="9"/>
      <c r="K233" s="386" t="s">
        <v>1786</v>
      </c>
      <c r="L233" s="387">
        <v>45858</v>
      </c>
      <c r="M233" s="388">
        <f t="shared" si="0"/>
        <v>45858</v>
      </c>
      <c r="N233" s="389">
        <v>8793.89</v>
      </c>
      <c r="O233" s="390">
        <v>146</v>
      </c>
      <c r="P233" s="387">
        <v>46223</v>
      </c>
      <c r="Q233" s="391">
        <f t="shared" si="2"/>
        <v>46223</v>
      </c>
      <c r="R233" s="11">
        <f t="shared" si="3"/>
        <v>60.232123287671229</v>
      </c>
      <c r="S233" s="11">
        <f t="shared" si="31"/>
        <v>10552.668</v>
      </c>
      <c r="T233" s="11">
        <f t="shared" si="28"/>
        <v>0</v>
      </c>
      <c r="U233" s="9" t="e">
        <f t="shared" si="6"/>
        <v>#DIV/0!</v>
      </c>
      <c r="V233" s="11">
        <f t="shared" si="7"/>
        <v>-10552.668</v>
      </c>
      <c r="W233" s="28">
        <f t="shared" si="8"/>
        <v>175.2</v>
      </c>
      <c r="X233" s="9">
        <f t="shared" si="29"/>
        <v>0</v>
      </c>
      <c r="Y233" s="28">
        <f t="shared" si="10"/>
        <v>-175.2</v>
      </c>
      <c r="Z233" s="9"/>
      <c r="AA233" s="9"/>
      <c r="AB233" s="9"/>
      <c r="AC233" s="375"/>
    </row>
    <row r="234" spans="1:29" ht="15">
      <c r="A234" s="10"/>
      <c r="B234" s="9"/>
      <c r="C234" s="376"/>
      <c r="D234" s="9"/>
      <c r="E234" s="9"/>
      <c r="F234" s="9"/>
      <c r="G234" s="9"/>
      <c r="H234" s="13"/>
      <c r="I234" s="9"/>
      <c r="J234" s="9"/>
      <c r="K234" s="386" t="s">
        <v>1786</v>
      </c>
      <c r="L234" s="387">
        <v>45859</v>
      </c>
      <c r="M234" s="388">
        <f t="shared" si="0"/>
        <v>45859</v>
      </c>
      <c r="N234" s="389">
        <v>8793.89</v>
      </c>
      <c r="O234" s="390">
        <v>146</v>
      </c>
      <c r="P234" s="387">
        <v>46224</v>
      </c>
      <c r="Q234" s="391">
        <f t="shared" si="2"/>
        <v>46224</v>
      </c>
      <c r="R234" s="11">
        <f t="shared" si="3"/>
        <v>60.232123287671229</v>
      </c>
      <c r="S234" s="11">
        <f t="shared" si="31"/>
        <v>10552.668</v>
      </c>
      <c r="T234" s="11">
        <f t="shared" si="28"/>
        <v>0</v>
      </c>
      <c r="U234" s="9" t="e">
        <f t="shared" si="6"/>
        <v>#DIV/0!</v>
      </c>
      <c r="V234" s="11">
        <f t="shared" si="7"/>
        <v>-10552.668</v>
      </c>
      <c r="W234" s="28">
        <f t="shared" si="8"/>
        <v>175.2</v>
      </c>
      <c r="X234" s="9">
        <f t="shared" si="29"/>
        <v>0</v>
      </c>
      <c r="Y234" s="28">
        <f t="shared" si="10"/>
        <v>-175.2</v>
      </c>
      <c r="Z234" s="9"/>
      <c r="AA234" s="9"/>
      <c r="AB234" s="9"/>
      <c r="AC234" s="375"/>
    </row>
    <row r="235" spans="1:29" ht="15">
      <c r="A235" s="10"/>
      <c r="B235" s="9"/>
      <c r="C235" s="376"/>
      <c r="D235" s="9"/>
      <c r="E235" s="9"/>
      <c r="F235" s="9"/>
      <c r="G235" s="9"/>
      <c r="H235" s="13"/>
      <c r="I235" s="9"/>
      <c r="J235" s="9"/>
      <c r="K235" s="386" t="s">
        <v>1786</v>
      </c>
      <c r="L235" s="387">
        <v>45860</v>
      </c>
      <c r="M235" s="388">
        <f t="shared" si="0"/>
        <v>45860</v>
      </c>
      <c r="N235" s="389">
        <v>8793.89</v>
      </c>
      <c r="O235" s="390">
        <v>146</v>
      </c>
      <c r="P235" s="387">
        <v>46225</v>
      </c>
      <c r="Q235" s="391">
        <f t="shared" si="2"/>
        <v>46225</v>
      </c>
      <c r="R235" s="11">
        <f t="shared" si="3"/>
        <v>60.232123287671229</v>
      </c>
      <c r="S235" s="11">
        <f t="shared" si="31"/>
        <v>10552.668</v>
      </c>
      <c r="T235" s="11">
        <f t="shared" si="28"/>
        <v>0</v>
      </c>
      <c r="U235" s="9" t="e">
        <f t="shared" si="6"/>
        <v>#DIV/0!</v>
      </c>
      <c r="V235" s="11">
        <f t="shared" si="7"/>
        <v>-10552.668</v>
      </c>
      <c r="W235" s="28">
        <f t="shared" si="8"/>
        <v>175.2</v>
      </c>
      <c r="X235" s="9">
        <f t="shared" si="29"/>
        <v>0</v>
      </c>
      <c r="Y235" s="28">
        <f t="shared" si="10"/>
        <v>-175.2</v>
      </c>
      <c r="Z235" s="9"/>
      <c r="AA235" s="9"/>
      <c r="AB235" s="9"/>
      <c r="AC235" s="375"/>
    </row>
    <row r="236" spans="1:29" ht="15">
      <c r="A236" s="10"/>
      <c r="B236" s="9"/>
      <c r="C236" s="376"/>
      <c r="D236" s="9"/>
      <c r="E236" s="9"/>
      <c r="F236" s="9"/>
      <c r="G236" s="9"/>
      <c r="H236" s="13"/>
      <c r="I236" s="9"/>
      <c r="J236" s="9"/>
      <c r="K236" s="386" t="s">
        <v>1786</v>
      </c>
      <c r="L236" s="387">
        <v>45861</v>
      </c>
      <c r="M236" s="388">
        <f t="shared" si="0"/>
        <v>45861</v>
      </c>
      <c r="N236" s="389">
        <v>8793.89</v>
      </c>
      <c r="O236" s="390">
        <v>146</v>
      </c>
      <c r="P236" s="387">
        <v>46226</v>
      </c>
      <c r="Q236" s="391">
        <f t="shared" si="2"/>
        <v>46226</v>
      </c>
      <c r="R236" s="11">
        <f t="shared" si="3"/>
        <v>60.232123287671229</v>
      </c>
      <c r="S236" s="11">
        <f t="shared" si="31"/>
        <v>10552.668</v>
      </c>
      <c r="T236" s="11">
        <f t="shared" si="28"/>
        <v>0</v>
      </c>
      <c r="U236" s="9" t="e">
        <f t="shared" si="6"/>
        <v>#DIV/0!</v>
      </c>
      <c r="V236" s="11">
        <f t="shared" si="7"/>
        <v>-10552.668</v>
      </c>
      <c r="W236" s="28">
        <f t="shared" si="8"/>
        <v>175.2</v>
      </c>
      <c r="X236" s="9">
        <f t="shared" si="29"/>
        <v>0</v>
      </c>
      <c r="Y236" s="28">
        <f t="shared" si="10"/>
        <v>-175.2</v>
      </c>
      <c r="Z236" s="9"/>
      <c r="AA236" s="9"/>
      <c r="AB236" s="9"/>
      <c r="AC236" s="375"/>
    </row>
    <row r="237" spans="1:29" ht="15">
      <c r="A237" s="10"/>
      <c r="B237" s="9"/>
      <c r="C237" s="376"/>
      <c r="D237" s="9"/>
      <c r="E237" s="9"/>
      <c r="F237" s="9"/>
      <c r="G237" s="9"/>
      <c r="H237" s="13"/>
      <c r="I237" s="9"/>
      <c r="J237" s="9"/>
      <c r="K237" s="386" t="s">
        <v>1786</v>
      </c>
      <c r="L237" s="387">
        <v>45862</v>
      </c>
      <c r="M237" s="388">
        <f t="shared" si="0"/>
        <v>45862</v>
      </c>
      <c r="N237" s="389">
        <v>8793.89</v>
      </c>
      <c r="O237" s="390">
        <v>146</v>
      </c>
      <c r="P237" s="387">
        <v>46227</v>
      </c>
      <c r="Q237" s="391">
        <f t="shared" si="2"/>
        <v>46227</v>
      </c>
      <c r="R237" s="11">
        <f t="shared" si="3"/>
        <v>60.232123287671229</v>
      </c>
      <c r="S237" s="11">
        <f t="shared" si="31"/>
        <v>10552.668</v>
      </c>
      <c r="T237" s="11">
        <f t="shared" si="28"/>
        <v>0</v>
      </c>
      <c r="U237" s="9" t="e">
        <f t="shared" si="6"/>
        <v>#DIV/0!</v>
      </c>
      <c r="V237" s="11">
        <f t="shared" si="7"/>
        <v>-10552.668</v>
      </c>
      <c r="W237" s="28">
        <f t="shared" si="8"/>
        <v>175.2</v>
      </c>
      <c r="X237" s="9">
        <f t="shared" si="29"/>
        <v>0</v>
      </c>
      <c r="Y237" s="28">
        <f t="shared" si="10"/>
        <v>-175.2</v>
      </c>
      <c r="Z237" s="9"/>
      <c r="AA237" s="9"/>
      <c r="AB237" s="9"/>
      <c r="AC237" s="375"/>
    </row>
    <row r="238" spans="1:29" ht="15">
      <c r="A238" s="10"/>
      <c r="B238" s="9"/>
      <c r="C238" s="376"/>
      <c r="D238" s="9"/>
      <c r="E238" s="9"/>
      <c r="F238" s="9"/>
      <c r="G238" s="9"/>
      <c r="H238" s="13"/>
      <c r="I238" s="9"/>
      <c r="J238" s="9"/>
      <c r="K238" s="386" t="s">
        <v>1786</v>
      </c>
      <c r="L238" s="387">
        <v>45863</v>
      </c>
      <c r="M238" s="388">
        <f t="shared" si="0"/>
        <v>45863</v>
      </c>
      <c r="N238" s="389">
        <v>8793.89</v>
      </c>
      <c r="O238" s="390">
        <v>146</v>
      </c>
      <c r="P238" s="387">
        <v>46228</v>
      </c>
      <c r="Q238" s="391">
        <f t="shared" si="2"/>
        <v>46228</v>
      </c>
      <c r="R238" s="11">
        <f t="shared" si="3"/>
        <v>60.232123287671229</v>
      </c>
      <c r="S238" s="11">
        <f t="shared" si="31"/>
        <v>10552.668</v>
      </c>
      <c r="T238" s="11">
        <f t="shared" si="28"/>
        <v>0</v>
      </c>
      <c r="U238" s="9" t="e">
        <f t="shared" si="6"/>
        <v>#DIV/0!</v>
      </c>
      <c r="V238" s="11">
        <f t="shared" si="7"/>
        <v>-10552.668</v>
      </c>
      <c r="W238" s="28">
        <f t="shared" si="8"/>
        <v>175.2</v>
      </c>
      <c r="X238" s="9">
        <f t="shared" si="29"/>
        <v>0</v>
      </c>
      <c r="Y238" s="28">
        <f t="shared" si="10"/>
        <v>-175.2</v>
      </c>
      <c r="Z238" s="9"/>
      <c r="AA238" s="9"/>
      <c r="AB238" s="9"/>
      <c r="AC238" s="375"/>
    </row>
    <row r="239" spans="1:29" ht="15">
      <c r="A239" s="10"/>
      <c r="B239" s="9"/>
      <c r="C239" s="376"/>
      <c r="D239" s="9"/>
      <c r="E239" s="9"/>
      <c r="F239" s="9"/>
      <c r="G239" s="9"/>
      <c r="H239" s="13"/>
      <c r="I239" s="9"/>
      <c r="J239" s="9"/>
      <c r="K239" s="386" t="s">
        <v>1786</v>
      </c>
      <c r="L239" s="387">
        <v>45864</v>
      </c>
      <c r="M239" s="388">
        <f t="shared" si="0"/>
        <v>45864</v>
      </c>
      <c r="N239" s="389">
        <v>8793.89</v>
      </c>
      <c r="O239" s="390">
        <v>146</v>
      </c>
      <c r="P239" s="387">
        <v>46229</v>
      </c>
      <c r="Q239" s="391">
        <f t="shared" si="2"/>
        <v>46229</v>
      </c>
      <c r="R239" s="11">
        <f t="shared" si="3"/>
        <v>60.232123287671229</v>
      </c>
      <c r="S239" s="11">
        <f t="shared" si="31"/>
        <v>10552.668</v>
      </c>
      <c r="T239" s="11">
        <f t="shared" si="28"/>
        <v>0</v>
      </c>
      <c r="U239" s="9" t="e">
        <f t="shared" si="6"/>
        <v>#DIV/0!</v>
      </c>
      <c r="V239" s="11">
        <f t="shared" si="7"/>
        <v>-10552.668</v>
      </c>
      <c r="W239" s="28">
        <f t="shared" si="8"/>
        <v>175.2</v>
      </c>
      <c r="X239" s="9">
        <f t="shared" si="29"/>
        <v>0</v>
      </c>
      <c r="Y239" s="28">
        <f t="shared" si="10"/>
        <v>-175.2</v>
      </c>
      <c r="Z239" s="9"/>
      <c r="AA239" s="9"/>
      <c r="AB239" s="9"/>
      <c r="AC239" s="375"/>
    </row>
    <row r="240" spans="1:29" ht="15">
      <c r="A240" s="10"/>
      <c r="B240" s="9"/>
      <c r="C240" s="376"/>
      <c r="D240" s="9"/>
      <c r="E240" s="9"/>
      <c r="F240" s="9"/>
      <c r="G240" s="9"/>
      <c r="H240" s="13"/>
      <c r="I240" s="9"/>
      <c r="J240" s="9"/>
      <c r="K240" s="386" t="s">
        <v>1786</v>
      </c>
      <c r="L240" s="387">
        <v>45865</v>
      </c>
      <c r="M240" s="388">
        <f t="shared" si="0"/>
        <v>45865</v>
      </c>
      <c r="N240" s="389">
        <v>8793.89</v>
      </c>
      <c r="O240" s="390">
        <v>146</v>
      </c>
      <c r="P240" s="387">
        <v>46230</v>
      </c>
      <c r="Q240" s="391">
        <f t="shared" si="2"/>
        <v>46230</v>
      </c>
      <c r="R240" s="11">
        <f t="shared" si="3"/>
        <v>60.232123287671229</v>
      </c>
      <c r="S240" s="11">
        <f t="shared" si="31"/>
        <v>10552.668</v>
      </c>
      <c r="T240" s="11">
        <f t="shared" si="28"/>
        <v>0</v>
      </c>
      <c r="U240" s="9" t="e">
        <f t="shared" si="6"/>
        <v>#DIV/0!</v>
      </c>
      <c r="V240" s="11">
        <f t="shared" si="7"/>
        <v>-10552.668</v>
      </c>
      <c r="W240" s="28">
        <f t="shared" si="8"/>
        <v>175.2</v>
      </c>
      <c r="X240" s="9">
        <f t="shared" si="29"/>
        <v>0</v>
      </c>
      <c r="Y240" s="28">
        <f t="shared" si="10"/>
        <v>-175.2</v>
      </c>
      <c r="Z240" s="9"/>
      <c r="AA240" s="9"/>
      <c r="AB240" s="9"/>
      <c r="AC240" s="375"/>
    </row>
    <row r="241" spans="1:29" ht="15">
      <c r="A241" s="10"/>
      <c r="B241" s="9"/>
      <c r="C241" s="376"/>
      <c r="D241" s="9"/>
      <c r="E241" s="9"/>
      <c r="F241" s="9"/>
      <c r="G241" s="9"/>
      <c r="H241" s="13"/>
      <c r="I241" s="9"/>
      <c r="J241" s="9"/>
      <c r="K241" s="386" t="s">
        <v>1786</v>
      </c>
      <c r="L241" s="387">
        <v>45866</v>
      </c>
      <c r="M241" s="388">
        <f t="shared" si="0"/>
        <v>45866</v>
      </c>
      <c r="N241" s="389">
        <v>8793.89</v>
      </c>
      <c r="O241" s="390">
        <v>146</v>
      </c>
      <c r="P241" s="387">
        <v>46231</v>
      </c>
      <c r="Q241" s="391">
        <f t="shared" si="2"/>
        <v>46231</v>
      </c>
      <c r="R241" s="11">
        <f t="shared" si="3"/>
        <v>60.232123287671229</v>
      </c>
      <c r="S241" s="11">
        <f t="shared" si="31"/>
        <v>10552.668</v>
      </c>
      <c r="T241" s="11">
        <f t="shared" si="28"/>
        <v>0</v>
      </c>
      <c r="U241" s="9" t="e">
        <f t="shared" si="6"/>
        <v>#DIV/0!</v>
      </c>
      <c r="V241" s="11">
        <f t="shared" si="7"/>
        <v>-10552.668</v>
      </c>
      <c r="W241" s="28">
        <f t="shared" si="8"/>
        <v>175.2</v>
      </c>
      <c r="X241" s="9">
        <f t="shared" si="29"/>
        <v>0</v>
      </c>
      <c r="Y241" s="28">
        <f t="shared" si="10"/>
        <v>-175.2</v>
      </c>
      <c r="Z241" s="9"/>
      <c r="AA241" s="9"/>
      <c r="AB241" s="9"/>
      <c r="AC241" s="375"/>
    </row>
    <row r="242" spans="1:29" ht="15">
      <c r="A242" s="10"/>
      <c r="B242" s="9"/>
      <c r="C242" s="376"/>
      <c r="D242" s="9"/>
      <c r="E242" s="9"/>
      <c r="F242" s="9"/>
      <c r="G242" s="9"/>
      <c r="H242" s="13"/>
      <c r="I242" s="9"/>
      <c r="J242" s="9"/>
      <c r="K242" s="386" t="s">
        <v>1786</v>
      </c>
      <c r="L242" s="387">
        <v>45867</v>
      </c>
      <c r="M242" s="388">
        <f t="shared" si="0"/>
        <v>45867</v>
      </c>
      <c r="N242" s="389">
        <v>8793.89</v>
      </c>
      <c r="O242" s="390">
        <v>146</v>
      </c>
      <c r="P242" s="387">
        <v>46232</v>
      </c>
      <c r="Q242" s="391">
        <f t="shared" si="2"/>
        <v>46232</v>
      </c>
      <c r="R242" s="11">
        <f t="shared" si="3"/>
        <v>60.232123287671229</v>
      </c>
      <c r="S242" s="11">
        <f t="shared" si="31"/>
        <v>10552.668</v>
      </c>
      <c r="T242" s="11">
        <f t="shared" si="28"/>
        <v>0</v>
      </c>
      <c r="U242" s="9" t="e">
        <f t="shared" si="6"/>
        <v>#DIV/0!</v>
      </c>
      <c r="V242" s="11">
        <f t="shared" si="7"/>
        <v>-10552.668</v>
      </c>
      <c r="W242" s="28">
        <f t="shared" si="8"/>
        <v>175.2</v>
      </c>
      <c r="X242" s="9">
        <f t="shared" si="29"/>
        <v>0</v>
      </c>
      <c r="Y242" s="28">
        <f t="shared" si="10"/>
        <v>-175.2</v>
      </c>
      <c r="Z242" s="9"/>
      <c r="AA242" s="9"/>
      <c r="AB242" s="9"/>
      <c r="AC242" s="375"/>
    </row>
    <row r="243" spans="1:29" ht="15">
      <c r="A243" s="10"/>
      <c r="B243" s="9"/>
      <c r="C243" s="376"/>
      <c r="D243" s="9"/>
      <c r="E243" s="9"/>
      <c r="F243" s="9"/>
      <c r="G243" s="9"/>
      <c r="H243" s="13"/>
      <c r="I243" s="9"/>
      <c r="J243" s="9"/>
      <c r="K243" s="386" t="s">
        <v>1786</v>
      </c>
      <c r="L243" s="387">
        <v>45868</v>
      </c>
      <c r="M243" s="388">
        <f t="shared" si="0"/>
        <v>45868</v>
      </c>
      <c r="N243" s="389">
        <v>8793.89</v>
      </c>
      <c r="O243" s="390">
        <v>146</v>
      </c>
      <c r="P243" s="387">
        <v>46233</v>
      </c>
      <c r="Q243" s="391">
        <f t="shared" si="2"/>
        <v>46233</v>
      </c>
      <c r="R243" s="11">
        <f t="shared" si="3"/>
        <v>60.232123287671229</v>
      </c>
      <c r="S243" s="11">
        <f t="shared" si="31"/>
        <v>10552.668</v>
      </c>
      <c r="T243" s="11">
        <f t="shared" si="28"/>
        <v>0</v>
      </c>
      <c r="U243" s="9" t="e">
        <f t="shared" si="6"/>
        <v>#DIV/0!</v>
      </c>
      <c r="V243" s="11">
        <f t="shared" si="7"/>
        <v>-10552.668</v>
      </c>
      <c r="W243" s="28">
        <f t="shared" si="8"/>
        <v>175.2</v>
      </c>
      <c r="X243" s="9">
        <f t="shared" si="29"/>
        <v>0</v>
      </c>
      <c r="Y243" s="28">
        <f t="shared" si="10"/>
        <v>-175.2</v>
      </c>
      <c r="Z243" s="9"/>
      <c r="AA243" s="9"/>
      <c r="AB243" s="9"/>
      <c r="AC243" s="375"/>
    </row>
    <row r="244" spans="1:29" ht="15">
      <c r="A244" s="10"/>
      <c r="B244" s="9"/>
      <c r="C244" s="376"/>
      <c r="D244" s="9"/>
      <c r="E244" s="9"/>
      <c r="F244" s="9"/>
      <c r="G244" s="9"/>
      <c r="H244" s="13"/>
      <c r="I244" s="9"/>
      <c r="J244" s="9"/>
      <c r="K244" s="386" t="s">
        <v>1786</v>
      </c>
      <c r="L244" s="387">
        <v>45869</v>
      </c>
      <c r="M244" s="388">
        <f t="shared" si="0"/>
        <v>45869</v>
      </c>
      <c r="N244" s="389">
        <v>8793.89</v>
      </c>
      <c r="O244" s="390">
        <v>146</v>
      </c>
      <c r="P244" s="387">
        <v>46234</v>
      </c>
      <c r="Q244" s="391">
        <f t="shared" si="2"/>
        <v>46234</v>
      </c>
      <c r="R244" s="11">
        <f t="shared" si="3"/>
        <v>60.232123287671229</v>
      </c>
      <c r="S244" s="11">
        <f>N246*$Z$1</f>
        <v>12990</v>
      </c>
      <c r="T244" s="11">
        <f t="shared" si="28"/>
        <v>0</v>
      </c>
      <c r="U244" s="9" t="e">
        <f t="shared" si="6"/>
        <v>#DIV/0!</v>
      </c>
      <c r="V244" s="11">
        <f t="shared" si="7"/>
        <v>-12990</v>
      </c>
      <c r="W244" s="28">
        <f t="shared" si="8"/>
        <v>175.2</v>
      </c>
      <c r="X244" s="9">
        <f t="shared" si="29"/>
        <v>0</v>
      </c>
      <c r="Y244" s="28">
        <f t="shared" si="10"/>
        <v>-175.2</v>
      </c>
      <c r="Z244" s="9"/>
      <c r="AA244" s="9"/>
      <c r="AB244" s="9"/>
      <c r="AC244" s="375"/>
    </row>
    <row r="245" spans="1:29" ht="12.75">
      <c r="A245" s="10"/>
      <c r="B245" s="9"/>
      <c r="C245" s="376"/>
      <c r="D245" s="9"/>
      <c r="E245" s="9"/>
      <c r="F245" s="9"/>
      <c r="G245" s="9"/>
      <c r="H245" s="13"/>
      <c r="I245" s="9"/>
      <c r="J245" s="9"/>
      <c r="K245" s="404" t="s">
        <v>1790</v>
      </c>
      <c r="L245" s="404" t="s">
        <v>1578</v>
      </c>
      <c r="M245" s="405" t="str">
        <f t="shared" si="0"/>
        <v>TOTAL</v>
      </c>
      <c r="N245" s="186">
        <f t="shared" ref="N245:O245" si="32">SUM(N214:N244)</f>
        <v>272610.5900000002</v>
      </c>
      <c r="O245" s="417">
        <f t="shared" si="32"/>
        <v>4526</v>
      </c>
      <c r="P245" s="407" t="s">
        <v>1790</v>
      </c>
      <c r="Q245" s="405" t="str">
        <f t="shared" si="2"/>
        <v>JULHO</v>
      </c>
      <c r="R245" s="413">
        <f t="shared" si="3"/>
        <v>60.232123287671278</v>
      </c>
      <c r="S245" s="413">
        <f>N245*$Z$1</f>
        <v>327132.70800000022</v>
      </c>
      <c r="T245" s="413">
        <f t="shared" si="28"/>
        <v>0</v>
      </c>
      <c r="U245" s="9" t="e">
        <f t="shared" si="6"/>
        <v>#DIV/0!</v>
      </c>
      <c r="V245" s="413">
        <f t="shared" si="7"/>
        <v>-327132.70800000022</v>
      </c>
      <c r="W245" s="414">
        <f t="shared" si="8"/>
        <v>5431.2</v>
      </c>
      <c r="X245" s="9">
        <f t="shared" si="29"/>
        <v>0</v>
      </c>
      <c r="Y245" s="414">
        <f t="shared" si="10"/>
        <v>-5431.2</v>
      </c>
      <c r="Z245" s="9"/>
      <c r="AA245" s="9"/>
      <c r="AB245" s="9"/>
      <c r="AC245" s="375"/>
    </row>
    <row r="246" spans="1:29" ht="13.5">
      <c r="A246" s="10"/>
      <c r="B246" s="9"/>
      <c r="C246" s="376"/>
      <c r="D246" s="9"/>
      <c r="E246" s="9"/>
      <c r="F246" s="9"/>
      <c r="G246" s="9"/>
      <c r="H246" s="13"/>
      <c r="I246" s="9"/>
      <c r="J246" s="9"/>
      <c r="K246" s="386" t="s">
        <v>1786</v>
      </c>
      <c r="L246" s="418">
        <v>45870</v>
      </c>
      <c r="M246" s="388">
        <f t="shared" si="0"/>
        <v>45870</v>
      </c>
      <c r="N246" s="419">
        <v>10825</v>
      </c>
      <c r="O246" s="420">
        <v>159</v>
      </c>
      <c r="P246" s="421">
        <v>46235</v>
      </c>
      <c r="Q246" s="391">
        <f t="shared" si="2"/>
        <v>46235</v>
      </c>
      <c r="R246" s="11">
        <f t="shared" si="3"/>
        <v>68.081761006289312</v>
      </c>
      <c r="S246" s="11">
        <f t="shared" ref="S246:S274" si="33">N247*$Z$1</f>
        <v>12255</v>
      </c>
      <c r="T246" s="11">
        <f t="shared" si="28"/>
        <v>0</v>
      </c>
      <c r="U246" s="9" t="e">
        <f t="shared" si="6"/>
        <v>#DIV/0!</v>
      </c>
      <c r="V246" s="11">
        <f t="shared" si="7"/>
        <v>-12255</v>
      </c>
      <c r="W246" s="28">
        <f t="shared" si="8"/>
        <v>190.79999999999998</v>
      </c>
      <c r="X246" s="9">
        <f t="shared" si="29"/>
        <v>0</v>
      </c>
      <c r="Y246" s="28">
        <f t="shared" si="10"/>
        <v>-190.79999999999998</v>
      </c>
      <c r="Z246" s="9"/>
      <c r="AA246" s="9"/>
      <c r="AB246" s="9"/>
      <c r="AC246" s="375"/>
    </row>
    <row r="247" spans="1:29" ht="13.5">
      <c r="A247" s="10"/>
      <c r="B247" s="9"/>
      <c r="C247" s="376"/>
      <c r="D247" s="9"/>
      <c r="E247" s="9"/>
      <c r="F247" s="9"/>
      <c r="G247" s="9"/>
      <c r="H247" s="13"/>
      <c r="I247" s="9"/>
      <c r="J247" s="9"/>
      <c r="K247" s="422" t="s">
        <v>1786</v>
      </c>
      <c r="L247" s="387">
        <v>45871</v>
      </c>
      <c r="M247" s="388">
        <f t="shared" si="0"/>
        <v>45871</v>
      </c>
      <c r="N247" s="419">
        <v>10212.5</v>
      </c>
      <c r="O247" s="423">
        <v>143</v>
      </c>
      <c r="P247" s="421">
        <v>46236</v>
      </c>
      <c r="Q247" s="391">
        <f t="shared" si="2"/>
        <v>46236</v>
      </c>
      <c r="R247" s="11">
        <f t="shared" si="3"/>
        <v>71.41608391608392</v>
      </c>
      <c r="S247" s="11">
        <f t="shared" si="33"/>
        <v>12034.8</v>
      </c>
      <c r="T247" s="11">
        <f t="shared" si="28"/>
        <v>0</v>
      </c>
      <c r="U247" s="9" t="e">
        <f t="shared" si="6"/>
        <v>#DIV/0!</v>
      </c>
      <c r="V247" s="11">
        <f t="shared" si="7"/>
        <v>-12034.8</v>
      </c>
      <c r="W247" s="28">
        <f t="shared" si="8"/>
        <v>171.6</v>
      </c>
      <c r="X247" s="9">
        <f t="shared" si="29"/>
        <v>0</v>
      </c>
      <c r="Y247" s="28">
        <f t="shared" si="10"/>
        <v>-171.6</v>
      </c>
      <c r="Z247" s="9"/>
      <c r="AA247" s="9"/>
      <c r="AB247" s="9"/>
      <c r="AC247" s="375"/>
    </row>
    <row r="248" spans="1:29" ht="13.5">
      <c r="A248" s="10"/>
      <c r="B248" s="9"/>
      <c r="C248" s="376"/>
      <c r="D248" s="9"/>
      <c r="E248" s="9"/>
      <c r="F248" s="9"/>
      <c r="G248" s="9"/>
      <c r="H248" s="13"/>
      <c r="I248" s="9"/>
      <c r="J248" s="9"/>
      <c r="K248" s="386" t="s">
        <v>1786</v>
      </c>
      <c r="L248" s="418">
        <v>45872</v>
      </c>
      <c r="M248" s="388">
        <f t="shared" si="0"/>
        <v>45872</v>
      </c>
      <c r="N248" s="419">
        <v>10029</v>
      </c>
      <c r="O248" s="420">
        <v>164</v>
      </c>
      <c r="P248" s="421">
        <v>46237</v>
      </c>
      <c r="Q248" s="391">
        <f t="shared" si="2"/>
        <v>46237</v>
      </c>
      <c r="R248" s="11">
        <f t="shared" si="3"/>
        <v>61.152439024390247</v>
      </c>
      <c r="S248" s="11">
        <f t="shared" si="33"/>
        <v>12276</v>
      </c>
      <c r="T248" s="11">
        <f t="shared" si="28"/>
        <v>0</v>
      </c>
      <c r="U248" s="9" t="e">
        <f t="shared" si="6"/>
        <v>#DIV/0!</v>
      </c>
      <c r="V248" s="11">
        <f t="shared" si="7"/>
        <v>-12276</v>
      </c>
      <c r="W248" s="28">
        <f t="shared" si="8"/>
        <v>196.79999999999998</v>
      </c>
      <c r="X248" s="9">
        <f t="shared" si="29"/>
        <v>0</v>
      </c>
      <c r="Y248" s="28">
        <f t="shared" si="10"/>
        <v>-196.79999999999998</v>
      </c>
      <c r="Z248" s="9"/>
      <c r="AA248" s="9"/>
      <c r="AB248" s="9"/>
      <c r="AC248" s="375"/>
    </row>
    <row r="249" spans="1:29" ht="13.5">
      <c r="A249" s="10"/>
      <c r="B249" s="9"/>
      <c r="C249" s="376"/>
      <c r="D249" s="9"/>
      <c r="E249" s="9"/>
      <c r="F249" s="9"/>
      <c r="G249" s="9"/>
      <c r="H249" s="13"/>
      <c r="I249" s="9"/>
      <c r="J249" s="9"/>
      <c r="K249" s="422" t="s">
        <v>1786</v>
      </c>
      <c r="L249" s="387">
        <v>45873</v>
      </c>
      <c r="M249" s="388">
        <f t="shared" si="0"/>
        <v>45873</v>
      </c>
      <c r="N249" s="419">
        <v>10230</v>
      </c>
      <c r="O249" s="423">
        <v>166</v>
      </c>
      <c r="P249" s="421">
        <v>46238</v>
      </c>
      <c r="Q249" s="391">
        <f t="shared" si="2"/>
        <v>46238</v>
      </c>
      <c r="R249" s="11">
        <f t="shared" si="3"/>
        <v>61.626506024096386</v>
      </c>
      <c r="S249" s="11">
        <f t="shared" si="33"/>
        <v>12177</v>
      </c>
      <c r="T249" s="11">
        <f t="shared" si="28"/>
        <v>0</v>
      </c>
      <c r="U249" s="9" t="e">
        <f t="shared" si="6"/>
        <v>#DIV/0!</v>
      </c>
      <c r="V249" s="11">
        <f t="shared" si="7"/>
        <v>-12177</v>
      </c>
      <c r="W249" s="28">
        <f t="shared" si="8"/>
        <v>199.2</v>
      </c>
      <c r="X249" s="9">
        <f t="shared" si="29"/>
        <v>0</v>
      </c>
      <c r="Y249" s="28">
        <f t="shared" si="10"/>
        <v>-199.2</v>
      </c>
      <c r="Z249" s="9"/>
      <c r="AA249" s="9"/>
      <c r="AB249" s="9"/>
      <c r="AC249" s="375"/>
    </row>
    <row r="250" spans="1:29" ht="13.5">
      <c r="A250" s="10"/>
      <c r="B250" s="9"/>
      <c r="C250" s="376"/>
      <c r="D250" s="9"/>
      <c r="E250" s="9"/>
      <c r="F250" s="9"/>
      <c r="G250" s="9"/>
      <c r="H250" s="13"/>
      <c r="I250" s="9"/>
      <c r="J250" s="9"/>
      <c r="K250" s="386" t="s">
        <v>1786</v>
      </c>
      <c r="L250" s="418">
        <v>45874</v>
      </c>
      <c r="M250" s="388">
        <f t="shared" si="0"/>
        <v>45874</v>
      </c>
      <c r="N250" s="419">
        <v>10147.5</v>
      </c>
      <c r="O250" s="420">
        <v>156</v>
      </c>
      <c r="P250" s="421">
        <v>46239</v>
      </c>
      <c r="Q250" s="391">
        <f t="shared" si="2"/>
        <v>46239</v>
      </c>
      <c r="R250" s="11">
        <f t="shared" si="3"/>
        <v>65.04807692307692</v>
      </c>
      <c r="S250" s="11">
        <f t="shared" si="33"/>
        <v>13621.8</v>
      </c>
      <c r="T250" s="11">
        <f t="shared" si="28"/>
        <v>0</v>
      </c>
      <c r="U250" s="9" t="e">
        <f t="shared" si="6"/>
        <v>#DIV/0!</v>
      </c>
      <c r="V250" s="11">
        <f t="shared" si="7"/>
        <v>-13621.8</v>
      </c>
      <c r="W250" s="28">
        <f t="shared" si="8"/>
        <v>187.2</v>
      </c>
      <c r="X250" s="9">
        <f t="shared" si="29"/>
        <v>0</v>
      </c>
      <c r="Y250" s="28">
        <f t="shared" si="10"/>
        <v>-187.2</v>
      </c>
      <c r="Z250" s="9"/>
      <c r="AA250" s="9"/>
      <c r="AB250" s="9"/>
      <c r="AC250" s="375"/>
    </row>
    <row r="251" spans="1:29" ht="13.5">
      <c r="A251" s="10"/>
      <c r="B251" s="9"/>
      <c r="C251" s="376"/>
      <c r="D251" s="9"/>
      <c r="E251" s="9"/>
      <c r="F251" s="9"/>
      <c r="G251" s="9"/>
      <c r="H251" s="13"/>
      <c r="I251" s="9"/>
      <c r="J251" s="9"/>
      <c r="K251" s="422" t="s">
        <v>1786</v>
      </c>
      <c r="L251" s="387">
        <v>45875</v>
      </c>
      <c r="M251" s="388">
        <f t="shared" si="0"/>
        <v>45875</v>
      </c>
      <c r="N251" s="419">
        <v>11351.5</v>
      </c>
      <c r="O251" s="423">
        <v>168</v>
      </c>
      <c r="P251" s="421">
        <v>46240</v>
      </c>
      <c r="Q251" s="391">
        <f t="shared" si="2"/>
        <v>46240</v>
      </c>
      <c r="R251" s="11">
        <f t="shared" si="3"/>
        <v>67.56845238095238</v>
      </c>
      <c r="S251" s="11">
        <f t="shared" si="33"/>
        <v>11224.8</v>
      </c>
      <c r="T251" s="11">
        <f t="shared" si="28"/>
        <v>0</v>
      </c>
      <c r="U251" s="9" t="e">
        <f t="shared" si="6"/>
        <v>#DIV/0!</v>
      </c>
      <c r="V251" s="11">
        <f t="shared" si="7"/>
        <v>-11224.8</v>
      </c>
      <c r="W251" s="28">
        <f t="shared" si="8"/>
        <v>201.6</v>
      </c>
      <c r="X251" s="9">
        <f t="shared" si="29"/>
        <v>0</v>
      </c>
      <c r="Y251" s="28">
        <f t="shared" si="10"/>
        <v>-201.6</v>
      </c>
      <c r="Z251" s="9"/>
      <c r="AA251" s="9"/>
      <c r="AB251" s="9"/>
      <c r="AC251" s="375"/>
    </row>
    <row r="252" spans="1:29" ht="13.5">
      <c r="A252" s="10"/>
      <c r="B252" s="9"/>
      <c r="C252" s="376"/>
      <c r="D252" s="9"/>
      <c r="E252" s="9"/>
      <c r="F252" s="9"/>
      <c r="G252" s="9"/>
      <c r="H252" s="13"/>
      <c r="I252" s="9"/>
      <c r="J252" s="9"/>
      <c r="K252" s="386" t="s">
        <v>1786</v>
      </c>
      <c r="L252" s="418">
        <v>45876</v>
      </c>
      <c r="M252" s="388">
        <f t="shared" si="0"/>
        <v>45876</v>
      </c>
      <c r="N252" s="419">
        <v>9354</v>
      </c>
      <c r="O252" s="420">
        <v>128</v>
      </c>
      <c r="P252" s="421">
        <v>46241</v>
      </c>
      <c r="Q252" s="391">
        <f t="shared" si="2"/>
        <v>46241</v>
      </c>
      <c r="R252" s="11">
        <f t="shared" si="3"/>
        <v>73.078125</v>
      </c>
      <c r="S252" s="11">
        <f t="shared" si="33"/>
        <v>24813.119999999999</v>
      </c>
      <c r="T252" s="11">
        <f t="shared" si="28"/>
        <v>0</v>
      </c>
      <c r="U252" s="9" t="e">
        <f t="shared" si="6"/>
        <v>#DIV/0!</v>
      </c>
      <c r="V252" s="11">
        <f t="shared" si="7"/>
        <v>-24813.119999999999</v>
      </c>
      <c r="W252" s="28">
        <f t="shared" si="8"/>
        <v>153.6</v>
      </c>
      <c r="X252" s="9">
        <f t="shared" si="29"/>
        <v>0</v>
      </c>
      <c r="Y252" s="28">
        <f t="shared" si="10"/>
        <v>-153.6</v>
      </c>
      <c r="Z252" s="9"/>
      <c r="AA252" s="9"/>
      <c r="AB252" s="9"/>
      <c r="AC252" s="375"/>
    </row>
    <row r="253" spans="1:29" ht="13.5">
      <c r="A253" s="10"/>
      <c r="B253" s="9"/>
      <c r="C253" s="376"/>
      <c r="D253" s="9"/>
      <c r="E253" s="9"/>
      <c r="F253" s="9"/>
      <c r="G253" s="9"/>
      <c r="H253" s="13"/>
      <c r="I253" s="9"/>
      <c r="J253" s="9"/>
      <c r="K253" s="424" t="s">
        <v>1786</v>
      </c>
      <c r="L253" s="425">
        <v>45877</v>
      </c>
      <c r="M253" s="388">
        <f t="shared" si="0"/>
        <v>45877</v>
      </c>
      <c r="N253" s="426">
        <v>20677.599999999999</v>
      </c>
      <c r="O253" s="427">
        <v>327</v>
      </c>
      <c r="P253" s="428">
        <v>46242</v>
      </c>
      <c r="Q253" s="391">
        <f t="shared" si="2"/>
        <v>46242</v>
      </c>
      <c r="R253" s="11">
        <f t="shared" si="3"/>
        <v>63.234250764525989</v>
      </c>
      <c r="S253" s="11">
        <f t="shared" si="33"/>
        <v>11790</v>
      </c>
      <c r="T253" s="11">
        <f t="shared" si="28"/>
        <v>0</v>
      </c>
      <c r="U253" s="9" t="e">
        <f t="shared" si="6"/>
        <v>#DIV/0!</v>
      </c>
      <c r="V253" s="11">
        <f t="shared" si="7"/>
        <v>-11790</v>
      </c>
      <c r="W253" s="28">
        <f t="shared" si="8"/>
        <v>392.4</v>
      </c>
      <c r="X253" s="9">
        <f t="shared" si="29"/>
        <v>0</v>
      </c>
      <c r="Y253" s="28">
        <f t="shared" si="10"/>
        <v>-392.4</v>
      </c>
      <c r="Z253" s="9"/>
      <c r="AA253" s="9"/>
      <c r="AB253" s="9"/>
      <c r="AC253" s="375"/>
    </row>
    <row r="254" spans="1:29" ht="13.5">
      <c r="A254" s="10"/>
      <c r="B254" s="9"/>
      <c r="C254" s="376"/>
      <c r="D254" s="9"/>
      <c r="E254" s="9"/>
      <c r="F254" s="9"/>
      <c r="G254" s="9"/>
      <c r="H254" s="13"/>
      <c r="I254" s="9"/>
      <c r="J254" s="9"/>
      <c r="K254" s="386" t="s">
        <v>1786</v>
      </c>
      <c r="L254" s="418">
        <v>45879</v>
      </c>
      <c r="M254" s="388">
        <f t="shared" si="0"/>
        <v>45879</v>
      </c>
      <c r="N254" s="419">
        <v>9825</v>
      </c>
      <c r="O254" s="420">
        <v>151</v>
      </c>
      <c r="P254" s="421">
        <v>46244</v>
      </c>
      <c r="Q254" s="391">
        <f t="shared" si="2"/>
        <v>46244</v>
      </c>
      <c r="R254" s="11">
        <f t="shared" si="3"/>
        <v>65.066225165562912</v>
      </c>
      <c r="S254" s="11">
        <f t="shared" si="33"/>
        <v>13228.08</v>
      </c>
      <c r="T254" s="11">
        <f t="shared" si="28"/>
        <v>0</v>
      </c>
      <c r="U254" s="9" t="e">
        <f t="shared" si="6"/>
        <v>#DIV/0!</v>
      </c>
      <c r="V254" s="11">
        <f t="shared" si="7"/>
        <v>-13228.08</v>
      </c>
      <c r="W254" s="28">
        <f t="shared" si="8"/>
        <v>181.2</v>
      </c>
      <c r="X254" s="9">
        <f t="shared" si="29"/>
        <v>0</v>
      </c>
      <c r="Y254" s="28">
        <f t="shared" si="10"/>
        <v>-181.2</v>
      </c>
      <c r="Z254" s="9"/>
      <c r="AA254" s="9"/>
      <c r="AB254" s="9"/>
      <c r="AC254" s="375"/>
    </row>
    <row r="255" spans="1:29" ht="13.5">
      <c r="A255" s="10"/>
      <c r="B255" s="9"/>
      <c r="C255" s="376"/>
      <c r="D255" s="9"/>
      <c r="E255" s="9"/>
      <c r="F255" s="9"/>
      <c r="G255" s="9"/>
      <c r="H255" s="13"/>
      <c r="I255" s="9"/>
      <c r="J255" s="9"/>
      <c r="K255" s="422" t="s">
        <v>1786</v>
      </c>
      <c r="L255" s="387">
        <v>45880</v>
      </c>
      <c r="M255" s="388">
        <f t="shared" si="0"/>
        <v>45880</v>
      </c>
      <c r="N255" s="419">
        <v>11023.4</v>
      </c>
      <c r="O255" s="423">
        <v>133</v>
      </c>
      <c r="P255" s="421">
        <v>46245</v>
      </c>
      <c r="Q255" s="391">
        <f t="shared" si="2"/>
        <v>46245</v>
      </c>
      <c r="R255" s="11">
        <f t="shared" si="3"/>
        <v>82.882706766917295</v>
      </c>
      <c r="S255" s="11">
        <f t="shared" si="33"/>
        <v>12700.8</v>
      </c>
      <c r="T255" s="11">
        <f t="shared" si="28"/>
        <v>0</v>
      </c>
      <c r="U255" s="9" t="e">
        <f t="shared" si="6"/>
        <v>#DIV/0!</v>
      </c>
      <c r="V255" s="11">
        <f t="shared" si="7"/>
        <v>-12700.8</v>
      </c>
      <c r="W255" s="28">
        <f t="shared" si="8"/>
        <v>159.6</v>
      </c>
      <c r="X255" s="9">
        <f t="shared" si="29"/>
        <v>0</v>
      </c>
      <c r="Y255" s="28">
        <f t="shared" si="10"/>
        <v>-159.6</v>
      </c>
      <c r="Z255" s="9"/>
      <c r="AA255" s="9"/>
      <c r="AB255" s="9"/>
      <c r="AC255" s="375"/>
    </row>
    <row r="256" spans="1:29" ht="13.5">
      <c r="A256" s="10"/>
      <c r="B256" s="9"/>
      <c r="C256" s="376"/>
      <c r="D256" s="9"/>
      <c r="E256" s="9"/>
      <c r="F256" s="9"/>
      <c r="G256" s="9"/>
      <c r="H256" s="13"/>
      <c r="I256" s="9"/>
      <c r="J256" s="9"/>
      <c r="K256" s="386" t="s">
        <v>1786</v>
      </c>
      <c r="L256" s="418">
        <v>45881</v>
      </c>
      <c r="M256" s="388">
        <f t="shared" si="0"/>
        <v>45881</v>
      </c>
      <c r="N256" s="419">
        <v>10584</v>
      </c>
      <c r="O256" s="420">
        <v>159</v>
      </c>
      <c r="P256" s="421">
        <v>46246</v>
      </c>
      <c r="Q256" s="391">
        <f t="shared" si="2"/>
        <v>46246</v>
      </c>
      <c r="R256" s="11">
        <f t="shared" si="3"/>
        <v>66.566037735849051</v>
      </c>
      <c r="S256" s="11">
        <f t="shared" si="33"/>
        <v>10507.199999999999</v>
      </c>
      <c r="T256" s="11">
        <f t="shared" si="28"/>
        <v>0</v>
      </c>
      <c r="U256" s="9" t="e">
        <f t="shared" si="6"/>
        <v>#DIV/0!</v>
      </c>
      <c r="V256" s="11">
        <f t="shared" si="7"/>
        <v>-10507.199999999999</v>
      </c>
      <c r="W256" s="28">
        <f t="shared" si="8"/>
        <v>190.79999999999998</v>
      </c>
      <c r="X256" s="9">
        <f t="shared" si="29"/>
        <v>0</v>
      </c>
      <c r="Y256" s="28">
        <f t="shared" si="10"/>
        <v>-190.79999999999998</v>
      </c>
      <c r="Z256" s="9"/>
      <c r="AA256" s="9"/>
      <c r="AB256" s="9"/>
      <c r="AC256" s="375"/>
    </row>
    <row r="257" spans="1:29" ht="13.5">
      <c r="A257" s="10"/>
      <c r="B257" s="9"/>
      <c r="C257" s="376"/>
      <c r="D257" s="9"/>
      <c r="E257" s="9"/>
      <c r="F257" s="9"/>
      <c r="G257" s="9"/>
      <c r="H257" s="13"/>
      <c r="I257" s="9"/>
      <c r="J257" s="9"/>
      <c r="K257" s="422" t="s">
        <v>1786</v>
      </c>
      <c r="L257" s="387">
        <v>45882</v>
      </c>
      <c r="M257" s="388">
        <f t="shared" si="0"/>
        <v>45882</v>
      </c>
      <c r="N257" s="419">
        <v>8756</v>
      </c>
      <c r="O257" s="423">
        <v>123</v>
      </c>
      <c r="P257" s="421">
        <v>46247</v>
      </c>
      <c r="Q257" s="391">
        <f t="shared" si="2"/>
        <v>46247</v>
      </c>
      <c r="R257" s="11">
        <f t="shared" si="3"/>
        <v>71.1869918699187</v>
      </c>
      <c r="S257" s="11">
        <f t="shared" si="33"/>
        <v>14949</v>
      </c>
      <c r="T257" s="11">
        <f t="shared" si="28"/>
        <v>0</v>
      </c>
      <c r="U257" s="9" t="e">
        <f t="shared" si="6"/>
        <v>#DIV/0!</v>
      </c>
      <c r="V257" s="11">
        <f t="shared" si="7"/>
        <v>-14949</v>
      </c>
      <c r="W257" s="28">
        <f t="shared" si="8"/>
        <v>147.6</v>
      </c>
      <c r="X257" s="9">
        <f t="shared" si="29"/>
        <v>0</v>
      </c>
      <c r="Y257" s="28">
        <f t="shared" si="10"/>
        <v>-147.6</v>
      </c>
      <c r="Z257" s="9"/>
      <c r="AA257" s="9"/>
      <c r="AB257" s="9"/>
      <c r="AC257" s="375"/>
    </row>
    <row r="258" spans="1:29" ht="13.5">
      <c r="A258" s="10"/>
      <c r="B258" s="9"/>
      <c r="C258" s="376"/>
      <c r="D258" s="9"/>
      <c r="E258" s="9"/>
      <c r="F258" s="9"/>
      <c r="G258" s="9"/>
      <c r="H258" s="13"/>
      <c r="I258" s="9"/>
      <c r="J258" s="9"/>
      <c r="K258" s="386" t="s">
        <v>1786</v>
      </c>
      <c r="L258" s="418">
        <v>45883</v>
      </c>
      <c r="M258" s="388">
        <f t="shared" si="0"/>
        <v>45883</v>
      </c>
      <c r="N258" s="419">
        <v>12457.5</v>
      </c>
      <c r="O258" s="420">
        <v>169</v>
      </c>
      <c r="P258" s="421">
        <v>46248</v>
      </c>
      <c r="Q258" s="391">
        <f t="shared" si="2"/>
        <v>46248</v>
      </c>
      <c r="R258" s="11">
        <f t="shared" si="3"/>
        <v>73.713017751479285</v>
      </c>
      <c r="S258" s="11">
        <f t="shared" si="33"/>
        <v>16467</v>
      </c>
      <c r="T258" s="11">
        <f t="shared" si="28"/>
        <v>0</v>
      </c>
      <c r="U258" s="9" t="e">
        <f t="shared" si="6"/>
        <v>#DIV/0!</v>
      </c>
      <c r="V258" s="11">
        <f t="shared" si="7"/>
        <v>-16467</v>
      </c>
      <c r="W258" s="28">
        <f t="shared" si="8"/>
        <v>202.79999999999998</v>
      </c>
      <c r="X258" s="9">
        <f t="shared" si="29"/>
        <v>0</v>
      </c>
      <c r="Y258" s="28">
        <f t="shared" si="10"/>
        <v>-202.79999999999998</v>
      </c>
      <c r="Z258" s="9"/>
      <c r="AA258" s="9"/>
      <c r="AB258" s="9"/>
      <c r="AC258" s="375"/>
    </row>
    <row r="259" spans="1:29" ht="13.5">
      <c r="A259" s="10"/>
      <c r="B259" s="9"/>
      <c r="C259" s="376"/>
      <c r="D259" s="9"/>
      <c r="E259" s="9"/>
      <c r="F259" s="9"/>
      <c r="G259" s="9"/>
      <c r="H259" s="13"/>
      <c r="I259" s="9"/>
      <c r="J259" s="9"/>
      <c r="K259" s="422" t="s">
        <v>1786</v>
      </c>
      <c r="L259" s="387">
        <v>45884</v>
      </c>
      <c r="M259" s="388">
        <f t="shared" si="0"/>
        <v>45884</v>
      </c>
      <c r="N259" s="419">
        <v>13722.5</v>
      </c>
      <c r="O259" s="423">
        <v>201</v>
      </c>
      <c r="P259" s="421">
        <v>46249</v>
      </c>
      <c r="Q259" s="391">
        <f t="shared" si="2"/>
        <v>46249</v>
      </c>
      <c r="R259" s="11">
        <f t="shared" si="3"/>
        <v>68.271144278606968</v>
      </c>
      <c r="S259" s="11">
        <f t="shared" si="33"/>
        <v>11850</v>
      </c>
      <c r="T259" s="11">
        <f t="shared" si="28"/>
        <v>0</v>
      </c>
      <c r="U259" s="9" t="e">
        <f t="shared" si="6"/>
        <v>#DIV/0!</v>
      </c>
      <c r="V259" s="11">
        <f t="shared" si="7"/>
        <v>-11850</v>
      </c>
      <c r="W259" s="28">
        <f t="shared" si="8"/>
        <v>241.2</v>
      </c>
      <c r="X259" s="9">
        <f t="shared" si="29"/>
        <v>0</v>
      </c>
      <c r="Y259" s="28">
        <f t="shared" si="10"/>
        <v>-241.2</v>
      </c>
      <c r="Z259" s="9"/>
      <c r="AA259" s="9"/>
      <c r="AB259" s="9"/>
      <c r="AC259" s="375"/>
    </row>
    <row r="260" spans="1:29" ht="13.5">
      <c r="A260" s="10"/>
      <c r="B260" s="9"/>
      <c r="C260" s="376"/>
      <c r="D260" s="9"/>
      <c r="E260" s="9"/>
      <c r="F260" s="9"/>
      <c r="G260" s="9"/>
      <c r="H260" s="13"/>
      <c r="I260" s="9"/>
      <c r="J260" s="9"/>
      <c r="K260" s="386" t="s">
        <v>1786</v>
      </c>
      <c r="L260" s="418">
        <v>45885</v>
      </c>
      <c r="M260" s="388">
        <f t="shared" si="0"/>
        <v>45885</v>
      </c>
      <c r="N260" s="419">
        <v>9875</v>
      </c>
      <c r="O260" s="420">
        <v>139</v>
      </c>
      <c r="P260" s="421">
        <v>46250</v>
      </c>
      <c r="Q260" s="391">
        <f t="shared" si="2"/>
        <v>46250</v>
      </c>
      <c r="R260" s="11">
        <f t="shared" si="3"/>
        <v>71.043165467625897</v>
      </c>
      <c r="S260" s="11">
        <f t="shared" si="33"/>
        <v>14095.199999999999</v>
      </c>
      <c r="T260" s="11">
        <f t="shared" si="28"/>
        <v>0</v>
      </c>
      <c r="U260" s="9" t="e">
        <f t="shared" si="6"/>
        <v>#DIV/0!</v>
      </c>
      <c r="V260" s="11">
        <f t="shared" si="7"/>
        <v>-14095.199999999999</v>
      </c>
      <c r="W260" s="28">
        <f t="shared" si="8"/>
        <v>166.79999999999998</v>
      </c>
      <c r="X260" s="9">
        <f t="shared" si="29"/>
        <v>0</v>
      </c>
      <c r="Y260" s="28">
        <f t="shared" si="10"/>
        <v>-166.79999999999998</v>
      </c>
      <c r="Z260" s="9"/>
      <c r="AA260" s="9"/>
      <c r="AB260" s="9"/>
      <c r="AC260" s="375"/>
    </row>
    <row r="261" spans="1:29" ht="13.5">
      <c r="A261" s="10"/>
      <c r="B261" s="9"/>
      <c r="C261" s="376"/>
      <c r="D261" s="9"/>
      <c r="E261" s="9"/>
      <c r="F261" s="9"/>
      <c r="G261" s="9"/>
      <c r="H261" s="13"/>
      <c r="I261" s="9"/>
      <c r="J261" s="9"/>
      <c r="K261" s="422" t="s">
        <v>1786</v>
      </c>
      <c r="L261" s="387">
        <v>45886</v>
      </c>
      <c r="M261" s="388">
        <f t="shared" si="0"/>
        <v>45886</v>
      </c>
      <c r="N261" s="419">
        <v>11746</v>
      </c>
      <c r="O261" s="423">
        <v>152</v>
      </c>
      <c r="P261" s="421">
        <v>46251</v>
      </c>
      <c r="Q261" s="391">
        <f t="shared" si="2"/>
        <v>46251</v>
      </c>
      <c r="R261" s="11">
        <f t="shared" si="3"/>
        <v>77.276315789473685</v>
      </c>
      <c r="S261" s="11">
        <f t="shared" si="33"/>
        <v>16732.2</v>
      </c>
      <c r="T261" s="11">
        <f t="shared" si="28"/>
        <v>0</v>
      </c>
      <c r="U261" s="9" t="e">
        <f t="shared" si="6"/>
        <v>#DIV/0!</v>
      </c>
      <c r="V261" s="11">
        <f t="shared" si="7"/>
        <v>-16732.2</v>
      </c>
      <c r="W261" s="28">
        <f t="shared" si="8"/>
        <v>182.4</v>
      </c>
      <c r="X261" s="9">
        <f t="shared" si="29"/>
        <v>0</v>
      </c>
      <c r="Y261" s="28">
        <f t="shared" si="10"/>
        <v>-182.4</v>
      </c>
      <c r="Z261" s="9"/>
      <c r="AA261" s="9"/>
      <c r="AB261" s="9"/>
      <c r="AC261" s="375"/>
    </row>
    <row r="262" spans="1:29" ht="13.5">
      <c r="A262" s="10"/>
      <c r="B262" s="9"/>
      <c r="C262" s="376"/>
      <c r="D262" s="9"/>
      <c r="E262" s="9"/>
      <c r="F262" s="9"/>
      <c r="G262" s="9"/>
      <c r="H262" s="13"/>
      <c r="I262" s="9"/>
      <c r="J262" s="9"/>
      <c r="K262" s="386" t="s">
        <v>1786</v>
      </c>
      <c r="L262" s="418">
        <v>45887</v>
      </c>
      <c r="M262" s="388">
        <f t="shared" si="0"/>
        <v>45887</v>
      </c>
      <c r="N262" s="419">
        <v>13943.5</v>
      </c>
      <c r="O262" s="420">
        <v>195</v>
      </c>
      <c r="P262" s="421">
        <v>46252</v>
      </c>
      <c r="Q262" s="391">
        <f t="shared" si="2"/>
        <v>46252</v>
      </c>
      <c r="R262" s="11">
        <f t="shared" si="3"/>
        <v>71.505128205128202</v>
      </c>
      <c r="S262" s="11">
        <f t="shared" si="33"/>
        <v>13361.52</v>
      </c>
      <c r="T262" s="11">
        <f t="shared" si="28"/>
        <v>0</v>
      </c>
      <c r="U262" s="9" t="e">
        <f t="shared" si="6"/>
        <v>#DIV/0!</v>
      </c>
      <c r="V262" s="11">
        <f t="shared" si="7"/>
        <v>-13361.52</v>
      </c>
      <c r="W262" s="28">
        <f t="shared" si="8"/>
        <v>234</v>
      </c>
      <c r="X262" s="9">
        <f t="shared" si="29"/>
        <v>0</v>
      </c>
      <c r="Y262" s="28">
        <f t="shared" si="10"/>
        <v>-234</v>
      </c>
      <c r="Z262" s="9"/>
      <c r="AA262" s="9"/>
      <c r="AB262" s="9"/>
      <c r="AC262" s="375"/>
    </row>
    <row r="263" spans="1:29" ht="13.5">
      <c r="A263" s="10"/>
      <c r="B263" s="9"/>
      <c r="C263" s="376"/>
      <c r="D263" s="9"/>
      <c r="E263" s="9"/>
      <c r="F263" s="9"/>
      <c r="G263" s="9"/>
      <c r="H263" s="13"/>
      <c r="I263" s="9"/>
      <c r="J263" s="9"/>
      <c r="K263" s="422" t="s">
        <v>1786</v>
      </c>
      <c r="L263" s="387">
        <v>45888</v>
      </c>
      <c r="M263" s="388">
        <f t="shared" si="0"/>
        <v>45888</v>
      </c>
      <c r="N263" s="419">
        <v>11134.6</v>
      </c>
      <c r="O263" s="423">
        <v>146</v>
      </c>
      <c r="P263" s="421">
        <v>46253</v>
      </c>
      <c r="Q263" s="391">
        <f t="shared" si="2"/>
        <v>46253</v>
      </c>
      <c r="R263" s="11">
        <f t="shared" si="3"/>
        <v>76.264383561643839</v>
      </c>
      <c r="S263" s="11">
        <f t="shared" si="33"/>
        <v>13662</v>
      </c>
      <c r="T263" s="11">
        <f t="shared" si="28"/>
        <v>0</v>
      </c>
      <c r="U263" s="9" t="e">
        <f t="shared" si="6"/>
        <v>#DIV/0!</v>
      </c>
      <c r="V263" s="11">
        <f t="shared" si="7"/>
        <v>-13662</v>
      </c>
      <c r="W263" s="28">
        <f t="shared" si="8"/>
        <v>175.2</v>
      </c>
      <c r="X263" s="9">
        <f t="shared" si="29"/>
        <v>0</v>
      </c>
      <c r="Y263" s="28">
        <f t="shared" si="10"/>
        <v>-175.2</v>
      </c>
      <c r="Z263" s="9"/>
      <c r="AA263" s="9"/>
      <c r="AB263" s="9"/>
      <c r="AC263" s="375"/>
    </row>
    <row r="264" spans="1:29" ht="13.5">
      <c r="A264" s="10"/>
      <c r="B264" s="9"/>
      <c r="C264" s="376"/>
      <c r="D264" s="9"/>
      <c r="E264" s="9"/>
      <c r="F264" s="9"/>
      <c r="G264" s="9"/>
      <c r="H264" s="13"/>
      <c r="I264" s="9"/>
      <c r="J264" s="9"/>
      <c r="K264" s="386" t="s">
        <v>1786</v>
      </c>
      <c r="L264" s="418">
        <v>45889</v>
      </c>
      <c r="M264" s="388">
        <f t="shared" si="0"/>
        <v>45889</v>
      </c>
      <c r="N264" s="419">
        <v>11385</v>
      </c>
      <c r="O264" s="420">
        <v>149</v>
      </c>
      <c r="P264" s="421">
        <v>46254</v>
      </c>
      <c r="Q264" s="391">
        <f t="shared" si="2"/>
        <v>46254</v>
      </c>
      <c r="R264" s="11">
        <f t="shared" si="3"/>
        <v>76.409395973154361</v>
      </c>
      <c r="S264" s="11">
        <f t="shared" si="33"/>
        <v>13293.6</v>
      </c>
      <c r="T264" s="11">
        <f t="shared" si="28"/>
        <v>0</v>
      </c>
      <c r="U264" s="9" t="e">
        <f t="shared" si="6"/>
        <v>#DIV/0!</v>
      </c>
      <c r="V264" s="11">
        <f t="shared" si="7"/>
        <v>-13293.6</v>
      </c>
      <c r="W264" s="28">
        <f t="shared" si="8"/>
        <v>178.79999999999998</v>
      </c>
      <c r="X264" s="9">
        <f t="shared" si="29"/>
        <v>0</v>
      </c>
      <c r="Y264" s="28">
        <f t="shared" si="10"/>
        <v>-178.79999999999998</v>
      </c>
      <c r="Z264" s="9"/>
      <c r="AA264" s="9"/>
      <c r="AB264" s="9"/>
      <c r="AC264" s="375"/>
    </row>
    <row r="265" spans="1:29" ht="13.5">
      <c r="A265" s="10"/>
      <c r="B265" s="9"/>
      <c r="C265" s="376"/>
      <c r="D265" s="9"/>
      <c r="E265" s="9"/>
      <c r="F265" s="9"/>
      <c r="G265" s="9"/>
      <c r="H265" s="13"/>
      <c r="I265" s="9"/>
      <c r="J265" s="9"/>
      <c r="K265" s="422" t="s">
        <v>1786</v>
      </c>
      <c r="L265" s="387">
        <v>45890</v>
      </c>
      <c r="M265" s="388">
        <f t="shared" si="0"/>
        <v>45890</v>
      </c>
      <c r="N265" s="419">
        <v>11078</v>
      </c>
      <c r="O265" s="423">
        <v>149</v>
      </c>
      <c r="P265" s="421">
        <v>46255</v>
      </c>
      <c r="Q265" s="391">
        <f t="shared" si="2"/>
        <v>46255</v>
      </c>
      <c r="R265" s="11">
        <f t="shared" si="3"/>
        <v>74.348993288590606</v>
      </c>
      <c r="S265" s="11">
        <f t="shared" si="33"/>
        <v>13023</v>
      </c>
      <c r="T265" s="11">
        <f t="shared" si="28"/>
        <v>0</v>
      </c>
      <c r="U265" s="9" t="e">
        <f t="shared" si="6"/>
        <v>#DIV/0!</v>
      </c>
      <c r="V265" s="11">
        <f t="shared" si="7"/>
        <v>-13023</v>
      </c>
      <c r="W265" s="28">
        <f t="shared" si="8"/>
        <v>178.79999999999998</v>
      </c>
      <c r="X265" s="9">
        <f t="shared" si="29"/>
        <v>0</v>
      </c>
      <c r="Y265" s="28">
        <f t="shared" si="10"/>
        <v>-178.79999999999998</v>
      </c>
      <c r="Z265" s="9"/>
      <c r="AA265" s="9"/>
      <c r="AB265" s="9"/>
      <c r="AC265" s="375"/>
    </row>
    <row r="266" spans="1:29" ht="13.5">
      <c r="A266" s="10"/>
      <c r="B266" s="9"/>
      <c r="C266" s="376"/>
      <c r="D266" s="9"/>
      <c r="E266" s="9"/>
      <c r="F266" s="9"/>
      <c r="G266" s="9"/>
      <c r="H266" s="13"/>
      <c r="I266" s="9"/>
      <c r="J266" s="9"/>
      <c r="K266" s="386" t="s">
        <v>1786</v>
      </c>
      <c r="L266" s="418">
        <v>45891</v>
      </c>
      <c r="M266" s="388">
        <f t="shared" si="0"/>
        <v>45891</v>
      </c>
      <c r="N266" s="419">
        <v>10852.5</v>
      </c>
      <c r="O266" s="420">
        <v>171</v>
      </c>
      <c r="P266" s="421">
        <v>46256</v>
      </c>
      <c r="Q266" s="391">
        <f t="shared" si="2"/>
        <v>46256</v>
      </c>
      <c r="R266" s="11">
        <f t="shared" si="3"/>
        <v>63.464912280701753</v>
      </c>
      <c r="S266" s="11">
        <f t="shared" si="33"/>
        <v>12391.8</v>
      </c>
      <c r="T266" s="11">
        <f t="shared" si="28"/>
        <v>0</v>
      </c>
      <c r="U266" s="9" t="e">
        <f t="shared" si="6"/>
        <v>#DIV/0!</v>
      </c>
      <c r="V266" s="11">
        <f t="shared" si="7"/>
        <v>-12391.8</v>
      </c>
      <c r="W266" s="28">
        <f t="shared" si="8"/>
        <v>205.2</v>
      </c>
      <c r="X266" s="9">
        <f t="shared" si="29"/>
        <v>0</v>
      </c>
      <c r="Y266" s="28">
        <f t="shared" si="10"/>
        <v>-205.2</v>
      </c>
      <c r="Z266" s="9"/>
      <c r="AA266" s="9"/>
      <c r="AB266" s="9"/>
      <c r="AC266" s="375"/>
    </row>
    <row r="267" spans="1:29" ht="13.5">
      <c r="A267" s="10"/>
      <c r="B267" s="9"/>
      <c r="C267" s="376"/>
      <c r="D267" s="9"/>
      <c r="E267" s="9"/>
      <c r="F267" s="9"/>
      <c r="G267" s="9"/>
      <c r="H267" s="13"/>
      <c r="I267" s="9"/>
      <c r="J267" s="9"/>
      <c r="K267" s="422" t="s">
        <v>1786</v>
      </c>
      <c r="L267" s="387">
        <v>45892</v>
      </c>
      <c r="M267" s="388">
        <f t="shared" si="0"/>
        <v>45892</v>
      </c>
      <c r="N267" s="419">
        <v>10326.5</v>
      </c>
      <c r="O267" s="423">
        <v>155</v>
      </c>
      <c r="P267" s="421">
        <v>46257</v>
      </c>
      <c r="Q267" s="391">
        <f t="shared" si="2"/>
        <v>46257</v>
      </c>
      <c r="R267" s="11">
        <f t="shared" si="3"/>
        <v>66.622580645161293</v>
      </c>
      <c r="S267" s="11">
        <f t="shared" si="33"/>
        <v>13446.6</v>
      </c>
      <c r="T267" s="11">
        <f t="shared" si="28"/>
        <v>0</v>
      </c>
      <c r="U267" s="9" t="e">
        <f t="shared" si="6"/>
        <v>#DIV/0!</v>
      </c>
      <c r="V267" s="11">
        <f t="shared" si="7"/>
        <v>-13446.6</v>
      </c>
      <c r="W267" s="28">
        <f t="shared" si="8"/>
        <v>186</v>
      </c>
      <c r="X267" s="9">
        <f t="shared" si="29"/>
        <v>0</v>
      </c>
      <c r="Y267" s="28">
        <f t="shared" si="10"/>
        <v>-186</v>
      </c>
      <c r="Z267" s="9"/>
      <c r="AA267" s="9"/>
      <c r="AB267" s="9"/>
      <c r="AC267" s="375"/>
    </row>
    <row r="268" spans="1:29" ht="13.5">
      <c r="A268" s="10"/>
      <c r="B268" s="9"/>
      <c r="C268" s="376"/>
      <c r="D268" s="9"/>
      <c r="E268" s="9"/>
      <c r="F268" s="9"/>
      <c r="G268" s="9"/>
      <c r="H268" s="13"/>
      <c r="I268" s="9"/>
      <c r="J268" s="9"/>
      <c r="K268" s="386" t="s">
        <v>1786</v>
      </c>
      <c r="L268" s="418">
        <v>45893</v>
      </c>
      <c r="M268" s="388">
        <f t="shared" si="0"/>
        <v>45893</v>
      </c>
      <c r="N268" s="419">
        <v>11205.5</v>
      </c>
      <c r="O268" s="420">
        <v>152</v>
      </c>
      <c r="P268" s="421">
        <v>46258</v>
      </c>
      <c r="Q268" s="391">
        <f t="shared" si="2"/>
        <v>46258</v>
      </c>
      <c r="R268" s="11">
        <f t="shared" si="3"/>
        <v>73.72039473684211</v>
      </c>
      <c r="S268" s="11">
        <f t="shared" si="33"/>
        <v>13907.4</v>
      </c>
      <c r="T268" s="11">
        <f t="shared" si="28"/>
        <v>0</v>
      </c>
      <c r="U268" s="9" t="e">
        <f t="shared" si="6"/>
        <v>#DIV/0!</v>
      </c>
      <c r="V268" s="11">
        <f t="shared" si="7"/>
        <v>-13907.4</v>
      </c>
      <c r="W268" s="28">
        <f t="shared" si="8"/>
        <v>182.4</v>
      </c>
      <c r="X268" s="9">
        <f t="shared" si="29"/>
        <v>0</v>
      </c>
      <c r="Y268" s="28">
        <f t="shared" si="10"/>
        <v>-182.4</v>
      </c>
      <c r="Z268" s="9"/>
      <c r="AA268" s="9"/>
      <c r="AB268" s="9"/>
      <c r="AC268" s="375"/>
    </row>
    <row r="269" spans="1:29" ht="13.5">
      <c r="A269" s="10"/>
      <c r="B269" s="9"/>
      <c r="C269" s="376"/>
      <c r="D269" s="9"/>
      <c r="E269" s="9"/>
      <c r="F269" s="9"/>
      <c r="G269" s="9"/>
      <c r="H269" s="13"/>
      <c r="I269" s="9"/>
      <c r="J269" s="9"/>
      <c r="K269" s="422" t="s">
        <v>1786</v>
      </c>
      <c r="L269" s="387">
        <v>45894</v>
      </c>
      <c r="M269" s="388">
        <f t="shared" si="0"/>
        <v>45894</v>
      </c>
      <c r="N269" s="419">
        <v>11589.5</v>
      </c>
      <c r="O269" s="423">
        <v>177</v>
      </c>
      <c r="P269" s="421">
        <v>46259</v>
      </c>
      <c r="Q269" s="391">
        <f t="shared" si="2"/>
        <v>46259</v>
      </c>
      <c r="R269" s="11">
        <f t="shared" si="3"/>
        <v>65.477401129943502</v>
      </c>
      <c r="S269" s="11">
        <f t="shared" si="33"/>
        <v>9804.6</v>
      </c>
      <c r="T269" s="11">
        <f t="shared" si="28"/>
        <v>0</v>
      </c>
      <c r="U269" s="9" t="e">
        <f t="shared" si="6"/>
        <v>#DIV/0!</v>
      </c>
      <c r="V269" s="11">
        <f t="shared" si="7"/>
        <v>-9804.6</v>
      </c>
      <c r="W269" s="28">
        <f t="shared" si="8"/>
        <v>212.4</v>
      </c>
      <c r="X269" s="9">
        <f t="shared" si="29"/>
        <v>0</v>
      </c>
      <c r="Y269" s="28">
        <f t="shared" si="10"/>
        <v>-212.4</v>
      </c>
      <c r="Z269" s="9"/>
      <c r="AA269" s="9"/>
      <c r="AB269" s="9"/>
      <c r="AC269" s="375"/>
    </row>
    <row r="270" spans="1:29" ht="13.5">
      <c r="A270" s="10"/>
      <c r="B270" s="9"/>
      <c r="C270" s="376"/>
      <c r="D270" s="9"/>
      <c r="E270" s="9"/>
      <c r="F270" s="9"/>
      <c r="G270" s="9"/>
      <c r="H270" s="13"/>
      <c r="I270" s="9"/>
      <c r="J270" s="9"/>
      <c r="K270" s="386" t="s">
        <v>1786</v>
      </c>
      <c r="L270" s="418">
        <v>45895</v>
      </c>
      <c r="M270" s="388">
        <f t="shared" si="0"/>
        <v>45895</v>
      </c>
      <c r="N270" s="419">
        <v>8170.5</v>
      </c>
      <c r="O270" s="420">
        <v>124</v>
      </c>
      <c r="P270" s="421">
        <v>46260</v>
      </c>
      <c r="Q270" s="391">
        <f t="shared" si="2"/>
        <v>46260</v>
      </c>
      <c r="R270" s="11">
        <f t="shared" si="3"/>
        <v>65.891129032258064</v>
      </c>
      <c r="S270" s="11">
        <f t="shared" si="33"/>
        <v>12496.199999999999</v>
      </c>
      <c r="T270" s="11">
        <f t="shared" si="28"/>
        <v>0</v>
      </c>
      <c r="U270" s="9" t="e">
        <f t="shared" si="6"/>
        <v>#DIV/0!</v>
      </c>
      <c r="V270" s="11">
        <f t="shared" si="7"/>
        <v>-12496.199999999999</v>
      </c>
      <c r="W270" s="28">
        <f t="shared" si="8"/>
        <v>148.79999999999998</v>
      </c>
      <c r="X270" s="9">
        <f t="shared" si="29"/>
        <v>0</v>
      </c>
      <c r="Y270" s="28">
        <f t="shared" si="10"/>
        <v>-148.79999999999998</v>
      </c>
      <c r="Z270" s="9"/>
      <c r="AA270" s="9"/>
      <c r="AB270" s="9"/>
      <c r="AC270" s="375"/>
    </row>
    <row r="271" spans="1:29" ht="13.5">
      <c r="A271" s="10"/>
      <c r="B271" s="9"/>
      <c r="C271" s="376"/>
      <c r="D271" s="9"/>
      <c r="E271" s="9"/>
      <c r="F271" s="9"/>
      <c r="G271" s="9"/>
      <c r="H271" s="13"/>
      <c r="I271" s="9"/>
      <c r="J271" s="9"/>
      <c r="K271" s="422" t="s">
        <v>1786</v>
      </c>
      <c r="L271" s="387">
        <v>45896</v>
      </c>
      <c r="M271" s="388">
        <f t="shared" si="0"/>
        <v>45896</v>
      </c>
      <c r="N271" s="419">
        <v>10413.5</v>
      </c>
      <c r="O271" s="423">
        <v>146</v>
      </c>
      <c r="P271" s="421">
        <v>46261</v>
      </c>
      <c r="Q271" s="391">
        <f t="shared" si="2"/>
        <v>46261</v>
      </c>
      <c r="R271" s="11">
        <f t="shared" si="3"/>
        <v>71.325342465753423</v>
      </c>
      <c r="S271" s="11">
        <f t="shared" si="33"/>
        <v>16170</v>
      </c>
      <c r="T271" s="11">
        <f t="shared" si="28"/>
        <v>0</v>
      </c>
      <c r="U271" s="9" t="e">
        <f t="shared" si="6"/>
        <v>#DIV/0!</v>
      </c>
      <c r="V271" s="11">
        <f t="shared" si="7"/>
        <v>-16170</v>
      </c>
      <c r="W271" s="28">
        <f t="shared" si="8"/>
        <v>175.2</v>
      </c>
      <c r="X271" s="9">
        <f t="shared" si="29"/>
        <v>0</v>
      </c>
      <c r="Y271" s="28">
        <f t="shared" si="10"/>
        <v>-175.2</v>
      </c>
      <c r="Z271" s="9"/>
      <c r="AA271" s="9"/>
      <c r="AB271" s="9"/>
      <c r="AC271" s="375"/>
    </row>
    <row r="272" spans="1:29" ht="13.5">
      <c r="A272" s="10"/>
      <c r="B272" s="9"/>
      <c r="C272" s="376"/>
      <c r="D272" s="9"/>
      <c r="E272" s="9"/>
      <c r="F272" s="9"/>
      <c r="G272" s="9"/>
      <c r="H272" s="13"/>
      <c r="I272" s="9"/>
      <c r="J272" s="9"/>
      <c r="K272" s="386" t="s">
        <v>1786</v>
      </c>
      <c r="L272" s="418">
        <v>45897</v>
      </c>
      <c r="M272" s="388">
        <f t="shared" si="0"/>
        <v>45897</v>
      </c>
      <c r="N272" s="419">
        <v>13475</v>
      </c>
      <c r="O272" s="420">
        <v>197</v>
      </c>
      <c r="P272" s="421">
        <v>46262</v>
      </c>
      <c r="Q272" s="391">
        <f t="shared" si="2"/>
        <v>46262</v>
      </c>
      <c r="R272" s="11">
        <f t="shared" si="3"/>
        <v>68.401015228426402</v>
      </c>
      <c r="S272" s="11">
        <f t="shared" si="33"/>
        <v>15796.8</v>
      </c>
      <c r="T272" s="11">
        <f t="shared" si="28"/>
        <v>0</v>
      </c>
      <c r="U272" s="9" t="e">
        <f t="shared" si="6"/>
        <v>#DIV/0!</v>
      </c>
      <c r="V272" s="11">
        <f t="shared" si="7"/>
        <v>-15796.8</v>
      </c>
      <c r="W272" s="28">
        <f t="shared" si="8"/>
        <v>236.39999999999998</v>
      </c>
      <c r="X272" s="9">
        <f t="shared" si="29"/>
        <v>0</v>
      </c>
      <c r="Y272" s="28">
        <f t="shared" si="10"/>
        <v>-236.39999999999998</v>
      </c>
      <c r="Z272" s="9"/>
      <c r="AA272" s="9"/>
      <c r="AB272" s="9"/>
      <c r="AC272" s="375"/>
    </row>
    <row r="273" spans="1:29" ht="13.5">
      <c r="A273" s="10"/>
      <c r="B273" s="9"/>
      <c r="C273" s="376"/>
      <c r="D273" s="9"/>
      <c r="E273" s="9"/>
      <c r="F273" s="9"/>
      <c r="G273" s="9"/>
      <c r="H273" s="13"/>
      <c r="I273" s="9"/>
      <c r="J273" s="9"/>
      <c r="K273" s="422" t="s">
        <v>1786</v>
      </c>
      <c r="L273" s="387">
        <v>45898</v>
      </c>
      <c r="M273" s="388">
        <f t="shared" si="0"/>
        <v>45898</v>
      </c>
      <c r="N273" s="419">
        <v>13164</v>
      </c>
      <c r="O273" s="423">
        <v>174</v>
      </c>
      <c r="P273" s="421">
        <v>46263</v>
      </c>
      <c r="Q273" s="391">
        <f t="shared" si="2"/>
        <v>46263</v>
      </c>
      <c r="R273" s="11">
        <f t="shared" si="3"/>
        <v>75.65517241379311</v>
      </c>
      <c r="S273" s="11">
        <f t="shared" si="33"/>
        <v>11995.8</v>
      </c>
      <c r="T273" s="11">
        <f t="shared" si="28"/>
        <v>0</v>
      </c>
      <c r="U273" s="9" t="e">
        <f t="shared" si="6"/>
        <v>#DIV/0!</v>
      </c>
      <c r="V273" s="11">
        <f t="shared" si="7"/>
        <v>-11995.8</v>
      </c>
      <c r="W273" s="28">
        <f t="shared" si="8"/>
        <v>208.79999999999998</v>
      </c>
      <c r="X273" s="9">
        <f t="shared" si="29"/>
        <v>0</v>
      </c>
      <c r="Y273" s="28">
        <f t="shared" si="10"/>
        <v>-208.79999999999998</v>
      </c>
      <c r="Z273" s="9"/>
      <c r="AA273" s="9"/>
      <c r="AB273" s="9"/>
      <c r="AC273" s="375"/>
    </row>
    <row r="274" spans="1:29" ht="13.5">
      <c r="A274" s="10"/>
      <c r="B274" s="9"/>
      <c r="C274" s="376"/>
      <c r="D274" s="9"/>
      <c r="E274" s="9"/>
      <c r="F274" s="9"/>
      <c r="G274" s="9"/>
      <c r="H274" s="13"/>
      <c r="I274" s="9"/>
      <c r="J274" s="9"/>
      <c r="K274" s="386" t="s">
        <v>1786</v>
      </c>
      <c r="L274" s="418">
        <v>45899</v>
      </c>
      <c r="M274" s="388">
        <f t="shared" si="0"/>
        <v>45899</v>
      </c>
      <c r="N274" s="419">
        <v>9996.5</v>
      </c>
      <c r="O274" s="420">
        <v>137</v>
      </c>
      <c r="P274" s="421">
        <v>46264</v>
      </c>
      <c r="Q274" s="391">
        <f t="shared" si="2"/>
        <v>46264</v>
      </c>
      <c r="R274" s="11">
        <f t="shared" si="3"/>
        <v>72.967153284671539</v>
      </c>
      <c r="S274" s="11">
        <f t="shared" si="33"/>
        <v>12450.659999999998</v>
      </c>
      <c r="T274" s="11">
        <f t="shared" si="28"/>
        <v>0</v>
      </c>
      <c r="U274" s="9" t="e">
        <f t="shared" si="6"/>
        <v>#DIV/0!</v>
      </c>
      <c r="V274" s="11">
        <f t="shared" si="7"/>
        <v>-12450.659999999998</v>
      </c>
      <c r="W274" s="28">
        <f t="shared" si="8"/>
        <v>164.4</v>
      </c>
      <c r="X274" s="9">
        <f t="shared" si="29"/>
        <v>0</v>
      </c>
      <c r="Y274" s="28">
        <f t="shared" si="10"/>
        <v>-164.4</v>
      </c>
      <c r="Z274" s="9"/>
      <c r="AA274" s="9"/>
      <c r="AB274" s="9"/>
      <c r="AC274" s="375"/>
    </row>
    <row r="275" spans="1:29" ht="13.5">
      <c r="A275" s="10"/>
      <c r="B275" s="9"/>
      <c r="C275" s="376"/>
      <c r="D275" s="9"/>
      <c r="E275" s="9"/>
      <c r="F275" s="9"/>
      <c r="G275" s="9"/>
      <c r="H275" s="13"/>
      <c r="I275" s="9"/>
      <c r="J275" s="9"/>
      <c r="K275" s="422" t="s">
        <v>1786</v>
      </c>
      <c r="L275" s="387">
        <v>45900</v>
      </c>
      <c r="M275" s="388">
        <f t="shared" si="0"/>
        <v>45900</v>
      </c>
      <c r="N275" s="419">
        <v>10375.549999999999</v>
      </c>
      <c r="O275" s="423">
        <v>150</v>
      </c>
      <c r="P275" s="421">
        <v>46265</v>
      </c>
      <c r="Q275" s="391">
        <f t="shared" si="2"/>
        <v>46265</v>
      </c>
      <c r="R275" s="11">
        <f t="shared" si="3"/>
        <v>69.170333333333332</v>
      </c>
      <c r="S275" s="11">
        <f>N277*$Z$1</f>
        <v>12111.108</v>
      </c>
      <c r="T275" s="11">
        <f t="shared" si="28"/>
        <v>0</v>
      </c>
      <c r="U275" s="9" t="e">
        <f t="shared" si="6"/>
        <v>#DIV/0!</v>
      </c>
      <c r="V275" s="11">
        <f t="shared" si="7"/>
        <v>-12111.108</v>
      </c>
      <c r="W275" s="28">
        <f t="shared" si="8"/>
        <v>180</v>
      </c>
      <c r="X275" s="9">
        <f t="shared" si="29"/>
        <v>0</v>
      </c>
      <c r="Y275" s="28">
        <f t="shared" si="10"/>
        <v>-180</v>
      </c>
      <c r="Z275" s="9"/>
      <c r="AA275" s="9"/>
      <c r="AB275" s="9"/>
      <c r="AC275" s="375"/>
    </row>
    <row r="276" spans="1:29" ht="13.5">
      <c r="A276" s="10"/>
      <c r="B276" s="9"/>
      <c r="C276" s="376"/>
      <c r="D276" s="9"/>
      <c r="E276" s="9"/>
      <c r="F276" s="9"/>
      <c r="G276" s="9"/>
      <c r="H276" s="13"/>
      <c r="I276" s="9"/>
      <c r="J276" s="9"/>
      <c r="K276" s="429" t="s">
        <v>1791</v>
      </c>
      <c r="L276" s="429" t="s">
        <v>1578</v>
      </c>
      <c r="M276" s="405" t="str">
        <f t="shared" si="0"/>
        <v>TOTAL</v>
      </c>
      <c r="N276" s="430">
        <f t="shared" ref="N276:O276" si="34">SUM(N246:N275)</f>
        <v>337926.64999999997</v>
      </c>
      <c r="O276" s="431">
        <f t="shared" si="34"/>
        <v>4860</v>
      </c>
      <c r="P276" s="407" t="s">
        <v>1791</v>
      </c>
      <c r="Q276" s="405" t="str">
        <f t="shared" si="2"/>
        <v>AGOSTO</v>
      </c>
      <c r="R276" s="413">
        <f t="shared" si="3"/>
        <v>69.532232510288054</v>
      </c>
      <c r="S276" s="413">
        <f>N276*$Z$1</f>
        <v>405511.97999999992</v>
      </c>
      <c r="T276" s="413">
        <f t="shared" si="28"/>
        <v>0</v>
      </c>
      <c r="U276" s="9" t="e">
        <f t="shared" si="6"/>
        <v>#DIV/0!</v>
      </c>
      <c r="V276" s="413">
        <f t="shared" si="7"/>
        <v>-405511.97999999992</v>
      </c>
      <c r="W276" s="414">
        <f t="shared" si="8"/>
        <v>5832</v>
      </c>
      <c r="X276" s="9">
        <f t="shared" si="29"/>
        <v>0</v>
      </c>
      <c r="Y276" s="414">
        <f t="shared" si="10"/>
        <v>-5832</v>
      </c>
      <c r="Z276" s="9"/>
      <c r="AA276" s="9"/>
      <c r="AB276" s="9"/>
      <c r="AC276" s="375"/>
    </row>
    <row r="277" spans="1:29" ht="13.5">
      <c r="A277" s="10"/>
      <c r="B277" s="9"/>
      <c r="C277" s="376"/>
      <c r="D277" s="9"/>
      <c r="E277" s="9"/>
      <c r="F277" s="9"/>
      <c r="G277" s="9"/>
      <c r="H277" s="13"/>
      <c r="I277" s="9"/>
      <c r="J277" s="9"/>
      <c r="K277" s="386" t="s">
        <v>1786</v>
      </c>
      <c r="L277" s="418">
        <v>45901</v>
      </c>
      <c r="M277" s="388">
        <f t="shared" si="0"/>
        <v>45901</v>
      </c>
      <c r="N277" s="419">
        <v>10092.59</v>
      </c>
      <c r="O277" s="420">
        <v>144</v>
      </c>
      <c r="P277" s="387">
        <v>46266</v>
      </c>
      <c r="Q277" s="391">
        <f t="shared" si="2"/>
        <v>46266</v>
      </c>
      <c r="R277" s="11">
        <f t="shared" si="3"/>
        <v>70.087430555555557</v>
      </c>
      <c r="S277" s="11">
        <f t="shared" ref="S277:S305" si="35">N278*$Z$1</f>
        <v>12072.204</v>
      </c>
      <c r="T277" s="11">
        <f t="shared" si="28"/>
        <v>0</v>
      </c>
      <c r="U277" s="9" t="e">
        <f t="shared" si="6"/>
        <v>#DIV/0!</v>
      </c>
      <c r="V277" s="11">
        <f t="shared" si="7"/>
        <v>-12072.204</v>
      </c>
      <c r="W277" s="28">
        <f t="shared" si="8"/>
        <v>172.79999999999998</v>
      </c>
      <c r="X277" s="9">
        <f t="shared" si="29"/>
        <v>0</v>
      </c>
      <c r="Y277" s="28">
        <f t="shared" si="10"/>
        <v>-172.79999999999998</v>
      </c>
      <c r="Z277" s="9"/>
      <c r="AA277" s="9"/>
      <c r="AB277" s="9"/>
      <c r="AC277" s="375"/>
    </row>
    <row r="278" spans="1:29" ht="13.5">
      <c r="A278" s="10"/>
      <c r="B278" s="9"/>
      <c r="C278" s="376"/>
      <c r="D278" s="9"/>
      <c r="E278" s="9"/>
      <c r="F278" s="9"/>
      <c r="G278" s="9"/>
      <c r="H278" s="13"/>
      <c r="I278" s="9"/>
      <c r="J278" s="9"/>
      <c r="K278" s="422" t="s">
        <v>1786</v>
      </c>
      <c r="L278" s="387">
        <v>45902</v>
      </c>
      <c r="M278" s="388">
        <f t="shared" si="0"/>
        <v>45902</v>
      </c>
      <c r="N278" s="419">
        <v>10060.17</v>
      </c>
      <c r="O278" s="423">
        <v>147</v>
      </c>
      <c r="P278" s="387">
        <v>46267</v>
      </c>
      <c r="Q278" s="391">
        <f t="shared" si="2"/>
        <v>46267</v>
      </c>
      <c r="R278" s="11">
        <f t="shared" si="3"/>
        <v>68.436530612244894</v>
      </c>
      <c r="S278" s="11">
        <f t="shared" si="35"/>
        <v>10981.8</v>
      </c>
      <c r="T278" s="11">
        <f t="shared" si="28"/>
        <v>0</v>
      </c>
      <c r="U278" s="9" t="e">
        <f t="shared" si="6"/>
        <v>#DIV/0!</v>
      </c>
      <c r="V278" s="11">
        <f t="shared" si="7"/>
        <v>-10981.8</v>
      </c>
      <c r="W278" s="28">
        <f t="shared" si="8"/>
        <v>176.4</v>
      </c>
      <c r="X278" s="9">
        <f t="shared" si="29"/>
        <v>0</v>
      </c>
      <c r="Y278" s="28">
        <f t="shared" si="10"/>
        <v>-176.4</v>
      </c>
      <c r="Z278" s="9"/>
      <c r="AA278" s="9"/>
      <c r="AB278" s="9"/>
      <c r="AC278" s="375"/>
    </row>
    <row r="279" spans="1:29" ht="13.5">
      <c r="A279" s="10"/>
      <c r="B279" s="9"/>
      <c r="C279" s="376"/>
      <c r="D279" s="9"/>
      <c r="E279" s="9"/>
      <c r="F279" s="9"/>
      <c r="G279" s="9"/>
      <c r="H279" s="13"/>
      <c r="I279" s="9"/>
      <c r="J279" s="9"/>
      <c r="K279" s="386" t="s">
        <v>1786</v>
      </c>
      <c r="L279" s="418">
        <v>45903</v>
      </c>
      <c r="M279" s="388">
        <f t="shared" si="0"/>
        <v>45903</v>
      </c>
      <c r="N279" s="419">
        <v>9151.5</v>
      </c>
      <c r="O279" s="420">
        <v>144</v>
      </c>
      <c r="P279" s="387">
        <v>46268</v>
      </c>
      <c r="Q279" s="391">
        <f t="shared" si="2"/>
        <v>46268</v>
      </c>
      <c r="R279" s="11">
        <f t="shared" si="3"/>
        <v>63.552083333333336</v>
      </c>
      <c r="S279" s="11">
        <f t="shared" si="35"/>
        <v>8889.9</v>
      </c>
      <c r="T279" s="11">
        <f t="shared" si="28"/>
        <v>0</v>
      </c>
      <c r="U279" s="9" t="e">
        <f t="shared" si="6"/>
        <v>#DIV/0!</v>
      </c>
      <c r="V279" s="11">
        <f t="shared" si="7"/>
        <v>-8889.9</v>
      </c>
      <c r="W279" s="28">
        <f t="shared" si="8"/>
        <v>172.79999999999998</v>
      </c>
      <c r="X279" s="9">
        <f t="shared" si="29"/>
        <v>0</v>
      </c>
      <c r="Y279" s="28">
        <f t="shared" si="10"/>
        <v>-172.79999999999998</v>
      </c>
      <c r="Z279" s="9"/>
      <c r="AA279" s="9"/>
      <c r="AB279" s="9"/>
      <c r="AC279" s="375"/>
    </row>
    <row r="280" spans="1:29" ht="13.5">
      <c r="A280" s="10"/>
      <c r="B280" s="9"/>
      <c r="C280" s="376"/>
      <c r="D280" s="9"/>
      <c r="E280" s="9"/>
      <c r="F280" s="9"/>
      <c r="G280" s="9"/>
      <c r="H280" s="13"/>
      <c r="I280" s="9"/>
      <c r="J280" s="9"/>
      <c r="K280" s="422" t="s">
        <v>1786</v>
      </c>
      <c r="L280" s="387">
        <v>45904</v>
      </c>
      <c r="M280" s="388">
        <f t="shared" si="0"/>
        <v>45904</v>
      </c>
      <c r="N280" s="419">
        <v>7408.25</v>
      </c>
      <c r="O280" s="423">
        <v>119</v>
      </c>
      <c r="P280" s="387">
        <v>46269</v>
      </c>
      <c r="Q280" s="391">
        <f t="shared" si="2"/>
        <v>46269</v>
      </c>
      <c r="R280" s="11">
        <f t="shared" si="3"/>
        <v>62.254201680672267</v>
      </c>
      <c r="S280" s="11">
        <f t="shared" si="35"/>
        <v>11678.58</v>
      </c>
      <c r="T280" s="11">
        <f t="shared" si="28"/>
        <v>0</v>
      </c>
      <c r="U280" s="9" t="e">
        <f t="shared" si="6"/>
        <v>#DIV/0!</v>
      </c>
      <c r="V280" s="11">
        <f t="shared" si="7"/>
        <v>-11678.58</v>
      </c>
      <c r="W280" s="28">
        <f t="shared" si="8"/>
        <v>142.79999999999998</v>
      </c>
      <c r="X280" s="9">
        <f t="shared" si="29"/>
        <v>0</v>
      </c>
      <c r="Y280" s="28">
        <f t="shared" si="10"/>
        <v>-142.79999999999998</v>
      </c>
      <c r="Z280" s="9"/>
      <c r="AA280" s="9"/>
      <c r="AB280" s="9"/>
      <c r="AC280" s="375"/>
    </row>
    <row r="281" spans="1:29" ht="13.5">
      <c r="A281" s="10"/>
      <c r="B281" s="9"/>
      <c r="C281" s="376"/>
      <c r="D281" s="9"/>
      <c r="E281" s="9"/>
      <c r="F281" s="9"/>
      <c r="G281" s="9"/>
      <c r="H281" s="13"/>
      <c r="I281" s="9"/>
      <c r="J281" s="9"/>
      <c r="K281" s="386" t="s">
        <v>1786</v>
      </c>
      <c r="L281" s="418">
        <v>45905</v>
      </c>
      <c r="M281" s="388">
        <f t="shared" si="0"/>
        <v>45905</v>
      </c>
      <c r="N281" s="419">
        <v>9732.15</v>
      </c>
      <c r="O281" s="420">
        <v>147</v>
      </c>
      <c r="P281" s="387">
        <v>46270</v>
      </c>
      <c r="Q281" s="391">
        <f t="shared" si="2"/>
        <v>46270</v>
      </c>
      <c r="R281" s="11">
        <f t="shared" si="3"/>
        <v>66.205102040816328</v>
      </c>
      <c r="S281" s="11">
        <f t="shared" si="35"/>
        <v>10786.8</v>
      </c>
      <c r="T281" s="11">
        <f t="shared" si="28"/>
        <v>0</v>
      </c>
      <c r="U281" s="9" t="e">
        <f t="shared" si="6"/>
        <v>#DIV/0!</v>
      </c>
      <c r="V281" s="11">
        <f t="shared" si="7"/>
        <v>-10786.8</v>
      </c>
      <c r="W281" s="28">
        <f t="shared" si="8"/>
        <v>176.4</v>
      </c>
      <c r="X281" s="9">
        <f t="shared" si="29"/>
        <v>0</v>
      </c>
      <c r="Y281" s="28">
        <f t="shared" si="10"/>
        <v>-176.4</v>
      </c>
      <c r="Z281" s="9"/>
      <c r="AA281" s="9"/>
      <c r="AB281" s="9"/>
      <c r="AC281" s="375"/>
    </row>
    <row r="282" spans="1:29" ht="13.5">
      <c r="A282" s="10"/>
      <c r="B282" s="9"/>
      <c r="C282" s="376"/>
      <c r="D282" s="9"/>
      <c r="E282" s="9"/>
      <c r="F282" s="9"/>
      <c r="G282" s="9"/>
      <c r="H282" s="13"/>
      <c r="I282" s="9"/>
      <c r="J282" s="9"/>
      <c r="K282" s="422" t="s">
        <v>1786</v>
      </c>
      <c r="L282" s="387">
        <v>45906</v>
      </c>
      <c r="M282" s="388">
        <f t="shared" ref="M282:M402" si="36">L282</f>
        <v>45906</v>
      </c>
      <c r="N282" s="419">
        <v>8989</v>
      </c>
      <c r="O282" s="423">
        <v>136</v>
      </c>
      <c r="P282" s="387">
        <v>46271</v>
      </c>
      <c r="Q282" s="391">
        <f t="shared" ref="Q282:Q402" si="37">P282</f>
        <v>46271</v>
      </c>
      <c r="R282" s="11">
        <f t="shared" ref="R282:R403" si="38">N282/O282</f>
        <v>66.095588235294116</v>
      </c>
      <c r="S282" s="11">
        <f t="shared" si="35"/>
        <v>16530.3</v>
      </c>
      <c r="T282" s="11">
        <f t="shared" si="28"/>
        <v>0</v>
      </c>
      <c r="U282" s="9" t="e">
        <f t="shared" ref="U282:U403" si="39">T282/X282</f>
        <v>#DIV/0!</v>
      </c>
      <c r="V282" s="11">
        <f t="shared" ref="V282:V401" si="40">T282-S282</f>
        <v>-16530.3</v>
      </c>
      <c r="W282" s="28">
        <f t="shared" ref="W282:W338" si="41">O282*$Z$1</f>
        <v>163.19999999999999</v>
      </c>
      <c r="X282" s="9">
        <f t="shared" si="29"/>
        <v>0</v>
      </c>
      <c r="Y282" s="28">
        <f t="shared" ref="Y282:Y403" si="42">X282-W282</f>
        <v>-163.19999999999999</v>
      </c>
      <c r="Z282" s="9"/>
      <c r="AA282" s="9"/>
      <c r="AB282" s="9"/>
      <c r="AC282" s="375"/>
    </row>
    <row r="283" spans="1:29" ht="13.5">
      <c r="A283" s="10"/>
      <c r="B283" s="9"/>
      <c r="C283" s="376"/>
      <c r="D283" s="9"/>
      <c r="E283" s="9"/>
      <c r="F283" s="9"/>
      <c r="G283" s="9"/>
      <c r="H283" s="13"/>
      <c r="I283" s="9"/>
      <c r="J283" s="9"/>
      <c r="K283" s="386" t="s">
        <v>1786</v>
      </c>
      <c r="L283" s="418">
        <v>45907</v>
      </c>
      <c r="M283" s="388">
        <f t="shared" si="36"/>
        <v>45907</v>
      </c>
      <c r="N283" s="419">
        <v>13775.25</v>
      </c>
      <c r="O283" s="420">
        <v>199</v>
      </c>
      <c r="P283" s="387">
        <v>46272</v>
      </c>
      <c r="Q283" s="391">
        <f t="shared" si="37"/>
        <v>46272</v>
      </c>
      <c r="R283" s="11">
        <f t="shared" si="38"/>
        <v>69.222361809045225</v>
      </c>
      <c r="S283" s="11">
        <f t="shared" si="35"/>
        <v>15280.8</v>
      </c>
      <c r="T283" s="11">
        <f t="shared" si="28"/>
        <v>0</v>
      </c>
      <c r="U283" s="9" t="e">
        <f t="shared" si="39"/>
        <v>#DIV/0!</v>
      </c>
      <c r="V283" s="11">
        <f t="shared" si="40"/>
        <v>-15280.8</v>
      </c>
      <c r="W283" s="28">
        <f t="shared" si="41"/>
        <v>238.79999999999998</v>
      </c>
      <c r="X283" s="9">
        <f t="shared" si="29"/>
        <v>0</v>
      </c>
      <c r="Y283" s="28">
        <f t="shared" si="42"/>
        <v>-238.79999999999998</v>
      </c>
      <c r="Z283" s="9"/>
      <c r="AA283" s="9"/>
      <c r="AB283" s="9"/>
      <c r="AC283" s="375"/>
    </row>
    <row r="284" spans="1:29" ht="13.5">
      <c r="A284" s="10"/>
      <c r="B284" s="9"/>
      <c r="C284" s="376"/>
      <c r="D284" s="9"/>
      <c r="E284" s="9"/>
      <c r="F284" s="9"/>
      <c r="G284" s="9"/>
      <c r="H284" s="13"/>
      <c r="I284" s="9"/>
      <c r="J284" s="9"/>
      <c r="K284" s="422" t="s">
        <v>1786</v>
      </c>
      <c r="L284" s="387">
        <v>45908</v>
      </c>
      <c r="M284" s="388">
        <f t="shared" si="36"/>
        <v>45908</v>
      </c>
      <c r="N284" s="419">
        <v>12734</v>
      </c>
      <c r="O284" s="423">
        <v>193</v>
      </c>
      <c r="P284" s="387">
        <v>46273</v>
      </c>
      <c r="Q284" s="391">
        <f t="shared" si="37"/>
        <v>46273</v>
      </c>
      <c r="R284" s="11">
        <f t="shared" si="38"/>
        <v>65.979274611398964</v>
      </c>
      <c r="S284" s="11">
        <f t="shared" si="35"/>
        <v>12687.3</v>
      </c>
      <c r="T284" s="11">
        <f t="shared" si="28"/>
        <v>0</v>
      </c>
      <c r="U284" s="9" t="e">
        <f t="shared" si="39"/>
        <v>#DIV/0!</v>
      </c>
      <c r="V284" s="11">
        <f t="shared" si="40"/>
        <v>-12687.3</v>
      </c>
      <c r="W284" s="28">
        <f t="shared" si="41"/>
        <v>231.6</v>
      </c>
      <c r="X284" s="9">
        <f t="shared" si="29"/>
        <v>0</v>
      </c>
      <c r="Y284" s="28">
        <f t="shared" si="42"/>
        <v>-231.6</v>
      </c>
      <c r="Z284" s="9"/>
      <c r="AA284" s="9"/>
      <c r="AB284" s="9"/>
      <c r="AC284" s="375"/>
    </row>
    <row r="285" spans="1:29" ht="13.5">
      <c r="A285" s="10"/>
      <c r="B285" s="9"/>
      <c r="C285" s="376"/>
      <c r="D285" s="9"/>
      <c r="E285" s="9"/>
      <c r="F285" s="9"/>
      <c r="G285" s="9"/>
      <c r="H285" s="13"/>
      <c r="I285" s="9"/>
      <c r="J285" s="9"/>
      <c r="K285" s="386" t="s">
        <v>1786</v>
      </c>
      <c r="L285" s="418">
        <v>45909</v>
      </c>
      <c r="M285" s="388">
        <f t="shared" si="36"/>
        <v>45909</v>
      </c>
      <c r="N285" s="419">
        <v>10572.75</v>
      </c>
      <c r="O285" s="420">
        <v>148</v>
      </c>
      <c r="P285" s="387">
        <v>46274</v>
      </c>
      <c r="Q285" s="391">
        <f t="shared" si="37"/>
        <v>46274</v>
      </c>
      <c r="R285" s="11">
        <f t="shared" si="38"/>
        <v>71.4375</v>
      </c>
      <c r="S285" s="11">
        <f t="shared" si="35"/>
        <v>12034.8</v>
      </c>
      <c r="T285" s="11">
        <f t="shared" si="28"/>
        <v>0</v>
      </c>
      <c r="U285" s="9" t="e">
        <f t="shared" si="39"/>
        <v>#DIV/0!</v>
      </c>
      <c r="V285" s="11">
        <f t="shared" si="40"/>
        <v>-12034.8</v>
      </c>
      <c r="W285" s="28">
        <f t="shared" si="41"/>
        <v>177.6</v>
      </c>
      <c r="X285" s="9">
        <f t="shared" si="29"/>
        <v>0</v>
      </c>
      <c r="Y285" s="28">
        <f t="shared" si="42"/>
        <v>-177.6</v>
      </c>
      <c r="Z285" s="9"/>
      <c r="AA285" s="9"/>
      <c r="AB285" s="9"/>
      <c r="AC285" s="375"/>
    </row>
    <row r="286" spans="1:29" ht="13.5">
      <c r="A286" s="10"/>
      <c r="B286" s="9"/>
      <c r="C286" s="376"/>
      <c r="D286" s="9"/>
      <c r="E286" s="9"/>
      <c r="F286" s="9"/>
      <c r="G286" s="9"/>
      <c r="H286" s="13"/>
      <c r="I286" s="9"/>
      <c r="J286" s="9"/>
      <c r="K286" s="422" t="s">
        <v>1786</v>
      </c>
      <c r="L286" s="387">
        <v>45910</v>
      </c>
      <c r="M286" s="388">
        <f t="shared" si="36"/>
        <v>45910</v>
      </c>
      <c r="N286" s="419">
        <v>10029</v>
      </c>
      <c r="O286" s="423">
        <v>155</v>
      </c>
      <c r="P286" s="387">
        <v>46275</v>
      </c>
      <c r="Q286" s="391">
        <f t="shared" si="37"/>
        <v>46275</v>
      </c>
      <c r="R286" s="11">
        <f t="shared" si="38"/>
        <v>64.703225806451613</v>
      </c>
      <c r="S286" s="11">
        <f t="shared" si="35"/>
        <v>11368.8</v>
      </c>
      <c r="T286" s="11">
        <f t="shared" si="28"/>
        <v>0</v>
      </c>
      <c r="U286" s="9" t="e">
        <f t="shared" si="39"/>
        <v>#DIV/0!</v>
      </c>
      <c r="V286" s="11">
        <f t="shared" si="40"/>
        <v>-11368.8</v>
      </c>
      <c r="W286" s="28">
        <f t="shared" si="41"/>
        <v>186</v>
      </c>
      <c r="X286" s="9">
        <f t="shared" si="29"/>
        <v>0</v>
      </c>
      <c r="Y286" s="28">
        <f t="shared" si="42"/>
        <v>-186</v>
      </c>
      <c r="Z286" s="9"/>
      <c r="AA286" s="9"/>
      <c r="AB286" s="9"/>
      <c r="AC286" s="375"/>
    </row>
    <row r="287" spans="1:29" ht="13.5">
      <c r="A287" s="10"/>
      <c r="B287" s="9"/>
      <c r="C287" s="376"/>
      <c r="D287" s="9"/>
      <c r="E287" s="9"/>
      <c r="F287" s="9"/>
      <c r="G287" s="9"/>
      <c r="H287" s="13"/>
      <c r="I287" s="9"/>
      <c r="J287" s="9"/>
      <c r="K287" s="386" t="s">
        <v>1786</v>
      </c>
      <c r="L287" s="418">
        <v>45911</v>
      </c>
      <c r="M287" s="388">
        <f t="shared" si="36"/>
        <v>45911</v>
      </c>
      <c r="N287" s="419">
        <v>9474</v>
      </c>
      <c r="O287" s="420">
        <v>137</v>
      </c>
      <c r="P287" s="387">
        <v>46276</v>
      </c>
      <c r="Q287" s="391">
        <f t="shared" si="37"/>
        <v>46276</v>
      </c>
      <c r="R287" s="11">
        <f t="shared" si="38"/>
        <v>69.153284671532845</v>
      </c>
      <c r="S287" s="11">
        <f t="shared" si="35"/>
        <v>15248.759999999998</v>
      </c>
      <c r="T287" s="11">
        <f t="shared" si="28"/>
        <v>0</v>
      </c>
      <c r="U287" s="9" t="e">
        <f t="shared" si="39"/>
        <v>#DIV/0!</v>
      </c>
      <c r="V287" s="11">
        <f t="shared" si="40"/>
        <v>-15248.759999999998</v>
      </c>
      <c r="W287" s="28">
        <f t="shared" si="41"/>
        <v>164.4</v>
      </c>
      <c r="X287" s="9">
        <f t="shared" si="29"/>
        <v>0</v>
      </c>
      <c r="Y287" s="28">
        <f t="shared" si="42"/>
        <v>-164.4</v>
      </c>
      <c r="Z287" s="9"/>
      <c r="AA287" s="9"/>
      <c r="AB287" s="9"/>
      <c r="AC287" s="375"/>
    </row>
    <row r="288" spans="1:29" ht="13.5">
      <c r="A288" s="10"/>
      <c r="B288" s="9"/>
      <c r="C288" s="376"/>
      <c r="D288" s="9"/>
      <c r="E288" s="9"/>
      <c r="F288" s="9"/>
      <c r="G288" s="9"/>
      <c r="H288" s="13"/>
      <c r="I288" s="9"/>
      <c r="J288" s="9"/>
      <c r="K288" s="422" t="s">
        <v>1786</v>
      </c>
      <c r="L288" s="387">
        <v>45912</v>
      </c>
      <c r="M288" s="388">
        <f t="shared" si="36"/>
        <v>45912</v>
      </c>
      <c r="N288" s="419">
        <v>12707.3</v>
      </c>
      <c r="O288" s="423">
        <v>185</v>
      </c>
      <c r="P288" s="387">
        <v>46277</v>
      </c>
      <c r="Q288" s="391">
        <f t="shared" si="37"/>
        <v>46277</v>
      </c>
      <c r="R288" s="11">
        <f t="shared" si="38"/>
        <v>68.688108108108111</v>
      </c>
      <c r="S288" s="11">
        <f t="shared" si="35"/>
        <v>13177.8</v>
      </c>
      <c r="T288" s="11">
        <f t="shared" si="28"/>
        <v>0</v>
      </c>
      <c r="U288" s="9" t="e">
        <f t="shared" si="39"/>
        <v>#DIV/0!</v>
      </c>
      <c r="V288" s="11">
        <f t="shared" si="40"/>
        <v>-13177.8</v>
      </c>
      <c r="W288" s="28">
        <f t="shared" si="41"/>
        <v>222</v>
      </c>
      <c r="X288" s="9">
        <f t="shared" si="29"/>
        <v>0</v>
      </c>
      <c r="Y288" s="28">
        <f t="shared" si="42"/>
        <v>-222</v>
      </c>
      <c r="Z288" s="9"/>
      <c r="AA288" s="9"/>
      <c r="AB288" s="9"/>
      <c r="AC288" s="375"/>
    </row>
    <row r="289" spans="1:29" ht="13.5">
      <c r="A289" s="10"/>
      <c r="B289" s="9"/>
      <c r="C289" s="376"/>
      <c r="D289" s="9"/>
      <c r="E289" s="9"/>
      <c r="F289" s="9"/>
      <c r="G289" s="9"/>
      <c r="H289" s="13"/>
      <c r="I289" s="9"/>
      <c r="J289" s="9"/>
      <c r="K289" s="386" t="s">
        <v>1786</v>
      </c>
      <c r="L289" s="418">
        <v>45913</v>
      </c>
      <c r="M289" s="388">
        <f t="shared" si="36"/>
        <v>45913</v>
      </c>
      <c r="N289" s="419">
        <v>10981.5</v>
      </c>
      <c r="O289" s="420">
        <v>153</v>
      </c>
      <c r="P289" s="387">
        <v>46278</v>
      </c>
      <c r="Q289" s="391">
        <f t="shared" si="37"/>
        <v>46278</v>
      </c>
      <c r="R289" s="11">
        <f t="shared" si="38"/>
        <v>71.774509803921575</v>
      </c>
      <c r="S289" s="11">
        <f t="shared" si="35"/>
        <v>14239.8</v>
      </c>
      <c r="T289" s="11">
        <f t="shared" si="28"/>
        <v>0</v>
      </c>
      <c r="U289" s="9" t="e">
        <f t="shared" si="39"/>
        <v>#DIV/0!</v>
      </c>
      <c r="V289" s="11">
        <f t="shared" si="40"/>
        <v>-14239.8</v>
      </c>
      <c r="W289" s="28">
        <f t="shared" si="41"/>
        <v>183.6</v>
      </c>
      <c r="X289" s="9">
        <f t="shared" si="29"/>
        <v>0</v>
      </c>
      <c r="Y289" s="28">
        <f t="shared" si="42"/>
        <v>-183.6</v>
      </c>
      <c r="Z289" s="9"/>
      <c r="AA289" s="9"/>
      <c r="AB289" s="9"/>
      <c r="AC289" s="375"/>
    </row>
    <row r="290" spans="1:29" ht="13.5">
      <c r="A290" s="10"/>
      <c r="B290" s="9"/>
      <c r="C290" s="376"/>
      <c r="D290" s="9"/>
      <c r="E290" s="9"/>
      <c r="F290" s="9"/>
      <c r="G290" s="9"/>
      <c r="H290" s="13"/>
      <c r="I290" s="9"/>
      <c r="J290" s="9"/>
      <c r="K290" s="422" t="s">
        <v>1786</v>
      </c>
      <c r="L290" s="387">
        <v>45914</v>
      </c>
      <c r="M290" s="388">
        <f t="shared" si="36"/>
        <v>45914</v>
      </c>
      <c r="N290" s="419">
        <v>11866.5</v>
      </c>
      <c r="O290" s="423">
        <v>172</v>
      </c>
      <c r="P290" s="387">
        <v>46279</v>
      </c>
      <c r="Q290" s="391">
        <f t="shared" si="37"/>
        <v>46279</v>
      </c>
      <c r="R290" s="11">
        <f t="shared" si="38"/>
        <v>68.991279069767444</v>
      </c>
      <c r="S290" s="11">
        <f t="shared" si="35"/>
        <v>12604.8</v>
      </c>
      <c r="T290" s="11">
        <f t="shared" si="28"/>
        <v>0</v>
      </c>
      <c r="U290" s="9" t="e">
        <f t="shared" si="39"/>
        <v>#DIV/0!</v>
      </c>
      <c r="V290" s="11">
        <f t="shared" si="40"/>
        <v>-12604.8</v>
      </c>
      <c r="W290" s="28">
        <f t="shared" si="41"/>
        <v>206.4</v>
      </c>
      <c r="X290" s="9">
        <f t="shared" si="29"/>
        <v>0</v>
      </c>
      <c r="Y290" s="28">
        <f t="shared" si="42"/>
        <v>-206.4</v>
      </c>
      <c r="Z290" s="9"/>
      <c r="AA290" s="9"/>
      <c r="AB290" s="9"/>
      <c r="AC290" s="375"/>
    </row>
    <row r="291" spans="1:29" ht="13.5">
      <c r="A291" s="10"/>
      <c r="B291" s="9"/>
      <c r="C291" s="376"/>
      <c r="D291" s="9"/>
      <c r="E291" s="9"/>
      <c r="F291" s="9"/>
      <c r="G291" s="9"/>
      <c r="H291" s="13"/>
      <c r="I291" s="9"/>
      <c r="J291" s="9"/>
      <c r="K291" s="386" t="s">
        <v>1786</v>
      </c>
      <c r="L291" s="418">
        <v>45915</v>
      </c>
      <c r="M291" s="388">
        <f t="shared" si="36"/>
        <v>45915</v>
      </c>
      <c r="N291" s="419">
        <v>10504</v>
      </c>
      <c r="O291" s="420">
        <v>175</v>
      </c>
      <c r="P291" s="387">
        <v>46280</v>
      </c>
      <c r="Q291" s="391">
        <f t="shared" si="37"/>
        <v>46280</v>
      </c>
      <c r="R291" s="11">
        <f t="shared" si="38"/>
        <v>60.022857142857141</v>
      </c>
      <c r="S291" s="11">
        <f t="shared" si="35"/>
        <v>8809.6799999999985</v>
      </c>
      <c r="T291" s="11">
        <f t="shared" si="28"/>
        <v>0</v>
      </c>
      <c r="U291" s="9" t="e">
        <f t="shared" si="39"/>
        <v>#DIV/0!</v>
      </c>
      <c r="V291" s="11">
        <f t="shared" si="40"/>
        <v>-8809.6799999999985</v>
      </c>
      <c r="W291" s="28">
        <f t="shared" si="41"/>
        <v>210</v>
      </c>
      <c r="X291" s="9">
        <f t="shared" si="29"/>
        <v>0</v>
      </c>
      <c r="Y291" s="28">
        <f t="shared" si="42"/>
        <v>-210</v>
      </c>
      <c r="Z291" s="9"/>
      <c r="AA291" s="9"/>
      <c r="AB291" s="9"/>
      <c r="AC291" s="375"/>
    </row>
    <row r="292" spans="1:29" ht="13.5">
      <c r="A292" s="10"/>
      <c r="B292" s="9"/>
      <c r="C292" s="376"/>
      <c r="D292" s="9"/>
      <c r="E292" s="9"/>
      <c r="F292" s="9"/>
      <c r="G292" s="9"/>
      <c r="H292" s="13"/>
      <c r="I292" s="9"/>
      <c r="J292" s="9"/>
      <c r="K292" s="422" t="s">
        <v>1786</v>
      </c>
      <c r="L292" s="387">
        <v>45916</v>
      </c>
      <c r="M292" s="388">
        <f t="shared" si="36"/>
        <v>45916</v>
      </c>
      <c r="N292" s="419">
        <v>7341.4</v>
      </c>
      <c r="O292" s="423">
        <v>117</v>
      </c>
      <c r="P292" s="387">
        <v>46281</v>
      </c>
      <c r="Q292" s="391">
        <f t="shared" si="37"/>
        <v>46281</v>
      </c>
      <c r="R292" s="11">
        <f t="shared" si="38"/>
        <v>62.747008547008541</v>
      </c>
      <c r="S292" s="11">
        <f t="shared" si="35"/>
        <v>9280.7999999999993</v>
      </c>
      <c r="T292" s="11">
        <f t="shared" si="28"/>
        <v>0</v>
      </c>
      <c r="U292" s="9" t="e">
        <f t="shared" si="39"/>
        <v>#DIV/0!</v>
      </c>
      <c r="V292" s="11">
        <f t="shared" si="40"/>
        <v>-9280.7999999999993</v>
      </c>
      <c r="W292" s="28">
        <f t="shared" si="41"/>
        <v>140.4</v>
      </c>
      <c r="X292" s="9">
        <f t="shared" si="29"/>
        <v>0</v>
      </c>
      <c r="Y292" s="28">
        <f t="shared" si="42"/>
        <v>-140.4</v>
      </c>
      <c r="Z292" s="9"/>
      <c r="AA292" s="9"/>
      <c r="AB292" s="9"/>
      <c r="AC292" s="375"/>
    </row>
    <row r="293" spans="1:29" ht="13.5">
      <c r="A293" s="10"/>
      <c r="B293" s="9"/>
      <c r="C293" s="376"/>
      <c r="D293" s="9"/>
      <c r="E293" s="9"/>
      <c r="F293" s="9"/>
      <c r="G293" s="9"/>
      <c r="H293" s="13"/>
      <c r="I293" s="9"/>
      <c r="J293" s="9"/>
      <c r="K293" s="386" t="s">
        <v>1786</v>
      </c>
      <c r="L293" s="418">
        <v>45917</v>
      </c>
      <c r="M293" s="388">
        <f t="shared" si="36"/>
        <v>45917</v>
      </c>
      <c r="N293" s="419">
        <v>7734</v>
      </c>
      <c r="O293" s="420">
        <v>104</v>
      </c>
      <c r="P293" s="387">
        <v>46282</v>
      </c>
      <c r="Q293" s="391">
        <f t="shared" si="37"/>
        <v>46282</v>
      </c>
      <c r="R293" s="11">
        <f t="shared" si="38"/>
        <v>74.365384615384613</v>
      </c>
      <c r="S293" s="11">
        <f t="shared" si="35"/>
        <v>10956.6</v>
      </c>
      <c r="T293" s="11">
        <f t="shared" si="28"/>
        <v>0</v>
      </c>
      <c r="U293" s="9" t="e">
        <f t="shared" si="39"/>
        <v>#DIV/0!</v>
      </c>
      <c r="V293" s="11">
        <f t="shared" si="40"/>
        <v>-10956.6</v>
      </c>
      <c r="W293" s="28">
        <f t="shared" si="41"/>
        <v>124.8</v>
      </c>
      <c r="X293" s="9">
        <f t="shared" si="29"/>
        <v>0</v>
      </c>
      <c r="Y293" s="28">
        <f t="shared" si="42"/>
        <v>-124.8</v>
      </c>
      <c r="Z293" s="9"/>
      <c r="AA293" s="9"/>
      <c r="AB293" s="9"/>
      <c r="AC293" s="375"/>
    </row>
    <row r="294" spans="1:29" ht="13.5">
      <c r="A294" s="10"/>
      <c r="B294" s="9"/>
      <c r="C294" s="376"/>
      <c r="D294" s="9"/>
      <c r="E294" s="9"/>
      <c r="F294" s="9"/>
      <c r="G294" s="9"/>
      <c r="H294" s="13"/>
      <c r="I294" s="9"/>
      <c r="J294" s="9"/>
      <c r="K294" s="422" t="s">
        <v>1786</v>
      </c>
      <c r="L294" s="387">
        <v>45918</v>
      </c>
      <c r="M294" s="388">
        <f t="shared" si="36"/>
        <v>45918</v>
      </c>
      <c r="N294" s="419">
        <v>9130.5</v>
      </c>
      <c r="O294" s="423">
        <v>127</v>
      </c>
      <c r="P294" s="387">
        <v>46283</v>
      </c>
      <c r="Q294" s="391">
        <f t="shared" si="37"/>
        <v>46283</v>
      </c>
      <c r="R294" s="11">
        <f t="shared" si="38"/>
        <v>71.893700787401571</v>
      </c>
      <c r="S294" s="11">
        <f t="shared" si="35"/>
        <v>11166</v>
      </c>
      <c r="T294" s="11">
        <f t="shared" si="28"/>
        <v>0</v>
      </c>
      <c r="U294" s="9" t="e">
        <f t="shared" si="39"/>
        <v>#DIV/0!</v>
      </c>
      <c r="V294" s="11">
        <f t="shared" si="40"/>
        <v>-11166</v>
      </c>
      <c r="W294" s="28">
        <f t="shared" si="41"/>
        <v>152.4</v>
      </c>
      <c r="X294" s="9">
        <f t="shared" si="29"/>
        <v>0</v>
      </c>
      <c r="Y294" s="28">
        <f t="shared" si="42"/>
        <v>-152.4</v>
      </c>
      <c r="Z294" s="9"/>
      <c r="AA294" s="9"/>
      <c r="AB294" s="9"/>
      <c r="AC294" s="375"/>
    </row>
    <row r="295" spans="1:29" ht="13.5">
      <c r="A295" s="10"/>
      <c r="B295" s="9"/>
      <c r="C295" s="376"/>
      <c r="D295" s="9"/>
      <c r="E295" s="9"/>
      <c r="F295" s="9"/>
      <c r="G295" s="9"/>
      <c r="H295" s="13"/>
      <c r="I295" s="9"/>
      <c r="J295" s="9"/>
      <c r="K295" s="386" t="s">
        <v>1786</v>
      </c>
      <c r="L295" s="418">
        <v>45919</v>
      </c>
      <c r="M295" s="388">
        <f t="shared" si="36"/>
        <v>45919</v>
      </c>
      <c r="N295" s="419">
        <v>9305</v>
      </c>
      <c r="O295" s="420">
        <v>138</v>
      </c>
      <c r="P295" s="387">
        <v>46284</v>
      </c>
      <c r="Q295" s="391">
        <f t="shared" si="37"/>
        <v>46284</v>
      </c>
      <c r="R295" s="11">
        <f t="shared" si="38"/>
        <v>67.427536231884062</v>
      </c>
      <c r="S295" s="11">
        <f t="shared" si="35"/>
        <v>11055.6</v>
      </c>
      <c r="T295" s="11">
        <f t="shared" si="28"/>
        <v>0</v>
      </c>
      <c r="U295" s="9" t="e">
        <f t="shared" si="39"/>
        <v>#DIV/0!</v>
      </c>
      <c r="V295" s="11">
        <f t="shared" si="40"/>
        <v>-11055.6</v>
      </c>
      <c r="W295" s="28">
        <f t="shared" si="41"/>
        <v>165.6</v>
      </c>
      <c r="X295" s="9">
        <f t="shared" si="29"/>
        <v>0</v>
      </c>
      <c r="Y295" s="28">
        <f t="shared" si="42"/>
        <v>-165.6</v>
      </c>
      <c r="Z295" s="9"/>
      <c r="AA295" s="9"/>
      <c r="AB295" s="9"/>
      <c r="AC295" s="375"/>
    </row>
    <row r="296" spans="1:29" ht="13.5">
      <c r="A296" s="10"/>
      <c r="B296" s="9"/>
      <c r="C296" s="376"/>
      <c r="D296" s="9"/>
      <c r="E296" s="9"/>
      <c r="F296" s="9"/>
      <c r="G296" s="9"/>
      <c r="H296" s="13"/>
      <c r="I296" s="9"/>
      <c r="J296" s="9"/>
      <c r="K296" s="422" t="s">
        <v>1786</v>
      </c>
      <c r="L296" s="387">
        <v>45920</v>
      </c>
      <c r="M296" s="388">
        <f t="shared" si="36"/>
        <v>45920</v>
      </c>
      <c r="N296" s="419">
        <v>9213</v>
      </c>
      <c r="O296" s="423">
        <v>138</v>
      </c>
      <c r="P296" s="387">
        <v>46285</v>
      </c>
      <c r="Q296" s="391">
        <f t="shared" si="37"/>
        <v>46285</v>
      </c>
      <c r="R296" s="11">
        <f t="shared" si="38"/>
        <v>66.760869565217391</v>
      </c>
      <c r="S296" s="11">
        <f t="shared" si="35"/>
        <v>8185.2</v>
      </c>
      <c r="T296" s="11">
        <f t="shared" si="28"/>
        <v>0</v>
      </c>
      <c r="U296" s="9" t="e">
        <f t="shared" si="39"/>
        <v>#DIV/0!</v>
      </c>
      <c r="V296" s="11">
        <f t="shared" si="40"/>
        <v>-8185.2</v>
      </c>
      <c r="W296" s="28">
        <f t="shared" si="41"/>
        <v>165.6</v>
      </c>
      <c r="X296" s="9">
        <f t="shared" si="29"/>
        <v>0</v>
      </c>
      <c r="Y296" s="28">
        <f t="shared" si="42"/>
        <v>-165.6</v>
      </c>
      <c r="Z296" s="9"/>
      <c r="AA296" s="9"/>
      <c r="AB296" s="9"/>
      <c r="AC296" s="375"/>
    </row>
    <row r="297" spans="1:29" ht="13.5">
      <c r="A297" s="10"/>
      <c r="B297" s="9"/>
      <c r="C297" s="376"/>
      <c r="D297" s="9"/>
      <c r="E297" s="9"/>
      <c r="F297" s="9"/>
      <c r="G297" s="9"/>
      <c r="H297" s="13"/>
      <c r="I297" s="9"/>
      <c r="J297" s="9"/>
      <c r="K297" s="386" t="s">
        <v>1786</v>
      </c>
      <c r="L297" s="418">
        <v>45921</v>
      </c>
      <c r="M297" s="388">
        <f t="shared" si="36"/>
        <v>45921</v>
      </c>
      <c r="N297" s="419">
        <v>6821</v>
      </c>
      <c r="O297" s="420">
        <v>96</v>
      </c>
      <c r="P297" s="387">
        <v>46286</v>
      </c>
      <c r="Q297" s="391">
        <f t="shared" si="37"/>
        <v>46286</v>
      </c>
      <c r="R297" s="11">
        <f t="shared" si="38"/>
        <v>71.052083333333329</v>
      </c>
      <c r="S297" s="11">
        <f t="shared" si="35"/>
        <v>12242.699999999999</v>
      </c>
      <c r="T297" s="11">
        <f t="shared" si="28"/>
        <v>0</v>
      </c>
      <c r="U297" s="9" t="e">
        <f t="shared" si="39"/>
        <v>#DIV/0!</v>
      </c>
      <c r="V297" s="11">
        <f t="shared" si="40"/>
        <v>-12242.699999999999</v>
      </c>
      <c r="W297" s="28">
        <f t="shared" si="41"/>
        <v>115.19999999999999</v>
      </c>
      <c r="X297" s="9">
        <f t="shared" si="29"/>
        <v>0</v>
      </c>
      <c r="Y297" s="28">
        <f t="shared" si="42"/>
        <v>-115.19999999999999</v>
      </c>
      <c r="Z297" s="9"/>
      <c r="AA297" s="9"/>
      <c r="AB297" s="9"/>
      <c r="AC297" s="375"/>
    </row>
    <row r="298" spans="1:29" ht="13.5">
      <c r="A298" s="10"/>
      <c r="B298" s="9"/>
      <c r="C298" s="376"/>
      <c r="D298" s="9"/>
      <c r="E298" s="9"/>
      <c r="F298" s="9"/>
      <c r="G298" s="9"/>
      <c r="H298" s="13"/>
      <c r="I298" s="9"/>
      <c r="J298" s="9"/>
      <c r="K298" s="422" t="s">
        <v>1786</v>
      </c>
      <c r="L298" s="387">
        <v>45922</v>
      </c>
      <c r="M298" s="388">
        <f t="shared" si="36"/>
        <v>45922</v>
      </c>
      <c r="N298" s="419">
        <v>10202.25</v>
      </c>
      <c r="O298" s="423">
        <v>148</v>
      </c>
      <c r="P298" s="387">
        <v>46287</v>
      </c>
      <c r="Q298" s="391">
        <f t="shared" si="37"/>
        <v>46287</v>
      </c>
      <c r="R298" s="11">
        <f t="shared" si="38"/>
        <v>68.934121621621628</v>
      </c>
      <c r="S298" s="11">
        <f t="shared" si="35"/>
        <v>13147.199999999999</v>
      </c>
      <c r="T298" s="11">
        <f t="shared" si="28"/>
        <v>0</v>
      </c>
      <c r="U298" s="9" t="e">
        <f t="shared" si="39"/>
        <v>#DIV/0!</v>
      </c>
      <c r="V298" s="11">
        <f t="shared" si="40"/>
        <v>-13147.199999999999</v>
      </c>
      <c r="W298" s="28">
        <f t="shared" si="41"/>
        <v>177.6</v>
      </c>
      <c r="X298" s="9">
        <f t="shared" si="29"/>
        <v>0</v>
      </c>
      <c r="Y298" s="28">
        <f t="shared" si="42"/>
        <v>-177.6</v>
      </c>
      <c r="Z298" s="9"/>
      <c r="AA298" s="9"/>
      <c r="AB298" s="9"/>
      <c r="AC298" s="375"/>
    </row>
    <row r="299" spans="1:29" ht="13.5">
      <c r="A299" s="10"/>
      <c r="B299" s="9"/>
      <c r="C299" s="376"/>
      <c r="D299" s="9"/>
      <c r="E299" s="9"/>
      <c r="F299" s="9"/>
      <c r="G299" s="9"/>
      <c r="H299" s="13"/>
      <c r="I299" s="9"/>
      <c r="J299" s="9"/>
      <c r="K299" s="386" t="s">
        <v>1786</v>
      </c>
      <c r="L299" s="418">
        <v>45923</v>
      </c>
      <c r="M299" s="388">
        <f t="shared" si="36"/>
        <v>45923</v>
      </c>
      <c r="N299" s="419">
        <v>10956</v>
      </c>
      <c r="O299" s="420">
        <v>151</v>
      </c>
      <c r="P299" s="387">
        <v>46288</v>
      </c>
      <c r="Q299" s="391">
        <f t="shared" si="37"/>
        <v>46288</v>
      </c>
      <c r="R299" s="11">
        <f t="shared" si="38"/>
        <v>72.556291390728475</v>
      </c>
      <c r="S299" s="11">
        <f t="shared" si="35"/>
        <v>10137.804</v>
      </c>
      <c r="T299" s="11">
        <f t="shared" si="28"/>
        <v>0</v>
      </c>
      <c r="U299" s="9" t="e">
        <f t="shared" si="39"/>
        <v>#DIV/0!</v>
      </c>
      <c r="V299" s="11">
        <f t="shared" si="40"/>
        <v>-10137.804</v>
      </c>
      <c r="W299" s="28">
        <f t="shared" si="41"/>
        <v>181.2</v>
      </c>
      <c r="X299" s="9">
        <f t="shared" si="29"/>
        <v>0</v>
      </c>
      <c r="Y299" s="28">
        <f t="shared" si="42"/>
        <v>-181.2</v>
      </c>
      <c r="Z299" s="9"/>
      <c r="AA299" s="9"/>
      <c r="AB299" s="9"/>
      <c r="AC299" s="375"/>
    </row>
    <row r="300" spans="1:29" ht="13.5">
      <c r="A300" s="10"/>
      <c r="B300" s="9"/>
      <c r="C300" s="376"/>
      <c r="D300" s="9"/>
      <c r="E300" s="9"/>
      <c r="F300" s="9"/>
      <c r="G300" s="9"/>
      <c r="H300" s="13"/>
      <c r="I300" s="9"/>
      <c r="J300" s="9"/>
      <c r="K300" s="422" t="s">
        <v>1786</v>
      </c>
      <c r="L300" s="387">
        <v>45924</v>
      </c>
      <c r="M300" s="388">
        <f t="shared" si="36"/>
        <v>45924</v>
      </c>
      <c r="N300" s="419">
        <v>8448.17</v>
      </c>
      <c r="O300" s="423">
        <v>123</v>
      </c>
      <c r="P300" s="387">
        <v>46289</v>
      </c>
      <c r="Q300" s="391">
        <f t="shared" si="37"/>
        <v>46289</v>
      </c>
      <c r="R300" s="11">
        <f t="shared" si="38"/>
        <v>68.684308943089434</v>
      </c>
      <c r="S300" s="11">
        <f t="shared" si="35"/>
        <v>12833.532000000001</v>
      </c>
      <c r="T300" s="11">
        <f t="shared" si="28"/>
        <v>0</v>
      </c>
      <c r="U300" s="9" t="e">
        <f t="shared" si="39"/>
        <v>#DIV/0!</v>
      </c>
      <c r="V300" s="11">
        <f t="shared" si="40"/>
        <v>-12833.532000000001</v>
      </c>
      <c r="W300" s="28">
        <f t="shared" si="41"/>
        <v>147.6</v>
      </c>
      <c r="X300" s="9">
        <f t="shared" si="29"/>
        <v>0</v>
      </c>
      <c r="Y300" s="28">
        <f t="shared" si="42"/>
        <v>-147.6</v>
      </c>
      <c r="Z300" s="9"/>
      <c r="AA300" s="9"/>
      <c r="AB300" s="9"/>
      <c r="AC300" s="375"/>
    </row>
    <row r="301" spans="1:29" ht="13.5">
      <c r="A301" s="10"/>
      <c r="B301" s="9"/>
      <c r="C301" s="376"/>
      <c r="D301" s="9"/>
      <c r="E301" s="9"/>
      <c r="F301" s="9"/>
      <c r="G301" s="9"/>
      <c r="H301" s="13"/>
      <c r="I301" s="9"/>
      <c r="J301" s="9"/>
      <c r="K301" s="386" t="s">
        <v>1786</v>
      </c>
      <c r="L301" s="418">
        <v>45925</v>
      </c>
      <c r="M301" s="388">
        <f t="shared" si="36"/>
        <v>45925</v>
      </c>
      <c r="N301" s="419">
        <v>10694.61</v>
      </c>
      <c r="O301" s="420">
        <v>156</v>
      </c>
      <c r="P301" s="387">
        <v>46290</v>
      </c>
      <c r="Q301" s="391">
        <f t="shared" si="37"/>
        <v>46290</v>
      </c>
      <c r="R301" s="11">
        <f t="shared" si="38"/>
        <v>68.555192307692309</v>
      </c>
      <c r="S301" s="11">
        <f t="shared" si="35"/>
        <v>12375.6</v>
      </c>
      <c r="T301" s="11">
        <f t="shared" si="28"/>
        <v>0</v>
      </c>
      <c r="U301" s="9" t="e">
        <f t="shared" si="39"/>
        <v>#DIV/0!</v>
      </c>
      <c r="V301" s="11">
        <f t="shared" si="40"/>
        <v>-12375.6</v>
      </c>
      <c r="W301" s="28">
        <f t="shared" si="41"/>
        <v>187.2</v>
      </c>
      <c r="X301" s="9">
        <f t="shared" si="29"/>
        <v>0</v>
      </c>
      <c r="Y301" s="28">
        <f t="shared" si="42"/>
        <v>-187.2</v>
      </c>
      <c r="Z301" s="9"/>
      <c r="AA301" s="9"/>
      <c r="AB301" s="9"/>
      <c r="AC301" s="375"/>
    </row>
    <row r="302" spans="1:29" ht="13.5">
      <c r="A302" s="10"/>
      <c r="B302" s="9"/>
      <c r="C302" s="376"/>
      <c r="D302" s="9"/>
      <c r="E302" s="9"/>
      <c r="F302" s="9"/>
      <c r="G302" s="9"/>
      <c r="H302" s="13"/>
      <c r="I302" s="9"/>
      <c r="J302" s="9"/>
      <c r="K302" s="422" t="s">
        <v>1786</v>
      </c>
      <c r="L302" s="387">
        <v>45926</v>
      </c>
      <c r="M302" s="388">
        <f t="shared" si="36"/>
        <v>45926</v>
      </c>
      <c r="N302" s="419">
        <v>10313</v>
      </c>
      <c r="O302" s="423">
        <v>157</v>
      </c>
      <c r="P302" s="387">
        <v>46291</v>
      </c>
      <c r="Q302" s="391">
        <f t="shared" si="37"/>
        <v>46291</v>
      </c>
      <c r="R302" s="11">
        <f t="shared" si="38"/>
        <v>65.687898089171981</v>
      </c>
      <c r="S302" s="11">
        <f t="shared" si="35"/>
        <v>10411.199999999999</v>
      </c>
      <c r="T302" s="11">
        <f t="shared" si="28"/>
        <v>0</v>
      </c>
      <c r="U302" s="9" t="e">
        <f t="shared" si="39"/>
        <v>#DIV/0!</v>
      </c>
      <c r="V302" s="11">
        <f t="shared" si="40"/>
        <v>-10411.199999999999</v>
      </c>
      <c r="W302" s="28">
        <f t="shared" si="41"/>
        <v>188.4</v>
      </c>
      <c r="X302" s="9">
        <f t="shared" si="29"/>
        <v>0</v>
      </c>
      <c r="Y302" s="28">
        <f t="shared" si="42"/>
        <v>-188.4</v>
      </c>
      <c r="Z302" s="9"/>
      <c r="AA302" s="9"/>
      <c r="AB302" s="9"/>
      <c r="AC302" s="375"/>
    </row>
    <row r="303" spans="1:29" ht="13.5">
      <c r="A303" s="10"/>
      <c r="B303" s="9"/>
      <c r="C303" s="376"/>
      <c r="D303" s="9"/>
      <c r="E303" s="9"/>
      <c r="F303" s="9"/>
      <c r="G303" s="9"/>
      <c r="H303" s="13"/>
      <c r="I303" s="9"/>
      <c r="J303" s="9"/>
      <c r="K303" s="386" t="s">
        <v>1786</v>
      </c>
      <c r="L303" s="418">
        <v>45927</v>
      </c>
      <c r="M303" s="388">
        <f t="shared" si="36"/>
        <v>45927</v>
      </c>
      <c r="N303" s="419">
        <v>8676</v>
      </c>
      <c r="O303" s="420">
        <v>129</v>
      </c>
      <c r="P303" s="387">
        <v>46292</v>
      </c>
      <c r="Q303" s="391">
        <f t="shared" si="37"/>
        <v>46292</v>
      </c>
      <c r="R303" s="11">
        <f t="shared" si="38"/>
        <v>67.255813953488371</v>
      </c>
      <c r="S303" s="11">
        <f t="shared" si="35"/>
        <v>15019.8</v>
      </c>
      <c r="T303" s="11">
        <f t="shared" si="28"/>
        <v>0</v>
      </c>
      <c r="U303" s="9" t="e">
        <f t="shared" si="39"/>
        <v>#DIV/0!</v>
      </c>
      <c r="V303" s="11">
        <f t="shared" si="40"/>
        <v>-15019.8</v>
      </c>
      <c r="W303" s="28">
        <f t="shared" si="41"/>
        <v>154.79999999999998</v>
      </c>
      <c r="X303" s="9">
        <f t="shared" si="29"/>
        <v>0</v>
      </c>
      <c r="Y303" s="28">
        <f t="shared" si="42"/>
        <v>-154.79999999999998</v>
      </c>
      <c r="Z303" s="9"/>
      <c r="AA303" s="9"/>
      <c r="AB303" s="9"/>
      <c r="AC303" s="375"/>
    </row>
    <row r="304" spans="1:29" ht="13.5">
      <c r="A304" s="10"/>
      <c r="B304" s="9"/>
      <c r="C304" s="376"/>
      <c r="D304" s="9"/>
      <c r="E304" s="9"/>
      <c r="F304" s="9"/>
      <c r="G304" s="9"/>
      <c r="H304" s="13"/>
      <c r="I304" s="9"/>
      <c r="J304" s="9"/>
      <c r="K304" s="422" t="s">
        <v>1786</v>
      </c>
      <c r="L304" s="387">
        <v>45928</v>
      </c>
      <c r="M304" s="388">
        <f t="shared" si="36"/>
        <v>45928</v>
      </c>
      <c r="N304" s="419">
        <v>12516.5</v>
      </c>
      <c r="O304" s="423">
        <v>179</v>
      </c>
      <c r="P304" s="387">
        <v>46293</v>
      </c>
      <c r="Q304" s="391">
        <f t="shared" si="37"/>
        <v>46293</v>
      </c>
      <c r="R304" s="11">
        <f t="shared" si="38"/>
        <v>69.924581005586589</v>
      </c>
      <c r="S304" s="11">
        <f t="shared" si="35"/>
        <v>12186</v>
      </c>
      <c r="T304" s="11">
        <f t="shared" si="28"/>
        <v>0</v>
      </c>
      <c r="U304" s="9" t="e">
        <f t="shared" si="39"/>
        <v>#DIV/0!</v>
      </c>
      <c r="V304" s="11">
        <f t="shared" si="40"/>
        <v>-12186</v>
      </c>
      <c r="W304" s="28">
        <f t="shared" si="41"/>
        <v>214.79999999999998</v>
      </c>
      <c r="X304" s="9">
        <f t="shared" si="29"/>
        <v>0</v>
      </c>
      <c r="Y304" s="28">
        <f t="shared" si="42"/>
        <v>-214.79999999999998</v>
      </c>
      <c r="Z304" s="9"/>
      <c r="AA304" s="9"/>
      <c r="AB304" s="9"/>
      <c r="AC304" s="375"/>
    </row>
    <row r="305" spans="1:29" ht="13.5">
      <c r="A305" s="10"/>
      <c r="B305" s="9"/>
      <c r="C305" s="376"/>
      <c r="D305" s="9"/>
      <c r="E305" s="9"/>
      <c r="F305" s="9"/>
      <c r="G305" s="9"/>
      <c r="H305" s="13"/>
      <c r="I305" s="9"/>
      <c r="J305" s="9"/>
      <c r="K305" s="386" t="s">
        <v>1786</v>
      </c>
      <c r="L305" s="418">
        <v>45929</v>
      </c>
      <c r="M305" s="388">
        <f t="shared" si="36"/>
        <v>45929</v>
      </c>
      <c r="N305" s="419">
        <v>10155</v>
      </c>
      <c r="O305" s="420">
        <v>155</v>
      </c>
      <c r="P305" s="387">
        <v>46294</v>
      </c>
      <c r="Q305" s="391">
        <f t="shared" si="37"/>
        <v>46294</v>
      </c>
      <c r="R305" s="11">
        <f t="shared" si="38"/>
        <v>65.516129032258064</v>
      </c>
      <c r="S305" s="11">
        <f t="shared" si="35"/>
        <v>10191.6</v>
      </c>
      <c r="T305" s="11">
        <f t="shared" si="28"/>
        <v>0</v>
      </c>
      <c r="U305" s="9" t="e">
        <f t="shared" si="39"/>
        <v>#DIV/0!</v>
      </c>
      <c r="V305" s="11">
        <f t="shared" si="40"/>
        <v>-10191.6</v>
      </c>
      <c r="W305" s="28">
        <f t="shared" si="41"/>
        <v>186</v>
      </c>
      <c r="X305" s="9">
        <f t="shared" si="29"/>
        <v>0</v>
      </c>
      <c r="Y305" s="28">
        <f t="shared" si="42"/>
        <v>-186</v>
      </c>
      <c r="Z305" s="9"/>
      <c r="AA305" s="9"/>
      <c r="AB305" s="9"/>
      <c r="AC305" s="375"/>
    </row>
    <row r="306" spans="1:29" ht="13.5">
      <c r="A306" s="10"/>
      <c r="B306" s="9"/>
      <c r="C306" s="376"/>
      <c r="D306" s="9"/>
      <c r="E306" s="9"/>
      <c r="F306" s="9"/>
      <c r="G306" s="9"/>
      <c r="H306" s="13"/>
      <c r="I306" s="9"/>
      <c r="J306" s="9"/>
      <c r="K306" s="422" t="s">
        <v>1786</v>
      </c>
      <c r="L306" s="387">
        <v>45930</v>
      </c>
      <c r="M306" s="388">
        <f t="shared" si="36"/>
        <v>45930</v>
      </c>
      <c r="N306" s="432">
        <v>8493</v>
      </c>
      <c r="O306" s="423">
        <v>138</v>
      </c>
      <c r="P306" s="387">
        <v>46295</v>
      </c>
      <c r="Q306" s="391">
        <f t="shared" si="37"/>
        <v>46295</v>
      </c>
      <c r="R306" s="11">
        <f t="shared" si="38"/>
        <v>61.543478260869563</v>
      </c>
      <c r="S306" s="11">
        <f>N308*$Z$1</f>
        <v>12671.304</v>
      </c>
      <c r="T306" s="11">
        <f t="shared" si="28"/>
        <v>0</v>
      </c>
      <c r="U306" s="9" t="e">
        <f t="shared" si="39"/>
        <v>#DIV/0!</v>
      </c>
      <c r="V306" s="11">
        <f t="shared" si="40"/>
        <v>-12671.304</v>
      </c>
      <c r="W306" s="28">
        <f t="shared" si="41"/>
        <v>165.6</v>
      </c>
      <c r="X306" s="9">
        <f t="shared" si="29"/>
        <v>0</v>
      </c>
      <c r="Y306" s="28">
        <f t="shared" si="42"/>
        <v>-165.6</v>
      </c>
      <c r="Z306" s="9"/>
      <c r="AA306" s="9"/>
      <c r="AB306" s="9"/>
      <c r="AC306" s="375"/>
    </row>
    <row r="307" spans="1:29" ht="13.5">
      <c r="A307" s="10"/>
      <c r="B307" s="9"/>
      <c r="C307" s="376"/>
      <c r="D307" s="9"/>
      <c r="E307" s="9"/>
      <c r="F307" s="9"/>
      <c r="G307" s="9"/>
      <c r="H307" s="13"/>
      <c r="I307" s="9"/>
      <c r="J307" s="9"/>
      <c r="K307" s="429" t="s">
        <v>1792</v>
      </c>
      <c r="L307" s="429" t="s">
        <v>1578</v>
      </c>
      <c r="M307" s="405" t="str">
        <f t="shared" si="36"/>
        <v>TOTAL</v>
      </c>
      <c r="N307" s="186">
        <f t="shared" ref="N307:O307" si="43">SUM(N277:N306)</f>
        <v>298077.39</v>
      </c>
      <c r="O307" s="417">
        <f t="shared" si="43"/>
        <v>4410</v>
      </c>
      <c r="P307" s="433" t="s">
        <v>1792</v>
      </c>
      <c r="Q307" s="405" t="str">
        <f t="shared" si="37"/>
        <v>SETEMBRO</v>
      </c>
      <c r="R307" s="413">
        <f t="shared" si="38"/>
        <v>67.591244897959186</v>
      </c>
      <c r="S307" s="413">
        <f>N307*$Z$1</f>
        <v>357692.86800000002</v>
      </c>
      <c r="T307" s="413">
        <f t="shared" si="28"/>
        <v>0</v>
      </c>
      <c r="U307" s="9" t="e">
        <f t="shared" si="39"/>
        <v>#DIV/0!</v>
      </c>
      <c r="V307" s="413">
        <f t="shared" si="40"/>
        <v>-357692.86800000002</v>
      </c>
      <c r="W307" s="414">
        <f t="shared" si="41"/>
        <v>5292</v>
      </c>
      <c r="X307" s="9">
        <f t="shared" si="29"/>
        <v>0</v>
      </c>
      <c r="Y307" s="414">
        <f t="shared" si="42"/>
        <v>-5292</v>
      </c>
      <c r="Z307" s="9"/>
      <c r="AA307" s="9"/>
      <c r="AB307" s="9"/>
      <c r="AC307" s="375"/>
    </row>
    <row r="308" spans="1:29" ht="13.5">
      <c r="A308" s="10"/>
      <c r="B308" s="9"/>
      <c r="C308" s="376"/>
      <c r="D308" s="9"/>
      <c r="E308" s="9"/>
      <c r="F308" s="9"/>
      <c r="G308" s="9"/>
      <c r="H308" s="13"/>
      <c r="I308" s="9"/>
      <c r="J308" s="9"/>
      <c r="K308" s="386" t="s">
        <v>1786</v>
      </c>
      <c r="L308" s="418">
        <v>45931</v>
      </c>
      <c r="M308" s="388">
        <f t="shared" si="36"/>
        <v>45931</v>
      </c>
      <c r="N308" s="419">
        <v>10559.42</v>
      </c>
      <c r="O308" s="420">
        <v>160</v>
      </c>
      <c r="P308" s="387">
        <v>46296</v>
      </c>
      <c r="Q308" s="391">
        <f t="shared" si="37"/>
        <v>46296</v>
      </c>
      <c r="R308" s="11">
        <f t="shared" si="38"/>
        <v>65.996375</v>
      </c>
      <c r="S308" s="11">
        <f t="shared" ref="S308:S337" si="44">N309*$Z$1</f>
        <v>13366.56</v>
      </c>
      <c r="T308" s="11">
        <f t="shared" si="28"/>
        <v>0</v>
      </c>
      <c r="U308" s="9" t="e">
        <f t="shared" si="39"/>
        <v>#DIV/0!</v>
      </c>
      <c r="V308" s="11">
        <f t="shared" si="40"/>
        <v>-13366.56</v>
      </c>
      <c r="W308" s="28">
        <f t="shared" si="41"/>
        <v>192</v>
      </c>
      <c r="X308" s="9">
        <f t="shared" si="29"/>
        <v>0</v>
      </c>
      <c r="Y308" s="28">
        <f t="shared" si="42"/>
        <v>-192</v>
      </c>
      <c r="Z308" s="9"/>
      <c r="AA308" s="9"/>
      <c r="AB308" s="9"/>
      <c r="AC308" s="375"/>
    </row>
    <row r="309" spans="1:29" ht="13.5">
      <c r="A309" s="10"/>
      <c r="B309" s="9"/>
      <c r="C309" s="376"/>
      <c r="D309" s="9"/>
      <c r="E309" s="9"/>
      <c r="F309" s="9"/>
      <c r="G309" s="9"/>
      <c r="H309" s="13"/>
      <c r="I309" s="9"/>
      <c r="J309" s="9"/>
      <c r="K309" s="422" t="s">
        <v>1786</v>
      </c>
      <c r="L309" s="387">
        <v>45932</v>
      </c>
      <c r="M309" s="388">
        <f t="shared" si="36"/>
        <v>45932</v>
      </c>
      <c r="N309" s="419">
        <v>11138.8</v>
      </c>
      <c r="O309" s="423">
        <v>148</v>
      </c>
      <c r="P309" s="387">
        <v>46297</v>
      </c>
      <c r="Q309" s="391">
        <f t="shared" si="37"/>
        <v>46297</v>
      </c>
      <c r="R309" s="11">
        <f t="shared" si="38"/>
        <v>75.262162162162156</v>
      </c>
      <c r="S309" s="11">
        <f t="shared" si="44"/>
        <v>13541.699999999999</v>
      </c>
      <c r="T309" s="11">
        <f t="shared" si="28"/>
        <v>0</v>
      </c>
      <c r="U309" s="9" t="e">
        <f t="shared" si="39"/>
        <v>#DIV/0!</v>
      </c>
      <c r="V309" s="11">
        <f t="shared" si="40"/>
        <v>-13541.699999999999</v>
      </c>
      <c r="W309" s="28">
        <f t="shared" si="41"/>
        <v>177.6</v>
      </c>
      <c r="X309" s="9">
        <f t="shared" si="29"/>
        <v>0</v>
      </c>
      <c r="Y309" s="28">
        <f t="shared" si="42"/>
        <v>-177.6</v>
      </c>
      <c r="Z309" s="9"/>
      <c r="AA309" s="9"/>
      <c r="AB309" s="9"/>
      <c r="AC309" s="375"/>
    </row>
    <row r="310" spans="1:29" ht="13.5">
      <c r="A310" s="10"/>
      <c r="B310" s="9"/>
      <c r="C310" s="376"/>
      <c r="D310" s="9"/>
      <c r="E310" s="9"/>
      <c r="F310" s="9"/>
      <c r="G310" s="9"/>
      <c r="H310" s="13"/>
      <c r="I310" s="9"/>
      <c r="J310" s="9"/>
      <c r="K310" s="386" t="s">
        <v>1786</v>
      </c>
      <c r="L310" s="418">
        <v>45933</v>
      </c>
      <c r="M310" s="388">
        <f t="shared" si="36"/>
        <v>45933</v>
      </c>
      <c r="N310" s="419">
        <v>11284.75</v>
      </c>
      <c r="O310" s="420">
        <v>166</v>
      </c>
      <c r="P310" s="387">
        <v>46298</v>
      </c>
      <c r="Q310" s="391">
        <f t="shared" si="37"/>
        <v>46298</v>
      </c>
      <c r="R310" s="11">
        <f t="shared" si="38"/>
        <v>67.980421686746993</v>
      </c>
      <c r="S310" s="11">
        <f t="shared" si="44"/>
        <v>9948.6</v>
      </c>
      <c r="T310" s="11">
        <f t="shared" si="28"/>
        <v>0</v>
      </c>
      <c r="U310" s="9" t="e">
        <f t="shared" si="39"/>
        <v>#DIV/0!</v>
      </c>
      <c r="V310" s="11">
        <f t="shared" si="40"/>
        <v>-9948.6</v>
      </c>
      <c r="W310" s="28">
        <f t="shared" si="41"/>
        <v>199.2</v>
      </c>
      <c r="X310" s="9">
        <f t="shared" si="29"/>
        <v>0</v>
      </c>
      <c r="Y310" s="28">
        <f t="shared" si="42"/>
        <v>-199.2</v>
      </c>
      <c r="Z310" s="9"/>
      <c r="AA310" s="9"/>
      <c r="AB310" s="9"/>
      <c r="AC310" s="375"/>
    </row>
    <row r="311" spans="1:29" ht="13.5">
      <c r="A311" s="10"/>
      <c r="B311" s="9"/>
      <c r="C311" s="376"/>
      <c r="D311" s="9"/>
      <c r="E311" s="9"/>
      <c r="F311" s="9"/>
      <c r="G311" s="9"/>
      <c r="H311" s="13"/>
      <c r="I311" s="9"/>
      <c r="J311" s="9"/>
      <c r="K311" s="422" t="s">
        <v>1786</v>
      </c>
      <c r="L311" s="387">
        <v>45934</v>
      </c>
      <c r="M311" s="388">
        <f t="shared" si="36"/>
        <v>45934</v>
      </c>
      <c r="N311" s="419">
        <v>8290.5</v>
      </c>
      <c r="O311" s="423">
        <v>134</v>
      </c>
      <c r="P311" s="387">
        <v>46299</v>
      </c>
      <c r="Q311" s="391">
        <f t="shared" si="37"/>
        <v>46299</v>
      </c>
      <c r="R311" s="11">
        <f t="shared" si="38"/>
        <v>61.869402985074629</v>
      </c>
      <c r="S311" s="11">
        <f t="shared" si="44"/>
        <v>11956.5</v>
      </c>
      <c r="T311" s="11">
        <f t="shared" si="28"/>
        <v>0</v>
      </c>
      <c r="U311" s="9" t="e">
        <f t="shared" si="39"/>
        <v>#DIV/0!</v>
      </c>
      <c r="V311" s="11">
        <f t="shared" si="40"/>
        <v>-11956.5</v>
      </c>
      <c r="W311" s="28">
        <f t="shared" si="41"/>
        <v>160.79999999999998</v>
      </c>
      <c r="X311" s="9">
        <f t="shared" si="29"/>
        <v>0</v>
      </c>
      <c r="Y311" s="28">
        <f t="shared" si="42"/>
        <v>-160.79999999999998</v>
      </c>
      <c r="Z311" s="9"/>
      <c r="AA311" s="9"/>
      <c r="AB311" s="9"/>
      <c r="AC311" s="375"/>
    </row>
    <row r="312" spans="1:29" ht="13.5">
      <c r="A312" s="10"/>
      <c r="B312" s="9"/>
      <c r="C312" s="376"/>
      <c r="D312" s="9"/>
      <c r="E312" s="9"/>
      <c r="F312" s="9"/>
      <c r="G312" s="9"/>
      <c r="H312" s="13"/>
      <c r="I312" s="9"/>
      <c r="J312" s="9"/>
      <c r="K312" s="386" t="s">
        <v>1786</v>
      </c>
      <c r="L312" s="418">
        <v>45935</v>
      </c>
      <c r="M312" s="388">
        <f t="shared" si="36"/>
        <v>45935</v>
      </c>
      <c r="N312" s="419">
        <v>9963.75</v>
      </c>
      <c r="O312" s="420">
        <v>153</v>
      </c>
      <c r="P312" s="387">
        <v>46300</v>
      </c>
      <c r="Q312" s="391">
        <f t="shared" si="37"/>
        <v>46300</v>
      </c>
      <c r="R312" s="11">
        <f t="shared" si="38"/>
        <v>65.122549019607845</v>
      </c>
      <c r="S312" s="11">
        <f t="shared" si="44"/>
        <v>11445.6</v>
      </c>
      <c r="T312" s="11">
        <f t="shared" si="28"/>
        <v>0</v>
      </c>
      <c r="U312" s="9" t="e">
        <f t="shared" si="39"/>
        <v>#DIV/0!</v>
      </c>
      <c r="V312" s="11">
        <f t="shared" si="40"/>
        <v>-11445.6</v>
      </c>
      <c r="W312" s="28">
        <f t="shared" si="41"/>
        <v>183.6</v>
      </c>
      <c r="X312" s="9">
        <f t="shared" si="29"/>
        <v>0</v>
      </c>
      <c r="Y312" s="28">
        <f t="shared" si="42"/>
        <v>-183.6</v>
      </c>
      <c r="Z312" s="9"/>
      <c r="AA312" s="9"/>
      <c r="AB312" s="9"/>
      <c r="AC312" s="375"/>
    </row>
    <row r="313" spans="1:29" ht="13.5">
      <c r="A313" s="10"/>
      <c r="B313" s="9"/>
      <c r="C313" s="376"/>
      <c r="D313" s="9"/>
      <c r="E313" s="9"/>
      <c r="F313" s="9"/>
      <c r="G313" s="9"/>
      <c r="H313" s="13"/>
      <c r="I313" s="9"/>
      <c r="J313" s="9"/>
      <c r="K313" s="422" t="s">
        <v>1786</v>
      </c>
      <c r="L313" s="387">
        <v>45936</v>
      </c>
      <c r="M313" s="388">
        <f t="shared" si="36"/>
        <v>45936</v>
      </c>
      <c r="N313" s="419">
        <v>9538</v>
      </c>
      <c r="O313" s="423">
        <v>142</v>
      </c>
      <c r="P313" s="387">
        <v>46301</v>
      </c>
      <c r="Q313" s="391">
        <f t="shared" si="37"/>
        <v>46301</v>
      </c>
      <c r="R313" s="11">
        <f t="shared" si="38"/>
        <v>67.16901408450704</v>
      </c>
      <c r="S313" s="11">
        <f t="shared" si="44"/>
        <v>7879.5</v>
      </c>
      <c r="T313" s="11">
        <f t="shared" si="28"/>
        <v>0</v>
      </c>
      <c r="U313" s="9" t="e">
        <f t="shared" si="39"/>
        <v>#DIV/0!</v>
      </c>
      <c r="V313" s="11">
        <f t="shared" si="40"/>
        <v>-7879.5</v>
      </c>
      <c r="W313" s="28">
        <f t="shared" si="41"/>
        <v>170.4</v>
      </c>
      <c r="X313" s="9">
        <f t="shared" si="29"/>
        <v>0</v>
      </c>
      <c r="Y313" s="28">
        <f t="shared" si="42"/>
        <v>-170.4</v>
      </c>
      <c r="Z313" s="9"/>
      <c r="AA313" s="9"/>
      <c r="AB313" s="9"/>
      <c r="AC313" s="375"/>
    </row>
    <row r="314" spans="1:29" ht="13.5">
      <c r="A314" s="10"/>
      <c r="B314" s="9"/>
      <c r="C314" s="376"/>
      <c r="D314" s="9"/>
      <c r="E314" s="9"/>
      <c r="F314" s="9"/>
      <c r="G314" s="9"/>
      <c r="H314" s="13"/>
      <c r="I314" s="9"/>
      <c r="J314" s="9"/>
      <c r="K314" s="386" t="s">
        <v>1786</v>
      </c>
      <c r="L314" s="418">
        <v>45937</v>
      </c>
      <c r="M314" s="388">
        <f t="shared" si="36"/>
        <v>45937</v>
      </c>
      <c r="N314" s="419">
        <v>6566.25</v>
      </c>
      <c r="O314" s="420">
        <v>111</v>
      </c>
      <c r="P314" s="387">
        <v>46302</v>
      </c>
      <c r="Q314" s="391">
        <f t="shared" si="37"/>
        <v>46302</v>
      </c>
      <c r="R314" s="11">
        <f t="shared" si="38"/>
        <v>59.155405405405403</v>
      </c>
      <c r="S314" s="11">
        <f t="shared" si="44"/>
        <v>10828.5</v>
      </c>
      <c r="T314" s="11">
        <f t="shared" si="28"/>
        <v>0</v>
      </c>
      <c r="U314" s="9" t="e">
        <f t="shared" si="39"/>
        <v>#DIV/0!</v>
      </c>
      <c r="V314" s="11">
        <f t="shared" si="40"/>
        <v>-10828.5</v>
      </c>
      <c r="W314" s="28">
        <f t="shared" si="41"/>
        <v>133.19999999999999</v>
      </c>
      <c r="X314" s="9">
        <f t="shared" si="29"/>
        <v>0</v>
      </c>
      <c r="Y314" s="28">
        <f t="shared" si="42"/>
        <v>-133.19999999999999</v>
      </c>
      <c r="Z314" s="9"/>
      <c r="AA314" s="9"/>
      <c r="AB314" s="9"/>
      <c r="AC314" s="375"/>
    </row>
    <row r="315" spans="1:29" ht="13.5">
      <c r="A315" s="10"/>
      <c r="B315" s="9"/>
      <c r="C315" s="376"/>
      <c r="D315" s="9"/>
      <c r="E315" s="9"/>
      <c r="F315" s="9"/>
      <c r="G315" s="9"/>
      <c r="H315" s="13"/>
      <c r="I315" s="9"/>
      <c r="J315" s="9"/>
      <c r="K315" s="422" t="s">
        <v>1786</v>
      </c>
      <c r="L315" s="387">
        <v>45938</v>
      </c>
      <c r="M315" s="388">
        <f t="shared" si="36"/>
        <v>45938</v>
      </c>
      <c r="N315" s="419">
        <v>9023.75</v>
      </c>
      <c r="O315" s="423">
        <v>136</v>
      </c>
      <c r="P315" s="387">
        <v>46303</v>
      </c>
      <c r="Q315" s="391">
        <f t="shared" si="37"/>
        <v>46303</v>
      </c>
      <c r="R315" s="11">
        <f t="shared" si="38"/>
        <v>66.351102941176464</v>
      </c>
      <c r="S315" s="11">
        <f t="shared" si="44"/>
        <v>11766</v>
      </c>
      <c r="T315" s="11">
        <f t="shared" si="28"/>
        <v>0</v>
      </c>
      <c r="U315" s="9" t="e">
        <f t="shared" si="39"/>
        <v>#DIV/0!</v>
      </c>
      <c r="V315" s="11">
        <f t="shared" si="40"/>
        <v>-11766</v>
      </c>
      <c r="W315" s="28">
        <f t="shared" si="41"/>
        <v>163.19999999999999</v>
      </c>
      <c r="X315" s="9">
        <f t="shared" si="29"/>
        <v>0</v>
      </c>
      <c r="Y315" s="28">
        <f t="shared" si="42"/>
        <v>-163.19999999999999</v>
      </c>
      <c r="Z315" s="9"/>
      <c r="AA315" s="9"/>
      <c r="AB315" s="9"/>
      <c r="AC315" s="375"/>
    </row>
    <row r="316" spans="1:29" ht="13.5">
      <c r="A316" s="10"/>
      <c r="B316" s="9"/>
      <c r="C316" s="376"/>
      <c r="D316" s="9"/>
      <c r="E316" s="9"/>
      <c r="F316" s="9"/>
      <c r="G316" s="9"/>
      <c r="H316" s="13"/>
      <c r="I316" s="9"/>
      <c r="J316" s="9"/>
      <c r="K316" s="386" t="s">
        <v>1786</v>
      </c>
      <c r="L316" s="418">
        <v>45939</v>
      </c>
      <c r="M316" s="388">
        <f t="shared" si="36"/>
        <v>45939</v>
      </c>
      <c r="N316" s="419">
        <v>9805</v>
      </c>
      <c r="O316" s="420">
        <v>137</v>
      </c>
      <c r="P316" s="387">
        <v>46304</v>
      </c>
      <c r="Q316" s="391">
        <f t="shared" si="37"/>
        <v>46304</v>
      </c>
      <c r="R316" s="11">
        <f t="shared" si="38"/>
        <v>71.569343065693431</v>
      </c>
      <c r="S316" s="11">
        <f t="shared" si="44"/>
        <v>14110.5</v>
      </c>
      <c r="T316" s="11">
        <f t="shared" si="28"/>
        <v>0</v>
      </c>
      <c r="U316" s="9" t="e">
        <f t="shared" si="39"/>
        <v>#DIV/0!</v>
      </c>
      <c r="V316" s="11">
        <f t="shared" si="40"/>
        <v>-14110.5</v>
      </c>
      <c r="W316" s="28">
        <f t="shared" si="41"/>
        <v>164.4</v>
      </c>
      <c r="X316" s="9">
        <f t="shared" si="29"/>
        <v>0</v>
      </c>
      <c r="Y316" s="28">
        <f t="shared" si="42"/>
        <v>-164.4</v>
      </c>
      <c r="Z316" s="9"/>
      <c r="AA316" s="9"/>
      <c r="AB316" s="9"/>
      <c r="AC316" s="375"/>
    </row>
    <row r="317" spans="1:29" ht="13.5">
      <c r="A317" s="10"/>
      <c r="B317" s="9"/>
      <c r="C317" s="376"/>
      <c r="D317" s="9"/>
      <c r="E317" s="9"/>
      <c r="F317" s="9"/>
      <c r="G317" s="9"/>
      <c r="H317" s="13"/>
      <c r="I317" s="9"/>
      <c r="J317" s="9"/>
      <c r="K317" s="422" t="s">
        <v>1786</v>
      </c>
      <c r="L317" s="434">
        <v>45940</v>
      </c>
      <c r="M317" s="388">
        <f t="shared" si="36"/>
        <v>45940</v>
      </c>
      <c r="N317" s="419">
        <v>11758.75</v>
      </c>
      <c r="O317" s="423">
        <v>167</v>
      </c>
      <c r="P317" s="434">
        <v>46305</v>
      </c>
      <c r="Q317" s="391">
        <f t="shared" si="37"/>
        <v>46305</v>
      </c>
      <c r="R317" s="11">
        <f t="shared" si="38"/>
        <v>70.411676646706582</v>
      </c>
      <c r="S317" s="11">
        <f t="shared" si="44"/>
        <v>10161</v>
      </c>
      <c r="T317" s="11">
        <f t="shared" si="28"/>
        <v>0</v>
      </c>
      <c r="U317" s="9" t="e">
        <f t="shared" si="39"/>
        <v>#DIV/0!</v>
      </c>
      <c r="V317" s="11">
        <f t="shared" si="40"/>
        <v>-10161</v>
      </c>
      <c r="W317" s="28">
        <f t="shared" si="41"/>
        <v>200.4</v>
      </c>
      <c r="X317" s="9">
        <f t="shared" si="29"/>
        <v>0</v>
      </c>
      <c r="Y317" s="28">
        <f t="shared" si="42"/>
        <v>-200.4</v>
      </c>
      <c r="Z317" s="9"/>
      <c r="AA317" s="9"/>
      <c r="AB317" s="9"/>
      <c r="AC317" s="375"/>
    </row>
    <row r="318" spans="1:29" ht="13.5">
      <c r="A318" s="10"/>
      <c r="B318" s="9"/>
      <c r="C318" s="376"/>
      <c r="D318" s="9"/>
      <c r="E318" s="9"/>
      <c r="F318" s="9"/>
      <c r="G318" s="9"/>
      <c r="H318" s="13"/>
      <c r="I318" s="9"/>
      <c r="J318" s="9"/>
      <c r="K318" s="386" t="s">
        <v>1786</v>
      </c>
      <c r="L318" s="435">
        <v>45941</v>
      </c>
      <c r="M318" s="388">
        <f t="shared" si="36"/>
        <v>45941</v>
      </c>
      <c r="N318" s="419">
        <v>8467.5</v>
      </c>
      <c r="O318" s="420">
        <v>133</v>
      </c>
      <c r="P318" s="434">
        <v>46306</v>
      </c>
      <c r="Q318" s="391">
        <f t="shared" si="37"/>
        <v>46306</v>
      </c>
      <c r="R318" s="11">
        <f t="shared" si="38"/>
        <v>63.665413533834588</v>
      </c>
      <c r="S318" s="11">
        <f t="shared" si="44"/>
        <v>14282.4</v>
      </c>
      <c r="T318" s="11">
        <f t="shared" si="28"/>
        <v>0</v>
      </c>
      <c r="U318" s="9" t="e">
        <f t="shared" si="39"/>
        <v>#DIV/0!</v>
      </c>
      <c r="V318" s="11">
        <f t="shared" si="40"/>
        <v>-14282.4</v>
      </c>
      <c r="W318" s="28">
        <f t="shared" si="41"/>
        <v>159.6</v>
      </c>
      <c r="X318" s="9">
        <f t="shared" si="29"/>
        <v>0</v>
      </c>
      <c r="Y318" s="28">
        <f t="shared" si="42"/>
        <v>-159.6</v>
      </c>
      <c r="Z318" s="9"/>
      <c r="AA318" s="9"/>
      <c r="AB318" s="9"/>
      <c r="AC318" s="375"/>
    </row>
    <row r="319" spans="1:29" ht="13.5">
      <c r="A319" s="10"/>
      <c r="B319" s="9"/>
      <c r="C319" s="376"/>
      <c r="D319" s="9"/>
      <c r="E319" s="9"/>
      <c r="F319" s="9"/>
      <c r="G319" s="9"/>
      <c r="H319" s="13"/>
      <c r="I319" s="9"/>
      <c r="J319" s="9"/>
      <c r="K319" s="422" t="s">
        <v>1786</v>
      </c>
      <c r="L319" s="434">
        <v>45942</v>
      </c>
      <c r="M319" s="388">
        <f t="shared" si="36"/>
        <v>45942</v>
      </c>
      <c r="N319" s="419">
        <v>11902</v>
      </c>
      <c r="O319" s="423">
        <v>167</v>
      </c>
      <c r="P319" s="434">
        <v>46307</v>
      </c>
      <c r="Q319" s="391">
        <f t="shared" si="37"/>
        <v>46307</v>
      </c>
      <c r="R319" s="11">
        <f t="shared" si="38"/>
        <v>71.269461077844312</v>
      </c>
      <c r="S319" s="11">
        <f t="shared" si="44"/>
        <v>15364.5</v>
      </c>
      <c r="T319" s="11">
        <f t="shared" si="28"/>
        <v>0</v>
      </c>
      <c r="U319" s="9" t="e">
        <f t="shared" si="39"/>
        <v>#DIV/0!</v>
      </c>
      <c r="V319" s="11">
        <f t="shared" si="40"/>
        <v>-15364.5</v>
      </c>
      <c r="W319" s="28">
        <f t="shared" si="41"/>
        <v>200.4</v>
      </c>
      <c r="X319" s="9">
        <f t="shared" si="29"/>
        <v>0</v>
      </c>
      <c r="Y319" s="28">
        <f t="shared" si="42"/>
        <v>-200.4</v>
      </c>
      <c r="Z319" s="9"/>
      <c r="AA319" s="9"/>
      <c r="AB319" s="9"/>
      <c r="AC319" s="375"/>
    </row>
    <row r="320" spans="1:29" ht="13.5">
      <c r="A320" s="10"/>
      <c r="B320" s="9"/>
      <c r="C320" s="376"/>
      <c r="D320" s="9"/>
      <c r="E320" s="9"/>
      <c r="F320" s="9"/>
      <c r="G320" s="9"/>
      <c r="H320" s="13"/>
      <c r="I320" s="9"/>
      <c r="J320" s="9"/>
      <c r="K320" s="386" t="s">
        <v>1786</v>
      </c>
      <c r="L320" s="435">
        <v>45943</v>
      </c>
      <c r="M320" s="388">
        <f t="shared" si="36"/>
        <v>45943</v>
      </c>
      <c r="N320" s="419">
        <v>12803.75</v>
      </c>
      <c r="O320" s="420">
        <v>193</v>
      </c>
      <c r="P320" s="434">
        <v>46308</v>
      </c>
      <c r="Q320" s="391">
        <f t="shared" si="37"/>
        <v>46308</v>
      </c>
      <c r="R320" s="11">
        <f t="shared" si="38"/>
        <v>66.340673575129529</v>
      </c>
      <c r="S320" s="11">
        <f t="shared" si="44"/>
        <v>11662.199999999999</v>
      </c>
      <c r="T320" s="11">
        <f t="shared" si="28"/>
        <v>0</v>
      </c>
      <c r="U320" s="9" t="e">
        <f t="shared" si="39"/>
        <v>#DIV/0!</v>
      </c>
      <c r="V320" s="11">
        <f t="shared" si="40"/>
        <v>-11662.199999999999</v>
      </c>
      <c r="W320" s="28">
        <f t="shared" si="41"/>
        <v>231.6</v>
      </c>
      <c r="X320" s="9">
        <f t="shared" si="29"/>
        <v>0</v>
      </c>
      <c r="Y320" s="28">
        <f t="shared" si="42"/>
        <v>-231.6</v>
      </c>
      <c r="Z320" s="9"/>
      <c r="AA320" s="9"/>
      <c r="AB320" s="9"/>
      <c r="AC320" s="375"/>
    </row>
    <row r="321" spans="1:29" ht="13.5">
      <c r="A321" s="10"/>
      <c r="B321" s="9"/>
      <c r="C321" s="376"/>
      <c r="D321" s="9"/>
      <c r="E321" s="9"/>
      <c r="F321" s="9"/>
      <c r="G321" s="9"/>
      <c r="H321" s="13"/>
      <c r="I321" s="9"/>
      <c r="J321" s="9"/>
      <c r="K321" s="422" t="s">
        <v>1786</v>
      </c>
      <c r="L321" s="434">
        <v>45944</v>
      </c>
      <c r="M321" s="388">
        <f t="shared" si="36"/>
        <v>45944</v>
      </c>
      <c r="N321" s="419">
        <v>9718.5</v>
      </c>
      <c r="O321" s="423">
        <v>141</v>
      </c>
      <c r="P321" s="434">
        <v>46309</v>
      </c>
      <c r="Q321" s="391">
        <f t="shared" si="37"/>
        <v>46309</v>
      </c>
      <c r="R321" s="11">
        <f t="shared" si="38"/>
        <v>68.925531914893611</v>
      </c>
      <c r="S321" s="11">
        <f t="shared" si="44"/>
        <v>11034.9</v>
      </c>
      <c r="T321" s="11">
        <f t="shared" si="28"/>
        <v>0</v>
      </c>
      <c r="U321" s="9" t="e">
        <f t="shared" si="39"/>
        <v>#DIV/0!</v>
      </c>
      <c r="V321" s="11">
        <f t="shared" si="40"/>
        <v>-11034.9</v>
      </c>
      <c r="W321" s="28">
        <f t="shared" si="41"/>
        <v>169.2</v>
      </c>
      <c r="X321" s="9">
        <f t="shared" si="29"/>
        <v>0</v>
      </c>
      <c r="Y321" s="28">
        <f t="shared" si="42"/>
        <v>-169.2</v>
      </c>
      <c r="Z321" s="9"/>
      <c r="AA321" s="9"/>
      <c r="AB321" s="9"/>
      <c r="AC321" s="375"/>
    </row>
    <row r="322" spans="1:29" ht="13.5">
      <c r="A322" s="10"/>
      <c r="B322" s="9"/>
      <c r="C322" s="376"/>
      <c r="D322" s="9"/>
      <c r="E322" s="9"/>
      <c r="F322" s="9"/>
      <c r="G322" s="9"/>
      <c r="H322" s="13"/>
      <c r="I322" s="9"/>
      <c r="J322" s="9"/>
      <c r="K322" s="386" t="s">
        <v>1786</v>
      </c>
      <c r="L322" s="435">
        <v>45945</v>
      </c>
      <c r="M322" s="388">
        <f t="shared" si="36"/>
        <v>45945</v>
      </c>
      <c r="N322" s="419">
        <v>9195.75</v>
      </c>
      <c r="O322" s="420">
        <v>132</v>
      </c>
      <c r="P322" s="434">
        <v>46310</v>
      </c>
      <c r="Q322" s="391">
        <f t="shared" si="37"/>
        <v>46310</v>
      </c>
      <c r="R322" s="11">
        <f t="shared" si="38"/>
        <v>69.664772727272734</v>
      </c>
      <c r="S322" s="11">
        <f t="shared" si="44"/>
        <v>12397.32</v>
      </c>
      <c r="T322" s="11">
        <f t="shared" si="28"/>
        <v>0</v>
      </c>
      <c r="U322" s="9" t="e">
        <f t="shared" si="39"/>
        <v>#DIV/0!</v>
      </c>
      <c r="V322" s="11">
        <f t="shared" si="40"/>
        <v>-12397.32</v>
      </c>
      <c r="W322" s="28">
        <f t="shared" si="41"/>
        <v>158.4</v>
      </c>
      <c r="X322" s="9">
        <f t="shared" si="29"/>
        <v>0</v>
      </c>
      <c r="Y322" s="28">
        <f t="shared" si="42"/>
        <v>-158.4</v>
      </c>
      <c r="Z322" s="9"/>
      <c r="AA322" s="9"/>
      <c r="AB322" s="9"/>
      <c r="AC322" s="375"/>
    </row>
    <row r="323" spans="1:29" ht="13.5">
      <c r="A323" s="10"/>
      <c r="B323" s="9"/>
      <c r="C323" s="376"/>
      <c r="D323" s="9"/>
      <c r="E323" s="9"/>
      <c r="F323" s="9"/>
      <c r="G323" s="9"/>
      <c r="H323" s="13"/>
      <c r="I323" s="9"/>
      <c r="J323" s="9"/>
      <c r="K323" s="422" t="s">
        <v>1786</v>
      </c>
      <c r="L323" s="434">
        <v>45946</v>
      </c>
      <c r="M323" s="388">
        <f t="shared" si="36"/>
        <v>45946</v>
      </c>
      <c r="N323" s="419">
        <v>10331.1</v>
      </c>
      <c r="O323" s="423">
        <v>137</v>
      </c>
      <c r="P323" s="434">
        <v>46311</v>
      </c>
      <c r="Q323" s="391">
        <f t="shared" si="37"/>
        <v>46311</v>
      </c>
      <c r="R323" s="11">
        <f t="shared" si="38"/>
        <v>75.409489051094894</v>
      </c>
      <c r="S323" s="11">
        <f t="shared" si="44"/>
        <v>12219.3</v>
      </c>
      <c r="T323" s="11">
        <f t="shared" si="28"/>
        <v>0</v>
      </c>
      <c r="U323" s="9" t="e">
        <f t="shared" si="39"/>
        <v>#DIV/0!</v>
      </c>
      <c r="V323" s="11">
        <f t="shared" si="40"/>
        <v>-12219.3</v>
      </c>
      <c r="W323" s="28">
        <f t="shared" si="41"/>
        <v>164.4</v>
      </c>
      <c r="X323" s="9">
        <f t="shared" si="29"/>
        <v>0</v>
      </c>
      <c r="Y323" s="28">
        <f t="shared" si="42"/>
        <v>-164.4</v>
      </c>
      <c r="Z323" s="9"/>
      <c r="AA323" s="9"/>
      <c r="AB323" s="9"/>
      <c r="AC323" s="375"/>
    </row>
    <row r="324" spans="1:29" ht="13.5">
      <c r="A324" s="10"/>
      <c r="B324" s="9"/>
      <c r="C324" s="376"/>
      <c r="D324" s="9"/>
      <c r="E324" s="9"/>
      <c r="F324" s="9"/>
      <c r="G324" s="9"/>
      <c r="H324" s="13"/>
      <c r="I324" s="9"/>
      <c r="J324" s="9"/>
      <c r="K324" s="386" t="s">
        <v>1786</v>
      </c>
      <c r="L324" s="435">
        <v>45947</v>
      </c>
      <c r="M324" s="388">
        <f t="shared" si="36"/>
        <v>45947</v>
      </c>
      <c r="N324" s="419">
        <v>10182.75</v>
      </c>
      <c r="O324" s="420">
        <v>178</v>
      </c>
      <c r="P324" s="434">
        <v>46312</v>
      </c>
      <c r="Q324" s="391">
        <f t="shared" si="37"/>
        <v>46312</v>
      </c>
      <c r="R324" s="11">
        <f t="shared" si="38"/>
        <v>57.206460674157306</v>
      </c>
      <c r="S324" s="11">
        <f t="shared" si="44"/>
        <v>9290.4</v>
      </c>
      <c r="T324" s="11">
        <f t="shared" si="28"/>
        <v>0</v>
      </c>
      <c r="U324" s="9" t="e">
        <f t="shared" si="39"/>
        <v>#DIV/0!</v>
      </c>
      <c r="V324" s="11">
        <f t="shared" si="40"/>
        <v>-9290.4</v>
      </c>
      <c r="W324" s="28">
        <f t="shared" si="41"/>
        <v>213.6</v>
      </c>
      <c r="X324" s="9">
        <f t="shared" si="29"/>
        <v>0</v>
      </c>
      <c r="Y324" s="28">
        <f t="shared" si="42"/>
        <v>-213.6</v>
      </c>
      <c r="Z324" s="9"/>
      <c r="AA324" s="9"/>
      <c r="AB324" s="9"/>
      <c r="AC324" s="375"/>
    </row>
    <row r="325" spans="1:29" ht="13.5">
      <c r="A325" s="10"/>
      <c r="B325" s="9"/>
      <c r="C325" s="376"/>
      <c r="D325" s="9"/>
      <c r="E325" s="9"/>
      <c r="F325" s="9"/>
      <c r="G325" s="9"/>
      <c r="H325" s="13"/>
      <c r="I325" s="9"/>
      <c r="J325" s="9"/>
      <c r="K325" s="422" t="s">
        <v>1786</v>
      </c>
      <c r="L325" s="434">
        <v>45948</v>
      </c>
      <c r="M325" s="388">
        <f t="shared" si="36"/>
        <v>45948</v>
      </c>
      <c r="N325" s="419">
        <v>7742</v>
      </c>
      <c r="O325" s="423">
        <v>119</v>
      </c>
      <c r="P325" s="434">
        <v>46313</v>
      </c>
      <c r="Q325" s="391">
        <f t="shared" si="37"/>
        <v>46313</v>
      </c>
      <c r="R325" s="11">
        <f t="shared" si="38"/>
        <v>65.058823529411768</v>
      </c>
      <c r="S325" s="11">
        <f t="shared" si="44"/>
        <v>12736.5</v>
      </c>
      <c r="T325" s="11">
        <f t="shared" si="28"/>
        <v>0</v>
      </c>
      <c r="U325" s="9" t="e">
        <f t="shared" si="39"/>
        <v>#DIV/0!</v>
      </c>
      <c r="V325" s="11">
        <f t="shared" si="40"/>
        <v>-12736.5</v>
      </c>
      <c r="W325" s="28">
        <f t="shared" si="41"/>
        <v>142.79999999999998</v>
      </c>
      <c r="X325" s="9">
        <f t="shared" si="29"/>
        <v>0</v>
      </c>
      <c r="Y325" s="28">
        <f t="shared" si="42"/>
        <v>-142.79999999999998</v>
      </c>
      <c r="Z325" s="9"/>
      <c r="AA325" s="9"/>
      <c r="AB325" s="9"/>
      <c r="AC325" s="375"/>
    </row>
    <row r="326" spans="1:29" ht="13.5">
      <c r="A326" s="10"/>
      <c r="B326" s="9"/>
      <c r="C326" s="376"/>
      <c r="D326" s="9"/>
      <c r="E326" s="9"/>
      <c r="F326" s="9"/>
      <c r="G326" s="9"/>
      <c r="H326" s="13"/>
      <c r="I326" s="9"/>
      <c r="J326" s="9"/>
      <c r="K326" s="386" t="s">
        <v>1786</v>
      </c>
      <c r="L326" s="435">
        <v>45949</v>
      </c>
      <c r="M326" s="388">
        <f t="shared" si="36"/>
        <v>45949</v>
      </c>
      <c r="N326" s="419">
        <v>10613.75</v>
      </c>
      <c r="O326" s="420">
        <v>147</v>
      </c>
      <c r="P326" s="434">
        <v>46314</v>
      </c>
      <c r="Q326" s="391">
        <f t="shared" si="37"/>
        <v>46314</v>
      </c>
      <c r="R326" s="11">
        <f t="shared" si="38"/>
        <v>72.202380952380949</v>
      </c>
      <c r="S326" s="11">
        <f t="shared" si="44"/>
        <v>9042.6</v>
      </c>
      <c r="T326" s="11">
        <f t="shared" si="28"/>
        <v>0</v>
      </c>
      <c r="U326" s="9" t="e">
        <f t="shared" si="39"/>
        <v>#DIV/0!</v>
      </c>
      <c r="V326" s="11">
        <f t="shared" si="40"/>
        <v>-9042.6</v>
      </c>
      <c r="W326" s="28">
        <f t="shared" si="41"/>
        <v>176.4</v>
      </c>
      <c r="X326" s="9">
        <f t="shared" si="29"/>
        <v>0</v>
      </c>
      <c r="Y326" s="28">
        <f t="shared" si="42"/>
        <v>-176.4</v>
      </c>
      <c r="Z326" s="9"/>
      <c r="AA326" s="9"/>
      <c r="AB326" s="9"/>
      <c r="AC326" s="375"/>
    </row>
    <row r="327" spans="1:29" ht="13.5">
      <c r="A327" s="10"/>
      <c r="B327" s="9"/>
      <c r="C327" s="376"/>
      <c r="D327" s="9"/>
      <c r="E327" s="9"/>
      <c r="F327" s="9"/>
      <c r="G327" s="9"/>
      <c r="H327" s="13"/>
      <c r="I327" s="9"/>
      <c r="J327" s="9"/>
      <c r="K327" s="422" t="s">
        <v>1786</v>
      </c>
      <c r="L327" s="434">
        <v>45950</v>
      </c>
      <c r="M327" s="388">
        <f t="shared" si="36"/>
        <v>45950</v>
      </c>
      <c r="N327" s="419">
        <v>7535.5</v>
      </c>
      <c r="O327" s="423">
        <v>108</v>
      </c>
      <c r="P327" s="434">
        <v>46315</v>
      </c>
      <c r="Q327" s="391">
        <f t="shared" si="37"/>
        <v>46315</v>
      </c>
      <c r="R327" s="11">
        <f t="shared" si="38"/>
        <v>69.773148148148152</v>
      </c>
      <c r="S327" s="11">
        <f t="shared" si="44"/>
        <v>11759.699999999999</v>
      </c>
      <c r="T327" s="11">
        <f t="shared" si="28"/>
        <v>0</v>
      </c>
      <c r="U327" s="9" t="e">
        <f t="shared" si="39"/>
        <v>#DIV/0!</v>
      </c>
      <c r="V327" s="11">
        <f t="shared" si="40"/>
        <v>-11759.699999999999</v>
      </c>
      <c r="W327" s="28">
        <f t="shared" si="41"/>
        <v>129.6</v>
      </c>
      <c r="X327" s="9">
        <f t="shared" si="29"/>
        <v>0</v>
      </c>
      <c r="Y327" s="28">
        <f t="shared" si="42"/>
        <v>-129.6</v>
      </c>
      <c r="Z327" s="9"/>
      <c r="AA327" s="9"/>
      <c r="AB327" s="9"/>
      <c r="AC327" s="375"/>
    </row>
    <row r="328" spans="1:29" ht="13.5">
      <c r="A328" s="10"/>
      <c r="B328" s="9"/>
      <c r="C328" s="376"/>
      <c r="D328" s="9"/>
      <c r="E328" s="9"/>
      <c r="F328" s="9"/>
      <c r="G328" s="9"/>
      <c r="H328" s="13"/>
      <c r="I328" s="9"/>
      <c r="J328" s="9"/>
      <c r="K328" s="386" t="s">
        <v>1786</v>
      </c>
      <c r="L328" s="435">
        <v>45951</v>
      </c>
      <c r="M328" s="388">
        <f t="shared" si="36"/>
        <v>45951</v>
      </c>
      <c r="N328" s="419">
        <v>9799.75</v>
      </c>
      <c r="O328" s="420">
        <v>138</v>
      </c>
      <c r="P328" s="434">
        <v>46316</v>
      </c>
      <c r="Q328" s="391">
        <f t="shared" si="37"/>
        <v>46316</v>
      </c>
      <c r="R328" s="11">
        <f t="shared" si="38"/>
        <v>71.012681159420296</v>
      </c>
      <c r="S328" s="11">
        <f t="shared" si="44"/>
        <v>10417.799999999999</v>
      </c>
      <c r="T328" s="11">
        <f t="shared" si="28"/>
        <v>0</v>
      </c>
      <c r="U328" s="9" t="e">
        <f t="shared" si="39"/>
        <v>#DIV/0!</v>
      </c>
      <c r="V328" s="11">
        <f t="shared" si="40"/>
        <v>-10417.799999999999</v>
      </c>
      <c r="W328" s="28">
        <f t="shared" si="41"/>
        <v>165.6</v>
      </c>
      <c r="X328" s="9">
        <f t="shared" si="29"/>
        <v>0</v>
      </c>
      <c r="Y328" s="28">
        <f t="shared" si="42"/>
        <v>-165.6</v>
      </c>
      <c r="Z328" s="9"/>
      <c r="AA328" s="9"/>
      <c r="AB328" s="9"/>
      <c r="AC328" s="375"/>
    </row>
    <row r="329" spans="1:29" ht="13.5">
      <c r="A329" s="10"/>
      <c r="B329" s="9"/>
      <c r="C329" s="376"/>
      <c r="D329" s="9"/>
      <c r="E329" s="9"/>
      <c r="F329" s="9"/>
      <c r="G329" s="9"/>
      <c r="H329" s="13"/>
      <c r="I329" s="9"/>
      <c r="J329" s="9"/>
      <c r="K329" s="422" t="s">
        <v>1786</v>
      </c>
      <c r="L329" s="434">
        <v>45952</v>
      </c>
      <c r="M329" s="388">
        <f t="shared" si="36"/>
        <v>45952</v>
      </c>
      <c r="N329" s="419">
        <v>8681.5</v>
      </c>
      <c r="O329" s="423">
        <v>136</v>
      </c>
      <c r="P329" s="434">
        <v>46317</v>
      </c>
      <c r="Q329" s="391">
        <f t="shared" si="37"/>
        <v>46317</v>
      </c>
      <c r="R329" s="11">
        <f t="shared" si="38"/>
        <v>63.834558823529413</v>
      </c>
      <c r="S329" s="11">
        <f t="shared" si="44"/>
        <v>11437.199999999999</v>
      </c>
      <c r="T329" s="11">
        <f t="shared" si="28"/>
        <v>0</v>
      </c>
      <c r="U329" s="9" t="e">
        <f t="shared" si="39"/>
        <v>#DIV/0!</v>
      </c>
      <c r="V329" s="11">
        <f t="shared" si="40"/>
        <v>-11437.199999999999</v>
      </c>
      <c r="W329" s="28">
        <f t="shared" si="41"/>
        <v>163.19999999999999</v>
      </c>
      <c r="X329" s="9">
        <f t="shared" si="29"/>
        <v>0</v>
      </c>
      <c r="Y329" s="28">
        <f t="shared" si="42"/>
        <v>-163.19999999999999</v>
      </c>
      <c r="Z329" s="9"/>
      <c r="AA329" s="9"/>
      <c r="AB329" s="9"/>
      <c r="AC329" s="375"/>
    </row>
    <row r="330" spans="1:29" ht="13.5">
      <c r="A330" s="10"/>
      <c r="B330" s="9"/>
      <c r="C330" s="376"/>
      <c r="D330" s="9"/>
      <c r="E330" s="9"/>
      <c r="F330" s="9"/>
      <c r="G330" s="9"/>
      <c r="H330" s="13"/>
      <c r="I330" s="9"/>
      <c r="J330" s="9"/>
      <c r="K330" s="386" t="s">
        <v>1786</v>
      </c>
      <c r="L330" s="435">
        <v>45953</v>
      </c>
      <c r="M330" s="388">
        <f t="shared" si="36"/>
        <v>45953</v>
      </c>
      <c r="N330" s="419">
        <v>9531</v>
      </c>
      <c r="O330" s="420">
        <v>127</v>
      </c>
      <c r="P330" s="434">
        <v>46318</v>
      </c>
      <c r="Q330" s="391">
        <f t="shared" si="37"/>
        <v>46318</v>
      </c>
      <c r="R330" s="11">
        <f t="shared" si="38"/>
        <v>75.047244094488192</v>
      </c>
      <c r="S330" s="11">
        <f t="shared" si="44"/>
        <v>11603.1</v>
      </c>
      <c r="T330" s="11">
        <f t="shared" si="28"/>
        <v>0</v>
      </c>
      <c r="U330" s="9" t="e">
        <f t="shared" si="39"/>
        <v>#DIV/0!</v>
      </c>
      <c r="V330" s="11">
        <f t="shared" si="40"/>
        <v>-11603.1</v>
      </c>
      <c r="W330" s="28">
        <f t="shared" si="41"/>
        <v>152.4</v>
      </c>
      <c r="X330" s="9">
        <f t="shared" si="29"/>
        <v>0</v>
      </c>
      <c r="Y330" s="28">
        <f t="shared" si="42"/>
        <v>-152.4</v>
      </c>
      <c r="Z330" s="9"/>
      <c r="AA330" s="9"/>
      <c r="AB330" s="9"/>
      <c r="AC330" s="375"/>
    </row>
    <row r="331" spans="1:29" ht="13.5">
      <c r="A331" s="10"/>
      <c r="B331" s="9"/>
      <c r="C331" s="376"/>
      <c r="D331" s="9"/>
      <c r="E331" s="9"/>
      <c r="F331" s="9"/>
      <c r="G331" s="9"/>
      <c r="H331" s="13"/>
      <c r="I331" s="9"/>
      <c r="J331" s="9"/>
      <c r="K331" s="422" t="s">
        <v>1786</v>
      </c>
      <c r="L331" s="434">
        <v>45954</v>
      </c>
      <c r="M331" s="388">
        <f t="shared" si="36"/>
        <v>45954</v>
      </c>
      <c r="N331" s="419">
        <v>9669.25</v>
      </c>
      <c r="O331" s="423">
        <v>124</v>
      </c>
      <c r="P331" s="434">
        <v>46319</v>
      </c>
      <c r="Q331" s="391">
        <f t="shared" si="37"/>
        <v>46319</v>
      </c>
      <c r="R331" s="11">
        <f t="shared" si="38"/>
        <v>77.977822580645167</v>
      </c>
      <c r="S331" s="11">
        <f t="shared" si="44"/>
        <v>9388.7999999999993</v>
      </c>
      <c r="T331" s="11">
        <f t="shared" si="28"/>
        <v>0</v>
      </c>
      <c r="U331" s="9" t="e">
        <f t="shared" si="39"/>
        <v>#DIV/0!</v>
      </c>
      <c r="V331" s="11">
        <f t="shared" si="40"/>
        <v>-9388.7999999999993</v>
      </c>
      <c r="W331" s="28">
        <f t="shared" si="41"/>
        <v>148.79999999999998</v>
      </c>
      <c r="X331" s="9">
        <f t="shared" si="29"/>
        <v>0</v>
      </c>
      <c r="Y331" s="28">
        <f t="shared" si="42"/>
        <v>-148.79999999999998</v>
      </c>
      <c r="Z331" s="9"/>
      <c r="AA331" s="9"/>
      <c r="AB331" s="9"/>
      <c r="AC331" s="375"/>
    </row>
    <row r="332" spans="1:29" ht="13.5">
      <c r="A332" s="10"/>
      <c r="B332" s="9"/>
      <c r="C332" s="376"/>
      <c r="D332" s="9"/>
      <c r="E332" s="9"/>
      <c r="F332" s="9"/>
      <c r="G332" s="9"/>
      <c r="H332" s="13"/>
      <c r="I332" s="9"/>
      <c r="J332" s="9"/>
      <c r="K332" s="386" t="s">
        <v>1786</v>
      </c>
      <c r="L332" s="435">
        <v>45955</v>
      </c>
      <c r="M332" s="388">
        <f t="shared" si="36"/>
        <v>45955</v>
      </c>
      <c r="N332" s="419">
        <v>7824</v>
      </c>
      <c r="O332" s="420">
        <v>100</v>
      </c>
      <c r="P332" s="434">
        <v>46320</v>
      </c>
      <c r="Q332" s="391">
        <f t="shared" si="37"/>
        <v>46320</v>
      </c>
      <c r="R332" s="11">
        <f t="shared" si="38"/>
        <v>78.239999999999995</v>
      </c>
      <c r="S332" s="11">
        <f t="shared" si="44"/>
        <v>13255.199999999999</v>
      </c>
      <c r="T332" s="11">
        <f t="shared" si="28"/>
        <v>0</v>
      </c>
      <c r="U332" s="9" t="e">
        <f t="shared" si="39"/>
        <v>#DIV/0!</v>
      </c>
      <c r="V332" s="11">
        <f t="shared" si="40"/>
        <v>-13255.199999999999</v>
      </c>
      <c r="W332" s="28">
        <f t="shared" si="41"/>
        <v>120</v>
      </c>
      <c r="X332" s="9">
        <f t="shared" si="29"/>
        <v>0</v>
      </c>
      <c r="Y332" s="28">
        <f t="shared" si="42"/>
        <v>-120</v>
      </c>
      <c r="Z332" s="9"/>
      <c r="AA332" s="9"/>
      <c r="AB332" s="9"/>
      <c r="AC332" s="375"/>
    </row>
    <row r="333" spans="1:29" ht="13.5">
      <c r="A333" s="10"/>
      <c r="B333" s="9"/>
      <c r="C333" s="376"/>
      <c r="D333" s="9"/>
      <c r="E333" s="9"/>
      <c r="F333" s="9"/>
      <c r="G333" s="9"/>
      <c r="H333" s="13"/>
      <c r="I333" s="9"/>
      <c r="J333" s="9"/>
      <c r="K333" s="422" t="s">
        <v>1786</v>
      </c>
      <c r="L333" s="434">
        <v>45956</v>
      </c>
      <c r="M333" s="388">
        <f t="shared" si="36"/>
        <v>45956</v>
      </c>
      <c r="N333" s="419">
        <v>11046</v>
      </c>
      <c r="O333" s="423">
        <v>144</v>
      </c>
      <c r="P333" s="434">
        <v>46321</v>
      </c>
      <c r="Q333" s="391">
        <f t="shared" si="37"/>
        <v>46321</v>
      </c>
      <c r="R333" s="11">
        <f t="shared" si="38"/>
        <v>76.708333333333329</v>
      </c>
      <c r="S333" s="11">
        <f t="shared" si="44"/>
        <v>12172.5</v>
      </c>
      <c r="T333" s="11">
        <f t="shared" si="28"/>
        <v>0</v>
      </c>
      <c r="U333" s="9" t="e">
        <f t="shared" si="39"/>
        <v>#DIV/0!</v>
      </c>
      <c r="V333" s="11">
        <f t="shared" si="40"/>
        <v>-12172.5</v>
      </c>
      <c r="W333" s="28">
        <f t="shared" si="41"/>
        <v>172.79999999999998</v>
      </c>
      <c r="X333" s="9">
        <f t="shared" si="29"/>
        <v>0</v>
      </c>
      <c r="Y333" s="28">
        <f t="shared" si="42"/>
        <v>-172.79999999999998</v>
      </c>
      <c r="Z333" s="9"/>
      <c r="AA333" s="9"/>
      <c r="AB333" s="9"/>
      <c r="AC333" s="375"/>
    </row>
    <row r="334" spans="1:29" ht="13.5">
      <c r="A334" s="10"/>
      <c r="B334" s="9"/>
      <c r="C334" s="376"/>
      <c r="D334" s="9"/>
      <c r="E334" s="9"/>
      <c r="F334" s="9"/>
      <c r="G334" s="9"/>
      <c r="H334" s="13"/>
      <c r="I334" s="9"/>
      <c r="J334" s="9"/>
      <c r="K334" s="386" t="s">
        <v>1786</v>
      </c>
      <c r="L334" s="435">
        <v>45957</v>
      </c>
      <c r="M334" s="388">
        <f t="shared" si="36"/>
        <v>45957</v>
      </c>
      <c r="N334" s="419">
        <v>10143.75</v>
      </c>
      <c r="O334" s="420">
        <v>148</v>
      </c>
      <c r="P334" s="434">
        <v>46322</v>
      </c>
      <c r="Q334" s="391">
        <f t="shared" si="37"/>
        <v>46322</v>
      </c>
      <c r="R334" s="11">
        <f t="shared" si="38"/>
        <v>68.538851351351354</v>
      </c>
      <c r="S334" s="11">
        <f t="shared" si="44"/>
        <v>8493.2999999999993</v>
      </c>
      <c r="T334" s="11">
        <f t="shared" si="28"/>
        <v>0</v>
      </c>
      <c r="U334" s="9" t="e">
        <f t="shared" si="39"/>
        <v>#DIV/0!</v>
      </c>
      <c r="V334" s="11">
        <f t="shared" si="40"/>
        <v>-8493.2999999999993</v>
      </c>
      <c r="W334" s="28">
        <f t="shared" si="41"/>
        <v>177.6</v>
      </c>
      <c r="X334" s="9">
        <f t="shared" si="29"/>
        <v>0</v>
      </c>
      <c r="Y334" s="28">
        <f t="shared" si="42"/>
        <v>-177.6</v>
      </c>
      <c r="Z334" s="9"/>
      <c r="AA334" s="9"/>
      <c r="AB334" s="9"/>
      <c r="AC334" s="375"/>
    </row>
    <row r="335" spans="1:29" ht="13.5">
      <c r="A335" s="10"/>
      <c r="B335" s="9"/>
      <c r="C335" s="376"/>
      <c r="D335" s="9"/>
      <c r="E335" s="9"/>
      <c r="F335" s="9"/>
      <c r="G335" s="9"/>
      <c r="H335" s="13"/>
      <c r="I335" s="9"/>
      <c r="J335" s="9"/>
      <c r="K335" s="422" t="s">
        <v>1786</v>
      </c>
      <c r="L335" s="434">
        <v>45958</v>
      </c>
      <c r="M335" s="388">
        <f t="shared" si="36"/>
        <v>45958</v>
      </c>
      <c r="N335" s="419">
        <v>7077.75</v>
      </c>
      <c r="O335" s="423">
        <v>113</v>
      </c>
      <c r="P335" s="434">
        <v>46323</v>
      </c>
      <c r="Q335" s="391">
        <f t="shared" si="37"/>
        <v>46323</v>
      </c>
      <c r="R335" s="11">
        <f t="shared" si="38"/>
        <v>62.634955752212392</v>
      </c>
      <c r="S335" s="11">
        <f t="shared" si="44"/>
        <v>10982.1</v>
      </c>
      <c r="T335" s="11">
        <f t="shared" si="28"/>
        <v>0</v>
      </c>
      <c r="U335" s="9" t="e">
        <f t="shared" si="39"/>
        <v>#DIV/0!</v>
      </c>
      <c r="V335" s="11">
        <f t="shared" si="40"/>
        <v>-10982.1</v>
      </c>
      <c r="W335" s="28">
        <f t="shared" si="41"/>
        <v>135.6</v>
      </c>
      <c r="X335" s="9">
        <f t="shared" si="29"/>
        <v>0</v>
      </c>
      <c r="Y335" s="28">
        <f t="shared" si="42"/>
        <v>-135.6</v>
      </c>
      <c r="Z335" s="9"/>
      <c r="AA335" s="9"/>
      <c r="AB335" s="9"/>
      <c r="AC335" s="375"/>
    </row>
    <row r="336" spans="1:29" ht="13.5">
      <c r="A336" s="10"/>
      <c r="B336" s="9"/>
      <c r="C336" s="376"/>
      <c r="D336" s="9"/>
      <c r="E336" s="9"/>
      <c r="F336" s="9"/>
      <c r="G336" s="9"/>
      <c r="H336" s="13"/>
      <c r="I336" s="9"/>
      <c r="J336" s="9"/>
      <c r="K336" s="386" t="s">
        <v>1786</v>
      </c>
      <c r="L336" s="435">
        <v>45959</v>
      </c>
      <c r="M336" s="388">
        <f t="shared" si="36"/>
        <v>45959</v>
      </c>
      <c r="N336" s="419">
        <v>9151.75</v>
      </c>
      <c r="O336" s="420">
        <v>129</v>
      </c>
      <c r="P336" s="434">
        <v>46324</v>
      </c>
      <c r="Q336" s="391">
        <f t="shared" si="37"/>
        <v>46324</v>
      </c>
      <c r="R336" s="11">
        <f t="shared" si="38"/>
        <v>70.943798449612402</v>
      </c>
      <c r="S336" s="11">
        <f t="shared" si="44"/>
        <v>8711.6999999999989</v>
      </c>
      <c r="T336" s="11">
        <f t="shared" si="28"/>
        <v>0</v>
      </c>
      <c r="U336" s="9" t="e">
        <f t="shared" si="39"/>
        <v>#DIV/0!</v>
      </c>
      <c r="V336" s="11">
        <f t="shared" si="40"/>
        <v>-8711.6999999999989</v>
      </c>
      <c r="W336" s="28">
        <f t="shared" si="41"/>
        <v>154.79999999999998</v>
      </c>
      <c r="X336" s="9">
        <f t="shared" si="29"/>
        <v>0</v>
      </c>
      <c r="Y336" s="28">
        <f t="shared" si="42"/>
        <v>-154.79999999999998</v>
      </c>
      <c r="Z336" s="9"/>
      <c r="AA336" s="9"/>
      <c r="AB336" s="9"/>
      <c r="AC336" s="375"/>
    </row>
    <row r="337" spans="1:29" ht="13.5">
      <c r="A337" s="10"/>
      <c r="B337" s="9"/>
      <c r="C337" s="376"/>
      <c r="D337" s="9"/>
      <c r="E337" s="9"/>
      <c r="F337" s="9"/>
      <c r="G337" s="9"/>
      <c r="H337" s="13"/>
      <c r="I337" s="9"/>
      <c r="J337" s="9"/>
      <c r="K337" s="422" t="s">
        <v>1786</v>
      </c>
      <c r="L337" s="434">
        <v>45960</v>
      </c>
      <c r="M337" s="388">
        <f t="shared" si="36"/>
        <v>45960</v>
      </c>
      <c r="N337" s="419">
        <v>7259.75</v>
      </c>
      <c r="O337" s="423">
        <v>100</v>
      </c>
      <c r="P337" s="434">
        <v>46325</v>
      </c>
      <c r="Q337" s="391">
        <f t="shared" si="37"/>
        <v>46325</v>
      </c>
      <c r="R337" s="11">
        <f t="shared" si="38"/>
        <v>72.597499999999997</v>
      </c>
      <c r="S337" s="11">
        <f t="shared" si="44"/>
        <v>10907.699999999999</v>
      </c>
      <c r="T337" s="11">
        <f t="shared" si="28"/>
        <v>0</v>
      </c>
      <c r="U337" s="9" t="e">
        <f t="shared" si="39"/>
        <v>#DIV/0!</v>
      </c>
      <c r="V337" s="11">
        <f t="shared" si="40"/>
        <v>-10907.699999999999</v>
      </c>
      <c r="W337" s="28">
        <f t="shared" si="41"/>
        <v>120</v>
      </c>
      <c r="X337" s="9">
        <f t="shared" si="29"/>
        <v>0</v>
      </c>
      <c r="Y337" s="28">
        <f t="shared" si="42"/>
        <v>-120</v>
      </c>
      <c r="Z337" s="9"/>
      <c r="AA337" s="9"/>
      <c r="AB337" s="9"/>
      <c r="AC337" s="375"/>
    </row>
    <row r="338" spans="1:29" ht="13.5">
      <c r="A338" s="10"/>
      <c r="B338" s="9"/>
      <c r="C338" s="376"/>
      <c r="D338" s="9"/>
      <c r="E338" s="9"/>
      <c r="F338" s="9"/>
      <c r="G338" s="9"/>
      <c r="H338" s="13"/>
      <c r="I338" s="9"/>
      <c r="J338" s="9"/>
      <c r="K338" s="386" t="s">
        <v>1786</v>
      </c>
      <c r="L338" s="435">
        <v>45961</v>
      </c>
      <c r="M338" s="388">
        <f t="shared" si="36"/>
        <v>45961</v>
      </c>
      <c r="N338" s="419">
        <v>9089.75</v>
      </c>
      <c r="O338" s="420">
        <v>140</v>
      </c>
      <c r="P338" s="434">
        <v>46326</v>
      </c>
      <c r="Q338" s="391">
        <f t="shared" si="37"/>
        <v>46326</v>
      </c>
      <c r="R338" s="11">
        <f t="shared" si="38"/>
        <v>64.926785714285714</v>
      </c>
      <c r="S338" s="11">
        <f>N340*$Z$1</f>
        <v>7496.0999999999995</v>
      </c>
      <c r="T338" s="11">
        <f t="shared" si="28"/>
        <v>0</v>
      </c>
      <c r="U338" s="9" t="e">
        <f t="shared" si="39"/>
        <v>#DIV/0!</v>
      </c>
      <c r="V338" s="11">
        <f t="shared" si="40"/>
        <v>-7496.0999999999995</v>
      </c>
      <c r="W338" s="28">
        <f t="shared" si="41"/>
        <v>168</v>
      </c>
      <c r="X338" s="9">
        <f t="shared" si="29"/>
        <v>0</v>
      </c>
      <c r="Y338" s="28">
        <f t="shared" si="42"/>
        <v>-168</v>
      </c>
      <c r="Z338" s="9"/>
      <c r="AA338" s="9"/>
      <c r="AB338" s="9"/>
      <c r="AC338" s="375"/>
    </row>
    <row r="339" spans="1:29" ht="13.5">
      <c r="A339" s="10"/>
      <c r="B339" s="9"/>
      <c r="C339" s="376"/>
      <c r="D339" s="9"/>
      <c r="E339" s="9"/>
      <c r="F339" s="9"/>
      <c r="G339" s="9"/>
      <c r="H339" s="13"/>
      <c r="I339" s="9"/>
      <c r="J339" s="9"/>
      <c r="K339" s="429" t="s">
        <v>1793</v>
      </c>
      <c r="L339" s="429" t="s">
        <v>1578</v>
      </c>
      <c r="M339" s="413" t="str">
        <f t="shared" si="36"/>
        <v>TOTAL</v>
      </c>
      <c r="N339" s="430">
        <f t="shared" ref="N339:O339" si="45">SUM(N308:N338)</f>
        <v>295695.82</v>
      </c>
      <c r="O339" s="431">
        <f t="shared" si="45"/>
        <v>4308</v>
      </c>
      <c r="P339" s="433" t="s">
        <v>1793</v>
      </c>
      <c r="Q339" s="413" t="str">
        <f t="shared" si="37"/>
        <v>OUTUBRO</v>
      </c>
      <c r="R339" s="413">
        <f t="shared" si="38"/>
        <v>68.638769730733515</v>
      </c>
      <c r="S339" s="413">
        <f>N339*$Z$1</f>
        <v>354834.984</v>
      </c>
      <c r="T339" s="413">
        <f t="shared" si="28"/>
        <v>0</v>
      </c>
      <c r="U339" s="9" t="e">
        <f t="shared" si="39"/>
        <v>#DIV/0!</v>
      </c>
      <c r="V339" s="413">
        <f t="shared" si="40"/>
        <v>-354834.984</v>
      </c>
      <c r="W339" s="414">
        <f>SUM(W308:W338)</f>
        <v>5169.6000000000013</v>
      </c>
      <c r="X339" s="9">
        <f t="shared" si="29"/>
        <v>0</v>
      </c>
      <c r="Y339" s="414">
        <f t="shared" si="42"/>
        <v>-5169.6000000000013</v>
      </c>
      <c r="Z339" s="9"/>
      <c r="AA339" s="9"/>
      <c r="AB339" s="9"/>
      <c r="AC339" s="375"/>
    </row>
    <row r="340" spans="1:29" ht="13.5">
      <c r="A340" s="10"/>
      <c r="B340" s="9"/>
      <c r="C340" s="376"/>
      <c r="D340" s="9"/>
      <c r="E340" s="9"/>
      <c r="F340" s="9"/>
      <c r="G340" s="9"/>
      <c r="H340" s="13"/>
      <c r="I340" s="9"/>
      <c r="J340" s="9"/>
      <c r="K340" s="422" t="s">
        <v>1786</v>
      </c>
      <c r="L340" s="387">
        <v>45962</v>
      </c>
      <c r="M340" s="388">
        <f t="shared" si="36"/>
        <v>45962</v>
      </c>
      <c r="N340" s="419">
        <v>6246.75</v>
      </c>
      <c r="O340" s="423">
        <v>99</v>
      </c>
      <c r="P340" s="387">
        <v>46327</v>
      </c>
      <c r="Q340" s="391">
        <f t="shared" si="37"/>
        <v>46327</v>
      </c>
      <c r="R340" s="11">
        <f t="shared" si="38"/>
        <v>63.098484848484851</v>
      </c>
      <c r="S340" s="11">
        <f t="shared" ref="S340:S368" si="46">N341*$Z$1</f>
        <v>8432.1</v>
      </c>
      <c r="T340" s="11">
        <f t="shared" si="28"/>
        <v>0</v>
      </c>
      <c r="U340" s="9" t="e">
        <f t="shared" si="39"/>
        <v>#DIV/0!</v>
      </c>
      <c r="V340" s="11">
        <f t="shared" si="40"/>
        <v>-8432.1</v>
      </c>
      <c r="W340" s="28">
        <f t="shared" ref="W340:W403" si="47">O340*$Z$1</f>
        <v>118.8</v>
      </c>
      <c r="X340" s="9">
        <f t="shared" si="29"/>
        <v>0</v>
      </c>
      <c r="Y340" s="28">
        <f t="shared" si="42"/>
        <v>-118.8</v>
      </c>
      <c r="Z340" s="9"/>
      <c r="AA340" s="9"/>
      <c r="AB340" s="9"/>
      <c r="AC340" s="375"/>
    </row>
    <row r="341" spans="1:29" ht="13.5">
      <c r="A341" s="10"/>
      <c r="B341" s="9"/>
      <c r="C341" s="376"/>
      <c r="D341" s="9"/>
      <c r="E341" s="9"/>
      <c r="F341" s="9"/>
      <c r="G341" s="9"/>
      <c r="H341" s="13"/>
      <c r="I341" s="9"/>
      <c r="J341" s="9"/>
      <c r="K341" s="386" t="s">
        <v>1786</v>
      </c>
      <c r="L341" s="418">
        <v>45963</v>
      </c>
      <c r="M341" s="388">
        <f t="shared" si="36"/>
        <v>45963</v>
      </c>
      <c r="N341" s="419">
        <v>7026.75</v>
      </c>
      <c r="O341" s="420">
        <v>113</v>
      </c>
      <c r="P341" s="387">
        <v>46328</v>
      </c>
      <c r="Q341" s="391">
        <f t="shared" si="37"/>
        <v>46328</v>
      </c>
      <c r="R341" s="11">
        <f t="shared" si="38"/>
        <v>62.18362831858407</v>
      </c>
      <c r="S341" s="11">
        <f t="shared" si="46"/>
        <v>10828.8</v>
      </c>
      <c r="T341" s="11">
        <f t="shared" si="28"/>
        <v>0</v>
      </c>
      <c r="U341" s="9" t="e">
        <f t="shared" si="39"/>
        <v>#DIV/0!</v>
      </c>
      <c r="V341" s="11">
        <f t="shared" si="40"/>
        <v>-10828.8</v>
      </c>
      <c r="W341" s="28">
        <f t="shared" si="47"/>
        <v>135.6</v>
      </c>
      <c r="X341" s="9">
        <f t="shared" si="29"/>
        <v>0</v>
      </c>
      <c r="Y341" s="28">
        <f t="shared" si="42"/>
        <v>-135.6</v>
      </c>
      <c r="Z341" s="9"/>
      <c r="AA341" s="9"/>
      <c r="AB341" s="9"/>
      <c r="AC341" s="375"/>
    </row>
    <row r="342" spans="1:29" ht="13.5">
      <c r="A342" s="10"/>
      <c r="B342" s="9"/>
      <c r="C342" s="376"/>
      <c r="D342" s="9"/>
      <c r="E342" s="9"/>
      <c r="F342" s="9"/>
      <c r="G342" s="9"/>
      <c r="H342" s="13"/>
      <c r="I342" s="9"/>
      <c r="J342" s="9"/>
      <c r="K342" s="422" t="s">
        <v>1786</v>
      </c>
      <c r="L342" s="387">
        <v>45964</v>
      </c>
      <c r="M342" s="388">
        <f t="shared" si="36"/>
        <v>45964</v>
      </c>
      <c r="N342" s="419">
        <v>9024</v>
      </c>
      <c r="O342" s="423">
        <v>123</v>
      </c>
      <c r="P342" s="387">
        <v>46329</v>
      </c>
      <c r="Q342" s="391">
        <f t="shared" si="37"/>
        <v>46329</v>
      </c>
      <c r="R342" s="11">
        <f t="shared" si="38"/>
        <v>73.365853658536579</v>
      </c>
      <c r="S342" s="11">
        <f t="shared" si="46"/>
        <v>6787.2</v>
      </c>
      <c r="T342" s="11">
        <f t="shared" si="28"/>
        <v>0</v>
      </c>
      <c r="U342" s="9" t="e">
        <f t="shared" si="39"/>
        <v>#DIV/0!</v>
      </c>
      <c r="V342" s="11">
        <f t="shared" si="40"/>
        <v>-6787.2</v>
      </c>
      <c r="W342" s="28">
        <f t="shared" si="47"/>
        <v>147.6</v>
      </c>
      <c r="X342" s="9">
        <f t="shared" si="29"/>
        <v>0</v>
      </c>
      <c r="Y342" s="28">
        <f t="shared" si="42"/>
        <v>-147.6</v>
      </c>
      <c r="Z342" s="9"/>
      <c r="AA342" s="9"/>
      <c r="AB342" s="9"/>
      <c r="AC342" s="375"/>
    </row>
    <row r="343" spans="1:29" ht="13.5">
      <c r="A343" s="10"/>
      <c r="B343" s="9"/>
      <c r="C343" s="376"/>
      <c r="D343" s="9"/>
      <c r="E343" s="9"/>
      <c r="F343" s="9"/>
      <c r="G343" s="9"/>
      <c r="H343" s="13"/>
      <c r="I343" s="9"/>
      <c r="J343" s="9"/>
      <c r="K343" s="386" t="s">
        <v>1786</v>
      </c>
      <c r="L343" s="418">
        <v>45965</v>
      </c>
      <c r="M343" s="388">
        <f t="shared" si="36"/>
        <v>45965</v>
      </c>
      <c r="N343" s="419">
        <v>5656</v>
      </c>
      <c r="O343" s="420">
        <v>102</v>
      </c>
      <c r="P343" s="387">
        <v>46330</v>
      </c>
      <c r="Q343" s="391">
        <f t="shared" si="37"/>
        <v>46330</v>
      </c>
      <c r="R343" s="11">
        <f t="shared" si="38"/>
        <v>55.450980392156865</v>
      </c>
      <c r="S343" s="11">
        <f t="shared" si="46"/>
        <v>9158.4</v>
      </c>
      <c r="T343" s="11">
        <f t="shared" si="28"/>
        <v>0</v>
      </c>
      <c r="U343" s="9" t="e">
        <f t="shared" si="39"/>
        <v>#DIV/0!</v>
      </c>
      <c r="V343" s="11">
        <f t="shared" si="40"/>
        <v>-9158.4</v>
      </c>
      <c r="W343" s="28">
        <f t="shared" si="47"/>
        <v>122.39999999999999</v>
      </c>
      <c r="X343" s="9">
        <f t="shared" si="29"/>
        <v>0</v>
      </c>
      <c r="Y343" s="28">
        <f t="shared" si="42"/>
        <v>-122.39999999999999</v>
      </c>
      <c r="Z343" s="9"/>
      <c r="AA343" s="9"/>
      <c r="AB343" s="9"/>
      <c r="AC343" s="375"/>
    </row>
    <row r="344" spans="1:29" ht="13.5">
      <c r="A344" s="10"/>
      <c r="B344" s="9"/>
      <c r="C344" s="376"/>
      <c r="D344" s="9"/>
      <c r="E344" s="9"/>
      <c r="F344" s="9"/>
      <c r="G344" s="9"/>
      <c r="H344" s="13"/>
      <c r="I344" s="9"/>
      <c r="J344" s="9"/>
      <c r="K344" s="422" t="s">
        <v>1786</v>
      </c>
      <c r="L344" s="387">
        <v>45966</v>
      </c>
      <c r="M344" s="388">
        <f t="shared" si="36"/>
        <v>45966</v>
      </c>
      <c r="N344" s="419">
        <v>7632</v>
      </c>
      <c r="O344" s="423">
        <v>117</v>
      </c>
      <c r="P344" s="387">
        <v>46331</v>
      </c>
      <c r="Q344" s="391">
        <f t="shared" si="37"/>
        <v>46331</v>
      </c>
      <c r="R344" s="11">
        <f t="shared" si="38"/>
        <v>65.230769230769226</v>
      </c>
      <c r="S344" s="11">
        <f t="shared" si="46"/>
        <v>8641.7999999999993</v>
      </c>
      <c r="T344" s="11">
        <f t="shared" si="28"/>
        <v>0</v>
      </c>
      <c r="U344" s="9" t="e">
        <f t="shared" si="39"/>
        <v>#DIV/0!</v>
      </c>
      <c r="V344" s="11">
        <f t="shared" si="40"/>
        <v>-8641.7999999999993</v>
      </c>
      <c r="W344" s="28">
        <f t="shared" si="47"/>
        <v>140.4</v>
      </c>
      <c r="X344" s="9">
        <f t="shared" si="29"/>
        <v>0</v>
      </c>
      <c r="Y344" s="28">
        <f t="shared" si="42"/>
        <v>-140.4</v>
      </c>
      <c r="Z344" s="9"/>
      <c r="AA344" s="9"/>
      <c r="AB344" s="9"/>
      <c r="AC344" s="375"/>
    </row>
    <row r="345" spans="1:29" ht="13.5">
      <c r="A345" s="10"/>
      <c r="B345" s="9"/>
      <c r="C345" s="376"/>
      <c r="D345" s="9"/>
      <c r="E345" s="9"/>
      <c r="F345" s="9"/>
      <c r="G345" s="9"/>
      <c r="H345" s="13"/>
      <c r="I345" s="9"/>
      <c r="J345" s="9"/>
      <c r="K345" s="386" t="s">
        <v>1786</v>
      </c>
      <c r="L345" s="418">
        <v>45967</v>
      </c>
      <c r="M345" s="388">
        <f t="shared" si="36"/>
        <v>45967</v>
      </c>
      <c r="N345" s="419">
        <v>7201.5</v>
      </c>
      <c r="O345" s="420">
        <v>111</v>
      </c>
      <c r="P345" s="387">
        <v>46332</v>
      </c>
      <c r="Q345" s="391">
        <f t="shared" si="37"/>
        <v>46332</v>
      </c>
      <c r="R345" s="11">
        <f t="shared" si="38"/>
        <v>64.878378378378372</v>
      </c>
      <c r="S345" s="11">
        <f t="shared" si="46"/>
        <v>9500.4</v>
      </c>
      <c r="T345" s="11">
        <f t="shared" si="28"/>
        <v>0</v>
      </c>
      <c r="U345" s="9" t="e">
        <f t="shared" si="39"/>
        <v>#DIV/0!</v>
      </c>
      <c r="V345" s="11">
        <f t="shared" si="40"/>
        <v>-9500.4</v>
      </c>
      <c r="W345" s="28">
        <f t="shared" si="47"/>
        <v>133.19999999999999</v>
      </c>
      <c r="X345" s="9">
        <f t="shared" si="29"/>
        <v>0</v>
      </c>
      <c r="Y345" s="28">
        <f t="shared" si="42"/>
        <v>-133.19999999999999</v>
      </c>
      <c r="Z345" s="9"/>
      <c r="AA345" s="9"/>
      <c r="AB345" s="9"/>
      <c r="AC345" s="375"/>
    </row>
    <row r="346" spans="1:29" ht="13.5">
      <c r="A346" s="10"/>
      <c r="B346" s="9"/>
      <c r="C346" s="376"/>
      <c r="D346" s="9"/>
      <c r="E346" s="9"/>
      <c r="F346" s="9"/>
      <c r="G346" s="9"/>
      <c r="H346" s="13"/>
      <c r="I346" s="9"/>
      <c r="J346" s="9"/>
      <c r="K346" s="422" t="s">
        <v>1786</v>
      </c>
      <c r="L346" s="387">
        <v>45968</v>
      </c>
      <c r="M346" s="388">
        <f t="shared" si="36"/>
        <v>45968</v>
      </c>
      <c r="N346" s="419">
        <v>7917</v>
      </c>
      <c r="O346" s="423">
        <v>119</v>
      </c>
      <c r="P346" s="387">
        <v>46333</v>
      </c>
      <c r="Q346" s="391">
        <f t="shared" si="37"/>
        <v>46333</v>
      </c>
      <c r="R346" s="11">
        <f t="shared" si="38"/>
        <v>66.529411764705884</v>
      </c>
      <c r="S346" s="11">
        <f t="shared" si="46"/>
        <v>9538.3439999999991</v>
      </c>
      <c r="T346" s="11">
        <f t="shared" si="28"/>
        <v>0</v>
      </c>
      <c r="U346" s="9" t="e">
        <f t="shared" si="39"/>
        <v>#DIV/0!</v>
      </c>
      <c r="V346" s="11">
        <f t="shared" si="40"/>
        <v>-9538.3439999999991</v>
      </c>
      <c r="W346" s="28">
        <f t="shared" si="47"/>
        <v>142.79999999999998</v>
      </c>
      <c r="X346" s="9">
        <f t="shared" si="29"/>
        <v>0</v>
      </c>
      <c r="Y346" s="28">
        <f t="shared" si="42"/>
        <v>-142.79999999999998</v>
      </c>
      <c r="Z346" s="9"/>
      <c r="AA346" s="9"/>
      <c r="AB346" s="9"/>
      <c r="AC346" s="375"/>
    </row>
    <row r="347" spans="1:29" ht="13.5">
      <c r="A347" s="10"/>
      <c r="B347" s="9"/>
      <c r="C347" s="376"/>
      <c r="D347" s="9"/>
      <c r="E347" s="9"/>
      <c r="F347" s="9"/>
      <c r="G347" s="9"/>
      <c r="H347" s="13"/>
      <c r="I347" s="9"/>
      <c r="J347" s="9"/>
      <c r="K347" s="386" t="s">
        <v>1786</v>
      </c>
      <c r="L347" s="418">
        <v>45969</v>
      </c>
      <c r="M347" s="388">
        <f t="shared" si="36"/>
        <v>45969</v>
      </c>
      <c r="N347" s="419">
        <v>7948.62</v>
      </c>
      <c r="O347" s="420">
        <v>128</v>
      </c>
      <c r="P347" s="387">
        <v>46334</v>
      </c>
      <c r="Q347" s="391">
        <f t="shared" si="37"/>
        <v>46334</v>
      </c>
      <c r="R347" s="11">
        <f t="shared" si="38"/>
        <v>62.098593749999999</v>
      </c>
      <c r="S347" s="11">
        <f t="shared" si="46"/>
        <v>13875.3</v>
      </c>
      <c r="T347" s="11">
        <f t="shared" si="28"/>
        <v>0</v>
      </c>
      <c r="U347" s="9" t="e">
        <f t="shared" si="39"/>
        <v>#DIV/0!</v>
      </c>
      <c r="V347" s="11">
        <f t="shared" si="40"/>
        <v>-13875.3</v>
      </c>
      <c r="W347" s="28">
        <f t="shared" si="47"/>
        <v>153.6</v>
      </c>
      <c r="X347" s="9">
        <f t="shared" si="29"/>
        <v>0</v>
      </c>
      <c r="Y347" s="28">
        <f t="shared" si="42"/>
        <v>-153.6</v>
      </c>
      <c r="Z347" s="9"/>
      <c r="AA347" s="9"/>
      <c r="AB347" s="9"/>
      <c r="AC347" s="375"/>
    </row>
    <row r="348" spans="1:29" ht="13.5">
      <c r="A348" s="10"/>
      <c r="B348" s="9"/>
      <c r="C348" s="376"/>
      <c r="D348" s="9"/>
      <c r="E348" s="9"/>
      <c r="F348" s="9"/>
      <c r="G348" s="9"/>
      <c r="H348" s="13"/>
      <c r="I348" s="9"/>
      <c r="J348" s="9"/>
      <c r="K348" s="422" t="s">
        <v>1786</v>
      </c>
      <c r="L348" s="387">
        <v>45970</v>
      </c>
      <c r="M348" s="388">
        <f t="shared" si="36"/>
        <v>45970</v>
      </c>
      <c r="N348" s="419">
        <v>11562.75</v>
      </c>
      <c r="O348" s="423">
        <v>177</v>
      </c>
      <c r="P348" s="387">
        <v>46335</v>
      </c>
      <c r="Q348" s="391">
        <f t="shared" si="37"/>
        <v>46335</v>
      </c>
      <c r="R348" s="11">
        <f t="shared" si="38"/>
        <v>65.326271186440678</v>
      </c>
      <c r="S348" s="11">
        <f t="shared" si="46"/>
        <v>11258.1</v>
      </c>
      <c r="T348" s="11">
        <f t="shared" si="28"/>
        <v>0</v>
      </c>
      <c r="U348" s="9" t="e">
        <f t="shared" si="39"/>
        <v>#DIV/0!</v>
      </c>
      <c r="V348" s="11">
        <f t="shared" si="40"/>
        <v>-11258.1</v>
      </c>
      <c r="W348" s="28">
        <f t="shared" si="47"/>
        <v>212.4</v>
      </c>
      <c r="X348" s="9">
        <f t="shared" si="29"/>
        <v>0</v>
      </c>
      <c r="Y348" s="28">
        <f t="shared" si="42"/>
        <v>-212.4</v>
      </c>
      <c r="Z348" s="9"/>
      <c r="AA348" s="9"/>
      <c r="AB348" s="9"/>
      <c r="AC348" s="375"/>
    </row>
    <row r="349" spans="1:29" ht="13.5">
      <c r="A349" s="10"/>
      <c r="B349" s="9"/>
      <c r="C349" s="376"/>
      <c r="D349" s="9"/>
      <c r="E349" s="9"/>
      <c r="F349" s="9"/>
      <c r="G349" s="9"/>
      <c r="H349" s="13"/>
      <c r="I349" s="9"/>
      <c r="J349" s="9"/>
      <c r="K349" s="386" t="s">
        <v>1786</v>
      </c>
      <c r="L349" s="435">
        <v>45971</v>
      </c>
      <c r="M349" s="388">
        <f t="shared" si="36"/>
        <v>45971</v>
      </c>
      <c r="N349" s="419">
        <v>9381.75</v>
      </c>
      <c r="O349" s="420">
        <v>139</v>
      </c>
      <c r="P349" s="434">
        <v>46336</v>
      </c>
      <c r="Q349" s="391">
        <f t="shared" si="37"/>
        <v>46336</v>
      </c>
      <c r="R349" s="11">
        <f t="shared" si="38"/>
        <v>67.494604316546756</v>
      </c>
      <c r="S349" s="11">
        <f t="shared" si="46"/>
        <v>9665.1</v>
      </c>
      <c r="T349" s="11">
        <f t="shared" si="28"/>
        <v>0</v>
      </c>
      <c r="U349" s="9" t="e">
        <f t="shared" si="39"/>
        <v>#DIV/0!</v>
      </c>
      <c r="V349" s="11">
        <f t="shared" si="40"/>
        <v>-9665.1</v>
      </c>
      <c r="W349" s="28">
        <f t="shared" si="47"/>
        <v>166.79999999999998</v>
      </c>
      <c r="X349" s="9">
        <f t="shared" si="29"/>
        <v>0</v>
      </c>
      <c r="Y349" s="28">
        <f t="shared" si="42"/>
        <v>-166.79999999999998</v>
      </c>
      <c r="Z349" s="9"/>
      <c r="AA349" s="9"/>
      <c r="AB349" s="9"/>
      <c r="AC349" s="375"/>
    </row>
    <row r="350" spans="1:29" ht="13.5">
      <c r="A350" s="10"/>
      <c r="B350" s="9"/>
      <c r="C350" s="376"/>
      <c r="D350" s="9"/>
      <c r="E350" s="9"/>
      <c r="F350" s="9"/>
      <c r="G350" s="9"/>
      <c r="H350" s="13"/>
      <c r="I350" s="9"/>
      <c r="J350" s="9"/>
      <c r="K350" s="422" t="s">
        <v>1786</v>
      </c>
      <c r="L350" s="434">
        <v>45972</v>
      </c>
      <c r="M350" s="388">
        <f t="shared" si="36"/>
        <v>45972</v>
      </c>
      <c r="N350" s="419">
        <v>8054.25</v>
      </c>
      <c r="O350" s="423">
        <v>123</v>
      </c>
      <c r="P350" s="434">
        <v>46337</v>
      </c>
      <c r="Q350" s="391">
        <f t="shared" si="37"/>
        <v>46337</v>
      </c>
      <c r="R350" s="11">
        <f t="shared" si="38"/>
        <v>65.481707317073173</v>
      </c>
      <c r="S350" s="11">
        <f t="shared" si="46"/>
        <v>11375.1</v>
      </c>
      <c r="T350" s="11">
        <f t="shared" si="28"/>
        <v>0</v>
      </c>
      <c r="U350" s="9" t="e">
        <f t="shared" si="39"/>
        <v>#DIV/0!</v>
      </c>
      <c r="V350" s="11">
        <f t="shared" si="40"/>
        <v>-11375.1</v>
      </c>
      <c r="W350" s="28">
        <f t="shared" si="47"/>
        <v>147.6</v>
      </c>
      <c r="X350" s="9">
        <f t="shared" si="29"/>
        <v>0</v>
      </c>
      <c r="Y350" s="28">
        <f t="shared" si="42"/>
        <v>-147.6</v>
      </c>
      <c r="Z350" s="9"/>
      <c r="AA350" s="9"/>
      <c r="AB350" s="9"/>
      <c r="AC350" s="375"/>
    </row>
    <row r="351" spans="1:29" ht="13.5">
      <c r="A351" s="10"/>
      <c r="B351" s="9"/>
      <c r="C351" s="376"/>
      <c r="D351" s="9"/>
      <c r="E351" s="9"/>
      <c r="F351" s="9"/>
      <c r="G351" s="9"/>
      <c r="H351" s="13"/>
      <c r="I351" s="9"/>
      <c r="J351" s="9"/>
      <c r="K351" s="386" t="s">
        <v>1786</v>
      </c>
      <c r="L351" s="435">
        <v>45973</v>
      </c>
      <c r="M351" s="388">
        <f t="shared" si="36"/>
        <v>45973</v>
      </c>
      <c r="N351" s="419">
        <v>9479.25</v>
      </c>
      <c r="O351" s="420">
        <v>146</v>
      </c>
      <c r="P351" s="434">
        <v>46338</v>
      </c>
      <c r="Q351" s="391">
        <f t="shared" si="37"/>
        <v>46338</v>
      </c>
      <c r="R351" s="11">
        <f t="shared" si="38"/>
        <v>64.926369863013704</v>
      </c>
      <c r="S351" s="11">
        <f t="shared" si="46"/>
        <v>11983.8</v>
      </c>
      <c r="T351" s="11">
        <f t="shared" si="28"/>
        <v>0</v>
      </c>
      <c r="U351" s="9" t="e">
        <f t="shared" si="39"/>
        <v>#DIV/0!</v>
      </c>
      <c r="V351" s="11">
        <f t="shared" si="40"/>
        <v>-11983.8</v>
      </c>
      <c r="W351" s="28">
        <f t="shared" si="47"/>
        <v>175.2</v>
      </c>
      <c r="X351" s="9">
        <f t="shared" si="29"/>
        <v>0</v>
      </c>
      <c r="Y351" s="28">
        <f t="shared" si="42"/>
        <v>-175.2</v>
      </c>
      <c r="Z351" s="9"/>
      <c r="AA351" s="9"/>
      <c r="AB351" s="9"/>
      <c r="AC351" s="375"/>
    </row>
    <row r="352" spans="1:29" ht="13.5">
      <c r="A352" s="10"/>
      <c r="B352" s="9"/>
      <c r="C352" s="376"/>
      <c r="D352" s="9"/>
      <c r="E352" s="9"/>
      <c r="F352" s="9"/>
      <c r="G352" s="9"/>
      <c r="H352" s="13"/>
      <c r="I352" s="9"/>
      <c r="J352" s="9"/>
      <c r="K352" s="422" t="s">
        <v>1786</v>
      </c>
      <c r="L352" s="434">
        <v>45974</v>
      </c>
      <c r="M352" s="388">
        <f t="shared" si="36"/>
        <v>45974</v>
      </c>
      <c r="N352" s="419">
        <v>9986.5</v>
      </c>
      <c r="O352" s="423">
        <v>157</v>
      </c>
      <c r="P352" s="434">
        <v>46339</v>
      </c>
      <c r="Q352" s="391">
        <f t="shared" si="37"/>
        <v>46339</v>
      </c>
      <c r="R352" s="11">
        <f t="shared" si="38"/>
        <v>63.608280254777071</v>
      </c>
      <c r="S352" s="11">
        <f t="shared" si="46"/>
        <v>9369.9240000000009</v>
      </c>
      <c r="T352" s="11">
        <f t="shared" si="28"/>
        <v>0</v>
      </c>
      <c r="U352" s="9" t="e">
        <f t="shared" si="39"/>
        <v>#DIV/0!</v>
      </c>
      <c r="V352" s="11">
        <f t="shared" si="40"/>
        <v>-9369.9240000000009</v>
      </c>
      <c r="W352" s="28">
        <f t="shared" si="47"/>
        <v>188.4</v>
      </c>
      <c r="X352" s="9">
        <f t="shared" si="29"/>
        <v>0</v>
      </c>
      <c r="Y352" s="28">
        <f t="shared" si="42"/>
        <v>-188.4</v>
      </c>
      <c r="Z352" s="9"/>
      <c r="AA352" s="9"/>
      <c r="AB352" s="9"/>
      <c r="AC352" s="375"/>
    </row>
    <row r="353" spans="1:29" ht="13.5">
      <c r="A353" s="10"/>
      <c r="B353" s="9"/>
      <c r="C353" s="376"/>
      <c r="D353" s="9"/>
      <c r="E353" s="9"/>
      <c r="F353" s="9"/>
      <c r="G353" s="9"/>
      <c r="H353" s="13"/>
      <c r="I353" s="9"/>
      <c r="J353" s="9"/>
      <c r="K353" s="386" t="s">
        <v>1786</v>
      </c>
      <c r="L353" s="435">
        <v>45975</v>
      </c>
      <c r="M353" s="388">
        <f t="shared" si="36"/>
        <v>45975</v>
      </c>
      <c r="N353" s="419">
        <v>7808.27</v>
      </c>
      <c r="O353" s="420">
        <v>127</v>
      </c>
      <c r="P353" s="434">
        <v>46340</v>
      </c>
      <c r="Q353" s="391">
        <f t="shared" si="37"/>
        <v>46340</v>
      </c>
      <c r="R353" s="11">
        <f t="shared" si="38"/>
        <v>61.482440944881894</v>
      </c>
      <c r="S353" s="11">
        <f t="shared" si="46"/>
        <v>9011.4</v>
      </c>
      <c r="T353" s="11">
        <f t="shared" si="28"/>
        <v>0</v>
      </c>
      <c r="U353" s="9" t="e">
        <f t="shared" si="39"/>
        <v>#DIV/0!</v>
      </c>
      <c r="V353" s="11">
        <f t="shared" si="40"/>
        <v>-9011.4</v>
      </c>
      <c r="W353" s="28">
        <f t="shared" si="47"/>
        <v>152.4</v>
      </c>
      <c r="X353" s="9">
        <f t="shared" si="29"/>
        <v>0</v>
      </c>
      <c r="Y353" s="28">
        <f t="shared" si="42"/>
        <v>-152.4</v>
      </c>
      <c r="Z353" s="9"/>
      <c r="AA353" s="9"/>
      <c r="AB353" s="9"/>
      <c r="AC353" s="375"/>
    </row>
    <row r="354" spans="1:29" ht="13.5">
      <c r="A354" s="10"/>
      <c r="B354" s="9"/>
      <c r="C354" s="376"/>
      <c r="D354" s="9"/>
      <c r="E354" s="9"/>
      <c r="F354" s="9"/>
      <c r="G354" s="9"/>
      <c r="H354" s="13"/>
      <c r="I354" s="9"/>
      <c r="J354" s="9"/>
      <c r="K354" s="422" t="s">
        <v>1786</v>
      </c>
      <c r="L354" s="434">
        <v>45976</v>
      </c>
      <c r="M354" s="388">
        <f t="shared" si="36"/>
        <v>45976</v>
      </c>
      <c r="N354" s="419">
        <v>7509.5</v>
      </c>
      <c r="O354" s="423">
        <v>121</v>
      </c>
      <c r="P354" s="434">
        <v>46341</v>
      </c>
      <c r="Q354" s="391">
        <f t="shared" si="37"/>
        <v>46341</v>
      </c>
      <c r="R354" s="11">
        <f t="shared" si="38"/>
        <v>62.061983471074377</v>
      </c>
      <c r="S354" s="11">
        <f t="shared" si="46"/>
        <v>10578.3</v>
      </c>
      <c r="T354" s="11">
        <f t="shared" si="28"/>
        <v>0</v>
      </c>
      <c r="U354" s="9" t="e">
        <f t="shared" si="39"/>
        <v>#DIV/0!</v>
      </c>
      <c r="V354" s="11">
        <f t="shared" si="40"/>
        <v>-10578.3</v>
      </c>
      <c r="W354" s="28">
        <f t="shared" si="47"/>
        <v>145.19999999999999</v>
      </c>
      <c r="X354" s="9">
        <f t="shared" si="29"/>
        <v>0</v>
      </c>
      <c r="Y354" s="28">
        <f t="shared" si="42"/>
        <v>-145.19999999999999</v>
      </c>
      <c r="Z354" s="9"/>
      <c r="AA354" s="9"/>
      <c r="AB354" s="9"/>
      <c r="AC354" s="375"/>
    </row>
    <row r="355" spans="1:29" ht="13.5">
      <c r="A355" s="10"/>
      <c r="B355" s="9"/>
      <c r="C355" s="376"/>
      <c r="D355" s="9"/>
      <c r="E355" s="9"/>
      <c r="F355" s="9"/>
      <c r="G355" s="9"/>
      <c r="H355" s="13"/>
      <c r="I355" s="9"/>
      <c r="J355" s="9"/>
      <c r="K355" s="386" t="s">
        <v>1786</v>
      </c>
      <c r="L355" s="435">
        <v>45977</v>
      </c>
      <c r="M355" s="388">
        <f t="shared" si="36"/>
        <v>45977</v>
      </c>
      <c r="N355" s="419">
        <v>8815.25</v>
      </c>
      <c r="O355" s="420">
        <v>135</v>
      </c>
      <c r="P355" s="434">
        <v>46342</v>
      </c>
      <c r="Q355" s="391">
        <f t="shared" si="37"/>
        <v>46342</v>
      </c>
      <c r="R355" s="11">
        <f t="shared" si="38"/>
        <v>65.298148148148144</v>
      </c>
      <c r="S355" s="11">
        <f t="shared" si="46"/>
        <v>7797.5999999999995</v>
      </c>
      <c r="T355" s="11">
        <f t="shared" si="28"/>
        <v>0</v>
      </c>
      <c r="U355" s="9" t="e">
        <f t="shared" si="39"/>
        <v>#DIV/0!</v>
      </c>
      <c r="V355" s="11">
        <f t="shared" si="40"/>
        <v>-7797.5999999999995</v>
      </c>
      <c r="W355" s="28">
        <f t="shared" si="47"/>
        <v>162</v>
      </c>
      <c r="X355" s="9">
        <f t="shared" si="29"/>
        <v>0</v>
      </c>
      <c r="Y355" s="28">
        <f t="shared" si="42"/>
        <v>-162</v>
      </c>
      <c r="Z355" s="9"/>
      <c r="AA355" s="9"/>
      <c r="AB355" s="9"/>
      <c r="AC355" s="375"/>
    </row>
    <row r="356" spans="1:29" ht="13.5">
      <c r="A356" s="10"/>
      <c r="B356" s="9"/>
      <c r="C356" s="376"/>
      <c r="D356" s="9"/>
      <c r="E356" s="9"/>
      <c r="F356" s="9"/>
      <c r="G356" s="9"/>
      <c r="H356" s="13"/>
      <c r="I356" s="9"/>
      <c r="J356" s="9"/>
      <c r="K356" s="422" t="s">
        <v>1786</v>
      </c>
      <c r="L356" s="434">
        <v>45978</v>
      </c>
      <c r="M356" s="388">
        <f t="shared" si="36"/>
        <v>45978</v>
      </c>
      <c r="N356" s="419">
        <v>6498</v>
      </c>
      <c r="O356" s="423">
        <v>103</v>
      </c>
      <c r="P356" s="434">
        <v>46343</v>
      </c>
      <c r="Q356" s="391">
        <f t="shared" si="37"/>
        <v>46343</v>
      </c>
      <c r="R356" s="11">
        <f t="shared" si="38"/>
        <v>63.087378640776699</v>
      </c>
      <c r="S356" s="11">
        <f t="shared" si="46"/>
        <v>6497.94</v>
      </c>
      <c r="T356" s="11">
        <f t="shared" si="28"/>
        <v>0</v>
      </c>
      <c r="U356" s="9" t="e">
        <f t="shared" si="39"/>
        <v>#DIV/0!</v>
      </c>
      <c r="V356" s="11">
        <f t="shared" si="40"/>
        <v>-6497.94</v>
      </c>
      <c r="W356" s="28">
        <f t="shared" si="47"/>
        <v>123.6</v>
      </c>
      <c r="X356" s="9">
        <f t="shared" si="29"/>
        <v>0</v>
      </c>
      <c r="Y356" s="28">
        <f t="shared" si="42"/>
        <v>-123.6</v>
      </c>
      <c r="Z356" s="9"/>
      <c r="AA356" s="9"/>
      <c r="AB356" s="9"/>
      <c r="AC356" s="375"/>
    </row>
    <row r="357" spans="1:29" ht="13.5">
      <c r="A357" s="10"/>
      <c r="B357" s="9"/>
      <c r="C357" s="376"/>
      <c r="D357" s="9"/>
      <c r="E357" s="9"/>
      <c r="F357" s="9"/>
      <c r="G357" s="9"/>
      <c r="H357" s="13"/>
      <c r="I357" s="9"/>
      <c r="J357" s="9"/>
      <c r="K357" s="386" t="s">
        <v>1786</v>
      </c>
      <c r="L357" s="435">
        <v>45979</v>
      </c>
      <c r="M357" s="388">
        <f t="shared" si="36"/>
        <v>45979</v>
      </c>
      <c r="N357" s="419">
        <v>5414.95</v>
      </c>
      <c r="O357" s="420">
        <v>101</v>
      </c>
      <c r="P357" s="434">
        <v>46344</v>
      </c>
      <c r="Q357" s="391">
        <f t="shared" si="37"/>
        <v>46344</v>
      </c>
      <c r="R357" s="11">
        <f t="shared" si="38"/>
        <v>53.613366336633661</v>
      </c>
      <c r="S357" s="11">
        <f t="shared" si="46"/>
        <v>9164.4</v>
      </c>
      <c r="T357" s="11">
        <f t="shared" si="28"/>
        <v>0</v>
      </c>
      <c r="U357" s="9" t="e">
        <f t="shared" si="39"/>
        <v>#DIV/0!</v>
      </c>
      <c r="V357" s="11">
        <f t="shared" si="40"/>
        <v>-9164.4</v>
      </c>
      <c r="W357" s="28">
        <f t="shared" si="47"/>
        <v>121.19999999999999</v>
      </c>
      <c r="X357" s="9">
        <f t="shared" si="29"/>
        <v>0</v>
      </c>
      <c r="Y357" s="28">
        <f t="shared" si="42"/>
        <v>-121.19999999999999</v>
      </c>
      <c r="Z357" s="9"/>
      <c r="AA357" s="9"/>
      <c r="AC357" s="375"/>
    </row>
    <row r="358" spans="1:29" ht="13.5">
      <c r="A358" s="10"/>
      <c r="B358" s="9"/>
      <c r="C358" s="376"/>
      <c r="D358" s="9"/>
      <c r="E358" s="9"/>
      <c r="F358" s="9"/>
      <c r="G358" s="9"/>
      <c r="H358" s="13"/>
      <c r="I358" s="9"/>
      <c r="J358" s="9"/>
      <c r="K358" s="422" t="s">
        <v>1786</v>
      </c>
      <c r="L358" s="434">
        <v>45980</v>
      </c>
      <c r="M358" s="388">
        <f t="shared" si="36"/>
        <v>45980</v>
      </c>
      <c r="N358" s="419">
        <v>7637</v>
      </c>
      <c r="O358" s="423">
        <v>124</v>
      </c>
      <c r="P358" s="434">
        <v>46345</v>
      </c>
      <c r="Q358" s="391">
        <f t="shared" si="37"/>
        <v>46345</v>
      </c>
      <c r="R358" s="11">
        <f t="shared" si="38"/>
        <v>61.588709677419352</v>
      </c>
      <c r="S358" s="11">
        <f t="shared" si="46"/>
        <v>7830</v>
      </c>
      <c r="T358" s="11">
        <f t="shared" si="28"/>
        <v>0</v>
      </c>
      <c r="U358" s="9" t="e">
        <f t="shared" si="39"/>
        <v>#DIV/0!</v>
      </c>
      <c r="V358" s="11">
        <f t="shared" si="40"/>
        <v>-7830</v>
      </c>
      <c r="W358" s="28">
        <f t="shared" si="47"/>
        <v>148.79999999999998</v>
      </c>
      <c r="X358" s="9">
        <f t="shared" si="29"/>
        <v>0</v>
      </c>
      <c r="Y358" s="28">
        <f t="shared" si="42"/>
        <v>-148.79999999999998</v>
      </c>
      <c r="Z358" s="9"/>
      <c r="AA358" s="9"/>
      <c r="AB358" s="9"/>
      <c r="AC358" s="375"/>
    </row>
    <row r="359" spans="1:29" ht="13.5">
      <c r="A359" s="10"/>
      <c r="B359" s="9"/>
      <c r="C359" s="376"/>
      <c r="D359" s="9"/>
      <c r="E359" s="9"/>
      <c r="F359" s="9"/>
      <c r="G359" s="9"/>
      <c r="H359" s="13"/>
      <c r="I359" s="9"/>
      <c r="J359" s="9"/>
      <c r="K359" s="386" t="s">
        <v>1786</v>
      </c>
      <c r="L359" s="435">
        <v>45981</v>
      </c>
      <c r="M359" s="388">
        <f t="shared" si="36"/>
        <v>45981</v>
      </c>
      <c r="N359" s="419">
        <v>6525</v>
      </c>
      <c r="O359" s="420">
        <v>104</v>
      </c>
      <c r="P359" s="434">
        <v>46346</v>
      </c>
      <c r="Q359" s="391">
        <f t="shared" si="37"/>
        <v>46346</v>
      </c>
      <c r="R359" s="11">
        <f t="shared" si="38"/>
        <v>62.740384615384613</v>
      </c>
      <c r="S359" s="11">
        <f t="shared" si="46"/>
        <v>8199.6</v>
      </c>
      <c r="T359" s="11">
        <f t="shared" si="28"/>
        <v>0</v>
      </c>
      <c r="U359" s="9" t="e">
        <f t="shared" si="39"/>
        <v>#DIV/0!</v>
      </c>
      <c r="V359" s="11">
        <f t="shared" si="40"/>
        <v>-8199.6</v>
      </c>
      <c r="W359" s="28">
        <f t="shared" si="47"/>
        <v>124.8</v>
      </c>
      <c r="X359" s="9">
        <f t="shared" si="29"/>
        <v>0</v>
      </c>
      <c r="Y359" s="28">
        <f t="shared" si="42"/>
        <v>-124.8</v>
      </c>
      <c r="Z359" s="9"/>
      <c r="AA359" s="9"/>
      <c r="AB359" s="9"/>
      <c r="AC359" s="375"/>
    </row>
    <row r="360" spans="1:29" ht="13.5">
      <c r="A360" s="10"/>
      <c r="B360" s="9"/>
      <c r="C360" s="376"/>
      <c r="D360" s="9"/>
      <c r="E360" s="9"/>
      <c r="F360" s="9"/>
      <c r="G360" s="9"/>
      <c r="H360" s="13"/>
      <c r="I360" s="9"/>
      <c r="J360" s="9"/>
      <c r="K360" s="422" t="s">
        <v>1786</v>
      </c>
      <c r="L360" s="434">
        <v>45982</v>
      </c>
      <c r="M360" s="388">
        <f t="shared" si="36"/>
        <v>45982</v>
      </c>
      <c r="N360" s="419">
        <v>6833</v>
      </c>
      <c r="O360" s="423">
        <v>108</v>
      </c>
      <c r="P360" s="434">
        <v>46347</v>
      </c>
      <c r="Q360" s="391">
        <f t="shared" si="37"/>
        <v>46347</v>
      </c>
      <c r="R360" s="11">
        <f t="shared" si="38"/>
        <v>63.268518518518519</v>
      </c>
      <c r="S360" s="11">
        <f t="shared" si="46"/>
        <v>7815.2999999999993</v>
      </c>
      <c r="T360" s="11">
        <f t="shared" si="28"/>
        <v>0</v>
      </c>
      <c r="U360" s="9" t="e">
        <f t="shared" si="39"/>
        <v>#DIV/0!</v>
      </c>
      <c r="V360" s="11">
        <f t="shared" si="40"/>
        <v>-7815.2999999999993</v>
      </c>
      <c r="W360" s="28">
        <f t="shared" si="47"/>
        <v>129.6</v>
      </c>
      <c r="X360" s="9">
        <f t="shared" si="29"/>
        <v>0</v>
      </c>
      <c r="Y360" s="28">
        <f t="shared" si="42"/>
        <v>-129.6</v>
      </c>
      <c r="Z360" s="9"/>
      <c r="AA360" s="9"/>
      <c r="AB360" s="9"/>
      <c r="AC360" s="375"/>
    </row>
    <row r="361" spans="1:29" ht="13.5">
      <c r="A361" s="10"/>
      <c r="B361" s="9"/>
      <c r="C361" s="376"/>
      <c r="D361" s="9"/>
      <c r="E361" s="9"/>
      <c r="F361" s="9"/>
      <c r="G361" s="9"/>
      <c r="H361" s="13"/>
      <c r="I361" s="9"/>
      <c r="J361" s="9"/>
      <c r="K361" s="386" t="s">
        <v>1786</v>
      </c>
      <c r="L361" s="435">
        <v>45983</v>
      </c>
      <c r="M361" s="388">
        <f t="shared" si="36"/>
        <v>45983</v>
      </c>
      <c r="N361" s="419">
        <v>6512.75</v>
      </c>
      <c r="O361" s="420">
        <v>100</v>
      </c>
      <c r="P361" s="434">
        <v>46348</v>
      </c>
      <c r="Q361" s="391">
        <f t="shared" si="37"/>
        <v>46348</v>
      </c>
      <c r="R361" s="11">
        <f t="shared" si="38"/>
        <v>65.127499999999998</v>
      </c>
      <c r="S361" s="11">
        <f t="shared" si="46"/>
        <v>10491</v>
      </c>
      <c r="T361" s="11">
        <f t="shared" si="28"/>
        <v>0</v>
      </c>
      <c r="U361" s="9" t="e">
        <f t="shared" si="39"/>
        <v>#DIV/0!</v>
      </c>
      <c r="V361" s="11">
        <f t="shared" si="40"/>
        <v>-10491</v>
      </c>
      <c r="W361" s="28">
        <f t="shared" si="47"/>
        <v>120</v>
      </c>
      <c r="X361" s="9">
        <f t="shared" si="29"/>
        <v>0</v>
      </c>
      <c r="Y361" s="28">
        <f t="shared" si="42"/>
        <v>-120</v>
      </c>
      <c r="Z361" s="9"/>
      <c r="AA361" s="9"/>
      <c r="AB361" s="9"/>
      <c r="AC361" s="375"/>
    </row>
    <row r="362" spans="1:29" ht="13.5">
      <c r="A362" s="10"/>
      <c r="B362" s="9"/>
      <c r="C362" s="376"/>
      <c r="D362" s="9"/>
      <c r="E362" s="9"/>
      <c r="F362" s="9"/>
      <c r="G362" s="9"/>
      <c r="H362" s="13"/>
      <c r="I362" s="9"/>
      <c r="J362" s="9"/>
      <c r="K362" s="422" t="s">
        <v>1786</v>
      </c>
      <c r="L362" s="434">
        <v>45984</v>
      </c>
      <c r="M362" s="388">
        <f t="shared" si="36"/>
        <v>45984</v>
      </c>
      <c r="N362" s="419">
        <v>8742.5</v>
      </c>
      <c r="O362" s="423">
        <v>131</v>
      </c>
      <c r="P362" s="434">
        <v>46349</v>
      </c>
      <c r="Q362" s="391">
        <f t="shared" si="37"/>
        <v>46349</v>
      </c>
      <c r="R362" s="11">
        <f t="shared" si="38"/>
        <v>66.736641221374043</v>
      </c>
      <c r="S362" s="11">
        <f t="shared" si="46"/>
        <v>11258.699999999999</v>
      </c>
      <c r="T362" s="11">
        <f t="shared" si="28"/>
        <v>0</v>
      </c>
      <c r="U362" s="9" t="e">
        <f t="shared" si="39"/>
        <v>#DIV/0!</v>
      </c>
      <c r="V362" s="11">
        <f t="shared" si="40"/>
        <v>-11258.699999999999</v>
      </c>
      <c r="W362" s="28">
        <f t="shared" si="47"/>
        <v>157.19999999999999</v>
      </c>
      <c r="X362" s="9">
        <f t="shared" si="29"/>
        <v>0</v>
      </c>
      <c r="Y362" s="28">
        <f t="shared" si="42"/>
        <v>-157.19999999999999</v>
      </c>
      <c r="Z362" s="9"/>
      <c r="AA362" s="9"/>
      <c r="AB362" s="9"/>
      <c r="AC362" s="375"/>
    </row>
    <row r="363" spans="1:29" ht="13.5">
      <c r="A363" s="10"/>
      <c r="B363" s="9"/>
      <c r="C363" s="376"/>
      <c r="D363" s="9"/>
      <c r="E363" s="9"/>
      <c r="F363" s="9"/>
      <c r="G363" s="9"/>
      <c r="H363" s="13"/>
      <c r="I363" s="9"/>
      <c r="J363" s="9"/>
      <c r="K363" s="386" t="s">
        <v>1786</v>
      </c>
      <c r="L363" s="435">
        <v>45985</v>
      </c>
      <c r="M363" s="388">
        <f t="shared" si="36"/>
        <v>45985</v>
      </c>
      <c r="N363" s="419">
        <v>9382.25</v>
      </c>
      <c r="O363" s="420">
        <v>151</v>
      </c>
      <c r="P363" s="434">
        <v>46350</v>
      </c>
      <c r="Q363" s="391">
        <f t="shared" si="37"/>
        <v>46350</v>
      </c>
      <c r="R363" s="11">
        <f t="shared" si="38"/>
        <v>62.134105960264904</v>
      </c>
      <c r="S363" s="11">
        <f t="shared" si="46"/>
        <v>10521.216</v>
      </c>
      <c r="T363" s="11">
        <f t="shared" si="28"/>
        <v>0</v>
      </c>
      <c r="U363" s="9" t="e">
        <f t="shared" si="39"/>
        <v>#DIV/0!</v>
      </c>
      <c r="V363" s="11">
        <f t="shared" si="40"/>
        <v>-10521.216</v>
      </c>
      <c r="W363" s="28">
        <f t="shared" si="47"/>
        <v>181.2</v>
      </c>
      <c r="X363" s="9">
        <f t="shared" si="29"/>
        <v>0</v>
      </c>
      <c r="Y363" s="28">
        <f t="shared" si="42"/>
        <v>-181.2</v>
      </c>
      <c r="Z363" s="9"/>
      <c r="AA363" s="9"/>
      <c r="AB363" s="9"/>
      <c r="AC363" s="375"/>
    </row>
    <row r="364" spans="1:29" ht="13.5">
      <c r="A364" s="10"/>
      <c r="B364" s="9"/>
      <c r="C364" s="376"/>
      <c r="D364" s="9"/>
      <c r="E364" s="9"/>
      <c r="F364" s="9"/>
      <c r="G364" s="9"/>
      <c r="H364" s="13"/>
      <c r="I364" s="9"/>
      <c r="J364" s="9"/>
      <c r="K364" s="422" t="s">
        <v>1786</v>
      </c>
      <c r="L364" s="434">
        <v>45986</v>
      </c>
      <c r="M364" s="388">
        <f t="shared" si="36"/>
        <v>45986</v>
      </c>
      <c r="N364" s="419">
        <v>8767.68</v>
      </c>
      <c r="O364" s="423">
        <v>137</v>
      </c>
      <c r="P364" s="434">
        <v>46351</v>
      </c>
      <c r="Q364" s="391">
        <f t="shared" si="37"/>
        <v>46351</v>
      </c>
      <c r="R364" s="11">
        <f t="shared" si="38"/>
        <v>63.997664233576643</v>
      </c>
      <c r="S364" s="11">
        <f t="shared" si="46"/>
        <v>10055.699999999999</v>
      </c>
      <c r="T364" s="11">
        <f t="shared" si="28"/>
        <v>0</v>
      </c>
      <c r="U364" s="9" t="e">
        <f t="shared" si="39"/>
        <v>#DIV/0!</v>
      </c>
      <c r="V364" s="11">
        <f t="shared" si="40"/>
        <v>-10055.699999999999</v>
      </c>
      <c r="W364" s="28">
        <f t="shared" si="47"/>
        <v>164.4</v>
      </c>
      <c r="X364" s="9">
        <f t="shared" si="29"/>
        <v>0</v>
      </c>
      <c r="Y364" s="28">
        <f t="shared" si="42"/>
        <v>-164.4</v>
      </c>
      <c r="Z364" s="9"/>
      <c r="AA364" s="9"/>
      <c r="AB364" s="9"/>
      <c r="AC364" s="375"/>
    </row>
    <row r="365" spans="1:29" ht="13.5">
      <c r="A365" s="10"/>
      <c r="B365" s="9"/>
      <c r="C365" s="376"/>
      <c r="D365" s="9"/>
      <c r="E365" s="9"/>
      <c r="F365" s="9"/>
      <c r="G365" s="9"/>
      <c r="H365" s="13"/>
      <c r="I365" s="9"/>
      <c r="J365" s="9"/>
      <c r="K365" s="386" t="s">
        <v>1786</v>
      </c>
      <c r="L365" s="435">
        <v>45987</v>
      </c>
      <c r="M365" s="388">
        <f t="shared" si="36"/>
        <v>45987</v>
      </c>
      <c r="N365" s="419">
        <v>8379.75</v>
      </c>
      <c r="O365" s="420">
        <v>130</v>
      </c>
      <c r="P365" s="434">
        <v>46352</v>
      </c>
      <c r="Q365" s="391">
        <f t="shared" si="37"/>
        <v>46352</v>
      </c>
      <c r="R365" s="11">
        <f t="shared" si="38"/>
        <v>64.45961538461539</v>
      </c>
      <c r="S365" s="11">
        <f t="shared" si="46"/>
        <v>11905.5</v>
      </c>
      <c r="T365" s="11">
        <f t="shared" si="28"/>
        <v>0</v>
      </c>
      <c r="U365" s="9" t="e">
        <f t="shared" si="39"/>
        <v>#DIV/0!</v>
      </c>
      <c r="V365" s="11">
        <f t="shared" si="40"/>
        <v>-11905.5</v>
      </c>
      <c r="W365" s="28">
        <f t="shared" si="47"/>
        <v>156</v>
      </c>
      <c r="X365" s="9">
        <f t="shared" si="29"/>
        <v>0</v>
      </c>
      <c r="Y365" s="28">
        <f t="shared" si="42"/>
        <v>-156</v>
      </c>
      <c r="Z365" s="9"/>
      <c r="AA365" s="9"/>
      <c r="AB365" s="9"/>
      <c r="AC365" s="375"/>
    </row>
    <row r="366" spans="1:29" ht="13.5">
      <c r="A366" s="10"/>
      <c r="B366" s="9"/>
      <c r="C366" s="376"/>
      <c r="D366" s="9"/>
      <c r="E366" s="9"/>
      <c r="F366" s="9"/>
      <c r="G366" s="9"/>
      <c r="H366" s="13"/>
      <c r="I366" s="9"/>
      <c r="J366" s="9"/>
      <c r="K366" s="422" t="s">
        <v>1786</v>
      </c>
      <c r="L366" s="434">
        <v>45988</v>
      </c>
      <c r="M366" s="388">
        <f t="shared" si="36"/>
        <v>45988</v>
      </c>
      <c r="N366" s="419">
        <v>9921.25</v>
      </c>
      <c r="O366" s="423">
        <v>157</v>
      </c>
      <c r="P366" s="434">
        <v>46353</v>
      </c>
      <c r="Q366" s="391">
        <f t="shared" si="37"/>
        <v>46353</v>
      </c>
      <c r="R366" s="11">
        <f t="shared" si="38"/>
        <v>63.192675159235669</v>
      </c>
      <c r="S366" s="11">
        <f t="shared" si="46"/>
        <v>10134.9</v>
      </c>
      <c r="T366" s="11">
        <f t="shared" si="28"/>
        <v>0</v>
      </c>
      <c r="U366" s="9" t="e">
        <f t="shared" si="39"/>
        <v>#DIV/0!</v>
      </c>
      <c r="V366" s="11">
        <f t="shared" si="40"/>
        <v>-10134.9</v>
      </c>
      <c r="W366" s="28">
        <f t="shared" si="47"/>
        <v>188.4</v>
      </c>
      <c r="X366" s="9">
        <f t="shared" si="29"/>
        <v>0</v>
      </c>
      <c r="Y366" s="28">
        <f t="shared" si="42"/>
        <v>-188.4</v>
      </c>
      <c r="Z366" s="9"/>
      <c r="AA366" s="9"/>
      <c r="AB366" s="9"/>
      <c r="AC366" s="375"/>
    </row>
    <row r="367" spans="1:29" ht="13.5">
      <c r="A367" s="10"/>
      <c r="B367" s="9"/>
      <c r="C367" s="376"/>
      <c r="D367" s="9"/>
      <c r="E367" s="9"/>
      <c r="F367" s="9"/>
      <c r="G367" s="9"/>
      <c r="H367" s="13"/>
      <c r="I367" s="9"/>
      <c r="J367" s="9"/>
      <c r="K367" s="386" t="s">
        <v>1786</v>
      </c>
      <c r="L367" s="435">
        <v>45989</v>
      </c>
      <c r="M367" s="388">
        <f t="shared" si="36"/>
        <v>45989</v>
      </c>
      <c r="N367" s="419">
        <v>8445.75</v>
      </c>
      <c r="O367" s="420">
        <v>124</v>
      </c>
      <c r="P367" s="434">
        <v>46354</v>
      </c>
      <c r="Q367" s="391">
        <f t="shared" si="37"/>
        <v>46354</v>
      </c>
      <c r="R367" s="11">
        <f t="shared" si="38"/>
        <v>68.110887096774192</v>
      </c>
      <c r="S367" s="11">
        <f t="shared" si="46"/>
        <v>9165.2999999999993</v>
      </c>
      <c r="T367" s="11">
        <f t="shared" si="28"/>
        <v>0</v>
      </c>
      <c r="U367" s="9" t="e">
        <f t="shared" si="39"/>
        <v>#DIV/0!</v>
      </c>
      <c r="V367" s="11">
        <f t="shared" si="40"/>
        <v>-9165.2999999999993</v>
      </c>
      <c r="W367" s="28">
        <f t="shared" si="47"/>
        <v>148.79999999999998</v>
      </c>
      <c r="X367" s="9">
        <f t="shared" si="29"/>
        <v>0</v>
      </c>
      <c r="Y367" s="28">
        <f t="shared" si="42"/>
        <v>-148.79999999999998</v>
      </c>
      <c r="Z367" s="9"/>
      <c r="AA367" s="9"/>
      <c r="AB367" s="9"/>
      <c r="AC367" s="375"/>
    </row>
    <row r="368" spans="1:29" ht="13.5">
      <c r="A368" s="10"/>
      <c r="B368" s="9"/>
      <c r="C368" s="376"/>
      <c r="D368" s="9"/>
      <c r="E368" s="9"/>
      <c r="F368" s="9"/>
      <c r="G368" s="9"/>
      <c r="H368" s="13"/>
      <c r="I368" s="9"/>
      <c r="J368" s="9"/>
      <c r="K368" s="422" t="s">
        <v>1786</v>
      </c>
      <c r="L368" s="434">
        <v>45990</v>
      </c>
      <c r="M368" s="388">
        <f t="shared" si="36"/>
        <v>45990</v>
      </c>
      <c r="N368" s="419">
        <v>7637.75</v>
      </c>
      <c r="O368" s="423">
        <v>127</v>
      </c>
      <c r="P368" s="434">
        <v>46355</v>
      </c>
      <c r="Q368" s="391">
        <f t="shared" si="37"/>
        <v>46355</v>
      </c>
      <c r="R368" s="11">
        <f t="shared" si="38"/>
        <v>60.139763779527556</v>
      </c>
      <c r="S368" s="11">
        <f t="shared" si="46"/>
        <v>11439.6</v>
      </c>
      <c r="T368" s="11">
        <f t="shared" si="28"/>
        <v>0</v>
      </c>
      <c r="U368" s="9" t="e">
        <f t="shared" si="39"/>
        <v>#DIV/0!</v>
      </c>
      <c r="V368" s="11">
        <f t="shared" si="40"/>
        <v>-11439.6</v>
      </c>
      <c r="W368" s="28">
        <f t="shared" si="47"/>
        <v>152.4</v>
      </c>
      <c r="X368" s="9">
        <f t="shared" si="29"/>
        <v>0</v>
      </c>
      <c r="Y368" s="28">
        <f t="shared" si="42"/>
        <v>-152.4</v>
      </c>
      <c r="Z368" s="9"/>
      <c r="AA368" s="9"/>
      <c r="AB368" s="9"/>
      <c r="AC368" s="375"/>
    </row>
    <row r="369" spans="1:29" ht="13.5">
      <c r="A369" s="10"/>
      <c r="B369" s="9"/>
      <c r="C369" s="376"/>
      <c r="D369" s="9"/>
      <c r="E369" s="9"/>
      <c r="F369" s="9"/>
      <c r="G369" s="9"/>
      <c r="H369" s="13"/>
      <c r="I369" s="9"/>
      <c r="J369" s="9"/>
      <c r="K369" s="386" t="s">
        <v>1786</v>
      </c>
      <c r="L369" s="435">
        <v>45991</v>
      </c>
      <c r="M369" s="388">
        <f t="shared" si="36"/>
        <v>45991</v>
      </c>
      <c r="N369" s="419">
        <v>9533</v>
      </c>
      <c r="O369" s="420">
        <v>147</v>
      </c>
      <c r="P369" s="434">
        <v>46356</v>
      </c>
      <c r="Q369" s="391">
        <f t="shared" si="37"/>
        <v>46356</v>
      </c>
      <c r="R369" s="11">
        <f t="shared" si="38"/>
        <v>64.850340136054427</v>
      </c>
      <c r="S369" s="11">
        <f>N371*$Z$1</f>
        <v>12148.199999999999</v>
      </c>
      <c r="T369" s="11">
        <f t="shared" si="28"/>
        <v>0</v>
      </c>
      <c r="U369" s="9" t="e">
        <f t="shared" si="39"/>
        <v>#DIV/0!</v>
      </c>
      <c r="V369" s="11">
        <f t="shared" si="40"/>
        <v>-12148.199999999999</v>
      </c>
      <c r="W369" s="28">
        <f t="shared" si="47"/>
        <v>176.4</v>
      </c>
      <c r="X369" s="9">
        <f t="shared" si="29"/>
        <v>0</v>
      </c>
      <c r="Y369" s="28">
        <f t="shared" si="42"/>
        <v>-176.4</v>
      </c>
      <c r="Z369" s="9"/>
      <c r="AA369" s="9"/>
      <c r="AB369" s="9"/>
      <c r="AC369" s="375"/>
    </row>
    <row r="370" spans="1:29" ht="13.5">
      <c r="A370" s="10"/>
      <c r="B370" s="9"/>
      <c r="C370" s="376"/>
      <c r="D370" s="9"/>
      <c r="E370" s="9"/>
      <c r="F370" s="9"/>
      <c r="G370" s="9"/>
      <c r="H370" s="13"/>
      <c r="I370" s="9"/>
      <c r="J370" s="9"/>
      <c r="K370" s="429" t="s">
        <v>1794</v>
      </c>
      <c r="L370" s="429" t="s">
        <v>1578</v>
      </c>
      <c r="M370" s="430" t="str">
        <f t="shared" si="36"/>
        <v>TOTAL</v>
      </c>
      <c r="N370" s="430">
        <f t="shared" ref="N370:O370" si="48">SUM(N340:N369)</f>
        <v>241480.77000000002</v>
      </c>
      <c r="O370" s="431">
        <f t="shared" si="48"/>
        <v>3781</v>
      </c>
      <c r="P370" s="436" t="s">
        <v>1794</v>
      </c>
      <c r="Q370" s="413" t="str">
        <f t="shared" si="37"/>
        <v>NOVEMBRO</v>
      </c>
      <c r="R370" s="413">
        <f t="shared" si="38"/>
        <v>63.866905580534258</v>
      </c>
      <c r="S370" s="413">
        <f>N370*$Z$1</f>
        <v>289776.924</v>
      </c>
      <c r="T370" s="413">
        <f t="shared" si="28"/>
        <v>0</v>
      </c>
      <c r="U370" s="9" t="e">
        <f t="shared" si="39"/>
        <v>#DIV/0!</v>
      </c>
      <c r="V370" s="413">
        <f t="shared" si="40"/>
        <v>-289776.924</v>
      </c>
      <c r="W370" s="414">
        <f t="shared" si="47"/>
        <v>4537.2</v>
      </c>
      <c r="X370" s="9">
        <f t="shared" si="29"/>
        <v>0</v>
      </c>
      <c r="Y370" s="414">
        <f t="shared" si="42"/>
        <v>-4537.2</v>
      </c>
      <c r="Z370" s="9"/>
      <c r="AA370" s="9"/>
      <c r="AB370" s="9"/>
      <c r="AC370" s="375"/>
    </row>
    <row r="371" spans="1:29" ht="13.5">
      <c r="A371" s="10"/>
      <c r="B371" s="9"/>
      <c r="C371" s="376"/>
      <c r="D371" s="9"/>
      <c r="E371" s="9"/>
      <c r="F371" s="9"/>
      <c r="G371" s="9"/>
      <c r="H371" s="13"/>
      <c r="I371" s="9"/>
      <c r="J371" s="9"/>
      <c r="K371" s="422" t="s">
        <v>1786</v>
      </c>
      <c r="L371" s="387">
        <v>45992</v>
      </c>
      <c r="M371" s="388">
        <f t="shared" si="36"/>
        <v>45992</v>
      </c>
      <c r="N371" s="419">
        <v>10123.5</v>
      </c>
      <c r="O371" s="423">
        <v>155</v>
      </c>
      <c r="P371" s="387">
        <v>46357</v>
      </c>
      <c r="Q371" s="391">
        <f t="shared" si="37"/>
        <v>46357</v>
      </c>
      <c r="R371" s="11">
        <f t="shared" si="38"/>
        <v>65.312903225806451</v>
      </c>
      <c r="S371" s="11">
        <f t="shared" ref="S371:S400" si="49">N372*$Z$1</f>
        <v>9962.4839999999986</v>
      </c>
      <c r="T371" s="11">
        <f t="shared" si="28"/>
        <v>0</v>
      </c>
      <c r="U371" s="9" t="e">
        <f t="shared" si="39"/>
        <v>#DIV/0!</v>
      </c>
      <c r="V371" s="11">
        <f t="shared" si="40"/>
        <v>-9962.4839999999986</v>
      </c>
      <c r="W371" s="28">
        <f t="shared" si="47"/>
        <v>186</v>
      </c>
      <c r="X371" s="9">
        <f t="shared" si="29"/>
        <v>0</v>
      </c>
      <c r="Y371" s="28">
        <f t="shared" si="42"/>
        <v>-186</v>
      </c>
      <c r="Z371" s="9"/>
      <c r="AA371" s="9"/>
      <c r="AB371" s="9"/>
      <c r="AC371" s="375"/>
    </row>
    <row r="372" spans="1:29" ht="13.5">
      <c r="A372" s="10"/>
      <c r="B372" s="9"/>
      <c r="C372" s="376"/>
      <c r="D372" s="9"/>
      <c r="E372" s="9"/>
      <c r="F372" s="9"/>
      <c r="G372" s="9"/>
      <c r="H372" s="13"/>
      <c r="I372" s="9"/>
      <c r="J372" s="9"/>
      <c r="K372" s="386" t="s">
        <v>1786</v>
      </c>
      <c r="L372" s="418">
        <v>45993</v>
      </c>
      <c r="M372" s="388">
        <f t="shared" si="36"/>
        <v>45993</v>
      </c>
      <c r="N372" s="419">
        <v>8302.07</v>
      </c>
      <c r="O372" s="420">
        <v>130</v>
      </c>
      <c r="P372" s="387">
        <v>46358</v>
      </c>
      <c r="Q372" s="391">
        <f t="shared" si="37"/>
        <v>46358</v>
      </c>
      <c r="R372" s="11">
        <f t="shared" si="38"/>
        <v>63.86207692307692</v>
      </c>
      <c r="S372" s="11">
        <f t="shared" si="49"/>
        <v>10877.699999999999</v>
      </c>
      <c r="T372" s="11">
        <f t="shared" si="28"/>
        <v>0</v>
      </c>
      <c r="U372" s="9" t="e">
        <f t="shared" si="39"/>
        <v>#DIV/0!</v>
      </c>
      <c r="V372" s="11">
        <f t="shared" si="40"/>
        <v>-10877.699999999999</v>
      </c>
      <c r="W372" s="28">
        <f t="shared" si="47"/>
        <v>156</v>
      </c>
      <c r="X372" s="9">
        <f t="shared" si="29"/>
        <v>0</v>
      </c>
      <c r="Y372" s="28">
        <f t="shared" si="42"/>
        <v>-156</v>
      </c>
      <c r="Z372" s="9"/>
      <c r="AA372" s="9"/>
      <c r="AB372" s="9"/>
      <c r="AC372" s="375"/>
    </row>
    <row r="373" spans="1:29" ht="13.5">
      <c r="A373" s="10"/>
      <c r="B373" s="9"/>
      <c r="C373" s="376"/>
      <c r="D373" s="9"/>
      <c r="E373" s="9"/>
      <c r="F373" s="9"/>
      <c r="G373" s="9"/>
      <c r="H373" s="13"/>
      <c r="I373" s="9"/>
      <c r="J373" s="9"/>
      <c r="K373" s="422" t="s">
        <v>1786</v>
      </c>
      <c r="L373" s="387">
        <v>45994</v>
      </c>
      <c r="M373" s="388">
        <f t="shared" si="36"/>
        <v>45994</v>
      </c>
      <c r="N373" s="419">
        <v>9064.75</v>
      </c>
      <c r="O373" s="423">
        <v>134</v>
      </c>
      <c r="P373" s="387">
        <v>46359</v>
      </c>
      <c r="Q373" s="391">
        <f t="shared" si="37"/>
        <v>46359</v>
      </c>
      <c r="R373" s="11">
        <f t="shared" si="38"/>
        <v>67.647388059701498</v>
      </c>
      <c r="S373" s="11">
        <f t="shared" si="49"/>
        <v>9701.2199999999993</v>
      </c>
      <c r="T373" s="11">
        <f t="shared" si="28"/>
        <v>0</v>
      </c>
      <c r="U373" s="9" t="e">
        <f t="shared" si="39"/>
        <v>#DIV/0!</v>
      </c>
      <c r="V373" s="11">
        <f t="shared" si="40"/>
        <v>-9701.2199999999993</v>
      </c>
      <c r="W373" s="28">
        <f t="shared" si="47"/>
        <v>160.79999999999998</v>
      </c>
      <c r="X373" s="9">
        <f t="shared" si="29"/>
        <v>0</v>
      </c>
      <c r="Y373" s="28">
        <f t="shared" si="42"/>
        <v>-160.79999999999998</v>
      </c>
      <c r="Z373" s="9"/>
      <c r="AA373" s="9"/>
      <c r="AB373" s="9"/>
      <c r="AC373" s="375"/>
    </row>
    <row r="374" spans="1:29" ht="13.5">
      <c r="A374" s="10"/>
      <c r="B374" s="9"/>
      <c r="C374" s="376"/>
      <c r="D374" s="9"/>
      <c r="E374" s="9"/>
      <c r="F374" s="9"/>
      <c r="G374" s="9"/>
      <c r="H374" s="13"/>
      <c r="I374" s="9"/>
      <c r="J374" s="9"/>
      <c r="K374" s="386" t="s">
        <v>1786</v>
      </c>
      <c r="L374" s="418">
        <v>45995</v>
      </c>
      <c r="M374" s="388">
        <f t="shared" si="36"/>
        <v>45995</v>
      </c>
      <c r="N374" s="419">
        <v>8084.35</v>
      </c>
      <c r="O374" s="420">
        <v>121</v>
      </c>
      <c r="P374" s="387">
        <v>46360</v>
      </c>
      <c r="Q374" s="391">
        <f t="shared" si="37"/>
        <v>46360</v>
      </c>
      <c r="R374" s="11">
        <f t="shared" si="38"/>
        <v>66.812809917355381</v>
      </c>
      <c r="S374" s="11">
        <f t="shared" si="49"/>
        <v>10922.699999999999</v>
      </c>
      <c r="T374" s="11">
        <f t="shared" si="28"/>
        <v>0</v>
      </c>
      <c r="U374" s="9" t="e">
        <f t="shared" si="39"/>
        <v>#DIV/0!</v>
      </c>
      <c r="V374" s="11">
        <f t="shared" si="40"/>
        <v>-10922.699999999999</v>
      </c>
      <c r="W374" s="28">
        <f t="shared" si="47"/>
        <v>145.19999999999999</v>
      </c>
      <c r="X374" s="9">
        <f t="shared" si="29"/>
        <v>0</v>
      </c>
      <c r="Y374" s="28">
        <f t="shared" si="42"/>
        <v>-145.19999999999999</v>
      </c>
      <c r="Z374" s="9"/>
      <c r="AA374" s="9"/>
      <c r="AB374" s="9"/>
      <c r="AC374" s="375"/>
    </row>
    <row r="375" spans="1:29" ht="13.5">
      <c r="A375" s="10"/>
      <c r="B375" s="9"/>
      <c r="C375" s="376"/>
      <c r="D375" s="9"/>
      <c r="E375" s="9"/>
      <c r="F375" s="9"/>
      <c r="G375" s="9"/>
      <c r="H375" s="13"/>
      <c r="I375" s="9"/>
      <c r="J375" s="9"/>
      <c r="K375" s="422" t="s">
        <v>1786</v>
      </c>
      <c r="L375" s="387">
        <v>45996</v>
      </c>
      <c r="M375" s="388">
        <f t="shared" si="36"/>
        <v>45996</v>
      </c>
      <c r="N375" s="419">
        <v>9102.25</v>
      </c>
      <c r="O375" s="423">
        <v>135</v>
      </c>
      <c r="P375" s="387">
        <v>46361</v>
      </c>
      <c r="Q375" s="391">
        <f t="shared" si="37"/>
        <v>46361</v>
      </c>
      <c r="R375" s="11">
        <f t="shared" si="38"/>
        <v>67.42407407407407</v>
      </c>
      <c r="S375" s="11">
        <f t="shared" si="49"/>
        <v>12744.6</v>
      </c>
      <c r="T375" s="11">
        <f t="shared" si="28"/>
        <v>0</v>
      </c>
      <c r="U375" s="9" t="e">
        <f t="shared" si="39"/>
        <v>#DIV/0!</v>
      </c>
      <c r="V375" s="11">
        <f t="shared" si="40"/>
        <v>-12744.6</v>
      </c>
      <c r="W375" s="28">
        <f t="shared" si="47"/>
        <v>162</v>
      </c>
      <c r="X375" s="9">
        <f t="shared" si="29"/>
        <v>0</v>
      </c>
      <c r="Y375" s="28">
        <f t="shared" si="42"/>
        <v>-162</v>
      </c>
      <c r="Z375" s="9"/>
      <c r="AA375" s="9"/>
      <c r="AB375" s="9"/>
      <c r="AC375" s="375"/>
    </row>
    <row r="376" spans="1:29" ht="13.5">
      <c r="A376" s="10"/>
      <c r="B376" s="9"/>
      <c r="C376" s="376"/>
      <c r="D376" s="9"/>
      <c r="E376" s="9"/>
      <c r="F376" s="9"/>
      <c r="G376" s="9"/>
      <c r="H376" s="13"/>
      <c r="I376" s="9"/>
      <c r="J376" s="9"/>
      <c r="K376" s="386" t="s">
        <v>1786</v>
      </c>
      <c r="L376" s="418">
        <v>45997</v>
      </c>
      <c r="M376" s="388">
        <f t="shared" si="36"/>
        <v>45997</v>
      </c>
      <c r="N376" s="419">
        <v>10620.5</v>
      </c>
      <c r="O376" s="420">
        <v>166</v>
      </c>
      <c r="P376" s="387">
        <v>46362</v>
      </c>
      <c r="Q376" s="391">
        <f t="shared" si="37"/>
        <v>46362</v>
      </c>
      <c r="R376" s="11">
        <f t="shared" si="38"/>
        <v>63.9789156626506</v>
      </c>
      <c r="S376" s="11">
        <f t="shared" si="49"/>
        <v>11133</v>
      </c>
      <c r="T376" s="11">
        <f t="shared" si="28"/>
        <v>0</v>
      </c>
      <c r="U376" s="9" t="e">
        <f t="shared" si="39"/>
        <v>#DIV/0!</v>
      </c>
      <c r="V376" s="11">
        <f t="shared" si="40"/>
        <v>-11133</v>
      </c>
      <c r="W376" s="28">
        <f t="shared" si="47"/>
        <v>199.2</v>
      </c>
      <c r="X376" s="9">
        <f t="shared" si="29"/>
        <v>0</v>
      </c>
      <c r="Y376" s="28">
        <f t="shared" si="42"/>
        <v>-199.2</v>
      </c>
      <c r="Z376" s="9"/>
      <c r="AA376" s="9"/>
      <c r="AB376" s="9"/>
      <c r="AC376" s="375"/>
    </row>
    <row r="377" spans="1:29" ht="13.5">
      <c r="A377" s="10"/>
      <c r="B377" s="9"/>
      <c r="C377" s="376"/>
      <c r="D377" s="9"/>
      <c r="E377" s="9"/>
      <c r="F377" s="9"/>
      <c r="G377" s="9"/>
      <c r="H377" s="13"/>
      <c r="I377" s="9"/>
      <c r="J377" s="9"/>
      <c r="K377" s="422" t="s">
        <v>1786</v>
      </c>
      <c r="L377" s="387">
        <v>45998</v>
      </c>
      <c r="M377" s="388">
        <f t="shared" si="36"/>
        <v>45998</v>
      </c>
      <c r="N377" s="419">
        <v>9277.5</v>
      </c>
      <c r="O377" s="423">
        <v>142</v>
      </c>
      <c r="P377" s="387">
        <v>46363</v>
      </c>
      <c r="Q377" s="391">
        <f t="shared" si="37"/>
        <v>46363</v>
      </c>
      <c r="R377" s="11">
        <f t="shared" si="38"/>
        <v>65.33450704225352</v>
      </c>
      <c r="S377" s="11">
        <f t="shared" si="49"/>
        <v>14222.1</v>
      </c>
      <c r="T377" s="11">
        <f t="shared" si="28"/>
        <v>0</v>
      </c>
      <c r="U377" s="9" t="e">
        <f t="shared" si="39"/>
        <v>#DIV/0!</v>
      </c>
      <c r="V377" s="11">
        <f t="shared" si="40"/>
        <v>-14222.1</v>
      </c>
      <c r="W377" s="28">
        <f t="shared" si="47"/>
        <v>170.4</v>
      </c>
      <c r="X377" s="9">
        <f t="shared" si="29"/>
        <v>0</v>
      </c>
      <c r="Y377" s="28">
        <f t="shared" si="42"/>
        <v>-170.4</v>
      </c>
      <c r="Z377" s="9"/>
      <c r="AA377" s="9"/>
      <c r="AB377" s="9"/>
      <c r="AC377" s="375"/>
    </row>
    <row r="378" spans="1:29" ht="13.5">
      <c r="A378" s="10"/>
      <c r="B378" s="9"/>
      <c r="C378" s="376"/>
      <c r="D378" s="9"/>
      <c r="E378" s="9"/>
      <c r="F378" s="9"/>
      <c r="G378" s="9"/>
      <c r="H378" s="13"/>
      <c r="I378" s="9"/>
      <c r="J378" s="9"/>
      <c r="K378" s="386" t="s">
        <v>1786</v>
      </c>
      <c r="L378" s="418">
        <v>45999</v>
      </c>
      <c r="M378" s="388">
        <f t="shared" si="36"/>
        <v>45999</v>
      </c>
      <c r="N378" s="419">
        <v>11851.75</v>
      </c>
      <c r="O378" s="420">
        <v>174</v>
      </c>
      <c r="P378" s="387">
        <v>46364</v>
      </c>
      <c r="Q378" s="391">
        <f t="shared" si="37"/>
        <v>46364</v>
      </c>
      <c r="R378" s="11">
        <f t="shared" si="38"/>
        <v>68.113505747126439</v>
      </c>
      <c r="S378" s="11">
        <f t="shared" si="49"/>
        <v>11427.6</v>
      </c>
      <c r="T378" s="11">
        <f t="shared" si="28"/>
        <v>0</v>
      </c>
      <c r="U378" s="9" t="e">
        <f t="shared" si="39"/>
        <v>#DIV/0!</v>
      </c>
      <c r="V378" s="11">
        <f t="shared" si="40"/>
        <v>-11427.6</v>
      </c>
      <c r="W378" s="28">
        <f t="shared" si="47"/>
        <v>208.79999999999998</v>
      </c>
      <c r="X378" s="9">
        <f t="shared" si="29"/>
        <v>0</v>
      </c>
      <c r="Y378" s="28">
        <f t="shared" si="42"/>
        <v>-208.79999999999998</v>
      </c>
      <c r="Z378" s="9"/>
      <c r="AA378" s="9"/>
      <c r="AB378" s="9"/>
      <c r="AC378" s="375"/>
    </row>
    <row r="379" spans="1:29" ht="13.5">
      <c r="A379" s="10"/>
      <c r="B379" s="9"/>
      <c r="C379" s="376"/>
      <c r="D379" s="9"/>
      <c r="E379" s="9"/>
      <c r="F379" s="9"/>
      <c r="G379" s="9"/>
      <c r="H379" s="13"/>
      <c r="I379" s="9"/>
      <c r="J379" s="9"/>
      <c r="K379" s="422" t="s">
        <v>1786</v>
      </c>
      <c r="L379" s="387">
        <v>46000</v>
      </c>
      <c r="M379" s="388">
        <f t="shared" si="36"/>
        <v>46000</v>
      </c>
      <c r="N379" s="419">
        <v>9523</v>
      </c>
      <c r="O379" s="423">
        <v>147</v>
      </c>
      <c r="P379" s="387">
        <v>46365</v>
      </c>
      <c r="Q379" s="391">
        <f t="shared" si="37"/>
        <v>46365</v>
      </c>
      <c r="R379" s="11">
        <f t="shared" si="38"/>
        <v>64.782312925170075</v>
      </c>
      <c r="S379" s="11">
        <f t="shared" si="49"/>
        <v>8846.6999999999989</v>
      </c>
      <c r="T379" s="11">
        <f t="shared" si="28"/>
        <v>0</v>
      </c>
      <c r="U379" s="9" t="e">
        <f t="shared" si="39"/>
        <v>#DIV/0!</v>
      </c>
      <c r="V379" s="11">
        <f t="shared" si="40"/>
        <v>-8846.6999999999989</v>
      </c>
      <c r="W379" s="28">
        <f t="shared" si="47"/>
        <v>176.4</v>
      </c>
      <c r="X379" s="9">
        <f t="shared" si="29"/>
        <v>0</v>
      </c>
      <c r="Y379" s="28">
        <f t="shared" si="42"/>
        <v>-176.4</v>
      </c>
      <c r="Z379" s="9"/>
      <c r="AA379" s="9"/>
      <c r="AB379" s="9"/>
      <c r="AC379" s="375"/>
    </row>
    <row r="380" spans="1:29" ht="13.5">
      <c r="A380" s="10"/>
      <c r="B380" s="9"/>
      <c r="C380" s="376"/>
      <c r="D380" s="9"/>
      <c r="E380" s="9"/>
      <c r="F380" s="9"/>
      <c r="G380" s="9"/>
      <c r="H380" s="13"/>
      <c r="I380" s="9"/>
      <c r="J380" s="9"/>
      <c r="K380" s="386" t="s">
        <v>1786</v>
      </c>
      <c r="L380" s="435">
        <v>46001</v>
      </c>
      <c r="M380" s="388">
        <f t="shared" si="36"/>
        <v>46001</v>
      </c>
      <c r="N380" s="419">
        <v>7372.25</v>
      </c>
      <c r="O380" s="420">
        <v>119</v>
      </c>
      <c r="P380" s="434">
        <v>46366</v>
      </c>
      <c r="Q380" s="391">
        <f t="shared" si="37"/>
        <v>46366</v>
      </c>
      <c r="R380" s="11">
        <f t="shared" si="38"/>
        <v>61.951680672268907</v>
      </c>
      <c r="S380" s="11">
        <f t="shared" si="49"/>
        <v>11200.679999999998</v>
      </c>
      <c r="T380" s="11">
        <f t="shared" si="28"/>
        <v>0</v>
      </c>
      <c r="U380" s="9" t="e">
        <f t="shared" si="39"/>
        <v>#DIV/0!</v>
      </c>
      <c r="V380" s="11">
        <f t="shared" si="40"/>
        <v>-11200.679999999998</v>
      </c>
      <c r="W380" s="28">
        <f t="shared" si="47"/>
        <v>142.79999999999998</v>
      </c>
      <c r="X380" s="9">
        <f t="shared" si="29"/>
        <v>0</v>
      </c>
      <c r="Y380" s="28">
        <f t="shared" si="42"/>
        <v>-142.79999999999998</v>
      </c>
      <c r="Z380" s="9"/>
      <c r="AA380" s="9"/>
      <c r="AB380" s="9"/>
      <c r="AC380" s="375"/>
    </row>
    <row r="381" spans="1:29" ht="13.5">
      <c r="A381" s="10"/>
      <c r="B381" s="9"/>
      <c r="C381" s="376"/>
      <c r="D381" s="9"/>
      <c r="E381" s="9"/>
      <c r="F381" s="9"/>
      <c r="G381" s="9"/>
      <c r="H381" s="13"/>
      <c r="I381" s="9"/>
      <c r="J381" s="9"/>
      <c r="K381" s="422" t="s">
        <v>1786</v>
      </c>
      <c r="L381" s="434">
        <v>46002</v>
      </c>
      <c r="M381" s="388">
        <f t="shared" si="36"/>
        <v>46002</v>
      </c>
      <c r="N381" s="419">
        <v>9333.9</v>
      </c>
      <c r="O381" s="423">
        <v>141</v>
      </c>
      <c r="P381" s="434">
        <v>46367</v>
      </c>
      <c r="Q381" s="391">
        <f t="shared" si="37"/>
        <v>46367</v>
      </c>
      <c r="R381" s="11">
        <f t="shared" si="38"/>
        <v>66.197872340425533</v>
      </c>
      <c r="S381" s="11">
        <f t="shared" si="49"/>
        <v>11012.699999999999</v>
      </c>
      <c r="T381" s="11">
        <f t="shared" si="28"/>
        <v>0</v>
      </c>
      <c r="U381" s="9" t="e">
        <f t="shared" si="39"/>
        <v>#DIV/0!</v>
      </c>
      <c r="V381" s="11">
        <f t="shared" si="40"/>
        <v>-11012.699999999999</v>
      </c>
      <c r="W381" s="28">
        <f t="shared" si="47"/>
        <v>169.2</v>
      </c>
      <c r="X381" s="9">
        <f t="shared" si="29"/>
        <v>0</v>
      </c>
      <c r="Y381" s="28">
        <f t="shared" si="42"/>
        <v>-169.2</v>
      </c>
      <c r="Z381" s="9"/>
      <c r="AA381" s="9"/>
      <c r="AB381" s="9"/>
      <c r="AC381" s="375"/>
    </row>
    <row r="382" spans="1:29" ht="13.5">
      <c r="A382" s="10"/>
      <c r="B382" s="9"/>
      <c r="C382" s="376"/>
      <c r="D382" s="9"/>
      <c r="E382" s="9"/>
      <c r="F382" s="9"/>
      <c r="G382" s="9"/>
      <c r="H382" s="13"/>
      <c r="I382" s="9"/>
      <c r="J382" s="9"/>
      <c r="K382" s="386" t="s">
        <v>1786</v>
      </c>
      <c r="L382" s="435">
        <v>46003</v>
      </c>
      <c r="M382" s="388">
        <f t="shared" si="36"/>
        <v>46003</v>
      </c>
      <c r="N382" s="419">
        <v>9177.25</v>
      </c>
      <c r="O382" s="420">
        <v>152</v>
      </c>
      <c r="P382" s="434">
        <v>46368</v>
      </c>
      <c r="Q382" s="391">
        <f t="shared" si="37"/>
        <v>46368</v>
      </c>
      <c r="R382" s="11">
        <f t="shared" si="38"/>
        <v>60.376644736842103</v>
      </c>
      <c r="S382" s="11">
        <f t="shared" si="49"/>
        <v>10477.799999999999</v>
      </c>
      <c r="T382" s="11">
        <f t="shared" si="28"/>
        <v>0</v>
      </c>
      <c r="U382" s="9" t="e">
        <f t="shared" si="39"/>
        <v>#DIV/0!</v>
      </c>
      <c r="V382" s="11">
        <f t="shared" si="40"/>
        <v>-10477.799999999999</v>
      </c>
      <c r="W382" s="28">
        <f t="shared" si="47"/>
        <v>182.4</v>
      </c>
      <c r="X382" s="9">
        <f t="shared" si="29"/>
        <v>0</v>
      </c>
      <c r="Y382" s="28">
        <f t="shared" si="42"/>
        <v>-182.4</v>
      </c>
      <c r="Z382" s="9"/>
      <c r="AA382" s="9"/>
      <c r="AB382" s="9"/>
      <c r="AC382" s="375"/>
    </row>
    <row r="383" spans="1:29" ht="13.5">
      <c r="A383" s="10"/>
      <c r="B383" s="9"/>
      <c r="C383" s="376"/>
      <c r="D383" s="9"/>
      <c r="E383" s="9"/>
      <c r="F383" s="9"/>
      <c r="G383" s="9"/>
      <c r="H383" s="13"/>
      <c r="I383" s="9"/>
      <c r="J383" s="9"/>
      <c r="K383" s="422" t="s">
        <v>1786</v>
      </c>
      <c r="L383" s="434">
        <v>46004</v>
      </c>
      <c r="M383" s="388">
        <f t="shared" si="36"/>
        <v>46004</v>
      </c>
      <c r="N383" s="419">
        <v>8731.5</v>
      </c>
      <c r="O383" s="423">
        <v>134</v>
      </c>
      <c r="P383" s="434">
        <v>46369</v>
      </c>
      <c r="Q383" s="391">
        <f t="shared" si="37"/>
        <v>46369</v>
      </c>
      <c r="R383" s="11">
        <f t="shared" si="38"/>
        <v>65.160447761194035</v>
      </c>
      <c r="S383" s="11">
        <f t="shared" si="49"/>
        <v>11739.3</v>
      </c>
      <c r="T383" s="11">
        <f t="shared" si="28"/>
        <v>0</v>
      </c>
      <c r="U383" s="9" t="e">
        <f t="shared" si="39"/>
        <v>#DIV/0!</v>
      </c>
      <c r="V383" s="11">
        <f t="shared" si="40"/>
        <v>-11739.3</v>
      </c>
      <c r="W383" s="28">
        <f t="shared" si="47"/>
        <v>160.79999999999998</v>
      </c>
      <c r="X383" s="9">
        <f t="shared" si="29"/>
        <v>0</v>
      </c>
      <c r="Y383" s="28">
        <f t="shared" si="42"/>
        <v>-160.79999999999998</v>
      </c>
      <c r="Z383" s="9"/>
      <c r="AA383" s="9"/>
      <c r="AB383" s="9"/>
      <c r="AC383" s="375"/>
    </row>
    <row r="384" spans="1:29" ht="13.5">
      <c r="A384" s="10"/>
      <c r="B384" s="9"/>
      <c r="C384" s="376"/>
      <c r="D384" s="9"/>
      <c r="E384" s="9"/>
      <c r="F384" s="9"/>
      <c r="G384" s="9"/>
      <c r="H384" s="13"/>
      <c r="I384" s="9"/>
      <c r="J384" s="9"/>
      <c r="K384" s="386" t="s">
        <v>1786</v>
      </c>
      <c r="L384" s="435">
        <v>46005</v>
      </c>
      <c r="M384" s="388">
        <f t="shared" si="36"/>
        <v>46005</v>
      </c>
      <c r="N384" s="419">
        <v>9782.75</v>
      </c>
      <c r="O384" s="420">
        <v>131</v>
      </c>
      <c r="P384" s="434">
        <v>46370</v>
      </c>
      <c r="Q384" s="391">
        <f t="shared" si="37"/>
        <v>46370</v>
      </c>
      <c r="R384" s="11">
        <f t="shared" si="38"/>
        <v>74.677480916030532</v>
      </c>
      <c r="S384" s="11">
        <f t="shared" si="49"/>
        <v>11453.699999999999</v>
      </c>
      <c r="T384" s="11">
        <f t="shared" si="28"/>
        <v>0</v>
      </c>
      <c r="U384" s="9" t="e">
        <f t="shared" si="39"/>
        <v>#DIV/0!</v>
      </c>
      <c r="V384" s="11">
        <f t="shared" si="40"/>
        <v>-11453.699999999999</v>
      </c>
      <c r="W384" s="28">
        <f t="shared" si="47"/>
        <v>157.19999999999999</v>
      </c>
      <c r="X384" s="9">
        <f t="shared" si="29"/>
        <v>0</v>
      </c>
      <c r="Y384" s="28">
        <f t="shared" si="42"/>
        <v>-157.19999999999999</v>
      </c>
      <c r="Z384" s="9"/>
      <c r="AA384" s="9"/>
      <c r="AB384" s="9"/>
      <c r="AC384" s="375"/>
    </row>
    <row r="385" spans="1:29" ht="13.5">
      <c r="A385" s="10"/>
      <c r="B385" s="9"/>
      <c r="C385" s="376"/>
      <c r="D385" s="9"/>
      <c r="E385" s="9"/>
      <c r="F385" s="9"/>
      <c r="G385" s="9"/>
      <c r="H385" s="13"/>
      <c r="I385" s="9"/>
      <c r="J385" s="9"/>
      <c r="K385" s="422" t="s">
        <v>1786</v>
      </c>
      <c r="L385" s="434">
        <v>46006</v>
      </c>
      <c r="M385" s="388">
        <f t="shared" si="36"/>
        <v>46006</v>
      </c>
      <c r="N385" s="419">
        <v>9544.75</v>
      </c>
      <c r="O385" s="423">
        <v>147</v>
      </c>
      <c r="P385" s="434">
        <v>46371</v>
      </c>
      <c r="Q385" s="391">
        <f t="shared" si="37"/>
        <v>46371</v>
      </c>
      <c r="R385" s="11">
        <f t="shared" si="38"/>
        <v>64.930272108843539</v>
      </c>
      <c r="S385" s="11">
        <f t="shared" si="49"/>
        <v>12903</v>
      </c>
      <c r="T385" s="11">
        <f t="shared" si="28"/>
        <v>0</v>
      </c>
      <c r="U385" s="9" t="e">
        <f t="shared" si="39"/>
        <v>#DIV/0!</v>
      </c>
      <c r="V385" s="11">
        <f t="shared" si="40"/>
        <v>-12903</v>
      </c>
      <c r="W385" s="28">
        <f t="shared" si="47"/>
        <v>176.4</v>
      </c>
      <c r="X385" s="9">
        <f t="shared" si="29"/>
        <v>0</v>
      </c>
      <c r="Y385" s="28">
        <f t="shared" si="42"/>
        <v>-176.4</v>
      </c>
      <c r="Z385" s="9"/>
      <c r="AA385" s="9"/>
      <c r="AB385" s="9"/>
      <c r="AC385" s="375"/>
    </row>
    <row r="386" spans="1:29" ht="13.5">
      <c r="A386" s="10"/>
      <c r="B386" s="9"/>
      <c r="C386" s="376"/>
      <c r="D386" s="9"/>
      <c r="E386" s="9"/>
      <c r="F386" s="9"/>
      <c r="G386" s="9"/>
      <c r="H386" s="13"/>
      <c r="I386" s="9"/>
      <c r="J386" s="9"/>
      <c r="K386" s="386" t="s">
        <v>1786</v>
      </c>
      <c r="L386" s="435">
        <v>46007</v>
      </c>
      <c r="M386" s="388">
        <f t="shared" si="36"/>
        <v>46007</v>
      </c>
      <c r="N386" s="419">
        <v>10752.5</v>
      </c>
      <c r="O386" s="420">
        <v>176</v>
      </c>
      <c r="P386" s="434">
        <v>46372</v>
      </c>
      <c r="Q386" s="391">
        <f t="shared" si="37"/>
        <v>46372</v>
      </c>
      <c r="R386" s="11">
        <f t="shared" si="38"/>
        <v>61.09375</v>
      </c>
      <c r="S386" s="11">
        <f t="shared" si="49"/>
        <v>8336.1</v>
      </c>
      <c r="T386" s="11">
        <f t="shared" si="28"/>
        <v>0</v>
      </c>
      <c r="U386" s="9" t="e">
        <f t="shared" si="39"/>
        <v>#DIV/0!</v>
      </c>
      <c r="V386" s="11">
        <f t="shared" si="40"/>
        <v>-8336.1</v>
      </c>
      <c r="W386" s="28">
        <f t="shared" si="47"/>
        <v>211.2</v>
      </c>
      <c r="X386" s="9">
        <f t="shared" si="29"/>
        <v>0</v>
      </c>
      <c r="Y386" s="28">
        <f t="shared" si="42"/>
        <v>-211.2</v>
      </c>
      <c r="Z386" s="9"/>
      <c r="AA386" s="9"/>
      <c r="AB386" s="9"/>
      <c r="AC386" s="375"/>
    </row>
    <row r="387" spans="1:29" ht="13.5">
      <c r="A387" s="10"/>
      <c r="B387" s="9"/>
      <c r="C387" s="376"/>
      <c r="D387" s="9"/>
      <c r="E387" s="9"/>
      <c r="F387" s="9"/>
      <c r="G387" s="9"/>
      <c r="H387" s="13"/>
      <c r="I387" s="9"/>
      <c r="J387" s="9"/>
      <c r="K387" s="422" t="s">
        <v>1786</v>
      </c>
      <c r="L387" s="434">
        <v>46008</v>
      </c>
      <c r="M387" s="388">
        <f t="shared" si="36"/>
        <v>46008</v>
      </c>
      <c r="N387" s="419">
        <v>6946.75</v>
      </c>
      <c r="O387" s="423">
        <v>113</v>
      </c>
      <c r="P387" s="434">
        <v>46373</v>
      </c>
      <c r="Q387" s="391">
        <f t="shared" si="37"/>
        <v>46373</v>
      </c>
      <c r="R387" s="11">
        <f t="shared" si="38"/>
        <v>61.475663716814161</v>
      </c>
      <c r="S387" s="11">
        <f t="shared" si="49"/>
        <v>11493</v>
      </c>
      <c r="T387" s="11">
        <f t="shared" si="28"/>
        <v>0</v>
      </c>
      <c r="U387" s="9" t="e">
        <f t="shared" si="39"/>
        <v>#DIV/0!</v>
      </c>
      <c r="V387" s="11">
        <f t="shared" si="40"/>
        <v>-11493</v>
      </c>
      <c r="W387" s="28">
        <f t="shared" si="47"/>
        <v>135.6</v>
      </c>
      <c r="X387" s="9">
        <f t="shared" si="29"/>
        <v>0</v>
      </c>
      <c r="Y387" s="28">
        <f t="shared" si="42"/>
        <v>-135.6</v>
      </c>
      <c r="Z387" s="9"/>
      <c r="AA387" s="9"/>
      <c r="AB387" s="9"/>
      <c r="AC387" s="375"/>
    </row>
    <row r="388" spans="1:29" ht="13.5">
      <c r="A388" s="10"/>
      <c r="B388" s="9"/>
      <c r="C388" s="376"/>
      <c r="D388" s="9"/>
      <c r="E388" s="9"/>
      <c r="F388" s="9"/>
      <c r="G388" s="9"/>
      <c r="H388" s="13"/>
      <c r="I388" s="9"/>
      <c r="J388" s="9"/>
      <c r="K388" s="386" t="s">
        <v>1786</v>
      </c>
      <c r="L388" s="435">
        <v>46009</v>
      </c>
      <c r="M388" s="388">
        <f t="shared" si="36"/>
        <v>46009</v>
      </c>
      <c r="N388" s="419">
        <v>9577.5</v>
      </c>
      <c r="O388" s="420">
        <v>151</v>
      </c>
      <c r="P388" s="434">
        <v>46374</v>
      </c>
      <c r="Q388" s="391">
        <f t="shared" si="37"/>
        <v>46374</v>
      </c>
      <c r="R388" s="11">
        <f t="shared" si="38"/>
        <v>63.427152317880797</v>
      </c>
      <c r="S388" s="11">
        <f t="shared" si="49"/>
        <v>12460.5</v>
      </c>
      <c r="T388" s="11">
        <f t="shared" si="28"/>
        <v>0</v>
      </c>
      <c r="U388" s="9" t="e">
        <f t="shared" si="39"/>
        <v>#DIV/0!</v>
      </c>
      <c r="V388" s="11">
        <f t="shared" si="40"/>
        <v>-12460.5</v>
      </c>
      <c r="W388" s="28">
        <f t="shared" si="47"/>
        <v>181.2</v>
      </c>
      <c r="X388" s="9">
        <f t="shared" si="29"/>
        <v>0</v>
      </c>
      <c r="Y388" s="28">
        <f t="shared" si="42"/>
        <v>-181.2</v>
      </c>
      <c r="Z388" s="9"/>
      <c r="AA388" s="9"/>
      <c r="AB388" s="9"/>
      <c r="AC388" s="375"/>
    </row>
    <row r="389" spans="1:29" ht="15">
      <c r="A389" s="10"/>
      <c r="B389" s="9"/>
      <c r="C389" s="376"/>
      <c r="D389" s="9"/>
      <c r="E389" s="9"/>
      <c r="F389" s="9"/>
      <c r="G389" s="9"/>
      <c r="H389" s="13"/>
      <c r="I389" s="9"/>
      <c r="J389" s="9"/>
      <c r="K389" s="422" t="s">
        <v>1786</v>
      </c>
      <c r="L389" s="434">
        <v>46010</v>
      </c>
      <c r="M389" s="388">
        <f t="shared" si="36"/>
        <v>46010</v>
      </c>
      <c r="N389" s="419">
        <v>10383.75</v>
      </c>
      <c r="O389" s="423">
        <v>161</v>
      </c>
      <c r="P389" s="434">
        <v>46375</v>
      </c>
      <c r="Q389" s="391">
        <f t="shared" si="37"/>
        <v>46375</v>
      </c>
      <c r="R389" s="11">
        <f t="shared" si="38"/>
        <v>64.495341614906835</v>
      </c>
      <c r="S389" s="11">
        <f t="shared" si="49"/>
        <v>14009.1</v>
      </c>
      <c r="T389" s="11">
        <f t="shared" si="28"/>
        <v>0</v>
      </c>
      <c r="U389" s="9" t="e">
        <f t="shared" si="39"/>
        <v>#DIV/0!</v>
      </c>
      <c r="V389" s="11">
        <f t="shared" si="40"/>
        <v>-14009.1</v>
      </c>
      <c r="W389" s="28">
        <f t="shared" si="47"/>
        <v>193.2</v>
      </c>
      <c r="X389" s="9">
        <f t="shared" si="29"/>
        <v>0</v>
      </c>
      <c r="Y389" s="28">
        <f t="shared" si="42"/>
        <v>-193.2</v>
      </c>
      <c r="Z389" s="9"/>
      <c r="AA389" s="9"/>
      <c r="AB389" s="9"/>
      <c r="AC389" s="437" t="s">
        <v>1795</v>
      </c>
    </row>
    <row r="390" spans="1:29" ht="15">
      <c r="A390" s="10"/>
      <c r="B390" s="9"/>
      <c r="C390" s="376"/>
      <c r="D390" s="9"/>
      <c r="E390" s="9"/>
      <c r="F390" s="9"/>
      <c r="G390" s="9"/>
      <c r="H390" s="13"/>
      <c r="I390" s="9"/>
      <c r="J390" s="9"/>
      <c r="K390" s="386" t="s">
        <v>1786</v>
      </c>
      <c r="L390" s="435">
        <v>46011</v>
      </c>
      <c r="M390" s="388">
        <f t="shared" si="36"/>
        <v>46011</v>
      </c>
      <c r="N390" s="419">
        <v>11674.25</v>
      </c>
      <c r="O390" s="420">
        <v>198</v>
      </c>
      <c r="P390" s="434">
        <v>46376</v>
      </c>
      <c r="Q390" s="391">
        <f t="shared" si="37"/>
        <v>46376</v>
      </c>
      <c r="R390" s="11">
        <f t="shared" si="38"/>
        <v>58.960858585858588</v>
      </c>
      <c r="S390" s="11">
        <f t="shared" si="49"/>
        <v>13503.9</v>
      </c>
      <c r="T390" s="11">
        <f t="shared" si="28"/>
        <v>0</v>
      </c>
      <c r="U390" s="9" t="e">
        <f t="shared" si="39"/>
        <v>#DIV/0!</v>
      </c>
      <c r="V390" s="11">
        <f t="shared" si="40"/>
        <v>-13503.9</v>
      </c>
      <c r="W390" s="28">
        <f t="shared" si="47"/>
        <v>237.6</v>
      </c>
      <c r="X390" s="9">
        <f t="shared" si="29"/>
        <v>0</v>
      </c>
      <c r="Y390" s="28">
        <f t="shared" si="42"/>
        <v>-237.6</v>
      </c>
      <c r="Z390" s="9"/>
      <c r="AA390" s="9"/>
      <c r="AB390" s="9"/>
      <c r="AC390" s="438" t="s">
        <v>1796</v>
      </c>
    </row>
    <row r="391" spans="1:29" ht="15">
      <c r="A391" s="10"/>
      <c r="B391" s="9"/>
      <c r="C391" s="376"/>
      <c r="D391" s="9"/>
      <c r="E391" s="9"/>
      <c r="F391" s="9"/>
      <c r="G391" s="9"/>
      <c r="H391" s="13"/>
      <c r="I391" s="9"/>
      <c r="J391" s="9"/>
      <c r="K391" s="422" t="s">
        <v>1786</v>
      </c>
      <c r="L391" s="434">
        <v>46012</v>
      </c>
      <c r="M391" s="388">
        <f t="shared" si="36"/>
        <v>46012</v>
      </c>
      <c r="N391" s="419">
        <v>11253.25</v>
      </c>
      <c r="O391" s="423">
        <v>161</v>
      </c>
      <c r="P391" s="434">
        <v>46377</v>
      </c>
      <c r="Q391" s="391">
        <f t="shared" si="37"/>
        <v>46377</v>
      </c>
      <c r="R391" s="11">
        <f t="shared" si="38"/>
        <v>69.895962732919259</v>
      </c>
      <c r="S391" s="11">
        <f t="shared" si="49"/>
        <v>11985</v>
      </c>
      <c r="T391" s="11">
        <f t="shared" si="28"/>
        <v>0</v>
      </c>
      <c r="U391" s="9" t="e">
        <f t="shared" si="39"/>
        <v>#DIV/0!</v>
      </c>
      <c r="V391" s="11">
        <f t="shared" si="40"/>
        <v>-11985</v>
      </c>
      <c r="W391" s="28">
        <f t="shared" si="47"/>
        <v>193.2</v>
      </c>
      <c r="X391" s="9">
        <f t="shared" si="29"/>
        <v>0</v>
      </c>
      <c r="Y391" s="28">
        <f t="shared" si="42"/>
        <v>-193.2</v>
      </c>
      <c r="Z391" s="9"/>
      <c r="AA391" s="9"/>
      <c r="AB391" s="9"/>
      <c r="AC391" s="438" t="s">
        <v>1797</v>
      </c>
    </row>
    <row r="392" spans="1:29" ht="15">
      <c r="A392" s="10"/>
      <c r="B392" s="9"/>
      <c r="C392" s="376"/>
      <c r="D392" s="9"/>
      <c r="E392" s="9"/>
      <c r="F392" s="9"/>
      <c r="G392" s="9"/>
      <c r="H392" s="13"/>
      <c r="I392" s="9"/>
      <c r="J392" s="9"/>
      <c r="K392" s="386" t="s">
        <v>1786</v>
      </c>
      <c r="L392" s="435">
        <v>46013</v>
      </c>
      <c r="M392" s="388">
        <f t="shared" si="36"/>
        <v>46013</v>
      </c>
      <c r="N392" s="419">
        <v>9987.5</v>
      </c>
      <c r="O392" s="420">
        <v>155</v>
      </c>
      <c r="P392" s="434">
        <v>46378</v>
      </c>
      <c r="Q392" s="391">
        <f t="shared" si="37"/>
        <v>46378</v>
      </c>
      <c r="R392" s="11">
        <f t="shared" si="38"/>
        <v>64.435483870967744</v>
      </c>
      <c r="S392" s="11">
        <f t="shared" si="49"/>
        <v>9963.9</v>
      </c>
      <c r="T392" s="11">
        <f t="shared" si="28"/>
        <v>0</v>
      </c>
      <c r="U392" s="9" t="e">
        <f t="shared" si="39"/>
        <v>#DIV/0!</v>
      </c>
      <c r="V392" s="11">
        <f t="shared" si="40"/>
        <v>-9963.9</v>
      </c>
      <c r="W392" s="28">
        <f t="shared" si="47"/>
        <v>186</v>
      </c>
      <c r="X392" s="9">
        <f t="shared" si="29"/>
        <v>0</v>
      </c>
      <c r="Y392" s="28">
        <f t="shared" si="42"/>
        <v>-186</v>
      </c>
      <c r="Z392" s="9"/>
      <c r="AA392" s="9"/>
      <c r="AB392" s="9"/>
      <c r="AC392" s="438">
        <v>146</v>
      </c>
    </row>
    <row r="393" spans="1:29" ht="15">
      <c r="A393" s="10"/>
      <c r="B393" s="9"/>
      <c r="C393" s="376"/>
      <c r="D393" s="9"/>
      <c r="E393" s="9"/>
      <c r="F393" s="9"/>
      <c r="G393" s="9"/>
      <c r="H393" s="13"/>
      <c r="I393" s="9"/>
      <c r="J393" s="9"/>
      <c r="K393" s="422" t="s">
        <v>1786</v>
      </c>
      <c r="L393" s="434">
        <v>46014</v>
      </c>
      <c r="M393" s="388">
        <f t="shared" si="36"/>
        <v>46014</v>
      </c>
      <c r="N393" s="419">
        <v>8303.25</v>
      </c>
      <c r="O393" s="423">
        <v>139</v>
      </c>
      <c r="P393" s="434">
        <v>46379</v>
      </c>
      <c r="Q393" s="391">
        <f t="shared" si="37"/>
        <v>46379</v>
      </c>
      <c r="R393" s="11">
        <f t="shared" si="38"/>
        <v>59.735611510791365</v>
      </c>
      <c r="S393" s="11">
        <f t="shared" si="49"/>
        <v>11840.699999999999</v>
      </c>
      <c r="T393" s="11">
        <f t="shared" si="28"/>
        <v>0</v>
      </c>
      <c r="U393" s="9" t="e">
        <f t="shared" si="39"/>
        <v>#DIV/0!</v>
      </c>
      <c r="V393" s="11">
        <f t="shared" si="40"/>
        <v>-11840.699999999999</v>
      </c>
      <c r="W393" s="28">
        <f t="shared" si="47"/>
        <v>166.79999999999998</v>
      </c>
      <c r="X393" s="9">
        <f t="shared" si="29"/>
        <v>0</v>
      </c>
      <c r="Y393" s="28">
        <f t="shared" si="42"/>
        <v>-166.79999999999998</v>
      </c>
      <c r="Z393" s="9"/>
      <c r="AA393" s="9"/>
      <c r="AB393" s="9"/>
      <c r="AC393" s="438" t="s">
        <v>1798</v>
      </c>
    </row>
    <row r="394" spans="1:29" ht="15">
      <c r="A394" s="10"/>
      <c r="B394" s="9"/>
      <c r="C394" s="376"/>
      <c r="D394" s="9"/>
      <c r="E394" s="9"/>
      <c r="F394" s="9"/>
      <c r="G394" s="9"/>
      <c r="H394" s="13"/>
      <c r="I394" s="9"/>
      <c r="J394" s="9"/>
      <c r="K394" s="386" t="s">
        <v>1786</v>
      </c>
      <c r="L394" s="435">
        <v>46015</v>
      </c>
      <c r="M394" s="388">
        <f t="shared" si="36"/>
        <v>46015</v>
      </c>
      <c r="N394" s="419">
        <v>9867.25</v>
      </c>
      <c r="O394" s="420">
        <v>147</v>
      </c>
      <c r="P394" s="434">
        <v>46380</v>
      </c>
      <c r="Q394" s="391">
        <f t="shared" si="37"/>
        <v>46380</v>
      </c>
      <c r="R394" s="11">
        <f t="shared" si="38"/>
        <v>67.124149659863946</v>
      </c>
      <c r="S394" s="11">
        <f t="shared" si="49"/>
        <v>10049.4</v>
      </c>
      <c r="T394" s="11">
        <f t="shared" si="28"/>
        <v>0</v>
      </c>
      <c r="U394" s="9" t="e">
        <f t="shared" si="39"/>
        <v>#DIV/0!</v>
      </c>
      <c r="V394" s="11">
        <f t="shared" si="40"/>
        <v>-10049.4</v>
      </c>
      <c r="W394" s="28">
        <f t="shared" si="47"/>
        <v>176.4</v>
      </c>
      <c r="X394" s="9">
        <f t="shared" si="29"/>
        <v>0</v>
      </c>
      <c r="Y394" s="28">
        <f t="shared" si="42"/>
        <v>-176.4</v>
      </c>
      <c r="Z394" s="9"/>
      <c r="AA394" s="9"/>
      <c r="AB394" s="9"/>
      <c r="AC394" s="438">
        <v>4367</v>
      </c>
    </row>
    <row r="395" spans="1:29" ht="15">
      <c r="A395" s="10"/>
      <c r="B395" s="9"/>
      <c r="C395" s="376"/>
      <c r="D395" s="9"/>
      <c r="E395" s="9"/>
      <c r="F395" s="9"/>
      <c r="G395" s="9"/>
      <c r="H395" s="13"/>
      <c r="I395" s="9"/>
      <c r="J395" s="9"/>
      <c r="K395" s="422" t="s">
        <v>1786</v>
      </c>
      <c r="L395" s="434">
        <v>46016</v>
      </c>
      <c r="M395" s="388">
        <f t="shared" si="36"/>
        <v>46016</v>
      </c>
      <c r="N395" s="419">
        <v>8374.5</v>
      </c>
      <c r="O395" s="423">
        <v>122</v>
      </c>
      <c r="P395" s="434">
        <v>46381</v>
      </c>
      <c r="Q395" s="391">
        <f t="shared" si="37"/>
        <v>46381</v>
      </c>
      <c r="R395" s="11">
        <f t="shared" si="38"/>
        <v>68.643442622950815</v>
      </c>
      <c r="S395" s="11">
        <f t="shared" si="49"/>
        <v>11104.8</v>
      </c>
      <c r="T395" s="11">
        <f t="shared" si="28"/>
        <v>0</v>
      </c>
      <c r="U395" s="9" t="e">
        <f t="shared" si="39"/>
        <v>#DIV/0!</v>
      </c>
      <c r="V395" s="11">
        <f t="shared" si="40"/>
        <v>-11104.8</v>
      </c>
      <c r="W395" s="28">
        <f t="shared" si="47"/>
        <v>146.4</v>
      </c>
      <c r="X395" s="9">
        <f t="shared" si="29"/>
        <v>0</v>
      </c>
      <c r="Y395" s="28">
        <f t="shared" si="42"/>
        <v>-146.4</v>
      </c>
      <c r="Z395" s="9"/>
      <c r="AA395" s="9"/>
      <c r="AB395" s="9"/>
      <c r="AC395" s="438" t="s">
        <v>1799</v>
      </c>
    </row>
    <row r="396" spans="1:29" ht="15">
      <c r="A396" s="10"/>
      <c r="B396" s="9"/>
      <c r="C396" s="376"/>
      <c r="D396" s="9"/>
      <c r="E396" s="9"/>
      <c r="F396" s="9"/>
      <c r="G396" s="9"/>
      <c r="H396" s="13"/>
      <c r="I396" s="9"/>
      <c r="J396" s="9"/>
      <c r="K396" s="386" t="s">
        <v>1786</v>
      </c>
      <c r="L396" s="435">
        <v>46017</v>
      </c>
      <c r="M396" s="388">
        <f t="shared" si="36"/>
        <v>46017</v>
      </c>
      <c r="N396" s="419">
        <v>9254</v>
      </c>
      <c r="O396" s="420">
        <v>131</v>
      </c>
      <c r="P396" s="434">
        <v>46382</v>
      </c>
      <c r="Q396" s="391">
        <f t="shared" si="37"/>
        <v>46382</v>
      </c>
      <c r="R396" s="11">
        <f t="shared" si="38"/>
        <v>70.641221374045799</v>
      </c>
      <c r="S396" s="11">
        <f t="shared" si="49"/>
        <v>12376.5</v>
      </c>
      <c r="T396" s="11">
        <f t="shared" si="28"/>
        <v>0</v>
      </c>
      <c r="U396" s="9" t="e">
        <f t="shared" si="39"/>
        <v>#DIV/0!</v>
      </c>
      <c r="V396" s="11">
        <f t="shared" si="40"/>
        <v>-12376.5</v>
      </c>
      <c r="W396" s="28">
        <f t="shared" si="47"/>
        <v>157.19999999999999</v>
      </c>
      <c r="X396" s="9">
        <f t="shared" si="29"/>
        <v>0</v>
      </c>
      <c r="Y396" s="28">
        <f t="shared" si="42"/>
        <v>-157.19999999999999</v>
      </c>
      <c r="Z396" s="9"/>
      <c r="AA396" s="9"/>
      <c r="AB396" s="9"/>
      <c r="AC396" s="438" t="s">
        <v>1800</v>
      </c>
    </row>
    <row r="397" spans="1:29" ht="15">
      <c r="A397" s="10"/>
      <c r="B397" s="9"/>
      <c r="C397" s="376"/>
      <c r="D397" s="9"/>
      <c r="E397" s="9"/>
      <c r="F397" s="9"/>
      <c r="G397" s="9"/>
      <c r="H397" s="13"/>
      <c r="I397" s="9"/>
      <c r="J397" s="9"/>
      <c r="K397" s="422" t="s">
        <v>1786</v>
      </c>
      <c r="L397" s="434">
        <v>46018</v>
      </c>
      <c r="M397" s="388">
        <f t="shared" si="36"/>
        <v>46018</v>
      </c>
      <c r="N397" s="419">
        <v>10313.75</v>
      </c>
      <c r="O397" s="423">
        <v>157</v>
      </c>
      <c r="P397" s="434">
        <v>46383</v>
      </c>
      <c r="Q397" s="391">
        <f t="shared" si="37"/>
        <v>46383</v>
      </c>
      <c r="R397" s="11">
        <f t="shared" si="38"/>
        <v>65.692675159235662</v>
      </c>
      <c r="S397" s="11">
        <f t="shared" si="49"/>
        <v>10624.5</v>
      </c>
      <c r="T397" s="11">
        <f t="shared" si="28"/>
        <v>0</v>
      </c>
      <c r="U397" s="9" t="e">
        <f t="shared" si="39"/>
        <v>#DIV/0!</v>
      </c>
      <c r="V397" s="11">
        <f t="shared" si="40"/>
        <v>-10624.5</v>
      </c>
      <c r="W397" s="28">
        <f t="shared" si="47"/>
        <v>188.4</v>
      </c>
      <c r="X397" s="9">
        <f t="shared" si="29"/>
        <v>0</v>
      </c>
      <c r="Y397" s="28">
        <f t="shared" si="42"/>
        <v>-188.4</v>
      </c>
      <c r="Z397" s="9"/>
      <c r="AA397" s="9"/>
      <c r="AB397" s="9"/>
      <c r="AC397" s="438" t="s">
        <v>1801</v>
      </c>
    </row>
    <row r="398" spans="1:29" ht="15">
      <c r="A398" s="10"/>
      <c r="B398" s="9"/>
      <c r="C398" s="376"/>
      <c r="D398" s="9"/>
      <c r="E398" s="9"/>
      <c r="F398" s="9"/>
      <c r="G398" s="9"/>
      <c r="H398" s="13"/>
      <c r="I398" s="9"/>
      <c r="J398" s="9"/>
      <c r="K398" s="386" t="s">
        <v>1786</v>
      </c>
      <c r="L398" s="435">
        <v>46019</v>
      </c>
      <c r="M398" s="388">
        <f t="shared" si="36"/>
        <v>46019</v>
      </c>
      <c r="N398" s="419">
        <v>8853.75</v>
      </c>
      <c r="O398" s="420">
        <v>132</v>
      </c>
      <c r="P398" s="434">
        <v>46384</v>
      </c>
      <c r="Q398" s="391">
        <f t="shared" si="37"/>
        <v>46384</v>
      </c>
      <c r="R398" s="11">
        <f t="shared" si="38"/>
        <v>67.07386363636364</v>
      </c>
      <c r="S398" s="11">
        <f t="shared" si="49"/>
        <v>10742.699999999999</v>
      </c>
      <c r="T398" s="11">
        <f t="shared" si="28"/>
        <v>0</v>
      </c>
      <c r="U398" s="9" t="e">
        <f t="shared" si="39"/>
        <v>#DIV/0!</v>
      </c>
      <c r="V398" s="11">
        <f t="shared" si="40"/>
        <v>-10742.699999999999</v>
      </c>
      <c r="W398" s="28">
        <f t="shared" si="47"/>
        <v>158.4</v>
      </c>
      <c r="X398" s="9">
        <f t="shared" si="29"/>
        <v>0</v>
      </c>
      <c r="Y398" s="28">
        <f t="shared" si="42"/>
        <v>-158.4</v>
      </c>
      <c r="Z398" s="9"/>
      <c r="AA398" s="9"/>
      <c r="AB398" s="9"/>
      <c r="AC398" s="438" t="s">
        <v>1802</v>
      </c>
    </row>
    <row r="399" spans="1:29" ht="15">
      <c r="A399" s="10"/>
      <c r="B399" s="9"/>
      <c r="C399" s="376"/>
      <c r="D399" s="9"/>
      <c r="E399" s="9"/>
      <c r="F399" s="9"/>
      <c r="G399" s="9"/>
      <c r="H399" s="13"/>
      <c r="I399" s="9"/>
      <c r="J399" s="9"/>
      <c r="K399" s="422" t="s">
        <v>1786</v>
      </c>
      <c r="L399" s="434">
        <v>46020</v>
      </c>
      <c r="M399" s="388">
        <f t="shared" si="36"/>
        <v>46020</v>
      </c>
      <c r="N399" s="419">
        <v>8952.25</v>
      </c>
      <c r="O399" s="423">
        <v>136</v>
      </c>
      <c r="P399" s="434">
        <v>46385</v>
      </c>
      <c r="Q399" s="391">
        <f t="shared" si="37"/>
        <v>46385</v>
      </c>
      <c r="R399" s="11">
        <f t="shared" si="38"/>
        <v>65.825367647058826</v>
      </c>
      <c r="S399" s="11">
        <f t="shared" si="49"/>
        <v>14242.8</v>
      </c>
      <c r="T399" s="11">
        <f t="shared" si="28"/>
        <v>0</v>
      </c>
      <c r="U399" s="9" t="e">
        <f t="shared" si="39"/>
        <v>#DIV/0!</v>
      </c>
      <c r="V399" s="11">
        <f t="shared" si="40"/>
        <v>-14242.8</v>
      </c>
      <c r="W399" s="28">
        <f t="shared" si="47"/>
        <v>163.19999999999999</v>
      </c>
      <c r="X399" s="9">
        <f t="shared" si="29"/>
        <v>0</v>
      </c>
      <c r="Y399" s="28">
        <f t="shared" si="42"/>
        <v>-163.19999999999999</v>
      </c>
      <c r="Z399" s="9"/>
      <c r="AA399" s="9"/>
      <c r="AB399" s="9"/>
      <c r="AC399" s="438" t="s">
        <v>1803</v>
      </c>
    </row>
    <row r="400" spans="1:29" ht="15">
      <c r="A400" s="10"/>
      <c r="B400" s="9"/>
      <c r="C400" s="376"/>
      <c r="D400" s="9"/>
      <c r="E400" s="9"/>
      <c r="F400" s="9"/>
      <c r="G400" s="9"/>
      <c r="H400" s="13"/>
      <c r="I400" s="9"/>
      <c r="J400" s="9"/>
      <c r="K400" s="386" t="s">
        <v>1786</v>
      </c>
      <c r="L400" s="435">
        <v>46021</v>
      </c>
      <c r="M400" s="388">
        <f t="shared" si="36"/>
        <v>46021</v>
      </c>
      <c r="N400" s="419">
        <v>11869</v>
      </c>
      <c r="O400" s="420">
        <v>166</v>
      </c>
      <c r="P400" s="434">
        <v>46386</v>
      </c>
      <c r="Q400" s="391">
        <f t="shared" si="37"/>
        <v>46386</v>
      </c>
      <c r="R400" s="11">
        <f t="shared" si="38"/>
        <v>71.5</v>
      </c>
      <c r="S400" s="11">
        <f t="shared" si="49"/>
        <v>7455</v>
      </c>
      <c r="T400" s="11">
        <f t="shared" si="28"/>
        <v>0</v>
      </c>
      <c r="U400" s="9" t="e">
        <f t="shared" si="39"/>
        <v>#DIV/0!</v>
      </c>
      <c r="V400" s="11">
        <f t="shared" si="40"/>
        <v>-7455</v>
      </c>
      <c r="W400" s="28">
        <f t="shared" si="47"/>
        <v>199.2</v>
      </c>
      <c r="X400" s="9">
        <f t="shared" si="29"/>
        <v>0</v>
      </c>
      <c r="Y400" s="28">
        <f t="shared" si="42"/>
        <v>-199.2</v>
      </c>
      <c r="Z400" s="9"/>
      <c r="AA400" s="9"/>
      <c r="AB400" s="9"/>
      <c r="AC400" s="439" t="s">
        <v>1804</v>
      </c>
    </row>
    <row r="401" spans="1:29" ht="15">
      <c r="A401" s="10"/>
      <c r="B401" s="9"/>
      <c r="C401" s="376"/>
      <c r="D401" s="9"/>
      <c r="E401" s="9"/>
      <c r="F401" s="9"/>
      <c r="G401" s="9"/>
      <c r="H401" s="13"/>
      <c r="I401" s="9"/>
      <c r="J401" s="9"/>
      <c r="K401" s="422" t="s">
        <v>1786</v>
      </c>
      <c r="L401" s="434">
        <v>46022</v>
      </c>
      <c r="M401" s="388">
        <f t="shared" si="36"/>
        <v>46022</v>
      </c>
      <c r="N401" s="419">
        <v>6212.5</v>
      </c>
      <c r="O401" s="423">
        <v>101</v>
      </c>
      <c r="P401" s="434">
        <v>46387</v>
      </c>
      <c r="Q401" s="391">
        <f t="shared" si="37"/>
        <v>46387</v>
      </c>
      <c r="R401" s="11">
        <f t="shared" si="38"/>
        <v>61.509900990099013</v>
      </c>
      <c r="S401" s="11">
        <f>N395*$Z$1</f>
        <v>10049.4</v>
      </c>
      <c r="T401" s="11">
        <f t="shared" si="28"/>
        <v>0</v>
      </c>
      <c r="U401" s="9" t="e">
        <f t="shared" si="39"/>
        <v>#DIV/0!</v>
      </c>
      <c r="V401" s="11">
        <f t="shared" si="40"/>
        <v>-10049.4</v>
      </c>
      <c r="W401" s="28">
        <f t="shared" si="47"/>
        <v>121.19999999999999</v>
      </c>
      <c r="X401" s="9">
        <f t="shared" si="29"/>
        <v>0</v>
      </c>
      <c r="Y401" s="28">
        <f t="shared" si="42"/>
        <v>-121.19999999999999</v>
      </c>
      <c r="Z401" s="9"/>
      <c r="AA401" s="9"/>
      <c r="AB401" s="9"/>
      <c r="AC401" s="438" t="s">
        <v>1805</v>
      </c>
    </row>
    <row r="402" spans="1:29" ht="15">
      <c r="A402" s="10"/>
      <c r="B402" s="9"/>
      <c r="C402" s="376"/>
      <c r="D402" s="9"/>
      <c r="E402" s="9"/>
      <c r="F402" s="9"/>
      <c r="G402" s="9"/>
      <c r="H402" s="13"/>
      <c r="I402" s="9"/>
      <c r="J402" s="9"/>
      <c r="K402" s="440" t="s">
        <v>1806</v>
      </c>
      <c r="L402" s="441" t="s">
        <v>1578</v>
      </c>
      <c r="M402" s="430" t="str">
        <f t="shared" si="36"/>
        <v>TOTAL</v>
      </c>
      <c r="N402" s="430">
        <f t="shared" ref="N402:O402" si="50">SUM(N371:N401)</f>
        <v>292467.82</v>
      </c>
      <c r="O402" s="431">
        <f t="shared" si="50"/>
        <v>4474</v>
      </c>
      <c r="P402" s="404" t="s">
        <v>1806</v>
      </c>
      <c r="Q402" s="413" t="str">
        <f t="shared" si="37"/>
        <v>DEZEMBRO</v>
      </c>
      <c r="R402" s="413">
        <f t="shared" si="38"/>
        <v>65.370545373267774</v>
      </c>
      <c r="S402" s="413">
        <f t="shared" ref="S402:S403" si="51">N402*$Z$1</f>
        <v>350961.38400000002</v>
      </c>
      <c r="T402" s="413">
        <f t="shared" si="28"/>
        <v>0</v>
      </c>
      <c r="U402" s="442" t="e">
        <f t="shared" si="39"/>
        <v>#DIV/0!</v>
      </c>
      <c r="V402" s="413">
        <f>T401-S402</f>
        <v>-350961.38400000002</v>
      </c>
      <c r="W402" s="414">
        <f t="shared" si="47"/>
        <v>5368.8</v>
      </c>
      <c r="X402" s="9">
        <f t="shared" si="29"/>
        <v>0</v>
      </c>
      <c r="Y402" s="414">
        <f t="shared" si="42"/>
        <v>-5368.8</v>
      </c>
      <c r="Z402" s="9"/>
      <c r="AA402" s="9"/>
      <c r="AB402" s="9"/>
      <c r="AC402" s="438" t="s">
        <v>1807</v>
      </c>
    </row>
    <row r="403" spans="1:29" ht="15">
      <c r="A403" s="10"/>
      <c r="B403" s="9"/>
      <c r="C403" s="376"/>
      <c r="D403" s="9"/>
      <c r="E403" s="9"/>
      <c r="F403" s="9"/>
      <c r="G403" s="9"/>
      <c r="H403" s="13"/>
      <c r="I403" s="9"/>
      <c r="J403" s="9"/>
      <c r="K403" s="443" t="s">
        <v>1808</v>
      </c>
      <c r="L403" s="444">
        <v>2025</v>
      </c>
      <c r="M403" s="445"/>
      <c r="N403" s="445">
        <f t="shared" ref="N403:O403" si="52">SUM(N58,N87,N119,N164,N150,N182,N213,N245,N276,N307,N339,N370,N402)</f>
        <v>3338747.0200000014</v>
      </c>
      <c r="O403" s="446">
        <f t="shared" si="52"/>
        <v>52931</v>
      </c>
      <c r="P403" s="447">
        <v>2026</v>
      </c>
      <c r="Q403" s="447"/>
      <c r="R403" s="448">
        <f t="shared" si="38"/>
        <v>63.077346356577458</v>
      </c>
      <c r="S403" s="448">
        <f t="shared" si="51"/>
        <v>4006496.4240000015</v>
      </c>
      <c r="T403" s="448">
        <f t="shared" si="28"/>
        <v>0</v>
      </c>
      <c r="U403" s="449" t="e">
        <f t="shared" si="39"/>
        <v>#DIV/0!</v>
      </c>
      <c r="V403" s="450" t="e">
        <f>T403-#REF!</f>
        <v>#REF!</v>
      </c>
      <c r="W403" s="451">
        <f t="shared" si="47"/>
        <v>63517.2</v>
      </c>
      <c r="X403" s="9">
        <f t="shared" si="29"/>
        <v>0</v>
      </c>
      <c r="Y403" s="451">
        <f t="shared" si="42"/>
        <v>-63517.2</v>
      </c>
      <c r="Z403" s="9"/>
      <c r="AA403" s="9"/>
      <c r="AB403" s="9"/>
      <c r="AC403" s="452"/>
    </row>
  </sheetData>
  <mergeCells count="1">
    <mergeCell ref="K3:Z25"/>
  </mergeCells>
  <dataValidations count="3">
    <dataValidation type="list" allowBlank="1" showErrorMessage="1" sqref="K2:K3 K26:K403" xr:uid="{00000000-0002-0000-0900-000000000000}">
      <formula1>"UNIDADE,AEROPORTO GUARULHOS,JANEIRO,FEVEREIRO,MARÇO,ABRIL,MAIO,JUNHO,JULHO,AGOSTO,SETEMBRO,OUTUBRO,NOVEMBRO,DEZEMBRO,ANUAL"</formula1>
    </dataValidation>
    <dataValidation type="list" allowBlank="1" showErrorMessage="1" sqref="B2:B403" xr:uid="{00000000-0002-0000-0900-000001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403" xr:uid="{00000000-0002-0000-0900-000002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L10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22.42578125" customWidth="1"/>
    <col min="3" max="3" width="1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6.5703125" customWidth="1"/>
    <col min="9" max="9" width="14" customWidth="1"/>
    <col min="10" max="10" width="95.28515625" customWidth="1"/>
    <col min="11" max="11" width="19" customWidth="1"/>
    <col min="12" max="12" width="10.140625" customWidth="1"/>
    <col min="13" max="13" width="12.28515625" customWidth="1"/>
    <col min="14" max="14" width="14.140625" hidden="1" customWidth="1"/>
    <col min="15" max="15" width="14.42578125" customWidth="1"/>
    <col min="16" max="16" width="5.5703125" customWidth="1"/>
    <col min="17" max="17" width="9.42578125" customWidth="1"/>
    <col min="18" max="18" width="10.140625" customWidth="1"/>
    <col min="19" max="19" width="12.28515625" customWidth="1"/>
    <col min="20" max="21" width="13.7109375" customWidth="1"/>
    <col min="22" max="22" width="10.28515625" customWidth="1"/>
    <col min="23" max="23" width="13.7109375" customWidth="1"/>
    <col min="24" max="24" width="11.140625" customWidth="1"/>
    <col min="25" max="25" width="10.7109375" customWidth="1"/>
    <col min="26" max="26" width="6.28515625" customWidth="1"/>
    <col min="27" max="27" width="4.42578125" customWidth="1"/>
  </cols>
  <sheetData>
    <row r="1" spans="1:38" ht="25.5">
      <c r="A1" s="1" t="s">
        <v>0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453" t="s">
        <v>1598</v>
      </c>
      <c r="K1" s="454" t="s">
        <v>1580</v>
      </c>
      <c r="L1" s="455" t="s">
        <v>0</v>
      </c>
      <c r="M1" s="456" t="s">
        <v>1581</v>
      </c>
      <c r="N1" s="457" t="s">
        <v>1809</v>
      </c>
      <c r="O1" s="457" t="s">
        <v>1583</v>
      </c>
      <c r="P1" s="458" t="s">
        <v>1577</v>
      </c>
      <c r="Q1" s="454" t="s">
        <v>1579</v>
      </c>
      <c r="R1" s="459" t="s">
        <v>0</v>
      </c>
      <c r="S1" s="456" t="s">
        <v>1581</v>
      </c>
      <c r="T1" s="454" t="s">
        <v>1604</v>
      </c>
      <c r="U1" s="460" t="s">
        <v>1585</v>
      </c>
      <c r="V1" s="461" t="s">
        <v>1579</v>
      </c>
      <c r="W1" s="461" t="s">
        <v>1586</v>
      </c>
      <c r="X1" s="454" t="s">
        <v>1605</v>
      </c>
      <c r="Y1" s="454" t="s">
        <v>1585</v>
      </c>
      <c r="Z1" s="462" t="s">
        <v>1588</v>
      </c>
      <c r="AA1" s="463">
        <v>1.1000000000000001</v>
      </c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</row>
    <row r="2" spans="1:38" ht="15.75" hidden="1" customHeight="1">
      <c r="A2" s="10">
        <v>46003</v>
      </c>
      <c r="B2" s="9" t="s">
        <v>45</v>
      </c>
      <c r="C2" s="11">
        <v>11038.76</v>
      </c>
      <c r="D2" s="9">
        <v>98</v>
      </c>
      <c r="E2" s="76">
        <v>47.14</v>
      </c>
      <c r="F2" s="9">
        <v>49</v>
      </c>
      <c r="G2" s="9">
        <v>19.5</v>
      </c>
      <c r="H2" s="13">
        <v>0.3256</v>
      </c>
      <c r="I2" s="9" t="s">
        <v>11</v>
      </c>
      <c r="J2" s="9" t="s">
        <v>1810</v>
      </c>
      <c r="K2" s="465"/>
      <c r="L2" s="466"/>
      <c r="M2" s="467"/>
      <c r="N2" s="216"/>
      <c r="O2" s="216"/>
      <c r="P2" s="468"/>
      <c r="Q2" s="465"/>
      <c r="R2" s="216"/>
      <c r="S2" s="469"/>
      <c r="T2" s="216"/>
      <c r="U2" s="470"/>
      <c r="V2" s="216"/>
      <c r="W2" s="216"/>
      <c r="X2" s="216"/>
      <c r="Y2" s="216"/>
      <c r="Z2" s="216"/>
      <c r="AA2" s="471" t="s">
        <v>1599</v>
      </c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</row>
    <row r="3" spans="1:38" ht="15.75" hidden="1" customHeight="1">
      <c r="A3" s="10">
        <v>46003</v>
      </c>
      <c r="B3" s="9" t="s">
        <v>45</v>
      </c>
      <c r="C3" s="11">
        <v>11038.76</v>
      </c>
      <c r="D3" s="9">
        <v>98</v>
      </c>
      <c r="E3" s="76">
        <v>47.14</v>
      </c>
      <c r="F3" s="9">
        <v>49</v>
      </c>
      <c r="G3" s="9">
        <v>19.5</v>
      </c>
      <c r="H3" s="13">
        <v>0.3256</v>
      </c>
      <c r="I3" s="9" t="s">
        <v>11</v>
      </c>
      <c r="J3" s="9" t="s">
        <v>1811</v>
      </c>
      <c r="K3" s="216"/>
      <c r="L3" s="472"/>
      <c r="M3" s="473"/>
      <c r="N3" s="216"/>
      <c r="O3" s="216"/>
      <c r="P3" s="216"/>
      <c r="Q3" s="375"/>
      <c r="R3" s="474"/>
      <c r="S3" s="469"/>
      <c r="T3" s="216"/>
      <c r="U3" s="470"/>
      <c r="V3" s="375"/>
      <c r="W3" s="216"/>
      <c r="X3" s="216"/>
      <c r="Y3" s="216"/>
      <c r="Z3" s="475"/>
      <c r="AA3" s="476"/>
      <c r="AB3" s="464"/>
      <c r="AC3" s="464"/>
      <c r="AD3" s="464"/>
      <c r="AE3" s="464"/>
      <c r="AF3" s="464"/>
      <c r="AG3" s="464"/>
      <c r="AH3" s="464"/>
      <c r="AI3" s="464"/>
      <c r="AJ3" s="464"/>
      <c r="AK3" s="464"/>
      <c r="AL3" s="464"/>
    </row>
    <row r="4" spans="1:38" ht="15" hidden="1">
      <c r="A4" s="10">
        <v>46004</v>
      </c>
      <c r="B4" s="9" t="s">
        <v>45</v>
      </c>
      <c r="C4" s="11">
        <v>9951.82</v>
      </c>
      <c r="D4" s="9">
        <v>102</v>
      </c>
      <c r="E4" s="76">
        <v>35.450000000000003</v>
      </c>
      <c r="F4" s="9">
        <v>29</v>
      </c>
      <c r="G4" s="9">
        <v>17.2</v>
      </c>
      <c r="H4" s="13">
        <v>0.25629999999999997</v>
      </c>
      <c r="I4" s="9" t="s">
        <v>11</v>
      </c>
      <c r="J4" s="9" t="s">
        <v>1812</v>
      </c>
      <c r="K4" s="216"/>
      <c r="L4" s="472"/>
      <c r="M4" s="473"/>
      <c r="N4" s="216"/>
      <c r="O4" s="216"/>
      <c r="P4" s="216"/>
      <c r="Q4" s="375"/>
      <c r="R4" s="474"/>
      <c r="S4" s="469"/>
      <c r="T4" s="216"/>
      <c r="U4" s="470"/>
      <c r="V4" s="375"/>
      <c r="W4" s="216"/>
      <c r="X4" s="216"/>
      <c r="Y4" s="216"/>
      <c r="Z4" s="475"/>
      <c r="AA4" s="476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</row>
    <row r="5" spans="1:38" ht="15" hidden="1">
      <c r="A5" s="10">
        <v>46005</v>
      </c>
      <c r="B5" s="9" t="s">
        <v>45</v>
      </c>
      <c r="C5" s="11">
        <v>7274.2</v>
      </c>
      <c r="D5" s="9">
        <v>75</v>
      </c>
      <c r="E5" s="76">
        <v>31.3</v>
      </c>
      <c r="F5" s="9">
        <v>14</v>
      </c>
      <c r="G5" s="9">
        <v>14</v>
      </c>
      <c r="H5" s="13">
        <v>0.27729999999999999</v>
      </c>
      <c r="I5" s="9" t="s">
        <v>11</v>
      </c>
      <c r="J5" s="9" t="s">
        <v>1813</v>
      </c>
      <c r="K5" s="477"/>
      <c r="L5" s="478"/>
      <c r="M5" s="479"/>
      <c r="N5" s="477"/>
      <c r="O5" s="477"/>
      <c r="P5" s="477"/>
      <c r="Q5" s="480"/>
      <c r="R5" s="481"/>
      <c r="S5" s="482"/>
      <c r="T5" s="477"/>
      <c r="U5" s="483"/>
      <c r="V5" s="480"/>
      <c r="W5" s="477"/>
      <c r="X5" s="477"/>
      <c r="Y5" s="477"/>
      <c r="Z5" s="48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</row>
    <row r="6" spans="1:38" ht="15" hidden="1">
      <c r="A6" s="10">
        <v>46006</v>
      </c>
      <c r="B6" s="9" t="s">
        <v>45</v>
      </c>
      <c r="C6" s="11">
        <v>5003.8</v>
      </c>
      <c r="D6" s="9">
        <v>51</v>
      </c>
      <c r="E6" s="76">
        <v>30.89</v>
      </c>
      <c r="F6" s="9">
        <v>6</v>
      </c>
      <c r="G6" s="9">
        <v>14</v>
      </c>
      <c r="H6" s="13">
        <v>0.23069999999999999</v>
      </c>
      <c r="I6" s="9" t="s">
        <v>11</v>
      </c>
      <c r="J6" s="9" t="s">
        <v>1814</v>
      </c>
      <c r="K6" s="79"/>
      <c r="L6" s="485"/>
      <c r="M6" s="486"/>
      <c r="N6" s="79"/>
      <c r="O6" s="79"/>
      <c r="P6" s="79"/>
      <c r="Q6" s="30"/>
      <c r="R6" s="487"/>
      <c r="S6" s="488"/>
      <c r="T6" s="79"/>
      <c r="U6" s="489"/>
      <c r="V6" s="30"/>
      <c r="W6" s="79"/>
      <c r="X6" s="79"/>
      <c r="Y6" s="79"/>
      <c r="Z6" s="490"/>
      <c r="AA6" s="464"/>
      <c r="AB6" s="464"/>
      <c r="AC6" s="464"/>
      <c r="AD6" s="464"/>
      <c r="AE6" s="464"/>
      <c r="AF6" s="464"/>
      <c r="AG6" s="464"/>
      <c r="AH6" s="464"/>
      <c r="AI6" s="464"/>
      <c r="AJ6" s="464"/>
      <c r="AK6" s="464"/>
      <c r="AL6" s="464"/>
    </row>
    <row r="7" spans="1:38" ht="15" hidden="1">
      <c r="A7" s="10">
        <v>46007</v>
      </c>
      <c r="B7" s="9" t="s">
        <v>45</v>
      </c>
      <c r="C7" s="11">
        <v>4609.93</v>
      </c>
      <c r="D7" s="9">
        <v>44</v>
      </c>
      <c r="E7" s="76">
        <v>31.16</v>
      </c>
      <c r="F7" s="9">
        <v>3</v>
      </c>
      <c r="G7" s="9">
        <v>12.6</v>
      </c>
      <c r="H7" s="13">
        <v>0.29830000000000001</v>
      </c>
      <c r="I7" s="9" t="s">
        <v>11</v>
      </c>
      <c r="J7" s="9"/>
      <c r="K7" s="477"/>
      <c r="L7" s="478"/>
      <c r="M7" s="479"/>
      <c r="N7" s="477"/>
      <c r="O7" s="477"/>
      <c r="P7" s="477"/>
      <c r="Q7" s="480"/>
      <c r="R7" s="481"/>
      <c r="S7" s="482"/>
      <c r="T7" s="477"/>
      <c r="U7" s="483"/>
      <c r="V7" s="480"/>
      <c r="W7" s="477"/>
      <c r="X7" s="477"/>
      <c r="Y7" s="477"/>
      <c r="Z7" s="48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</row>
    <row r="8" spans="1:38" ht="15" hidden="1">
      <c r="A8" s="54">
        <v>46008</v>
      </c>
      <c r="B8" s="9" t="s">
        <v>45</v>
      </c>
      <c r="C8" s="11">
        <v>5313.45</v>
      </c>
      <c r="D8" s="9">
        <v>53</v>
      </c>
      <c r="E8" s="76">
        <v>33.24</v>
      </c>
      <c r="F8" s="9">
        <v>15</v>
      </c>
      <c r="G8" s="9">
        <v>14.33</v>
      </c>
      <c r="H8" s="13">
        <v>0.30070000000000002</v>
      </c>
      <c r="I8" s="9" t="s">
        <v>11</v>
      </c>
      <c r="J8" s="9" t="s">
        <v>1815</v>
      </c>
      <c r="K8" s="79"/>
      <c r="L8" s="485"/>
      <c r="M8" s="486"/>
      <c r="N8" s="79"/>
      <c r="O8" s="79"/>
      <c r="P8" s="79"/>
      <c r="Q8" s="30"/>
      <c r="R8" s="487"/>
      <c r="S8" s="488"/>
      <c r="T8" s="79"/>
      <c r="U8" s="489"/>
      <c r="V8" s="30"/>
      <c r="W8" s="79"/>
      <c r="X8" s="79"/>
      <c r="Y8" s="79"/>
      <c r="Z8" s="490"/>
      <c r="AA8" s="464"/>
      <c r="AB8" s="464"/>
      <c r="AC8" s="464"/>
      <c r="AD8" s="464"/>
      <c r="AE8" s="464"/>
      <c r="AF8" s="464"/>
      <c r="AG8" s="464"/>
      <c r="AH8" s="464"/>
      <c r="AI8" s="464"/>
      <c r="AJ8" s="464"/>
      <c r="AK8" s="464"/>
      <c r="AL8" s="464"/>
    </row>
    <row r="9" spans="1:38" ht="15" hidden="1">
      <c r="A9" s="54">
        <v>46009</v>
      </c>
      <c r="B9" s="9" t="s">
        <v>45</v>
      </c>
      <c r="C9" s="11">
        <v>4689.47</v>
      </c>
      <c r="D9" s="9">
        <v>48</v>
      </c>
      <c r="E9" s="76">
        <v>27.52</v>
      </c>
      <c r="F9" s="9">
        <v>1</v>
      </c>
      <c r="G9" s="9">
        <v>14.66</v>
      </c>
      <c r="H9" s="13">
        <v>0.25530000000000003</v>
      </c>
      <c r="I9" s="9" t="s">
        <v>11</v>
      </c>
      <c r="J9" s="9"/>
      <c r="K9" s="477"/>
      <c r="L9" s="478"/>
      <c r="M9" s="479"/>
      <c r="N9" s="477"/>
      <c r="O9" s="477"/>
      <c r="P9" s="477"/>
      <c r="Q9" s="480"/>
      <c r="R9" s="481"/>
      <c r="S9" s="482"/>
      <c r="T9" s="477"/>
      <c r="U9" s="483"/>
      <c r="V9" s="480"/>
      <c r="W9" s="477"/>
      <c r="X9" s="477"/>
      <c r="Y9" s="477"/>
      <c r="Z9" s="484"/>
      <c r="AA9" s="464"/>
      <c r="AB9" s="464"/>
      <c r="AC9" s="464"/>
      <c r="AD9" s="464"/>
      <c r="AE9" s="464"/>
      <c r="AF9" s="464"/>
      <c r="AG9" s="464"/>
      <c r="AH9" s="464"/>
      <c r="AI9" s="464"/>
      <c r="AJ9" s="464"/>
      <c r="AK9" s="464"/>
      <c r="AL9" s="464"/>
    </row>
    <row r="10" spans="1:38" ht="15" hidden="1">
      <c r="A10" s="54">
        <v>46010</v>
      </c>
      <c r="B10" s="9" t="s">
        <v>45</v>
      </c>
      <c r="C10" s="11">
        <v>10415.67</v>
      </c>
      <c r="D10" s="9">
        <v>107</v>
      </c>
      <c r="E10" s="76">
        <v>35.25</v>
      </c>
      <c r="F10" s="9">
        <v>35</v>
      </c>
      <c r="G10" s="9">
        <v>15.33</v>
      </c>
      <c r="H10" s="13">
        <v>0.29580000000000001</v>
      </c>
      <c r="I10" s="9" t="s">
        <v>11</v>
      </c>
      <c r="J10" s="9"/>
      <c r="K10" s="79"/>
      <c r="L10" s="485"/>
      <c r="M10" s="486"/>
      <c r="N10" s="79"/>
      <c r="O10" s="79"/>
      <c r="P10" s="79"/>
      <c r="Q10" s="30"/>
      <c r="R10" s="487"/>
      <c r="S10" s="488"/>
      <c r="T10" s="79"/>
      <c r="U10" s="489"/>
      <c r="V10" s="30"/>
      <c r="W10" s="79"/>
      <c r="X10" s="79"/>
      <c r="Y10" s="79"/>
      <c r="Z10" s="490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4"/>
      <c r="AL10" s="464"/>
    </row>
    <row r="11" spans="1:38" ht="15" hidden="1">
      <c r="A11" s="54">
        <v>46011</v>
      </c>
      <c r="B11" s="9" t="s">
        <v>45</v>
      </c>
      <c r="C11" s="11">
        <v>9432.16</v>
      </c>
      <c r="D11" s="9">
        <v>98</v>
      </c>
      <c r="E11" s="76">
        <v>31.34</v>
      </c>
      <c r="F11" s="9">
        <v>11</v>
      </c>
      <c r="G11" s="9">
        <v>10.85</v>
      </c>
      <c r="H11" s="13">
        <v>0.308</v>
      </c>
      <c r="I11" s="9" t="s">
        <v>11</v>
      </c>
      <c r="J11" s="9"/>
      <c r="K11" s="477"/>
      <c r="L11" s="478"/>
      <c r="M11" s="479"/>
      <c r="N11" s="477"/>
      <c r="O11" s="477"/>
      <c r="P11" s="477"/>
      <c r="Q11" s="480"/>
      <c r="R11" s="481"/>
      <c r="S11" s="482"/>
      <c r="T11" s="477"/>
      <c r="U11" s="483"/>
      <c r="V11" s="480"/>
      <c r="W11" s="477"/>
      <c r="X11" s="477"/>
      <c r="Y11" s="477"/>
      <c r="Z11" s="484"/>
      <c r="AA11" s="464"/>
      <c r="AB11" s="464"/>
      <c r="AC11" s="464"/>
      <c r="AD11" s="464"/>
      <c r="AE11" s="464"/>
      <c r="AF11" s="464"/>
      <c r="AG11" s="464"/>
      <c r="AH11" s="464"/>
      <c r="AI11" s="464"/>
      <c r="AJ11" s="464"/>
      <c r="AK11" s="464"/>
      <c r="AL11" s="464"/>
    </row>
    <row r="12" spans="1:38" ht="15" hidden="1">
      <c r="A12" s="54">
        <v>46012</v>
      </c>
      <c r="B12" s="9" t="s">
        <v>45</v>
      </c>
      <c r="C12" s="11">
        <v>8763.2800000000007</v>
      </c>
      <c r="D12" s="9">
        <v>82</v>
      </c>
      <c r="E12" s="76">
        <v>29.42</v>
      </c>
      <c r="F12" s="9">
        <v>3</v>
      </c>
      <c r="G12" s="9">
        <v>12.16</v>
      </c>
      <c r="H12" s="13">
        <v>0.27700000000000002</v>
      </c>
      <c r="I12" s="9" t="s">
        <v>11</v>
      </c>
      <c r="J12" s="9"/>
      <c r="K12" s="79"/>
      <c r="L12" s="485"/>
      <c r="M12" s="486"/>
      <c r="N12" s="79"/>
      <c r="O12" s="79"/>
      <c r="P12" s="79"/>
      <c r="Q12" s="30"/>
      <c r="R12" s="487"/>
      <c r="S12" s="488"/>
      <c r="T12" s="79"/>
      <c r="U12" s="489"/>
      <c r="V12" s="30"/>
      <c r="W12" s="79"/>
      <c r="X12" s="79"/>
      <c r="Y12" s="79"/>
      <c r="Z12" s="490"/>
      <c r="AA12" s="464"/>
      <c r="AB12" s="464"/>
      <c r="AC12" s="464"/>
      <c r="AD12" s="464"/>
      <c r="AE12" s="464"/>
      <c r="AF12" s="464"/>
      <c r="AG12" s="464"/>
      <c r="AH12" s="464"/>
      <c r="AI12" s="464"/>
      <c r="AJ12" s="464"/>
      <c r="AK12" s="464"/>
      <c r="AL12" s="464"/>
    </row>
    <row r="13" spans="1:38" ht="15" hidden="1">
      <c r="A13" s="54">
        <v>46013</v>
      </c>
      <c r="B13" s="9" t="s">
        <v>45</v>
      </c>
      <c r="C13" s="11">
        <v>4834.6099999999997</v>
      </c>
      <c r="D13" s="9">
        <v>54</v>
      </c>
      <c r="E13" s="76">
        <v>29.38</v>
      </c>
      <c r="F13" s="9">
        <v>4</v>
      </c>
      <c r="G13" s="9">
        <v>14.66</v>
      </c>
      <c r="H13" s="13">
        <v>0.27939999999999998</v>
      </c>
      <c r="I13" s="9" t="s">
        <v>11</v>
      </c>
      <c r="J13" s="9"/>
      <c r="K13" s="477"/>
      <c r="L13" s="478"/>
      <c r="M13" s="479"/>
      <c r="N13" s="477"/>
      <c r="O13" s="477"/>
      <c r="P13" s="477"/>
      <c r="Q13" s="480"/>
      <c r="R13" s="481"/>
      <c r="S13" s="482"/>
      <c r="T13" s="477"/>
      <c r="U13" s="483"/>
      <c r="V13" s="480"/>
      <c r="W13" s="477"/>
      <c r="X13" s="477"/>
      <c r="Y13" s="477"/>
      <c r="Z13" s="484"/>
      <c r="AA13" s="464"/>
      <c r="AB13" s="464"/>
      <c r="AC13" s="464"/>
      <c r="AD13" s="464"/>
      <c r="AE13" s="464"/>
      <c r="AF13" s="464"/>
      <c r="AG13" s="464"/>
      <c r="AH13" s="464"/>
      <c r="AI13" s="464"/>
      <c r="AJ13" s="464"/>
      <c r="AK13" s="464"/>
      <c r="AL13" s="464"/>
    </row>
    <row r="14" spans="1:38" ht="15" hidden="1">
      <c r="A14" s="54">
        <v>46014</v>
      </c>
      <c r="B14" s="9" t="s">
        <v>45</v>
      </c>
      <c r="C14" s="11">
        <v>7663.72</v>
      </c>
      <c r="D14" s="9">
        <v>74</v>
      </c>
      <c r="E14" s="76">
        <v>32.31</v>
      </c>
      <c r="F14" s="9">
        <v>11</v>
      </c>
      <c r="G14" s="9">
        <v>15.25</v>
      </c>
      <c r="H14" s="13">
        <v>0.32019999999999998</v>
      </c>
      <c r="I14" s="9" t="s">
        <v>11</v>
      </c>
      <c r="J14" s="9"/>
      <c r="K14" s="79"/>
      <c r="L14" s="485"/>
      <c r="M14" s="486"/>
      <c r="N14" s="79"/>
      <c r="O14" s="79"/>
      <c r="P14" s="79"/>
      <c r="Q14" s="30"/>
      <c r="R14" s="487"/>
      <c r="S14" s="488"/>
      <c r="T14" s="79"/>
      <c r="U14" s="489"/>
      <c r="V14" s="30"/>
      <c r="W14" s="79"/>
      <c r="X14" s="79"/>
      <c r="Y14" s="79"/>
      <c r="Z14" s="490"/>
      <c r="AA14" s="464"/>
      <c r="AB14" s="464"/>
      <c r="AC14" s="464"/>
      <c r="AD14" s="464"/>
      <c r="AE14" s="464"/>
      <c r="AF14" s="464"/>
      <c r="AG14" s="464"/>
      <c r="AH14" s="464"/>
      <c r="AI14" s="464"/>
      <c r="AJ14" s="464"/>
      <c r="AK14" s="464"/>
      <c r="AL14" s="464"/>
    </row>
    <row r="15" spans="1:38" ht="15" hidden="1">
      <c r="A15" s="54">
        <v>46015</v>
      </c>
      <c r="B15" s="9" t="s">
        <v>45</v>
      </c>
      <c r="C15" s="11"/>
      <c r="D15" s="9"/>
      <c r="E15" s="76"/>
      <c r="F15" s="9"/>
      <c r="G15" s="9"/>
      <c r="H15" s="13"/>
      <c r="I15" s="9" t="s">
        <v>11</v>
      </c>
      <c r="J15" s="9"/>
      <c r="K15" s="477"/>
      <c r="L15" s="478"/>
      <c r="M15" s="479"/>
      <c r="N15" s="477"/>
      <c r="O15" s="477"/>
      <c r="P15" s="477"/>
      <c r="Q15" s="480"/>
      <c r="R15" s="481"/>
      <c r="S15" s="482"/>
      <c r="T15" s="477"/>
      <c r="U15" s="483"/>
      <c r="V15" s="480"/>
      <c r="W15" s="477"/>
      <c r="X15" s="477"/>
      <c r="Y15" s="477"/>
      <c r="Z15" s="484"/>
      <c r="AA15" s="464"/>
      <c r="AB15" s="464"/>
      <c r="AC15" s="464"/>
      <c r="AD15" s="464"/>
      <c r="AE15" s="464"/>
      <c r="AF15" s="464"/>
      <c r="AG15" s="464"/>
      <c r="AH15" s="464"/>
      <c r="AI15" s="464"/>
      <c r="AJ15" s="464"/>
      <c r="AK15" s="464"/>
      <c r="AL15" s="464"/>
    </row>
    <row r="16" spans="1:38" ht="15" hidden="1">
      <c r="A16" s="54">
        <v>46016</v>
      </c>
      <c r="B16" s="9" t="s">
        <v>45</v>
      </c>
      <c r="C16" s="11">
        <v>11672.19</v>
      </c>
      <c r="D16" s="9">
        <v>100</v>
      </c>
      <c r="E16" s="76">
        <v>44.63</v>
      </c>
      <c r="F16" s="9">
        <v>36</v>
      </c>
      <c r="G16" s="9">
        <v>11.37</v>
      </c>
      <c r="H16" s="13">
        <v>0.28989999999999999</v>
      </c>
      <c r="I16" s="9" t="s">
        <v>11</v>
      </c>
      <c r="J16" s="9" t="s">
        <v>1816</v>
      </c>
      <c r="K16" s="79"/>
      <c r="L16" s="485"/>
      <c r="M16" s="486"/>
      <c r="N16" s="79"/>
      <c r="O16" s="79"/>
      <c r="P16" s="79"/>
      <c r="Q16" s="30"/>
      <c r="R16" s="487"/>
      <c r="S16" s="488"/>
      <c r="T16" s="79"/>
      <c r="U16" s="489"/>
      <c r="V16" s="30"/>
      <c r="W16" s="79"/>
      <c r="X16" s="79"/>
      <c r="Y16" s="79"/>
      <c r="Z16" s="490"/>
      <c r="AA16" s="464"/>
      <c r="AB16" s="464"/>
      <c r="AC16" s="464"/>
      <c r="AD16" s="464"/>
      <c r="AE16" s="464"/>
      <c r="AF16" s="464"/>
      <c r="AG16" s="464"/>
      <c r="AH16" s="464"/>
      <c r="AI16" s="464"/>
      <c r="AJ16" s="464"/>
      <c r="AK16" s="464"/>
      <c r="AL16" s="464"/>
    </row>
    <row r="17" spans="1:38" ht="15" hidden="1">
      <c r="A17" s="54">
        <v>46017</v>
      </c>
      <c r="B17" s="9" t="s">
        <v>45</v>
      </c>
      <c r="C17" s="11">
        <v>6933.15</v>
      </c>
      <c r="D17" s="9">
        <v>76</v>
      </c>
      <c r="E17" s="76">
        <v>67</v>
      </c>
      <c r="F17" s="9">
        <v>0</v>
      </c>
      <c r="G17" s="9">
        <v>13.4</v>
      </c>
      <c r="H17" s="13">
        <v>0.26929999999999998</v>
      </c>
      <c r="I17" s="9" t="s">
        <v>11</v>
      </c>
      <c r="J17" s="9"/>
      <c r="K17" s="477"/>
      <c r="L17" s="478"/>
      <c r="M17" s="479"/>
      <c r="N17" s="477"/>
      <c r="O17" s="477"/>
      <c r="P17" s="477"/>
      <c r="Q17" s="480"/>
      <c r="R17" s="481"/>
      <c r="S17" s="482"/>
      <c r="T17" s="477"/>
      <c r="U17" s="483"/>
      <c r="V17" s="480"/>
      <c r="W17" s="477"/>
      <c r="X17" s="477"/>
      <c r="Y17" s="477"/>
      <c r="Z17" s="484"/>
      <c r="AA17" s="464"/>
      <c r="AB17" s="464"/>
      <c r="AC17" s="464"/>
      <c r="AD17" s="464"/>
      <c r="AE17" s="464"/>
      <c r="AF17" s="464"/>
      <c r="AG17" s="464"/>
      <c r="AH17" s="464"/>
      <c r="AI17" s="464"/>
      <c r="AJ17" s="464"/>
      <c r="AK17" s="464"/>
      <c r="AL17" s="464"/>
    </row>
    <row r="18" spans="1:38" ht="15" hidden="1">
      <c r="A18" s="54">
        <v>46018</v>
      </c>
      <c r="B18" s="9" t="s">
        <v>45</v>
      </c>
      <c r="C18" s="11">
        <v>9905.8799999999992</v>
      </c>
      <c r="D18" s="9">
        <v>107</v>
      </c>
      <c r="E18" s="76">
        <v>34.46</v>
      </c>
      <c r="F18" s="9">
        <v>23</v>
      </c>
      <c r="G18" s="9">
        <v>18.600000000000001</v>
      </c>
      <c r="H18" s="13">
        <v>0.28220000000000001</v>
      </c>
      <c r="I18" s="9" t="s">
        <v>11</v>
      </c>
      <c r="J18" s="9"/>
      <c r="K18" s="79"/>
      <c r="L18" s="485"/>
      <c r="M18" s="486"/>
      <c r="N18" s="79"/>
      <c r="O18" s="79"/>
      <c r="P18" s="79"/>
      <c r="Q18" s="30"/>
      <c r="R18" s="487"/>
      <c r="S18" s="488"/>
      <c r="T18" s="79"/>
      <c r="U18" s="489"/>
      <c r="V18" s="30"/>
      <c r="W18" s="79"/>
      <c r="X18" s="79"/>
      <c r="Y18" s="79"/>
      <c r="Z18" s="490"/>
      <c r="AA18" s="464"/>
      <c r="AB18" s="464"/>
      <c r="AC18" s="464"/>
      <c r="AD18" s="464"/>
      <c r="AE18" s="464"/>
      <c r="AF18" s="464"/>
      <c r="AG18" s="464"/>
      <c r="AH18" s="464"/>
      <c r="AI18" s="464"/>
      <c r="AJ18" s="464"/>
      <c r="AK18" s="464"/>
      <c r="AL18" s="464"/>
    </row>
    <row r="19" spans="1:38" ht="15" hidden="1">
      <c r="A19" s="54">
        <v>46019</v>
      </c>
      <c r="B19" s="9" t="s">
        <v>45</v>
      </c>
      <c r="C19" s="11">
        <v>6523.37</v>
      </c>
      <c r="D19" s="9">
        <v>64</v>
      </c>
      <c r="E19" s="76">
        <v>29.91</v>
      </c>
      <c r="F19" s="9">
        <v>4</v>
      </c>
      <c r="G19" s="9">
        <v>10</v>
      </c>
      <c r="H19" s="13">
        <v>0.30919999999999997</v>
      </c>
      <c r="I19" s="9" t="s">
        <v>11</v>
      </c>
      <c r="J19" s="9"/>
      <c r="K19" s="477"/>
      <c r="L19" s="478"/>
      <c r="M19" s="479"/>
      <c r="N19" s="477"/>
      <c r="O19" s="477"/>
      <c r="P19" s="477"/>
      <c r="Q19" s="480"/>
      <c r="R19" s="481"/>
      <c r="S19" s="482"/>
      <c r="T19" s="477"/>
      <c r="U19" s="483"/>
      <c r="V19" s="480"/>
      <c r="W19" s="477"/>
      <c r="X19" s="477"/>
      <c r="Y19" s="477"/>
      <c r="Z19" s="484"/>
      <c r="AA19" s="464"/>
      <c r="AB19" s="464"/>
      <c r="AC19" s="464"/>
      <c r="AD19" s="464"/>
      <c r="AE19" s="464"/>
      <c r="AF19" s="464"/>
      <c r="AG19" s="464"/>
      <c r="AH19" s="464"/>
      <c r="AI19" s="464"/>
      <c r="AJ19" s="464"/>
      <c r="AK19" s="464"/>
      <c r="AL19" s="464"/>
    </row>
    <row r="20" spans="1:38" ht="15" hidden="1">
      <c r="A20" s="54">
        <v>46020</v>
      </c>
      <c r="B20" s="9" t="s">
        <v>45</v>
      </c>
      <c r="C20" s="11">
        <v>5992.6</v>
      </c>
      <c r="D20" s="9">
        <v>62</v>
      </c>
      <c r="E20" s="76">
        <v>36.44</v>
      </c>
      <c r="F20" s="9">
        <v>21</v>
      </c>
      <c r="G20" s="9">
        <v>17</v>
      </c>
      <c r="H20" s="13">
        <v>0.28189999999999998</v>
      </c>
      <c r="I20" s="9" t="s">
        <v>11</v>
      </c>
      <c r="J20" s="9"/>
      <c r="K20" s="79"/>
      <c r="L20" s="485"/>
      <c r="M20" s="486"/>
      <c r="N20" s="79"/>
      <c r="O20" s="79"/>
      <c r="P20" s="79"/>
      <c r="Q20" s="30"/>
      <c r="R20" s="487"/>
      <c r="S20" s="488"/>
      <c r="T20" s="79"/>
      <c r="U20" s="489"/>
      <c r="V20" s="30"/>
      <c r="W20" s="79"/>
      <c r="X20" s="79"/>
      <c r="Y20" s="79"/>
      <c r="Z20" s="490"/>
      <c r="AA20" s="464"/>
      <c r="AB20" s="464"/>
      <c r="AC20" s="464"/>
      <c r="AD20" s="464"/>
      <c r="AE20" s="464"/>
      <c r="AF20" s="464"/>
      <c r="AG20" s="464"/>
      <c r="AH20" s="464"/>
      <c r="AI20" s="464"/>
      <c r="AJ20" s="464"/>
      <c r="AK20" s="464"/>
      <c r="AL20" s="464"/>
    </row>
    <row r="21" spans="1:38" ht="15" hidden="1">
      <c r="A21" s="54">
        <v>46021</v>
      </c>
      <c r="B21" s="9" t="s">
        <v>45</v>
      </c>
      <c r="C21" s="11">
        <v>7901.62</v>
      </c>
      <c r="D21" s="9">
        <v>75</v>
      </c>
      <c r="E21" s="76">
        <v>40.83</v>
      </c>
      <c r="F21" s="9">
        <v>33</v>
      </c>
      <c r="G21" s="9">
        <v>14</v>
      </c>
      <c r="H21" s="13">
        <v>0.33510000000000001</v>
      </c>
      <c r="I21" s="9" t="s">
        <v>11</v>
      </c>
      <c r="J21" s="9"/>
      <c r="K21" s="718" t="s">
        <v>1580</v>
      </c>
      <c r="L21" s="719" t="s">
        <v>0</v>
      </c>
      <c r="M21" s="491"/>
      <c r="N21" s="718" t="s">
        <v>1607</v>
      </c>
      <c r="O21" s="709"/>
      <c r="P21" s="720" t="s">
        <v>1577</v>
      </c>
      <c r="Q21" s="718" t="s">
        <v>1579</v>
      </c>
      <c r="R21" s="721" t="s">
        <v>1608</v>
      </c>
      <c r="S21" s="709"/>
      <c r="T21" s="709"/>
      <c r="U21" s="709"/>
      <c r="V21" s="709"/>
      <c r="W21" s="709"/>
      <c r="X21" s="709"/>
      <c r="Y21" s="709"/>
      <c r="Z21" s="709"/>
      <c r="AA21" s="464"/>
      <c r="AB21" s="464"/>
      <c r="AC21" s="464"/>
      <c r="AD21" s="464"/>
      <c r="AE21" s="464"/>
      <c r="AF21" s="464"/>
      <c r="AG21" s="464"/>
      <c r="AH21" s="464"/>
      <c r="AI21" s="464"/>
      <c r="AJ21" s="464"/>
      <c r="AK21" s="464"/>
      <c r="AL21" s="464"/>
    </row>
    <row r="22" spans="1:38" ht="17.25" hidden="1" customHeight="1">
      <c r="A22" s="54">
        <v>46022</v>
      </c>
      <c r="B22" s="9" t="s">
        <v>45</v>
      </c>
      <c r="C22" s="11"/>
      <c r="D22" s="9"/>
      <c r="E22" s="89"/>
      <c r="F22" s="9"/>
      <c r="G22" s="9"/>
      <c r="H22" s="13"/>
      <c r="I22" s="9" t="s">
        <v>11</v>
      </c>
      <c r="J22" s="9"/>
      <c r="K22" s="709"/>
      <c r="L22" s="709"/>
      <c r="M22" s="492"/>
      <c r="N22" s="493" t="s">
        <v>1809</v>
      </c>
      <c r="O22" s="493" t="s">
        <v>1583</v>
      </c>
      <c r="P22" s="709"/>
      <c r="Q22" s="709"/>
      <c r="R22" s="494" t="s">
        <v>0</v>
      </c>
      <c r="S22" s="495"/>
      <c r="T22" s="496" t="s">
        <v>1604</v>
      </c>
      <c r="U22" s="497" t="s">
        <v>1585</v>
      </c>
      <c r="V22" s="498" t="s">
        <v>1579</v>
      </c>
      <c r="W22" s="498" t="s">
        <v>1586</v>
      </c>
      <c r="X22" s="496" t="s">
        <v>1605</v>
      </c>
      <c r="Y22" s="496" t="s">
        <v>1585</v>
      </c>
      <c r="Z22" s="499" t="s">
        <v>1586</v>
      </c>
      <c r="AA22" s="464"/>
      <c r="AB22" s="464"/>
      <c r="AC22" s="464"/>
      <c r="AD22" s="464"/>
      <c r="AE22" s="464"/>
      <c r="AF22" s="464"/>
      <c r="AG22" s="464"/>
      <c r="AH22" s="464"/>
      <c r="AI22" s="464"/>
      <c r="AJ22" s="464"/>
      <c r="AK22" s="464"/>
      <c r="AL22" s="464"/>
    </row>
    <row r="23" spans="1:38" ht="15">
      <c r="A23" s="10">
        <v>46023</v>
      </c>
      <c r="B23" s="9" t="s">
        <v>45</v>
      </c>
      <c r="C23" s="11">
        <v>14933.52</v>
      </c>
      <c r="D23" s="9">
        <v>144</v>
      </c>
      <c r="E23" s="76">
        <v>59.16</v>
      </c>
      <c r="F23" s="9">
        <v>100</v>
      </c>
      <c r="G23" s="9">
        <v>16.125</v>
      </c>
      <c r="H23" s="13">
        <v>0.33439999999999998</v>
      </c>
      <c r="I23" s="9" t="s">
        <v>11</v>
      </c>
      <c r="J23" s="9"/>
      <c r="K23" s="500" t="s">
        <v>45</v>
      </c>
      <c r="L23" s="501">
        <v>45658</v>
      </c>
      <c r="M23" s="502">
        <v>45658</v>
      </c>
      <c r="N23" s="503">
        <v>15442.74</v>
      </c>
      <c r="O23" s="503">
        <v>15778.14</v>
      </c>
      <c r="P23" s="504">
        <v>171</v>
      </c>
      <c r="Q23" s="505">
        <f t="shared" ref="Q23:Q208" si="0">O23/P23</f>
        <v>92.26982456140351</v>
      </c>
      <c r="R23" s="506">
        <v>46023</v>
      </c>
      <c r="S23" s="507">
        <v>46023</v>
      </c>
      <c r="T23" s="508">
        <f>O23*$AA$1</f>
        <v>17355.954000000002</v>
      </c>
      <c r="U23" s="509">
        <f t="shared" ref="U23:U53" si="1">C23</f>
        <v>14933.52</v>
      </c>
      <c r="V23" s="510">
        <f t="shared" ref="V23:V208" si="2">U23/Y23</f>
        <v>103.705</v>
      </c>
      <c r="W23" s="508">
        <f t="shared" ref="W23:W53" si="3">U23-T23</f>
        <v>-2422.4340000000011</v>
      </c>
      <c r="X23" s="511">
        <f t="shared" ref="X23:X83" si="4">P23*$AA$1</f>
        <v>188.10000000000002</v>
      </c>
      <c r="Y23" s="512">
        <f t="shared" ref="Y23:Y33" si="5">D23</f>
        <v>144</v>
      </c>
      <c r="Z23" s="513">
        <f t="shared" ref="Z23:Z27" si="6">X23-Y23</f>
        <v>44.100000000000023</v>
      </c>
      <c r="AA23" s="464"/>
      <c r="AB23" s="464"/>
      <c r="AC23" s="464"/>
      <c r="AD23" s="464"/>
      <c r="AE23" s="464"/>
      <c r="AF23" s="464"/>
      <c r="AG23" s="464"/>
      <c r="AH23" s="464"/>
      <c r="AI23" s="464"/>
      <c r="AJ23" s="464"/>
      <c r="AK23" s="464"/>
      <c r="AL23" s="464"/>
    </row>
    <row r="24" spans="1:38" ht="15">
      <c r="A24" s="10">
        <v>46024</v>
      </c>
      <c r="B24" s="9" t="s">
        <v>45</v>
      </c>
      <c r="C24" s="11">
        <v>9414.44</v>
      </c>
      <c r="D24" s="9">
        <v>92</v>
      </c>
      <c r="E24" s="76">
        <v>39.18</v>
      </c>
      <c r="F24" s="9">
        <v>37</v>
      </c>
      <c r="G24" s="9">
        <v>16.2</v>
      </c>
      <c r="H24" s="13">
        <v>0.3165</v>
      </c>
      <c r="I24" s="9" t="s">
        <v>11</v>
      </c>
      <c r="J24" s="9"/>
      <c r="K24" s="514" t="s">
        <v>45</v>
      </c>
      <c r="L24" s="515">
        <v>45659</v>
      </c>
      <c r="M24" s="516">
        <v>45659</v>
      </c>
      <c r="N24" s="517">
        <v>5339.19</v>
      </c>
      <c r="O24" s="517">
        <v>5481.09</v>
      </c>
      <c r="P24" s="518">
        <v>63</v>
      </c>
      <c r="Q24" s="519">
        <f t="shared" si="0"/>
        <v>87.001428571428576</v>
      </c>
      <c r="R24" s="520">
        <v>46024</v>
      </c>
      <c r="S24" s="521">
        <v>46024</v>
      </c>
      <c r="T24" s="522">
        <f t="shared" ref="T24:T52" si="7">O25*$AA$1</f>
        <v>8095.0980000000009</v>
      </c>
      <c r="U24" s="523">
        <f t="shared" si="1"/>
        <v>9414.44</v>
      </c>
      <c r="V24" s="524">
        <f t="shared" si="2"/>
        <v>102.3308695652174</v>
      </c>
      <c r="W24" s="522">
        <f t="shared" si="3"/>
        <v>1319.3419999999996</v>
      </c>
      <c r="X24" s="525">
        <f t="shared" si="4"/>
        <v>69.300000000000011</v>
      </c>
      <c r="Y24" s="526">
        <f t="shared" si="5"/>
        <v>92</v>
      </c>
      <c r="Z24" s="527">
        <f t="shared" si="6"/>
        <v>-22.699999999999989</v>
      </c>
      <c r="AA24" s="464"/>
      <c r="AB24" s="464"/>
      <c r="AC24" s="464"/>
      <c r="AD24" s="464"/>
      <c r="AE24" s="464"/>
      <c r="AF24" s="464"/>
      <c r="AG24" s="464"/>
      <c r="AH24" s="464"/>
      <c r="AI24" s="464"/>
      <c r="AJ24" s="464"/>
      <c r="AK24" s="464"/>
      <c r="AL24" s="464"/>
    </row>
    <row r="25" spans="1:38" ht="15">
      <c r="A25" s="10">
        <v>46025</v>
      </c>
      <c r="B25" s="9" t="s">
        <v>45</v>
      </c>
      <c r="C25" s="11">
        <v>8830.17</v>
      </c>
      <c r="D25" s="9">
        <v>92</v>
      </c>
      <c r="E25" s="76">
        <v>48.15</v>
      </c>
      <c r="F25" s="9">
        <v>60</v>
      </c>
      <c r="G25" s="9">
        <v>16</v>
      </c>
      <c r="H25" s="13">
        <v>0.31240000000000001</v>
      </c>
      <c r="I25" s="9" t="s">
        <v>11</v>
      </c>
      <c r="J25" s="9" t="s">
        <v>1817</v>
      </c>
      <c r="K25" s="500" t="s">
        <v>45</v>
      </c>
      <c r="L25" s="528">
        <v>45660</v>
      </c>
      <c r="M25" s="502">
        <v>45660</v>
      </c>
      <c r="N25" s="503">
        <v>7062.48</v>
      </c>
      <c r="O25" s="503">
        <v>7359.18</v>
      </c>
      <c r="P25" s="504">
        <v>82</v>
      </c>
      <c r="Q25" s="505">
        <f t="shared" si="0"/>
        <v>89.746097560975613</v>
      </c>
      <c r="R25" s="529">
        <v>46025</v>
      </c>
      <c r="S25" s="507">
        <v>46025</v>
      </c>
      <c r="T25" s="508">
        <f t="shared" si="7"/>
        <v>10445.974</v>
      </c>
      <c r="U25" s="509">
        <f t="shared" si="1"/>
        <v>8830.17</v>
      </c>
      <c r="V25" s="510">
        <f t="shared" si="2"/>
        <v>95.980108695652177</v>
      </c>
      <c r="W25" s="508">
        <f t="shared" si="3"/>
        <v>-1615.8040000000001</v>
      </c>
      <c r="X25" s="511">
        <f t="shared" si="4"/>
        <v>90.2</v>
      </c>
      <c r="Y25" s="512">
        <f t="shared" si="5"/>
        <v>92</v>
      </c>
      <c r="Z25" s="513">
        <f t="shared" si="6"/>
        <v>-1.7999999999999972</v>
      </c>
      <c r="AA25" s="464"/>
      <c r="AB25" s="464"/>
      <c r="AC25" s="464"/>
      <c r="AD25" s="464"/>
      <c r="AE25" s="464"/>
      <c r="AF25" s="464"/>
      <c r="AG25" s="464"/>
      <c r="AH25" s="464"/>
      <c r="AI25" s="464"/>
      <c r="AJ25" s="464"/>
      <c r="AK25" s="464"/>
      <c r="AL25" s="464"/>
    </row>
    <row r="26" spans="1:38" ht="15">
      <c r="A26" s="10">
        <v>46026</v>
      </c>
      <c r="B26" s="9" t="s">
        <v>45</v>
      </c>
      <c r="C26" s="11">
        <v>7763.23</v>
      </c>
      <c r="D26" s="9">
        <v>79</v>
      </c>
      <c r="E26" s="76">
        <v>27.3</v>
      </c>
      <c r="F26" s="9">
        <v>2</v>
      </c>
      <c r="G26" s="9">
        <v>13.4</v>
      </c>
      <c r="H26" s="13">
        <v>0.28910000000000002</v>
      </c>
      <c r="I26" s="9" t="s">
        <v>11</v>
      </c>
      <c r="J26" s="9"/>
      <c r="K26" s="514" t="s">
        <v>45</v>
      </c>
      <c r="L26" s="515">
        <v>45661</v>
      </c>
      <c r="M26" s="516">
        <v>45661</v>
      </c>
      <c r="N26" s="517">
        <v>9148.0400000000009</v>
      </c>
      <c r="O26" s="517">
        <v>9496.34</v>
      </c>
      <c r="P26" s="518">
        <v>105</v>
      </c>
      <c r="Q26" s="519">
        <f t="shared" si="0"/>
        <v>90.441333333333333</v>
      </c>
      <c r="R26" s="530">
        <v>46026</v>
      </c>
      <c r="S26" s="521">
        <v>46026</v>
      </c>
      <c r="T26" s="522">
        <f t="shared" si="7"/>
        <v>7806.0290000000014</v>
      </c>
      <c r="U26" s="523">
        <f t="shared" si="1"/>
        <v>7763.23</v>
      </c>
      <c r="V26" s="524">
        <f t="shared" si="2"/>
        <v>98.26873417721518</v>
      </c>
      <c r="W26" s="522">
        <f t="shared" si="3"/>
        <v>-42.799000000001797</v>
      </c>
      <c r="X26" s="525">
        <f t="shared" si="4"/>
        <v>115.50000000000001</v>
      </c>
      <c r="Y26" s="526">
        <f t="shared" si="5"/>
        <v>79</v>
      </c>
      <c r="Z26" s="527">
        <f t="shared" si="6"/>
        <v>36.500000000000014</v>
      </c>
      <c r="AA26" s="464"/>
      <c r="AB26" s="464"/>
      <c r="AC26" s="464"/>
      <c r="AD26" s="464"/>
      <c r="AE26" s="464"/>
      <c r="AF26" s="464"/>
      <c r="AG26" s="464"/>
      <c r="AH26" s="464"/>
      <c r="AI26" s="464"/>
      <c r="AJ26" s="464"/>
      <c r="AK26" s="464"/>
      <c r="AL26" s="464"/>
    </row>
    <row r="27" spans="1:38" ht="15">
      <c r="A27" s="10">
        <v>46027</v>
      </c>
      <c r="B27" s="9" t="s">
        <v>45</v>
      </c>
      <c r="C27" s="11">
        <v>4768.5600000000004</v>
      </c>
      <c r="D27" s="9">
        <v>44</v>
      </c>
      <c r="E27" s="76">
        <v>26.74</v>
      </c>
      <c r="F27" s="9">
        <v>2</v>
      </c>
      <c r="G27" s="9">
        <v>12.33</v>
      </c>
      <c r="H27" s="13">
        <v>0.31069999999999998</v>
      </c>
      <c r="I27" s="9" t="s">
        <v>11</v>
      </c>
      <c r="J27" s="9"/>
      <c r="K27" s="500" t="s">
        <v>45</v>
      </c>
      <c r="L27" s="528">
        <v>45662</v>
      </c>
      <c r="M27" s="502">
        <v>45662</v>
      </c>
      <c r="N27" s="503">
        <v>6825.49</v>
      </c>
      <c r="O27" s="503">
        <v>7096.39</v>
      </c>
      <c r="P27" s="504">
        <v>77</v>
      </c>
      <c r="Q27" s="505">
        <f t="shared" si="0"/>
        <v>92.160909090909101</v>
      </c>
      <c r="R27" s="529">
        <v>46027</v>
      </c>
      <c r="S27" s="507">
        <v>46027</v>
      </c>
      <c r="T27" s="508">
        <f t="shared" si="7"/>
        <v>4305.3120000000008</v>
      </c>
      <c r="U27" s="509">
        <f t="shared" si="1"/>
        <v>4768.5600000000004</v>
      </c>
      <c r="V27" s="510">
        <f t="shared" si="2"/>
        <v>108.37636363636365</v>
      </c>
      <c r="W27" s="508">
        <f t="shared" si="3"/>
        <v>463.24799999999959</v>
      </c>
      <c r="X27" s="511">
        <f t="shared" si="4"/>
        <v>84.7</v>
      </c>
      <c r="Y27" s="512">
        <f t="shared" si="5"/>
        <v>44</v>
      </c>
      <c r="Z27" s="513">
        <f t="shared" si="6"/>
        <v>40.700000000000003</v>
      </c>
      <c r="AA27" s="464"/>
      <c r="AB27" s="464"/>
      <c r="AC27" s="464"/>
      <c r="AD27" s="464"/>
      <c r="AE27" s="464"/>
      <c r="AF27" s="464"/>
      <c r="AG27" s="464"/>
      <c r="AH27" s="464"/>
      <c r="AI27" s="464"/>
      <c r="AJ27" s="464"/>
      <c r="AK27" s="464"/>
      <c r="AL27" s="464"/>
    </row>
    <row r="28" spans="1:38" ht="15">
      <c r="A28" s="10">
        <v>46028</v>
      </c>
      <c r="B28" s="9" t="s">
        <v>45</v>
      </c>
      <c r="C28" s="11">
        <v>3785.9</v>
      </c>
      <c r="D28" s="9">
        <v>35</v>
      </c>
      <c r="E28" s="76">
        <v>25.3</v>
      </c>
      <c r="F28" s="9">
        <v>1</v>
      </c>
      <c r="G28" s="9">
        <v>10.66</v>
      </c>
      <c r="H28" s="13">
        <v>0.2979</v>
      </c>
      <c r="I28" s="9" t="s">
        <v>11</v>
      </c>
      <c r="J28" s="9"/>
      <c r="K28" s="514" t="s">
        <v>45</v>
      </c>
      <c r="L28" s="515">
        <v>45663</v>
      </c>
      <c r="M28" s="516">
        <v>45663</v>
      </c>
      <c r="N28" s="517">
        <v>3797.82</v>
      </c>
      <c r="O28" s="517">
        <v>3913.92</v>
      </c>
      <c r="P28" s="518">
        <v>40</v>
      </c>
      <c r="Q28" s="519">
        <f t="shared" si="0"/>
        <v>97.847999999999999</v>
      </c>
      <c r="R28" s="530">
        <v>46028</v>
      </c>
      <c r="S28" s="521">
        <v>46028</v>
      </c>
      <c r="T28" s="522">
        <f t="shared" si="7"/>
        <v>139.37</v>
      </c>
      <c r="U28" s="523">
        <f t="shared" si="1"/>
        <v>3785.9</v>
      </c>
      <c r="V28" s="524">
        <f t="shared" si="2"/>
        <v>108.16857142857143</v>
      </c>
      <c r="W28" s="522">
        <f t="shared" si="3"/>
        <v>3646.53</v>
      </c>
      <c r="X28" s="525">
        <f t="shared" si="4"/>
        <v>44</v>
      </c>
      <c r="Y28" s="526">
        <f t="shared" si="5"/>
        <v>35</v>
      </c>
      <c r="Z28" s="527">
        <f t="shared" ref="Z28:Z53" si="8">Y28-X28</f>
        <v>-9</v>
      </c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</row>
    <row r="29" spans="1:38" ht="15">
      <c r="A29" s="10">
        <v>46029</v>
      </c>
      <c r="B29" s="9" t="s">
        <v>45</v>
      </c>
      <c r="C29" s="11">
        <v>4139.1899999999996</v>
      </c>
      <c r="D29" s="9">
        <v>37</v>
      </c>
      <c r="E29" s="76">
        <v>26.64</v>
      </c>
      <c r="F29" s="9">
        <v>0</v>
      </c>
      <c r="G29" s="9">
        <v>12.33</v>
      </c>
      <c r="H29" s="13">
        <v>0.26500000000000001</v>
      </c>
      <c r="I29" s="9" t="s">
        <v>11</v>
      </c>
      <c r="J29" s="9"/>
      <c r="K29" s="500" t="s">
        <v>45</v>
      </c>
      <c r="L29" s="528">
        <v>45664</v>
      </c>
      <c r="M29" s="502">
        <v>45664</v>
      </c>
      <c r="N29" s="503">
        <v>126.7</v>
      </c>
      <c r="O29" s="503">
        <v>126.7</v>
      </c>
      <c r="P29" s="504">
        <v>1</v>
      </c>
      <c r="Q29" s="505">
        <f t="shared" si="0"/>
        <v>126.7</v>
      </c>
      <c r="R29" s="529">
        <v>46029</v>
      </c>
      <c r="S29" s="507">
        <v>46029</v>
      </c>
      <c r="T29" s="508">
        <f t="shared" si="7"/>
        <v>5550.5670000000009</v>
      </c>
      <c r="U29" s="509">
        <f t="shared" si="1"/>
        <v>4139.1899999999996</v>
      </c>
      <c r="V29" s="510">
        <f t="shared" si="2"/>
        <v>111.86999999999999</v>
      </c>
      <c r="W29" s="508">
        <f t="shared" si="3"/>
        <v>-1411.3770000000013</v>
      </c>
      <c r="X29" s="511">
        <f t="shared" si="4"/>
        <v>1.1000000000000001</v>
      </c>
      <c r="Y29" s="512">
        <f t="shared" si="5"/>
        <v>37</v>
      </c>
      <c r="Z29" s="513">
        <f t="shared" si="8"/>
        <v>35.9</v>
      </c>
      <c r="AA29" s="464"/>
      <c r="AB29" s="464"/>
      <c r="AC29" s="464"/>
      <c r="AD29" s="464"/>
      <c r="AE29" s="464"/>
      <c r="AF29" s="464"/>
      <c r="AG29" s="464"/>
      <c r="AH29" s="464"/>
      <c r="AI29" s="464"/>
      <c r="AJ29" s="464"/>
      <c r="AK29" s="464"/>
      <c r="AL29" s="464"/>
    </row>
    <row r="30" spans="1:38" ht="15">
      <c r="A30" s="10">
        <v>46030</v>
      </c>
      <c r="B30" s="9" t="s">
        <v>45</v>
      </c>
      <c r="C30" s="11">
        <v>5367.79</v>
      </c>
      <c r="D30" s="9">
        <v>56</v>
      </c>
      <c r="E30" s="76">
        <v>38.18</v>
      </c>
      <c r="F30" s="9">
        <v>20</v>
      </c>
      <c r="G30" s="9">
        <v>14.66</v>
      </c>
      <c r="H30" s="13">
        <v>0.26619999999999999</v>
      </c>
      <c r="I30" s="9" t="s">
        <v>11</v>
      </c>
      <c r="J30" s="9" t="s">
        <v>1818</v>
      </c>
      <c r="K30" s="514" t="s">
        <v>45</v>
      </c>
      <c r="L30" s="515">
        <v>45665</v>
      </c>
      <c r="M30" s="516">
        <v>45665</v>
      </c>
      <c r="N30" s="517">
        <v>4942.7700000000004</v>
      </c>
      <c r="O30" s="517">
        <v>5045.97</v>
      </c>
      <c r="P30" s="518">
        <v>63</v>
      </c>
      <c r="Q30" s="519">
        <f t="shared" si="0"/>
        <v>80.09476190476191</v>
      </c>
      <c r="R30" s="530">
        <v>46030</v>
      </c>
      <c r="S30" s="521">
        <v>46030</v>
      </c>
      <c r="T30" s="522">
        <f t="shared" si="7"/>
        <v>4921.9500000000007</v>
      </c>
      <c r="U30" s="523">
        <f t="shared" si="1"/>
        <v>5367.79</v>
      </c>
      <c r="V30" s="524">
        <f t="shared" si="2"/>
        <v>95.85339285714285</v>
      </c>
      <c r="W30" s="522">
        <f t="shared" si="3"/>
        <v>445.83999999999924</v>
      </c>
      <c r="X30" s="525">
        <f t="shared" si="4"/>
        <v>69.300000000000011</v>
      </c>
      <c r="Y30" s="526">
        <f t="shared" si="5"/>
        <v>56</v>
      </c>
      <c r="Z30" s="527">
        <f t="shared" si="8"/>
        <v>-13.300000000000011</v>
      </c>
      <c r="AA30" s="464"/>
      <c r="AB30" s="464"/>
      <c r="AC30" s="464"/>
      <c r="AD30" s="464"/>
      <c r="AE30" s="464"/>
      <c r="AF30" s="464"/>
      <c r="AG30" s="464"/>
      <c r="AH30" s="464"/>
      <c r="AI30" s="464"/>
      <c r="AJ30" s="464"/>
      <c r="AK30" s="464"/>
      <c r="AL30" s="464"/>
    </row>
    <row r="31" spans="1:38" ht="15">
      <c r="A31" s="10">
        <v>46031</v>
      </c>
      <c r="B31" s="9" t="s">
        <v>45</v>
      </c>
      <c r="C31" s="11">
        <v>8877.92</v>
      </c>
      <c r="D31" s="9">
        <v>96</v>
      </c>
      <c r="E31" s="76">
        <v>25.19</v>
      </c>
      <c r="F31" s="9">
        <v>3</v>
      </c>
      <c r="G31" s="9">
        <v>13</v>
      </c>
      <c r="H31" s="13">
        <v>0.2631</v>
      </c>
      <c r="I31" s="9" t="s">
        <v>11</v>
      </c>
      <c r="J31" s="9"/>
      <c r="K31" s="500" t="s">
        <v>45</v>
      </c>
      <c r="L31" s="528">
        <v>45666</v>
      </c>
      <c r="M31" s="502">
        <v>45666</v>
      </c>
      <c r="N31" s="503">
        <v>4358.3999999999996</v>
      </c>
      <c r="O31" s="503">
        <v>4474.5</v>
      </c>
      <c r="P31" s="504">
        <v>58</v>
      </c>
      <c r="Q31" s="505">
        <f t="shared" si="0"/>
        <v>77.146551724137936</v>
      </c>
      <c r="R31" s="529">
        <v>46031</v>
      </c>
      <c r="S31" s="507">
        <v>46031</v>
      </c>
      <c r="T31" s="508">
        <f t="shared" si="7"/>
        <v>10289.411000000002</v>
      </c>
      <c r="U31" s="509">
        <f t="shared" si="1"/>
        <v>8877.92</v>
      </c>
      <c r="V31" s="510">
        <f t="shared" si="2"/>
        <v>92.478333333333339</v>
      </c>
      <c r="W31" s="508">
        <f t="shared" si="3"/>
        <v>-1411.4910000000018</v>
      </c>
      <c r="X31" s="511">
        <f t="shared" si="4"/>
        <v>63.800000000000004</v>
      </c>
      <c r="Y31" s="512">
        <f t="shared" si="5"/>
        <v>96</v>
      </c>
      <c r="Z31" s="513">
        <f t="shared" si="8"/>
        <v>32.199999999999996</v>
      </c>
      <c r="AA31" s="531"/>
      <c r="AB31" s="531"/>
      <c r="AC31" s="464"/>
      <c r="AD31" s="464"/>
      <c r="AE31" s="464"/>
      <c r="AF31" s="464"/>
      <c r="AG31" s="464"/>
      <c r="AH31" s="464"/>
      <c r="AI31" s="464"/>
      <c r="AJ31" s="464"/>
      <c r="AK31" s="464"/>
      <c r="AL31" s="464"/>
    </row>
    <row r="32" spans="1:38" ht="15">
      <c r="A32" s="10">
        <v>46032</v>
      </c>
      <c r="B32" s="9" t="s">
        <v>45</v>
      </c>
      <c r="C32" s="11">
        <v>8362.8799999999992</v>
      </c>
      <c r="D32" s="9">
        <v>81</v>
      </c>
      <c r="E32" s="76">
        <v>28.69</v>
      </c>
      <c r="F32" s="9">
        <v>2</v>
      </c>
      <c r="G32" s="9">
        <v>11</v>
      </c>
      <c r="H32" s="13">
        <v>0.28420000000000001</v>
      </c>
      <c r="I32" s="9" t="s">
        <v>11</v>
      </c>
      <c r="J32" s="9"/>
      <c r="K32" s="514" t="s">
        <v>45</v>
      </c>
      <c r="L32" s="515">
        <v>45667</v>
      </c>
      <c r="M32" s="516">
        <v>45667</v>
      </c>
      <c r="N32" s="517">
        <v>9096.01</v>
      </c>
      <c r="O32" s="517">
        <v>9354.01</v>
      </c>
      <c r="P32" s="518">
        <v>104</v>
      </c>
      <c r="Q32" s="519">
        <f t="shared" si="0"/>
        <v>89.942403846153852</v>
      </c>
      <c r="R32" s="530">
        <v>46032</v>
      </c>
      <c r="S32" s="521">
        <v>46032</v>
      </c>
      <c r="T32" s="522">
        <f t="shared" si="7"/>
        <v>10116.931</v>
      </c>
      <c r="U32" s="523">
        <f t="shared" si="1"/>
        <v>8362.8799999999992</v>
      </c>
      <c r="V32" s="524">
        <f t="shared" si="2"/>
        <v>103.24543209876542</v>
      </c>
      <c r="W32" s="522">
        <f t="shared" si="3"/>
        <v>-1754.0510000000013</v>
      </c>
      <c r="X32" s="525">
        <f t="shared" si="4"/>
        <v>114.4</v>
      </c>
      <c r="Y32" s="526">
        <f t="shared" si="5"/>
        <v>81</v>
      </c>
      <c r="Z32" s="527">
        <f t="shared" si="8"/>
        <v>-33.400000000000006</v>
      </c>
      <c r="AA32" s="531"/>
      <c r="AB32" s="531"/>
      <c r="AC32" s="464"/>
      <c r="AD32" s="464"/>
      <c r="AE32" s="464"/>
      <c r="AF32" s="464"/>
      <c r="AG32" s="464"/>
      <c r="AH32" s="464"/>
      <c r="AI32" s="464"/>
      <c r="AJ32" s="464"/>
      <c r="AK32" s="464"/>
      <c r="AL32" s="464"/>
    </row>
    <row r="33" spans="1:38" ht="15">
      <c r="A33" s="10">
        <v>46033</v>
      </c>
      <c r="B33" s="9" t="s">
        <v>45</v>
      </c>
      <c r="C33" s="11">
        <v>6037.33</v>
      </c>
      <c r="D33" s="9">
        <v>63</v>
      </c>
      <c r="E33" s="76">
        <v>32.450000000000003</v>
      </c>
      <c r="F33" s="9">
        <v>14</v>
      </c>
      <c r="G33" s="9">
        <v>10.6</v>
      </c>
      <c r="H33" s="13">
        <v>0.27289999999999998</v>
      </c>
      <c r="I33" s="9" t="s">
        <v>11</v>
      </c>
      <c r="J33" s="9"/>
      <c r="K33" s="500" t="s">
        <v>45</v>
      </c>
      <c r="L33" s="528">
        <v>45668</v>
      </c>
      <c r="M33" s="502">
        <v>45668</v>
      </c>
      <c r="N33" s="503">
        <v>8810.2099999999991</v>
      </c>
      <c r="O33" s="503">
        <v>9197.2099999999991</v>
      </c>
      <c r="P33" s="504">
        <v>99</v>
      </c>
      <c r="Q33" s="505">
        <f t="shared" si="0"/>
        <v>92.901111111111106</v>
      </c>
      <c r="R33" s="529">
        <v>46033</v>
      </c>
      <c r="S33" s="507">
        <v>46033</v>
      </c>
      <c r="T33" s="508">
        <f t="shared" si="7"/>
        <v>7563.2920000000013</v>
      </c>
      <c r="U33" s="509">
        <f t="shared" si="1"/>
        <v>6037.33</v>
      </c>
      <c r="V33" s="510">
        <f t="shared" si="2"/>
        <v>95.830634920634921</v>
      </c>
      <c r="W33" s="508">
        <f t="shared" si="3"/>
        <v>-1525.9620000000014</v>
      </c>
      <c r="X33" s="511">
        <f t="shared" si="4"/>
        <v>108.9</v>
      </c>
      <c r="Y33" s="512">
        <f t="shared" si="5"/>
        <v>63</v>
      </c>
      <c r="Z33" s="513">
        <f t="shared" si="8"/>
        <v>-45.900000000000006</v>
      </c>
      <c r="AA33" s="531"/>
      <c r="AB33" s="532"/>
      <c r="AC33" s="464"/>
      <c r="AD33" s="464"/>
      <c r="AE33" s="464"/>
      <c r="AF33" s="464"/>
      <c r="AG33" s="464"/>
      <c r="AH33" s="464"/>
      <c r="AI33" s="464"/>
      <c r="AJ33" s="464"/>
      <c r="AK33" s="464"/>
      <c r="AL33" s="464"/>
    </row>
    <row r="34" spans="1:38" ht="15">
      <c r="A34" s="10">
        <v>46034</v>
      </c>
      <c r="B34" s="9" t="s">
        <v>45</v>
      </c>
      <c r="C34" s="11">
        <v>2962.19</v>
      </c>
      <c r="D34" s="9">
        <v>35</v>
      </c>
      <c r="E34" s="76">
        <v>23.97</v>
      </c>
      <c r="F34" s="9">
        <v>0</v>
      </c>
      <c r="G34" s="9">
        <v>11</v>
      </c>
      <c r="H34" s="13">
        <v>0.28460000000000002</v>
      </c>
      <c r="I34" s="9" t="s">
        <v>11</v>
      </c>
      <c r="J34" s="9"/>
      <c r="K34" s="514" t="s">
        <v>45</v>
      </c>
      <c r="L34" s="515">
        <v>45669</v>
      </c>
      <c r="M34" s="516">
        <v>45669</v>
      </c>
      <c r="N34" s="517">
        <v>6643.52</v>
      </c>
      <c r="O34" s="517">
        <v>6875.72</v>
      </c>
      <c r="P34" s="518">
        <v>82</v>
      </c>
      <c r="Q34" s="519">
        <f t="shared" si="0"/>
        <v>83.850243902439033</v>
      </c>
      <c r="R34" s="530">
        <v>46034</v>
      </c>
      <c r="S34" s="521">
        <v>46034</v>
      </c>
      <c r="T34" s="522">
        <f t="shared" si="7"/>
        <v>2994.5740000000005</v>
      </c>
      <c r="U34" s="523">
        <f t="shared" si="1"/>
        <v>2962.19</v>
      </c>
      <c r="V34" s="524" t="e">
        <f t="shared" si="2"/>
        <v>#DIV/0!</v>
      </c>
      <c r="W34" s="522">
        <f t="shared" si="3"/>
        <v>-32.384000000000469</v>
      </c>
      <c r="X34" s="525">
        <f t="shared" si="4"/>
        <v>90.2</v>
      </c>
      <c r="Y34" s="533"/>
      <c r="Z34" s="527">
        <f t="shared" si="8"/>
        <v>-90.2</v>
      </c>
      <c r="AA34" s="464"/>
      <c r="AB34" s="464"/>
      <c r="AC34" s="464"/>
      <c r="AD34" s="464"/>
      <c r="AE34" s="464"/>
      <c r="AF34" s="464"/>
      <c r="AG34" s="464"/>
      <c r="AH34" s="464"/>
      <c r="AI34" s="464"/>
      <c r="AJ34" s="464"/>
      <c r="AK34" s="464"/>
      <c r="AL34" s="464"/>
    </row>
    <row r="35" spans="1:38" ht="15">
      <c r="A35" s="10">
        <v>46035</v>
      </c>
      <c r="B35" s="9" t="s">
        <v>45</v>
      </c>
      <c r="C35" s="11">
        <v>4192.7</v>
      </c>
      <c r="D35" s="9">
        <v>39</v>
      </c>
      <c r="E35" s="76">
        <v>26.8</v>
      </c>
      <c r="F35" s="9">
        <v>5</v>
      </c>
      <c r="G35" s="9">
        <v>11.66</v>
      </c>
      <c r="H35" s="13">
        <v>0.2908</v>
      </c>
      <c r="I35" s="9" t="s">
        <v>11</v>
      </c>
      <c r="J35" s="9" t="s">
        <v>1819</v>
      </c>
      <c r="K35" s="500" t="s">
        <v>45</v>
      </c>
      <c r="L35" s="528">
        <v>45670</v>
      </c>
      <c r="M35" s="502">
        <v>45670</v>
      </c>
      <c r="N35" s="503">
        <v>2644.94</v>
      </c>
      <c r="O35" s="503">
        <v>2722.34</v>
      </c>
      <c r="P35" s="504">
        <v>30</v>
      </c>
      <c r="Q35" s="505">
        <f t="shared" si="0"/>
        <v>90.744666666666674</v>
      </c>
      <c r="R35" s="529">
        <v>46035</v>
      </c>
      <c r="S35" s="507">
        <v>46035</v>
      </c>
      <c r="T35" s="508">
        <f t="shared" si="7"/>
        <v>5091.0200000000004</v>
      </c>
      <c r="U35" s="509">
        <f t="shared" si="1"/>
        <v>4192.7</v>
      </c>
      <c r="V35" s="510">
        <f t="shared" si="2"/>
        <v>107.5051282051282</v>
      </c>
      <c r="W35" s="508">
        <f t="shared" si="3"/>
        <v>-898.32000000000062</v>
      </c>
      <c r="X35" s="511">
        <f t="shared" si="4"/>
        <v>33</v>
      </c>
      <c r="Y35" s="512">
        <f t="shared" ref="Y35:Y53" si="9">D35</f>
        <v>39</v>
      </c>
      <c r="Z35" s="513">
        <f t="shared" si="8"/>
        <v>6</v>
      </c>
      <c r="AA35" s="464"/>
      <c r="AB35" s="464"/>
      <c r="AC35" s="464"/>
      <c r="AD35" s="464"/>
      <c r="AE35" s="464"/>
      <c r="AF35" s="464"/>
      <c r="AG35" s="464"/>
      <c r="AH35" s="464"/>
      <c r="AI35" s="464"/>
      <c r="AJ35" s="464"/>
      <c r="AK35" s="464"/>
      <c r="AL35" s="464"/>
    </row>
    <row r="36" spans="1:38" ht="15">
      <c r="A36" s="10">
        <v>46036</v>
      </c>
      <c r="B36" s="9" t="s">
        <v>45</v>
      </c>
      <c r="C36" s="11">
        <v>3219.7</v>
      </c>
      <c r="D36" s="9">
        <v>31</v>
      </c>
      <c r="E36" s="76">
        <v>20.22</v>
      </c>
      <c r="F36" s="9">
        <v>0</v>
      </c>
      <c r="G36" s="9">
        <v>10.33</v>
      </c>
      <c r="H36" s="13">
        <v>0.29720000000000002</v>
      </c>
      <c r="I36" s="9" t="s">
        <v>11</v>
      </c>
      <c r="J36" s="9"/>
      <c r="K36" s="514" t="s">
        <v>45</v>
      </c>
      <c r="L36" s="515">
        <v>45671</v>
      </c>
      <c r="M36" s="516">
        <v>45671</v>
      </c>
      <c r="N36" s="517">
        <v>4383.1000000000004</v>
      </c>
      <c r="O36" s="517">
        <v>4628.2</v>
      </c>
      <c r="P36" s="518">
        <v>50</v>
      </c>
      <c r="Q36" s="519">
        <f t="shared" si="0"/>
        <v>92.563999999999993</v>
      </c>
      <c r="R36" s="530">
        <v>46036</v>
      </c>
      <c r="S36" s="521">
        <v>46036</v>
      </c>
      <c r="T36" s="522">
        <f t="shared" si="7"/>
        <v>3431.2960000000003</v>
      </c>
      <c r="U36" s="523">
        <f t="shared" si="1"/>
        <v>3219.7</v>
      </c>
      <c r="V36" s="524">
        <f t="shared" si="2"/>
        <v>103.86129032258064</v>
      </c>
      <c r="W36" s="522">
        <f t="shared" si="3"/>
        <v>-211.59600000000046</v>
      </c>
      <c r="X36" s="525">
        <f t="shared" si="4"/>
        <v>55.000000000000007</v>
      </c>
      <c r="Y36" s="526">
        <f t="shared" si="9"/>
        <v>31</v>
      </c>
      <c r="Z36" s="527">
        <f t="shared" si="8"/>
        <v>-24.000000000000007</v>
      </c>
      <c r="AA36" s="464"/>
      <c r="AB36" s="464"/>
      <c r="AC36" s="464"/>
      <c r="AD36" s="464"/>
      <c r="AE36" s="464"/>
      <c r="AF36" s="464"/>
      <c r="AG36" s="464"/>
      <c r="AH36" s="464"/>
      <c r="AI36" s="464"/>
      <c r="AJ36" s="464"/>
      <c r="AK36" s="464"/>
      <c r="AL36" s="464"/>
    </row>
    <row r="37" spans="1:38" ht="15">
      <c r="A37" s="10">
        <v>46037</v>
      </c>
      <c r="B37" s="9" t="s">
        <v>45</v>
      </c>
      <c r="C37" s="11">
        <v>4237.8599999999997</v>
      </c>
      <c r="D37" s="9">
        <v>44</v>
      </c>
      <c r="E37" s="76">
        <v>32.630000000000003</v>
      </c>
      <c r="F37" s="9">
        <v>7</v>
      </c>
      <c r="G37" s="9">
        <v>12.3</v>
      </c>
      <c r="H37" s="13">
        <v>0.28210000000000002</v>
      </c>
      <c r="I37" s="9" t="s">
        <v>11</v>
      </c>
      <c r="J37" s="9"/>
      <c r="K37" s="500" t="s">
        <v>45</v>
      </c>
      <c r="L37" s="528">
        <v>45672</v>
      </c>
      <c r="M37" s="502">
        <v>45672</v>
      </c>
      <c r="N37" s="503">
        <v>3041.96</v>
      </c>
      <c r="O37" s="503">
        <v>3119.36</v>
      </c>
      <c r="P37" s="504">
        <v>34</v>
      </c>
      <c r="Q37" s="505">
        <f t="shared" si="0"/>
        <v>91.74588235294118</v>
      </c>
      <c r="R37" s="529">
        <v>46037</v>
      </c>
      <c r="S37" s="507">
        <v>46037</v>
      </c>
      <c r="T37" s="508">
        <f t="shared" si="7"/>
        <v>4570.1589999999997</v>
      </c>
      <c r="U37" s="509">
        <f t="shared" si="1"/>
        <v>4237.8599999999997</v>
      </c>
      <c r="V37" s="510">
        <f t="shared" si="2"/>
        <v>96.314999999999998</v>
      </c>
      <c r="W37" s="508">
        <f t="shared" si="3"/>
        <v>-332.29899999999998</v>
      </c>
      <c r="X37" s="511">
        <f t="shared" si="4"/>
        <v>37.400000000000006</v>
      </c>
      <c r="Y37" s="512">
        <f t="shared" si="9"/>
        <v>44</v>
      </c>
      <c r="Z37" s="513">
        <f t="shared" si="8"/>
        <v>6.5999999999999943</v>
      </c>
      <c r="AA37" s="464"/>
      <c r="AB37" s="464"/>
      <c r="AC37" s="464"/>
      <c r="AD37" s="464"/>
      <c r="AE37" s="464"/>
      <c r="AF37" s="464"/>
      <c r="AG37" s="464"/>
      <c r="AH37" s="464"/>
      <c r="AI37" s="464"/>
      <c r="AJ37" s="464"/>
      <c r="AK37" s="464"/>
      <c r="AL37" s="464"/>
    </row>
    <row r="38" spans="1:38" ht="15">
      <c r="A38" s="10">
        <v>46038</v>
      </c>
      <c r="B38" s="9" t="s">
        <v>45</v>
      </c>
      <c r="C38" s="11">
        <v>10084.86</v>
      </c>
      <c r="D38" s="9">
        <v>98</v>
      </c>
      <c r="E38" s="76">
        <v>31.69</v>
      </c>
      <c r="F38" s="9">
        <v>13</v>
      </c>
      <c r="G38" s="9">
        <v>15.6</v>
      </c>
      <c r="H38" s="13">
        <v>0.29820000000000002</v>
      </c>
      <c r="I38" s="9" t="s">
        <v>11</v>
      </c>
      <c r="J38" s="9"/>
      <c r="K38" s="514" t="s">
        <v>45</v>
      </c>
      <c r="L38" s="515">
        <v>45673</v>
      </c>
      <c r="M38" s="516">
        <v>45673</v>
      </c>
      <c r="N38" s="517">
        <v>3986.99</v>
      </c>
      <c r="O38" s="517">
        <v>4154.6899999999996</v>
      </c>
      <c r="P38" s="518">
        <v>50</v>
      </c>
      <c r="Q38" s="519">
        <f t="shared" si="0"/>
        <v>83.093799999999987</v>
      </c>
      <c r="R38" s="530">
        <v>46038</v>
      </c>
      <c r="S38" s="521">
        <v>46038</v>
      </c>
      <c r="T38" s="522">
        <f t="shared" si="7"/>
        <v>11066.99</v>
      </c>
      <c r="U38" s="523">
        <f t="shared" si="1"/>
        <v>10084.86</v>
      </c>
      <c r="V38" s="524">
        <f t="shared" si="2"/>
        <v>102.90673469387755</v>
      </c>
      <c r="W38" s="522">
        <f t="shared" si="3"/>
        <v>-982.1299999999992</v>
      </c>
      <c r="X38" s="525">
        <f t="shared" si="4"/>
        <v>55.000000000000007</v>
      </c>
      <c r="Y38" s="526">
        <f t="shared" si="9"/>
        <v>98</v>
      </c>
      <c r="Z38" s="527">
        <f t="shared" si="8"/>
        <v>42.999999999999993</v>
      </c>
      <c r="AA38" s="464"/>
      <c r="AB38" s="464"/>
      <c r="AC38" s="464"/>
      <c r="AD38" s="464"/>
      <c r="AE38" s="464"/>
      <c r="AF38" s="464"/>
      <c r="AG38" s="464"/>
      <c r="AH38" s="464"/>
      <c r="AI38" s="464"/>
      <c r="AJ38" s="464"/>
      <c r="AK38" s="464"/>
      <c r="AL38" s="464"/>
    </row>
    <row r="39" spans="1:38" ht="15">
      <c r="A39" s="10">
        <v>46039</v>
      </c>
      <c r="B39" s="9" t="s">
        <v>45</v>
      </c>
      <c r="C39" s="11">
        <v>8786.5300000000007</v>
      </c>
      <c r="D39" s="9">
        <v>84</v>
      </c>
      <c r="E39" s="76">
        <v>40.18</v>
      </c>
      <c r="F39" s="9">
        <v>24</v>
      </c>
      <c r="G39" s="9">
        <v>14.6</v>
      </c>
      <c r="H39" s="13">
        <v>0.30109999999999998</v>
      </c>
      <c r="I39" s="9" t="s">
        <v>11</v>
      </c>
      <c r="J39" s="9" t="s">
        <v>1820</v>
      </c>
      <c r="K39" s="500" t="s">
        <v>45</v>
      </c>
      <c r="L39" s="528">
        <v>45674</v>
      </c>
      <c r="M39" s="502">
        <v>45674</v>
      </c>
      <c r="N39" s="503">
        <v>9751.2999999999993</v>
      </c>
      <c r="O39" s="503">
        <v>10060.9</v>
      </c>
      <c r="P39" s="504">
        <v>112</v>
      </c>
      <c r="Q39" s="505">
        <f t="shared" si="0"/>
        <v>89.82946428571428</v>
      </c>
      <c r="R39" s="529">
        <v>46039</v>
      </c>
      <c r="S39" s="507">
        <v>46039</v>
      </c>
      <c r="T39" s="508">
        <f t="shared" si="7"/>
        <v>10182.073</v>
      </c>
      <c r="U39" s="509">
        <f t="shared" si="1"/>
        <v>8786.5300000000007</v>
      </c>
      <c r="V39" s="510">
        <f t="shared" si="2"/>
        <v>104.60154761904762</v>
      </c>
      <c r="W39" s="508">
        <f t="shared" si="3"/>
        <v>-1395.5429999999997</v>
      </c>
      <c r="X39" s="511">
        <f t="shared" si="4"/>
        <v>123.20000000000002</v>
      </c>
      <c r="Y39" s="512">
        <f t="shared" si="9"/>
        <v>84</v>
      </c>
      <c r="Z39" s="513">
        <f t="shared" si="8"/>
        <v>-39.200000000000017</v>
      </c>
      <c r="AA39" s="464"/>
      <c r="AB39" s="464"/>
      <c r="AC39" s="464"/>
      <c r="AD39" s="464"/>
      <c r="AE39" s="464"/>
      <c r="AF39" s="464"/>
      <c r="AG39" s="464"/>
      <c r="AH39" s="464"/>
      <c r="AI39" s="464"/>
      <c r="AJ39" s="464"/>
      <c r="AK39" s="464"/>
      <c r="AL39" s="464"/>
    </row>
    <row r="40" spans="1:38" ht="15">
      <c r="A40" s="10">
        <v>46040</v>
      </c>
      <c r="B40" s="9" t="s">
        <v>45</v>
      </c>
      <c r="C40" s="11">
        <v>6243.71</v>
      </c>
      <c r="D40" s="9">
        <v>65</v>
      </c>
      <c r="E40" s="76">
        <v>25.09</v>
      </c>
      <c r="F40" s="9">
        <v>0</v>
      </c>
      <c r="G40" s="9">
        <v>10.8</v>
      </c>
      <c r="H40" s="13">
        <v>0.25769999999999998</v>
      </c>
      <c r="I40" s="9" t="s">
        <v>11</v>
      </c>
      <c r="J40" s="9"/>
      <c r="K40" s="514" t="s">
        <v>45</v>
      </c>
      <c r="L40" s="515">
        <v>45675</v>
      </c>
      <c r="M40" s="516">
        <v>45675</v>
      </c>
      <c r="N40" s="517">
        <v>8998.43</v>
      </c>
      <c r="O40" s="517">
        <v>9256.43</v>
      </c>
      <c r="P40" s="518">
        <v>98</v>
      </c>
      <c r="Q40" s="519">
        <f t="shared" si="0"/>
        <v>94.453367346938776</v>
      </c>
      <c r="R40" s="530">
        <v>46040</v>
      </c>
      <c r="S40" s="521">
        <v>46040</v>
      </c>
      <c r="T40" s="522">
        <f t="shared" si="7"/>
        <v>8169.9310000000005</v>
      </c>
      <c r="U40" s="523">
        <f t="shared" si="1"/>
        <v>6243.71</v>
      </c>
      <c r="V40" s="524">
        <f t="shared" si="2"/>
        <v>96.05707692307692</v>
      </c>
      <c r="W40" s="522">
        <f t="shared" si="3"/>
        <v>-1926.2210000000005</v>
      </c>
      <c r="X40" s="525">
        <f t="shared" si="4"/>
        <v>107.80000000000001</v>
      </c>
      <c r="Y40" s="526">
        <f t="shared" si="9"/>
        <v>65</v>
      </c>
      <c r="Z40" s="527">
        <f t="shared" si="8"/>
        <v>-42.800000000000011</v>
      </c>
      <c r="AA40" s="464"/>
      <c r="AB40" s="464"/>
      <c r="AC40" s="464"/>
      <c r="AD40" s="464"/>
      <c r="AE40" s="464"/>
      <c r="AF40" s="464"/>
      <c r="AG40" s="464"/>
      <c r="AH40" s="464"/>
      <c r="AI40" s="464"/>
      <c r="AJ40" s="464"/>
      <c r="AK40" s="464"/>
      <c r="AL40" s="464"/>
    </row>
    <row r="41" spans="1:38" ht="15">
      <c r="A41" s="10">
        <v>46041</v>
      </c>
      <c r="B41" s="9" t="s">
        <v>45</v>
      </c>
      <c r="C41" s="11">
        <v>3584.26</v>
      </c>
      <c r="D41" s="9">
        <v>33</v>
      </c>
      <c r="E41" s="76">
        <v>25.43</v>
      </c>
      <c r="F41" s="9">
        <v>0</v>
      </c>
      <c r="G41" s="9">
        <v>10</v>
      </c>
      <c r="H41" s="13">
        <v>0.28210000000000002</v>
      </c>
      <c r="I41" s="9" t="s">
        <v>11</v>
      </c>
      <c r="J41" s="9"/>
      <c r="K41" s="500" t="s">
        <v>45</v>
      </c>
      <c r="L41" s="528">
        <v>45676</v>
      </c>
      <c r="M41" s="502">
        <v>45676</v>
      </c>
      <c r="N41" s="503">
        <v>7285.31</v>
      </c>
      <c r="O41" s="503">
        <v>7427.21</v>
      </c>
      <c r="P41" s="504">
        <v>81</v>
      </c>
      <c r="Q41" s="505">
        <f t="shared" si="0"/>
        <v>91.693950617283946</v>
      </c>
      <c r="R41" s="529">
        <v>46041</v>
      </c>
      <c r="S41" s="507">
        <v>46041</v>
      </c>
      <c r="T41" s="508">
        <f t="shared" si="7"/>
        <v>3996.3220000000001</v>
      </c>
      <c r="U41" s="509">
        <f t="shared" si="1"/>
        <v>3584.26</v>
      </c>
      <c r="V41" s="510">
        <f t="shared" si="2"/>
        <v>108.6139393939394</v>
      </c>
      <c r="W41" s="508">
        <f t="shared" si="3"/>
        <v>-412.0619999999999</v>
      </c>
      <c r="X41" s="511">
        <f t="shared" si="4"/>
        <v>89.100000000000009</v>
      </c>
      <c r="Y41" s="512">
        <f t="shared" si="9"/>
        <v>33</v>
      </c>
      <c r="Z41" s="513">
        <f t="shared" si="8"/>
        <v>-56.100000000000009</v>
      </c>
      <c r="AA41" s="464"/>
      <c r="AB41" s="464"/>
      <c r="AC41" s="464"/>
      <c r="AD41" s="464"/>
      <c r="AE41" s="464"/>
      <c r="AF41" s="464"/>
      <c r="AG41" s="464"/>
      <c r="AH41" s="464"/>
      <c r="AI41" s="464"/>
      <c r="AJ41" s="464"/>
      <c r="AK41" s="464"/>
      <c r="AL41" s="464"/>
    </row>
    <row r="42" spans="1:38" ht="15">
      <c r="A42" s="10">
        <v>46042</v>
      </c>
      <c r="B42" s="9" t="s">
        <v>45</v>
      </c>
      <c r="C42" s="11">
        <v>3731.75</v>
      </c>
      <c r="D42" s="9">
        <v>38</v>
      </c>
      <c r="E42" s="76">
        <v>26.37</v>
      </c>
      <c r="F42" s="9">
        <v>2</v>
      </c>
      <c r="G42" s="9">
        <v>10.33</v>
      </c>
      <c r="H42" s="13">
        <v>0.3246</v>
      </c>
      <c r="I42" s="9" t="s">
        <v>11</v>
      </c>
      <c r="J42" s="9"/>
      <c r="K42" s="514" t="s">
        <v>45</v>
      </c>
      <c r="L42" s="515">
        <v>45677</v>
      </c>
      <c r="M42" s="516">
        <v>45677</v>
      </c>
      <c r="N42" s="517">
        <v>3516.92</v>
      </c>
      <c r="O42" s="517">
        <v>3633.02</v>
      </c>
      <c r="P42" s="518">
        <v>36</v>
      </c>
      <c r="Q42" s="519">
        <f t="shared" si="0"/>
        <v>100.91722222222222</v>
      </c>
      <c r="R42" s="530">
        <v>46042</v>
      </c>
      <c r="S42" s="521">
        <v>46042</v>
      </c>
      <c r="T42" s="522">
        <f t="shared" si="7"/>
        <v>4688.3320000000003</v>
      </c>
      <c r="U42" s="523">
        <f t="shared" si="1"/>
        <v>3731.75</v>
      </c>
      <c r="V42" s="524">
        <f t="shared" si="2"/>
        <v>98.203947368421055</v>
      </c>
      <c r="W42" s="522">
        <f t="shared" si="3"/>
        <v>-956.58200000000033</v>
      </c>
      <c r="X42" s="525">
        <f t="shared" si="4"/>
        <v>39.6</v>
      </c>
      <c r="Y42" s="526">
        <f t="shared" si="9"/>
        <v>38</v>
      </c>
      <c r="Z42" s="527">
        <f t="shared" si="8"/>
        <v>-1.6000000000000014</v>
      </c>
      <c r="AA42" s="464"/>
      <c r="AB42" s="464"/>
      <c r="AC42" s="464"/>
      <c r="AD42" s="464"/>
      <c r="AE42" s="464"/>
      <c r="AF42" s="464"/>
      <c r="AG42" s="464"/>
      <c r="AH42" s="464"/>
      <c r="AI42" s="464"/>
      <c r="AJ42" s="464"/>
      <c r="AK42" s="464"/>
      <c r="AL42" s="464"/>
    </row>
    <row r="43" spans="1:38" ht="15">
      <c r="A43" s="10">
        <v>46043</v>
      </c>
      <c r="B43" s="9" t="s">
        <v>45</v>
      </c>
      <c r="C43" s="11">
        <v>3038.97</v>
      </c>
      <c r="D43" s="9">
        <v>32</v>
      </c>
      <c r="E43" s="76">
        <v>20.190000000000001</v>
      </c>
      <c r="F43" s="9">
        <v>0</v>
      </c>
      <c r="G43" s="9">
        <v>10.66</v>
      </c>
      <c r="H43" s="13">
        <v>0.29820000000000002</v>
      </c>
      <c r="I43" s="9" t="s">
        <v>11</v>
      </c>
      <c r="J43" s="9"/>
      <c r="K43" s="500" t="s">
        <v>45</v>
      </c>
      <c r="L43" s="528">
        <v>45678</v>
      </c>
      <c r="M43" s="502">
        <v>45678</v>
      </c>
      <c r="N43" s="503">
        <v>4107.32</v>
      </c>
      <c r="O43" s="503">
        <v>4262.12</v>
      </c>
      <c r="P43" s="504">
        <v>44</v>
      </c>
      <c r="Q43" s="505">
        <f t="shared" si="0"/>
        <v>96.86636363636363</v>
      </c>
      <c r="R43" s="529">
        <v>46043</v>
      </c>
      <c r="S43" s="507">
        <v>46043</v>
      </c>
      <c r="T43" s="508">
        <f t="shared" si="7"/>
        <v>5481.5420000000004</v>
      </c>
      <c r="U43" s="509">
        <f t="shared" si="1"/>
        <v>3038.97</v>
      </c>
      <c r="V43" s="510">
        <f t="shared" si="2"/>
        <v>94.967812499999994</v>
      </c>
      <c r="W43" s="508">
        <f t="shared" si="3"/>
        <v>-2442.5720000000006</v>
      </c>
      <c r="X43" s="511">
        <f t="shared" si="4"/>
        <v>48.400000000000006</v>
      </c>
      <c r="Y43" s="512">
        <f t="shared" si="9"/>
        <v>32</v>
      </c>
      <c r="Z43" s="513">
        <f t="shared" si="8"/>
        <v>-16.400000000000006</v>
      </c>
      <c r="AA43" s="464"/>
      <c r="AB43" s="464"/>
      <c r="AC43" s="464"/>
      <c r="AD43" s="464"/>
      <c r="AE43" s="464"/>
      <c r="AF43" s="464"/>
      <c r="AG43" s="464"/>
      <c r="AH43" s="464"/>
      <c r="AI43" s="464"/>
      <c r="AJ43" s="464"/>
      <c r="AK43" s="464"/>
      <c r="AL43" s="464"/>
    </row>
    <row r="44" spans="1:38" ht="15">
      <c r="A44" s="10">
        <v>46044</v>
      </c>
      <c r="B44" s="9" t="s">
        <v>45</v>
      </c>
      <c r="C44" s="11">
        <v>3888.2</v>
      </c>
      <c r="D44" s="9">
        <v>43</v>
      </c>
      <c r="E44" s="76">
        <v>28.12</v>
      </c>
      <c r="F44" s="9">
        <v>4</v>
      </c>
      <c r="G44" s="9">
        <v>12.33</v>
      </c>
      <c r="H44" s="13">
        <v>0.28239999999999998</v>
      </c>
      <c r="I44" s="9" t="s">
        <v>11</v>
      </c>
      <c r="J44" s="9"/>
      <c r="K44" s="514" t="s">
        <v>45</v>
      </c>
      <c r="L44" s="515">
        <v>45679</v>
      </c>
      <c r="M44" s="516">
        <v>45679</v>
      </c>
      <c r="N44" s="517">
        <v>4828.42</v>
      </c>
      <c r="O44" s="517">
        <v>4983.22</v>
      </c>
      <c r="P44" s="518">
        <v>58</v>
      </c>
      <c r="Q44" s="519">
        <f t="shared" si="0"/>
        <v>85.917586206896559</v>
      </c>
      <c r="R44" s="530">
        <v>46044</v>
      </c>
      <c r="S44" s="521">
        <v>46044</v>
      </c>
      <c r="T44" s="522">
        <f t="shared" si="7"/>
        <v>3770.1730000000002</v>
      </c>
      <c r="U44" s="523">
        <f t="shared" si="1"/>
        <v>3888.2</v>
      </c>
      <c r="V44" s="524">
        <f t="shared" si="2"/>
        <v>90.423255813953489</v>
      </c>
      <c r="W44" s="522">
        <f t="shared" si="3"/>
        <v>118.02699999999959</v>
      </c>
      <c r="X44" s="525">
        <f t="shared" si="4"/>
        <v>63.800000000000004</v>
      </c>
      <c r="Y44" s="526">
        <f t="shared" si="9"/>
        <v>43</v>
      </c>
      <c r="Z44" s="527">
        <f t="shared" si="8"/>
        <v>-20.800000000000004</v>
      </c>
      <c r="AA44" s="464"/>
      <c r="AB44" s="464"/>
      <c r="AC44" s="464"/>
      <c r="AD44" s="464"/>
      <c r="AE44" s="464"/>
      <c r="AF44" s="464"/>
      <c r="AG44" s="464"/>
      <c r="AH44" s="464"/>
      <c r="AI44" s="464"/>
      <c r="AJ44" s="464"/>
      <c r="AK44" s="464"/>
      <c r="AL44" s="464"/>
    </row>
    <row r="45" spans="1:38" ht="15">
      <c r="A45" s="10">
        <v>46045</v>
      </c>
      <c r="B45" s="9" t="s">
        <v>45</v>
      </c>
      <c r="C45" s="11">
        <v>9658.27</v>
      </c>
      <c r="D45" s="9">
        <v>97</v>
      </c>
      <c r="E45" s="76">
        <v>37.520000000000003</v>
      </c>
      <c r="F45" s="9">
        <v>34</v>
      </c>
      <c r="G45" s="9">
        <v>16.399999999999999</v>
      </c>
      <c r="H45" s="13">
        <v>0.28849999999999998</v>
      </c>
      <c r="I45" s="9" t="s">
        <v>11</v>
      </c>
      <c r="J45" s="9" t="s">
        <v>1821</v>
      </c>
      <c r="K45" s="500" t="s">
        <v>45</v>
      </c>
      <c r="L45" s="528">
        <v>45680</v>
      </c>
      <c r="M45" s="502">
        <v>45680</v>
      </c>
      <c r="N45" s="503">
        <v>3311.33</v>
      </c>
      <c r="O45" s="503">
        <v>3427.43</v>
      </c>
      <c r="P45" s="504">
        <v>44</v>
      </c>
      <c r="Q45" s="505">
        <f t="shared" si="0"/>
        <v>77.896136363636359</v>
      </c>
      <c r="R45" s="529">
        <v>46045</v>
      </c>
      <c r="S45" s="507">
        <v>46045</v>
      </c>
      <c r="T45" s="508">
        <f t="shared" si="7"/>
        <v>14763.529</v>
      </c>
      <c r="U45" s="509">
        <f t="shared" si="1"/>
        <v>9658.27</v>
      </c>
      <c r="V45" s="510">
        <f t="shared" si="2"/>
        <v>99.569793814432998</v>
      </c>
      <c r="W45" s="508">
        <f t="shared" si="3"/>
        <v>-5105.259</v>
      </c>
      <c r="X45" s="511">
        <f t="shared" si="4"/>
        <v>48.400000000000006</v>
      </c>
      <c r="Y45" s="512">
        <f t="shared" si="9"/>
        <v>97</v>
      </c>
      <c r="Z45" s="513">
        <f t="shared" si="8"/>
        <v>48.599999999999994</v>
      </c>
      <c r="AA45" s="464"/>
      <c r="AB45" s="464"/>
      <c r="AC45" s="464"/>
      <c r="AD45" s="464"/>
      <c r="AE45" s="464"/>
      <c r="AF45" s="464"/>
      <c r="AG45" s="464"/>
      <c r="AH45" s="464"/>
      <c r="AI45" s="464"/>
      <c r="AJ45" s="464"/>
      <c r="AK45" s="464"/>
      <c r="AL45" s="464"/>
    </row>
    <row r="46" spans="1:38" ht="15">
      <c r="A46" s="10">
        <v>46046</v>
      </c>
      <c r="B46" s="9" t="s">
        <v>45</v>
      </c>
      <c r="C46" s="11">
        <v>8837.83</v>
      </c>
      <c r="D46" s="9">
        <v>86</v>
      </c>
      <c r="E46" s="76">
        <v>28.59</v>
      </c>
      <c r="F46" s="9">
        <v>7</v>
      </c>
      <c r="G46" s="9">
        <v>13</v>
      </c>
      <c r="H46" s="13">
        <v>0.27739999999999998</v>
      </c>
      <c r="I46" s="9" t="s">
        <v>11</v>
      </c>
      <c r="J46" s="9"/>
      <c r="K46" s="514" t="s">
        <v>45</v>
      </c>
      <c r="L46" s="515">
        <v>45681</v>
      </c>
      <c r="M46" s="516">
        <v>45681</v>
      </c>
      <c r="N46" s="517">
        <v>13124.69</v>
      </c>
      <c r="O46" s="517">
        <v>13421.39</v>
      </c>
      <c r="P46" s="518">
        <v>149</v>
      </c>
      <c r="Q46" s="519">
        <f t="shared" si="0"/>
        <v>90.076442953020134</v>
      </c>
      <c r="R46" s="530">
        <v>46046</v>
      </c>
      <c r="S46" s="521">
        <v>46046</v>
      </c>
      <c r="T46" s="522">
        <f t="shared" si="7"/>
        <v>12658.415000000001</v>
      </c>
      <c r="U46" s="523">
        <f t="shared" si="1"/>
        <v>8837.83</v>
      </c>
      <c r="V46" s="524">
        <f t="shared" si="2"/>
        <v>102.76546511627907</v>
      </c>
      <c r="W46" s="522">
        <f t="shared" si="3"/>
        <v>-3820.5850000000009</v>
      </c>
      <c r="X46" s="525">
        <f t="shared" si="4"/>
        <v>163.9</v>
      </c>
      <c r="Y46" s="526">
        <f t="shared" si="9"/>
        <v>86</v>
      </c>
      <c r="Z46" s="527">
        <f t="shared" si="8"/>
        <v>-77.900000000000006</v>
      </c>
      <c r="AA46" s="464"/>
      <c r="AB46" s="464"/>
      <c r="AC46" s="464"/>
      <c r="AD46" s="464"/>
      <c r="AE46" s="464"/>
      <c r="AF46" s="464"/>
      <c r="AG46" s="464"/>
      <c r="AH46" s="464"/>
      <c r="AI46" s="464"/>
      <c r="AJ46" s="464"/>
      <c r="AK46" s="464"/>
      <c r="AL46" s="464"/>
    </row>
    <row r="47" spans="1:38" ht="15">
      <c r="A47" s="10">
        <v>46047</v>
      </c>
      <c r="B47" s="9" t="s">
        <v>45</v>
      </c>
      <c r="C47" s="11">
        <v>5412.15</v>
      </c>
      <c r="D47" s="9">
        <v>54</v>
      </c>
      <c r="E47" s="76">
        <v>26.16</v>
      </c>
      <c r="F47" s="9">
        <v>1</v>
      </c>
      <c r="G47" s="9">
        <v>12</v>
      </c>
      <c r="H47" s="13">
        <v>0.27879999999999999</v>
      </c>
      <c r="I47" s="9" t="s">
        <v>11</v>
      </c>
      <c r="J47" s="9"/>
      <c r="K47" s="500" t="s">
        <v>45</v>
      </c>
      <c r="L47" s="528">
        <v>45682</v>
      </c>
      <c r="M47" s="502">
        <v>45682</v>
      </c>
      <c r="N47" s="503">
        <v>11081.95</v>
      </c>
      <c r="O47" s="503">
        <v>11507.65</v>
      </c>
      <c r="P47" s="504">
        <v>120</v>
      </c>
      <c r="Q47" s="505">
        <f t="shared" si="0"/>
        <v>95.897083333333327</v>
      </c>
      <c r="R47" s="529">
        <v>46047</v>
      </c>
      <c r="S47" s="507">
        <v>46047</v>
      </c>
      <c r="T47" s="508">
        <f t="shared" si="7"/>
        <v>7833.6170000000011</v>
      </c>
      <c r="U47" s="509">
        <f t="shared" si="1"/>
        <v>5412.15</v>
      </c>
      <c r="V47" s="510">
        <f t="shared" si="2"/>
        <v>100.22499999999999</v>
      </c>
      <c r="W47" s="508">
        <f t="shared" si="3"/>
        <v>-2421.4670000000015</v>
      </c>
      <c r="X47" s="511">
        <f t="shared" si="4"/>
        <v>132</v>
      </c>
      <c r="Y47" s="512">
        <f t="shared" si="9"/>
        <v>54</v>
      </c>
      <c r="Z47" s="513">
        <f t="shared" si="8"/>
        <v>-78</v>
      </c>
      <c r="AA47" s="464"/>
      <c r="AB47" s="464"/>
      <c r="AC47" s="464"/>
      <c r="AD47" s="464"/>
      <c r="AE47" s="464"/>
      <c r="AF47" s="464"/>
      <c r="AG47" s="464"/>
      <c r="AH47" s="464"/>
      <c r="AI47" s="464"/>
      <c r="AJ47" s="464"/>
      <c r="AK47" s="464"/>
      <c r="AL47" s="464"/>
    </row>
    <row r="48" spans="1:38" ht="15">
      <c r="A48" s="10">
        <v>46048</v>
      </c>
      <c r="B48" s="9" t="s">
        <v>45</v>
      </c>
      <c r="C48" s="11">
        <v>2776.78</v>
      </c>
      <c r="D48" s="9">
        <v>28</v>
      </c>
      <c r="E48" s="76">
        <v>23.09</v>
      </c>
      <c r="F48" s="9">
        <v>0</v>
      </c>
      <c r="G48" s="9">
        <v>9</v>
      </c>
      <c r="H48" s="13">
        <v>0.27079999999999999</v>
      </c>
      <c r="I48" s="9" t="s">
        <v>11</v>
      </c>
      <c r="J48" s="9"/>
      <c r="K48" s="514" t="s">
        <v>45</v>
      </c>
      <c r="L48" s="515">
        <v>45683</v>
      </c>
      <c r="M48" s="516">
        <v>45683</v>
      </c>
      <c r="N48" s="517">
        <v>6824.77</v>
      </c>
      <c r="O48" s="517">
        <v>7121.47</v>
      </c>
      <c r="P48" s="518">
        <v>82</v>
      </c>
      <c r="Q48" s="519">
        <f t="shared" si="0"/>
        <v>86.847195121951216</v>
      </c>
      <c r="R48" s="530">
        <v>46048</v>
      </c>
      <c r="S48" s="521">
        <v>46048</v>
      </c>
      <c r="T48" s="522">
        <f t="shared" si="7"/>
        <v>4312.1210000000001</v>
      </c>
      <c r="U48" s="523">
        <f t="shared" si="1"/>
        <v>2776.78</v>
      </c>
      <c r="V48" s="524">
        <f t="shared" si="2"/>
        <v>99.170714285714297</v>
      </c>
      <c r="W48" s="522">
        <f t="shared" si="3"/>
        <v>-1535.3409999999999</v>
      </c>
      <c r="X48" s="525">
        <f t="shared" si="4"/>
        <v>90.2</v>
      </c>
      <c r="Y48" s="526">
        <f t="shared" si="9"/>
        <v>28</v>
      </c>
      <c r="Z48" s="527">
        <f t="shared" si="8"/>
        <v>-62.2</v>
      </c>
      <c r="AA48" s="464"/>
      <c r="AB48" s="464"/>
      <c r="AC48" s="464"/>
      <c r="AD48" s="464"/>
      <c r="AE48" s="464"/>
      <c r="AF48" s="464"/>
      <c r="AG48" s="464"/>
      <c r="AH48" s="464"/>
      <c r="AI48" s="464"/>
      <c r="AJ48" s="464"/>
      <c r="AK48" s="464"/>
      <c r="AL48" s="464"/>
    </row>
    <row r="49" spans="1:38" ht="15">
      <c r="A49" s="10">
        <v>46049</v>
      </c>
      <c r="B49" s="9" t="s">
        <v>45</v>
      </c>
      <c r="C49" s="11">
        <v>2608.62</v>
      </c>
      <c r="D49" s="9">
        <v>28</v>
      </c>
      <c r="E49" s="76">
        <v>20.309999999999999</v>
      </c>
      <c r="F49" s="9">
        <v>0</v>
      </c>
      <c r="G49" s="9">
        <v>8</v>
      </c>
      <c r="H49" s="13">
        <v>0.32750000000000001</v>
      </c>
      <c r="I49" s="9" t="s">
        <v>11</v>
      </c>
      <c r="J49" s="9"/>
      <c r="K49" s="500" t="s">
        <v>45</v>
      </c>
      <c r="L49" s="528">
        <v>45684</v>
      </c>
      <c r="M49" s="502">
        <v>45684</v>
      </c>
      <c r="N49" s="503">
        <v>3765.31</v>
      </c>
      <c r="O49" s="503">
        <v>3920.11</v>
      </c>
      <c r="P49" s="504">
        <v>45</v>
      </c>
      <c r="Q49" s="505">
        <f t="shared" si="0"/>
        <v>87.113555555555564</v>
      </c>
      <c r="R49" s="529">
        <v>46049</v>
      </c>
      <c r="S49" s="507">
        <v>46049</v>
      </c>
      <c r="T49" s="508">
        <f t="shared" si="7"/>
        <v>5030.5860000000002</v>
      </c>
      <c r="U49" s="509">
        <f t="shared" si="1"/>
        <v>2608.62</v>
      </c>
      <c r="V49" s="510">
        <f t="shared" si="2"/>
        <v>93.164999999999992</v>
      </c>
      <c r="W49" s="508">
        <f t="shared" si="3"/>
        <v>-2421.9660000000003</v>
      </c>
      <c r="X49" s="511">
        <f t="shared" si="4"/>
        <v>49.500000000000007</v>
      </c>
      <c r="Y49" s="512">
        <f t="shared" si="9"/>
        <v>28</v>
      </c>
      <c r="Z49" s="513">
        <f t="shared" si="8"/>
        <v>-21.500000000000007</v>
      </c>
      <c r="AA49" s="464"/>
      <c r="AB49" s="464"/>
      <c r="AC49" s="464"/>
      <c r="AD49" s="464"/>
      <c r="AE49" s="464"/>
      <c r="AF49" s="464"/>
      <c r="AG49" s="464"/>
      <c r="AH49" s="464"/>
      <c r="AI49" s="464"/>
      <c r="AJ49" s="464"/>
      <c r="AK49" s="464"/>
      <c r="AL49" s="464"/>
    </row>
    <row r="50" spans="1:38" ht="15">
      <c r="A50" s="10">
        <v>46050</v>
      </c>
      <c r="B50" s="9" t="s">
        <v>45</v>
      </c>
      <c r="C50" s="11">
        <v>3012.24</v>
      </c>
      <c r="D50" s="9">
        <v>30</v>
      </c>
      <c r="E50" s="76">
        <v>20.25</v>
      </c>
      <c r="F50" s="9">
        <v>0</v>
      </c>
      <c r="G50" s="9">
        <v>10</v>
      </c>
      <c r="H50" s="13">
        <v>0.30280000000000001</v>
      </c>
      <c r="I50" s="9" t="s">
        <v>11</v>
      </c>
      <c r="J50" s="9"/>
      <c r="K50" s="514" t="s">
        <v>45</v>
      </c>
      <c r="L50" s="515">
        <v>45685</v>
      </c>
      <c r="M50" s="516">
        <v>45685</v>
      </c>
      <c r="N50" s="517">
        <v>4418.46</v>
      </c>
      <c r="O50" s="517">
        <v>4573.26</v>
      </c>
      <c r="P50" s="518">
        <v>53</v>
      </c>
      <c r="Q50" s="519">
        <f t="shared" si="0"/>
        <v>86.287924528301886</v>
      </c>
      <c r="R50" s="530">
        <v>46050</v>
      </c>
      <c r="S50" s="521">
        <v>46050</v>
      </c>
      <c r="T50" s="522">
        <f t="shared" si="7"/>
        <v>4047.5380000000005</v>
      </c>
      <c r="U50" s="523">
        <f t="shared" si="1"/>
        <v>3012.24</v>
      </c>
      <c r="V50" s="524">
        <f t="shared" si="2"/>
        <v>100.40799999999999</v>
      </c>
      <c r="W50" s="522">
        <f t="shared" si="3"/>
        <v>-1035.2980000000007</v>
      </c>
      <c r="X50" s="525">
        <f t="shared" si="4"/>
        <v>58.300000000000004</v>
      </c>
      <c r="Y50" s="526">
        <f t="shared" si="9"/>
        <v>30</v>
      </c>
      <c r="Z50" s="527">
        <f t="shared" si="8"/>
        <v>-28.300000000000004</v>
      </c>
      <c r="AA50" s="464"/>
      <c r="AB50" s="464"/>
      <c r="AC50" s="464"/>
      <c r="AD50" s="464"/>
      <c r="AE50" s="464"/>
      <c r="AF50" s="464"/>
      <c r="AG50" s="464"/>
      <c r="AH50" s="464"/>
      <c r="AI50" s="464"/>
      <c r="AJ50" s="464"/>
      <c r="AK50" s="464"/>
      <c r="AL50" s="464"/>
    </row>
    <row r="51" spans="1:38" ht="15">
      <c r="A51" s="10">
        <v>46051</v>
      </c>
      <c r="B51" s="9" t="s">
        <v>45</v>
      </c>
      <c r="C51" s="11">
        <v>4644.3900000000003</v>
      </c>
      <c r="D51" s="9">
        <v>43</v>
      </c>
      <c r="E51" s="76">
        <v>21.82</v>
      </c>
      <c r="F51" s="9">
        <v>0</v>
      </c>
      <c r="G51" s="9">
        <v>11</v>
      </c>
      <c r="H51" s="13">
        <v>0.30719999999999997</v>
      </c>
      <c r="I51" s="9" t="s">
        <v>11</v>
      </c>
      <c r="J51" s="9"/>
      <c r="K51" s="500" t="s">
        <v>45</v>
      </c>
      <c r="L51" s="528">
        <v>45686</v>
      </c>
      <c r="M51" s="502">
        <v>45686</v>
      </c>
      <c r="N51" s="503">
        <v>3550.58</v>
      </c>
      <c r="O51" s="503">
        <v>3679.58</v>
      </c>
      <c r="P51" s="504">
        <v>47</v>
      </c>
      <c r="Q51" s="505">
        <f t="shared" si="0"/>
        <v>78.288936170212764</v>
      </c>
      <c r="R51" s="529">
        <v>46051</v>
      </c>
      <c r="S51" s="507">
        <v>46051</v>
      </c>
      <c r="T51" s="508">
        <f t="shared" si="7"/>
        <v>5338.4100000000008</v>
      </c>
      <c r="U51" s="509">
        <f t="shared" si="1"/>
        <v>4644.3900000000003</v>
      </c>
      <c r="V51" s="510">
        <f t="shared" si="2"/>
        <v>108.00906976744187</v>
      </c>
      <c r="W51" s="508">
        <f t="shared" si="3"/>
        <v>-694.02000000000044</v>
      </c>
      <c r="X51" s="511">
        <f t="shared" si="4"/>
        <v>51.7</v>
      </c>
      <c r="Y51" s="512">
        <f t="shared" si="9"/>
        <v>43</v>
      </c>
      <c r="Z51" s="513">
        <f t="shared" si="8"/>
        <v>-8.7000000000000028</v>
      </c>
      <c r="AA51" s="464"/>
      <c r="AB51" s="464"/>
      <c r="AC51" s="464"/>
      <c r="AD51" s="464"/>
      <c r="AE51" s="464"/>
      <c r="AF51" s="464"/>
      <c r="AG51" s="464"/>
      <c r="AH51" s="464"/>
      <c r="AI51" s="464"/>
      <c r="AJ51" s="464"/>
      <c r="AK51" s="464"/>
      <c r="AL51" s="464"/>
    </row>
    <row r="52" spans="1:38" ht="15">
      <c r="A52" s="10">
        <v>46052</v>
      </c>
      <c r="B52" s="9" t="s">
        <v>45</v>
      </c>
      <c r="C52" s="11">
        <v>9017.35</v>
      </c>
      <c r="D52" s="9">
        <v>93</v>
      </c>
      <c r="E52" s="76">
        <v>27.5</v>
      </c>
      <c r="F52" s="9">
        <v>9</v>
      </c>
      <c r="G52" s="9">
        <v>14.8</v>
      </c>
      <c r="H52" s="13">
        <v>0.29199999999999998</v>
      </c>
      <c r="I52" s="9" t="s">
        <v>11</v>
      </c>
      <c r="J52" s="9"/>
      <c r="K52" s="514" t="s">
        <v>45</v>
      </c>
      <c r="L52" s="515">
        <v>45687</v>
      </c>
      <c r="M52" s="516">
        <v>45687</v>
      </c>
      <c r="N52" s="517">
        <v>4685.3999999999996</v>
      </c>
      <c r="O52" s="517">
        <v>4853.1000000000004</v>
      </c>
      <c r="P52" s="518">
        <v>54</v>
      </c>
      <c r="Q52" s="519">
        <f t="shared" si="0"/>
        <v>89.872222222222234</v>
      </c>
      <c r="R52" s="530">
        <v>46052</v>
      </c>
      <c r="S52" s="521">
        <v>46052</v>
      </c>
      <c r="T52" s="522">
        <f t="shared" si="7"/>
        <v>14261.698000000002</v>
      </c>
      <c r="U52" s="523">
        <f t="shared" si="1"/>
        <v>9017.35</v>
      </c>
      <c r="V52" s="524">
        <f t="shared" si="2"/>
        <v>96.96075268817205</v>
      </c>
      <c r="W52" s="522">
        <f t="shared" si="3"/>
        <v>-5244.3480000000018</v>
      </c>
      <c r="X52" s="525">
        <f t="shared" si="4"/>
        <v>59.400000000000006</v>
      </c>
      <c r="Y52" s="526">
        <f t="shared" si="9"/>
        <v>93</v>
      </c>
      <c r="Z52" s="527">
        <f t="shared" si="8"/>
        <v>33.599999999999994</v>
      </c>
      <c r="AA52" s="464"/>
      <c r="AB52" s="464"/>
      <c r="AC52" s="464"/>
      <c r="AD52" s="464"/>
      <c r="AE52" s="464"/>
      <c r="AF52" s="464"/>
      <c r="AG52" s="464"/>
      <c r="AH52" s="464"/>
      <c r="AI52" s="464"/>
      <c r="AJ52" s="464"/>
      <c r="AK52" s="464"/>
      <c r="AL52" s="464"/>
    </row>
    <row r="53" spans="1:38" ht="15">
      <c r="A53" s="10">
        <v>46053</v>
      </c>
      <c r="B53" s="9" t="s">
        <v>45</v>
      </c>
      <c r="C53" s="11">
        <v>8963.82</v>
      </c>
      <c r="D53" s="9">
        <v>89</v>
      </c>
      <c r="E53" s="76">
        <v>27.83</v>
      </c>
      <c r="F53" s="9">
        <v>6</v>
      </c>
      <c r="G53" s="9">
        <v>14</v>
      </c>
      <c r="H53" s="13">
        <v>0.31780000000000003</v>
      </c>
      <c r="I53" s="9" t="s">
        <v>11</v>
      </c>
      <c r="J53" s="9" t="s">
        <v>1822</v>
      </c>
      <c r="K53" s="500" t="s">
        <v>45</v>
      </c>
      <c r="L53" s="528">
        <v>45688</v>
      </c>
      <c r="M53" s="502">
        <v>45688</v>
      </c>
      <c r="N53" s="503">
        <v>12539.48</v>
      </c>
      <c r="O53" s="503">
        <v>12965.18</v>
      </c>
      <c r="P53" s="504">
        <v>132</v>
      </c>
      <c r="Q53" s="505">
        <f t="shared" si="0"/>
        <v>98.221060606060604</v>
      </c>
      <c r="R53" s="529">
        <v>46053</v>
      </c>
      <c r="S53" s="507">
        <v>46053</v>
      </c>
      <c r="T53" s="508">
        <f>O55*$AA$1</f>
        <v>12246.586000000001</v>
      </c>
      <c r="U53" s="509">
        <f t="shared" si="1"/>
        <v>8963.82</v>
      </c>
      <c r="V53" s="510">
        <f t="shared" si="2"/>
        <v>100.71707865168538</v>
      </c>
      <c r="W53" s="508">
        <f t="shared" si="3"/>
        <v>-3282.7660000000014</v>
      </c>
      <c r="X53" s="511">
        <f t="shared" si="4"/>
        <v>145.20000000000002</v>
      </c>
      <c r="Y53" s="512">
        <f t="shared" si="9"/>
        <v>89</v>
      </c>
      <c r="Z53" s="513">
        <f t="shared" si="8"/>
        <v>-56.200000000000017</v>
      </c>
      <c r="AA53" s="464"/>
      <c r="AB53" s="464"/>
      <c r="AC53" s="464"/>
      <c r="AD53" s="464"/>
      <c r="AE53" s="464"/>
      <c r="AF53" s="464"/>
      <c r="AG53" s="464"/>
      <c r="AH53" s="464"/>
      <c r="AI53" s="464"/>
      <c r="AJ53" s="464"/>
      <c r="AK53" s="464"/>
      <c r="AL53" s="464"/>
    </row>
    <row r="54" spans="1:38" ht="15">
      <c r="A54" s="6">
        <v>46054</v>
      </c>
      <c r="B54" s="7" t="s">
        <v>45</v>
      </c>
      <c r="C54" s="51">
        <v>6290.22</v>
      </c>
      <c r="D54" s="7">
        <v>65</v>
      </c>
      <c r="E54" s="230">
        <v>24.13</v>
      </c>
      <c r="F54" s="7">
        <v>0</v>
      </c>
      <c r="G54" s="7">
        <v>14.75</v>
      </c>
      <c r="H54" s="231">
        <v>0.2838</v>
      </c>
      <c r="I54" s="7" t="s">
        <v>11</v>
      </c>
      <c r="J54" s="7"/>
      <c r="K54" s="717" t="s">
        <v>1592</v>
      </c>
      <c r="L54" s="709"/>
      <c r="M54" s="360"/>
      <c r="N54" s="338">
        <f t="shared" ref="N54:P54" si="10">SUM(N23:N53)</f>
        <v>197440.03</v>
      </c>
      <c r="O54" s="339">
        <f t="shared" si="10"/>
        <v>203915.82999999996</v>
      </c>
      <c r="P54" s="340">
        <f t="shared" si="10"/>
        <v>2264</v>
      </c>
      <c r="Q54" s="341">
        <f t="shared" si="0"/>
        <v>90.068829505300329</v>
      </c>
      <c r="R54" s="534" t="s">
        <v>1578</v>
      </c>
      <c r="S54" s="361"/>
      <c r="T54" s="535">
        <f t="shared" ref="T54:U54" si="11">SUM(T23:T53)</f>
        <v>230524.80000000008</v>
      </c>
      <c r="U54" s="536">
        <f t="shared" si="11"/>
        <v>191183.11</v>
      </c>
      <c r="V54" s="345">
        <f t="shared" si="2"/>
        <v>102.01873532550692</v>
      </c>
      <c r="W54" s="339">
        <f>SUM(W23:W53)</f>
        <v>-39341.690000000017</v>
      </c>
      <c r="X54" s="346">
        <f t="shared" si="4"/>
        <v>2490.4</v>
      </c>
      <c r="Y54" s="340">
        <f t="shared" ref="Y54:Z54" si="12">SUM(Y23:Y53)</f>
        <v>1874</v>
      </c>
      <c r="Z54" s="347">
        <f t="shared" si="12"/>
        <v>-422.80000000000007</v>
      </c>
      <c r="AA54" s="537"/>
      <c r="AB54" s="537"/>
      <c r="AC54" s="537"/>
      <c r="AD54" s="537"/>
      <c r="AE54" s="537"/>
      <c r="AF54" s="537"/>
      <c r="AG54" s="537"/>
      <c r="AH54" s="537"/>
      <c r="AI54" s="537"/>
      <c r="AJ54" s="537"/>
      <c r="AK54" s="537"/>
      <c r="AL54" s="537"/>
    </row>
    <row r="55" spans="1:38" ht="15">
      <c r="A55" s="10">
        <v>46055</v>
      </c>
      <c r="B55" s="9" t="s">
        <v>45</v>
      </c>
      <c r="C55" s="11">
        <v>2611.08</v>
      </c>
      <c r="D55" s="9">
        <v>25</v>
      </c>
      <c r="E55" s="76">
        <v>21.07</v>
      </c>
      <c r="F55" s="9">
        <v>0</v>
      </c>
      <c r="G55" s="9">
        <v>8</v>
      </c>
      <c r="H55" s="13">
        <v>0.31979999999999997</v>
      </c>
      <c r="I55" s="9" t="s">
        <v>11</v>
      </c>
      <c r="J55" s="9"/>
      <c r="K55" s="500" t="s">
        <v>45</v>
      </c>
      <c r="L55" s="528">
        <v>45689</v>
      </c>
      <c r="M55" s="502">
        <v>45689</v>
      </c>
      <c r="N55" s="503">
        <v>10759.16</v>
      </c>
      <c r="O55" s="503">
        <v>11133.26</v>
      </c>
      <c r="P55" s="504">
        <v>117</v>
      </c>
      <c r="Q55" s="510">
        <f t="shared" si="0"/>
        <v>95.156068376068376</v>
      </c>
      <c r="R55" s="529">
        <v>46054</v>
      </c>
      <c r="S55" s="507">
        <v>46054</v>
      </c>
      <c r="T55" s="508">
        <f t="shared" ref="T55:T81" si="13">O56*$AA$1</f>
        <v>7755.2529999999997</v>
      </c>
      <c r="U55" s="509">
        <f t="shared" ref="U55:U82" si="14">C54</f>
        <v>6290.22</v>
      </c>
      <c r="V55" s="510">
        <f t="shared" si="2"/>
        <v>96.772615384615392</v>
      </c>
      <c r="W55" s="508">
        <f t="shared" ref="W55:W82" si="15">U55-T55</f>
        <v>-1465.0329999999994</v>
      </c>
      <c r="X55" s="511">
        <f t="shared" si="4"/>
        <v>128.70000000000002</v>
      </c>
      <c r="Y55" s="512">
        <f t="shared" ref="Y55:Y82" si="16">D54</f>
        <v>65</v>
      </c>
      <c r="Z55" s="513">
        <f t="shared" ref="Z55:Z82" si="17">Y55-X55</f>
        <v>-63.700000000000017</v>
      </c>
      <c r="AA55" s="464"/>
      <c r="AB55" s="464"/>
      <c r="AC55" s="464"/>
      <c r="AD55" s="464"/>
      <c r="AE55" s="464"/>
      <c r="AF55" s="464"/>
      <c r="AG55" s="464"/>
      <c r="AH55" s="464"/>
      <c r="AI55" s="464"/>
      <c r="AJ55" s="464"/>
      <c r="AK55" s="464"/>
      <c r="AL55" s="464"/>
    </row>
    <row r="56" spans="1:38" ht="15">
      <c r="A56" s="10">
        <v>46056</v>
      </c>
      <c r="B56" s="9" t="s">
        <v>45</v>
      </c>
      <c r="C56" s="11">
        <v>2903.13</v>
      </c>
      <c r="D56" s="9">
        <v>33</v>
      </c>
      <c r="E56" s="76">
        <v>23.52</v>
      </c>
      <c r="F56" s="9">
        <v>0</v>
      </c>
      <c r="G56" s="9">
        <v>8.6</v>
      </c>
      <c r="H56" s="13">
        <v>0.28149999999999997</v>
      </c>
      <c r="I56" s="9" t="s">
        <v>11</v>
      </c>
      <c r="J56" s="9"/>
      <c r="K56" s="514" t="s">
        <v>45</v>
      </c>
      <c r="L56" s="515">
        <v>45690</v>
      </c>
      <c r="M56" s="516">
        <v>45690</v>
      </c>
      <c r="N56" s="517">
        <v>6766.43</v>
      </c>
      <c r="O56" s="517">
        <v>7050.23</v>
      </c>
      <c r="P56" s="518">
        <v>82</v>
      </c>
      <c r="Q56" s="524">
        <f t="shared" si="0"/>
        <v>85.978414634146333</v>
      </c>
      <c r="R56" s="530">
        <v>46055</v>
      </c>
      <c r="S56" s="521">
        <v>46055</v>
      </c>
      <c r="T56" s="522">
        <f t="shared" si="13"/>
        <v>2951.3990000000003</v>
      </c>
      <c r="U56" s="523">
        <f t="shared" si="14"/>
        <v>2611.08</v>
      </c>
      <c r="V56" s="538">
        <f t="shared" si="2"/>
        <v>104.44319999999999</v>
      </c>
      <c r="W56" s="522">
        <f t="shared" si="15"/>
        <v>-340.31900000000041</v>
      </c>
      <c r="X56" s="525">
        <f t="shared" si="4"/>
        <v>90.2</v>
      </c>
      <c r="Y56" s="526">
        <f t="shared" si="16"/>
        <v>25</v>
      </c>
      <c r="Z56" s="527">
        <f t="shared" si="17"/>
        <v>-65.2</v>
      </c>
      <c r="AA56" s="464"/>
      <c r="AB56" s="464"/>
      <c r="AC56" s="464"/>
      <c r="AD56" s="464"/>
      <c r="AE56" s="464"/>
      <c r="AF56" s="464"/>
      <c r="AG56" s="464"/>
      <c r="AH56" s="464"/>
      <c r="AI56" s="464"/>
      <c r="AJ56" s="464"/>
      <c r="AK56" s="464"/>
      <c r="AL56" s="464"/>
    </row>
    <row r="57" spans="1:38" ht="15">
      <c r="A57" s="10">
        <v>46057</v>
      </c>
      <c r="B57" s="9" t="s">
        <v>45</v>
      </c>
      <c r="C57" s="11">
        <v>3558.19</v>
      </c>
      <c r="D57" s="9">
        <v>39</v>
      </c>
      <c r="E57" s="76">
        <v>23.84</v>
      </c>
      <c r="F57" s="9">
        <v>0</v>
      </c>
      <c r="G57" s="9">
        <v>13</v>
      </c>
      <c r="H57" s="13">
        <v>0.3226</v>
      </c>
      <c r="I57" s="9" t="s">
        <v>11</v>
      </c>
      <c r="J57" s="9"/>
      <c r="K57" s="500" t="s">
        <v>45</v>
      </c>
      <c r="L57" s="528">
        <v>45691</v>
      </c>
      <c r="M57" s="502">
        <v>45691</v>
      </c>
      <c r="N57" s="503">
        <v>2605.69</v>
      </c>
      <c r="O57" s="503">
        <v>2683.09</v>
      </c>
      <c r="P57" s="504">
        <v>31</v>
      </c>
      <c r="Q57" s="510">
        <f t="shared" si="0"/>
        <v>86.551290322580655</v>
      </c>
      <c r="R57" s="529">
        <v>46056</v>
      </c>
      <c r="S57" s="507">
        <v>46056</v>
      </c>
      <c r="T57" s="508">
        <f t="shared" si="13"/>
        <v>4501.6729999999998</v>
      </c>
      <c r="U57" s="509">
        <f t="shared" si="14"/>
        <v>2903.13</v>
      </c>
      <c r="V57" s="539">
        <f t="shared" si="2"/>
        <v>87.973636363636373</v>
      </c>
      <c r="W57" s="508">
        <f t="shared" si="15"/>
        <v>-1598.5429999999997</v>
      </c>
      <c r="X57" s="511">
        <f t="shared" si="4"/>
        <v>34.1</v>
      </c>
      <c r="Y57" s="512">
        <f t="shared" si="16"/>
        <v>33</v>
      </c>
      <c r="Z57" s="513">
        <f t="shared" si="17"/>
        <v>-1.1000000000000014</v>
      </c>
      <c r="AA57" s="464"/>
      <c r="AB57" s="464"/>
      <c r="AC57" s="464"/>
      <c r="AD57" s="464"/>
      <c r="AE57" s="464"/>
      <c r="AF57" s="464"/>
      <c r="AG57" s="464"/>
      <c r="AH57" s="464"/>
      <c r="AI57" s="464"/>
      <c r="AJ57" s="464"/>
      <c r="AK57" s="464"/>
      <c r="AL57" s="464"/>
    </row>
    <row r="58" spans="1:38" ht="15">
      <c r="A58" s="10">
        <v>46058</v>
      </c>
      <c r="B58" s="9" t="s">
        <v>45</v>
      </c>
      <c r="C58" s="11">
        <v>4413.04</v>
      </c>
      <c r="D58" s="9">
        <v>45</v>
      </c>
      <c r="E58" s="76">
        <v>23.22</v>
      </c>
      <c r="F58" s="9">
        <v>0</v>
      </c>
      <c r="G58" s="9">
        <v>13.3</v>
      </c>
      <c r="H58" s="13">
        <v>0.28239999999999998</v>
      </c>
      <c r="I58" s="9" t="s">
        <v>11</v>
      </c>
      <c r="J58" s="9"/>
      <c r="K58" s="514" t="s">
        <v>45</v>
      </c>
      <c r="L58" s="515">
        <v>45692</v>
      </c>
      <c r="M58" s="516">
        <v>45692</v>
      </c>
      <c r="N58" s="517">
        <v>3911.83</v>
      </c>
      <c r="O58" s="517">
        <v>4092.43</v>
      </c>
      <c r="P58" s="518">
        <v>43</v>
      </c>
      <c r="Q58" s="524">
        <f t="shared" si="0"/>
        <v>95.172790697674415</v>
      </c>
      <c r="R58" s="530">
        <v>46057</v>
      </c>
      <c r="S58" s="521">
        <v>46057</v>
      </c>
      <c r="T58" s="522">
        <f t="shared" si="13"/>
        <v>5199.6670000000004</v>
      </c>
      <c r="U58" s="540">
        <f t="shared" si="14"/>
        <v>3558.19</v>
      </c>
      <c r="V58" s="538">
        <f t="shared" si="2"/>
        <v>91.23564102564103</v>
      </c>
      <c r="W58" s="522">
        <f t="shared" si="15"/>
        <v>-1641.4770000000003</v>
      </c>
      <c r="X58" s="525">
        <f t="shared" si="4"/>
        <v>47.300000000000004</v>
      </c>
      <c r="Y58" s="526">
        <f t="shared" si="16"/>
        <v>39</v>
      </c>
      <c r="Z58" s="527">
        <f t="shared" si="17"/>
        <v>-8.3000000000000043</v>
      </c>
      <c r="AA58" s="464"/>
      <c r="AB58" s="464"/>
      <c r="AC58" s="464"/>
      <c r="AD58" s="464"/>
      <c r="AE58" s="464"/>
      <c r="AF58" s="464"/>
      <c r="AG58" s="464"/>
      <c r="AH58" s="464"/>
      <c r="AI58" s="464"/>
      <c r="AJ58" s="464"/>
      <c r="AK58" s="464"/>
      <c r="AL58" s="464"/>
    </row>
    <row r="59" spans="1:38" ht="15">
      <c r="A59" s="10">
        <v>46059</v>
      </c>
      <c r="B59" s="9" t="s">
        <v>45</v>
      </c>
      <c r="C59" s="55">
        <v>10141.847</v>
      </c>
      <c r="D59" s="38">
        <v>99</v>
      </c>
      <c r="E59" s="336">
        <v>53.11</v>
      </c>
      <c r="F59" s="38">
        <v>57</v>
      </c>
      <c r="G59" s="9">
        <v>17.2</v>
      </c>
      <c r="H59" s="13">
        <v>0.31909999999999999</v>
      </c>
      <c r="I59" s="9" t="s">
        <v>11</v>
      </c>
      <c r="J59" s="9"/>
      <c r="K59" s="500" t="s">
        <v>45</v>
      </c>
      <c r="L59" s="528">
        <v>45693</v>
      </c>
      <c r="M59" s="502">
        <v>45693</v>
      </c>
      <c r="N59" s="503">
        <v>4597.97</v>
      </c>
      <c r="O59" s="503">
        <v>4726.97</v>
      </c>
      <c r="P59" s="504">
        <v>46</v>
      </c>
      <c r="Q59" s="510">
        <f t="shared" si="0"/>
        <v>102.76021739130435</v>
      </c>
      <c r="R59" s="529">
        <v>46058</v>
      </c>
      <c r="S59" s="507">
        <v>46058</v>
      </c>
      <c r="T59" s="508">
        <f t="shared" si="13"/>
        <v>6655.7150000000001</v>
      </c>
      <c r="U59" s="541">
        <f t="shared" si="14"/>
        <v>4413.04</v>
      </c>
      <c r="V59" s="539">
        <f t="shared" si="2"/>
        <v>98.067555555555558</v>
      </c>
      <c r="W59" s="508">
        <f t="shared" si="15"/>
        <v>-2242.6750000000002</v>
      </c>
      <c r="X59" s="511">
        <f t="shared" si="4"/>
        <v>50.6</v>
      </c>
      <c r="Y59" s="512">
        <f t="shared" si="16"/>
        <v>45</v>
      </c>
      <c r="Z59" s="513">
        <f t="shared" si="17"/>
        <v>-5.6000000000000014</v>
      </c>
      <c r="AA59" s="464"/>
      <c r="AB59" s="464"/>
      <c r="AC59" s="464"/>
      <c r="AD59" s="464"/>
      <c r="AE59" s="464"/>
      <c r="AF59" s="464"/>
      <c r="AG59" s="464"/>
      <c r="AH59" s="464"/>
      <c r="AI59" s="464"/>
      <c r="AJ59" s="464"/>
      <c r="AK59" s="464"/>
      <c r="AL59" s="464"/>
    </row>
    <row r="60" spans="1:38" ht="15">
      <c r="A60" s="10">
        <v>46060</v>
      </c>
      <c r="B60" s="9" t="s">
        <v>45</v>
      </c>
      <c r="C60" s="55">
        <v>9395.36</v>
      </c>
      <c r="D60" s="38">
        <v>90</v>
      </c>
      <c r="E60" s="336">
        <v>43.54</v>
      </c>
      <c r="F60" s="38">
        <v>39</v>
      </c>
      <c r="G60" s="9">
        <v>14.4</v>
      </c>
      <c r="H60" s="13">
        <v>0.30170000000000002</v>
      </c>
      <c r="I60" s="9" t="s">
        <v>11</v>
      </c>
      <c r="J60" s="9"/>
      <c r="K60" s="514" t="s">
        <v>45</v>
      </c>
      <c r="L60" s="515">
        <v>45694</v>
      </c>
      <c r="M60" s="516">
        <v>45694</v>
      </c>
      <c r="N60" s="517">
        <v>5934.55</v>
      </c>
      <c r="O60" s="517">
        <v>6050.65</v>
      </c>
      <c r="P60" s="518">
        <v>66</v>
      </c>
      <c r="Q60" s="524">
        <f t="shared" si="0"/>
        <v>91.676515151515147</v>
      </c>
      <c r="R60" s="530">
        <v>46059</v>
      </c>
      <c r="S60" s="521">
        <v>46059</v>
      </c>
      <c r="T60" s="522">
        <f t="shared" si="13"/>
        <v>10684.949000000001</v>
      </c>
      <c r="U60" s="540">
        <f t="shared" si="14"/>
        <v>10141.847</v>
      </c>
      <c r="V60" s="538">
        <f t="shared" si="2"/>
        <v>102.44289898989899</v>
      </c>
      <c r="W60" s="522">
        <f t="shared" si="15"/>
        <v>-543.10200000000077</v>
      </c>
      <c r="X60" s="525">
        <f t="shared" si="4"/>
        <v>72.600000000000009</v>
      </c>
      <c r="Y60" s="526">
        <f t="shared" si="16"/>
        <v>99</v>
      </c>
      <c r="Z60" s="527">
        <f t="shared" si="17"/>
        <v>26.399999999999991</v>
      </c>
      <c r="AA60" s="464"/>
      <c r="AB60" s="464"/>
      <c r="AC60" s="464"/>
      <c r="AD60" s="464"/>
      <c r="AE60" s="464"/>
      <c r="AF60" s="464"/>
      <c r="AG60" s="464"/>
      <c r="AH60" s="464"/>
      <c r="AI60" s="464"/>
      <c r="AJ60" s="464"/>
      <c r="AK60" s="464"/>
      <c r="AL60" s="464"/>
    </row>
    <row r="61" spans="1:38" ht="15">
      <c r="A61" s="10">
        <v>46061</v>
      </c>
      <c r="B61" s="9" t="s">
        <v>45</v>
      </c>
      <c r="C61" s="11">
        <v>7307</v>
      </c>
      <c r="D61" s="9">
        <v>73</v>
      </c>
      <c r="E61" s="76">
        <v>37.21</v>
      </c>
      <c r="F61" s="9">
        <v>28</v>
      </c>
      <c r="G61" s="9">
        <v>13.4</v>
      </c>
      <c r="H61" s="13">
        <v>0.29980000000000001</v>
      </c>
      <c r="I61" s="9" t="s">
        <v>11</v>
      </c>
      <c r="J61" s="9"/>
      <c r="K61" s="500" t="s">
        <v>45</v>
      </c>
      <c r="L61" s="528">
        <v>45695</v>
      </c>
      <c r="M61" s="502">
        <v>45695</v>
      </c>
      <c r="N61" s="503">
        <v>9455.59</v>
      </c>
      <c r="O61" s="503">
        <v>9713.59</v>
      </c>
      <c r="P61" s="504">
        <v>110</v>
      </c>
      <c r="Q61" s="510">
        <f t="shared" si="0"/>
        <v>88.305363636363637</v>
      </c>
      <c r="R61" s="529">
        <v>46060</v>
      </c>
      <c r="S61" s="507">
        <v>46060</v>
      </c>
      <c r="T61" s="508">
        <f t="shared" si="13"/>
        <v>11213.103000000001</v>
      </c>
      <c r="U61" s="541">
        <f t="shared" si="14"/>
        <v>9395.36</v>
      </c>
      <c r="V61" s="539">
        <f t="shared" si="2"/>
        <v>104.39288888888889</v>
      </c>
      <c r="W61" s="508">
        <f t="shared" si="15"/>
        <v>-1817.7430000000004</v>
      </c>
      <c r="X61" s="511">
        <f t="shared" si="4"/>
        <v>121.00000000000001</v>
      </c>
      <c r="Y61" s="512">
        <f t="shared" si="16"/>
        <v>90</v>
      </c>
      <c r="Z61" s="513">
        <f t="shared" si="17"/>
        <v>-31.000000000000014</v>
      </c>
      <c r="AA61" s="464"/>
      <c r="AB61" s="464"/>
      <c r="AC61" s="464"/>
      <c r="AD61" s="464"/>
      <c r="AE61" s="464"/>
      <c r="AF61" s="464"/>
      <c r="AG61" s="464"/>
      <c r="AH61" s="464"/>
      <c r="AI61" s="464"/>
      <c r="AJ61" s="464"/>
      <c r="AK61" s="464"/>
      <c r="AL61" s="464"/>
    </row>
    <row r="62" spans="1:38" ht="15">
      <c r="A62" s="10">
        <v>46062</v>
      </c>
      <c r="B62" s="9" t="s">
        <v>45</v>
      </c>
      <c r="C62" s="11">
        <v>3143.54</v>
      </c>
      <c r="D62" s="9">
        <v>31</v>
      </c>
      <c r="E62" s="76">
        <v>25.13</v>
      </c>
      <c r="F62" s="9">
        <v>0</v>
      </c>
      <c r="G62" s="9">
        <v>8.6</v>
      </c>
      <c r="H62" s="13">
        <v>0.30209999999999998</v>
      </c>
      <c r="I62" s="9" t="s">
        <v>11</v>
      </c>
      <c r="J62" s="9"/>
      <c r="K62" s="514" t="s">
        <v>45</v>
      </c>
      <c r="L62" s="515">
        <v>45696</v>
      </c>
      <c r="M62" s="516">
        <v>45696</v>
      </c>
      <c r="N62" s="517">
        <v>9909.93</v>
      </c>
      <c r="O62" s="517">
        <v>10193.73</v>
      </c>
      <c r="P62" s="518">
        <v>111</v>
      </c>
      <c r="Q62" s="524">
        <f t="shared" si="0"/>
        <v>91.835405405405396</v>
      </c>
      <c r="R62" s="530">
        <v>46061</v>
      </c>
      <c r="S62" s="521">
        <v>46061</v>
      </c>
      <c r="T62" s="522">
        <f t="shared" si="13"/>
        <v>8281.6470000000008</v>
      </c>
      <c r="U62" s="540">
        <f t="shared" si="14"/>
        <v>7307</v>
      </c>
      <c r="V62" s="538">
        <f t="shared" si="2"/>
        <v>100.0958904109589</v>
      </c>
      <c r="W62" s="522">
        <f t="shared" si="15"/>
        <v>-974.64700000000084</v>
      </c>
      <c r="X62" s="525">
        <f t="shared" si="4"/>
        <v>122.10000000000001</v>
      </c>
      <c r="Y62" s="526">
        <f t="shared" si="16"/>
        <v>73</v>
      </c>
      <c r="Z62" s="527">
        <f t="shared" si="17"/>
        <v>-49.100000000000009</v>
      </c>
      <c r="AA62" s="464"/>
      <c r="AB62" s="464"/>
      <c r="AC62" s="464"/>
      <c r="AD62" s="464"/>
      <c r="AE62" s="464"/>
      <c r="AF62" s="464"/>
      <c r="AG62" s="464"/>
      <c r="AH62" s="464"/>
      <c r="AI62" s="464"/>
      <c r="AJ62" s="464"/>
      <c r="AK62" s="464"/>
      <c r="AL62" s="464"/>
    </row>
    <row r="63" spans="1:38" ht="15">
      <c r="A63" s="10">
        <v>46063</v>
      </c>
      <c r="B63" s="9" t="s">
        <v>45</v>
      </c>
      <c r="C63" s="11">
        <v>2226.7199999999998</v>
      </c>
      <c r="D63" s="9">
        <v>25</v>
      </c>
      <c r="E63" s="76">
        <v>21.22</v>
      </c>
      <c r="F63" s="9">
        <v>0</v>
      </c>
      <c r="G63" s="9">
        <v>6.6</v>
      </c>
      <c r="H63" s="13">
        <v>0.37040000000000001</v>
      </c>
      <c r="I63" s="9" t="s">
        <v>11</v>
      </c>
      <c r="J63" s="9"/>
      <c r="K63" s="500" t="s">
        <v>45</v>
      </c>
      <c r="L63" s="528">
        <v>45697</v>
      </c>
      <c r="M63" s="502">
        <v>45697</v>
      </c>
      <c r="N63" s="503">
        <v>7373.97</v>
      </c>
      <c r="O63" s="503">
        <v>7528.77</v>
      </c>
      <c r="P63" s="504">
        <v>92</v>
      </c>
      <c r="Q63" s="510">
        <f t="shared" si="0"/>
        <v>81.834456521739142</v>
      </c>
      <c r="R63" s="529">
        <v>46062</v>
      </c>
      <c r="S63" s="507">
        <v>46062</v>
      </c>
      <c r="T63" s="508">
        <f t="shared" si="13"/>
        <v>3169.826</v>
      </c>
      <c r="U63" s="541">
        <f t="shared" si="14"/>
        <v>3143.54</v>
      </c>
      <c r="V63" s="539">
        <f t="shared" si="2"/>
        <v>101.40451612903226</v>
      </c>
      <c r="W63" s="508">
        <f t="shared" si="15"/>
        <v>-26.286000000000058</v>
      </c>
      <c r="X63" s="511">
        <f t="shared" si="4"/>
        <v>101.2</v>
      </c>
      <c r="Y63" s="512">
        <f t="shared" si="16"/>
        <v>31</v>
      </c>
      <c r="Z63" s="513">
        <f t="shared" si="17"/>
        <v>-70.2</v>
      </c>
      <c r="AA63" s="464"/>
      <c r="AB63" s="464"/>
      <c r="AC63" s="464"/>
      <c r="AD63" s="464"/>
      <c r="AE63" s="464"/>
      <c r="AF63" s="464"/>
      <c r="AG63" s="464"/>
      <c r="AH63" s="464"/>
      <c r="AI63" s="464"/>
      <c r="AJ63" s="464"/>
      <c r="AK63" s="464"/>
      <c r="AL63" s="464"/>
    </row>
    <row r="64" spans="1:38" ht="15">
      <c r="A64" s="10">
        <v>46064</v>
      </c>
      <c r="B64" s="9" t="s">
        <v>45</v>
      </c>
      <c r="C64" s="11">
        <v>1937.69</v>
      </c>
      <c r="D64" s="9">
        <v>22</v>
      </c>
      <c r="E64" s="76">
        <v>19.989999999999998</v>
      </c>
      <c r="F64" s="9">
        <v>0</v>
      </c>
      <c r="G64" s="9">
        <v>6.6</v>
      </c>
      <c r="H64" s="13">
        <v>0.29470000000000002</v>
      </c>
      <c r="I64" s="9" t="s">
        <v>11</v>
      </c>
      <c r="J64" s="9"/>
      <c r="K64" s="514" t="s">
        <v>45</v>
      </c>
      <c r="L64" s="515">
        <v>45698</v>
      </c>
      <c r="M64" s="516">
        <v>45698</v>
      </c>
      <c r="N64" s="517">
        <v>2765.56</v>
      </c>
      <c r="O64" s="517">
        <v>2881.66</v>
      </c>
      <c r="P64" s="518">
        <v>33</v>
      </c>
      <c r="Q64" s="524">
        <f t="shared" si="0"/>
        <v>87.323030303030293</v>
      </c>
      <c r="R64" s="530">
        <v>46063</v>
      </c>
      <c r="S64" s="521">
        <v>46063</v>
      </c>
      <c r="T64" s="522">
        <f t="shared" si="13"/>
        <v>5264.3029999999999</v>
      </c>
      <c r="U64" s="540">
        <f t="shared" si="14"/>
        <v>2226.7199999999998</v>
      </c>
      <c r="V64" s="538">
        <f t="shared" si="2"/>
        <v>89.068799999999996</v>
      </c>
      <c r="W64" s="522">
        <f t="shared" si="15"/>
        <v>-3037.5830000000001</v>
      </c>
      <c r="X64" s="525">
        <f t="shared" si="4"/>
        <v>36.300000000000004</v>
      </c>
      <c r="Y64" s="526">
        <f t="shared" si="16"/>
        <v>25</v>
      </c>
      <c r="Z64" s="527">
        <f t="shared" si="17"/>
        <v>-11.300000000000004</v>
      </c>
      <c r="AA64" s="464"/>
      <c r="AB64" s="464"/>
      <c r="AC64" s="464"/>
      <c r="AD64" s="464"/>
      <c r="AE64" s="464"/>
      <c r="AF64" s="464"/>
      <c r="AG64" s="464"/>
      <c r="AH64" s="464"/>
      <c r="AI64" s="464"/>
      <c r="AJ64" s="464"/>
      <c r="AK64" s="464"/>
      <c r="AL64" s="464"/>
    </row>
    <row r="65" spans="1:38" ht="15">
      <c r="A65" s="10">
        <v>46065</v>
      </c>
      <c r="B65" s="9" t="s">
        <v>45</v>
      </c>
      <c r="C65" s="11">
        <v>4996.0200000000004</v>
      </c>
      <c r="D65" s="9">
        <v>45</v>
      </c>
      <c r="E65" s="76">
        <v>26.42</v>
      </c>
      <c r="F65" s="9">
        <v>1</v>
      </c>
      <c r="G65" s="9">
        <v>12.33</v>
      </c>
      <c r="H65" s="13">
        <v>0.28889999999999999</v>
      </c>
      <c r="I65" s="9" t="s">
        <v>11</v>
      </c>
      <c r="J65" s="9"/>
      <c r="K65" s="500" t="s">
        <v>45</v>
      </c>
      <c r="L65" s="528">
        <v>45699</v>
      </c>
      <c r="M65" s="502">
        <v>45699</v>
      </c>
      <c r="N65" s="503">
        <v>4566.43</v>
      </c>
      <c r="O65" s="503">
        <v>4785.7299999999996</v>
      </c>
      <c r="P65" s="504">
        <v>48</v>
      </c>
      <c r="Q65" s="510">
        <f t="shared" si="0"/>
        <v>99.70270833333332</v>
      </c>
      <c r="R65" s="529">
        <v>46064</v>
      </c>
      <c r="S65" s="507">
        <v>46064</v>
      </c>
      <c r="T65" s="508">
        <f t="shared" si="13"/>
        <v>3685.8139999999999</v>
      </c>
      <c r="U65" s="541">
        <f t="shared" si="14"/>
        <v>1937.69</v>
      </c>
      <c r="V65" s="539">
        <f t="shared" si="2"/>
        <v>88.076818181818183</v>
      </c>
      <c r="W65" s="508">
        <f t="shared" si="15"/>
        <v>-1748.1239999999998</v>
      </c>
      <c r="X65" s="511">
        <f t="shared" si="4"/>
        <v>52.800000000000004</v>
      </c>
      <c r="Y65" s="512">
        <f t="shared" si="16"/>
        <v>22</v>
      </c>
      <c r="Z65" s="513">
        <f t="shared" si="17"/>
        <v>-30.800000000000004</v>
      </c>
      <c r="AA65" s="464"/>
      <c r="AB65" s="464"/>
      <c r="AC65" s="464"/>
      <c r="AD65" s="464"/>
      <c r="AE65" s="464"/>
      <c r="AF65" s="464"/>
      <c r="AG65" s="464"/>
      <c r="AH65" s="464"/>
      <c r="AI65" s="464"/>
      <c r="AJ65" s="464"/>
      <c r="AK65" s="464"/>
      <c r="AL65" s="464"/>
    </row>
    <row r="66" spans="1:38" ht="15">
      <c r="A66" s="10">
        <v>46066</v>
      </c>
      <c r="B66" s="9" t="s">
        <v>45</v>
      </c>
      <c r="C66" s="55">
        <v>10380.02</v>
      </c>
      <c r="D66" s="38">
        <v>110</v>
      </c>
      <c r="E66" s="336">
        <v>43.39</v>
      </c>
      <c r="F66" s="38">
        <v>51</v>
      </c>
      <c r="G66" s="38">
        <v>17.399999999999999</v>
      </c>
      <c r="H66" s="13">
        <v>0.30170000000000002</v>
      </c>
      <c r="I66" s="9" t="s">
        <v>11</v>
      </c>
      <c r="J66" s="9"/>
      <c r="K66" s="514" t="s">
        <v>45</v>
      </c>
      <c r="L66" s="515">
        <v>45700</v>
      </c>
      <c r="M66" s="516">
        <v>45700</v>
      </c>
      <c r="N66" s="517">
        <v>3170.14</v>
      </c>
      <c r="O66" s="517">
        <v>3350.74</v>
      </c>
      <c r="P66" s="518">
        <v>41</v>
      </c>
      <c r="Q66" s="524">
        <f t="shared" si="0"/>
        <v>81.725365853658531</v>
      </c>
      <c r="R66" s="530">
        <v>46065</v>
      </c>
      <c r="S66" s="521">
        <v>46065</v>
      </c>
      <c r="T66" s="522">
        <f t="shared" si="13"/>
        <v>3066.1180000000004</v>
      </c>
      <c r="U66" s="540">
        <f t="shared" si="14"/>
        <v>4996.0200000000004</v>
      </c>
      <c r="V66" s="538">
        <f t="shared" si="2"/>
        <v>111.02266666666668</v>
      </c>
      <c r="W66" s="522">
        <f t="shared" si="15"/>
        <v>1929.902</v>
      </c>
      <c r="X66" s="525">
        <f t="shared" si="4"/>
        <v>45.1</v>
      </c>
      <c r="Y66" s="526">
        <f t="shared" si="16"/>
        <v>45</v>
      </c>
      <c r="Z66" s="527">
        <f t="shared" si="17"/>
        <v>-0.10000000000000142</v>
      </c>
      <c r="AA66" s="464"/>
      <c r="AB66" s="464"/>
      <c r="AC66" s="464"/>
      <c r="AD66" s="464"/>
      <c r="AE66" s="464"/>
      <c r="AF66" s="464"/>
      <c r="AG66" s="464"/>
      <c r="AH66" s="464"/>
      <c r="AI66" s="464"/>
      <c r="AJ66" s="464"/>
      <c r="AK66" s="464"/>
      <c r="AL66" s="464"/>
    </row>
    <row r="67" spans="1:38" ht="15">
      <c r="A67" s="10">
        <v>46067</v>
      </c>
      <c r="B67" s="9" t="s">
        <v>45</v>
      </c>
      <c r="C67" s="11">
        <v>9239.24</v>
      </c>
      <c r="D67" s="9">
        <v>86</v>
      </c>
      <c r="E67" s="76">
        <v>28.59</v>
      </c>
      <c r="F67" s="9">
        <v>8</v>
      </c>
      <c r="G67" s="9">
        <v>15.6</v>
      </c>
      <c r="H67" s="13">
        <v>0.30270000000000002</v>
      </c>
      <c r="I67" s="9" t="s">
        <v>11</v>
      </c>
      <c r="J67" s="9"/>
      <c r="K67" s="500" t="s">
        <v>45</v>
      </c>
      <c r="L67" s="528">
        <v>45701</v>
      </c>
      <c r="M67" s="502">
        <v>45701</v>
      </c>
      <c r="N67" s="503">
        <v>2697.08</v>
      </c>
      <c r="O67" s="503">
        <v>2787.38</v>
      </c>
      <c r="P67" s="504">
        <v>35</v>
      </c>
      <c r="Q67" s="510">
        <f t="shared" si="0"/>
        <v>79.639428571428581</v>
      </c>
      <c r="R67" s="529">
        <v>46066</v>
      </c>
      <c r="S67" s="507">
        <v>46066</v>
      </c>
      <c r="T67" s="508">
        <f t="shared" si="13"/>
        <v>12802.68</v>
      </c>
      <c r="U67" s="541">
        <f t="shared" si="14"/>
        <v>10380.02</v>
      </c>
      <c r="V67" s="539">
        <f t="shared" si="2"/>
        <v>94.363818181818189</v>
      </c>
      <c r="W67" s="508">
        <f t="shared" si="15"/>
        <v>-2422.66</v>
      </c>
      <c r="X67" s="511">
        <f t="shared" si="4"/>
        <v>38.5</v>
      </c>
      <c r="Y67" s="512">
        <f t="shared" si="16"/>
        <v>110</v>
      </c>
      <c r="Z67" s="513">
        <f t="shared" si="17"/>
        <v>71.5</v>
      </c>
      <c r="AA67" s="464"/>
      <c r="AB67" s="464"/>
      <c r="AC67" s="464"/>
      <c r="AD67" s="464"/>
      <c r="AE67" s="464"/>
      <c r="AF67" s="464"/>
      <c r="AG67" s="464"/>
      <c r="AH67" s="464"/>
      <c r="AI67" s="464"/>
      <c r="AJ67" s="464"/>
      <c r="AK67" s="464"/>
      <c r="AL67" s="464"/>
    </row>
    <row r="68" spans="1:38" ht="15">
      <c r="A68" s="10">
        <v>46068</v>
      </c>
      <c r="B68" s="9" t="s">
        <v>45</v>
      </c>
      <c r="C68" s="11">
        <v>6055.57</v>
      </c>
      <c r="D68" s="9">
        <v>59</v>
      </c>
      <c r="E68" s="76">
        <v>20.170000000000002</v>
      </c>
      <c r="F68" s="9">
        <v>0</v>
      </c>
      <c r="G68" s="9">
        <v>18.66</v>
      </c>
      <c r="H68" s="13">
        <v>0.2742</v>
      </c>
      <c r="I68" s="9" t="s">
        <v>11</v>
      </c>
      <c r="J68" s="9"/>
      <c r="K68" s="514" t="s">
        <v>45</v>
      </c>
      <c r="L68" s="515">
        <v>45702</v>
      </c>
      <c r="M68" s="516">
        <v>45702</v>
      </c>
      <c r="N68" s="517">
        <v>11303.4</v>
      </c>
      <c r="O68" s="517">
        <v>11638.8</v>
      </c>
      <c r="P68" s="518">
        <v>134</v>
      </c>
      <c r="Q68" s="524">
        <f t="shared" si="0"/>
        <v>86.856716417910448</v>
      </c>
      <c r="R68" s="530">
        <v>46067</v>
      </c>
      <c r="S68" s="521">
        <v>46067</v>
      </c>
      <c r="T68" s="522">
        <f t="shared" si="13"/>
        <v>10336.810000000001</v>
      </c>
      <c r="U68" s="540">
        <f t="shared" si="14"/>
        <v>9239.24</v>
      </c>
      <c r="V68" s="538">
        <f t="shared" si="2"/>
        <v>107.43302325581395</v>
      </c>
      <c r="W68" s="522">
        <f t="shared" si="15"/>
        <v>-1097.5700000000015</v>
      </c>
      <c r="X68" s="525">
        <f t="shared" si="4"/>
        <v>147.4</v>
      </c>
      <c r="Y68" s="526">
        <f t="shared" si="16"/>
        <v>86</v>
      </c>
      <c r="Z68" s="527">
        <f t="shared" si="17"/>
        <v>-61.400000000000006</v>
      </c>
      <c r="AA68" s="464"/>
      <c r="AB68" s="464"/>
      <c r="AC68" s="464"/>
      <c r="AD68" s="464"/>
      <c r="AE68" s="464"/>
      <c r="AF68" s="464"/>
      <c r="AG68" s="464"/>
      <c r="AH68" s="464"/>
      <c r="AI68" s="464"/>
      <c r="AJ68" s="464"/>
      <c r="AK68" s="464"/>
      <c r="AL68" s="464"/>
    </row>
    <row r="69" spans="1:38" ht="15">
      <c r="A69" s="10">
        <v>46069</v>
      </c>
      <c r="B69" s="9" t="s">
        <v>45</v>
      </c>
      <c r="C69" s="11">
        <v>8687.9</v>
      </c>
      <c r="D69" s="9">
        <v>76</v>
      </c>
      <c r="E69" s="76">
        <v>35.24</v>
      </c>
      <c r="F69" s="9">
        <v>28</v>
      </c>
      <c r="G69" s="9">
        <v>24.33</v>
      </c>
      <c r="H69" s="13">
        <v>0.30470000000000003</v>
      </c>
      <c r="I69" s="9" t="s">
        <v>11</v>
      </c>
      <c r="J69" s="9" t="s">
        <v>1823</v>
      </c>
      <c r="K69" s="500" t="s">
        <v>45</v>
      </c>
      <c r="L69" s="528">
        <v>45703</v>
      </c>
      <c r="M69" s="502">
        <v>45703</v>
      </c>
      <c r="N69" s="503">
        <v>9164.9</v>
      </c>
      <c r="O69" s="503">
        <v>9397.1</v>
      </c>
      <c r="P69" s="504">
        <v>96</v>
      </c>
      <c r="Q69" s="510">
        <f t="shared" si="0"/>
        <v>97.886458333333337</v>
      </c>
      <c r="R69" s="529">
        <v>46068</v>
      </c>
      <c r="S69" s="507">
        <v>46068</v>
      </c>
      <c r="T69" s="508">
        <f t="shared" si="13"/>
        <v>6215.3740000000007</v>
      </c>
      <c r="U69" s="541">
        <f t="shared" si="14"/>
        <v>6055.57</v>
      </c>
      <c r="V69" s="539">
        <f t="shared" si="2"/>
        <v>102.63677966101694</v>
      </c>
      <c r="W69" s="508">
        <f t="shared" si="15"/>
        <v>-159.804000000001</v>
      </c>
      <c r="X69" s="511">
        <f t="shared" si="4"/>
        <v>105.60000000000001</v>
      </c>
      <c r="Y69" s="512">
        <f t="shared" si="16"/>
        <v>59</v>
      </c>
      <c r="Z69" s="513">
        <f t="shared" si="17"/>
        <v>-46.600000000000009</v>
      </c>
      <c r="AA69" s="464"/>
      <c r="AB69" s="464"/>
      <c r="AC69" s="464"/>
      <c r="AD69" s="464"/>
      <c r="AE69" s="464"/>
      <c r="AF69" s="464"/>
      <c r="AG69" s="464"/>
      <c r="AH69" s="464"/>
      <c r="AI69" s="464"/>
      <c r="AJ69" s="464"/>
      <c r="AK69" s="464"/>
      <c r="AL69" s="464"/>
    </row>
    <row r="70" spans="1:38" ht="15">
      <c r="A70" s="10">
        <v>46070</v>
      </c>
      <c r="B70" s="9" t="s">
        <v>45</v>
      </c>
      <c r="C70" s="11">
        <v>6866</v>
      </c>
      <c r="D70" s="9">
        <v>71</v>
      </c>
      <c r="E70" s="76">
        <v>24.48</v>
      </c>
      <c r="F70" s="9">
        <v>2</v>
      </c>
      <c r="G70" s="9">
        <v>15.5</v>
      </c>
      <c r="H70" s="13">
        <v>0.30170000000000002</v>
      </c>
      <c r="I70" s="9" t="s">
        <v>11</v>
      </c>
      <c r="J70" s="9"/>
      <c r="K70" s="514" t="s">
        <v>45</v>
      </c>
      <c r="L70" s="515">
        <v>45704</v>
      </c>
      <c r="M70" s="516">
        <v>45704</v>
      </c>
      <c r="N70" s="517">
        <v>5456.84</v>
      </c>
      <c r="O70" s="517">
        <v>5650.34</v>
      </c>
      <c r="P70" s="518">
        <v>63</v>
      </c>
      <c r="Q70" s="524">
        <f t="shared" si="0"/>
        <v>89.687936507936513</v>
      </c>
      <c r="R70" s="530">
        <v>46069</v>
      </c>
      <c r="S70" s="521">
        <v>46069</v>
      </c>
      <c r="T70" s="522">
        <f t="shared" si="13"/>
        <v>3188.0530000000003</v>
      </c>
      <c r="U70" s="540">
        <f t="shared" si="14"/>
        <v>8687.9</v>
      </c>
      <c r="V70" s="538">
        <f t="shared" si="2"/>
        <v>114.31447368421053</v>
      </c>
      <c r="W70" s="522">
        <f t="shared" si="15"/>
        <v>5499.8469999999998</v>
      </c>
      <c r="X70" s="525">
        <f t="shared" si="4"/>
        <v>69.300000000000011</v>
      </c>
      <c r="Y70" s="526">
        <f t="shared" si="16"/>
        <v>76</v>
      </c>
      <c r="Z70" s="527">
        <f t="shared" si="17"/>
        <v>6.6999999999999886</v>
      </c>
      <c r="AA70" s="464"/>
      <c r="AB70" s="464"/>
      <c r="AC70" s="464"/>
      <c r="AD70" s="464"/>
      <c r="AE70" s="464"/>
      <c r="AF70" s="464"/>
      <c r="AG70" s="464"/>
      <c r="AH70" s="464"/>
      <c r="AI70" s="464"/>
      <c r="AJ70" s="464"/>
      <c r="AK70" s="464"/>
      <c r="AL70" s="464"/>
    </row>
    <row r="71" spans="1:38" ht="15">
      <c r="A71" s="10">
        <v>46071</v>
      </c>
      <c r="B71" s="9" t="s">
        <v>45</v>
      </c>
      <c r="C71" s="11">
        <v>1841.41</v>
      </c>
      <c r="D71" s="9">
        <v>19</v>
      </c>
      <c r="E71" s="76">
        <v>23.57</v>
      </c>
      <c r="F71" s="9">
        <v>1</v>
      </c>
      <c r="G71" s="9">
        <v>5.3</v>
      </c>
      <c r="H71" s="13">
        <v>0.31950000000000001</v>
      </c>
      <c r="I71" s="9" t="s">
        <v>11</v>
      </c>
      <c r="J71" s="9" t="s">
        <v>1824</v>
      </c>
      <c r="K71" s="500" t="s">
        <v>45</v>
      </c>
      <c r="L71" s="528">
        <v>45705</v>
      </c>
      <c r="M71" s="502">
        <v>45705</v>
      </c>
      <c r="N71" s="503">
        <v>2833.73</v>
      </c>
      <c r="O71" s="503">
        <v>2898.23</v>
      </c>
      <c r="P71" s="504">
        <v>33</v>
      </c>
      <c r="Q71" s="510">
        <f t="shared" si="0"/>
        <v>87.825151515151518</v>
      </c>
      <c r="R71" s="529">
        <v>46070</v>
      </c>
      <c r="S71" s="507">
        <v>46070</v>
      </c>
      <c r="T71" s="508">
        <f t="shared" si="13"/>
        <v>3936.5260000000003</v>
      </c>
      <c r="U71" s="541">
        <f t="shared" si="14"/>
        <v>6866</v>
      </c>
      <c r="V71" s="539">
        <f t="shared" si="2"/>
        <v>96.704225352112672</v>
      </c>
      <c r="W71" s="508">
        <f t="shared" si="15"/>
        <v>2929.4739999999997</v>
      </c>
      <c r="X71" s="511">
        <f t="shared" si="4"/>
        <v>36.300000000000004</v>
      </c>
      <c r="Y71" s="512">
        <f t="shared" si="16"/>
        <v>71</v>
      </c>
      <c r="Z71" s="513">
        <f t="shared" si="17"/>
        <v>34.699999999999996</v>
      </c>
      <c r="AA71" s="464"/>
      <c r="AB71" s="464"/>
      <c r="AC71" s="464"/>
      <c r="AD71" s="464"/>
      <c r="AE71" s="464"/>
      <c r="AF71" s="464"/>
      <c r="AG71" s="464"/>
      <c r="AH71" s="464"/>
      <c r="AI71" s="464"/>
      <c r="AJ71" s="464"/>
      <c r="AK71" s="464"/>
      <c r="AL71" s="464"/>
    </row>
    <row r="72" spans="1:38" ht="15">
      <c r="A72" s="10">
        <v>46072</v>
      </c>
      <c r="B72" s="9" t="s">
        <v>45</v>
      </c>
      <c r="C72" s="11">
        <v>2224.88</v>
      </c>
      <c r="D72" s="9">
        <v>23</v>
      </c>
      <c r="E72" s="76">
        <v>21.4</v>
      </c>
      <c r="F72" s="9">
        <v>0</v>
      </c>
      <c r="G72" s="9">
        <v>7</v>
      </c>
      <c r="H72" s="13">
        <v>0.28470000000000001</v>
      </c>
      <c r="I72" s="9" t="s">
        <v>11</v>
      </c>
      <c r="J72" s="9"/>
      <c r="K72" s="514" t="s">
        <v>45</v>
      </c>
      <c r="L72" s="515">
        <v>45706</v>
      </c>
      <c r="M72" s="516">
        <v>45706</v>
      </c>
      <c r="N72" s="517">
        <v>3475.46</v>
      </c>
      <c r="O72" s="517">
        <v>3578.66</v>
      </c>
      <c r="P72" s="518">
        <v>40</v>
      </c>
      <c r="Q72" s="524">
        <f t="shared" si="0"/>
        <v>89.466499999999996</v>
      </c>
      <c r="R72" s="530">
        <v>46071</v>
      </c>
      <c r="S72" s="521">
        <v>46071</v>
      </c>
      <c r="T72" s="522">
        <f t="shared" si="13"/>
        <v>2521.0680000000002</v>
      </c>
      <c r="U72" s="540">
        <f t="shared" si="14"/>
        <v>1841.41</v>
      </c>
      <c r="V72" s="538">
        <f t="shared" si="2"/>
        <v>96.916315789473686</v>
      </c>
      <c r="W72" s="522">
        <f t="shared" si="15"/>
        <v>-679.65800000000013</v>
      </c>
      <c r="X72" s="525">
        <f t="shared" si="4"/>
        <v>44</v>
      </c>
      <c r="Y72" s="526">
        <f t="shared" si="16"/>
        <v>19</v>
      </c>
      <c r="Z72" s="527">
        <f t="shared" si="17"/>
        <v>-25</v>
      </c>
      <c r="AA72" s="464"/>
      <c r="AB72" s="464"/>
      <c r="AC72" s="464"/>
      <c r="AD72" s="464"/>
      <c r="AE72" s="464"/>
      <c r="AF72" s="464"/>
      <c r="AG72" s="464"/>
      <c r="AH72" s="464"/>
      <c r="AI72" s="464"/>
      <c r="AJ72" s="464"/>
      <c r="AK72" s="464"/>
      <c r="AL72" s="464"/>
    </row>
    <row r="73" spans="1:38" ht="15">
      <c r="A73" s="10">
        <v>46073</v>
      </c>
      <c r="B73" s="9" t="s">
        <v>45</v>
      </c>
      <c r="C73" s="11">
        <v>9840.5400000000009</v>
      </c>
      <c r="D73" s="9">
        <v>93</v>
      </c>
      <c r="E73" s="76">
        <v>33.94</v>
      </c>
      <c r="F73" s="9">
        <v>29</v>
      </c>
      <c r="G73" s="9">
        <v>16.399999999999999</v>
      </c>
      <c r="H73" s="13">
        <v>0.28720000000000001</v>
      </c>
      <c r="I73" s="9" t="s">
        <v>11</v>
      </c>
      <c r="J73" s="9"/>
      <c r="K73" s="500" t="s">
        <v>45</v>
      </c>
      <c r="L73" s="528">
        <v>45707</v>
      </c>
      <c r="M73" s="502">
        <v>45707</v>
      </c>
      <c r="N73" s="503">
        <v>2240.2800000000002</v>
      </c>
      <c r="O73" s="503">
        <v>2291.88</v>
      </c>
      <c r="P73" s="504">
        <v>29</v>
      </c>
      <c r="Q73" s="510">
        <f t="shared" si="0"/>
        <v>79.030344827586205</v>
      </c>
      <c r="R73" s="529">
        <v>46072</v>
      </c>
      <c r="S73" s="507">
        <v>46072</v>
      </c>
      <c r="T73" s="508">
        <f t="shared" si="13"/>
        <v>3350.9520000000002</v>
      </c>
      <c r="U73" s="541">
        <f t="shared" si="14"/>
        <v>2224.88</v>
      </c>
      <c r="V73" s="539">
        <f t="shared" si="2"/>
        <v>96.733913043478267</v>
      </c>
      <c r="W73" s="508">
        <f t="shared" si="15"/>
        <v>-1126.0720000000001</v>
      </c>
      <c r="X73" s="511">
        <f t="shared" si="4"/>
        <v>31.900000000000002</v>
      </c>
      <c r="Y73" s="512">
        <f t="shared" si="16"/>
        <v>23</v>
      </c>
      <c r="Z73" s="513">
        <f t="shared" si="17"/>
        <v>-8.9000000000000021</v>
      </c>
      <c r="AA73" s="464"/>
      <c r="AB73" s="464"/>
      <c r="AC73" s="464"/>
      <c r="AD73" s="464"/>
      <c r="AE73" s="464"/>
      <c r="AF73" s="464"/>
      <c r="AG73" s="464"/>
      <c r="AH73" s="464"/>
      <c r="AI73" s="464"/>
      <c r="AJ73" s="464"/>
      <c r="AK73" s="464"/>
      <c r="AL73" s="464"/>
    </row>
    <row r="74" spans="1:38" ht="15">
      <c r="A74" s="10">
        <v>46074</v>
      </c>
      <c r="B74" s="9" t="s">
        <v>45</v>
      </c>
      <c r="C74" s="11">
        <v>9082.51</v>
      </c>
      <c r="D74" s="9">
        <v>90</v>
      </c>
      <c r="E74" s="76">
        <v>27.66</v>
      </c>
      <c r="F74" s="9">
        <v>4</v>
      </c>
      <c r="G74" s="9">
        <v>14.6</v>
      </c>
      <c r="H74" s="13">
        <v>0.29149999999999998</v>
      </c>
      <c r="I74" s="9" t="s">
        <v>11</v>
      </c>
      <c r="J74" s="9"/>
      <c r="K74" s="514" t="s">
        <v>45</v>
      </c>
      <c r="L74" s="515">
        <v>45708</v>
      </c>
      <c r="M74" s="516">
        <v>45708</v>
      </c>
      <c r="N74" s="517">
        <v>2917.32</v>
      </c>
      <c r="O74" s="517">
        <v>3046.32</v>
      </c>
      <c r="P74" s="518">
        <v>38</v>
      </c>
      <c r="Q74" s="524">
        <f t="shared" si="0"/>
        <v>80.166315789473686</v>
      </c>
      <c r="R74" s="530">
        <v>46073</v>
      </c>
      <c r="S74" s="521">
        <v>46073</v>
      </c>
      <c r="T74" s="522">
        <f t="shared" si="13"/>
        <v>11575.311000000002</v>
      </c>
      <c r="U74" s="540">
        <f t="shared" si="14"/>
        <v>9840.5400000000009</v>
      </c>
      <c r="V74" s="538">
        <f t="shared" si="2"/>
        <v>105.81225806451614</v>
      </c>
      <c r="W74" s="522">
        <f t="shared" si="15"/>
        <v>-1734.7710000000006</v>
      </c>
      <c r="X74" s="525">
        <f t="shared" si="4"/>
        <v>41.800000000000004</v>
      </c>
      <c r="Y74" s="526">
        <f t="shared" si="16"/>
        <v>93</v>
      </c>
      <c r="Z74" s="527">
        <f t="shared" si="17"/>
        <v>51.199999999999996</v>
      </c>
      <c r="AA74" s="464"/>
      <c r="AB74" s="464"/>
      <c r="AC74" s="464"/>
      <c r="AD74" s="464"/>
      <c r="AE74" s="464"/>
      <c r="AF74" s="464"/>
      <c r="AG74" s="464"/>
      <c r="AH74" s="464"/>
      <c r="AI74" s="464"/>
      <c r="AJ74" s="464"/>
      <c r="AK74" s="464"/>
      <c r="AL74" s="464"/>
    </row>
    <row r="75" spans="1:38" ht="15">
      <c r="A75" s="10">
        <v>46075</v>
      </c>
      <c r="B75" s="9" t="s">
        <v>45</v>
      </c>
      <c r="C75" s="11">
        <v>6055.89</v>
      </c>
      <c r="D75" s="9">
        <v>62</v>
      </c>
      <c r="E75" s="76">
        <v>25.03</v>
      </c>
      <c r="F75" s="9">
        <v>3</v>
      </c>
      <c r="G75" s="9">
        <v>9.8000000000000007</v>
      </c>
      <c r="H75" s="13">
        <v>0.307</v>
      </c>
      <c r="I75" s="9" t="s">
        <v>11</v>
      </c>
      <c r="J75" s="9"/>
      <c r="K75" s="500" t="s">
        <v>45</v>
      </c>
      <c r="L75" s="528">
        <v>45709</v>
      </c>
      <c r="M75" s="502">
        <v>45709</v>
      </c>
      <c r="N75" s="503">
        <v>10213.41</v>
      </c>
      <c r="O75" s="503">
        <v>10523.01</v>
      </c>
      <c r="P75" s="504">
        <v>113</v>
      </c>
      <c r="Q75" s="510">
        <f t="shared" si="0"/>
        <v>93.123982300884961</v>
      </c>
      <c r="R75" s="529">
        <v>46074</v>
      </c>
      <c r="S75" s="507">
        <v>46074</v>
      </c>
      <c r="T75" s="508">
        <f t="shared" si="13"/>
        <v>12511.059000000001</v>
      </c>
      <c r="U75" s="541">
        <f t="shared" si="14"/>
        <v>9082.51</v>
      </c>
      <c r="V75" s="539">
        <f t="shared" si="2"/>
        <v>100.91677777777778</v>
      </c>
      <c r="W75" s="508">
        <f t="shared" si="15"/>
        <v>-3428.5490000000009</v>
      </c>
      <c r="X75" s="511">
        <f t="shared" si="4"/>
        <v>124.30000000000001</v>
      </c>
      <c r="Y75" s="512">
        <f t="shared" si="16"/>
        <v>90</v>
      </c>
      <c r="Z75" s="513">
        <f t="shared" si="17"/>
        <v>-34.300000000000011</v>
      </c>
      <c r="AA75" s="464"/>
      <c r="AB75" s="464"/>
      <c r="AC75" s="464"/>
      <c r="AD75" s="464"/>
      <c r="AE75" s="464"/>
      <c r="AF75" s="464"/>
      <c r="AG75" s="464"/>
      <c r="AH75" s="464"/>
      <c r="AI75" s="464"/>
      <c r="AJ75" s="464"/>
      <c r="AK75" s="464"/>
      <c r="AL75" s="464"/>
    </row>
    <row r="76" spans="1:38" ht="15">
      <c r="A76" s="10">
        <v>46076</v>
      </c>
      <c r="B76" s="9" t="s">
        <v>45</v>
      </c>
      <c r="C76" s="11">
        <v>2739.01</v>
      </c>
      <c r="D76" s="9">
        <v>27</v>
      </c>
      <c r="E76" s="76">
        <v>22.48</v>
      </c>
      <c r="F76" s="9">
        <v>0</v>
      </c>
      <c r="G76" s="9">
        <v>7.6</v>
      </c>
      <c r="H76" s="13">
        <v>0.29499999999999998</v>
      </c>
      <c r="I76" s="9" t="s">
        <v>11</v>
      </c>
      <c r="J76" s="9"/>
      <c r="K76" s="542" t="s">
        <v>45</v>
      </c>
      <c r="L76" s="543">
        <v>45710</v>
      </c>
      <c r="M76" s="516">
        <v>45710</v>
      </c>
      <c r="N76" s="544">
        <v>10935.09</v>
      </c>
      <c r="O76" s="544">
        <v>11373.69</v>
      </c>
      <c r="P76" s="545">
        <v>126</v>
      </c>
      <c r="Q76" s="546">
        <f t="shared" si="0"/>
        <v>90.267380952380961</v>
      </c>
      <c r="R76" s="547">
        <v>46075</v>
      </c>
      <c r="S76" s="521">
        <v>46075</v>
      </c>
      <c r="T76" s="522">
        <f t="shared" si="13"/>
        <v>7552.2480000000005</v>
      </c>
      <c r="U76" s="540">
        <f t="shared" si="14"/>
        <v>6055.89</v>
      </c>
      <c r="V76" s="548">
        <f t="shared" si="2"/>
        <v>97.675645161290333</v>
      </c>
      <c r="W76" s="549">
        <f t="shared" si="15"/>
        <v>-1496.3580000000002</v>
      </c>
      <c r="X76" s="550">
        <f t="shared" si="4"/>
        <v>138.60000000000002</v>
      </c>
      <c r="Y76" s="526">
        <f t="shared" si="16"/>
        <v>62</v>
      </c>
      <c r="Z76" s="527">
        <f t="shared" si="17"/>
        <v>-76.600000000000023</v>
      </c>
      <c r="AA76" s="464"/>
      <c r="AB76" s="464"/>
      <c r="AC76" s="464"/>
      <c r="AD76" s="464"/>
      <c r="AE76" s="464"/>
      <c r="AF76" s="464"/>
      <c r="AG76" s="464"/>
      <c r="AH76" s="464"/>
      <c r="AI76" s="464"/>
      <c r="AJ76" s="464"/>
      <c r="AK76" s="464"/>
      <c r="AL76" s="464"/>
    </row>
    <row r="77" spans="1:38" ht="15">
      <c r="A77" s="10">
        <v>46077</v>
      </c>
      <c r="B77" s="9" t="s">
        <v>45</v>
      </c>
      <c r="C77" s="11">
        <v>2393.5</v>
      </c>
      <c r="D77" s="9">
        <v>29</v>
      </c>
      <c r="E77" s="76">
        <v>20.37</v>
      </c>
      <c r="F77" s="9">
        <v>0</v>
      </c>
      <c r="G77" s="9">
        <v>8.33</v>
      </c>
      <c r="H77" s="13">
        <v>0.32600000000000001</v>
      </c>
      <c r="I77" s="9" t="s">
        <v>11</v>
      </c>
      <c r="J77" s="9"/>
      <c r="K77" s="551" t="s">
        <v>45</v>
      </c>
      <c r="L77" s="552">
        <v>45711</v>
      </c>
      <c r="M77" s="502">
        <v>45711</v>
      </c>
      <c r="N77" s="553">
        <v>6646.38</v>
      </c>
      <c r="O77" s="553">
        <v>6865.68</v>
      </c>
      <c r="P77" s="554">
        <v>84</v>
      </c>
      <c r="Q77" s="555">
        <f t="shared" si="0"/>
        <v>81.734285714285718</v>
      </c>
      <c r="R77" s="556">
        <v>46076</v>
      </c>
      <c r="S77" s="507">
        <v>46076</v>
      </c>
      <c r="T77" s="508">
        <f t="shared" si="13"/>
        <v>3102.297</v>
      </c>
      <c r="U77" s="541">
        <f t="shared" si="14"/>
        <v>2739.01</v>
      </c>
      <c r="V77" s="557">
        <f t="shared" si="2"/>
        <v>101.44481481481482</v>
      </c>
      <c r="W77" s="558">
        <f t="shared" si="15"/>
        <v>-363.28699999999981</v>
      </c>
      <c r="X77" s="559">
        <f t="shared" si="4"/>
        <v>92.4</v>
      </c>
      <c r="Y77" s="512">
        <f t="shared" si="16"/>
        <v>27</v>
      </c>
      <c r="Z77" s="513">
        <f t="shared" si="17"/>
        <v>-65.400000000000006</v>
      </c>
      <c r="AA77" s="464"/>
      <c r="AB77" s="464"/>
      <c r="AC77" s="464"/>
      <c r="AD77" s="464"/>
      <c r="AE77" s="464"/>
      <c r="AF77" s="464"/>
      <c r="AG77" s="464"/>
      <c r="AH77" s="464"/>
      <c r="AI77" s="464"/>
      <c r="AJ77" s="464"/>
      <c r="AK77" s="464"/>
      <c r="AL77" s="464"/>
    </row>
    <row r="78" spans="1:38" ht="15">
      <c r="A78" s="10">
        <v>46078</v>
      </c>
      <c r="B78" s="9" t="s">
        <v>45</v>
      </c>
      <c r="C78" s="11">
        <v>2994.28</v>
      </c>
      <c r="D78" s="9">
        <v>33</v>
      </c>
      <c r="E78" s="76">
        <v>18.61</v>
      </c>
      <c r="F78" s="9">
        <v>0</v>
      </c>
      <c r="G78" s="9">
        <v>9.33</v>
      </c>
      <c r="H78" s="13">
        <v>0.28799999999999998</v>
      </c>
      <c r="I78" s="9" t="s">
        <v>11</v>
      </c>
      <c r="J78" s="9"/>
      <c r="K78" s="542" t="s">
        <v>45</v>
      </c>
      <c r="L78" s="543">
        <v>45712</v>
      </c>
      <c r="M78" s="516">
        <v>45712</v>
      </c>
      <c r="N78" s="544">
        <v>2742.87</v>
      </c>
      <c r="O78" s="544">
        <v>2820.27</v>
      </c>
      <c r="P78" s="545">
        <v>34</v>
      </c>
      <c r="Q78" s="546">
        <f t="shared" si="0"/>
        <v>82.949117647058827</v>
      </c>
      <c r="R78" s="547">
        <v>46077</v>
      </c>
      <c r="S78" s="521">
        <v>46077</v>
      </c>
      <c r="T78" s="522">
        <f t="shared" si="13"/>
        <v>4322.6040000000003</v>
      </c>
      <c r="U78" s="540">
        <f t="shared" si="14"/>
        <v>2393.5</v>
      </c>
      <c r="V78" s="548">
        <f t="shared" si="2"/>
        <v>82.534482758620683</v>
      </c>
      <c r="W78" s="549">
        <f t="shared" si="15"/>
        <v>-1929.1040000000003</v>
      </c>
      <c r="X78" s="550">
        <f t="shared" si="4"/>
        <v>37.400000000000006</v>
      </c>
      <c r="Y78" s="526">
        <f t="shared" si="16"/>
        <v>29</v>
      </c>
      <c r="Z78" s="527">
        <f t="shared" si="17"/>
        <v>-8.4000000000000057</v>
      </c>
      <c r="AA78" s="464"/>
      <c r="AB78" s="464"/>
      <c r="AC78" s="464"/>
      <c r="AD78" s="464"/>
      <c r="AE78" s="464"/>
      <c r="AF78" s="464"/>
      <c r="AG78" s="464"/>
      <c r="AH78" s="464"/>
      <c r="AI78" s="464"/>
      <c r="AJ78" s="464"/>
      <c r="AK78" s="464"/>
      <c r="AL78" s="464"/>
    </row>
    <row r="79" spans="1:38" ht="15">
      <c r="A79" s="10">
        <v>46079</v>
      </c>
      <c r="B79" s="9" t="s">
        <v>45</v>
      </c>
      <c r="C79" s="11">
        <v>3215.06</v>
      </c>
      <c r="D79" s="9">
        <v>35</v>
      </c>
      <c r="E79" s="76">
        <v>22.36</v>
      </c>
      <c r="F79" s="9">
        <v>1</v>
      </c>
      <c r="G79" s="9">
        <v>8</v>
      </c>
      <c r="H79" s="13">
        <v>0.33560000000000001</v>
      </c>
      <c r="I79" s="9" t="s">
        <v>11</v>
      </c>
      <c r="J79" s="9" t="s">
        <v>1825</v>
      </c>
      <c r="K79" s="551" t="s">
        <v>45</v>
      </c>
      <c r="L79" s="552">
        <v>45713</v>
      </c>
      <c r="M79" s="502">
        <v>45713</v>
      </c>
      <c r="N79" s="553">
        <v>3852.24</v>
      </c>
      <c r="O79" s="553">
        <v>3929.64</v>
      </c>
      <c r="P79" s="554">
        <v>46</v>
      </c>
      <c r="Q79" s="555">
        <f t="shared" si="0"/>
        <v>85.426956521739129</v>
      </c>
      <c r="R79" s="556">
        <v>46078</v>
      </c>
      <c r="S79" s="507">
        <v>46078</v>
      </c>
      <c r="T79" s="508">
        <f t="shared" si="13"/>
        <v>5677.7269999999999</v>
      </c>
      <c r="U79" s="541">
        <f t="shared" si="14"/>
        <v>2994.28</v>
      </c>
      <c r="V79" s="557">
        <f t="shared" si="2"/>
        <v>90.735757575757589</v>
      </c>
      <c r="W79" s="558">
        <f t="shared" si="15"/>
        <v>-2683.4469999999997</v>
      </c>
      <c r="X79" s="559">
        <f t="shared" si="4"/>
        <v>50.6</v>
      </c>
      <c r="Y79" s="512">
        <f t="shared" si="16"/>
        <v>33</v>
      </c>
      <c r="Z79" s="513">
        <f t="shared" si="17"/>
        <v>-17.600000000000001</v>
      </c>
      <c r="AA79" s="464"/>
      <c r="AB79" s="464"/>
      <c r="AC79" s="464"/>
      <c r="AD79" s="464"/>
      <c r="AE79" s="464"/>
      <c r="AF79" s="464"/>
      <c r="AG79" s="464"/>
      <c r="AH79" s="464"/>
      <c r="AI79" s="464"/>
      <c r="AJ79" s="464"/>
      <c r="AK79" s="464"/>
      <c r="AL79" s="464"/>
    </row>
    <row r="80" spans="1:38" ht="15">
      <c r="A80" s="10">
        <v>46080</v>
      </c>
      <c r="B80" s="9" t="s">
        <v>45</v>
      </c>
      <c r="C80" s="11">
        <v>11438.19</v>
      </c>
      <c r="D80" s="9">
        <v>113</v>
      </c>
      <c r="E80" s="76">
        <v>37.83</v>
      </c>
      <c r="F80" s="9">
        <v>40</v>
      </c>
      <c r="G80" s="9">
        <v>15.33</v>
      </c>
      <c r="H80" s="13">
        <v>0.2944</v>
      </c>
      <c r="I80" s="9" t="s">
        <v>11</v>
      </c>
      <c r="J80" s="9"/>
      <c r="K80" s="542" t="s">
        <v>45</v>
      </c>
      <c r="L80" s="543">
        <v>45714</v>
      </c>
      <c r="M80" s="516">
        <v>45714</v>
      </c>
      <c r="N80" s="544">
        <v>5045.47</v>
      </c>
      <c r="O80" s="544">
        <v>5161.57</v>
      </c>
      <c r="P80" s="545">
        <v>59</v>
      </c>
      <c r="Q80" s="546">
        <f t="shared" si="0"/>
        <v>87.484237288135589</v>
      </c>
      <c r="R80" s="547">
        <v>46079</v>
      </c>
      <c r="S80" s="521">
        <v>46079</v>
      </c>
      <c r="T80" s="522">
        <f t="shared" si="13"/>
        <v>6250.5520000000006</v>
      </c>
      <c r="U80" s="540">
        <f t="shared" si="14"/>
        <v>3215.06</v>
      </c>
      <c r="V80" s="548">
        <f t="shared" si="2"/>
        <v>91.858857142857147</v>
      </c>
      <c r="W80" s="549">
        <f t="shared" si="15"/>
        <v>-3035.4920000000006</v>
      </c>
      <c r="X80" s="550">
        <f t="shared" si="4"/>
        <v>64.900000000000006</v>
      </c>
      <c r="Y80" s="526">
        <f t="shared" si="16"/>
        <v>35</v>
      </c>
      <c r="Z80" s="527">
        <f t="shared" si="17"/>
        <v>-29.900000000000006</v>
      </c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</row>
    <row r="81" spans="1:38" ht="15">
      <c r="A81" s="10">
        <v>46081</v>
      </c>
      <c r="B81" s="9" t="s">
        <v>45</v>
      </c>
      <c r="C81" s="11">
        <v>8790.5400000000009</v>
      </c>
      <c r="D81" s="9">
        <v>81</v>
      </c>
      <c r="E81" s="76">
        <v>30.13</v>
      </c>
      <c r="F81" s="9">
        <v>11</v>
      </c>
      <c r="G81" s="9">
        <v>10.5</v>
      </c>
      <c r="H81" s="13">
        <v>0.31580000000000003</v>
      </c>
      <c r="I81" s="9" t="s">
        <v>11</v>
      </c>
      <c r="J81" s="9"/>
      <c r="K81" s="551" t="s">
        <v>45</v>
      </c>
      <c r="L81" s="552">
        <v>45715</v>
      </c>
      <c r="M81" s="502">
        <v>45715</v>
      </c>
      <c r="N81" s="553">
        <v>5488.82</v>
      </c>
      <c r="O81" s="553">
        <v>5682.32</v>
      </c>
      <c r="P81" s="554">
        <v>63</v>
      </c>
      <c r="Q81" s="555">
        <f t="shared" si="0"/>
        <v>90.195555555555558</v>
      </c>
      <c r="R81" s="556">
        <v>46080</v>
      </c>
      <c r="S81" s="507">
        <v>46080</v>
      </c>
      <c r="T81" s="508">
        <f t="shared" si="13"/>
        <v>11448.679</v>
      </c>
      <c r="U81" s="541">
        <f t="shared" si="14"/>
        <v>11438.19</v>
      </c>
      <c r="V81" s="557">
        <f t="shared" si="2"/>
        <v>101.2229203539823</v>
      </c>
      <c r="W81" s="558">
        <f t="shared" si="15"/>
        <v>-10.488999999999578</v>
      </c>
      <c r="X81" s="559">
        <f t="shared" si="4"/>
        <v>69.300000000000011</v>
      </c>
      <c r="Y81" s="512">
        <f t="shared" si="16"/>
        <v>113</v>
      </c>
      <c r="Z81" s="513">
        <f t="shared" si="17"/>
        <v>43.699999999999989</v>
      </c>
      <c r="AA81" s="464"/>
      <c r="AB81" s="464"/>
      <c r="AC81" s="464"/>
      <c r="AD81" s="464"/>
      <c r="AE81" s="464"/>
      <c r="AF81" s="464"/>
      <c r="AG81" s="464"/>
      <c r="AH81" s="464"/>
      <c r="AI81" s="464"/>
      <c r="AJ81" s="464"/>
      <c r="AK81" s="464"/>
      <c r="AL81" s="464"/>
    </row>
    <row r="82" spans="1:38" ht="15">
      <c r="A82" s="10">
        <v>46082</v>
      </c>
      <c r="B82" s="9" t="s">
        <v>45</v>
      </c>
      <c r="C82" s="11">
        <v>5059.28</v>
      </c>
      <c r="D82" s="9">
        <v>58</v>
      </c>
      <c r="E82" s="76">
        <v>25.17</v>
      </c>
      <c r="F82" s="9">
        <v>1</v>
      </c>
      <c r="G82" s="9">
        <v>9</v>
      </c>
      <c r="H82" s="13">
        <v>0.30980000000000002</v>
      </c>
      <c r="I82" s="9" t="s">
        <v>11</v>
      </c>
      <c r="J82" s="9"/>
      <c r="K82" s="542" t="s">
        <v>45</v>
      </c>
      <c r="L82" s="543">
        <v>45716</v>
      </c>
      <c r="M82" s="516">
        <v>45716</v>
      </c>
      <c r="N82" s="544">
        <v>9995.09</v>
      </c>
      <c r="O82" s="544">
        <v>10407.89</v>
      </c>
      <c r="P82" s="545">
        <v>116</v>
      </c>
      <c r="Q82" s="546">
        <f t="shared" si="0"/>
        <v>89.723189655172405</v>
      </c>
      <c r="R82" s="560">
        <v>46081</v>
      </c>
      <c r="S82" s="521">
        <v>46081</v>
      </c>
      <c r="T82" s="522">
        <f>O84*$AA$1</f>
        <v>9047.7309999999998</v>
      </c>
      <c r="U82" s="540">
        <f t="shared" si="14"/>
        <v>8790.5400000000009</v>
      </c>
      <c r="V82" s="548">
        <f t="shared" si="2"/>
        <v>108.52518518518519</v>
      </c>
      <c r="W82" s="549">
        <f t="shared" si="15"/>
        <v>-257.19099999999889</v>
      </c>
      <c r="X82" s="550">
        <f t="shared" si="4"/>
        <v>127.60000000000001</v>
      </c>
      <c r="Y82" s="526">
        <f t="shared" si="16"/>
        <v>81</v>
      </c>
      <c r="Z82" s="527">
        <f t="shared" si="17"/>
        <v>-46.600000000000009</v>
      </c>
      <c r="AA82" s="464"/>
      <c r="AB82" s="464"/>
      <c r="AC82" s="464"/>
      <c r="AD82" s="464"/>
      <c r="AE82" s="464"/>
      <c r="AF82" s="464"/>
      <c r="AG82" s="464"/>
      <c r="AH82" s="464"/>
      <c r="AI82" s="464"/>
      <c r="AJ82" s="464"/>
      <c r="AK82" s="464"/>
      <c r="AL82" s="464"/>
    </row>
    <row r="83" spans="1:38" ht="15">
      <c r="A83" s="10">
        <v>46083</v>
      </c>
      <c r="B83" s="9" t="s">
        <v>45</v>
      </c>
      <c r="C83" s="11">
        <v>2533.3000000000002</v>
      </c>
      <c r="D83" s="9">
        <v>30</v>
      </c>
      <c r="E83" s="76">
        <v>21.62</v>
      </c>
      <c r="F83" s="9">
        <v>0</v>
      </c>
      <c r="G83" s="9">
        <v>8.6</v>
      </c>
      <c r="H83" s="13">
        <v>0.27929999999999999</v>
      </c>
      <c r="I83" s="9" t="s">
        <v>11</v>
      </c>
      <c r="J83" s="9"/>
      <c r="K83" s="716" t="s">
        <v>1593</v>
      </c>
      <c r="L83" s="709"/>
      <c r="M83" s="348"/>
      <c r="N83" s="349">
        <f t="shared" ref="N83:P83" si="18">SUM(N55:N82)</f>
        <v>166825.63</v>
      </c>
      <c r="O83" s="350">
        <f t="shared" si="18"/>
        <v>172243.63</v>
      </c>
      <c r="P83" s="351">
        <f t="shared" si="18"/>
        <v>1929</v>
      </c>
      <c r="Q83" s="352">
        <f t="shared" si="0"/>
        <v>89.291669258683257</v>
      </c>
      <c r="R83" s="353" t="s">
        <v>1578</v>
      </c>
      <c r="S83" s="354"/>
      <c r="T83" s="355">
        <f t="shared" ref="T83:U83" si="19">SUM(T55:T82)</f>
        <v>186269.13799999998</v>
      </c>
      <c r="U83" s="561">
        <f t="shared" si="19"/>
        <v>160768.37700000004</v>
      </c>
      <c r="V83" s="356">
        <f t="shared" si="2"/>
        <v>100.54307504690433</v>
      </c>
      <c r="W83" s="350">
        <f>SUM(W55:W82)</f>
        <v>-25500.761000000006</v>
      </c>
      <c r="X83" s="357">
        <f t="shared" si="4"/>
        <v>2121.9</v>
      </c>
      <c r="Y83" s="351">
        <f t="shared" ref="Y83:Z83" si="20">SUM(Y55:Y82)</f>
        <v>1599</v>
      </c>
      <c r="Z83" s="358">
        <f t="shared" si="20"/>
        <v>-522.90000000000009</v>
      </c>
      <c r="AA83" s="464"/>
      <c r="AB83" s="464"/>
      <c r="AC83" s="464"/>
      <c r="AD83" s="464"/>
      <c r="AE83" s="464"/>
      <c r="AF83" s="464"/>
      <c r="AG83" s="464"/>
      <c r="AH83" s="464"/>
      <c r="AI83" s="464"/>
      <c r="AJ83" s="464"/>
      <c r="AK83" s="464"/>
      <c r="AL83" s="464"/>
    </row>
    <row r="84" spans="1:38" ht="15">
      <c r="A84" s="10">
        <v>46084</v>
      </c>
      <c r="B84" s="9" t="s">
        <v>45</v>
      </c>
      <c r="C84" s="11">
        <v>2276.9</v>
      </c>
      <c r="D84" s="9">
        <v>25</v>
      </c>
      <c r="E84" s="76">
        <v>19.64</v>
      </c>
      <c r="F84" s="9">
        <v>0</v>
      </c>
      <c r="G84" s="9">
        <v>7.33</v>
      </c>
      <c r="H84" s="198">
        <v>0.34029999999999999</v>
      </c>
      <c r="I84" s="9" t="s">
        <v>11</v>
      </c>
      <c r="J84" s="9"/>
      <c r="K84" s="542" t="s">
        <v>45</v>
      </c>
      <c r="L84" s="543">
        <v>45717</v>
      </c>
      <c r="M84" s="562">
        <v>45717</v>
      </c>
      <c r="N84" s="544">
        <v>8083.31</v>
      </c>
      <c r="O84" s="544">
        <v>8225.2099999999991</v>
      </c>
      <c r="P84" s="545">
        <v>84</v>
      </c>
      <c r="Q84" s="546">
        <f t="shared" si="0"/>
        <v>97.919166666666655</v>
      </c>
      <c r="R84" s="547">
        <v>46082</v>
      </c>
      <c r="S84" s="563">
        <v>46082</v>
      </c>
      <c r="T84" s="549">
        <f t="shared" ref="T84:T113" si="21">O85*$AA$1</f>
        <v>6314.308</v>
      </c>
      <c r="U84" s="564">
        <f t="shared" ref="U84:U114" si="22">C82</f>
        <v>5059.28</v>
      </c>
      <c r="V84" s="548">
        <f t="shared" si="2"/>
        <v>87.228965517241377</v>
      </c>
      <c r="W84" s="549">
        <f t="shared" ref="W84:W114" si="23">U84-T84</f>
        <v>-1255.0280000000002</v>
      </c>
      <c r="X84" s="550">
        <f t="shared" ref="X84:X113" si="24">P85*$AA$1</f>
        <v>73.7</v>
      </c>
      <c r="Y84" s="526">
        <f t="shared" ref="Y84:Y114" si="25">D82</f>
        <v>58</v>
      </c>
      <c r="Z84" s="527">
        <f t="shared" ref="Z84:Z114" si="26">Y84-X84</f>
        <v>-15.700000000000003</v>
      </c>
      <c r="AA84" s="464"/>
      <c r="AB84" s="464"/>
      <c r="AC84" s="464"/>
      <c r="AD84" s="464"/>
      <c r="AE84" s="464"/>
      <c r="AF84" s="464"/>
      <c r="AG84" s="464"/>
      <c r="AH84" s="464"/>
      <c r="AI84" s="464"/>
      <c r="AJ84" s="464"/>
      <c r="AK84" s="464"/>
      <c r="AL84" s="464"/>
    </row>
    <row r="85" spans="1:38" ht="15">
      <c r="A85" s="10">
        <v>46085</v>
      </c>
      <c r="B85" s="9" t="s">
        <v>45</v>
      </c>
      <c r="C85" s="11">
        <v>3964.5</v>
      </c>
      <c r="D85" s="9">
        <v>43</v>
      </c>
      <c r="E85" s="76">
        <v>30.47</v>
      </c>
      <c r="F85" s="9">
        <v>8</v>
      </c>
      <c r="G85" s="9">
        <v>13.3</v>
      </c>
      <c r="H85" s="13">
        <v>0.29920000000000002</v>
      </c>
      <c r="I85" s="9" t="s">
        <v>11</v>
      </c>
      <c r="J85" s="9" t="s">
        <v>1826</v>
      </c>
      <c r="K85" s="551" t="s">
        <v>45</v>
      </c>
      <c r="L85" s="552">
        <v>45718</v>
      </c>
      <c r="M85" s="565">
        <v>45718</v>
      </c>
      <c r="N85" s="553">
        <v>5585.48</v>
      </c>
      <c r="O85" s="553">
        <v>5740.28</v>
      </c>
      <c r="P85" s="554">
        <v>67</v>
      </c>
      <c r="Q85" s="555">
        <f t="shared" si="0"/>
        <v>85.675820895522378</v>
      </c>
      <c r="R85" s="556">
        <v>46083</v>
      </c>
      <c r="S85" s="566">
        <v>46083</v>
      </c>
      <c r="T85" s="558">
        <f t="shared" si="21"/>
        <v>8122.9390000000003</v>
      </c>
      <c r="U85" s="567">
        <f t="shared" si="22"/>
        <v>2533.3000000000002</v>
      </c>
      <c r="V85" s="557">
        <f t="shared" si="2"/>
        <v>84.443333333333342</v>
      </c>
      <c r="W85" s="558">
        <f t="shared" si="23"/>
        <v>-5589.6390000000001</v>
      </c>
      <c r="X85" s="559">
        <f t="shared" si="24"/>
        <v>90.2</v>
      </c>
      <c r="Y85" s="512">
        <f t="shared" si="25"/>
        <v>30</v>
      </c>
      <c r="Z85" s="513">
        <f t="shared" si="26"/>
        <v>-60.2</v>
      </c>
      <c r="AA85" s="464"/>
      <c r="AB85" s="464"/>
      <c r="AC85" s="464"/>
      <c r="AD85" s="464"/>
      <c r="AE85" s="464"/>
      <c r="AF85" s="464"/>
      <c r="AG85" s="464"/>
      <c r="AH85" s="464"/>
      <c r="AI85" s="464"/>
      <c r="AJ85" s="464"/>
      <c r="AK85" s="464"/>
      <c r="AL85" s="464"/>
    </row>
    <row r="86" spans="1:38" ht="15">
      <c r="A86" s="10">
        <v>46086</v>
      </c>
      <c r="B86" s="9" t="s">
        <v>45</v>
      </c>
      <c r="C86" s="11">
        <v>2853.12</v>
      </c>
      <c r="D86" s="9">
        <v>30</v>
      </c>
      <c r="E86" s="76">
        <v>20.59</v>
      </c>
      <c r="F86" s="9">
        <v>0</v>
      </c>
      <c r="G86" s="9">
        <v>8</v>
      </c>
      <c r="H86" s="13">
        <v>0.30599999999999999</v>
      </c>
      <c r="I86" s="9" t="s">
        <v>11</v>
      </c>
      <c r="J86" s="9"/>
      <c r="K86" s="542" t="s">
        <v>45</v>
      </c>
      <c r="L86" s="543">
        <v>45719</v>
      </c>
      <c r="M86" s="562">
        <v>45719</v>
      </c>
      <c r="N86" s="544">
        <v>7203.89</v>
      </c>
      <c r="O86" s="544">
        <v>7384.49</v>
      </c>
      <c r="P86" s="545">
        <v>82</v>
      </c>
      <c r="Q86" s="546">
        <f t="shared" si="0"/>
        <v>90.054756097560968</v>
      </c>
      <c r="R86" s="547">
        <v>46084</v>
      </c>
      <c r="S86" s="563">
        <v>46084</v>
      </c>
      <c r="T86" s="549">
        <f t="shared" si="21"/>
        <v>8575.5450000000001</v>
      </c>
      <c r="U86" s="564">
        <f t="shared" si="22"/>
        <v>2276.9</v>
      </c>
      <c r="V86" s="548">
        <f t="shared" si="2"/>
        <v>91.076000000000008</v>
      </c>
      <c r="W86" s="549">
        <f t="shared" si="23"/>
        <v>-6298.6450000000004</v>
      </c>
      <c r="X86" s="550">
        <f t="shared" si="24"/>
        <v>91.300000000000011</v>
      </c>
      <c r="Y86" s="526">
        <f t="shared" si="25"/>
        <v>25</v>
      </c>
      <c r="Z86" s="527">
        <f t="shared" si="26"/>
        <v>-66.300000000000011</v>
      </c>
      <c r="AA86" s="464"/>
      <c r="AB86" s="464"/>
      <c r="AC86" s="464"/>
      <c r="AD86" s="464"/>
      <c r="AE86" s="464"/>
      <c r="AF86" s="464"/>
      <c r="AG86" s="464"/>
      <c r="AH86" s="464"/>
      <c r="AI86" s="464"/>
      <c r="AJ86" s="464"/>
      <c r="AK86" s="464"/>
      <c r="AL86" s="464"/>
    </row>
    <row r="87" spans="1:38" ht="15">
      <c r="A87" s="10">
        <v>46087</v>
      </c>
      <c r="B87" s="9" t="s">
        <v>45</v>
      </c>
      <c r="C87" s="11">
        <v>12741.2</v>
      </c>
      <c r="D87" s="9">
        <v>123</v>
      </c>
      <c r="E87" s="76">
        <v>47.2</v>
      </c>
      <c r="F87" s="9">
        <v>70</v>
      </c>
      <c r="G87" s="9">
        <v>19.5</v>
      </c>
      <c r="H87" s="13">
        <v>0.31809999999999999</v>
      </c>
      <c r="I87" s="9" t="s">
        <v>11</v>
      </c>
      <c r="J87" s="9" t="s">
        <v>1827</v>
      </c>
      <c r="K87" s="551" t="s">
        <v>45</v>
      </c>
      <c r="L87" s="552">
        <v>45720</v>
      </c>
      <c r="M87" s="565">
        <v>45720</v>
      </c>
      <c r="N87" s="553">
        <v>7486.35</v>
      </c>
      <c r="O87" s="553">
        <v>7795.95</v>
      </c>
      <c r="P87" s="554">
        <v>83</v>
      </c>
      <c r="Q87" s="555">
        <f t="shared" si="0"/>
        <v>93.927108433734944</v>
      </c>
      <c r="R87" s="556">
        <v>46085</v>
      </c>
      <c r="S87" s="566">
        <v>46085</v>
      </c>
      <c r="T87" s="558">
        <f t="shared" si="21"/>
        <v>3571.15</v>
      </c>
      <c r="U87" s="567">
        <f t="shared" si="22"/>
        <v>3964.5</v>
      </c>
      <c r="V87" s="557">
        <f t="shared" si="2"/>
        <v>92.197674418604649</v>
      </c>
      <c r="W87" s="558">
        <f t="shared" si="23"/>
        <v>393.34999999999991</v>
      </c>
      <c r="X87" s="559">
        <f t="shared" si="24"/>
        <v>42.900000000000006</v>
      </c>
      <c r="Y87" s="512">
        <f t="shared" si="25"/>
        <v>43</v>
      </c>
      <c r="Z87" s="513">
        <f t="shared" si="26"/>
        <v>9.9999999999994316E-2</v>
      </c>
      <c r="AA87" s="464"/>
      <c r="AB87" s="464"/>
      <c r="AC87" s="464"/>
      <c r="AD87" s="464"/>
      <c r="AE87" s="464"/>
      <c r="AF87" s="464"/>
      <c r="AG87" s="464"/>
      <c r="AH87" s="464"/>
      <c r="AI87" s="464"/>
      <c r="AJ87" s="464"/>
      <c r="AK87" s="464"/>
      <c r="AL87" s="464"/>
    </row>
    <row r="88" spans="1:38" ht="15">
      <c r="A88" s="10">
        <v>46088</v>
      </c>
      <c r="B88" s="9" t="s">
        <v>45</v>
      </c>
      <c r="C88" s="11">
        <v>9724.34</v>
      </c>
      <c r="D88" s="9">
        <v>93</v>
      </c>
      <c r="E88" s="76">
        <v>27.69</v>
      </c>
      <c r="F88" s="9">
        <v>6</v>
      </c>
      <c r="G88" s="9">
        <v>15.2</v>
      </c>
      <c r="H88" s="13">
        <v>0.29170000000000001</v>
      </c>
      <c r="I88" s="9" t="s">
        <v>11</v>
      </c>
      <c r="J88" s="9" t="s">
        <v>1828</v>
      </c>
      <c r="K88" s="542" t="s">
        <v>45</v>
      </c>
      <c r="L88" s="543">
        <v>45721</v>
      </c>
      <c r="M88" s="562">
        <v>45721</v>
      </c>
      <c r="N88" s="544">
        <v>3156.2</v>
      </c>
      <c r="O88" s="544">
        <v>3246.5</v>
      </c>
      <c r="P88" s="545">
        <v>39</v>
      </c>
      <c r="Q88" s="546">
        <f t="shared" si="0"/>
        <v>83.243589743589737</v>
      </c>
      <c r="R88" s="547">
        <v>46086</v>
      </c>
      <c r="S88" s="563">
        <v>46086</v>
      </c>
      <c r="T88" s="549">
        <f t="shared" si="21"/>
        <v>3599.1560000000004</v>
      </c>
      <c r="U88" s="564">
        <f t="shared" si="22"/>
        <v>2853.12</v>
      </c>
      <c r="V88" s="548">
        <f t="shared" si="2"/>
        <v>95.103999999999999</v>
      </c>
      <c r="W88" s="549">
        <f t="shared" si="23"/>
        <v>-746.03600000000051</v>
      </c>
      <c r="X88" s="550">
        <f t="shared" si="24"/>
        <v>42.900000000000006</v>
      </c>
      <c r="Y88" s="526">
        <f t="shared" si="25"/>
        <v>30</v>
      </c>
      <c r="Z88" s="527">
        <f t="shared" si="26"/>
        <v>-12.900000000000006</v>
      </c>
      <c r="AA88" s="464"/>
      <c r="AB88" s="464"/>
      <c r="AC88" s="464"/>
      <c r="AD88" s="464"/>
      <c r="AE88" s="464"/>
      <c r="AF88" s="464"/>
      <c r="AG88" s="464"/>
      <c r="AH88" s="464"/>
      <c r="AI88" s="464"/>
      <c r="AJ88" s="464"/>
      <c r="AK88" s="464"/>
      <c r="AL88" s="464"/>
    </row>
    <row r="89" spans="1:38" ht="15">
      <c r="A89" s="10">
        <v>46089</v>
      </c>
      <c r="B89" s="9" t="s">
        <v>45</v>
      </c>
      <c r="C89" s="11">
        <v>6640.89</v>
      </c>
      <c r="D89" s="9">
        <v>68</v>
      </c>
      <c r="E89" s="76">
        <v>27.71</v>
      </c>
      <c r="F89" s="9">
        <v>0</v>
      </c>
      <c r="G89" s="9">
        <v>14.5</v>
      </c>
      <c r="H89" s="13">
        <v>0.28039999999999998</v>
      </c>
      <c r="I89" s="9" t="s">
        <v>11</v>
      </c>
      <c r="J89" s="9"/>
      <c r="K89" s="551" t="s">
        <v>45</v>
      </c>
      <c r="L89" s="552">
        <v>45722</v>
      </c>
      <c r="M89" s="565">
        <v>45722</v>
      </c>
      <c r="N89" s="553">
        <v>3181.66</v>
      </c>
      <c r="O89" s="553">
        <v>3271.96</v>
      </c>
      <c r="P89" s="554">
        <v>39</v>
      </c>
      <c r="Q89" s="555">
        <f t="shared" si="0"/>
        <v>83.896410256410263</v>
      </c>
      <c r="R89" s="556">
        <v>46087</v>
      </c>
      <c r="S89" s="566">
        <v>46087</v>
      </c>
      <c r="T89" s="558">
        <f t="shared" si="21"/>
        <v>12096.612000000001</v>
      </c>
      <c r="U89" s="567">
        <f t="shared" si="22"/>
        <v>12741.2</v>
      </c>
      <c r="V89" s="557">
        <f t="shared" si="2"/>
        <v>103.58699186991871</v>
      </c>
      <c r="W89" s="558">
        <f t="shared" si="23"/>
        <v>644.58799999999974</v>
      </c>
      <c r="X89" s="559">
        <f t="shared" si="24"/>
        <v>132</v>
      </c>
      <c r="Y89" s="512">
        <f t="shared" si="25"/>
        <v>123</v>
      </c>
      <c r="Z89" s="513">
        <f t="shared" si="26"/>
        <v>-9</v>
      </c>
      <c r="AA89" s="464"/>
      <c r="AB89" s="464"/>
      <c r="AC89" s="464"/>
      <c r="AD89" s="464"/>
      <c r="AE89" s="464"/>
      <c r="AF89" s="464"/>
      <c r="AG89" s="464"/>
      <c r="AH89" s="464"/>
      <c r="AI89" s="464"/>
      <c r="AJ89" s="464"/>
      <c r="AK89" s="464"/>
      <c r="AL89" s="464"/>
    </row>
    <row r="90" spans="1:38" ht="15">
      <c r="A90" s="10">
        <v>46090</v>
      </c>
      <c r="B90" s="9" t="s">
        <v>45</v>
      </c>
      <c r="C90" s="11">
        <v>3191.69</v>
      </c>
      <c r="D90" s="9">
        <v>31</v>
      </c>
      <c r="E90" s="76">
        <v>21.6</v>
      </c>
      <c r="F90" s="9">
        <v>0</v>
      </c>
      <c r="G90" s="9">
        <v>9.6</v>
      </c>
      <c r="H90" s="13">
        <v>0.26019999999999999</v>
      </c>
      <c r="I90" s="9" t="s">
        <v>11</v>
      </c>
      <c r="J90" s="9"/>
      <c r="K90" s="542" t="s">
        <v>45</v>
      </c>
      <c r="L90" s="543">
        <v>45723</v>
      </c>
      <c r="M90" s="562">
        <v>45723</v>
      </c>
      <c r="N90" s="544">
        <v>10738.92</v>
      </c>
      <c r="O90" s="544">
        <v>10996.92</v>
      </c>
      <c r="P90" s="545">
        <v>120</v>
      </c>
      <c r="Q90" s="546">
        <f t="shared" si="0"/>
        <v>91.641000000000005</v>
      </c>
      <c r="R90" s="547">
        <v>46088</v>
      </c>
      <c r="S90" s="563">
        <v>46088</v>
      </c>
      <c r="T90" s="549">
        <f t="shared" si="21"/>
        <v>11332.739000000001</v>
      </c>
      <c r="U90" s="564">
        <f t="shared" si="22"/>
        <v>9724.34</v>
      </c>
      <c r="V90" s="548">
        <f t="shared" si="2"/>
        <v>104.56279569892473</v>
      </c>
      <c r="W90" s="549">
        <f t="shared" si="23"/>
        <v>-1608.3990000000013</v>
      </c>
      <c r="X90" s="550">
        <f t="shared" si="24"/>
        <v>132</v>
      </c>
      <c r="Y90" s="526">
        <f t="shared" si="25"/>
        <v>93</v>
      </c>
      <c r="Z90" s="527">
        <f t="shared" si="26"/>
        <v>-39</v>
      </c>
      <c r="AA90" s="464"/>
      <c r="AB90" s="464"/>
      <c r="AC90" s="464"/>
      <c r="AD90" s="464"/>
      <c r="AE90" s="464"/>
      <c r="AF90" s="464"/>
      <c r="AG90" s="464"/>
      <c r="AH90" s="464"/>
      <c r="AI90" s="464"/>
      <c r="AJ90" s="464"/>
      <c r="AK90" s="464"/>
      <c r="AL90" s="464"/>
    </row>
    <row r="91" spans="1:38" ht="15">
      <c r="A91" s="10">
        <v>46091</v>
      </c>
      <c r="B91" s="9" t="s">
        <v>45</v>
      </c>
      <c r="C91" s="11">
        <v>3103.93</v>
      </c>
      <c r="D91" s="9">
        <v>33</v>
      </c>
      <c r="E91" s="76">
        <v>22.14</v>
      </c>
      <c r="F91" s="9">
        <v>0</v>
      </c>
      <c r="G91" s="9">
        <v>9</v>
      </c>
      <c r="H91" s="13">
        <v>0.29370000000000002</v>
      </c>
      <c r="I91" s="9" t="s">
        <v>11</v>
      </c>
      <c r="J91" s="9"/>
      <c r="K91" s="551" t="s">
        <v>45</v>
      </c>
      <c r="L91" s="552">
        <v>45724</v>
      </c>
      <c r="M91" s="565">
        <v>45724</v>
      </c>
      <c r="N91" s="553">
        <v>10044.49</v>
      </c>
      <c r="O91" s="553">
        <v>10302.49</v>
      </c>
      <c r="P91" s="554">
        <v>120</v>
      </c>
      <c r="Q91" s="555">
        <f t="shared" si="0"/>
        <v>85.854083333333335</v>
      </c>
      <c r="R91" s="556">
        <v>46089</v>
      </c>
      <c r="S91" s="566">
        <v>46089</v>
      </c>
      <c r="T91" s="558">
        <f t="shared" si="21"/>
        <v>7403.3630000000003</v>
      </c>
      <c r="U91" s="567">
        <f t="shared" si="22"/>
        <v>6640.89</v>
      </c>
      <c r="V91" s="557">
        <f t="shared" si="2"/>
        <v>97.66014705882354</v>
      </c>
      <c r="W91" s="558">
        <f t="shared" si="23"/>
        <v>-762.47299999999996</v>
      </c>
      <c r="X91" s="559">
        <f t="shared" si="24"/>
        <v>80.300000000000011</v>
      </c>
      <c r="Y91" s="512">
        <f t="shared" si="25"/>
        <v>68</v>
      </c>
      <c r="Z91" s="513">
        <f t="shared" si="26"/>
        <v>-12.300000000000011</v>
      </c>
      <c r="AA91" s="464"/>
      <c r="AB91" s="464"/>
      <c r="AC91" s="464"/>
      <c r="AD91" s="464"/>
      <c r="AE91" s="464"/>
      <c r="AF91" s="464"/>
      <c r="AG91" s="464"/>
      <c r="AH91" s="464"/>
      <c r="AI91" s="464"/>
      <c r="AJ91" s="464"/>
      <c r="AK91" s="464"/>
      <c r="AL91" s="464"/>
    </row>
    <row r="92" spans="1:38" ht="15">
      <c r="A92" s="10">
        <v>46092</v>
      </c>
      <c r="B92" s="9" t="s">
        <v>45</v>
      </c>
      <c r="C92" s="11">
        <v>4206.8900000000003</v>
      </c>
      <c r="D92" s="9">
        <v>44</v>
      </c>
      <c r="E92" s="76">
        <v>24</v>
      </c>
      <c r="F92" s="9">
        <v>1</v>
      </c>
      <c r="G92" s="9">
        <v>13.3</v>
      </c>
      <c r="H92" s="13">
        <v>0.28760000000000002</v>
      </c>
      <c r="I92" s="9" t="s">
        <v>11</v>
      </c>
      <c r="J92" s="9"/>
      <c r="K92" s="542" t="s">
        <v>45</v>
      </c>
      <c r="L92" s="543">
        <v>45725</v>
      </c>
      <c r="M92" s="562">
        <v>45725</v>
      </c>
      <c r="N92" s="544">
        <v>6562.63</v>
      </c>
      <c r="O92" s="544">
        <v>6730.33</v>
      </c>
      <c r="P92" s="545">
        <v>73</v>
      </c>
      <c r="Q92" s="546">
        <f t="shared" si="0"/>
        <v>92.196301369863008</v>
      </c>
      <c r="R92" s="547">
        <v>46090</v>
      </c>
      <c r="S92" s="563">
        <v>46090</v>
      </c>
      <c r="T92" s="549">
        <f t="shared" si="21"/>
        <v>4136.8140000000003</v>
      </c>
      <c r="U92" s="564">
        <f t="shared" si="22"/>
        <v>3191.69</v>
      </c>
      <c r="V92" s="548">
        <f t="shared" si="2"/>
        <v>102.95774193548387</v>
      </c>
      <c r="W92" s="549">
        <f t="shared" si="23"/>
        <v>-945.12400000000025</v>
      </c>
      <c r="X92" s="550">
        <f t="shared" si="24"/>
        <v>42.900000000000006</v>
      </c>
      <c r="Y92" s="526">
        <f t="shared" si="25"/>
        <v>31</v>
      </c>
      <c r="Z92" s="527">
        <f t="shared" si="26"/>
        <v>-11.900000000000006</v>
      </c>
      <c r="AA92" s="464"/>
      <c r="AB92" s="464"/>
      <c r="AC92" s="464"/>
      <c r="AD92" s="464"/>
      <c r="AE92" s="464"/>
      <c r="AF92" s="464"/>
      <c r="AG92" s="464"/>
      <c r="AH92" s="464"/>
      <c r="AI92" s="464"/>
      <c r="AJ92" s="464"/>
      <c r="AK92" s="464"/>
      <c r="AL92" s="464"/>
    </row>
    <row r="93" spans="1:38" ht="15">
      <c r="A93" s="10">
        <v>46093</v>
      </c>
      <c r="B93" s="9" t="s">
        <v>45</v>
      </c>
      <c r="C93" s="11">
        <v>2405.83</v>
      </c>
      <c r="D93" s="9">
        <v>25</v>
      </c>
      <c r="E93" s="76">
        <v>21.61</v>
      </c>
      <c r="F93" s="9">
        <v>0</v>
      </c>
      <c r="G93" s="9">
        <v>8</v>
      </c>
      <c r="H93" s="13">
        <v>0.29010000000000002</v>
      </c>
      <c r="I93" s="9" t="s">
        <v>11</v>
      </c>
      <c r="J93" s="9"/>
      <c r="K93" s="551" t="s">
        <v>45</v>
      </c>
      <c r="L93" s="552">
        <v>45726</v>
      </c>
      <c r="M93" s="565">
        <v>45726</v>
      </c>
      <c r="N93" s="553">
        <v>3605.94</v>
      </c>
      <c r="O93" s="553">
        <v>3760.74</v>
      </c>
      <c r="P93" s="554">
        <v>39</v>
      </c>
      <c r="Q93" s="555">
        <f t="shared" si="0"/>
        <v>96.42923076923077</v>
      </c>
      <c r="R93" s="556">
        <v>46091</v>
      </c>
      <c r="S93" s="566">
        <v>46091</v>
      </c>
      <c r="T93" s="558">
        <f t="shared" si="21"/>
        <v>4195.9280000000008</v>
      </c>
      <c r="U93" s="567">
        <f t="shared" si="22"/>
        <v>3103.93</v>
      </c>
      <c r="V93" s="557">
        <f t="shared" si="2"/>
        <v>94.058484848484838</v>
      </c>
      <c r="W93" s="558">
        <f t="shared" si="23"/>
        <v>-1091.998000000001</v>
      </c>
      <c r="X93" s="559">
        <f t="shared" si="24"/>
        <v>48.400000000000006</v>
      </c>
      <c r="Y93" s="512">
        <f t="shared" si="25"/>
        <v>33</v>
      </c>
      <c r="Z93" s="513">
        <f t="shared" si="26"/>
        <v>-15.400000000000006</v>
      </c>
      <c r="AA93" s="464"/>
      <c r="AB93" s="464"/>
      <c r="AC93" s="464"/>
      <c r="AD93" s="464"/>
      <c r="AE93" s="464"/>
      <c r="AF93" s="464"/>
      <c r="AG93" s="464"/>
      <c r="AH93" s="464"/>
      <c r="AI93" s="464"/>
      <c r="AJ93" s="464"/>
      <c r="AK93" s="464"/>
      <c r="AL93" s="464"/>
    </row>
    <row r="94" spans="1:38" ht="15">
      <c r="A94" s="10">
        <v>46094</v>
      </c>
      <c r="B94" s="9" t="s">
        <v>45</v>
      </c>
      <c r="C94" s="11">
        <v>3641.6</v>
      </c>
      <c r="D94" s="9">
        <v>32</v>
      </c>
      <c r="E94" s="76">
        <v>87.95</v>
      </c>
      <c r="F94" s="9">
        <v>18</v>
      </c>
      <c r="G94" s="9">
        <v>4</v>
      </c>
      <c r="H94" s="13">
        <v>0.30719999999999997</v>
      </c>
      <c r="I94" s="9" t="s">
        <v>11</v>
      </c>
      <c r="J94" s="9" t="s">
        <v>1829</v>
      </c>
      <c r="K94" s="542" t="s">
        <v>45</v>
      </c>
      <c r="L94" s="543">
        <v>45727</v>
      </c>
      <c r="M94" s="562">
        <v>45727</v>
      </c>
      <c r="N94" s="544">
        <v>3633.88</v>
      </c>
      <c r="O94" s="544">
        <v>3814.48</v>
      </c>
      <c r="P94" s="545">
        <v>44</v>
      </c>
      <c r="Q94" s="546">
        <f t="shared" si="0"/>
        <v>86.692727272727268</v>
      </c>
      <c r="R94" s="547">
        <v>46092</v>
      </c>
      <c r="S94" s="563">
        <v>46092</v>
      </c>
      <c r="T94" s="549">
        <f t="shared" si="21"/>
        <v>4155.9760000000006</v>
      </c>
      <c r="U94" s="564">
        <f t="shared" si="22"/>
        <v>4206.8900000000003</v>
      </c>
      <c r="V94" s="548">
        <f t="shared" si="2"/>
        <v>95.611136363636376</v>
      </c>
      <c r="W94" s="549">
        <f t="shared" si="23"/>
        <v>50.91399999999976</v>
      </c>
      <c r="X94" s="550">
        <f t="shared" si="24"/>
        <v>50.6</v>
      </c>
      <c r="Y94" s="526">
        <f t="shared" si="25"/>
        <v>44</v>
      </c>
      <c r="Z94" s="527">
        <f t="shared" si="26"/>
        <v>-6.6000000000000014</v>
      </c>
      <c r="AA94" s="464"/>
      <c r="AB94" s="464"/>
      <c r="AC94" s="464"/>
      <c r="AD94" s="464"/>
      <c r="AE94" s="464"/>
      <c r="AF94" s="464"/>
      <c r="AG94" s="464"/>
      <c r="AH94" s="464"/>
      <c r="AI94" s="464"/>
      <c r="AJ94" s="464"/>
      <c r="AK94" s="464"/>
      <c r="AL94" s="464"/>
    </row>
    <row r="95" spans="1:38" ht="15">
      <c r="A95" s="10">
        <v>46095</v>
      </c>
      <c r="B95" s="9" t="s">
        <v>45</v>
      </c>
      <c r="C95" s="11">
        <v>16030.37</v>
      </c>
      <c r="D95" s="9">
        <v>145</v>
      </c>
      <c r="E95" s="76">
        <v>30.79</v>
      </c>
      <c r="F95" s="9">
        <v>6</v>
      </c>
      <c r="G95" s="9">
        <v>12.83</v>
      </c>
      <c r="H95" s="13">
        <v>0.28410000000000002</v>
      </c>
      <c r="I95" s="9" t="s">
        <v>11</v>
      </c>
      <c r="J95" s="9"/>
      <c r="K95" s="551" t="s">
        <v>45</v>
      </c>
      <c r="L95" s="552">
        <v>45728</v>
      </c>
      <c r="M95" s="565">
        <v>45728</v>
      </c>
      <c r="N95" s="553">
        <v>3636.26</v>
      </c>
      <c r="O95" s="553">
        <v>3778.16</v>
      </c>
      <c r="P95" s="554">
        <v>46</v>
      </c>
      <c r="Q95" s="555">
        <f t="shared" si="0"/>
        <v>82.133913043478259</v>
      </c>
      <c r="R95" s="556">
        <v>46093</v>
      </c>
      <c r="S95" s="566">
        <v>46093</v>
      </c>
      <c r="T95" s="558">
        <f t="shared" si="21"/>
        <v>4981.5370000000003</v>
      </c>
      <c r="U95" s="567">
        <f t="shared" si="22"/>
        <v>2405.83</v>
      </c>
      <c r="V95" s="557">
        <f t="shared" si="2"/>
        <v>96.233199999999997</v>
      </c>
      <c r="W95" s="558">
        <f t="shared" si="23"/>
        <v>-2575.7070000000003</v>
      </c>
      <c r="X95" s="559">
        <f t="shared" si="24"/>
        <v>51.7</v>
      </c>
      <c r="Y95" s="512">
        <f t="shared" si="25"/>
        <v>25</v>
      </c>
      <c r="Z95" s="513">
        <f t="shared" si="26"/>
        <v>-26.700000000000003</v>
      </c>
      <c r="AA95" s="464"/>
      <c r="AB95" s="464"/>
      <c r="AC95" s="464"/>
      <c r="AD95" s="464"/>
      <c r="AE95" s="464"/>
      <c r="AF95" s="464"/>
      <c r="AG95" s="464"/>
      <c r="AH95" s="464"/>
      <c r="AI95" s="464"/>
      <c r="AJ95" s="464"/>
      <c r="AK95" s="464"/>
      <c r="AL95" s="464"/>
    </row>
    <row r="96" spans="1:38" ht="15">
      <c r="A96" s="10">
        <v>46096</v>
      </c>
      <c r="B96" s="9" t="s">
        <v>45</v>
      </c>
      <c r="C96" s="11">
        <v>6582.15</v>
      </c>
      <c r="D96" s="9">
        <v>62</v>
      </c>
      <c r="E96" s="76">
        <v>23.15</v>
      </c>
      <c r="F96" s="9">
        <v>0</v>
      </c>
      <c r="G96" s="9">
        <v>9.16</v>
      </c>
      <c r="H96" s="13">
        <v>0.28699999999999998</v>
      </c>
      <c r="I96" s="9" t="s">
        <v>11</v>
      </c>
      <c r="J96" s="9"/>
      <c r="K96" s="542" t="s">
        <v>45</v>
      </c>
      <c r="L96" s="543">
        <v>45729</v>
      </c>
      <c r="M96" s="562">
        <v>45729</v>
      </c>
      <c r="N96" s="544">
        <v>4360.97</v>
      </c>
      <c r="O96" s="544">
        <v>4528.67</v>
      </c>
      <c r="P96" s="545">
        <v>47</v>
      </c>
      <c r="Q96" s="546">
        <f t="shared" si="0"/>
        <v>96.354680851063833</v>
      </c>
      <c r="R96" s="547">
        <v>46094</v>
      </c>
      <c r="S96" s="563">
        <v>46094</v>
      </c>
      <c r="T96" s="549">
        <f t="shared" si="21"/>
        <v>12318.372000000001</v>
      </c>
      <c r="U96" s="564">
        <f t="shared" si="22"/>
        <v>3641.6</v>
      </c>
      <c r="V96" s="548">
        <f t="shared" si="2"/>
        <v>113.8</v>
      </c>
      <c r="W96" s="549">
        <f t="shared" si="23"/>
        <v>-8676.7720000000008</v>
      </c>
      <c r="X96" s="550">
        <f t="shared" si="24"/>
        <v>130.9</v>
      </c>
      <c r="Y96" s="526">
        <f t="shared" si="25"/>
        <v>32</v>
      </c>
      <c r="Z96" s="527">
        <f t="shared" si="26"/>
        <v>-98.9</v>
      </c>
      <c r="AA96" s="464"/>
      <c r="AB96" s="464"/>
      <c r="AC96" s="464"/>
      <c r="AD96" s="464"/>
      <c r="AE96" s="464"/>
      <c r="AF96" s="464"/>
      <c r="AG96" s="464"/>
      <c r="AH96" s="464"/>
      <c r="AI96" s="464"/>
      <c r="AJ96" s="464"/>
      <c r="AK96" s="464"/>
      <c r="AL96" s="464"/>
    </row>
    <row r="97" spans="1:38" ht="15">
      <c r="A97" s="10">
        <v>46097</v>
      </c>
      <c r="B97" s="9" t="s">
        <v>45</v>
      </c>
      <c r="C97" s="11">
        <v>2063.9</v>
      </c>
      <c r="D97" s="9">
        <v>15</v>
      </c>
      <c r="E97" s="76">
        <v>20.47</v>
      </c>
      <c r="F97" s="9">
        <v>0</v>
      </c>
      <c r="G97" s="9">
        <v>4</v>
      </c>
      <c r="H97" s="13">
        <v>0.31459999999999999</v>
      </c>
      <c r="I97" s="9" t="s">
        <v>11</v>
      </c>
      <c r="J97" s="9"/>
      <c r="K97" s="551" t="s">
        <v>45</v>
      </c>
      <c r="L97" s="552">
        <v>45730</v>
      </c>
      <c r="M97" s="565">
        <v>45730</v>
      </c>
      <c r="N97" s="553">
        <v>10901.82</v>
      </c>
      <c r="O97" s="553">
        <v>11198.52</v>
      </c>
      <c r="P97" s="554">
        <v>119</v>
      </c>
      <c r="Q97" s="555">
        <f t="shared" si="0"/>
        <v>94.105210084033615</v>
      </c>
      <c r="R97" s="556">
        <v>46095</v>
      </c>
      <c r="S97" s="566">
        <v>46095</v>
      </c>
      <c r="T97" s="558">
        <f t="shared" si="21"/>
        <v>10914.321000000002</v>
      </c>
      <c r="U97" s="567">
        <f t="shared" si="22"/>
        <v>16030.37</v>
      </c>
      <c r="V97" s="557">
        <f t="shared" si="2"/>
        <v>110.55427586206898</v>
      </c>
      <c r="W97" s="558">
        <f t="shared" si="23"/>
        <v>5116.0489999999991</v>
      </c>
      <c r="X97" s="559">
        <f t="shared" si="24"/>
        <v>117.7</v>
      </c>
      <c r="Y97" s="512">
        <f t="shared" si="25"/>
        <v>145</v>
      </c>
      <c r="Z97" s="513">
        <f t="shared" si="26"/>
        <v>27.299999999999997</v>
      </c>
      <c r="AA97" s="464"/>
      <c r="AB97" s="464"/>
      <c r="AC97" s="464"/>
      <c r="AD97" s="464"/>
      <c r="AE97" s="464"/>
      <c r="AF97" s="464"/>
      <c r="AG97" s="464"/>
      <c r="AH97" s="464"/>
      <c r="AI97" s="464"/>
      <c r="AJ97" s="464"/>
      <c r="AK97" s="464"/>
      <c r="AL97" s="464"/>
    </row>
    <row r="98" spans="1:38" ht="15">
      <c r="A98" s="10">
        <v>46098</v>
      </c>
      <c r="B98" s="9" t="s">
        <v>45</v>
      </c>
      <c r="C98" s="11">
        <v>2150.56</v>
      </c>
      <c r="D98" s="9">
        <v>24</v>
      </c>
      <c r="E98" s="76">
        <v>19.579999999999998</v>
      </c>
      <c r="F98" s="9">
        <v>0</v>
      </c>
      <c r="G98" s="9">
        <v>5.66</v>
      </c>
      <c r="H98" s="13">
        <v>0.33029999999999998</v>
      </c>
      <c r="I98" s="9" t="s">
        <v>11</v>
      </c>
      <c r="J98" s="9"/>
      <c r="K98" s="542" t="s">
        <v>45</v>
      </c>
      <c r="L98" s="543">
        <v>45731</v>
      </c>
      <c r="M98" s="562">
        <v>45731</v>
      </c>
      <c r="N98" s="544">
        <v>9625.41</v>
      </c>
      <c r="O98" s="544">
        <v>9922.11</v>
      </c>
      <c r="P98" s="545">
        <v>107</v>
      </c>
      <c r="Q98" s="546">
        <f t="shared" si="0"/>
        <v>92.73</v>
      </c>
      <c r="R98" s="547">
        <v>46096</v>
      </c>
      <c r="S98" s="563">
        <v>46096</v>
      </c>
      <c r="T98" s="549">
        <f t="shared" si="21"/>
        <v>6160.0000000000009</v>
      </c>
      <c r="U98" s="564">
        <f t="shared" si="22"/>
        <v>6582.15</v>
      </c>
      <c r="V98" s="548">
        <f t="shared" si="2"/>
        <v>106.16370967741935</v>
      </c>
      <c r="W98" s="549">
        <f t="shared" si="23"/>
        <v>422.14999999999873</v>
      </c>
      <c r="X98" s="550">
        <f t="shared" si="24"/>
        <v>68.2</v>
      </c>
      <c r="Y98" s="526">
        <f t="shared" si="25"/>
        <v>62</v>
      </c>
      <c r="Z98" s="527">
        <f t="shared" si="26"/>
        <v>-6.2000000000000028</v>
      </c>
      <c r="AA98" s="464"/>
      <c r="AB98" s="464"/>
      <c r="AC98" s="464"/>
      <c r="AD98" s="464"/>
      <c r="AE98" s="464"/>
      <c r="AF98" s="464"/>
      <c r="AG98" s="464"/>
      <c r="AH98" s="464"/>
      <c r="AI98" s="464"/>
      <c r="AJ98" s="464"/>
      <c r="AK98" s="464"/>
      <c r="AL98" s="464"/>
    </row>
    <row r="99" spans="1:38" ht="15">
      <c r="A99" s="10">
        <v>46099</v>
      </c>
      <c r="B99" s="9" t="s">
        <v>45</v>
      </c>
      <c r="C99" s="11">
        <v>3211.6</v>
      </c>
      <c r="D99" s="9">
        <v>36</v>
      </c>
      <c r="E99" s="76">
        <v>22.86</v>
      </c>
      <c r="F99" s="9">
        <v>0</v>
      </c>
      <c r="G99" s="9">
        <v>9.66</v>
      </c>
      <c r="H99" s="13">
        <v>0.30330000000000001</v>
      </c>
      <c r="I99" s="9" t="s">
        <v>11</v>
      </c>
      <c r="J99" s="9"/>
      <c r="K99" s="551" t="s">
        <v>45</v>
      </c>
      <c r="L99" s="552">
        <v>45732</v>
      </c>
      <c r="M99" s="565">
        <v>45732</v>
      </c>
      <c r="N99" s="553">
        <v>5509.7</v>
      </c>
      <c r="O99" s="553">
        <v>5600</v>
      </c>
      <c r="P99" s="554">
        <v>62</v>
      </c>
      <c r="Q99" s="555">
        <f t="shared" si="0"/>
        <v>90.322580645161295</v>
      </c>
      <c r="R99" s="556">
        <v>46097</v>
      </c>
      <c r="S99" s="566">
        <v>46097</v>
      </c>
      <c r="T99" s="558">
        <f t="shared" si="21"/>
        <v>2937.5280000000002</v>
      </c>
      <c r="U99" s="567">
        <f t="shared" si="22"/>
        <v>2063.9</v>
      </c>
      <c r="V99" s="557">
        <f t="shared" si="2"/>
        <v>137.59333333333333</v>
      </c>
      <c r="W99" s="558">
        <f t="shared" si="23"/>
        <v>-873.62800000000016</v>
      </c>
      <c r="X99" s="559">
        <f t="shared" si="24"/>
        <v>29.700000000000003</v>
      </c>
      <c r="Y99" s="512">
        <f t="shared" si="25"/>
        <v>15</v>
      </c>
      <c r="Z99" s="513">
        <f t="shared" si="26"/>
        <v>-14.700000000000003</v>
      </c>
      <c r="AA99" s="464"/>
      <c r="AB99" s="464"/>
      <c r="AC99" s="464"/>
      <c r="AD99" s="464"/>
      <c r="AE99" s="464"/>
      <c r="AF99" s="464"/>
      <c r="AG99" s="464"/>
      <c r="AH99" s="464"/>
      <c r="AI99" s="464"/>
      <c r="AJ99" s="464"/>
      <c r="AK99" s="464"/>
      <c r="AL99" s="464"/>
    </row>
    <row r="100" spans="1:38" ht="15">
      <c r="A100" s="10">
        <v>46100</v>
      </c>
      <c r="B100" s="9" t="s">
        <v>45</v>
      </c>
      <c r="C100" s="11">
        <v>3946.73</v>
      </c>
      <c r="D100" s="9">
        <v>41</v>
      </c>
      <c r="E100" s="76">
        <v>24.42</v>
      </c>
      <c r="F100" s="9">
        <v>2</v>
      </c>
      <c r="G100" s="9">
        <v>12</v>
      </c>
      <c r="H100" s="13">
        <v>0.2863</v>
      </c>
      <c r="I100" s="9" t="s">
        <v>11</v>
      </c>
      <c r="J100" s="9"/>
      <c r="K100" s="542" t="s">
        <v>45</v>
      </c>
      <c r="L100" s="543">
        <v>45733</v>
      </c>
      <c r="M100" s="562">
        <v>45733</v>
      </c>
      <c r="N100" s="544">
        <v>2593.08</v>
      </c>
      <c r="O100" s="544">
        <v>2670.48</v>
      </c>
      <c r="P100" s="545">
        <v>27</v>
      </c>
      <c r="Q100" s="546">
        <f t="shared" si="0"/>
        <v>98.906666666666666</v>
      </c>
      <c r="R100" s="547">
        <v>46098</v>
      </c>
      <c r="S100" s="563">
        <v>46098</v>
      </c>
      <c r="T100" s="549">
        <f t="shared" si="21"/>
        <v>5711.3430000000008</v>
      </c>
      <c r="U100" s="564">
        <f t="shared" si="22"/>
        <v>2150.56</v>
      </c>
      <c r="V100" s="548">
        <f t="shared" si="2"/>
        <v>89.606666666666669</v>
      </c>
      <c r="W100" s="549">
        <f t="shared" si="23"/>
        <v>-3560.7830000000008</v>
      </c>
      <c r="X100" s="550">
        <f t="shared" si="24"/>
        <v>59.400000000000006</v>
      </c>
      <c r="Y100" s="526">
        <f t="shared" si="25"/>
        <v>24</v>
      </c>
      <c r="Z100" s="527">
        <f t="shared" si="26"/>
        <v>-35.400000000000006</v>
      </c>
      <c r="AA100" s="464"/>
      <c r="AB100" s="464"/>
      <c r="AC100" s="464"/>
      <c r="AD100" s="464"/>
      <c r="AE100" s="464"/>
      <c r="AF100" s="464"/>
      <c r="AG100" s="464"/>
      <c r="AH100" s="464"/>
      <c r="AI100" s="464"/>
      <c r="AJ100" s="464"/>
      <c r="AK100" s="464"/>
      <c r="AL100" s="464"/>
    </row>
    <row r="101" spans="1:38" ht="15">
      <c r="A101" s="10">
        <v>46101</v>
      </c>
      <c r="B101" s="9" t="s">
        <v>45</v>
      </c>
      <c r="C101" s="11">
        <v>9354.31</v>
      </c>
      <c r="D101" s="9">
        <v>98</v>
      </c>
      <c r="E101" s="76">
        <v>32.700000000000003</v>
      </c>
      <c r="F101" s="9">
        <v>19</v>
      </c>
      <c r="G101" s="9">
        <v>12.83</v>
      </c>
      <c r="H101" s="13">
        <v>0.29239999999999999</v>
      </c>
      <c r="I101" s="9" t="s">
        <v>11</v>
      </c>
      <c r="J101" s="9"/>
      <c r="K101" s="551" t="s">
        <v>45</v>
      </c>
      <c r="L101" s="552">
        <v>45734</v>
      </c>
      <c r="M101" s="565">
        <v>45734</v>
      </c>
      <c r="N101" s="553">
        <v>5024.43</v>
      </c>
      <c r="O101" s="553">
        <v>5192.13</v>
      </c>
      <c r="P101" s="554">
        <v>54</v>
      </c>
      <c r="Q101" s="555">
        <f t="shared" si="0"/>
        <v>96.150555555555556</v>
      </c>
      <c r="R101" s="556">
        <v>46099</v>
      </c>
      <c r="S101" s="566">
        <v>46099</v>
      </c>
      <c r="T101" s="558">
        <f t="shared" si="21"/>
        <v>4292.6509999999998</v>
      </c>
      <c r="U101" s="567">
        <f t="shared" si="22"/>
        <v>3211.6</v>
      </c>
      <c r="V101" s="557">
        <f t="shared" si="2"/>
        <v>89.211111111111109</v>
      </c>
      <c r="W101" s="558">
        <f t="shared" si="23"/>
        <v>-1081.0509999999999</v>
      </c>
      <c r="X101" s="559">
        <f t="shared" si="24"/>
        <v>52.800000000000004</v>
      </c>
      <c r="Y101" s="512">
        <f t="shared" si="25"/>
        <v>36</v>
      </c>
      <c r="Z101" s="513">
        <f t="shared" si="26"/>
        <v>-16.800000000000004</v>
      </c>
      <c r="AA101" s="464"/>
      <c r="AB101" s="464"/>
      <c r="AC101" s="464"/>
      <c r="AD101" s="464"/>
      <c r="AE101" s="464"/>
      <c r="AF101" s="464"/>
      <c r="AG101" s="464"/>
      <c r="AH101" s="464"/>
      <c r="AI101" s="464"/>
      <c r="AJ101" s="464"/>
      <c r="AK101" s="464"/>
      <c r="AL101" s="464"/>
    </row>
    <row r="102" spans="1:38" ht="15">
      <c r="A102" s="10">
        <v>46102</v>
      </c>
      <c r="B102" s="9" t="s">
        <v>45</v>
      </c>
      <c r="C102" s="11">
        <v>8513.9</v>
      </c>
      <c r="D102" s="9">
        <v>82</v>
      </c>
      <c r="E102" s="76">
        <v>28.36</v>
      </c>
      <c r="F102" s="9">
        <v>4</v>
      </c>
      <c r="G102" s="9">
        <v>13.6</v>
      </c>
      <c r="H102" s="13">
        <v>0.29620000000000002</v>
      </c>
      <c r="I102" s="9" t="s">
        <v>11</v>
      </c>
      <c r="J102" s="9"/>
      <c r="K102" s="542" t="s">
        <v>45</v>
      </c>
      <c r="L102" s="543">
        <v>45735</v>
      </c>
      <c r="M102" s="562">
        <v>45735</v>
      </c>
      <c r="N102" s="544">
        <v>3825.01</v>
      </c>
      <c r="O102" s="544">
        <v>3902.41</v>
      </c>
      <c r="P102" s="545">
        <v>48</v>
      </c>
      <c r="Q102" s="546">
        <f t="shared" si="0"/>
        <v>81.30020833333333</v>
      </c>
      <c r="R102" s="547">
        <v>46100</v>
      </c>
      <c r="S102" s="563">
        <v>46100</v>
      </c>
      <c r="T102" s="549">
        <f t="shared" si="21"/>
        <v>4688.6950000000006</v>
      </c>
      <c r="U102" s="564">
        <f t="shared" si="22"/>
        <v>3946.73</v>
      </c>
      <c r="V102" s="548">
        <f t="shared" si="2"/>
        <v>96.261707317073174</v>
      </c>
      <c r="W102" s="549">
        <f t="shared" si="23"/>
        <v>-741.9650000000006</v>
      </c>
      <c r="X102" s="550">
        <f t="shared" si="24"/>
        <v>57.2</v>
      </c>
      <c r="Y102" s="526">
        <f t="shared" si="25"/>
        <v>41</v>
      </c>
      <c r="Z102" s="527">
        <f t="shared" si="26"/>
        <v>-16.200000000000003</v>
      </c>
      <c r="AA102" s="464"/>
      <c r="AB102" s="464"/>
      <c r="AC102" s="464"/>
      <c r="AD102" s="464"/>
      <c r="AE102" s="464"/>
      <c r="AF102" s="464"/>
      <c r="AG102" s="464"/>
      <c r="AH102" s="464"/>
      <c r="AI102" s="464"/>
      <c r="AJ102" s="464"/>
      <c r="AK102" s="464"/>
      <c r="AL102" s="464"/>
    </row>
    <row r="103" spans="1:38" ht="15">
      <c r="A103" s="10">
        <v>46103</v>
      </c>
      <c r="B103" s="9" t="s">
        <v>45</v>
      </c>
      <c r="C103" s="11">
        <v>5418.29</v>
      </c>
      <c r="D103" s="9">
        <v>55</v>
      </c>
      <c r="E103" s="76">
        <v>24.51</v>
      </c>
      <c r="F103" s="9">
        <v>1</v>
      </c>
      <c r="G103" s="9">
        <v>9.4</v>
      </c>
      <c r="H103" s="13">
        <v>0.2888</v>
      </c>
      <c r="I103" s="9" t="s">
        <v>11</v>
      </c>
      <c r="J103" s="9"/>
      <c r="K103" s="551" t="s">
        <v>45</v>
      </c>
      <c r="L103" s="552">
        <v>45736</v>
      </c>
      <c r="M103" s="565">
        <v>45736</v>
      </c>
      <c r="N103" s="553">
        <v>4197.95</v>
      </c>
      <c r="O103" s="553">
        <v>4262.45</v>
      </c>
      <c r="P103" s="554">
        <v>52</v>
      </c>
      <c r="Q103" s="555">
        <f t="shared" si="0"/>
        <v>81.970192307692301</v>
      </c>
      <c r="R103" s="556">
        <v>46101</v>
      </c>
      <c r="S103" s="566">
        <v>46101</v>
      </c>
      <c r="T103" s="558">
        <f t="shared" si="21"/>
        <v>13529.197000000002</v>
      </c>
      <c r="U103" s="567">
        <f t="shared" si="22"/>
        <v>9354.31</v>
      </c>
      <c r="V103" s="557">
        <f t="shared" si="2"/>
        <v>95.452142857142846</v>
      </c>
      <c r="W103" s="558">
        <f t="shared" si="23"/>
        <v>-4174.8870000000024</v>
      </c>
      <c r="X103" s="559">
        <f t="shared" si="24"/>
        <v>147.4</v>
      </c>
      <c r="Y103" s="512">
        <f t="shared" si="25"/>
        <v>98</v>
      </c>
      <c r="Z103" s="513">
        <f t="shared" si="26"/>
        <v>-49.400000000000006</v>
      </c>
      <c r="AA103" s="464"/>
      <c r="AB103" s="464"/>
      <c r="AC103" s="464"/>
      <c r="AD103" s="464"/>
      <c r="AE103" s="464"/>
      <c r="AF103" s="464"/>
      <c r="AG103" s="464"/>
      <c r="AH103" s="464"/>
      <c r="AI103" s="464"/>
      <c r="AJ103" s="464"/>
      <c r="AK103" s="464"/>
      <c r="AL103" s="464"/>
    </row>
    <row r="104" spans="1:38" ht="15">
      <c r="A104" s="10">
        <v>46104</v>
      </c>
      <c r="B104" s="9" t="s">
        <v>45</v>
      </c>
      <c r="C104" s="11">
        <v>1898.94</v>
      </c>
      <c r="D104" s="9">
        <v>23</v>
      </c>
      <c r="E104" s="76">
        <v>19.77</v>
      </c>
      <c r="F104" s="9">
        <v>0</v>
      </c>
      <c r="G104" s="9">
        <v>6</v>
      </c>
      <c r="H104" s="13">
        <v>0.3281</v>
      </c>
      <c r="I104" s="9" t="s">
        <v>11</v>
      </c>
      <c r="J104" s="9"/>
      <c r="K104" s="542" t="s">
        <v>45</v>
      </c>
      <c r="L104" s="543">
        <v>45737</v>
      </c>
      <c r="M104" s="562">
        <v>45737</v>
      </c>
      <c r="N104" s="544">
        <v>12041.27</v>
      </c>
      <c r="O104" s="544">
        <v>12299.27</v>
      </c>
      <c r="P104" s="545">
        <v>134</v>
      </c>
      <c r="Q104" s="546">
        <f t="shared" si="0"/>
        <v>91.785597014925372</v>
      </c>
      <c r="R104" s="547">
        <v>46102</v>
      </c>
      <c r="S104" s="563">
        <v>46102</v>
      </c>
      <c r="T104" s="549">
        <f t="shared" si="21"/>
        <v>13605.900000000001</v>
      </c>
      <c r="U104" s="564">
        <f t="shared" si="22"/>
        <v>8513.9</v>
      </c>
      <c r="V104" s="548">
        <f t="shared" si="2"/>
        <v>103.8280487804878</v>
      </c>
      <c r="W104" s="549">
        <f t="shared" si="23"/>
        <v>-5092.0000000000018</v>
      </c>
      <c r="X104" s="550">
        <f t="shared" si="24"/>
        <v>140.80000000000001</v>
      </c>
      <c r="Y104" s="526">
        <f t="shared" si="25"/>
        <v>82</v>
      </c>
      <c r="Z104" s="527">
        <f t="shared" si="26"/>
        <v>-58.800000000000011</v>
      </c>
      <c r="AA104" s="464"/>
      <c r="AB104" s="464"/>
      <c r="AC104" s="464"/>
      <c r="AD104" s="464"/>
      <c r="AE104" s="464"/>
      <c r="AF104" s="464"/>
      <c r="AG104" s="464"/>
      <c r="AH104" s="464"/>
      <c r="AI104" s="464"/>
      <c r="AJ104" s="464"/>
      <c r="AK104" s="464"/>
      <c r="AL104" s="464"/>
    </row>
    <row r="105" spans="1:38" ht="15">
      <c r="A105" s="10">
        <v>46105</v>
      </c>
      <c r="B105" s="9" t="s">
        <v>45</v>
      </c>
      <c r="C105" s="11">
        <v>2934.4</v>
      </c>
      <c r="D105" s="9">
        <v>33</v>
      </c>
      <c r="E105" s="76">
        <v>20</v>
      </c>
      <c r="F105" s="9">
        <v>0</v>
      </c>
      <c r="G105" s="9">
        <v>8.6</v>
      </c>
      <c r="H105" s="13">
        <v>0.36259999999999998</v>
      </c>
      <c r="I105" s="9" t="s">
        <v>11</v>
      </c>
      <c r="J105" s="9"/>
      <c r="K105" s="551" t="s">
        <v>45</v>
      </c>
      <c r="L105" s="552">
        <v>45738</v>
      </c>
      <c r="M105" s="565">
        <v>45738</v>
      </c>
      <c r="N105" s="553">
        <v>11969.1</v>
      </c>
      <c r="O105" s="553">
        <v>12369</v>
      </c>
      <c r="P105" s="554">
        <v>128</v>
      </c>
      <c r="Q105" s="555">
        <f t="shared" si="0"/>
        <v>96.6328125</v>
      </c>
      <c r="R105" s="556">
        <v>46103</v>
      </c>
      <c r="S105" s="566">
        <v>46103</v>
      </c>
      <c r="T105" s="558">
        <f t="shared" si="21"/>
        <v>7322.9970000000012</v>
      </c>
      <c r="U105" s="567">
        <f t="shared" si="22"/>
        <v>5418.29</v>
      </c>
      <c r="V105" s="557">
        <f t="shared" si="2"/>
        <v>98.51436363636364</v>
      </c>
      <c r="W105" s="558">
        <f t="shared" si="23"/>
        <v>-1904.7070000000012</v>
      </c>
      <c r="X105" s="559">
        <f t="shared" si="24"/>
        <v>77</v>
      </c>
      <c r="Y105" s="512">
        <f t="shared" si="25"/>
        <v>55</v>
      </c>
      <c r="Z105" s="513">
        <f t="shared" si="26"/>
        <v>-22</v>
      </c>
      <c r="AA105" s="464"/>
      <c r="AB105" s="464"/>
      <c r="AC105" s="464"/>
      <c r="AD105" s="464"/>
      <c r="AE105" s="464"/>
      <c r="AF105" s="464"/>
      <c r="AG105" s="464"/>
      <c r="AH105" s="464"/>
      <c r="AI105" s="464"/>
      <c r="AJ105" s="464"/>
      <c r="AK105" s="464"/>
      <c r="AL105" s="464"/>
    </row>
    <row r="106" spans="1:38" ht="15">
      <c r="A106" s="10">
        <v>46106</v>
      </c>
      <c r="B106" s="9" t="s">
        <v>45</v>
      </c>
      <c r="C106" s="11">
        <v>3083.74</v>
      </c>
      <c r="D106" s="9">
        <v>37</v>
      </c>
      <c r="E106" s="76">
        <v>21.99</v>
      </c>
      <c r="F106" s="9">
        <v>0</v>
      </c>
      <c r="G106" s="9">
        <v>10.66</v>
      </c>
      <c r="H106" s="13">
        <v>0.30320000000000003</v>
      </c>
      <c r="I106" s="9" t="s">
        <v>11</v>
      </c>
      <c r="J106" s="9"/>
      <c r="K106" s="542" t="s">
        <v>45</v>
      </c>
      <c r="L106" s="543">
        <v>45739</v>
      </c>
      <c r="M106" s="562">
        <v>45739</v>
      </c>
      <c r="N106" s="544">
        <v>6399.27</v>
      </c>
      <c r="O106" s="544">
        <v>6657.27</v>
      </c>
      <c r="P106" s="545">
        <v>70</v>
      </c>
      <c r="Q106" s="546">
        <f t="shared" si="0"/>
        <v>95.103857142857152</v>
      </c>
      <c r="R106" s="547">
        <v>46104</v>
      </c>
      <c r="S106" s="563">
        <v>46104</v>
      </c>
      <c r="T106" s="549">
        <f t="shared" si="21"/>
        <v>3932.9840000000004</v>
      </c>
      <c r="U106" s="564">
        <f t="shared" si="22"/>
        <v>1898.94</v>
      </c>
      <c r="V106" s="548">
        <f t="shared" si="2"/>
        <v>82.562608695652173</v>
      </c>
      <c r="W106" s="549">
        <f t="shared" si="23"/>
        <v>-2034.0440000000003</v>
      </c>
      <c r="X106" s="550">
        <f t="shared" si="24"/>
        <v>42.900000000000006</v>
      </c>
      <c r="Y106" s="526">
        <f t="shared" si="25"/>
        <v>23</v>
      </c>
      <c r="Z106" s="527">
        <f t="shared" si="26"/>
        <v>-19.900000000000006</v>
      </c>
      <c r="AA106" s="464"/>
      <c r="AB106" s="464"/>
      <c r="AC106" s="464"/>
      <c r="AD106" s="464"/>
      <c r="AE106" s="464"/>
      <c r="AF106" s="464"/>
      <c r="AG106" s="464"/>
      <c r="AH106" s="464"/>
      <c r="AI106" s="464"/>
      <c r="AJ106" s="464"/>
      <c r="AK106" s="464"/>
      <c r="AL106" s="464"/>
    </row>
    <row r="107" spans="1:38" ht="15">
      <c r="A107" s="10">
        <v>46107</v>
      </c>
      <c r="B107" s="9" t="s">
        <v>45</v>
      </c>
      <c r="C107" s="11">
        <v>4040.71</v>
      </c>
      <c r="D107" s="9">
        <v>39</v>
      </c>
      <c r="E107" s="76">
        <v>22.6</v>
      </c>
      <c r="F107" s="9">
        <v>0</v>
      </c>
      <c r="G107" s="9">
        <v>17</v>
      </c>
      <c r="H107" s="13">
        <v>0.29670000000000002</v>
      </c>
      <c r="I107" s="9" t="s">
        <v>11</v>
      </c>
      <c r="J107" s="9"/>
      <c r="K107" s="551" t="s">
        <v>45</v>
      </c>
      <c r="L107" s="552">
        <v>45740</v>
      </c>
      <c r="M107" s="565">
        <v>45740</v>
      </c>
      <c r="N107" s="553">
        <v>3446.44</v>
      </c>
      <c r="O107" s="553">
        <v>3575.44</v>
      </c>
      <c r="P107" s="554">
        <v>39</v>
      </c>
      <c r="Q107" s="555">
        <f t="shared" si="0"/>
        <v>91.677948717948723</v>
      </c>
      <c r="R107" s="556">
        <v>46105</v>
      </c>
      <c r="S107" s="566">
        <v>46105</v>
      </c>
      <c r="T107" s="558">
        <f t="shared" si="21"/>
        <v>7099.0920000000006</v>
      </c>
      <c r="U107" s="567">
        <f t="shared" si="22"/>
        <v>2934.4</v>
      </c>
      <c r="V107" s="557">
        <f t="shared" si="2"/>
        <v>88.921212121212122</v>
      </c>
      <c r="W107" s="558">
        <f t="shared" si="23"/>
        <v>-4164.6920000000009</v>
      </c>
      <c r="X107" s="559">
        <f t="shared" si="24"/>
        <v>79.2</v>
      </c>
      <c r="Y107" s="512">
        <f t="shared" si="25"/>
        <v>33</v>
      </c>
      <c r="Z107" s="513">
        <f t="shared" si="26"/>
        <v>-46.2</v>
      </c>
      <c r="AA107" s="464"/>
      <c r="AB107" s="464"/>
      <c r="AC107" s="464"/>
      <c r="AD107" s="464"/>
      <c r="AE107" s="464"/>
      <c r="AF107" s="464"/>
      <c r="AG107" s="464"/>
      <c r="AH107" s="464"/>
      <c r="AI107" s="464"/>
      <c r="AJ107" s="464"/>
      <c r="AK107" s="464"/>
      <c r="AL107" s="464"/>
    </row>
    <row r="108" spans="1:38" ht="15">
      <c r="A108" s="10">
        <v>46108</v>
      </c>
      <c r="B108" s="9" t="s">
        <v>45</v>
      </c>
      <c r="C108" s="11">
        <v>8414.23</v>
      </c>
      <c r="D108" s="9">
        <v>89</v>
      </c>
      <c r="E108" s="76">
        <v>33.770000000000003</v>
      </c>
      <c r="F108" s="9">
        <v>21</v>
      </c>
      <c r="G108" s="9">
        <v>14.8</v>
      </c>
      <c r="H108" s="13">
        <v>0.33329999999999999</v>
      </c>
      <c r="I108" s="9" t="s">
        <v>11</v>
      </c>
      <c r="J108" s="9"/>
      <c r="K108" s="542" t="s">
        <v>45</v>
      </c>
      <c r="L108" s="543">
        <v>45741</v>
      </c>
      <c r="M108" s="562">
        <v>45741</v>
      </c>
      <c r="N108" s="544">
        <v>6247.32</v>
      </c>
      <c r="O108" s="544">
        <v>6453.72</v>
      </c>
      <c r="P108" s="545">
        <v>72</v>
      </c>
      <c r="Q108" s="546">
        <f t="shared" si="0"/>
        <v>89.635000000000005</v>
      </c>
      <c r="R108" s="547">
        <v>46106</v>
      </c>
      <c r="S108" s="563">
        <v>46106</v>
      </c>
      <c r="T108" s="549">
        <f t="shared" si="21"/>
        <v>4429.7330000000002</v>
      </c>
      <c r="U108" s="564">
        <f t="shared" si="22"/>
        <v>3083.74</v>
      </c>
      <c r="V108" s="548">
        <f t="shared" si="2"/>
        <v>83.344324324324319</v>
      </c>
      <c r="W108" s="549">
        <f t="shared" si="23"/>
        <v>-1345.9930000000004</v>
      </c>
      <c r="X108" s="550">
        <f t="shared" si="24"/>
        <v>41.800000000000004</v>
      </c>
      <c r="Y108" s="526">
        <f t="shared" si="25"/>
        <v>37</v>
      </c>
      <c r="Z108" s="527">
        <f t="shared" si="26"/>
        <v>-4.8000000000000043</v>
      </c>
      <c r="AA108" s="464"/>
      <c r="AB108" s="464"/>
      <c r="AC108" s="464"/>
      <c r="AD108" s="464"/>
      <c r="AE108" s="464"/>
      <c r="AF108" s="464"/>
      <c r="AG108" s="464"/>
      <c r="AH108" s="464"/>
      <c r="AI108" s="464"/>
      <c r="AJ108" s="464"/>
      <c r="AK108" s="464"/>
      <c r="AL108" s="464"/>
    </row>
    <row r="109" spans="1:38" ht="15">
      <c r="A109" s="10">
        <v>46109</v>
      </c>
      <c r="B109" s="9" t="s">
        <v>45</v>
      </c>
      <c r="C109" s="11">
        <v>8215.01</v>
      </c>
      <c r="D109" s="9">
        <v>81</v>
      </c>
      <c r="E109" s="76">
        <v>31.29</v>
      </c>
      <c r="F109" s="9">
        <v>5</v>
      </c>
      <c r="G109" s="9">
        <v>13.4</v>
      </c>
      <c r="H109" s="13">
        <v>0.30249999999999999</v>
      </c>
      <c r="I109" s="9" t="s">
        <v>11</v>
      </c>
      <c r="J109" s="9"/>
      <c r="K109" s="551" t="s">
        <v>45</v>
      </c>
      <c r="L109" s="552">
        <v>45742</v>
      </c>
      <c r="M109" s="565">
        <v>45742</v>
      </c>
      <c r="N109" s="553">
        <v>3872.23</v>
      </c>
      <c r="O109" s="553">
        <v>4027.03</v>
      </c>
      <c r="P109" s="554">
        <v>38</v>
      </c>
      <c r="Q109" s="555">
        <f t="shared" si="0"/>
        <v>105.97447368421054</v>
      </c>
      <c r="R109" s="556">
        <v>46107</v>
      </c>
      <c r="S109" s="566">
        <v>46107</v>
      </c>
      <c r="T109" s="558">
        <f t="shared" si="21"/>
        <v>4748.59</v>
      </c>
      <c r="U109" s="567">
        <f t="shared" si="22"/>
        <v>4040.71</v>
      </c>
      <c r="V109" s="557">
        <f t="shared" si="2"/>
        <v>103.60794871794872</v>
      </c>
      <c r="W109" s="558">
        <f t="shared" si="23"/>
        <v>-707.88000000000011</v>
      </c>
      <c r="X109" s="559">
        <f t="shared" si="24"/>
        <v>51.7</v>
      </c>
      <c r="Y109" s="512">
        <f t="shared" si="25"/>
        <v>39</v>
      </c>
      <c r="Z109" s="513">
        <f t="shared" si="26"/>
        <v>-12.700000000000003</v>
      </c>
      <c r="AA109" s="464"/>
      <c r="AB109" s="464"/>
      <c r="AC109" s="464"/>
      <c r="AD109" s="464"/>
      <c r="AE109" s="464"/>
      <c r="AF109" s="464"/>
      <c r="AG109" s="464"/>
      <c r="AH109" s="464"/>
      <c r="AI109" s="464"/>
      <c r="AJ109" s="464"/>
      <c r="AK109" s="464"/>
      <c r="AL109" s="464"/>
    </row>
    <row r="110" spans="1:38" ht="15">
      <c r="A110" s="10">
        <v>46110</v>
      </c>
      <c r="B110" s="9" t="s">
        <v>45</v>
      </c>
      <c r="C110" s="11">
        <v>6027.32</v>
      </c>
      <c r="D110" s="9">
        <v>63</v>
      </c>
      <c r="E110" s="76">
        <v>26.54</v>
      </c>
      <c r="F110" s="9">
        <v>2</v>
      </c>
      <c r="G110" s="9">
        <v>12.75</v>
      </c>
      <c r="H110" s="13">
        <v>0.30459999999999998</v>
      </c>
      <c r="I110" s="9" t="s">
        <v>11</v>
      </c>
      <c r="J110" s="9"/>
      <c r="K110" s="542" t="s">
        <v>45</v>
      </c>
      <c r="L110" s="543">
        <v>45743</v>
      </c>
      <c r="M110" s="562">
        <v>45743</v>
      </c>
      <c r="N110" s="544">
        <v>4162.1000000000004</v>
      </c>
      <c r="O110" s="544">
        <v>4316.8999999999996</v>
      </c>
      <c r="P110" s="545">
        <v>47</v>
      </c>
      <c r="Q110" s="546">
        <f t="shared" si="0"/>
        <v>91.848936170212752</v>
      </c>
      <c r="R110" s="547">
        <v>46108</v>
      </c>
      <c r="S110" s="563">
        <v>46108</v>
      </c>
      <c r="T110" s="549">
        <f t="shared" si="21"/>
        <v>13657.094000000003</v>
      </c>
      <c r="U110" s="564">
        <f t="shared" si="22"/>
        <v>8414.23</v>
      </c>
      <c r="V110" s="548">
        <f t="shared" si="2"/>
        <v>94.541910112359545</v>
      </c>
      <c r="W110" s="549">
        <f t="shared" si="23"/>
        <v>-5242.8640000000032</v>
      </c>
      <c r="X110" s="550">
        <f t="shared" si="24"/>
        <v>143</v>
      </c>
      <c r="Y110" s="526">
        <f t="shared" si="25"/>
        <v>89</v>
      </c>
      <c r="Z110" s="527">
        <f t="shared" si="26"/>
        <v>-54</v>
      </c>
      <c r="AA110" s="464"/>
      <c r="AB110" s="464"/>
      <c r="AC110" s="464"/>
      <c r="AD110" s="464"/>
      <c r="AE110" s="464"/>
      <c r="AF110" s="464"/>
      <c r="AG110" s="464"/>
      <c r="AH110" s="464"/>
      <c r="AI110" s="464"/>
      <c r="AJ110" s="464"/>
      <c r="AK110" s="464"/>
      <c r="AL110" s="464"/>
    </row>
    <row r="111" spans="1:38" ht="15">
      <c r="A111" s="10">
        <v>46111</v>
      </c>
      <c r="B111" s="9" t="s">
        <v>45</v>
      </c>
      <c r="C111" s="11">
        <v>3104.57</v>
      </c>
      <c r="D111" s="9">
        <v>34</v>
      </c>
      <c r="E111" s="76">
        <v>22.88</v>
      </c>
      <c r="F111" s="9">
        <v>0</v>
      </c>
      <c r="G111" s="9">
        <v>7.66</v>
      </c>
      <c r="H111" s="13">
        <v>0.3175</v>
      </c>
      <c r="I111" s="9" t="s">
        <v>11</v>
      </c>
      <c r="J111" s="9"/>
      <c r="K111" s="551" t="s">
        <v>45</v>
      </c>
      <c r="L111" s="552">
        <v>45744</v>
      </c>
      <c r="M111" s="565">
        <v>45744</v>
      </c>
      <c r="N111" s="553">
        <v>12118.84</v>
      </c>
      <c r="O111" s="553">
        <v>12415.54</v>
      </c>
      <c r="P111" s="554">
        <v>130</v>
      </c>
      <c r="Q111" s="555">
        <f t="shared" si="0"/>
        <v>95.504153846153855</v>
      </c>
      <c r="R111" s="556">
        <v>46109</v>
      </c>
      <c r="S111" s="566">
        <v>46109</v>
      </c>
      <c r="T111" s="558">
        <f t="shared" si="21"/>
        <v>11913.11</v>
      </c>
      <c r="U111" s="567">
        <f t="shared" si="22"/>
        <v>8215.01</v>
      </c>
      <c r="V111" s="557">
        <f t="shared" si="2"/>
        <v>101.41987654320988</v>
      </c>
      <c r="W111" s="558">
        <f t="shared" si="23"/>
        <v>-3698.1000000000004</v>
      </c>
      <c r="X111" s="559">
        <f t="shared" si="24"/>
        <v>125.4</v>
      </c>
      <c r="Y111" s="512">
        <f t="shared" si="25"/>
        <v>81</v>
      </c>
      <c r="Z111" s="513">
        <f t="shared" si="26"/>
        <v>-44.400000000000006</v>
      </c>
      <c r="AA111" s="464"/>
      <c r="AB111" s="464"/>
      <c r="AC111" s="464"/>
      <c r="AD111" s="464"/>
      <c r="AE111" s="464"/>
      <c r="AF111" s="464"/>
      <c r="AG111" s="464"/>
      <c r="AH111" s="464"/>
      <c r="AI111" s="464"/>
      <c r="AJ111" s="464"/>
      <c r="AK111" s="464"/>
      <c r="AL111" s="464"/>
    </row>
    <row r="112" spans="1:38" ht="15">
      <c r="A112" s="10">
        <v>46112</v>
      </c>
      <c r="B112" s="9" t="s">
        <v>45</v>
      </c>
      <c r="C112" s="11">
        <v>4518.3999999999996</v>
      </c>
      <c r="D112" s="9">
        <v>40</v>
      </c>
      <c r="E112" s="76">
        <v>23</v>
      </c>
      <c r="F112" s="9">
        <v>0</v>
      </c>
      <c r="G112" s="9">
        <v>10.66</v>
      </c>
      <c r="H112" s="13">
        <v>0.32040000000000002</v>
      </c>
      <c r="I112" s="9" t="s">
        <v>11</v>
      </c>
      <c r="J112" s="9"/>
      <c r="K112" s="542" t="s">
        <v>45</v>
      </c>
      <c r="L112" s="543">
        <v>45745</v>
      </c>
      <c r="M112" s="562">
        <v>45745</v>
      </c>
      <c r="N112" s="544">
        <v>10533.4</v>
      </c>
      <c r="O112" s="544">
        <v>10830.1</v>
      </c>
      <c r="P112" s="545">
        <v>114</v>
      </c>
      <c r="Q112" s="546">
        <f t="shared" si="0"/>
        <v>95.000877192982458</v>
      </c>
      <c r="R112" s="547">
        <v>46110</v>
      </c>
      <c r="S112" s="563">
        <v>46110</v>
      </c>
      <c r="T112" s="549">
        <f t="shared" si="21"/>
        <v>8502.2630000000008</v>
      </c>
      <c r="U112" s="564">
        <f t="shared" si="22"/>
        <v>6027.32</v>
      </c>
      <c r="V112" s="548">
        <f t="shared" si="2"/>
        <v>95.671746031746025</v>
      </c>
      <c r="W112" s="549">
        <f t="shared" si="23"/>
        <v>-2474.9430000000011</v>
      </c>
      <c r="X112" s="550">
        <f t="shared" si="24"/>
        <v>90.2</v>
      </c>
      <c r="Y112" s="526">
        <f t="shared" si="25"/>
        <v>63</v>
      </c>
      <c r="Z112" s="527">
        <f t="shared" si="26"/>
        <v>-27.200000000000003</v>
      </c>
      <c r="AA112" s="464"/>
      <c r="AB112" s="464"/>
      <c r="AC112" s="464"/>
      <c r="AD112" s="464"/>
      <c r="AE112" s="464"/>
      <c r="AF112" s="464"/>
      <c r="AG112" s="464"/>
      <c r="AH112" s="464"/>
      <c r="AI112" s="464"/>
      <c r="AJ112" s="464"/>
      <c r="AK112" s="464"/>
      <c r="AL112" s="464"/>
    </row>
    <row r="113" spans="1:38" ht="15">
      <c r="A113" s="10">
        <v>46113</v>
      </c>
      <c r="B113" s="9" t="s">
        <v>45</v>
      </c>
      <c r="C113" s="11">
        <v>3540.51</v>
      </c>
      <c r="D113" s="9">
        <v>39</v>
      </c>
      <c r="E113" s="76">
        <v>20.47</v>
      </c>
      <c r="F113" s="9">
        <v>0</v>
      </c>
      <c r="G113" s="9">
        <v>9.33</v>
      </c>
      <c r="H113" s="13">
        <v>0.32369999999999999</v>
      </c>
      <c r="I113" s="9" t="s">
        <v>11</v>
      </c>
      <c r="J113" s="9"/>
      <c r="K113" s="551" t="s">
        <v>45</v>
      </c>
      <c r="L113" s="552">
        <v>45746</v>
      </c>
      <c r="M113" s="565">
        <v>45746</v>
      </c>
      <c r="N113" s="553">
        <v>7587.43</v>
      </c>
      <c r="O113" s="553">
        <v>7729.33</v>
      </c>
      <c r="P113" s="554">
        <v>82</v>
      </c>
      <c r="Q113" s="555">
        <f t="shared" si="0"/>
        <v>94.260121951219517</v>
      </c>
      <c r="R113" s="556">
        <v>46111</v>
      </c>
      <c r="S113" s="566">
        <v>46111</v>
      </c>
      <c r="T113" s="558">
        <f t="shared" si="21"/>
        <v>6491.804000000001</v>
      </c>
      <c r="U113" s="567">
        <f t="shared" si="22"/>
        <v>3104.57</v>
      </c>
      <c r="V113" s="557">
        <f t="shared" si="2"/>
        <v>91.310882352941178</v>
      </c>
      <c r="W113" s="558">
        <f t="shared" si="23"/>
        <v>-3387.2340000000008</v>
      </c>
      <c r="X113" s="559">
        <f t="shared" si="24"/>
        <v>66</v>
      </c>
      <c r="Y113" s="512">
        <f t="shared" si="25"/>
        <v>34</v>
      </c>
      <c r="Z113" s="513">
        <f t="shared" si="26"/>
        <v>-32</v>
      </c>
      <c r="AA113" s="464"/>
      <c r="AB113" s="464"/>
      <c r="AC113" s="464"/>
      <c r="AD113" s="464"/>
      <c r="AE113" s="464"/>
      <c r="AF113" s="464"/>
      <c r="AG113" s="464"/>
      <c r="AH113" s="464"/>
      <c r="AI113" s="464"/>
      <c r="AJ113" s="464"/>
      <c r="AK113" s="464"/>
      <c r="AL113" s="464"/>
    </row>
    <row r="114" spans="1:38" ht="15">
      <c r="A114" s="10">
        <v>46114</v>
      </c>
      <c r="B114" s="9" t="s">
        <v>45</v>
      </c>
      <c r="C114" s="11">
        <v>6385.08</v>
      </c>
      <c r="D114" s="9">
        <v>59</v>
      </c>
      <c r="E114" s="76">
        <v>32.89</v>
      </c>
      <c r="F114" s="9">
        <v>14</v>
      </c>
      <c r="G114" s="9">
        <v>16.66</v>
      </c>
      <c r="H114" s="13">
        <v>0.32029999999999997</v>
      </c>
      <c r="I114" s="9" t="s">
        <v>11</v>
      </c>
      <c r="J114" s="9"/>
      <c r="K114" s="542" t="s">
        <v>45</v>
      </c>
      <c r="L114" s="543">
        <v>45747</v>
      </c>
      <c r="M114" s="562">
        <v>45747</v>
      </c>
      <c r="N114" s="544">
        <v>5721.04</v>
      </c>
      <c r="O114" s="544">
        <v>5901.64</v>
      </c>
      <c r="P114" s="545">
        <v>60</v>
      </c>
      <c r="Q114" s="546">
        <f t="shared" si="0"/>
        <v>98.360666666666674</v>
      </c>
      <c r="R114" s="547">
        <v>46112</v>
      </c>
      <c r="S114" s="563">
        <v>46112</v>
      </c>
      <c r="T114" s="549">
        <f>O116*$AA$1</f>
        <v>7369.2410000000009</v>
      </c>
      <c r="U114" s="564">
        <f t="shared" si="22"/>
        <v>4518.3999999999996</v>
      </c>
      <c r="V114" s="548">
        <f t="shared" si="2"/>
        <v>112.96</v>
      </c>
      <c r="W114" s="549">
        <f t="shared" si="23"/>
        <v>-2850.8410000000013</v>
      </c>
      <c r="X114" s="550">
        <f>P116*$AA$1</f>
        <v>74.800000000000011</v>
      </c>
      <c r="Y114" s="526">
        <f t="shared" si="25"/>
        <v>40</v>
      </c>
      <c r="Z114" s="527">
        <f t="shared" si="26"/>
        <v>-34.800000000000011</v>
      </c>
      <c r="AA114" s="464"/>
      <c r="AB114" s="464"/>
      <c r="AC114" s="464"/>
      <c r="AD114" s="464"/>
      <c r="AE114" s="464"/>
      <c r="AF114" s="464"/>
      <c r="AG114" s="464"/>
      <c r="AH114" s="464"/>
      <c r="AI114" s="464"/>
      <c r="AJ114" s="464"/>
      <c r="AK114" s="464"/>
      <c r="AL114" s="464"/>
    </row>
    <row r="115" spans="1:38" ht="15">
      <c r="A115" s="10">
        <v>46115</v>
      </c>
      <c r="B115" s="9" t="s">
        <v>45</v>
      </c>
      <c r="C115" s="11">
        <v>7991.87</v>
      </c>
      <c r="D115" s="9">
        <v>79</v>
      </c>
      <c r="E115" s="76">
        <v>25.77</v>
      </c>
      <c r="F115" s="9">
        <v>3</v>
      </c>
      <c r="G115" s="9">
        <v>11.66</v>
      </c>
      <c r="H115" s="13">
        <v>0.30199999999999999</v>
      </c>
      <c r="I115" s="9" t="s">
        <v>11</v>
      </c>
      <c r="J115" s="9"/>
      <c r="K115" s="717" t="s">
        <v>1594</v>
      </c>
      <c r="L115" s="709"/>
      <c r="M115" s="360"/>
      <c r="N115" s="338">
        <f t="shared" ref="N115:P115" si="27">SUM(N84:N114)</f>
        <v>203055.81999999998</v>
      </c>
      <c r="O115" s="339">
        <f t="shared" si="27"/>
        <v>208899.52</v>
      </c>
      <c r="P115" s="347">
        <f t="shared" si="27"/>
        <v>2266</v>
      </c>
      <c r="Q115" s="341">
        <f t="shared" si="0"/>
        <v>92.188667255075018</v>
      </c>
      <c r="R115" s="343" t="s">
        <v>1578</v>
      </c>
      <c r="S115" s="361"/>
      <c r="T115" s="362">
        <f t="shared" ref="T115:U115" si="28">SUM(T84:T114)</f>
        <v>228110.98200000002</v>
      </c>
      <c r="U115" s="536">
        <f t="shared" si="28"/>
        <v>161852.6</v>
      </c>
      <c r="V115" s="345">
        <f t="shared" si="2"/>
        <v>99.174387254901958</v>
      </c>
      <c r="W115" s="339">
        <f t="shared" ref="W115:Z115" si="29">SUM(W84:W114)</f>
        <v>-66258.382000000012</v>
      </c>
      <c r="X115" s="347">
        <f t="shared" si="29"/>
        <v>2475.0000000000005</v>
      </c>
      <c r="Y115" s="347">
        <f t="shared" si="29"/>
        <v>1632</v>
      </c>
      <c r="Z115" s="347">
        <f t="shared" si="29"/>
        <v>-843</v>
      </c>
      <c r="AA115" s="464"/>
      <c r="AB115" s="464"/>
      <c r="AC115" s="464"/>
      <c r="AD115" s="464"/>
      <c r="AE115" s="464"/>
      <c r="AF115" s="464"/>
      <c r="AG115" s="464"/>
      <c r="AH115" s="464"/>
      <c r="AI115" s="464"/>
      <c r="AJ115" s="464"/>
      <c r="AK115" s="464"/>
      <c r="AL115" s="464"/>
    </row>
    <row r="116" spans="1:38" ht="15">
      <c r="A116" s="10">
        <v>46116</v>
      </c>
      <c r="B116" s="9" t="s">
        <v>45</v>
      </c>
      <c r="C116" s="11">
        <v>7636.38</v>
      </c>
      <c r="D116" s="9">
        <v>80</v>
      </c>
      <c r="E116" s="76">
        <v>25.89</v>
      </c>
      <c r="F116" s="9">
        <v>1</v>
      </c>
      <c r="G116" s="9">
        <v>16.25</v>
      </c>
      <c r="H116" s="13">
        <v>0.3039</v>
      </c>
      <c r="I116" s="9" t="s">
        <v>11</v>
      </c>
      <c r="J116" s="9"/>
      <c r="K116" s="542" t="s">
        <v>45</v>
      </c>
      <c r="L116" s="543">
        <v>45748</v>
      </c>
      <c r="M116" s="562">
        <v>45748</v>
      </c>
      <c r="N116" s="544">
        <v>6492.91</v>
      </c>
      <c r="O116" s="544">
        <v>6699.31</v>
      </c>
      <c r="P116" s="545">
        <v>68</v>
      </c>
      <c r="Q116" s="546">
        <f t="shared" si="0"/>
        <v>98.519264705882364</v>
      </c>
      <c r="R116" s="547">
        <v>46113</v>
      </c>
      <c r="S116" s="563">
        <v>46113</v>
      </c>
      <c r="T116" s="549">
        <f t="shared" ref="T116:T144" si="30">O117*$AA$1</f>
        <v>5038.9459999999999</v>
      </c>
      <c r="U116" s="564"/>
      <c r="V116" s="548">
        <f t="shared" si="2"/>
        <v>0</v>
      </c>
      <c r="W116" s="549">
        <f t="shared" ref="W116:W145" si="31">U116-T116</f>
        <v>-5038.9459999999999</v>
      </c>
      <c r="X116" s="550">
        <f t="shared" ref="X116:X145" si="32">P116*$AA$1</f>
        <v>74.800000000000011</v>
      </c>
      <c r="Y116" s="526">
        <f t="shared" ref="Y116:Y145" si="33">D114</f>
        <v>59</v>
      </c>
      <c r="Z116" s="527">
        <f t="shared" ref="Z116:Z145" si="34">Y116-X116</f>
        <v>-15.800000000000011</v>
      </c>
      <c r="AA116" s="464"/>
      <c r="AB116" s="464"/>
      <c r="AC116" s="464"/>
      <c r="AD116" s="464"/>
      <c r="AE116" s="464"/>
      <c r="AF116" s="464"/>
      <c r="AG116" s="464"/>
      <c r="AH116" s="464"/>
      <c r="AI116" s="464"/>
      <c r="AJ116" s="464"/>
      <c r="AK116" s="464"/>
      <c r="AL116" s="464"/>
    </row>
    <row r="117" spans="1:38" ht="15">
      <c r="A117" s="10">
        <v>46117</v>
      </c>
      <c r="B117" s="9" t="s">
        <v>45</v>
      </c>
      <c r="C117" s="11">
        <v>4905.37</v>
      </c>
      <c r="D117" s="9">
        <v>53</v>
      </c>
      <c r="E117" s="76">
        <v>25.53</v>
      </c>
      <c r="F117" s="9">
        <v>1</v>
      </c>
      <c r="G117" s="9">
        <v>11.5</v>
      </c>
      <c r="H117" s="13">
        <v>0.30919999999999997</v>
      </c>
      <c r="I117" s="9" t="s">
        <v>11</v>
      </c>
      <c r="J117" s="9"/>
      <c r="K117" s="551" t="s">
        <v>45</v>
      </c>
      <c r="L117" s="552">
        <v>45749</v>
      </c>
      <c r="M117" s="565">
        <v>45749</v>
      </c>
      <c r="N117" s="553">
        <v>4438.96</v>
      </c>
      <c r="O117" s="553">
        <v>4580.8599999999997</v>
      </c>
      <c r="P117" s="554">
        <v>54</v>
      </c>
      <c r="Q117" s="555">
        <f t="shared" si="0"/>
        <v>84.830740740740737</v>
      </c>
      <c r="R117" s="556">
        <v>46114</v>
      </c>
      <c r="S117" s="566">
        <v>46114</v>
      </c>
      <c r="T117" s="558">
        <f t="shared" si="30"/>
        <v>6000.3460000000005</v>
      </c>
      <c r="U117" s="567"/>
      <c r="V117" s="557">
        <f t="shared" si="2"/>
        <v>0</v>
      </c>
      <c r="W117" s="558">
        <f t="shared" si="31"/>
        <v>-6000.3460000000005</v>
      </c>
      <c r="X117" s="559">
        <f t="shared" si="32"/>
        <v>59.400000000000006</v>
      </c>
      <c r="Y117" s="512">
        <f t="shared" si="33"/>
        <v>79</v>
      </c>
      <c r="Z117" s="513">
        <f t="shared" si="34"/>
        <v>19.599999999999994</v>
      </c>
      <c r="AA117" s="464"/>
      <c r="AB117" s="464"/>
      <c r="AC117" s="464"/>
      <c r="AD117" s="464"/>
      <c r="AE117" s="464"/>
      <c r="AF117" s="464"/>
      <c r="AG117" s="464"/>
      <c r="AH117" s="464"/>
      <c r="AI117" s="464"/>
      <c r="AJ117" s="464"/>
      <c r="AK117" s="464"/>
      <c r="AL117" s="464"/>
    </row>
    <row r="118" spans="1:38" ht="15">
      <c r="A118" s="10">
        <v>46118</v>
      </c>
      <c r="B118" s="9" t="s">
        <v>45</v>
      </c>
      <c r="C118" s="11">
        <v>2369.08</v>
      </c>
      <c r="D118" s="9">
        <v>23</v>
      </c>
      <c r="E118" s="76">
        <v>22.3</v>
      </c>
      <c r="F118" s="9">
        <v>0</v>
      </c>
      <c r="G118" s="9">
        <v>7</v>
      </c>
      <c r="H118" s="13">
        <v>0.28910000000000002</v>
      </c>
      <c r="I118" s="9" t="s">
        <v>11</v>
      </c>
      <c r="J118" s="9"/>
      <c r="K118" s="542" t="s">
        <v>45</v>
      </c>
      <c r="L118" s="543">
        <v>45750</v>
      </c>
      <c r="M118" s="562">
        <v>45750</v>
      </c>
      <c r="N118" s="544">
        <v>5248.46</v>
      </c>
      <c r="O118" s="544">
        <v>5454.86</v>
      </c>
      <c r="P118" s="545">
        <v>60</v>
      </c>
      <c r="Q118" s="546">
        <f t="shared" si="0"/>
        <v>90.914333333333332</v>
      </c>
      <c r="R118" s="547">
        <v>46115</v>
      </c>
      <c r="S118" s="563">
        <v>46115</v>
      </c>
      <c r="T118" s="549">
        <f t="shared" si="30"/>
        <v>16283.795000000002</v>
      </c>
      <c r="U118" s="564"/>
      <c r="V118" s="548">
        <f t="shared" si="2"/>
        <v>0</v>
      </c>
      <c r="W118" s="549">
        <f t="shared" si="31"/>
        <v>-16283.795000000002</v>
      </c>
      <c r="X118" s="550">
        <f t="shared" si="32"/>
        <v>66</v>
      </c>
      <c r="Y118" s="526">
        <f t="shared" si="33"/>
        <v>80</v>
      </c>
      <c r="Z118" s="527">
        <f t="shared" si="34"/>
        <v>14</v>
      </c>
      <c r="AA118" s="464"/>
      <c r="AB118" s="464"/>
      <c r="AC118" s="464"/>
      <c r="AD118" s="464"/>
      <c r="AE118" s="464"/>
      <c r="AF118" s="464"/>
      <c r="AG118" s="464"/>
      <c r="AH118" s="464"/>
      <c r="AI118" s="464"/>
      <c r="AJ118" s="464"/>
      <c r="AK118" s="464"/>
      <c r="AL118" s="464"/>
    </row>
    <row r="119" spans="1:38" ht="15">
      <c r="A119" s="10">
        <v>46119</v>
      </c>
      <c r="B119" s="9" t="s">
        <v>45</v>
      </c>
      <c r="C119" s="11">
        <v>2912.68</v>
      </c>
      <c r="D119" s="9">
        <v>34</v>
      </c>
      <c r="E119" s="76">
        <v>20.58</v>
      </c>
      <c r="F119" s="9">
        <v>0</v>
      </c>
      <c r="G119" s="9">
        <v>9</v>
      </c>
      <c r="H119" s="13">
        <v>0.31859999999999999</v>
      </c>
      <c r="I119" s="9" t="s">
        <v>11</v>
      </c>
      <c r="J119" s="9"/>
      <c r="K119" s="551" t="s">
        <v>45</v>
      </c>
      <c r="L119" s="552">
        <v>45751</v>
      </c>
      <c r="M119" s="565">
        <v>45751</v>
      </c>
      <c r="N119" s="553">
        <v>14351.95</v>
      </c>
      <c r="O119" s="553">
        <v>14803.45</v>
      </c>
      <c r="P119" s="554">
        <v>151</v>
      </c>
      <c r="Q119" s="555">
        <f t="shared" si="0"/>
        <v>98.036092715231788</v>
      </c>
      <c r="R119" s="556">
        <v>46116</v>
      </c>
      <c r="S119" s="566">
        <v>46116</v>
      </c>
      <c r="T119" s="558">
        <f t="shared" si="30"/>
        <v>11400.070000000002</v>
      </c>
      <c r="U119" s="567"/>
      <c r="V119" s="557">
        <f t="shared" si="2"/>
        <v>0</v>
      </c>
      <c r="W119" s="558">
        <f t="shared" si="31"/>
        <v>-11400.070000000002</v>
      </c>
      <c r="X119" s="559">
        <f t="shared" si="32"/>
        <v>166.10000000000002</v>
      </c>
      <c r="Y119" s="512">
        <f t="shared" si="33"/>
        <v>53</v>
      </c>
      <c r="Z119" s="513">
        <f t="shared" si="34"/>
        <v>-113.10000000000002</v>
      </c>
      <c r="AA119" s="464"/>
      <c r="AB119" s="464"/>
      <c r="AC119" s="464"/>
      <c r="AD119" s="464"/>
      <c r="AE119" s="464"/>
      <c r="AF119" s="464"/>
      <c r="AG119" s="464"/>
      <c r="AH119" s="464"/>
      <c r="AI119" s="464"/>
      <c r="AJ119" s="464"/>
      <c r="AK119" s="464"/>
      <c r="AL119" s="464"/>
    </row>
    <row r="120" spans="1:38" ht="15">
      <c r="A120" s="10">
        <v>46120</v>
      </c>
      <c r="B120" s="9" t="s">
        <v>45</v>
      </c>
      <c r="C120" s="11">
        <v>1959.6</v>
      </c>
      <c r="D120" s="9">
        <v>21</v>
      </c>
      <c r="E120" s="76">
        <v>19.73</v>
      </c>
      <c r="F120" s="9">
        <v>0</v>
      </c>
      <c r="G120" s="9">
        <v>6</v>
      </c>
      <c r="H120" s="13">
        <v>0.26740000000000003</v>
      </c>
      <c r="I120" s="9" t="s">
        <v>11</v>
      </c>
      <c r="J120" s="9"/>
      <c r="K120" s="542" t="s">
        <v>45</v>
      </c>
      <c r="L120" s="543">
        <v>45752</v>
      </c>
      <c r="M120" s="562">
        <v>45752</v>
      </c>
      <c r="N120" s="544">
        <v>10041.200000000001</v>
      </c>
      <c r="O120" s="544">
        <v>10363.700000000001</v>
      </c>
      <c r="P120" s="545">
        <v>108</v>
      </c>
      <c r="Q120" s="546">
        <f t="shared" si="0"/>
        <v>95.960185185185196</v>
      </c>
      <c r="R120" s="547">
        <v>46117</v>
      </c>
      <c r="S120" s="563">
        <v>46117</v>
      </c>
      <c r="T120" s="549">
        <f t="shared" si="30"/>
        <v>8090.6540000000014</v>
      </c>
      <c r="U120" s="564"/>
      <c r="V120" s="548">
        <f t="shared" si="2"/>
        <v>0</v>
      </c>
      <c r="W120" s="549">
        <f t="shared" si="31"/>
        <v>-8090.6540000000014</v>
      </c>
      <c r="X120" s="550">
        <f t="shared" si="32"/>
        <v>118.80000000000001</v>
      </c>
      <c r="Y120" s="526">
        <f t="shared" si="33"/>
        <v>23</v>
      </c>
      <c r="Z120" s="527">
        <f t="shared" si="34"/>
        <v>-95.800000000000011</v>
      </c>
      <c r="AA120" s="464"/>
      <c r="AB120" s="464"/>
      <c r="AC120" s="464"/>
      <c r="AD120" s="464"/>
      <c r="AE120" s="464"/>
      <c r="AF120" s="464"/>
      <c r="AG120" s="464"/>
      <c r="AH120" s="464"/>
      <c r="AI120" s="464"/>
      <c r="AJ120" s="464"/>
      <c r="AK120" s="464"/>
      <c r="AL120" s="464"/>
    </row>
    <row r="121" spans="1:38" ht="15">
      <c r="A121" s="10">
        <v>46121</v>
      </c>
      <c r="B121" s="9" t="s">
        <v>45</v>
      </c>
      <c r="C121" s="11">
        <v>3511.8</v>
      </c>
      <c r="D121" s="9">
        <v>37</v>
      </c>
      <c r="E121" s="76">
        <v>31.12</v>
      </c>
      <c r="F121" s="9">
        <v>6</v>
      </c>
      <c r="G121" s="9">
        <v>16.5</v>
      </c>
      <c r="H121" s="13">
        <v>0.32350000000000001</v>
      </c>
      <c r="I121" s="9" t="s">
        <v>11</v>
      </c>
      <c r="J121" s="9" t="s">
        <v>1830</v>
      </c>
      <c r="K121" s="551" t="s">
        <v>45</v>
      </c>
      <c r="L121" s="552">
        <v>45753</v>
      </c>
      <c r="M121" s="565">
        <v>45753</v>
      </c>
      <c r="N121" s="553">
        <v>7045.54</v>
      </c>
      <c r="O121" s="553">
        <v>7355.14</v>
      </c>
      <c r="P121" s="554">
        <v>87</v>
      </c>
      <c r="Q121" s="555">
        <f t="shared" si="0"/>
        <v>84.541839080459781</v>
      </c>
      <c r="R121" s="556">
        <v>46118</v>
      </c>
      <c r="S121" s="566">
        <v>46118</v>
      </c>
      <c r="T121" s="558">
        <f t="shared" si="30"/>
        <v>3643.3980000000001</v>
      </c>
      <c r="U121" s="567"/>
      <c r="V121" s="557">
        <f t="shared" si="2"/>
        <v>0</v>
      </c>
      <c r="W121" s="558">
        <f t="shared" si="31"/>
        <v>-3643.3980000000001</v>
      </c>
      <c r="X121" s="559">
        <f t="shared" si="32"/>
        <v>95.7</v>
      </c>
      <c r="Y121" s="512">
        <f t="shared" si="33"/>
        <v>34</v>
      </c>
      <c r="Z121" s="513">
        <f t="shared" si="34"/>
        <v>-61.7</v>
      </c>
      <c r="AA121" s="464"/>
      <c r="AB121" s="464"/>
      <c r="AC121" s="464"/>
      <c r="AD121" s="464"/>
      <c r="AE121" s="464"/>
      <c r="AF121" s="464"/>
      <c r="AG121" s="464"/>
      <c r="AH121" s="464"/>
      <c r="AI121" s="464"/>
      <c r="AJ121" s="464"/>
      <c r="AK121" s="464"/>
      <c r="AL121" s="464"/>
    </row>
    <row r="122" spans="1:38" ht="15">
      <c r="A122" s="10">
        <v>46122</v>
      </c>
      <c r="B122" s="9" t="s">
        <v>45</v>
      </c>
      <c r="C122" s="11">
        <v>10102.92</v>
      </c>
      <c r="D122" s="9">
        <v>96</v>
      </c>
      <c r="E122" s="76">
        <v>26.41</v>
      </c>
      <c r="F122" s="9">
        <v>5</v>
      </c>
      <c r="G122" s="9">
        <v>14.2</v>
      </c>
      <c r="H122" s="13">
        <v>0.2878</v>
      </c>
      <c r="I122" s="9" t="s">
        <v>11</v>
      </c>
      <c r="J122" s="9"/>
      <c r="K122" s="542" t="s">
        <v>45</v>
      </c>
      <c r="L122" s="543">
        <v>45754</v>
      </c>
      <c r="M122" s="562">
        <v>45754</v>
      </c>
      <c r="N122" s="544">
        <v>3299.28</v>
      </c>
      <c r="O122" s="544">
        <v>3312.18</v>
      </c>
      <c r="P122" s="545">
        <v>38</v>
      </c>
      <c r="Q122" s="546">
        <f t="shared" si="0"/>
        <v>87.162631578947369</v>
      </c>
      <c r="R122" s="547">
        <v>46119</v>
      </c>
      <c r="S122" s="563">
        <v>46119</v>
      </c>
      <c r="T122" s="549">
        <f t="shared" si="30"/>
        <v>4041.2460000000005</v>
      </c>
      <c r="U122" s="564"/>
      <c r="V122" s="548">
        <f t="shared" si="2"/>
        <v>0</v>
      </c>
      <c r="W122" s="549">
        <f t="shared" si="31"/>
        <v>-4041.2460000000005</v>
      </c>
      <c r="X122" s="550">
        <f t="shared" si="32"/>
        <v>41.800000000000004</v>
      </c>
      <c r="Y122" s="526">
        <f t="shared" si="33"/>
        <v>21</v>
      </c>
      <c r="Z122" s="527">
        <f t="shared" si="34"/>
        <v>-20.800000000000004</v>
      </c>
      <c r="AA122" s="464"/>
      <c r="AB122" s="464"/>
      <c r="AC122" s="464"/>
      <c r="AD122" s="464"/>
      <c r="AE122" s="464"/>
      <c r="AF122" s="464"/>
      <c r="AG122" s="464"/>
      <c r="AH122" s="464"/>
      <c r="AI122" s="464"/>
      <c r="AJ122" s="464"/>
      <c r="AK122" s="464"/>
      <c r="AL122" s="464"/>
    </row>
    <row r="123" spans="1:38" ht="15">
      <c r="A123" s="10">
        <v>46123</v>
      </c>
      <c r="B123" s="9" t="s">
        <v>45</v>
      </c>
      <c r="C123" s="11">
        <v>9645.8700000000008</v>
      </c>
      <c r="D123" s="9">
        <v>89</v>
      </c>
      <c r="E123" s="76">
        <v>23.99</v>
      </c>
      <c r="F123" s="9">
        <v>0</v>
      </c>
      <c r="G123" s="9">
        <v>13.16</v>
      </c>
      <c r="H123" s="13">
        <v>0.29880000000000001</v>
      </c>
      <c r="I123" s="9" t="s">
        <v>11</v>
      </c>
      <c r="J123" s="9"/>
      <c r="K123" s="551" t="s">
        <v>45</v>
      </c>
      <c r="L123" s="552">
        <v>45755</v>
      </c>
      <c r="M123" s="565">
        <v>45755</v>
      </c>
      <c r="N123" s="553">
        <v>3519.06</v>
      </c>
      <c r="O123" s="553">
        <v>3673.86</v>
      </c>
      <c r="P123" s="554">
        <v>42</v>
      </c>
      <c r="Q123" s="555">
        <f t="shared" si="0"/>
        <v>87.472857142857151</v>
      </c>
      <c r="R123" s="556">
        <v>46120</v>
      </c>
      <c r="S123" s="566">
        <v>46120</v>
      </c>
      <c r="T123" s="558">
        <f t="shared" si="30"/>
        <v>3372.3580000000006</v>
      </c>
      <c r="U123" s="567"/>
      <c r="V123" s="557">
        <f t="shared" si="2"/>
        <v>0</v>
      </c>
      <c r="W123" s="558">
        <f t="shared" si="31"/>
        <v>-3372.3580000000006</v>
      </c>
      <c r="X123" s="559">
        <f t="shared" si="32"/>
        <v>46.2</v>
      </c>
      <c r="Y123" s="512">
        <f t="shared" si="33"/>
        <v>37</v>
      </c>
      <c r="Z123" s="513">
        <f t="shared" si="34"/>
        <v>-9.2000000000000028</v>
      </c>
      <c r="AA123" s="464"/>
      <c r="AB123" s="464"/>
      <c r="AC123" s="464"/>
      <c r="AD123" s="464"/>
      <c r="AE123" s="464"/>
      <c r="AF123" s="464"/>
      <c r="AG123" s="464"/>
      <c r="AH123" s="464"/>
      <c r="AI123" s="464"/>
      <c r="AJ123" s="464"/>
      <c r="AK123" s="464"/>
      <c r="AL123" s="464"/>
    </row>
    <row r="124" spans="1:38" ht="15">
      <c r="A124" s="10">
        <v>46124</v>
      </c>
      <c r="B124" s="9" t="s">
        <v>45</v>
      </c>
      <c r="C124" s="11">
        <v>5441.72</v>
      </c>
      <c r="D124" s="9">
        <v>55</v>
      </c>
      <c r="E124" s="76">
        <v>21.78</v>
      </c>
      <c r="F124" s="9">
        <v>0</v>
      </c>
      <c r="G124" s="9">
        <v>7.8</v>
      </c>
      <c r="H124" s="13">
        <v>0.28853000000000001</v>
      </c>
      <c r="I124" s="9" t="s">
        <v>11</v>
      </c>
      <c r="J124" s="9"/>
      <c r="K124" s="542" t="s">
        <v>45</v>
      </c>
      <c r="L124" s="543">
        <v>45756</v>
      </c>
      <c r="M124" s="562">
        <v>45756</v>
      </c>
      <c r="N124" s="544">
        <v>2975.48</v>
      </c>
      <c r="O124" s="544">
        <v>3065.78</v>
      </c>
      <c r="P124" s="545">
        <v>36</v>
      </c>
      <c r="Q124" s="546">
        <f t="shared" si="0"/>
        <v>85.160555555555561</v>
      </c>
      <c r="R124" s="547">
        <v>46121</v>
      </c>
      <c r="S124" s="563">
        <v>46121</v>
      </c>
      <c r="T124" s="549">
        <f t="shared" si="30"/>
        <v>4112.0860000000002</v>
      </c>
      <c r="U124" s="564"/>
      <c r="V124" s="548">
        <f t="shared" si="2"/>
        <v>0</v>
      </c>
      <c r="W124" s="549">
        <f t="shared" si="31"/>
        <v>-4112.0860000000002</v>
      </c>
      <c r="X124" s="550">
        <f t="shared" si="32"/>
        <v>39.6</v>
      </c>
      <c r="Y124" s="526">
        <f t="shared" si="33"/>
        <v>96</v>
      </c>
      <c r="Z124" s="527">
        <f t="shared" si="34"/>
        <v>56.4</v>
      </c>
      <c r="AA124" s="464"/>
      <c r="AB124" s="464"/>
      <c r="AC124" s="464"/>
      <c r="AD124" s="464"/>
      <c r="AE124" s="464"/>
      <c r="AF124" s="464"/>
      <c r="AG124" s="464"/>
      <c r="AH124" s="464"/>
      <c r="AI124" s="464"/>
      <c r="AJ124" s="464"/>
      <c r="AK124" s="464"/>
      <c r="AL124" s="464"/>
    </row>
    <row r="125" spans="1:38" ht="15">
      <c r="A125" s="10">
        <v>46125</v>
      </c>
      <c r="B125" s="9" t="s">
        <v>45</v>
      </c>
      <c r="C125" s="11">
        <v>2414.2800000000002</v>
      </c>
      <c r="D125" s="9">
        <v>28</v>
      </c>
      <c r="E125" s="76">
        <v>19.510000000000002</v>
      </c>
      <c r="F125" s="9">
        <v>0</v>
      </c>
      <c r="G125" s="9">
        <v>11.5</v>
      </c>
      <c r="H125" s="13">
        <v>0.29859999999999998</v>
      </c>
      <c r="I125" s="9" t="s">
        <v>11</v>
      </c>
      <c r="J125" s="9"/>
      <c r="K125" s="551" t="s">
        <v>45</v>
      </c>
      <c r="L125" s="552">
        <v>45757</v>
      </c>
      <c r="M125" s="565">
        <v>45757</v>
      </c>
      <c r="N125" s="553">
        <v>3609.26</v>
      </c>
      <c r="O125" s="553">
        <v>3738.26</v>
      </c>
      <c r="P125" s="554">
        <v>45</v>
      </c>
      <c r="Q125" s="555">
        <f t="shared" si="0"/>
        <v>83.072444444444443</v>
      </c>
      <c r="R125" s="556">
        <v>46122</v>
      </c>
      <c r="S125" s="566">
        <v>46122</v>
      </c>
      <c r="T125" s="558">
        <f t="shared" si="30"/>
        <v>14200.681</v>
      </c>
      <c r="U125" s="567"/>
      <c r="V125" s="557">
        <f t="shared" si="2"/>
        <v>0</v>
      </c>
      <c r="W125" s="558">
        <f t="shared" si="31"/>
        <v>-14200.681</v>
      </c>
      <c r="X125" s="559">
        <f t="shared" si="32"/>
        <v>49.500000000000007</v>
      </c>
      <c r="Y125" s="512">
        <f t="shared" si="33"/>
        <v>89</v>
      </c>
      <c r="Z125" s="513">
        <f t="shared" si="34"/>
        <v>39.499999999999993</v>
      </c>
      <c r="AA125" s="464"/>
      <c r="AB125" s="464"/>
      <c r="AC125" s="464"/>
      <c r="AD125" s="464"/>
      <c r="AE125" s="464"/>
      <c r="AF125" s="464"/>
      <c r="AG125" s="464"/>
      <c r="AH125" s="464"/>
      <c r="AI125" s="464"/>
      <c r="AJ125" s="464"/>
      <c r="AK125" s="464"/>
      <c r="AL125" s="464"/>
    </row>
    <row r="126" spans="1:38" ht="15">
      <c r="A126" s="10">
        <v>46126</v>
      </c>
      <c r="B126" s="9" t="s">
        <v>45</v>
      </c>
      <c r="C126" s="11">
        <v>3909.11</v>
      </c>
      <c r="D126" s="9">
        <v>40</v>
      </c>
      <c r="E126" s="76">
        <v>21.06</v>
      </c>
      <c r="F126" s="9">
        <v>0</v>
      </c>
      <c r="G126" s="9">
        <v>15.5</v>
      </c>
      <c r="H126" s="13">
        <v>0.28560000000000002</v>
      </c>
      <c r="I126" s="9" t="s">
        <v>11</v>
      </c>
      <c r="J126" s="9"/>
      <c r="K126" s="542" t="s">
        <v>45</v>
      </c>
      <c r="L126" s="543">
        <v>45758</v>
      </c>
      <c r="M126" s="562">
        <v>45758</v>
      </c>
      <c r="N126" s="544">
        <v>12561.41</v>
      </c>
      <c r="O126" s="544">
        <v>12909.71</v>
      </c>
      <c r="P126" s="545">
        <v>135</v>
      </c>
      <c r="Q126" s="546">
        <f t="shared" si="0"/>
        <v>95.627481481481482</v>
      </c>
      <c r="R126" s="547">
        <v>46123</v>
      </c>
      <c r="S126" s="563">
        <v>46123</v>
      </c>
      <c r="T126" s="549">
        <f t="shared" si="30"/>
        <v>12469.061000000002</v>
      </c>
      <c r="U126" s="564"/>
      <c r="V126" s="548">
        <f t="shared" si="2"/>
        <v>0</v>
      </c>
      <c r="W126" s="549">
        <f t="shared" si="31"/>
        <v>-12469.061000000002</v>
      </c>
      <c r="X126" s="550">
        <f t="shared" si="32"/>
        <v>148.5</v>
      </c>
      <c r="Y126" s="526">
        <f t="shared" si="33"/>
        <v>55</v>
      </c>
      <c r="Z126" s="527">
        <f t="shared" si="34"/>
        <v>-93.5</v>
      </c>
      <c r="AA126" s="464"/>
      <c r="AB126" s="464"/>
      <c r="AC126" s="464"/>
      <c r="AD126" s="464"/>
      <c r="AE126" s="464"/>
      <c r="AF126" s="464"/>
      <c r="AG126" s="464"/>
      <c r="AH126" s="464"/>
      <c r="AI126" s="464"/>
      <c r="AJ126" s="464"/>
      <c r="AK126" s="464"/>
      <c r="AL126" s="464"/>
    </row>
    <row r="127" spans="1:38" ht="15">
      <c r="A127" s="10">
        <v>46127</v>
      </c>
      <c r="B127" s="9" t="s">
        <v>45</v>
      </c>
      <c r="C127" s="11">
        <v>2168.11</v>
      </c>
      <c r="D127" s="9">
        <v>24</v>
      </c>
      <c r="E127" s="76">
        <v>20.47</v>
      </c>
      <c r="F127" s="9">
        <v>0</v>
      </c>
      <c r="G127" s="9">
        <v>6.33</v>
      </c>
      <c r="H127" s="13">
        <v>0.31069999999999998</v>
      </c>
      <c r="I127" s="9" t="s">
        <v>11</v>
      </c>
      <c r="J127" s="9"/>
      <c r="K127" s="551" t="s">
        <v>45</v>
      </c>
      <c r="L127" s="552">
        <v>45759</v>
      </c>
      <c r="M127" s="565">
        <v>45759</v>
      </c>
      <c r="N127" s="553">
        <v>10896.91</v>
      </c>
      <c r="O127" s="553">
        <v>11335.51</v>
      </c>
      <c r="P127" s="554">
        <v>125</v>
      </c>
      <c r="Q127" s="555">
        <f t="shared" si="0"/>
        <v>90.684080000000009</v>
      </c>
      <c r="R127" s="556">
        <v>46124</v>
      </c>
      <c r="S127" s="566">
        <v>46124</v>
      </c>
      <c r="T127" s="558">
        <f t="shared" si="30"/>
        <v>6978.8730000000005</v>
      </c>
      <c r="U127" s="567"/>
      <c r="V127" s="557">
        <f t="shared" si="2"/>
        <v>0</v>
      </c>
      <c r="W127" s="558">
        <f t="shared" si="31"/>
        <v>-6978.8730000000005</v>
      </c>
      <c r="X127" s="559">
        <f t="shared" si="32"/>
        <v>137.5</v>
      </c>
      <c r="Y127" s="512">
        <f t="shared" si="33"/>
        <v>28</v>
      </c>
      <c r="Z127" s="513">
        <f t="shared" si="34"/>
        <v>-109.5</v>
      </c>
      <c r="AA127" s="464"/>
      <c r="AB127" s="464"/>
      <c r="AC127" s="464"/>
      <c r="AD127" s="464"/>
      <c r="AE127" s="464"/>
      <c r="AF127" s="464"/>
      <c r="AG127" s="464"/>
      <c r="AH127" s="464"/>
      <c r="AI127" s="464"/>
      <c r="AJ127" s="464"/>
      <c r="AK127" s="464"/>
      <c r="AL127" s="464"/>
    </row>
    <row r="128" spans="1:38" ht="15">
      <c r="A128" s="10">
        <v>46128</v>
      </c>
      <c r="B128" s="9" t="s">
        <v>45</v>
      </c>
      <c r="C128" s="11">
        <v>4433.05</v>
      </c>
      <c r="D128" s="9">
        <v>44</v>
      </c>
      <c r="E128" s="76">
        <v>25.91</v>
      </c>
      <c r="F128" s="9">
        <v>2</v>
      </c>
      <c r="G128" s="9">
        <v>12</v>
      </c>
      <c r="H128" s="13">
        <v>0.29459999999999997</v>
      </c>
      <c r="I128" s="9" t="s">
        <v>11</v>
      </c>
      <c r="J128" s="9"/>
      <c r="K128" s="542" t="s">
        <v>45</v>
      </c>
      <c r="L128" s="543">
        <v>45760</v>
      </c>
      <c r="M128" s="562">
        <v>45760</v>
      </c>
      <c r="N128" s="544">
        <v>6189.63</v>
      </c>
      <c r="O128" s="544">
        <v>6344.43</v>
      </c>
      <c r="P128" s="545">
        <v>66</v>
      </c>
      <c r="Q128" s="546">
        <f t="shared" si="0"/>
        <v>96.12772727272727</v>
      </c>
      <c r="R128" s="547">
        <v>46125</v>
      </c>
      <c r="S128" s="563">
        <v>46125</v>
      </c>
      <c r="T128" s="549">
        <f t="shared" si="30"/>
        <v>3406.3150000000005</v>
      </c>
      <c r="U128" s="564"/>
      <c r="V128" s="548">
        <f t="shared" si="2"/>
        <v>0</v>
      </c>
      <c r="W128" s="549">
        <f t="shared" si="31"/>
        <v>-3406.3150000000005</v>
      </c>
      <c r="X128" s="550">
        <f t="shared" si="32"/>
        <v>72.600000000000009</v>
      </c>
      <c r="Y128" s="526">
        <f t="shared" si="33"/>
        <v>40</v>
      </c>
      <c r="Z128" s="527">
        <f t="shared" si="34"/>
        <v>-32.600000000000009</v>
      </c>
      <c r="AA128" s="464"/>
      <c r="AB128" s="464"/>
      <c r="AC128" s="464"/>
      <c r="AD128" s="464"/>
      <c r="AE128" s="464"/>
      <c r="AF128" s="464"/>
      <c r="AG128" s="464"/>
      <c r="AH128" s="464"/>
      <c r="AI128" s="464"/>
      <c r="AJ128" s="464"/>
      <c r="AK128" s="464"/>
      <c r="AL128" s="464"/>
    </row>
    <row r="129" spans="1:38" ht="15">
      <c r="A129" s="10">
        <v>46129</v>
      </c>
      <c r="B129" s="9" t="s">
        <v>45</v>
      </c>
      <c r="C129" s="11">
        <v>9201.2800000000007</v>
      </c>
      <c r="D129" s="9">
        <v>83</v>
      </c>
      <c r="E129" s="76">
        <v>26.48</v>
      </c>
      <c r="F129" s="9">
        <v>1</v>
      </c>
      <c r="G129" s="9">
        <v>13.4</v>
      </c>
      <c r="H129" s="13">
        <v>0.27489999999999998</v>
      </c>
      <c r="I129" s="9" t="s">
        <v>11</v>
      </c>
      <c r="J129" s="9"/>
      <c r="K129" s="551" t="s">
        <v>45</v>
      </c>
      <c r="L129" s="552">
        <v>45761</v>
      </c>
      <c r="M129" s="565">
        <v>45761</v>
      </c>
      <c r="N129" s="553">
        <v>2954.75</v>
      </c>
      <c r="O129" s="553">
        <v>3096.65</v>
      </c>
      <c r="P129" s="554">
        <v>34</v>
      </c>
      <c r="Q129" s="555">
        <f t="shared" si="0"/>
        <v>91.077941176470588</v>
      </c>
      <c r="R129" s="556">
        <v>46126</v>
      </c>
      <c r="S129" s="566">
        <v>46126</v>
      </c>
      <c r="T129" s="558">
        <f t="shared" si="30"/>
        <v>6035.7330000000002</v>
      </c>
      <c r="U129" s="567"/>
      <c r="V129" s="557">
        <f t="shared" si="2"/>
        <v>0</v>
      </c>
      <c r="W129" s="558">
        <f t="shared" si="31"/>
        <v>-6035.7330000000002</v>
      </c>
      <c r="X129" s="559">
        <f t="shared" si="32"/>
        <v>37.400000000000006</v>
      </c>
      <c r="Y129" s="512">
        <f t="shared" si="33"/>
        <v>24</v>
      </c>
      <c r="Z129" s="513">
        <f t="shared" si="34"/>
        <v>-13.400000000000006</v>
      </c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</row>
    <row r="130" spans="1:38" ht="15">
      <c r="A130" s="10">
        <v>46130</v>
      </c>
      <c r="B130" s="9" t="s">
        <v>45</v>
      </c>
      <c r="C130" s="11">
        <v>9142.43</v>
      </c>
      <c r="D130" s="9">
        <v>87</v>
      </c>
      <c r="E130" s="76">
        <v>26.85</v>
      </c>
      <c r="F130" s="9">
        <v>1</v>
      </c>
      <c r="G130" s="9">
        <v>12.6</v>
      </c>
      <c r="H130" s="13">
        <v>0.30249999999999999</v>
      </c>
      <c r="I130" s="9" t="s">
        <v>11</v>
      </c>
      <c r="J130" s="9"/>
      <c r="K130" s="542" t="s">
        <v>45</v>
      </c>
      <c r="L130" s="543">
        <v>45762</v>
      </c>
      <c r="M130" s="562">
        <v>45762</v>
      </c>
      <c r="N130" s="544">
        <v>5345.13</v>
      </c>
      <c r="O130" s="544">
        <v>5487.03</v>
      </c>
      <c r="P130" s="545">
        <v>57</v>
      </c>
      <c r="Q130" s="546">
        <f t="shared" si="0"/>
        <v>96.263684210526307</v>
      </c>
      <c r="R130" s="547">
        <v>46127</v>
      </c>
      <c r="S130" s="563">
        <v>46127</v>
      </c>
      <c r="T130" s="549">
        <f t="shared" si="30"/>
        <v>4563.4930000000004</v>
      </c>
      <c r="U130" s="564"/>
      <c r="V130" s="548">
        <f t="shared" si="2"/>
        <v>0</v>
      </c>
      <c r="W130" s="549">
        <f t="shared" si="31"/>
        <v>-4563.4930000000004</v>
      </c>
      <c r="X130" s="550">
        <f t="shared" si="32"/>
        <v>62.7</v>
      </c>
      <c r="Y130" s="526">
        <f t="shared" si="33"/>
        <v>44</v>
      </c>
      <c r="Z130" s="527">
        <f t="shared" si="34"/>
        <v>-18.700000000000003</v>
      </c>
      <c r="AA130" s="464"/>
      <c r="AB130" s="464"/>
      <c r="AC130" s="464"/>
      <c r="AD130" s="464"/>
      <c r="AE130" s="464"/>
      <c r="AF130" s="464"/>
      <c r="AG130" s="464"/>
      <c r="AH130" s="464"/>
      <c r="AI130" s="464"/>
      <c r="AJ130" s="464"/>
      <c r="AK130" s="464"/>
      <c r="AL130" s="464"/>
    </row>
    <row r="131" spans="1:38" ht="15">
      <c r="A131" s="10">
        <v>46131</v>
      </c>
      <c r="B131" s="9" t="s">
        <v>45</v>
      </c>
      <c r="C131" s="11">
        <v>5741.95</v>
      </c>
      <c r="D131" s="9">
        <v>55</v>
      </c>
      <c r="E131" s="76">
        <v>24.26</v>
      </c>
      <c r="F131" s="9">
        <v>0</v>
      </c>
      <c r="G131" s="9">
        <v>8.8000000000000007</v>
      </c>
      <c r="H131" s="13">
        <v>0.2777</v>
      </c>
      <c r="I131" s="9" t="s">
        <v>11</v>
      </c>
      <c r="J131" s="9"/>
      <c r="K131" s="551" t="s">
        <v>45</v>
      </c>
      <c r="L131" s="552">
        <v>45763</v>
      </c>
      <c r="M131" s="565">
        <v>45763</v>
      </c>
      <c r="N131" s="553">
        <v>3890.63</v>
      </c>
      <c r="O131" s="553">
        <v>4148.63</v>
      </c>
      <c r="P131" s="554">
        <v>48</v>
      </c>
      <c r="Q131" s="555">
        <f t="shared" si="0"/>
        <v>86.429791666666674</v>
      </c>
      <c r="R131" s="556">
        <v>46128</v>
      </c>
      <c r="S131" s="566">
        <v>46128</v>
      </c>
      <c r="T131" s="558">
        <f t="shared" si="30"/>
        <v>9720.7110000000011</v>
      </c>
      <c r="U131" s="567"/>
      <c r="V131" s="557">
        <f t="shared" si="2"/>
        <v>0</v>
      </c>
      <c r="W131" s="558">
        <f t="shared" si="31"/>
        <v>-9720.7110000000011</v>
      </c>
      <c r="X131" s="559">
        <f t="shared" si="32"/>
        <v>52.800000000000004</v>
      </c>
      <c r="Y131" s="512">
        <f t="shared" si="33"/>
        <v>83</v>
      </c>
      <c r="Z131" s="513">
        <f t="shared" si="34"/>
        <v>30.199999999999996</v>
      </c>
      <c r="AA131" s="464"/>
      <c r="AB131" s="464"/>
      <c r="AC131" s="464"/>
      <c r="AD131" s="464"/>
      <c r="AE131" s="464"/>
      <c r="AF131" s="464"/>
      <c r="AG131" s="464"/>
      <c r="AH131" s="464"/>
      <c r="AI131" s="464"/>
      <c r="AJ131" s="464"/>
      <c r="AK131" s="464"/>
      <c r="AL131" s="464"/>
    </row>
    <row r="132" spans="1:38" ht="15">
      <c r="A132" s="10">
        <v>46132</v>
      </c>
      <c r="B132" s="9" t="s">
        <v>45</v>
      </c>
      <c r="C132" s="11">
        <v>6775.52</v>
      </c>
      <c r="D132" s="9">
        <v>59</v>
      </c>
      <c r="E132" s="76">
        <v>26.55</v>
      </c>
      <c r="F132" s="9">
        <v>1</v>
      </c>
      <c r="G132" s="9">
        <v>13.5</v>
      </c>
      <c r="H132" s="13">
        <v>0.29680000000000001</v>
      </c>
      <c r="I132" s="9" t="s">
        <v>11</v>
      </c>
      <c r="J132" s="9"/>
      <c r="K132" s="542" t="s">
        <v>45</v>
      </c>
      <c r="L132" s="543">
        <v>45764</v>
      </c>
      <c r="M132" s="562">
        <v>45764</v>
      </c>
      <c r="N132" s="544">
        <v>8501.61</v>
      </c>
      <c r="O132" s="544">
        <v>8837.01</v>
      </c>
      <c r="P132" s="545">
        <v>91</v>
      </c>
      <c r="Q132" s="546">
        <f t="shared" si="0"/>
        <v>97.11</v>
      </c>
      <c r="R132" s="547">
        <v>46129</v>
      </c>
      <c r="S132" s="563">
        <v>46129</v>
      </c>
      <c r="T132" s="549">
        <f t="shared" si="30"/>
        <v>13689.148000000001</v>
      </c>
      <c r="U132" s="564"/>
      <c r="V132" s="548">
        <f t="shared" si="2"/>
        <v>0</v>
      </c>
      <c r="W132" s="549">
        <f t="shared" si="31"/>
        <v>-13689.148000000001</v>
      </c>
      <c r="X132" s="550">
        <f t="shared" si="32"/>
        <v>100.10000000000001</v>
      </c>
      <c r="Y132" s="526">
        <f t="shared" si="33"/>
        <v>87</v>
      </c>
      <c r="Z132" s="527">
        <f t="shared" si="34"/>
        <v>-13.100000000000009</v>
      </c>
      <c r="AA132" s="464"/>
      <c r="AB132" s="464"/>
      <c r="AC132" s="464"/>
      <c r="AD132" s="464"/>
      <c r="AE132" s="464"/>
      <c r="AF132" s="464"/>
      <c r="AG132" s="464"/>
      <c r="AH132" s="464"/>
      <c r="AI132" s="464"/>
      <c r="AJ132" s="464"/>
      <c r="AK132" s="464"/>
      <c r="AL132" s="464"/>
    </row>
    <row r="133" spans="1:38" ht="15">
      <c r="A133" s="10">
        <v>46133</v>
      </c>
      <c r="B133" s="9" t="s">
        <v>45</v>
      </c>
      <c r="C133" s="11">
        <v>6532.17</v>
      </c>
      <c r="D133" s="9">
        <v>62</v>
      </c>
      <c r="E133" s="76">
        <v>35.25</v>
      </c>
      <c r="F133" s="9">
        <v>22</v>
      </c>
      <c r="G133" s="9">
        <v>17.329999999999998</v>
      </c>
      <c r="H133" s="13">
        <v>0.30709999999999998</v>
      </c>
      <c r="I133" s="9" t="s">
        <v>11</v>
      </c>
      <c r="J133" s="9" t="s">
        <v>1831</v>
      </c>
      <c r="K133" s="551" t="s">
        <v>45</v>
      </c>
      <c r="L133" s="552">
        <v>45765</v>
      </c>
      <c r="M133" s="565">
        <v>45765</v>
      </c>
      <c r="N133" s="553">
        <v>12109.28</v>
      </c>
      <c r="O133" s="553">
        <v>12444.68</v>
      </c>
      <c r="P133" s="554">
        <v>136</v>
      </c>
      <c r="Q133" s="555">
        <f t="shared" si="0"/>
        <v>91.504999999999995</v>
      </c>
      <c r="R133" s="556">
        <v>46130</v>
      </c>
      <c r="S133" s="566">
        <v>46130</v>
      </c>
      <c r="T133" s="558">
        <f t="shared" si="30"/>
        <v>9792.7610000000004</v>
      </c>
      <c r="U133" s="567"/>
      <c r="V133" s="557">
        <f t="shared" si="2"/>
        <v>0</v>
      </c>
      <c r="W133" s="558">
        <f t="shared" si="31"/>
        <v>-9792.7610000000004</v>
      </c>
      <c r="X133" s="559">
        <f t="shared" si="32"/>
        <v>149.60000000000002</v>
      </c>
      <c r="Y133" s="512">
        <f t="shared" si="33"/>
        <v>55</v>
      </c>
      <c r="Z133" s="513">
        <f t="shared" si="34"/>
        <v>-94.600000000000023</v>
      </c>
      <c r="AA133" s="464"/>
      <c r="AB133" s="464"/>
      <c r="AC133" s="464"/>
      <c r="AD133" s="464"/>
      <c r="AE133" s="464"/>
      <c r="AF133" s="464"/>
      <c r="AG133" s="464"/>
      <c r="AH133" s="464"/>
      <c r="AI133" s="464"/>
      <c r="AJ133" s="464"/>
      <c r="AK133" s="464"/>
      <c r="AL133" s="464"/>
    </row>
    <row r="134" spans="1:38" ht="15">
      <c r="A134" s="10">
        <v>46134</v>
      </c>
      <c r="B134" s="9" t="s">
        <v>45</v>
      </c>
      <c r="C134" s="11">
        <v>2300.06</v>
      </c>
      <c r="D134" s="9">
        <v>21</v>
      </c>
      <c r="E134" s="76">
        <v>21.21</v>
      </c>
      <c r="F134" s="9">
        <v>0</v>
      </c>
      <c r="G134" s="9">
        <v>8</v>
      </c>
      <c r="H134" s="13">
        <v>0.26939999999999997</v>
      </c>
      <c r="I134" s="9" t="s">
        <v>11</v>
      </c>
      <c r="J134" s="9"/>
      <c r="K134" s="542" t="s">
        <v>45</v>
      </c>
      <c r="L134" s="543">
        <v>45766</v>
      </c>
      <c r="M134" s="562">
        <v>45766</v>
      </c>
      <c r="N134" s="544">
        <v>8696.11</v>
      </c>
      <c r="O134" s="544">
        <v>8902.51</v>
      </c>
      <c r="P134" s="545">
        <v>86</v>
      </c>
      <c r="Q134" s="546">
        <f t="shared" si="0"/>
        <v>103.51755813953488</v>
      </c>
      <c r="R134" s="547">
        <v>46131</v>
      </c>
      <c r="S134" s="563">
        <v>46131</v>
      </c>
      <c r="T134" s="549">
        <f t="shared" si="30"/>
        <v>9736.0889999999999</v>
      </c>
      <c r="U134" s="564"/>
      <c r="V134" s="548">
        <f t="shared" si="2"/>
        <v>0</v>
      </c>
      <c r="W134" s="549">
        <f t="shared" si="31"/>
        <v>-9736.0889999999999</v>
      </c>
      <c r="X134" s="550">
        <f t="shared" si="32"/>
        <v>94.600000000000009</v>
      </c>
      <c r="Y134" s="526">
        <f t="shared" si="33"/>
        <v>59</v>
      </c>
      <c r="Z134" s="527">
        <f t="shared" si="34"/>
        <v>-35.600000000000009</v>
      </c>
      <c r="AA134" s="464"/>
      <c r="AB134" s="464"/>
      <c r="AC134" s="464"/>
      <c r="AD134" s="464"/>
      <c r="AE134" s="464"/>
      <c r="AF134" s="464"/>
      <c r="AG134" s="464"/>
      <c r="AH134" s="464"/>
      <c r="AI134" s="464"/>
      <c r="AJ134" s="464"/>
      <c r="AK134" s="464"/>
      <c r="AL134" s="464"/>
    </row>
    <row r="135" spans="1:38" ht="15">
      <c r="A135" s="10">
        <v>46135</v>
      </c>
      <c r="B135" s="9" t="s">
        <v>45</v>
      </c>
      <c r="C135" s="11">
        <v>1960.09</v>
      </c>
      <c r="D135" s="9">
        <v>20</v>
      </c>
      <c r="E135" s="76">
        <v>23</v>
      </c>
      <c r="F135" s="9">
        <v>0</v>
      </c>
      <c r="G135" s="9">
        <v>5.6</v>
      </c>
      <c r="H135" s="13">
        <v>0.29480000000000001</v>
      </c>
      <c r="I135" s="9" t="s">
        <v>11</v>
      </c>
      <c r="J135" s="9"/>
      <c r="K135" s="551" t="s">
        <v>45</v>
      </c>
      <c r="L135" s="552">
        <v>45767</v>
      </c>
      <c r="M135" s="565">
        <v>45767</v>
      </c>
      <c r="N135" s="553">
        <v>8567.19</v>
      </c>
      <c r="O135" s="553">
        <v>8850.99</v>
      </c>
      <c r="P135" s="554">
        <v>82</v>
      </c>
      <c r="Q135" s="555">
        <f t="shared" si="0"/>
        <v>107.93890243902439</v>
      </c>
      <c r="R135" s="556">
        <v>46132</v>
      </c>
      <c r="S135" s="566">
        <v>46132</v>
      </c>
      <c r="T135" s="558">
        <f t="shared" si="30"/>
        <v>6937.8320000000003</v>
      </c>
      <c r="U135" s="567"/>
      <c r="V135" s="557">
        <f t="shared" si="2"/>
        <v>0</v>
      </c>
      <c r="W135" s="558">
        <f t="shared" si="31"/>
        <v>-6937.8320000000003</v>
      </c>
      <c r="X135" s="559">
        <f t="shared" si="32"/>
        <v>90.2</v>
      </c>
      <c r="Y135" s="512">
        <f t="shared" si="33"/>
        <v>62</v>
      </c>
      <c r="Z135" s="513">
        <f t="shared" si="34"/>
        <v>-28.200000000000003</v>
      </c>
      <c r="AA135" s="464"/>
      <c r="AB135" s="464"/>
      <c r="AC135" s="464"/>
      <c r="AD135" s="464"/>
      <c r="AE135" s="464"/>
      <c r="AF135" s="464"/>
      <c r="AG135" s="464"/>
      <c r="AH135" s="464"/>
      <c r="AI135" s="464"/>
      <c r="AJ135" s="464"/>
      <c r="AK135" s="464"/>
      <c r="AL135" s="464"/>
    </row>
    <row r="136" spans="1:38" ht="15">
      <c r="A136" s="10">
        <v>46136</v>
      </c>
      <c r="B136" s="9" t="s">
        <v>45</v>
      </c>
      <c r="C136" s="11">
        <v>8578.1</v>
      </c>
      <c r="D136" s="9">
        <v>81</v>
      </c>
      <c r="E136" s="76">
        <v>29.66</v>
      </c>
      <c r="F136" s="9">
        <v>1</v>
      </c>
      <c r="G136" s="9">
        <v>12.8</v>
      </c>
      <c r="H136" s="13">
        <v>0.29049999999999998</v>
      </c>
      <c r="I136" s="9" t="s">
        <v>11</v>
      </c>
      <c r="J136" s="9"/>
      <c r="K136" s="542" t="s">
        <v>45</v>
      </c>
      <c r="L136" s="543">
        <v>45768</v>
      </c>
      <c r="M136" s="562">
        <v>45768</v>
      </c>
      <c r="N136" s="544">
        <v>6010.42</v>
      </c>
      <c r="O136" s="544">
        <v>6307.12</v>
      </c>
      <c r="P136" s="545">
        <v>69</v>
      </c>
      <c r="Q136" s="546">
        <f t="shared" si="0"/>
        <v>91.407536231884052</v>
      </c>
      <c r="R136" s="547">
        <v>46133</v>
      </c>
      <c r="S136" s="563">
        <v>46133</v>
      </c>
      <c r="T136" s="549">
        <f t="shared" si="30"/>
        <v>4064.1480000000001</v>
      </c>
      <c r="U136" s="564"/>
      <c r="V136" s="548">
        <f t="shared" si="2"/>
        <v>0</v>
      </c>
      <c r="W136" s="549">
        <f t="shared" si="31"/>
        <v>-4064.1480000000001</v>
      </c>
      <c r="X136" s="550">
        <f t="shared" si="32"/>
        <v>75.900000000000006</v>
      </c>
      <c r="Y136" s="526">
        <f t="shared" si="33"/>
        <v>21</v>
      </c>
      <c r="Z136" s="527">
        <f t="shared" si="34"/>
        <v>-54.900000000000006</v>
      </c>
      <c r="AA136" s="464"/>
      <c r="AB136" s="464"/>
      <c r="AC136" s="464"/>
      <c r="AD136" s="464"/>
      <c r="AE136" s="464"/>
      <c r="AF136" s="464"/>
      <c r="AG136" s="464"/>
      <c r="AH136" s="464"/>
      <c r="AI136" s="464"/>
      <c r="AJ136" s="464"/>
      <c r="AK136" s="464"/>
      <c r="AL136" s="464"/>
    </row>
    <row r="137" spans="1:38" ht="15">
      <c r="A137" s="10">
        <v>46137</v>
      </c>
      <c r="B137" s="9" t="s">
        <v>45</v>
      </c>
      <c r="C137" s="11">
        <v>9366.99</v>
      </c>
      <c r="D137" s="9">
        <v>88</v>
      </c>
      <c r="E137" s="76">
        <v>28.91</v>
      </c>
      <c r="F137" s="9">
        <v>1</v>
      </c>
      <c r="G137" s="9">
        <v>13.2</v>
      </c>
      <c r="H137" s="13">
        <v>0.28299999999999997</v>
      </c>
      <c r="I137" s="9" t="s">
        <v>11</v>
      </c>
      <c r="J137" s="9"/>
      <c r="K137" s="551" t="s">
        <v>45</v>
      </c>
      <c r="L137" s="552">
        <v>45769</v>
      </c>
      <c r="M137" s="565">
        <v>45769</v>
      </c>
      <c r="N137" s="553">
        <v>3462.48</v>
      </c>
      <c r="O137" s="553">
        <v>3694.68</v>
      </c>
      <c r="P137" s="554">
        <v>35</v>
      </c>
      <c r="Q137" s="555">
        <f t="shared" si="0"/>
        <v>105.56228571428571</v>
      </c>
      <c r="R137" s="556">
        <v>46134</v>
      </c>
      <c r="S137" s="566">
        <v>46134</v>
      </c>
      <c r="T137" s="558">
        <f t="shared" si="30"/>
        <v>3594.701</v>
      </c>
      <c r="U137" s="567"/>
      <c r="V137" s="557">
        <f t="shared" si="2"/>
        <v>0</v>
      </c>
      <c r="W137" s="558">
        <f t="shared" si="31"/>
        <v>-3594.701</v>
      </c>
      <c r="X137" s="559">
        <f t="shared" si="32"/>
        <v>38.5</v>
      </c>
      <c r="Y137" s="512">
        <f t="shared" si="33"/>
        <v>20</v>
      </c>
      <c r="Z137" s="513">
        <f t="shared" si="34"/>
        <v>-18.5</v>
      </c>
      <c r="AA137" s="464"/>
      <c r="AB137" s="464"/>
      <c r="AC137" s="464"/>
      <c r="AD137" s="464"/>
      <c r="AE137" s="464"/>
      <c r="AF137" s="464"/>
      <c r="AG137" s="464"/>
      <c r="AH137" s="464"/>
      <c r="AI137" s="464"/>
      <c r="AJ137" s="464"/>
      <c r="AK137" s="464"/>
      <c r="AL137" s="464"/>
    </row>
    <row r="138" spans="1:38" ht="15">
      <c r="A138" s="10">
        <v>46138</v>
      </c>
      <c r="B138" s="9" t="s">
        <v>45</v>
      </c>
      <c r="C138" s="11">
        <v>5793.56</v>
      </c>
      <c r="D138" s="9">
        <v>59</v>
      </c>
      <c r="E138" s="76">
        <v>21.48</v>
      </c>
      <c r="F138" s="9">
        <v>0</v>
      </c>
      <c r="G138" s="9">
        <v>12.75</v>
      </c>
      <c r="H138" s="13">
        <v>0.27429999999999999</v>
      </c>
      <c r="I138" s="9" t="s">
        <v>11</v>
      </c>
      <c r="J138" s="9"/>
      <c r="K138" s="542" t="s">
        <v>45</v>
      </c>
      <c r="L138" s="543">
        <v>45770</v>
      </c>
      <c r="M138" s="562">
        <v>45770</v>
      </c>
      <c r="N138" s="544">
        <v>3113.11</v>
      </c>
      <c r="O138" s="544">
        <v>3267.91</v>
      </c>
      <c r="P138" s="545">
        <v>38</v>
      </c>
      <c r="Q138" s="546">
        <f t="shared" si="0"/>
        <v>85.997631578947363</v>
      </c>
      <c r="R138" s="547">
        <v>46135</v>
      </c>
      <c r="S138" s="563">
        <v>46135</v>
      </c>
      <c r="T138" s="549">
        <f t="shared" si="30"/>
        <v>4910.6310000000003</v>
      </c>
      <c r="U138" s="564"/>
      <c r="V138" s="548">
        <f t="shared" si="2"/>
        <v>0</v>
      </c>
      <c r="W138" s="549">
        <f t="shared" si="31"/>
        <v>-4910.6310000000003</v>
      </c>
      <c r="X138" s="550">
        <f t="shared" si="32"/>
        <v>41.800000000000004</v>
      </c>
      <c r="Y138" s="526">
        <f t="shared" si="33"/>
        <v>81</v>
      </c>
      <c r="Z138" s="527">
        <f t="shared" si="34"/>
        <v>39.199999999999996</v>
      </c>
      <c r="AA138" s="464"/>
      <c r="AB138" s="464"/>
      <c r="AC138" s="464"/>
      <c r="AD138" s="464"/>
      <c r="AE138" s="464"/>
      <c r="AF138" s="464"/>
      <c r="AG138" s="464"/>
      <c r="AH138" s="464"/>
      <c r="AI138" s="464"/>
      <c r="AJ138" s="464"/>
      <c r="AK138" s="464"/>
      <c r="AL138" s="464"/>
    </row>
    <row r="139" spans="1:38" ht="15">
      <c r="A139" s="10">
        <v>46139</v>
      </c>
      <c r="B139" s="9" t="s">
        <v>45</v>
      </c>
      <c r="C139" s="11">
        <v>1726.39</v>
      </c>
      <c r="D139" s="9">
        <v>17</v>
      </c>
      <c r="E139" s="76">
        <v>21.76</v>
      </c>
      <c r="F139" s="9">
        <v>0</v>
      </c>
      <c r="G139" s="9">
        <v>6.5</v>
      </c>
      <c r="H139" s="13">
        <v>0.28660000000000002</v>
      </c>
      <c r="I139" s="9" t="s">
        <v>11</v>
      </c>
      <c r="J139" s="9" t="s">
        <v>1832</v>
      </c>
      <c r="K139" s="551" t="s">
        <v>45</v>
      </c>
      <c r="L139" s="552">
        <v>45771</v>
      </c>
      <c r="M139" s="565">
        <v>45771</v>
      </c>
      <c r="N139" s="553">
        <v>4309.41</v>
      </c>
      <c r="O139" s="553">
        <v>4464.21</v>
      </c>
      <c r="P139" s="554">
        <v>46</v>
      </c>
      <c r="Q139" s="555">
        <f t="shared" si="0"/>
        <v>97.048043478260865</v>
      </c>
      <c r="R139" s="556">
        <v>46136</v>
      </c>
      <c r="S139" s="566">
        <v>46136</v>
      </c>
      <c r="T139" s="558">
        <f t="shared" si="30"/>
        <v>12815.638000000001</v>
      </c>
      <c r="U139" s="567"/>
      <c r="V139" s="557">
        <f t="shared" si="2"/>
        <v>0</v>
      </c>
      <c r="W139" s="558">
        <f t="shared" si="31"/>
        <v>-12815.638000000001</v>
      </c>
      <c r="X139" s="559">
        <f t="shared" si="32"/>
        <v>50.6</v>
      </c>
      <c r="Y139" s="512">
        <f t="shared" si="33"/>
        <v>88</v>
      </c>
      <c r="Z139" s="513">
        <f t="shared" si="34"/>
        <v>37.4</v>
      </c>
      <c r="AA139" s="464"/>
      <c r="AB139" s="464"/>
      <c r="AC139" s="464"/>
      <c r="AD139" s="464"/>
      <c r="AE139" s="464"/>
      <c r="AF139" s="464"/>
      <c r="AG139" s="464"/>
      <c r="AH139" s="464"/>
      <c r="AI139" s="464"/>
      <c r="AJ139" s="464"/>
      <c r="AK139" s="464"/>
      <c r="AL139" s="464"/>
    </row>
    <row r="140" spans="1:38" ht="15">
      <c r="A140" s="10">
        <v>46140</v>
      </c>
      <c r="B140" s="9" t="s">
        <v>45</v>
      </c>
      <c r="C140" s="11">
        <v>1918.23</v>
      </c>
      <c r="D140" s="9">
        <v>21</v>
      </c>
      <c r="E140" s="76">
        <v>22.6</v>
      </c>
      <c r="F140" s="9">
        <v>0</v>
      </c>
      <c r="G140" s="9">
        <v>8</v>
      </c>
      <c r="H140" s="13">
        <v>0.35439999999999999</v>
      </c>
      <c r="I140" s="9" t="s">
        <v>11</v>
      </c>
      <c r="J140" s="9"/>
      <c r="K140" s="542" t="s">
        <v>45</v>
      </c>
      <c r="L140" s="543">
        <v>45772</v>
      </c>
      <c r="M140" s="562">
        <v>45772</v>
      </c>
      <c r="N140" s="544">
        <v>11250.68</v>
      </c>
      <c r="O140" s="544">
        <v>11650.58</v>
      </c>
      <c r="P140" s="545">
        <v>118</v>
      </c>
      <c r="Q140" s="546">
        <f t="shared" si="0"/>
        <v>98.733728813559324</v>
      </c>
      <c r="R140" s="547">
        <v>46137</v>
      </c>
      <c r="S140" s="563">
        <v>46137</v>
      </c>
      <c r="T140" s="549">
        <f t="shared" si="30"/>
        <v>10742.424000000001</v>
      </c>
      <c r="U140" s="564"/>
      <c r="V140" s="548">
        <f t="shared" si="2"/>
        <v>0</v>
      </c>
      <c r="W140" s="549">
        <f t="shared" si="31"/>
        <v>-10742.424000000001</v>
      </c>
      <c r="X140" s="550">
        <f t="shared" si="32"/>
        <v>129.80000000000001</v>
      </c>
      <c r="Y140" s="526">
        <f t="shared" si="33"/>
        <v>59</v>
      </c>
      <c r="Z140" s="527">
        <f t="shared" si="34"/>
        <v>-70.800000000000011</v>
      </c>
      <c r="AA140" s="464"/>
      <c r="AB140" s="464"/>
      <c r="AC140" s="464"/>
      <c r="AD140" s="464"/>
      <c r="AE140" s="464"/>
      <c r="AF140" s="464"/>
      <c r="AG140" s="464"/>
      <c r="AH140" s="464"/>
      <c r="AI140" s="464"/>
      <c r="AJ140" s="464"/>
      <c r="AK140" s="464"/>
      <c r="AL140" s="464"/>
    </row>
    <row r="141" spans="1:38" ht="15">
      <c r="A141" s="10">
        <v>46141</v>
      </c>
      <c r="B141" s="9" t="s">
        <v>45</v>
      </c>
      <c r="C141" s="11">
        <v>3290.97</v>
      </c>
      <c r="D141" s="9">
        <v>30</v>
      </c>
      <c r="E141" s="76">
        <v>20.100000000000001</v>
      </c>
      <c r="F141" s="9">
        <v>0</v>
      </c>
      <c r="G141" s="9">
        <v>12</v>
      </c>
      <c r="H141" s="13">
        <v>0.32</v>
      </c>
      <c r="I141" s="9" t="s">
        <v>11</v>
      </c>
      <c r="J141" s="9"/>
      <c r="K141" s="551" t="s">
        <v>45</v>
      </c>
      <c r="L141" s="552">
        <v>45773</v>
      </c>
      <c r="M141" s="565">
        <v>45773</v>
      </c>
      <c r="N141" s="553">
        <v>9520.74</v>
      </c>
      <c r="O141" s="553">
        <v>9765.84</v>
      </c>
      <c r="P141" s="554">
        <v>98</v>
      </c>
      <c r="Q141" s="555">
        <f t="shared" si="0"/>
        <v>99.651428571428568</v>
      </c>
      <c r="R141" s="556">
        <v>46138</v>
      </c>
      <c r="S141" s="566">
        <v>46138</v>
      </c>
      <c r="T141" s="558">
        <f t="shared" si="30"/>
        <v>5928.4940000000006</v>
      </c>
      <c r="U141" s="567"/>
      <c r="V141" s="557">
        <f t="shared" si="2"/>
        <v>0</v>
      </c>
      <c r="W141" s="558">
        <f t="shared" si="31"/>
        <v>-5928.4940000000006</v>
      </c>
      <c r="X141" s="559">
        <f t="shared" si="32"/>
        <v>107.80000000000001</v>
      </c>
      <c r="Y141" s="512">
        <f t="shared" si="33"/>
        <v>17</v>
      </c>
      <c r="Z141" s="513">
        <f t="shared" si="34"/>
        <v>-90.800000000000011</v>
      </c>
      <c r="AA141" s="464"/>
      <c r="AB141" s="464"/>
      <c r="AC141" s="464"/>
      <c r="AD141" s="464"/>
      <c r="AE141" s="464"/>
      <c r="AF141" s="464"/>
      <c r="AG141" s="464"/>
      <c r="AH141" s="464"/>
      <c r="AI141" s="464"/>
      <c r="AJ141" s="464"/>
      <c r="AK141" s="464"/>
      <c r="AL141" s="464"/>
    </row>
    <row r="142" spans="1:38" ht="15">
      <c r="A142" s="10">
        <v>46142</v>
      </c>
      <c r="B142" s="9" t="s">
        <v>45</v>
      </c>
      <c r="C142" s="11">
        <v>5985.1</v>
      </c>
      <c r="D142" s="9">
        <v>63</v>
      </c>
      <c r="E142" s="76">
        <v>24.34</v>
      </c>
      <c r="F142" s="9">
        <v>0</v>
      </c>
      <c r="G142" s="9">
        <v>12.5</v>
      </c>
      <c r="H142" s="13"/>
      <c r="I142" s="9" t="s">
        <v>11</v>
      </c>
      <c r="J142" s="9"/>
      <c r="K142" s="542" t="s">
        <v>45</v>
      </c>
      <c r="L142" s="543">
        <v>45774</v>
      </c>
      <c r="M142" s="562">
        <v>45774</v>
      </c>
      <c r="N142" s="544">
        <v>5118.6400000000003</v>
      </c>
      <c r="O142" s="544">
        <v>5389.54</v>
      </c>
      <c r="P142" s="545">
        <v>65</v>
      </c>
      <c r="Q142" s="546">
        <f t="shared" si="0"/>
        <v>82.915999999999997</v>
      </c>
      <c r="R142" s="547">
        <v>46139</v>
      </c>
      <c r="S142" s="563">
        <v>46139</v>
      </c>
      <c r="T142" s="549">
        <f t="shared" si="30"/>
        <v>3426.61</v>
      </c>
      <c r="U142" s="564"/>
      <c r="V142" s="548">
        <f t="shared" si="2"/>
        <v>0</v>
      </c>
      <c r="W142" s="549">
        <f t="shared" si="31"/>
        <v>-3426.61</v>
      </c>
      <c r="X142" s="550">
        <f t="shared" si="32"/>
        <v>71.5</v>
      </c>
      <c r="Y142" s="526">
        <f t="shared" si="33"/>
        <v>21</v>
      </c>
      <c r="Z142" s="527">
        <f t="shared" si="34"/>
        <v>-50.5</v>
      </c>
      <c r="AA142" s="464"/>
      <c r="AB142" s="464"/>
      <c r="AC142" s="464"/>
      <c r="AD142" s="464"/>
      <c r="AE142" s="464"/>
      <c r="AF142" s="464"/>
      <c r="AG142" s="464"/>
      <c r="AH142" s="464"/>
      <c r="AI142" s="464"/>
      <c r="AJ142" s="464"/>
      <c r="AK142" s="464"/>
      <c r="AL142" s="464"/>
    </row>
    <row r="143" spans="1:38" ht="15">
      <c r="A143" s="10"/>
      <c r="B143" s="9"/>
      <c r="C143" s="11"/>
      <c r="D143" s="9"/>
      <c r="E143" s="89"/>
      <c r="F143" s="9"/>
      <c r="G143" s="9"/>
      <c r="H143" s="13"/>
      <c r="I143" s="9"/>
      <c r="J143" s="9"/>
      <c r="K143" s="551" t="s">
        <v>45</v>
      </c>
      <c r="L143" s="552">
        <v>45775</v>
      </c>
      <c r="M143" s="565">
        <v>45775</v>
      </c>
      <c r="N143" s="553">
        <v>3024.8</v>
      </c>
      <c r="O143" s="553">
        <v>3115.1</v>
      </c>
      <c r="P143" s="554">
        <v>29</v>
      </c>
      <c r="Q143" s="555">
        <f t="shared" si="0"/>
        <v>107.41724137931034</v>
      </c>
      <c r="R143" s="556">
        <v>46140</v>
      </c>
      <c r="S143" s="566">
        <v>46140</v>
      </c>
      <c r="T143" s="558">
        <f t="shared" si="30"/>
        <v>5784.9440000000004</v>
      </c>
      <c r="U143" s="567"/>
      <c r="V143" s="557">
        <f t="shared" si="2"/>
        <v>0</v>
      </c>
      <c r="W143" s="558">
        <f t="shared" si="31"/>
        <v>-5784.9440000000004</v>
      </c>
      <c r="X143" s="559">
        <f t="shared" si="32"/>
        <v>31.900000000000002</v>
      </c>
      <c r="Y143" s="512">
        <f t="shared" si="33"/>
        <v>30</v>
      </c>
      <c r="Z143" s="513">
        <f t="shared" si="34"/>
        <v>-1.9000000000000021</v>
      </c>
      <c r="AA143" s="464"/>
      <c r="AB143" s="464"/>
      <c r="AC143" s="464"/>
      <c r="AD143" s="464"/>
      <c r="AE143" s="464"/>
      <c r="AF143" s="464"/>
      <c r="AG143" s="464"/>
      <c r="AH143" s="464"/>
      <c r="AI143" s="464"/>
      <c r="AJ143" s="464"/>
      <c r="AK143" s="464"/>
      <c r="AL143" s="464"/>
    </row>
    <row r="144" spans="1:38" ht="15">
      <c r="A144" s="10"/>
      <c r="B144" s="9"/>
      <c r="C144" s="11"/>
      <c r="D144" s="9"/>
      <c r="E144" s="89"/>
      <c r="F144" s="9"/>
      <c r="G144" s="9"/>
      <c r="H144" s="13"/>
      <c r="I144" s="9"/>
      <c r="J144" s="9"/>
      <c r="K144" s="542" t="s">
        <v>45</v>
      </c>
      <c r="L144" s="543">
        <v>45776</v>
      </c>
      <c r="M144" s="562">
        <v>45776</v>
      </c>
      <c r="N144" s="544">
        <v>4988.1400000000003</v>
      </c>
      <c r="O144" s="544">
        <v>5259.04</v>
      </c>
      <c r="P144" s="545">
        <v>58</v>
      </c>
      <c r="Q144" s="546">
        <f t="shared" si="0"/>
        <v>90.673103448275867</v>
      </c>
      <c r="R144" s="547">
        <v>46141</v>
      </c>
      <c r="S144" s="563">
        <v>46141</v>
      </c>
      <c r="T144" s="549">
        <f t="shared" si="30"/>
        <v>10867.098000000002</v>
      </c>
      <c r="U144" s="564"/>
      <c r="V144" s="548">
        <f t="shared" si="2"/>
        <v>0</v>
      </c>
      <c r="W144" s="549">
        <f t="shared" si="31"/>
        <v>-10867.098000000002</v>
      </c>
      <c r="X144" s="550">
        <f t="shared" si="32"/>
        <v>63.800000000000004</v>
      </c>
      <c r="Y144" s="526">
        <f t="shared" si="33"/>
        <v>63</v>
      </c>
      <c r="Z144" s="527">
        <f t="shared" si="34"/>
        <v>-0.80000000000000426</v>
      </c>
      <c r="AA144" s="464"/>
      <c r="AB144" s="464"/>
      <c r="AC144" s="464"/>
      <c r="AD144" s="464"/>
      <c r="AE144" s="464"/>
      <c r="AF144" s="464"/>
      <c r="AG144" s="464"/>
      <c r="AH144" s="464"/>
      <c r="AI144" s="464"/>
      <c r="AJ144" s="464"/>
      <c r="AK144" s="464"/>
      <c r="AL144" s="464"/>
    </row>
    <row r="145" spans="1:38" ht="15">
      <c r="A145" s="10"/>
      <c r="B145" s="9"/>
      <c r="C145" s="11"/>
      <c r="D145" s="9"/>
      <c r="E145" s="89"/>
      <c r="F145" s="9"/>
      <c r="G145" s="9"/>
      <c r="H145" s="13"/>
      <c r="I145" s="9"/>
      <c r="J145" s="9"/>
      <c r="K145" s="551" t="s">
        <v>45</v>
      </c>
      <c r="L145" s="552">
        <v>45777</v>
      </c>
      <c r="M145" s="565">
        <v>45777</v>
      </c>
      <c r="N145" s="553">
        <v>9492.18</v>
      </c>
      <c r="O145" s="553">
        <v>9879.18</v>
      </c>
      <c r="P145" s="554">
        <v>96</v>
      </c>
      <c r="Q145" s="555">
        <f t="shared" si="0"/>
        <v>102.908125</v>
      </c>
      <c r="R145" s="556">
        <v>46142</v>
      </c>
      <c r="S145" s="566">
        <v>46142</v>
      </c>
      <c r="T145" s="558">
        <f>O147*$AA$1</f>
        <v>8224.2050000000017</v>
      </c>
      <c r="U145" s="567"/>
      <c r="V145" s="557" t="e">
        <f t="shared" si="2"/>
        <v>#DIV/0!</v>
      </c>
      <c r="W145" s="558">
        <f t="shared" si="31"/>
        <v>-8224.2050000000017</v>
      </c>
      <c r="X145" s="559">
        <f t="shared" si="32"/>
        <v>105.60000000000001</v>
      </c>
      <c r="Y145" s="512">
        <f t="shared" si="33"/>
        <v>0</v>
      </c>
      <c r="Z145" s="513">
        <f t="shared" si="34"/>
        <v>-105.60000000000001</v>
      </c>
      <c r="AA145" s="464"/>
      <c r="AB145" s="464"/>
      <c r="AC145" s="464"/>
      <c r="AD145" s="464"/>
      <c r="AE145" s="464"/>
      <c r="AF145" s="464"/>
      <c r="AG145" s="464"/>
      <c r="AH145" s="464"/>
      <c r="AI145" s="464"/>
      <c r="AJ145" s="464"/>
      <c r="AK145" s="464"/>
      <c r="AL145" s="464"/>
    </row>
    <row r="146" spans="1:38" ht="15">
      <c r="A146" s="10"/>
      <c r="B146" s="9"/>
      <c r="C146" s="11"/>
      <c r="D146" s="9"/>
      <c r="E146" s="89"/>
      <c r="F146" s="9"/>
      <c r="G146" s="9"/>
      <c r="H146" s="13"/>
      <c r="I146" s="9"/>
      <c r="J146" s="9"/>
      <c r="K146" s="716" t="s">
        <v>1595</v>
      </c>
      <c r="L146" s="709"/>
      <c r="M146" s="348"/>
      <c r="N146" s="349">
        <f t="shared" ref="N146:P146" si="35">SUM(N116:N145)</f>
        <v>201025.35</v>
      </c>
      <c r="O146" s="350">
        <f t="shared" si="35"/>
        <v>208197.74999999997</v>
      </c>
      <c r="P146" s="364">
        <f t="shared" si="35"/>
        <v>2201</v>
      </c>
      <c r="Q146" s="352">
        <f t="shared" si="0"/>
        <v>94.592344388914114</v>
      </c>
      <c r="R146" s="353" t="s">
        <v>1578</v>
      </c>
      <c r="S146" s="354"/>
      <c r="T146" s="365">
        <f t="shared" ref="T146:U146" si="36">SUM(T116:T145)</f>
        <v>229872.489</v>
      </c>
      <c r="U146" s="561">
        <f t="shared" si="36"/>
        <v>0</v>
      </c>
      <c r="V146" s="356">
        <f t="shared" si="2"/>
        <v>0</v>
      </c>
      <c r="W146" s="350">
        <f t="shared" ref="W146:X146" si="37">SUM(W116:W145)</f>
        <v>-229872.489</v>
      </c>
      <c r="X146" s="364">
        <f t="shared" si="37"/>
        <v>2421.1</v>
      </c>
      <c r="Y146" s="364">
        <f>SUM(Y115:Y145)</f>
        <v>3140</v>
      </c>
      <c r="Z146" s="364">
        <f>SUM(Z116:Z145)</f>
        <v>-913.10000000000014</v>
      </c>
      <c r="AA146" s="464"/>
      <c r="AB146" s="464"/>
      <c r="AC146" s="464"/>
      <c r="AD146" s="464"/>
      <c r="AE146" s="464"/>
      <c r="AF146" s="464"/>
      <c r="AG146" s="464"/>
      <c r="AH146" s="464"/>
      <c r="AI146" s="464"/>
      <c r="AJ146" s="464"/>
      <c r="AK146" s="464"/>
      <c r="AL146" s="464"/>
    </row>
    <row r="147" spans="1:38" ht="15">
      <c r="A147" s="10">
        <v>46143</v>
      </c>
      <c r="B147" s="9" t="s">
        <v>45</v>
      </c>
      <c r="C147" s="11">
        <v>7000.71</v>
      </c>
      <c r="D147" s="9">
        <v>68</v>
      </c>
      <c r="E147" s="76">
        <v>22.28</v>
      </c>
      <c r="F147" s="9">
        <v>0</v>
      </c>
      <c r="G147" s="9">
        <v>8.6</v>
      </c>
      <c r="H147" s="13">
        <v>0.30320000000000003</v>
      </c>
      <c r="I147" s="9" t="s">
        <v>11</v>
      </c>
      <c r="J147" s="9"/>
      <c r="K147" s="551" t="s">
        <v>45</v>
      </c>
      <c r="L147" s="552">
        <v>45778</v>
      </c>
      <c r="M147" s="565">
        <v>45778</v>
      </c>
      <c r="N147" s="553">
        <v>7154.05</v>
      </c>
      <c r="O147" s="553">
        <v>7476.55</v>
      </c>
      <c r="P147" s="554">
        <v>80</v>
      </c>
      <c r="Q147" s="555">
        <f t="shared" si="0"/>
        <v>93.456874999999997</v>
      </c>
      <c r="R147" s="556">
        <v>46143</v>
      </c>
      <c r="S147" s="566">
        <v>46143</v>
      </c>
      <c r="T147" s="558">
        <f t="shared" ref="T147:T176" si="38">O148*$AA$1</f>
        <v>10524.723000000002</v>
      </c>
      <c r="U147" s="567"/>
      <c r="V147" s="557" t="e">
        <f t="shared" si="2"/>
        <v>#DIV/0!</v>
      </c>
      <c r="W147" s="558">
        <f t="shared" ref="W147:W177" si="39">U147-T147</f>
        <v>-10524.723000000002</v>
      </c>
      <c r="X147" s="559">
        <f t="shared" ref="X147:X177" si="40">P147*$AA$1</f>
        <v>88</v>
      </c>
      <c r="Y147" s="512">
        <f t="shared" ref="Y147:Y177" si="41">D145</f>
        <v>0</v>
      </c>
      <c r="Z147" s="513">
        <f t="shared" ref="Z147:Z177" si="42">Y147-X147</f>
        <v>-88</v>
      </c>
      <c r="AA147" s="464"/>
      <c r="AB147" s="464"/>
      <c r="AC147" s="464"/>
      <c r="AD147" s="464"/>
      <c r="AE147" s="464"/>
      <c r="AF147" s="464"/>
      <c r="AG147" s="464"/>
      <c r="AH147" s="464"/>
      <c r="AI147" s="464"/>
      <c r="AJ147" s="464"/>
      <c r="AK147" s="464"/>
      <c r="AL147" s="464"/>
    </row>
    <row r="148" spans="1:38" ht="15">
      <c r="A148" s="10">
        <v>46144</v>
      </c>
      <c r="B148" s="9" t="s">
        <v>45</v>
      </c>
      <c r="C148" s="11">
        <v>5816.81</v>
      </c>
      <c r="D148" s="9">
        <v>55</v>
      </c>
      <c r="E148" s="76">
        <v>19.91</v>
      </c>
      <c r="F148" s="9">
        <v>0</v>
      </c>
      <c r="G148" s="9">
        <v>7.3</v>
      </c>
      <c r="H148" s="13">
        <v>0.32969999999999999</v>
      </c>
      <c r="I148" s="9" t="s">
        <v>11</v>
      </c>
      <c r="J148" s="9"/>
      <c r="K148" s="542" t="s">
        <v>45</v>
      </c>
      <c r="L148" s="543">
        <v>45779</v>
      </c>
      <c r="M148" s="562">
        <v>45779</v>
      </c>
      <c r="N148" s="544">
        <v>9155.1299999999992</v>
      </c>
      <c r="O148" s="544">
        <v>9567.93</v>
      </c>
      <c r="P148" s="545">
        <v>96</v>
      </c>
      <c r="Q148" s="546">
        <f t="shared" si="0"/>
        <v>99.665937499999998</v>
      </c>
      <c r="R148" s="547">
        <v>46144</v>
      </c>
      <c r="S148" s="563">
        <v>46144</v>
      </c>
      <c r="T148" s="549">
        <f t="shared" si="38"/>
        <v>8647.1660000000011</v>
      </c>
      <c r="U148" s="564"/>
      <c r="V148" s="548" t="e">
        <f t="shared" si="2"/>
        <v>#DIV/0!</v>
      </c>
      <c r="W148" s="549">
        <f t="shared" si="39"/>
        <v>-8647.1660000000011</v>
      </c>
      <c r="X148" s="550">
        <f t="shared" si="40"/>
        <v>105.60000000000001</v>
      </c>
      <c r="Y148" s="526">
        <f t="shared" si="41"/>
        <v>0</v>
      </c>
      <c r="Z148" s="527">
        <f t="shared" si="42"/>
        <v>-105.60000000000001</v>
      </c>
      <c r="AA148" s="464"/>
      <c r="AB148" s="464"/>
      <c r="AC148" s="464"/>
      <c r="AD148" s="464"/>
      <c r="AE148" s="464"/>
      <c r="AF148" s="464"/>
      <c r="AG148" s="464"/>
      <c r="AH148" s="464"/>
      <c r="AI148" s="464"/>
      <c r="AJ148" s="464"/>
      <c r="AK148" s="464"/>
      <c r="AL148" s="464"/>
    </row>
    <row r="149" spans="1:38" ht="15">
      <c r="A149" s="10">
        <v>46145</v>
      </c>
      <c r="B149" s="9" t="s">
        <v>45</v>
      </c>
      <c r="C149" s="11">
        <v>5664.1</v>
      </c>
      <c r="D149" s="9">
        <v>53</v>
      </c>
      <c r="E149" s="76">
        <v>20.170000000000002</v>
      </c>
      <c r="F149" s="9">
        <v>0</v>
      </c>
      <c r="G149" s="9">
        <v>10.25</v>
      </c>
      <c r="H149" s="13">
        <v>0.2969</v>
      </c>
      <c r="I149" s="9" t="s">
        <v>11</v>
      </c>
      <c r="J149" s="9"/>
      <c r="K149" s="551" t="s">
        <v>45</v>
      </c>
      <c r="L149" s="552">
        <v>45780</v>
      </c>
      <c r="M149" s="565">
        <v>45780</v>
      </c>
      <c r="N149" s="553">
        <v>7499.86</v>
      </c>
      <c r="O149" s="553">
        <v>7861.06</v>
      </c>
      <c r="P149" s="554">
        <v>80</v>
      </c>
      <c r="Q149" s="555">
        <f t="shared" si="0"/>
        <v>98.263249999999999</v>
      </c>
      <c r="R149" s="556">
        <v>46145</v>
      </c>
      <c r="S149" s="566">
        <v>46145</v>
      </c>
      <c r="T149" s="558">
        <f t="shared" si="38"/>
        <v>7254.6210000000001</v>
      </c>
      <c r="U149" s="567"/>
      <c r="V149" s="557">
        <f t="shared" si="2"/>
        <v>0</v>
      </c>
      <c r="W149" s="558">
        <f t="shared" si="39"/>
        <v>-7254.6210000000001</v>
      </c>
      <c r="X149" s="559">
        <f t="shared" si="40"/>
        <v>88</v>
      </c>
      <c r="Y149" s="512">
        <f t="shared" si="41"/>
        <v>68</v>
      </c>
      <c r="Z149" s="513">
        <f t="shared" si="42"/>
        <v>-20</v>
      </c>
      <c r="AA149" s="464"/>
      <c r="AB149" s="464"/>
      <c r="AC149" s="464"/>
      <c r="AD149" s="464"/>
      <c r="AE149" s="464"/>
      <c r="AF149" s="464"/>
      <c r="AG149" s="464"/>
      <c r="AH149" s="464"/>
      <c r="AI149" s="464"/>
      <c r="AJ149" s="464"/>
      <c r="AK149" s="464"/>
      <c r="AL149" s="464"/>
    </row>
    <row r="150" spans="1:38" ht="15">
      <c r="A150" s="10">
        <v>46146</v>
      </c>
      <c r="B150" s="9" t="s">
        <v>45</v>
      </c>
      <c r="C150" s="11">
        <v>3287.04</v>
      </c>
      <c r="D150" s="9">
        <v>26</v>
      </c>
      <c r="E150" s="76">
        <v>22.3</v>
      </c>
      <c r="F150" s="9">
        <v>0</v>
      </c>
      <c r="G150" s="9">
        <v>12</v>
      </c>
      <c r="H150" s="13">
        <v>0.28620000000000001</v>
      </c>
      <c r="I150" s="9" t="s">
        <v>11</v>
      </c>
      <c r="J150" s="9"/>
      <c r="K150" s="542" t="s">
        <v>45</v>
      </c>
      <c r="L150" s="543">
        <v>45781</v>
      </c>
      <c r="M150" s="562">
        <v>45781</v>
      </c>
      <c r="N150" s="544">
        <v>6375.81</v>
      </c>
      <c r="O150" s="544">
        <v>6595.11</v>
      </c>
      <c r="P150" s="545">
        <v>68</v>
      </c>
      <c r="Q150" s="546">
        <f t="shared" si="0"/>
        <v>96.98691176470588</v>
      </c>
      <c r="R150" s="547">
        <v>46146</v>
      </c>
      <c r="S150" s="563">
        <v>46146</v>
      </c>
      <c r="T150" s="549">
        <f t="shared" si="38"/>
        <v>2613.5889999999999</v>
      </c>
      <c r="U150" s="564"/>
      <c r="V150" s="548">
        <f t="shared" si="2"/>
        <v>0</v>
      </c>
      <c r="W150" s="549">
        <f t="shared" si="39"/>
        <v>-2613.5889999999999</v>
      </c>
      <c r="X150" s="550">
        <f t="shared" si="40"/>
        <v>74.800000000000011</v>
      </c>
      <c r="Y150" s="526">
        <f t="shared" si="41"/>
        <v>55</v>
      </c>
      <c r="Z150" s="527">
        <f t="shared" si="42"/>
        <v>-19.800000000000011</v>
      </c>
      <c r="AA150" s="464"/>
      <c r="AB150" s="464"/>
      <c r="AC150" s="464"/>
      <c r="AD150" s="464"/>
      <c r="AE150" s="464"/>
      <c r="AF150" s="464"/>
      <c r="AG150" s="464"/>
      <c r="AH150" s="464"/>
      <c r="AI150" s="464"/>
      <c r="AJ150" s="464"/>
      <c r="AK150" s="464"/>
      <c r="AL150" s="464"/>
    </row>
    <row r="151" spans="1:38" ht="15">
      <c r="A151" s="10">
        <v>46147</v>
      </c>
      <c r="B151" s="9" t="s">
        <v>45</v>
      </c>
      <c r="C151" s="11">
        <v>2854.54</v>
      </c>
      <c r="D151" s="9">
        <v>30</v>
      </c>
      <c r="E151" s="76">
        <v>18.829999999999998</v>
      </c>
      <c r="F151" s="9">
        <v>0</v>
      </c>
      <c r="G151" s="9">
        <v>12</v>
      </c>
      <c r="H151" s="13">
        <v>0.34920000000000001</v>
      </c>
      <c r="I151" s="9" t="s">
        <v>11</v>
      </c>
      <c r="J151" s="9"/>
      <c r="K151" s="551" t="s">
        <v>45</v>
      </c>
      <c r="L151" s="552">
        <v>45782</v>
      </c>
      <c r="M151" s="565">
        <v>45782</v>
      </c>
      <c r="N151" s="553">
        <v>2234.09</v>
      </c>
      <c r="O151" s="553">
        <v>2375.9899999999998</v>
      </c>
      <c r="P151" s="554">
        <v>26</v>
      </c>
      <c r="Q151" s="555">
        <f t="shared" si="0"/>
        <v>91.384230769230754</v>
      </c>
      <c r="R151" s="556">
        <v>46147</v>
      </c>
      <c r="S151" s="566">
        <v>46147</v>
      </c>
      <c r="T151" s="558">
        <f t="shared" si="38"/>
        <v>3253.8330000000005</v>
      </c>
      <c r="U151" s="567"/>
      <c r="V151" s="557">
        <f t="shared" si="2"/>
        <v>0</v>
      </c>
      <c r="W151" s="558">
        <f t="shared" si="39"/>
        <v>-3253.8330000000005</v>
      </c>
      <c r="X151" s="559">
        <f t="shared" si="40"/>
        <v>28.6</v>
      </c>
      <c r="Y151" s="512">
        <f t="shared" si="41"/>
        <v>53</v>
      </c>
      <c r="Z151" s="513">
        <f t="shared" si="42"/>
        <v>24.4</v>
      </c>
      <c r="AA151" s="464"/>
      <c r="AB151" s="464"/>
      <c r="AC151" s="464"/>
      <c r="AD151" s="464"/>
      <c r="AE151" s="464"/>
      <c r="AF151" s="464"/>
      <c r="AG151" s="464"/>
      <c r="AH151" s="464"/>
      <c r="AI151" s="464"/>
      <c r="AJ151" s="464"/>
      <c r="AK151" s="464"/>
      <c r="AL151" s="464"/>
    </row>
    <row r="152" spans="1:38" ht="15">
      <c r="A152" s="10">
        <v>46148</v>
      </c>
      <c r="B152" s="9" t="s">
        <v>45</v>
      </c>
      <c r="C152" s="11">
        <v>2625.23</v>
      </c>
      <c r="D152" s="9">
        <v>25</v>
      </c>
      <c r="E152" s="76">
        <v>20.95</v>
      </c>
      <c r="F152" s="9">
        <v>0</v>
      </c>
      <c r="G152" s="9">
        <v>5.6</v>
      </c>
      <c r="H152" s="13">
        <v>0.32590000000000002</v>
      </c>
      <c r="I152" s="9" t="s">
        <v>11</v>
      </c>
      <c r="J152" s="9"/>
      <c r="K152" s="542" t="s">
        <v>45</v>
      </c>
      <c r="L152" s="543">
        <v>45783</v>
      </c>
      <c r="M152" s="562">
        <v>45783</v>
      </c>
      <c r="N152" s="544">
        <v>2803.23</v>
      </c>
      <c r="O152" s="544">
        <v>2958.03</v>
      </c>
      <c r="P152" s="545">
        <v>34</v>
      </c>
      <c r="Q152" s="546">
        <f t="shared" si="0"/>
        <v>87.000882352941176</v>
      </c>
      <c r="R152" s="547">
        <v>46148</v>
      </c>
      <c r="S152" s="563">
        <v>46148</v>
      </c>
      <c r="T152" s="549">
        <f t="shared" si="38"/>
        <v>4105.3320000000003</v>
      </c>
      <c r="U152" s="564"/>
      <c r="V152" s="548">
        <f t="shared" si="2"/>
        <v>0</v>
      </c>
      <c r="W152" s="549">
        <f t="shared" si="39"/>
        <v>-4105.3320000000003</v>
      </c>
      <c r="X152" s="550">
        <f t="shared" si="40"/>
        <v>37.400000000000006</v>
      </c>
      <c r="Y152" s="526">
        <f t="shared" si="41"/>
        <v>26</v>
      </c>
      <c r="Z152" s="527">
        <f t="shared" si="42"/>
        <v>-11.400000000000006</v>
      </c>
      <c r="AA152" s="464"/>
      <c r="AB152" s="464"/>
      <c r="AC152" s="464"/>
      <c r="AD152" s="464"/>
      <c r="AE152" s="464"/>
      <c r="AF152" s="464"/>
      <c r="AG152" s="464"/>
      <c r="AH152" s="464"/>
      <c r="AI152" s="464"/>
      <c r="AJ152" s="464"/>
      <c r="AK152" s="464"/>
      <c r="AL152" s="464"/>
    </row>
    <row r="153" spans="1:38" ht="15">
      <c r="A153" s="10">
        <v>46149</v>
      </c>
      <c r="B153" s="9" t="s">
        <v>45</v>
      </c>
      <c r="C153" s="11">
        <v>3063.54</v>
      </c>
      <c r="D153" s="9">
        <v>30</v>
      </c>
      <c r="E153" s="76">
        <v>20.86</v>
      </c>
      <c r="F153" s="9">
        <v>0</v>
      </c>
      <c r="G153" s="9">
        <v>8.66</v>
      </c>
      <c r="H153" s="13">
        <v>0.3206</v>
      </c>
      <c r="I153" s="9" t="s">
        <v>11</v>
      </c>
      <c r="J153" s="9"/>
      <c r="K153" s="551" t="s">
        <v>45</v>
      </c>
      <c r="L153" s="552">
        <v>45784</v>
      </c>
      <c r="M153" s="565">
        <v>45784</v>
      </c>
      <c r="N153" s="553">
        <v>3551.52</v>
      </c>
      <c r="O153" s="553">
        <v>3732.12</v>
      </c>
      <c r="P153" s="554">
        <v>45</v>
      </c>
      <c r="Q153" s="555">
        <f t="shared" si="0"/>
        <v>82.935999999999993</v>
      </c>
      <c r="R153" s="556">
        <v>46149</v>
      </c>
      <c r="S153" s="566">
        <v>46149</v>
      </c>
      <c r="T153" s="558">
        <f t="shared" si="38"/>
        <v>3879.4580000000005</v>
      </c>
      <c r="U153" s="567"/>
      <c r="V153" s="557">
        <f t="shared" si="2"/>
        <v>0</v>
      </c>
      <c r="W153" s="558">
        <f t="shared" si="39"/>
        <v>-3879.4580000000005</v>
      </c>
      <c r="X153" s="559">
        <f t="shared" si="40"/>
        <v>49.500000000000007</v>
      </c>
      <c r="Y153" s="512">
        <f t="shared" si="41"/>
        <v>30</v>
      </c>
      <c r="Z153" s="513">
        <f t="shared" si="42"/>
        <v>-19.500000000000007</v>
      </c>
      <c r="AA153" s="464"/>
      <c r="AB153" s="464"/>
      <c r="AC153" s="464"/>
      <c r="AD153" s="464"/>
      <c r="AE153" s="464"/>
      <c r="AF153" s="464"/>
      <c r="AG153" s="464"/>
      <c r="AH153" s="464"/>
      <c r="AI153" s="464"/>
      <c r="AJ153" s="464"/>
      <c r="AK153" s="464"/>
      <c r="AL153" s="464"/>
    </row>
    <row r="154" spans="1:38" ht="15">
      <c r="A154" s="10">
        <v>46150</v>
      </c>
      <c r="B154" s="9" t="s">
        <v>45</v>
      </c>
      <c r="C154" s="11">
        <v>10165.41</v>
      </c>
      <c r="D154" s="9">
        <v>91</v>
      </c>
      <c r="E154" s="76">
        <v>27.25</v>
      </c>
      <c r="F154" s="9">
        <v>4</v>
      </c>
      <c r="G154" s="9">
        <v>15</v>
      </c>
      <c r="H154" s="13">
        <v>0.30499999999999999</v>
      </c>
      <c r="I154" s="9" t="s">
        <v>11</v>
      </c>
      <c r="J154" s="9"/>
      <c r="K154" s="542" t="s">
        <v>45</v>
      </c>
      <c r="L154" s="543">
        <v>45785</v>
      </c>
      <c r="M154" s="562">
        <v>45785</v>
      </c>
      <c r="N154" s="544">
        <v>3397.78</v>
      </c>
      <c r="O154" s="544">
        <v>3526.78</v>
      </c>
      <c r="P154" s="545">
        <v>34</v>
      </c>
      <c r="Q154" s="546">
        <f t="shared" si="0"/>
        <v>103.72882352941177</v>
      </c>
      <c r="R154" s="547">
        <v>46150</v>
      </c>
      <c r="S154" s="563">
        <v>46150</v>
      </c>
      <c r="T154" s="549">
        <f t="shared" si="38"/>
        <v>10418.595000000001</v>
      </c>
      <c r="U154" s="564"/>
      <c r="V154" s="548">
        <f t="shared" si="2"/>
        <v>0</v>
      </c>
      <c r="W154" s="549">
        <f t="shared" si="39"/>
        <v>-10418.595000000001</v>
      </c>
      <c r="X154" s="550">
        <f t="shared" si="40"/>
        <v>37.400000000000006</v>
      </c>
      <c r="Y154" s="526">
        <f t="shared" si="41"/>
        <v>25</v>
      </c>
      <c r="Z154" s="527">
        <f t="shared" si="42"/>
        <v>-12.400000000000006</v>
      </c>
      <c r="AA154" s="464"/>
      <c r="AB154" s="464"/>
      <c r="AC154" s="464"/>
      <c r="AD154" s="464"/>
      <c r="AE154" s="464"/>
      <c r="AF154" s="464"/>
      <c r="AG154" s="464"/>
      <c r="AH154" s="464"/>
      <c r="AI154" s="464"/>
      <c r="AJ154" s="464"/>
      <c r="AK154" s="464"/>
      <c r="AL154" s="464"/>
    </row>
    <row r="155" spans="1:38" ht="15">
      <c r="A155" s="10">
        <v>46151</v>
      </c>
      <c r="B155" s="9" t="s">
        <v>45</v>
      </c>
      <c r="C155" s="11">
        <v>7088.98</v>
      </c>
      <c r="D155" s="9">
        <v>70</v>
      </c>
      <c r="E155" s="76">
        <v>27.07</v>
      </c>
      <c r="F155" s="9">
        <v>1</v>
      </c>
      <c r="G155" s="9">
        <v>10.8</v>
      </c>
      <c r="H155" s="13">
        <v>0.30459999999999998</v>
      </c>
      <c r="I155" s="9" t="s">
        <v>11</v>
      </c>
      <c r="J155" s="9"/>
      <c r="K155" s="551" t="s">
        <v>45</v>
      </c>
      <c r="L155" s="552">
        <v>45786</v>
      </c>
      <c r="M155" s="565">
        <v>45786</v>
      </c>
      <c r="N155" s="553">
        <v>9174.75</v>
      </c>
      <c r="O155" s="553">
        <v>9471.4500000000007</v>
      </c>
      <c r="P155" s="554">
        <v>108</v>
      </c>
      <c r="Q155" s="555">
        <f t="shared" si="0"/>
        <v>87.69861111111112</v>
      </c>
      <c r="R155" s="556">
        <v>46151</v>
      </c>
      <c r="S155" s="566">
        <v>46151</v>
      </c>
      <c r="T155" s="558">
        <f t="shared" si="38"/>
        <v>10962.952000000001</v>
      </c>
      <c r="U155" s="567"/>
      <c r="V155" s="557">
        <f t="shared" si="2"/>
        <v>0</v>
      </c>
      <c r="W155" s="558">
        <f t="shared" si="39"/>
        <v>-10962.952000000001</v>
      </c>
      <c r="X155" s="559">
        <f t="shared" si="40"/>
        <v>118.80000000000001</v>
      </c>
      <c r="Y155" s="512">
        <f t="shared" si="41"/>
        <v>30</v>
      </c>
      <c r="Z155" s="513">
        <f t="shared" si="42"/>
        <v>-88.800000000000011</v>
      </c>
      <c r="AA155" s="464"/>
      <c r="AB155" s="464"/>
      <c r="AC155" s="464"/>
      <c r="AD155" s="464"/>
      <c r="AE155" s="464"/>
      <c r="AF155" s="464"/>
      <c r="AG155" s="464"/>
      <c r="AH155" s="464"/>
      <c r="AI155" s="464"/>
      <c r="AJ155" s="464"/>
      <c r="AK155" s="464"/>
      <c r="AL155" s="464"/>
    </row>
    <row r="156" spans="1:38" ht="15">
      <c r="A156" s="10">
        <v>46152</v>
      </c>
      <c r="B156" s="9" t="s">
        <v>45</v>
      </c>
      <c r="C156" s="11">
        <v>6235.46</v>
      </c>
      <c r="D156" s="9">
        <v>59</v>
      </c>
      <c r="E156" s="76">
        <v>33.229999999999997</v>
      </c>
      <c r="F156" s="9">
        <v>12</v>
      </c>
      <c r="G156" s="9">
        <v>16.66</v>
      </c>
      <c r="H156" s="13">
        <v>0.31240000000000001</v>
      </c>
      <c r="I156" s="9" t="s">
        <v>11</v>
      </c>
      <c r="J156" s="9"/>
      <c r="K156" s="542" t="s">
        <v>45</v>
      </c>
      <c r="L156" s="543">
        <v>45787</v>
      </c>
      <c r="M156" s="562">
        <v>45787</v>
      </c>
      <c r="N156" s="544">
        <v>9553.52</v>
      </c>
      <c r="O156" s="544">
        <v>9966.32</v>
      </c>
      <c r="P156" s="545">
        <v>101</v>
      </c>
      <c r="Q156" s="546">
        <f t="shared" si="0"/>
        <v>98.676435643564361</v>
      </c>
      <c r="R156" s="547">
        <v>46152</v>
      </c>
      <c r="S156" s="563">
        <v>46152</v>
      </c>
      <c r="T156" s="549">
        <f t="shared" si="38"/>
        <v>8282.5600000000013</v>
      </c>
      <c r="U156" s="564"/>
      <c r="V156" s="548">
        <f t="shared" si="2"/>
        <v>0</v>
      </c>
      <c r="W156" s="549">
        <f t="shared" si="39"/>
        <v>-8282.5600000000013</v>
      </c>
      <c r="X156" s="550">
        <f t="shared" si="40"/>
        <v>111.10000000000001</v>
      </c>
      <c r="Y156" s="526">
        <f t="shared" si="41"/>
        <v>91</v>
      </c>
      <c r="Z156" s="527">
        <f t="shared" si="42"/>
        <v>-20.100000000000009</v>
      </c>
      <c r="AA156" s="464"/>
      <c r="AB156" s="464"/>
      <c r="AC156" s="464"/>
      <c r="AD156" s="464"/>
      <c r="AE156" s="464"/>
      <c r="AF156" s="464"/>
      <c r="AG156" s="464"/>
      <c r="AH156" s="464"/>
      <c r="AI156" s="464"/>
      <c r="AJ156" s="464"/>
      <c r="AK156" s="464"/>
      <c r="AL156" s="464"/>
    </row>
    <row r="157" spans="1:38" ht="15">
      <c r="A157" s="10">
        <v>46153</v>
      </c>
      <c r="B157" s="9" t="s">
        <v>45</v>
      </c>
      <c r="C157" s="11">
        <v>2254.6999999999998</v>
      </c>
      <c r="D157" s="9">
        <v>23</v>
      </c>
      <c r="E157" s="76">
        <v>20.010000000000002</v>
      </c>
      <c r="F157" s="9">
        <v>0</v>
      </c>
      <c r="G157" s="9">
        <v>9</v>
      </c>
      <c r="H157" s="13">
        <v>0.22</v>
      </c>
      <c r="I157" s="9" t="s">
        <v>11</v>
      </c>
      <c r="J157" s="9"/>
      <c r="K157" s="551" t="s">
        <v>45</v>
      </c>
      <c r="L157" s="552">
        <v>45788</v>
      </c>
      <c r="M157" s="565">
        <v>45788</v>
      </c>
      <c r="N157" s="553">
        <v>7323.2</v>
      </c>
      <c r="O157" s="553">
        <v>7529.6</v>
      </c>
      <c r="P157" s="554">
        <v>73</v>
      </c>
      <c r="Q157" s="555">
        <f t="shared" si="0"/>
        <v>103.14520547945206</v>
      </c>
      <c r="R157" s="556">
        <v>46153</v>
      </c>
      <c r="S157" s="566">
        <v>46153</v>
      </c>
      <c r="T157" s="558">
        <f t="shared" si="38"/>
        <v>2879.7780000000002</v>
      </c>
      <c r="U157" s="567"/>
      <c r="V157" s="557">
        <f t="shared" si="2"/>
        <v>0</v>
      </c>
      <c r="W157" s="558">
        <f t="shared" si="39"/>
        <v>-2879.7780000000002</v>
      </c>
      <c r="X157" s="559">
        <f t="shared" si="40"/>
        <v>80.300000000000011</v>
      </c>
      <c r="Y157" s="512">
        <f t="shared" si="41"/>
        <v>70</v>
      </c>
      <c r="Z157" s="513">
        <f t="shared" si="42"/>
        <v>-10.300000000000011</v>
      </c>
      <c r="AA157" s="464"/>
      <c r="AB157" s="464"/>
      <c r="AC157" s="464"/>
      <c r="AD157" s="464"/>
      <c r="AE157" s="464"/>
      <c r="AF157" s="464"/>
      <c r="AG157" s="464"/>
      <c r="AH157" s="464"/>
      <c r="AI157" s="464"/>
      <c r="AJ157" s="464"/>
      <c r="AK157" s="464"/>
      <c r="AL157" s="464"/>
    </row>
    <row r="158" spans="1:38" ht="15">
      <c r="A158" s="10">
        <v>46154</v>
      </c>
      <c r="B158" s="9" t="s">
        <v>45</v>
      </c>
      <c r="C158" s="11">
        <v>3281.7</v>
      </c>
      <c r="D158" s="9">
        <v>33</v>
      </c>
      <c r="E158" s="76">
        <v>23.5</v>
      </c>
      <c r="F158" s="9">
        <v>0</v>
      </c>
      <c r="G158" s="9">
        <v>13.5</v>
      </c>
      <c r="H158" s="13">
        <v>0.33479999999999999</v>
      </c>
      <c r="I158" s="9" t="s">
        <v>11</v>
      </c>
      <c r="J158" s="9"/>
      <c r="K158" s="542" t="s">
        <v>45</v>
      </c>
      <c r="L158" s="543">
        <v>45789</v>
      </c>
      <c r="M158" s="562">
        <v>45789</v>
      </c>
      <c r="N158" s="544">
        <v>2514.7800000000002</v>
      </c>
      <c r="O158" s="544">
        <v>2617.98</v>
      </c>
      <c r="P158" s="545">
        <v>26</v>
      </c>
      <c r="Q158" s="546">
        <f t="shared" si="0"/>
        <v>100.69153846153846</v>
      </c>
      <c r="R158" s="547">
        <v>46154</v>
      </c>
      <c r="S158" s="563">
        <v>46154</v>
      </c>
      <c r="T158" s="549">
        <f t="shared" si="38"/>
        <v>4343.152000000001</v>
      </c>
      <c r="U158" s="564"/>
      <c r="V158" s="548">
        <f t="shared" si="2"/>
        <v>0</v>
      </c>
      <c r="W158" s="549">
        <f t="shared" si="39"/>
        <v>-4343.152000000001</v>
      </c>
      <c r="X158" s="550">
        <f t="shared" si="40"/>
        <v>28.6</v>
      </c>
      <c r="Y158" s="526">
        <f t="shared" si="41"/>
        <v>59</v>
      </c>
      <c r="Z158" s="527">
        <f t="shared" si="42"/>
        <v>30.4</v>
      </c>
      <c r="AA158" s="464"/>
      <c r="AB158" s="464"/>
      <c r="AC158" s="464"/>
      <c r="AD158" s="464"/>
      <c r="AE158" s="464"/>
      <c r="AF158" s="464"/>
      <c r="AG158" s="464"/>
      <c r="AH158" s="464"/>
      <c r="AI158" s="464"/>
      <c r="AJ158" s="464"/>
      <c r="AK158" s="464"/>
      <c r="AL158" s="464"/>
    </row>
    <row r="159" spans="1:38" ht="15">
      <c r="A159" s="10">
        <v>46155</v>
      </c>
      <c r="B159" s="9" t="s">
        <v>45</v>
      </c>
      <c r="C159" s="11"/>
      <c r="D159" s="9"/>
      <c r="E159" s="76"/>
      <c r="F159" s="9"/>
      <c r="G159" s="9"/>
      <c r="H159" s="13"/>
      <c r="I159" s="9" t="s">
        <v>11</v>
      </c>
      <c r="J159" s="9" t="s">
        <v>1833</v>
      </c>
      <c r="K159" s="551" t="s">
        <v>45</v>
      </c>
      <c r="L159" s="552">
        <v>45790</v>
      </c>
      <c r="M159" s="565">
        <v>45790</v>
      </c>
      <c r="N159" s="553">
        <v>3780.62</v>
      </c>
      <c r="O159" s="553">
        <v>3948.32</v>
      </c>
      <c r="P159" s="554">
        <v>46</v>
      </c>
      <c r="Q159" s="568">
        <f t="shared" si="0"/>
        <v>85.833043478260876</v>
      </c>
      <c r="R159" s="556">
        <v>46155</v>
      </c>
      <c r="S159" s="566">
        <v>46155</v>
      </c>
      <c r="T159" s="558">
        <f t="shared" si="38"/>
        <v>3993.2750000000005</v>
      </c>
      <c r="U159" s="567"/>
      <c r="V159" s="557">
        <f t="shared" si="2"/>
        <v>0</v>
      </c>
      <c r="W159" s="558">
        <f t="shared" si="39"/>
        <v>-3993.2750000000005</v>
      </c>
      <c r="X159" s="559">
        <f t="shared" si="40"/>
        <v>50.6</v>
      </c>
      <c r="Y159" s="512">
        <f t="shared" si="41"/>
        <v>23</v>
      </c>
      <c r="Z159" s="513">
        <f t="shared" si="42"/>
        <v>-27.6</v>
      </c>
      <c r="AA159" s="464"/>
      <c r="AB159" s="464"/>
      <c r="AC159" s="464"/>
      <c r="AD159" s="464"/>
      <c r="AE159" s="464"/>
      <c r="AF159" s="464"/>
      <c r="AG159" s="464"/>
      <c r="AH159" s="464"/>
      <c r="AI159" s="464"/>
      <c r="AJ159" s="464"/>
      <c r="AK159" s="464"/>
      <c r="AL159" s="464"/>
    </row>
    <row r="160" spans="1:38" ht="15">
      <c r="A160" s="10">
        <v>46156</v>
      </c>
      <c r="B160" s="9" t="s">
        <v>45</v>
      </c>
      <c r="C160" s="11">
        <v>4267.17</v>
      </c>
      <c r="D160" s="9">
        <v>41</v>
      </c>
      <c r="E160" s="76">
        <v>27.42</v>
      </c>
      <c r="F160" s="9">
        <v>2</v>
      </c>
      <c r="G160" s="9">
        <v>12</v>
      </c>
      <c r="H160" s="13">
        <v>0.28799999999999998</v>
      </c>
      <c r="I160" s="9" t="s">
        <v>11</v>
      </c>
      <c r="J160" s="9"/>
      <c r="K160" s="542" t="s">
        <v>45</v>
      </c>
      <c r="L160" s="543">
        <v>45791</v>
      </c>
      <c r="M160" s="562">
        <v>45791</v>
      </c>
      <c r="N160" s="544">
        <v>3501.25</v>
      </c>
      <c r="O160" s="544">
        <v>3630.25</v>
      </c>
      <c r="P160" s="545">
        <v>40</v>
      </c>
      <c r="Q160" s="546">
        <f t="shared" si="0"/>
        <v>90.756249999999994</v>
      </c>
      <c r="R160" s="547">
        <v>46156</v>
      </c>
      <c r="S160" s="563">
        <v>46156</v>
      </c>
      <c r="T160" s="549">
        <f t="shared" si="38"/>
        <v>4057.5150000000003</v>
      </c>
      <c r="U160" s="564"/>
      <c r="V160" s="548">
        <f t="shared" si="2"/>
        <v>0</v>
      </c>
      <c r="W160" s="549">
        <f t="shared" si="39"/>
        <v>-4057.5150000000003</v>
      </c>
      <c r="X160" s="550">
        <f t="shared" si="40"/>
        <v>44</v>
      </c>
      <c r="Y160" s="526">
        <f t="shared" si="41"/>
        <v>33</v>
      </c>
      <c r="Z160" s="527">
        <f t="shared" si="42"/>
        <v>-11</v>
      </c>
      <c r="AA160" s="464"/>
      <c r="AB160" s="464"/>
      <c r="AC160" s="464"/>
      <c r="AD160" s="464"/>
      <c r="AE160" s="464"/>
      <c r="AF160" s="464"/>
      <c r="AG160" s="464"/>
      <c r="AH160" s="464"/>
      <c r="AI160" s="464"/>
      <c r="AJ160" s="464"/>
      <c r="AK160" s="464"/>
      <c r="AL160" s="464"/>
    </row>
    <row r="161" spans="1:38" ht="15">
      <c r="A161" s="10">
        <v>46157</v>
      </c>
      <c r="B161" s="9" t="s">
        <v>45</v>
      </c>
      <c r="C161" s="11">
        <v>10365.629999999999</v>
      </c>
      <c r="D161" s="9">
        <v>93</v>
      </c>
      <c r="E161" s="76">
        <v>27.11</v>
      </c>
      <c r="F161" s="9">
        <v>0</v>
      </c>
      <c r="G161" s="9">
        <v>15.6</v>
      </c>
      <c r="H161" s="13">
        <v>0.2954</v>
      </c>
      <c r="I161" s="9" t="s">
        <v>11</v>
      </c>
      <c r="J161" s="9"/>
      <c r="K161" s="551" t="s">
        <v>45</v>
      </c>
      <c r="L161" s="552">
        <v>45792</v>
      </c>
      <c r="M161" s="565">
        <v>45792</v>
      </c>
      <c r="N161" s="553">
        <v>3559.65</v>
      </c>
      <c r="O161" s="553">
        <v>3688.65</v>
      </c>
      <c r="P161" s="554">
        <v>37</v>
      </c>
      <c r="Q161" s="555">
        <f t="shared" si="0"/>
        <v>99.693243243243245</v>
      </c>
      <c r="R161" s="556">
        <v>46157</v>
      </c>
      <c r="S161" s="566">
        <v>46157</v>
      </c>
      <c r="T161" s="558">
        <f t="shared" si="38"/>
        <v>12939.410000000002</v>
      </c>
      <c r="U161" s="567"/>
      <c r="V161" s="557" t="e">
        <f t="shared" si="2"/>
        <v>#DIV/0!</v>
      </c>
      <c r="W161" s="558">
        <f t="shared" si="39"/>
        <v>-12939.410000000002</v>
      </c>
      <c r="X161" s="559">
        <f t="shared" si="40"/>
        <v>40.700000000000003</v>
      </c>
      <c r="Y161" s="512">
        <f t="shared" si="41"/>
        <v>0</v>
      </c>
      <c r="Z161" s="513">
        <f t="shared" si="42"/>
        <v>-40.700000000000003</v>
      </c>
      <c r="AA161" s="464"/>
      <c r="AB161" s="464"/>
      <c r="AC161" s="464"/>
      <c r="AD161" s="464"/>
      <c r="AE161" s="464"/>
      <c r="AF161" s="464"/>
      <c r="AG161" s="464"/>
      <c r="AH161" s="464"/>
      <c r="AI161" s="464"/>
      <c r="AJ161" s="464"/>
      <c r="AK161" s="464"/>
      <c r="AL161" s="464"/>
    </row>
    <row r="162" spans="1:38" ht="15">
      <c r="A162" s="10">
        <v>46158</v>
      </c>
      <c r="B162" s="9" t="s">
        <v>45</v>
      </c>
      <c r="C162" s="11">
        <v>9856.99</v>
      </c>
      <c r="D162" s="9">
        <v>89</v>
      </c>
      <c r="E162" s="76">
        <v>29.74</v>
      </c>
      <c r="F162" s="9">
        <v>9</v>
      </c>
      <c r="G162" s="9">
        <v>15.4</v>
      </c>
      <c r="H162" s="13">
        <v>0.27679999999999999</v>
      </c>
      <c r="I162" s="9" t="s">
        <v>11</v>
      </c>
      <c r="J162" s="9"/>
      <c r="K162" s="542" t="s">
        <v>45</v>
      </c>
      <c r="L162" s="543">
        <v>45793</v>
      </c>
      <c r="M162" s="562">
        <v>45793</v>
      </c>
      <c r="N162" s="544">
        <v>11324.5</v>
      </c>
      <c r="O162" s="544">
        <v>11763.1</v>
      </c>
      <c r="P162" s="545">
        <v>112</v>
      </c>
      <c r="Q162" s="546">
        <f t="shared" si="0"/>
        <v>105.02767857142858</v>
      </c>
      <c r="R162" s="547">
        <v>46158</v>
      </c>
      <c r="S162" s="563">
        <v>46158</v>
      </c>
      <c r="T162" s="549">
        <f t="shared" si="38"/>
        <v>10797.622000000001</v>
      </c>
      <c r="U162" s="564"/>
      <c r="V162" s="548">
        <f t="shared" si="2"/>
        <v>0</v>
      </c>
      <c r="W162" s="549">
        <f t="shared" si="39"/>
        <v>-10797.622000000001</v>
      </c>
      <c r="X162" s="550">
        <f t="shared" si="40"/>
        <v>123.20000000000002</v>
      </c>
      <c r="Y162" s="526">
        <f t="shared" si="41"/>
        <v>41</v>
      </c>
      <c r="Z162" s="527">
        <f t="shared" si="42"/>
        <v>-82.200000000000017</v>
      </c>
      <c r="AA162" s="464"/>
      <c r="AB162" s="464"/>
      <c r="AC162" s="464"/>
      <c r="AD162" s="464"/>
      <c r="AE162" s="464"/>
      <c r="AF162" s="464"/>
      <c r="AG162" s="464"/>
      <c r="AH162" s="464"/>
      <c r="AI162" s="464"/>
      <c r="AJ162" s="464"/>
      <c r="AK162" s="464"/>
      <c r="AL162" s="464"/>
    </row>
    <row r="163" spans="1:38" ht="15">
      <c r="A163" s="10">
        <v>46159</v>
      </c>
      <c r="B163" s="9" t="s">
        <v>45</v>
      </c>
      <c r="C163" s="11">
        <v>6262.96</v>
      </c>
      <c r="D163" s="9">
        <v>61</v>
      </c>
      <c r="E163" s="76">
        <v>26.23</v>
      </c>
      <c r="F163" s="9">
        <v>1</v>
      </c>
      <c r="G163" s="9">
        <v>11.5</v>
      </c>
      <c r="H163" s="13">
        <v>0.32279999999999998</v>
      </c>
      <c r="I163" s="9" t="s">
        <v>11</v>
      </c>
      <c r="J163" s="9"/>
      <c r="K163" s="551" t="s">
        <v>45</v>
      </c>
      <c r="L163" s="552">
        <v>45794</v>
      </c>
      <c r="M163" s="565">
        <v>45794</v>
      </c>
      <c r="N163" s="553">
        <v>9441.92</v>
      </c>
      <c r="O163" s="553">
        <v>9816.02</v>
      </c>
      <c r="P163" s="554">
        <v>95</v>
      </c>
      <c r="Q163" s="555">
        <f t="shared" si="0"/>
        <v>103.32652631578948</v>
      </c>
      <c r="R163" s="556">
        <v>46159</v>
      </c>
      <c r="S163" s="566">
        <v>46159</v>
      </c>
      <c r="T163" s="558">
        <f t="shared" si="38"/>
        <v>7754.7360000000008</v>
      </c>
      <c r="U163" s="567"/>
      <c r="V163" s="557">
        <f t="shared" si="2"/>
        <v>0</v>
      </c>
      <c r="W163" s="558">
        <f t="shared" si="39"/>
        <v>-7754.7360000000008</v>
      </c>
      <c r="X163" s="559">
        <f t="shared" si="40"/>
        <v>104.50000000000001</v>
      </c>
      <c r="Y163" s="512">
        <f t="shared" si="41"/>
        <v>93</v>
      </c>
      <c r="Z163" s="513">
        <f t="shared" si="42"/>
        <v>-11.500000000000014</v>
      </c>
      <c r="AA163" s="464"/>
      <c r="AB163" s="464"/>
      <c r="AC163" s="464"/>
      <c r="AD163" s="464"/>
      <c r="AE163" s="464"/>
      <c r="AF163" s="464"/>
      <c r="AG163" s="464"/>
      <c r="AH163" s="464"/>
      <c r="AI163" s="464"/>
      <c r="AJ163" s="464"/>
      <c r="AK163" s="464"/>
      <c r="AL163" s="464"/>
    </row>
    <row r="164" spans="1:38" ht="15">
      <c r="A164" s="10">
        <v>46160</v>
      </c>
      <c r="B164" s="9" t="s">
        <v>45</v>
      </c>
      <c r="C164" s="11">
        <v>2530.4899999999998</v>
      </c>
      <c r="D164" s="9">
        <v>24</v>
      </c>
      <c r="E164" s="76">
        <v>25.57</v>
      </c>
      <c r="F164" s="9">
        <v>0</v>
      </c>
      <c r="G164" s="9">
        <v>10.5</v>
      </c>
      <c r="H164" s="13">
        <v>0.26989999999999997</v>
      </c>
      <c r="I164" s="9" t="s">
        <v>11</v>
      </c>
      <c r="J164" s="9"/>
      <c r="K164" s="542" t="s">
        <v>45</v>
      </c>
      <c r="L164" s="543">
        <v>45795</v>
      </c>
      <c r="M164" s="562">
        <v>45795</v>
      </c>
      <c r="N164" s="544">
        <v>6688.56</v>
      </c>
      <c r="O164" s="544">
        <v>7049.76</v>
      </c>
      <c r="P164" s="545">
        <v>74</v>
      </c>
      <c r="Q164" s="546">
        <f t="shared" si="0"/>
        <v>95.267027027027027</v>
      </c>
      <c r="R164" s="547">
        <v>46160</v>
      </c>
      <c r="S164" s="563">
        <v>46160</v>
      </c>
      <c r="T164" s="549">
        <f t="shared" si="38"/>
        <v>3915.12</v>
      </c>
      <c r="U164" s="564"/>
      <c r="V164" s="548">
        <f t="shared" si="2"/>
        <v>0</v>
      </c>
      <c r="W164" s="549">
        <f t="shared" si="39"/>
        <v>-3915.12</v>
      </c>
      <c r="X164" s="550">
        <f t="shared" si="40"/>
        <v>81.400000000000006</v>
      </c>
      <c r="Y164" s="526">
        <f t="shared" si="41"/>
        <v>89</v>
      </c>
      <c r="Z164" s="527">
        <f t="shared" si="42"/>
        <v>7.5999999999999943</v>
      </c>
      <c r="AA164" s="464"/>
      <c r="AB164" s="464"/>
      <c r="AC164" s="464"/>
      <c r="AD164" s="464"/>
      <c r="AE164" s="464"/>
      <c r="AF164" s="464"/>
      <c r="AG164" s="464"/>
      <c r="AH164" s="464"/>
      <c r="AI164" s="464"/>
      <c r="AJ164" s="464"/>
      <c r="AK164" s="464"/>
      <c r="AL164" s="464"/>
    </row>
    <row r="165" spans="1:38" ht="15">
      <c r="A165" s="10">
        <v>46161</v>
      </c>
      <c r="B165" s="9" t="s">
        <v>45</v>
      </c>
      <c r="C165" s="11">
        <v>3213.43</v>
      </c>
      <c r="D165" s="9">
        <v>32</v>
      </c>
      <c r="E165" s="76">
        <v>33.880000000000003</v>
      </c>
      <c r="F165" s="9">
        <v>9</v>
      </c>
      <c r="G165" s="9">
        <v>13.5</v>
      </c>
      <c r="H165" s="13">
        <v>0.30880000000000002</v>
      </c>
      <c r="I165" s="9" t="s">
        <v>11</v>
      </c>
      <c r="J165" s="9" t="s">
        <v>1834</v>
      </c>
      <c r="K165" s="551" t="s">
        <v>45</v>
      </c>
      <c r="L165" s="552">
        <v>45796</v>
      </c>
      <c r="M165" s="565">
        <v>45796</v>
      </c>
      <c r="N165" s="553">
        <v>3507.6</v>
      </c>
      <c r="O165" s="553">
        <v>3559.2</v>
      </c>
      <c r="P165" s="554">
        <v>34</v>
      </c>
      <c r="Q165" s="555">
        <f t="shared" si="0"/>
        <v>104.68235294117646</v>
      </c>
      <c r="R165" s="556">
        <v>46161</v>
      </c>
      <c r="S165" s="566">
        <v>46161</v>
      </c>
      <c r="T165" s="558">
        <f t="shared" si="38"/>
        <v>3570.8090000000002</v>
      </c>
      <c r="U165" s="567"/>
      <c r="V165" s="557">
        <f t="shared" si="2"/>
        <v>0</v>
      </c>
      <c r="W165" s="558">
        <f t="shared" si="39"/>
        <v>-3570.8090000000002</v>
      </c>
      <c r="X165" s="559">
        <f t="shared" si="40"/>
        <v>37.400000000000006</v>
      </c>
      <c r="Y165" s="512">
        <f t="shared" si="41"/>
        <v>61</v>
      </c>
      <c r="Z165" s="513">
        <f t="shared" si="42"/>
        <v>23.599999999999994</v>
      </c>
      <c r="AA165" s="464"/>
      <c r="AB165" s="464"/>
      <c r="AC165" s="464"/>
      <c r="AD165" s="464"/>
      <c r="AE165" s="464"/>
      <c r="AF165" s="464"/>
      <c r="AG165" s="464"/>
      <c r="AH165" s="464"/>
      <c r="AI165" s="464"/>
      <c r="AJ165" s="464"/>
      <c r="AK165" s="464"/>
      <c r="AL165" s="464"/>
    </row>
    <row r="166" spans="1:38" ht="15">
      <c r="A166" s="10">
        <v>46162</v>
      </c>
      <c r="B166" s="9" t="s">
        <v>45</v>
      </c>
      <c r="C166" s="11">
        <v>2966.73</v>
      </c>
      <c r="D166" s="9">
        <v>31</v>
      </c>
      <c r="E166" s="76">
        <v>20.99</v>
      </c>
      <c r="F166" s="9">
        <v>0</v>
      </c>
      <c r="G166" s="9">
        <v>8.66</v>
      </c>
      <c r="H166" s="13">
        <v>0.29199999999999998</v>
      </c>
      <c r="I166" s="9" t="s">
        <v>11</v>
      </c>
      <c r="J166" s="9"/>
      <c r="K166" s="542" t="s">
        <v>45</v>
      </c>
      <c r="L166" s="543">
        <v>45797</v>
      </c>
      <c r="M166" s="562">
        <v>45797</v>
      </c>
      <c r="N166" s="544">
        <v>3130.09</v>
      </c>
      <c r="O166" s="544">
        <v>3246.19</v>
      </c>
      <c r="P166" s="545">
        <v>37</v>
      </c>
      <c r="Q166" s="546">
        <f t="shared" si="0"/>
        <v>87.734864864864861</v>
      </c>
      <c r="R166" s="547">
        <v>46162</v>
      </c>
      <c r="S166" s="563">
        <v>46162</v>
      </c>
      <c r="T166" s="549">
        <f t="shared" si="38"/>
        <v>2871.0440000000003</v>
      </c>
      <c r="U166" s="564"/>
      <c r="V166" s="548">
        <f t="shared" si="2"/>
        <v>0</v>
      </c>
      <c r="W166" s="549">
        <f t="shared" si="39"/>
        <v>-2871.0440000000003</v>
      </c>
      <c r="X166" s="550">
        <f t="shared" si="40"/>
        <v>40.700000000000003</v>
      </c>
      <c r="Y166" s="526">
        <f t="shared" si="41"/>
        <v>24</v>
      </c>
      <c r="Z166" s="527">
        <f t="shared" si="42"/>
        <v>-16.700000000000003</v>
      </c>
      <c r="AA166" s="464"/>
      <c r="AB166" s="464"/>
      <c r="AC166" s="464"/>
      <c r="AD166" s="464"/>
      <c r="AE166" s="464"/>
      <c r="AF166" s="464"/>
      <c r="AG166" s="464"/>
      <c r="AH166" s="464"/>
      <c r="AI166" s="464"/>
      <c r="AJ166" s="464"/>
      <c r="AK166" s="464"/>
      <c r="AL166" s="464"/>
    </row>
    <row r="167" spans="1:38" ht="15">
      <c r="A167" s="10">
        <v>46163</v>
      </c>
      <c r="B167" s="9" t="s">
        <v>45</v>
      </c>
      <c r="C167" s="11">
        <v>3311.55</v>
      </c>
      <c r="D167" s="9">
        <v>32</v>
      </c>
      <c r="E167" s="76">
        <v>26.53</v>
      </c>
      <c r="F167" s="9">
        <v>0</v>
      </c>
      <c r="G167" s="9">
        <v>9.33</v>
      </c>
      <c r="H167" s="13">
        <v>0.32969999999999999</v>
      </c>
      <c r="I167" s="9" t="s">
        <v>11</v>
      </c>
      <c r="J167" s="9"/>
      <c r="K167" s="551" t="s">
        <v>45</v>
      </c>
      <c r="L167" s="552">
        <v>45798</v>
      </c>
      <c r="M167" s="565">
        <v>45798</v>
      </c>
      <c r="N167" s="553">
        <v>2506.84</v>
      </c>
      <c r="O167" s="553">
        <v>2610.04</v>
      </c>
      <c r="P167" s="554">
        <v>33</v>
      </c>
      <c r="Q167" s="555">
        <f t="shared" si="0"/>
        <v>79.092121212121214</v>
      </c>
      <c r="R167" s="556">
        <v>46163</v>
      </c>
      <c r="S167" s="566">
        <v>46163</v>
      </c>
      <c r="T167" s="558">
        <f t="shared" si="38"/>
        <v>4617.0740000000005</v>
      </c>
      <c r="U167" s="567"/>
      <c r="V167" s="557">
        <f t="shared" si="2"/>
        <v>0</v>
      </c>
      <c r="W167" s="558">
        <f t="shared" si="39"/>
        <v>-4617.0740000000005</v>
      </c>
      <c r="X167" s="559">
        <f t="shared" si="40"/>
        <v>36.300000000000004</v>
      </c>
      <c r="Y167" s="512">
        <f t="shared" si="41"/>
        <v>32</v>
      </c>
      <c r="Z167" s="513">
        <f t="shared" si="42"/>
        <v>-4.3000000000000043</v>
      </c>
      <c r="AA167" s="464"/>
      <c r="AB167" s="464"/>
      <c r="AC167" s="464"/>
      <c r="AD167" s="464"/>
      <c r="AE167" s="464"/>
      <c r="AF167" s="464"/>
      <c r="AG167" s="464"/>
      <c r="AH167" s="464"/>
      <c r="AI167" s="464"/>
      <c r="AJ167" s="464"/>
      <c r="AK167" s="464"/>
      <c r="AL167" s="464"/>
    </row>
    <row r="168" spans="1:38" ht="15">
      <c r="A168" s="10">
        <v>46164</v>
      </c>
      <c r="B168" s="9" t="s">
        <v>45</v>
      </c>
      <c r="C168" s="11">
        <v>10590.61</v>
      </c>
      <c r="D168" s="9">
        <v>100</v>
      </c>
      <c r="E168" s="76">
        <v>34.04</v>
      </c>
      <c r="F168" s="9">
        <v>23</v>
      </c>
      <c r="G168" s="9">
        <v>15.8</v>
      </c>
      <c r="H168" s="13">
        <v>0.31209999999999999</v>
      </c>
      <c r="I168" s="9" t="s">
        <v>11</v>
      </c>
      <c r="J168" s="9"/>
      <c r="K168" s="542" t="s">
        <v>45</v>
      </c>
      <c r="L168" s="543">
        <v>45799</v>
      </c>
      <c r="M168" s="562">
        <v>45799</v>
      </c>
      <c r="N168" s="544">
        <v>4042.54</v>
      </c>
      <c r="O168" s="544">
        <v>4197.34</v>
      </c>
      <c r="P168" s="545">
        <v>46</v>
      </c>
      <c r="Q168" s="546">
        <f t="shared" si="0"/>
        <v>91.246521739130444</v>
      </c>
      <c r="R168" s="547">
        <v>46164</v>
      </c>
      <c r="S168" s="563">
        <v>46164</v>
      </c>
      <c r="T168" s="549">
        <f t="shared" si="38"/>
        <v>11731.170000000002</v>
      </c>
      <c r="U168" s="564"/>
      <c r="V168" s="548">
        <f t="shared" si="2"/>
        <v>0</v>
      </c>
      <c r="W168" s="549">
        <f t="shared" si="39"/>
        <v>-11731.170000000002</v>
      </c>
      <c r="X168" s="550">
        <f t="shared" si="40"/>
        <v>50.6</v>
      </c>
      <c r="Y168" s="526">
        <f t="shared" si="41"/>
        <v>31</v>
      </c>
      <c r="Z168" s="527">
        <f t="shared" si="42"/>
        <v>-19.600000000000001</v>
      </c>
      <c r="AA168" s="464"/>
      <c r="AB168" s="464"/>
      <c r="AC168" s="464"/>
      <c r="AD168" s="464"/>
      <c r="AE168" s="464"/>
      <c r="AF168" s="464"/>
      <c r="AG168" s="464"/>
      <c r="AH168" s="464"/>
      <c r="AI168" s="464"/>
      <c r="AJ168" s="464"/>
      <c r="AK168" s="464"/>
      <c r="AL168" s="464"/>
    </row>
    <row r="169" spans="1:38" ht="15">
      <c r="A169" s="10">
        <v>46165</v>
      </c>
      <c r="B169" s="9" t="s">
        <v>45</v>
      </c>
      <c r="C169" s="11">
        <v>10079.69</v>
      </c>
      <c r="D169" s="9">
        <v>91</v>
      </c>
      <c r="E169" s="76">
        <v>39.32</v>
      </c>
      <c r="F169" s="9">
        <v>30</v>
      </c>
      <c r="G169" s="9">
        <v>14.6</v>
      </c>
      <c r="H169" s="13">
        <v>0.30840000000000001</v>
      </c>
      <c r="I169" s="9" t="s">
        <v>11</v>
      </c>
      <c r="J169" s="9"/>
      <c r="K169" s="551" t="s">
        <v>45</v>
      </c>
      <c r="L169" s="552">
        <v>45800</v>
      </c>
      <c r="M169" s="565">
        <v>45800</v>
      </c>
      <c r="N169" s="553">
        <v>10251.9</v>
      </c>
      <c r="O169" s="553">
        <v>10664.7</v>
      </c>
      <c r="P169" s="554">
        <v>109</v>
      </c>
      <c r="Q169" s="555">
        <f t="shared" si="0"/>
        <v>97.841284403669732</v>
      </c>
      <c r="R169" s="556">
        <v>46165</v>
      </c>
      <c r="S169" s="566">
        <v>46165</v>
      </c>
      <c r="T169" s="558">
        <f t="shared" si="38"/>
        <v>10767.779</v>
      </c>
      <c r="U169" s="567"/>
      <c r="V169" s="557">
        <f t="shared" si="2"/>
        <v>0</v>
      </c>
      <c r="W169" s="558">
        <f t="shared" si="39"/>
        <v>-10767.779</v>
      </c>
      <c r="X169" s="559">
        <f t="shared" si="40"/>
        <v>119.9</v>
      </c>
      <c r="Y169" s="512">
        <f t="shared" si="41"/>
        <v>32</v>
      </c>
      <c r="Z169" s="513">
        <f t="shared" si="42"/>
        <v>-87.9</v>
      </c>
      <c r="AA169" s="464"/>
      <c r="AB169" s="464"/>
      <c r="AC169" s="464"/>
      <c r="AD169" s="464"/>
      <c r="AE169" s="464"/>
      <c r="AF169" s="464"/>
      <c r="AG169" s="464"/>
      <c r="AH169" s="464"/>
      <c r="AI169" s="464"/>
      <c r="AJ169" s="464"/>
      <c r="AK169" s="464"/>
      <c r="AL169" s="464"/>
    </row>
    <row r="170" spans="1:38" ht="15">
      <c r="A170" s="10">
        <v>46166</v>
      </c>
      <c r="B170" s="9" t="s">
        <v>45</v>
      </c>
      <c r="C170" s="11">
        <v>6761.14</v>
      </c>
      <c r="D170" s="9">
        <v>66</v>
      </c>
      <c r="E170" s="76">
        <v>32.409999999999997</v>
      </c>
      <c r="F170" s="9">
        <v>11</v>
      </c>
      <c r="G170" s="9">
        <v>13.75</v>
      </c>
      <c r="H170" s="13">
        <v>0.2994</v>
      </c>
      <c r="I170" s="9" t="s">
        <v>11</v>
      </c>
      <c r="J170" s="9"/>
      <c r="K170" s="542" t="s">
        <v>45</v>
      </c>
      <c r="L170" s="543">
        <v>45801</v>
      </c>
      <c r="M170" s="562">
        <v>45801</v>
      </c>
      <c r="N170" s="544">
        <v>9453.49</v>
      </c>
      <c r="O170" s="544">
        <v>9788.89</v>
      </c>
      <c r="P170" s="545">
        <v>99</v>
      </c>
      <c r="Q170" s="546">
        <f t="shared" si="0"/>
        <v>98.877676767676761</v>
      </c>
      <c r="R170" s="547">
        <v>46166</v>
      </c>
      <c r="S170" s="563">
        <v>46166</v>
      </c>
      <c r="T170" s="549">
        <f t="shared" si="38"/>
        <v>7612.1760000000004</v>
      </c>
      <c r="U170" s="564"/>
      <c r="V170" s="548">
        <f t="shared" si="2"/>
        <v>0</v>
      </c>
      <c r="W170" s="549">
        <f t="shared" si="39"/>
        <v>-7612.1760000000004</v>
      </c>
      <c r="X170" s="550">
        <f t="shared" si="40"/>
        <v>108.9</v>
      </c>
      <c r="Y170" s="526">
        <f t="shared" si="41"/>
        <v>100</v>
      </c>
      <c r="Z170" s="527">
        <f t="shared" si="42"/>
        <v>-8.9000000000000057</v>
      </c>
      <c r="AA170" s="464"/>
      <c r="AB170" s="464"/>
      <c r="AC170" s="464"/>
      <c r="AD170" s="464"/>
      <c r="AE170" s="464"/>
      <c r="AF170" s="464"/>
      <c r="AG170" s="464"/>
      <c r="AH170" s="464"/>
      <c r="AI170" s="464"/>
      <c r="AJ170" s="464"/>
      <c r="AK170" s="464"/>
      <c r="AL170" s="464"/>
    </row>
    <row r="171" spans="1:38" ht="15">
      <c r="A171" s="10">
        <v>46167</v>
      </c>
      <c r="B171" s="9" t="s">
        <v>45</v>
      </c>
      <c r="C171" s="11">
        <v>2028.9</v>
      </c>
      <c r="D171" s="9">
        <v>20</v>
      </c>
      <c r="E171" s="76">
        <v>27.89</v>
      </c>
      <c r="F171" s="9">
        <v>1</v>
      </c>
      <c r="G171" s="9">
        <v>7.5</v>
      </c>
      <c r="H171" s="13">
        <v>0.32290000000000002</v>
      </c>
      <c r="I171" s="9" t="s">
        <v>11</v>
      </c>
      <c r="J171" s="9"/>
      <c r="K171" s="551" t="s">
        <v>45</v>
      </c>
      <c r="L171" s="552">
        <v>45802</v>
      </c>
      <c r="M171" s="565">
        <v>45802</v>
      </c>
      <c r="N171" s="553">
        <v>6675.06</v>
      </c>
      <c r="O171" s="553">
        <v>6920.16</v>
      </c>
      <c r="P171" s="554">
        <v>68</v>
      </c>
      <c r="Q171" s="555">
        <f t="shared" si="0"/>
        <v>101.76705882352941</v>
      </c>
      <c r="R171" s="556">
        <v>46167</v>
      </c>
      <c r="S171" s="566">
        <v>46167</v>
      </c>
      <c r="T171" s="558">
        <f t="shared" si="38"/>
        <v>2939.2330000000006</v>
      </c>
      <c r="U171" s="567"/>
      <c r="V171" s="557">
        <f t="shared" si="2"/>
        <v>0</v>
      </c>
      <c r="W171" s="558">
        <f t="shared" si="39"/>
        <v>-2939.2330000000006</v>
      </c>
      <c r="X171" s="559">
        <f t="shared" si="40"/>
        <v>74.800000000000011</v>
      </c>
      <c r="Y171" s="512">
        <f t="shared" si="41"/>
        <v>91</v>
      </c>
      <c r="Z171" s="513">
        <f t="shared" si="42"/>
        <v>16.199999999999989</v>
      </c>
      <c r="AA171" s="464"/>
      <c r="AB171" s="464"/>
      <c r="AC171" s="464"/>
      <c r="AD171" s="464"/>
      <c r="AE171" s="464"/>
      <c r="AF171" s="464"/>
      <c r="AG171" s="464"/>
      <c r="AH171" s="464"/>
      <c r="AI171" s="464"/>
      <c r="AJ171" s="464"/>
      <c r="AK171" s="464"/>
      <c r="AL171" s="464"/>
    </row>
    <row r="172" spans="1:38" ht="15">
      <c r="A172" s="10">
        <v>46168</v>
      </c>
      <c r="B172" s="9" t="s">
        <v>45</v>
      </c>
      <c r="C172" s="11">
        <v>3200.7</v>
      </c>
      <c r="D172" s="9">
        <v>32</v>
      </c>
      <c r="E172" s="76">
        <v>27.04</v>
      </c>
      <c r="F172" s="9">
        <v>0</v>
      </c>
      <c r="G172" s="9">
        <v>13.5</v>
      </c>
      <c r="H172" s="13">
        <v>0.31809999999999999</v>
      </c>
      <c r="I172" s="9" t="s">
        <v>11</v>
      </c>
      <c r="J172" s="9"/>
      <c r="K172" s="542" t="s">
        <v>45</v>
      </c>
      <c r="L172" s="543">
        <v>45803</v>
      </c>
      <c r="M172" s="562">
        <v>45803</v>
      </c>
      <c r="N172" s="544">
        <v>2594.63</v>
      </c>
      <c r="O172" s="544">
        <v>2672.03</v>
      </c>
      <c r="P172" s="545">
        <v>30</v>
      </c>
      <c r="Q172" s="546">
        <f t="shared" si="0"/>
        <v>89.067666666666668</v>
      </c>
      <c r="R172" s="547">
        <v>46168</v>
      </c>
      <c r="S172" s="563">
        <v>46168</v>
      </c>
      <c r="T172" s="549">
        <f t="shared" si="38"/>
        <v>4972.308</v>
      </c>
      <c r="U172" s="564"/>
      <c r="V172" s="548">
        <f t="shared" si="2"/>
        <v>0</v>
      </c>
      <c r="W172" s="549">
        <f t="shared" si="39"/>
        <v>-4972.308</v>
      </c>
      <c r="X172" s="550">
        <f t="shared" si="40"/>
        <v>33</v>
      </c>
      <c r="Y172" s="526">
        <f t="shared" si="41"/>
        <v>66</v>
      </c>
      <c r="Z172" s="527">
        <f t="shared" si="42"/>
        <v>33</v>
      </c>
      <c r="AA172" s="464"/>
      <c r="AB172" s="464"/>
      <c r="AC172" s="464"/>
      <c r="AD172" s="464"/>
      <c r="AE172" s="464"/>
      <c r="AF172" s="464"/>
      <c r="AG172" s="464"/>
      <c r="AH172" s="464"/>
      <c r="AI172" s="464"/>
      <c r="AJ172" s="464"/>
      <c r="AK172" s="464"/>
      <c r="AL172" s="464"/>
    </row>
    <row r="173" spans="1:38" ht="15">
      <c r="A173" s="10">
        <v>46169</v>
      </c>
      <c r="B173" s="9" t="s">
        <v>45</v>
      </c>
      <c r="C173" s="11">
        <v>3554.56</v>
      </c>
      <c r="D173" s="9">
        <v>35</v>
      </c>
      <c r="E173" s="76">
        <v>22</v>
      </c>
      <c r="F173" s="9">
        <v>0</v>
      </c>
      <c r="G173" s="9">
        <v>9.33</v>
      </c>
      <c r="H173" s="13">
        <v>0.2974</v>
      </c>
      <c r="I173" s="9" t="s">
        <v>11</v>
      </c>
      <c r="J173" s="9"/>
      <c r="K173" s="551" t="s">
        <v>45</v>
      </c>
      <c r="L173" s="552">
        <v>45804</v>
      </c>
      <c r="M173" s="565">
        <v>45804</v>
      </c>
      <c r="N173" s="553">
        <v>4339.68</v>
      </c>
      <c r="O173" s="553">
        <v>4520.28</v>
      </c>
      <c r="P173" s="554">
        <v>43</v>
      </c>
      <c r="Q173" s="555">
        <f t="shared" si="0"/>
        <v>105.12279069767442</v>
      </c>
      <c r="R173" s="556">
        <v>46169</v>
      </c>
      <c r="S173" s="566">
        <v>46169</v>
      </c>
      <c r="T173" s="558">
        <f t="shared" si="38"/>
        <v>3540.1300000000006</v>
      </c>
      <c r="U173" s="567"/>
      <c r="V173" s="557">
        <f t="shared" si="2"/>
        <v>0</v>
      </c>
      <c r="W173" s="558">
        <f t="shared" si="39"/>
        <v>-3540.1300000000006</v>
      </c>
      <c r="X173" s="559">
        <f t="shared" si="40"/>
        <v>47.300000000000004</v>
      </c>
      <c r="Y173" s="512">
        <f t="shared" si="41"/>
        <v>20</v>
      </c>
      <c r="Z173" s="513">
        <f t="shared" si="42"/>
        <v>-27.300000000000004</v>
      </c>
      <c r="AA173" s="464"/>
      <c r="AB173" s="464"/>
      <c r="AC173" s="464"/>
      <c r="AD173" s="464"/>
      <c r="AE173" s="464"/>
      <c r="AF173" s="464"/>
      <c r="AG173" s="464"/>
      <c r="AH173" s="464"/>
      <c r="AI173" s="464"/>
      <c r="AJ173" s="464"/>
      <c r="AK173" s="464"/>
      <c r="AL173" s="464"/>
    </row>
    <row r="174" spans="1:38" ht="15">
      <c r="A174" s="10">
        <v>46170</v>
      </c>
      <c r="B174" s="9" t="s">
        <v>45</v>
      </c>
      <c r="C174" s="11">
        <v>3538.96</v>
      </c>
      <c r="D174" s="9">
        <v>35</v>
      </c>
      <c r="E174" s="76">
        <v>28.1</v>
      </c>
      <c r="F174" s="9">
        <v>2</v>
      </c>
      <c r="G174" s="9">
        <v>9</v>
      </c>
      <c r="H174" s="13">
        <v>0.29509999999999997</v>
      </c>
      <c r="I174" s="9" t="s">
        <v>11</v>
      </c>
      <c r="J174" s="9"/>
      <c r="K174" s="542" t="s">
        <v>45</v>
      </c>
      <c r="L174" s="543">
        <v>45805</v>
      </c>
      <c r="M174" s="562">
        <v>45805</v>
      </c>
      <c r="N174" s="544">
        <v>3089.3</v>
      </c>
      <c r="O174" s="544">
        <v>3218.3</v>
      </c>
      <c r="P174" s="545">
        <v>35</v>
      </c>
      <c r="Q174" s="546">
        <f t="shared" si="0"/>
        <v>91.951428571428579</v>
      </c>
      <c r="R174" s="547">
        <v>46170</v>
      </c>
      <c r="S174" s="563">
        <v>46170</v>
      </c>
      <c r="T174" s="549">
        <f t="shared" si="38"/>
        <v>4208.0280000000002</v>
      </c>
      <c r="U174" s="564"/>
      <c r="V174" s="548">
        <f t="shared" si="2"/>
        <v>0</v>
      </c>
      <c r="W174" s="549">
        <f t="shared" si="39"/>
        <v>-4208.0280000000002</v>
      </c>
      <c r="X174" s="550">
        <f t="shared" si="40"/>
        <v>38.5</v>
      </c>
      <c r="Y174" s="526">
        <f t="shared" si="41"/>
        <v>32</v>
      </c>
      <c r="Z174" s="527">
        <f t="shared" si="42"/>
        <v>-6.5</v>
      </c>
      <c r="AA174" s="464"/>
      <c r="AB174" s="464"/>
      <c r="AC174" s="464"/>
      <c r="AD174" s="464"/>
      <c r="AE174" s="464"/>
      <c r="AF174" s="464"/>
      <c r="AG174" s="464"/>
      <c r="AH174" s="464"/>
      <c r="AI174" s="464"/>
      <c r="AJ174" s="464"/>
      <c r="AK174" s="464"/>
      <c r="AL174" s="464"/>
    </row>
    <row r="175" spans="1:38" ht="15">
      <c r="A175" s="10">
        <v>46171</v>
      </c>
      <c r="B175" s="9" t="s">
        <v>45</v>
      </c>
      <c r="C175" s="11">
        <v>8161.42</v>
      </c>
      <c r="D175" s="9">
        <v>78</v>
      </c>
      <c r="E175" s="76">
        <v>29.34</v>
      </c>
      <c r="F175" s="9">
        <v>6</v>
      </c>
      <c r="G175" s="9">
        <v>12.2</v>
      </c>
      <c r="H175" s="13">
        <v>0.30020000000000002</v>
      </c>
      <c r="I175" s="9" t="s">
        <v>11</v>
      </c>
      <c r="J175" s="9"/>
      <c r="K175" s="551" t="s">
        <v>45</v>
      </c>
      <c r="L175" s="552">
        <v>45806</v>
      </c>
      <c r="M175" s="565">
        <v>45806</v>
      </c>
      <c r="N175" s="553">
        <v>3735.18</v>
      </c>
      <c r="O175" s="553">
        <v>3825.48</v>
      </c>
      <c r="P175" s="554">
        <v>40</v>
      </c>
      <c r="Q175" s="555">
        <f t="shared" si="0"/>
        <v>95.637</v>
      </c>
      <c r="R175" s="556">
        <v>46171</v>
      </c>
      <c r="S175" s="566">
        <v>46171</v>
      </c>
      <c r="T175" s="558">
        <f t="shared" si="38"/>
        <v>11702.735000000001</v>
      </c>
      <c r="U175" s="567"/>
      <c r="V175" s="557">
        <f t="shared" si="2"/>
        <v>0</v>
      </c>
      <c r="W175" s="558">
        <f t="shared" si="39"/>
        <v>-11702.735000000001</v>
      </c>
      <c r="X175" s="559">
        <f t="shared" si="40"/>
        <v>44</v>
      </c>
      <c r="Y175" s="512">
        <f t="shared" si="41"/>
        <v>35</v>
      </c>
      <c r="Z175" s="513">
        <f t="shared" si="42"/>
        <v>-9</v>
      </c>
      <c r="AA175" s="464"/>
      <c r="AB175" s="464"/>
      <c r="AC175" s="464"/>
      <c r="AD175" s="464"/>
      <c r="AE175" s="464"/>
      <c r="AF175" s="464"/>
      <c r="AG175" s="464"/>
      <c r="AH175" s="464"/>
      <c r="AI175" s="464"/>
      <c r="AJ175" s="464"/>
      <c r="AK175" s="464"/>
      <c r="AL175" s="464"/>
    </row>
    <row r="176" spans="1:38" ht="15">
      <c r="A176" s="10">
        <v>46172</v>
      </c>
      <c r="B176" s="9" t="s">
        <v>45</v>
      </c>
      <c r="C176" s="11">
        <v>9087.4699999999993</v>
      </c>
      <c r="D176" s="9">
        <v>86</v>
      </c>
      <c r="E176" s="76">
        <v>31.6</v>
      </c>
      <c r="F176" s="9">
        <v>6</v>
      </c>
      <c r="G176" s="9">
        <v>13.4</v>
      </c>
      <c r="H176" s="13">
        <v>0.32240000000000002</v>
      </c>
      <c r="I176" s="9" t="s">
        <v>11</v>
      </c>
      <c r="J176" s="9"/>
      <c r="K176" s="542" t="s">
        <v>45</v>
      </c>
      <c r="L176" s="543">
        <v>45807</v>
      </c>
      <c r="M176" s="562">
        <v>45807</v>
      </c>
      <c r="N176" s="544">
        <v>10264.75</v>
      </c>
      <c r="O176" s="544">
        <v>10638.85</v>
      </c>
      <c r="P176" s="545">
        <v>108</v>
      </c>
      <c r="Q176" s="546">
        <f t="shared" si="0"/>
        <v>98.50787037037037</v>
      </c>
      <c r="R176" s="547">
        <v>46172</v>
      </c>
      <c r="S176" s="563">
        <v>46172</v>
      </c>
      <c r="T176" s="549">
        <f t="shared" si="38"/>
        <v>12303.632000000001</v>
      </c>
      <c r="U176" s="564"/>
      <c r="V176" s="548">
        <f t="shared" si="2"/>
        <v>0</v>
      </c>
      <c r="W176" s="549">
        <f t="shared" si="39"/>
        <v>-12303.632000000001</v>
      </c>
      <c r="X176" s="550">
        <f t="shared" si="40"/>
        <v>118.80000000000001</v>
      </c>
      <c r="Y176" s="526">
        <f t="shared" si="41"/>
        <v>35</v>
      </c>
      <c r="Z176" s="527">
        <f t="shared" si="42"/>
        <v>-83.800000000000011</v>
      </c>
      <c r="AA176" s="464"/>
      <c r="AB176" s="464"/>
      <c r="AC176" s="464"/>
      <c r="AD176" s="464"/>
      <c r="AE176" s="464"/>
      <c r="AF176" s="464"/>
      <c r="AG176" s="464"/>
      <c r="AH176" s="464"/>
      <c r="AI176" s="464"/>
      <c r="AJ176" s="464"/>
      <c r="AK176" s="464"/>
      <c r="AL176" s="464"/>
    </row>
    <row r="177" spans="1:38" ht="15">
      <c r="A177" s="10">
        <v>46173</v>
      </c>
      <c r="B177" s="9" t="s">
        <v>45</v>
      </c>
      <c r="C177" s="11">
        <v>5027.0200000000004</v>
      </c>
      <c r="D177" s="9">
        <v>47</v>
      </c>
      <c r="E177" s="76">
        <v>30.08</v>
      </c>
      <c r="F177" s="9">
        <v>6</v>
      </c>
      <c r="G177" s="9">
        <v>9.75</v>
      </c>
      <c r="H177" s="13">
        <v>0.2571</v>
      </c>
      <c r="I177" s="9" t="s">
        <v>11</v>
      </c>
      <c r="J177" s="9"/>
      <c r="K177" s="551" t="s">
        <v>45</v>
      </c>
      <c r="L177" s="552">
        <v>45808</v>
      </c>
      <c r="M177" s="565">
        <v>45808</v>
      </c>
      <c r="N177" s="553">
        <v>10862.62</v>
      </c>
      <c r="O177" s="553">
        <v>11185.12</v>
      </c>
      <c r="P177" s="554">
        <v>109</v>
      </c>
      <c r="Q177" s="555">
        <f t="shared" si="0"/>
        <v>102.61577981651376</v>
      </c>
      <c r="R177" s="556">
        <v>46173</v>
      </c>
      <c r="S177" s="566">
        <v>46173</v>
      </c>
      <c r="T177" s="558">
        <f>O179*$AA$1</f>
        <v>6913.0490000000009</v>
      </c>
      <c r="U177" s="567"/>
      <c r="V177" s="557">
        <f t="shared" si="2"/>
        <v>0</v>
      </c>
      <c r="W177" s="558">
        <f t="shared" si="39"/>
        <v>-6913.0490000000009</v>
      </c>
      <c r="X177" s="559">
        <f t="shared" si="40"/>
        <v>119.9</v>
      </c>
      <c r="Y177" s="512">
        <f t="shared" si="41"/>
        <v>78</v>
      </c>
      <c r="Z177" s="513">
        <f t="shared" si="42"/>
        <v>-41.900000000000006</v>
      </c>
      <c r="AA177" s="464"/>
      <c r="AB177" s="464"/>
      <c r="AC177" s="464"/>
      <c r="AD177" s="464"/>
      <c r="AE177" s="464"/>
      <c r="AF177" s="464"/>
      <c r="AG177" s="464"/>
      <c r="AH177" s="464"/>
      <c r="AI177" s="464"/>
      <c r="AJ177" s="464"/>
      <c r="AK177" s="464"/>
      <c r="AL177" s="464"/>
    </row>
    <row r="178" spans="1:38" ht="15">
      <c r="A178" s="10"/>
      <c r="B178" s="9"/>
      <c r="C178" s="11"/>
      <c r="D178" s="9"/>
      <c r="E178" s="89"/>
      <c r="F178" s="9"/>
      <c r="G178" s="9"/>
      <c r="H178" s="13"/>
      <c r="I178" s="9"/>
      <c r="J178" s="9"/>
      <c r="K178" s="716" t="s">
        <v>1596</v>
      </c>
      <c r="L178" s="709"/>
      <c r="M178" s="348"/>
      <c r="N178" s="349">
        <f t="shared" ref="N178:P178" si="43">SUM(N147:N177)</f>
        <v>183487.89999999994</v>
      </c>
      <c r="O178" s="350">
        <f t="shared" si="43"/>
        <v>190621.6</v>
      </c>
      <c r="P178" s="364">
        <f t="shared" si="43"/>
        <v>1966</v>
      </c>
      <c r="Q178" s="352">
        <f t="shared" si="0"/>
        <v>96.959104781281795</v>
      </c>
      <c r="R178" s="353"/>
      <c r="S178" s="354"/>
      <c r="T178" s="365">
        <f t="shared" ref="T178:U178" si="44">SUM(T147:T177)</f>
        <v>208372.60400000002</v>
      </c>
      <c r="U178" s="561">
        <f t="shared" si="44"/>
        <v>0</v>
      </c>
      <c r="V178" s="356">
        <f t="shared" si="2"/>
        <v>0</v>
      </c>
      <c r="W178" s="350">
        <f t="shared" ref="W178:Z178" si="45">SUM(W147:W177)</f>
        <v>-208372.60400000002</v>
      </c>
      <c r="X178" s="364">
        <f t="shared" si="45"/>
        <v>2162.6000000000004</v>
      </c>
      <c r="Y178" s="364">
        <f t="shared" si="45"/>
        <v>1423</v>
      </c>
      <c r="Z178" s="364">
        <f t="shared" si="45"/>
        <v>-739.6</v>
      </c>
      <c r="AA178" s="464"/>
      <c r="AB178" s="464"/>
      <c r="AC178" s="464"/>
      <c r="AD178" s="464"/>
      <c r="AE178" s="464"/>
      <c r="AF178" s="464"/>
      <c r="AG178" s="464"/>
      <c r="AH178" s="464"/>
      <c r="AI178" s="464"/>
      <c r="AJ178" s="464"/>
      <c r="AK178" s="464"/>
      <c r="AL178" s="464"/>
    </row>
    <row r="179" spans="1:38" ht="15">
      <c r="A179" s="10">
        <v>46174</v>
      </c>
      <c r="B179" s="9" t="s">
        <v>45</v>
      </c>
      <c r="C179" s="11">
        <v>2581.16</v>
      </c>
      <c r="D179" s="9">
        <v>39</v>
      </c>
      <c r="E179" s="76">
        <v>22.35</v>
      </c>
      <c r="F179" s="9">
        <v>0</v>
      </c>
      <c r="G179" s="9">
        <v>8.5</v>
      </c>
      <c r="H179" s="13">
        <v>0.29749999999999999</v>
      </c>
      <c r="I179" s="9" t="s">
        <v>11</v>
      </c>
      <c r="J179" s="9"/>
      <c r="K179" s="551" t="s">
        <v>45</v>
      </c>
      <c r="L179" s="552">
        <v>45809</v>
      </c>
      <c r="M179" s="565">
        <v>45809</v>
      </c>
      <c r="N179" s="553">
        <v>6013.69</v>
      </c>
      <c r="O179" s="553">
        <v>6284.59</v>
      </c>
      <c r="P179" s="554">
        <v>67</v>
      </c>
      <c r="Q179" s="555">
        <f t="shared" si="0"/>
        <v>93.79985074626866</v>
      </c>
      <c r="R179" s="556">
        <v>46174</v>
      </c>
      <c r="S179" s="566">
        <v>46174</v>
      </c>
      <c r="T179" s="558">
        <f t="shared" ref="T179:T180" si="46">O180*$AA$1</f>
        <v>3123.0540000000001</v>
      </c>
      <c r="U179" s="567"/>
      <c r="V179" s="557" t="e">
        <f t="shared" si="2"/>
        <v>#DIV/0!</v>
      </c>
      <c r="W179" s="558">
        <f t="shared" ref="W179:W207" si="47">U179-T179</f>
        <v>-3123.0540000000001</v>
      </c>
      <c r="X179" s="559">
        <f t="shared" ref="X179:X207" si="48">P179*$AA$1</f>
        <v>73.7</v>
      </c>
      <c r="Y179" s="569"/>
      <c r="Z179" s="513">
        <f t="shared" ref="Z179:Z207" si="49">Y179-X179</f>
        <v>-73.7</v>
      </c>
      <c r="AA179" s="464"/>
      <c r="AB179" s="464"/>
      <c r="AC179" s="464"/>
      <c r="AD179" s="464"/>
      <c r="AE179" s="464"/>
      <c r="AF179" s="464"/>
      <c r="AG179" s="464"/>
      <c r="AH179" s="464"/>
      <c r="AI179" s="464"/>
      <c r="AJ179" s="464"/>
      <c r="AK179" s="464"/>
      <c r="AL179" s="464"/>
    </row>
    <row r="180" spans="1:38" ht="15">
      <c r="A180" s="10">
        <v>46175</v>
      </c>
      <c r="B180" s="9" t="s">
        <v>45</v>
      </c>
      <c r="C180" s="11">
        <v>3439.19</v>
      </c>
      <c r="D180" s="9">
        <v>31</v>
      </c>
      <c r="E180" s="76">
        <v>26.62</v>
      </c>
      <c r="F180" s="9">
        <v>1</v>
      </c>
      <c r="G180" s="9">
        <v>10.5</v>
      </c>
      <c r="H180" s="13">
        <v>0.31390000000000001</v>
      </c>
      <c r="I180" s="9" t="s">
        <v>11</v>
      </c>
      <c r="J180" s="9"/>
      <c r="K180" s="542" t="s">
        <v>45</v>
      </c>
      <c r="L180" s="543">
        <v>45810</v>
      </c>
      <c r="M180" s="562">
        <v>45810</v>
      </c>
      <c r="N180" s="544">
        <v>2748.84</v>
      </c>
      <c r="O180" s="544">
        <v>2839.14</v>
      </c>
      <c r="P180" s="545">
        <v>29</v>
      </c>
      <c r="Q180" s="546">
        <f t="shared" si="0"/>
        <v>97.901379310344822</v>
      </c>
      <c r="R180" s="547">
        <v>46175</v>
      </c>
      <c r="S180" s="563">
        <v>46175</v>
      </c>
      <c r="T180" s="549">
        <f t="shared" si="46"/>
        <v>4077.3700000000003</v>
      </c>
      <c r="U180" s="564"/>
      <c r="V180" s="548" t="e">
        <f t="shared" si="2"/>
        <v>#DIV/0!</v>
      </c>
      <c r="W180" s="549">
        <f t="shared" si="47"/>
        <v>-4077.3700000000003</v>
      </c>
      <c r="X180" s="550">
        <f t="shared" si="48"/>
        <v>31.900000000000002</v>
      </c>
      <c r="Y180" s="570"/>
      <c r="Z180" s="527">
        <f t="shared" si="49"/>
        <v>-31.900000000000002</v>
      </c>
      <c r="AA180" s="464"/>
      <c r="AB180" s="464"/>
      <c r="AC180" s="464"/>
      <c r="AD180" s="464"/>
      <c r="AE180" s="464"/>
      <c r="AF180" s="464"/>
      <c r="AG180" s="464"/>
      <c r="AH180" s="464"/>
      <c r="AI180" s="464"/>
      <c r="AJ180" s="464"/>
      <c r="AK180" s="464"/>
      <c r="AL180" s="464"/>
    </row>
    <row r="181" spans="1:38" ht="15">
      <c r="A181" s="10">
        <v>46176</v>
      </c>
      <c r="B181" s="9" t="s">
        <v>45</v>
      </c>
      <c r="C181" s="11">
        <v>3547.39</v>
      </c>
      <c r="D181" s="9">
        <v>35</v>
      </c>
      <c r="E181" s="76">
        <v>25.01</v>
      </c>
      <c r="F181" s="9">
        <v>1</v>
      </c>
      <c r="G181" s="9">
        <v>9.33</v>
      </c>
      <c r="H181" s="13">
        <v>0.32569999999999999</v>
      </c>
      <c r="I181" s="9" t="s">
        <v>11</v>
      </c>
      <c r="J181" s="9"/>
      <c r="K181" s="551" t="s">
        <v>45</v>
      </c>
      <c r="L181" s="552">
        <v>45811</v>
      </c>
      <c r="M181" s="565">
        <v>45811</v>
      </c>
      <c r="N181" s="553">
        <v>3564.8</v>
      </c>
      <c r="O181" s="553">
        <v>3706.7</v>
      </c>
      <c r="P181" s="554">
        <v>41</v>
      </c>
      <c r="Q181" s="555">
        <f t="shared" si="0"/>
        <v>90.407317073170731</v>
      </c>
      <c r="R181" s="556">
        <v>46176</v>
      </c>
      <c r="S181" s="566">
        <v>46176</v>
      </c>
      <c r="T181" s="558">
        <f>O188*$AA$1</f>
        <v>5904.9210000000003</v>
      </c>
      <c r="U181" s="567"/>
      <c r="V181" s="557" t="e">
        <f t="shared" si="2"/>
        <v>#DIV/0!</v>
      </c>
      <c r="W181" s="558">
        <f t="shared" si="47"/>
        <v>-5904.9210000000003</v>
      </c>
      <c r="X181" s="559">
        <f t="shared" si="48"/>
        <v>45.1</v>
      </c>
      <c r="Y181" s="569"/>
      <c r="Z181" s="513">
        <f t="shared" si="49"/>
        <v>-45.1</v>
      </c>
      <c r="AA181" s="464"/>
      <c r="AB181" s="464"/>
      <c r="AC181" s="464"/>
      <c r="AD181" s="464"/>
      <c r="AE181" s="464"/>
      <c r="AF181" s="464"/>
      <c r="AG181" s="464"/>
      <c r="AH181" s="464"/>
      <c r="AI181" s="464"/>
      <c r="AJ181" s="464"/>
      <c r="AK181" s="464"/>
      <c r="AL181" s="464"/>
    </row>
    <row r="182" spans="1:38" ht="15">
      <c r="A182" s="10">
        <v>46177</v>
      </c>
      <c r="B182" s="9" t="s">
        <v>45</v>
      </c>
      <c r="C182" s="11">
        <v>6024.14</v>
      </c>
      <c r="D182" s="9">
        <v>57</v>
      </c>
      <c r="E182" s="76">
        <v>30.67</v>
      </c>
      <c r="F182" s="9">
        <v>2</v>
      </c>
      <c r="G182" s="9">
        <v>14.33</v>
      </c>
      <c r="H182" s="13">
        <v>0.29799999999999999</v>
      </c>
      <c r="I182" s="9" t="s">
        <v>11</v>
      </c>
      <c r="J182" s="9"/>
      <c r="K182" s="542" t="s">
        <v>45</v>
      </c>
      <c r="L182" s="543">
        <v>45813</v>
      </c>
      <c r="M182" s="562">
        <v>45813</v>
      </c>
      <c r="N182" s="544">
        <v>7760.78</v>
      </c>
      <c r="O182" s="544">
        <v>7915.58</v>
      </c>
      <c r="P182" s="545">
        <v>85</v>
      </c>
      <c r="Q182" s="546">
        <f t="shared" si="0"/>
        <v>93.124470588235297</v>
      </c>
      <c r="R182" s="543">
        <v>46178</v>
      </c>
      <c r="S182" s="562">
        <v>46178</v>
      </c>
      <c r="T182" s="549">
        <f t="shared" ref="T182:T206" si="50">O183*$AA$1</f>
        <v>12994.894000000002</v>
      </c>
      <c r="U182" s="564"/>
      <c r="V182" s="548" t="e">
        <f t="shared" si="2"/>
        <v>#DIV/0!</v>
      </c>
      <c r="W182" s="549">
        <f t="shared" si="47"/>
        <v>-12994.894000000002</v>
      </c>
      <c r="X182" s="550">
        <f t="shared" si="48"/>
        <v>93.500000000000014</v>
      </c>
      <c r="Y182" s="570"/>
      <c r="Z182" s="527">
        <f t="shared" si="49"/>
        <v>-93.500000000000014</v>
      </c>
      <c r="AA182" s="464"/>
      <c r="AB182" s="464"/>
      <c r="AC182" s="464"/>
      <c r="AD182" s="464"/>
      <c r="AE182" s="464"/>
      <c r="AF182" s="464"/>
      <c r="AG182" s="464"/>
      <c r="AH182" s="464"/>
      <c r="AI182" s="464"/>
      <c r="AJ182" s="464"/>
      <c r="AK182" s="464"/>
      <c r="AL182" s="464"/>
    </row>
    <row r="183" spans="1:38" ht="15">
      <c r="A183" s="10">
        <v>46178</v>
      </c>
      <c r="B183" s="9" t="s">
        <v>45</v>
      </c>
      <c r="C183" s="11">
        <v>7829.36</v>
      </c>
      <c r="D183" s="9">
        <v>68</v>
      </c>
      <c r="E183" s="76">
        <v>27.56</v>
      </c>
      <c r="F183" s="9">
        <v>1</v>
      </c>
      <c r="G183" s="9">
        <v>10.8</v>
      </c>
      <c r="H183" s="13">
        <v>0.29570000000000002</v>
      </c>
      <c r="I183" s="9" t="s">
        <v>11</v>
      </c>
      <c r="J183" s="9"/>
      <c r="K183" s="551" t="s">
        <v>45</v>
      </c>
      <c r="L183" s="552">
        <v>45814</v>
      </c>
      <c r="M183" s="565">
        <v>45814</v>
      </c>
      <c r="N183" s="553">
        <v>11336.24</v>
      </c>
      <c r="O183" s="553">
        <v>11813.54</v>
      </c>
      <c r="P183" s="554">
        <v>120</v>
      </c>
      <c r="Q183" s="555">
        <f t="shared" si="0"/>
        <v>98.44616666666667</v>
      </c>
      <c r="R183" s="571">
        <v>46179</v>
      </c>
      <c r="S183" s="562">
        <v>46179</v>
      </c>
      <c r="T183" s="558">
        <f t="shared" si="50"/>
        <v>9044.6840000000011</v>
      </c>
      <c r="U183" s="567"/>
      <c r="V183" s="557" t="e">
        <f t="shared" si="2"/>
        <v>#DIV/0!</v>
      </c>
      <c r="W183" s="558">
        <f t="shared" si="47"/>
        <v>-9044.6840000000011</v>
      </c>
      <c r="X183" s="559">
        <f t="shared" si="48"/>
        <v>132</v>
      </c>
      <c r="Y183" s="569"/>
      <c r="Z183" s="513">
        <f t="shared" si="49"/>
        <v>-132</v>
      </c>
      <c r="AA183" s="464"/>
      <c r="AB183" s="464"/>
      <c r="AC183" s="464"/>
      <c r="AD183" s="464"/>
      <c r="AE183" s="464"/>
      <c r="AF183" s="464"/>
      <c r="AG183" s="464"/>
      <c r="AH183" s="464"/>
      <c r="AI183" s="464"/>
      <c r="AJ183" s="464"/>
      <c r="AK183" s="464"/>
      <c r="AL183" s="464"/>
    </row>
    <row r="184" spans="1:38" ht="15">
      <c r="A184" s="10">
        <v>46179</v>
      </c>
      <c r="B184" s="9" t="s">
        <v>45</v>
      </c>
      <c r="C184" s="11">
        <v>7256.85</v>
      </c>
      <c r="D184" s="9">
        <v>66</v>
      </c>
      <c r="E184" s="76">
        <v>25.58</v>
      </c>
      <c r="F184" s="9">
        <v>1</v>
      </c>
      <c r="G184" s="9">
        <v>11</v>
      </c>
      <c r="H184" s="13">
        <v>0.29170000000000001</v>
      </c>
      <c r="I184" s="9" t="s">
        <v>11</v>
      </c>
      <c r="J184" s="9"/>
      <c r="K184" s="542" t="s">
        <v>45</v>
      </c>
      <c r="L184" s="543">
        <v>45815</v>
      </c>
      <c r="M184" s="562">
        <v>45815</v>
      </c>
      <c r="N184" s="544">
        <v>7938.64</v>
      </c>
      <c r="O184" s="544">
        <v>8222.44</v>
      </c>
      <c r="P184" s="545">
        <v>86</v>
      </c>
      <c r="Q184" s="546">
        <f t="shared" si="0"/>
        <v>95.60976744186047</v>
      </c>
      <c r="R184" s="571">
        <v>46180</v>
      </c>
      <c r="S184" s="562">
        <v>46180</v>
      </c>
      <c r="T184" s="549">
        <f t="shared" si="50"/>
        <v>8638.3660000000018</v>
      </c>
      <c r="U184" s="564"/>
      <c r="V184" s="548" t="e">
        <f t="shared" si="2"/>
        <v>#DIV/0!</v>
      </c>
      <c r="W184" s="549">
        <f t="shared" si="47"/>
        <v>-8638.3660000000018</v>
      </c>
      <c r="X184" s="550">
        <f t="shared" si="48"/>
        <v>94.600000000000009</v>
      </c>
      <c r="Y184" s="570"/>
      <c r="Z184" s="527">
        <f t="shared" si="49"/>
        <v>-94.600000000000009</v>
      </c>
      <c r="AA184" s="464"/>
      <c r="AB184" s="464"/>
      <c r="AC184" s="464"/>
      <c r="AD184" s="464"/>
      <c r="AE184" s="464"/>
      <c r="AF184" s="464"/>
      <c r="AG184" s="464"/>
      <c r="AH184" s="464"/>
      <c r="AI184" s="464"/>
      <c r="AJ184" s="464"/>
      <c r="AK184" s="464"/>
      <c r="AL184" s="464"/>
    </row>
    <row r="185" spans="1:38" ht="15">
      <c r="A185" s="10">
        <v>46180</v>
      </c>
      <c r="B185" s="9" t="s">
        <v>45</v>
      </c>
      <c r="C185" s="11">
        <v>6645.87</v>
      </c>
      <c r="D185" s="9">
        <v>59</v>
      </c>
      <c r="E185" s="76">
        <v>23.44</v>
      </c>
      <c r="F185" s="9">
        <v>0</v>
      </c>
      <c r="G185" s="9">
        <v>11.75</v>
      </c>
      <c r="H185" s="13">
        <v>0.29310000000000003</v>
      </c>
      <c r="I185" s="9" t="s">
        <v>11</v>
      </c>
      <c r="J185" s="9"/>
      <c r="K185" s="551" t="s">
        <v>45</v>
      </c>
      <c r="L185" s="552">
        <v>45816</v>
      </c>
      <c r="M185" s="565">
        <v>45816</v>
      </c>
      <c r="N185" s="553">
        <v>7556.36</v>
      </c>
      <c r="O185" s="553">
        <v>7853.06</v>
      </c>
      <c r="P185" s="554">
        <v>78</v>
      </c>
      <c r="Q185" s="555">
        <f t="shared" si="0"/>
        <v>100.68025641025642</v>
      </c>
      <c r="R185" s="571">
        <v>46181</v>
      </c>
      <c r="S185" s="562">
        <v>46181</v>
      </c>
      <c r="T185" s="558">
        <f t="shared" si="50"/>
        <v>4159.9580000000005</v>
      </c>
      <c r="U185" s="567"/>
      <c r="V185" s="557" t="e">
        <f t="shared" si="2"/>
        <v>#DIV/0!</v>
      </c>
      <c r="W185" s="558">
        <f t="shared" si="47"/>
        <v>-4159.9580000000005</v>
      </c>
      <c r="X185" s="559">
        <f t="shared" si="48"/>
        <v>85.800000000000011</v>
      </c>
      <c r="Y185" s="569"/>
      <c r="Z185" s="513">
        <f t="shared" si="49"/>
        <v>-85.800000000000011</v>
      </c>
      <c r="AA185" s="464"/>
      <c r="AB185" s="464"/>
      <c r="AC185" s="464"/>
      <c r="AD185" s="464"/>
      <c r="AE185" s="464"/>
      <c r="AF185" s="464"/>
      <c r="AG185" s="464"/>
      <c r="AH185" s="464"/>
      <c r="AI185" s="464"/>
      <c r="AJ185" s="464"/>
      <c r="AK185" s="464"/>
      <c r="AL185" s="464"/>
    </row>
    <row r="186" spans="1:38" ht="15">
      <c r="A186" s="10">
        <v>46181</v>
      </c>
      <c r="B186" s="9" t="s">
        <v>45</v>
      </c>
      <c r="C186" s="11">
        <v>1759.18</v>
      </c>
      <c r="D186" s="9">
        <v>17</v>
      </c>
      <c r="E186" s="76">
        <v>19.2</v>
      </c>
      <c r="F186" s="9">
        <v>0</v>
      </c>
      <c r="G186" s="9">
        <v>7</v>
      </c>
      <c r="H186" s="13">
        <v>0.31219999999999998</v>
      </c>
      <c r="I186" s="9" t="s">
        <v>11</v>
      </c>
      <c r="J186" s="9"/>
      <c r="K186" s="542" t="s">
        <v>45</v>
      </c>
      <c r="L186" s="543">
        <v>45817</v>
      </c>
      <c r="M186" s="562">
        <v>45817</v>
      </c>
      <c r="N186" s="544">
        <v>3730.18</v>
      </c>
      <c r="O186" s="544">
        <v>3781.78</v>
      </c>
      <c r="P186" s="545">
        <v>43</v>
      </c>
      <c r="Q186" s="546">
        <f t="shared" si="0"/>
        <v>87.948372093023266</v>
      </c>
      <c r="R186" s="571">
        <v>46182</v>
      </c>
      <c r="S186" s="562">
        <v>46182</v>
      </c>
      <c r="T186" s="549">
        <f t="shared" si="50"/>
        <v>3709.9480000000003</v>
      </c>
      <c r="U186" s="564"/>
      <c r="V186" s="548" t="e">
        <f t="shared" si="2"/>
        <v>#DIV/0!</v>
      </c>
      <c r="W186" s="549">
        <f t="shared" si="47"/>
        <v>-3709.9480000000003</v>
      </c>
      <c r="X186" s="550">
        <f t="shared" si="48"/>
        <v>47.300000000000004</v>
      </c>
      <c r="Y186" s="570"/>
      <c r="Z186" s="527">
        <f t="shared" si="49"/>
        <v>-47.300000000000004</v>
      </c>
      <c r="AA186" s="464"/>
      <c r="AB186" s="464"/>
      <c r="AC186" s="464"/>
      <c r="AD186" s="464"/>
      <c r="AE186" s="464"/>
      <c r="AF186" s="464"/>
      <c r="AG186" s="464"/>
      <c r="AH186" s="464"/>
      <c r="AI186" s="464"/>
      <c r="AJ186" s="464"/>
      <c r="AK186" s="464"/>
      <c r="AL186" s="464"/>
    </row>
    <row r="187" spans="1:38" ht="15">
      <c r="A187" s="10">
        <v>46182</v>
      </c>
      <c r="B187" s="9" t="s">
        <v>45</v>
      </c>
      <c r="C187" s="11">
        <v>2627.6</v>
      </c>
      <c r="D187" s="9">
        <v>25</v>
      </c>
      <c r="E187" s="76">
        <v>30.16</v>
      </c>
      <c r="F187" s="9">
        <v>2</v>
      </c>
      <c r="G187" s="9">
        <v>9</v>
      </c>
      <c r="H187" s="13">
        <v>0.30020000000000002</v>
      </c>
      <c r="I187" s="9" t="s">
        <v>11</v>
      </c>
      <c r="J187" s="9"/>
      <c r="K187" s="551" t="s">
        <v>45</v>
      </c>
      <c r="L187" s="552">
        <v>45818</v>
      </c>
      <c r="M187" s="565">
        <v>45818</v>
      </c>
      <c r="N187" s="553">
        <v>3243.68</v>
      </c>
      <c r="O187" s="553">
        <v>3372.68</v>
      </c>
      <c r="P187" s="554">
        <v>39</v>
      </c>
      <c r="Q187" s="555">
        <f t="shared" si="0"/>
        <v>86.478974358974355</v>
      </c>
      <c r="R187" s="571">
        <v>46183</v>
      </c>
      <c r="S187" s="562">
        <v>46183</v>
      </c>
      <c r="T187" s="558">
        <f t="shared" si="50"/>
        <v>5904.9210000000003</v>
      </c>
      <c r="U187" s="567"/>
      <c r="V187" s="557" t="e">
        <f t="shared" si="2"/>
        <v>#DIV/0!</v>
      </c>
      <c r="W187" s="558">
        <f t="shared" si="47"/>
        <v>-5904.9210000000003</v>
      </c>
      <c r="X187" s="559">
        <f t="shared" si="48"/>
        <v>42.900000000000006</v>
      </c>
      <c r="Y187" s="569"/>
      <c r="Z187" s="513">
        <f t="shared" si="49"/>
        <v>-42.900000000000006</v>
      </c>
      <c r="AA187" s="464"/>
      <c r="AB187" s="464"/>
      <c r="AC187" s="464"/>
      <c r="AD187" s="464"/>
      <c r="AE187" s="464"/>
      <c r="AF187" s="464"/>
      <c r="AG187" s="464"/>
      <c r="AH187" s="464"/>
      <c r="AI187" s="464"/>
      <c r="AJ187" s="464"/>
      <c r="AK187" s="464"/>
      <c r="AL187" s="464"/>
    </row>
    <row r="188" spans="1:38" ht="15">
      <c r="A188" s="10">
        <v>46183</v>
      </c>
      <c r="B188" s="9" t="s">
        <v>45</v>
      </c>
      <c r="C188" s="11">
        <v>3454.5</v>
      </c>
      <c r="D188" s="9">
        <v>31</v>
      </c>
      <c r="E188" s="76">
        <v>27.13</v>
      </c>
      <c r="F188" s="9">
        <v>1</v>
      </c>
      <c r="G188" s="9">
        <v>8.66</v>
      </c>
      <c r="H188" s="13">
        <v>0.39179999999999998</v>
      </c>
      <c r="I188" s="9" t="s">
        <v>11</v>
      </c>
      <c r="J188" s="9"/>
      <c r="K188" s="542" t="s">
        <v>45</v>
      </c>
      <c r="L188" s="543">
        <v>45819</v>
      </c>
      <c r="M188" s="562">
        <v>45819</v>
      </c>
      <c r="N188" s="544">
        <v>5161.71</v>
      </c>
      <c r="O188" s="544">
        <v>5368.11</v>
      </c>
      <c r="P188" s="545">
        <v>59</v>
      </c>
      <c r="Q188" s="546">
        <f t="shared" si="0"/>
        <v>90.984915254237279</v>
      </c>
      <c r="R188" s="571">
        <v>46184</v>
      </c>
      <c r="S188" s="562">
        <v>46184</v>
      </c>
      <c r="T188" s="549">
        <f t="shared" si="50"/>
        <v>8610.6680000000015</v>
      </c>
      <c r="U188" s="564"/>
      <c r="V188" s="548" t="e">
        <f t="shared" si="2"/>
        <v>#DIV/0!</v>
      </c>
      <c r="W188" s="549">
        <f t="shared" si="47"/>
        <v>-8610.6680000000015</v>
      </c>
      <c r="X188" s="550">
        <f t="shared" si="48"/>
        <v>64.900000000000006</v>
      </c>
      <c r="Y188" s="570"/>
      <c r="Z188" s="527">
        <f t="shared" si="49"/>
        <v>-64.900000000000006</v>
      </c>
      <c r="AA188" s="464"/>
      <c r="AB188" s="464"/>
      <c r="AC188" s="464"/>
      <c r="AD188" s="464"/>
      <c r="AE188" s="464"/>
      <c r="AF188" s="464"/>
      <c r="AG188" s="464"/>
      <c r="AH188" s="464"/>
      <c r="AI188" s="464"/>
      <c r="AJ188" s="464"/>
      <c r="AK188" s="464"/>
      <c r="AL188" s="464"/>
    </row>
    <row r="189" spans="1:38" ht="15">
      <c r="A189" s="10">
        <v>46184</v>
      </c>
      <c r="B189" s="9" t="s">
        <v>45</v>
      </c>
      <c r="C189" s="11">
        <v>2780.85</v>
      </c>
      <c r="D189" s="9">
        <v>25</v>
      </c>
      <c r="E189" s="76">
        <v>26.63</v>
      </c>
      <c r="F189" s="9">
        <v>0</v>
      </c>
      <c r="G189" s="9">
        <v>10.5</v>
      </c>
      <c r="H189" s="13">
        <v>0.31109999999999999</v>
      </c>
      <c r="I189" s="9" t="s">
        <v>11</v>
      </c>
      <c r="J189" s="9"/>
      <c r="K189" s="551" t="s">
        <v>45</v>
      </c>
      <c r="L189" s="552">
        <v>45820</v>
      </c>
      <c r="M189" s="565">
        <v>45820</v>
      </c>
      <c r="N189" s="553">
        <v>7634.38</v>
      </c>
      <c r="O189" s="553">
        <v>7827.88</v>
      </c>
      <c r="P189" s="554">
        <v>79</v>
      </c>
      <c r="Q189" s="555">
        <f t="shared" si="0"/>
        <v>99.087088607594936</v>
      </c>
      <c r="R189" s="571">
        <v>46185</v>
      </c>
      <c r="S189" s="562">
        <v>46185</v>
      </c>
      <c r="T189" s="558">
        <f t="shared" si="50"/>
        <v>11791.032000000001</v>
      </c>
      <c r="U189" s="567"/>
      <c r="V189" s="557" t="e">
        <f t="shared" si="2"/>
        <v>#DIV/0!</v>
      </c>
      <c r="W189" s="558">
        <f t="shared" si="47"/>
        <v>-11791.032000000001</v>
      </c>
      <c r="X189" s="559">
        <f t="shared" si="48"/>
        <v>86.9</v>
      </c>
      <c r="Y189" s="569"/>
      <c r="Z189" s="513">
        <f t="shared" si="49"/>
        <v>-86.9</v>
      </c>
      <c r="AA189" s="464"/>
      <c r="AB189" s="464"/>
      <c r="AC189" s="464"/>
      <c r="AD189" s="464"/>
      <c r="AE189" s="464"/>
      <c r="AF189" s="464"/>
      <c r="AG189" s="464"/>
      <c r="AH189" s="464"/>
      <c r="AI189" s="464"/>
      <c r="AJ189" s="464"/>
      <c r="AK189" s="464"/>
      <c r="AL189" s="464"/>
    </row>
    <row r="190" spans="1:38" ht="15">
      <c r="A190" s="10">
        <v>46185</v>
      </c>
      <c r="B190" s="9" t="s">
        <v>45</v>
      </c>
      <c r="C190" s="11">
        <v>9673.7199999999993</v>
      </c>
      <c r="D190" s="9">
        <v>95</v>
      </c>
      <c r="E190" s="76">
        <v>73</v>
      </c>
      <c r="F190" s="9">
        <v>34</v>
      </c>
      <c r="G190" s="9">
        <v>20</v>
      </c>
      <c r="H190" s="13">
        <v>0.30769999999999997</v>
      </c>
      <c r="I190" s="9" t="s">
        <v>11</v>
      </c>
      <c r="J190" s="9"/>
      <c r="K190" s="542" t="s">
        <v>45</v>
      </c>
      <c r="L190" s="543">
        <v>45821</v>
      </c>
      <c r="M190" s="562">
        <v>45821</v>
      </c>
      <c r="N190" s="544">
        <v>10474.02</v>
      </c>
      <c r="O190" s="544">
        <v>10719.12</v>
      </c>
      <c r="P190" s="545">
        <v>108</v>
      </c>
      <c r="Q190" s="546">
        <f t="shared" si="0"/>
        <v>99.251111111111115</v>
      </c>
      <c r="R190" s="571">
        <v>46186</v>
      </c>
      <c r="S190" s="562">
        <v>46186</v>
      </c>
      <c r="T190" s="549">
        <f t="shared" si="50"/>
        <v>9689.5810000000001</v>
      </c>
      <c r="U190" s="564"/>
      <c r="V190" s="548" t="e">
        <f t="shared" si="2"/>
        <v>#DIV/0!</v>
      </c>
      <c r="W190" s="549">
        <f t="shared" si="47"/>
        <v>-9689.5810000000001</v>
      </c>
      <c r="X190" s="550">
        <f t="shared" si="48"/>
        <v>118.80000000000001</v>
      </c>
      <c r="Y190" s="570"/>
      <c r="Z190" s="527">
        <f t="shared" si="49"/>
        <v>-118.80000000000001</v>
      </c>
      <c r="AA190" s="464"/>
      <c r="AB190" s="464"/>
      <c r="AC190" s="464"/>
      <c r="AD190" s="464"/>
      <c r="AE190" s="464"/>
      <c r="AF190" s="464"/>
      <c r="AG190" s="464"/>
      <c r="AH190" s="464"/>
      <c r="AI190" s="464"/>
      <c r="AJ190" s="464"/>
      <c r="AK190" s="464"/>
      <c r="AL190" s="464"/>
    </row>
    <row r="191" spans="1:38" ht="15">
      <c r="A191" s="10">
        <v>46186</v>
      </c>
      <c r="B191" s="9" t="s">
        <v>45</v>
      </c>
      <c r="C191" s="11">
        <v>6523.11</v>
      </c>
      <c r="D191" s="9">
        <v>54</v>
      </c>
      <c r="E191" s="76">
        <v>51.58</v>
      </c>
      <c r="F191" s="9">
        <v>35</v>
      </c>
      <c r="G191" s="9">
        <v>16.66</v>
      </c>
      <c r="H191" s="13">
        <v>0.33610000000000001</v>
      </c>
      <c r="I191" s="9" t="s">
        <v>11</v>
      </c>
      <c r="J191" s="9"/>
      <c r="K191" s="551" t="s">
        <v>45</v>
      </c>
      <c r="L191" s="552">
        <v>45822</v>
      </c>
      <c r="M191" s="565">
        <v>45822</v>
      </c>
      <c r="N191" s="553">
        <v>8434.61</v>
      </c>
      <c r="O191" s="553">
        <v>8808.7099999999991</v>
      </c>
      <c r="P191" s="554">
        <v>90</v>
      </c>
      <c r="Q191" s="555">
        <f t="shared" si="0"/>
        <v>97.874555555555546</v>
      </c>
      <c r="R191" s="571">
        <v>46187</v>
      </c>
      <c r="S191" s="562">
        <v>46187</v>
      </c>
      <c r="T191" s="558">
        <f t="shared" si="50"/>
        <v>7572.3560000000007</v>
      </c>
      <c r="U191" s="567"/>
      <c r="V191" s="557" t="e">
        <f t="shared" si="2"/>
        <v>#DIV/0!</v>
      </c>
      <c r="W191" s="558">
        <f t="shared" si="47"/>
        <v>-7572.3560000000007</v>
      </c>
      <c r="X191" s="559">
        <f t="shared" si="48"/>
        <v>99.000000000000014</v>
      </c>
      <c r="Y191" s="569"/>
      <c r="Z191" s="513">
        <f t="shared" si="49"/>
        <v>-99.000000000000014</v>
      </c>
      <c r="AA191" s="464"/>
      <c r="AB191" s="464"/>
      <c r="AC191" s="464"/>
      <c r="AD191" s="464"/>
      <c r="AE191" s="464"/>
      <c r="AF191" s="464"/>
      <c r="AG191" s="464"/>
      <c r="AH191" s="464"/>
      <c r="AI191" s="464"/>
      <c r="AJ191" s="464"/>
      <c r="AK191" s="464"/>
      <c r="AL191" s="464"/>
    </row>
    <row r="192" spans="1:38" ht="15">
      <c r="A192" s="10">
        <v>46187</v>
      </c>
      <c r="B192" s="9" t="s">
        <v>45</v>
      </c>
      <c r="C192" s="11">
        <v>5356.6</v>
      </c>
      <c r="D192" s="9">
        <v>47</v>
      </c>
      <c r="E192" s="76">
        <v>27.59</v>
      </c>
      <c r="F192" s="9">
        <v>3</v>
      </c>
      <c r="G192" s="9">
        <v>10</v>
      </c>
      <c r="H192" s="13">
        <v>0.29820000000000002</v>
      </c>
      <c r="I192" s="9" t="s">
        <v>11</v>
      </c>
      <c r="J192" s="9"/>
      <c r="K192" s="542" t="s">
        <v>45</v>
      </c>
      <c r="L192" s="543">
        <v>45823</v>
      </c>
      <c r="M192" s="562">
        <v>45823</v>
      </c>
      <c r="N192" s="544">
        <v>6651.76</v>
      </c>
      <c r="O192" s="544">
        <v>6883.96</v>
      </c>
      <c r="P192" s="545">
        <v>70</v>
      </c>
      <c r="Q192" s="546">
        <f t="shared" si="0"/>
        <v>98.342285714285708</v>
      </c>
      <c r="R192" s="571">
        <v>46188</v>
      </c>
      <c r="S192" s="562">
        <v>46188</v>
      </c>
      <c r="T192" s="549">
        <f t="shared" si="50"/>
        <v>3386.9660000000003</v>
      </c>
      <c r="U192" s="564"/>
      <c r="V192" s="548" t="e">
        <f t="shared" si="2"/>
        <v>#DIV/0!</v>
      </c>
      <c r="W192" s="549">
        <f t="shared" si="47"/>
        <v>-3386.9660000000003</v>
      </c>
      <c r="X192" s="550">
        <f t="shared" si="48"/>
        <v>77</v>
      </c>
      <c r="Y192" s="570"/>
      <c r="Z192" s="527">
        <f t="shared" si="49"/>
        <v>-77</v>
      </c>
      <c r="AA192" s="464"/>
      <c r="AB192" s="464"/>
      <c r="AC192" s="464"/>
      <c r="AD192" s="464"/>
      <c r="AE192" s="464"/>
      <c r="AF192" s="464"/>
      <c r="AG192" s="464"/>
      <c r="AH192" s="464"/>
      <c r="AI192" s="464"/>
      <c r="AJ192" s="464"/>
      <c r="AK192" s="464"/>
      <c r="AL192" s="464"/>
    </row>
    <row r="193" spans="1:38" ht="15">
      <c r="A193" s="10">
        <v>46188</v>
      </c>
      <c r="B193" s="9" t="s">
        <v>45</v>
      </c>
      <c r="C193" s="11">
        <v>2256.6999999999998</v>
      </c>
      <c r="D193" s="9">
        <v>23</v>
      </c>
      <c r="E193" s="76">
        <v>28.19</v>
      </c>
      <c r="F193" s="9">
        <v>3</v>
      </c>
      <c r="G193" s="9">
        <v>11.5</v>
      </c>
      <c r="H193" s="13">
        <v>0.3301</v>
      </c>
      <c r="I193" s="9" t="s">
        <v>11</v>
      </c>
      <c r="J193" s="9"/>
      <c r="K193" s="551" t="s">
        <v>45</v>
      </c>
      <c r="L193" s="552">
        <v>45824</v>
      </c>
      <c r="M193" s="565">
        <v>45824</v>
      </c>
      <c r="N193" s="553">
        <v>2924.26</v>
      </c>
      <c r="O193" s="553">
        <v>3079.06</v>
      </c>
      <c r="P193" s="554">
        <v>32</v>
      </c>
      <c r="Q193" s="555">
        <f t="shared" si="0"/>
        <v>96.220624999999998</v>
      </c>
      <c r="R193" s="571">
        <v>46189</v>
      </c>
      <c r="S193" s="562">
        <v>46189</v>
      </c>
      <c r="T193" s="558">
        <f t="shared" si="50"/>
        <v>4117.2560000000003</v>
      </c>
      <c r="U193" s="567"/>
      <c r="V193" s="557" t="e">
        <f t="shared" si="2"/>
        <v>#DIV/0!</v>
      </c>
      <c r="W193" s="558">
        <f t="shared" si="47"/>
        <v>-4117.2560000000003</v>
      </c>
      <c r="X193" s="559">
        <f t="shared" si="48"/>
        <v>35.200000000000003</v>
      </c>
      <c r="Y193" s="569"/>
      <c r="Z193" s="513">
        <f t="shared" si="49"/>
        <v>-35.200000000000003</v>
      </c>
      <c r="AA193" s="464"/>
      <c r="AB193" s="464"/>
      <c r="AC193" s="464"/>
      <c r="AD193" s="464"/>
      <c r="AE193" s="464"/>
      <c r="AF193" s="464"/>
      <c r="AG193" s="464"/>
      <c r="AH193" s="464"/>
      <c r="AI193" s="464"/>
      <c r="AJ193" s="464"/>
      <c r="AK193" s="464"/>
      <c r="AL193" s="464"/>
    </row>
    <row r="194" spans="1:38" ht="15">
      <c r="A194" s="10">
        <v>46189</v>
      </c>
      <c r="B194" s="9" t="s">
        <v>45</v>
      </c>
      <c r="C194" s="11">
        <v>3436.45</v>
      </c>
      <c r="D194" s="9">
        <v>32</v>
      </c>
      <c r="E194" s="76">
        <v>35.71</v>
      </c>
      <c r="F194" s="9">
        <v>10</v>
      </c>
      <c r="G194" s="9">
        <v>11.5</v>
      </c>
      <c r="H194" s="13">
        <v>0.36009999999999998</v>
      </c>
      <c r="I194" s="9" t="s">
        <v>11</v>
      </c>
      <c r="J194" s="9"/>
      <c r="K194" s="542" t="s">
        <v>45</v>
      </c>
      <c r="L194" s="543">
        <v>45825</v>
      </c>
      <c r="M194" s="562">
        <v>45825</v>
      </c>
      <c r="N194" s="544">
        <v>3613.96</v>
      </c>
      <c r="O194" s="544">
        <v>3742.96</v>
      </c>
      <c r="P194" s="545">
        <v>38</v>
      </c>
      <c r="Q194" s="546">
        <f t="shared" si="0"/>
        <v>98.498947368421057</v>
      </c>
      <c r="R194" s="571">
        <v>46190</v>
      </c>
      <c r="S194" s="562">
        <v>46190</v>
      </c>
      <c r="T194" s="549">
        <f t="shared" si="50"/>
        <v>7200.2150000000001</v>
      </c>
      <c r="U194" s="564"/>
      <c r="V194" s="548" t="e">
        <f t="shared" si="2"/>
        <v>#DIV/0!</v>
      </c>
      <c r="W194" s="549">
        <f t="shared" si="47"/>
        <v>-7200.2150000000001</v>
      </c>
      <c r="X194" s="550">
        <f t="shared" si="48"/>
        <v>41.800000000000004</v>
      </c>
      <c r="Y194" s="570"/>
      <c r="Z194" s="527">
        <f t="shared" si="49"/>
        <v>-41.800000000000004</v>
      </c>
      <c r="AA194" s="464"/>
      <c r="AB194" s="464"/>
      <c r="AC194" s="464"/>
      <c r="AD194" s="464"/>
      <c r="AE194" s="464"/>
      <c r="AF194" s="464"/>
      <c r="AG194" s="464"/>
      <c r="AH194" s="464"/>
      <c r="AI194" s="464"/>
      <c r="AJ194" s="464"/>
      <c r="AK194" s="464"/>
      <c r="AL194" s="464"/>
    </row>
    <row r="195" spans="1:38" ht="15">
      <c r="A195" s="10">
        <v>46190</v>
      </c>
      <c r="B195" s="9" t="s">
        <v>45</v>
      </c>
      <c r="C195" s="11">
        <v>3532.49</v>
      </c>
      <c r="D195" s="9">
        <v>29</v>
      </c>
      <c r="E195" s="76">
        <v>24.98</v>
      </c>
      <c r="F195" s="9">
        <v>0</v>
      </c>
      <c r="G195" s="9">
        <v>9.66</v>
      </c>
      <c r="H195" s="13">
        <v>0.31590000000000001</v>
      </c>
      <c r="I195" s="9" t="s">
        <v>11</v>
      </c>
      <c r="J195" s="9"/>
      <c r="K195" s="551" t="s">
        <v>45</v>
      </c>
      <c r="L195" s="552">
        <v>45826</v>
      </c>
      <c r="M195" s="565">
        <v>45826</v>
      </c>
      <c r="N195" s="553">
        <v>6261.85</v>
      </c>
      <c r="O195" s="553">
        <v>6545.65</v>
      </c>
      <c r="P195" s="554">
        <v>70</v>
      </c>
      <c r="Q195" s="555">
        <f t="shared" si="0"/>
        <v>93.50928571428571</v>
      </c>
      <c r="R195" s="571">
        <v>46191</v>
      </c>
      <c r="S195" s="562">
        <v>46191</v>
      </c>
      <c r="T195" s="558">
        <f t="shared" si="50"/>
        <v>7437.2760000000007</v>
      </c>
      <c r="U195" s="567"/>
      <c r="V195" s="557" t="e">
        <f t="shared" si="2"/>
        <v>#DIV/0!</v>
      </c>
      <c r="W195" s="558">
        <f t="shared" si="47"/>
        <v>-7437.2760000000007</v>
      </c>
      <c r="X195" s="559">
        <f t="shared" si="48"/>
        <v>77</v>
      </c>
      <c r="Y195" s="569"/>
      <c r="Z195" s="513">
        <f t="shared" si="49"/>
        <v>-77</v>
      </c>
      <c r="AA195" s="464"/>
      <c r="AB195" s="464"/>
      <c r="AC195" s="464"/>
      <c r="AD195" s="464"/>
      <c r="AE195" s="464"/>
      <c r="AF195" s="464"/>
      <c r="AG195" s="464"/>
      <c r="AH195" s="464"/>
      <c r="AI195" s="464"/>
      <c r="AJ195" s="464"/>
      <c r="AK195" s="464"/>
      <c r="AL195" s="464"/>
    </row>
    <row r="196" spans="1:38" ht="15">
      <c r="A196" s="10">
        <v>46191</v>
      </c>
      <c r="B196" s="9" t="s">
        <v>45</v>
      </c>
      <c r="C196" s="11">
        <v>3994.5</v>
      </c>
      <c r="D196" s="9">
        <v>43</v>
      </c>
      <c r="E196" s="76">
        <v>31.62</v>
      </c>
      <c r="F196" s="9">
        <v>7</v>
      </c>
      <c r="G196" s="9">
        <v>11.33</v>
      </c>
      <c r="H196" s="13">
        <v>0.32069999999999999</v>
      </c>
      <c r="I196" s="9" t="s">
        <v>11</v>
      </c>
      <c r="J196" s="9"/>
      <c r="K196" s="542" t="s">
        <v>45</v>
      </c>
      <c r="L196" s="543">
        <v>45827</v>
      </c>
      <c r="M196" s="562">
        <v>45827</v>
      </c>
      <c r="N196" s="544">
        <v>6541.86</v>
      </c>
      <c r="O196" s="544">
        <v>6761.16</v>
      </c>
      <c r="P196" s="545">
        <v>70</v>
      </c>
      <c r="Q196" s="546">
        <f t="shared" si="0"/>
        <v>96.587999999999994</v>
      </c>
      <c r="R196" s="571">
        <v>46192</v>
      </c>
      <c r="S196" s="562">
        <v>46192</v>
      </c>
      <c r="T196" s="549">
        <f t="shared" si="50"/>
        <v>6464.2160000000013</v>
      </c>
      <c r="U196" s="564"/>
      <c r="V196" s="548" t="e">
        <f t="shared" si="2"/>
        <v>#DIV/0!</v>
      </c>
      <c r="W196" s="549">
        <f t="shared" si="47"/>
        <v>-6464.2160000000013</v>
      </c>
      <c r="X196" s="550">
        <f t="shared" si="48"/>
        <v>77</v>
      </c>
      <c r="Y196" s="570"/>
      <c r="Z196" s="527">
        <f t="shared" si="49"/>
        <v>-77</v>
      </c>
      <c r="AA196" s="464"/>
      <c r="AB196" s="464"/>
      <c r="AC196" s="464"/>
      <c r="AD196" s="464"/>
      <c r="AE196" s="464"/>
      <c r="AF196" s="464"/>
      <c r="AG196" s="464"/>
      <c r="AH196" s="464"/>
      <c r="AI196" s="464"/>
      <c r="AJ196" s="464"/>
      <c r="AK196" s="464"/>
      <c r="AL196" s="464"/>
    </row>
    <row r="197" spans="1:38" ht="15">
      <c r="A197" s="10">
        <v>46192</v>
      </c>
      <c r="B197" s="9" t="s">
        <v>45</v>
      </c>
      <c r="C197" s="11">
        <v>11127.09</v>
      </c>
      <c r="D197" s="9">
        <v>84</v>
      </c>
      <c r="E197" s="76">
        <v>68.900000000000006</v>
      </c>
      <c r="F197" s="9">
        <v>49</v>
      </c>
      <c r="G197" s="9">
        <v>14</v>
      </c>
      <c r="H197" s="13">
        <v>0.3034</v>
      </c>
      <c r="I197" s="9" t="s">
        <v>11</v>
      </c>
      <c r="J197" s="9"/>
      <c r="K197" s="551" t="s">
        <v>45</v>
      </c>
      <c r="L197" s="552">
        <v>45828</v>
      </c>
      <c r="M197" s="565">
        <v>45828</v>
      </c>
      <c r="N197" s="553">
        <v>5670.16</v>
      </c>
      <c r="O197" s="553">
        <v>5876.56</v>
      </c>
      <c r="P197" s="554">
        <v>64</v>
      </c>
      <c r="Q197" s="555">
        <f t="shared" si="0"/>
        <v>91.821250000000006</v>
      </c>
      <c r="R197" s="571">
        <v>46193</v>
      </c>
      <c r="S197" s="562">
        <v>46193</v>
      </c>
      <c r="T197" s="558">
        <f t="shared" si="50"/>
        <v>9884.3029999999999</v>
      </c>
      <c r="U197" s="567"/>
      <c r="V197" s="557" t="e">
        <f t="shared" si="2"/>
        <v>#DIV/0!</v>
      </c>
      <c r="W197" s="558">
        <f t="shared" si="47"/>
        <v>-9884.3029999999999</v>
      </c>
      <c r="X197" s="559">
        <f t="shared" si="48"/>
        <v>70.400000000000006</v>
      </c>
      <c r="Y197" s="569"/>
      <c r="Z197" s="513">
        <f t="shared" si="49"/>
        <v>-70.400000000000006</v>
      </c>
      <c r="AA197" s="464"/>
      <c r="AB197" s="464"/>
      <c r="AC197" s="464"/>
      <c r="AD197" s="464"/>
      <c r="AE197" s="464"/>
      <c r="AF197" s="464"/>
      <c r="AG197" s="464"/>
      <c r="AH197" s="464"/>
      <c r="AI197" s="464"/>
      <c r="AJ197" s="464"/>
      <c r="AK197" s="464"/>
      <c r="AL197" s="464"/>
    </row>
    <row r="198" spans="1:38" ht="15">
      <c r="A198" s="10">
        <v>46193</v>
      </c>
      <c r="B198" s="9" t="s">
        <v>45</v>
      </c>
      <c r="C198" s="11">
        <v>7427.21</v>
      </c>
      <c r="D198" s="9">
        <v>69</v>
      </c>
      <c r="E198" s="76">
        <v>33.42</v>
      </c>
      <c r="F198" s="9">
        <v>14</v>
      </c>
      <c r="G198" s="9">
        <v>12.2</v>
      </c>
      <c r="H198" s="13">
        <v>0.29630000000000001</v>
      </c>
      <c r="I198" s="9" t="s">
        <v>11</v>
      </c>
      <c r="J198" s="9"/>
      <c r="K198" s="542" t="s">
        <v>45</v>
      </c>
      <c r="L198" s="543">
        <v>45829</v>
      </c>
      <c r="M198" s="562">
        <v>45829</v>
      </c>
      <c r="N198" s="544">
        <v>8766.43</v>
      </c>
      <c r="O198" s="544">
        <v>8985.73</v>
      </c>
      <c r="P198" s="545">
        <v>86</v>
      </c>
      <c r="Q198" s="546">
        <f t="shared" si="0"/>
        <v>104.48523255813953</v>
      </c>
      <c r="R198" s="571">
        <v>46194</v>
      </c>
      <c r="S198" s="562">
        <v>46194</v>
      </c>
      <c r="T198" s="549">
        <f t="shared" si="50"/>
        <v>7747.9160000000011</v>
      </c>
      <c r="U198" s="564"/>
      <c r="V198" s="548" t="e">
        <f t="shared" si="2"/>
        <v>#DIV/0!</v>
      </c>
      <c r="W198" s="549">
        <f t="shared" si="47"/>
        <v>-7747.9160000000011</v>
      </c>
      <c r="X198" s="550">
        <f t="shared" si="48"/>
        <v>94.600000000000009</v>
      </c>
      <c r="Y198" s="570"/>
      <c r="Z198" s="527">
        <f t="shared" si="49"/>
        <v>-94.600000000000009</v>
      </c>
      <c r="AA198" s="464"/>
      <c r="AB198" s="464"/>
      <c r="AC198" s="464"/>
      <c r="AD198" s="464"/>
      <c r="AE198" s="464"/>
      <c r="AF198" s="464"/>
      <c r="AG198" s="464"/>
      <c r="AH198" s="464"/>
      <c r="AI198" s="464"/>
      <c r="AJ198" s="464"/>
      <c r="AK198" s="464"/>
      <c r="AL198" s="464"/>
    </row>
    <row r="199" spans="1:38" ht="15">
      <c r="A199" s="10">
        <v>46194</v>
      </c>
      <c r="B199" s="9" t="s">
        <v>45</v>
      </c>
      <c r="C199" s="11">
        <v>4635.0200000000004</v>
      </c>
      <c r="D199" s="9">
        <v>45</v>
      </c>
      <c r="E199" s="76">
        <v>32.07</v>
      </c>
      <c r="F199" s="9">
        <v>8</v>
      </c>
      <c r="G199" s="9">
        <v>12.33</v>
      </c>
      <c r="H199" s="13"/>
      <c r="I199" s="9" t="s">
        <v>11</v>
      </c>
      <c r="J199" s="9"/>
      <c r="K199" s="551" t="s">
        <v>45</v>
      </c>
      <c r="L199" s="552">
        <v>45830</v>
      </c>
      <c r="M199" s="565">
        <v>45830</v>
      </c>
      <c r="N199" s="553">
        <v>6888.76</v>
      </c>
      <c r="O199" s="553">
        <v>7043.56</v>
      </c>
      <c r="P199" s="554">
        <v>68</v>
      </c>
      <c r="Q199" s="555">
        <f t="shared" si="0"/>
        <v>103.58176470588236</v>
      </c>
      <c r="R199" s="571">
        <v>46195</v>
      </c>
      <c r="S199" s="562">
        <v>46195</v>
      </c>
      <c r="T199" s="558">
        <f t="shared" si="50"/>
        <v>755.37000000000012</v>
      </c>
      <c r="U199" s="567"/>
      <c r="V199" s="557" t="e">
        <f t="shared" si="2"/>
        <v>#DIV/0!</v>
      </c>
      <c r="W199" s="558">
        <f t="shared" si="47"/>
        <v>-755.37000000000012</v>
      </c>
      <c r="X199" s="559">
        <f t="shared" si="48"/>
        <v>74.800000000000011</v>
      </c>
      <c r="Y199" s="569"/>
      <c r="Z199" s="513">
        <f t="shared" si="49"/>
        <v>-74.800000000000011</v>
      </c>
      <c r="AA199" s="464"/>
      <c r="AB199" s="464"/>
      <c r="AC199" s="464"/>
      <c r="AD199" s="464"/>
      <c r="AE199" s="464"/>
      <c r="AF199" s="464"/>
      <c r="AG199" s="464"/>
      <c r="AH199" s="464"/>
      <c r="AI199" s="464"/>
      <c r="AJ199" s="464"/>
      <c r="AK199" s="464"/>
      <c r="AL199" s="464"/>
    </row>
    <row r="200" spans="1:38" ht="15">
      <c r="A200" s="10">
        <v>46195</v>
      </c>
      <c r="B200" s="9" t="s">
        <v>45</v>
      </c>
      <c r="C200" s="11"/>
      <c r="D200" s="9"/>
      <c r="E200" s="89"/>
      <c r="F200" s="9"/>
      <c r="G200" s="9"/>
      <c r="H200" s="13"/>
      <c r="I200" s="9" t="s">
        <v>11</v>
      </c>
      <c r="J200" s="9"/>
      <c r="K200" s="542" t="s">
        <v>45</v>
      </c>
      <c r="L200" s="543">
        <v>45831</v>
      </c>
      <c r="M200" s="562">
        <v>45831</v>
      </c>
      <c r="N200" s="544">
        <v>686.7</v>
      </c>
      <c r="O200" s="544">
        <v>686.7</v>
      </c>
      <c r="P200" s="545">
        <v>9</v>
      </c>
      <c r="Q200" s="546">
        <f t="shared" si="0"/>
        <v>76.300000000000011</v>
      </c>
      <c r="R200" s="571">
        <v>46196</v>
      </c>
      <c r="S200" s="562">
        <v>46196</v>
      </c>
      <c r="T200" s="549">
        <f t="shared" si="50"/>
        <v>4671.4030000000002</v>
      </c>
      <c r="U200" s="564"/>
      <c r="V200" s="548" t="e">
        <f t="shared" si="2"/>
        <v>#DIV/0!</v>
      </c>
      <c r="W200" s="549">
        <f t="shared" si="47"/>
        <v>-4671.4030000000002</v>
      </c>
      <c r="X200" s="550">
        <f t="shared" si="48"/>
        <v>9.9</v>
      </c>
      <c r="Y200" s="570"/>
      <c r="Z200" s="527">
        <f t="shared" si="49"/>
        <v>-9.9</v>
      </c>
      <c r="AA200" s="464"/>
      <c r="AB200" s="464"/>
      <c r="AC200" s="464"/>
      <c r="AD200" s="464"/>
      <c r="AE200" s="464"/>
      <c r="AF200" s="464"/>
      <c r="AG200" s="464"/>
      <c r="AH200" s="464"/>
      <c r="AI200" s="464"/>
      <c r="AJ200" s="464"/>
      <c r="AK200" s="464"/>
      <c r="AL200" s="464"/>
    </row>
    <row r="201" spans="1:38" ht="15">
      <c r="A201" s="10"/>
      <c r="B201" s="9" t="s">
        <v>45</v>
      </c>
      <c r="C201" s="11"/>
      <c r="D201" s="9"/>
      <c r="E201" s="89"/>
      <c r="F201" s="9"/>
      <c r="G201" s="9"/>
      <c r="H201" s="13"/>
      <c r="I201" s="9" t="s">
        <v>11</v>
      </c>
      <c r="J201" s="9"/>
      <c r="K201" s="551" t="s">
        <v>45</v>
      </c>
      <c r="L201" s="552">
        <v>45832</v>
      </c>
      <c r="M201" s="565">
        <v>45832</v>
      </c>
      <c r="N201" s="553">
        <v>4091.93</v>
      </c>
      <c r="O201" s="553">
        <v>4246.7299999999996</v>
      </c>
      <c r="P201" s="554">
        <v>45</v>
      </c>
      <c r="Q201" s="555">
        <f t="shared" si="0"/>
        <v>94.371777777777766</v>
      </c>
      <c r="R201" s="571">
        <v>46197</v>
      </c>
      <c r="S201" s="562">
        <v>46197</v>
      </c>
      <c r="T201" s="558">
        <f t="shared" si="50"/>
        <v>3167.5160000000001</v>
      </c>
      <c r="U201" s="567"/>
      <c r="V201" s="557" t="e">
        <f t="shared" si="2"/>
        <v>#DIV/0!</v>
      </c>
      <c r="W201" s="558">
        <f t="shared" si="47"/>
        <v>-3167.5160000000001</v>
      </c>
      <c r="X201" s="559">
        <f t="shared" si="48"/>
        <v>49.500000000000007</v>
      </c>
      <c r="Y201" s="569"/>
      <c r="Z201" s="513">
        <f t="shared" si="49"/>
        <v>-49.500000000000007</v>
      </c>
      <c r="AA201" s="464"/>
      <c r="AB201" s="464"/>
      <c r="AC201" s="464"/>
      <c r="AD201" s="464"/>
      <c r="AE201" s="464"/>
      <c r="AF201" s="464"/>
      <c r="AG201" s="464"/>
      <c r="AH201" s="464"/>
      <c r="AI201" s="464"/>
      <c r="AJ201" s="464"/>
      <c r="AK201" s="464"/>
      <c r="AL201" s="464"/>
    </row>
    <row r="202" spans="1:38" ht="15">
      <c r="A202" s="10"/>
      <c r="B202" s="9"/>
      <c r="C202" s="11"/>
      <c r="E202" s="89"/>
      <c r="F202" s="9"/>
      <c r="G202" s="9"/>
      <c r="H202" s="13"/>
      <c r="I202" s="9"/>
      <c r="J202" s="9"/>
      <c r="K202" s="542" t="s">
        <v>45</v>
      </c>
      <c r="L202" s="543">
        <v>45833</v>
      </c>
      <c r="M202" s="562">
        <v>45833</v>
      </c>
      <c r="N202" s="544">
        <v>2789.26</v>
      </c>
      <c r="O202" s="544">
        <v>2879.56</v>
      </c>
      <c r="P202" s="545">
        <v>34</v>
      </c>
      <c r="Q202" s="546">
        <f t="shared" si="0"/>
        <v>84.692941176470583</v>
      </c>
      <c r="R202" s="571">
        <v>46198</v>
      </c>
      <c r="S202" s="562">
        <v>46198</v>
      </c>
      <c r="T202" s="549">
        <f t="shared" si="50"/>
        <v>5233.1290000000008</v>
      </c>
      <c r="U202" s="564"/>
      <c r="V202" s="548" t="e">
        <f t="shared" si="2"/>
        <v>#DIV/0!</v>
      </c>
      <c r="W202" s="549">
        <f t="shared" si="47"/>
        <v>-5233.1290000000008</v>
      </c>
      <c r="X202" s="550">
        <f t="shared" si="48"/>
        <v>37.400000000000006</v>
      </c>
      <c r="Y202" s="570"/>
      <c r="Z202" s="527">
        <f t="shared" si="49"/>
        <v>-37.400000000000006</v>
      </c>
      <c r="AA202" s="464"/>
      <c r="AB202" s="464"/>
      <c r="AC202" s="464"/>
      <c r="AD202" s="464"/>
      <c r="AE202" s="464"/>
      <c r="AF202" s="464"/>
      <c r="AG202" s="464"/>
      <c r="AH202" s="464"/>
      <c r="AI202" s="464"/>
      <c r="AJ202" s="464"/>
      <c r="AK202" s="464"/>
      <c r="AL202" s="464"/>
    </row>
    <row r="203" spans="1:38" ht="15">
      <c r="A203" s="10"/>
      <c r="B203" s="9"/>
      <c r="C203" s="11"/>
      <c r="E203" s="89"/>
      <c r="F203" s="9"/>
      <c r="G203" s="9"/>
      <c r="H203" s="13"/>
      <c r="I203" s="9"/>
      <c r="J203" s="9"/>
      <c r="K203" s="551" t="s">
        <v>45</v>
      </c>
      <c r="L203" s="552">
        <v>45834</v>
      </c>
      <c r="M203" s="565">
        <v>45834</v>
      </c>
      <c r="N203" s="553">
        <v>4563.8900000000003</v>
      </c>
      <c r="O203" s="553">
        <v>4757.3900000000003</v>
      </c>
      <c r="P203" s="554">
        <v>51</v>
      </c>
      <c r="Q203" s="555">
        <f t="shared" si="0"/>
        <v>93.282156862745111</v>
      </c>
      <c r="R203" s="571">
        <v>46199</v>
      </c>
      <c r="S203" s="562">
        <v>46199</v>
      </c>
      <c r="T203" s="558">
        <f t="shared" si="50"/>
        <v>11859.078000000001</v>
      </c>
      <c r="U203" s="567"/>
      <c r="V203" s="557" t="e">
        <f t="shared" si="2"/>
        <v>#DIV/0!</v>
      </c>
      <c r="W203" s="558">
        <f t="shared" si="47"/>
        <v>-11859.078000000001</v>
      </c>
      <c r="X203" s="559">
        <f t="shared" si="48"/>
        <v>56.1</v>
      </c>
      <c r="Y203" s="569"/>
      <c r="Z203" s="513">
        <f t="shared" si="49"/>
        <v>-56.1</v>
      </c>
      <c r="AA203" s="464"/>
      <c r="AB203" s="464"/>
      <c r="AC203" s="464"/>
      <c r="AD203" s="464"/>
      <c r="AE203" s="464"/>
      <c r="AF203" s="464"/>
      <c r="AG203" s="464"/>
      <c r="AH203" s="464"/>
      <c r="AI203" s="464"/>
      <c r="AJ203" s="464"/>
      <c r="AK203" s="464"/>
      <c r="AL203" s="464"/>
    </row>
    <row r="204" spans="1:38" ht="15">
      <c r="A204" s="10"/>
      <c r="B204" s="9"/>
      <c r="C204" s="11"/>
      <c r="E204" s="9"/>
      <c r="F204" s="9"/>
      <c r="G204" s="9"/>
      <c r="H204" s="13"/>
      <c r="I204" s="9"/>
      <c r="J204" s="9"/>
      <c r="K204" s="542" t="s">
        <v>45</v>
      </c>
      <c r="L204" s="543">
        <v>45835</v>
      </c>
      <c r="M204" s="562">
        <v>45835</v>
      </c>
      <c r="N204" s="544">
        <v>10342.379999999999</v>
      </c>
      <c r="O204" s="544">
        <v>10780.98</v>
      </c>
      <c r="P204" s="545">
        <v>108</v>
      </c>
      <c r="Q204" s="546">
        <f t="shared" si="0"/>
        <v>99.823888888888888</v>
      </c>
      <c r="R204" s="571">
        <v>46200</v>
      </c>
      <c r="S204" s="562">
        <v>46200</v>
      </c>
      <c r="T204" s="549">
        <f t="shared" si="50"/>
        <v>9055.6290000000008</v>
      </c>
      <c r="U204" s="564"/>
      <c r="V204" s="548" t="e">
        <f t="shared" si="2"/>
        <v>#DIV/0!</v>
      </c>
      <c r="W204" s="549">
        <f t="shared" si="47"/>
        <v>-9055.6290000000008</v>
      </c>
      <c r="X204" s="550">
        <f t="shared" si="48"/>
        <v>118.80000000000001</v>
      </c>
      <c r="Y204" s="570"/>
      <c r="Z204" s="527">
        <f t="shared" si="49"/>
        <v>-118.80000000000001</v>
      </c>
      <c r="AA204" s="464"/>
      <c r="AB204" s="464"/>
      <c r="AC204" s="464"/>
      <c r="AD204" s="464"/>
      <c r="AE204" s="464"/>
      <c r="AF204" s="464"/>
      <c r="AG204" s="464"/>
      <c r="AH204" s="464"/>
      <c r="AI204" s="464"/>
      <c r="AJ204" s="464"/>
      <c r="AK204" s="464"/>
      <c r="AL204" s="464"/>
    </row>
    <row r="205" spans="1:38" ht="15">
      <c r="A205" s="10"/>
      <c r="B205" s="9"/>
      <c r="C205" s="11"/>
      <c r="E205" s="9"/>
      <c r="F205" s="9"/>
      <c r="G205" s="9"/>
      <c r="H205" s="13"/>
      <c r="I205" s="9"/>
      <c r="J205" s="9"/>
      <c r="K205" s="551" t="s">
        <v>45</v>
      </c>
      <c r="L205" s="552">
        <v>45836</v>
      </c>
      <c r="M205" s="565">
        <v>45836</v>
      </c>
      <c r="N205" s="553">
        <v>7922.79</v>
      </c>
      <c r="O205" s="553">
        <v>8232.39</v>
      </c>
      <c r="P205" s="554">
        <v>91</v>
      </c>
      <c r="Q205" s="555">
        <f t="shared" si="0"/>
        <v>90.465824175824167</v>
      </c>
      <c r="R205" s="571">
        <v>46201</v>
      </c>
      <c r="S205" s="562">
        <v>46201</v>
      </c>
      <c r="T205" s="558">
        <f t="shared" si="50"/>
        <v>7088.0260000000007</v>
      </c>
      <c r="U205" s="567"/>
      <c r="V205" s="557" t="e">
        <f t="shared" si="2"/>
        <v>#DIV/0!</v>
      </c>
      <c r="W205" s="558">
        <f t="shared" si="47"/>
        <v>-7088.0260000000007</v>
      </c>
      <c r="X205" s="559">
        <f t="shared" si="48"/>
        <v>100.10000000000001</v>
      </c>
      <c r="Y205" s="569"/>
      <c r="Z205" s="513">
        <f t="shared" si="49"/>
        <v>-100.10000000000001</v>
      </c>
      <c r="AA205" s="464"/>
      <c r="AB205" s="464"/>
      <c r="AC205" s="464"/>
      <c r="AD205" s="464"/>
      <c r="AE205" s="464"/>
      <c r="AF205" s="464"/>
      <c r="AG205" s="464"/>
      <c r="AH205" s="464"/>
      <c r="AI205" s="464"/>
      <c r="AJ205" s="464"/>
      <c r="AK205" s="464"/>
      <c r="AL205" s="464"/>
    </row>
    <row r="206" spans="1:38" ht="15">
      <c r="A206" s="10"/>
      <c r="B206" s="9"/>
      <c r="C206" s="11"/>
      <c r="E206" s="9"/>
      <c r="F206" s="9"/>
      <c r="G206" s="9"/>
      <c r="H206" s="13"/>
      <c r="I206" s="9"/>
      <c r="J206" s="9"/>
      <c r="K206" s="542" t="s">
        <v>45</v>
      </c>
      <c r="L206" s="543">
        <v>45837</v>
      </c>
      <c r="M206" s="562">
        <v>45837</v>
      </c>
      <c r="N206" s="544">
        <v>6211.46</v>
      </c>
      <c r="O206" s="544">
        <v>6443.66</v>
      </c>
      <c r="P206" s="545">
        <v>62</v>
      </c>
      <c r="Q206" s="546">
        <f t="shared" si="0"/>
        <v>103.92999999999999</v>
      </c>
      <c r="R206" s="571">
        <v>46202</v>
      </c>
      <c r="S206" s="562">
        <v>46202</v>
      </c>
      <c r="T206" s="549">
        <f t="shared" si="50"/>
        <v>3848.4380000000001</v>
      </c>
      <c r="U206" s="564"/>
      <c r="V206" s="548" t="e">
        <f t="shared" si="2"/>
        <v>#DIV/0!</v>
      </c>
      <c r="W206" s="549">
        <f t="shared" si="47"/>
        <v>-3848.4380000000001</v>
      </c>
      <c r="X206" s="550">
        <f t="shared" si="48"/>
        <v>68.2</v>
      </c>
      <c r="Y206" s="570"/>
      <c r="Z206" s="527">
        <f t="shared" si="49"/>
        <v>-68.2</v>
      </c>
      <c r="AA206" s="464"/>
      <c r="AB206" s="464"/>
      <c r="AC206" s="464"/>
      <c r="AD206" s="464"/>
      <c r="AE206" s="464"/>
      <c r="AF206" s="464"/>
      <c r="AG206" s="464"/>
      <c r="AH206" s="464"/>
      <c r="AI206" s="464"/>
      <c r="AJ206" s="464"/>
      <c r="AK206" s="464"/>
      <c r="AL206" s="464"/>
    </row>
    <row r="207" spans="1:38" ht="15">
      <c r="A207" s="10"/>
      <c r="B207" s="9"/>
      <c r="C207" s="11"/>
      <c r="E207" s="9"/>
      <c r="F207" s="9"/>
      <c r="G207" s="9"/>
      <c r="H207" s="13"/>
      <c r="I207" s="9"/>
      <c r="J207" s="9"/>
      <c r="K207" s="551" t="s">
        <v>45</v>
      </c>
      <c r="L207" s="552">
        <v>45838</v>
      </c>
      <c r="M207" s="565">
        <v>45838</v>
      </c>
      <c r="N207" s="553">
        <v>3330.88</v>
      </c>
      <c r="O207" s="553">
        <v>3498.58</v>
      </c>
      <c r="P207" s="554">
        <v>33</v>
      </c>
      <c r="Q207" s="555">
        <f t="shared" si="0"/>
        <v>106.01757575757576</v>
      </c>
      <c r="R207" s="571">
        <v>46203</v>
      </c>
      <c r="S207" s="562">
        <v>46203</v>
      </c>
      <c r="T207" s="558">
        <f>O201*$AA$1</f>
        <v>4671.4030000000002</v>
      </c>
      <c r="U207" s="567"/>
      <c r="V207" s="557" t="e">
        <f t="shared" si="2"/>
        <v>#DIV/0!</v>
      </c>
      <c r="W207" s="558">
        <f t="shared" si="47"/>
        <v>-4671.4030000000002</v>
      </c>
      <c r="X207" s="559">
        <f t="shared" si="48"/>
        <v>36.300000000000004</v>
      </c>
      <c r="Y207" s="569"/>
      <c r="Z207" s="513">
        <f t="shared" si="49"/>
        <v>-36.300000000000004</v>
      </c>
      <c r="AA207" s="464"/>
      <c r="AB207" s="464"/>
      <c r="AC207" s="464"/>
      <c r="AD207" s="464"/>
      <c r="AE207" s="464"/>
      <c r="AF207" s="464"/>
      <c r="AG207" s="464"/>
      <c r="AH207" s="464"/>
      <c r="AI207" s="464"/>
      <c r="AJ207" s="464"/>
      <c r="AK207" s="464"/>
      <c r="AL207" s="464"/>
    </row>
    <row r="208" spans="1:38" ht="15">
      <c r="A208" s="10"/>
      <c r="B208" s="9"/>
      <c r="C208" s="11"/>
      <c r="E208" s="9"/>
      <c r="F208" s="9"/>
      <c r="G208" s="9"/>
      <c r="H208" s="13"/>
      <c r="I208" s="9"/>
      <c r="J208" s="9"/>
      <c r="K208" s="716" t="s">
        <v>1597</v>
      </c>
      <c r="L208" s="709"/>
      <c r="M208" s="348"/>
      <c r="N208" s="366">
        <f t="shared" ref="N208:P208" si="51">SUM(N179:N207)</f>
        <v>172856.26000000007</v>
      </c>
      <c r="O208" s="350">
        <f t="shared" si="51"/>
        <v>178957.96000000002</v>
      </c>
      <c r="P208" s="364">
        <f t="shared" si="51"/>
        <v>1855</v>
      </c>
      <c r="Q208" s="352">
        <f t="shared" si="0"/>
        <v>96.473293800539096</v>
      </c>
      <c r="R208" s="353" t="s">
        <v>1578</v>
      </c>
      <c r="S208" s="354"/>
      <c r="T208" s="365">
        <f t="shared" ref="T208:U208" si="52">SUM(T179:T207)</f>
        <v>191809.89300000001</v>
      </c>
      <c r="U208" s="561">
        <f t="shared" si="52"/>
        <v>0</v>
      </c>
      <c r="V208" s="356" t="e">
        <f t="shared" si="2"/>
        <v>#DIV/0!</v>
      </c>
      <c r="W208" s="350">
        <f t="shared" ref="W208:Z208" si="53">SUM(W179:W207)</f>
        <v>-191809.89300000001</v>
      </c>
      <c r="X208" s="364">
        <f t="shared" si="53"/>
        <v>2040.5</v>
      </c>
      <c r="Y208" s="364">
        <f t="shared" si="53"/>
        <v>0</v>
      </c>
      <c r="Z208" s="364">
        <f t="shared" si="53"/>
        <v>-2040.5</v>
      </c>
      <c r="AA208" s="464"/>
      <c r="AB208" s="464"/>
      <c r="AC208" s="464"/>
      <c r="AD208" s="464"/>
      <c r="AE208" s="464"/>
      <c r="AF208" s="464"/>
      <c r="AG208" s="464"/>
      <c r="AH208" s="464"/>
      <c r="AI208" s="464"/>
      <c r="AJ208" s="464"/>
      <c r="AK208" s="464"/>
      <c r="AL208" s="464"/>
    </row>
    <row r="209" spans="1:38" ht="15">
      <c r="A209" s="10"/>
      <c r="B209" s="9"/>
      <c r="C209" s="11"/>
      <c r="E209" s="9"/>
      <c r="F209" s="9"/>
      <c r="G209" s="9"/>
      <c r="H209" s="13"/>
      <c r="I209" s="9"/>
      <c r="J209" s="9"/>
      <c r="L209" s="572"/>
      <c r="M209" s="573"/>
      <c r="Q209" s="9"/>
      <c r="R209" s="191"/>
      <c r="S209" s="574"/>
      <c r="T209" s="575"/>
      <c r="U209" s="201"/>
      <c r="V209" s="9"/>
      <c r="Z209" s="576"/>
      <c r="AA209" s="464"/>
      <c r="AB209" s="464"/>
      <c r="AC209" s="464"/>
      <c r="AD209" s="464"/>
      <c r="AE209" s="464"/>
      <c r="AF209" s="464"/>
      <c r="AG209" s="464"/>
      <c r="AH209" s="464"/>
      <c r="AI209" s="464"/>
      <c r="AJ209" s="464"/>
      <c r="AK209" s="464"/>
      <c r="AL209" s="464"/>
    </row>
    <row r="210" spans="1:38" ht="15">
      <c r="A210" s="10"/>
      <c r="B210" s="9"/>
      <c r="C210" s="11"/>
      <c r="E210" s="9"/>
      <c r="F210" s="9"/>
      <c r="G210" s="9"/>
      <c r="H210" s="13"/>
      <c r="I210" s="9"/>
      <c r="J210" s="9"/>
      <c r="L210" s="572"/>
      <c r="M210" s="573"/>
      <c r="Q210" s="9"/>
      <c r="R210" s="191"/>
      <c r="S210" s="574"/>
      <c r="T210" s="575"/>
      <c r="U210" s="201"/>
      <c r="V210" s="9"/>
      <c r="Z210" s="576"/>
      <c r="AA210" s="464"/>
      <c r="AB210" s="464"/>
      <c r="AC210" s="464"/>
      <c r="AD210" s="464"/>
      <c r="AE210" s="464"/>
      <c r="AF210" s="464"/>
      <c r="AG210" s="464"/>
      <c r="AH210" s="464"/>
      <c r="AI210" s="464"/>
      <c r="AJ210" s="464"/>
      <c r="AK210" s="464"/>
      <c r="AL210" s="464"/>
    </row>
    <row r="211" spans="1:38" ht="15">
      <c r="A211" s="10"/>
      <c r="B211" s="9"/>
      <c r="C211" s="11"/>
      <c r="E211" s="9"/>
      <c r="F211" s="9"/>
      <c r="G211" s="9"/>
      <c r="H211" s="13"/>
      <c r="I211" s="9"/>
      <c r="J211" s="9"/>
      <c r="L211" s="572"/>
      <c r="M211" s="573"/>
      <c r="Q211" s="9"/>
      <c r="R211" s="191"/>
      <c r="S211" s="574"/>
      <c r="U211" s="201"/>
      <c r="V211" s="9"/>
      <c r="Z211" s="576"/>
      <c r="AA211" s="464"/>
      <c r="AB211" s="464"/>
      <c r="AC211" s="464"/>
      <c r="AD211" s="464"/>
      <c r="AE211" s="464"/>
      <c r="AF211" s="464"/>
      <c r="AG211" s="464"/>
      <c r="AH211" s="464"/>
      <c r="AI211" s="464"/>
      <c r="AJ211" s="464"/>
      <c r="AK211" s="464"/>
      <c r="AL211" s="464"/>
    </row>
    <row r="212" spans="1:38" ht="15">
      <c r="A212" s="10"/>
      <c r="B212" s="9"/>
      <c r="C212" s="11"/>
      <c r="E212" s="9"/>
      <c r="F212" s="9"/>
      <c r="G212" s="9"/>
      <c r="H212" s="13"/>
      <c r="I212" s="9"/>
      <c r="J212" s="9"/>
      <c r="L212" s="572"/>
      <c r="M212" s="573"/>
      <c r="Q212" s="9"/>
      <c r="R212" s="191"/>
      <c r="S212" s="574"/>
      <c r="U212" s="201"/>
      <c r="V212" s="9"/>
      <c r="Z212" s="576"/>
      <c r="AA212" s="464"/>
      <c r="AB212" s="464"/>
      <c r="AC212" s="464"/>
      <c r="AD212" s="464"/>
      <c r="AE212" s="464"/>
      <c r="AF212" s="464"/>
      <c r="AG212" s="464"/>
      <c r="AH212" s="464"/>
      <c r="AI212" s="464"/>
      <c r="AJ212" s="464"/>
      <c r="AK212" s="464"/>
      <c r="AL212" s="464"/>
    </row>
    <row r="213" spans="1:38" ht="15">
      <c r="A213" s="10"/>
      <c r="B213" s="9"/>
      <c r="C213" s="11"/>
      <c r="E213" s="9"/>
      <c r="F213" s="9"/>
      <c r="G213" s="9"/>
      <c r="H213" s="13"/>
      <c r="I213" s="9"/>
      <c r="J213" s="9"/>
      <c r="L213" s="572"/>
      <c r="M213" s="573"/>
      <c r="Q213" s="9"/>
      <c r="R213" s="191"/>
      <c r="S213" s="574"/>
      <c r="U213" s="201"/>
      <c r="V213" s="9"/>
      <c r="Z213" s="576"/>
      <c r="AA213" s="464"/>
      <c r="AB213" s="464"/>
      <c r="AC213" s="464"/>
      <c r="AD213" s="464"/>
      <c r="AE213" s="464"/>
      <c r="AF213" s="464"/>
      <c r="AG213" s="464"/>
      <c r="AH213" s="464"/>
      <c r="AI213" s="464"/>
      <c r="AJ213" s="464"/>
      <c r="AK213" s="464"/>
      <c r="AL213" s="464"/>
    </row>
    <row r="214" spans="1:38" ht="15">
      <c r="A214" s="10"/>
      <c r="B214" s="9"/>
      <c r="C214" s="11"/>
      <c r="E214" s="9"/>
      <c r="F214" s="9"/>
      <c r="G214" s="9"/>
      <c r="H214" s="13"/>
      <c r="I214" s="9"/>
      <c r="J214" s="9" t="s">
        <v>1573</v>
      </c>
      <c r="L214" s="572"/>
      <c r="M214" s="573"/>
      <c r="Q214" s="9"/>
      <c r="R214" s="191"/>
      <c r="S214" s="574"/>
      <c r="U214" s="201"/>
      <c r="V214" s="9"/>
      <c r="Z214" s="576"/>
      <c r="AA214" s="464"/>
      <c r="AB214" s="464"/>
      <c r="AC214" s="464"/>
      <c r="AD214" s="464"/>
      <c r="AE214" s="464"/>
      <c r="AF214" s="464"/>
      <c r="AG214" s="464"/>
      <c r="AH214" s="464"/>
      <c r="AI214" s="464"/>
      <c r="AJ214" s="464"/>
      <c r="AK214" s="464"/>
      <c r="AL214" s="464"/>
    </row>
    <row r="215" spans="1:38" ht="15">
      <c r="A215" s="10"/>
      <c r="B215" s="9"/>
      <c r="C215" s="11"/>
      <c r="E215" s="9"/>
      <c r="F215" s="9"/>
      <c r="G215" s="9"/>
      <c r="H215" s="13"/>
      <c r="I215" s="9"/>
      <c r="J215" s="9"/>
      <c r="L215" s="572"/>
      <c r="M215" s="573"/>
      <c r="Q215" s="9"/>
      <c r="R215" s="191"/>
      <c r="S215" s="574"/>
      <c r="U215" s="201"/>
      <c r="V215" s="9"/>
      <c r="Z215" s="576"/>
      <c r="AA215" s="464"/>
      <c r="AB215" s="464"/>
      <c r="AC215" s="464"/>
      <c r="AD215" s="464"/>
      <c r="AE215" s="464"/>
      <c r="AF215" s="464"/>
      <c r="AG215" s="464"/>
      <c r="AH215" s="464"/>
      <c r="AI215" s="464"/>
      <c r="AJ215" s="464"/>
      <c r="AK215" s="464"/>
      <c r="AL215" s="464"/>
    </row>
    <row r="216" spans="1:38" ht="15">
      <c r="A216" s="10"/>
      <c r="B216" s="9"/>
      <c r="C216" s="11"/>
      <c r="E216" s="9"/>
      <c r="F216" s="9"/>
      <c r="G216" s="9"/>
      <c r="H216" s="13"/>
      <c r="I216" s="9"/>
      <c r="J216" s="9"/>
      <c r="L216" s="572"/>
      <c r="M216" s="573"/>
      <c r="Q216" s="9"/>
      <c r="R216" s="191"/>
      <c r="S216" s="574"/>
      <c r="U216" s="201"/>
      <c r="V216" s="9"/>
      <c r="Z216" s="576"/>
      <c r="AA216" s="464"/>
      <c r="AB216" s="464"/>
      <c r="AC216" s="464"/>
      <c r="AD216" s="464"/>
      <c r="AE216" s="464"/>
      <c r="AF216" s="464"/>
      <c r="AG216" s="464"/>
      <c r="AH216" s="464"/>
      <c r="AI216" s="464"/>
      <c r="AJ216" s="464"/>
      <c r="AK216" s="464"/>
      <c r="AL216" s="464"/>
    </row>
    <row r="217" spans="1:38" ht="15">
      <c r="A217" s="10"/>
      <c r="B217" s="9"/>
      <c r="C217" s="11"/>
      <c r="E217" s="9"/>
      <c r="F217" s="9"/>
      <c r="G217" s="9"/>
      <c r="H217" s="13"/>
      <c r="I217" s="9"/>
      <c r="J217" s="9"/>
      <c r="L217" s="572"/>
      <c r="M217" s="573"/>
      <c r="Q217" s="9"/>
      <c r="R217" s="191"/>
      <c r="S217" s="574"/>
      <c r="U217" s="201"/>
      <c r="V217" s="9"/>
      <c r="Z217" s="576"/>
      <c r="AA217" s="464"/>
      <c r="AB217" s="464"/>
      <c r="AC217" s="464"/>
      <c r="AD217" s="464"/>
      <c r="AE217" s="464"/>
      <c r="AF217" s="464"/>
      <c r="AG217" s="464"/>
      <c r="AH217" s="464"/>
      <c r="AI217" s="464"/>
      <c r="AJ217" s="464"/>
      <c r="AK217" s="464"/>
      <c r="AL217" s="464"/>
    </row>
    <row r="218" spans="1:38" ht="15">
      <c r="A218" s="10"/>
      <c r="B218" s="9"/>
      <c r="C218" s="11"/>
      <c r="E218" s="9"/>
      <c r="F218" s="9"/>
      <c r="G218" s="9"/>
      <c r="H218" s="13"/>
      <c r="I218" s="9"/>
      <c r="J218" s="9"/>
      <c r="L218" s="572"/>
      <c r="M218" s="573"/>
      <c r="Q218" s="9"/>
      <c r="R218" s="191"/>
      <c r="S218" s="574"/>
      <c r="U218" s="201"/>
      <c r="V218" s="9"/>
      <c r="Z218" s="576"/>
      <c r="AA218" s="464"/>
      <c r="AB218" s="464"/>
      <c r="AC218" s="464"/>
      <c r="AD218" s="464"/>
      <c r="AE218" s="464"/>
      <c r="AF218" s="464"/>
      <c r="AG218" s="464"/>
      <c r="AH218" s="464"/>
      <c r="AI218" s="464"/>
      <c r="AJ218" s="464"/>
      <c r="AK218" s="464"/>
      <c r="AL218" s="464"/>
    </row>
    <row r="219" spans="1:38" ht="15">
      <c r="A219" s="10"/>
      <c r="B219" s="9"/>
      <c r="C219" s="11"/>
      <c r="E219" s="9"/>
      <c r="F219" s="9"/>
      <c r="G219" s="9"/>
      <c r="H219" s="13"/>
      <c r="I219" s="9"/>
      <c r="J219" s="9"/>
      <c r="L219" s="572"/>
      <c r="M219" s="573"/>
      <c r="Q219" s="9"/>
      <c r="R219" s="191"/>
      <c r="S219" s="574"/>
      <c r="U219" s="201"/>
      <c r="V219" s="9"/>
      <c r="Z219" s="576"/>
      <c r="AA219" s="464"/>
      <c r="AB219" s="464"/>
      <c r="AC219" s="464"/>
      <c r="AD219" s="464"/>
      <c r="AE219" s="464"/>
      <c r="AF219" s="464"/>
      <c r="AG219" s="464"/>
      <c r="AH219" s="464"/>
      <c r="AI219" s="464"/>
      <c r="AJ219" s="464"/>
      <c r="AK219" s="464"/>
      <c r="AL219" s="464"/>
    </row>
    <row r="220" spans="1:38" ht="15">
      <c r="A220" s="10"/>
      <c r="B220" s="9"/>
      <c r="C220" s="11"/>
      <c r="E220" s="9"/>
      <c r="F220" s="9"/>
      <c r="G220" s="9"/>
      <c r="H220" s="13"/>
      <c r="I220" s="9"/>
      <c r="J220" s="9"/>
      <c r="L220" s="572"/>
      <c r="M220" s="573"/>
      <c r="Q220" s="9"/>
      <c r="R220" s="191"/>
      <c r="S220" s="574"/>
      <c r="U220" s="201"/>
      <c r="V220" s="9"/>
      <c r="Z220" s="576"/>
      <c r="AA220" s="464"/>
      <c r="AB220" s="464"/>
      <c r="AC220" s="464"/>
      <c r="AD220" s="464"/>
      <c r="AE220" s="464"/>
      <c r="AF220" s="464"/>
      <c r="AG220" s="464"/>
      <c r="AH220" s="464"/>
      <c r="AI220" s="464"/>
      <c r="AJ220" s="464"/>
      <c r="AK220" s="464"/>
      <c r="AL220" s="464"/>
    </row>
    <row r="221" spans="1:38" ht="15">
      <c r="A221" s="10"/>
      <c r="B221" s="9"/>
      <c r="C221" s="11"/>
      <c r="E221" s="9"/>
      <c r="F221" s="9"/>
      <c r="G221" s="9"/>
      <c r="H221" s="13"/>
      <c r="I221" s="9"/>
      <c r="J221" s="9"/>
      <c r="L221" s="572"/>
      <c r="M221" s="573"/>
      <c r="Q221" s="9"/>
      <c r="R221" s="191"/>
      <c r="S221" s="574"/>
      <c r="U221" s="201"/>
      <c r="V221" s="9"/>
      <c r="Z221" s="576"/>
      <c r="AA221" s="464"/>
      <c r="AB221" s="464"/>
      <c r="AC221" s="464"/>
      <c r="AD221" s="464"/>
      <c r="AE221" s="464"/>
      <c r="AF221" s="464"/>
      <c r="AG221" s="464"/>
      <c r="AH221" s="464"/>
      <c r="AI221" s="464"/>
      <c r="AJ221" s="464"/>
      <c r="AK221" s="464"/>
      <c r="AL221" s="464"/>
    </row>
    <row r="222" spans="1:38" ht="15">
      <c r="A222" s="10"/>
      <c r="B222" s="9"/>
      <c r="C222" s="11"/>
      <c r="E222" s="9"/>
      <c r="F222" s="9"/>
      <c r="G222" s="9"/>
      <c r="H222" s="13"/>
      <c r="I222" s="9"/>
      <c r="J222" s="9"/>
      <c r="L222" s="572"/>
      <c r="M222" s="573"/>
      <c r="Q222" s="9"/>
      <c r="R222" s="191"/>
      <c r="S222" s="574"/>
      <c r="U222" s="201"/>
      <c r="V222" s="9"/>
      <c r="Z222" s="576"/>
      <c r="AA222" s="464"/>
      <c r="AB222" s="464"/>
      <c r="AC222" s="464"/>
      <c r="AD222" s="464"/>
      <c r="AE222" s="464"/>
      <c r="AF222" s="464"/>
      <c r="AG222" s="464"/>
      <c r="AH222" s="464"/>
      <c r="AI222" s="464"/>
      <c r="AJ222" s="464"/>
      <c r="AK222" s="464"/>
      <c r="AL222" s="464"/>
    </row>
    <row r="223" spans="1:38" ht="15">
      <c r="A223" s="10"/>
      <c r="B223" s="9"/>
      <c r="C223" s="11"/>
      <c r="E223" s="9"/>
      <c r="F223" s="9"/>
      <c r="G223" s="9"/>
      <c r="H223" s="13"/>
      <c r="I223" s="9"/>
      <c r="J223" s="9"/>
      <c r="L223" s="572"/>
      <c r="M223" s="573"/>
      <c r="Q223" s="9"/>
      <c r="R223" s="191"/>
      <c r="S223" s="574"/>
      <c r="U223" s="201"/>
      <c r="V223" s="9"/>
      <c r="Z223" s="576"/>
      <c r="AA223" s="464"/>
      <c r="AB223" s="464"/>
      <c r="AC223" s="464"/>
      <c r="AD223" s="464"/>
      <c r="AE223" s="464"/>
      <c r="AF223" s="464"/>
      <c r="AG223" s="464"/>
      <c r="AH223" s="464"/>
      <c r="AI223" s="464"/>
      <c r="AJ223" s="464"/>
      <c r="AK223" s="464"/>
      <c r="AL223" s="464"/>
    </row>
    <row r="224" spans="1:38" ht="15">
      <c r="A224" s="10"/>
      <c r="B224" s="9"/>
      <c r="C224" s="11"/>
      <c r="E224" s="9"/>
      <c r="F224" s="9"/>
      <c r="G224" s="9"/>
      <c r="H224" s="13"/>
      <c r="I224" s="9"/>
      <c r="J224" s="9"/>
      <c r="L224" s="572"/>
      <c r="M224" s="573"/>
      <c r="Q224" s="9"/>
      <c r="R224" s="191"/>
      <c r="S224" s="574"/>
      <c r="U224" s="201"/>
      <c r="V224" s="9"/>
      <c r="Z224" s="576"/>
      <c r="AA224" s="464"/>
      <c r="AB224" s="464"/>
      <c r="AC224" s="464"/>
      <c r="AD224" s="464"/>
      <c r="AE224" s="464"/>
      <c r="AF224" s="464"/>
      <c r="AG224" s="464"/>
      <c r="AH224" s="464"/>
      <c r="AI224" s="464"/>
      <c r="AJ224" s="464"/>
      <c r="AK224" s="464"/>
      <c r="AL224" s="464"/>
    </row>
    <row r="225" spans="1:38" ht="15">
      <c r="A225" s="10"/>
      <c r="B225" s="9"/>
      <c r="C225" s="11"/>
      <c r="E225" s="9"/>
      <c r="F225" s="9"/>
      <c r="G225" s="9"/>
      <c r="H225" s="13"/>
      <c r="I225" s="9"/>
      <c r="J225" s="9"/>
      <c r="L225" s="572"/>
      <c r="M225" s="573"/>
      <c r="Q225" s="9"/>
      <c r="R225" s="191"/>
      <c r="S225" s="574"/>
      <c r="U225" s="201"/>
      <c r="V225" s="9"/>
      <c r="Z225" s="576"/>
      <c r="AA225" s="464"/>
      <c r="AB225" s="464"/>
      <c r="AC225" s="464"/>
      <c r="AD225" s="464"/>
      <c r="AE225" s="464"/>
      <c r="AF225" s="464"/>
      <c r="AG225" s="464"/>
      <c r="AH225" s="464"/>
      <c r="AI225" s="464"/>
      <c r="AJ225" s="464"/>
      <c r="AK225" s="464"/>
      <c r="AL225" s="464"/>
    </row>
    <row r="226" spans="1:38" ht="15">
      <c r="A226" s="10"/>
      <c r="B226" s="9"/>
      <c r="C226" s="11"/>
      <c r="E226" s="9"/>
      <c r="F226" s="9"/>
      <c r="G226" s="9"/>
      <c r="H226" s="13"/>
      <c r="I226" s="9"/>
      <c r="J226" s="9"/>
      <c r="L226" s="572"/>
      <c r="M226" s="573"/>
      <c r="Q226" s="9"/>
      <c r="R226" s="191"/>
      <c r="S226" s="574"/>
      <c r="U226" s="201"/>
      <c r="V226" s="9"/>
      <c r="Z226" s="576"/>
      <c r="AA226" s="464"/>
      <c r="AB226" s="464"/>
      <c r="AC226" s="464"/>
      <c r="AD226" s="464"/>
      <c r="AE226" s="464"/>
      <c r="AF226" s="464"/>
      <c r="AG226" s="464"/>
      <c r="AH226" s="464"/>
      <c r="AI226" s="464"/>
      <c r="AJ226" s="464"/>
      <c r="AK226" s="464"/>
      <c r="AL226" s="464"/>
    </row>
    <row r="227" spans="1:38" ht="15">
      <c r="A227" s="10"/>
      <c r="B227" s="9"/>
      <c r="C227" s="11"/>
      <c r="E227" s="9"/>
      <c r="F227" s="9"/>
      <c r="G227" s="9"/>
      <c r="H227" s="13"/>
      <c r="I227" s="9"/>
      <c r="J227" s="9"/>
      <c r="L227" s="572"/>
      <c r="M227" s="573"/>
      <c r="Q227" s="9"/>
      <c r="R227" s="191"/>
      <c r="S227" s="574"/>
      <c r="U227" s="201"/>
      <c r="V227" s="9"/>
      <c r="Z227" s="576"/>
      <c r="AA227" s="464"/>
      <c r="AB227" s="464"/>
      <c r="AC227" s="464"/>
      <c r="AD227" s="464"/>
      <c r="AE227" s="464"/>
      <c r="AF227" s="464"/>
      <c r="AG227" s="464"/>
      <c r="AH227" s="464"/>
      <c r="AI227" s="464"/>
      <c r="AJ227" s="464"/>
      <c r="AK227" s="464"/>
      <c r="AL227" s="464"/>
    </row>
    <row r="228" spans="1:38" ht="15">
      <c r="A228" s="10"/>
      <c r="B228" s="9"/>
      <c r="C228" s="11"/>
      <c r="E228" s="9"/>
      <c r="F228" s="9"/>
      <c r="G228" s="9"/>
      <c r="H228" s="13"/>
      <c r="I228" s="9"/>
      <c r="J228" s="9"/>
      <c r="L228" s="572"/>
      <c r="M228" s="573"/>
      <c r="Q228" s="9"/>
      <c r="R228" s="191"/>
      <c r="S228" s="574"/>
      <c r="U228" s="201"/>
      <c r="V228" s="9"/>
      <c r="Z228" s="576"/>
      <c r="AA228" s="464"/>
      <c r="AB228" s="464"/>
      <c r="AC228" s="464"/>
      <c r="AD228" s="464"/>
      <c r="AE228" s="464"/>
      <c r="AF228" s="464"/>
      <c r="AG228" s="464"/>
      <c r="AH228" s="464"/>
      <c r="AI228" s="464"/>
      <c r="AJ228" s="464"/>
      <c r="AK228" s="464"/>
      <c r="AL228" s="464"/>
    </row>
    <row r="229" spans="1:38" ht="15">
      <c r="A229" s="10"/>
      <c r="B229" s="9"/>
      <c r="C229" s="11"/>
      <c r="E229" s="9"/>
      <c r="F229" s="9"/>
      <c r="G229" s="9"/>
      <c r="H229" s="13"/>
      <c r="I229" s="9"/>
      <c r="J229" s="9"/>
      <c r="L229" s="572"/>
      <c r="M229" s="573"/>
      <c r="Q229" s="9"/>
      <c r="R229" s="191"/>
      <c r="S229" s="574"/>
      <c r="U229" s="201"/>
      <c r="V229" s="9"/>
      <c r="Z229" s="576"/>
      <c r="AA229" s="464"/>
      <c r="AB229" s="464"/>
      <c r="AC229" s="464"/>
      <c r="AD229" s="464"/>
      <c r="AE229" s="464"/>
      <c r="AF229" s="464"/>
      <c r="AG229" s="464"/>
      <c r="AH229" s="464"/>
      <c r="AI229" s="464"/>
      <c r="AJ229" s="464"/>
      <c r="AK229" s="464"/>
      <c r="AL229" s="464"/>
    </row>
    <row r="230" spans="1:38" ht="15">
      <c r="A230" s="10"/>
      <c r="B230" s="9"/>
      <c r="C230" s="11"/>
      <c r="E230" s="9"/>
      <c r="F230" s="9"/>
      <c r="G230" s="9"/>
      <c r="H230" s="13"/>
      <c r="I230" s="9"/>
      <c r="J230" s="9"/>
      <c r="L230" s="572"/>
      <c r="M230" s="573"/>
      <c r="Q230" s="9"/>
      <c r="R230" s="191"/>
      <c r="S230" s="574"/>
      <c r="U230" s="201"/>
      <c r="V230" s="9"/>
      <c r="Z230" s="576"/>
      <c r="AA230" s="464"/>
      <c r="AB230" s="464"/>
      <c r="AC230" s="464"/>
      <c r="AD230" s="464"/>
      <c r="AE230" s="464"/>
      <c r="AF230" s="464"/>
      <c r="AG230" s="464"/>
      <c r="AH230" s="464"/>
      <c r="AI230" s="464"/>
      <c r="AJ230" s="464"/>
      <c r="AK230" s="464"/>
      <c r="AL230" s="464"/>
    </row>
    <row r="231" spans="1:38" ht="15">
      <c r="A231" s="10"/>
      <c r="B231" s="9"/>
      <c r="C231" s="11"/>
      <c r="E231" s="9"/>
      <c r="F231" s="9"/>
      <c r="G231" s="9"/>
      <c r="H231" s="13"/>
      <c r="I231" s="9"/>
      <c r="J231" s="9"/>
      <c r="L231" s="572"/>
      <c r="M231" s="573"/>
      <c r="Q231" s="9"/>
      <c r="R231" s="191"/>
      <c r="S231" s="574"/>
      <c r="U231" s="201"/>
      <c r="V231" s="9"/>
      <c r="Z231" s="576"/>
      <c r="AA231" s="464"/>
      <c r="AB231" s="464"/>
      <c r="AC231" s="464"/>
      <c r="AD231" s="464"/>
      <c r="AE231" s="464"/>
      <c r="AF231" s="464"/>
      <c r="AG231" s="464"/>
      <c r="AH231" s="464"/>
      <c r="AI231" s="464"/>
      <c r="AJ231" s="464"/>
      <c r="AK231" s="464"/>
      <c r="AL231" s="464"/>
    </row>
    <row r="232" spans="1:38" ht="15">
      <c r="A232" s="10"/>
      <c r="B232" s="9"/>
      <c r="C232" s="11"/>
      <c r="E232" s="9"/>
      <c r="F232" s="9"/>
      <c r="G232" s="9"/>
      <c r="H232" s="13"/>
      <c r="I232" s="9"/>
      <c r="J232" s="9"/>
      <c r="L232" s="572"/>
      <c r="M232" s="573"/>
      <c r="Q232" s="9"/>
      <c r="R232" s="191"/>
      <c r="S232" s="574"/>
      <c r="U232" s="201"/>
      <c r="V232" s="9"/>
      <c r="Z232" s="576"/>
      <c r="AA232" s="464"/>
      <c r="AB232" s="464"/>
      <c r="AC232" s="464"/>
      <c r="AD232" s="464"/>
      <c r="AE232" s="464"/>
      <c r="AF232" s="464"/>
      <c r="AG232" s="464"/>
      <c r="AH232" s="464"/>
      <c r="AI232" s="464"/>
      <c r="AJ232" s="464"/>
      <c r="AK232" s="464"/>
      <c r="AL232" s="464"/>
    </row>
    <row r="233" spans="1:38" ht="15">
      <c r="A233" s="10"/>
      <c r="B233" s="9"/>
      <c r="C233" s="11"/>
      <c r="E233" s="9"/>
      <c r="F233" s="9"/>
      <c r="G233" s="9"/>
      <c r="H233" s="13"/>
      <c r="I233" s="9"/>
      <c r="J233" s="9"/>
      <c r="L233" s="572"/>
      <c r="M233" s="573"/>
      <c r="Q233" s="9"/>
      <c r="R233" s="191"/>
      <c r="S233" s="574"/>
      <c r="U233" s="201"/>
      <c r="V233" s="9"/>
      <c r="Z233" s="576"/>
      <c r="AA233" s="464"/>
      <c r="AB233" s="464"/>
      <c r="AC233" s="464"/>
      <c r="AD233" s="464"/>
      <c r="AE233" s="464"/>
      <c r="AF233" s="464"/>
      <c r="AG233" s="464"/>
      <c r="AH233" s="464"/>
      <c r="AI233" s="464"/>
      <c r="AJ233" s="464"/>
      <c r="AK233" s="464"/>
      <c r="AL233" s="464"/>
    </row>
    <row r="234" spans="1:38" ht="15">
      <c r="A234" s="10"/>
      <c r="B234" s="9"/>
      <c r="C234" s="11"/>
      <c r="E234" s="9"/>
      <c r="F234" s="9"/>
      <c r="G234" s="9"/>
      <c r="H234" s="13"/>
      <c r="I234" s="9"/>
      <c r="J234" s="9"/>
      <c r="L234" s="572"/>
      <c r="M234" s="573"/>
      <c r="Q234" s="9"/>
      <c r="R234" s="191"/>
      <c r="S234" s="574"/>
      <c r="U234" s="201"/>
      <c r="V234" s="9"/>
      <c r="Z234" s="576"/>
      <c r="AA234" s="464"/>
      <c r="AB234" s="464"/>
      <c r="AC234" s="464"/>
      <c r="AD234" s="464"/>
      <c r="AE234" s="464"/>
      <c r="AF234" s="464"/>
      <c r="AG234" s="464"/>
      <c r="AH234" s="464"/>
      <c r="AI234" s="464"/>
      <c r="AJ234" s="464"/>
      <c r="AK234" s="464"/>
      <c r="AL234" s="464"/>
    </row>
    <row r="235" spans="1:38" ht="15">
      <c r="A235" s="10"/>
      <c r="B235" s="9"/>
      <c r="C235" s="11"/>
      <c r="E235" s="9"/>
      <c r="F235" s="9"/>
      <c r="G235" s="9"/>
      <c r="H235" s="13"/>
      <c r="I235" s="9"/>
      <c r="J235" s="9"/>
      <c r="L235" s="572"/>
      <c r="M235" s="573"/>
      <c r="Q235" s="9"/>
      <c r="R235" s="191"/>
      <c r="S235" s="574"/>
      <c r="U235" s="201"/>
      <c r="V235" s="9"/>
      <c r="Z235" s="576"/>
      <c r="AA235" s="464"/>
      <c r="AB235" s="464"/>
      <c r="AC235" s="464"/>
      <c r="AD235" s="464"/>
      <c r="AE235" s="464"/>
      <c r="AF235" s="464"/>
      <c r="AG235" s="464"/>
      <c r="AH235" s="464"/>
      <c r="AI235" s="464"/>
      <c r="AJ235" s="464"/>
      <c r="AK235" s="464"/>
      <c r="AL235" s="464"/>
    </row>
    <row r="236" spans="1:38" ht="15">
      <c r="A236" s="10"/>
      <c r="B236" s="9"/>
      <c r="C236" s="11"/>
      <c r="E236" s="9"/>
      <c r="F236" s="9"/>
      <c r="G236" s="9"/>
      <c r="H236" s="13"/>
      <c r="I236" s="9"/>
      <c r="J236" s="9"/>
      <c r="L236" s="572"/>
      <c r="M236" s="573"/>
      <c r="Q236" s="9"/>
      <c r="R236" s="191"/>
      <c r="S236" s="574"/>
      <c r="U236" s="201"/>
      <c r="V236" s="9"/>
      <c r="Z236" s="576"/>
      <c r="AA236" s="464"/>
      <c r="AB236" s="464"/>
      <c r="AC236" s="464"/>
      <c r="AD236" s="464"/>
      <c r="AE236" s="464"/>
      <c r="AF236" s="464"/>
      <c r="AG236" s="464"/>
      <c r="AH236" s="464"/>
      <c r="AI236" s="464"/>
      <c r="AJ236" s="464"/>
      <c r="AK236" s="464"/>
      <c r="AL236" s="464"/>
    </row>
    <row r="237" spans="1:38" ht="15">
      <c r="A237" s="10"/>
      <c r="B237" s="9"/>
      <c r="C237" s="11"/>
      <c r="E237" s="9"/>
      <c r="F237" s="9"/>
      <c r="G237" s="9"/>
      <c r="H237" s="13"/>
      <c r="I237" s="9"/>
      <c r="J237" s="9"/>
      <c r="L237" s="572"/>
      <c r="M237" s="573"/>
      <c r="Q237" s="9"/>
      <c r="R237" s="191"/>
      <c r="S237" s="574"/>
      <c r="U237" s="201"/>
      <c r="V237" s="9"/>
      <c r="Z237" s="576"/>
      <c r="AA237" s="464"/>
      <c r="AB237" s="464"/>
      <c r="AC237" s="464"/>
      <c r="AD237" s="464"/>
      <c r="AE237" s="464"/>
      <c r="AF237" s="464"/>
      <c r="AG237" s="464"/>
      <c r="AH237" s="464"/>
      <c r="AI237" s="464"/>
      <c r="AJ237" s="464"/>
      <c r="AK237" s="464"/>
      <c r="AL237" s="464"/>
    </row>
    <row r="238" spans="1:38" ht="15">
      <c r="A238" s="10"/>
      <c r="B238" s="9"/>
      <c r="C238" s="11"/>
      <c r="E238" s="9"/>
      <c r="F238" s="9"/>
      <c r="G238" s="9"/>
      <c r="H238" s="13"/>
      <c r="I238" s="9"/>
      <c r="J238" s="9"/>
      <c r="L238" s="572"/>
      <c r="M238" s="573"/>
      <c r="Q238" s="9"/>
      <c r="R238" s="191"/>
      <c r="S238" s="574"/>
      <c r="U238" s="201"/>
      <c r="V238" s="9"/>
      <c r="Z238" s="576"/>
      <c r="AA238" s="464"/>
      <c r="AB238" s="464"/>
      <c r="AC238" s="464"/>
      <c r="AD238" s="464"/>
      <c r="AE238" s="464"/>
      <c r="AF238" s="464"/>
      <c r="AG238" s="464"/>
      <c r="AH238" s="464"/>
      <c r="AI238" s="464"/>
      <c r="AJ238" s="464"/>
      <c r="AK238" s="464"/>
      <c r="AL238" s="464"/>
    </row>
    <row r="239" spans="1:38" ht="15">
      <c r="A239" s="10"/>
      <c r="B239" s="9"/>
      <c r="C239" s="11"/>
      <c r="E239" s="9"/>
      <c r="F239" s="9"/>
      <c r="G239" s="9"/>
      <c r="H239" s="13"/>
      <c r="I239" s="9"/>
      <c r="J239" s="9"/>
      <c r="L239" s="572"/>
      <c r="M239" s="573"/>
      <c r="Q239" s="9"/>
      <c r="R239" s="191"/>
      <c r="S239" s="574"/>
      <c r="U239" s="201"/>
      <c r="V239" s="9"/>
      <c r="Z239" s="576"/>
      <c r="AA239" s="464"/>
      <c r="AB239" s="464"/>
      <c r="AC239" s="464"/>
      <c r="AD239" s="464"/>
      <c r="AE239" s="464"/>
      <c r="AF239" s="464"/>
      <c r="AG239" s="464"/>
      <c r="AH239" s="464"/>
      <c r="AI239" s="464"/>
      <c r="AJ239" s="464"/>
      <c r="AK239" s="464"/>
      <c r="AL239" s="464"/>
    </row>
    <row r="240" spans="1:38" ht="15">
      <c r="A240" s="10"/>
      <c r="B240" s="9"/>
      <c r="C240" s="11"/>
      <c r="E240" s="9"/>
      <c r="F240" s="9"/>
      <c r="G240" s="9"/>
      <c r="H240" s="13"/>
      <c r="I240" s="9"/>
      <c r="J240" s="9"/>
      <c r="L240" s="572"/>
      <c r="M240" s="573"/>
      <c r="Q240" s="9"/>
      <c r="R240" s="191"/>
      <c r="S240" s="574"/>
      <c r="U240" s="201"/>
      <c r="V240" s="9"/>
      <c r="Z240" s="576"/>
      <c r="AA240" s="464"/>
      <c r="AB240" s="464"/>
      <c r="AC240" s="464"/>
      <c r="AD240" s="464"/>
      <c r="AE240" s="464"/>
      <c r="AF240" s="464"/>
      <c r="AG240" s="464"/>
      <c r="AH240" s="464"/>
      <c r="AI240" s="464"/>
      <c r="AJ240" s="464"/>
      <c r="AK240" s="464"/>
      <c r="AL240" s="464"/>
    </row>
    <row r="241" spans="1:38" ht="15">
      <c r="A241" s="10"/>
      <c r="B241" s="9"/>
      <c r="C241" s="11"/>
      <c r="E241" s="9"/>
      <c r="F241" s="9"/>
      <c r="G241" s="9"/>
      <c r="H241" s="13"/>
      <c r="I241" s="9"/>
      <c r="J241" s="9"/>
      <c r="L241" s="572"/>
      <c r="M241" s="573"/>
      <c r="Q241" s="9"/>
      <c r="R241" s="191"/>
      <c r="S241" s="574"/>
      <c r="U241" s="201"/>
      <c r="V241" s="9"/>
      <c r="Z241" s="576"/>
      <c r="AA241" s="464"/>
      <c r="AB241" s="464"/>
      <c r="AC241" s="464"/>
      <c r="AD241" s="464"/>
      <c r="AE241" s="464"/>
      <c r="AF241" s="464"/>
      <c r="AG241" s="464"/>
      <c r="AH241" s="464"/>
      <c r="AI241" s="464"/>
      <c r="AJ241" s="464"/>
      <c r="AK241" s="464"/>
      <c r="AL241" s="464"/>
    </row>
    <row r="242" spans="1:38" ht="15">
      <c r="A242" s="10"/>
      <c r="B242" s="9"/>
      <c r="C242" s="11"/>
      <c r="E242" s="9"/>
      <c r="F242" s="9"/>
      <c r="G242" s="9"/>
      <c r="H242" s="13"/>
      <c r="I242" s="9"/>
      <c r="J242" s="9"/>
      <c r="L242" s="572"/>
      <c r="M242" s="573"/>
      <c r="Q242" s="9"/>
      <c r="R242" s="191"/>
      <c r="S242" s="574"/>
      <c r="U242" s="201"/>
      <c r="V242" s="9"/>
      <c r="Z242" s="576"/>
      <c r="AA242" s="464"/>
      <c r="AB242" s="464"/>
      <c r="AC242" s="464"/>
      <c r="AD242" s="464"/>
      <c r="AE242" s="464"/>
      <c r="AF242" s="464"/>
      <c r="AG242" s="464"/>
      <c r="AH242" s="464"/>
      <c r="AI242" s="464"/>
      <c r="AJ242" s="464"/>
      <c r="AK242" s="464"/>
      <c r="AL242" s="464"/>
    </row>
    <row r="243" spans="1:38" ht="15">
      <c r="A243" s="10"/>
      <c r="B243" s="9"/>
      <c r="C243" s="11"/>
      <c r="E243" s="9"/>
      <c r="F243" s="9"/>
      <c r="G243" s="9"/>
      <c r="H243" s="13"/>
      <c r="I243" s="9"/>
      <c r="J243" s="9"/>
      <c r="L243" s="572"/>
      <c r="M243" s="573"/>
      <c r="Q243" s="9"/>
      <c r="R243" s="191"/>
      <c r="S243" s="574"/>
      <c r="U243" s="201"/>
      <c r="V243" s="9"/>
      <c r="Z243" s="576"/>
      <c r="AA243" s="464"/>
      <c r="AB243" s="464"/>
      <c r="AC243" s="464"/>
      <c r="AD243" s="464"/>
      <c r="AE243" s="464"/>
      <c r="AF243" s="464"/>
      <c r="AG243" s="464"/>
      <c r="AH243" s="464"/>
      <c r="AI243" s="464"/>
      <c r="AJ243" s="464"/>
      <c r="AK243" s="464"/>
      <c r="AL243" s="464"/>
    </row>
    <row r="244" spans="1:38" ht="15">
      <c r="A244" s="10"/>
      <c r="B244" s="9"/>
      <c r="C244" s="11"/>
      <c r="E244" s="9"/>
      <c r="F244" s="9"/>
      <c r="G244" s="9"/>
      <c r="H244" s="13"/>
      <c r="I244" s="9"/>
      <c r="J244" s="9"/>
      <c r="L244" s="572"/>
      <c r="M244" s="573"/>
      <c r="Q244" s="9"/>
      <c r="R244" s="191"/>
      <c r="S244" s="574"/>
      <c r="U244" s="201"/>
      <c r="V244" s="9"/>
      <c r="Z244" s="576"/>
      <c r="AA244" s="464"/>
      <c r="AB244" s="464"/>
      <c r="AC244" s="464"/>
      <c r="AD244" s="464"/>
      <c r="AE244" s="464"/>
      <c r="AF244" s="464"/>
      <c r="AG244" s="464"/>
      <c r="AH244" s="464"/>
      <c r="AI244" s="464"/>
      <c r="AJ244" s="464"/>
      <c r="AK244" s="464"/>
      <c r="AL244" s="464"/>
    </row>
    <row r="245" spans="1:38" ht="15">
      <c r="A245" s="10"/>
      <c r="B245" s="9"/>
      <c r="C245" s="11"/>
      <c r="E245" s="9"/>
      <c r="F245" s="9"/>
      <c r="G245" s="9"/>
      <c r="H245" s="13"/>
      <c r="I245" s="9"/>
      <c r="J245" s="9"/>
      <c r="L245" s="572"/>
      <c r="M245" s="573"/>
      <c r="Q245" s="9"/>
      <c r="R245" s="191"/>
      <c r="S245" s="574"/>
      <c r="U245" s="201"/>
      <c r="V245" s="9"/>
      <c r="Z245" s="576"/>
      <c r="AA245" s="464"/>
      <c r="AB245" s="464"/>
      <c r="AC245" s="464"/>
      <c r="AD245" s="464"/>
      <c r="AE245" s="464"/>
      <c r="AF245" s="464"/>
      <c r="AG245" s="464"/>
      <c r="AH245" s="464"/>
      <c r="AI245" s="464"/>
      <c r="AJ245" s="464"/>
      <c r="AK245" s="464"/>
      <c r="AL245" s="464"/>
    </row>
    <row r="246" spans="1:38" ht="15">
      <c r="A246" s="10"/>
      <c r="B246" s="9"/>
      <c r="C246" s="11"/>
      <c r="E246" s="9"/>
      <c r="F246" s="9"/>
      <c r="G246" s="9"/>
      <c r="H246" s="13"/>
      <c r="I246" s="9"/>
      <c r="J246" s="9"/>
      <c r="L246" s="572"/>
      <c r="M246" s="573"/>
      <c r="Q246" s="9"/>
      <c r="R246" s="191"/>
      <c r="S246" s="574"/>
      <c r="U246" s="201"/>
      <c r="V246" s="9"/>
      <c r="Z246" s="576"/>
      <c r="AA246" s="464"/>
      <c r="AB246" s="464"/>
      <c r="AC246" s="464"/>
      <c r="AD246" s="464"/>
      <c r="AE246" s="464"/>
      <c r="AF246" s="464"/>
      <c r="AG246" s="464"/>
      <c r="AH246" s="464"/>
      <c r="AI246" s="464"/>
      <c r="AJ246" s="464"/>
      <c r="AK246" s="464"/>
      <c r="AL246" s="464"/>
    </row>
    <row r="247" spans="1:38" ht="15">
      <c r="A247" s="10"/>
      <c r="B247" s="9"/>
      <c r="C247" s="11"/>
      <c r="E247" s="9"/>
      <c r="F247" s="9"/>
      <c r="G247" s="9"/>
      <c r="H247" s="13"/>
      <c r="I247" s="9"/>
      <c r="J247" s="9"/>
      <c r="L247" s="572"/>
      <c r="M247" s="573"/>
      <c r="Q247" s="9"/>
      <c r="R247" s="191"/>
      <c r="S247" s="574"/>
      <c r="U247" s="201"/>
      <c r="V247" s="9"/>
      <c r="Z247" s="576"/>
      <c r="AA247" s="464"/>
      <c r="AB247" s="464"/>
      <c r="AC247" s="464"/>
      <c r="AD247" s="464"/>
      <c r="AE247" s="464"/>
      <c r="AF247" s="464"/>
      <c r="AG247" s="464"/>
      <c r="AH247" s="464"/>
      <c r="AI247" s="464"/>
      <c r="AJ247" s="464"/>
      <c r="AK247" s="464"/>
      <c r="AL247" s="464"/>
    </row>
    <row r="248" spans="1:38" ht="15">
      <c r="A248" s="10"/>
      <c r="B248" s="9"/>
      <c r="C248" s="11"/>
      <c r="E248" s="9"/>
      <c r="F248" s="9"/>
      <c r="G248" s="9"/>
      <c r="H248" s="13"/>
      <c r="I248" s="9"/>
      <c r="J248" s="9"/>
      <c r="L248" s="572"/>
      <c r="M248" s="573"/>
      <c r="Q248" s="9"/>
      <c r="R248" s="191"/>
      <c r="S248" s="574"/>
      <c r="U248" s="201"/>
      <c r="V248" s="9"/>
      <c r="Z248" s="576"/>
      <c r="AA248" s="464"/>
      <c r="AB248" s="464"/>
      <c r="AC248" s="464"/>
      <c r="AD248" s="464"/>
      <c r="AE248" s="464"/>
      <c r="AF248" s="464"/>
      <c r="AG248" s="464"/>
      <c r="AH248" s="464"/>
      <c r="AI248" s="464"/>
      <c r="AJ248" s="464"/>
      <c r="AK248" s="464"/>
      <c r="AL248" s="464"/>
    </row>
    <row r="249" spans="1:38" ht="15">
      <c r="A249" s="10"/>
      <c r="B249" s="9"/>
      <c r="C249" s="11"/>
      <c r="E249" s="9"/>
      <c r="F249" s="9"/>
      <c r="G249" s="9"/>
      <c r="H249" s="13"/>
      <c r="I249" s="9"/>
      <c r="J249" s="9"/>
      <c r="L249" s="572"/>
      <c r="M249" s="573"/>
      <c r="Q249" s="9"/>
      <c r="R249" s="191"/>
      <c r="S249" s="574"/>
      <c r="U249" s="201"/>
      <c r="V249" s="9"/>
      <c r="Z249" s="576"/>
      <c r="AA249" s="464"/>
      <c r="AB249" s="464"/>
      <c r="AC249" s="464"/>
      <c r="AD249" s="464"/>
      <c r="AE249" s="464"/>
      <c r="AF249" s="464"/>
      <c r="AG249" s="464"/>
      <c r="AH249" s="464"/>
      <c r="AI249" s="464"/>
      <c r="AJ249" s="464"/>
      <c r="AK249" s="464"/>
      <c r="AL249" s="464"/>
    </row>
    <row r="250" spans="1:38" ht="15">
      <c r="A250" s="10"/>
      <c r="B250" s="9"/>
      <c r="C250" s="11"/>
      <c r="E250" s="9"/>
      <c r="F250" s="9"/>
      <c r="G250" s="9"/>
      <c r="H250" s="13"/>
      <c r="I250" s="9"/>
      <c r="J250" s="9"/>
      <c r="L250" s="572"/>
      <c r="M250" s="573"/>
      <c r="Q250" s="9"/>
      <c r="R250" s="191"/>
      <c r="S250" s="574"/>
      <c r="U250" s="201"/>
      <c r="V250" s="9"/>
      <c r="Z250" s="576"/>
      <c r="AA250" s="464"/>
      <c r="AB250" s="464"/>
      <c r="AC250" s="464"/>
      <c r="AD250" s="464"/>
      <c r="AE250" s="464"/>
      <c r="AF250" s="464"/>
      <c r="AG250" s="464"/>
      <c r="AH250" s="464"/>
      <c r="AI250" s="464"/>
      <c r="AJ250" s="464"/>
      <c r="AK250" s="464"/>
      <c r="AL250" s="464"/>
    </row>
    <row r="251" spans="1:38" ht="15">
      <c r="A251" s="10"/>
      <c r="B251" s="9"/>
      <c r="C251" s="11"/>
      <c r="E251" s="9"/>
      <c r="F251" s="9"/>
      <c r="G251" s="9"/>
      <c r="H251" s="13"/>
      <c r="I251" s="9"/>
      <c r="J251" s="9"/>
      <c r="L251" s="572"/>
      <c r="M251" s="573"/>
      <c r="Q251" s="9"/>
      <c r="R251" s="191"/>
      <c r="S251" s="574"/>
      <c r="U251" s="201"/>
      <c r="V251" s="9"/>
      <c r="Z251" s="576"/>
      <c r="AA251" s="464"/>
      <c r="AB251" s="464"/>
      <c r="AC251" s="464"/>
      <c r="AD251" s="464"/>
      <c r="AE251" s="464"/>
      <c r="AF251" s="464"/>
      <c r="AG251" s="464"/>
      <c r="AH251" s="464"/>
      <c r="AI251" s="464"/>
      <c r="AJ251" s="464"/>
      <c r="AK251" s="464"/>
      <c r="AL251" s="464"/>
    </row>
    <row r="252" spans="1:38" ht="15">
      <c r="A252" s="10"/>
      <c r="B252" s="9"/>
      <c r="C252" s="11"/>
      <c r="E252" s="9"/>
      <c r="F252" s="9"/>
      <c r="G252" s="9"/>
      <c r="H252" s="13"/>
      <c r="I252" s="9"/>
      <c r="J252" s="9"/>
      <c r="L252" s="572"/>
      <c r="M252" s="573"/>
      <c r="Q252" s="9"/>
      <c r="R252" s="191"/>
      <c r="S252" s="574"/>
      <c r="U252" s="201"/>
      <c r="V252" s="9"/>
      <c r="Z252" s="576"/>
      <c r="AA252" s="464"/>
      <c r="AB252" s="464"/>
      <c r="AC252" s="464"/>
      <c r="AD252" s="464"/>
      <c r="AE252" s="464"/>
      <c r="AF252" s="464"/>
      <c r="AG252" s="464"/>
      <c r="AH252" s="464"/>
      <c r="AI252" s="464"/>
      <c r="AJ252" s="464"/>
      <c r="AK252" s="464"/>
      <c r="AL252" s="464"/>
    </row>
    <row r="253" spans="1:38" ht="15">
      <c r="A253" s="10"/>
      <c r="B253" s="9"/>
      <c r="C253" s="11"/>
      <c r="E253" s="9"/>
      <c r="F253" s="9"/>
      <c r="G253" s="9"/>
      <c r="H253" s="13"/>
      <c r="I253" s="9"/>
      <c r="J253" s="9"/>
      <c r="L253" s="572"/>
      <c r="M253" s="573"/>
      <c r="Q253" s="9"/>
      <c r="R253" s="191"/>
      <c r="S253" s="574"/>
      <c r="U253" s="201"/>
      <c r="V253" s="9"/>
      <c r="Z253" s="576"/>
      <c r="AA253" s="464"/>
      <c r="AB253" s="464"/>
      <c r="AC253" s="464"/>
      <c r="AD253" s="464"/>
      <c r="AE253" s="464"/>
      <c r="AF253" s="464"/>
      <c r="AG253" s="464"/>
      <c r="AH253" s="464"/>
      <c r="AI253" s="464"/>
      <c r="AJ253" s="464"/>
      <c r="AK253" s="464"/>
      <c r="AL253" s="464"/>
    </row>
    <row r="254" spans="1:38" ht="15">
      <c r="A254" s="10"/>
      <c r="B254" s="9"/>
      <c r="C254" s="11"/>
      <c r="E254" s="9"/>
      <c r="F254" s="9"/>
      <c r="G254" s="9"/>
      <c r="H254" s="13"/>
      <c r="I254" s="9"/>
      <c r="J254" s="9"/>
      <c r="L254" s="572"/>
      <c r="M254" s="573"/>
      <c r="Q254" s="9"/>
      <c r="R254" s="191"/>
      <c r="S254" s="574"/>
      <c r="U254" s="201"/>
      <c r="V254" s="9"/>
      <c r="Z254" s="576"/>
      <c r="AA254" s="464"/>
      <c r="AB254" s="464"/>
      <c r="AC254" s="464"/>
      <c r="AD254" s="464"/>
      <c r="AE254" s="464"/>
      <c r="AF254" s="464"/>
      <c r="AG254" s="464"/>
      <c r="AH254" s="464"/>
      <c r="AI254" s="464"/>
      <c r="AJ254" s="464"/>
      <c r="AK254" s="464"/>
      <c r="AL254" s="464"/>
    </row>
    <row r="255" spans="1:38" ht="15">
      <c r="A255" s="10"/>
      <c r="B255" s="9"/>
      <c r="C255" s="11"/>
      <c r="E255" s="9"/>
      <c r="F255" s="9"/>
      <c r="G255" s="9"/>
      <c r="H255" s="13"/>
      <c r="I255" s="9"/>
      <c r="J255" s="9"/>
      <c r="L255" s="572"/>
      <c r="M255" s="573"/>
      <c r="Q255" s="9"/>
      <c r="R255" s="191"/>
      <c r="S255" s="574"/>
      <c r="U255" s="201"/>
      <c r="V255" s="9"/>
      <c r="Z255" s="576"/>
      <c r="AA255" s="464"/>
      <c r="AB255" s="464"/>
      <c r="AC255" s="464"/>
      <c r="AD255" s="464"/>
      <c r="AE255" s="464"/>
      <c r="AF255" s="464"/>
      <c r="AG255" s="464"/>
      <c r="AH255" s="464"/>
      <c r="AI255" s="464"/>
      <c r="AJ255" s="464"/>
      <c r="AK255" s="464"/>
      <c r="AL255" s="464"/>
    </row>
    <row r="256" spans="1:38" ht="15">
      <c r="A256" s="10"/>
      <c r="B256" s="9"/>
      <c r="C256" s="11"/>
      <c r="E256" s="9"/>
      <c r="F256" s="9"/>
      <c r="G256" s="9"/>
      <c r="H256" s="13"/>
      <c r="I256" s="9"/>
      <c r="J256" s="9"/>
      <c r="L256" s="572"/>
      <c r="M256" s="573"/>
      <c r="Q256" s="9"/>
      <c r="R256" s="191"/>
      <c r="S256" s="574"/>
      <c r="U256" s="201"/>
      <c r="V256" s="9"/>
      <c r="Z256" s="576"/>
      <c r="AA256" s="464"/>
      <c r="AB256" s="464"/>
      <c r="AC256" s="464"/>
      <c r="AD256" s="464"/>
      <c r="AE256" s="464"/>
      <c r="AF256" s="464"/>
      <c r="AG256" s="464"/>
      <c r="AH256" s="464"/>
      <c r="AI256" s="464"/>
      <c r="AJ256" s="464"/>
      <c r="AK256" s="464"/>
      <c r="AL256" s="464"/>
    </row>
    <row r="257" spans="1:38" ht="15">
      <c r="A257" s="10"/>
      <c r="B257" s="9"/>
      <c r="C257" s="11"/>
      <c r="E257" s="9"/>
      <c r="F257" s="9"/>
      <c r="G257" s="9"/>
      <c r="H257" s="13"/>
      <c r="I257" s="9"/>
      <c r="J257" s="9"/>
      <c r="L257" s="572"/>
      <c r="M257" s="573"/>
      <c r="Q257" s="9"/>
      <c r="R257" s="191"/>
      <c r="S257" s="574"/>
      <c r="U257" s="201"/>
      <c r="V257" s="9"/>
      <c r="Z257" s="576"/>
      <c r="AA257" s="464"/>
      <c r="AB257" s="464"/>
      <c r="AC257" s="464"/>
      <c r="AD257" s="464"/>
      <c r="AE257" s="464"/>
      <c r="AF257" s="464"/>
      <c r="AG257" s="464"/>
      <c r="AH257" s="464"/>
      <c r="AI257" s="464"/>
      <c r="AJ257" s="464"/>
      <c r="AK257" s="464"/>
      <c r="AL257" s="464"/>
    </row>
    <row r="258" spans="1:38" ht="15">
      <c r="A258" s="10"/>
      <c r="B258" s="9"/>
      <c r="C258" s="11"/>
      <c r="E258" s="9"/>
      <c r="F258" s="9"/>
      <c r="G258" s="9"/>
      <c r="H258" s="13"/>
      <c r="I258" s="9"/>
      <c r="J258" s="9"/>
      <c r="L258" s="572"/>
      <c r="M258" s="573"/>
      <c r="Q258" s="9"/>
      <c r="R258" s="191"/>
      <c r="S258" s="574"/>
      <c r="U258" s="201"/>
      <c r="V258" s="9"/>
      <c r="Z258" s="576"/>
      <c r="AA258" s="464"/>
      <c r="AB258" s="464"/>
      <c r="AC258" s="464"/>
      <c r="AD258" s="464"/>
      <c r="AE258" s="464"/>
      <c r="AF258" s="464"/>
      <c r="AG258" s="464"/>
      <c r="AH258" s="464"/>
      <c r="AI258" s="464"/>
      <c r="AJ258" s="464"/>
      <c r="AK258" s="464"/>
      <c r="AL258" s="464"/>
    </row>
    <row r="259" spans="1:38" ht="15">
      <c r="A259" s="10"/>
      <c r="B259" s="9"/>
      <c r="C259" s="11"/>
      <c r="E259" s="9"/>
      <c r="F259" s="9"/>
      <c r="G259" s="9"/>
      <c r="H259" s="13"/>
      <c r="I259" s="9"/>
      <c r="J259" s="9"/>
      <c r="L259" s="572"/>
      <c r="M259" s="573"/>
      <c r="Q259" s="9"/>
      <c r="R259" s="191"/>
      <c r="S259" s="574"/>
      <c r="U259" s="201"/>
      <c r="V259" s="9"/>
      <c r="Z259" s="576"/>
      <c r="AA259" s="464"/>
      <c r="AB259" s="464"/>
      <c r="AC259" s="464"/>
      <c r="AD259" s="464"/>
      <c r="AE259" s="464"/>
      <c r="AF259" s="464"/>
      <c r="AG259" s="464"/>
      <c r="AH259" s="464"/>
      <c r="AI259" s="464"/>
      <c r="AJ259" s="464"/>
      <c r="AK259" s="464"/>
      <c r="AL259" s="464"/>
    </row>
    <row r="260" spans="1:38" ht="15">
      <c r="A260" s="10"/>
      <c r="B260" s="9"/>
      <c r="C260" s="11"/>
      <c r="E260" s="9"/>
      <c r="F260" s="9"/>
      <c r="G260" s="9"/>
      <c r="H260" s="13"/>
      <c r="I260" s="9"/>
      <c r="J260" s="9"/>
      <c r="K260" s="464"/>
      <c r="L260" s="577"/>
      <c r="M260" s="578"/>
      <c r="N260" s="579"/>
      <c r="O260" s="579"/>
      <c r="P260" s="464"/>
      <c r="Q260" s="580"/>
      <c r="R260" s="581"/>
      <c r="S260" s="582"/>
      <c r="T260" s="464"/>
      <c r="U260" s="583"/>
      <c r="V260" s="580"/>
      <c r="W260" s="464"/>
      <c r="X260" s="464"/>
      <c r="Y260" s="464"/>
      <c r="Z260" s="576"/>
      <c r="AA260" s="464"/>
      <c r="AB260" s="464"/>
      <c r="AC260" s="464"/>
      <c r="AD260" s="464"/>
      <c r="AE260" s="464"/>
      <c r="AF260" s="464"/>
      <c r="AG260" s="464"/>
      <c r="AH260" s="464"/>
      <c r="AI260" s="464"/>
      <c r="AJ260" s="464"/>
      <c r="AK260" s="464"/>
      <c r="AL260" s="464"/>
    </row>
    <row r="261" spans="1:38" ht="15">
      <c r="A261" s="10"/>
      <c r="B261" s="9"/>
      <c r="C261" s="11"/>
      <c r="E261" s="9"/>
      <c r="F261" s="9"/>
      <c r="G261" s="9"/>
      <c r="H261" s="13"/>
      <c r="I261" s="9"/>
      <c r="J261" s="9"/>
      <c r="K261" s="464"/>
      <c r="L261" s="577"/>
      <c r="M261" s="578"/>
      <c r="N261" s="579"/>
      <c r="O261" s="579"/>
      <c r="P261" s="464"/>
      <c r="Q261" s="580"/>
      <c r="R261" s="581"/>
      <c r="S261" s="582"/>
      <c r="T261" s="464"/>
      <c r="U261" s="583"/>
      <c r="V261" s="580"/>
      <c r="W261" s="464"/>
      <c r="X261" s="464"/>
      <c r="Y261" s="464"/>
      <c r="Z261" s="576"/>
      <c r="AA261" s="464"/>
      <c r="AB261" s="464"/>
      <c r="AC261" s="464"/>
      <c r="AD261" s="464"/>
      <c r="AE261" s="464"/>
      <c r="AF261" s="464"/>
      <c r="AG261" s="464"/>
      <c r="AH261" s="464"/>
      <c r="AI261" s="464"/>
      <c r="AJ261" s="464"/>
      <c r="AK261" s="464"/>
      <c r="AL261" s="464"/>
    </row>
    <row r="262" spans="1:38" ht="15">
      <c r="A262" s="10"/>
      <c r="B262" s="9"/>
      <c r="C262" s="11"/>
      <c r="E262" s="9"/>
      <c r="F262" s="9"/>
      <c r="G262" s="9"/>
      <c r="H262" s="13"/>
      <c r="I262" s="9"/>
      <c r="J262" s="9"/>
      <c r="K262" s="464"/>
      <c r="L262" s="577"/>
      <c r="M262" s="578"/>
      <c r="N262" s="579"/>
      <c r="O262" s="579"/>
      <c r="P262" s="464"/>
      <c r="Q262" s="580"/>
      <c r="R262" s="581"/>
      <c r="S262" s="582"/>
      <c r="T262" s="464"/>
      <c r="U262" s="583"/>
      <c r="V262" s="580"/>
      <c r="W262" s="464"/>
      <c r="X262" s="464"/>
      <c r="Y262" s="464"/>
      <c r="Z262" s="576"/>
      <c r="AA262" s="464"/>
      <c r="AB262" s="464"/>
      <c r="AC262" s="464"/>
      <c r="AD262" s="464"/>
      <c r="AE262" s="464"/>
      <c r="AF262" s="464"/>
      <c r="AG262" s="464"/>
      <c r="AH262" s="464"/>
      <c r="AI262" s="464"/>
      <c r="AJ262" s="464"/>
      <c r="AK262" s="464"/>
      <c r="AL262" s="464"/>
    </row>
    <row r="263" spans="1:38" ht="15">
      <c r="A263" s="10"/>
      <c r="B263" s="9"/>
      <c r="C263" s="11"/>
      <c r="E263" s="9"/>
      <c r="F263" s="9"/>
      <c r="G263" s="9"/>
      <c r="H263" s="13"/>
      <c r="I263" s="9"/>
      <c r="J263" s="9"/>
      <c r="K263" s="464"/>
      <c r="L263" s="577"/>
      <c r="M263" s="578"/>
      <c r="N263" s="579"/>
      <c r="O263" s="579"/>
      <c r="P263" s="464"/>
      <c r="Q263" s="580"/>
      <c r="R263" s="581"/>
      <c r="S263" s="582"/>
      <c r="T263" s="464"/>
      <c r="U263" s="583"/>
      <c r="V263" s="580"/>
      <c r="W263" s="464"/>
      <c r="X263" s="464"/>
      <c r="Y263" s="464"/>
      <c r="Z263" s="576"/>
      <c r="AA263" s="464"/>
      <c r="AB263" s="464"/>
      <c r="AC263" s="464"/>
      <c r="AD263" s="464"/>
      <c r="AE263" s="464"/>
      <c r="AF263" s="464"/>
      <c r="AG263" s="464"/>
      <c r="AH263" s="464"/>
      <c r="AI263" s="464"/>
      <c r="AJ263" s="464"/>
      <c r="AK263" s="464"/>
      <c r="AL263" s="464"/>
    </row>
    <row r="264" spans="1:38" ht="15">
      <c r="A264" s="10"/>
      <c r="B264" s="9"/>
      <c r="C264" s="11"/>
      <c r="E264" s="9"/>
      <c r="F264" s="9"/>
      <c r="G264" s="9"/>
      <c r="H264" s="13"/>
      <c r="I264" s="9"/>
      <c r="J264" s="9"/>
      <c r="K264" s="464"/>
      <c r="L264" s="577"/>
      <c r="M264" s="578"/>
      <c r="N264" s="579"/>
      <c r="O264" s="579"/>
      <c r="P264" s="464"/>
      <c r="Q264" s="580"/>
      <c r="R264" s="581"/>
      <c r="S264" s="582"/>
      <c r="T264" s="464"/>
      <c r="U264" s="583"/>
      <c r="V264" s="580"/>
      <c r="W264" s="464"/>
      <c r="X264" s="464"/>
      <c r="Y264" s="464"/>
      <c r="Z264" s="576"/>
      <c r="AA264" s="464"/>
      <c r="AB264" s="464"/>
      <c r="AC264" s="464"/>
      <c r="AD264" s="464"/>
      <c r="AE264" s="464"/>
      <c r="AF264" s="464"/>
      <c r="AG264" s="464"/>
      <c r="AH264" s="464"/>
      <c r="AI264" s="464"/>
      <c r="AJ264" s="464"/>
      <c r="AK264" s="464"/>
      <c r="AL264" s="464"/>
    </row>
    <row r="265" spans="1:38" ht="15">
      <c r="A265" s="10"/>
      <c r="B265" s="9"/>
      <c r="C265" s="11"/>
      <c r="E265" s="9"/>
      <c r="F265" s="9"/>
      <c r="G265" s="9"/>
      <c r="H265" s="13"/>
      <c r="I265" s="9"/>
      <c r="J265" s="9"/>
      <c r="K265" s="464"/>
      <c r="L265" s="577"/>
      <c r="M265" s="578"/>
      <c r="N265" s="579"/>
      <c r="O265" s="579"/>
      <c r="P265" s="464"/>
      <c r="Q265" s="580"/>
      <c r="R265" s="581"/>
      <c r="S265" s="582"/>
      <c r="T265" s="464"/>
      <c r="U265" s="583"/>
      <c r="V265" s="580"/>
      <c r="W265" s="464"/>
      <c r="X265" s="464"/>
      <c r="Y265" s="464"/>
      <c r="Z265" s="576"/>
      <c r="AA265" s="464"/>
      <c r="AB265" s="464"/>
      <c r="AC265" s="464"/>
      <c r="AD265" s="464"/>
      <c r="AE265" s="464"/>
      <c r="AF265" s="464"/>
      <c r="AG265" s="464"/>
      <c r="AH265" s="464"/>
      <c r="AI265" s="464"/>
      <c r="AJ265" s="464"/>
      <c r="AK265" s="464"/>
      <c r="AL265" s="464"/>
    </row>
    <row r="266" spans="1:38" ht="15">
      <c r="A266" s="10"/>
      <c r="B266" s="9"/>
      <c r="C266" s="11"/>
      <c r="E266" s="9"/>
      <c r="F266" s="9"/>
      <c r="G266" s="9"/>
      <c r="H266" s="13"/>
      <c r="I266" s="9"/>
      <c r="J266" s="9"/>
      <c r="K266" s="464"/>
      <c r="L266" s="577"/>
      <c r="M266" s="578"/>
      <c r="N266" s="579"/>
      <c r="O266" s="579"/>
      <c r="P266" s="464"/>
      <c r="Q266" s="580"/>
      <c r="R266" s="581"/>
      <c r="S266" s="582"/>
      <c r="T266" s="464"/>
      <c r="U266" s="583"/>
      <c r="V266" s="580"/>
      <c r="W266" s="464"/>
      <c r="X266" s="464"/>
      <c r="Y266" s="464"/>
      <c r="Z266" s="576"/>
      <c r="AA266" s="464"/>
      <c r="AB266" s="464"/>
      <c r="AC266" s="464"/>
      <c r="AD266" s="464"/>
      <c r="AE266" s="464"/>
      <c r="AF266" s="464"/>
      <c r="AG266" s="464"/>
      <c r="AH266" s="464"/>
      <c r="AI266" s="464"/>
      <c r="AJ266" s="464"/>
      <c r="AK266" s="464"/>
      <c r="AL266" s="464"/>
    </row>
    <row r="267" spans="1:38" ht="15">
      <c r="A267" s="10"/>
      <c r="B267" s="9"/>
      <c r="C267" s="11"/>
      <c r="E267" s="9"/>
      <c r="F267" s="9"/>
      <c r="G267" s="9"/>
      <c r="H267" s="13"/>
      <c r="I267" s="9"/>
      <c r="J267" s="9"/>
      <c r="K267" s="464"/>
      <c r="L267" s="577"/>
      <c r="M267" s="578"/>
      <c r="N267" s="579"/>
      <c r="O267" s="579"/>
      <c r="P267" s="464"/>
      <c r="Q267" s="580"/>
      <c r="R267" s="581"/>
      <c r="S267" s="582"/>
      <c r="T267" s="464"/>
      <c r="U267" s="583"/>
      <c r="V267" s="580"/>
      <c r="W267" s="464"/>
      <c r="X267" s="464"/>
      <c r="Y267" s="464"/>
      <c r="Z267" s="576"/>
      <c r="AA267" s="464"/>
      <c r="AB267" s="464"/>
      <c r="AC267" s="464"/>
      <c r="AD267" s="464"/>
      <c r="AE267" s="464"/>
      <c r="AF267" s="464"/>
      <c r="AG267" s="464"/>
      <c r="AH267" s="464"/>
      <c r="AI267" s="464"/>
      <c r="AJ267" s="464"/>
      <c r="AK267" s="464"/>
      <c r="AL267" s="464"/>
    </row>
    <row r="268" spans="1:38" ht="15">
      <c r="A268" s="10"/>
      <c r="B268" s="9"/>
      <c r="C268" s="11"/>
      <c r="E268" s="9"/>
      <c r="F268" s="9"/>
      <c r="G268" s="9"/>
      <c r="H268" s="13"/>
      <c r="I268" s="9"/>
      <c r="J268" s="9"/>
      <c r="K268" s="464"/>
      <c r="L268" s="577"/>
      <c r="M268" s="578"/>
      <c r="N268" s="579"/>
      <c r="O268" s="579"/>
      <c r="P268" s="464"/>
      <c r="Q268" s="580"/>
      <c r="R268" s="581"/>
      <c r="S268" s="582"/>
      <c r="T268" s="464"/>
      <c r="U268" s="583"/>
      <c r="V268" s="580"/>
      <c r="W268" s="464"/>
      <c r="X268" s="464"/>
      <c r="Y268" s="464"/>
      <c r="Z268" s="576"/>
      <c r="AA268" s="464"/>
      <c r="AB268" s="464"/>
      <c r="AC268" s="464"/>
      <c r="AD268" s="464"/>
      <c r="AE268" s="464"/>
      <c r="AF268" s="464"/>
      <c r="AG268" s="464"/>
      <c r="AH268" s="464"/>
      <c r="AI268" s="464"/>
      <c r="AJ268" s="464"/>
      <c r="AK268" s="464"/>
      <c r="AL268" s="464"/>
    </row>
    <row r="269" spans="1:38" ht="15">
      <c r="A269" s="10"/>
      <c r="B269" s="9"/>
      <c r="C269" s="11"/>
      <c r="E269" s="9"/>
      <c r="F269" s="9"/>
      <c r="G269" s="9"/>
      <c r="H269" s="13"/>
      <c r="I269" s="9"/>
      <c r="J269" s="9"/>
      <c r="K269" s="464"/>
      <c r="L269" s="577"/>
      <c r="M269" s="578"/>
      <c r="N269" s="579"/>
      <c r="O269" s="579"/>
      <c r="P269" s="464"/>
      <c r="Q269" s="580"/>
      <c r="R269" s="581"/>
      <c r="S269" s="582"/>
      <c r="T269" s="464"/>
      <c r="U269" s="583"/>
      <c r="V269" s="580"/>
      <c r="W269" s="464"/>
      <c r="X269" s="464"/>
      <c r="Y269" s="464"/>
      <c r="Z269" s="576"/>
      <c r="AA269" s="464"/>
      <c r="AB269" s="464"/>
      <c r="AC269" s="464"/>
      <c r="AD269" s="464"/>
      <c r="AE269" s="464"/>
      <c r="AF269" s="464"/>
      <c r="AG269" s="464"/>
      <c r="AH269" s="464"/>
      <c r="AI269" s="464"/>
      <c r="AJ269" s="464"/>
      <c r="AK269" s="464"/>
      <c r="AL269" s="464"/>
    </row>
    <row r="270" spans="1:38" ht="15">
      <c r="A270" s="10"/>
      <c r="B270" s="9"/>
      <c r="C270" s="11"/>
      <c r="E270" s="9"/>
      <c r="F270" s="9"/>
      <c r="G270" s="9"/>
      <c r="H270" s="13"/>
      <c r="I270" s="9"/>
      <c r="J270" s="9"/>
      <c r="K270" s="464"/>
      <c r="L270" s="577"/>
      <c r="M270" s="578"/>
      <c r="N270" s="579"/>
      <c r="O270" s="579"/>
      <c r="P270" s="464"/>
      <c r="Q270" s="580"/>
      <c r="R270" s="581"/>
      <c r="S270" s="582"/>
      <c r="T270" s="464"/>
      <c r="U270" s="583"/>
      <c r="V270" s="580"/>
      <c r="W270" s="464"/>
      <c r="X270" s="464"/>
      <c r="Y270" s="464"/>
      <c r="Z270" s="576"/>
      <c r="AA270" s="464"/>
      <c r="AB270" s="464"/>
      <c r="AC270" s="464"/>
      <c r="AD270" s="464"/>
      <c r="AE270" s="464"/>
      <c r="AF270" s="464"/>
      <c r="AG270" s="464"/>
      <c r="AH270" s="464"/>
      <c r="AI270" s="464"/>
      <c r="AJ270" s="464"/>
      <c r="AK270" s="464"/>
      <c r="AL270" s="464"/>
    </row>
    <row r="271" spans="1:38" ht="15">
      <c r="A271" s="10"/>
      <c r="B271" s="9"/>
      <c r="C271" s="11"/>
      <c r="E271" s="9"/>
      <c r="F271" s="9"/>
      <c r="G271" s="9"/>
      <c r="H271" s="13"/>
      <c r="I271" s="9"/>
      <c r="J271" s="9"/>
      <c r="K271" s="464"/>
      <c r="L271" s="577"/>
      <c r="M271" s="578"/>
      <c r="N271" s="579"/>
      <c r="O271" s="579"/>
      <c r="P271" s="464"/>
      <c r="Q271" s="580"/>
      <c r="R271" s="581"/>
      <c r="S271" s="582"/>
      <c r="T271" s="464"/>
      <c r="U271" s="583"/>
      <c r="V271" s="580"/>
      <c r="W271" s="464"/>
      <c r="X271" s="464"/>
      <c r="Y271" s="464"/>
      <c r="Z271" s="576"/>
      <c r="AA271" s="464"/>
      <c r="AB271" s="464"/>
      <c r="AC271" s="464"/>
      <c r="AD271" s="464"/>
      <c r="AE271" s="464"/>
      <c r="AF271" s="464"/>
      <c r="AG271" s="464"/>
      <c r="AH271" s="464"/>
      <c r="AI271" s="464"/>
      <c r="AJ271" s="464"/>
      <c r="AK271" s="464"/>
      <c r="AL271" s="464"/>
    </row>
    <row r="272" spans="1:38" ht="15">
      <c r="A272" s="10"/>
      <c r="B272" s="9"/>
      <c r="C272" s="11"/>
      <c r="E272" s="9"/>
      <c r="F272" s="9"/>
      <c r="G272" s="9"/>
      <c r="H272" s="13"/>
      <c r="I272" s="9"/>
      <c r="J272" s="9"/>
      <c r="K272" s="464"/>
      <c r="L272" s="577"/>
      <c r="M272" s="578"/>
      <c r="N272" s="579"/>
      <c r="O272" s="579"/>
      <c r="P272" s="464"/>
      <c r="Q272" s="580"/>
      <c r="R272" s="581"/>
      <c r="S272" s="582"/>
      <c r="T272" s="464"/>
      <c r="U272" s="583"/>
      <c r="V272" s="580"/>
      <c r="W272" s="464"/>
      <c r="X272" s="464"/>
      <c r="Y272" s="464"/>
      <c r="Z272" s="576"/>
      <c r="AA272" s="464"/>
      <c r="AB272" s="464"/>
      <c r="AC272" s="464"/>
      <c r="AD272" s="464"/>
      <c r="AE272" s="464"/>
      <c r="AF272" s="464"/>
      <c r="AG272" s="464"/>
      <c r="AH272" s="464"/>
      <c r="AI272" s="464"/>
      <c r="AJ272" s="464"/>
      <c r="AK272" s="464"/>
      <c r="AL272" s="464"/>
    </row>
    <row r="273" spans="1:38" ht="15">
      <c r="A273" s="10"/>
      <c r="B273" s="9"/>
      <c r="C273" s="11"/>
      <c r="E273" s="9"/>
      <c r="F273" s="9"/>
      <c r="G273" s="9"/>
      <c r="H273" s="13"/>
      <c r="I273" s="9"/>
      <c r="J273" s="9"/>
      <c r="K273" s="464"/>
      <c r="L273" s="577"/>
      <c r="M273" s="578"/>
      <c r="N273" s="579"/>
      <c r="O273" s="579"/>
      <c r="P273" s="464"/>
      <c r="Q273" s="580"/>
      <c r="R273" s="581"/>
      <c r="S273" s="582"/>
      <c r="T273" s="464"/>
      <c r="U273" s="583"/>
      <c r="V273" s="580"/>
      <c r="W273" s="464"/>
      <c r="X273" s="464"/>
      <c r="Y273" s="464"/>
      <c r="Z273" s="576"/>
      <c r="AA273" s="464"/>
      <c r="AB273" s="464"/>
      <c r="AC273" s="464"/>
      <c r="AD273" s="464"/>
      <c r="AE273" s="464"/>
      <c r="AF273" s="464"/>
      <c r="AG273" s="464"/>
      <c r="AH273" s="464"/>
      <c r="AI273" s="464"/>
      <c r="AJ273" s="464"/>
      <c r="AK273" s="464"/>
      <c r="AL273" s="464"/>
    </row>
    <row r="274" spans="1:38" ht="15">
      <c r="A274" s="10"/>
      <c r="B274" s="9"/>
      <c r="C274" s="11"/>
      <c r="E274" s="9"/>
      <c r="F274" s="9"/>
      <c r="G274" s="9"/>
      <c r="H274" s="13"/>
      <c r="I274" s="9"/>
      <c r="J274" s="9"/>
      <c r="K274" s="464"/>
      <c r="L274" s="577"/>
      <c r="M274" s="578"/>
      <c r="N274" s="579"/>
      <c r="O274" s="579"/>
      <c r="P274" s="464"/>
      <c r="Q274" s="580"/>
      <c r="R274" s="581"/>
      <c r="S274" s="582"/>
      <c r="T274" s="464"/>
      <c r="U274" s="583"/>
      <c r="V274" s="580"/>
      <c r="W274" s="464"/>
      <c r="X274" s="464"/>
      <c r="Y274" s="464"/>
      <c r="Z274" s="576"/>
      <c r="AA274" s="464"/>
      <c r="AB274" s="464"/>
      <c r="AC274" s="464"/>
      <c r="AD274" s="464"/>
      <c r="AE274" s="464"/>
      <c r="AF274" s="464"/>
      <c r="AG274" s="464"/>
      <c r="AH274" s="464"/>
      <c r="AI274" s="464"/>
      <c r="AJ274" s="464"/>
      <c r="AK274" s="464"/>
      <c r="AL274" s="464"/>
    </row>
    <row r="275" spans="1:38" ht="15">
      <c r="A275" s="10"/>
      <c r="B275" s="9"/>
      <c r="C275" s="11"/>
      <c r="E275" s="9"/>
      <c r="F275" s="9"/>
      <c r="G275" s="9"/>
      <c r="H275" s="13"/>
      <c r="I275" s="9"/>
      <c r="J275" s="9"/>
      <c r="K275" s="464"/>
      <c r="L275" s="577"/>
      <c r="M275" s="578"/>
      <c r="N275" s="579"/>
      <c r="O275" s="579"/>
      <c r="P275" s="464"/>
      <c r="Q275" s="580"/>
      <c r="R275" s="581"/>
      <c r="S275" s="582"/>
      <c r="T275" s="464"/>
      <c r="U275" s="583"/>
      <c r="V275" s="580"/>
      <c r="W275" s="464"/>
      <c r="X275" s="464"/>
      <c r="Y275" s="464"/>
      <c r="Z275" s="576"/>
      <c r="AA275" s="464"/>
      <c r="AB275" s="464"/>
      <c r="AC275" s="464"/>
      <c r="AD275" s="464"/>
      <c r="AE275" s="464"/>
      <c r="AF275" s="464"/>
      <c r="AG275" s="464"/>
      <c r="AH275" s="464"/>
      <c r="AI275" s="464"/>
      <c r="AJ275" s="464"/>
      <c r="AK275" s="464"/>
      <c r="AL275" s="464"/>
    </row>
    <row r="276" spans="1:38" ht="15">
      <c r="A276" s="10"/>
      <c r="B276" s="9"/>
      <c r="C276" s="11"/>
      <c r="E276" s="9"/>
      <c r="F276" s="9"/>
      <c r="G276" s="9"/>
      <c r="H276" s="13"/>
      <c r="I276" s="9"/>
      <c r="J276" s="9"/>
      <c r="K276" s="464"/>
      <c r="L276" s="577"/>
      <c r="M276" s="578"/>
      <c r="N276" s="579"/>
      <c r="O276" s="579"/>
      <c r="P276" s="464"/>
      <c r="Q276" s="580"/>
      <c r="R276" s="581"/>
      <c r="S276" s="582"/>
      <c r="T276" s="464"/>
      <c r="U276" s="583"/>
      <c r="V276" s="580"/>
      <c r="W276" s="464"/>
      <c r="X276" s="464"/>
      <c r="Y276" s="464"/>
      <c r="Z276" s="576"/>
      <c r="AA276" s="464"/>
      <c r="AB276" s="464"/>
      <c r="AC276" s="464"/>
      <c r="AD276" s="464"/>
      <c r="AE276" s="464"/>
      <c r="AF276" s="464"/>
      <c r="AG276" s="464"/>
      <c r="AH276" s="464"/>
      <c r="AI276" s="464"/>
      <c r="AJ276" s="464"/>
      <c r="AK276" s="464"/>
      <c r="AL276" s="464"/>
    </row>
    <row r="277" spans="1:38" ht="15">
      <c r="A277" s="10"/>
      <c r="B277" s="9"/>
      <c r="C277" s="11"/>
      <c r="E277" s="9"/>
      <c r="F277" s="9"/>
      <c r="G277" s="9"/>
      <c r="H277" s="13"/>
      <c r="I277" s="9"/>
      <c r="J277" s="9"/>
      <c r="K277" s="464"/>
      <c r="L277" s="577"/>
      <c r="M277" s="578"/>
      <c r="N277" s="579"/>
      <c r="O277" s="579"/>
      <c r="P277" s="464"/>
      <c r="Q277" s="580"/>
      <c r="R277" s="581"/>
      <c r="S277" s="582"/>
      <c r="T277" s="464"/>
      <c r="U277" s="583"/>
      <c r="V277" s="580"/>
      <c r="W277" s="464"/>
      <c r="X277" s="464"/>
      <c r="Y277" s="464"/>
      <c r="Z277" s="576"/>
      <c r="AA277" s="464"/>
      <c r="AB277" s="464"/>
      <c r="AC277" s="464"/>
      <c r="AD277" s="464"/>
      <c r="AE277" s="464"/>
      <c r="AF277" s="464"/>
      <c r="AG277" s="464"/>
      <c r="AH277" s="464"/>
      <c r="AI277" s="464"/>
      <c r="AJ277" s="464"/>
      <c r="AK277" s="464"/>
      <c r="AL277" s="464"/>
    </row>
    <row r="278" spans="1:38" ht="15">
      <c r="A278" s="10"/>
      <c r="B278" s="9"/>
      <c r="C278" s="11"/>
      <c r="E278" s="9"/>
      <c r="F278" s="9"/>
      <c r="G278" s="9"/>
      <c r="H278" s="13"/>
      <c r="I278" s="9"/>
      <c r="J278" s="9"/>
      <c r="K278" s="464"/>
      <c r="L278" s="577"/>
      <c r="M278" s="578"/>
      <c r="N278" s="579"/>
      <c r="O278" s="579"/>
      <c r="P278" s="464"/>
      <c r="Q278" s="580"/>
      <c r="R278" s="581"/>
      <c r="S278" s="582"/>
      <c r="T278" s="464"/>
      <c r="U278" s="583"/>
      <c r="V278" s="580"/>
      <c r="W278" s="464"/>
      <c r="X278" s="464"/>
      <c r="Y278" s="464"/>
      <c r="Z278" s="576"/>
      <c r="AA278" s="464"/>
      <c r="AB278" s="464"/>
      <c r="AC278" s="464"/>
      <c r="AD278" s="464"/>
      <c r="AE278" s="464"/>
      <c r="AF278" s="464"/>
      <c r="AG278" s="464"/>
      <c r="AH278" s="464"/>
      <c r="AI278" s="464"/>
      <c r="AJ278" s="464"/>
      <c r="AK278" s="464"/>
      <c r="AL278" s="464"/>
    </row>
    <row r="279" spans="1:38" ht="15">
      <c r="A279" s="10"/>
      <c r="B279" s="9"/>
      <c r="C279" s="11"/>
      <c r="E279" s="9"/>
      <c r="F279" s="9"/>
      <c r="G279" s="9"/>
      <c r="H279" s="13"/>
      <c r="I279" s="9"/>
      <c r="J279" s="9"/>
      <c r="K279" s="464"/>
      <c r="L279" s="577"/>
      <c r="M279" s="578"/>
      <c r="N279" s="579"/>
      <c r="O279" s="579"/>
      <c r="P279" s="464"/>
      <c r="Q279" s="580"/>
      <c r="R279" s="581"/>
      <c r="S279" s="582"/>
      <c r="T279" s="464"/>
      <c r="U279" s="583"/>
      <c r="V279" s="580"/>
      <c r="W279" s="464"/>
      <c r="X279" s="464"/>
      <c r="Y279" s="464"/>
      <c r="Z279" s="576"/>
      <c r="AA279" s="464"/>
      <c r="AB279" s="464"/>
      <c r="AC279" s="464"/>
      <c r="AD279" s="464"/>
      <c r="AE279" s="464"/>
      <c r="AF279" s="464"/>
      <c r="AG279" s="464"/>
      <c r="AH279" s="464"/>
      <c r="AI279" s="464"/>
      <c r="AJ279" s="464"/>
      <c r="AK279" s="464"/>
      <c r="AL279" s="464"/>
    </row>
    <row r="280" spans="1:38" ht="15">
      <c r="A280" s="10"/>
      <c r="B280" s="9"/>
      <c r="C280" s="11"/>
      <c r="E280" s="9"/>
      <c r="F280" s="9"/>
      <c r="G280" s="9"/>
      <c r="H280" s="13"/>
      <c r="I280" s="9"/>
      <c r="J280" s="9"/>
      <c r="K280" s="464"/>
      <c r="L280" s="577"/>
      <c r="M280" s="578"/>
      <c r="N280" s="579"/>
      <c r="O280" s="579"/>
      <c r="P280" s="464"/>
      <c r="Q280" s="580"/>
      <c r="R280" s="581"/>
      <c r="S280" s="582"/>
      <c r="T280" s="464"/>
      <c r="U280" s="583"/>
      <c r="V280" s="580"/>
      <c r="W280" s="464"/>
      <c r="X280" s="464"/>
      <c r="Y280" s="464"/>
      <c r="Z280" s="576"/>
      <c r="AA280" s="464"/>
      <c r="AB280" s="464"/>
      <c r="AC280" s="464"/>
      <c r="AD280" s="464"/>
      <c r="AE280" s="464"/>
      <c r="AF280" s="464"/>
      <c r="AG280" s="464"/>
      <c r="AH280" s="464"/>
      <c r="AI280" s="464"/>
      <c r="AJ280" s="464"/>
      <c r="AK280" s="464"/>
      <c r="AL280" s="464"/>
    </row>
    <row r="281" spans="1:38" ht="15">
      <c r="A281" s="10"/>
      <c r="B281" s="9"/>
      <c r="C281" s="11"/>
      <c r="E281" s="9"/>
      <c r="F281" s="9"/>
      <c r="G281" s="9"/>
      <c r="H281" s="13"/>
      <c r="I281" s="9"/>
      <c r="J281" s="9"/>
      <c r="K281" s="464"/>
      <c r="L281" s="577"/>
      <c r="M281" s="578"/>
      <c r="N281" s="579"/>
      <c r="O281" s="579"/>
      <c r="P281" s="464"/>
      <c r="Q281" s="580"/>
      <c r="R281" s="581"/>
      <c r="S281" s="582"/>
      <c r="T281" s="464"/>
      <c r="U281" s="583"/>
      <c r="V281" s="580"/>
      <c r="W281" s="464"/>
      <c r="X281" s="464"/>
      <c r="Y281" s="464"/>
      <c r="Z281" s="576"/>
      <c r="AA281" s="464"/>
      <c r="AB281" s="464"/>
      <c r="AC281" s="464"/>
      <c r="AD281" s="464"/>
      <c r="AE281" s="464"/>
      <c r="AF281" s="464"/>
      <c r="AG281" s="464"/>
      <c r="AH281" s="464"/>
      <c r="AI281" s="464"/>
      <c r="AJ281" s="464"/>
      <c r="AK281" s="464"/>
      <c r="AL281" s="464"/>
    </row>
    <row r="282" spans="1:38" ht="15">
      <c r="A282" s="10"/>
      <c r="B282" s="9"/>
      <c r="C282" s="11"/>
      <c r="E282" s="9"/>
      <c r="F282" s="9"/>
      <c r="G282" s="9"/>
      <c r="H282" s="13"/>
      <c r="I282" s="9"/>
      <c r="J282" s="9"/>
      <c r="K282" s="464"/>
      <c r="L282" s="577"/>
      <c r="M282" s="578"/>
      <c r="N282" s="579"/>
      <c r="O282" s="579"/>
      <c r="P282" s="464"/>
      <c r="Q282" s="580"/>
      <c r="R282" s="581"/>
      <c r="S282" s="582"/>
      <c r="T282" s="464"/>
      <c r="U282" s="583"/>
      <c r="V282" s="580"/>
      <c r="W282" s="464"/>
      <c r="X282" s="464"/>
      <c r="Y282" s="464"/>
      <c r="Z282" s="576"/>
      <c r="AA282" s="464"/>
      <c r="AB282" s="464"/>
      <c r="AC282" s="464"/>
      <c r="AD282" s="464"/>
      <c r="AE282" s="464"/>
      <c r="AF282" s="464"/>
      <c r="AG282" s="464"/>
      <c r="AH282" s="464"/>
      <c r="AI282" s="464"/>
      <c r="AJ282" s="464"/>
      <c r="AK282" s="464"/>
      <c r="AL282" s="464"/>
    </row>
    <row r="283" spans="1:38" ht="15">
      <c r="A283" s="10"/>
      <c r="B283" s="9"/>
      <c r="C283" s="11"/>
      <c r="E283" s="9"/>
      <c r="F283" s="9"/>
      <c r="G283" s="9"/>
      <c r="H283" s="13"/>
      <c r="I283" s="9"/>
      <c r="J283" s="9"/>
      <c r="K283" s="464"/>
      <c r="L283" s="577"/>
      <c r="M283" s="578"/>
      <c r="N283" s="579"/>
      <c r="O283" s="579"/>
      <c r="P283" s="464"/>
      <c r="Q283" s="580"/>
      <c r="R283" s="581"/>
      <c r="S283" s="582"/>
      <c r="T283" s="464"/>
      <c r="U283" s="583"/>
      <c r="V283" s="580"/>
      <c r="W283" s="464"/>
      <c r="X283" s="464"/>
      <c r="Y283" s="464"/>
      <c r="Z283" s="576"/>
      <c r="AA283" s="464"/>
      <c r="AB283" s="464"/>
      <c r="AC283" s="464"/>
      <c r="AD283" s="464"/>
      <c r="AE283" s="464"/>
      <c r="AF283" s="464"/>
      <c r="AG283" s="464"/>
      <c r="AH283" s="464"/>
      <c r="AI283" s="464"/>
      <c r="AJ283" s="464"/>
      <c r="AK283" s="464"/>
      <c r="AL283" s="464"/>
    </row>
    <row r="284" spans="1:38" ht="15">
      <c r="A284" s="10"/>
      <c r="B284" s="9"/>
      <c r="C284" s="11"/>
      <c r="E284" s="9"/>
      <c r="F284" s="9"/>
      <c r="G284" s="9"/>
      <c r="H284" s="13"/>
      <c r="I284" s="9"/>
      <c r="J284" s="9"/>
      <c r="K284" s="464"/>
      <c r="L284" s="577"/>
      <c r="M284" s="578"/>
      <c r="N284" s="579"/>
      <c r="O284" s="579"/>
      <c r="P284" s="464"/>
      <c r="Q284" s="580"/>
      <c r="R284" s="581"/>
      <c r="S284" s="582"/>
      <c r="T284" s="464"/>
      <c r="U284" s="583"/>
      <c r="V284" s="580"/>
      <c r="W284" s="464"/>
      <c r="X284" s="464"/>
      <c r="Y284" s="464"/>
      <c r="Z284" s="576"/>
      <c r="AA284" s="464"/>
      <c r="AB284" s="464"/>
      <c r="AC284" s="464"/>
      <c r="AD284" s="464"/>
      <c r="AE284" s="464"/>
      <c r="AF284" s="464"/>
      <c r="AG284" s="464"/>
      <c r="AH284" s="464"/>
      <c r="AI284" s="464"/>
      <c r="AJ284" s="464"/>
      <c r="AK284" s="464"/>
      <c r="AL284" s="464"/>
    </row>
    <row r="285" spans="1:38" ht="15">
      <c r="A285" s="10"/>
      <c r="B285" s="9"/>
      <c r="C285" s="11"/>
      <c r="E285" s="9"/>
      <c r="F285" s="9"/>
      <c r="G285" s="9"/>
      <c r="H285" s="13"/>
      <c r="I285" s="9"/>
      <c r="J285" s="9"/>
      <c r="K285" s="464"/>
      <c r="L285" s="577"/>
      <c r="M285" s="578"/>
      <c r="N285" s="579"/>
      <c r="O285" s="579"/>
      <c r="P285" s="464"/>
      <c r="Q285" s="580"/>
      <c r="R285" s="581"/>
      <c r="S285" s="582"/>
      <c r="T285" s="464"/>
      <c r="U285" s="583"/>
      <c r="V285" s="580"/>
      <c r="W285" s="464"/>
      <c r="X285" s="464"/>
      <c r="Y285" s="464"/>
      <c r="Z285" s="576"/>
      <c r="AA285" s="464"/>
      <c r="AB285" s="464"/>
      <c r="AC285" s="464"/>
      <c r="AD285" s="464"/>
      <c r="AE285" s="464"/>
      <c r="AF285" s="464"/>
      <c r="AG285" s="464"/>
      <c r="AH285" s="464"/>
      <c r="AI285" s="464"/>
      <c r="AJ285" s="464"/>
      <c r="AK285" s="464"/>
      <c r="AL285" s="464"/>
    </row>
    <row r="286" spans="1:38" ht="15">
      <c r="A286" s="10"/>
      <c r="B286" s="9"/>
      <c r="C286" s="11"/>
      <c r="E286" s="9"/>
      <c r="F286" s="9"/>
      <c r="G286" s="9"/>
      <c r="H286" s="13"/>
      <c r="I286" s="9"/>
      <c r="J286" s="9"/>
      <c r="K286" s="464"/>
      <c r="L286" s="577"/>
      <c r="M286" s="578"/>
      <c r="N286" s="579"/>
      <c r="O286" s="579"/>
      <c r="P286" s="464"/>
      <c r="Q286" s="580"/>
      <c r="R286" s="581"/>
      <c r="S286" s="582"/>
      <c r="T286" s="464"/>
      <c r="U286" s="583"/>
      <c r="V286" s="580"/>
      <c r="W286" s="464"/>
      <c r="X286" s="464"/>
      <c r="Y286" s="464"/>
      <c r="Z286" s="576"/>
      <c r="AA286" s="464"/>
      <c r="AB286" s="464"/>
      <c r="AC286" s="464"/>
      <c r="AD286" s="464"/>
      <c r="AE286" s="464"/>
      <c r="AF286" s="464"/>
      <c r="AG286" s="464"/>
      <c r="AH286" s="464"/>
      <c r="AI286" s="464"/>
      <c r="AJ286" s="464"/>
      <c r="AK286" s="464"/>
      <c r="AL286" s="464"/>
    </row>
    <row r="287" spans="1:38" ht="15">
      <c r="A287" s="10"/>
      <c r="B287" s="9"/>
      <c r="C287" s="11"/>
      <c r="E287" s="9"/>
      <c r="F287" s="9"/>
      <c r="G287" s="9"/>
      <c r="H287" s="13"/>
      <c r="I287" s="9"/>
      <c r="J287" s="9"/>
      <c r="K287" s="464"/>
      <c r="L287" s="577"/>
      <c r="M287" s="578"/>
      <c r="N287" s="579"/>
      <c r="O287" s="579"/>
      <c r="P287" s="464"/>
      <c r="Q287" s="580"/>
      <c r="R287" s="581"/>
      <c r="S287" s="582"/>
      <c r="T287" s="464"/>
      <c r="U287" s="583"/>
      <c r="V287" s="580"/>
      <c r="W287" s="464"/>
      <c r="X287" s="464"/>
      <c r="Y287" s="464"/>
      <c r="Z287" s="576"/>
      <c r="AA287" s="464"/>
      <c r="AB287" s="464"/>
      <c r="AC287" s="464"/>
      <c r="AD287" s="464"/>
      <c r="AE287" s="464"/>
      <c r="AF287" s="464"/>
      <c r="AG287" s="464"/>
      <c r="AH287" s="464"/>
      <c r="AI287" s="464"/>
      <c r="AJ287" s="464"/>
      <c r="AK287" s="464"/>
      <c r="AL287" s="464"/>
    </row>
    <row r="288" spans="1:38" ht="15">
      <c r="A288" s="10"/>
      <c r="B288" s="9"/>
      <c r="C288" s="11"/>
      <c r="E288" s="9"/>
      <c r="F288" s="9"/>
      <c r="G288" s="9"/>
      <c r="H288" s="13"/>
      <c r="I288" s="9"/>
      <c r="J288" s="9"/>
      <c r="K288" s="464"/>
      <c r="L288" s="577"/>
      <c r="M288" s="578"/>
      <c r="N288" s="579"/>
      <c r="O288" s="579"/>
      <c r="P288" s="464"/>
      <c r="Q288" s="580"/>
      <c r="R288" s="581"/>
      <c r="S288" s="582"/>
      <c r="T288" s="464"/>
      <c r="U288" s="583"/>
      <c r="V288" s="580"/>
      <c r="W288" s="464"/>
      <c r="X288" s="464"/>
      <c r="Y288" s="464"/>
      <c r="Z288" s="576"/>
      <c r="AA288" s="464"/>
      <c r="AB288" s="464"/>
      <c r="AC288" s="464"/>
      <c r="AD288" s="464"/>
      <c r="AE288" s="464"/>
      <c r="AF288" s="464"/>
      <c r="AG288" s="464"/>
      <c r="AH288" s="464"/>
      <c r="AI288" s="464"/>
      <c r="AJ288" s="464"/>
      <c r="AK288" s="464"/>
      <c r="AL288" s="464"/>
    </row>
    <row r="289" spans="1:38" ht="15">
      <c r="A289" s="10"/>
      <c r="B289" s="9"/>
      <c r="C289" s="11"/>
      <c r="E289" s="9"/>
      <c r="F289" s="9"/>
      <c r="G289" s="9"/>
      <c r="H289" s="13"/>
      <c r="I289" s="9"/>
      <c r="J289" s="9"/>
      <c r="K289" s="464"/>
      <c r="L289" s="577"/>
      <c r="M289" s="578"/>
      <c r="N289" s="579"/>
      <c r="O289" s="579"/>
      <c r="P289" s="464"/>
      <c r="Q289" s="580"/>
      <c r="R289" s="581"/>
      <c r="S289" s="582"/>
      <c r="T289" s="464"/>
      <c r="U289" s="583"/>
      <c r="V289" s="580"/>
      <c r="W289" s="464"/>
      <c r="X289" s="464"/>
      <c r="Y289" s="464"/>
      <c r="Z289" s="576"/>
      <c r="AA289" s="464"/>
      <c r="AB289" s="464"/>
      <c r="AC289" s="464"/>
      <c r="AD289" s="464"/>
      <c r="AE289" s="464"/>
      <c r="AF289" s="464"/>
      <c r="AG289" s="464"/>
      <c r="AH289" s="464"/>
      <c r="AI289" s="464"/>
      <c r="AJ289" s="464"/>
      <c r="AK289" s="464"/>
      <c r="AL289" s="464"/>
    </row>
    <row r="290" spans="1:38" ht="15">
      <c r="A290" s="10"/>
      <c r="B290" s="9"/>
      <c r="C290" s="11"/>
      <c r="E290" s="9"/>
      <c r="F290" s="9"/>
      <c r="G290" s="9"/>
      <c r="H290" s="13"/>
      <c r="I290" s="9"/>
      <c r="J290" s="9"/>
      <c r="K290" s="464"/>
      <c r="L290" s="577"/>
      <c r="M290" s="578"/>
      <c r="N290" s="579"/>
      <c r="O290" s="579"/>
      <c r="P290" s="464"/>
      <c r="Q290" s="580"/>
      <c r="R290" s="581"/>
      <c r="S290" s="582"/>
      <c r="T290" s="464"/>
      <c r="U290" s="583"/>
      <c r="V290" s="580"/>
      <c r="W290" s="464"/>
      <c r="X290" s="464"/>
      <c r="Y290" s="464"/>
      <c r="Z290" s="576"/>
      <c r="AA290" s="464"/>
      <c r="AB290" s="464"/>
      <c r="AC290" s="464"/>
      <c r="AD290" s="464"/>
      <c r="AE290" s="464"/>
      <c r="AF290" s="464"/>
      <c r="AG290" s="464"/>
      <c r="AH290" s="464"/>
      <c r="AI290" s="464"/>
      <c r="AJ290" s="464"/>
      <c r="AK290" s="464"/>
      <c r="AL290" s="464"/>
    </row>
    <row r="291" spans="1:38" ht="15">
      <c r="A291" s="10"/>
      <c r="B291" s="9"/>
      <c r="C291" s="11"/>
      <c r="E291" s="9"/>
      <c r="F291" s="9"/>
      <c r="G291" s="9"/>
      <c r="H291" s="13"/>
      <c r="I291" s="9"/>
      <c r="J291" s="9"/>
      <c r="K291" s="464"/>
      <c r="L291" s="577"/>
      <c r="M291" s="578"/>
      <c r="N291" s="579"/>
      <c r="O291" s="579"/>
      <c r="P291" s="464"/>
      <c r="Q291" s="580"/>
      <c r="R291" s="581"/>
      <c r="S291" s="582"/>
      <c r="T291" s="464"/>
      <c r="U291" s="583"/>
      <c r="V291" s="580"/>
      <c r="W291" s="464"/>
      <c r="X291" s="464"/>
      <c r="Y291" s="464"/>
      <c r="Z291" s="576"/>
      <c r="AA291" s="464"/>
      <c r="AB291" s="464"/>
      <c r="AC291" s="464"/>
      <c r="AD291" s="464"/>
      <c r="AE291" s="464"/>
      <c r="AF291" s="464"/>
      <c r="AG291" s="464"/>
      <c r="AH291" s="464"/>
      <c r="AI291" s="464"/>
      <c r="AJ291" s="464"/>
      <c r="AK291" s="464"/>
      <c r="AL291" s="464"/>
    </row>
    <row r="292" spans="1:38" ht="15">
      <c r="A292" s="10"/>
      <c r="B292" s="9"/>
      <c r="C292" s="11"/>
      <c r="E292" s="9"/>
      <c r="F292" s="9"/>
      <c r="G292" s="9"/>
      <c r="H292" s="13"/>
      <c r="I292" s="9"/>
      <c r="J292" s="9"/>
      <c r="K292" s="464"/>
      <c r="L292" s="577"/>
      <c r="M292" s="578"/>
      <c r="N292" s="579"/>
      <c r="O292" s="579"/>
      <c r="P292" s="464"/>
      <c r="Q292" s="580"/>
      <c r="R292" s="581"/>
      <c r="S292" s="582"/>
      <c r="T292" s="464"/>
      <c r="U292" s="583"/>
      <c r="V292" s="580"/>
      <c r="W292" s="464"/>
      <c r="X292" s="464"/>
      <c r="Y292" s="464"/>
      <c r="Z292" s="576"/>
      <c r="AA292" s="464"/>
      <c r="AB292" s="464"/>
      <c r="AC292" s="464"/>
      <c r="AD292" s="464"/>
      <c r="AE292" s="464"/>
      <c r="AF292" s="464"/>
      <c r="AG292" s="464"/>
      <c r="AH292" s="464"/>
      <c r="AI292" s="464"/>
      <c r="AJ292" s="464"/>
      <c r="AK292" s="464"/>
      <c r="AL292" s="464"/>
    </row>
    <row r="293" spans="1:38" ht="15">
      <c r="A293" s="10"/>
      <c r="B293" s="9"/>
      <c r="C293" s="11"/>
      <c r="E293" s="9"/>
      <c r="F293" s="9"/>
      <c r="G293" s="9"/>
      <c r="H293" s="13"/>
      <c r="I293" s="9"/>
      <c r="J293" s="9"/>
      <c r="K293" s="464"/>
      <c r="L293" s="577"/>
      <c r="M293" s="578"/>
      <c r="N293" s="579"/>
      <c r="O293" s="579"/>
      <c r="P293" s="464"/>
      <c r="Q293" s="580"/>
      <c r="R293" s="581"/>
      <c r="S293" s="582"/>
      <c r="T293" s="464"/>
      <c r="U293" s="583"/>
      <c r="V293" s="580"/>
      <c r="W293" s="464"/>
      <c r="X293" s="464"/>
      <c r="Y293" s="464"/>
      <c r="Z293" s="576"/>
      <c r="AA293" s="464"/>
      <c r="AB293" s="464"/>
      <c r="AC293" s="464"/>
      <c r="AD293" s="464"/>
      <c r="AE293" s="464"/>
      <c r="AF293" s="464"/>
      <c r="AG293" s="464"/>
      <c r="AH293" s="464"/>
      <c r="AI293" s="464"/>
      <c r="AJ293" s="464"/>
      <c r="AK293" s="464"/>
      <c r="AL293" s="464"/>
    </row>
    <row r="294" spans="1:38" ht="15">
      <c r="A294" s="10"/>
      <c r="B294" s="9"/>
      <c r="C294" s="11"/>
      <c r="E294" s="9"/>
      <c r="F294" s="9"/>
      <c r="G294" s="9"/>
      <c r="H294" s="13"/>
      <c r="I294" s="9"/>
      <c r="J294" s="9"/>
      <c r="K294" s="464"/>
      <c r="L294" s="577"/>
      <c r="M294" s="578"/>
      <c r="N294" s="579"/>
      <c r="O294" s="579"/>
      <c r="P294" s="464"/>
      <c r="Q294" s="580"/>
      <c r="R294" s="581"/>
      <c r="S294" s="582"/>
      <c r="T294" s="464"/>
      <c r="U294" s="583"/>
      <c r="V294" s="580"/>
      <c r="W294" s="464"/>
      <c r="X294" s="464"/>
      <c r="Y294" s="464"/>
      <c r="Z294" s="576"/>
      <c r="AA294" s="464"/>
      <c r="AB294" s="464"/>
      <c r="AC294" s="464"/>
      <c r="AD294" s="464"/>
      <c r="AE294" s="464"/>
      <c r="AF294" s="464"/>
      <c r="AG294" s="464"/>
      <c r="AH294" s="464"/>
      <c r="AI294" s="464"/>
      <c r="AJ294" s="464"/>
      <c r="AK294" s="464"/>
      <c r="AL294" s="464"/>
    </row>
    <row r="295" spans="1:38" ht="15">
      <c r="A295" s="10"/>
      <c r="B295" s="9"/>
      <c r="C295" s="11"/>
      <c r="E295" s="9"/>
      <c r="F295" s="9"/>
      <c r="G295" s="9"/>
      <c r="H295" s="13"/>
      <c r="I295" s="9"/>
      <c r="J295" s="9"/>
      <c r="K295" s="464"/>
      <c r="L295" s="577"/>
      <c r="M295" s="578"/>
      <c r="N295" s="579"/>
      <c r="O295" s="579"/>
      <c r="P295" s="464"/>
      <c r="Q295" s="580"/>
      <c r="R295" s="581"/>
      <c r="S295" s="582"/>
      <c r="T295" s="464"/>
      <c r="U295" s="583"/>
      <c r="V295" s="580"/>
      <c r="W295" s="464"/>
      <c r="X295" s="464"/>
      <c r="Y295" s="464"/>
      <c r="Z295" s="576"/>
      <c r="AA295" s="464"/>
      <c r="AB295" s="464"/>
      <c r="AC295" s="464"/>
      <c r="AD295" s="464"/>
      <c r="AE295" s="464"/>
      <c r="AF295" s="464"/>
      <c r="AG295" s="464"/>
      <c r="AH295" s="464"/>
      <c r="AI295" s="464"/>
      <c r="AJ295" s="464"/>
      <c r="AK295" s="464"/>
      <c r="AL295" s="464"/>
    </row>
    <row r="296" spans="1:38" ht="15">
      <c r="A296" s="10"/>
      <c r="B296" s="9"/>
      <c r="C296" s="11"/>
      <c r="E296" s="9"/>
      <c r="F296" s="9"/>
      <c r="G296" s="9"/>
      <c r="H296" s="13"/>
      <c r="I296" s="9"/>
      <c r="J296" s="9"/>
      <c r="K296" s="464"/>
      <c r="L296" s="577"/>
      <c r="M296" s="578"/>
      <c r="N296" s="579"/>
      <c r="O296" s="579"/>
      <c r="P296" s="464"/>
      <c r="Q296" s="580"/>
      <c r="R296" s="581"/>
      <c r="S296" s="582"/>
      <c r="T296" s="464"/>
      <c r="U296" s="583"/>
      <c r="V296" s="580"/>
      <c r="W296" s="464"/>
      <c r="X296" s="464"/>
      <c r="Y296" s="464"/>
      <c r="Z296" s="576"/>
      <c r="AA296" s="464"/>
      <c r="AB296" s="464"/>
      <c r="AC296" s="464"/>
      <c r="AD296" s="464"/>
      <c r="AE296" s="464"/>
      <c r="AF296" s="464"/>
      <c r="AG296" s="464"/>
      <c r="AH296" s="464"/>
      <c r="AI296" s="464"/>
      <c r="AJ296" s="464"/>
      <c r="AK296" s="464"/>
      <c r="AL296" s="464"/>
    </row>
    <row r="297" spans="1:38" ht="15">
      <c r="A297" s="10"/>
      <c r="B297" s="9"/>
      <c r="C297" s="11"/>
      <c r="E297" s="9"/>
      <c r="F297" s="9"/>
      <c r="G297" s="9"/>
      <c r="H297" s="13"/>
      <c r="I297" s="9"/>
      <c r="J297" s="9"/>
      <c r="K297" s="464"/>
      <c r="L297" s="577"/>
      <c r="M297" s="578"/>
      <c r="N297" s="579"/>
      <c r="O297" s="579"/>
      <c r="P297" s="464"/>
      <c r="Q297" s="580"/>
      <c r="R297" s="581"/>
      <c r="S297" s="582"/>
      <c r="T297" s="464"/>
      <c r="U297" s="583"/>
      <c r="V297" s="580"/>
      <c r="W297" s="464"/>
      <c r="X297" s="464"/>
      <c r="Y297" s="464"/>
      <c r="Z297" s="576"/>
      <c r="AA297" s="464"/>
      <c r="AB297" s="464"/>
      <c r="AC297" s="464"/>
      <c r="AD297" s="464"/>
      <c r="AE297" s="464"/>
      <c r="AF297" s="464"/>
      <c r="AG297" s="464"/>
      <c r="AH297" s="464"/>
      <c r="AI297" s="464"/>
      <c r="AJ297" s="464"/>
      <c r="AK297" s="464"/>
      <c r="AL297" s="464"/>
    </row>
    <row r="298" spans="1:38" ht="15">
      <c r="A298" s="10"/>
      <c r="B298" s="9"/>
      <c r="C298" s="11"/>
      <c r="E298" s="9"/>
      <c r="F298" s="9"/>
      <c r="G298" s="9"/>
      <c r="H298" s="13"/>
      <c r="I298" s="9"/>
      <c r="J298" s="9"/>
      <c r="K298" s="464"/>
      <c r="L298" s="577"/>
      <c r="M298" s="578"/>
      <c r="N298" s="579"/>
      <c r="O298" s="579"/>
      <c r="P298" s="464"/>
      <c r="Q298" s="580"/>
      <c r="R298" s="581"/>
      <c r="S298" s="582"/>
      <c r="T298" s="464"/>
      <c r="U298" s="583"/>
      <c r="V298" s="580"/>
      <c r="W298" s="464"/>
      <c r="X298" s="464"/>
      <c r="Y298" s="464"/>
      <c r="Z298" s="576"/>
      <c r="AA298" s="464"/>
      <c r="AB298" s="464"/>
      <c r="AC298" s="464"/>
      <c r="AD298" s="464"/>
      <c r="AE298" s="464"/>
      <c r="AF298" s="464"/>
      <c r="AG298" s="464"/>
      <c r="AH298" s="464"/>
      <c r="AI298" s="464"/>
      <c r="AJ298" s="464"/>
      <c r="AK298" s="464"/>
      <c r="AL298" s="464"/>
    </row>
    <row r="299" spans="1:38" ht="15">
      <c r="A299" s="10"/>
      <c r="B299" s="9"/>
      <c r="C299" s="11"/>
      <c r="E299" s="9"/>
      <c r="F299" s="9"/>
      <c r="G299" s="9"/>
      <c r="H299" s="13"/>
      <c r="I299" s="9"/>
      <c r="J299" s="9"/>
      <c r="K299" s="464"/>
      <c r="L299" s="577"/>
      <c r="M299" s="578"/>
      <c r="N299" s="579"/>
      <c r="O299" s="579"/>
      <c r="P299" s="464"/>
      <c r="Q299" s="580"/>
      <c r="R299" s="581"/>
      <c r="S299" s="582"/>
      <c r="T299" s="464"/>
      <c r="U299" s="583"/>
      <c r="V299" s="580"/>
      <c r="W299" s="464"/>
      <c r="X299" s="464"/>
      <c r="Y299" s="464"/>
      <c r="Z299" s="576"/>
      <c r="AA299" s="464"/>
      <c r="AB299" s="464"/>
      <c r="AC299" s="464"/>
      <c r="AD299" s="464"/>
      <c r="AE299" s="464"/>
      <c r="AF299" s="464"/>
      <c r="AG299" s="464"/>
      <c r="AH299" s="464"/>
      <c r="AI299" s="464"/>
      <c r="AJ299" s="464"/>
      <c r="AK299" s="464"/>
      <c r="AL299" s="464"/>
    </row>
    <row r="300" spans="1:38" ht="15">
      <c r="A300" s="10"/>
      <c r="B300" s="9"/>
      <c r="C300" s="11"/>
      <c r="E300" s="9"/>
      <c r="F300" s="9"/>
      <c r="G300" s="9"/>
      <c r="H300" s="13"/>
      <c r="I300" s="9"/>
      <c r="J300" s="9"/>
      <c r="K300" s="464"/>
      <c r="L300" s="577"/>
      <c r="M300" s="578"/>
      <c r="N300" s="579"/>
      <c r="O300" s="579"/>
      <c r="P300" s="464"/>
      <c r="Q300" s="580"/>
      <c r="R300" s="581"/>
      <c r="S300" s="582"/>
      <c r="T300" s="464"/>
      <c r="U300" s="583"/>
      <c r="V300" s="580"/>
      <c r="W300" s="464"/>
      <c r="X300" s="464"/>
      <c r="Y300" s="464"/>
      <c r="Z300" s="576"/>
      <c r="AA300" s="464"/>
      <c r="AB300" s="464"/>
      <c r="AC300" s="464"/>
      <c r="AD300" s="464"/>
      <c r="AE300" s="464"/>
      <c r="AF300" s="464"/>
      <c r="AG300" s="464"/>
      <c r="AH300" s="464"/>
      <c r="AI300" s="464"/>
      <c r="AJ300" s="464"/>
      <c r="AK300" s="464"/>
      <c r="AL300" s="464"/>
    </row>
    <row r="301" spans="1:38" ht="15">
      <c r="A301" s="10"/>
      <c r="B301" s="9"/>
      <c r="C301" s="11"/>
      <c r="E301" s="9"/>
      <c r="F301" s="9"/>
      <c r="G301" s="9"/>
      <c r="H301" s="13"/>
      <c r="I301" s="9"/>
      <c r="J301" s="9"/>
      <c r="K301" s="464"/>
      <c r="L301" s="577"/>
      <c r="M301" s="578"/>
      <c r="N301" s="579"/>
      <c r="O301" s="579"/>
      <c r="P301" s="464"/>
      <c r="Q301" s="580"/>
      <c r="R301" s="581"/>
      <c r="S301" s="582"/>
      <c r="T301" s="464"/>
      <c r="U301" s="583"/>
      <c r="V301" s="580"/>
      <c r="W301" s="464"/>
      <c r="X301" s="464"/>
      <c r="Y301" s="464"/>
      <c r="Z301" s="576"/>
      <c r="AA301" s="464"/>
      <c r="AB301" s="464"/>
      <c r="AC301" s="464"/>
      <c r="AD301" s="464"/>
      <c r="AE301" s="464"/>
      <c r="AF301" s="464"/>
      <c r="AG301" s="464"/>
      <c r="AH301" s="464"/>
      <c r="AI301" s="464"/>
      <c r="AJ301" s="464"/>
      <c r="AK301" s="464"/>
      <c r="AL301" s="464"/>
    </row>
    <row r="302" spans="1:38" ht="15">
      <c r="A302" s="10"/>
      <c r="B302" s="9"/>
      <c r="C302" s="11"/>
      <c r="E302" s="9"/>
      <c r="F302" s="9"/>
      <c r="G302" s="9"/>
      <c r="H302" s="13"/>
      <c r="I302" s="9"/>
      <c r="J302" s="9"/>
      <c r="K302" s="464"/>
      <c r="L302" s="577"/>
      <c r="M302" s="578"/>
      <c r="N302" s="579"/>
      <c r="O302" s="579"/>
      <c r="P302" s="464"/>
      <c r="Q302" s="580"/>
      <c r="R302" s="581"/>
      <c r="S302" s="582"/>
      <c r="T302" s="464"/>
      <c r="U302" s="583"/>
      <c r="V302" s="580"/>
      <c r="W302" s="464"/>
      <c r="X302" s="464"/>
      <c r="Y302" s="464"/>
      <c r="Z302" s="576"/>
      <c r="AA302" s="464"/>
      <c r="AB302" s="464"/>
      <c r="AC302" s="464"/>
      <c r="AD302" s="464"/>
      <c r="AE302" s="464"/>
      <c r="AF302" s="464"/>
      <c r="AG302" s="464"/>
      <c r="AH302" s="464"/>
      <c r="AI302" s="464"/>
      <c r="AJ302" s="464"/>
      <c r="AK302" s="464"/>
      <c r="AL302" s="464"/>
    </row>
    <row r="303" spans="1:38" ht="15">
      <c r="A303" s="10"/>
      <c r="B303" s="9"/>
      <c r="C303" s="11"/>
      <c r="E303" s="9"/>
      <c r="F303" s="9"/>
      <c r="G303" s="9"/>
      <c r="H303" s="13"/>
      <c r="I303" s="9"/>
      <c r="J303" s="9"/>
      <c r="K303" s="464"/>
      <c r="L303" s="577"/>
      <c r="M303" s="578"/>
      <c r="N303" s="579"/>
      <c r="O303" s="579"/>
      <c r="P303" s="464"/>
      <c r="Q303" s="580"/>
      <c r="R303" s="581"/>
      <c r="S303" s="582"/>
      <c r="T303" s="464"/>
      <c r="U303" s="583"/>
      <c r="V303" s="580"/>
      <c r="W303" s="464"/>
      <c r="X303" s="464"/>
      <c r="Y303" s="464"/>
      <c r="Z303" s="576"/>
      <c r="AA303" s="464"/>
      <c r="AB303" s="464"/>
      <c r="AC303" s="464"/>
      <c r="AD303" s="464"/>
      <c r="AE303" s="464"/>
      <c r="AF303" s="464"/>
      <c r="AG303" s="464"/>
      <c r="AH303" s="464"/>
      <c r="AI303" s="464"/>
      <c r="AJ303" s="464"/>
      <c r="AK303" s="464"/>
      <c r="AL303" s="464"/>
    </row>
    <row r="304" spans="1:38" ht="15">
      <c r="A304" s="10"/>
      <c r="B304" s="9"/>
      <c r="C304" s="11"/>
      <c r="E304" s="9"/>
      <c r="F304" s="9"/>
      <c r="G304" s="9"/>
      <c r="H304" s="13"/>
      <c r="I304" s="9"/>
      <c r="J304" s="9"/>
      <c r="K304" s="464"/>
      <c r="L304" s="577"/>
      <c r="M304" s="578"/>
      <c r="N304" s="579"/>
      <c r="O304" s="579"/>
      <c r="P304" s="464"/>
      <c r="Q304" s="580"/>
      <c r="R304" s="581"/>
      <c r="S304" s="582"/>
      <c r="T304" s="464"/>
      <c r="U304" s="583"/>
      <c r="V304" s="580"/>
      <c r="W304" s="464"/>
      <c r="X304" s="464"/>
      <c r="Y304" s="464"/>
      <c r="Z304" s="576"/>
      <c r="AA304" s="464"/>
      <c r="AB304" s="464"/>
      <c r="AC304" s="464"/>
      <c r="AD304" s="464"/>
      <c r="AE304" s="464"/>
      <c r="AF304" s="464"/>
      <c r="AG304" s="464"/>
      <c r="AH304" s="464"/>
      <c r="AI304" s="464"/>
      <c r="AJ304" s="464"/>
      <c r="AK304" s="464"/>
      <c r="AL304" s="464"/>
    </row>
    <row r="305" spans="1:38" ht="15">
      <c r="A305" s="10"/>
      <c r="B305" s="9"/>
      <c r="C305" s="11"/>
      <c r="E305" s="9"/>
      <c r="F305" s="9"/>
      <c r="G305" s="9"/>
      <c r="H305" s="13"/>
      <c r="I305" s="9"/>
      <c r="J305" s="9"/>
      <c r="K305" s="464"/>
      <c r="L305" s="577"/>
      <c r="M305" s="578"/>
      <c r="N305" s="579"/>
      <c r="O305" s="579"/>
      <c r="P305" s="464"/>
      <c r="Q305" s="580"/>
      <c r="R305" s="581"/>
      <c r="S305" s="582"/>
      <c r="T305" s="464"/>
      <c r="U305" s="583"/>
      <c r="V305" s="580"/>
      <c r="W305" s="464"/>
      <c r="X305" s="464"/>
      <c r="Y305" s="464"/>
      <c r="Z305" s="576"/>
      <c r="AA305" s="464"/>
      <c r="AB305" s="464"/>
      <c r="AC305" s="464"/>
      <c r="AD305" s="464"/>
      <c r="AE305" s="464"/>
      <c r="AF305" s="464"/>
      <c r="AG305" s="464"/>
      <c r="AH305" s="464"/>
      <c r="AI305" s="464"/>
      <c r="AJ305" s="464"/>
      <c r="AK305" s="464"/>
      <c r="AL305" s="464"/>
    </row>
    <row r="306" spans="1:38" ht="15">
      <c r="A306" s="10"/>
      <c r="B306" s="9"/>
      <c r="C306" s="11"/>
      <c r="E306" s="9"/>
      <c r="F306" s="9"/>
      <c r="G306" s="9"/>
      <c r="H306" s="13"/>
      <c r="I306" s="9"/>
      <c r="J306" s="9"/>
      <c r="K306" s="464"/>
      <c r="L306" s="577"/>
      <c r="M306" s="578"/>
      <c r="N306" s="579"/>
      <c r="O306" s="579"/>
      <c r="P306" s="464"/>
      <c r="Q306" s="580"/>
      <c r="R306" s="581"/>
      <c r="S306" s="582"/>
      <c r="T306" s="464"/>
      <c r="U306" s="583"/>
      <c r="V306" s="580"/>
      <c r="W306" s="464"/>
      <c r="X306" s="464"/>
      <c r="Y306" s="464"/>
      <c r="Z306" s="576"/>
      <c r="AA306" s="464"/>
      <c r="AB306" s="464"/>
      <c r="AC306" s="464"/>
      <c r="AD306" s="464"/>
      <c r="AE306" s="464"/>
      <c r="AF306" s="464"/>
      <c r="AG306" s="464"/>
      <c r="AH306" s="464"/>
      <c r="AI306" s="464"/>
      <c r="AJ306" s="464"/>
      <c r="AK306" s="464"/>
      <c r="AL306" s="464"/>
    </row>
    <row r="307" spans="1:38" ht="15">
      <c r="A307" s="10"/>
      <c r="B307" s="9"/>
      <c r="C307" s="11"/>
      <c r="E307" s="9"/>
      <c r="F307" s="9"/>
      <c r="G307" s="9"/>
      <c r="H307" s="13"/>
      <c r="I307" s="9"/>
      <c r="J307" s="9"/>
      <c r="K307" s="464"/>
      <c r="L307" s="577"/>
      <c r="M307" s="578"/>
      <c r="N307" s="579"/>
      <c r="O307" s="579"/>
      <c r="P307" s="464"/>
      <c r="Q307" s="580"/>
      <c r="R307" s="581"/>
      <c r="S307" s="582"/>
      <c r="T307" s="464"/>
      <c r="U307" s="583"/>
      <c r="V307" s="580"/>
      <c r="W307" s="464"/>
      <c r="X307" s="464"/>
      <c r="Y307" s="464"/>
      <c r="Z307" s="576"/>
      <c r="AA307" s="464"/>
      <c r="AB307" s="464"/>
      <c r="AC307" s="464"/>
      <c r="AD307" s="464"/>
      <c r="AE307" s="464"/>
      <c r="AF307" s="464"/>
      <c r="AG307" s="464"/>
      <c r="AH307" s="464"/>
      <c r="AI307" s="464"/>
      <c r="AJ307" s="464"/>
      <c r="AK307" s="464"/>
      <c r="AL307" s="464"/>
    </row>
    <row r="308" spans="1:38" ht="15">
      <c r="A308" s="10"/>
      <c r="B308" s="9"/>
      <c r="C308" s="11"/>
      <c r="E308" s="9"/>
      <c r="F308" s="9"/>
      <c r="G308" s="9"/>
      <c r="H308" s="13"/>
      <c r="I308" s="9"/>
      <c r="J308" s="9"/>
      <c r="K308" s="464"/>
      <c r="L308" s="577"/>
      <c r="M308" s="578"/>
      <c r="N308" s="579"/>
      <c r="O308" s="579"/>
      <c r="P308" s="464"/>
      <c r="Q308" s="580"/>
      <c r="R308" s="581"/>
      <c r="S308" s="582"/>
      <c r="T308" s="464"/>
      <c r="U308" s="583"/>
      <c r="V308" s="580"/>
      <c r="W308" s="464"/>
      <c r="X308" s="464"/>
      <c r="Y308" s="464"/>
      <c r="Z308" s="576"/>
      <c r="AA308" s="464"/>
      <c r="AB308" s="464"/>
      <c r="AC308" s="464"/>
      <c r="AD308" s="464"/>
      <c r="AE308" s="464"/>
      <c r="AF308" s="464"/>
      <c r="AG308" s="464"/>
      <c r="AH308" s="464"/>
      <c r="AI308" s="464"/>
      <c r="AJ308" s="464"/>
      <c r="AK308" s="464"/>
      <c r="AL308" s="464"/>
    </row>
    <row r="309" spans="1:38" ht="15">
      <c r="A309" s="10"/>
      <c r="B309" s="9"/>
      <c r="C309" s="11"/>
      <c r="E309" s="9"/>
      <c r="F309" s="9"/>
      <c r="G309" s="9"/>
      <c r="H309" s="13"/>
      <c r="I309" s="9"/>
      <c r="J309" s="9"/>
      <c r="K309" s="464"/>
      <c r="L309" s="577"/>
      <c r="M309" s="578"/>
      <c r="N309" s="579"/>
      <c r="O309" s="579"/>
      <c r="P309" s="464"/>
      <c r="Q309" s="580"/>
      <c r="R309" s="581"/>
      <c r="S309" s="582"/>
      <c r="T309" s="464"/>
      <c r="U309" s="583"/>
      <c r="V309" s="580"/>
      <c r="W309" s="464"/>
      <c r="X309" s="464"/>
      <c r="Y309" s="464"/>
      <c r="Z309" s="576"/>
      <c r="AA309" s="464"/>
      <c r="AB309" s="464"/>
      <c r="AC309" s="464"/>
      <c r="AD309" s="464"/>
      <c r="AE309" s="464"/>
      <c r="AF309" s="464"/>
      <c r="AG309" s="464"/>
      <c r="AH309" s="464"/>
      <c r="AI309" s="464"/>
      <c r="AJ309" s="464"/>
      <c r="AK309" s="464"/>
      <c r="AL309" s="464"/>
    </row>
    <row r="310" spans="1:38" ht="15">
      <c r="A310" s="10"/>
      <c r="B310" s="9"/>
      <c r="C310" s="11"/>
      <c r="E310" s="9"/>
      <c r="F310" s="9"/>
      <c r="G310" s="9"/>
      <c r="H310" s="13"/>
      <c r="I310" s="9"/>
      <c r="J310" s="9"/>
      <c r="K310" s="464"/>
      <c r="L310" s="577"/>
      <c r="M310" s="578"/>
      <c r="N310" s="579"/>
      <c r="O310" s="579"/>
      <c r="P310" s="464"/>
      <c r="Q310" s="580"/>
      <c r="R310" s="581"/>
      <c r="S310" s="582"/>
      <c r="T310" s="464"/>
      <c r="U310" s="583"/>
      <c r="V310" s="580"/>
      <c r="W310" s="464"/>
      <c r="X310" s="464"/>
      <c r="Y310" s="464"/>
      <c r="Z310" s="576"/>
      <c r="AA310" s="464"/>
      <c r="AB310" s="464"/>
      <c r="AC310" s="464"/>
      <c r="AD310" s="464"/>
      <c r="AE310" s="464"/>
      <c r="AF310" s="464"/>
      <c r="AG310" s="464"/>
      <c r="AH310" s="464"/>
      <c r="AI310" s="464"/>
      <c r="AJ310" s="464"/>
      <c r="AK310" s="464"/>
      <c r="AL310" s="464"/>
    </row>
    <row r="311" spans="1:38" ht="15">
      <c r="A311" s="10"/>
      <c r="B311" s="9"/>
      <c r="C311" s="11"/>
      <c r="E311" s="9"/>
      <c r="F311" s="9"/>
      <c r="G311" s="9"/>
      <c r="H311" s="13"/>
      <c r="I311" s="9"/>
      <c r="J311" s="9"/>
      <c r="K311" s="464"/>
      <c r="L311" s="577"/>
      <c r="M311" s="578"/>
      <c r="N311" s="579"/>
      <c r="O311" s="579"/>
      <c r="P311" s="464"/>
      <c r="Q311" s="580"/>
      <c r="R311" s="581"/>
      <c r="S311" s="582"/>
      <c r="T311" s="464"/>
      <c r="U311" s="583"/>
      <c r="V311" s="580"/>
      <c r="W311" s="464"/>
      <c r="X311" s="464"/>
      <c r="Y311" s="464"/>
      <c r="Z311" s="576"/>
      <c r="AA311" s="464"/>
      <c r="AB311" s="464"/>
      <c r="AC311" s="464"/>
      <c r="AD311" s="464"/>
      <c r="AE311" s="464"/>
      <c r="AF311" s="464"/>
      <c r="AG311" s="464"/>
      <c r="AH311" s="464"/>
      <c r="AI311" s="464"/>
      <c r="AJ311" s="464"/>
      <c r="AK311" s="464"/>
      <c r="AL311" s="464"/>
    </row>
    <row r="312" spans="1:38" ht="15">
      <c r="A312" s="10"/>
      <c r="B312" s="9"/>
      <c r="C312" s="11"/>
      <c r="E312" s="9"/>
      <c r="F312" s="9"/>
      <c r="G312" s="9"/>
      <c r="H312" s="13"/>
      <c r="I312" s="9"/>
      <c r="J312" s="9"/>
      <c r="K312" s="464"/>
      <c r="L312" s="577"/>
      <c r="M312" s="578"/>
      <c r="N312" s="579"/>
      <c r="O312" s="579"/>
      <c r="P312" s="464"/>
      <c r="Q312" s="580"/>
      <c r="R312" s="581"/>
      <c r="S312" s="582"/>
      <c r="T312" s="464"/>
      <c r="U312" s="583"/>
      <c r="V312" s="580"/>
      <c r="W312" s="464"/>
      <c r="X312" s="464"/>
      <c r="Y312" s="464"/>
      <c r="Z312" s="576"/>
      <c r="AA312" s="464"/>
      <c r="AB312" s="464"/>
      <c r="AC312" s="464"/>
      <c r="AD312" s="464"/>
      <c r="AE312" s="464"/>
      <c r="AF312" s="464"/>
      <c r="AG312" s="464"/>
      <c r="AH312" s="464"/>
      <c r="AI312" s="464"/>
      <c r="AJ312" s="464"/>
      <c r="AK312" s="464"/>
      <c r="AL312" s="464"/>
    </row>
    <row r="313" spans="1:38" ht="15">
      <c r="A313" s="10"/>
      <c r="B313" s="9"/>
      <c r="C313" s="11"/>
      <c r="E313" s="9"/>
      <c r="F313" s="9"/>
      <c r="G313" s="9"/>
      <c r="H313" s="13"/>
      <c r="I313" s="9"/>
      <c r="J313" s="9"/>
      <c r="K313" s="464"/>
      <c r="L313" s="577"/>
      <c r="M313" s="578"/>
      <c r="N313" s="579"/>
      <c r="O313" s="579"/>
      <c r="P313" s="464"/>
      <c r="Q313" s="580"/>
      <c r="R313" s="581"/>
      <c r="S313" s="582"/>
      <c r="T313" s="464"/>
      <c r="U313" s="583"/>
      <c r="V313" s="580"/>
      <c r="W313" s="464"/>
      <c r="X313" s="464"/>
      <c r="Y313" s="464"/>
      <c r="Z313" s="576"/>
      <c r="AA313" s="464"/>
      <c r="AB313" s="464"/>
      <c r="AC313" s="464"/>
      <c r="AD313" s="464"/>
      <c r="AE313" s="464"/>
      <c r="AF313" s="464"/>
      <c r="AG313" s="464"/>
      <c r="AH313" s="464"/>
      <c r="AI313" s="464"/>
      <c r="AJ313" s="464"/>
      <c r="AK313" s="464"/>
      <c r="AL313" s="464"/>
    </row>
    <row r="314" spans="1:38" ht="15">
      <c r="A314" s="10"/>
      <c r="B314" s="9"/>
      <c r="C314" s="11"/>
      <c r="E314" s="9"/>
      <c r="F314" s="9"/>
      <c r="G314" s="9"/>
      <c r="H314" s="13"/>
      <c r="I314" s="9"/>
      <c r="J314" s="9"/>
      <c r="K314" s="464"/>
      <c r="L314" s="577"/>
      <c r="M314" s="578"/>
      <c r="N314" s="579"/>
      <c r="O314" s="579"/>
      <c r="P314" s="464"/>
      <c r="Q314" s="580"/>
      <c r="R314" s="581"/>
      <c r="S314" s="582"/>
      <c r="T314" s="464"/>
      <c r="U314" s="583"/>
      <c r="V314" s="580"/>
      <c r="W314" s="464"/>
      <c r="X314" s="464"/>
      <c r="Y314" s="464"/>
      <c r="Z314" s="576"/>
      <c r="AA314" s="464"/>
      <c r="AB314" s="464"/>
      <c r="AC314" s="464"/>
      <c r="AD314" s="464"/>
      <c r="AE314" s="464"/>
      <c r="AF314" s="464"/>
      <c r="AG314" s="464"/>
      <c r="AH314" s="464"/>
      <c r="AI314" s="464"/>
      <c r="AJ314" s="464"/>
      <c r="AK314" s="464"/>
      <c r="AL314" s="464"/>
    </row>
    <row r="315" spans="1:38" ht="15">
      <c r="A315" s="10"/>
      <c r="B315" s="9"/>
      <c r="C315" s="11"/>
      <c r="E315" s="9"/>
      <c r="F315" s="9"/>
      <c r="G315" s="9"/>
      <c r="H315" s="13"/>
      <c r="I315" s="9"/>
      <c r="J315" s="9"/>
      <c r="K315" s="464"/>
      <c r="L315" s="577"/>
      <c r="M315" s="578"/>
      <c r="N315" s="579"/>
      <c r="O315" s="579"/>
      <c r="P315" s="464"/>
      <c r="Q315" s="580"/>
      <c r="R315" s="581"/>
      <c r="S315" s="582"/>
      <c r="T315" s="464"/>
      <c r="U315" s="583"/>
      <c r="V315" s="580"/>
      <c r="W315" s="464"/>
      <c r="X315" s="464"/>
      <c r="Y315" s="464"/>
      <c r="Z315" s="576"/>
      <c r="AA315" s="464"/>
      <c r="AB315" s="464"/>
      <c r="AC315" s="464"/>
      <c r="AD315" s="464"/>
      <c r="AE315" s="464"/>
      <c r="AF315" s="464"/>
      <c r="AG315" s="464"/>
      <c r="AH315" s="464"/>
      <c r="AI315" s="464"/>
      <c r="AJ315" s="464"/>
      <c r="AK315" s="464"/>
      <c r="AL315" s="464"/>
    </row>
    <row r="316" spans="1:38" ht="15">
      <c r="A316" s="10"/>
      <c r="B316" s="9"/>
      <c r="C316" s="11"/>
      <c r="E316" s="9"/>
      <c r="F316" s="9"/>
      <c r="G316" s="9"/>
      <c r="H316" s="13"/>
      <c r="I316" s="9"/>
      <c r="J316" s="9"/>
      <c r="K316" s="464"/>
      <c r="L316" s="577"/>
      <c r="M316" s="578"/>
      <c r="N316" s="579"/>
      <c r="O316" s="579"/>
      <c r="P316" s="464"/>
      <c r="Q316" s="580"/>
      <c r="R316" s="581"/>
      <c r="S316" s="582"/>
      <c r="T316" s="464"/>
      <c r="U316" s="583"/>
      <c r="V316" s="580"/>
      <c r="W316" s="464"/>
      <c r="X316" s="464"/>
      <c r="Y316" s="464"/>
      <c r="Z316" s="576"/>
      <c r="AA316" s="464"/>
      <c r="AB316" s="464"/>
      <c r="AC316" s="464"/>
      <c r="AD316" s="464"/>
      <c r="AE316" s="464"/>
      <c r="AF316" s="464"/>
      <c r="AG316" s="464"/>
      <c r="AH316" s="464"/>
      <c r="AI316" s="464"/>
      <c r="AJ316" s="464"/>
      <c r="AK316" s="464"/>
      <c r="AL316" s="464"/>
    </row>
    <row r="317" spans="1:38" ht="15">
      <c r="A317" s="10"/>
      <c r="B317" s="9"/>
      <c r="C317" s="11"/>
      <c r="E317" s="9"/>
      <c r="F317" s="9"/>
      <c r="G317" s="9"/>
      <c r="H317" s="13"/>
      <c r="I317" s="9"/>
      <c r="J317" s="9"/>
      <c r="K317" s="464"/>
      <c r="L317" s="577"/>
      <c r="M317" s="578"/>
      <c r="N317" s="579"/>
      <c r="O317" s="579"/>
      <c r="P317" s="464"/>
      <c r="Q317" s="580"/>
      <c r="R317" s="581"/>
      <c r="S317" s="582"/>
      <c r="T317" s="464"/>
      <c r="U317" s="583"/>
      <c r="V317" s="580"/>
      <c r="W317" s="464"/>
      <c r="X317" s="464"/>
      <c r="Y317" s="464"/>
      <c r="Z317" s="576"/>
      <c r="AA317" s="464"/>
      <c r="AB317" s="464"/>
      <c r="AC317" s="464"/>
      <c r="AD317" s="464"/>
      <c r="AE317" s="464"/>
      <c r="AF317" s="464"/>
      <c r="AG317" s="464"/>
      <c r="AH317" s="464"/>
      <c r="AI317" s="464"/>
      <c r="AJ317" s="464"/>
      <c r="AK317" s="464"/>
      <c r="AL317" s="464"/>
    </row>
    <row r="318" spans="1:38" ht="15">
      <c r="A318" s="10"/>
      <c r="B318" s="9"/>
      <c r="C318" s="11"/>
      <c r="E318" s="9"/>
      <c r="F318" s="9"/>
      <c r="G318" s="9"/>
      <c r="H318" s="13"/>
      <c r="I318" s="9"/>
      <c r="J318" s="9"/>
      <c r="K318" s="464"/>
      <c r="L318" s="577"/>
      <c r="M318" s="578"/>
      <c r="N318" s="579"/>
      <c r="O318" s="579"/>
      <c r="P318" s="464"/>
      <c r="Q318" s="580"/>
      <c r="R318" s="581"/>
      <c r="S318" s="582"/>
      <c r="T318" s="464"/>
      <c r="U318" s="583"/>
      <c r="V318" s="580"/>
      <c r="W318" s="464"/>
      <c r="X318" s="464"/>
      <c r="Y318" s="464"/>
      <c r="Z318" s="576"/>
      <c r="AA318" s="464"/>
      <c r="AB318" s="464"/>
      <c r="AC318" s="464"/>
      <c r="AD318" s="464"/>
      <c r="AE318" s="464"/>
      <c r="AF318" s="464"/>
      <c r="AG318" s="464"/>
      <c r="AH318" s="464"/>
      <c r="AI318" s="464"/>
      <c r="AJ318" s="464"/>
      <c r="AK318" s="464"/>
      <c r="AL318" s="464"/>
    </row>
    <row r="319" spans="1:38" ht="15">
      <c r="A319" s="10"/>
      <c r="B319" s="9"/>
      <c r="C319" s="11"/>
      <c r="E319" s="9"/>
      <c r="F319" s="9"/>
      <c r="G319" s="9"/>
      <c r="H319" s="13"/>
      <c r="I319" s="9"/>
      <c r="J319" s="9"/>
      <c r="K319" s="464"/>
      <c r="L319" s="577"/>
      <c r="M319" s="578"/>
      <c r="N319" s="579"/>
      <c r="O319" s="579"/>
      <c r="P319" s="464"/>
      <c r="Q319" s="580"/>
      <c r="R319" s="581"/>
      <c r="S319" s="582"/>
      <c r="T319" s="464"/>
      <c r="U319" s="583"/>
      <c r="V319" s="580"/>
      <c r="W319" s="464"/>
      <c r="X319" s="464"/>
      <c r="Y319" s="464"/>
      <c r="Z319" s="576"/>
      <c r="AA319" s="464"/>
      <c r="AB319" s="464"/>
      <c r="AC319" s="464"/>
      <c r="AD319" s="464"/>
      <c r="AE319" s="464"/>
      <c r="AF319" s="464"/>
      <c r="AG319" s="464"/>
      <c r="AH319" s="464"/>
      <c r="AI319" s="464"/>
      <c r="AJ319" s="464"/>
      <c r="AK319" s="464"/>
      <c r="AL319" s="464"/>
    </row>
    <row r="320" spans="1:38" ht="15">
      <c r="A320" s="10"/>
      <c r="B320" s="9"/>
      <c r="C320" s="11"/>
      <c r="E320" s="9"/>
      <c r="F320" s="9"/>
      <c r="G320" s="9"/>
      <c r="H320" s="13"/>
      <c r="I320" s="9"/>
      <c r="J320" s="9"/>
      <c r="K320" s="464"/>
      <c r="L320" s="577"/>
      <c r="M320" s="578"/>
      <c r="N320" s="579"/>
      <c r="O320" s="579"/>
      <c r="P320" s="464"/>
      <c r="Q320" s="580"/>
      <c r="R320" s="581"/>
      <c r="S320" s="582"/>
      <c r="T320" s="464"/>
      <c r="U320" s="583"/>
      <c r="V320" s="580"/>
      <c r="W320" s="464"/>
      <c r="X320" s="464"/>
      <c r="Y320" s="464"/>
      <c r="Z320" s="576"/>
      <c r="AA320" s="464"/>
      <c r="AB320" s="464"/>
      <c r="AC320" s="464"/>
      <c r="AD320" s="464"/>
      <c r="AE320" s="464"/>
      <c r="AF320" s="464"/>
      <c r="AG320" s="464"/>
      <c r="AH320" s="464"/>
      <c r="AI320" s="464"/>
      <c r="AJ320" s="464"/>
      <c r="AK320" s="464"/>
      <c r="AL320" s="464"/>
    </row>
    <row r="321" spans="1:38" ht="15">
      <c r="A321" s="10"/>
      <c r="B321" s="9"/>
      <c r="C321" s="11"/>
      <c r="E321" s="9"/>
      <c r="F321" s="9"/>
      <c r="G321" s="9"/>
      <c r="H321" s="13"/>
      <c r="I321" s="9"/>
      <c r="J321" s="9"/>
      <c r="K321" s="464"/>
      <c r="L321" s="577"/>
      <c r="M321" s="578"/>
      <c r="N321" s="579"/>
      <c r="O321" s="579"/>
      <c r="P321" s="464"/>
      <c r="Q321" s="580"/>
      <c r="R321" s="581"/>
      <c r="S321" s="582"/>
      <c r="T321" s="464"/>
      <c r="U321" s="583"/>
      <c r="V321" s="580"/>
      <c r="W321" s="464"/>
      <c r="X321" s="464"/>
      <c r="Y321" s="464"/>
      <c r="Z321" s="576"/>
      <c r="AA321" s="464"/>
      <c r="AB321" s="464"/>
      <c r="AC321" s="464"/>
      <c r="AD321" s="464"/>
      <c r="AE321" s="464"/>
      <c r="AF321" s="464"/>
      <c r="AG321" s="464"/>
      <c r="AH321" s="464"/>
      <c r="AI321" s="464"/>
      <c r="AJ321" s="464"/>
      <c r="AK321" s="464"/>
      <c r="AL321" s="464"/>
    </row>
    <row r="322" spans="1:38" ht="15">
      <c r="A322" s="10"/>
      <c r="B322" s="9"/>
      <c r="C322" s="11"/>
      <c r="E322" s="9"/>
      <c r="F322" s="9"/>
      <c r="G322" s="9"/>
      <c r="H322" s="13"/>
      <c r="I322" s="9"/>
      <c r="J322" s="9"/>
      <c r="K322" s="464"/>
      <c r="L322" s="577"/>
      <c r="M322" s="578"/>
      <c r="N322" s="579"/>
      <c r="O322" s="579"/>
      <c r="P322" s="464"/>
      <c r="Q322" s="580"/>
      <c r="R322" s="581"/>
      <c r="S322" s="582"/>
      <c r="T322" s="464"/>
      <c r="U322" s="583"/>
      <c r="V322" s="580"/>
      <c r="W322" s="464"/>
      <c r="X322" s="464"/>
      <c r="Y322" s="464"/>
      <c r="Z322" s="576"/>
      <c r="AA322" s="464"/>
      <c r="AB322" s="464"/>
      <c r="AC322" s="464"/>
      <c r="AD322" s="464"/>
      <c r="AE322" s="464"/>
      <c r="AF322" s="464"/>
      <c r="AG322" s="464"/>
      <c r="AH322" s="464"/>
      <c r="AI322" s="464"/>
      <c r="AJ322" s="464"/>
      <c r="AK322" s="464"/>
      <c r="AL322" s="464"/>
    </row>
    <row r="323" spans="1:38" ht="15">
      <c r="A323" s="10"/>
      <c r="B323" s="9"/>
      <c r="C323" s="11"/>
      <c r="E323" s="9"/>
      <c r="F323" s="9"/>
      <c r="G323" s="9"/>
      <c r="H323" s="13"/>
      <c r="I323" s="9"/>
      <c r="J323" s="9"/>
      <c r="K323" s="464"/>
      <c r="L323" s="577"/>
      <c r="M323" s="578"/>
      <c r="N323" s="579"/>
      <c r="O323" s="579"/>
      <c r="P323" s="464"/>
      <c r="Q323" s="580"/>
      <c r="R323" s="581"/>
      <c r="S323" s="582"/>
      <c r="T323" s="464"/>
      <c r="U323" s="583"/>
      <c r="V323" s="580"/>
      <c r="W323" s="464"/>
      <c r="X323" s="464"/>
      <c r="Y323" s="464"/>
      <c r="Z323" s="576"/>
      <c r="AA323" s="464"/>
      <c r="AB323" s="464"/>
      <c r="AC323" s="464"/>
      <c r="AD323" s="464"/>
      <c r="AE323" s="464"/>
      <c r="AF323" s="464"/>
      <c r="AG323" s="464"/>
      <c r="AH323" s="464"/>
      <c r="AI323" s="464"/>
      <c r="AJ323" s="464"/>
      <c r="AK323" s="464"/>
      <c r="AL323" s="464"/>
    </row>
    <row r="324" spans="1:38" ht="15">
      <c r="A324" s="10"/>
      <c r="B324" s="9"/>
      <c r="C324" s="11"/>
      <c r="E324" s="9"/>
      <c r="F324" s="9"/>
      <c r="G324" s="9"/>
      <c r="H324" s="13"/>
      <c r="I324" s="9"/>
      <c r="J324" s="9"/>
      <c r="K324" s="464"/>
      <c r="L324" s="577"/>
      <c r="M324" s="578"/>
      <c r="N324" s="579"/>
      <c r="O324" s="579"/>
      <c r="P324" s="464"/>
      <c r="Q324" s="580"/>
      <c r="R324" s="581"/>
      <c r="S324" s="582"/>
      <c r="T324" s="464"/>
      <c r="U324" s="583"/>
      <c r="V324" s="580"/>
      <c r="W324" s="464"/>
      <c r="X324" s="464"/>
      <c r="Y324" s="464"/>
      <c r="Z324" s="576"/>
      <c r="AA324" s="464"/>
      <c r="AB324" s="464"/>
      <c r="AC324" s="464"/>
      <c r="AD324" s="464"/>
      <c r="AE324" s="464"/>
      <c r="AF324" s="464"/>
      <c r="AG324" s="464"/>
      <c r="AH324" s="464"/>
      <c r="AI324" s="464"/>
      <c r="AJ324" s="464"/>
      <c r="AK324" s="464"/>
      <c r="AL324" s="464"/>
    </row>
    <row r="325" spans="1:38" ht="15">
      <c r="A325" s="10"/>
      <c r="B325" s="9"/>
      <c r="C325" s="11"/>
      <c r="E325" s="9"/>
      <c r="F325" s="9"/>
      <c r="G325" s="9"/>
      <c r="H325" s="13"/>
      <c r="I325" s="9"/>
      <c r="J325" s="9"/>
      <c r="K325" s="464"/>
      <c r="L325" s="577"/>
      <c r="M325" s="578"/>
      <c r="N325" s="579"/>
      <c r="O325" s="579"/>
      <c r="P325" s="464"/>
      <c r="Q325" s="580"/>
      <c r="R325" s="581"/>
      <c r="S325" s="582"/>
      <c r="T325" s="464"/>
      <c r="U325" s="583"/>
      <c r="V325" s="580"/>
      <c r="W325" s="464"/>
      <c r="X325" s="464"/>
      <c r="Y325" s="464"/>
      <c r="Z325" s="576"/>
      <c r="AA325" s="464"/>
      <c r="AB325" s="464"/>
      <c r="AC325" s="464"/>
      <c r="AD325" s="464"/>
      <c r="AE325" s="464"/>
      <c r="AF325" s="464"/>
      <c r="AG325" s="464"/>
      <c r="AH325" s="464"/>
      <c r="AI325" s="464"/>
      <c r="AJ325" s="464"/>
      <c r="AK325" s="464"/>
      <c r="AL325" s="464"/>
    </row>
    <row r="326" spans="1:38" ht="15">
      <c r="A326" s="10"/>
      <c r="B326" s="9"/>
      <c r="C326" s="11"/>
      <c r="E326" s="9"/>
      <c r="F326" s="9"/>
      <c r="G326" s="9"/>
      <c r="H326" s="13"/>
      <c r="I326" s="9"/>
      <c r="J326" s="9"/>
      <c r="K326" s="464"/>
      <c r="L326" s="577"/>
      <c r="M326" s="578"/>
      <c r="N326" s="579"/>
      <c r="O326" s="579"/>
      <c r="P326" s="464"/>
      <c r="Q326" s="580"/>
      <c r="R326" s="581"/>
      <c r="S326" s="582"/>
      <c r="T326" s="464"/>
      <c r="U326" s="583"/>
      <c r="V326" s="580"/>
      <c r="W326" s="464"/>
      <c r="X326" s="464"/>
      <c r="Y326" s="464"/>
      <c r="Z326" s="576"/>
      <c r="AA326" s="464"/>
      <c r="AB326" s="464"/>
      <c r="AC326" s="464"/>
      <c r="AD326" s="464"/>
      <c r="AE326" s="464"/>
      <c r="AF326" s="464"/>
      <c r="AG326" s="464"/>
      <c r="AH326" s="464"/>
      <c r="AI326" s="464"/>
      <c r="AJ326" s="464"/>
      <c r="AK326" s="464"/>
      <c r="AL326" s="464"/>
    </row>
    <row r="327" spans="1:38" ht="15">
      <c r="A327" s="10"/>
      <c r="B327" s="9"/>
      <c r="C327" s="11"/>
      <c r="E327" s="9"/>
      <c r="F327" s="9"/>
      <c r="G327" s="9"/>
      <c r="H327" s="13"/>
      <c r="I327" s="9"/>
      <c r="J327" s="9"/>
      <c r="K327" s="464"/>
      <c r="L327" s="577"/>
      <c r="M327" s="578"/>
      <c r="N327" s="579"/>
      <c r="O327" s="579"/>
      <c r="P327" s="464"/>
      <c r="Q327" s="580"/>
      <c r="R327" s="581"/>
      <c r="S327" s="582"/>
      <c r="T327" s="464"/>
      <c r="U327" s="583"/>
      <c r="V327" s="580"/>
      <c r="W327" s="464"/>
      <c r="X327" s="464"/>
      <c r="Y327" s="464"/>
      <c r="Z327" s="576"/>
      <c r="AA327" s="464"/>
      <c r="AB327" s="464"/>
      <c r="AC327" s="464"/>
      <c r="AD327" s="464"/>
      <c r="AE327" s="464"/>
      <c r="AF327" s="464"/>
      <c r="AG327" s="464"/>
      <c r="AH327" s="464"/>
      <c r="AI327" s="464"/>
      <c r="AJ327" s="464"/>
      <c r="AK327" s="464"/>
      <c r="AL327" s="464"/>
    </row>
    <row r="328" spans="1:38" ht="15">
      <c r="A328" s="10"/>
      <c r="B328" s="9"/>
      <c r="C328" s="11"/>
      <c r="E328" s="9"/>
      <c r="F328" s="9"/>
      <c r="G328" s="9"/>
      <c r="H328" s="13"/>
      <c r="I328" s="9"/>
      <c r="J328" s="9"/>
      <c r="K328" s="464"/>
      <c r="L328" s="577"/>
      <c r="M328" s="578"/>
      <c r="N328" s="579"/>
      <c r="O328" s="579"/>
      <c r="P328" s="464"/>
      <c r="Q328" s="580"/>
      <c r="R328" s="581"/>
      <c r="S328" s="582"/>
      <c r="T328" s="464"/>
      <c r="U328" s="583"/>
      <c r="V328" s="580"/>
      <c r="W328" s="464"/>
      <c r="X328" s="464"/>
      <c r="Y328" s="464"/>
      <c r="Z328" s="576"/>
      <c r="AA328" s="464"/>
      <c r="AB328" s="464"/>
      <c r="AC328" s="464"/>
      <c r="AD328" s="464"/>
      <c r="AE328" s="464"/>
      <c r="AF328" s="464"/>
      <c r="AG328" s="464"/>
      <c r="AH328" s="464"/>
      <c r="AI328" s="464"/>
      <c r="AJ328" s="464"/>
      <c r="AK328" s="464"/>
      <c r="AL328" s="464"/>
    </row>
    <row r="329" spans="1:38" ht="15">
      <c r="A329" s="10"/>
      <c r="B329" s="9"/>
      <c r="C329" s="11"/>
      <c r="E329" s="9"/>
      <c r="F329" s="9"/>
      <c r="G329" s="9"/>
      <c r="H329" s="13"/>
      <c r="I329" s="9"/>
      <c r="J329" s="9"/>
      <c r="K329" s="464"/>
      <c r="L329" s="577"/>
      <c r="M329" s="578"/>
      <c r="N329" s="579"/>
      <c r="O329" s="579"/>
      <c r="P329" s="464"/>
      <c r="Q329" s="580"/>
      <c r="R329" s="581"/>
      <c r="S329" s="582"/>
      <c r="T329" s="464"/>
      <c r="U329" s="583"/>
      <c r="V329" s="580"/>
      <c r="W329" s="464"/>
      <c r="X329" s="464"/>
      <c r="Y329" s="464"/>
      <c r="Z329" s="576"/>
      <c r="AA329" s="464"/>
      <c r="AB329" s="464"/>
      <c r="AC329" s="464"/>
      <c r="AD329" s="464"/>
      <c r="AE329" s="464"/>
      <c r="AF329" s="464"/>
      <c r="AG329" s="464"/>
      <c r="AH329" s="464"/>
      <c r="AI329" s="464"/>
      <c r="AJ329" s="464"/>
      <c r="AK329" s="464"/>
      <c r="AL329" s="464"/>
    </row>
    <row r="330" spans="1:38" ht="15">
      <c r="A330" s="10"/>
      <c r="B330" s="9"/>
      <c r="C330" s="11"/>
      <c r="E330" s="9"/>
      <c r="F330" s="9"/>
      <c r="G330" s="9"/>
      <c r="H330" s="13"/>
      <c r="I330" s="9"/>
      <c r="J330" s="9"/>
      <c r="K330" s="464"/>
      <c r="L330" s="577"/>
      <c r="M330" s="578"/>
      <c r="N330" s="579"/>
      <c r="O330" s="579"/>
      <c r="P330" s="464"/>
      <c r="Q330" s="580"/>
      <c r="R330" s="581"/>
      <c r="S330" s="582"/>
      <c r="T330" s="464"/>
      <c r="U330" s="583"/>
      <c r="V330" s="580"/>
      <c r="W330" s="464"/>
      <c r="X330" s="464"/>
      <c r="Y330" s="464"/>
      <c r="Z330" s="576"/>
      <c r="AA330" s="464"/>
      <c r="AB330" s="464"/>
      <c r="AC330" s="464"/>
      <c r="AD330" s="464"/>
      <c r="AE330" s="464"/>
      <c r="AF330" s="464"/>
      <c r="AG330" s="464"/>
      <c r="AH330" s="464"/>
      <c r="AI330" s="464"/>
      <c r="AJ330" s="464"/>
      <c r="AK330" s="464"/>
      <c r="AL330" s="464"/>
    </row>
    <row r="331" spans="1:38" ht="15">
      <c r="A331" s="10"/>
      <c r="B331" s="9"/>
      <c r="C331" s="11"/>
      <c r="E331" s="9"/>
      <c r="F331" s="9"/>
      <c r="G331" s="9"/>
      <c r="H331" s="13"/>
      <c r="I331" s="9"/>
      <c r="J331" s="9"/>
      <c r="K331" s="464"/>
      <c r="L331" s="577"/>
      <c r="M331" s="578"/>
      <c r="N331" s="579"/>
      <c r="O331" s="579"/>
      <c r="P331" s="464"/>
      <c r="Q331" s="580"/>
      <c r="R331" s="581"/>
      <c r="S331" s="582"/>
      <c r="T331" s="464"/>
      <c r="U331" s="583"/>
      <c r="V331" s="580"/>
      <c r="W331" s="464"/>
      <c r="X331" s="464"/>
      <c r="Y331" s="464"/>
      <c r="Z331" s="576"/>
      <c r="AA331" s="464"/>
      <c r="AB331" s="464"/>
      <c r="AC331" s="464"/>
      <c r="AD331" s="464"/>
      <c r="AE331" s="464"/>
      <c r="AF331" s="464"/>
      <c r="AG331" s="464"/>
      <c r="AH331" s="464"/>
      <c r="AI331" s="464"/>
      <c r="AJ331" s="464"/>
      <c r="AK331" s="464"/>
      <c r="AL331" s="464"/>
    </row>
    <row r="332" spans="1:38" ht="15">
      <c r="A332" s="10"/>
      <c r="B332" s="9"/>
      <c r="C332" s="11"/>
      <c r="E332" s="9"/>
      <c r="F332" s="9"/>
      <c r="G332" s="9"/>
      <c r="H332" s="13"/>
      <c r="I332" s="9"/>
      <c r="J332" s="9"/>
      <c r="K332" s="464"/>
      <c r="L332" s="577"/>
      <c r="M332" s="578"/>
      <c r="N332" s="579"/>
      <c r="O332" s="579"/>
      <c r="P332" s="464"/>
      <c r="Q332" s="580"/>
      <c r="R332" s="581"/>
      <c r="S332" s="582"/>
      <c r="T332" s="464"/>
      <c r="U332" s="583"/>
      <c r="V332" s="580"/>
      <c r="W332" s="464"/>
      <c r="X332" s="464"/>
      <c r="Y332" s="464"/>
      <c r="Z332" s="576"/>
      <c r="AA332" s="464"/>
      <c r="AB332" s="464"/>
      <c r="AC332" s="464"/>
      <c r="AD332" s="464"/>
      <c r="AE332" s="464"/>
      <c r="AF332" s="464"/>
      <c r="AG332" s="464"/>
      <c r="AH332" s="464"/>
      <c r="AI332" s="464"/>
      <c r="AJ332" s="464"/>
      <c r="AK332" s="464"/>
      <c r="AL332" s="464"/>
    </row>
    <row r="333" spans="1:38" ht="15">
      <c r="A333" s="10"/>
      <c r="B333" s="9"/>
      <c r="C333" s="11"/>
      <c r="E333" s="9"/>
      <c r="F333" s="9"/>
      <c r="G333" s="9"/>
      <c r="H333" s="13"/>
      <c r="I333" s="9"/>
      <c r="J333" s="9"/>
      <c r="K333" s="464"/>
      <c r="L333" s="577"/>
      <c r="M333" s="578"/>
      <c r="N333" s="579"/>
      <c r="O333" s="579"/>
      <c r="P333" s="464"/>
      <c r="Q333" s="580"/>
      <c r="R333" s="581"/>
      <c r="S333" s="582"/>
      <c r="T333" s="464"/>
      <c r="U333" s="583"/>
      <c r="V333" s="580"/>
      <c r="W333" s="464"/>
      <c r="X333" s="464"/>
      <c r="Y333" s="464"/>
      <c r="Z333" s="576"/>
      <c r="AA333" s="464"/>
      <c r="AB333" s="464"/>
      <c r="AC333" s="464"/>
      <c r="AD333" s="464"/>
      <c r="AE333" s="464"/>
      <c r="AF333" s="464"/>
      <c r="AG333" s="464"/>
      <c r="AH333" s="464"/>
      <c r="AI333" s="464"/>
      <c r="AJ333" s="464"/>
      <c r="AK333" s="464"/>
      <c r="AL333" s="464"/>
    </row>
    <row r="334" spans="1:38" ht="15">
      <c r="A334" s="10"/>
      <c r="B334" s="9"/>
      <c r="C334" s="11"/>
      <c r="E334" s="9"/>
      <c r="F334" s="9"/>
      <c r="G334" s="9"/>
      <c r="H334" s="13"/>
      <c r="I334" s="9"/>
      <c r="J334" s="9"/>
      <c r="K334" s="464"/>
      <c r="L334" s="577"/>
      <c r="M334" s="578"/>
      <c r="N334" s="579"/>
      <c r="O334" s="579"/>
      <c r="P334" s="464"/>
      <c r="Q334" s="580"/>
      <c r="R334" s="581"/>
      <c r="S334" s="582"/>
      <c r="T334" s="464"/>
      <c r="U334" s="583"/>
      <c r="V334" s="580"/>
      <c r="W334" s="464"/>
      <c r="X334" s="464"/>
      <c r="Y334" s="464"/>
      <c r="Z334" s="576"/>
      <c r="AA334" s="464"/>
      <c r="AB334" s="464"/>
      <c r="AC334" s="464"/>
      <c r="AD334" s="464"/>
      <c r="AE334" s="464"/>
      <c r="AF334" s="464"/>
      <c r="AG334" s="464"/>
      <c r="AH334" s="464"/>
      <c r="AI334" s="464"/>
      <c r="AJ334" s="464"/>
      <c r="AK334" s="464"/>
      <c r="AL334" s="464"/>
    </row>
    <row r="335" spans="1:38" ht="15">
      <c r="A335" s="10"/>
      <c r="B335" s="9"/>
      <c r="C335" s="11"/>
      <c r="E335" s="9"/>
      <c r="F335" s="9"/>
      <c r="G335" s="9"/>
      <c r="H335" s="13"/>
      <c r="I335" s="9"/>
      <c r="J335" s="9"/>
      <c r="K335" s="464"/>
      <c r="L335" s="577"/>
      <c r="M335" s="578"/>
      <c r="N335" s="579"/>
      <c r="O335" s="579"/>
      <c r="P335" s="464"/>
      <c r="Q335" s="580"/>
      <c r="R335" s="581"/>
      <c r="S335" s="582"/>
      <c r="T335" s="464"/>
      <c r="U335" s="583"/>
      <c r="V335" s="580"/>
      <c r="W335" s="464"/>
      <c r="X335" s="464"/>
      <c r="Y335" s="464"/>
      <c r="Z335" s="576"/>
      <c r="AA335" s="464"/>
      <c r="AB335" s="464"/>
      <c r="AC335" s="464"/>
      <c r="AD335" s="464"/>
      <c r="AE335" s="464"/>
      <c r="AF335" s="464"/>
      <c r="AG335" s="464"/>
      <c r="AH335" s="464"/>
      <c r="AI335" s="464"/>
      <c r="AJ335" s="464"/>
      <c r="AK335" s="464"/>
      <c r="AL335" s="464"/>
    </row>
    <row r="336" spans="1:38" ht="15">
      <c r="A336" s="10"/>
      <c r="B336" s="9"/>
      <c r="C336" s="11"/>
      <c r="E336" s="9"/>
      <c r="F336" s="9"/>
      <c r="G336" s="9"/>
      <c r="H336" s="13"/>
      <c r="I336" s="9"/>
      <c r="J336" s="9"/>
      <c r="K336" s="464"/>
      <c r="L336" s="577"/>
      <c r="M336" s="578"/>
      <c r="N336" s="579"/>
      <c r="O336" s="579"/>
      <c r="P336" s="464"/>
      <c r="Q336" s="580"/>
      <c r="R336" s="581"/>
      <c r="S336" s="582"/>
      <c r="T336" s="464"/>
      <c r="U336" s="583"/>
      <c r="V336" s="580"/>
      <c r="W336" s="464"/>
      <c r="X336" s="464"/>
      <c r="Y336" s="464"/>
      <c r="Z336" s="576"/>
      <c r="AA336" s="464"/>
      <c r="AB336" s="464"/>
      <c r="AC336" s="464"/>
      <c r="AD336" s="464"/>
      <c r="AE336" s="464"/>
      <c r="AF336" s="464"/>
      <c r="AG336" s="464"/>
      <c r="AH336" s="464"/>
      <c r="AI336" s="464"/>
      <c r="AJ336" s="464"/>
      <c r="AK336" s="464"/>
      <c r="AL336" s="464"/>
    </row>
    <row r="337" spans="1:38" ht="15">
      <c r="A337" s="10"/>
      <c r="B337" s="9"/>
      <c r="C337" s="11"/>
      <c r="E337" s="9"/>
      <c r="F337" s="9"/>
      <c r="G337" s="9"/>
      <c r="H337" s="13"/>
      <c r="I337" s="9"/>
      <c r="J337" s="9"/>
      <c r="K337" s="464"/>
      <c r="L337" s="577"/>
      <c r="M337" s="578"/>
      <c r="N337" s="579"/>
      <c r="O337" s="579"/>
      <c r="P337" s="464"/>
      <c r="Q337" s="580"/>
      <c r="R337" s="581"/>
      <c r="S337" s="582"/>
      <c r="T337" s="464"/>
      <c r="U337" s="583"/>
      <c r="V337" s="580"/>
      <c r="W337" s="464"/>
      <c r="X337" s="464"/>
      <c r="Y337" s="464"/>
      <c r="Z337" s="576"/>
      <c r="AA337" s="464"/>
      <c r="AB337" s="464"/>
      <c r="AC337" s="464"/>
      <c r="AD337" s="464"/>
      <c r="AE337" s="464"/>
      <c r="AF337" s="464"/>
      <c r="AG337" s="464"/>
      <c r="AH337" s="464"/>
      <c r="AI337" s="464"/>
      <c r="AJ337" s="464"/>
      <c r="AK337" s="464"/>
      <c r="AL337" s="464"/>
    </row>
    <row r="338" spans="1:38" ht="15">
      <c r="A338" s="10"/>
      <c r="B338" s="9"/>
      <c r="C338" s="11"/>
      <c r="E338" s="9"/>
      <c r="F338" s="9"/>
      <c r="G338" s="9"/>
      <c r="H338" s="13"/>
      <c r="I338" s="9"/>
      <c r="J338" s="9"/>
      <c r="K338" s="464"/>
      <c r="L338" s="577"/>
      <c r="M338" s="578"/>
      <c r="N338" s="579"/>
      <c r="O338" s="579"/>
      <c r="P338" s="464"/>
      <c r="Q338" s="580"/>
      <c r="R338" s="581"/>
      <c r="S338" s="582"/>
      <c r="T338" s="464"/>
      <c r="U338" s="583"/>
      <c r="V338" s="580"/>
      <c r="W338" s="464"/>
      <c r="X338" s="464"/>
      <c r="Y338" s="464"/>
      <c r="Z338" s="576"/>
      <c r="AA338" s="464"/>
      <c r="AB338" s="464"/>
      <c r="AC338" s="464"/>
      <c r="AD338" s="464"/>
      <c r="AE338" s="464"/>
      <c r="AF338" s="464"/>
      <c r="AG338" s="464"/>
      <c r="AH338" s="464"/>
      <c r="AI338" s="464"/>
      <c r="AJ338" s="464"/>
      <c r="AK338" s="464"/>
      <c r="AL338" s="464"/>
    </row>
    <row r="339" spans="1:38" ht="15">
      <c r="A339" s="10"/>
      <c r="B339" s="9"/>
      <c r="C339" s="11"/>
      <c r="E339" s="9"/>
      <c r="F339" s="9"/>
      <c r="G339" s="9"/>
      <c r="H339" s="13"/>
      <c r="I339" s="9"/>
      <c r="J339" s="9"/>
      <c r="K339" s="464"/>
      <c r="L339" s="577"/>
      <c r="M339" s="578"/>
      <c r="N339" s="579"/>
      <c r="O339" s="579"/>
      <c r="P339" s="464"/>
      <c r="Q339" s="580"/>
      <c r="R339" s="581"/>
      <c r="S339" s="582"/>
      <c r="T339" s="464"/>
      <c r="U339" s="583"/>
      <c r="V339" s="580"/>
      <c r="W339" s="464"/>
      <c r="X339" s="464"/>
      <c r="Y339" s="464"/>
      <c r="Z339" s="576"/>
      <c r="AA339" s="464"/>
      <c r="AB339" s="464"/>
      <c r="AC339" s="464"/>
      <c r="AD339" s="464"/>
      <c r="AE339" s="464"/>
      <c r="AF339" s="464"/>
      <c r="AG339" s="464"/>
      <c r="AH339" s="464"/>
      <c r="AI339" s="464"/>
      <c r="AJ339" s="464"/>
      <c r="AK339" s="464"/>
      <c r="AL339" s="464"/>
    </row>
    <row r="340" spans="1:38" ht="15">
      <c r="A340" s="10"/>
      <c r="B340" s="9"/>
      <c r="C340" s="11"/>
      <c r="E340" s="9"/>
      <c r="F340" s="9"/>
      <c r="G340" s="9"/>
      <c r="H340" s="13"/>
      <c r="I340" s="9"/>
      <c r="J340" s="9"/>
      <c r="K340" s="464"/>
      <c r="L340" s="577"/>
      <c r="M340" s="578"/>
      <c r="N340" s="579"/>
      <c r="O340" s="579"/>
      <c r="P340" s="464"/>
      <c r="Q340" s="580"/>
      <c r="R340" s="581"/>
      <c r="S340" s="582"/>
      <c r="T340" s="464"/>
      <c r="U340" s="583"/>
      <c r="V340" s="580"/>
      <c r="W340" s="464"/>
      <c r="X340" s="464"/>
      <c r="Y340" s="464"/>
      <c r="Z340" s="576"/>
      <c r="AA340" s="464"/>
      <c r="AB340" s="464"/>
      <c r="AC340" s="464"/>
      <c r="AD340" s="464"/>
      <c r="AE340" s="464"/>
      <c r="AF340" s="464"/>
      <c r="AG340" s="464"/>
      <c r="AH340" s="464"/>
      <c r="AI340" s="464"/>
      <c r="AJ340" s="464"/>
      <c r="AK340" s="464"/>
      <c r="AL340" s="464"/>
    </row>
    <row r="341" spans="1:38" ht="15">
      <c r="A341" s="10"/>
      <c r="B341" s="9"/>
      <c r="C341" s="11"/>
      <c r="E341" s="9"/>
      <c r="F341" s="9"/>
      <c r="G341" s="9"/>
      <c r="H341" s="13"/>
      <c r="I341" s="9"/>
      <c r="J341" s="9"/>
      <c r="K341" s="464"/>
      <c r="L341" s="577"/>
      <c r="M341" s="578"/>
      <c r="N341" s="579"/>
      <c r="O341" s="579"/>
      <c r="P341" s="464"/>
      <c r="Q341" s="580"/>
      <c r="R341" s="581"/>
      <c r="S341" s="582"/>
      <c r="T341" s="464"/>
      <c r="U341" s="583"/>
      <c r="V341" s="580"/>
      <c r="W341" s="464"/>
      <c r="X341" s="464"/>
      <c r="Y341" s="464"/>
      <c r="Z341" s="576"/>
      <c r="AA341" s="464"/>
      <c r="AB341" s="464"/>
      <c r="AC341" s="464"/>
      <c r="AD341" s="464"/>
      <c r="AE341" s="464"/>
      <c r="AF341" s="464"/>
      <c r="AG341" s="464"/>
      <c r="AH341" s="464"/>
      <c r="AI341" s="464"/>
      <c r="AJ341" s="464"/>
      <c r="AK341" s="464"/>
      <c r="AL341" s="464"/>
    </row>
    <row r="342" spans="1:38" ht="15">
      <c r="A342" s="10"/>
      <c r="B342" s="9"/>
      <c r="C342" s="11"/>
      <c r="E342" s="9"/>
      <c r="F342" s="9"/>
      <c r="G342" s="9"/>
      <c r="H342" s="13"/>
      <c r="I342" s="9"/>
      <c r="J342" s="9"/>
      <c r="K342" s="464"/>
      <c r="L342" s="577"/>
      <c r="M342" s="578"/>
      <c r="N342" s="579"/>
      <c r="O342" s="579"/>
      <c r="P342" s="464"/>
      <c r="Q342" s="580"/>
      <c r="R342" s="581"/>
      <c r="S342" s="582"/>
      <c r="T342" s="464"/>
      <c r="U342" s="583"/>
      <c r="V342" s="580"/>
      <c r="W342" s="464"/>
      <c r="X342" s="464"/>
      <c r="Y342" s="464"/>
      <c r="Z342" s="576"/>
      <c r="AA342" s="464"/>
      <c r="AB342" s="464"/>
      <c r="AC342" s="464"/>
      <c r="AD342" s="464"/>
      <c r="AE342" s="464"/>
      <c r="AF342" s="464"/>
      <c r="AG342" s="464"/>
      <c r="AH342" s="464"/>
      <c r="AI342" s="464"/>
      <c r="AJ342" s="464"/>
      <c r="AK342" s="464"/>
      <c r="AL342" s="464"/>
    </row>
    <row r="343" spans="1:38" ht="15">
      <c r="A343" s="10"/>
      <c r="B343" s="9"/>
      <c r="C343" s="11"/>
      <c r="E343" s="9"/>
      <c r="F343" s="9"/>
      <c r="G343" s="9"/>
      <c r="H343" s="13"/>
      <c r="I343" s="9"/>
      <c r="J343" s="9"/>
      <c r="K343" s="464"/>
      <c r="L343" s="577"/>
      <c r="M343" s="578"/>
      <c r="N343" s="579"/>
      <c r="O343" s="579"/>
      <c r="P343" s="464"/>
      <c r="Q343" s="580"/>
      <c r="R343" s="581"/>
      <c r="S343" s="582"/>
      <c r="T343" s="464"/>
      <c r="U343" s="583"/>
      <c r="V343" s="580"/>
      <c r="W343" s="464"/>
      <c r="X343" s="464"/>
      <c r="Y343" s="464"/>
      <c r="Z343" s="576"/>
      <c r="AA343" s="464"/>
      <c r="AB343" s="464"/>
      <c r="AC343" s="464"/>
      <c r="AD343" s="464"/>
      <c r="AE343" s="464"/>
      <c r="AF343" s="464"/>
      <c r="AG343" s="464"/>
      <c r="AH343" s="464"/>
      <c r="AI343" s="464"/>
      <c r="AJ343" s="464"/>
      <c r="AK343" s="464"/>
      <c r="AL343" s="464"/>
    </row>
    <row r="344" spans="1:38" ht="15">
      <c r="A344" s="10"/>
      <c r="B344" s="9"/>
      <c r="C344" s="11"/>
      <c r="E344" s="9"/>
      <c r="F344" s="9"/>
      <c r="G344" s="9"/>
      <c r="H344" s="13"/>
      <c r="I344" s="9"/>
      <c r="J344" s="9"/>
      <c r="K344" s="464"/>
      <c r="L344" s="577"/>
      <c r="M344" s="578"/>
      <c r="N344" s="579"/>
      <c r="O344" s="579"/>
      <c r="P344" s="464"/>
      <c r="Q344" s="580"/>
      <c r="R344" s="581"/>
      <c r="S344" s="582"/>
      <c r="T344" s="464"/>
      <c r="U344" s="583"/>
      <c r="V344" s="580"/>
      <c r="W344" s="464"/>
      <c r="X344" s="464"/>
      <c r="Y344" s="464"/>
      <c r="Z344" s="576"/>
      <c r="AA344" s="464"/>
      <c r="AB344" s="464"/>
      <c r="AC344" s="464"/>
      <c r="AD344" s="464"/>
      <c r="AE344" s="464"/>
      <c r="AF344" s="464"/>
      <c r="AG344" s="464"/>
      <c r="AH344" s="464"/>
      <c r="AI344" s="464"/>
      <c r="AJ344" s="464"/>
      <c r="AK344" s="464"/>
      <c r="AL344" s="464"/>
    </row>
    <row r="345" spans="1:38" ht="15">
      <c r="A345" s="10"/>
      <c r="B345" s="9"/>
      <c r="C345" s="11"/>
      <c r="E345" s="9"/>
      <c r="F345" s="9"/>
      <c r="G345" s="9"/>
      <c r="H345" s="13"/>
      <c r="I345" s="9"/>
      <c r="J345" s="9"/>
      <c r="K345" s="464"/>
      <c r="L345" s="577"/>
      <c r="M345" s="578"/>
      <c r="N345" s="579"/>
      <c r="O345" s="579"/>
      <c r="P345" s="464"/>
      <c r="Q345" s="580"/>
      <c r="R345" s="581"/>
      <c r="S345" s="582"/>
      <c r="T345" s="464"/>
      <c r="U345" s="583"/>
      <c r="V345" s="580"/>
      <c r="W345" s="464"/>
      <c r="X345" s="464"/>
      <c r="Y345" s="464"/>
      <c r="Z345" s="576"/>
      <c r="AA345" s="464"/>
      <c r="AB345" s="464"/>
      <c r="AC345" s="464"/>
      <c r="AD345" s="464"/>
      <c r="AE345" s="464"/>
      <c r="AF345" s="464"/>
      <c r="AG345" s="464"/>
      <c r="AH345" s="464"/>
      <c r="AI345" s="464"/>
      <c r="AJ345" s="464"/>
      <c r="AK345" s="464"/>
      <c r="AL345" s="464"/>
    </row>
    <row r="346" spans="1:38" ht="15">
      <c r="A346" s="10"/>
      <c r="B346" s="9"/>
      <c r="C346" s="11"/>
      <c r="E346" s="9"/>
      <c r="F346" s="9"/>
      <c r="G346" s="9"/>
      <c r="H346" s="13"/>
      <c r="I346" s="9"/>
      <c r="J346" s="9"/>
      <c r="K346" s="464"/>
      <c r="L346" s="577"/>
      <c r="M346" s="578"/>
      <c r="N346" s="579"/>
      <c r="O346" s="579"/>
      <c r="P346" s="464"/>
      <c r="Q346" s="580"/>
      <c r="R346" s="581"/>
      <c r="S346" s="582"/>
      <c r="T346" s="464"/>
      <c r="U346" s="583"/>
      <c r="V346" s="580"/>
      <c r="W346" s="464"/>
      <c r="X346" s="464"/>
      <c r="Y346" s="464"/>
      <c r="Z346" s="576"/>
      <c r="AA346" s="464"/>
      <c r="AB346" s="464"/>
      <c r="AC346" s="464"/>
      <c r="AD346" s="464"/>
      <c r="AE346" s="464"/>
      <c r="AF346" s="464"/>
      <c r="AG346" s="464"/>
      <c r="AH346" s="464"/>
      <c r="AI346" s="464"/>
      <c r="AJ346" s="464"/>
      <c r="AK346" s="464"/>
      <c r="AL346" s="464"/>
    </row>
    <row r="347" spans="1:38" ht="15">
      <c r="A347" s="10"/>
      <c r="B347" s="9"/>
      <c r="C347" s="11"/>
      <c r="E347" s="9"/>
      <c r="F347" s="9"/>
      <c r="G347" s="9"/>
      <c r="H347" s="13"/>
      <c r="I347" s="9"/>
      <c r="J347" s="9"/>
      <c r="K347" s="464"/>
      <c r="L347" s="577"/>
      <c r="M347" s="578"/>
      <c r="N347" s="579"/>
      <c r="O347" s="579"/>
      <c r="P347" s="464"/>
      <c r="Q347" s="580"/>
      <c r="R347" s="581"/>
      <c r="S347" s="582"/>
      <c r="T347" s="464"/>
      <c r="U347" s="583"/>
      <c r="V347" s="580"/>
      <c r="W347" s="464"/>
      <c r="X347" s="464"/>
      <c r="Y347" s="464"/>
      <c r="Z347" s="576"/>
      <c r="AA347" s="464"/>
      <c r="AB347" s="464"/>
      <c r="AC347" s="464"/>
      <c r="AD347" s="464"/>
      <c r="AE347" s="464"/>
      <c r="AF347" s="464"/>
      <c r="AG347" s="464"/>
      <c r="AH347" s="464"/>
      <c r="AI347" s="464"/>
      <c r="AJ347" s="464"/>
      <c r="AK347" s="464"/>
      <c r="AL347" s="464"/>
    </row>
    <row r="348" spans="1:38" ht="15">
      <c r="A348" s="10"/>
      <c r="B348" s="9"/>
      <c r="C348" s="11"/>
      <c r="E348" s="9"/>
      <c r="F348" s="9"/>
      <c r="G348" s="9"/>
      <c r="H348" s="13"/>
      <c r="I348" s="9"/>
      <c r="J348" s="9"/>
      <c r="K348" s="464"/>
      <c r="L348" s="577"/>
      <c r="M348" s="578"/>
      <c r="N348" s="579"/>
      <c r="O348" s="579"/>
      <c r="P348" s="464"/>
      <c r="Q348" s="580"/>
      <c r="R348" s="581"/>
      <c r="S348" s="582"/>
      <c r="T348" s="464"/>
      <c r="U348" s="583"/>
      <c r="V348" s="580"/>
      <c r="W348" s="464"/>
      <c r="X348" s="464"/>
      <c r="Y348" s="464"/>
      <c r="Z348" s="576"/>
      <c r="AA348" s="464"/>
      <c r="AB348" s="464"/>
      <c r="AC348" s="464"/>
      <c r="AD348" s="464"/>
      <c r="AE348" s="464"/>
      <c r="AF348" s="464"/>
      <c r="AG348" s="464"/>
      <c r="AH348" s="464"/>
      <c r="AI348" s="464"/>
      <c r="AJ348" s="464"/>
      <c r="AK348" s="464"/>
      <c r="AL348" s="464"/>
    </row>
    <row r="349" spans="1:38" ht="15">
      <c r="A349" s="10"/>
      <c r="B349" s="9"/>
      <c r="C349" s="11"/>
      <c r="E349" s="9"/>
      <c r="F349" s="9"/>
      <c r="G349" s="9"/>
      <c r="H349" s="13"/>
      <c r="I349" s="9"/>
      <c r="J349" s="9"/>
      <c r="K349" s="464"/>
      <c r="L349" s="577"/>
      <c r="M349" s="578"/>
      <c r="N349" s="579"/>
      <c r="O349" s="579"/>
      <c r="P349" s="464"/>
      <c r="Q349" s="580"/>
      <c r="R349" s="581"/>
      <c r="S349" s="582"/>
      <c r="T349" s="464"/>
      <c r="U349" s="583"/>
      <c r="V349" s="580"/>
      <c r="W349" s="464"/>
      <c r="X349" s="464"/>
      <c r="Y349" s="464"/>
      <c r="Z349" s="576"/>
      <c r="AA349" s="464"/>
      <c r="AB349" s="464"/>
      <c r="AC349" s="464"/>
      <c r="AD349" s="464"/>
      <c r="AE349" s="464"/>
      <c r="AF349" s="464"/>
      <c r="AG349" s="464"/>
      <c r="AH349" s="464"/>
      <c r="AI349" s="464"/>
      <c r="AJ349" s="464"/>
      <c r="AK349" s="464"/>
      <c r="AL349" s="464"/>
    </row>
    <row r="350" spans="1:38" ht="15">
      <c r="A350" s="10"/>
      <c r="B350" s="9"/>
      <c r="C350" s="11"/>
      <c r="E350" s="9"/>
      <c r="F350" s="9"/>
      <c r="G350" s="9"/>
      <c r="H350" s="13"/>
      <c r="I350" s="9"/>
      <c r="J350" s="9"/>
      <c r="K350" s="464"/>
      <c r="L350" s="577"/>
      <c r="M350" s="578"/>
      <c r="N350" s="579"/>
      <c r="O350" s="579"/>
      <c r="P350" s="464"/>
      <c r="Q350" s="580"/>
      <c r="R350" s="581"/>
      <c r="S350" s="582"/>
      <c r="T350" s="464"/>
      <c r="U350" s="583"/>
      <c r="V350" s="580"/>
      <c r="W350" s="464"/>
      <c r="X350" s="464"/>
      <c r="Y350" s="464"/>
      <c r="Z350" s="576"/>
      <c r="AA350" s="464"/>
      <c r="AB350" s="464"/>
      <c r="AC350" s="464"/>
      <c r="AD350" s="464"/>
      <c r="AE350" s="464"/>
      <c r="AF350" s="464"/>
      <c r="AG350" s="464"/>
      <c r="AH350" s="464"/>
      <c r="AI350" s="464"/>
      <c r="AJ350" s="464"/>
      <c r="AK350" s="464"/>
      <c r="AL350" s="464"/>
    </row>
    <row r="351" spans="1:38" ht="15">
      <c r="A351" s="10"/>
      <c r="B351" s="9"/>
      <c r="C351" s="11"/>
      <c r="E351" s="9"/>
      <c r="F351" s="9"/>
      <c r="G351" s="9"/>
      <c r="H351" s="13"/>
      <c r="I351" s="9"/>
      <c r="J351" s="9"/>
      <c r="K351" s="464"/>
      <c r="L351" s="577"/>
      <c r="M351" s="578"/>
      <c r="N351" s="579"/>
      <c r="O351" s="579"/>
      <c r="P351" s="464"/>
      <c r="Q351" s="580"/>
      <c r="R351" s="581"/>
      <c r="S351" s="582"/>
      <c r="T351" s="464"/>
      <c r="U351" s="583"/>
      <c r="V351" s="580"/>
      <c r="W351" s="464"/>
      <c r="X351" s="464"/>
      <c r="Y351" s="464"/>
      <c r="Z351" s="576"/>
      <c r="AA351" s="464"/>
      <c r="AB351" s="464"/>
      <c r="AC351" s="464"/>
      <c r="AD351" s="464"/>
      <c r="AE351" s="464"/>
      <c r="AF351" s="464"/>
      <c r="AG351" s="464"/>
      <c r="AH351" s="464"/>
      <c r="AI351" s="464"/>
      <c r="AJ351" s="464"/>
      <c r="AK351" s="464"/>
      <c r="AL351" s="464"/>
    </row>
    <row r="352" spans="1:38" ht="15">
      <c r="A352" s="10"/>
      <c r="B352" s="9"/>
      <c r="C352" s="11"/>
      <c r="E352" s="9"/>
      <c r="F352" s="9"/>
      <c r="G352" s="9"/>
      <c r="H352" s="13"/>
      <c r="I352" s="9"/>
      <c r="J352" s="9"/>
      <c r="K352" s="464"/>
      <c r="L352" s="577"/>
      <c r="M352" s="578"/>
      <c r="N352" s="579"/>
      <c r="O352" s="579"/>
      <c r="P352" s="464"/>
      <c r="Q352" s="580"/>
      <c r="R352" s="581"/>
      <c r="S352" s="582"/>
      <c r="T352" s="464"/>
      <c r="U352" s="583"/>
      <c r="V352" s="580"/>
      <c r="W352" s="464"/>
      <c r="X352" s="464"/>
      <c r="Y352" s="464"/>
      <c r="Z352" s="576"/>
      <c r="AA352" s="464"/>
      <c r="AB352" s="464"/>
      <c r="AC352" s="464"/>
      <c r="AD352" s="464"/>
      <c r="AE352" s="464"/>
      <c r="AF352" s="464"/>
      <c r="AG352" s="464"/>
      <c r="AH352" s="464"/>
      <c r="AI352" s="464"/>
      <c r="AJ352" s="464"/>
      <c r="AK352" s="464"/>
      <c r="AL352" s="464"/>
    </row>
    <row r="353" spans="1:38" ht="15">
      <c r="A353" s="10"/>
      <c r="B353" s="9"/>
      <c r="C353" s="11"/>
      <c r="E353" s="9"/>
      <c r="F353" s="9"/>
      <c r="G353" s="9"/>
      <c r="H353" s="13"/>
      <c r="I353" s="9"/>
      <c r="J353" s="9"/>
      <c r="K353" s="464"/>
      <c r="L353" s="577"/>
      <c r="M353" s="578"/>
      <c r="N353" s="579"/>
      <c r="O353" s="579"/>
      <c r="P353" s="464"/>
      <c r="Q353" s="580"/>
      <c r="R353" s="581"/>
      <c r="S353" s="582"/>
      <c r="T353" s="464"/>
      <c r="U353" s="583"/>
      <c r="V353" s="580"/>
      <c r="W353" s="464"/>
      <c r="X353" s="464"/>
      <c r="Y353" s="464"/>
      <c r="Z353" s="576"/>
      <c r="AA353" s="464"/>
      <c r="AB353" s="464"/>
      <c r="AC353" s="464"/>
      <c r="AD353" s="464"/>
      <c r="AE353" s="464"/>
      <c r="AF353" s="464"/>
      <c r="AG353" s="464"/>
      <c r="AH353" s="464"/>
      <c r="AI353" s="464"/>
      <c r="AJ353" s="464"/>
      <c r="AK353" s="464"/>
      <c r="AL353" s="464"/>
    </row>
    <row r="354" spans="1:38" ht="15">
      <c r="A354" s="10"/>
      <c r="B354" s="9"/>
      <c r="C354" s="11"/>
      <c r="E354" s="9"/>
      <c r="F354" s="9"/>
      <c r="G354" s="9"/>
      <c r="H354" s="13"/>
      <c r="I354" s="9"/>
      <c r="J354" s="9"/>
      <c r="K354" s="464"/>
      <c r="L354" s="577"/>
      <c r="M354" s="578"/>
      <c r="N354" s="579"/>
      <c r="O354" s="579"/>
      <c r="P354" s="464"/>
      <c r="Q354" s="580"/>
      <c r="R354" s="581"/>
      <c r="S354" s="582"/>
      <c r="T354" s="464"/>
      <c r="U354" s="583"/>
      <c r="V354" s="580"/>
      <c r="W354" s="464"/>
      <c r="X354" s="464"/>
      <c r="Y354" s="464"/>
      <c r="Z354" s="576"/>
      <c r="AA354" s="464"/>
      <c r="AB354" s="464"/>
      <c r="AC354" s="464"/>
      <c r="AD354" s="464"/>
      <c r="AE354" s="464"/>
      <c r="AF354" s="464"/>
      <c r="AG354" s="464"/>
      <c r="AH354" s="464"/>
      <c r="AI354" s="464"/>
      <c r="AJ354" s="464"/>
      <c r="AK354" s="464"/>
      <c r="AL354" s="464"/>
    </row>
    <row r="355" spans="1:38" ht="15">
      <c r="A355" s="10"/>
      <c r="B355" s="9"/>
      <c r="C355" s="11"/>
      <c r="E355" s="9"/>
      <c r="F355" s="9"/>
      <c r="G355" s="9"/>
      <c r="H355" s="13"/>
      <c r="I355" s="9"/>
      <c r="J355" s="9"/>
      <c r="K355" s="464"/>
      <c r="L355" s="577"/>
      <c r="M355" s="578"/>
      <c r="N355" s="579"/>
      <c r="O355" s="579"/>
      <c r="P355" s="464"/>
      <c r="Q355" s="580"/>
      <c r="R355" s="581"/>
      <c r="S355" s="582"/>
      <c r="T355" s="464"/>
      <c r="U355" s="583"/>
      <c r="V355" s="580"/>
      <c r="W355" s="464"/>
      <c r="X355" s="464"/>
      <c r="Y355" s="464"/>
      <c r="Z355" s="576"/>
      <c r="AA355" s="464"/>
      <c r="AB355" s="464"/>
      <c r="AC355" s="464"/>
      <c r="AD355" s="464"/>
      <c r="AE355" s="464"/>
      <c r="AF355" s="464"/>
      <c r="AG355" s="464"/>
      <c r="AH355" s="464"/>
      <c r="AI355" s="464"/>
      <c r="AJ355" s="464"/>
      <c r="AK355" s="464"/>
      <c r="AL355" s="464"/>
    </row>
    <row r="356" spans="1:38" ht="15">
      <c r="A356" s="10"/>
      <c r="B356" s="9"/>
      <c r="C356" s="11"/>
      <c r="E356" s="9"/>
      <c r="F356" s="9"/>
      <c r="G356" s="9"/>
      <c r="H356" s="13"/>
      <c r="I356" s="9"/>
      <c r="J356" s="9"/>
      <c r="K356" s="464"/>
      <c r="L356" s="577"/>
      <c r="M356" s="578"/>
      <c r="N356" s="579"/>
      <c r="O356" s="579"/>
      <c r="P356" s="464"/>
      <c r="Q356" s="580"/>
      <c r="R356" s="581"/>
      <c r="S356" s="582"/>
      <c r="T356" s="464"/>
      <c r="U356" s="583"/>
      <c r="V356" s="580"/>
      <c r="W356" s="464"/>
      <c r="X356" s="464"/>
      <c r="Y356" s="464"/>
      <c r="Z356" s="576"/>
      <c r="AA356" s="464"/>
      <c r="AB356" s="464"/>
      <c r="AC356" s="464"/>
      <c r="AD356" s="464"/>
      <c r="AE356" s="464"/>
      <c r="AF356" s="464"/>
      <c r="AG356" s="464"/>
      <c r="AH356" s="464"/>
      <c r="AI356" s="464"/>
      <c r="AJ356" s="464"/>
      <c r="AK356" s="464"/>
      <c r="AL356" s="464"/>
    </row>
    <row r="357" spans="1:38" ht="15">
      <c r="A357" s="10"/>
      <c r="B357" s="9"/>
      <c r="C357" s="11"/>
      <c r="E357" s="9"/>
      <c r="F357" s="9"/>
      <c r="G357" s="9"/>
      <c r="H357" s="13"/>
      <c r="I357" s="9"/>
      <c r="J357" s="9"/>
      <c r="K357" s="464"/>
      <c r="L357" s="577"/>
      <c r="M357" s="578"/>
      <c r="N357" s="579"/>
      <c r="O357" s="579"/>
      <c r="P357" s="464"/>
      <c r="Q357" s="580"/>
      <c r="R357" s="581"/>
      <c r="S357" s="582"/>
      <c r="T357" s="464"/>
      <c r="U357" s="583"/>
      <c r="V357" s="580"/>
      <c r="W357" s="464"/>
      <c r="X357" s="464"/>
      <c r="Y357" s="464"/>
      <c r="Z357" s="576"/>
      <c r="AA357" s="464"/>
      <c r="AB357" s="464"/>
      <c r="AC357" s="464"/>
      <c r="AD357" s="464"/>
      <c r="AE357" s="464"/>
      <c r="AF357" s="464"/>
      <c r="AG357" s="464"/>
      <c r="AH357" s="464"/>
      <c r="AI357" s="464"/>
      <c r="AJ357" s="464"/>
      <c r="AK357" s="464"/>
      <c r="AL357" s="464"/>
    </row>
    <row r="358" spans="1:38" ht="15">
      <c r="A358" s="10"/>
      <c r="B358" s="9"/>
      <c r="C358" s="11"/>
      <c r="E358" s="9"/>
      <c r="F358" s="9"/>
      <c r="G358" s="9"/>
      <c r="H358" s="13"/>
      <c r="I358" s="9"/>
      <c r="J358" s="9"/>
      <c r="K358" s="464"/>
      <c r="L358" s="577"/>
      <c r="M358" s="578"/>
      <c r="N358" s="579"/>
      <c r="O358" s="579"/>
      <c r="P358" s="464"/>
      <c r="Q358" s="580"/>
      <c r="R358" s="581"/>
      <c r="S358" s="582"/>
      <c r="T358" s="464"/>
      <c r="U358" s="583"/>
      <c r="V358" s="580"/>
      <c r="W358" s="464"/>
      <c r="X358" s="464"/>
      <c r="Y358" s="464"/>
      <c r="Z358" s="576"/>
      <c r="AA358" s="464"/>
      <c r="AB358" s="464"/>
      <c r="AC358" s="464"/>
      <c r="AD358" s="464"/>
      <c r="AE358" s="464"/>
      <c r="AF358" s="464"/>
      <c r="AG358" s="464"/>
      <c r="AH358" s="464"/>
      <c r="AI358" s="464"/>
      <c r="AJ358" s="464"/>
      <c r="AK358" s="464"/>
      <c r="AL358" s="464"/>
    </row>
    <row r="359" spans="1:38" ht="15">
      <c r="A359" s="10"/>
      <c r="B359" s="9"/>
      <c r="C359" s="11"/>
      <c r="E359" s="9"/>
      <c r="F359" s="9"/>
      <c r="G359" s="9"/>
      <c r="H359" s="13"/>
      <c r="I359" s="9"/>
      <c r="J359" s="9"/>
      <c r="K359" s="464"/>
      <c r="L359" s="577"/>
      <c r="M359" s="578"/>
      <c r="N359" s="579"/>
      <c r="O359" s="579"/>
      <c r="P359" s="464"/>
      <c r="Q359" s="580"/>
      <c r="R359" s="581"/>
      <c r="S359" s="582"/>
      <c r="T359" s="464"/>
      <c r="U359" s="583"/>
      <c r="V359" s="580"/>
      <c r="W359" s="464"/>
      <c r="X359" s="464"/>
      <c r="Y359" s="464"/>
      <c r="Z359" s="576"/>
      <c r="AA359" s="464"/>
      <c r="AB359" s="464"/>
      <c r="AC359" s="464"/>
      <c r="AD359" s="464"/>
      <c r="AE359" s="464"/>
      <c r="AF359" s="464"/>
      <c r="AG359" s="464"/>
      <c r="AH359" s="464"/>
      <c r="AI359" s="464"/>
      <c r="AJ359" s="464"/>
      <c r="AK359" s="464"/>
      <c r="AL359" s="464"/>
    </row>
    <row r="360" spans="1:38" ht="15">
      <c r="A360" s="10"/>
      <c r="B360" s="9"/>
      <c r="C360" s="11"/>
      <c r="E360" s="9"/>
      <c r="F360" s="9"/>
      <c r="G360" s="9"/>
      <c r="H360" s="13"/>
      <c r="I360" s="9"/>
      <c r="J360" s="9"/>
      <c r="K360" s="464"/>
      <c r="L360" s="577"/>
      <c r="M360" s="578"/>
      <c r="N360" s="579"/>
      <c r="O360" s="579"/>
      <c r="P360" s="464"/>
      <c r="Q360" s="580"/>
      <c r="R360" s="581"/>
      <c r="S360" s="582"/>
      <c r="T360" s="464"/>
      <c r="U360" s="583"/>
      <c r="V360" s="580"/>
      <c r="W360" s="464"/>
      <c r="X360" s="464"/>
      <c r="Y360" s="464"/>
      <c r="Z360" s="576"/>
      <c r="AA360" s="464"/>
      <c r="AB360" s="464"/>
      <c r="AC360" s="464"/>
      <c r="AD360" s="464"/>
      <c r="AE360" s="464"/>
      <c r="AF360" s="464"/>
      <c r="AG360" s="464"/>
      <c r="AH360" s="464"/>
      <c r="AI360" s="464"/>
      <c r="AJ360" s="464"/>
      <c r="AK360" s="464"/>
      <c r="AL360" s="464"/>
    </row>
    <row r="361" spans="1:38" ht="15">
      <c r="A361" s="10"/>
      <c r="B361" s="9"/>
      <c r="C361" s="11"/>
      <c r="E361" s="9"/>
      <c r="F361" s="9"/>
      <c r="G361" s="9"/>
      <c r="H361" s="13"/>
      <c r="I361" s="9"/>
      <c r="J361" s="9"/>
      <c r="K361" s="464"/>
      <c r="L361" s="577"/>
      <c r="M361" s="578"/>
      <c r="N361" s="579"/>
      <c r="O361" s="579"/>
      <c r="P361" s="464"/>
      <c r="Q361" s="580"/>
      <c r="R361" s="581"/>
      <c r="S361" s="582"/>
      <c r="T361" s="464"/>
      <c r="U361" s="583"/>
      <c r="V361" s="580"/>
      <c r="W361" s="464"/>
      <c r="X361" s="464"/>
      <c r="Y361" s="464"/>
      <c r="Z361" s="576"/>
      <c r="AA361" s="464"/>
      <c r="AB361" s="464"/>
      <c r="AC361" s="464"/>
      <c r="AD361" s="464"/>
      <c r="AE361" s="464"/>
      <c r="AF361" s="464"/>
      <c r="AG361" s="464"/>
      <c r="AH361" s="464"/>
      <c r="AI361" s="464"/>
      <c r="AJ361" s="464"/>
      <c r="AK361" s="464"/>
      <c r="AL361" s="464"/>
    </row>
    <row r="362" spans="1:38" ht="15">
      <c r="A362" s="10"/>
      <c r="B362" s="9"/>
      <c r="C362" s="11"/>
      <c r="E362" s="9"/>
      <c r="F362" s="9"/>
      <c r="G362" s="9"/>
      <c r="H362" s="13"/>
      <c r="I362" s="9"/>
      <c r="J362" s="9"/>
      <c r="K362" s="464"/>
      <c r="L362" s="577"/>
      <c r="M362" s="578"/>
      <c r="N362" s="579"/>
      <c r="O362" s="579"/>
      <c r="P362" s="464"/>
      <c r="Q362" s="580"/>
      <c r="R362" s="581"/>
      <c r="S362" s="582"/>
      <c r="T362" s="464"/>
      <c r="U362" s="583"/>
      <c r="V362" s="580"/>
      <c r="W362" s="464"/>
      <c r="X362" s="464"/>
      <c r="Y362" s="464"/>
      <c r="Z362" s="576"/>
      <c r="AA362" s="464"/>
      <c r="AB362" s="464"/>
      <c r="AC362" s="464"/>
      <c r="AD362" s="464"/>
      <c r="AE362" s="464"/>
      <c r="AF362" s="464"/>
      <c r="AG362" s="464"/>
      <c r="AH362" s="464"/>
      <c r="AI362" s="464"/>
      <c r="AJ362" s="464"/>
      <c r="AK362" s="464"/>
      <c r="AL362" s="464"/>
    </row>
    <row r="363" spans="1:38" ht="15">
      <c r="A363" s="10"/>
      <c r="B363" s="9"/>
      <c r="C363" s="11"/>
      <c r="E363" s="9"/>
      <c r="F363" s="9"/>
      <c r="G363" s="9"/>
      <c r="H363" s="13"/>
      <c r="I363" s="9"/>
      <c r="J363" s="9"/>
      <c r="K363" s="464"/>
      <c r="L363" s="577"/>
      <c r="M363" s="578"/>
      <c r="N363" s="579"/>
      <c r="O363" s="579"/>
      <c r="P363" s="464"/>
      <c r="Q363" s="580"/>
      <c r="R363" s="581"/>
      <c r="S363" s="582"/>
      <c r="T363" s="464"/>
      <c r="U363" s="583"/>
      <c r="V363" s="580"/>
      <c r="W363" s="464"/>
      <c r="X363" s="464"/>
      <c r="Y363" s="464"/>
      <c r="Z363" s="576"/>
      <c r="AA363" s="464"/>
      <c r="AB363" s="464"/>
      <c r="AC363" s="464"/>
      <c r="AD363" s="464"/>
      <c r="AE363" s="464"/>
      <c r="AF363" s="464"/>
      <c r="AG363" s="464"/>
      <c r="AH363" s="464"/>
      <c r="AI363" s="464"/>
      <c r="AJ363" s="464"/>
      <c r="AK363" s="464"/>
      <c r="AL363" s="464"/>
    </row>
    <row r="364" spans="1:38" ht="15">
      <c r="A364" s="10"/>
      <c r="B364" s="9"/>
      <c r="C364" s="11"/>
      <c r="E364" s="9"/>
      <c r="F364" s="9"/>
      <c r="G364" s="9"/>
      <c r="H364" s="13"/>
      <c r="I364" s="9"/>
      <c r="J364" s="9"/>
      <c r="K364" s="464"/>
      <c r="L364" s="577"/>
      <c r="M364" s="578"/>
      <c r="N364" s="579"/>
      <c r="O364" s="579"/>
      <c r="P364" s="464"/>
      <c r="Q364" s="580"/>
      <c r="R364" s="581"/>
      <c r="S364" s="582"/>
      <c r="T364" s="464"/>
      <c r="U364" s="583"/>
      <c r="V364" s="580"/>
      <c r="W364" s="464"/>
      <c r="X364" s="464"/>
      <c r="Y364" s="464"/>
      <c r="Z364" s="576"/>
      <c r="AA364" s="464"/>
      <c r="AB364" s="464"/>
      <c r="AC364" s="464"/>
      <c r="AD364" s="464"/>
      <c r="AE364" s="464"/>
      <c r="AF364" s="464"/>
      <c r="AG364" s="464"/>
      <c r="AH364" s="464"/>
      <c r="AI364" s="464"/>
      <c r="AJ364" s="464"/>
      <c r="AK364" s="464"/>
      <c r="AL364" s="464"/>
    </row>
    <row r="365" spans="1:38" ht="15">
      <c r="A365" s="10"/>
      <c r="B365" s="9"/>
      <c r="C365" s="11"/>
      <c r="E365" s="9"/>
      <c r="F365" s="9"/>
      <c r="G365" s="9"/>
      <c r="H365" s="13"/>
      <c r="I365" s="9"/>
      <c r="J365" s="9"/>
      <c r="K365" s="464"/>
      <c r="L365" s="577"/>
      <c r="M365" s="578"/>
      <c r="N365" s="579"/>
      <c r="O365" s="579"/>
      <c r="P365" s="464"/>
      <c r="Q365" s="580"/>
      <c r="R365" s="581"/>
      <c r="S365" s="582"/>
      <c r="T365" s="464"/>
      <c r="U365" s="583"/>
      <c r="V365" s="580"/>
      <c r="W365" s="464"/>
      <c r="X365" s="464"/>
      <c r="Y365" s="464"/>
      <c r="Z365" s="576"/>
      <c r="AA365" s="464"/>
      <c r="AB365" s="464"/>
      <c r="AC365" s="464"/>
      <c r="AD365" s="464"/>
      <c r="AE365" s="464"/>
      <c r="AF365" s="464"/>
      <c r="AG365" s="464"/>
      <c r="AH365" s="464"/>
      <c r="AI365" s="464"/>
      <c r="AJ365" s="464"/>
      <c r="AK365" s="464"/>
      <c r="AL365" s="464"/>
    </row>
    <row r="366" spans="1:38" ht="15">
      <c r="A366" s="10"/>
      <c r="B366" s="9"/>
      <c r="C366" s="11"/>
      <c r="E366" s="9"/>
      <c r="F366" s="9"/>
      <c r="G366" s="9"/>
      <c r="H366" s="13"/>
      <c r="I366" s="9"/>
      <c r="J366" s="9"/>
      <c r="K366" s="464"/>
      <c r="L366" s="577"/>
      <c r="M366" s="578"/>
      <c r="N366" s="579"/>
      <c r="O366" s="579"/>
      <c r="P366" s="464"/>
      <c r="Q366" s="580"/>
      <c r="R366" s="581"/>
      <c r="S366" s="582"/>
      <c r="T366" s="464"/>
      <c r="U366" s="583"/>
      <c r="V366" s="580"/>
      <c r="W366" s="464"/>
      <c r="X366" s="464"/>
      <c r="Y366" s="464"/>
      <c r="Z366" s="576"/>
      <c r="AA366" s="464"/>
      <c r="AB366" s="464"/>
      <c r="AC366" s="464"/>
      <c r="AD366" s="464"/>
      <c r="AE366" s="464"/>
      <c r="AF366" s="464"/>
      <c r="AG366" s="464"/>
      <c r="AH366" s="464"/>
      <c r="AI366" s="464"/>
      <c r="AJ366" s="464"/>
      <c r="AK366" s="464"/>
      <c r="AL366" s="464"/>
    </row>
    <row r="367" spans="1:38" ht="15">
      <c r="A367" s="10"/>
      <c r="B367" s="9"/>
      <c r="C367" s="11"/>
      <c r="E367" s="9"/>
      <c r="F367" s="9"/>
      <c r="G367" s="9"/>
      <c r="H367" s="13"/>
      <c r="I367" s="9"/>
      <c r="J367" s="9"/>
      <c r="K367" s="464"/>
      <c r="L367" s="577"/>
      <c r="M367" s="578"/>
      <c r="N367" s="579"/>
      <c r="O367" s="579"/>
      <c r="P367" s="464"/>
      <c r="Q367" s="580"/>
      <c r="R367" s="581"/>
      <c r="S367" s="582"/>
      <c r="T367" s="464"/>
      <c r="U367" s="583"/>
      <c r="V367" s="580"/>
      <c r="W367" s="464"/>
      <c r="X367" s="464"/>
      <c r="Y367" s="464"/>
      <c r="Z367" s="576"/>
      <c r="AA367" s="464"/>
      <c r="AB367" s="464"/>
      <c r="AC367" s="464"/>
      <c r="AD367" s="464"/>
      <c r="AE367" s="464"/>
      <c r="AF367" s="464"/>
      <c r="AG367" s="464"/>
      <c r="AH367" s="464"/>
      <c r="AI367" s="464"/>
      <c r="AJ367" s="464"/>
      <c r="AK367" s="464"/>
      <c r="AL367" s="464"/>
    </row>
    <row r="368" spans="1:38" ht="15">
      <c r="A368" s="10"/>
      <c r="B368" s="9"/>
      <c r="C368" s="11"/>
      <c r="E368" s="9"/>
      <c r="F368" s="9"/>
      <c r="G368" s="9"/>
      <c r="H368" s="13"/>
      <c r="I368" s="9"/>
      <c r="J368" s="9"/>
      <c r="K368" s="464"/>
      <c r="L368" s="577"/>
      <c r="M368" s="578"/>
      <c r="N368" s="579"/>
      <c r="O368" s="579"/>
      <c r="P368" s="464"/>
      <c r="Q368" s="580"/>
      <c r="R368" s="581"/>
      <c r="S368" s="582"/>
      <c r="T368" s="464"/>
      <c r="U368" s="583"/>
      <c r="V368" s="580"/>
      <c r="W368" s="464"/>
      <c r="X368" s="464"/>
      <c r="Y368" s="464"/>
      <c r="Z368" s="576"/>
      <c r="AA368" s="464"/>
      <c r="AB368" s="464"/>
      <c r="AC368" s="464"/>
      <c r="AD368" s="464"/>
      <c r="AE368" s="464"/>
      <c r="AF368" s="464"/>
      <c r="AG368" s="464"/>
      <c r="AH368" s="464"/>
      <c r="AI368" s="464"/>
      <c r="AJ368" s="464"/>
      <c r="AK368" s="464"/>
      <c r="AL368" s="464"/>
    </row>
    <row r="369" spans="1:38" ht="15">
      <c r="A369" s="10"/>
      <c r="B369" s="9"/>
      <c r="C369" s="11"/>
      <c r="E369" s="9"/>
      <c r="F369" s="9"/>
      <c r="G369" s="9"/>
      <c r="H369" s="13"/>
      <c r="I369" s="9"/>
      <c r="J369" s="9"/>
      <c r="K369" s="464"/>
      <c r="L369" s="577"/>
      <c r="M369" s="578"/>
      <c r="N369" s="579"/>
      <c r="O369" s="579"/>
      <c r="P369" s="464"/>
      <c r="Q369" s="580"/>
      <c r="R369" s="581"/>
      <c r="S369" s="582"/>
      <c r="T369" s="464"/>
      <c r="U369" s="583"/>
      <c r="V369" s="580"/>
      <c r="W369" s="464"/>
      <c r="X369" s="464"/>
      <c r="Y369" s="464"/>
      <c r="Z369" s="576"/>
      <c r="AA369" s="464"/>
      <c r="AB369" s="464"/>
      <c r="AC369" s="464"/>
      <c r="AD369" s="464"/>
      <c r="AE369" s="464"/>
      <c r="AF369" s="464"/>
      <c r="AG369" s="464"/>
      <c r="AH369" s="464"/>
      <c r="AI369" s="464"/>
      <c r="AJ369" s="464"/>
      <c r="AK369" s="464"/>
      <c r="AL369" s="464"/>
    </row>
    <row r="370" spans="1:38" ht="15">
      <c r="A370" s="10"/>
      <c r="B370" s="9"/>
      <c r="C370" s="11"/>
      <c r="E370" s="9"/>
      <c r="F370" s="9"/>
      <c r="G370" s="9"/>
      <c r="H370" s="13"/>
      <c r="I370" s="9"/>
      <c r="J370" s="9"/>
      <c r="K370" s="464"/>
      <c r="L370" s="577"/>
      <c r="M370" s="578"/>
      <c r="N370" s="579"/>
      <c r="O370" s="579"/>
      <c r="P370" s="464"/>
      <c r="Q370" s="580"/>
      <c r="R370" s="581"/>
      <c r="S370" s="582"/>
      <c r="T370" s="464"/>
      <c r="U370" s="583"/>
      <c r="V370" s="580"/>
      <c r="W370" s="464"/>
      <c r="X370" s="464"/>
      <c r="Y370" s="464"/>
      <c r="Z370" s="576"/>
      <c r="AA370" s="464"/>
      <c r="AB370" s="464"/>
      <c r="AC370" s="464"/>
      <c r="AD370" s="464"/>
      <c r="AE370" s="464"/>
      <c r="AF370" s="464"/>
      <c r="AG370" s="464"/>
      <c r="AH370" s="464"/>
      <c r="AI370" s="464"/>
      <c r="AJ370" s="464"/>
      <c r="AK370" s="464"/>
      <c r="AL370" s="464"/>
    </row>
    <row r="371" spans="1:38" ht="15">
      <c r="A371" s="10"/>
      <c r="B371" s="9"/>
      <c r="C371" s="11"/>
      <c r="E371" s="9"/>
      <c r="F371" s="9"/>
      <c r="G371" s="9"/>
      <c r="H371" s="13"/>
      <c r="I371" s="9"/>
      <c r="J371" s="9"/>
      <c r="K371" s="464"/>
      <c r="L371" s="577"/>
      <c r="M371" s="578"/>
      <c r="N371" s="579"/>
      <c r="O371" s="579"/>
      <c r="P371" s="464"/>
      <c r="Q371" s="580"/>
      <c r="R371" s="581"/>
      <c r="S371" s="582"/>
      <c r="T371" s="464"/>
      <c r="U371" s="583"/>
      <c r="V371" s="580"/>
      <c r="W371" s="464"/>
      <c r="X371" s="464"/>
      <c r="Y371" s="464"/>
      <c r="Z371" s="576"/>
      <c r="AA371" s="464"/>
      <c r="AB371" s="464"/>
      <c r="AC371" s="464"/>
      <c r="AD371" s="464"/>
      <c r="AE371" s="464"/>
      <c r="AF371" s="464"/>
      <c r="AG371" s="464"/>
      <c r="AH371" s="464"/>
      <c r="AI371" s="464"/>
      <c r="AJ371" s="464"/>
      <c r="AK371" s="464"/>
      <c r="AL371" s="464"/>
    </row>
    <row r="372" spans="1:38" ht="15">
      <c r="A372" s="10"/>
      <c r="B372" s="9"/>
      <c r="C372" s="11"/>
      <c r="E372" s="9"/>
      <c r="F372" s="9"/>
      <c r="G372" s="9"/>
      <c r="H372" s="13"/>
      <c r="I372" s="9"/>
      <c r="J372" s="9"/>
      <c r="K372" s="464"/>
      <c r="L372" s="577"/>
      <c r="M372" s="578"/>
      <c r="N372" s="579"/>
      <c r="O372" s="579"/>
      <c r="P372" s="464"/>
      <c r="Q372" s="580"/>
      <c r="R372" s="581"/>
      <c r="S372" s="582"/>
      <c r="T372" s="464"/>
      <c r="U372" s="583"/>
      <c r="V372" s="580"/>
      <c r="W372" s="464"/>
      <c r="X372" s="464"/>
      <c r="Y372" s="464"/>
      <c r="Z372" s="576"/>
      <c r="AA372" s="464"/>
      <c r="AB372" s="464"/>
      <c r="AC372" s="464"/>
      <c r="AD372" s="464"/>
      <c r="AE372" s="464"/>
      <c r="AF372" s="464"/>
      <c r="AG372" s="464"/>
      <c r="AH372" s="464"/>
      <c r="AI372" s="464"/>
      <c r="AJ372" s="464"/>
      <c r="AK372" s="464"/>
      <c r="AL372" s="464"/>
    </row>
    <row r="373" spans="1:38" ht="15">
      <c r="A373" s="10"/>
      <c r="B373" s="9"/>
      <c r="C373" s="11"/>
      <c r="E373" s="9"/>
      <c r="F373" s="9"/>
      <c r="G373" s="9"/>
      <c r="H373" s="13"/>
      <c r="I373" s="9"/>
      <c r="J373" s="9"/>
      <c r="K373" s="464"/>
      <c r="L373" s="577"/>
      <c r="M373" s="578"/>
      <c r="N373" s="579"/>
      <c r="O373" s="579"/>
      <c r="P373" s="464"/>
      <c r="Q373" s="580"/>
      <c r="R373" s="581"/>
      <c r="S373" s="582"/>
      <c r="T373" s="464"/>
      <c r="U373" s="583"/>
      <c r="V373" s="580"/>
      <c r="W373" s="464"/>
      <c r="X373" s="464"/>
      <c r="Y373" s="464"/>
      <c r="Z373" s="576"/>
      <c r="AA373" s="464"/>
      <c r="AB373" s="464"/>
      <c r="AC373" s="464"/>
      <c r="AD373" s="464"/>
      <c r="AE373" s="464"/>
      <c r="AF373" s="464"/>
      <c r="AG373" s="464"/>
      <c r="AH373" s="464"/>
      <c r="AI373" s="464"/>
      <c r="AJ373" s="464"/>
      <c r="AK373" s="464"/>
      <c r="AL373" s="464"/>
    </row>
    <row r="374" spans="1:38" ht="15">
      <c r="A374" s="10"/>
      <c r="B374" s="9"/>
      <c r="C374" s="11"/>
      <c r="E374" s="9"/>
      <c r="F374" s="9"/>
      <c r="G374" s="9"/>
      <c r="H374" s="13"/>
      <c r="I374" s="9"/>
      <c r="J374" s="9"/>
      <c r="K374" s="464"/>
      <c r="L374" s="577"/>
      <c r="M374" s="578"/>
      <c r="N374" s="579"/>
      <c r="O374" s="579"/>
      <c r="P374" s="464"/>
      <c r="Q374" s="580"/>
      <c r="R374" s="581"/>
      <c r="S374" s="582"/>
      <c r="T374" s="464"/>
      <c r="U374" s="583"/>
      <c r="V374" s="580"/>
      <c r="W374" s="464"/>
      <c r="X374" s="464"/>
      <c r="Y374" s="464"/>
      <c r="Z374" s="576"/>
      <c r="AA374" s="464"/>
      <c r="AB374" s="464"/>
      <c r="AC374" s="464"/>
      <c r="AD374" s="464"/>
      <c r="AE374" s="464"/>
      <c r="AF374" s="464"/>
      <c r="AG374" s="464"/>
      <c r="AH374" s="464"/>
      <c r="AI374" s="464"/>
      <c r="AJ374" s="464"/>
      <c r="AK374" s="464"/>
      <c r="AL374" s="464"/>
    </row>
    <row r="375" spans="1:38" ht="15">
      <c r="A375" s="10"/>
      <c r="B375" s="9"/>
      <c r="C375" s="11"/>
      <c r="E375" s="9"/>
      <c r="F375" s="9"/>
      <c r="G375" s="9"/>
      <c r="H375" s="13"/>
      <c r="I375" s="9"/>
      <c r="J375" s="9"/>
      <c r="K375" s="464"/>
      <c r="L375" s="577"/>
      <c r="M375" s="578"/>
      <c r="N375" s="579"/>
      <c r="O375" s="579"/>
      <c r="P375" s="464"/>
      <c r="Q375" s="580"/>
      <c r="R375" s="581"/>
      <c r="S375" s="582"/>
      <c r="T375" s="464"/>
      <c r="U375" s="583"/>
      <c r="V375" s="580"/>
      <c r="W375" s="464"/>
      <c r="X375" s="464"/>
      <c r="Y375" s="464"/>
      <c r="Z375" s="576"/>
      <c r="AA375" s="464"/>
      <c r="AB375" s="464"/>
      <c r="AC375" s="464"/>
      <c r="AD375" s="464"/>
      <c r="AE375" s="464"/>
      <c r="AF375" s="464"/>
      <c r="AG375" s="464"/>
      <c r="AH375" s="464"/>
      <c r="AI375" s="464"/>
      <c r="AJ375" s="464"/>
      <c r="AK375" s="464"/>
      <c r="AL375" s="464"/>
    </row>
    <row r="376" spans="1:38" ht="15">
      <c r="A376" s="10"/>
      <c r="B376" s="9"/>
      <c r="C376" s="11"/>
      <c r="E376" s="9"/>
      <c r="F376" s="9"/>
      <c r="G376" s="9"/>
      <c r="H376" s="13"/>
      <c r="I376" s="9"/>
      <c r="J376" s="9"/>
      <c r="K376" s="464"/>
      <c r="L376" s="577"/>
      <c r="M376" s="578"/>
      <c r="N376" s="579"/>
      <c r="O376" s="579"/>
      <c r="P376" s="464"/>
      <c r="Q376" s="580"/>
      <c r="R376" s="581"/>
      <c r="S376" s="582"/>
      <c r="T376" s="464"/>
      <c r="U376" s="583"/>
      <c r="V376" s="580"/>
      <c r="W376" s="464"/>
      <c r="X376" s="464"/>
      <c r="Y376" s="464"/>
      <c r="Z376" s="576"/>
      <c r="AA376" s="464"/>
      <c r="AB376" s="464"/>
      <c r="AC376" s="464"/>
      <c r="AD376" s="464"/>
      <c r="AE376" s="464"/>
      <c r="AF376" s="464"/>
      <c r="AG376" s="464"/>
      <c r="AH376" s="464"/>
      <c r="AI376" s="464"/>
      <c r="AJ376" s="464"/>
      <c r="AK376" s="464"/>
      <c r="AL376" s="464"/>
    </row>
    <row r="377" spans="1:38" ht="15">
      <c r="A377" s="10"/>
      <c r="B377" s="9"/>
      <c r="C377" s="11"/>
      <c r="E377" s="9"/>
      <c r="F377" s="9"/>
      <c r="G377" s="9"/>
      <c r="H377" s="13"/>
      <c r="I377" s="9"/>
      <c r="J377" s="9"/>
      <c r="K377" s="464"/>
      <c r="L377" s="577"/>
      <c r="M377" s="578"/>
      <c r="N377" s="579"/>
      <c r="O377" s="579"/>
      <c r="P377" s="464"/>
      <c r="Q377" s="580"/>
      <c r="R377" s="581"/>
      <c r="S377" s="582"/>
      <c r="T377" s="464"/>
      <c r="U377" s="583"/>
      <c r="V377" s="580"/>
      <c r="W377" s="464"/>
      <c r="X377" s="464"/>
      <c r="Y377" s="464"/>
      <c r="Z377" s="576"/>
      <c r="AA377" s="464"/>
      <c r="AB377" s="464"/>
      <c r="AC377" s="464"/>
      <c r="AD377" s="464"/>
      <c r="AE377" s="464"/>
      <c r="AF377" s="464"/>
      <c r="AG377" s="464"/>
      <c r="AH377" s="464"/>
      <c r="AI377" s="464"/>
      <c r="AJ377" s="464"/>
      <c r="AK377" s="464"/>
      <c r="AL377" s="464"/>
    </row>
    <row r="378" spans="1:38" ht="15">
      <c r="A378" s="10"/>
      <c r="B378" s="9"/>
      <c r="C378" s="11"/>
      <c r="E378" s="9"/>
      <c r="F378" s="9"/>
      <c r="G378" s="9"/>
      <c r="H378" s="13"/>
      <c r="I378" s="9"/>
      <c r="J378" s="9"/>
      <c r="K378" s="464"/>
      <c r="L378" s="577"/>
      <c r="M378" s="578"/>
      <c r="N378" s="579"/>
      <c r="O378" s="579"/>
      <c r="P378" s="464"/>
      <c r="Q378" s="580"/>
      <c r="R378" s="581"/>
      <c r="S378" s="582"/>
      <c r="T378" s="464"/>
      <c r="U378" s="583"/>
      <c r="V378" s="580"/>
      <c r="W378" s="464"/>
      <c r="X378" s="464"/>
      <c r="Y378" s="464"/>
      <c r="Z378" s="576"/>
      <c r="AA378" s="464"/>
      <c r="AB378" s="464"/>
      <c r="AC378" s="464"/>
      <c r="AD378" s="464"/>
      <c r="AE378" s="464"/>
      <c r="AF378" s="464"/>
      <c r="AG378" s="464"/>
      <c r="AH378" s="464"/>
      <c r="AI378" s="464"/>
      <c r="AJ378" s="464"/>
      <c r="AK378" s="464"/>
      <c r="AL378" s="464"/>
    </row>
    <row r="379" spans="1:38" ht="15">
      <c r="A379" s="10"/>
      <c r="B379" s="9"/>
      <c r="C379" s="11"/>
      <c r="E379" s="9"/>
      <c r="F379" s="9"/>
      <c r="G379" s="9"/>
      <c r="H379" s="13"/>
      <c r="I379" s="9"/>
      <c r="J379" s="9"/>
      <c r="K379" s="464"/>
      <c r="L379" s="577"/>
      <c r="M379" s="578"/>
      <c r="N379" s="579"/>
      <c r="O379" s="579"/>
      <c r="P379" s="464"/>
      <c r="Q379" s="580"/>
      <c r="R379" s="581"/>
      <c r="S379" s="582"/>
      <c r="T379" s="464"/>
      <c r="U379" s="583"/>
      <c r="V379" s="580"/>
      <c r="W379" s="464"/>
      <c r="X379" s="464"/>
      <c r="Y379" s="464"/>
      <c r="Z379" s="576"/>
      <c r="AA379" s="464"/>
      <c r="AB379" s="464"/>
      <c r="AC379" s="464"/>
      <c r="AD379" s="464"/>
      <c r="AE379" s="464"/>
      <c r="AF379" s="464"/>
      <c r="AG379" s="464"/>
      <c r="AH379" s="464"/>
      <c r="AI379" s="464"/>
      <c r="AJ379" s="464"/>
      <c r="AK379" s="464"/>
      <c r="AL379" s="464"/>
    </row>
    <row r="380" spans="1:38" ht="15">
      <c r="A380" s="10"/>
      <c r="B380" s="9"/>
      <c r="C380" s="11"/>
      <c r="E380" s="9"/>
      <c r="F380" s="9"/>
      <c r="G380" s="9"/>
      <c r="H380" s="13"/>
      <c r="I380" s="9"/>
      <c r="J380" s="9"/>
      <c r="K380" s="464"/>
      <c r="L380" s="577"/>
      <c r="M380" s="578"/>
      <c r="N380" s="579"/>
      <c r="O380" s="579"/>
      <c r="P380" s="464"/>
      <c r="Q380" s="580"/>
      <c r="R380" s="581"/>
      <c r="S380" s="582"/>
      <c r="T380" s="464"/>
      <c r="U380" s="583"/>
      <c r="V380" s="580"/>
      <c r="W380" s="464"/>
      <c r="X380" s="464"/>
      <c r="Y380" s="464"/>
      <c r="Z380" s="576"/>
      <c r="AA380" s="464"/>
      <c r="AB380" s="464"/>
      <c r="AC380" s="464"/>
      <c r="AD380" s="464"/>
      <c r="AE380" s="464"/>
      <c r="AF380" s="464"/>
      <c r="AG380" s="464"/>
      <c r="AH380" s="464"/>
      <c r="AI380" s="464"/>
      <c r="AJ380" s="464"/>
      <c r="AK380" s="464"/>
      <c r="AL380" s="464"/>
    </row>
    <row r="381" spans="1:38" ht="15">
      <c r="A381" s="10"/>
      <c r="B381" s="9"/>
      <c r="C381" s="11"/>
      <c r="E381" s="9"/>
      <c r="F381" s="9"/>
      <c r="G381" s="9"/>
      <c r="H381" s="13"/>
      <c r="I381" s="9"/>
      <c r="J381" s="9"/>
      <c r="K381" s="464"/>
      <c r="L381" s="577"/>
      <c r="M381" s="578"/>
      <c r="N381" s="579"/>
      <c r="O381" s="579"/>
      <c r="P381" s="464"/>
      <c r="Q381" s="580"/>
      <c r="R381" s="581"/>
      <c r="S381" s="582"/>
      <c r="T381" s="464"/>
      <c r="U381" s="583"/>
      <c r="V381" s="580"/>
      <c r="W381" s="464"/>
      <c r="X381" s="464"/>
      <c r="Y381" s="464"/>
      <c r="Z381" s="576"/>
      <c r="AA381" s="464"/>
      <c r="AB381" s="464"/>
      <c r="AC381" s="464"/>
      <c r="AD381" s="464"/>
      <c r="AE381" s="464"/>
      <c r="AF381" s="464"/>
      <c r="AG381" s="464"/>
      <c r="AH381" s="464"/>
      <c r="AI381" s="464"/>
      <c r="AJ381" s="464"/>
      <c r="AK381" s="464"/>
      <c r="AL381" s="464"/>
    </row>
    <row r="382" spans="1:38" ht="15">
      <c r="A382" s="10"/>
      <c r="B382" s="9"/>
      <c r="C382" s="11"/>
      <c r="E382" s="9"/>
      <c r="F382" s="9"/>
      <c r="G382" s="9"/>
      <c r="H382" s="13"/>
      <c r="I382" s="9"/>
      <c r="J382" s="9"/>
      <c r="K382" s="464"/>
      <c r="L382" s="577"/>
      <c r="M382" s="578"/>
      <c r="N382" s="579"/>
      <c r="O382" s="579"/>
      <c r="P382" s="464"/>
      <c r="Q382" s="580"/>
      <c r="R382" s="581"/>
      <c r="S382" s="582"/>
      <c r="T382" s="464"/>
      <c r="U382" s="583"/>
      <c r="V382" s="580"/>
      <c r="W382" s="464"/>
      <c r="X382" s="464"/>
      <c r="Y382" s="464"/>
      <c r="Z382" s="576"/>
      <c r="AA382" s="464"/>
      <c r="AB382" s="464"/>
      <c r="AC382" s="464"/>
      <c r="AD382" s="464"/>
      <c r="AE382" s="464"/>
      <c r="AF382" s="464"/>
      <c r="AG382" s="464"/>
      <c r="AH382" s="464"/>
      <c r="AI382" s="464"/>
      <c r="AJ382" s="464"/>
      <c r="AK382" s="464"/>
      <c r="AL382" s="464"/>
    </row>
    <row r="383" spans="1:38" ht="15">
      <c r="A383" s="10"/>
      <c r="B383" s="9"/>
      <c r="C383" s="11"/>
      <c r="E383" s="9"/>
      <c r="F383" s="9"/>
      <c r="G383" s="9"/>
      <c r="H383" s="13"/>
      <c r="I383" s="9"/>
      <c r="J383" s="9"/>
      <c r="K383" s="464"/>
      <c r="L383" s="577"/>
      <c r="M383" s="578"/>
      <c r="N383" s="579"/>
      <c r="O383" s="579"/>
      <c r="P383" s="464"/>
      <c r="Q383" s="580"/>
      <c r="R383" s="581"/>
      <c r="S383" s="582"/>
      <c r="T383" s="464"/>
      <c r="U383" s="583"/>
      <c r="V383" s="580"/>
      <c r="W383" s="464"/>
      <c r="X383" s="464"/>
      <c r="Y383" s="464"/>
      <c r="Z383" s="576"/>
      <c r="AA383" s="464"/>
      <c r="AB383" s="464"/>
      <c r="AC383" s="464"/>
      <c r="AD383" s="464"/>
      <c r="AE383" s="464"/>
      <c r="AF383" s="464"/>
      <c r="AG383" s="464"/>
      <c r="AH383" s="464"/>
      <c r="AI383" s="464"/>
      <c r="AJ383" s="464"/>
      <c r="AK383" s="464"/>
      <c r="AL383" s="464"/>
    </row>
    <row r="384" spans="1:38" ht="15">
      <c r="A384" s="10"/>
      <c r="B384" s="9"/>
      <c r="C384" s="11"/>
      <c r="E384" s="9"/>
      <c r="F384" s="9"/>
      <c r="G384" s="9"/>
      <c r="H384" s="13"/>
      <c r="I384" s="9"/>
      <c r="J384" s="9"/>
      <c r="K384" s="464"/>
      <c r="L384" s="577"/>
      <c r="M384" s="578"/>
      <c r="N384" s="579"/>
      <c r="O384" s="579"/>
      <c r="P384" s="464"/>
      <c r="Q384" s="580"/>
      <c r="R384" s="581"/>
      <c r="S384" s="582"/>
      <c r="T384" s="464"/>
      <c r="U384" s="583"/>
      <c r="V384" s="580"/>
      <c r="W384" s="464"/>
      <c r="X384" s="464"/>
      <c r="Y384" s="464"/>
      <c r="Z384" s="576"/>
      <c r="AA384" s="464"/>
      <c r="AB384" s="464"/>
      <c r="AC384" s="464"/>
      <c r="AD384" s="464"/>
      <c r="AE384" s="464"/>
      <c r="AF384" s="464"/>
      <c r="AG384" s="464"/>
      <c r="AH384" s="464"/>
      <c r="AI384" s="464"/>
      <c r="AJ384" s="464"/>
      <c r="AK384" s="464"/>
      <c r="AL384" s="464"/>
    </row>
    <row r="385" spans="1:38" ht="15">
      <c r="A385" s="10"/>
      <c r="B385" s="9"/>
      <c r="C385" s="11"/>
      <c r="E385" s="9"/>
      <c r="F385" s="9"/>
      <c r="G385" s="9"/>
      <c r="H385" s="13"/>
      <c r="I385" s="9"/>
      <c r="J385" s="9"/>
      <c r="K385" s="464"/>
      <c r="L385" s="577"/>
      <c r="M385" s="578"/>
      <c r="N385" s="579"/>
      <c r="O385" s="579"/>
      <c r="P385" s="464"/>
      <c r="Q385" s="580"/>
      <c r="R385" s="581"/>
      <c r="S385" s="582"/>
      <c r="T385" s="464"/>
      <c r="U385" s="583"/>
      <c r="V385" s="580"/>
      <c r="W385" s="464"/>
      <c r="X385" s="464"/>
      <c r="Y385" s="464"/>
      <c r="Z385" s="576"/>
      <c r="AA385" s="464"/>
      <c r="AB385" s="464"/>
      <c r="AC385" s="464"/>
      <c r="AD385" s="464"/>
      <c r="AE385" s="464"/>
      <c r="AF385" s="464"/>
      <c r="AG385" s="464"/>
      <c r="AH385" s="464"/>
      <c r="AI385" s="464"/>
      <c r="AJ385" s="464"/>
      <c r="AK385" s="464"/>
      <c r="AL385" s="464"/>
    </row>
    <row r="386" spans="1:38" ht="15">
      <c r="A386" s="10"/>
      <c r="B386" s="9"/>
      <c r="C386" s="11"/>
      <c r="E386" s="9"/>
      <c r="F386" s="9"/>
      <c r="G386" s="9"/>
      <c r="H386" s="13"/>
      <c r="I386" s="9"/>
      <c r="J386" s="9"/>
      <c r="K386" s="464"/>
      <c r="L386" s="577"/>
      <c r="M386" s="578"/>
      <c r="N386" s="579"/>
      <c r="O386" s="579"/>
      <c r="P386" s="464"/>
      <c r="Q386" s="580"/>
      <c r="R386" s="581"/>
      <c r="S386" s="582"/>
      <c r="T386" s="464"/>
      <c r="U386" s="583"/>
      <c r="V386" s="580"/>
      <c r="W386" s="464"/>
      <c r="X386" s="464"/>
      <c r="Y386" s="464"/>
      <c r="Z386" s="576"/>
      <c r="AA386" s="464"/>
      <c r="AB386" s="464"/>
      <c r="AC386" s="464"/>
      <c r="AD386" s="464"/>
      <c r="AE386" s="464"/>
      <c r="AF386" s="464"/>
      <c r="AG386" s="464"/>
      <c r="AH386" s="464"/>
      <c r="AI386" s="464"/>
      <c r="AJ386" s="464"/>
      <c r="AK386" s="464"/>
      <c r="AL386" s="464"/>
    </row>
    <row r="387" spans="1:38" ht="15">
      <c r="A387" s="10"/>
      <c r="B387" s="9"/>
      <c r="C387" s="11"/>
      <c r="E387" s="9"/>
      <c r="F387" s="9"/>
      <c r="G387" s="9"/>
      <c r="H387" s="13"/>
      <c r="I387" s="9"/>
      <c r="J387" s="9"/>
      <c r="K387" s="464"/>
      <c r="L387" s="577"/>
      <c r="M387" s="578"/>
      <c r="N387" s="579"/>
      <c r="O387" s="579"/>
      <c r="P387" s="464"/>
      <c r="Q387" s="580"/>
      <c r="R387" s="581"/>
      <c r="S387" s="582"/>
      <c r="T387" s="464"/>
      <c r="U387" s="583"/>
      <c r="V387" s="580"/>
      <c r="W387" s="464"/>
      <c r="X387" s="464"/>
      <c r="Y387" s="464"/>
      <c r="Z387" s="576"/>
      <c r="AA387" s="464"/>
      <c r="AB387" s="464"/>
      <c r="AC387" s="464"/>
      <c r="AD387" s="464"/>
      <c r="AE387" s="464"/>
      <c r="AF387" s="464"/>
      <c r="AG387" s="464"/>
      <c r="AH387" s="464"/>
      <c r="AI387" s="464"/>
      <c r="AJ387" s="464"/>
      <c r="AK387" s="464"/>
      <c r="AL387" s="464"/>
    </row>
    <row r="388" spans="1:38" ht="15">
      <c r="A388" s="10"/>
      <c r="B388" s="9"/>
      <c r="C388" s="11"/>
      <c r="E388" s="9"/>
      <c r="F388" s="9"/>
      <c r="G388" s="9"/>
      <c r="H388" s="13"/>
      <c r="I388" s="9"/>
      <c r="J388" s="9"/>
      <c r="K388" s="464"/>
      <c r="L388" s="577"/>
      <c r="M388" s="578"/>
      <c r="N388" s="579"/>
      <c r="O388" s="579"/>
      <c r="P388" s="464"/>
      <c r="Q388" s="580"/>
      <c r="R388" s="581"/>
      <c r="S388" s="582"/>
      <c r="T388" s="464"/>
      <c r="U388" s="583"/>
      <c r="V388" s="580"/>
      <c r="W388" s="464"/>
      <c r="X388" s="464"/>
      <c r="Y388" s="464"/>
      <c r="Z388" s="576"/>
      <c r="AA388" s="464"/>
      <c r="AB388" s="464"/>
      <c r="AC388" s="464"/>
      <c r="AD388" s="464"/>
      <c r="AE388" s="464"/>
      <c r="AF388" s="464"/>
      <c r="AG388" s="464"/>
      <c r="AH388" s="464"/>
      <c r="AI388" s="464"/>
      <c r="AJ388" s="464"/>
      <c r="AK388" s="464"/>
      <c r="AL388" s="464"/>
    </row>
    <row r="389" spans="1:38" ht="15">
      <c r="A389" s="10"/>
      <c r="B389" s="9"/>
      <c r="C389" s="11"/>
      <c r="E389" s="9"/>
      <c r="F389" s="9"/>
      <c r="G389" s="9"/>
      <c r="H389" s="13"/>
      <c r="I389" s="9"/>
      <c r="J389" s="9"/>
      <c r="K389" s="464"/>
      <c r="L389" s="577"/>
      <c r="M389" s="578"/>
      <c r="N389" s="579"/>
      <c r="O389" s="579"/>
      <c r="P389" s="464"/>
      <c r="Q389" s="580"/>
      <c r="R389" s="581"/>
      <c r="S389" s="582"/>
      <c r="T389" s="464"/>
      <c r="U389" s="583"/>
      <c r="V389" s="580"/>
      <c r="W389" s="464"/>
      <c r="X389" s="464"/>
      <c r="Y389" s="464"/>
      <c r="Z389" s="576"/>
      <c r="AA389" s="464"/>
      <c r="AB389" s="464"/>
      <c r="AC389" s="464"/>
      <c r="AD389" s="464"/>
      <c r="AE389" s="464"/>
      <c r="AF389" s="464"/>
      <c r="AG389" s="464"/>
      <c r="AH389" s="464"/>
      <c r="AI389" s="464"/>
      <c r="AJ389" s="464"/>
      <c r="AK389" s="464"/>
      <c r="AL389" s="464"/>
    </row>
    <row r="390" spans="1:38" ht="15">
      <c r="A390" s="10"/>
      <c r="B390" s="9"/>
      <c r="C390" s="11"/>
      <c r="E390" s="9"/>
      <c r="F390" s="9"/>
      <c r="G390" s="9"/>
      <c r="H390" s="13"/>
      <c r="I390" s="9"/>
      <c r="J390" s="9"/>
      <c r="K390" s="464"/>
      <c r="L390" s="577"/>
      <c r="M390" s="578"/>
      <c r="N390" s="579"/>
      <c r="O390" s="579"/>
      <c r="P390" s="464"/>
      <c r="Q390" s="580"/>
      <c r="R390" s="581"/>
      <c r="S390" s="582"/>
      <c r="T390" s="464"/>
      <c r="U390" s="583"/>
      <c r="V390" s="580"/>
      <c r="W390" s="464"/>
      <c r="X390" s="464"/>
      <c r="Y390" s="464"/>
      <c r="Z390" s="576"/>
      <c r="AA390" s="464"/>
      <c r="AB390" s="464"/>
      <c r="AC390" s="464"/>
      <c r="AD390" s="464"/>
      <c r="AE390" s="464"/>
      <c r="AF390" s="464"/>
      <c r="AG390" s="464"/>
      <c r="AH390" s="464"/>
      <c r="AI390" s="464"/>
      <c r="AJ390" s="464"/>
      <c r="AK390" s="464"/>
      <c r="AL390" s="464"/>
    </row>
    <row r="391" spans="1:38" ht="15">
      <c r="A391" s="10"/>
      <c r="B391" s="9"/>
      <c r="C391" s="11"/>
      <c r="E391" s="9"/>
      <c r="F391" s="9"/>
      <c r="G391" s="9"/>
      <c r="H391" s="13"/>
      <c r="I391" s="9"/>
      <c r="J391" s="9"/>
      <c r="K391" s="464"/>
      <c r="L391" s="577"/>
      <c r="M391" s="578"/>
      <c r="N391" s="579"/>
      <c r="O391" s="579"/>
      <c r="P391" s="464"/>
      <c r="Q391" s="580"/>
      <c r="R391" s="581"/>
      <c r="S391" s="582"/>
      <c r="T391" s="464"/>
      <c r="U391" s="583"/>
      <c r="V391" s="580"/>
      <c r="W391" s="464"/>
      <c r="X391" s="464"/>
      <c r="Y391" s="464"/>
      <c r="Z391" s="576"/>
      <c r="AA391" s="464"/>
      <c r="AB391" s="464"/>
      <c r="AC391" s="464"/>
      <c r="AD391" s="464"/>
      <c r="AE391" s="464"/>
      <c r="AF391" s="464"/>
      <c r="AG391" s="464"/>
      <c r="AH391" s="464"/>
      <c r="AI391" s="464"/>
      <c r="AJ391" s="464"/>
      <c r="AK391" s="464"/>
      <c r="AL391" s="464"/>
    </row>
    <row r="392" spans="1:38" ht="15">
      <c r="A392" s="10"/>
      <c r="B392" s="9"/>
      <c r="C392" s="11"/>
      <c r="E392" s="9"/>
      <c r="F392" s="9"/>
      <c r="G392" s="9"/>
      <c r="H392" s="13"/>
      <c r="I392" s="9"/>
      <c r="J392" s="9"/>
      <c r="K392" s="464"/>
      <c r="L392" s="577"/>
      <c r="M392" s="578"/>
      <c r="N392" s="579"/>
      <c r="O392" s="579"/>
      <c r="P392" s="464"/>
      <c r="Q392" s="580"/>
      <c r="R392" s="581"/>
      <c r="S392" s="582"/>
      <c r="T392" s="464"/>
      <c r="U392" s="583"/>
      <c r="V392" s="580"/>
      <c r="W392" s="464"/>
      <c r="X392" s="464"/>
      <c r="Y392" s="464"/>
      <c r="Z392" s="576"/>
      <c r="AA392" s="464"/>
      <c r="AB392" s="464"/>
      <c r="AC392" s="464"/>
      <c r="AD392" s="464"/>
      <c r="AE392" s="464"/>
      <c r="AF392" s="464"/>
      <c r="AG392" s="464"/>
      <c r="AH392" s="464"/>
      <c r="AI392" s="464"/>
      <c r="AJ392" s="464"/>
      <c r="AK392" s="464"/>
      <c r="AL392" s="464"/>
    </row>
    <row r="393" spans="1:38" ht="15">
      <c r="A393" s="10"/>
      <c r="B393" s="9"/>
      <c r="C393" s="11"/>
      <c r="E393" s="9"/>
      <c r="F393" s="9"/>
      <c r="G393" s="9"/>
      <c r="H393" s="13"/>
      <c r="I393" s="9"/>
      <c r="J393" s="9"/>
      <c r="K393" s="464"/>
      <c r="L393" s="577"/>
      <c r="M393" s="578"/>
      <c r="N393" s="579"/>
      <c r="O393" s="579"/>
      <c r="P393" s="464"/>
      <c r="Q393" s="580"/>
      <c r="R393" s="581"/>
      <c r="S393" s="582"/>
      <c r="T393" s="464"/>
      <c r="U393" s="583"/>
      <c r="V393" s="580"/>
      <c r="W393" s="464"/>
      <c r="X393" s="464"/>
      <c r="Y393" s="464"/>
      <c r="Z393" s="576"/>
      <c r="AA393" s="464"/>
      <c r="AB393" s="464"/>
      <c r="AC393" s="464"/>
      <c r="AD393" s="464"/>
      <c r="AE393" s="464"/>
      <c r="AF393" s="464"/>
      <c r="AG393" s="464"/>
      <c r="AH393" s="464"/>
      <c r="AI393" s="464"/>
      <c r="AJ393" s="464"/>
      <c r="AK393" s="464"/>
      <c r="AL393" s="464"/>
    </row>
    <row r="394" spans="1:38" ht="15">
      <c r="A394" s="10"/>
      <c r="B394" s="9"/>
      <c r="C394" s="11"/>
      <c r="E394" s="9"/>
      <c r="F394" s="9"/>
      <c r="G394" s="9"/>
      <c r="H394" s="13"/>
      <c r="I394" s="9"/>
      <c r="J394" s="9"/>
      <c r="K394" s="464"/>
      <c r="L394" s="577"/>
      <c r="M394" s="578"/>
      <c r="N394" s="579"/>
      <c r="O394" s="579"/>
      <c r="P394" s="464"/>
      <c r="Q394" s="580"/>
      <c r="R394" s="581"/>
      <c r="S394" s="582"/>
      <c r="T394" s="464"/>
      <c r="U394" s="583"/>
      <c r="V394" s="580"/>
      <c r="W394" s="464"/>
      <c r="X394" s="464"/>
      <c r="Y394" s="464"/>
      <c r="Z394" s="576"/>
      <c r="AA394" s="464"/>
      <c r="AB394" s="464"/>
      <c r="AC394" s="464"/>
      <c r="AD394" s="464"/>
      <c r="AE394" s="464"/>
      <c r="AF394" s="464"/>
      <c r="AG394" s="464"/>
      <c r="AH394" s="464"/>
      <c r="AI394" s="464"/>
      <c r="AJ394" s="464"/>
      <c r="AK394" s="464"/>
      <c r="AL394" s="464"/>
    </row>
    <row r="395" spans="1:38" ht="15">
      <c r="A395" s="10"/>
      <c r="B395" s="9"/>
      <c r="C395" s="11"/>
      <c r="E395" s="9"/>
      <c r="F395" s="9"/>
      <c r="G395" s="9"/>
      <c r="H395" s="13"/>
      <c r="I395" s="9"/>
      <c r="J395" s="9"/>
      <c r="K395" s="464"/>
      <c r="L395" s="577"/>
      <c r="M395" s="578"/>
      <c r="N395" s="579"/>
      <c r="O395" s="579"/>
      <c r="P395" s="464"/>
      <c r="Q395" s="580"/>
      <c r="R395" s="581"/>
      <c r="S395" s="582"/>
      <c r="T395" s="464"/>
      <c r="U395" s="583"/>
      <c r="V395" s="580"/>
      <c r="W395" s="464"/>
      <c r="X395" s="464"/>
      <c r="Y395" s="464"/>
      <c r="Z395" s="576"/>
      <c r="AA395" s="464"/>
      <c r="AB395" s="464"/>
      <c r="AC395" s="464"/>
      <c r="AD395" s="464"/>
      <c r="AE395" s="464"/>
      <c r="AF395" s="464"/>
      <c r="AG395" s="464"/>
      <c r="AH395" s="464"/>
      <c r="AI395" s="464"/>
      <c r="AJ395" s="464"/>
      <c r="AK395" s="464"/>
      <c r="AL395" s="464"/>
    </row>
    <row r="396" spans="1:38" ht="15">
      <c r="A396" s="10"/>
      <c r="B396" s="9"/>
      <c r="C396" s="11"/>
      <c r="E396" s="9"/>
      <c r="F396" s="9"/>
      <c r="G396" s="9"/>
      <c r="H396" s="13"/>
      <c r="I396" s="9"/>
      <c r="J396" s="9"/>
      <c r="K396" s="464"/>
      <c r="L396" s="577"/>
      <c r="M396" s="578"/>
      <c r="N396" s="579"/>
      <c r="O396" s="579"/>
      <c r="P396" s="464"/>
      <c r="Q396" s="580"/>
      <c r="R396" s="581"/>
      <c r="S396" s="582"/>
      <c r="T396" s="464"/>
      <c r="U396" s="583"/>
      <c r="V396" s="580"/>
      <c r="W396" s="464"/>
      <c r="X396" s="464"/>
      <c r="Y396" s="464"/>
      <c r="Z396" s="576"/>
      <c r="AA396" s="464"/>
      <c r="AB396" s="464"/>
      <c r="AC396" s="464"/>
      <c r="AD396" s="464"/>
      <c r="AE396" s="464"/>
      <c r="AF396" s="464"/>
      <c r="AG396" s="464"/>
      <c r="AH396" s="464"/>
      <c r="AI396" s="464"/>
      <c r="AJ396" s="464"/>
      <c r="AK396" s="464"/>
      <c r="AL396" s="464"/>
    </row>
    <row r="397" spans="1:38" ht="15">
      <c r="A397" s="10"/>
      <c r="B397" s="9"/>
      <c r="C397" s="11"/>
      <c r="E397" s="9"/>
      <c r="F397" s="9"/>
      <c r="G397" s="9"/>
      <c r="H397" s="13"/>
      <c r="I397" s="9"/>
      <c r="J397" s="9"/>
      <c r="K397" s="464"/>
      <c r="L397" s="577"/>
      <c r="M397" s="578"/>
      <c r="N397" s="579"/>
      <c r="O397" s="579"/>
      <c r="P397" s="464"/>
      <c r="Q397" s="580"/>
      <c r="R397" s="581"/>
      <c r="S397" s="582"/>
      <c r="T397" s="464"/>
      <c r="U397" s="583"/>
      <c r="V397" s="580"/>
      <c r="W397" s="464"/>
      <c r="X397" s="464"/>
      <c r="Y397" s="464"/>
      <c r="Z397" s="576"/>
      <c r="AA397" s="464"/>
      <c r="AB397" s="464"/>
      <c r="AC397" s="464"/>
      <c r="AD397" s="464"/>
      <c r="AE397" s="464"/>
      <c r="AF397" s="464"/>
      <c r="AG397" s="464"/>
      <c r="AH397" s="464"/>
      <c r="AI397" s="464"/>
      <c r="AJ397" s="464"/>
      <c r="AK397" s="464"/>
      <c r="AL397" s="464"/>
    </row>
    <row r="398" spans="1:38" ht="15">
      <c r="A398" s="10"/>
      <c r="B398" s="9"/>
      <c r="C398" s="11"/>
      <c r="E398" s="9"/>
      <c r="F398" s="9"/>
      <c r="G398" s="9"/>
      <c r="H398" s="13"/>
      <c r="I398" s="9"/>
      <c r="J398" s="9"/>
      <c r="K398" s="464"/>
      <c r="L398" s="577"/>
      <c r="M398" s="578"/>
      <c r="N398" s="579"/>
      <c r="O398" s="579"/>
      <c r="P398" s="464"/>
      <c r="Q398" s="580"/>
      <c r="R398" s="581"/>
      <c r="S398" s="582"/>
      <c r="T398" s="464"/>
      <c r="U398" s="583"/>
      <c r="V398" s="580"/>
      <c r="W398" s="464"/>
      <c r="X398" s="464"/>
      <c r="Y398" s="464"/>
      <c r="Z398" s="576"/>
      <c r="AA398" s="464"/>
      <c r="AB398" s="464"/>
      <c r="AC398" s="464"/>
      <c r="AD398" s="464"/>
      <c r="AE398" s="464"/>
      <c r="AF398" s="464"/>
      <c r="AG398" s="464"/>
      <c r="AH398" s="464"/>
      <c r="AI398" s="464"/>
      <c r="AJ398" s="464"/>
      <c r="AK398" s="464"/>
      <c r="AL398" s="464"/>
    </row>
    <row r="399" spans="1:38" ht="15">
      <c r="A399" s="10"/>
      <c r="B399" s="9"/>
      <c r="C399" s="11"/>
      <c r="E399" s="9"/>
      <c r="F399" s="9"/>
      <c r="G399" s="9"/>
      <c r="H399" s="13"/>
      <c r="I399" s="9"/>
      <c r="J399" s="9"/>
      <c r="K399" s="464"/>
      <c r="L399" s="577"/>
      <c r="M399" s="578"/>
      <c r="N399" s="579"/>
      <c r="O399" s="579"/>
      <c r="P399" s="464"/>
      <c r="Q399" s="580"/>
      <c r="R399" s="581"/>
      <c r="S399" s="582"/>
      <c r="T399" s="464"/>
      <c r="U399" s="583"/>
      <c r="V399" s="580"/>
      <c r="W399" s="464"/>
      <c r="X399" s="464"/>
      <c r="Y399" s="464"/>
      <c r="Z399" s="576"/>
      <c r="AA399" s="464"/>
      <c r="AB399" s="464"/>
      <c r="AC399" s="464"/>
      <c r="AD399" s="464"/>
      <c r="AE399" s="464"/>
      <c r="AF399" s="464"/>
      <c r="AG399" s="464"/>
      <c r="AH399" s="464"/>
      <c r="AI399" s="464"/>
      <c r="AJ399" s="464"/>
      <c r="AK399" s="464"/>
      <c r="AL399" s="464"/>
    </row>
    <row r="400" spans="1:38" ht="15">
      <c r="A400" s="10"/>
      <c r="B400" s="9"/>
      <c r="C400" s="11"/>
      <c r="E400" s="9"/>
      <c r="F400" s="9"/>
      <c r="G400" s="9"/>
      <c r="H400" s="13"/>
      <c r="I400" s="9"/>
      <c r="J400" s="9"/>
      <c r="K400" s="464"/>
      <c r="L400" s="577"/>
      <c r="M400" s="578"/>
      <c r="N400" s="579"/>
      <c r="O400" s="579"/>
      <c r="P400" s="464"/>
      <c r="Q400" s="580"/>
      <c r="R400" s="581"/>
      <c r="S400" s="582"/>
      <c r="T400" s="464"/>
      <c r="U400" s="583"/>
      <c r="V400" s="580"/>
      <c r="W400" s="464"/>
      <c r="X400" s="464"/>
      <c r="Y400" s="464"/>
      <c r="Z400" s="576"/>
      <c r="AA400" s="464"/>
      <c r="AB400" s="464"/>
      <c r="AC400" s="464"/>
      <c r="AD400" s="464"/>
      <c r="AE400" s="464"/>
      <c r="AF400" s="464"/>
      <c r="AG400" s="464"/>
      <c r="AH400" s="464"/>
      <c r="AI400" s="464"/>
      <c r="AJ400" s="464"/>
      <c r="AK400" s="464"/>
      <c r="AL400" s="464"/>
    </row>
    <row r="401" spans="1:38" ht="15">
      <c r="A401" s="10"/>
      <c r="B401" s="9"/>
      <c r="C401" s="11"/>
      <c r="E401" s="9"/>
      <c r="F401" s="9"/>
      <c r="G401" s="9"/>
      <c r="H401" s="13"/>
      <c r="I401" s="9"/>
      <c r="J401" s="9"/>
      <c r="K401" s="464"/>
      <c r="L401" s="577"/>
      <c r="M401" s="578"/>
      <c r="N401" s="579"/>
      <c r="O401" s="579"/>
      <c r="P401" s="464"/>
      <c r="Q401" s="580"/>
      <c r="R401" s="581"/>
      <c r="S401" s="582"/>
      <c r="T401" s="464"/>
      <c r="U401" s="583"/>
      <c r="V401" s="580"/>
      <c r="W401" s="464"/>
      <c r="X401" s="464"/>
      <c r="Y401" s="464"/>
      <c r="Z401" s="576"/>
      <c r="AA401" s="464"/>
      <c r="AB401" s="464"/>
      <c r="AC401" s="464"/>
      <c r="AD401" s="464"/>
      <c r="AE401" s="464"/>
      <c r="AF401" s="464"/>
      <c r="AG401" s="464"/>
      <c r="AH401" s="464"/>
      <c r="AI401" s="464"/>
      <c r="AJ401" s="464"/>
      <c r="AK401" s="464"/>
      <c r="AL401" s="464"/>
    </row>
    <row r="402" spans="1:38" ht="15">
      <c r="A402" s="10"/>
      <c r="B402" s="9"/>
      <c r="C402" s="11"/>
      <c r="E402" s="9"/>
      <c r="F402" s="9"/>
      <c r="G402" s="9"/>
      <c r="H402" s="13"/>
      <c r="I402" s="9"/>
      <c r="J402" s="9"/>
      <c r="K402" s="464"/>
      <c r="L402" s="577"/>
      <c r="M402" s="578"/>
      <c r="N402" s="579"/>
      <c r="O402" s="579"/>
      <c r="P402" s="464"/>
      <c r="Q402" s="580"/>
      <c r="R402" s="581"/>
      <c r="S402" s="582"/>
      <c r="T402" s="464"/>
      <c r="U402" s="583"/>
      <c r="V402" s="580"/>
      <c r="W402" s="464"/>
      <c r="X402" s="464"/>
      <c r="Y402" s="464"/>
      <c r="Z402" s="576"/>
      <c r="AA402" s="464"/>
      <c r="AB402" s="464"/>
      <c r="AC402" s="464"/>
      <c r="AD402" s="464"/>
      <c r="AE402" s="464"/>
      <c r="AF402" s="464"/>
      <c r="AG402" s="464"/>
      <c r="AH402" s="464"/>
      <c r="AI402" s="464"/>
      <c r="AJ402" s="464"/>
      <c r="AK402" s="464"/>
      <c r="AL402" s="464"/>
    </row>
    <row r="403" spans="1:38" ht="15">
      <c r="A403" s="10"/>
      <c r="B403" s="9"/>
      <c r="C403" s="11"/>
      <c r="E403" s="9"/>
      <c r="F403" s="9"/>
      <c r="G403" s="9"/>
      <c r="H403" s="13"/>
      <c r="I403" s="9"/>
      <c r="J403" s="9"/>
      <c r="K403" s="464"/>
      <c r="L403" s="577"/>
      <c r="M403" s="578"/>
      <c r="N403" s="579"/>
      <c r="O403" s="579"/>
      <c r="P403" s="464"/>
      <c r="Q403" s="580"/>
      <c r="R403" s="581"/>
      <c r="S403" s="582"/>
      <c r="T403" s="464"/>
      <c r="U403" s="583"/>
      <c r="V403" s="580"/>
      <c r="W403" s="464"/>
      <c r="X403" s="464"/>
      <c r="Y403" s="464"/>
      <c r="Z403" s="576"/>
      <c r="AA403" s="464"/>
      <c r="AB403" s="464"/>
      <c r="AC403" s="464"/>
      <c r="AD403" s="464"/>
      <c r="AE403" s="464"/>
      <c r="AF403" s="464"/>
      <c r="AG403" s="464"/>
      <c r="AH403" s="464"/>
      <c r="AI403" s="464"/>
      <c r="AJ403" s="464"/>
      <c r="AK403" s="464"/>
      <c r="AL403" s="464"/>
    </row>
    <row r="404" spans="1:38" ht="15">
      <c r="A404" s="10"/>
      <c r="B404" s="9"/>
      <c r="C404" s="11"/>
      <c r="E404" s="9"/>
      <c r="F404" s="9"/>
      <c r="G404" s="9"/>
      <c r="H404" s="13"/>
      <c r="I404" s="9"/>
      <c r="J404" s="9"/>
      <c r="K404" s="464"/>
      <c r="L404" s="577"/>
      <c r="M404" s="578"/>
      <c r="N404" s="579"/>
      <c r="O404" s="579"/>
      <c r="P404" s="464"/>
      <c r="Q404" s="580"/>
      <c r="R404" s="581"/>
      <c r="S404" s="582"/>
      <c r="T404" s="464"/>
      <c r="U404" s="583"/>
      <c r="V404" s="580"/>
      <c r="W404" s="464"/>
      <c r="X404" s="464"/>
      <c r="Y404" s="464"/>
      <c r="Z404" s="576"/>
      <c r="AA404" s="464"/>
      <c r="AB404" s="464"/>
      <c r="AC404" s="464"/>
      <c r="AD404" s="464"/>
      <c r="AE404" s="464"/>
      <c r="AF404" s="464"/>
      <c r="AG404" s="464"/>
      <c r="AH404" s="464"/>
      <c r="AI404" s="464"/>
      <c r="AJ404" s="464"/>
      <c r="AK404" s="464"/>
      <c r="AL404" s="464"/>
    </row>
    <row r="405" spans="1:38" ht="15">
      <c r="A405" s="10"/>
      <c r="B405" s="9"/>
      <c r="C405" s="11"/>
      <c r="E405" s="9"/>
      <c r="F405" s="9"/>
      <c r="G405" s="9"/>
      <c r="H405" s="13"/>
      <c r="I405" s="9"/>
      <c r="J405" s="9"/>
      <c r="K405" s="464"/>
      <c r="L405" s="577"/>
      <c r="M405" s="578"/>
      <c r="N405" s="579"/>
      <c r="O405" s="579"/>
      <c r="P405" s="464"/>
      <c r="Q405" s="580"/>
      <c r="R405" s="581"/>
      <c r="S405" s="582"/>
      <c r="T405" s="464"/>
      <c r="U405" s="583"/>
      <c r="V405" s="580"/>
      <c r="W405" s="464"/>
      <c r="X405" s="464"/>
      <c r="Y405" s="464"/>
      <c r="Z405" s="576"/>
      <c r="AA405" s="464"/>
      <c r="AB405" s="464"/>
      <c r="AC405" s="464"/>
      <c r="AD405" s="464"/>
      <c r="AE405" s="464"/>
      <c r="AF405" s="464"/>
      <c r="AG405" s="464"/>
      <c r="AH405" s="464"/>
      <c r="AI405" s="464"/>
      <c r="AJ405" s="464"/>
      <c r="AK405" s="464"/>
      <c r="AL405" s="464"/>
    </row>
    <row r="406" spans="1:38" ht="15">
      <c r="A406" s="10"/>
      <c r="B406" s="9"/>
      <c r="C406" s="11"/>
      <c r="E406" s="9"/>
      <c r="F406" s="9"/>
      <c r="G406" s="9"/>
      <c r="H406" s="13"/>
      <c r="I406" s="9"/>
      <c r="J406" s="9"/>
      <c r="K406" s="464"/>
      <c r="L406" s="577"/>
      <c r="M406" s="578"/>
      <c r="N406" s="579"/>
      <c r="O406" s="579"/>
      <c r="P406" s="464"/>
      <c r="Q406" s="580"/>
      <c r="R406" s="581"/>
      <c r="S406" s="582"/>
      <c r="T406" s="464"/>
      <c r="U406" s="583"/>
      <c r="V406" s="580"/>
      <c r="W406" s="464"/>
      <c r="X406" s="464"/>
      <c r="Y406" s="464"/>
      <c r="Z406" s="576"/>
      <c r="AA406" s="464"/>
      <c r="AB406" s="464"/>
      <c r="AC406" s="464"/>
      <c r="AD406" s="464"/>
      <c r="AE406" s="464"/>
      <c r="AF406" s="464"/>
      <c r="AG406" s="464"/>
      <c r="AH406" s="464"/>
      <c r="AI406" s="464"/>
      <c r="AJ406" s="464"/>
      <c r="AK406" s="464"/>
      <c r="AL406" s="464"/>
    </row>
    <row r="407" spans="1:38" ht="15">
      <c r="A407" s="10"/>
      <c r="B407" s="9"/>
      <c r="C407" s="11"/>
      <c r="E407" s="9"/>
      <c r="F407" s="9"/>
      <c r="G407" s="9"/>
      <c r="H407" s="13"/>
      <c r="I407" s="9"/>
      <c r="J407" s="9"/>
      <c r="K407" s="464"/>
      <c r="L407" s="577"/>
      <c r="M407" s="578"/>
      <c r="N407" s="579"/>
      <c r="O407" s="579"/>
      <c r="P407" s="464"/>
      <c r="Q407" s="580"/>
      <c r="R407" s="581"/>
      <c r="S407" s="582"/>
      <c r="T407" s="464"/>
      <c r="U407" s="583"/>
      <c r="V407" s="580"/>
      <c r="W407" s="464"/>
      <c r="X407" s="464"/>
      <c r="Y407" s="464"/>
      <c r="Z407" s="576"/>
      <c r="AA407" s="464"/>
      <c r="AB407" s="464"/>
      <c r="AC407" s="464"/>
      <c r="AD407" s="464"/>
      <c r="AE407" s="464"/>
      <c r="AF407" s="464"/>
      <c r="AG407" s="464"/>
      <c r="AH407" s="464"/>
      <c r="AI407" s="464"/>
      <c r="AJ407" s="464"/>
      <c r="AK407" s="464"/>
      <c r="AL407" s="464"/>
    </row>
    <row r="408" spans="1:38" ht="15">
      <c r="A408" s="10"/>
      <c r="B408" s="9"/>
      <c r="C408" s="11"/>
      <c r="E408" s="9"/>
      <c r="F408" s="9"/>
      <c r="G408" s="9"/>
      <c r="H408" s="13"/>
      <c r="I408" s="9"/>
      <c r="J408" s="9"/>
      <c r="K408" s="464"/>
      <c r="L408" s="577"/>
      <c r="M408" s="578"/>
      <c r="N408" s="579"/>
      <c r="O408" s="579"/>
      <c r="P408" s="464"/>
      <c r="Q408" s="580"/>
      <c r="R408" s="581"/>
      <c r="S408" s="582"/>
      <c r="T408" s="464"/>
      <c r="U408" s="583"/>
      <c r="V408" s="580"/>
      <c r="W408" s="464"/>
      <c r="X408" s="464"/>
      <c r="Y408" s="464"/>
      <c r="Z408" s="576"/>
      <c r="AA408" s="464"/>
      <c r="AB408" s="464"/>
      <c r="AC408" s="464"/>
      <c r="AD408" s="464"/>
      <c r="AE408" s="464"/>
      <c r="AF408" s="464"/>
      <c r="AG408" s="464"/>
      <c r="AH408" s="464"/>
      <c r="AI408" s="464"/>
      <c r="AJ408" s="464"/>
      <c r="AK408" s="464"/>
      <c r="AL408" s="464"/>
    </row>
    <row r="409" spans="1:38" ht="15">
      <c r="A409" s="10"/>
      <c r="B409" s="9"/>
      <c r="C409" s="11"/>
      <c r="E409" s="9"/>
      <c r="F409" s="9"/>
      <c r="G409" s="9"/>
      <c r="H409" s="13"/>
      <c r="I409" s="9"/>
      <c r="J409" s="9"/>
      <c r="K409" s="464"/>
      <c r="L409" s="577"/>
      <c r="M409" s="578"/>
      <c r="N409" s="579"/>
      <c r="O409" s="579"/>
      <c r="P409" s="464"/>
      <c r="Q409" s="580"/>
      <c r="R409" s="581"/>
      <c r="S409" s="582"/>
      <c r="T409" s="464"/>
      <c r="U409" s="583"/>
      <c r="V409" s="580"/>
      <c r="W409" s="464"/>
      <c r="X409" s="464"/>
      <c r="Y409" s="464"/>
      <c r="Z409" s="576"/>
      <c r="AA409" s="464"/>
      <c r="AB409" s="464"/>
      <c r="AC409" s="464"/>
      <c r="AD409" s="464"/>
      <c r="AE409" s="464"/>
      <c r="AF409" s="464"/>
      <c r="AG409" s="464"/>
      <c r="AH409" s="464"/>
      <c r="AI409" s="464"/>
      <c r="AJ409" s="464"/>
      <c r="AK409" s="464"/>
      <c r="AL409" s="464"/>
    </row>
    <row r="410" spans="1:38" ht="15">
      <c r="A410" s="10"/>
      <c r="B410" s="9"/>
      <c r="C410" s="11"/>
      <c r="E410" s="9"/>
      <c r="F410" s="9"/>
      <c r="G410" s="9"/>
      <c r="H410" s="13"/>
      <c r="I410" s="9"/>
      <c r="J410" s="9"/>
      <c r="K410" s="464"/>
      <c r="L410" s="577"/>
      <c r="M410" s="578"/>
      <c r="N410" s="579"/>
      <c r="O410" s="579"/>
      <c r="P410" s="464"/>
      <c r="Q410" s="580"/>
      <c r="R410" s="581"/>
      <c r="S410" s="582"/>
      <c r="T410" s="464"/>
      <c r="U410" s="583"/>
      <c r="V410" s="580"/>
      <c r="W410" s="464"/>
      <c r="X410" s="464"/>
      <c r="Y410" s="464"/>
      <c r="Z410" s="576"/>
      <c r="AA410" s="464"/>
      <c r="AB410" s="464"/>
      <c r="AC410" s="464"/>
      <c r="AD410" s="464"/>
      <c r="AE410" s="464"/>
      <c r="AF410" s="464"/>
      <c r="AG410" s="464"/>
      <c r="AH410" s="464"/>
      <c r="AI410" s="464"/>
      <c r="AJ410" s="464"/>
      <c r="AK410" s="464"/>
      <c r="AL410" s="464"/>
    </row>
    <row r="411" spans="1:38" ht="15">
      <c r="A411" s="10"/>
      <c r="B411" s="9"/>
      <c r="C411" s="11"/>
      <c r="E411" s="9"/>
      <c r="F411" s="9"/>
      <c r="G411" s="9"/>
      <c r="H411" s="13"/>
      <c r="I411" s="9"/>
      <c r="J411" s="9"/>
      <c r="K411" s="464"/>
      <c r="L411" s="577"/>
      <c r="M411" s="578"/>
      <c r="N411" s="579"/>
      <c r="O411" s="579"/>
      <c r="P411" s="464"/>
      <c r="Q411" s="580"/>
      <c r="R411" s="581"/>
      <c r="S411" s="582"/>
      <c r="T411" s="464"/>
      <c r="U411" s="583"/>
      <c r="V411" s="580"/>
      <c r="W411" s="464"/>
      <c r="X411" s="464"/>
      <c r="Y411" s="464"/>
      <c r="Z411" s="576"/>
      <c r="AA411" s="464"/>
      <c r="AB411" s="464"/>
      <c r="AC411" s="464"/>
      <c r="AD411" s="464"/>
      <c r="AE411" s="464"/>
      <c r="AF411" s="464"/>
      <c r="AG411" s="464"/>
      <c r="AH411" s="464"/>
      <c r="AI411" s="464"/>
      <c r="AJ411" s="464"/>
      <c r="AK411" s="464"/>
      <c r="AL411" s="464"/>
    </row>
    <row r="412" spans="1:38" ht="15">
      <c r="A412" s="10"/>
      <c r="B412" s="9"/>
      <c r="C412" s="11"/>
      <c r="E412" s="9"/>
      <c r="F412" s="9"/>
      <c r="G412" s="9"/>
      <c r="H412" s="13"/>
      <c r="I412" s="9"/>
      <c r="J412" s="9"/>
      <c r="K412" s="464"/>
      <c r="L412" s="577"/>
      <c r="M412" s="578"/>
      <c r="N412" s="579"/>
      <c r="O412" s="579"/>
      <c r="P412" s="464"/>
      <c r="Q412" s="580"/>
      <c r="R412" s="581"/>
      <c r="S412" s="582"/>
      <c r="T412" s="464"/>
      <c r="U412" s="583"/>
      <c r="V412" s="580"/>
      <c r="W412" s="464"/>
      <c r="X412" s="464"/>
      <c r="Y412" s="464"/>
      <c r="Z412" s="576"/>
      <c r="AA412" s="464"/>
      <c r="AB412" s="464"/>
      <c r="AC412" s="464"/>
      <c r="AD412" s="464"/>
      <c r="AE412" s="464"/>
      <c r="AF412" s="464"/>
      <c r="AG412" s="464"/>
      <c r="AH412" s="464"/>
      <c r="AI412" s="464"/>
      <c r="AJ412" s="464"/>
      <c r="AK412" s="464"/>
      <c r="AL412" s="464"/>
    </row>
    <row r="413" spans="1:38" ht="15">
      <c r="A413" s="10"/>
      <c r="B413" s="9"/>
      <c r="C413" s="11"/>
      <c r="E413" s="9"/>
      <c r="F413" s="9"/>
      <c r="G413" s="9"/>
      <c r="H413" s="13"/>
      <c r="I413" s="9"/>
      <c r="J413" s="9"/>
      <c r="K413" s="464"/>
      <c r="L413" s="577"/>
      <c r="M413" s="578"/>
      <c r="N413" s="579"/>
      <c r="O413" s="579"/>
      <c r="P413" s="464"/>
      <c r="Q413" s="580"/>
      <c r="R413" s="581"/>
      <c r="S413" s="582"/>
      <c r="T413" s="464"/>
      <c r="U413" s="583"/>
      <c r="V413" s="580"/>
      <c r="W413" s="464"/>
      <c r="X413" s="464"/>
      <c r="Y413" s="464"/>
      <c r="Z413" s="576"/>
      <c r="AA413" s="464"/>
      <c r="AB413" s="464"/>
      <c r="AC413" s="464"/>
      <c r="AD413" s="464"/>
      <c r="AE413" s="464"/>
      <c r="AF413" s="464"/>
      <c r="AG413" s="464"/>
      <c r="AH413" s="464"/>
      <c r="AI413" s="464"/>
      <c r="AJ413" s="464"/>
      <c r="AK413" s="464"/>
      <c r="AL413" s="464"/>
    </row>
    <row r="414" spans="1:38" ht="15">
      <c r="A414" s="10"/>
      <c r="B414" s="9"/>
      <c r="C414" s="11"/>
      <c r="E414" s="9"/>
      <c r="F414" s="9"/>
      <c r="G414" s="9"/>
      <c r="H414" s="13"/>
      <c r="I414" s="9"/>
      <c r="J414" s="9"/>
      <c r="K414" s="464"/>
      <c r="L414" s="577"/>
      <c r="M414" s="578"/>
      <c r="N414" s="579"/>
      <c r="O414" s="579"/>
      <c r="P414" s="464"/>
      <c r="Q414" s="580"/>
      <c r="R414" s="581"/>
      <c r="S414" s="582"/>
      <c r="T414" s="464"/>
      <c r="U414" s="583"/>
      <c r="V414" s="580"/>
      <c r="W414" s="464"/>
      <c r="X414" s="464"/>
      <c r="Y414" s="464"/>
      <c r="Z414" s="576"/>
      <c r="AA414" s="464"/>
      <c r="AB414" s="464"/>
      <c r="AC414" s="464"/>
      <c r="AD414" s="464"/>
      <c r="AE414" s="464"/>
      <c r="AF414" s="464"/>
      <c r="AG414" s="464"/>
      <c r="AH414" s="464"/>
      <c r="AI414" s="464"/>
      <c r="AJ414" s="464"/>
      <c r="AK414" s="464"/>
      <c r="AL414" s="464"/>
    </row>
    <row r="415" spans="1:38" ht="15">
      <c r="A415" s="10"/>
      <c r="B415" s="9"/>
      <c r="C415" s="11"/>
      <c r="E415" s="9"/>
      <c r="F415" s="9"/>
      <c r="G415" s="9"/>
      <c r="H415" s="13"/>
      <c r="I415" s="9"/>
      <c r="J415" s="9"/>
      <c r="K415" s="464"/>
      <c r="L415" s="577"/>
      <c r="M415" s="578"/>
      <c r="N415" s="579"/>
      <c r="O415" s="579"/>
      <c r="P415" s="464"/>
      <c r="Q415" s="580"/>
      <c r="R415" s="581"/>
      <c r="S415" s="582"/>
      <c r="T415" s="464"/>
      <c r="U415" s="583"/>
      <c r="V415" s="580"/>
      <c r="W415" s="464"/>
      <c r="X415" s="464"/>
      <c r="Y415" s="464"/>
      <c r="Z415" s="576"/>
      <c r="AA415" s="464"/>
      <c r="AB415" s="464"/>
      <c r="AC415" s="464"/>
      <c r="AD415" s="464"/>
      <c r="AE415" s="464"/>
      <c r="AF415" s="464"/>
      <c r="AG415" s="464"/>
      <c r="AH415" s="464"/>
      <c r="AI415" s="464"/>
      <c r="AJ415" s="464"/>
      <c r="AK415" s="464"/>
      <c r="AL415" s="464"/>
    </row>
    <row r="416" spans="1:38" ht="15">
      <c r="A416" s="10"/>
      <c r="B416" s="9"/>
      <c r="C416" s="11"/>
      <c r="E416" s="9"/>
      <c r="F416" s="9"/>
      <c r="G416" s="9"/>
      <c r="H416" s="13"/>
      <c r="I416" s="9"/>
      <c r="J416" s="9"/>
      <c r="K416" s="464"/>
      <c r="L416" s="577"/>
      <c r="M416" s="578"/>
      <c r="N416" s="579"/>
      <c r="O416" s="579"/>
      <c r="P416" s="464"/>
      <c r="Q416" s="580"/>
      <c r="R416" s="581"/>
      <c r="S416" s="582"/>
      <c r="T416" s="464"/>
      <c r="U416" s="583"/>
      <c r="V416" s="580"/>
      <c r="W416" s="464"/>
      <c r="X416" s="464"/>
      <c r="Y416" s="464"/>
      <c r="Z416" s="576"/>
      <c r="AA416" s="464"/>
      <c r="AB416" s="464"/>
      <c r="AC416" s="464"/>
      <c r="AD416" s="464"/>
      <c r="AE416" s="464"/>
      <c r="AF416" s="464"/>
      <c r="AG416" s="464"/>
      <c r="AH416" s="464"/>
      <c r="AI416" s="464"/>
      <c r="AJ416" s="464"/>
      <c r="AK416" s="464"/>
      <c r="AL416" s="464"/>
    </row>
    <row r="417" spans="1:38" ht="15">
      <c r="A417" s="10"/>
      <c r="B417" s="9"/>
      <c r="C417" s="11"/>
      <c r="E417" s="9"/>
      <c r="F417" s="9"/>
      <c r="G417" s="9"/>
      <c r="H417" s="13"/>
      <c r="I417" s="9"/>
      <c r="J417" s="9"/>
      <c r="K417" s="464"/>
      <c r="L417" s="577"/>
      <c r="M417" s="578"/>
      <c r="N417" s="579"/>
      <c r="O417" s="579"/>
      <c r="P417" s="464"/>
      <c r="Q417" s="580"/>
      <c r="R417" s="581"/>
      <c r="S417" s="582"/>
      <c r="T417" s="464"/>
      <c r="U417" s="583"/>
      <c r="V417" s="580"/>
      <c r="W417" s="464"/>
      <c r="X417" s="464"/>
      <c r="Y417" s="464"/>
      <c r="Z417" s="576"/>
      <c r="AA417" s="464"/>
      <c r="AB417" s="464"/>
      <c r="AC417" s="464"/>
      <c r="AD417" s="464"/>
      <c r="AE417" s="464"/>
      <c r="AF417" s="464"/>
      <c r="AG417" s="464"/>
      <c r="AH417" s="464"/>
      <c r="AI417" s="464"/>
      <c r="AJ417" s="464"/>
      <c r="AK417" s="464"/>
      <c r="AL417" s="464"/>
    </row>
    <row r="418" spans="1:38" ht="15">
      <c r="A418" s="10"/>
      <c r="B418" s="9"/>
      <c r="C418" s="11"/>
      <c r="E418" s="9"/>
      <c r="F418" s="9"/>
      <c r="G418" s="9"/>
      <c r="H418" s="13"/>
      <c r="I418" s="9"/>
      <c r="J418" s="9"/>
      <c r="K418" s="464"/>
      <c r="L418" s="577"/>
      <c r="M418" s="578"/>
      <c r="N418" s="579"/>
      <c r="O418" s="579"/>
      <c r="P418" s="464"/>
      <c r="Q418" s="580"/>
      <c r="R418" s="581"/>
      <c r="S418" s="582"/>
      <c r="T418" s="464"/>
      <c r="U418" s="583"/>
      <c r="V418" s="580"/>
      <c r="W418" s="464"/>
      <c r="X418" s="464"/>
      <c r="Y418" s="464"/>
      <c r="Z418" s="576"/>
      <c r="AA418" s="464"/>
      <c r="AB418" s="464"/>
      <c r="AC418" s="464"/>
      <c r="AD418" s="464"/>
      <c r="AE418" s="464"/>
      <c r="AF418" s="464"/>
      <c r="AG418" s="464"/>
      <c r="AH418" s="464"/>
      <c r="AI418" s="464"/>
      <c r="AJ418" s="464"/>
      <c r="AK418" s="464"/>
      <c r="AL418" s="464"/>
    </row>
    <row r="419" spans="1:38" ht="15">
      <c r="A419" s="10"/>
      <c r="B419" s="9"/>
      <c r="C419" s="11"/>
      <c r="E419" s="9"/>
      <c r="F419" s="9"/>
      <c r="G419" s="9"/>
      <c r="H419" s="13"/>
      <c r="I419" s="9"/>
      <c r="J419" s="9"/>
      <c r="K419" s="464"/>
      <c r="L419" s="577"/>
      <c r="M419" s="578"/>
      <c r="N419" s="579"/>
      <c r="O419" s="579"/>
      <c r="P419" s="464"/>
      <c r="Q419" s="580"/>
      <c r="R419" s="581"/>
      <c r="S419" s="582"/>
      <c r="T419" s="464"/>
      <c r="U419" s="583"/>
      <c r="V419" s="580"/>
      <c r="W419" s="464"/>
      <c r="X419" s="464"/>
      <c r="Y419" s="464"/>
      <c r="Z419" s="576"/>
      <c r="AA419" s="464"/>
      <c r="AB419" s="464"/>
      <c r="AC419" s="464"/>
      <c r="AD419" s="464"/>
      <c r="AE419" s="464"/>
      <c r="AF419" s="464"/>
      <c r="AG419" s="464"/>
      <c r="AH419" s="464"/>
      <c r="AI419" s="464"/>
      <c r="AJ419" s="464"/>
      <c r="AK419" s="464"/>
      <c r="AL419" s="464"/>
    </row>
    <row r="420" spans="1:38" ht="15">
      <c r="A420" s="10"/>
      <c r="B420" s="9"/>
      <c r="C420" s="11"/>
      <c r="E420" s="9"/>
      <c r="F420" s="9"/>
      <c r="G420" s="9"/>
      <c r="H420" s="13"/>
      <c r="I420" s="9"/>
      <c r="J420" s="9"/>
      <c r="K420" s="464"/>
      <c r="L420" s="577"/>
      <c r="M420" s="578"/>
      <c r="N420" s="579"/>
      <c r="O420" s="579"/>
      <c r="P420" s="464"/>
      <c r="Q420" s="580"/>
      <c r="R420" s="581"/>
      <c r="S420" s="582"/>
      <c r="T420" s="464"/>
      <c r="U420" s="583"/>
      <c r="V420" s="580"/>
      <c r="W420" s="464"/>
      <c r="X420" s="464"/>
      <c r="Y420" s="464"/>
      <c r="Z420" s="576"/>
      <c r="AA420" s="464"/>
      <c r="AB420" s="464"/>
      <c r="AC420" s="464"/>
      <c r="AD420" s="464"/>
      <c r="AE420" s="464"/>
      <c r="AF420" s="464"/>
      <c r="AG420" s="464"/>
      <c r="AH420" s="464"/>
      <c r="AI420" s="464"/>
      <c r="AJ420" s="464"/>
      <c r="AK420" s="464"/>
      <c r="AL420" s="464"/>
    </row>
    <row r="421" spans="1:38" ht="15">
      <c r="A421" s="10"/>
      <c r="B421" s="9"/>
      <c r="C421" s="11"/>
      <c r="E421" s="9"/>
      <c r="F421" s="9"/>
      <c r="G421" s="9"/>
      <c r="H421" s="13"/>
      <c r="I421" s="9"/>
      <c r="J421" s="9"/>
      <c r="K421" s="464"/>
      <c r="L421" s="577"/>
      <c r="M421" s="578"/>
      <c r="N421" s="579"/>
      <c r="O421" s="579"/>
      <c r="P421" s="464"/>
      <c r="Q421" s="580"/>
      <c r="R421" s="581"/>
      <c r="S421" s="582"/>
      <c r="T421" s="464"/>
      <c r="U421" s="583"/>
      <c r="V421" s="580"/>
      <c r="W421" s="464"/>
      <c r="X421" s="464"/>
      <c r="Y421" s="464"/>
      <c r="Z421" s="576"/>
      <c r="AA421" s="464"/>
      <c r="AB421" s="464"/>
      <c r="AC421" s="464"/>
      <c r="AD421" s="464"/>
      <c r="AE421" s="464"/>
      <c r="AF421" s="464"/>
      <c r="AG421" s="464"/>
      <c r="AH421" s="464"/>
      <c r="AI421" s="464"/>
      <c r="AJ421" s="464"/>
      <c r="AK421" s="464"/>
      <c r="AL421" s="464"/>
    </row>
    <row r="422" spans="1:38" ht="15">
      <c r="A422" s="10"/>
      <c r="B422" s="9"/>
      <c r="C422" s="11"/>
      <c r="E422" s="9"/>
      <c r="F422" s="9"/>
      <c r="G422" s="9"/>
      <c r="H422" s="13"/>
      <c r="I422" s="9"/>
      <c r="J422" s="9"/>
      <c r="K422" s="464"/>
      <c r="L422" s="577"/>
      <c r="M422" s="578"/>
      <c r="N422" s="579"/>
      <c r="O422" s="579"/>
      <c r="P422" s="464"/>
      <c r="Q422" s="580"/>
      <c r="R422" s="581"/>
      <c r="S422" s="582"/>
      <c r="T422" s="464"/>
      <c r="U422" s="583"/>
      <c r="V422" s="580"/>
      <c r="W422" s="464"/>
      <c r="X422" s="464"/>
      <c r="Y422" s="464"/>
      <c r="Z422" s="576"/>
      <c r="AA422" s="464"/>
      <c r="AB422" s="464"/>
      <c r="AC422" s="464"/>
      <c r="AD422" s="464"/>
      <c r="AE422" s="464"/>
      <c r="AF422" s="464"/>
      <c r="AG422" s="464"/>
      <c r="AH422" s="464"/>
      <c r="AI422" s="464"/>
      <c r="AJ422" s="464"/>
      <c r="AK422" s="464"/>
      <c r="AL422" s="464"/>
    </row>
    <row r="423" spans="1:38" ht="15">
      <c r="A423" s="10"/>
      <c r="B423" s="9"/>
      <c r="C423" s="11"/>
      <c r="E423" s="9"/>
      <c r="F423" s="9"/>
      <c r="G423" s="9"/>
      <c r="H423" s="13"/>
      <c r="I423" s="9"/>
      <c r="J423" s="9"/>
      <c r="K423" s="464"/>
      <c r="L423" s="577"/>
      <c r="M423" s="578"/>
      <c r="N423" s="579"/>
      <c r="O423" s="579"/>
      <c r="P423" s="464"/>
      <c r="Q423" s="580"/>
      <c r="R423" s="581"/>
      <c r="S423" s="582"/>
      <c r="T423" s="464"/>
      <c r="U423" s="583"/>
      <c r="V423" s="580"/>
      <c r="W423" s="464"/>
      <c r="X423" s="464"/>
      <c r="Y423" s="464"/>
      <c r="Z423" s="576"/>
      <c r="AA423" s="464"/>
      <c r="AB423" s="464"/>
      <c r="AC423" s="464"/>
      <c r="AD423" s="464"/>
      <c r="AE423" s="464"/>
      <c r="AF423" s="464"/>
      <c r="AG423" s="464"/>
      <c r="AH423" s="464"/>
      <c r="AI423" s="464"/>
      <c r="AJ423" s="464"/>
      <c r="AK423" s="464"/>
      <c r="AL423" s="464"/>
    </row>
    <row r="424" spans="1:38" ht="15">
      <c r="A424" s="10"/>
      <c r="B424" s="9"/>
      <c r="C424" s="11"/>
      <c r="E424" s="9"/>
      <c r="F424" s="9"/>
      <c r="G424" s="9"/>
      <c r="H424" s="13"/>
      <c r="I424" s="9"/>
      <c r="J424" s="9"/>
      <c r="K424" s="464"/>
      <c r="L424" s="577"/>
      <c r="M424" s="578"/>
      <c r="N424" s="579"/>
      <c r="O424" s="579"/>
      <c r="P424" s="464"/>
      <c r="Q424" s="580"/>
      <c r="R424" s="581"/>
      <c r="S424" s="582"/>
      <c r="T424" s="464"/>
      <c r="U424" s="583"/>
      <c r="V424" s="580"/>
      <c r="W424" s="464"/>
      <c r="X424" s="464"/>
      <c r="Y424" s="464"/>
      <c r="Z424" s="576"/>
      <c r="AA424" s="464"/>
      <c r="AB424" s="464"/>
      <c r="AC424" s="464"/>
      <c r="AD424" s="464"/>
      <c r="AE424" s="464"/>
      <c r="AF424" s="464"/>
      <c r="AG424" s="464"/>
      <c r="AH424" s="464"/>
      <c r="AI424" s="464"/>
      <c r="AJ424" s="464"/>
      <c r="AK424" s="464"/>
      <c r="AL424" s="464"/>
    </row>
    <row r="425" spans="1:38" ht="15">
      <c r="A425" s="10"/>
      <c r="B425" s="9"/>
      <c r="C425" s="11"/>
      <c r="E425" s="9"/>
      <c r="F425" s="9"/>
      <c r="G425" s="9"/>
      <c r="H425" s="13"/>
      <c r="I425" s="9"/>
      <c r="J425" s="9"/>
      <c r="K425" s="464"/>
      <c r="L425" s="577"/>
      <c r="M425" s="578"/>
      <c r="N425" s="579"/>
      <c r="O425" s="579"/>
      <c r="P425" s="464"/>
      <c r="Q425" s="580"/>
      <c r="R425" s="581"/>
      <c r="S425" s="582"/>
      <c r="T425" s="464"/>
      <c r="U425" s="583"/>
      <c r="V425" s="580"/>
      <c r="W425" s="464"/>
      <c r="X425" s="464"/>
      <c r="Y425" s="464"/>
      <c r="Z425" s="576"/>
      <c r="AA425" s="464"/>
      <c r="AB425" s="464"/>
      <c r="AC425" s="464"/>
      <c r="AD425" s="464"/>
      <c r="AE425" s="464"/>
      <c r="AF425" s="464"/>
      <c r="AG425" s="464"/>
      <c r="AH425" s="464"/>
      <c r="AI425" s="464"/>
      <c r="AJ425" s="464"/>
      <c r="AK425" s="464"/>
      <c r="AL425" s="464"/>
    </row>
    <row r="426" spans="1:38" ht="15">
      <c r="A426" s="10"/>
      <c r="B426" s="9"/>
      <c r="C426" s="11"/>
      <c r="E426" s="9"/>
      <c r="F426" s="9"/>
      <c r="G426" s="9"/>
      <c r="H426" s="13"/>
      <c r="I426" s="9"/>
      <c r="J426" s="9"/>
      <c r="K426" s="464"/>
      <c r="L426" s="577"/>
      <c r="M426" s="578"/>
      <c r="N426" s="579"/>
      <c r="O426" s="579"/>
      <c r="P426" s="464"/>
      <c r="Q426" s="580"/>
      <c r="R426" s="581"/>
      <c r="S426" s="582"/>
      <c r="T426" s="464"/>
      <c r="U426" s="583"/>
      <c r="V426" s="580"/>
      <c r="W426" s="464"/>
      <c r="X426" s="464"/>
      <c r="Y426" s="464"/>
      <c r="Z426" s="576"/>
      <c r="AA426" s="464"/>
      <c r="AB426" s="464"/>
      <c r="AC426" s="464"/>
      <c r="AD426" s="464"/>
      <c r="AE426" s="464"/>
      <c r="AF426" s="464"/>
      <c r="AG426" s="464"/>
      <c r="AH426" s="464"/>
      <c r="AI426" s="464"/>
      <c r="AJ426" s="464"/>
      <c r="AK426" s="464"/>
      <c r="AL426" s="464"/>
    </row>
    <row r="427" spans="1:38" ht="15">
      <c r="A427" s="10"/>
      <c r="B427" s="9"/>
      <c r="C427" s="11"/>
      <c r="E427" s="9"/>
      <c r="F427" s="9"/>
      <c r="G427" s="9"/>
      <c r="H427" s="13"/>
      <c r="I427" s="9"/>
      <c r="J427" s="9"/>
      <c r="K427" s="464"/>
      <c r="L427" s="577"/>
      <c r="M427" s="578"/>
      <c r="N427" s="579"/>
      <c r="O427" s="579"/>
      <c r="P427" s="464"/>
      <c r="Q427" s="580"/>
      <c r="R427" s="581"/>
      <c r="S427" s="582"/>
      <c r="T427" s="464"/>
      <c r="U427" s="583"/>
      <c r="V427" s="580"/>
      <c r="W427" s="464"/>
      <c r="X427" s="464"/>
      <c r="Y427" s="464"/>
      <c r="Z427" s="576"/>
      <c r="AA427" s="464"/>
      <c r="AB427" s="464"/>
      <c r="AC427" s="464"/>
      <c r="AD427" s="464"/>
      <c r="AE427" s="464"/>
      <c r="AF427" s="464"/>
      <c r="AG427" s="464"/>
      <c r="AH427" s="464"/>
      <c r="AI427" s="464"/>
      <c r="AJ427" s="464"/>
      <c r="AK427" s="464"/>
      <c r="AL427" s="464"/>
    </row>
    <row r="428" spans="1:38" ht="15">
      <c r="A428" s="10"/>
      <c r="B428" s="9"/>
      <c r="C428" s="11"/>
      <c r="E428" s="9"/>
      <c r="F428" s="9"/>
      <c r="G428" s="9"/>
      <c r="H428" s="13"/>
      <c r="I428" s="9"/>
      <c r="J428" s="9"/>
      <c r="K428" s="464"/>
      <c r="L428" s="577"/>
      <c r="M428" s="578"/>
      <c r="N428" s="579"/>
      <c r="O428" s="579"/>
      <c r="P428" s="464"/>
      <c r="Q428" s="580"/>
      <c r="R428" s="581"/>
      <c r="S428" s="582"/>
      <c r="T428" s="464"/>
      <c r="U428" s="583"/>
      <c r="V428" s="580"/>
      <c r="W428" s="464"/>
      <c r="X428" s="464"/>
      <c r="Y428" s="464"/>
      <c r="Z428" s="576"/>
      <c r="AA428" s="464"/>
      <c r="AB428" s="464"/>
      <c r="AC428" s="464"/>
      <c r="AD428" s="464"/>
      <c r="AE428" s="464"/>
      <c r="AF428" s="464"/>
      <c r="AG428" s="464"/>
      <c r="AH428" s="464"/>
      <c r="AI428" s="464"/>
      <c r="AJ428" s="464"/>
      <c r="AK428" s="464"/>
      <c r="AL428" s="464"/>
    </row>
    <row r="429" spans="1:38" ht="15">
      <c r="A429" s="10"/>
      <c r="B429" s="9"/>
      <c r="C429" s="11"/>
      <c r="E429" s="9"/>
      <c r="F429" s="9"/>
      <c r="G429" s="9"/>
      <c r="H429" s="13"/>
      <c r="I429" s="9"/>
      <c r="J429" s="9"/>
      <c r="K429" s="464"/>
      <c r="L429" s="577"/>
      <c r="M429" s="578"/>
      <c r="N429" s="579"/>
      <c r="O429" s="579"/>
      <c r="P429" s="464"/>
      <c r="Q429" s="580"/>
      <c r="R429" s="581"/>
      <c r="S429" s="582"/>
      <c r="T429" s="464"/>
      <c r="U429" s="583"/>
      <c r="V429" s="580"/>
      <c r="W429" s="464"/>
      <c r="X429" s="464"/>
      <c r="Y429" s="464"/>
      <c r="Z429" s="576"/>
      <c r="AA429" s="464"/>
      <c r="AB429" s="464"/>
      <c r="AC429" s="464"/>
      <c r="AD429" s="464"/>
      <c r="AE429" s="464"/>
      <c r="AF429" s="464"/>
      <c r="AG429" s="464"/>
      <c r="AH429" s="464"/>
      <c r="AI429" s="464"/>
      <c r="AJ429" s="464"/>
      <c r="AK429" s="464"/>
      <c r="AL429" s="464"/>
    </row>
    <row r="430" spans="1:38" ht="15">
      <c r="A430" s="10"/>
      <c r="B430" s="9"/>
      <c r="C430" s="11"/>
      <c r="E430" s="9"/>
      <c r="F430" s="9"/>
      <c r="G430" s="9"/>
      <c r="H430" s="13"/>
      <c r="I430" s="9"/>
      <c r="J430" s="9"/>
      <c r="K430" s="464"/>
      <c r="L430" s="577"/>
      <c r="M430" s="578"/>
      <c r="N430" s="579"/>
      <c r="O430" s="579"/>
      <c r="P430" s="464"/>
      <c r="Q430" s="580"/>
      <c r="R430" s="581"/>
      <c r="S430" s="582"/>
      <c r="T430" s="464"/>
      <c r="U430" s="583"/>
      <c r="V430" s="580"/>
      <c r="W430" s="464"/>
      <c r="X430" s="464"/>
      <c r="Y430" s="464"/>
      <c r="Z430" s="576"/>
      <c r="AA430" s="464"/>
      <c r="AB430" s="464"/>
      <c r="AC430" s="464"/>
      <c r="AD430" s="464"/>
      <c r="AE430" s="464"/>
      <c r="AF430" s="464"/>
      <c r="AG430" s="464"/>
      <c r="AH430" s="464"/>
      <c r="AI430" s="464"/>
      <c r="AJ430" s="464"/>
      <c r="AK430" s="464"/>
      <c r="AL430" s="464"/>
    </row>
    <row r="431" spans="1:38" ht="15">
      <c r="A431" s="10"/>
      <c r="B431" s="9"/>
      <c r="C431" s="11"/>
      <c r="E431" s="9"/>
      <c r="F431" s="9"/>
      <c r="G431" s="9"/>
      <c r="H431" s="13"/>
      <c r="I431" s="9"/>
      <c r="J431" s="9"/>
      <c r="K431" s="464"/>
      <c r="L431" s="577"/>
      <c r="M431" s="578"/>
      <c r="N431" s="579"/>
      <c r="O431" s="579"/>
      <c r="P431" s="464"/>
      <c r="Q431" s="580"/>
      <c r="R431" s="581"/>
      <c r="S431" s="582"/>
      <c r="T431" s="464"/>
      <c r="U431" s="583"/>
      <c r="V431" s="580"/>
      <c r="W431" s="464"/>
      <c r="X431" s="464"/>
      <c r="Y431" s="464"/>
      <c r="Z431" s="576"/>
      <c r="AA431" s="464"/>
      <c r="AB431" s="464"/>
      <c r="AC431" s="464"/>
      <c r="AD431" s="464"/>
      <c r="AE431" s="464"/>
      <c r="AF431" s="464"/>
      <c r="AG431" s="464"/>
      <c r="AH431" s="464"/>
      <c r="AI431" s="464"/>
      <c r="AJ431" s="464"/>
      <c r="AK431" s="464"/>
      <c r="AL431" s="464"/>
    </row>
    <row r="432" spans="1:38" ht="15">
      <c r="A432" s="10"/>
      <c r="B432" s="9"/>
      <c r="C432" s="11"/>
      <c r="E432" s="9"/>
      <c r="F432" s="9"/>
      <c r="G432" s="9"/>
      <c r="H432" s="13"/>
      <c r="I432" s="9"/>
      <c r="J432" s="9"/>
      <c r="K432" s="464"/>
      <c r="L432" s="577"/>
      <c r="M432" s="578"/>
      <c r="N432" s="579"/>
      <c r="O432" s="579"/>
      <c r="P432" s="464"/>
      <c r="Q432" s="580"/>
      <c r="R432" s="581"/>
      <c r="S432" s="582"/>
      <c r="T432" s="464"/>
      <c r="U432" s="583"/>
      <c r="V432" s="580"/>
      <c r="W432" s="464"/>
      <c r="X432" s="464"/>
      <c r="Y432" s="464"/>
      <c r="Z432" s="576"/>
      <c r="AA432" s="464"/>
      <c r="AB432" s="464"/>
      <c r="AC432" s="464"/>
      <c r="AD432" s="464"/>
      <c r="AE432" s="464"/>
      <c r="AF432" s="464"/>
      <c r="AG432" s="464"/>
      <c r="AH432" s="464"/>
      <c r="AI432" s="464"/>
      <c r="AJ432" s="464"/>
      <c r="AK432" s="464"/>
      <c r="AL432" s="464"/>
    </row>
    <row r="433" spans="1:38" ht="15">
      <c r="A433" s="10"/>
      <c r="B433" s="9"/>
      <c r="C433" s="11"/>
      <c r="E433" s="9"/>
      <c r="F433" s="9"/>
      <c r="G433" s="9"/>
      <c r="H433" s="13"/>
      <c r="I433" s="9"/>
      <c r="J433" s="9"/>
      <c r="K433" s="464"/>
      <c r="L433" s="577"/>
      <c r="M433" s="578"/>
      <c r="N433" s="579"/>
      <c r="O433" s="579"/>
      <c r="P433" s="464"/>
      <c r="Q433" s="580"/>
      <c r="R433" s="581"/>
      <c r="S433" s="582"/>
      <c r="T433" s="464"/>
      <c r="U433" s="583"/>
      <c r="V433" s="580"/>
      <c r="W433" s="464"/>
      <c r="X433" s="464"/>
      <c r="Y433" s="464"/>
      <c r="Z433" s="576"/>
      <c r="AA433" s="464"/>
      <c r="AB433" s="464"/>
      <c r="AC433" s="464"/>
      <c r="AD433" s="464"/>
      <c r="AE433" s="464"/>
      <c r="AF433" s="464"/>
      <c r="AG433" s="464"/>
      <c r="AH433" s="464"/>
      <c r="AI433" s="464"/>
      <c r="AJ433" s="464"/>
      <c r="AK433" s="464"/>
      <c r="AL433" s="464"/>
    </row>
    <row r="434" spans="1:38" ht="15">
      <c r="A434" s="10"/>
      <c r="B434" s="9"/>
      <c r="C434" s="11"/>
      <c r="E434" s="9"/>
      <c r="F434" s="9"/>
      <c r="G434" s="9"/>
      <c r="H434" s="13"/>
      <c r="I434" s="9"/>
      <c r="J434" s="9"/>
      <c r="K434" s="464"/>
      <c r="L434" s="577"/>
      <c r="M434" s="578"/>
      <c r="N434" s="579"/>
      <c r="O434" s="579"/>
      <c r="P434" s="464"/>
      <c r="Q434" s="580"/>
      <c r="R434" s="581"/>
      <c r="S434" s="582"/>
      <c r="T434" s="464"/>
      <c r="U434" s="583"/>
      <c r="V434" s="580"/>
      <c r="W434" s="464"/>
      <c r="X434" s="464"/>
      <c r="Y434" s="464"/>
      <c r="Z434" s="576"/>
      <c r="AA434" s="464"/>
      <c r="AB434" s="464"/>
      <c r="AC434" s="464"/>
      <c r="AD434" s="464"/>
      <c r="AE434" s="464"/>
      <c r="AF434" s="464"/>
      <c r="AG434" s="464"/>
      <c r="AH434" s="464"/>
      <c r="AI434" s="464"/>
      <c r="AJ434" s="464"/>
      <c r="AK434" s="464"/>
      <c r="AL434" s="464"/>
    </row>
    <row r="435" spans="1:38" ht="15">
      <c r="A435" s="10"/>
      <c r="B435" s="9"/>
      <c r="C435" s="11"/>
      <c r="E435" s="9"/>
      <c r="F435" s="9"/>
      <c r="G435" s="9"/>
      <c r="H435" s="13"/>
      <c r="I435" s="9"/>
      <c r="J435" s="9"/>
      <c r="K435" s="464"/>
      <c r="L435" s="577"/>
      <c r="M435" s="578"/>
      <c r="N435" s="579"/>
      <c r="O435" s="579"/>
      <c r="P435" s="464"/>
      <c r="Q435" s="580"/>
      <c r="R435" s="581"/>
      <c r="S435" s="582"/>
      <c r="T435" s="464"/>
      <c r="U435" s="583"/>
      <c r="V435" s="580"/>
      <c r="W435" s="464"/>
      <c r="X435" s="464"/>
      <c r="Y435" s="464"/>
      <c r="Z435" s="576"/>
      <c r="AA435" s="464"/>
      <c r="AB435" s="464"/>
      <c r="AC435" s="464"/>
      <c r="AD435" s="464"/>
      <c r="AE435" s="464"/>
      <c r="AF435" s="464"/>
      <c r="AG435" s="464"/>
      <c r="AH435" s="464"/>
      <c r="AI435" s="464"/>
      <c r="AJ435" s="464"/>
      <c r="AK435" s="464"/>
      <c r="AL435" s="464"/>
    </row>
    <row r="436" spans="1:38" ht="15">
      <c r="A436" s="10"/>
      <c r="B436" s="9"/>
      <c r="C436" s="11"/>
      <c r="E436" s="9"/>
      <c r="F436" s="9"/>
      <c r="G436" s="9"/>
      <c r="H436" s="13"/>
      <c r="I436" s="9"/>
      <c r="J436" s="9"/>
      <c r="K436" s="464"/>
      <c r="L436" s="577"/>
      <c r="M436" s="578"/>
      <c r="N436" s="579"/>
      <c r="O436" s="579"/>
      <c r="P436" s="464"/>
      <c r="Q436" s="580"/>
      <c r="R436" s="581"/>
      <c r="S436" s="582"/>
      <c r="T436" s="464"/>
      <c r="U436" s="583"/>
      <c r="V436" s="580"/>
      <c r="W436" s="464"/>
      <c r="X436" s="464"/>
      <c r="Y436" s="464"/>
      <c r="Z436" s="576"/>
      <c r="AA436" s="464"/>
      <c r="AB436" s="464"/>
      <c r="AC436" s="464"/>
      <c r="AD436" s="464"/>
      <c r="AE436" s="464"/>
      <c r="AF436" s="464"/>
      <c r="AG436" s="464"/>
      <c r="AH436" s="464"/>
      <c r="AI436" s="464"/>
      <c r="AJ436" s="464"/>
      <c r="AK436" s="464"/>
      <c r="AL436" s="464"/>
    </row>
    <row r="437" spans="1:38" ht="15">
      <c r="A437" s="10"/>
      <c r="B437" s="9"/>
      <c r="C437" s="11"/>
      <c r="E437" s="9"/>
      <c r="F437" s="9"/>
      <c r="G437" s="9"/>
      <c r="H437" s="13"/>
      <c r="I437" s="9"/>
      <c r="J437" s="9"/>
      <c r="K437" s="464"/>
      <c r="L437" s="577"/>
      <c r="M437" s="578"/>
      <c r="N437" s="579"/>
      <c r="O437" s="579"/>
      <c r="P437" s="464"/>
      <c r="Q437" s="580"/>
      <c r="R437" s="581"/>
      <c r="S437" s="582"/>
      <c r="T437" s="464"/>
      <c r="U437" s="583"/>
      <c r="V437" s="580"/>
      <c r="W437" s="464"/>
      <c r="X437" s="464"/>
      <c r="Y437" s="464"/>
      <c r="Z437" s="576"/>
      <c r="AA437" s="464"/>
      <c r="AB437" s="464"/>
      <c r="AC437" s="464"/>
      <c r="AD437" s="464"/>
      <c r="AE437" s="464"/>
      <c r="AF437" s="464"/>
      <c r="AG437" s="464"/>
      <c r="AH437" s="464"/>
      <c r="AI437" s="464"/>
      <c r="AJ437" s="464"/>
      <c r="AK437" s="464"/>
      <c r="AL437" s="464"/>
    </row>
    <row r="438" spans="1:38" ht="15">
      <c r="A438" s="10"/>
      <c r="B438" s="9"/>
      <c r="C438" s="11"/>
      <c r="E438" s="9"/>
      <c r="F438" s="9"/>
      <c r="G438" s="9"/>
      <c r="H438" s="13"/>
      <c r="I438" s="9"/>
      <c r="J438" s="9"/>
      <c r="K438" s="464"/>
      <c r="L438" s="577"/>
      <c r="M438" s="578"/>
      <c r="N438" s="579"/>
      <c r="O438" s="579"/>
      <c r="P438" s="464"/>
      <c r="Q438" s="580"/>
      <c r="R438" s="581"/>
      <c r="S438" s="582"/>
      <c r="T438" s="464"/>
      <c r="U438" s="583"/>
      <c r="V438" s="580"/>
      <c r="W438" s="464"/>
      <c r="X438" s="464"/>
      <c r="Y438" s="464"/>
      <c r="Z438" s="576"/>
      <c r="AA438" s="464"/>
      <c r="AB438" s="464"/>
      <c r="AC438" s="464"/>
      <c r="AD438" s="464"/>
      <c r="AE438" s="464"/>
      <c r="AF438" s="464"/>
      <c r="AG438" s="464"/>
      <c r="AH438" s="464"/>
      <c r="AI438" s="464"/>
      <c r="AJ438" s="464"/>
      <c r="AK438" s="464"/>
      <c r="AL438" s="464"/>
    </row>
    <row r="439" spans="1:38" ht="15">
      <c r="A439" s="10"/>
      <c r="B439" s="9"/>
      <c r="C439" s="11"/>
      <c r="E439" s="9"/>
      <c r="F439" s="9"/>
      <c r="G439" s="9"/>
      <c r="H439" s="13"/>
      <c r="I439" s="9"/>
      <c r="J439" s="9"/>
      <c r="K439" s="464"/>
      <c r="L439" s="577"/>
      <c r="M439" s="578"/>
      <c r="N439" s="579"/>
      <c r="O439" s="579"/>
      <c r="P439" s="464"/>
      <c r="Q439" s="580"/>
      <c r="R439" s="581"/>
      <c r="S439" s="582"/>
      <c r="T439" s="464"/>
      <c r="U439" s="583"/>
      <c r="V439" s="580"/>
      <c r="W439" s="464"/>
      <c r="X439" s="464"/>
      <c r="Y439" s="464"/>
      <c r="Z439" s="576"/>
      <c r="AA439" s="464"/>
      <c r="AB439" s="464"/>
      <c r="AC439" s="464"/>
      <c r="AD439" s="464"/>
      <c r="AE439" s="464"/>
      <c r="AF439" s="464"/>
      <c r="AG439" s="464"/>
      <c r="AH439" s="464"/>
      <c r="AI439" s="464"/>
      <c r="AJ439" s="464"/>
      <c r="AK439" s="464"/>
      <c r="AL439" s="464"/>
    </row>
    <row r="440" spans="1:38" ht="15">
      <c r="A440" s="10"/>
      <c r="B440" s="9"/>
      <c r="C440" s="11"/>
      <c r="E440" s="9"/>
      <c r="F440" s="9"/>
      <c r="G440" s="9"/>
      <c r="H440" s="13"/>
      <c r="I440" s="9"/>
      <c r="J440" s="9"/>
      <c r="K440" s="464"/>
      <c r="L440" s="577"/>
      <c r="M440" s="578"/>
      <c r="N440" s="579"/>
      <c r="O440" s="579"/>
      <c r="P440" s="464"/>
      <c r="Q440" s="580"/>
      <c r="R440" s="581"/>
      <c r="S440" s="582"/>
      <c r="T440" s="464"/>
      <c r="U440" s="583"/>
      <c r="V440" s="580"/>
      <c r="W440" s="464"/>
      <c r="X440" s="464"/>
      <c r="Y440" s="464"/>
      <c r="Z440" s="576"/>
      <c r="AA440" s="464"/>
      <c r="AB440" s="464"/>
      <c r="AC440" s="464"/>
      <c r="AD440" s="464"/>
      <c r="AE440" s="464"/>
      <c r="AF440" s="464"/>
      <c r="AG440" s="464"/>
      <c r="AH440" s="464"/>
      <c r="AI440" s="464"/>
      <c r="AJ440" s="464"/>
      <c r="AK440" s="464"/>
      <c r="AL440" s="464"/>
    </row>
    <row r="441" spans="1:38" ht="15">
      <c r="A441" s="10"/>
      <c r="B441" s="9"/>
      <c r="C441" s="11"/>
      <c r="E441" s="9"/>
      <c r="F441" s="9"/>
      <c r="G441" s="9"/>
      <c r="H441" s="13"/>
      <c r="I441" s="9"/>
      <c r="J441" s="9"/>
      <c r="K441" s="464"/>
      <c r="L441" s="577"/>
      <c r="M441" s="578"/>
      <c r="N441" s="579"/>
      <c r="O441" s="579"/>
      <c r="P441" s="464"/>
      <c r="Q441" s="580"/>
      <c r="R441" s="581"/>
      <c r="S441" s="582"/>
      <c r="T441" s="464"/>
      <c r="U441" s="583"/>
      <c r="V441" s="580"/>
      <c r="W441" s="464"/>
      <c r="X441" s="464"/>
      <c r="Y441" s="464"/>
      <c r="Z441" s="576"/>
      <c r="AA441" s="464"/>
      <c r="AB441" s="464"/>
      <c r="AC441" s="464"/>
      <c r="AD441" s="464"/>
      <c r="AE441" s="464"/>
      <c r="AF441" s="464"/>
      <c r="AG441" s="464"/>
      <c r="AH441" s="464"/>
      <c r="AI441" s="464"/>
      <c r="AJ441" s="464"/>
      <c r="AK441" s="464"/>
      <c r="AL441" s="464"/>
    </row>
    <row r="442" spans="1:38" ht="15">
      <c r="A442" s="10"/>
      <c r="B442" s="9"/>
      <c r="C442" s="11"/>
      <c r="E442" s="9"/>
      <c r="F442" s="9"/>
      <c r="G442" s="9"/>
      <c r="H442" s="13"/>
      <c r="I442" s="9"/>
      <c r="J442" s="9"/>
      <c r="K442" s="464"/>
      <c r="L442" s="577"/>
      <c r="M442" s="578"/>
      <c r="N442" s="579"/>
      <c r="O442" s="579"/>
      <c r="P442" s="464"/>
      <c r="Q442" s="580"/>
      <c r="R442" s="581"/>
      <c r="S442" s="582"/>
      <c r="T442" s="464"/>
      <c r="U442" s="583"/>
      <c r="V442" s="580"/>
      <c r="W442" s="464"/>
      <c r="X442" s="464"/>
      <c r="Y442" s="464"/>
      <c r="Z442" s="576"/>
      <c r="AA442" s="464"/>
      <c r="AB442" s="464"/>
      <c r="AC442" s="464"/>
      <c r="AD442" s="464"/>
      <c r="AE442" s="464"/>
      <c r="AF442" s="464"/>
      <c r="AG442" s="464"/>
      <c r="AH442" s="464"/>
      <c r="AI442" s="464"/>
      <c r="AJ442" s="464"/>
      <c r="AK442" s="464"/>
      <c r="AL442" s="464"/>
    </row>
    <row r="443" spans="1:38" ht="15">
      <c r="A443" s="10"/>
      <c r="B443" s="9"/>
      <c r="C443" s="11"/>
      <c r="E443" s="9"/>
      <c r="F443" s="9"/>
      <c r="G443" s="9"/>
      <c r="H443" s="13"/>
      <c r="I443" s="9"/>
      <c r="J443" s="9"/>
      <c r="K443" s="464"/>
      <c r="L443" s="577"/>
      <c r="M443" s="578"/>
      <c r="N443" s="579"/>
      <c r="O443" s="579"/>
      <c r="P443" s="464"/>
      <c r="Q443" s="580"/>
      <c r="R443" s="581"/>
      <c r="S443" s="582"/>
      <c r="T443" s="464"/>
      <c r="U443" s="583"/>
      <c r="V443" s="580"/>
      <c r="W443" s="464"/>
      <c r="X443" s="464"/>
      <c r="Y443" s="464"/>
      <c r="Z443" s="576"/>
      <c r="AA443" s="464"/>
      <c r="AB443" s="464"/>
      <c r="AC443" s="464"/>
      <c r="AD443" s="464"/>
      <c r="AE443" s="464"/>
      <c r="AF443" s="464"/>
      <c r="AG443" s="464"/>
      <c r="AH443" s="464"/>
      <c r="AI443" s="464"/>
      <c r="AJ443" s="464"/>
      <c r="AK443" s="464"/>
      <c r="AL443" s="464"/>
    </row>
    <row r="444" spans="1:38" ht="15">
      <c r="A444" s="10"/>
      <c r="B444" s="9"/>
      <c r="C444" s="11"/>
      <c r="E444" s="9"/>
      <c r="F444" s="9"/>
      <c r="G444" s="9"/>
      <c r="H444" s="13"/>
      <c r="I444" s="9"/>
      <c r="J444" s="9"/>
      <c r="K444" s="464"/>
      <c r="L444" s="577"/>
      <c r="M444" s="578"/>
      <c r="N444" s="579"/>
      <c r="O444" s="579"/>
      <c r="P444" s="464"/>
      <c r="Q444" s="580"/>
      <c r="R444" s="581"/>
      <c r="S444" s="582"/>
      <c r="T444" s="464"/>
      <c r="U444" s="583"/>
      <c r="V444" s="580"/>
      <c r="W444" s="464"/>
      <c r="X444" s="464"/>
      <c r="Y444" s="464"/>
      <c r="Z444" s="576"/>
      <c r="AA444" s="464"/>
      <c r="AB444" s="464"/>
      <c r="AC444" s="464"/>
      <c r="AD444" s="464"/>
      <c r="AE444" s="464"/>
      <c r="AF444" s="464"/>
      <c r="AG444" s="464"/>
      <c r="AH444" s="464"/>
      <c r="AI444" s="464"/>
      <c r="AJ444" s="464"/>
      <c r="AK444" s="464"/>
      <c r="AL444" s="464"/>
    </row>
    <row r="445" spans="1:38" ht="15">
      <c r="A445" s="10"/>
      <c r="B445" s="9"/>
      <c r="C445" s="11"/>
      <c r="E445" s="9"/>
      <c r="F445" s="9"/>
      <c r="G445" s="9"/>
      <c r="H445" s="13"/>
      <c r="I445" s="9"/>
      <c r="J445" s="9"/>
      <c r="K445" s="464"/>
      <c r="L445" s="577"/>
      <c r="M445" s="578"/>
      <c r="N445" s="579"/>
      <c r="O445" s="579"/>
      <c r="P445" s="464"/>
      <c r="Q445" s="580"/>
      <c r="R445" s="581"/>
      <c r="S445" s="582"/>
      <c r="T445" s="464"/>
      <c r="U445" s="583"/>
      <c r="V445" s="580"/>
      <c r="W445" s="464"/>
      <c r="X445" s="464"/>
      <c r="Y445" s="464"/>
      <c r="Z445" s="576"/>
      <c r="AA445" s="464"/>
      <c r="AB445" s="464"/>
      <c r="AC445" s="464"/>
      <c r="AD445" s="464"/>
      <c r="AE445" s="464"/>
      <c r="AF445" s="464"/>
      <c r="AG445" s="464"/>
      <c r="AH445" s="464"/>
      <c r="AI445" s="464"/>
      <c r="AJ445" s="464"/>
      <c r="AK445" s="464"/>
      <c r="AL445" s="464"/>
    </row>
    <row r="446" spans="1:38" ht="15">
      <c r="A446" s="10"/>
      <c r="B446" s="9"/>
      <c r="C446" s="11"/>
      <c r="E446" s="9"/>
      <c r="F446" s="9"/>
      <c r="G446" s="9"/>
      <c r="H446" s="13"/>
      <c r="I446" s="9"/>
      <c r="J446" s="9"/>
      <c r="K446" s="464"/>
      <c r="L446" s="577"/>
      <c r="M446" s="578"/>
      <c r="N446" s="579"/>
      <c r="O446" s="579"/>
      <c r="P446" s="464"/>
      <c r="Q446" s="580"/>
      <c r="R446" s="581"/>
      <c r="S446" s="582"/>
      <c r="T446" s="464"/>
      <c r="U446" s="583"/>
      <c r="V446" s="580"/>
      <c r="W446" s="464"/>
      <c r="X446" s="464"/>
      <c r="Y446" s="464"/>
      <c r="Z446" s="576"/>
      <c r="AA446" s="464"/>
      <c r="AB446" s="464"/>
      <c r="AC446" s="464"/>
      <c r="AD446" s="464"/>
      <c r="AE446" s="464"/>
      <c r="AF446" s="464"/>
      <c r="AG446" s="464"/>
      <c r="AH446" s="464"/>
      <c r="AI446" s="464"/>
      <c r="AJ446" s="464"/>
      <c r="AK446" s="464"/>
      <c r="AL446" s="464"/>
    </row>
    <row r="447" spans="1:38" ht="15">
      <c r="A447" s="10"/>
      <c r="B447" s="9"/>
      <c r="C447" s="11"/>
      <c r="E447" s="9"/>
      <c r="F447" s="9"/>
      <c r="G447" s="9"/>
      <c r="H447" s="13"/>
      <c r="I447" s="9"/>
      <c r="J447" s="9"/>
      <c r="K447" s="464"/>
      <c r="L447" s="577"/>
      <c r="M447" s="578"/>
      <c r="N447" s="579"/>
      <c r="O447" s="579"/>
      <c r="P447" s="464"/>
      <c r="Q447" s="580"/>
      <c r="R447" s="581"/>
      <c r="S447" s="582"/>
      <c r="T447" s="464"/>
      <c r="U447" s="583"/>
      <c r="V447" s="580"/>
      <c r="W447" s="464"/>
      <c r="X447" s="464"/>
      <c r="Y447" s="464"/>
      <c r="Z447" s="576"/>
      <c r="AA447" s="464"/>
      <c r="AB447" s="464"/>
      <c r="AC447" s="464"/>
      <c r="AD447" s="464"/>
      <c r="AE447" s="464"/>
      <c r="AF447" s="464"/>
      <c r="AG447" s="464"/>
      <c r="AH447" s="464"/>
      <c r="AI447" s="464"/>
      <c r="AJ447" s="464"/>
      <c r="AK447" s="464"/>
      <c r="AL447" s="464"/>
    </row>
    <row r="448" spans="1:38" ht="15">
      <c r="A448" s="10"/>
      <c r="B448" s="9"/>
      <c r="C448" s="11"/>
      <c r="E448" s="9"/>
      <c r="F448" s="9"/>
      <c r="G448" s="9"/>
      <c r="H448" s="13"/>
      <c r="I448" s="9"/>
      <c r="J448" s="9"/>
      <c r="K448" s="464"/>
      <c r="L448" s="577"/>
      <c r="M448" s="578"/>
      <c r="N448" s="579"/>
      <c r="O448" s="579"/>
      <c r="P448" s="464"/>
      <c r="Q448" s="580"/>
      <c r="R448" s="581"/>
      <c r="S448" s="582"/>
      <c r="T448" s="464"/>
      <c r="U448" s="583"/>
      <c r="V448" s="580"/>
      <c r="W448" s="464"/>
      <c r="X448" s="464"/>
      <c r="Y448" s="464"/>
      <c r="Z448" s="576"/>
      <c r="AA448" s="464"/>
      <c r="AB448" s="464"/>
      <c r="AC448" s="464"/>
      <c r="AD448" s="464"/>
      <c r="AE448" s="464"/>
      <c r="AF448" s="464"/>
      <c r="AG448" s="464"/>
      <c r="AH448" s="464"/>
      <c r="AI448" s="464"/>
      <c r="AJ448" s="464"/>
      <c r="AK448" s="464"/>
      <c r="AL448" s="464"/>
    </row>
    <row r="449" spans="1:38" ht="15">
      <c r="A449" s="10"/>
      <c r="B449" s="9"/>
      <c r="C449" s="11"/>
      <c r="E449" s="9"/>
      <c r="F449" s="9"/>
      <c r="G449" s="9"/>
      <c r="H449" s="13"/>
      <c r="I449" s="9"/>
      <c r="J449" s="9"/>
      <c r="K449" s="464"/>
      <c r="L449" s="577"/>
      <c r="M449" s="578"/>
      <c r="N449" s="579"/>
      <c r="O449" s="579"/>
      <c r="P449" s="464"/>
      <c r="Q449" s="580"/>
      <c r="R449" s="581"/>
      <c r="S449" s="582"/>
      <c r="T449" s="464"/>
      <c r="U449" s="583"/>
      <c r="V449" s="580"/>
      <c r="W449" s="464"/>
      <c r="X449" s="464"/>
      <c r="Y449" s="464"/>
      <c r="Z449" s="576"/>
      <c r="AA449" s="464"/>
      <c r="AB449" s="464"/>
      <c r="AC449" s="464"/>
      <c r="AD449" s="464"/>
      <c r="AE449" s="464"/>
      <c r="AF449" s="464"/>
      <c r="AG449" s="464"/>
      <c r="AH449" s="464"/>
      <c r="AI449" s="464"/>
      <c r="AJ449" s="464"/>
      <c r="AK449" s="464"/>
      <c r="AL449" s="464"/>
    </row>
    <row r="450" spans="1:38" ht="15">
      <c r="A450" s="10"/>
      <c r="B450" s="9"/>
      <c r="C450" s="11"/>
      <c r="E450" s="9"/>
      <c r="F450" s="9"/>
      <c r="G450" s="9"/>
      <c r="H450" s="13"/>
      <c r="I450" s="9"/>
      <c r="J450" s="9"/>
      <c r="K450" s="464"/>
      <c r="L450" s="577"/>
      <c r="M450" s="578"/>
      <c r="N450" s="579"/>
      <c r="O450" s="579"/>
      <c r="P450" s="464"/>
      <c r="Q450" s="580"/>
      <c r="R450" s="581"/>
      <c r="S450" s="582"/>
      <c r="T450" s="464"/>
      <c r="U450" s="583"/>
      <c r="V450" s="580"/>
      <c r="W450" s="464"/>
      <c r="X450" s="464"/>
      <c r="Y450" s="464"/>
      <c r="Z450" s="576"/>
      <c r="AA450" s="464"/>
      <c r="AB450" s="464"/>
      <c r="AC450" s="464"/>
      <c r="AD450" s="464"/>
      <c r="AE450" s="464"/>
      <c r="AF450" s="464"/>
      <c r="AG450" s="464"/>
      <c r="AH450" s="464"/>
      <c r="AI450" s="464"/>
      <c r="AJ450" s="464"/>
      <c r="AK450" s="464"/>
      <c r="AL450" s="464"/>
    </row>
    <row r="451" spans="1:38" ht="15">
      <c r="A451" s="10"/>
      <c r="B451" s="9"/>
      <c r="C451" s="11"/>
      <c r="E451" s="9"/>
      <c r="F451" s="9"/>
      <c r="G451" s="9"/>
      <c r="H451" s="13"/>
      <c r="I451" s="9"/>
      <c r="J451" s="9"/>
      <c r="K451" s="464"/>
      <c r="L451" s="577"/>
      <c r="M451" s="578"/>
      <c r="N451" s="579"/>
      <c r="O451" s="579"/>
      <c r="P451" s="464"/>
      <c r="Q451" s="580"/>
      <c r="R451" s="581"/>
      <c r="S451" s="582"/>
      <c r="T451" s="464"/>
      <c r="U451" s="583"/>
      <c r="V451" s="580"/>
      <c r="W451" s="464"/>
      <c r="X451" s="464"/>
      <c r="Y451" s="464"/>
      <c r="Z451" s="576"/>
      <c r="AA451" s="464"/>
      <c r="AB451" s="464"/>
      <c r="AC451" s="464"/>
      <c r="AD451" s="464"/>
      <c r="AE451" s="464"/>
      <c r="AF451" s="464"/>
      <c r="AG451" s="464"/>
      <c r="AH451" s="464"/>
      <c r="AI451" s="464"/>
      <c r="AJ451" s="464"/>
      <c r="AK451" s="464"/>
      <c r="AL451" s="464"/>
    </row>
    <row r="452" spans="1:38" ht="15">
      <c r="A452" s="10"/>
      <c r="B452" s="9"/>
      <c r="C452" s="11"/>
      <c r="E452" s="9"/>
      <c r="F452" s="9"/>
      <c r="G452" s="9"/>
      <c r="H452" s="13"/>
      <c r="I452" s="9"/>
      <c r="J452" s="9"/>
      <c r="K452" s="464"/>
      <c r="L452" s="577"/>
      <c r="M452" s="578"/>
      <c r="N452" s="579"/>
      <c r="O452" s="579"/>
      <c r="P452" s="464"/>
      <c r="Q452" s="580"/>
      <c r="R452" s="581"/>
      <c r="S452" s="582"/>
      <c r="T452" s="464"/>
      <c r="U452" s="583"/>
      <c r="V452" s="580"/>
      <c r="W452" s="464"/>
      <c r="X452" s="464"/>
      <c r="Y452" s="464"/>
      <c r="Z452" s="576"/>
      <c r="AA452" s="464"/>
      <c r="AB452" s="464"/>
      <c r="AC452" s="464"/>
      <c r="AD452" s="464"/>
      <c r="AE452" s="464"/>
      <c r="AF452" s="464"/>
      <c r="AG452" s="464"/>
      <c r="AH452" s="464"/>
      <c r="AI452" s="464"/>
      <c r="AJ452" s="464"/>
      <c r="AK452" s="464"/>
      <c r="AL452" s="464"/>
    </row>
    <row r="453" spans="1:38" ht="15">
      <c r="A453" s="10"/>
      <c r="B453" s="9"/>
      <c r="C453" s="11"/>
      <c r="E453" s="9"/>
      <c r="F453" s="9"/>
      <c r="G453" s="9"/>
      <c r="H453" s="13"/>
      <c r="I453" s="9"/>
      <c r="J453" s="9"/>
      <c r="K453" s="464"/>
      <c r="L453" s="577"/>
      <c r="M453" s="578"/>
      <c r="N453" s="579"/>
      <c r="O453" s="579"/>
      <c r="P453" s="464"/>
      <c r="Q453" s="580"/>
      <c r="R453" s="581"/>
      <c r="S453" s="582"/>
      <c r="T453" s="464"/>
      <c r="U453" s="583"/>
      <c r="V453" s="580"/>
      <c r="W453" s="464"/>
      <c r="X453" s="464"/>
      <c r="Y453" s="464"/>
      <c r="Z453" s="576"/>
      <c r="AA453" s="464"/>
      <c r="AB453" s="464"/>
      <c r="AC453" s="464"/>
      <c r="AD453" s="464"/>
      <c r="AE453" s="464"/>
      <c r="AF453" s="464"/>
      <c r="AG453" s="464"/>
      <c r="AH453" s="464"/>
      <c r="AI453" s="464"/>
      <c r="AJ453" s="464"/>
      <c r="AK453" s="464"/>
      <c r="AL453" s="464"/>
    </row>
    <row r="454" spans="1:38" ht="15">
      <c r="A454" s="10"/>
      <c r="B454" s="9"/>
      <c r="C454" s="11"/>
      <c r="E454" s="9"/>
      <c r="F454" s="9"/>
      <c r="G454" s="9"/>
      <c r="H454" s="13"/>
      <c r="I454" s="9"/>
      <c r="J454" s="9"/>
      <c r="K454" s="464"/>
      <c r="L454" s="577"/>
      <c r="M454" s="578"/>
      <c r="N454" s="579"/>
      <c r="O454" s="579"/>
      <c r="P454" s="464"/>
      <c r="Q454" s="580"/>
      <c r="R454" s="581"/>
      <c r="S454" s="582"/>
      <c r="T454" s="464"/>
      <c r="U454" s="583"/>
      <c r="V454" s="580"/>
      <c r="W454" s="464"/>
      <c r="X454" s="464"/>
      <c r="Y454" s="464"/>
      <c r="Z454" s="576"/>
      <c r="AA454" s="464"/>
      <c r="AB454" s="464"/>
      <c r="AC454" s="464"/>
      <c r="AD454" s="464"/>
      <c r="AE454" s="464"/>
      <c r="AF454" s="464"/>
      <c r="AG454" s="464"/>
      <c r="AH454" s="464"/>
      <c r="AI454" s="464"/>
      <c r="AJ454" s="464"/>
      <c r="AK454" s="464"/>
      <c r="AL454" s="464"/>
    </row>
    <row r="455" spans="1:38" ht="15">
      <c r="A455" s="10"/>
      <c r="B455" s="9"/>
      <c r="C455" s="11"/>
      <c r="E455" s="9"/>
      <c r="F455" s="9"/>
      <c r="G455" s="9"/>
      <c r="H455" s="13"/>
      <c r="I455" s="9"/>
      <c r="J455" s="9"/>
      <c r="K455" s="464"/>
      <c r="L455" s="577"/>
      <c r="M455" s="578"/>
      <c r="N455" s="579"/>
      <c r="O455" s="579"/>
      <c r="P455" s="464"/>
      <c r="Q455" s="580"/>
      <c r="R455" s="581"/>
      <c r="S455" s="582"/>
      <c r="T455" s="464"/>
      <c r="U455" s="583"/>
      <c r="V455" s="580"/>
      <c r="W455" s="464"/>
      <c r="X455" s="464"/>
      <c r="Y455" s="464"/>
      <c r="Z455" s="576"/>
      <c r="AA455" s="464"/>
      <c r="AB455" s="464"/>
      <c r="AC455" s="464"/>
      <c r="AD455" s="464"/>
      <c r="AE455" s="464"/>
      <c r="AF455" s="464"/>
      <c r="AG455" s="464"/>
      <c r="AH455" s="464"/>
      <c r="AI455" s="464"/>
      <c r="AJ455" s="464"/>
      <c r="AK455" s="464"/>
      <c r="AL455" s="464"/>
    </row>
    <row r="456" spans="1:38" ht="15">
      <c r="A456" s="10"/>
      <c r="B456" s="9"/>
      <c r="C456" s="11"/>
      <c r="E456" s="9"/>
      <c r="F456" s="9"/>
      <c r="G456" s="9"/>
      <c r="H456" s="13"/>
      <c r="I456" s="9"/>
      <c r="J456" s="9"/>
      <c r="K456" s="464"/>
      <c r="L456" s="577"/>
      <c r="M456" s="578"/>
      <c r="N456" s="579"/>
      <c r="O456" s="579"/>
      <c r="P456" s="464"/>
      <c r="Q456" s="580"/>
      <c r="R456" s="581"/>
      <c r="S456" s="582"/>
      <c r="T456" s="464"/>
      <c r="U456" s="583"/>
      <c r="V456" s="580"/>
      <c r="W456" s="464"/>
      <c r="X456" s="464"/>
      <c r="Y456" s="464"/>
      <c r="Z456" s="576"/>
      <c r="AA456" s="464"/>
      <c r="AB456" s="464"/>
      <c r="AC456" s="464"/>
      <c r="AD456" s="464"/>
      <c r="AE456" s="464"/>
      <c r="AF456" s="464"/>
      <c r="AG456" s="464"/>
      <c r="AH456" s="464"/>
      <c r="AI456" s="464"/>
      <c r="AJ456" s="464"/>
      <c r="AK456" s="464"/>
      <c r="AL456" s="464"/>
    </row>
    <row r="457" spans="1:38" ht="15">
      <c r="A457" s="10"/>
      <c r="B457" s="9"/>
      <c r="C457" s="11"/>
      <c r="E457" s="9"/>
      <c r="F457" s="9"/>
      <c r="G457" s="9"/>
      <c r="H457" s="13"/>
      <c r="I457" s="9"/>
      <c r="J457" s="9"/>
      <c r="K457" s="464"/>
      <c r="L457" s="577"/>
      <c r="M457" s="578"/>
      <c r="N457" s="579"/>
      <c r="O457" s="579"/>
      <c r="P457" s="464"/>
      <c r="Q457" s="580"/>
      <c r="R457" s="581"/>
      <c r="S457" s="582"/>
      <c r="T457" s="464"/>
      <c r="U457" s="583"/>
      <c r="V457" s="580"/>
      <c r="W457" s="464"/>
      <c r="X457" s="464"/>
      <c r="Y457" s="464"/>
      <c r="Z457" s="576"/>
      <c r="AA457" s="464"/>
      <c r="AB457" s="464"/>
      <c r="AC457" s="464"/>
      <c r="AD457" s="464"/>
      <c r="AE457" s="464"/>
      <c r="AF457" s="464"/>
      <c r="AG457" s="464"/>
      <c r="AH457" s="464"/>
      <c r="AI457" s="464"/>
      <c r="AJ457" s="464"/>
      <c r="AK457" s="464"/>
      <c r="AL457" s="464"/>
    </row>
    <row r="458" spans="1:38" ht="15">
      <c r="A458" s="10"/>
      <c r="B458" s="9"/>
      <c r="C458" s="11"/>
      <c r="E458" s="9"/>
      <c r="F458" s="9"/>
      <c r="G458" s="9"/>
      <c r="H458" s="13"/>
      <c r="I458" s="9"/>
      <c r="J458" s="9"/>
      <c r="K458" s="464"/>
      <c r="L458" s="577"/>
      <c r="M458" s="578"/>
      <c r="N458" s="579"/>
      <c r="O458" s="579"/>
      <c r="P458" s="464"/>
      <c r="Q458" s="580"/>
      <c r="R458" s="581"/>
      <c r="S458" s="582"/>
      <c r="T458" s="464"/>
      <c r="U458" s="583"/>
      <c r="V458" s="580"/>
      <c r="W458" s="464"/>
      <c r="X458" s="464"/>
      <c r="Y458" s="464"/>
      <c r="Z458" s="576"/>
      <c r="AA458" s="464"/>
      <c r="AB458" s="464"/>
      <c r="AC458" s="464"/>
      <c r="AD458" s="464"/>
      <c r="AE458" s="464"/>
      <c r="AF458" s="464"/>
      <c r="AG458" s="464"/>
      <c r="AH458" s="464"/>
      <c r="AI458" s="464"/>
      <c r="AJ458" s="464"/>
      <c r="AK458" s="464"/>
      <c r="AL458" s="464"/>
    </row>
    <row r="459" spans="1:38" ht="15">
      <c r="A459" s="10"/>
      <c r="B459" s="9"/>
      <c r="C459" s="11"/>
      <c r="E459" s="9"/>
      <c r="F459" s="9"/>
      <c r="G459" s="9"/>
      <c r="H459" s="13"/>
      <c r="I459" s="9"/>
      <c r="J459" s="9"/>
      <c r="K459" s="464"/>
      <c r="L459" s="577"/>
      <c r="M459" s="578"/>
      <c r="N459" s="579"/>
      <c r="O459" s="579"/>
      <c r="P459" s="464"/>
      <c r="Q459" s="580"/>
      <c r="R459" s="581"/>
      <c r="S459" s="582"/>
      <c r="T459" s="464"/>
      <c r="U459" s="583"/>
      <c r="V459" s="580"/>
      <c r="W459" s="464"/>
      <c r="X459" s="464"/>
      <c r="Y459" s="464"/>
      <c r="Z459" s="576"/>
      <c r="AA459" s="464"/>
      <c r="AB459" s="464"/>
      <c r="AC459" s="464"/>
      <c r="AD459" s="464"/>
      <c r="AE459" s="464"/>
      <c r="AF459" s="464"/>
      <c r="AG459" s="464"/>
      <c r="AH459" s="464"/>
      <c r="AI459" s="464"/>
      <c r="AJ459" s="464"/>
      <c r="AK459" s="464"/>
      <c r="AL459" s="464"/>
    </row>
    <row r="460" spans="1:38" ht="15">
      <c r="A460" s="10"/>
      <c r="B460" s="9"/>
      <c r="C460" s="11"/>
      <c r="E460" s="9"/>
      <c r="F460" s="9"/>
      <c r="G460" s="9"/>
      <c r="H460" s="13"/>
      <c r="I460" s="9"/>
      <c r="J460" s="9"/>
      <c r="K460" s="464"/>
      <c r="L460" s="577"/>
      <c r="M460" s="578"/>
      <c r="N460" s="579"/>
      <c r="O460" s="579"/>
      <c r="P460" s="464"/>
      <c r="Q460" s="580"/>
      <c r="R460" s="581"/>
      <c r="S460" s="582"/>
      <c r="T460" s="464"/>
      <c r="U460" s="583"/>
      <c r="V460" s="580"/>
      <c r="W460" s="464"/>
      <c r="X460" s="464"/>
      <c r="Y460" s="464"/>
      <c r="Z460" s="576"/>
      <c r="AA460" s="464"/>
      <c r="AB460" s="464"/>
      <c r="AC460" s="464"/>
      <c r="AD460" s="464"/>
      <c r="AE460" s="464"/>
      <c r="AF460" s="464"/>
      <c r="AG460" s="464"/>
      <c r="AH460" s="464"/>
      <c r="AI460" s="464"/>
      <c r="AJ460" s="464"/>
      <c r="AK460" s="464"/>
      <c r="AL460" s="464"/>
    </row>
    <row r="461" spans="1:38" ht="15">
      <c r="A461" s="10"/>
      <c r="B461" s="9"/>
      <c r="C461" s="11"/>
      <c r="E461" s="9"/>
      <c r="F461" s="9"/>
      <c r="G461" s="9"/>
      <c r="H461" s="13"/>
      <c r="I461" s="9"/>
      <c r="J461" s="9"/>
      <c r="K461" s="464"/>
      <c r="L461" s="577"/>
      <c r="M461" s="578"/>
      <c r="N461" s="579"/>
      <c r="O461" s="579"/>
      <c r="P461" s="464"/>
      <c r="Q461" s="580"/>
      <c r="R461" s="581"/>
      <c r="S461" s="582"/>
      <c r="T461" s="464"/>
      <c r="U461" s="583"/>
      <c r="V461" s="580"/>
      <c r="W461" s="464"/>
      <c r="X461" s="464"/>
      <c r="Y461" s="464"/>
      <c r="Z461" s="576"/>
      <c r="AA461" s="464"/>
      <c r="AB461" s="464"/>
      <c r="AC461" s="464"/>
      <c r="AD461" s="464"/>
      <c r="AE461" s="464"/>
      <c r="AF461" s="464"/>
      <c r="AG461" s="464"/>
      <c r="AH461" s="464"/>
      <c r="AI461" s="464"/>
      <c r="AJ461" s="464"/>
      <c r="AK461" s="464"/>
      <c r="AL461" s="464"/>
    </row>
    <row r="462" spans="1:38" ht="15">
      <c r="A462" s="10"/>
      <c r="B462" s="9"/>
      <c r="C462" s="11"/>
      <c r="E462" s="9"/>
      <c r="F462" s="9"/>
      <c r="G462" s="9"/>
      <c r="H462" s="13"/>
      <c r="I462" s="9"/>
      <c r="J462" s="9"/>
      <c r="K462" s="464"/>
      <c r="L462" s="577"/>
      <c r="M462" s="578"/>
      <c r="N462" s="579"/>
      <c r="O462" s="579"/>
      <c r="P462" s="464"/>
      <c r="Q462" s="580"/>
      <c r="R462" s="581"/>
      <c r="S462" s="582"/>
      <c r="T462" s="464"/>
      <c r="U462" s="583"/>
      <c r="V462" s="580"/>
      <c r="W462" s="464"/>
      <c r="X462" s="464"/>
      <c r="Y462" s="464"/>
      <c r="Z462" s="576"/>
      <c r="AA462" s="464"/>
      <c r="AB462" s="464"/>
      <c r="AC462" s="464"/>
      <c r="AD462" s="464"/>
      <c r="AE462" s="464"/>
      <c r="AF462" s="464"/>
      <c r="AG462" s="464"/>
      <c r="AH462" s="464"/>
      <c r="AI462" s="464"/>
      <c r="AJ462" s="464"/>
      <c r="AK462" s="464"/>
      <c r="AL462" s="464"/>
    </row>
    <row r="463" spans="1:38" ht="15">
      <c r="A463" s="10"/>
      <c r="B463" s="9"/>
      <c r="C463" s="11"/>
      <c r="E463" s="9"/>
      <c r="F463" s="9"/>
      <c r="G463" s="9"/>
      <c r="H463" s="13"/>
      <c r="I463" s="9"/>
      <c r="J463" s="9"/>
      <c r="K463" s="464"/>
      <c r="L463" s="577"/>
      <c r="M463" s="578"/>
      <c r="N463" s="579"/>
      <c r="O463" s="579"/>
      <c r="P463" s="464"/>
      <c r="Q463" s="580"/>
      <c r="R463" s="581"/>
      <c r="S463" s="582"/>
      <c r="T463" s="464"/>
      <c r="U463" s="583"/>
      <c r="V463" s="580"/>
      <c r="W463" s="464"/>
      <c r="X463" s="464"/>
      <c r="Y463" s="464"/>
      <c r="Z463" s="576"/>
      <c r="AA463" s="464"/>
      <c r="AB463" s="464"/>
      <c r="AC463" s="464"/>
      <c r="AD463" s="464"/>
      <c r="AE463" s="464"/>
      <c r="AF463" s="464"/>
      <c r="AG463" s="464"/>
      <c r="AH463" s="464"/>
      <c r="AI463" s="464"/>
      <c r="AJ463" s="464"/>
      <c r="AK463" s="464"/>
      <c r="AL463" s="464"/>
    </row>
    <row r="464" spans="1:38" ht="15">
      <c r="A464" s="10"/>
      <c r="B464" s="9"/>
      <c r="C464" s="11"/>
      <c r="E464" s="9"/>
      <c r="F464" s="9"/>
      <c r="G464" s="9"/>
      <c r="H464" s="13"/>
      <c r="I464" s="9"/>
      <c r="J464" s="9"/>
      <c r="K464" s="464"/>
      <c r="L464" s="577"/>
      <c r="M464" s="578"/>
      <c r="N464" s="579"/>
      <c r="O464" s="579"/>
      <c r="P464" s="464"/>
      <c r="Q464" s="580"/>
      <c r="R464" s="581"/>
      <c r="S464" s="582"/>
      <c r="T464" s="464"/>
      <c r="U464" s="583"/>
      <c r="V464" s="580"/>
      <c r="W464" s="464"/>
      <c r="X464" s="464"/>
      <c r="Y464" s="464"/>
      <c r="Z464" s="576"/>
      <c r="AA464" s="464"/>
      <c r="AB464" s="464"/>
      <c r="AC464" s="464"/>
      <c r="AD464" s="464"/>
      <c r="AE464" s="464"/>
      <c r="AF464" s="464"/>
      <c r="AG464" s="464"/>
      <c r="AH464" s="464"/>
      <c r="AI464" s="464"/>
      <c r="AJ464" s="464"/>
      <c r="AK464" s="464"/>
      <c r="AL464" s="464"/>
    </row>
    <row r="465" spans="1:38" ht="15">
      <c r="A465" s="10"/>
      <c r="B465" s="9"/>
      <c r="C465" s="11"/>
      <c r="E465" s="9"/>
      <c r="F465" s="9"/>
      <c r="G465" s="9"/>
      <c r="H465" s="13"/>
      <c r="I465" s="9"/>
      <c r="J465" s="9"/>
      <c r="K465" s="464"/>
      <c r="L465" s="577"/>
      <c r="M465" s="578"/>
      <c r="N465" s="579"/>
      <c r="O465" s="579"/>
      <c r="P465" s="464"/>
      <c r="Q465" s="580"/>
      <c r="R465" s="581"/>
      <c r="S465" s="582"/>
      <c r="T465" s="464"/>
      <c r="U465" s="583"/>
      <c r="V465" s="580"/>
      <c r="W465" s="464"/>
      <c r="X465" s="464"/>
      <c r="Y465" s="464"/>
      <c r="Z465" s="576"/>
      <c r="AA465" s="464"/>
      <c r="AB465" s="464"/>
      <c r="AC465" s="464"/>
      <c r="AD465" s="464"/>
      <c r="AE465" s="464"/>
      <c r="AF465" s="464"/>
      <c r="AG465" s="464"/>
      <c r="AH465" s="464"/>
      <c r="AI465" s="464"/>
      <c r="AJ465" s="464"/>
      <c r="AK465" s="464"/>
      <c r="AL465" s="464"/>
    </row>
    <row r="466" spans="1:38" ht="15">
      <c r="A466" s="10"/>
      <c r="B466" s="9"/>
      <c r="C466" s="11"/>
      <c r="E466" s="9"/>
      <c r="F466" s="9"/>
      <c r="G466" s="9"/>
      <c r="H466" s="13"/>
      <c r="I466" s="9"/>
      <c r="J466" s="9"/>
      <c r="K466" s="464"/>
      <c r="L466" s="577"/>
      <c r="M466" s="578"/>
      <c r="N466" s="579"/>
      <c r="O466" s="579"/>
      <c r="P466" s="464"/>
      <c r="Q466" s="580"/>
      <c r="R466" s="581"/>
      <c r="S466" s="582"/>
      <c r="T466" s="464"/>
      <c r="U466" s="583"/>
      <c r="V466" s="580"/>
      <c r="W466" s="464"/>
      <c r="X466" s="464"/>
      <c r="Y466" s="464"/>
      <c r="Z466" s="576"/>
      <c r="AA466" s="464"/>
      <c r="AB466" s="464"/>
      <c r="AC466" s="464"/>
      <c r="AD466" s="464"/>
      <c r="AE466" s="464"/>
      <c r="AF466" s="464"/>
      <c r="AG466" s="464"/>
      <c r="AH466" s="464"/>
      <c r="AI466" s="464"/>
      <c r="AJ466" s="464"/>
      <c r="AK466" s="464"/>
      <c r="AL466" s="464"/>
    </row>
    <row r="467" spans="1:38" ht="15">
      <c r="A467" s="10"/>
      <c r="B467" s="9"/>
      <c r="C467" s="11"/>
      <c r="E467" s="9"/>
      <c r="F467" s="9"/>
      <c r="G467" s="9"/>
      <c r="H467" s="13"/>
      <c r="I467" s="9"/>
      <c r="J467" s="9"/>
      <c r="K467" s="464"/>
      <c r="L467" s="577"/>
      <c r="M467" s="578"/>
      <c r="N467" s="579"/>
      <c r="O467" s="579"/>
      <c r="P467" s="464"/>
      <c r="Q467" s="580"/>
      <c r="R467" s="581"/>
      <c r="S467" s="582"/>
      <c r="T467" s="464"/>
      <c r="U467" s="583"/>
      <c r="V467" s="580"/>
      <c r="W467" s="464"/>
      <c r="X467" s="464"/>
      <c r="Y467" s="464"/>
      <c r="Z467" s="576"/>
      <c r="AA467" s="464"/>
      <c r="AB467" s="464"/>
      <c r="AC467" s="464"/>
      <c r="AD467" s="464"/>
      <c r="AE467" s="464"/>
      <c r="AF467" s="464"/>
      <c r="AG467" s="464"/>
      <c r="AH467" s="464"/>
      <c r="AI467" s="464"/>
      <c r="AJ467" s="464"/>
      <c r="AK467" s="464"/>
      <c r="AL467" s="464"/>
    </row>
    <row r="468" spans="1:38" ht="15">
      <c r="A468" s="10"/>
      <c r="B468" s="9"/>
      <c r="C468" s="11"/>
      <c r="E468" s="9"/>
      <c r="F468" s="9"/>
      <c r="G468" s="9"/>
      <c r="H468" s="13"/>
      <c r="I468" s="9"/>
      <c r="J468" s="9"/>
      <c r="K468" s="464"/>
      <c r="L468" s="577"/>
      <c r="M468" s="578"/>
      <c r="N468" s="579"/>
      <c r="O468" s="579"/>
      <c r="P468" s="464"/>
      <c r="Q468" s="580"/>
      <c r="R468" s="581"/>
      <c r="S468" s="582"/>
      <c r="T468" s="464"/>
      <c r="U468" s="583"/>
      <c r="V468" s="580"/>
      <c r="W468" s="464"/>
      <c r="X468" s="464"/>
      <c r="Y468" s="464"/>
      <c r="Z468" s="576"/>
      <c r="AA468" s="464"/>
      <c r="AB468" s="464"/>
      <c r="AC468" s="464"/>
      <c r="AD468" s="464"/>
      <c r="AE468" s="464"/>
      <c r="AF468" s="464"/>
      <c r="AG468" s="464"/>
      <c r="AH468" s="464"/>
      <c r="AI468" s="464"/>
      <c r="AJ468" s="464"/>
      <c r="AK468" s="464"/>
      <c r="AL468" s="464"/>
    </row>
    <row r="469" spans="1:38" ht="15">
      <c r="A469" s="10"/>
      <c r="B469" s="9"/>
      <c r="C469" s="11"/>
      <c r="E469" s="9"/>
      <c r="F469" s="9"/>
      <c r="G469" s="9"/>
      <c r="H469" s="13"/>
      <c r="I469" s="9"/>
      <c r="J469" s="9"/>
      <c r="K469" s="464"/>
      <c r="L469" s="577"/>
      <c r="M469" s="578"/>
      <c r="N469" s="579"/>
      <c r="O469" s="579"/>
      <c r="P469" s="464"/>
      <c r="Q469" s="580"/>
      <c r="R469" s="581"/>
      <c r="S469" s="582"/>
      <c r="T469" s="464"/>
      <c r="U469" s="583"/>
      <c r="V469" s="580"/>
      <c r="W469" s="464"/>
      <c r="X469" s="464"/>
      <c r="Y469" s="464"/>
      <c r="Z469" s="576"/>
      <c r="AA469" s="464"/>
      <c r="AB469" s="464"/>
      <c r="AC469" s="464"/>
      <c r="AD469" s="464"/>
      <c r="AE469" s="464"/>
      <c r="AF469" s="464"/>
      <c r="AG469" s="464"/>
      <c r="AH469" s="464"/>
      <c r="AI469" s="464"/>
      <c r="AJ469" s="464"/>
      <c r="AK469" s="464"/>
      <c r="AL469" s="464"/>
    </row>
    <row r="470" spans="1:38" ht="15">
      <c r="A470" s="10"/>
      <c r="B470" s="9"/>
      <c r="C470" s="11"/>
      <c r="E470" s="9"/>
      <c r="F470" s="9"/>
      <c r="G470" s="9"/>
      <c r="H470" s="13"/>
      <c r="I470" s="9"/>
      <c r="J470" s="9"/>
      <c r="K470" s="464"/>
      <c r="L470" s="577"/>
      <c r="M470" s="578"/>
      <c r="N470" s="579"/>
      <c r="O470" s="579"/>
      <c r="P470" s="464"/>
      <c r="Q470" s="580"/>
      <c r="R470" s="581"/>
      <c r="S470" s="582"/>
      <c r="T470" s="464"/>
      <c r="U470" s="583"/>
      <c r="V470" s="580"/>
      <c r="W470" s="464"/>
      <c r="X470" s="464"/>
      <c r="Y470" s="464"/>
      <c r="Z470" s="576"/>
      <c r="AA470" s="464"/>
      <c r="AB470" s="464"/>
      <c r="AC470" s="464"/>
      <c r="AD470" s="464"/>
      <c r="AE470" s="464"/>
      <c r="AF470" s="464"/>
      <c r="AG470" s="464"/>
      <c r="AH470" s="464"/>
      <c r="AI470" s="464"/>
      <c r="AJ470" s="464"/>
      <c r="AK470" s="464"/>
      <c r="AL470" s="464"/>
    </row>
    <row r="471" spans="1:38" ht="15">
      <c r="A471" s="10"/>
      <c r="B471" s="9"/>
      <c r="C471" s="11"/>
      <c r="E471" s="9"/>
      <c r="F471" s="9"/>
      <c r="G471" s="9"/>
      <c r="H471" s="13"/>
      <c r="I471" s="9"/>
      <c r="J471" s="9"/>
      <c r="K471" s="464"/>
      <c r="L471" s="577"/>
      <c r="M471" s="578"/>
      <c r="N471" s="579"/>
      <c r="O471" s="579"/>
      <c r="P471" s="464"/>
      <c r="Q471" s="580"/>
      <c r="R471" s="581"/>
      <c r="S471" s="582"/>
      <c r="T471" s="464"/>
      <c r="U471" s="583"/>
      <c r="V471" s="580"/>
      <c r="W471" s="464"/>
      <c r="X471" s="464"/>
      <c r="Y471" s="464"/>
      <c r="Z471" s="576"/>
      <c r="AA471" s="464"/>
      <c r="AB471" s="464"/>
      <c r="AC471" s="464"/>
      <c r="AD471" s="464"/>
      <c r="AE471" s="464"/>
      <c r="AF471" s="464"/>
      <c r="AG471" s="464"/>
      <c r="AH471" s="464"/>
      <c r="AI471" s="464"/>
      <c r="AJ471" s="464"/>
      <c r="AK471" s="464"/>
      <c r="AL471" s="464"/>
    </row>
    <row r="472" spans="1:38" ht="15">
      <c r="A472" s="10"/>
      <c r="B472" s="9"/>
      <c r="C472" s="11"/>
      <c r="E472" s="9"/>
      <c r="F472" s="9"/>
      <c r="G472" s="9"/>
      <c r="H472" s="13"/>
      <c r="I472" s="9"/>
      <c r="J472" s="9"/>
      <c r="K472" s="464"/>
      <c r="L472" s="577"/>
      <c r="M472" s="578"/>
      <c r="N472" s="579"/>
      <c r="O472" s="579"/>
      <c r="P472" s="464"/>
      <c r="Q472" s="580"/>
      <c r="R472" s="581"/>
      <c r="S472" s="582"/>
      <c r="T472" s="464"/>
      <c r="U472" s="583"/>
      <c r="V472" s="580"/>
      <c r="W472" s="464"/>
      <c r="X472" s="464"/>
      <c r="Y472" s="464"/>
      <c r="Z472" s="576"/>
      <c r="AA472" s="464"/>
      <c r="AB472" s="464"/>
      <c r="AC472" s="464"/>
      <c r="AD472" s="464"/>
      <c r="AE472" s="464"/>
      <c r="AF472" s="464"/>
      <c r="AG472" s="464"/>
      <c r="AH472" s="464"/>
      <c r="AI472" s="464"/>
      <c r="AJ472" s="464"/>
      <c r="AK472" s="464"/>
      <c r="AL472" s="464"/>
    </row>
    <row r="473" spans="1:38" ht="15">
      <c r="A473" s="10"/>
      <c r="B473" s="9"/>
      <c r="C473" s="11"/>
      <c r="E473" s="9"/>
      <c r="F473" s="9"/>
      <c r="G473" s="9"/>
      <c r="H473" s="13"/>
      <c r="I473" s="9"/>
      <c r="J473" s="9"/>
      <c r="K473" s="464"/>
      <c r="L473" s="577"/>
      <c r="M473" s="578"/>
      <c r="N473" s="579"/>
      <c r="O473" s="579"/>
      <c r="P473" s="464"/>
      <c r="Q473" s="580"/>
      <c r="R473" s="581"/>
      <c r="S473" s="582"/>
      <c r="T473" s="464"/>
      <c r="U473" s="583"/>
      <c r="V473" s="580"/>
      <c r="W473" s="464"/>
      <c r="X473" s="464"/>
      <c r="Y473" s="464"/>
      <c r="Z473" s="576"/>
      <c r="AA473" s="464"/>
      <c r="AB473" s="464"/>
      <c r="AC473" s="464"/>
      <c r="AD473" s="464"/>
      <c r="AE473" s="464"/>
      <c r="AF473" s="464"/>
      <c r="AG473" s="464"/>
      <c r="AH473" s="464"/>
      <c r="AI473" s="464"/>
      <c r="AJ473" s="464"/>
      <c r="AK473" s="464"/>
      <c r="AL473" s="464"/>
    </row>
    <row r="474" spans="1:38" ht="15">
      <c r="A474" s="10"/>
      <c r="B474" s="9"/>
      <c r="C474" s="11"/>
      <c r="E474" s="9"/>
      <c r="F474" s="9"/>
      <c r="G474" s="9"/>
      <c r="H474" s="13"/>
      <c r="I474" s="9"/>
      <c r="J474" s="9"/>
      <c r="K474" s="464"/>
      <c r="L474" s="577"/>
      <c r="M474" s="578"/>
      <c r="N474" s="579"/>
      <c r="O474" s="579"/>
      <c r="P474" s="464"/>
      <c r="Q474" s="580"/>
      <c r="R474" s="581"/>
      <c r="S474" s="582"/>
      <c r="T474" s="464"/>
      <c r="U474" s="583"/>
      <c r="V474" s="580"/>
      <c r="W474" s="464"/>
      <c r="X474" s="464"/>
      <c r="Y474" s="464"/>
      <c r="Z474" s="576"/>
      <c r="AA474" s="464"/>
      <c r="AB474" s="464"/>
      <c r="AC474" s="464"/>
      <c r="AD474" s="464"/>
      <c r="AE474" s="464"/>
      <c r="AF474" s="464"/>
      <c r="AG474" s="464"/>
      <c r="AH474" s="464"/>
      <c r="AI474" s="464"/>
      <c r="AJ474" s="464"/>
      <c r="AK474" s="464"/>
      <c r="AL474" s="464"/>
    </row>
    <row r="475" spans="1:38" ht="15">
      <c r="A475" s="10"/>
      <c r="B475" s="9"/>
      <c r="C475" s="11"/>
      <c r="E475" s="9"/>
      <c r="F475" s="9"/>
      <c r="G475" s="9"/>
      <c r="H475" s="13"/>
      <c r="I475" s="9"/>
      <c r="J475" s="9"/>
      <c r="K475" s="464"/>
      <c r="L475" s="577"/>
      <c r="M475" s="578"/>
      <c r="N475" s="579"/>
      <c r="O475" s="579"/>
      <c r="P475" s="464"/>
      <c r="Q475" s="580"/>
      <c r="R475" s="581"/>
      <c r="S475" s="582"/>
      <c r="T475" s="464"/>
      <c r="U475" s="583"/>
      <c r="V475" s="580"/>
      <c r="W475" s="464"/>
      <c r="X475" s="464"/>
      <c r="Y475" s="464"/>
      <c r="Z475" s="576"/>
      <c r="AA475" s="464"/>
      <c r="AB475" s="464"/>
      <c r="AC475" s="464"/>
      <c r="AD475" s="464"/>
      <c r="AE475" s="464"/>
      <c r="AF475" s="464"/>
      <c r="AG475" s="464"/>
      <c r="AH475" s="464"/>
      <c r="AI475" s="464"/>
      <c r="AJ475" s="464"/>
      <c r="AK475" s="464"/>
      <c r="AL475" s="464"/>
    </row>
    <row r="476" spans="1:38" ht="15">
      <c r="A476" s="10"/>
      <c r="B476" s="9"/>
      <c r="C476" s="11"/>
      <c r="E476" s="9"/>
      <c r="F476" s="9"/>
      <c r="G476" s="9"/>
      <c r="H476" s="13"/>
      <c r="I476" s="9"/>
      <c r="J476" s="9"/>
      <c r="K476" s="464"/>
      <c r="L476" s="577"/>
      <c r="M476" s="578"/>
      <c r="N476" s="579"/>
      <c r="O476" s="579"/>
      <c r="P476" s="464"/>
      <c r="Q476" s="580"/>
      <c r="R476" s="581"/>
      <c r="S476" s="582"/>
      <c r="T476" s="464"/>
      <c r="U476" s="583"/>
      <c r="V476" s="580"/>
      <c r="W476" s="464"/>
      <c r="X476" s="464"/>
      <c r="Y476" s="464"/>
      <c r="Z476" s="576"/>
      <c r="AA476" s="464"/>
      <c r="AB476" s="464"/>
      <c r="AC476" s="464"/>
      <c r="AD476" s="464"/>
      <c r="AE476" s="464"/>
      <c r="AF476" s="464"/>
      <c r="AG476" s="464"/>
      <c r="AH476" s="464"/>
      <c r="AI476" s="464"/>
      <c r="AJ476" s="464"/>
      <c r="AK476" s="464"/>
      <c r="AL476" s="464"/>
    </row>
    <row r="477" spans="1:38" ht="15">
      <c r="A477" s="10"/>
      <c r="B477" s="9"/>
      <c r="C477" s="11"/>
      <c r="E477" s="9"/>
      <c r="F477" s="9"/>
      <c r="G477" s="9"/>
      <c r="H477" s="13"/>
      <c r="I477" s="9"/>
      <c r="J477" s="9"/>
      <c r="K477" s="464"/>
      <c r="L477" s="577"/>
      <c r="M477" s="578"/>
      <c r="N477" s="579"/>
      <c r="O477" s="579"/>
      <c r="P477" s="464"/>
      <c r="Q477" s="580"/>
      <c r="R477" s="581"/>
      <c r="S477" s="582"/>
      <c r="T477" s="464"/>
      <c r="U477" s="583"/>
      <c r="V477" s="580"/>
      <c r="W477" s="464"/>
      <c r="X477" s="464"/>
      <c r="Y477" s="464"/>
      <c r="Z477" s="576"/>
      <c r="AA477" s="464"/>
      <c r="AB477" s="464"/>
      <c r="AC477" s="464"/>
      <c r="AD477" s="464"/>
      <c r="AE477" s="464"/>
      <c r="AF477" s="464"/>
      <c r="AG477" s="464"/>
      <c r="AH477" s="464"/>
      <c r="AI477" s="464"/>
      <c r="AJ477" s="464"/>
      <c r="AK477" s="464"/>
      <c r="AL477" s="464"/>
    </row>
    <row r="478" spans="1:38" ht="15">
      <c r="A478" s="10"/>
      <c r="B478" s="9"/>
      <c r="C478" s="11"/>
      <c r="E478" s="9"/>
      <c r="F478" s="9"/>
      <c r="G478" s="9"/>
      <c r="H478" s="13"/>
      <c r="I478" s="9"/>
      <c r="J478" s="9"/>
      <c r="K478" s="464"/>
      <c r="L478" s="577"/>
      <c r="M478" s="578"/>
      <c r="N478" s="579"/>
      <c r="O478" s="579"/>
      <c r="P478" s="464"/>
      <c r="Q478" s="580"/>
      <c r="R478" s="581"/>
      <c r="S478" s="582"/>
      <c r="T478" s="464"/>
      <c r="U478" s="583"/>
      <c r="V478" s="580"/>
      <c r="W478" s="464"/>
      <c r="X478" s="464"/>
      <c r="Y478" s="464"/>
      <c r="Z478" s="576"/>
      <c r="AA478" s="464"/>
      <c r="AB478" s="464"/>
      <c r="AC478" s="464"/>
      <c r="AD478" s="464"/>
      <c r="AE478" s="464"/>
      <c r="AF478" s="464"/>
      <c r="AG478" s="464"/>
      <c r="AH478" s="464"/>
      <c r="AI478" s="464"/>
      <c r="AJ478" s="464"/>
      <c r="AK478" s="464"/>
      <c r="AL478" s="464"/>
    </row>
    <row r="479" spans="1:38" ht="15">
      <c r="A479" s="10"/>
      <c r="B479" s="9"/>
      <c r="C479" s="11"/>
      <c r="E479" s="9"/>
      <c r="F479" s="9"/>
      <c r="G479" s="9"/>
      <c r="H479" s="13"/>
      <c r="I479" s="9"/>
      <c r="J479" s="9"/>
      <c r="K479" s="464"/>
      <c r="L479" s="577"/>
      <c r="M479" s="578"/>
      <c r="N479" s="579"/>
      <c r="O479" s="579"/>
      <c r="P479" s="464"/>
      <c r="Q479" s="580"/>
      <c r="R479" s="581"/>
      <c r="S479" s="582"/>
      <c r="T479" s="464"/>
      <c r="U479" s="583"/>
      <c r="V479" s="580"/>
      <c r="W479" s="464"/>
      <c r="X479" s="464"/>
      <c r="Y479" s="464"/>
      <c r="Z479" s="576"/>
      <c r="AA479" s="464"/>
      <c r="AB479" s="464"/>
      <c r="AC479" s="464"/>
      <c r="AD479" s="464"/>
      <c r="AE479" s="464"/>
      <c r="AF479" s="464"/>
      <c r="AG479" s="464"/>
      <c r="AH479" s="464"/>
      <c r="AI479" s="464"/>
      <c r="AJ479" s="464"/>
      <c r="AK479" s="464"/>
      <c r="AL479" s="464"/>
    </row>
    <row r="480" spans="1:38" ht="15">
      <c r="A480" s="10"/>
      <c r="B480" s="9"/>
      <c r="C480" s="11"/>
      <c r="E480" s="9"/>
      <c r="F480" s="9"/>
      <c r="G480" s="9"/>
      <c r="H480" s="13"/>
      <c r="I480" s="9"/>
      <c r="J480" s="9"/>
      <c r="K480" s="464"/>
      <c r="L480" s="577"/>
      <c r="M480" s="578"/>
      <c r="N480" s="579"/>
      <c r="O480" s="579"/>
      <c r="P480" s="464"/>
      <c r="Q480" s="580"/>
      <c r="R480" s="581"/>
      <c r="S480" s="582"/>
      <c r="T480" s="464"/>
      <c r="U480" s="583"/>
      <c r="V480" s="580"/>
      <c r="W480" s="464"/>
      <c r="X480" s="464"/>
      <c r="Y480" s="464"/>
      <c r="Z480" s="576"/>
      <c r="AA480" s="464"/>
      <c r="AB480" s="464"/>
      <c r="AC480" s="464"/>
      <c r="AD480" s="464"/>
      <c r="AE480" s="464"/>
      <c r="AF480" s="464"/>
      <c r="AG480" s="464"/>
      <c r="AH480" s="464"/>
      <c r="AI480" s="464"/>
      <c r="AJ480" s="464"/>
      <c r="AK480" s="464"/>
      <c r="AL480" s="464"/>
    </row>
    <row r="481" spans="1:38" ht="15">
      <c r="A481" s="10"/>
      <c r="B481" s="9"/>
      <c r="C481" s="11"/>
      <c r="E481" s="9"/>
      <c r="F481" s="9"/>
      <c r="G481" s="9"/>
      <c r="H481" s="13"/>
      <c r="I481" s="9"/>
      <c r="J481" s="9"/>
      <c r="K481" s="464"/>
      <c r="L481" s="577"/>
      <c r="M481" s="578"/>
      <c r="N481" s="579"/>
      <c r="O481" s="579"/>
      <c r="P481" s="464"/>
      <c r="Q481" s="580"/>
      <c r="R481" s="581"/>
      <c r="S481" s="582"/>
      <c r="T481" s="464"/>
      <c r="U481" s="583"/>
      <c r="V481" s="580"/>
      <c r="W481" s="464"/>
      <c r="X481" s="464"/>
      <c r="Y481" s="464"/>
      <c r="Z481" s="576"/>
      <c r="AA481" s="464"/>
      <c r="AB481" s="464"/>
      <c r="AC481" s="464"/>
      <c r="AD481" s="464"/>
      <c r="AE481" s="464"/>
      <c r="AF481" s="464"/>
      <c r="AG481" s="464"/>
      <c r="AH481" s="464"/>
      <c r="AI481" s="464"/>
      <c r="AJ481" s="464"/>
      <c r="AK481" s="464"/>
      <c r="AL481" s="464"/>
    </row>
    <row r="482" spans="1:38" ht="15">
      <c r="A482" s="10"/>
      <c r="B482" s="9"/>
      <c r="C482" s="11"/>
      <c r="E482" s="9"/>
      <c r="F482" s="9"/>
      <c r="G482" s="9"/>
      <c r="H482" s="13"/>
      <c r="I482" s="9"/>
      <c r="J482" s="9"/>
      <c r="K482" s="464"/>
      <c r="L482" s="577"/>
      <c r="M482" s="578"/>
      <c r="N482" s="579"/>
      <c r="O482" s="579"/>
      <c r="P482" s="464"/>
      <c r="Q482" s="580"/>
      <c r="R482" s="581"/>
      <c r="S482" s="582"/>
      <c r="T482" s="464"/>
      <c r="U482" s="583"/>
      <c r="V482" s="580"/>
      <c r="W482" s="464"/>
      <c r="X482" s="464"/>
      <c r="Y482" s="464"/>
      <c r="Z482" s="576"/>
      <c r="AA482" s="464"/>
      <c r="AB482" s="464"/>
      <c r="AC482" s="464"/>
      <c r="AD482" s="464"/>
      <c r="AE482" s="464"/>
      <c r="AF482" s="464"/>
      <c r="AG482" s="464"/>
      <c r="AH482" s="464"/>
      <c r="AI482" s="464"/>
      <c r="AJ482" s="464"/>
      <c r="AK482" s="464"/>
      <c r="AL482" s="464"/>
    </row>
    <row r="483" spans="1:38" ht="15">
      <c r="A483" s="10"/>
      <c r="B483" s="9"/>
      <c r="C483" s="11"/>
      <c r="E483" s="9"/>
      <c r="F483" s="9"/>
      <c r="G483" s="9"/>
      <c r="H483" s="13"/>
      <c r="I483" s="9"/>
      <c r="J483" s="9"/>
      <c r="K483" s="464"/>
      <c r="L483" s="577"/>
      <c r="M483" s="578"/>
      <c r="N483" s="579"/>
      <c r="O483" s="579"/>
      <c r="P483" s="464"/>
      <c r="Q483" s="580"/>
      <c r="R483" s="581"/>
      <c r="S483" s="582"/>
      <c r="T483" s="464"/>
      <c r="U483" s="583"/>
      <c r="V483" s="580"/>
      <c r="W483" s="464"/>
      <c r="X483" s="464"/>
      <c r="Y483" s="464"/>
      <c r="Z483" s="576"/>
      <c r="AA483" s="464"/>
      <c r="AB483" s="464"/>
      <c r="AC483" s="464"/>
      <c r="AD483" s="464"/>
      <c r="AE483" s="464"/>
      <c r="AF483" s="464"/>
      <c r="AG483" s="464"/>
      <c r="AH483" s="464"/>
      <c r="AI483" s="464"/>
      <c r="AJ483" s="464"/>
      <c r="AK483" s="464"/>
      <c r="AL483" s="464"/>
    </row>
    <row r="484" spans="1:38" ht="15">
      <c r="A484" s="10"/>
      <c r="B484" s="9"/>
      <c r="C484" s="11"/>
      <c r="E484" s="9"/>
      <c r="F484" s="9"/>
      <c r="G484" s="9"/>
      <c r="H484" s="13"/>
      <c r="I484" s="9"/>
      <c r="J484" s="9"/>
      <c r="K484" s="464"/>
      <c r="L484" s="577"/>
      <c r="M484" s="578"/>
      <c r="N484" s="579"/>
      <c r="O484" s="579"/>
      <c r="P484" s="464"/>
      <c r="Q484" s="580"/>
      <c r="R484" s="581"/>
      <c r="S484" s="582"/>
      <c r="T484" s="464"/>
      <c r="U484" s="583"/>
      <c r="V484" s="580"/>
      <c r="W484" s="464"/>
      <c r="X484" s="464"/>
      <c r="Y484" s="464"/>
      <c r="Z484" s="576"/>
      <c r="AA484" s="464"/>
      <c r="AB484" s="464"/>
      <c r="AC484" s="464"/>
      <c r="AD484" s="464"/>
      <c r="AE484" s="464"/>
      <c r="AF484" s="464"/>
      <c r="AG484" s="464"/>
      <c r="AH484" s="464"/>
      <c r="AI484" s="464"/>
      <c r="AJ484" s="464"/>
      <c r="AK484" s="464"/>
      <c r="AL484" s="464"/>
    </row>
    <row r="485" spans="1:38" ht="15">
      <c r="A485" s="10"/>
      <c r="B485" s="9"/>
      <c r="C485" s="11"/>
      <c r="E485" s="9"/>
      <c r="F485" s="9"/>
      <c r="G485" s="9"/>
      <c r="H485" s="13"/>
      <c r="I485" s="9"/>
      <c r="J485" s="9"/>
      <c r="K485" s="464"/>
      <c r="L485" s="577"/>
      <c r="M485" s="578"/>
      <c r="N485" s="579"/>
      <c r="O485" s="579"/>
      <c r="P485" s="464"/>
      <c r="Q485" s="580"/>
      <c r="R485" s="581"/>
      <c r="S485" s="582"/>
      <c r="T485" s="464"/>
      <c r="U485" s="583"/>
      <c r="V485" s="580"/>
      <c r="W485" s="464"/>
      <c r="X485" s="464"/>
      <c r="Y485" s="464"/>
      <c r="Z485" s="576"/>
      <c r="AA485" s="464"/>
      <c r="AB485" s="464"/>
      <c r="AC485" s="464"/>
      <c r="AD485" s="464"/>
      <c r="AE485" s="464"/>
      <c r="AF485" s="464"/>
      <c r="AG485" s="464"/>
      <c r="AH485" s="464"/>
      <c r="AI485" s="464"/>
      <c r="AJ485" s="464"/>
      <c r="AK485" s="464"/>
      <c r="AL485" s="464"/>
    </row>
    <row r="486" spans="1:38" ht="15">
      <c r="A486" s="10"/>
      <c r="B486" s="9"/>
      <c r="C486" s="11"/>
      <c r="E486" s="9"/>
      <c r="F486" s="9"/>
      <c r="G486" s="9"/>
      <c r="H486" s="13"/>
      <c r="I486" s="9"/>
      <c r="J486" s="9"/>
      <c r="K486" s="464"/>
      <c r="L486" s="577"/>
      <c r="M486" s="578"/>
      <c r="N486" s="579"/>
      <c r="O486" s="579"/>
      <c r="P486" s="464"/>
      <c r="Q486" s="580"/>
      <c r="R486" s="581"/>
      <c r="S486" s="582"/>
      <c r="T486" s="464"/>
      <c r="U486" s="583"/>
      <c r="V486" s="580"/>
      <c r="W486" s="464"/>
      <c r="X486" s="464"/>
      <c r="Y486" s="464"/>
      <c r="Z486" s="576"/>
      <c r="AA486" s="464"/>
      <c r="AB486" s="464"/>
      <c r="AC486" s="464"/>
      <c r="AD486" s="464"/>
      <c r="AE486" s="464"/>
      <c r="AF486" s="464"/>
      <c r="AG486" s="464"/>
      <c r="AH486" s="464"/>
      <c r="AI486" s="464"/>
      <c r="AJ486" s="464"/>
      <c r="AK486" s="464"/>
      <c r="AL486" s="464"/>
    </row>
    <row r="487" spans="1:38" ht="15">
      <c r="A487" s="10"/>
      <c r="B487" s="9"/>
      <c r="C487" s="11"/>
      <c r="E487" s="9"/>
      <c r="F487" s="9"/>
      <c r="G487" s="9"/>
      <c r="H487" s="13"/>
      <c r="I487" s="9"/>
      <c r="J487" s="9"/>
      <c r="K487" s="464"/>
      <c r="L487" s="577"/>
      <c r="M487" s="578"/>
      <c r="N487" s="579"/>
      <c r="O487" s="579"/>
      <c r="P487" s="464"/>
      <c r="Q487" s="580"/>
      <c r="R487" s="581"/>
      <c r="S487" s="582"/>
      <c r="T487" s="464"/>
      <c r="U487" s="583"/>
      <c r="V487" s="580"/>
      <c r="W487" s="464"/>
      <c r="X487" s="464"/>
      <c r="Y487" s="464"/>
      <c r="Z487" s="576"/>
      <c r="AA487" s="464"/>
      <c r="AB487" s="464"/>
      <c r="AC487" s="464"/>
      <c r="AD487" s="464"/>
      <c r="AE487" s="464"/>
      <c r="AF487" s="464"/>
      <c r="AG487" s="464"/>
      <c r="AH487" s="464"/>
      <c r="AI487" s="464"/>
      <c r="AJ487" s="464"/>
      <c r="AK487" s="464"/>
      <c r="AL487" s="464"/>
    </row>
    <row r="488" spans="1:38" ht="15">
      <c r="A488" s="10"/>
      <c r="B488" s="9"/>
      <c r="C488" s="11"/>
      <c r="E488" s="9"/>
      <c r="F488" s="9"/>
      <c r="G488" s="9"/>
      <c r="H488" s="13"/>
      <c r="I488" s="9"/>
      <c r="J488" s="9"/>
      <c r="K488" s="464"/>
      <c r="L488" s="577"/>
      <c r="M488" s="578"/>
      <c r="N488" s="579"/>
      <c r="O488" s="579"/>
      <c r="P488" s="464"/>
      <c r="Q488" s="580"/>
      <c r="R488" s="581"/>
      <c r="S488" s="582"/>
      <c r="T488" s="464"/>
      <c r="U488" s="583"/>
      <c r="V488" s="580"/>
      <c r="W488" s="464"/>
      <c r="X488" s="464"/>
      <c r="Y488" s="464"/>
      <c r="Z488" s="576"/>
      <c r="AA488" s="464"/>
      <c r="AB488" s="464"/>
      <c r="AC488" s="464"/>
      <c r="AD488" s="464"/>
      <c r="AE488" s="464"/>
      <c r="AF488" s="464"/>
      <c r="AG488" s="464"/>
      <c r="AH488" s="464"/>
      <c r="AI488" s="464"/>
      <c r="AJ488" s="464"/>
      <c r="AK488" s="464"/>
      <c r="AL488" s="464"/>
    </row>
    <row r="489" spans="1:38" ht="15">
      <c r="A489" s="10"/>
      <c r="B489" s="9"/>
      <c r="C489" s="11"/>
      <c r="E489" s="9"/>
      <c r="F489" s="9"/>
      <c r="G489" s="9"/>
      <c r="H489" s="13"/>
      <c r="I489" s="9"/>
      <c r="J489" s="9"/>
      <c r="K489" s="464"/>
      <c r="L489" s="577"/>
      <c r="M489" s="578"/>
      <c r="N489" s="579"/>
      <c r="O489" s="579"/>
      <c r="P489" s="464"/>
      <c r="Q489" s="580"/>
      <c r="R489" s="581"/>
      <c r="S489" s="582"/>
      <c r="T489" s="464"/>
      <c r="U489" s="583"/>
      <c r="V489" s="580"/>
      <c r="W489" s="464"/>
      <c r="X489" s="464"/>
      <c r="Y489" s="464"/>
      <c r="Z489" s="576"/>
      <c r="AA489" s="464"/>
      <c r="AB489" s="464"/>
      <c r="AC489" s="464"/>
      <c r="AD489" s="464"/>
      <c r="AE489" s="464"/>
      <c r="AF489" s="464"/>
      <c r="AG489" s="464"/>
      <c r="AH489" s="464"/>
      <c r="AI489" s="464"/>
      <c r="AJ489" s="464"/>
      <c r="AK489" s="464"/>
      <c r="AL489" s="464"/>
    </row>
    <row r="490" spans="1:38" ht="15">
      <c r="A490" s="10"/>
      <c r="B490" s="9"/>
      <c r="C490" s="11"/>
      <c r="E490" s="9"/>
      <c r="F490" s="9"/>
      <c r="G490" s="9"/>
      <c r="H490" s="13"/>
      <c r="I490" s="9"/>
      <c r="J490" s="9"/>
      <c r="K490" s="464"/>
      <c r="L490" s="577"/>
      <c r="M490" s="578"/>
      <c r="N490" s="579"/>
      <c r="O490" s="579"/>
      <c r="P490" s="464"/>
      <c r="Q490" s="580"/>
      <c r="R490" s="581"/>
      <c r="S490" s="582"/>
      <c r="T490" s="464"/>
      <c r="U490" s="583"/>
      <c r="V490" s="580"/>
      <c r="W490" s="464"/>
      <c r="X490" s="464"/>
      <c r="Y490" s="464"/>
      <c r="Z490" s="576"/>
      <c r="AA490" s="464"/>
      <c r="AB490" s="464"/>
      <c r="AC490" s="464"/>
      <c r="AD490" s="464"/>
      <c r="AE490" s="464"/>
      <c r="AF490" s="464"/>
      <c r="AG490" s="464"/>
      <c r="AH490" s="464"/>
      <c r="AI490" s="464"/>
      <c r="AJ490" s="464"/>
      <c r="AK490" s="464"/>
      <c r="AL490" s="464"/>
    </row>
    <row r="491" spans="1:38" ht="15">
      <c r="A491" s="10"/>
      <c r="B491" s="9"/>
      <c r="C491" s="11"/>
      <c r="E491" s="9"/>
      <c r="F491" s="9"/>
      <c r="G491" s="9"/>
      <c r="H491" s="13"/>
      <c r="I491" s="9"/>
      <c r="J491" s="9"/>
      <c r="K491" s="464"/>
      <c r="L491" s="577"/>
      <c r="M491" s="578"/>
      <c r="N491" s="579"/>
      <c r="O491" s="579"/>
      <c r="P491" s="464"/>
      <c r="Q491" s="580"/>
      <c r="R491" s="581"/>
      <c r="S491" s="582"/>
      <c r="T491" s="464"/>
      <c r="U491" s="583"/>
      <c r="V491" s="580"/>
      <c r="W491" s="464"/>
      <c r="X491" s="464"/>
      <c r="Y491" s="464"/>
      <c r="Z491" s="576"/>
      <c r="AA491" s="464"/>
      <c r="AB491" s="464"/>
      <c r="AC491" s="464"/>
      <c r="AD491" s="464"/>
      <c r="AE491" s="464"/>
      <c r="AF491" s="464"/>
      <c r="AG491" s="464"/>
      <c r="AH491" s="464"/>
      <c r="AI491" s="464"/>
      <c r="AJ491" s="464"/>
      <c r="AK491" s="464"/>
      <c r="AL491" s="464"/>
    </row>
    <row r="492" spans="1:38" ht="15">
      <c r="A492" s="10"/>
      <c r="B492" s="9"/>
      <c r="C492" s="11"/>
      <c r="E492" s="9"/>
      <c r="F492" s="9"/>
      <c r="G492" s="9"/>
      <c r="H492" s="13"/>
      <c r="I492" s="9"/>
      <c r="J492" s="9"/>
      <c r="K492" s="464"/>
      <c r="L492" s="577"/>
      <c r="M492" s="578"/>
      <c r="N492" s="579"/>
      <c r="O492" s="579"/>
      <c r="P492" s="464"/>
      <c r="Q492" s="580"/>
      <c r="R492" s="581"/>
      <c r="S492" s="582"/>
      <c r="T492" s="464"/>
      <c r="U492" s="583"/>
      <c r="V492" s="580"/>
      <c r="W492" s="464"/>
      <c r="X492" s="464"/>
      <c r="Y492" s="464"/>
      <c r="Z492" s="576"/>
      <c r="AA492" s="464"/>
      <c r="AB492" s="464"/>
      <c r="AC492" s="464"/>
      <c r="AD492" s="464"/>
      <c r="AE492" s="464"/>
      <c r="AF492" s="464"/>
      <c r="AG492" s="464"/>
      <c r="AH492" s="464"/>
      <c r="AI492" s="464"/>
      <c r="AJ492" s="464"/>
      <c r="AK492" s="464"/>
      <c r="AL492" s="464"/>
    </row>
    <row r="493" spans="1:38" ht="15">
      <c r="A493" s="10"/>
      <c r="B493" s="9"/>
      <c r="C493" s="11"/>
      <c r="E493" s="9"/>
      <c r="F493" s="9"/>
      <c r="G493" s="9"/>
      <c r="H493" s="13"/>
      <c r="I493" s="9"/>
      <c r="J493" s="9"/>
      <c r="K493" s="464"/>
      <c r="L493" s="577"/>
      <c r="M493" s="578"/>
      <c r="N493" s="579"/>
      <c r="O493" s="579"/>
      <c r="P493" s="464"/>
      <c r="Q493" s="580"/>
      <c r="R493" s="581"/>
      <c r="S493" s="582"/>
      <c r="T493" s="464"/>
      <c r="U493" s="583"/>
      <c r="V493" s="580"/>
      <c r="W493" s="464"/>
      <c r="X493" s="464"/>
      <c r="Y493" s="464"/>
      <c r="Z493" s="576"/>
      <c r="AA493" s="464"/>
      <c r="AB493" s="464"/>
      <c r="AC493" s="464"/>
      <c r="AD493" s="464"/>
      <c r="AE493" s="464"/>
      <c r="AF493" s="464"/>
      <c r="AG493" s="464"/>
      <c r="AH493" s="464"/>
      <c r="AI493" s="464"/>
      <c r="AJ493" s="464"/>
      <c r="AK493" s="464"/>
      <c r="AL493" s="464"/>
    </row>
    <row r="494" spans="1:38" ht="15">
      <c r="A494" s="10"/>
      <c r="B494" s="9"/>
      <c r="C494" s="11"/>
      <c r="E494" s="9"/>
      <c r="F494" s="9"/>
      <c r="G494" s="9"/>
      <c r="H494" s="13"/>
      <c r="I494" s="9"/>
      <c r="J494" s="9"/>
      <c r="K494" s="464"/>
      <c r="L494" s="577"/>
      <c r="M494" s="578"/>
      <c r="N494" s="579"/>
      <c r="O494" s="579"/>
      <c r="P494" s="464"/>
      <c r="Q494" s="580"/>
      <c r="R494" s="581"/>
      <c r="S494" s="582"/>
      <c r="T494" s="464"/>
      <c r="U494" s="583"/>
      <c r="V494" s="580"/>
      <c r="W494" s="464"/>
      <c r="X494" s="464"/>
      <c r="Y494" s="464"/>
      <c r="Z494" s="576"/>
      <c r="AA494" s="464"/>
      <c r="AB494" s="464"/>
      <c r="AC494" s="464"/>
      <c r="AD494" s="464"/>
      <c r="AE494" s="464"/>
      <c r="AF494" s="464"/>
      <c r="AG494" s="464"/>
      <c r="AH494" s="464"/>
      <c r="AI494" s="464"/>
      <c r="AJ494" s="464"/>
      <c r="AK494" s="464"/>
      <c r="AL494" s="464"/>
    </row>
    <row r="495" spans="1:38" ht="15">
      <c r="A495" s="10"/>
      <c r="B495" s="9"/>
      <c r="C495" s="11"/>
      <c r="E495" s="9"/>
      <c r="F495" s="9"/>
      <c r="G495" s="9"/>
      <c r="H495" s="13"/>
      <c r="I495" s="9"/>
      <c r="J495" s="9"/>
      <c r="K495" s="464"/>
      <c r="L495" s="577"/>
      <c r="M495" s="578"/>
      <c r="N495" s="579"/>
      <c r="O495" s="579"/>
      <c r="P495" s="464"/>
      <c r="Q495" s="580"/>
      <c r="R495" s="581"/>
      <c r="S495" s="582"/>
      <c r="T495" s="464"/>
      <c r="U495" s="583"/>
      <c r="V495" s="580"/>
      <c r="W495" s="464"/>
      <c r="X495" s="464"/>
      <c r="Y495" s="464"/>
      <c r="Z495" s="576"/>
      <c r="AA495" s="464"/>
      <c r="AB495" s="464"/>
      <c r="AC495" s="464"/>
      <c r="AD495" s="464"/>
      <c r="AE495" s="464"/>
      <c r="AF495" s="464"/>
      <c r="AG495" s="464"/>
      <c r="AH495" s="464"/>
      <c r="AI495" s="464"/>
      <c r="AJ495" s="464"/>
      <c r="AK495" s="464"/>
      <c r="AL495" s="464"/>
    </row>
    <row r="496" spans="1:38" ht="15">
      <c r="A496" s="10"/>
      <c r="B496" s="9"/>
      <c r="C496" s="11"/>
      <c r="E496" s="9"/>
      <c r="F496" s="9"/>
      <c r="G496" s="9"/>
      <c r="H496" s="13"/>
      <c r="I496" s="9"/>
      <c r="J496" s="9"/>
      <c r="K496" s="464"/>
      <c r="L496" s="577"/>
      <c r="M496" s="578"/>
      <c r="N496" s="579"/>
      <c r="O496" s="579"/>
      <c r="P496" s="464"/>
      <c r="Q496" s="580"/>
      <c r="R496" s="581"/>
      <c r="S496" s="582"/>
      <c r="T496" s="464"/>
      <c r="U496" s="583"/>
      <c r="V496" s="580"/>
      <c r="W496" s="464"/>
      <c r="X496" s="464"/>
      <c r="Y496" s="464"/>
      <c r="Z496" s="576"/>
      <c r="AA496" s="464"/>
      <c r="AB496" s="464"/>
      <c r="AC496" s="464"/>
      <c r="AD496" s="464"/>
      <c r="AE496" s="464"/>
      <c r="AF496" s="464"/>
      <c r="AG496" s="464"/>
      <c r="AH496" s="464"/>
      <c r="AI496" s="464"/>
      <c r="AJ496" s="464"/>
      <c r="AK496" s="464"/>
      <c r="AL496" s="464"/>
    </row>
    <row r="497" spans="1:38" ht="15">
      <c r="A497" s="10"/>
      <c r="B497" s="9"/>
      <c r="C497" s="11"/>
      <c r="E497" s="9"/>
      <c r="F497" s="9"/>
      <c r="G497" s="9"/>
      <c r="H497" s="13"/>
      <c r="I497" s="9"/>
      <c r="J497" s="9"/>
      <c r="K497" s="464"/>
      <c r="L497" s="577"/>
      <c r="M497" s="578"/>
      <c r="N497" s="579"/>
      <c r="O497" s="579"/>
      <c r="P497" s="464"/>
      <c r="Q497" s="580"/>
      <c r="R497" s="581"/>
      <c r="S497" s="582"/>
      <c r="T497" s="464"/>
      <c r="U497" s="583"/>
      <c r="V497" s="580"/>
      <c r="W497" s="464"/>
      <c r="X497" s="464"/>
      <c r="Y497" s="464"/>
      <c r="Z497" s="576"/>
      <c r="AA497" s="464"/>
      <c r="AB497" s="464"/>
      <c r="AC497" s="464"/>
      <c r="AD497" s="464"/>
      <c r="AE497" s="464"/>
      <c r="AF497" s="464"/>
      <c r="AG497" s="464"/>
      <c r="AH497" s="464"/>
      <c r="AI497" s="464"/>
      <c r="AJ497" s="464"/>
      <c r="AK497" s="464"/>
      <c r="AL497" s="464"/>
    </row>
    <row r="498" spans="1:38" ht="15">
      <c r="A498" s="10"/>
      <c r="B498" s="9"/>
      <c r="C498" s="11"/>
      <c r="E498" s="9"/>
      <c r="F498" s="9"/>
      <c r="G498" s="9"/>
      <c r="H498" s="13"/>
      <c r="I498" s="9"/>
      <c r="J498" s="9"/>
      <c r="K498" s="464"/>
      <c r="L498" s="577"/>
      <c r="M498" s="578"/>
      <c r="N498" s="579"/>
      <c r="O498" s="579"/>
      <c r="P498" s="464"/>
      <c r="Q498" s="580"/>
      <c r="R498" s="581"/>
      <c r="S498" s="582"/>
      <c r="T498" s="464"/>
      <c r="U498" s="583"/>
      <c r="V498" s="580"/>
      <c r="W498" s="464"/>
      <c r="X498" s="464"/>
      <c r="Y498" s="464"/>
      <c r="Z498" s="576"/>
      <c r="AA498" s="464"/>
      <c r="AB498" s="464"/>
      <c r="AC498" s="464"/>
      <c r="AD498" s="464"/>
      <c r="AE498" s="464"/>
      <c r="AF498" s="464"/>
      <c r="AG498" s="464"/>
      <c r="AH498" s="464"/>
      <c r="AI498" s="464"/>
      <c r="AJ498" s="464"/>
      <c r="AK498" s="464"/>
      <c r="AL498" s="464"/>
    </row>
    <row r="499" spans="1:38" ht="15">
      <c r="A499" s="10"/>
      <c r="B499" s="9"/>
      <c r="C499" s="11"/>
      <c r="E499" s="9"/>
      <c r="F499" s="9"/>
      <c r="G499" s="9"/>
      <c r="H499" s="13"/>
      <c r="I499" s="9"/>
      <c r="J499" s="9"/>
      <c r="K499" s="464"/>
      <c r="L499" s="577"/>
      <c r="M499" s="578"/>
      <c r="N499" s="579"/>
      <c r="O499" s="579"/>
      <c r="P499" s="464"/>
      <c r="Q499" s="580"/>
      <c r="R499" s="581"/>
      <c r="S499" s="582"/>
      <c r="T499" s="464"/>
      <c r="U499" s="583"/>
      <c r="V499" s="580"/>
      <c r="W499" s="464"/>
      <c r="X499" s="464"/>
      <c r="Y499" s="464"/>
      <c r="Z499" s="576"/>
      <c r="AA499" s="464"/>
      <c r="AB499" s="464"/>
      <c r="AC499" s="464"/>
      <c r="AD499" s="464"/>
      <c r="AE499" s="464"/>
      <c r="AF499" s="464"/>
      <c r="AG499" s="464"/>
      <c r="AH499" s="464"/>
      <c r="AI499" s="464"/>
      <c r="AJ499" s="464"/>
      <c r="AK499" s="464"/>
      <c r="AL499" s="464"/>
    </row>
    <row r="500" spans="1:38" ht="15">
      <c r="A500" s="10"/>
      <c r="B500" s="9"/>
      <c r="C500" s="11"/>
      <c r="E500" s="9"/>
      <c r="F500" s="9"/>
      <c r="G500" s="9"/>
      <c r="H500" s="13"/>
      <c r="I500" s="9"/>
      <c r="J500" s="9"/>
      <c r="K500" s="464"/>
      <c r="L500" s="577"/>
      <c r="M500" s="578"/>
      <c r="N500" s="579"/>
      <c r="O500" s="579"/>
      <c r="P500" s="464"/>
      <c r="Q500" s="580"/>
      <c r="R500" s="581"/>
      <c r="S500" s="582"/>
      <c r="T500" s="464"/>
      <c r="U500" s="583"/>
      <c r="V500" s="580"/>
      <c r="W500" s="464"/>
      <c r="X500" s="464"/>
      <c r="Y500" s="464"/>
      <c r="Z500" s="576"/>
      <c r="AA500" s="464"/>
      <c r="AB500" s="464"/>
      <c r="AC500" s="464"/>
      <c r="AD500" s="464"/>
      <c r="AE500" s="464"/>
      <c r="AF500" s="464"/>
      <c r="AG500" s="464"/>
      <c r="AH500" s="464"/>
      <c r="AI500" s="464"/>
      <c r="AJ500" s="464"/>
      <c r="AK500" s="464"/>
      <c r="AL500" s="464"/>
    </row>
    <row r="501" spans="1:38" ht="15">
      <c r="A501" s="10"/>
      <c r="B501" s="9"/>
      <c r="C501" s="11"/>
      <c r="E501" s="9"/>
      <c r="F501" s="9"/>
      <c r="G501" s="9"/>
      <c r="H501" s="13"/>
      <c r="I501" s="9"/>
      <c r="J501" s="9"/>
      <c r="K501" s="464"/>
      <c r="L501" s="577"/>
      <c r="M501" s="578"/>
      <c r="N501" s="579"/>
      <c r="O501" s="579"/>
      <c r="P501" s="464"/>
      <c r="Q501" s="580"/>
      <c r="R501" s="581"/>
      <c r="S501" s="582"/>
      <c r="T501" s="464"/>
      <c r="U501" s="583"/>
      <c r="V501" s="580"/>
      <c r="W501" s="464"/>
      <c r="X501" s="464"/>
      <c r="Y501" s="464"/>
      <c r="Z501" s="576"/>
      <c r="AA501" s="464"/>
      <c r="AB501" s="464"/>
      <c r="AC501" s="464"/>
      <c r="AD501" s="464"/>
      <c r="AE501" s="464"/>
      <c r="AF501" s="464"/>
      <c r="AG501" s="464"/>
      <c r="AH501" s="464"/>
      <c r="AI501" s="464"/>
      <c r="AJ501" s="464"/>
      <c r="AK501" s="464"/>
      <c r="AL501" s="464"/>
    </row>
    <row r="502" spans="1:38" ht="15">
      <c r="A502" s="10"/>
      <c r="B502" s="9"/>
      <c r="C502" s="11"/>
      <c r="E502" s="9"/>
      <c r="F502" s="9"/>
      <c r="G502" s="9"/>
      <c r="H502" s="13"/>
      <c r="I502" s="9"/>
      <c r="J502" s="9"/>
      <c r="K502" s="464"/>
      <c r="L502" s="577"/>
      <c r="M502" s="578"/>
      <c r="N502" s="579"/>
      <c r="O502" s="579"/>
      <c r="P502" s="464"/>
      <c r="Q502" s="580"/>
      <c r="R502" s="581"/>
      <c r="S502" s="582"/>
      <c r="T502" s="464"/>
      <c r="U502" s="583"/>
      <c r="V502" s="580"/>
      <c r="W502" s="464"/>
      <c r="X502" s="464"/>
      <c r="Y502" s="464"/>
      <c r="Z502" s="576"/>
      <c r="AA502" s="464"/>
      <c r="AB502" s="464"/>
      <c r="AC502" s="464"/>
      <c r="AD502" s="464"/>
      <c r="AE502" s="464"/>
      <c r="AF502" s="464"/>
      <c r="AG502" s="464"/>
      <c r="AH502" s="464"/>
      <c r="AI502" s="464"/>
      <c r="AJ502" s="464"/>
      <c r="AK502" s="464"/>
      <c r="AL502" s="464"/>
    </row>
    <row r="503" spans="1:38" ht="15">
      <c r="A503" s="10"/>
      <c r="B503" s="9"/>
      <c r="C503" s="11"/>
      <c r="E503" s="9"/>
      <c r="F503" s="9"/>
      <c r="G503" s="9"/>
      <c r="H503" s="13"/>
      <c r="I503" s="9"/>
      <c r="J503" s="9"/>
      <c r="K503" s="464"/>
      <c r="L503" s="577"/>
      <c r="M503" s="578"/>
      <c r="N503" s="579"/>
      <c r="O503" s="579"/>
      <c r="P503" s="464"/>
      <c r="Q503" s="580"/>
      <c r="R503" s="581"/>
      <c r="S503" s="582"/>
      <c r="T503" s="464"/>
      <c r="U503" s="583"/>
      <c r="V503" s="580"/>
      <c r="W503" s="464"/>
      <c r="X503" s="464"/>
      <c r="Y503" s="464"/>
      <c r="Z503" s="576"/>
      <c r="AA503" s="464"/>
      <c r="AB503" s="464"/>
      <c r="AC503" s="464"/>
      <c r="AD503" s="464"/>
      <c r="AE503" s="464"/>
      <c r="AF503" s="464"/>
      <c r="AG503" s="464"/>
      <c r="AH503" s="464"/>
      <c r="AI503" s="464"/>
      <c r="AJ503" s="464"/>
      <c r="AK503" s="464"/>
      <c r="AL503" s="464"/>
    </row>
    <row r="504" spans="1:38" ht="15">
      <c r="A504" s="10"/>
      <c r="B504" s="9"/>
      <c r="C504" s="11"/>
      <c r="E504" s="9"/>
      <c r="F504" s="9"/>
      <c r="G504" s="9"/>
      <c r="H504" s="13"/>
      <c r="I504" s="9"/>
      <c r="J504" s="9"/>
      <c r="K504" s="464"/>
      <c r="L504" s="577"/>
      <c r="M504" s="578"/>
      <c r="N504" s="579"/>
      <c r="O504" s="579"/>
      <c r="P504" s="464"/>
      <c r="Q504" s="580"/>
      <c r="R504" s="581"/>
      <c r="S504" s="582"/>
      <c r="T504" s="464"/>
      <c r="U504" s="583"/>
      <c r="V504" s="580"/>
      <c r="W504" s="464"/>
      <c r="X504" s="464"/>
      <c r="Y504" s="464"/>
      <c r="Z504" s="576"/>
      <c r="AA504" s="464"/>
      <c r="AB504" s="464"/>
      <c r="AC504" s="464"/>
      <c r="AD504" s="464"/>
      <c r="AE504" s="464"/>
      <c r="AF504" s="464"/>
      <c r="AG504" s="464"/>
      <c r="AH504" s="464"/>
      <c r="AI504" s="464"/>
      <c r="AJ504" s="464"/>
      <c r="AK504" s="464"/>
      <c r="AL504" s="464"/>
    </row>
    <row r="505" spans="1:38" ht="15">
      <c r="A505" s="10"/>
      <c r="B505" s="9"/>
      <c r="C505" s="11"/>
      <c r="E505" s="9"/>
      <c r="F505" s="9"/>
      <c r="G505" s="9"/>
      <c r="H505" s="13"/>
      <c r="I505" s="9"/>
      <c r="J505" s="9"/>
      <c r="K505" s="464"/>
      <c r="L505" s="577"/>
      <c r="M505" s="578"/>
      <c r="N505" s="579"/>
      <c r="O505" s="579"/>
      <c r="P505" s="464"/>
      <c r="Q505" s="580"/>
      <c r="R505" s="581"/>
      <c r="S505" s="582"/>
      <c r="T505" s="464"/>
      <c r="U505" s="583"/>
      <c r="V505" s="580"/>
      <c r="W505" s="464"/>
      <c r="X505" s="464"/>
      <c r="Y505" s="464"/>
      <c r="Z505" s="576"/>
      <c r="AA505" s="464"/>
      <c r="AB505" s="464"/>
      <c r="AC505" s="464"/>
      <c r="AD505" s="464"/>
      <c r="AE505" s="464"/>
      <c r="AF505" s="464"/>
      <c r="AG505" s="464"/>
      <c r="AH505" s="464"/>
      <c r="AI505" s="464"/>
      <c r="AJ505" s="464"/>
      <c r="AK505" s="464"/>
      <c r="AL505" s="464"/>
    </row>
    <row r="506" spans="1:38" ht="15">
      <c r="A506" s="10"/>
      <c r="B506" s="9"/>
      <c r="C506" s="11"/>
      <c r="E506" s="9"/>
      <c r="F506" s="9"/>
      <c r="G506" s="9"/>
      <c r="H506" s="13"/>
      <c r="I506" s="9"/>
      <c r="J506" s="9"/>
      <c r="K506" s="464"/>
      <c r="L506" s="577"/>
      <c r="M506" s="578"/>
      <c r="N506" s="579"/>
      <c r="O506" s="579"/>
      <c r="P506" s="464"/>
      <c r="Q506" s="580"/>
      <c r="R506" s="581"/>
      <c r="S506" s="582"/>
      <c r="T506" s="464"/>
      <c r="U506" s="583"/>
      <c r="V506" s="580"/>
      <c r="W506" s="464"/>
      <c r="X506" s="464"/>
      <c r="Y506" s="464"/>
      <c r="Z506" s="576"/>
      <c r="AA506" s="464"/>
      <c r="AB506" s="464"/>
      <c r="AC506" s="464"/>
      <c r="AD506" s="464"/>
      <c r="AE506" s="464"/>
      <c r="AF506" s="464"/>
      <c r="AG506" s="464"/>
      <c r="AH506" s="464"/>
      <c r="AI506" s="464"/>
      <c r="AJ506" s="464"/>
      <c r="AK506" s="464"/>
      <c r="AL506" s="464"/>
    </row>
    <row r="507" spans="1:38" ht="15">
      <c r="A507" s="10"/>
      <c r="B507" s="9"/>
      <c r="C507" s="11"/>
      <c r="E507" s="9"/>
      <c r="F507" s="9"/>
      <c r="G507" s="9"/>
      <c r="H507" s="13"/>
      <c r="I507" s="9"/>
      <c r="J507" s="9"/>
      <c r="K507" s="464"/>
      <c r="L507" s="577"/>
      <c r="M507" s="578"/>
      <c r="N507" s="579"/>
      <c r="O507" s="579"/>
      <c r="P507" s="464"/>
      <c r="Q507" s="580"/>
      <c r="R507" s="581"/>
      <c r="S507" s="582"/>
      <c r="T507" s="464"/>
      <c r="U507" s="583"/>
      <c r="V507" s="580"/>
      <c r="W507" s="464"/>
      <c r="X507" s="464"/>
      <c r="Y507" s="464"/>
      <c r="Z507" s="576"/>
      <c r="AA507" s="464"/>
      <c r="AB507" s="464"/>
      <c r="AC507" s="464"/>
      <c r="AD507" s="464"/>
      <c r="AE507" s="464"/>
      <c r="AF507" s="464"/>
      <c r="AG507" s="464"/>
      <c r="AH507" s="464"/>
      <c r="AI507" s="464"/>
      <c r="AJ507" s="464"/>
      <c r="AK507" s="464"/>
      <c r="AL507" s="464"/>
    </row>
    <row r="508" spans="1:38" ht="15">
      <c r="A508" s="10"/>
      <c r="B508" s="9"/>
      <c r="C508" s="11"/>
      <c r="E508" s="9"/>
      <c r="F508" s="9"/>
      <c r="G508" s="9"/>
      <c r="H508" s="13"/>
      <c r="I508" s="9"/>
      <c r="J508" s="9"/>
      <c r="K508" s="464"/>
      <c r="L508" s="577"/>
      <c r="M508" s="578"/>
      <c r="N508" s="579"/>
      <c r="O508" s="579"/>
      <c r="P508" s="464"/>
      <c r="Q508" s="580"/>
      <c r="R508" s="581"/>
      <c r="S508" s="582"/>
      <c r="T508" s="464"/>
      <c r="U508" s="583"/>
      <c r="V508" s="580"/>
      <c r="W508" s="464"/>
      <c r="X508" s="464"/>
      <c r="Y508" s="464"/>
      <c r="Z508" s="576"/>
      <c r="AA508" s="464"/>
      <c r="AB508" s="464"/>
      <c r="AC508" s="464"/>
      <c r="AD508" s="464"/>
      <c r="AE508" s="464"/>
      <c r="AF508" s="464"/>
      <c r="AG508" s="464"/>
      <c r="AH508" s="464"/>
      <c r="AI508" s="464"/>
      <c r="AJ508" s="464"/>
      <c r="AK508" s="464"/>
      <c r="AL508" s="464"/>
    </row>
    <row r="509" spans="1:38" ht="15">
      <c r="A509" s="10"/>
      <c r="B509" s="9"/>
      <c r="C509" s="11"/>
      <c r="E509" s="9"/>
      <c r="F509" s="9"/>
      <c r="G509" s="9"/>
      <c r="H509" s="13"/>
      <c r="I509" s="9"/>
      <c r="J509" s="9"/>
      <c r="K509" s="464"/>
      <c r="L509" s="577"/>
      <c r="M509" s="578"/>
      <c r="N509" s="579"/>
      <c r="O509" s="579"/>
      <c r="P509" s="464"/>
      <c r="Q509" s="580"/>
      <c r="R509" s="581"/>
      <c r="S509" s="582"/>
      <c r="T509" s="464"/>
      <c r="U509" s="583"/>
      <c r="V509" s="580"/>
      <c r="W509" s="464"/>
      <c r="X509" s="464"/>
      <c r="Y509" s="464"/>
      <c r="Z509" s="576"/>
      <c r="AA509" s="464"/>
      <c r="AB509" s="464"/>
      <c r="AC509" s="464"/>
      <c r="AD509" s="464"/>
      <c r="AE509" s="464"/>
      <c r="AF509" s="464"/>
      <c r="AG509" s="464"/>
      <c r="AH509" s="464"/>
      <c r="AI509" s="464"/>
      <c r="AJ509" s="464"/>
      <c r="AK509" s="464"/>
      <c r="AL509" s="464"/>
    </row>
    <row r="510" spans="1:38" ht="15">
      <c r="A510" s="10"/>
      <c r="B510" s="9"/>
      <c r="C510" s="11"/>
      <c r="E510" s="9"/>
      <c r="F510" s="9"/>
      <c r="G510" s="9"/>
      <c r="H510" s="13"/>
      <c r="I510" s="9"/>
      <c r="J510" s="9"/>
      <c r="K510" s="464"/>
      <c r="L510" s="577"/>
      <c r="M510" s="578"/>
      <c r="N510" s="579"/>
      <c r="O510" s="579"/>
      <c r="P510" s="464"/>
      <c r="Q510" s="580"/>
      <c r="R510" s="581"/>
      <c r="S510" s="582"/>
      <c r="T510" s="464"/>
      <c r="U510" s="583"/>
      <c r="V510" s="580"/>
      <c r="W510" s="464"/>
      <c r="X510" s="464"/>
      <c r="Y510" s="464"/>
      <c r="Z510" s="576"/>
      <c r="AA510" s="464"/>
      <c r="AB510" s="464"/>
      <c r="AC510" s="464"/>
      <c r="AD510" s="464"/>
      <c r="AE510" s="464"/>
      <c r="AF510" s="464"/>
      <c r="AG510" s="464"/>
      <c r="AH510" s="464"/>
      <c r="AI510" s="464"/>
      <c r="AJ510" s="464"/>
      <c r="AK510" s="464"/>
      <c r="AL510" s="464"/>
    </row>
    <row r="511" spans="1:38" ht="15">
      <c r="A511" s="10"/>
      <c r="B511" s="9"/>
      <c r="C511" s="11"/>
      <c r="E511" s="9"/>
      <c r="F511" s="9"/>
      <c r="G511" s="9"/>
      <c r="H511" s="13"/>
      <c r="I511" s="9"/>
      <c r="J511" s="9"/>
      <c r="K511" s="464"/>
      <c r="L511" s="577"/>
      <c r="M511" s="578"/>
      <c r="N511" s="579"/>
      <c r="O511" s="579"/>
      <c r="P511" s="464"/>
      <c r="Q511" s="580"/>
      <c r="R511" s="581"/>
      <c r="S511" s="582"/>
      <c r="T511" s="464"/>
      <c r="U511" s="583"/>
      <c r="V511" s="580"/>
      <c r="W511" s="464"/>
      <c r="X511" s="464"/>
      <c r="Y511" s="464"/>
      <c r="Z511" s="576"/>
      <c r="AA511" s="464"/>
      <c r="AB511" s="464"/>
      <c r="AC511" s="464"/>
      <c r="AD511" s="464"/>
      <c r="AE511" s="464"/>
      <c r="AF511" s="464"/>
      <c r="AG511" s="464"/>
      <c r="AH511" s="464"/>
      <c r="AI511" s="464"/>
      <c r="AJ511" s="464"/>
      <c r="AK511" s="464"/>
      <c r="AL511" s="464"/>
    </row>
    <row r="512" spans="1:38" ht="15">
      <c r="A512" s="10"/>
      <c r="B512" s="9"/>
      <c r="C512" s="11"/>
      <c r="E512" s="9"/>
      <c r="F512" s="9"/>
      <c r="G512" s="9"/>
      <c r="H512" s="13"/>
      <c r="I512" s="9"/>
      <c r="J512" s="9"/>
      <c r="K512" s="464"/>
      <c r="L512" s="577"/>
      <c r="M512" s="578"/>
      <c r="N512" s="579"/>
      <c r="O512" s="579"/>
      <c r="P512" s="464"/>
      <c r="Q512" s="580"/>
      <c r="R512" s="581"/>
      <c r="S512" s="582"/>
      <c r="T512" s="464"/>
      <c r="U512" s="583"/>
      <c r="V512" s="580"/>
      <c r="W512" s="464"/>
      <c r="X512" s="464"/>
      <c r="Y512" s="464"/>
      <c r="Z512" s="576"/>
      <c r="AA512" s="464"/>
      <c r="AB512" s="464"/>
      <c r="AC512" s="464"/>
      <c r="AD512" s="464"/>
      <c r="AE512" s="464"/>
      <c r="AF512" s="464"/>
      <c r="AG512" s="464"/>
      <c r="AH512" s="464"/>
      <c r="AI512" s="464"/>
      <c r="AJ512" s="464"/>
      <c r="AK512" s="464"/>
      <c r="AL512" s="464"/>
    </row>
    <row r="513" spans="1:38" ht="15">
      <c r="A513" s="10"/>
      <c r="B513" s="9"/>
      <c r="C513" s="11"/>
      <c r="E513" s="9"/>
      <c r="F513" s="9"/>
      <c r="G513" s="9"/>
      <c r="H513" s="13"/>
      <c r="I513" s="9"/>
      <c r="J513" s="9"/>
      <c r="K513" s="464"/>
      <c r="L513" s="577"/>
      <c r="M513" s="578"/>
      <c r="N513" s="579"/>
      <c r="O513" s="579"/>
      <c r="P513" s="464"/>
      <c r="Q513" s="580"/>
      <c r="R513" s="581"/>
      <c r="S513" s="582"/>
      <c r="T513" s="464"/>
      <c r="U513" s="583"/>
      <c r="V513" s="580"/>
      <c r="W513" s="464"/>
      <c r="X513" s="464"/>
      <c r="Y513" s="464"/>
      <c r="Z513" s="576"/>
      <c r="AA513" s="464"/>
      <c r="AB513" s="464"/>
      <c r="AC513" s="464"/>
      <c r="AD513" s="464"/>
      <c r="AE513" s="464"/>
      <c r="AF513" s="464"/>
      <c r="AG513" s="464"/>
      <c r="AH513" s="464"/>
      <c r="AI513" s="464"/>
      <c r="AJ513" s="464"/>
      <c r="AK513" s="464"/>
      <c r="AL513" s="464"/>
    </row>
    <row r="514" spans="1:38" ht="15">
      <c r="A514" s="10"/>
      <c r="B514" s="9"/>
      <c r="C514" s="11"/>
      <c r="E514" s="9"/>
      <c r="F514" s="9"/>
      <c r="G514" s="9"/>
      <c r="H514" s="13"/>
      <c r="I514" s="9"/>
      <c r="J514" s="9"/>
      <c r="K514" s="464"/>
      <c r="L514" s="577"/>
      <c r="M514" s="578"/>
      <c r="N514" s="579"/>
      <c r="O514" s="579"/>
      <c r="P514" s="464"/>
      <c r="Q514" s="580"/>
      <c r="R514" s="581"/>
      <c r="S514" s="582"/>
      <c r="T514" s="464"/>
      <c r="U514" s="583"/>
      <c r="V514" s="580"/>
      <c r="W514" s="464"/>
      <c r="X514" s="464"/>
      <c r="Y514" s="464"/>
      <c r="Z514" s="576"/>
      <c r="AA514" s="464"/>
      <c r="AB514" s="464"/>
      <c r="AC514" s="464"/>
      <c r="AD514" s="464"/>
      <c r="AE514" s="464"/>
      <c r="AF514" s="464"/>
      <c r="AG514" s="464"/>
      <c r="AH514" s="464"/>
      <c r="AI514" s="464"/>
      <c r="AJ514" s="464"/>
      <c r="AK514" s="464"/>
      <c r="AL514" s="464"/>
    </row>
    <row r="515" spans="1:38" ht="15">
      <c r="A515" s="10"/>
      <c r="B515" s="9"/>
      <c r="C515" s="11"/>
      <c r="E515" s="9"/>
      <c r="F515" s="9"/>
      <c r="G515" s="9"/>
      <c r="H515" s="13"/>
      <c r="I515" s="9"/>
      <c r="J515" s="9"/>
      <c r="K515" s="464"/>
      <c r="L515" s="577"/>
      <c r="M515" s="578"/>
      <c r="N515" s="579"/>
      <c r="O515" s="579"/>
      <c r="P515" s="464"/>
      <c r="Q515" s="580"/>
      <c r="R515" s="581"/>
      <c r="S515" s="582"/>
      <c r="T515" s="464"/>
      <c r="U515" s="583"/>
      <c r="V515" s="580"/>
      <c r="W515" s="464"/>
      <c r="X515" s="464"/>
      <c r="Y515" s="464"/>
      <c r="Z515" s="576"/>
      <c r="AA515" s="464"/>
      <c r="AB515" s="464"/>
      <c r="AC515" s="464"/>
      <c r="AD515" s="464"/>
      <c r="AE515" s="464"/>
      <c r="AF515" s="464"/>
      <c r="AG515" s="464"/>
      <c r="AH515" s="464"/>
      <c r="AI515" s="464"/>
      <c r="AJ515" s="464"/>
      <c r="AK515" s="464"/>
      <c r="AL515" s="464"/>
    </row>
    <row r="516" spans="1:38" ht="15">
      <c r="A516" s="10"/>
      <c r="B516" s="9"/>
      <c r="C516" s="11"/>
      <c r="E516" s="9"/>
      <c r="F516" s="9"/>
      <c r="G516" s="9"/>
      <c r="H516" s="13"/>
      <c r="I516" s="9"/>
      <c r="J516" s="9"/>
      <c r="K516" s="464"/>
      <c r="L516" s="577"/>
      <c r="M516" s="578"/>
      <c r="N516" s="579"/>
      <c r="O516" s="579"/>
      <c r="P516" s="464"/>
      <c r="Q516" s="580"/>
      <c r="R516" s="581"/>
      <c r="S516" s="582"/>
      <c r="T516" s="464"/>
      <c r="U516" s="583"/>
      <c r="V516" s="580"/>
      <c r="W516" s="464"/>
      <c r="X516" s="464"/>
      <c r="Y516" s="464"/>
      <c r="Z516" s="576"/>
      <c r="AA516" s="464"/>
      <c r="AB516" s="464"/>
      <c r="AC516" s="464"/>
      <c r="AD516" s="464"/>
      <c r="AE516" s="464"/>
      <c r="AF516" s="464"/>
      <c r="AG516" s="464"/>
      <c r="AH516" s="464"/>
      <c r="AI516" s="464"/>
      <c r="AJ516" s="464"/>
      <c r="AK516" s="464"/>
      <c r="AL516" s="464"/>
    </row>
    <row r="517" spans="1:38" ht="15">
      <c r="A517" s="10"/>
      <c r="B517" s="9"/>
      <c r="C517" s="11"/>
      <c r="E517" s="9"/>
      <c r="F517" s="9"/>
      <c r="G517" s="9"/>
      <c r="H517" s="13"/>
      <c r="I517" s="9"/>
      <c r="J517" s="9"/>
      <c r="K517" s="464"/>
      <c r="L517" s="577"/>
      <c r="M517" s="578"/>
      <c r="N517" s="579"/>
      <c r="O517" s="579"/>
      <c r="P517" s="464"/>
      <c r="Q517" s="580"/>
      <c r="R517" s="581"/>
      <c r="S517" s="582"/>
      <c r="T517" s="464"/>
      <c r="U517" s="583"/>
      <c r="V517" s="580"/>
      <c r="W517" s="464"/>
      <c r="X517" s="464"/>
      <c r="Y517" s="464"/>
      <c r="Z517" s="576"/>
      <c r="AA517" s="464"/>
      <c r="AB517" s="464"/>
      <c r="AC517" s="464"/>
      <c r="AD517" s="464"/>
      <c r="AE517" s="464"/>
      <c r="AF517" s="464"/>
      <c r="AG517" s="464"/>
      <c r="AH517" s="464"/>
      <c r="AI517" s="464"/>
      <c r="AJ517" s="464"/>
      <c r="AK517" s="464"/>
      <c r="AL517" s="464"/>
    </row>
    <row r="518" spans="1:38" ht="15">
      <c r="A518" s="10"/>
      <c r="B518" s="9"/>
      <c r="C518" s="11"/>
      <c r="E518" s="9"/>
      <c r="F518" s="9"/>
      <c r="G518" s="9"/>
      <c r="H518" s="13"/>
      <c r="I518" s="9"/>
      <c r="J518" s="9"/>
      <c r="K518" s="464"/>
      <c r="L518" s="577"/>
      <c r="M518" s="578"/>
      <c r="N518" s="579"/>
      <c r="O518" s="579"/>
      <c r="P518" s="464"/>
      <c r="Q518" s="580"/>
      <c r="R518" s="581"/>
      <c r="S518" s="582"/>
      <c r="T518" s="464"/>
      <c r="U518" s="583"/>
      <c r="V518" s="580"/>
      <c r="W518" s="464"/>
      <c r="X518" s="464"/>
      <c r="Y518" s="464"/>
      <c r="Z518" s="576"/>
      <c r="AA518" s="464"/>
      <c r="AB518" s="464"/>
      <c r="AC518" s="464"/>
      <c r="AD518" s="464"/>
      <c r="AE518" s="464"/>
      <c r="AF518" s="464"/>
      <c r="AG518" s="464"/>
      <c r="AH518" s="464"/>
      <c r="AI518" s="464"/>
      <c r="AJ518" s="464"/>
      <c r="AK518" s="464"/>
      <c r="AL518" s="464"/>
    </row>
    <row r="519" spans="1:38" ht="15">
      <c r="A519" s="10"/>
      <c r="B519" s="9"/>
      <c r="C519" s="11"/>
      <c r="E519" s="9"/>
      <c r="F519" s="9"/>
      <c r="G519" s="9"/>
      <c r="H519" s="13"/>
      <c r="I519" s="9"/>
      <c r="J519" s="9"/>
      <c r="K519" s="464"/>
      <c r="L519" s="577"/>
      <c r="M519" s="578"/>
      <c r="N519" s="579"/>
      <c r="O519" s="579"/>
      <c r="P519" s="464"/>
      <c r="Q519" s="580"/>
      <c r="R519" s="581"/>
      <c r="S519" s="582"/>
      <c r="T519" s="464"/>
      <c r="U519" s="583"/>
      <c r="V519" s="580"/>
      <c r="W519" s="464"/>
      <c r="X519" s="464"/>
      <c r="Y519" s="464"/>
      <c r="Z519" s="576"/>
      <c r="AA519" s="464"/>
      <c r="AB519" s="464"/>
      <c r="AC519" s="464"/>
      <c r="AD519" s="464"/>
      <c r="AE519" s="464"/>
      <c r="AF519" s="464"/>
      <c r="AG519" s="464"/>
      <c r="AH519" s="464"/>
      <c r="AI519" s="464"/>
      <c r="AJ519" s="464"/>
      <c r="AK519" s="464"/>
      <c r="AL519" s="464"/>
    </row>
    <row r="520" spans="1:38" ht="15">
      <c r="A520" s="10"/>
      <c r="B520" s="9"/>
      <c r="C520" s="11"/>
      <c r="E520" s="9"/>
      <c r="F520" s="9"/>
      <c r="G520" s="9"/>
      <c r="H520" s="13"/>
      <c r="I520" s="9"/>
      <c r="J520" s="9"/>
      <c r="K520" s="464"/>
      <c r="L520" s="577"/>
      <c r="M520" s="578"/>
      <c r="N520" s="579"/>
      <c r="O520" s="579"/>
      <c r="P520" s="464"/>
      <c r="Q520" s="580"/>
      <c r="R520" s="581"/>
      <c r="S520" s="582"/>
      <c r="T520" s="464"/>
      <c r="U520" s="583"/>
      <c r="V520" s="580"/>
      <c r="W520" s="464"/>
      <c r="X520" s="464"/>
      <c r="Y520" s="464"/>
      <c r="Z520" s="576"/>
      <c r="AA520" s="464"/>
      <c r="AB520" s="464"/>
      <c r="AC520" s="464"/>
      <c r="AD520" s="464"/>
      <c r="AE520" s="464"/>
      <c r="AF520" s="464"/>
      <c r="AG520" s="464"/>
      <c r="AH520" s="464"/>
      <c r="AI520" s="464"/>
      <c r="AJ520" s="464"/>
      <c r="AK520" s="464"/>
      <c r="AL520" s="464"/>
    </row>
    <row r="521" spans="1:38" ht="15">
      <c r="A521" s="10"/>
      <c r="B521" s="9"/>
      <c r="C521" s="11"/>
      <c r="E521" s="9"/>
      <c r="F521" s="9"/>
      <c r="G521" s="9"/>
      <c r="H521" s="13"/>
      <c r="I521" s="9"/>
      <c r="J521" s="9"/>
      <c r="K521" s="464"/>
      <c r="L521" s="577"/>
      <c r="M521" s="578"/>
      <c r="N521" s="579"/>
      <c r="O521" s="579"/>
      <c r="P521" s="464"/>
      <c r="Q521" s="580"/>
      <c r="R521" s="581"/>
      <c r="S521" s="582"/>
      <c r="T521" s="464"/>
      <c r="U521" s="583"/>
      <c r="V521" s="580"/>
      <c r="W521" s="464"/>
      <c r="X521" s="464"/>
      <c r="Y521" s="464"/>
      <c r="Z521" s="576"/>
      <c r="AA521" s="464"/>
      <c r="AB521" s="464"/>
      <c r="AC521" s="464"/>
      <c r="AD521" s="464"/>
      <c r="AE521" s="464"/>
      <c r="AF521" s="464"/>
      <c r="AG521" s="464"/>
      <c r="AH521" s="464"/>
      <c r="AI521" s="464"/>
      <c r="AJ521" s="464"/>
      <c r="AK521" s="464"/>
      <c r="AL521" s="464"/>
    </row>
    <row r="522" spans="1:38" ht="15">
      <c r="A522" s="10"/>
      <c r="B522" s="9"/>
      <c r="C522" s="11"/>
      <c r="E522" s="9"/>
      <c r="F522" s="9"/>
      <c r="G522" s="9"/>
      <c r="H522" s="13"/>
      <c r="I522" s="9"/>
      <c r="J522" s="9"/>
      <c r="K522" s="464"/>
      <c r="L522" s="577"/>
      <c r="M522" s="578"/>
      <c r="N522" s="579"/>
      <c r="O522" s="579"/>
      <c r="P522" s="464"/>
      <c r="Q522" s="580"/>
      <c r="R522" s="581"/>
      <c r="S522" s="582"/>
      <c r="T522" s="464"/>
      <c r="U522" s="583"/>
      <c r="V522" s="580"/>
      <c r="W522" s="464"/>
      <c r="X522" s="464"/>
      <c r="Y522" s="464"/>
      <c r="Z522" s="576"/>
      <c r="AA522" s="464"/>
      <c r="AB522" s="464"/>
      <c r="AC522" s="464"/>
      <c r="AD522" s="464"/>
      <c r="AE522" s="464"/>
      <c r="AF522" s="464"/>
      <c r="AG522" s="464"/>
      <c r="AH522" s="464"/>
      <c r="AI522" s="464"/>
      <c r="AJ522" s="464"/>
      <c r="AK522" s="464"/>
      <c r="AL522" s="464"/>
    </row>
    <row r="523" spans="1:38" ht="15">
      <c r="A523" s="10"/>
      <c r="B523" s="9"/>
      <c r="C523" s="11"/>
      <c r="E523" s="9"/>
      <c r="F523" s="9"/>
      <c r="G523" s="9"/>
      <c r="H523" s="13"/>
      <c r="I523" s="9"/>
      <c r="J523" s="9"/>
      <c r="K523" s="464"/>
      <c r="L523" s="577"/>
      <c r="M523" s="578"/>
      <c r="N523" s="579"/>
      <c r="O523" s="579"/>
      <c r="P523" s="464"/>
      <c r="Q523" s="580"/>
      <c r="R523" s="581"/>
      <c r="S523" s="582"/>
      <c r="T523" s="464"/>
      <c r="U523" s="583"/>
      <c r="V523" s="580"/>
      <c r="W523" s="464"/>
      <c r="X523" s="464"/>
      <c r="Y523" s="464"/>
      <c r="Z523" s="576"/>
      <c r="AA523" s="464"/>
      <c r="AB523" s="464"/>
      <c r="AC523" s="464"/>
      <c r="AD523" s="464"/>
      <c r="AE523" s="464"/>
      <c r="AF523" s="464"/>
      <c r="AG523" s="464"/>
      <c r="AH523" s="464"/>
      <c r="AI523" s="464"/>
      <c r="AJ523" s="464"/>
      <c r="AK523" s="464"/>
      <c r="AL523" s="464"/>
    </row>
    <row r="524" spans="1:38" ht="15">
      <c r="A524" s="10"/>
      <c r="B524" s="9"/>
      <c r="C524" s="11"/>
      <c r="E524" s="9"/>
      <c r="F524" s="9"/>
      <c r="G524" s="9"/>
      <c r="H524" s="13"/>
      <c r="I524" s="9"/>
      <c r="J524" s="9"/>
      <c r="K524" s="464"/>
      <c r="L524" s="577"/>
      <c r="M524" s="578"/>
      <c r="N524" s="579"/>
      <c r="O524" s="579"/>
      <c r="P524" s="464"/>
      <c r="Q524" s="580"/>
      <c r="R524" s="581"/>
      <c r="S524" s="582"/>
      <c r="T524" s="464"/>
      <c r="U524" s="583"/>
      <c r="V524" s="580"/>
      <c r="W524" s="464"/>
      <c r="X524" s="464"/>
      <c r="Y524" s="464"/>
      <c r="Z524" s="576"/>
      <c r="AA524" s="464"/>
      <c r="AB524" s="464"/>
      <c r="AC524" s="464"/>
      <c r="AD524" s="464"/>
      <c r="AE524" s="464"/>
      <c r="AF524" s="464"/>
      <c r="AG524" s="464"/>
      <c r="AH524" s="464"/>
      <c r="AI524" s="464"/>
      <c r="AJ524" s="464"/>
      <c r="AK524" s="464"/>
      <c r="AL524" s="464"/>
    </row>
    <row r="525" spans="1:38" ht="15">
      <c r="A525" s="10"/>
      <c r="B525" s="9"/>
      <c r="C525" s="11"/>
      <c r="E525" s="9"/>
      <c r="F525" s="9"/>
      <c r="G525" s="9"/>
      <c r="H525" s="13"/>
      <c r="I525" s="9"/>
      <c r="J525" s="9"/>
      <c r="K525" s="464"/>
      <c r="L525" s="577"/>
      <c r="M525" s="578"/>
      <c r="N525" s="579"/>
      <c r="O525" s="579"/>
      <c r="P525" s="464"/>
      <c r="Q525" s="580"/>
      <c r="R525" s="581"/>
      <c r="S525" s="582"/>
      <c r="T525" s="464"/>
      <c r="U525" s="583"/>
      <c r="V525" s="580"/>
      <c r="W525" s="464"/>
      <c r="X525" s="464"/>
      <c r="Y525" s="464"/>
      <c r="Z525" s="576"/>
      <c r="AA525" s="464"/>
      <c r="AB525" s="464"/>
      <c r="AC525" s="464"/>
      <c r="AD525" s="464"/>
      <c r="AE525" s="464"/>
      <c r="AF525" s="464"/>
      <c r="AG525" s="464"/>
      <c r="AH525" s="464"/>
      <c r="AI525" s="464"/>
      <c r="AJ525" s="464"/>
      <c r="AK525" s="464"/>
      <c r="AL525" s="464"/>
    </row>
    <row r="526" spans="1:38" ht="15">
      <c r="A526" s="10"/>
      <c r="B526" s="9"/>
      <c r="C526" s="11"/>
      <c r="E526" s="9"/>
      <c r="F526" s="9"/>
      <c r="G526" s="9"/>
      <c r="H526" s="13"/>
      <c r="I526" s="9"/>
      <c r="J526" s="9"/>
      <c r="K526" s="464"/>
      <c r="L526" s="577"/>
      <c r="M526" s="578"/>
      <c r="N526" s="579"/>
      <c r="O526" s="579"/>
      <c r="P526" s="464"/>
      <c r="Q526" s="580"/>
      <c r="R526" s="581"/>
      <c r="S526" s="582"/>
      <c r="T526" s="464"/>
      <c r="U526" s="583"/>
      <c r="V526" s="580"/>
      <c r="W526" s="464"/>
      <c r="X526" s="464"/>
      <c r="Y526" s="464"/>
      <c r="Z526" s="576"/>
      <c r="AA526" s="464"/>
      <c r="AB526" s="464"/>
      <c r="AC526" s="464"/>
      <c r="AD526" s="464"/>
      <c r="AE526" s="464"/>
      <c r="AF526" s="464"/>
      <c r="AG526" s="464"/>
      <c r="AH526" s="464"/>
      <c r="AI526" s="464"/>
      <c r="AJ526" s="464"/>
      <c r="AK526" s="464"/>
      <c r="AL526" s="464"/>
    </row>
    <row r="527" spans="1:38" ht="15">
      <c r="A527" s="10"/>
      <c r="B527" s="9"/>
      <c r="C527" s="11"/>
      <c r="E527" s="9"/>
      <c r="F527" s="9"/>
      <c r="G527" s="9"/>
      <c r="H527" s="13"/>
      <c r="I527" s="9"/>
      <c r="J527" s="9"/>
      <c r="K527" s="464"/>
      <c r="L527" s="577"/>
      <c r="M527" s="578"/>
      <c r="N527" s="579"/>
      <c r="O527" s="579"/>
      <c r="P527" s="464"/>
      <c r="Q527" s="580"/>
      <c r="R527" s="581"/>
      <c r="S527" s="582"/>
      <c r="T527" s="464"/>
      <c r="U527" s="583"/>
      <c r="V527" s="580"/>
      <c r="W527" s="464"/>
      <c r="X527" s="464"/>
      <c r="Y527" s="464"/>
      <c r="Z527" s="576"/>
      <c r="AA527" s="464"/>
      <c r="AB527" s="464"/>
      <c r="AC527" s="464"/>
      <c r="AD527" s="464"/>
      <c r="AE527" s="464"/>
      <c r="AF527" s="464"/>
      <c r="AG527" s="464"/>
      <c r="AH527" s="464"/>
      <c r="AI527" s="464"/>
      <c r="AJ527" s="464"/>
      <c r="AK527" s="464"/>
      <c r="AL527" s="464"/>
    </row>
    <row r="528" spans="1:38" ht="15">
      <c r="A528" s="10"/>
      <c r="B528" s="9"/>
      <c r="C528" s="11"/>
      <c r="E528" s="9"/>
      <c r="F528" s="9"/>
      <c r="G528" s="9"/>
      <c r="H528" s="13"/>
      <c r="I528" s="9"/>
      <c r="J528" s="9"/>
      <c r="K528" s="464"/>
      <c r="L528" s="577"/>
      <c r="M528" s="578"/>
      <c r="N528" s="579"/>
      <c r="O528" s="579"/>
      <c r="P528" s="464"/>
      <c r="Q528" s="580"/>
      <c r="R528" s="581"/>
      <c r="S528" s="582"/>
      <c r="T528" s="464"/>
      <c r="U528" s="583"/>
      <c r="V528" s="580"/>
      <c r="W528" s="464"/>
      <c r="X528" s="464"/>
      <c r="Y528" s="464"/>
      <c r="Z528" s="576"/>
      <c r="AA528" s="464"/>
      <c r="AB528" s="464"/>
      <c r="AC528" s="464"/>
      <c r="AD528" s="464"/>
      <c r="AE528" s="464"/>
      <c r="AF528" s="464"/>
      <c r="AG528" s="464"/>
      <c r="AH528" s="464"/>
      <c r="AI528" s="464"/>
      <c r="AJ528" s="464"/>
      <c r="AK528" s="464"/>
      <c r="AL528" s="464"/>
    </row>
    <row r="529" spans="1:38" ht="15">
      <c r="A529" s="10"/>
      <c r="B529" s="9"/>
      <c r="C529" s="11"/>
      <c r="E529" s="9"/>
      <c r="F529" s="9"/>
      <c r="G529" s="9"/>
      <c r="H529" s="13"/>
      <c r="I529" s="9"/>
      <c r="J529" s="9"/>
      <c r="K529" s="464"/>
      <c r="L529" s="577"/>
      <c r="M529" s="578"/>
      <c r="N529" s="579"/>
      <c r="O529" s="579"/>
      <c r="P529" s="464"/>
      <c r="Q529" s="580"/>
      <c r="R529" s="581"/>
      <c r="S529" s="582"/>
      <c r="T529" s="464"/>
      <c r="U529" s="583"/>
      <c r="V529" s="580"/>
      <c r="W529" s="464"/>
      <c r="X529" s="464"/>
      <c r="Y529" s="464"/>
      <c r="Z529" s="576"/>
      <c r="AA529" s="464"/>
      <c r="AB529" s="464"/>
      <c r="AC529" s="464"/>
      <c r="AD529" s="464"/>
      <c r="AE529" s="464"/>
      <c r="AF529" s="464"/>
      <c r="AG529" s="464"/>
      <c r="AH529" s="464"/>
      <c r="AI529" s="464"/>
      <c r="AJ529" s="464"/>
      <c r="AK529" s="464"/>
      <c r="AL529" s="464"/>
    </row>
    <row r="530" spans="1:38" ht="15">
      <c r="A530" s="10"/>
      <c r="B530" s="9"/>
      <c r="C530" s="11"/>
      <c r="E530" s="9"/>
      <c r="F530" s="9"/>
      <c r="G530" s="9"/>
      <c r="H530" s="13"/>
      <c r="I530" s="9"/>
      <c r="J530" s="9"/>
      <c r="K530" s="464"/>
      <c r="L530" s="577"/>
      <c r="M530" s="578"/>
      <c r="N530" s="579"/>
      <c r="O530" s="579"/>
      <c r="P530" s="464"/>
      <c r="Q530" s="580"/>
      <c r="R530" s="581"/>
      <c r="S530" s="582"/>
      <c r="T530" s="464"/>
      <c r="U530" s="583"/>
      <c r="V530" s="580"/>
      <c r="W530" s="464"/>
      <c r="X530" s="464"/>
      <c r="Y530" s="464"/>
      <c r="Z530" s="576"/>
      <c r="AA530" s="464"/>
      <c r="AB530" s="464"/>
      <c r="AC530" s="464"/>
      <c r="AD530" s="464"/>
      <c r="AE530" s="464"/>
      <c r="AF530" s="464"/>
      <c r="AG530" s="464"/>
      <c r="AH530" s="464"/>
      <c r="AI530" s="464"/>
      <c r="AJ530" s="464"/>
      <c r="AK530" s="464"/>
      <c r="AL530" s="464"/>
    </row>
    <row r="531" spans="1:38" ht="15">
      <c r="A531" s="10"/>
      <c r="B531" s="9"/>
      <c r="C531" s="11"/>
      <c r="E531" s="9"/>
      <c r="F531" s="9"/>
      <c r="G531" s="9"/>
      <c r="H531" s="13"/>
      <c r="I531" s="9"/>
      <c r="J531" s="9"/>
      <c r="K531" s="464"/>
      <c r="L531" s="577"/>
      <c r="M531" s="578"/>
      <c r="N531" s="579"/>
      <c r="O531" s="579"/>
      <c r="P531" s="464"/>
      <c r="Q531" s="580"/>
      <c r="R531" s="581"/>
      <c r="S531" s="582"/>
      <c r="T531" s="464"/>
      <c r="U531" s="583"/>
      <c r="V531" s="580"/>
      <c r="W531" s="464"/>
      <c r="X531" s="464"/>
      <c r="Y531" s="464"/>
      <c r="Z531" s="576"/>
      <c r="AA531" s="464"/>
      <c r="AB531" s="464"/>
      <c r="AC531" s="464"/>
      <c r="AD531" s="464"/>
      <c r="AE531" s="464"/>
      <c r="AF531" s="464"/>
      <c r="AG531" s="464"/>
      <c r="AH531" s="464"/>
      <c r="AI531" s="464"/>
      <c r="AJ531" s="464"/>
      <c r="AK531" s="464"/>
      <c r="AL531" s="464"/>
    </row>
    <row r="532" spans="1:38" ht="15">
      <c r="A532" s="10"/>
      <c r="B532" s="9"/>
      <c r="C532" s="11"/>
      <c r="E532" s="9"/>
      <c r="F532" s="9"/>
      <c r="G532" s="9"/>
      <c r="H532" s="13"/>
      <c r="I532" s="9"/>
      <c r="J532" s="9"/>
      <c r="K532" s="464"/>
      <c r="L532" s="577"/>
      <c r="M532" s="578"/>
      <c r="N532" s="579"/>
      <c r="O532" s="579"/>
      <c r="P532" s="464"/>
      <c r="Q532" s="580"/>
      <c r="R532" s="581"/>
      <c r="S532" s="582"/>
      <c r="T532" s="464"/>
      <c r="U532" s="583"/>
      <c r="V532" s="580"/>
      <c r="W532" s="464"/>
      <c r="X532" s="464"/>
      <c r="Y532" s="464"/>
      <c r="Z532" s="576"/>
      <c r="AA532" s="464"/>
      <c r="AB532" s="464"/>
      <c r="AC532" s="464"/>
      <c r="AD532" s="464"/>
      <c r="AE532" s="464"/>
      <c r="AF532" s="464"/>
      <c r="AG532" s="464"/>
      <c r="AH532" s="464"/>
      <c r="AI532" s="464"/>
      <c r="AJ532" s="464"/>
      <c r="AK532" s="464"/>
      <c r="AL532" s="464"/>
    </row>
    <row r="533" spans="1:38" ht="15">
      <c r="A533" s="10"/>
      <c r="B533" s="9"/>
      <c r="C533" s="11"/>
      <c r="E533" s="9"/>
      <c r="F533" s="9"/>
      <c r="G533" s="9"/>
      <c r="H533" s="13"/>
      <c r="I533" s="9"/>
      <c r="J533" s="9"/>
      <c r="K533" s="464"/>
      <c r="L533" s="577"/>
      <c r="M533" s="578"/>
      <c r="N533" s="579"/>
      <c r="O533" s="579"/>
      <c r="P533" s="464"/>
      <c r="Q533" s="580"/>
      <c r="R533" s="581"/>
      <c r="S533" s="582"/>
      <c r="T533" s="464"/>
      <c r="U533" s="583"/>
      <c r="V533" s="580"/>
      <c r="W533" s="464"/>
      <c r="X533" s="464"/>
      <c r="Y533" s="464"/>
      <c r="Z533" s="576"/>
      <c r="AA533" s="464"/>
      <c r="AB533" s="464"/>
      <c r="AC533" s="464"/>
      <c r="AD533" s="464"/>
      <c r="AE533" s="464"/>
      <c r="AF533" s="464"/>
      <c r="AG533" s="464"/>
      <c r="AH533" s="464"/>
      <c r="AI533" s="464"/>
      <c r="AJ533" s="464"/>
      <c r="AK533" s="464"/>
      <c r="AL533" s="464"/>
    </row>
    <row r="534" spans="1:38" ht="15">
      <c r="A534" s="10"/>
      <c r="B534" s="9"/>
      <c r="C534" s="11"/>
      <c r="E534" s="9"/>
      <c r="F534" s="9"/>
      <c r="G534" s="9"/>
      <c r="H534" s="13"/>
      <c r="I534" s="9"/>
      <c r="J534" s="9"/>
      <c r="K534" s="464"/>
      <c r="L534" s="577"/>
      <c r="M534" s="578"/>
      <c r="N534" s="579"/>
      <c r="O534" s="579"/>
      <c r="P534" s="464"/>
      <c r="Q534" s="580"/>
      <c r="R534" s="581"/>
      <c r="S534" s="582"/>
      <c r="T534" s="464"/>
      <c r="U534" s="583"/>
      <c r="V534" s="580"/>
      <c r="W534" s="464"/>
      <c r="X534" s="464"/>
      <c r="Y534" s="464"/>
      <c r="Z534" s="576"/>
      <c r="AA534" s="464"/>
      <c r="AB534" s="464"/>
      <c r="AC534" s="464"/>
      <c r="AD534" s="464"/>
      <c r="AE534" s="464"/>
      <c r="AF534" s="464"/>
      <c r="AG534" s="464"/>
      <c r="AH534" s="464"/>
      <c r="AI534" s="464"/>
      <c r="AJ534" s="464"/>
      <c r="AK534" s="464"/>
      <c r="AL534" s="464"/>
    </row>
    <row r="535" spans="1:38" ht="15">
      <c r="A535" s="10"/>
      <c r="B535" s="9"/>
      <c r="C535" s="11"/>
      <c r="E535" s="9"/>
      <c r="F535" s="9"/>
      <c r="G535" s="9"/>
      <c r="H535" s="13"/>
      <c r="I535" s="9"/>
      <c r="J535" s="9"/>
      <c r="K535" s="464"/>
      <c r="L535" s="577"/>
      <c r="M535" s="578"/>
      <c r="N535" s="579"/>
      <c r="O535" s="579"/>
      <c r="P535" s="464"/>
      <c r="Q535" s="580"/>
      <c r="R535" s="581"/>
      <c r="S535" s="582"/>
      <c r="T535" s="464"/>
      <c r="U535" s="583"/>
      <c r="V535" s="580"/>
      <c r="W535" s="464"/>
      <c r="X535" s="464"/>
      <c r="Y535" s="464"/>
      <c r="Z535" s="576"/>
      <c r="AA535" s="464"/>
      <c r="AB535" s="464"/>
      <c r="AC535" s="464"/>
      <c r="AD535" s="464"/>
      <c r="AE535" s="464"/>
      <c r="AF535" s="464"/>
      <c r="AG535" s="464"/>
      <c r="AH535" s="464"/>
      <c r="AI535" s="464"/>
      <c r="AJ535" s="464"/>
      <c r="AK535" s="464"/>
      <c r="AL535" s="464"/>
    </row>
    <row r="536" spans="1:38" ht="15">
      <c r="A536" s="10"/>
      <c r="B536" s="9"/>
      <c r="C536" s="11"/>
      <c r="E536" s="9"/>
      <c r="F536" s="9"/>
      <c r="G536" s="9"/>
      <c r="H536" s="13"/>
      <c r="I536" s="9"/>
      <c r="J536" s="9"/>
      <c r="K536" s="464"/>
      <c r="L536" s="577"/>
      <c r="M536" s="578"/>
      <c r="N536" s="579"/>
      <c r="O536" s="579"/>
      <c r="P536" s="464"/>
      <c r="Q536" s="580"/>
      <c r="R536" s="581"/>
      <c r="S536" s="582"/>
      <c r="T536" s="464"/>
      <c r="U536" s="583"/>
      <c r="V536" s="580"/>
      <c r="W536" s="464"/>
      <c r="X536" s="464"/>
      <c r="Y536" s="464"/>
      <c r="Z536" s="576"/>
      <c r="AA536" s="464"/>
      <c r="AB536" s="464"/>
      <c r="AC536" s="464"/>
      <c r="AD536" s="464"/>
      <c r="AE536" s="464"/>
      <c r="AF536" s="464"/>
      <c r="AG536" s="464"/>
      <c r="AH536" s="464"/>
      <c r="AI536" s="464"/>
      <c r="AJ536" s="464"/>
      <c r="AK536" s="464"/>
      <c r="AL536" s="464"/>
    </row>
    <row r="537" spans="1:38" ht="15">
      <c r="A537" s="10"/>
      <c r="B537" s="9"/>
      <c r="C537" s="11"/>
      <c r="E537" s="9"/>
      <c r="F537" s="9"/>
      <c r="G537" s="9"/>
      <c r="H537" s="13"/>
      <c r="I537" s="9"/>
      <c r="J537" s="9"/>
      <c r="K537" s="464"/>
      <c r="L537" s="577"/>
      <c r="M537" s="578"/>
      <c r="N537" s="579"/>
      <c r="O537" s="579"/>
      <c r="P537" s="464"/>
      <c r="Q537" s="580"/>
      <c r="R537" s="581"/>
      <c r="S537" s="582"/>
      <c r="T537" s="464"/>
      <c r="U537" s="583"/>
      <c r="V537" s="580"/>
      <c r="W537" s="464"/>
      <c r="X537" s="464"/>
      <c r="Y537" s="464"/>
      <c r="Z537" s="576"/>
      <c r="AA537" s="464"/>
      <c r="AB537" s="464"/>
      <c r="AC537" s="464"/>
      <c r="AD537" s="464"/>
      <c r="AE537" s="464"/>
      <c r="AF537" s="464"/>
      <c r="AG537" s="464"/>
      <c r="AH537" s="464"/>
      <c r="AI537" s="464"/>
      <c r="AJ537" s="464"/>
      <c r="AK537" s="464"/>
      <c r="AL537" s="464"/>
    </row>
    <row r="538" spans="1:38" ht="15">
      <c r="A538" s="10"/>
      <c r="B538" s="9"/>
      <c r="C538" s="11"/>
      <c r="E538" s="9"/>
      <c r="F538" s="9"/>
      <c r="G538" s="9"/>
      <c r="H538" s="13"/>
      <c r="I538" s="9"/>
      <c r="J538" s="9"/>
      <c r="K538" s="464"/>
      <c r="L538" s="577"/>
      <c r="M538" s="578"/>
      <c r="N538" s="579"/>
      <c r="O538" s="579"/>
      <c r="P538" s="464"/>
      <c r="Q538" s="580"/>
      <c r="R538" s="581"/>
      <c r="S538" s="582"/>
      <c r="T538" s="464"/>
      <c r="U538" s="583"/>
      <c r="V538" s="580"/>
      <c r="W538" s="464"/>
      <c r="X538" s="464"/>
      <c r="Y538" s="464"/>
      <c r="Z538" s="576"/>
      <c r="AA538" s="464"/>
      <c r="AB538" s="464"/>
      <c r="AC538" s="464"/>
      <c r="AD538" s="464"/>
      <c r="AE538" s="464"/>
      <c r="AF538" s="464"/>
      <c r="AG538" s="464"/>
      <c r="AH538" s="464"/>
      <c r="AI538" s="464"/>
      <c r="AJ538" s="464"/>
      <c r="AK538" s="464"/>
      <c r="AL538" s="464"/>
    </row>
    <row r="539" spans="1:38" ht="15">
      <c r="A539" s="10"/>
      <c r="B539" s="9"/>
      <c r="C539" s="11"/>
      <c r="E539" s="9"/>
      <c r="F539" s="9"/>
      <c r="G539" s="9"/>
      <c r="H539" s="13"/>
      <c r="I539" s="9"/>
      <c r="J539" s="9"/>
      <c r="K539" s="464"/>
      <c r="L539" s="577"/>
      <c r="M539" s="578"/>
      <c r="N539" s="579"/>
      <c r="O539" s="579"/>
      <c r="P539" s="464"/>
      <c r="Q539" s="580"/>
      <c r="R539" s="581"/>
      <c r="S539" s="582"/>
      <c r="T539" s="464"/>
      <c r="U539" s="583"/>
      <c r="V539" s="580"/>
      <c r="W539" s="464"/>
      <c r="X539" s="464"/>
      <c r="Y539" s="464"/>
      <c r="Z539" s="576"/>
      <c r="AA539" s="464"/>
      <c r="AB539" s="464"/>
      <c r="AC539" s="464"/>
      <c r="AD539" s="464"/>
      <c r="AE539" s="464"/>
      <c r="AF539" s="464"/>
      <c r="AG539" s="464"/>
      <c r="AH539" s="464"/>
      <c r="AI539" s="464"/>
      <c r="AJ539" s="464"/>
      <c r="AK539" s="464"/>
      <c r="AL539" s="464"/>
    </row>
    <row r="540" spans="1:38" ht="15">
      <c r="A540" s="10"/>
      <c r="B540" s="9"/>
      <c r="C540" s="11"/>
      <c r="E540" s="9"/>
      <c r="F540" s="9"/>
      <c r="G540" s="9"/>
      <c r="H540" s="13"/>
      <c r="I540" s="9"/>
      <c r="J540" s="9"/>
      <c r="K540" s="464"/>
      <c r="L540" s="577"/>
      <c r="M540" s="578"/>
      <c r="N540" s="579"/>
      <c r="O540" s="579"/>
      <c r="P540" s="464"/>
      <c r="Q540" s="580"/>
      <c r="R540" s="581"/>
      <c r="S540" s="582"/>
      <c r="T540" s="464"/>
      <c r="U540" s="583"/>
      <c r="V540" s="580"/>
      <c r="W540" s="464"/>
      <c r="X540" s="464"/>
      <c r="Y540" s="464"/>
      <c r="Z540" s="576"/>
      <c r="AA540" s="464"/>
      <c r="AB540" s="464"/>
      <c r="AC540" s="464"/>
      <c r="AD540" s="464"/>
      <c r="AE540" s="464"/>
      <c r="AF540" s="464"/>
      <c r="AG540" s="464"/>
      <c r="AH540" s="464"/>
      <c r="AI540" s="464"/>
      <c r="AJ540" s="464"/>
      <c r="AK540" s="464"/>
      <c r="AL540" s="464"/>
    </row>
    <row r="541" spans="1:38" ht="15">
      <c r="A541" s="10"/>
      <c r="B541" s="9"/>
      <c r="C541" s="11"/>
      <c r="E541" s="9"/>
      <c r="F541" s="9"/>
      <c r="G541" s="9"/>
      <c r="H541" s="13"/>
      <c r="I541" s="9"/>
      <c r="J541" s="9"/>
      <c r="K541" s="464"/>
      <c r="L541" s="577"/>
      <c r="M541" s="578"/>
      <c r="N541" s="579"/>
      <c r="O541" s="579"/>
      <c r="P541" s="464"/>
      <c r="Q541" s="580"/>
      <c r="R541" s="581"/>
      <c r="S541" s="582"/>
      <c r="T541" s="464"/>
      <c r="U541" s="583"/>
      <c r="V541" s="580"/>
      <c r="W541" s="464"/>
      <c r="X541" s="464"/>
      <c r="Y541" s="464"/>
      <c r="Z541" s="576"/>
      <c r="AA541" s="464"/>
      <c r="AB541" s="464"/>
      <c r="AC541" s="464"/>
      <c r="AD541" s="464"/>
      <c r="AE541" s="464"/>
      <c r="AF541" s="464"/>
      <c r="AG541" s="464"/>
      <c r="AH541" s="464"/>
      <c r="AI541" s="464"/>
      <c r="AJ541" s="464"/>
      <c r="AK541" s="464"/>
      <c r="AL541" s="464"/>
    </row>
    <row r="542" spans="1:38" ht="15">
      <c r="A542" s="10"/>
      <c r="B542" s="9"/>
      <c r="C542" s="11"/>
      <c r="E542" s="9"/>
      <c r="F542" s="9"/>
      <c r="G542" s="9"/>
      <c r="H542" s="13"/>
      <c r="I542" s="9"/>
      <c r="J542" s="9"/>
      <c r="K542" s="464"/>
      <c r="L542" s="577"/>
      <c r="M542" s="578"/>
      <c r="N542" s="579"/>
      <c r="O542" s="579"/>
      <c r="P542" s="464"/>
      <c r="Q542" s="580"/>
      <c r="R542" s="581"/>
      <c r="S542" s="582"/>
      <c r="T542" s="464"/>
      <c r="U542" s="583"/>
      <c r="V542" s="580"/>
      <c r="W542" s="464"/>
      <c r="X542" s="464"/>
      <c r="Y542" s="464"/>
      <c r="Z542" s="576"/>
      <c r="AA542" s="464"/>
      <c r="AB542" s="464"/>
      <c r="AC542" s="464"/>
      <c r="AD542" s="464"/>
      <c r="AE542" s="464"/>
      <c r="AF542" s="464"/>
      <c r="AG542" s="464"/>
      <c r="AH542" s="464"/>
      <c r="AI542" s="464"/>
      <c r="AJ542" s="464"/>
      <c r="AK542" s="464"/>
      <c r="AL542" s="464"/>
    </row>
    <row r="543" spans="1:38" ht="15">
      <c r="A543" s="10"/>
      <c r="B543" s="9"/>
      <c r="C543" s="11"/>
      <c r="E543" s="9"/>
      <c r="F543" s="9"/>
      <c r="G543" s="9"/>
      <c r="H543" s="13"/>
      <c r="I543" s="9"/>
      <c r="J543" s="9"/>
      <c r="K543" s="464"/>
      <c r="L543" s="577"/>
      <c r="M543" s="578"/>
      <c r="N543" s="579"/>
      <c r="O543" s="579"/>
      <c r="P543" s="464"/>
      <c r="Q543" s="580"/>
      <c r="R543" s="581"/>
      <c r="S543" s="582"/>
      <c r="T543" s="464"/>
      <c r="U543" s="583"/>
      <c r="V543" s="580"/>
      <c r="W543" s="464"/>
      <c r="X543" s="464"/>
      <c r="Y543" s="464"/>
      <c r="Z543" s="576"/>
      <c r="AA543" s="464"/>
      <c r="AB543" s="464"/>
      <c r="AC543" s="464"/>
      <c r="AD543" s="464"/>
      <c r="AE543" s="464"/>
      <c r="AF543" s="464"/>
      <c r="AG543" s="464"/>
      <c r="AH543" s="464"/>
      <c r="AI543" s="464"/>
      <c r="AJ543" s="464"/>
      <c r="AK543" s="464"/>
      <c r="AL543" s="464"/>
    </row>
    <row r="544" spans="1:38" ht="15">
      <c r="A544" s="10"/>
      <c r="B544" s="9"/>
      <c r="C544" s="11"/>
      <c r="E544" s="9"/>
      <c r="F544" s="9"/>
      <c r="G544" s="9"/>
      <c r="H544" s="13"/>
      <c r="I544" s="9"/>
      <c r="J544" s="9"/>
      <c r="K544" s="464"/>
      <c r="L544" s="577"/>
      <c r="M544" s="578"/>
      <c r="N544" s="579"/>
      <c r="O544" s="579"/>
      <c r="P544" s="464"/>
      <c r="Q544" s="580"/>
      <c r="R544" s="581"/>
      <c r="S544" s="582"/>
      <c r="T544" s="464"/>
      <c r="U544" s="583"/>
      <c r="V544" s="580"/>
      <c r="W544" s="464"/>
      <c r="X544" s="464"/>
      <c r="Y544" s="464"/>
      <c r="Z544" s="576"/>
      <c r="AA544" s="464"/>
      <c r="AB544" s="464"/>
      <c r="AC544" s="464"/>
      <c r="AD544" s="464"/>
      <c r="AE544" s="464"/>
      <c r="AF544" s="464"/>
      <c r="AG544" s="464"/>
      <c r="AH544" s="464"/>
      <c r="AI544" s="464"/>
      <c r="AJ544" s="464"/>
      <c r="AK544" s="464"/>
      <c r="AL544" s="464"/>
    </row>
    <row r="545" spans="1:38" ht="15">
      <c r="A545" s="10"/>
      <c r="B545" s="9"/>
      <c r="C545" s="11"/>
      <c r="E545" s="9"/>
      <c r="F545" s="9"/>
      <c r="G545" s="9"/>
      <c r="H545" s="13"/>
      <c r="I545" s="9"/>
      <c r="J545" s="9"/>
      <c r="K545" s="464"/>
      <c r="L545" s="577"/>
      <c r="M545" s="578"/>
      <c r="N545" s="579"/>
      <c r="O545" s="579"/>
      <c r="P545" s="464"/>
      <c r="Q545" s="580"/>
      <c r="R545" s="581"/>
      <c r="S545" s="582"/>
      <c r="T545" s="464"/>
      <c r="U545" s="583"/>
      <c r="V545" s="580"/>
      <c r="W545" s="464"/>
      <c r="X545" s="464"/>
      <c r="Y545" s="464"/>
      <c r="Z545" s="576"/>
      <c r="AA545" s="464"/>
      <c r="AB545" s="464"/>
      <c r="AC545" s="464"/>
      <c r="AD545" s="464"/>
      <c r="AE545" s="464"/>
      <c r="AF545" s="464"/>
      <c r="AG545" s="464"/>
      <c r="AH545" s="464"/>
      <c r="AI545" s="464"/>
      <c r="AJ545" s="464"/>
      <c r="AK545" s="464"/>
      <c r="AL545" s="464"/>
    </row>
    <row r="546" spans="1:38" ht="15">
      <c r="A546" s="10"/>
      <c r="B546" s="9"/>
      <c r="C546" s="11"/>
      <c r="E546" s="9"/>
      <c r="F546" s="9"/>
      <c r="G546" s="9"/>
      <c r="H546" s="13"/>
      <c r="I546" s="9"/>
      <c r="J546" s="9"/>
      <c r="K546" s="464"/>
      <c r="L546" s="577"/>
      <c r="M546" s="578"/>
      <c r="N546" s="579"/>
      <c r="O546" s="579"/>
      <c r="P546" s="464"/>
      <c r="Q546" s="580"/>
      <c r="R546" s="581"/>
      <c r="S546" s="582"/>
      <c r="T546" s="464"/>
      <c r="U546" s="583"/>
      <c r="V546" s="580"/>
      <c r="W546" s="464"/>
      <c r="X546" s="464"/>
      <c r="Y546" s="464"/>
      <c r="Z546" s="576"/>
      <c r="AA546" s="464"/>
      <c r="AB546" s="464"/>
      <c r="AC546" s="464"/>
      <c r="AD546" s="464"/>
      <c r="AE546" s="464"/>
      <c r="AF546" s="464"/>
      <c r="AG546" s="464"/>
      <c r="AH546" s="464"/>
      <c r="AI546" s="464"/>
      <c r="AJ546" s="464"/>
      <c r="AK546" s="464"/>
      <c r="AL546" s="464"/>
    </row>
    <row r="547" spans="1:38" ht="15">
      <c r="A547" s="10"/>
      <c r="B547" s="9"/>
      <c r="C547" s="11"/>
      <c r="E547" s="9"/>
      <c r="F547" s="9"/>
      <c r="G547" s="9"/>
      <c r="H547" s="13"/>
      <c r="I547" s="9"/>
      <c r="J547" s="9"/>
      <c r="K547" s="464"/>
      <c r="L547" s="577"/>
      <c r="M547" s="578"/>
      <c r="N547" s="579"/>
      <c r="O547" s="579"/>
      <c r="P547" s="464"/>
      <c r="Q547" s="580"/>
      <c r="R547" s="581"/>
      <c r="S547" s="582"/>
      <c r="T547" s="464"/>
      <c r="U547" s="583"/>
      <c r="V547" s="580"/>
      <c r="W547" s="464"/>
      <c r="X547" s="464"/>
      <c r="Y547" s="464"/>
      <c r="Z547" s="576"/>
      <c r="AA547" s="464"/>
      <c r="AB547" s="464"/>
      <c r="AC547" s="464"/>
      <c r="AD547" s="464"/>
      <c r="AE547" s="464"/>
      <c r="AF547" s="464"/>
      <c r="AG547" s="464"/>
      <c r="AH547" s="464"/>
      <c r="AI547" s="464"/>
      <c r="AJ547" s="464"/>
      <c r="AK547" s="464"/>
      <c r="AL547" s="464"/>
    </row>
    <row r="548" spans="1:38" ht="15">
      <c r="A548" s="10"/>
      <c r="B548" s="9"/>
      <c r="C548" s="11"/>
      <c r="E548" s="9"/>
      <c r="F548" s="9"/>
      <c r="G548" s="9"/>
      <c r="H548" s="13"/>
      <c r="I548" s="9"/>
      <c r="J548" s="9"/>
      <c r="K548" s="464"/>
      <c r="L548" s="577"/>
      <c r="M548" s="578"/>
      <c r="N548" s="579"/>
      <c r="O548" s="579"/>
      <c r="P548" s="464"/>
      <c r="Q548" s="580"/>
      <c r="R548" s="581"/>
      <c r="S548" s="582"/>
      <c r="T548" s="464"/>
      <c r="U548" s="583"/>
      <c r="V548" s="580"/>
      <c r="W548" s="464"/>
      <c r="X548" s="464"/>
      <c r="Y548" s="464"/>
      <c r="Z548" s="576"/>
      <c r="AA548" s="464"/>
      <c r="AB548" s="464"/>
      <c r="AC548" s="464"/>
      <c r="AD548" s="464"/>
      <c r="AE548" s="464"/>
      <c r="AF548" s="464"/>
      <c r="AG548" s="464"/>
      <c r="AH548" s="464"/>
      <c r="AI548" s="464"/>
      <c r="AJ548" s="464"/>
      <c r="AK548" s="464"/>
      <c r="AL548" s="464"/>
    </row>
    <row r="549" spans="1:38" ht="15">
      <c r="A549" s="10"/>
      <c r="B549" s="9"/>
      <c r="C549" s="11"/>
      <c r="E549" s="9"/>
      <c r="F549" s="9"/>
      <c r="G549" s="9"/>
      <c r="H549" s="13"/>
      <c r="I549" s="9"/>
      <c r="J549" s="9"/>
      <c r="K549" s="464"/>
      <c r="L549" s="577"/>
      <c r="M549" s="578"/>
      <c r="N549" s="579"/>
      <c r="O549" s="579"/>
      <c r="P549" s="464"/>
      <c r="Q549" s="580"/>
      <c r="R549" s="581"/>
      <c r="S549" s="582"/>
      <c r="T549" s="464"/>
      <c r="U549" s="583"/>
      <c r="V549" s="580"/>
      <c r="W549" s="464"/>
      <c r="X549" s="464"/>
      <c r="Y549" s="464"/>
      <c r="Z549" s="576"/>
      <c r="AA549" s="464"/>
      <c r="AB549" s="464"/>
      <c r="AC549" s="464"/>
      <c r="AD549" s="464"/>
      <c r="AE549" s="464"/>
      <c r="AF549" s="464"/>
      <c r="AG549" s="464"/>
      <c r="AH549" s="464"/>
      <c r="AI549" s="464"/>
      <c r="AJ549" s="464"/>
      <c r="AK549" s="464"/>
      <c r="AL549" s="464"/>
    </row>
    <row r="550" spans="1:38" ht="15">
      <c r="A550" s="10"/>
      <c r="B550" s="9"/>
      <c r="C550" s="11"/>
      <c r="E550" s="9"/>
      <c r="F550" s="9"/>
      <c r="G550" s="9"/>
      <c r="H550" s="13"/>
      <c r="I550" s="9"/>
      <c r="J550" s="9"/>
      <c r="K550" s="464"/>
      <c r="L550" s="577"/>
      <c r="M550" s="578"/>
      <c r="N550" s="579"/>
      <c r="O550" s="579"/>
      <c r="P550" s="464"/>
      <c r="Q550" s="580"/>
      <c r="R550" s="581"/>
      <c r="S550" s="582"/>
      <c r="T550" s="464"/>
      <c r="U550" s="583"/>
      <c r="V550" s="580"/>
      <c r="W550" s="464"/>
      <c r="X550" s="464"/>
      <c r="Y550" s="464"/>
      <c r="Z550" s="576"/>
      <c r="AA550" s="464"/>
      <c r="AB550" s="464"/>
      <c r="AC550" s="464"/>
      <c r="AD550" s="464"/>
      <c r="AE550" s="464"/>
      <c r="AF550" s="464"/>
      <c r="AG550" s="464"/>
      <c r="AH550" s="464"/>
      <c r="AI550" s="464"/>
      <c r="AJ550" s="464"/>
      <c r="AK550" s="464"/>
      <c r="AL550" s="464"/>
    </row>
    <row r="551" spans="1:38" ht="15">
      <c r="A551" s="10"/>
      <c r="B551" s="9"/>
      <c r="C551" s="11"/>
      <c r="E551" s="9"/>
      <c r="F551" s="9"/>
      <c r="G551" s="9"/>
      <c r="H551" s="13"/>
      <c r="I551" s="9"/>
      <c r="J551" s="9"/>
      <c r="K551" s="464"/>
      <c r="L551" s="577"/>
      <c r="M551" s="578"/>
      <c r="N551" s="579"/>
      <c r="O551" s="579"/>
      <c r="P551" s="464"/>
      <c r="Q551" s="580"/>
      <c r="R551" s="581"/>
      <c r="S551" s="582"/>
      <c r="T551" s="464"/>
      <c r="U551" s="583"/>
      <c r="V551" s="580"/>
      <c r="W551" s="464"/>
      <c r="X551" s="464"/>
      <c r="Y551" s="464"/>
      <c r="Z551" s="576"/>
      <c r="AA551" s="464"/>
      <c r="AB551" s="464"/>
      <c r="AC551" s="464"/>
      <c r="AD551" s="464"/>
      <c r="AE551" s="464"/>
      <c r="AF551" s="464"/>
      <c r="AG551" s="464"/>
      <c r="AH551" s="464"/>
      <c r="AI551" s="464"/>
      <c r="AJ551" s="464"/>
      <c r="AK551" s="464"/>
      <c r="AL551" s="464"/>
    </row>
    <row r="552" spans="1:38" ht="15">
      <c r="A552" s="10"/>
      <c r="B552" s="9"/>
      <c r="C552" s="11"/>
      <c r="E552" s="9"/>
      <c r="F552" s="9"/>
      <c r="G552" s="9"/>
      <c r="H552" s="13"/>
      <c r="I552" s="9"/>
      <c r="J552" s="9"/>
      <c r="K552" s="464"/>
      <c r="L552" s="577"/>
      <c r="M552" s="578"/>
      <c r="N552" s="579"/>
      <c r="O552" s="579"/>
      <c r="P552" s="464"/>
      <c r="Q552" s="580"/>
      <c r="R552" s="581"/>
      <c r="S552" s="582"/>
      <c r="T552" s="464"/>
      <c r="U552" s="583"/>
      <c r="V552" s="580"/>
      <c r="W552" s="464"/>
      <c r="X552" s="464"/>
      <c r="Y552" s="464"/>
      <c r="Z552" s="576"/>
      <c r="AA552" s="464"/>
      <c r="AB552" s="464"/>
      <c r="AC552" s="464"/>
      <c r="AD552" s="464"/>
      <c r="AE552" s="464"/>
      <c r="AF552" s="464"/>
      <c r="AG552" s="464"/>
      <c r="AH552" s="464"/>
      <c r="AI552" s="464"/>
      <c r="AJ552" s="464"/>
      <c r="AK552" s="464"/>
      <c r="AL552" s="464"/>
    </row>
    <row r="553" spans="1:38" ht="15">
      <c r="A553" s="10"/>
      <c r="B553" s="9"/>
      <c r="C553" s="11"/>
      <c r="E553" s="9"/>
      <c r="F553" s="9"/>
      <c r="G553" s="9"/>
      <c r="H553" s="13"/>
      <c r="I553" s="9"/>
      <c r="J553" s="9"/>
      <c r="K553" s="464"/>
      <c r="L553" s="577"/>
      <c r="M553" s="578"/>
      <c r="N553" s="579"/>
      <c r="O553" s="579"/>
      <c r="P553" s="464"/>
      <c r="Q553" s="580"/>
      <c r="R553" s="581"/>
      <c r="S553" s="582"/>
      <c r="T553" s="464"/>
      <c r="U553" s="583"/>
      <c r="V553" s="580"/>
      <c r="W553" s="464"/>
      <c r="X553" s="464"/>
      <c r="Y553" s="464"/>
      <c r="Z553" s="576"/>
      <c r="AA553" s="464"/>
      <c r="AB553" s="464"/>
      <c r="AC553" s="464"/>
      <c r="AD553" s="464"/>
      <c r="AE553" s="464"/>
      <c r="AF553" s="464"/>
      <c r="AG553" s="464"/>
      <c r="AH553" s="464"/>
      <c r="AI553" s="464"/>
      <c r="AJ553" s="464"/>
      <c r="AK553" s="464"/>
      <c r="AL553" s="464"/>
    </row>
    <row r="554" spans="1:38" ht="15">
      <c r="A554" s="10"/>
      <c r="B554" s="9"/>
      <c r="C554" s="11"/>
      <c r="E554" s="9"/>
      <c r="F554" s="9"/>
      <c r="G554" s="9"/>
      <c r="H554" s="13"/>
      <c r="I554" s="9"/>
      <c r="J554" s="9"/>
      <c r="K554" s="464"/>
      <c r="L554" s="577"/>
      <c r="M554" s="578"/>
      <c r="N554" s="579"/>
      <c r="O554" s="579"/>
      <c r="P554" s="464"/>
      <c r="Q554" s="580"/>
      <c r="R554" s="581"/>
      <c r="S554" s="582"/>
      <c r="T554" s="464"/>
      <c r="U554" s="583"/>
      <c r="V554" s="580"/>
      <c r="W554" s="464"/>
      <c r="X554" s="464"/>
      <c r="Y554" s="464"/>
      <c r="Z554" s="576"/>
      <c r="AA554" s="464"/>
      <c r="AB554" s="464"/>
      <c r="AC554" s="464"/>
      <c r="AD554" s="464"/>
      <c r="AE554" s="464"/>
      <c r="AF554" s="464"/>
      <c r="AG554" s="464"/>
      <c r="AH554" s="464"/>
      <c r="AI554" s="464"/>
      <c r="AJ554" s="464"/>
      <c r="AK554" s="464"/>
      <c r="AL554" s="464"/>
    </row>
    <row r="555" spans="1:38" ht="15">
      <c r="A555" s="10"/>
      <c r="B555" s="9"/>
      <c r="C555" s="11"/>
      <c r="E555" s="9"/>
      <c r="F555" s="9"/>
      <c r="G555" s="9"/>
      <c r="H555" s="13"/>
      <c r="I555" s="9"/>
      <c r="J555" s="9"/>
      <c r="K555" s="464"/>
      <c r="L555" s="577"/>
      <c r="M555" s="578"/>
      <c r="N555" s="579"/>
      <c r="O555" s="579"/>
      <c r="P555" s="464"/>
      <c r="Q555" s="580"/>
      <c r="R555" s="581"/>
      <c r="S555" s="582"/>
      <c r="T555" s="464"/>
      <c r="U555" s="583"/>
      <c r="V555" s="580"/>
      <c r="W555" s="464"/>
      <c r="X555" s="464"/>
      <c r="Y555" s="464"/>
      <c r="Z555" s="576"/>
      <c r="AA555" s="464"/>
      <c r="AB555" s="464"/>
      <c r="AC555" s="464"/>
      <c r="AD555" s="464"/>
      <c r="AE555" s="464"/>
      <c r="AF555" s="464"/>
      <c r="AG555" s="464"/>
      <c r="AH555" s="464"/>
      <c r="AI555" s="464"/>
      <c r="AJ555" s="464"/>
      <c r="AK555" s="464"/>
      <c r="AL555" s="464"/>
    </row>
    <row r="556" spans="1:38" ht="15">
      <c r="A556" s="10"/>
      <c r="B556" s="9"/>
      <c r="C556" s="11"/>
      <c r="E556" s="9"/>
      <c r="F556" s="9"/>
      <c r="G556" s="9"/>
      <c r="H556" s="13"/>
      <c r="I556" s="9"/>
      <c r="J556" s="9"/>
      <c r="K556" s="464"/>
      <c r="L556" s="577"/>
      <c r="M556" s="578"/>
      <c r="N556" s="579"/>
      <c r="O556" s="579"/>
      <c r="P556" s="464"/>
      <c r="Q556" s="580"/>
      <c r="R556" s="581"/>
      <c r="S556" s="582"/>
      <c r="T556" s="464"/>
      <c r="U556" s="583"/>
      <c r="V556" s="580"/>
      <c r="W556" s="464"/>
      <c r="X556" s="464"/>
      <c r="Y556" s="464"/>
      <c r="Z556" s="576"/>
      <c r="AA556" s="464"/>
      <c r="AB556" s="464"/>
      <c r="AC556" s="464"/>
      <c r="AD556" s="464"/>
      <c r="AE556" s="464"/>
      <c r="AF556" s="464"/>
      <c r="AG556" s="464"/>
      <c r="AH556" s="464"/>
      <c r="AI556" s="464"/>
      <c r="AJ556" s="464"/>
      <c r="AK556" s="464"/>
      <c r="AL556" s="464"/>
    </row>
    <row r="557" spans="1:38" ht="15">
      <c r="A557" s="10"/>
      <c r="B557" s="9"/>
      <c r="C557" s="11"/>
      <c r="E557" s="9"/>
      <c r="F557" s="9"/>
      <c r="G557" s="9"/>
      <c r="H557" s="13"/>
      <c r="I557" s="9"/>
      <c r="J557" s="9"/>
      <c r="K557" s="464"/>
      <c r="L557" s="577"/>
      <c r="M557" s="578"/>
      <c r="N557" s="579"/>
      <c r="O557" s="579"/>
      <c r="P557" s="464"/>
      <c r="Q557" s="580"/>
      <c r="R557" s="581"/>
      <c r="S557" s="582"/>
      <c r="T557" s="464"/>
      <c r="U557" s="583"/>
      <c r="V557" s="580"/>
      <c r="W557" s="464"/>
      <c r="X557" s="464"/>
      <c r="Y557" s="464"/>
      <c r="Z557" s="576"/>
      <c r="AA557" s="464"/>
      <c r="AB557" s="464"/>
      <c r="AC557" s="464"/>
      <c r="AD557" s="464"/>
      <c r="AE557" s="464"/>
      <c r="AF557" s="464"/>
      <c r="AG557" s="464"/>
      <c r="AH557" s="464"/>
      <c r="AI557" s="464"/>
      <c r="AJ557" s="464"/>
      <c r="AK557" s="464"/>
      <c r="AL557" s="464"/>
    </row>
    <row r="558" spans="1:38" ht="15">
      <c r="A558" s="10"/>
      <c r="B558" s="9"/>
      <c r="C558" s="11"/>
      <c r="E558" s="9"/>
      <c r="F558" s="9"/>
      <c r="G558" s="9"/>
      <c r="H558" s="13"/>
      <c r="I558" s="9"/>
      <c r="J558" s="9"/>
      <c r="K558" s="464"/>
      <c r="L558" s="577"/>
      <c r="M558" s="578"/>
      <c r="N558" s="579"/>
      <c r="O558" s="579"/>
      <c r="P558" s="464"/>
      <c r="Q558" s="580"/>
      <c r="R558" s="581"/>
      <c r="S558" s="582"/>
      <c r="T558" s="464"/>
      <c r="U558" s="583"/>
      <c r="V558" s="580"/>
      <c r="W558" s="464"/>
      <c r="X558" s="464"/>
      <c r="Y558" s="464"/>
      <c r="Z558" s="576"/>
      <c r="AA558" s="464"/>
      <c r="AB558" s="464"/>
      <c r="AC558" s="464"/>
      <c r="AD558" s="464"/>
      <c r="AE558" s="464"/>
      <c r="AF558" s="464"/>
      <c r="AG558" s="464"/>
      <c r="AH558" s="464"/>
      <c r="AI558" s="464"/>
      <c r="AJ558" s="464"/>
      <c r="AK558" s="464"/>
      <c r="AL558" s="464"/>
    </row>
    <row r="559" spans="1:38" ht="15">
      <c r="A559" s="10"/>
      <c r="B559" s="9"/>
      <c r="C559" s="11"/>
      <c r="E559" s="9"/>
      <c r="F559" s="9"/>
      <c r="G559" s="9"/>
      <c r="H559" s="13"/>
      <c r="I559" s="9"/>
      <c r="J559" s="9"/>
      <c r="K559" s="464"/>
      <c r="L559" s="577"/>
      <c r="M559" s="578"/>
      <c r="N559" s="579"/>
      <c r="O559" s="579"/>
      <c r="P559" s="464"/>
      <c r="Q559" s="580"/>
      <c r="R559" s="581"/>
      <c r="S559" s="582"/>
      <c r="T559" s="464"/>
      <c r="U559" s="583"/>
      <c r="V559" s="580"/>
      <c r="W559" s="464"/>
      <c r="X559" s="464"/>
      <c r="Y559" s="464"/>
      <c r="Z559" s="576"/>
      <c r="AA559" s="464"/>
      <c r="AB559" s="464"/>
      <c r="AC559" s="464"/>
      <c r="AD559" s="464"/>
      <c r="AE559" s="464"/>
      <c r="AF559" s="464"/>
      <c r="AG559" s="464"/>
      <c r="AH559" s="464"/>
      <c r="AI559" s="464"/>
      <c r="AJ559" s="464"/>
      <c r="AK559" s="464"/>
      <c r="AL559" s="464"/>
    </row>
    <row r="560" spans="1:38" ht="15">
      <c r="A560" s="10"/>
      <c r="B560" s="9"/>
      <c r="C560" s="11"/>
      <c r="E560" s="9"/>
      <c r="F560" s="9"/>
      <c r="G560" s="9"/>
      <c r="H560" s="13"/>
      <c r="I560" s="9"/>
      <c r="J560" s="9"/>
      <c r="K560" s="464"/>
      <c r="L560" s="577"/>
      <c r="M560" s="578"/>
      <c r="N560" s="579"/>
      <c r="O560" s="579"/>
      <c r="P560" s="464"/>
      <c r="Q560" s="580"/>
      <c r="R560" s="581"/>
      <c r="S560" s="582"/>
      <c r="T560" s="464"/>
      <c r="U560" s="583"/>
      <c r="V560" s="580"/>
      <c r="W560" s="464"/>
      <c r="X560" s="464"/>
      <c r="Y560" s="464"/>
      <c r="Z560" s="576"/>
      <c r="AA560" s="464"/>
      <c r="AB560" s="464"/>
      <c r="AC560" s="464"/>
      <c r="AD560" s="464"/>
      <c r="AE560" s="464"/>
      <c r="AF560" s="464"/>
      <c r="AG560" s="464"/>
      <c r="AH560" s="464"/>
      <c r="AI560" s="464"/>
      <c r="AJ560" s="464"/>
      <c r="AK560" s="464"/>
      <c r="AL560" s="464"/>
    </row>
    <row r="561" spans="1:38" ht="15">
      <c r="A561" s="10"/>
      <c r="B561" s="9"/>
      <c r="C561" s="11"/>
      <c r="E561" s="9"/>
      <c r="F561" s="9"/>
      <c r="G561" s="9"/>
      <c r="H561" s="13"/>
      <c r="I561" s="9"/>
      <c r="J561" s="9"/>
      <c r="K561" s="464"/>
      <c r="L561" s="577"/>
      <c r="M561" s="578"/>
      <c r="N561" s="579"/>
      <c r="O561" s="579"/>
      <c r="P561" s="464"/>
      <c r="Q561" s="580"/>
      <c r="R561" s="581"/>
      <c r="S561" s="582"/>
      <c r="T561" s="464"/>
      <c r="U561" s="583"/>
      <c r="V561" s="580"/>
      <c r="W561" s="464"/>
      <c r="X561" s="464"/>
      <c r="Y561" s="464"/>
      <c r="Z561" s="576"/>
      <c r="AA561" s="464"/>
      <c r="AB561" s="464"/>
      <c r="AC561" s="464"/>
      <c r="AD561" s="464"/>
      <c r="AE561" s="464"/>
      <c r="AF561" s="464"/>
      <c r="AG561" s="464"/>
      <c r="AH561" s="464"/>
      <c r="AI561" s="464"/>
      <c r="AJ561" s="464"/>
      <c r="AK561" s="464"/>
      <c r="AL561" s="464"/>
    </row>
    <row r="562" spans="1:38" ht="15">
      <c r="A562" s="10"/>
      <c r="B562" s="9"/>
      <c r="C562" s="11"/>
      <c r="E562" s="9"/>
      <c r="F562" s="9"/>
      <c r="G562" s="9"/>
      <c r="H562" s="13"/>
      <c r="I562" s="9"/>
      <c r="J562" s="9"/>
      <c r="K562" s="464"/>
      <c r="L562" s="577"/>
      <c r="M562" s="578"/>
      <c r="N562" s="579"/>
      <c r="O562" s="579"/>
      <c r="P562" s="464"/>
      <c r="Q562" s="580"/>
      <c r="R562" s="581"/>
      <c r="S562" s="582"/>
      <c r="T562" s="464"/>
      <c r="U562" s="583"/>
      <c r="V562" s="580"/>
      <c r="W562" s="464"/>
      <c r="X562" s="464"/>
      <c r="Y562" s="464"/>
      <c r="Z562" s="576"/>
      <c r="AA562" s="464"/>
      <c r="AB562" s="464"/>
      <c r="AC562" s="464"/>
      <c r="AD562" s="464"/>
      <c r="AE562" s="464"/>
      <c r="AF562" s="464"/>
      <c r="AG562" s="464"/>
      <c r="AH562" s="464"/>
      <c r="AI562" s="464"/>
      <c r="AJ562" s="464"/>
      <c r="AK562" s="464"/>
      <c r="AL562" s="464"/>
    </row>
    <row r="563" spans="1:38" ht="15">
      <c r="A563" s="10"/>
      <c r="B563" s="9"/>
      <c r="C563" s="11"/>
      <c r="E563" s="9"/>
      <c r="F563" s="9"/>
      <c r="G563" s="9"/>
      <c r="H563" s="13"/>
      <c r="I563" s="9"/>
      <c r="J563" s="9"/>
      <c r="K563" s="464"/>
      <c r="L563" s="577"/>
      <c r="M563" s="578"/>
      <c r="N563" s="579"/>
      <c r="O563" s="579"/>
      <c r="P563" s="464"/>
      <c r="Q563" s="580"/>
      <c r="R563" s="581"/>
      <c r="S563" s="582"/>
      <c r="T563" s="464"/>
      <c r="U563" s="583"/>
      <c r="V563" s="580"/>
      <c r="W563" s="464"/>
      <c r="X563" s="464"/>
      <c r="Y563" s="464"/>
      <c r="Z563" s="576"/>
      <c r="AA563" s="464"/>
      <c r="AB563" s="464"/>
      <c r="AC563" s="464"/>
      <c r="AD563" s="464"/>
      <c r="AE563" s="464"/>
      <c r="AF563" s="464"/>
      <c r="AG563" s="464"/>
      <c r="AH563" s="464"/>
      <c r="AI563" s="464"/>
      <c r="AJ563" s="464"/>
      <c r="AK563" s="464"/>
      <c r="AL563" s="464"/>
    </row>
    <row r="564" spans="1:38" ht="15">
      <c r="A564" s="10"/>
      <c r="B564" s="9"/>
      <c r="C564" s="11"/>
      <c r="E564" s="9"/>
      <c r="F564" s="9"/>
      <c r="G564" s="9"/>
      <c r="H564" s="13"/>
      <c r="I564" s="9"/>
      <c r="J564" s="9"/>
      <c r="K564" s="464"/>
      <c r="L564" s="577"/>
      <c r="M564" s="578"/>
      <c r="N564" s="579"/>
      <c r="O564" s="579"/>
      <c r="P564" s="464"/>
      <c r="Q564" s="580"/>
      <c r="R564" s="581"/>
      <c r="S564" s="582"/>
      <c r="T564" s="464"/>
      <c r="U564" s="583"/>
      <c r="V564" s="580"/>
      <c r="W564" s="464"/>
      <c r="X564" s="464"/>
      <c r="Y564" s="464"/>
      <c r="Z564" s="576"/>
      <c r="AA564" s="464"/>
      <c r="AB564" s="464"/>
      <c r="AC564" s="464"/>
      <c r="AD564" s="464"/>
      <c r="AE564" s="464"/>
      <c r="AF564" s="464"/>
      <c r="AG564" s="464"/>
      <c r="AH564" s="464"/>
      <c r="AI564" s="464"/>
      <c r="AJ564" s="464"/>
      <c r="AK564" s="464"/>
      <c r="AL564" s="464"/>
    </row>
    <row r="565" spans="1:38" ht="15">
      <c r="A565" s="10"/>
      <c r="B565" s="9"/>
      <c r="C565" s="11"/>
      <c r="E565" s="9"/>
      <c r="F565" s="9"/>
      <c r="G565" s="9"/>
      <c r="H565" s="13"/>
      <c r="I565" s="9"/>
      <c r="J565" s="9"/>
      <c r="K565" s="464"/>
      <c r="L565" s="577"/>
      <c r="M565" s="578"/>
      <c r="N565" s="579"/>
      <c r="O565" s="579"/>
      <c r="P565" s="464"/>
      <c r="Q565" s="580"/>
      <c r="R565" s="581"/>
      <c r="S565" s="582"/>
      <c r="T565" s="464"/>
      <c r="U565" s="583"/>
      <c r="V565" s="580"/>
      <c r="W565" s="464"/>
      <c r="X565" s="464"/>
      <c r="Y565" s="464"/>
      <c r="Z565" s="576"/>
      <c r="AA565" s="464"/>
      <c r="AB565" s="464"/>
      <c r="AC565" s="464"/>
      <c r="AD565" s="464"/>
      <c r="AE565" s="464"/>
      <c r="AF565" s="464"/>
      <c r="AG565" s="464"/>
      <c r="AH565" s="464"/>
      <c r="AI565" s="464"/>
      <c r="AJ565" s="464"/>
      <c r="AK565" s="464"/>
      <c r="AL565" s="464"/>
    </row>
    <row r="566" spans="1:38" ht="15">
      <c r="A566" s="10"/>
      <c r="B566" s="9"/>
      <c r="C566" s="11"/>
      <c r="E566" s="9"/>
      <c r="F566" s="9"/>
      <c r="G566" s="9"/>
      <c r="H566" s="13"/>
      <c r="I566" s="9"/>
      <c r="J566" s="9"/>
      <c r="K566" s="464"/>
      <c r="L566" s="577"/>
      <c r="M566" s="578"/>
      <c r="N566" s="579"/>
      <c r="O566" s="579"/>
      <c r="P566" s="464"/>
      <c r="Q566" s="580"/>
      <c r="R566" s="581"/>
      <c r="S566" s="582"/>
      <c r="T566" s="464"/>
      <c r="U566" s="583"/>
      <c r="V566" s="580"/>
      <c r="W566" s="464"/>
      <c r="X566" s="464"/>
      <c r="Y566" s="464"/>
      <c r="Z566" s="576"/>
      <c r="AA566" s="464"/>
      <c r="AB566" s="464"/>
      <c r="AC566" s="464"/>
      <c r="AD566" s="464"/>
      <c r="AE566" s="464"/>
      <c r="AF566" s="464"/>
      <c r="AG566" s="464"/>
      <c r="AH566" s="464"/>
      <c r="AI566" s="464"/>
      <c r="AJ566" s="464"/>
      <c r="AK566" s="464"/>
      <c r="AL566" s="464"/>
    </row>
    <row r="567" spans="1:38" ht="15">
      <c r="A567" s="10"/>
      <c r="B567" s="9"/>
      <c r="C567" s="11"/>
      <c r="E567" s="9"/>
      <c r="F567" s="9"/>
      <c r="G567" s="9"/>
      <c r="H567" s="13"/>
      <c r="I567" s="9"/>
      <c r="J567" s="9"/>
      <c r="K567" s="464"/>
      <c r="L567" s="577"/>
      <c r="M567" s="578"/>
      <c r="N567" s="579"/>
      <c r="O567" s="579"/>
      <c r="P567" s="464"/>
      <c r="Q567" s="580"/>
      <c r="R567" s="581"/>
      <c r="S567" s="582"/>
      <c r="T567" s="464"/>
      <c r="U567" s="583"/>
      <c r="V567" s="580"/>
      <c r="W567" s="464"/>
      <c r="X567" s="464"/>
      <c r="Y567" s="464"/>
      <c r="Z567" s="576"/>
      <c r="AA567" s="464"/>
      <c r="AB567" s="464"/>
      <c r="AC567" s="464"/>
      <c r="AD567" s="464"/>
      <c r="AE567" s="464"/>
      <c r="AF567" s="464"/>
      <c r="AG567" s="464"/>
      <c r="AH567" s="464"/>
      <c r="AI567" s="464"/>
      <c r="AJ567" s="464"/>
      <c r="AK567" s="464"/>
      <c r="AL567" s="464"/>
    </row>
    <row r="568" spans="1:38" ht="15">
      <c r="A568" s="10"/>
      <c r="B568" s="9"/>
      <c r="C568" s="11"/>
      <c r="E568" s="9"/>
      <c r="F568" s="9"/>
      <c r="G568" s="9"/>
      <c r="H568" s="13"/>
      <c r="I568" s="9"/>
      <c r="J568" s="9"/>
      <c r="K568" s="464"/>
      <c r="L568" s="577"/>
      <c r="M568" s="578"/>
      <c r="N568" s="579"/>
      <c r="O568" s="579"/>
      <c r="P568" s="464"/>
      <c r="Q568" s="580"/>
      <c r="R568" s="581"/>
      <c r="S568" s="582"/>
      <c r="T568" s="464"/>
      <c r="U568" s="583"/>
      <c r="V568" s="580"/>
      <c r="W568" s="464"/>
      <c r="X568" s="464"/>
      <c r="Y568" s="464"/>
      <c r="Z568" s="576"/>
      <c r="AA568" s="464"/>
      <c r="AB568" s="464"/>
      <c r="AC568" s="464"/>
      <c r="AD568" s="464"/>
      <c r="AE568" s="464"/>
      <c r="AF568" s="464"/>
      <c r="AG568" s="464"/>
      <c r="AH568" s="464"/>
      <c r="AI568" s="464"/>
      <c r="AJ568" s="464"/>
      <c r="AK568" s="464"/>
      <c r="AL568" s="464"/>
    </row>
    <row r="569" spans="1:38" ht="15">
      <c r="A569" s="10"/>
      <c r="B569" s="9"/>
      <c r="C569" s="11"/>
      <c r="E569" s="9"/>
      <c r="F569" s="9"/>
      <c r="G569" s="9"/>
      <c r="H569" s="13"/>
      <c r="I569" s="9"/>
      <c r="J569" s="9"/>
      <c r="K569" s="464"/>
      <c r="L569" s="577"/>
      <c r="M569" s="578"/>
      <c r="N569" s="579"/>
      <c r="O569" s="579"/>
      <c r="P569" s="464"/>
      <c r="Q569" s="580"/>
      <c r="R569" s="581"/>
      <c r="S569" s="582"/>
      <c r="T569" s="464"/>
      <c r="U569" s="583"/>
      <c r="V569" s="580"/>
      <c r="W569" s="464"/>
      <c r="X569" s="464"/>
      <c r="Y569" s="464"/>
      <c r="Z569" s="576"/>
      <c r="AA569" s="464"/>
      <c r="AB569" s="464"/>
      <c r="AC569" s="464"/>
      <c r="AD569" s="464"/>
      <c r="AE569" s="464"/>
      <c r="AF569" s="464"/>
      <c r="AG569" s="464"/>
      <c r="AH569" s="464"/>
      <c r="AI569" s="464"/>
      <c r="AJ569" s="464"/>
      <c r="AK569" s="464"/>
      <c r="AL569" s="464"/>
    </row>
    <row r="570" spans="1:38" ht="15">
      <c r="A570" s="10"/>
      <c r="B570" s="9"/>
      <c r="C570" s="11"/>
      <c r="E570" s="9"/>
      <c r="F570" s="9"/>
      <c r="G570" s="9"/>
      <c r="H570" s="13"/>
      <c r="I570" s="9"/>
      <c r="J570" s="9"/>
      <c r="K570" s="464"/>
      <c r="L570" s="577"/>
      <c r="M570" s="578"/>
      <c r="N570" s="579"/>
      <c r="O570" s="579"/>
      <c r="P570" s="464"/>
      <c r="Q570" s="580"/>
      <c r="R570" s="581"/>
      <c r="S570" s="582"/>
      <c r="T570" s="464"/>
      <c r="U570" s="583"/>
      <c r="V570" s="580"/>
      <c r="W570" s="464"/>
      <c r="X570" s="464"/>
      <c r="Y570" s="464"/>
      <c r="Z570" s="576"/>
      <c r="AA570" s="464"/>
      <c r="AB570" s="464"/>
      <c r="AC570" s="464"/>
      <c r="AD570" s="464"/>
      <c r="AE570" s="464"/>
      <c r="AF570" s="464"/>
      <c r="AG570" s="464"/>
      <c r="AH570" s="464"/>
      <c r="AI570" s="464"/>
      <c r="AJ570" s="464"/>
      <c r="AK570" s="464"/>
      <c r="AL570" s="464"/>
    </row>
    <row r="571" spans="1:38" ht="15">
      <c r="A571" s="10"/>
      <c r="B571" s="9"/>
      <c r="C571" s="11"/>
      <c r="E571" s="9"/>
      <c r="F571" s="9"/>
      <c r="G571" s="9"/>
      <c r="H571" s="13"/>
      <c r="I571" s="9"/>
      <c r="J571" s="9"/>
      <c r="K571" s="464"/>
      <c r="L571" s="577"/>
      <c r="M571" s="578"/>
      <c r="N571" s="579"/>
      <c r="O571" s="579"/>
      <c r="P571" s="464"/>
      <c r="Q571" s="580"/>
      <c r="R571" s="581"/>
      <c r="S571" s="582"/>
      <c r="T571" s="464"/>
      <c r="U571" s="583"/>
      <c r="V571" s="580"/>
      <c r="W571" s="464"/>
      <c r="X571" s="464"/>
      <c r="Y571" s="464"/>
      <c r="Z571" s="576"/>
      <c r="AA571" s="464"/>
      <c r="AB571" s="464"/>
      <c r="AC571" s="464"/>
      <c r="AD571" s="464"/>
      <c r="AE571" s="464"/>
      <c r="AF571" s="464"/>
      <c r="AG571" s="464"/>
      <c r="AH571" s="464"/>
      <c r="AI571" s="464"/>
      <c r="AJ571" s="464"/>
      <c r="AK571" s="464"/>
      <c r="AL571" s="464"/>
    </row>
    <row r="572" spans="1:38" ht="15">
      <c r="A572" s="10"/>
      <c r="B572" s="9"/>
      <c r="C572" s="11"/>
      <c r="E572" s="9"/>
      <c r="F572" s="9"/>
      <c r="G572" s="9"/>
      <c r="H572" s="13"/>
      <c r="I572" s="9"/>
      <c r="J572" s="9"/>
      <c r="K572" s="464"/>
      <c r="L572" s="577"/>
      <c r="M572" s="578"/>
      <c r="N572" s="579"/>
      <c r="O572" s="579"/>
      <c r="P572" s="464"/>
      <c r="Q572" s="580"/>
      <c r="R572" s="581"/>
      <c r="S572" s="582"/>
      <c r="T572" s="464"/>
      <c r="U572" s="583"/>
      <c r="V572" s="580"/>
      <c r="W572" s="464"/>
      <c r="X572" s="464"/>
      <c r="Y572" s="464"/>
      <c r="Z572" s="576"/>
      <c r="AA572" s="464"/>
      <c r="AB572" s="464"/>
      <c r="AC572" s="464"/>
      <c r="AD572" s="464"/>
      <c r="AE572" s="464"/>
      <c r="AF572" s="464"/>
      <c r="AG572" s="464"/>
      <c r="AH572" s="464"/>
      <c r="AI572" s="464"/>
      <c r="AJ572" s="464"/>
      <c r="AK572" s="464"/>
      <c r="AL572" s="464"/>
    </row>
    <row r="573" spans="1:38" ht="15">
      <c r="A573" s="10"/>
      <c r="B573" s="9"/>
      <c r="C573" s="11"/>
      <c r="E573" s="9"/>
      <c r="F573" s="9"/>
      <c r="G573" s="9"/>
      <c r="H573" s="13"/>
      <c r="I573" s="9"/>
      <c r="J573" s="9"/>
      <c r="K573" s="464"/>
      <c r="L573" s="577"/>
      <c r="M573" s="578"/>
      <c r="N573" s="579"/>
      <c r="O573" s="579"/>
      <c r="P573" s="464"/>
      <c r="Q573" s="580"/>
      <c r="R573" s="581"/>
      <c r="S573" s="582"/>
      <c r="T573" s="464"/>
      <c r="U573" s="583"/>
      <c r="V573" s="580"/>
      <c r="W573" s="464"/>
      <c r="X573" s="464"/>
      <c r="Y573" s="464"/>
      <c r="Z573" s="576"/>
      <c r="AA573" s="464"/>
      <c r="AB573" s="464"/>
      <c r="AC573" s="464"/>
      <c r="AD573" s="464"/>
      <c r="AE573" s="464"/>
      <c r="AF573" s="464"/>
      <c r="AG573" s="464"/>
      <c r="AH573" s="464"/>
      <c r="AI573" s="464"/>
      <c r="AJ573" s="464"/>
      <c r="AK573" s="464"/>
      <c r="AL573" s="464"/>
    </row>
    <row r="574" spans="1:38" ht="15">
      <c r="A574" s="10"/>
      <c r="B574" s="9"/>
      <c r="C574" s="11"/>
      <c r="E574" s="9"/>
      <c r="F574" s="9"/>
      <c r="G574" s="9"/>
      <c r="H574" s="13"/>
      <c r="I574" s="9"/>
      <c r="J574" s="9"/>
      <c r="K574" s="464"/>
      <c r="L574" s="577"/>
      <c r="M574" s="578"/>
      <c r="N574" s="579"/>
      <c r="O574" s="579"/>
      <c r="P574" s="464"/>
      <c r="Q574" s="580"/>
      <c r="R574" s="581"/>
      <c r="S574" s="582"/>
      <c r="T574" s="464"/>
      <c r="U574" s="583"/>
      <c r="V574" s="580"/>
      <c r="W574" s="464"/>
      <c r="X574" s="464"/>
      <c r="Y574" s="464"/>
      <c r="Z574" s="576"/>
      <c r="AA574" s="464"/>
      <c r="AB574" s="464"/>
      <c r="AC574" s="464"/>
      <c r="AD574" s="464"/>
      <c r="AE574" s="464"/>
      <c r="AF574" s="464"/>
      <c r="AG574" s="464"/>
      <c r="AH574" s="464"/>
      <c r="AI574" s="464"/>
      <c r="AJ574" s="464"/>
      <c r="AK574" s="464"/>
      <c r="AL574" s="464"/>
    </row>
    <row r="575" spans="1:38" ht="15">
      <c r="A575" s="10"/>
      <c r="B575" s="9"/>
      <c r="C575" s="11"/>
      <c r="E575" s="9"/>
      <c r="F575" s="9"/>
      <c r="G575" s="9"/>
      <c r="H575" s="13"/>
      <c r="I575" s="9"/>
      <c r="J575" s="9"/>
      <c r="K575" s="464"/>
      <c r="L575" s="577"/>
      <c r="M575" s="578"/>
      <c r="N575" s="579"/>
      <c r="O575" s="579"/>
      <c r="P575" s="464"/>
      <c r="Q575" s="580"/>
      <c r="R575" s="581"/>
      <c r="S575" s="582"/>
      <c r="T575" s="464"/>
      <c r="U575" s="583"/>
      <c r="V575" s="580"/>
      <c r="W575" s="464"/>
      <c r="X575" s="464"/>
      <c r="Y575" s="464"/>
      <c r="Z575" s="576"/>
      <c r="AA575" s="464"/>
      <c r="AB575" s="464"/>
      <c r="AC575" s="464"/>
      <c r="AD575" s="464"/>
      <c r="AE575" s="464"/>
      <c r="AF575" s="464"/>
      <c r="AG575" s="464"/>
      <c r="AH575" s="464"/>
      <c r="AI575" s="464"/>
      <c r="AJ575" s="464"/>
      <c r="AK575" s="464"/>
      <c r="AL575" s="464"/>
    </row>
    <row r="576" spans="1:38" ht="15">
      <c r="A576" s="10"/>
      <c r="B576" s="9"/>
      <c r="C576" s="11"/>
      <c r="E576" s="9"/>
      <c r="F576" s="9"/>
      <c r="G576" s="9"/>
      <c r="H576" s="13"/>
      <c r="I576" s="9"/>
      <c r="J576" s="9"/>
      <c r="K576" s="464"/>
      <c r="L576" s="577"/>
      <c r="M576" s="578"/>
      <c r="N576" s="579"/>
      <c r="O576" s="579"/>
      <c r="P576" s="464"/>
      <c r="Q576" s="580"/>
      <c r="R576" s="581"/>
      <c r="S576" s="582"/>
      <c r="T576" s="464"/>
      <c r="U576" s="583"/>
      <c r="V576" s="580"/>
      <c r="W576" s="464"/>
      <c r="X576" s="464"/>
      <c r="Y576" s="464"/>
      <c r="Z576" s="576"/>
      <c r="AA576" s="464"/>
      <c r="AB576" s="464"/>
      <c r="AC576" s="464"/>
      <c r="AD576" s="464"/>
      <c r="AE576" s="464"/>
      <c r="AF576" s="464"/>
      <c r="AG576" s="464"/>
      <c r="AH576" s="464"/>
      <c r="AI576" s="464"/>
      <c r="AJ576" s="464"/>
      <c r="AK576" s="464"/>
      <c r="AL576" s="464"/>
    </row>
    <row r="577" spans="1:38" ht="15">
      <c r="A577" s="10"/>
      <c r="B577" s="9"/>
      <c r="C577" s="11"/>
      <c r="E577" s="9"/>
      <c r="F577" s="9"/>
      <c r="G577" s="9"/>
      <c r="H577" s="13"/>
      <c r="I577" s="9"/>
      <c r="J577" s="9"/>
      <c r="K577" s="464"/>
      <c r="L577" s="577"/>
      <c r="M577" s="578"/>
      <c r="N577" s="579"/>
      <c r="O577" s="579"/>
      <c r="P577" s="464"/>
      <c r="Q577" s="580"/>
      <c r="R577" s="581"/>
      <c r="S577" s="582"/>
      <c r="T577" s="464"/>
      <c r="U577" s="583"/>
      <c r="V577" s="580"/>
      <c r="W577" s="464"/>
      <c r="X577" s="464"/>
      <c r="Y577" s="464"/>
      <c r="Z577" s="576"/>
      <c r="AA577" s="464"/>
      <c r="AB577" s="464"/>
      <c r="AC577" s="464"/>
      <c r="AD577" s="464"/>
      <c r="AE577" s="464"/>
      <c r="AF577" s="464"/>
      <c r="AG577" s="464"/>
      <c r="AH577" s="464"/>
      <c r="AI577" s="464"/>
      <c r="AJ577" s="464"/>
      <c r="AK577" s="464"/>
      <c r="AL577" s="464"/>
    </row>
    <row r="578" spans="1:38" ht="15">
      <c r="A578" s="10"/>
      <c r="B578" s="9"/>
      <c r="C578" s="11"/>
      <c r="E578" s="9"/>
      <c r="F578" s="9"/>
      <c r="G578" s="9"/>
      <c r="H578" s="13"/>
      <c r="I578" s="9"/>
      <c r="J578" s="9"/>
      <c r="K578" s="464"/>
      <c r="L578" s="577"/>
      <c r="M578" s="578"/>
      <c r="N578" s="579"/>
      <c r="O578" s="579"/>
      <c r="P578" s="464"/>
      <c r="Q578" s="580"/>
      <c r="R578" s="581"/>
      <c r="S578" s="582"/>
      <c r="T578" s="464"/>
      <c r="U578" s="583"/>
      <c r="V578" s="580"/>
      <c r="W578" s="464"/>
      <c r="X578" s="464"/>
      <c r="Y578" s="464"/>
      <c r="Z578" s="576"/>
      <c r="AA578" s="464"/>
      <c r="AB578" s="464"/>
      <c r="AC578" s="464"/>
      <c r="AD578" s="464"/>
      <c r="AE578" s="464"/>
      <c r="AF578" s="464"/>
      <c r="AG578" s="464"/>
      <c r="AH578" s="464"/>
      <c r="AI578" s="464"/>
      <c r="AJ578" s="464"/>
      <c r="AK578" s="464"/>
      <c r="AL578" s="464"/>
    </row>
    <row r="579" spans="1:38" ht="15">
      <c r="A579" s="10"/>
      <c r="B579" s="9"/>
      <c r="C579" s="11"/>
      <c r="E579" s="9"/>
      <c r="F579" s="9"/>
      <c r="G579" s="9"/>
      <c r="H579" s="13"/>
      <c r="I579" s="9"/>
      <c r="J579" s="9"/>
      <c r="K579" s="464"/>
      <c r="L579" s="577"/>
      <c r="M579" s="578"/>
      <c r="N579" s="579"/>
      <c r="O579" s="579"/>
      <c r="P579" s="464"/>
      <c r="Q579" s="580"/>
      <c r="R579" s="581"/>
      <c r="S579" s="582"/>
      <c r="T579" s="464"/>
      <c r="U579" s="583"/>
      <c r="V579" s="580"/>
      <c r="W579" s="464"/>
      <c r="X579" s="464"/>
      <c r="Y579" s="464"/>
      <c r="Z579" s="576"/>
      <c r="AA579" s="464"/>
      <c r="AB579" s="464"/>
      <c r="AC579" s="464"/>
      <c r="AD579" s="464"/>
      <c r="AE579" s="464"/>
      <c r="AF579" s="464"/>
      <c r="AG579" s="464"/>
      <c r="AH579" s="464"/>
      <c r="AI579" s="464"/>
      <c r="AJ579" s="464"/>
      <c r="AK579" s="464"/>
      <c r="AL579" s="464"/>
    </row>
    <row r="580" spans="1:38" ht="15">
      <c r="A580" s="10"/>
      <c r="B580" s="9"/>
      <c r="C580" s="11"/>
      <c r="E580" s="9"/>
      <c r="F580" s="9"/>
      <c r="G580" s="9"/>
      <c r="H580" s="13"/>
      <c r="I580" s="9"/>
      <c r="J580" s="9"/>
      <c r="K580" s="464"/>
      <c r="L580" s="577"/>
      <c r="M580" s="578"/>
      <c r="N580" s="579"/>
      <c r="O580" s="579"/>
      <c r="P580" s="464"/>
      <c r="Q580" s="580"/>
      <c r="R580" s="581"/>
      <c r="S580" s="582"/>
      <c r="T580" s="464"/>
      <c r="U580" s="583"/>
      <c r="V580" s="580"/>
      <c r="W580" s="464"/>
      <c r="X580" s="464"/>
      <c r="Y580" s="464"/>
      <c r="Z580" s="576"/>
      <c r="AA580" s="464"/>
      <c r="AB580" s="464"/>
      <c r="AC580" s="464"/>
      <c r="AD580" s="464"/>
      <c r="AE580" s="464"/>
      <c r="AF580" s="464"/>
      <c r="AG580" s="464"/>
      <c r="AH580" s="464"/>
      <c r="AI580" s="464"/>
      <c r="AJ580" s="464"/>
      <c r="AK580" s="464"/>
      <c r="AL580" s="464"/>
    </row>
    <row r="581" spans="1:38" ht="15">
      <c r="A581" s="10"/>
      <c r="B581" s="9"/>
      <c r="C581" s="11"/>
      <c r="E581" s="9"/>
      <c r="F581" s="9"/>
      <c r="G581" s="9"/>
      <c r="H581" s="13"/>
      <c r="I581" s="9"/>
      <c r="J581" s="9"/>
      <c r="K581" s="464"/>
      <c r="L581" s="577"/>
      <c r="M581" s="578"/>
      <c r="N581" s="579"/>
      <c r="O581" s="579"/>
      <c r="P581" s="464"/>
      <c r="Q581" s="580"/>
      <c r="R581" s="581"/>
      <c r="S581" s="582"/>
      <c r="T581" s="464"/>
      <c r="U581" s="583"/>
      <c r="V581" s="580"/>
      <c r="W581" s="464"/>
      <c r="X581" s="464"/>
      <c r="Y581" s="464"/>
      <c r="Z581" s="576"/>
      <c r="AA581" s="464"/>
      <c r="AB581" s="464"/>
      <c r="AC581" s="464"/>
      <c r="AD581" s="464"/>
      <c r="AE581" s="464"/>
      <c r="AF581" s="464"/>
      <c r="AG581" s="464"/>
      <c r="AH581" s="464"/>
      <c r="AI581" s="464"/>
      <c r="AJ581" s="464"/>
      <c r="AK581" s="464"/>
      <c r="AL581" s="464"/>
    </row>
    <row r="582" spans="1:38" ht="15">
      <c r="A582" s="10"/>
      <c r="B582" s="9"/>
      <c r="C582" s="11"/>
      <c r="E582" s="9"/>
      <c r="F582" s="9"/>
      <c r="G582" s="9"/>
      <c r="H582" s="13"/>
      <c r="I582" s="9"/>
      <c r="J582" s="9"/>
      <c r="K582" s="464"/>
      <c r="L582" s="577"/>
      <c r="M582" s="578"/>
      <c r="N582" s="579"/>
      <c r="O582" s="579"/>
      <c r="P582" s="464"/>
      <c r="Q582" s="580"/>
      <c r="R582" s="581"/>
      <c r="S582" s="582"/>
      <c r="T582" s="464"/>
      <c r="U582" s="583"/>
      <c r="V582" s="580"/>
      <c r="W582" s="464"/>
      <c r="X582" s="464"/>
      <c r="Y582" s="464"/>
      <c r="Z582" s="576"/>
      <c r="AA582" s="464"/>
      <c r="AB582" s="464"/>
      <c r="AC582" s="464"/>
      <c r="AD582" s="464"/>
      <c r="AE582" s="464"/>
      <c r="AF582" s="464"/>
      <c r="AG582" s="464"/>
      <c r="AH582" s="464"/>
      <c r="AI582" s="464"/>
      <c r="AJ582" s="464"/>
      <c r="AK582" s="464"/>
      <c r="AL582" s="464"/>
    </row>
    <row r="583" spans="1:38" ht="15">
      <c r="A583" s="10"/>
      <c r="B583" s="9"/>
      <c r="C583" s="11"/>
      <c r="E583" s="9"/>
      <c r="F583" s="9"/>
      <c r="G583" s="9"/>
      <c r="H583" s="13"/>
      <c r="I583" s="9"/>
      <c r="J583" s="9"/>
      <c r="K583" s="464"/>
      <c r="L583" s="577"/>
      <c r="M583" s="578"/>
      <c r="N583" s="579"/>
      <c r="O583" s="579"/>
      <c r="P583" s="464"/>
      <c r="Q583" s="580"/>
      <c r="R583" s="581"/>
      <c r="S583" s="582"/>
      <c r="T583" s="464"/>
      <c r="U583" s="583"/>
      <c r="V583" s="580"/>
      <c r="W583" s="464"/>
      <c r="X583" s="464"/>
      <c r="Y583" s="464"/>
      <c r="Z583" s="576"/>
      <c r="AA583" s="464"/>
      <c r="AB583" s="464"/>
      <c r="AC583" s="464"/>
      <c r="AD583" s="464"/>
      <c r="AE583" s="464"/>
      <c r="AF583" s="464"/>
      <c r="AG583" s="464"/>
      <c r="AH583" s="464"/>
      <c r="AI583" s="464"/>
      <c r="AJ583" s="464"/>
      <c r="AK583" s="464"/>
      <c r="AL583" s="464"/>
    </row>
    <row r="584" spans="1:38" ht="15">
      <c r="A584" s="10"/>
      <c r="B584" s="9"/>
      <c r="C584" s="11"/>
      <c r="E584" s="9"/>
      <c r="F584" s="9"/>
      <c r="G584" s="9"/>
      <c r="H584" s="13"/>
      <c r="I584" s="9"/>
      <c r="J584" s="9"/>
      <c r="K584" s="464"/>
      <c r="L584" s="577"/>
      <c r="M584" s="578"/>
      <c r="N584" s="579"/>
      <c r="O584" s="579"/>
      <c r="P584" s="464"/>
      <c r="Q584" s="580"/>
      <c r="R584" s="581"/>
      <c r="S584" s="582"/>
      <c r="T584" s="464"/>
      <c r="U584" s="583"/>
      <c r="V584" s="580"/>
      <c r="W584" s="464"/>
      <c r="X584" s="464"/>
      <c r="Y584" s="464"/>
      <c r="Z584" s="576"/>
      <c r="AA584" s="464"/>
      <c r="AB584" s="464"/>
      <c r="AC584" s="464"/>
      <c r="AD584" s="464"/>
      <c r="AE584" s="464"/>
      <c r="AF584" s="464"/>
      <c r="AG584" s="464"/>
      <c r="AH584" s="464"/>
      <c r="AI584" s="464"/>
      <c r="AJ584" s="464"/>
      <c r="AK584" s="464"/>
      <c r="AL584" s="464"/>
    </row>
    <row r="585" spans="1:38" ht="15">
      <c r="A585" s="10"/>
      <c r="B585" s="9"/>
      <c r="C585" s="11"/>
      <c r="E585" s="9"/>
      <c r="F585" s="9"/>
      <c r="G585" s="9"/>
      <c r="H585" s="13"/>
      <c r="I585" s="9"/>
      <c r="J585" s="9"/>
      <c r="K585" s="464"/>
      <c r="L585" s="577"/>
      <c r="M585" s="578"/>
      <c r="N585" s="579"/>
      <c r="O585" s="579"/>
      <c r="P585" s="464"/>
      <c r="Q585" s="580"/>
      <c r="R585" s="581"/>
      <c r="S585" s="582"/>
      <c r="T585" s="464"/>
      <c r="U585" s="583"/>
      <c r="V585" s="580"/>
      <c r="W585" s="464"/>
      <c r="X585" s="464"/>
      <c r="Y585" s="464"/>
      <c r="Z585" s="576"/>
      <c r="AA585" s="464"/>
      <c r="AB585" s="464"/>
      <c r="AC585" s="464"/>
      <c r="AD585" s="464"/>
      <c r="AE585" s="464"/>
      <c r="AF585" s="464"/>
      <c r="AG585" s="464"/>
      <c r="AH585" s="464"/>
      <c r="AI585" s="464"/>
      <c r="AJ585" s="464"/>
      <c r="AK585" s="464"/>
      <c r="AL585" s="464"/>
    </row>
    <row r="586" spans="1:38" ht="15">
      <c r="A586" s="10"/>
      <c r="B586" s="9"/>
      <c r="C586" s="11"/>
      <c r="E586" s="9"/>
      <c r="F586" s="9"/>
      <c r="G586" s="9"/>
      <c r="H586" s="13"/>
      <c r="I586" s="9"/>
      <c r="J586" s="9"/>
      <c r="K586" s="464"/>
      <c r="L586" s="577"/>
      <c r="M586" s="578"/>
      <c r="N586" s="579"/>
      <c r="O586" s="579"/>
      <c r="P586" s="464"/>
      <c r="Q586" s="580"/>
      <c r="R586" s="581"/>
      <c r="S586" s="582"/>
      <c r="T586" s="464"/>
      <c r="U586" s="583"/>
      <c r="V586" s="580"/>
      <c r="W586" s="464"/>
      <c r="X586" s="464"/>
      <c r="Y586" s="464"/>
      <c r="Z586" s="576"/>
      <c r="AA586" s="464"/>
      <c r="AB586" s="464"/>
      <c r="AC586" s="464"/>
      <c r="AD586" s="464"/>
      <c r="AE586" s="464"/>
      <c r="AF586" s="464"/>
      <c r="AG586" s="464"/>
      <c r="AH586" s="464"/>
      <c r="AI586" s="464"/>
      <c r="AJ586" s="464"/>
      <c r="AK586" s="464"/>
      <c r="AL586" s="464"/>
    </row>
    <row r="587" spans="1:38" ht="15">
      <c r="A587" s="10"/>
      <c r="B587" s="9"/>
      <c r="C587" s="11"/>
      <c r="E587" s="9"/>
      <c r="F587" s="9"/>
      <c r="G587" s="9"/>
      <c r="H587" s="13"/>
      <c r="I587" s="9"/>
      <c r="J587" s="9"/>
      <c r="K587" s="464"/>
      <c r="L587" s="577"/>
      <c r="M587" s="578"/>
      <c r="N587" s="579"/>
      <c r="O587" s="579"/>
      <c r="P587" s="464"/>
      <c r="Q587" s="580"/>
      <c r="R587" s="581"/>
      <c r="S587" s="582"/>
      <c r="T587" s="464"/>
      <c r="U587" s="583"/>
      <c r="V587" s="580"/>
      <c r="W587" s="464"/>
      <c r="X587" s="464"/>
      <c r="Y587" s="464"/>
      <c r="Z587" s="576"/>
      <c r="AA587" s="464"/>
      <c r="AB587" s="464"/>
      <c r="AC587" s="464"/>
      <c r="AD587" s="464"/>
      <c r="AE587" s="464"/>
      <c r="AF587" s="464"/>
      <c r="AG587" s="464"/>
      <c r="AH587" s="464"/>
      <c r="AI587" s="464"/>
      <c r="AJ587" s="464"/>
      <c r="AK587" s="464"/>
      <c r="AL587" s="464"/>
    </row>
    <row r="588" spans="1:38" ht="15">
      <c r="A588" s="10"/>
      <c r="B588" s="9"/>
      <c r="C588" s="11"/>
      <c r="E588" s="9"/>
      <c r="F588" s="9"/>
      <c r="G588" s="9"/>
      <c r="H588" s="13"/>
      <c r="I588" s="9"/>
      <c r="J588" s="9"/>
      <c r="K588" s="464"/>
      <c r="L588" s="577"/>
      <c r="M588" s="578"/>
      <c r="N588" s="579"/>
      <c r="O588" s="579"/>
      <c r="P588" s="464"/>
      <c r="Q588" s="580"/>
      <c r="R588" s="581"/>
      <c r="S588" s="582"/>
      <c r="T588" s="464"/>
      <c r="U588" s="583"/>
      <c r="V588" s="580"/>
      <c r="W588" s="464"/>
      <c r="X588" s="464"/>
      <c r="Y588" s="464"/>
      <c r="Z588" s="576"/>
      <c r="AA588" s="464"/>
      <c r="AB588" s="464"/>
      <c r="AC588" s="464"/>
      <c r="AD588" s="464"/>
      <c r="AE588" s="464"/>
      <c r="AF588" s="464"/>
      <c r="AG588" s="464"/>
      <c r="AH588" s="464"/>
      <c r="AI588" s="464"/>
      <c r="AJ588" s="464"/>
      <c r="AK588" s="464"/>
      <c r="AL588" s="464"/>
    </row>
    <row r="589" spans="1:38" ht="15">
      <c r="A589" s="10"/>
      <c r="B589" s="9"/>
      <c r="C589" s="11"/>
      <c r="E589" s="9"/>
      <c r="F589" s="9"/>
      <c r="G589" s="9"/>
      <c r="H589" s="13"/>
      <c r="I589" s="9"/>
      <c r="J589" s="9"/>
      <c r="K589" s="464"/>
      <c r="L589" s="577"/>
      <c r="M589" s="578"/>
      <c r="N589" s="579"/>
      <c r="O589" s="579"/>
      <c r="P589" s="464"/>
      <c r="Q589" s="580"/>
      <c r="R589" s="581"/>
      <c r="S589" s="582"/>
      <c r="T589" s="464"/>
      <c r="U589" s="583"/>
      <c r="V589" s="580"/>
      <c r="W589" s="464"/>
      <c r="X589" s="464"/>
      <c r="Y589" s="464"/>
      <c r="Z589" s="576"/>
      <c r="AA589" s="464"/>
      <c r="AB589" s="464"/>
      <c r="AC589" s="464"/>
      <c r="AD589" s="464"/>
      <c r="AE589" s="464"/>
      <c r="AF589" s="464"/>
      <c r="AG589" s="464"/>
      <c r="AH589" s="464"/>
      <c r="AI589" s="464"/>
      <c r="AJ589" s="464"/>
      <c r="AK589" s="464"/>
      <c r="AL589" s="464"/>
    </row>
    <row r="590" spans="1:38" ht="15">
      <c r="A590" s="10"/>
      <c r="B590" s="9"/>
      <c r="C590" s="11"/>
      <c r="E590" s="9"/>
      <c r="F590" s="9"/>
      <c r="G590" s="9"/>
      <c r="H590" s="13"/>
      <c r="I590" s="9"/>
      <c r="J590" s="9"/>
      <c r="K590" s="464"/>
      <c r="L590" s="577"/>
      <c r="M590" s="578"/>
      <c r="N590" s="579"/>
      <c r="O590" s="579"/>
      <c r="P590" s="464"/>
      <c r="Q590" s="580"/>
      <c r="R590" s="581"/>
      <c r="S590" s="582"/>
      <c r="T590" s="464"/>
      <c r="U590" s="583"/>
      <c r="V590" s="580"/>
      <c r="W590" s="464"/>
      <c r="X590" s="464"/>
      <c r="Y590" s="464"/>
      <c r="Z590" s="576"/>
      <c r="AA590" s="464"/>
      <c r="AB590" s="464"/>
      <c r="AC590" s="464"/>
      <c r="AD590" s="464"/>
      <c r="AE590" s="464"/>
      <c r="AF590" s="464"/>
      <c r="AG590" s="464"/>
      <c r="AH590" s="464"/>
      <c r="AI590" s="464"/>
      <c r="AJ590" s="464"/>
      <c r="AK590" s="464"/>
      <c r="AL590" s="464"/>
    </row>
    <row r="591" spans="1:38" ht="15">
      <c r="A591" s="10"/>
      <c r="B591" s="9"/>
      <c r="C591" s="11"/>
      <c r="E591" s="9"/>
      <c r="F591" s="9"/>
      <c r="G591" s="9"/>
      <c r="H591" s="13"/>
      <c r="I591" s="9"/>
      <c r="J591" s="9"/>
      <c r="K591" s="464"/>
      <c r="L591" s="577"/>
      <c r="M591" s="578"/>
      <c r="N591" s="579"/>
      <c r="O591" s="579"/>
      <c r="P591" s="464"/>
      <c r="Q591" s="580"/>
      <c r="R591" s="581"/>
      <c r="S591" s="582"/>
      <c r="T591" s="464"/>
      <c r="U591" s="583"/>
      <c r="V591" s="580"/>
      <c r="W591" s="464"/>
      <c r="X591" s="464"/>
      <c r="Y591" s="464"/>
      <c r="Z591" s="576"/>
      <c r="AA591" s="464"/>
      <c r="AB591" s="464"/>
      <c r="AC591" s="464"/>
      <c r="AD591" s="464"/>
      <c r="AE591" s="464"/>
      <c r="AF591" s="464"/>
      <c r="AG591" s="464"/>
      <c r="AH591" s="464"/>
      <c r="AI591" s="464"/>
      <c r="AJ591" s="464"/>
      <c r="AK591" s="464"/>
      <c r="AL591" s="464"/>
    </row>
    <row r="592" spans="1:38" ht="15">
      <c r="A592" s="10"/>
      <c r="B592" s="9"/>
      <c r="C592" s="11"/>
      <c r="E592" s="9"/>
      <c r="F592" s="9"/>
      <c r="G592" s="9"/>
      <c r="H592" s="13"/>
      <c r="I592" s="9"/>
      <c r="J592" s="9"/>
      <c r="K592" s="464"/>
      <c r="L592" s="577"/>
      <c r="M592" s="578"/>
      <c r="N592" s="579"/>
      <c r="O592" s="579"/>
      <c r="P592" s="464"/>
      <c r="Q592" s="580"/>
      <c r="R592" s="581"/>
      <c r="S592" s="582"/>
      <c r="T592" s="464"/>
      <c r="U592" s="583"/>
      <c r="V592" s="580"/>
      <c r="W592" s="464"/>
      <c r="X592" s="464"/>
      <c r="Y592" s="464"/>
      <c r="Z592" s="576"/>
      <c r="AA592" s="464"/>
      <c r="AB592" s="464"/>
      <c r="AC592" s="464"/>
      <c r="AD592" s="464"/>
      <c r="AE592" s="464"/>
      <c r="AF592" s="464"/>
      <c r="AG592" s="464"/>
      <c r="AH592" s="464"/>
      <c r="AI592" s="464"/>
      <c r="AJ592" s="464"/>
      <c r="AK592" s="464"/>
      <c r="AL592" s="464"/>
    </row>
    <row r="593" spans="1:38" ht="15">
      <c r="A593" s="10"/>
      <c r="B593" s="9"/>
      <c r="C593" s="11"/>
      <c r="E593" s="9"/>
      <c r="F593" s="9"/>
      <c r="G593" s="9"/>
      <c r="H593" s="13"/>
      <c r="I593" s="9"/>
      <c r="J593" s="9"/>
      <c r="K593" s="464"/>
      <c r="L593" s="577"/>
      <c r="M593" s="578"/>
      <c r="N593" s="579"/>
      <c r="O593" s="579"/>
      <c r="P593" s="464"/>
      <c r="Q593" s="580"/>
      <c r="R593" s="581"/>
      <c r="S593" s="582"/>
      <c r="T593" s="464"/>
      <c r="U593" s="583"/>
      <c r="V593" s="580"/>
      <c r="W593" s="464"/>
      <c r="X593" s="464"/>
      <c r="Y593" s="464"/>
      <c r="Z593" s="576"/>
      <c r="AA593" s="464"/>
      <c r="AB593" s="464"/>
      <c r="AC593" s="464"/>
      <c r="AD593" s="464"/>
      <c r="AE593" s="464"/>
      <c r="AF593" s="464"/>
      <c r="AG593" s="464"/>
      <c r="AH593" s="464"/>
      <c r="AI593" s="464"/>
      <c r="AJ593" s="464"/>
      <c r="AK593" s="464"/>
      <c r="AL593" s="464"/>
    </row>
    <row r="594" spans="1:38" ht="15">
      <c r="A594" s="10"/>
      <c r="B594" s="9"/>
      <c r="C594" s="11"/>
      <c r="E594" s="9"/>
      <c r="F594" s="9"/>
      <c r="G594" s="9"/>
      <c r="H594" s="13"/>
      <c r="I594" s="9"/>
      <c r="J594" s="9"/>
      <c r="K594" s="464"/>
      <c r="L594" s="577"/>
      <c r="M594" s="578"/>
      <c r="N594" s="579"/>
      <c r="O594" s="579"/>
      <c r="P594" s="464"/>
      <c r="Q594" s="580"/>
      <c r="R594" s="581"/>
      <c r="S594" s="582"/>
      <c r="T594" s="464"/>
      <c r="U594" s="583"/>
      <c r="V594" s="580"/>
      <c r="W594" s="464"/>
      <c r="X594" s="464"/>
      <c r="Y594" s="464"/>
      <c r="Z594" s="576"/>
      <c r="AA594" s="464"/>
      <c r="AB594" s="464"/>
      <c r="AC594" s="464"/>
      <c r="AD594" s="464"/>
      <c r="AE594" s="464"/>
      <c r="AF594" s="464"/>
      <c r="AG594" s="464"/>
      <c r="AH594" s="464"/>
      <c r="AI594" s="464"/>
      <c r="AJ594" s="464"/>
      <c r="AK594" s="464"/>
      <c r="AL594" s="464"/>
    </row>
    <row r="595" spans="1:38" ht="15">
      <c r="A595" s="10"/>
      <c r="B595" s="9"/>
      <c r="C595" s="11"/>
      <c r="E595" s="9"/>
      <c r="F595" s="9"/>
      <c r="G595" s="9"/>
      <c r="H595" s="13"/>
      <c r="I595" s="9"/>
      <c r="J595" s="9"/>
      <c r="K595" s="464"/>
      <c r="L595" s="577"/>
      <c r="M595" s="578"/>
      <c r="N595" s="579"/>
      <c r="O595" s="579"/>
      <c r="P595" s="464"/>
      <c r="Q595" s="580"/>
      <c r="R595" s="581"/>
      <c r="S595" s="582"/>
      <c r="T595" s="464"/>
      <c r="U595" s="583"/>
      <c r="V595" s="580"/>
      <c r="W595" s="464"/>
      <c r="X595" s="464"/>
      <c r="Y595" s="464"/>
      <c r="Z595" s="576"/>
      <c r="AA595" s="464"/>
      <c r="AB595" s="464"/>
      <c r="AC595" s="464"/>
      <c r="AD595" s="464"/>
      <c r="AE595" s="464"/>
      <c r="AF595" s="464"/>
      <c r="AG595" s="464"/>
      <c r="AH595" s="464"/>
      <c r="AI595" s="464"/>
      <c r="AJ595" s="464"/>
      <c r="AK595" s="464"/>
      <c r="AL595" s="464"/>
    </row>
    <row r="596" spans="1:38" ht="15">
      <c r="A596" s="10"/>
      <c r="B596" s="9"/>
      <c r="C596" s="11"/>
      <c r="E596" s="9"/>
      <c r="F596" s="9"/>
      <c r="G596" s="9"/>
      <c r="H596" s="13"/>
      <c r="I596" s="9"/>
      <c r="J596" s="9"/>
      <c r="K596" s="464"/>
      <c r="L596" s="577"/>
      <c r="M596" s="578"/>
      <c r="N596" s="579"/>
      <c r="O596" s="579"/>
      <c r="P596" s="464"/>
      <c r="Q596" s="580"/>
      <c r="R596" s="581"/>
      <c r="S596" s="582"/>
      <c r="T596" s="464"/>
      <c r="U596" s="583"/>
      <c r="V596" s="580"/>
      <c r="W596" s="464"/>
      <c r="X596" s="464"/>
      <c r="Y596" s="464"/>
      <c r="Z596" s="576"/>
      <c r="AA596" s="464"/>
      <c r="AB596" s="464"/>
      <c r="AC596" s="464"/>
      <c r="AD596" s="464"/>
      <c r="AE596" s="464"/>
      <c r="AF596" s="464"/>
      <c r="AG596" s="464"/>
      <c r="AH596" s="464"/>
      <c r="AI596" s="464"/>
      <c r="AJ596" s="464"/>
      <c r="AK596" s="464"/>
      <c r="AL596" s="464"/>
    </row>
    <row r="597" spans="1:38" ht="15">
      <c r="A597" s="10"/>
      <c r="B597" s="9"/>
      <c r="C597" s="11"/>
      <c r="E597" s="9"/>
      <c r="F597" s="9"/>
      <c r="G597" s="9"/>
      <c r="H597" s="13"/>
      <c r="I597" s="9"/>
      <c r="J597" s="9"/>
      <c r="K597" s="464"/>
      <c r="L597" s="577"/>
      <c r="M597" s="578"/>
      <c r="N597" s="579"/>
      <c r="O597" s="579"/>
      <c r="P597" s="464"/>
      <c r="Q597" s="580"/>
      <c r="R597" s="581"/>
      <c r="S597" s="582"/>
      <c r="T597" s="464"/>
      <c r="U597" s="583"/>
      <c r="V597" s="580"/>
      <c r="W597" s="464"/>
      <c r="X597" s="464"/>
      <c r="Y597" s="464"/>
      <c r="Z597" s="576"/>
      <c r="AA597" s="464"/>
      <c r="AB597" s="464"/>
      <c r="AC597" s="464"/>
      <c r="AD597" s="464"/>
      <c r="AE597" s="464"/>
      <c r="AF597" s="464"/>
      <c r="AG597" s="464"/>
      <c r="AH597" s="464"/>
      <c r="AI597" s="464"/>
      <c r="AJ597" s="464"/>
      <c r="AK597" s="464"/>
      <c r="AL597" s="464"/>
    </row>
    <row r="598" spans="1:38" ht="15">
      <c r="A598" s="10"/>
      <c r="B598" s="9"/>
      <c r="C598" s="11"/>
      <c r="E598" s="9"/>
      <c r="F598" s="9"/>
      <c r="G598" s="9"/>
      <c r="H598" s="13"/>
      <c r="I598" s="9"/>
      <c r="J598" s="9"/>
      <c r="K598" s="464"/>
      <c r="L598" s="577"/>
      <c r="M598" s="578"/>
      <c r="N598" s="579"/>
      <c r="O598" s="579"/>
      <c r="P598" s="464"/>
      <c r="Q598" s="580"/>
      <c r="R598" s="581"/>
      <c r="S598" s="582"/>
      <c r="T598" s="464"/>
      <c r="U598" s="583"/>
      <c r="V598" s="580"/>
      <c r="W598" s="464"/>
      <c r="X598" s="464"/>
      <c r="Y598" s="464"/>
      <c r="Z598" s="576"/>
      <c r="AA598" s="464"/>
      <c r="AB598" s="464"/>
      <c r="AC598" s="464"/>
      <c r="AD598" s="464"/>
      <c r="AE598" s="464"/>
      <c r="AF598" s="464"/>
      <c r="AG598" s="464"/>
      <c r="AH598" s="464"/>
      <c r="AI598" s="464"/>
      <c r="AJ598" s="464"/>
      <c r="AK598" s="464"/>
      <c r="AL598" s="464"/>
    </row>
    <row r="599" spans="1:38" ht="15">
      <c r="A599" s="10"/>
      <c r="B599" s="9"/>
      <c r="C599" s="11"/>
      <c r="E599" s="9"/>
      <c r="F599" s="9"/>
      <c r="G599" s="9"/>
      <c r="H599" s="13"/>
      <c r="I599" s="9"/>
      <c r="J599" s="9"/>
      <c r="K599" s="464"/>
      <c r="L599" s="577"/>
      <c r="M599" s="578"/>
      <c r="N599" s="579"/>
      <c r="O599" s="579"/>
      <c r="P599" s="464"/>
      <c r="Q599" s="580"/>
      <c r="R599" s="581"/>
      <c r="S599" s="582"/>
      <c r="T599" s="464"/>
      <c r="U599" s="583"/>
      <c r="V599" s="580"/>
      <c r="W599" s="464"/>
      <c r="X599" s="464"/>
      <c r="Y599" s="464"/>
      <c r="Z599" s="576"/>
      <c r="AA599" s="464"/>
      <c r="AB599" s="464"/>
      <c r="AC599" s="464"/>
      <c r="AD599" s="464"/>
      <c r="AE599" s="464"/>
      <c r="AF599" s="464"/>
      <c r="AG599" s="464"/>
      <c r="AH599" s="464"/>
      <c r="AI599" s="464"/>
      <c r="AJ599" s="464"/>
      <c r="AK599" s="464"/>
      <c r="AL599" s="464"/>
    </row>
    <row r="600" spans="1:38" ht="15">
      <c r="A600" s="10"/>
      <c r="B600" s="9"/>
      <c r="C600" s="11"/>
      <c r="E600" s="9"/>
      <c r="F600" s="9"/>
      <c r="G600" s="9"/>
      <c r="H600" s="13"/>
      <c r="I600" s="9"/>
      <c r="J600" s="9"/>
      <c r="K600" s="464"/>
      <c r="L600" s="577"/>
      <c r="M600" s="578"/>
      <c r="N600" s="579"/>
      <c r="O600" s="579"/>
      <c r="P600" s="464"/>
      <c r="Q600" s="580"/>
      <c r="R600" s="581"/>
      <c r="S600" s="582"/>
      <c r="T600" s="464"/>
      <c r="U600" s="583"/>
      <c r="V600" s="580"/>
      <c r="W600" s="464"/>
      <c r="X600" s="464"/>
      <c r="Y600" s="464"/>
      <c r="Z600" s="576"/>
      <c r="AA600" s="464"/>
      <c r="AB600" s="464"/>
      <c r="AC600" s="464"/>
      <c r="AD600" s="464"/>
      <c r="AE600" s="464"/>
      <c r="AF600" s="464"/>
      <c r="AG600" s="464"/>
      <c r="AH600" s="464"/>
      <c r="AI600" s="464"/>
      <c r="AJ600" s="464"/>
      <c r="AK600" s="464"/>
      <c r="AL600" s="464"/>
    </row>
    <row r="601" spans="1:38" ht="15">
      <c r="A601" s="10"/>
      <c r="B601" s="9"/>
      <c r="C601" s="11"/>
      <c r="E601" s="9"/>
      <c r="F601" s="9"/>
      <c r="G601" s="9"/>
      <c r="H601" s="13"/>
      <c r="I601" s="9"/>
      <c r="J601" s="9"/>
      <c r="K601" s="464"/>
      <c r="L601" s="577"/>
      <c r="M601" s="578"/>
      <c r="N601" s="579"/>
      <c r="O601" s="579"/>
      <c r="P601" s="464"/>
      <c r="Q601" s="580"/>
      <c r="R601" s="581"/>
      <c r="S601" s="582"/>
      <c r="T601" s="464"/>
      <c r="U601" s="583"/>
      <c r="V601" s="580"/>
      <c r="W601" s="464"/>
      <c r="X601" s="464"/>
      <c r="Y601" s="464"/>
      <c r="Z601" s="576"/>
      <c r="AA601" s="464"/>
      <c r="AB601" s="464"/>
      <c r="AC601" s="464"/>
      <c r="AD601" s="464"/>
      <c r="AE601" s="464"/>
      <c r="AF601" s="464"/>
      <c r="AG601" s="464"/>
      <c r="AH601" s="464"/>
      <c r="AI601" s="464"/>
      <c r="AJ601" s="464"/>
      <c r="AK601" s="464"/>
      <c r="AL601" s="464"/>
    </row>
    <row r="602" spans="1:38" ht="15">
      <c r="A602" s="10"/>
      <c r="B602" s="9"/>
      <c r="C602" s="11"/>
      <c r="E602" s="9"/>
      <c r="F602" s="9"/>
      <c r="G602" s="9"/>
      <c r="H602" s="13"/>
      <c r="I602" s="9"/>
      <c r="J602" s="9"/>
      <c r="K602" s="464"/>
      <c r="L602" s="577"/>
      <c r="M602" s="578"/>
      <c r="N602" s="579"/>
      <c r="O602" s="579"/>
      <c r="P602" s="464"/>
      <c r="Q602" s="580"/>
      <c r="R602" s="581"/>
      <c r="S602" s="582"/>
      <c r="T602" s="464"/>
      <c r="U602" s="583"/>
      <c r="V602" s="580"/>
      <c r="W602" s="464"/>
      <c r="X602" s="464"/>
      <c r="Y602" s="464"/>
      <c r="Z602" s="576"/>
      <c r="AA602" s="464"/>
      <c r="AB602" s="464"/>
      <c r="AC602" s="464"/>
      <c r="AD602" s="464"/>
      <c r="AE602" s="464"/>
      <c r="AF602" s="464"/>
      <c r="AG602" s="464"/>
      <c r="AH602" s="464"/>
      <c r="AI602" s="464"/>
      <c r="AJ602" s="464"/>
      <c r="AK602" s="464"/>
      <c r="AL602" s="464"/>
    </row>
    <row r="603" spans="1:38" ht="15">
      <c r="A603" s="10"/>
      <c r="B603" s="9"/>
      <c r="C603" s="11"/>
      <c r="E603" s="9"/>
      <c r="F603" s="9"/>
      <c r="G603" s="9"/>
      <c r="H603" s="13"/>
      <c r="I603" s="9"/>
      <c r="J603" s="9"/>
      <c r="K603" s="464"/>
      <c r="L603" s="577"/>
      <c r="M603" s="578"/>
      <c r="N603" s="579"/>
      <c r="O603" s="579"/>
      <c r="P603" s="464"/>
      <c r="Q603" s="580"/>
      <c r="R603" s="581"/>
      <c r="S603" s="582"/>
      <c r="T603" s="464"/>
      <c r="U603" s="583"/>
      <c r="V603" s="580"/>
      <c r="W603" s="464"/>
      <c r="X603" s="464"/>
      <c r="Y603" s="464"/>
      <c r="Z603" s="576"/>
      <c r="AA603" s="464"/>
      <c r="AB603" s="464"/>
      <c r="AC603" s="464"/>
      <c r="AD603" s="464"/>
      <c r="AE603" s="464"/>
      <c r="AF603" s="464"/>
      <c r="AG603" s="464"/>
      <c r="AH603" s="464"/>
      <c r="AI603" s="464"/>
      <c r="AJ603" s="464"/>
      <c r="AK603" s="464"/>
      <c r="AL603" s="464"/>
    </row>
    <row r="604" spans="1:38" ht="15">
      <c r="A604" s="10"/>
      <c r="B604" s="9"/>
      <c r="C604" s="11"/>
      <c r="E604" s="9"/>
      <c r="F604" s="9"/>
      <c r="G604" s="9"/>
      <c r="H604" s="13"/>
      <c r="I604" s="9"/>
      <c r="J604" s="9"/>
      <c r="K604" s="464"/>
      <c r="L604" s="577"/>
      <c r="M604" s="578"/>
      <c r="N604" s="579"/>
      <c r="O604" s="579"/>
      <c r="P604" s="464"/>
      <c r="Q604" s="580"/>
      <c r="R604" s="581"/>
      <c r="S604" s="582"/>
      <c r="T604" s="464"/>
      <c r="U604" s="583"/>
      <c r="V604" s="580"/>
      <c r="W604" s="464"/>
      <c r="X604" s="464"/>
      <c r="Y604" s="464"/>
      <c r="Z604" s="576"/>
      <c r="AA604" s="464"/>
      <c r="AB604" s="464"/>
      <c r="AC604" s="464"/>
      <c r="AD604" s="464"/>
      <c r="AE604" s="464"/>
      <c r="AF604" s="464"/>
      <c r="AG604" s="464"/>
      <c r="AH604" s="464"/>
      <c r="AI604" s="464"/>
      <c r="AJ604" s="464"/>
      <c r="AK604" s="464"/>
      <c r="AL604" s="464"/>
    </row>
    <row r="605" spans="1:38" ht="15">
      <c r="A605" s="10"/>
      <c r="B605" s="9"/>
      <c r="C605" s="11"/>
      <c r="E605" s="9"/>
      <c r="F605" s="9"/>
      <c r="G605" s="9"/>
      <c r="H605" s="13"/>
      <c r="I605" s="9"/>
      <c r="J605" s="9"/>
      <c r="K605" s="464"/>
      <c r="L605" s="577"/>
      <c r="M605" s="578"/>
      <c r="N605" s="579"/>
      <c r="O605" s="579"/>
      <c r="P605" s="464"/>
      <c r="Q605" s="580"/>
      <c r="R605" s="581"/>
      <c r="S605" s="582"/>
      <c r="T605" s="464"/>
      <c r="U605" s="583"/>
      <c r="V605" s="580"/>
      <c r="W605" s="464"/>
      <c r="X605" s="464"/>
      <c r="Y605" s="464"/>
      <c r="Z605" s="576"/>
      <c r="AA605" s="464"/>
      <c r="AB605" s="464"/>
      <c r="AC605" s="464"/>
      <c r="AD605" s="464"/>
      <c r="AE605" s="464"/>
      <c r="AF605" s="464"/>
      <c r="AG605" s="464"/>
      <c r="AH605" s="464"/>
      <c r="AI605" s="464"/>
      <c r="AJ605" s="464"/>
      <c r="AK605" s="464"/>
      <c r="AL605" s="464"/>
    </row>
    <row r="606" spans="1:38" ht="15">
      <c r="A606" s="10"/>
      <c r="B606" s="9"/>
      <c r="C606" s="11"/>
      <c r="E606" s="9"/>
      <c r="F606" s="9"/>
      <c r="G606" s="9"/>
      <c r="H606" s="13"/>
      <c r="I606" s="9"/>
      <c r="J606" s="9"/>
      <c r="K606" s="464"/>
      <c r="L606" s="577"/>
      <c r="M606" s="578"/>
      <c r="N606" s="579"/>
      <c r="O606" s="579"/>
      <c r="P606" s="464"/>
      <c r="Q606" s="580"/>
      <c r="R606" s="581"/>
      <c r="S606" s="582"/>
      <c r="T606" s="464"/>
      <c r="U606" s="583"/>
      <c r="V606" s="580"/>
      <c r="W606" s="464"/>
      <c r="X606" s="464"/>
      <c r="Y606" s="464"/>
      <c r="Z606" s="576"/>
      <c r="AA606" s="464"/>
      <c r="AB606" s="464"/>
      <c r="AC606" s="464"/>
      <c r="AD606" s="464"/>
      <c r="AE606" s="464"/>
      <c r="AF606" s="464"/>
      <c r="AG606" s="464"/>
      <c r="AH606" s="464"/>
      <c r="AI606" s="464"/>
      <c r="AJ606" s="464"/>
      <c r="AK606" s="464"/>
      <c r="AL606" s="464"/>
    </row>
    <row r="607" spans="1:38" ht="15">
      <c r="A607" s="10"/>
      <c r="B607" s="9"/>
      <c r="C607" s="11"/>
      <c r="E607" s="9"/>
      <c r="F607" s="9"/>
      <c r="G607" s="9"/>
      <c r="H607" s="13"/>
      <c r="I607" s="9"/>
      <c r="J607" s="9"/>
      <c r="K607" s="464"/>
      <c r="L607" s="577"/>
      <c r="M607" s="578"/>
      <c r="N607" s="579"/>
      <c r="O607" s="579"/>
      <c r="P607" s="464"/>
      <c r="Q607" s="580"/>
      <c r="R607" s="581"/>
      <c r="S607" s="582"/>
      <c r="T607" s="464"/>
      <c r="U607" s="583"/>
      <c r="V607" s="580"/>
      <c r="W607" s="464"/>
      <c r="X607" s="464"/>
      <c r="Y607" s="464"/>
      <c r="Z607" s="576"/>
      <c r="AA607" s="464"/>
      <c r="AB607" s="464"/>
      <c r="AC607" s="464"/>
      <c r="AD607" s="464"/>
      <c r="AE607" s="464"/>
      <c r="AF607" s="464"/>
      <c r="AG607" s="464"/>
      <c r="AH607" s="464"/>
      <c r="AI607" s="464"/>
      <c r="AJ607" s="464"/>
      <c r="AK607" s="464"/>
      <c r="AL607" s="464"/>
    </row>
    <row r="608" spans="1:38" ht="15">
      <c r="A608" s="10"/>
      <c r="B608" s="9"/>
      <c r="C608" s="11"/>
      <c r="E608" s="9"/>
      <c r="F608" s="9"/>
      <c r="G608" s="9"/>
      <c r="H608" s="13"/>
      <c r="I608" s="9"/>
      <c r="J608" s="9"/>
      <c r="K608" s="464"/>
      <c r="L608" s="577"/>
      <c r="M608" s="578"/>
      <c r="N608" s="579"/>
      <c r="O608" s="579"/>
      <c r="P608" s="464"/>
      <c r="Q608" s="580"/>
      <c r="R608" s="581"/>
      <c r="S608" s="582"/>
      <c r="T608" s="464"/>
      <c r="U608" s="583"/>
      <c r="V608" s="580"/>
      <c r="W608" s="464"/>
      <c r="X608" s="464"/>
      <c r="Y608" s="464"/>
      <c r="Z608" s="576"/>
      <c r="AA608" s="464"/>
      <c r="AB608" s="464"/>
      <c r="AC608" s="464"/>
      <c r="AD608" s="464"/>
      <c r="AE608" s="464"/>
      <c r="AF608" s="464"/>
      <c r="AG608" s="464"/>
      <c r="AH608" s="464"/>
      <c r="AI608" s="464"/>
      <c r="AJ608" s="464"/>
      <c r="AK608" s="464"/>
      <c r="AL608" s="464"/>
    </row>
    <row r="609" spans="1:38" ht="15">
      <c r="A609" s="10"/>
      <c r="B609" s="9"/>
      <c r="C609" s="11"/>
      <c r="E609" s="9"/>
      <c r="F609" s="9"/>
      <c r="G609" s="9"/>
      <c r="H609" s="13"/>
      <c r="I609" s="9"/>
      <c r="J609" s="9"/>
      <c r="K609" s="464"/>
      <c r="L609" s="577"/>
      <c r="M609" s="578"/>
      <c r="N609" s="579"/>
      <c r="O609" s="579"/>
      <c r="P609" s="464"/>
      <c r="Q609" s="580"/>
      <c r="R609" s="581"/>
      <c r="S609" s="582"/>
      <c r="T609" s="464"/>
      <c r="U609" s="583"/>
      <c r="V609" s="580"/>
      <c r="W609" s="464"/>
      <c r="X609" s="464"/>
      <c r="Y609" s="464"/>
      <c r="Z609" s="576"/>
      <c r="AA609" s="464"/>
      <c r="AB609" s="464"/>
      <c r="AC609" s="464"/>
      <c r="AD609" s="464"/>
      <c r="AE609" s="464"/>
      <c r="AF609" s="464"/>
      <c r="AG609" s="464"/>
      <c r="AH609" s="464"/>
      <c r="AI609" s="464"/>
      <c r="AJ609" s="464"/>
      <c r="AK609" s="464"/>
      <c r="AL609" s="464"/>
    </row>
    <row r="610" spans="1:38" ht="15">
      <c r="A610" s="10"/>
      <c r="B610" s="9"/>
      <c r="C610" s="11"/>
      <c r="E610" s="9"/>
      <c r="F610" s="9"/>
      <c r="G610" s="9"/>
      <c r="H610" s="13"/>
      <c r="I610" s="9"/>
      <c r="J610" s="9"/>
      <c r="K610" s="464"/>
      <c r="L610" s="577"/>
      <c r="M610" s="578"/>
      <c r="N610" s="579"/>
      <c r="O610" s="579"/>
      <c r="P610" s="464"/>
      <c r="Q610" s="580"/>
      <c r="R610" s="581"/>
      <c r="S610" s="582"/>
      <c r="T610" s="464"/>
      <c r="U610" s="583"/>
      <c r="V610" s="580"/>
      <c r="W610" s="464"/>
      <c r="X610" s="464"/>
      <c r="Y610" s="464"/>
      <c r="Z610" s="576"/>
      <c r="AA610" s="464"/>
      <c r="AB610" s="464"/>
      <c r="AC610" s="464"/>
      <c r="AD610" s="464"/>
      <c r="AE610" s="464"/>
      <c r="AF610" s="464"/>
      <c r="AG610" s="464"/>
      <c r="AH610" s="464"/>
      <c r="AI610" s="464"/>
      <c r="AJ610" s="464"/>
      <c r="AK610" s="464"/>
      <c r="AL610" s="464"/>
    </row>
    <row r="611" spans="1:38" ht="15">
      <c r="A611" s="10"/>
      <c r="B611" s="9"/>
      <c r="C611" s="11"/>
      <c r="E611" s="9"/>
      <c r="F611" s="9"/>
      <c r="G611" s="9"/>
      <c r="H611" s="13"/>
      <c r="I611" s="9"/>
      <c r="J611" s="9"/>
      <c r="K611" s="464"/>
      <c r="L611" s="577"/>
      <c r="M611" s="578"/>
      <c r="N611" s="579"/>
      <c r="O611" s="579"/>
      <c r="P611" s="464"/>
      <c r="Q611" s="580"/>
      <c r="R611" s="581"/>
      <c r="S611" s="582"/>
      <c r="T611" s="464"/>
      <c r="U611" s="583"/>
      <c r="V611" s="580"/>
      <c r="W611" s="464"/>
      <c r="X611" s="464"/>
      <c r="Y611" s="464"/>
      <c r="Z611" s="576"/>
      <c r="AA611" s="464"/>
      <c r="AB611" s="464"/>
      <c r="AC611" s="464"/>
      <c r="AD611" s="464"/>
      <c r="AE611" s="464"/>
      <c r="AF611" s="464"/>
      <c r="AG611" s="464"/>
      <c r="AH611" s="464"/>
      <c r="AI611" s="464"/>
      <c r="AJ611" s="464"/>
      <c r="AK611" s="464"/>
      <c r="AL611" s="464"/>
    </row>
    <row r="612" spans="1:38" ht="15">
      <c r="A612" s="10"/>
      <c r="B612" s="9"/>
      <c r="C612" s="11"/>
      <c r="E612" s="9"/>
      <c r="F612" s="9"/>
      <c r="G612" s="9"/>
      <c r="H612" s="13"/>
      <c r="I612" s="9"/>
      <c r="J612" s="9"/>
      <c r="K612" s="464"/>
      <c r="L612" s="577"/>
      <c r="M612" s="578"/>
      <c r="N612" s="579"/>
      <c r="O612" s="579"/>
      <c r="P612" s="464"/>
      <c r="Q612" s="580"/>
      <c r="R612" s="581"/>
      <c r="S612" s="582"/>
      <c r="T612" s="464"/>
      <c r="U612" s="583"/>
      <c r="V612" s="580"/>
      <c r="W612" s="464"/>
      <c r="X612" s="464"/>
      <c r="Y612" s="464"/>
      <c r="Z612" s="576"/>
      <c r="AA612" s="464"/>
      <c r="AB612" s="464"/>
      <c r="AC612" s="464"/>
      <c r="AD612" s="464"/>
      <c r="AE612" s="464"/>
      <c r="AF612" s="464"/>
      <c r="AG612" s="464"/>
      <c r="AH612" s="464"/>
      <c r="AI612" s="464"/>
      <c r="AJ612" s="464"/>
      <c r="AK612" s="464"/>
      <c r="AL612" s="464"/>
    </row>
    <row r="613" spans="1:38" ht="15">
      <c r="A613" s="10"/>
      <c r="B613" s="9"/>
      <c r="C613" s="11"/>
      <c r="E613" s="9"/>
      <c r="F613" s="9"/>
      <c r="G613" s="9"/>
      <c r="H613" s="13"/>
      <c r="I613" s="9"/>
      <c r="J613" s="9"/>
      <c r="K613" s="464"/>
      <c r="L613" s="577"/>
      <c r="M613" s="578"/>
      <c r="N613" s="579"/>
      <c r="O613" s="579"/>
      <c r="P613" s="464"/>
      <c r="Q613" s="580"/>
      <c r="R613" s="581"/>
      <c r="S613" s="582"/>
      <c r="T613" s="464"/>
      <c r="U613" s="583"/>
      <c r="V613" s="580"/>
      <c r="W613" s="464"/>
      <c r="X613" s="464"/>
      <c r="Y613" s="464"/>
      <c r="Z613" s="576"/>
      <c r="AA613" s="464"/>
      <c r="AB613" s="464"/>
      <c r="AC613" s="464"/>
      <c r="AD613" s="464"/>
      <c r="AE613" s="464"/>
      <c r="AF613" s="464"/>
      <c r="AG613" s="464"/>
      <c r="AH613" s="464"/>
      <c r="AI613" s="464"/>
      <c r="AJ613" s="464"/>
      <c r="AK613" s="464"/>
      <c r="AL613" s="464"/>
    </row>
    <row r="614" spans="1:38" ht="15">
      <c r="A614" s="10"/>
      <c r="B614" s="9"/>
      <c r="C614" s="11"/>
      <c r="E614" s="9"/>
      <c r="F614" s="9"/>
      <c r="G614" s="9"/>
      <c r="H614" s="13"/>
      <c r="I614" s="9"/>
      <c r="J614" s="9"/>
      <c r="K614" s="464"/>
      <c r="L614" s="577"/>
      <c r="M614" s="578"/>
      <c r="N614" s="579"/>
      <c r="O614" s="579"/>
      <c r="P614" s="464"/>
      <c r="Q614" s="580"/>
      <c r="R614" s="581"/>
      <c r="S614" s="582"/>
      <c r="T614" s="464"/>
      <c r="U614" s="583"/>
      <c r="V614" s="580"/>
      <c r="W614" s="464"/>
      <c r="X614" s="464"/>
      <c r="Y614" s="464"/>
      <c r="Z614" s="576"/>
      <c r="AA614" s="464"/>
      <c r="AB614" s="464"/>
      <c r="AC614" s="464"/>
      <c r="AD614" s="464"/>
      <c r="AE614" s="464"/>
      <c r="AF614" s="464"/>
      <c r="AG614" s="464"/>
      <c r="AH614" s="464"/>
      <c r="AI614" s="464"/>
      <c r="AJ614" s="464"/>
      <c r="AK614" s="464"/>
      <c r="AL614" s="464"/>
    </row>
    <row r="615" spans="1:38" ht="15">
      <c r="A615" s="10"/>
      <c r="B615" s="9"/>
      <c r="C615" s="11"/>
      <c r="E615" s="9"/>
      <c r="F615" s="9"/>
      <c r="G615" s="9"/>
      <c r="H615" s="13"/>
      <c r="I615" s="9"/>
      <c r="J615" s="9"/>
      <c r="K615" s="464"/>
      <c r="L615" s="577"/>
      <c r="M615" s="578"/>
      <c r="N615" s="579"/>
      <c r="O615" s="579"/>
      <c r="P615" s="464"/>
      <c r="Q615" s="580"/>
      <c r="R615" s="581"/>
      <c r="S615" s="582"/>
      <c r="T615" s="464"/>
      <c r="U615" s="583"/>
      <c r="V615" s="580"/>
      <c r="W615" s="464"/>
      <c r="X615" s="464"/>
      <c r="Y615" s="464"/>
      <c r="Z615" s="576"/>
      <c r="AA615" s="464"/>
      <c r="AB615" s="464"/>
      <c r="AC615" s="464"/>
      <c r="AD615" s="464"/>
      <c r="AE615" s="464"/>
      <c r="AF615" s="464"/>
      <c r="AG615" s="464"/>
      <c r="AH615" s="464"/>
      <c r="AI615" s="464"/>
      <c r="AJ615" s="464"/>
      <c r="AK615" s="464"/>
      <c r="AL615" s="464"/>
    </row>
    <row r="616" spans="1:38" ht="15">
      <c r="A616" s="10"/>
      <c r="B616" s="9"/>
      <c r="C616" s="11"/>
      <c r="E616" s="9"/>
      <c r="F616" s="9"/>
      <c r="G616" s="9"/>
      <c r="H616" s="13"/>
      <c r="I616" s="9"/>
      <c r="J616" s="9"/>
      <c r="K616" s="464"/>
      <c r="L616" s="577"/>
      <c r="M616" s="578"/>
      <c r="N616" s="579"/>
      <c r="O616" s="579"/>
      <c r="P616" s="464"/>
      <c r="Q616" s="580"/>
      <c r="R616" s="581"/>
      <c r="S616" s="582"/>
      <c r="T616" s="464"/>
      <c r="U616" s="583"/>
      <c r="V616" s="580"/>
      <c r="W616" s="464"/>
      <c r="X616" s="464"/>
      <c r="Y616" s="464"/>
      <c r="Z616" s="576"/>
      <c r="AA616" s="464"/>
      <c r="AB616" s="464"/>
      <c r="AC616" s="464"/>
      <c r="AD616" s="464"/>
      <c r="AE616" s="464"/>
      <c r="AF616" s="464"/>
      <c r="AG616" s="464"/>
      <c r="AH616" s="464"/>
      <c r="AI616" s="464"/>
      <c r="AJ616" s="464"/>
      <c r="AK616" s="464"/>
      <c r="AL616" s="464"/>
    </row>
    <row r="617" spans="1:38" ht="15">
      <c r="A617" s="10"/>
      <c r="B617" s="9"/>
      <c r="C617" s="11"/>
      <c r="E617" s="9"/>
      <c r="F617" s="9"/>
      <c r="G617" s="9"/>
      <c r="H617" s="13"/>
      <c r="I617" s="9"/>
      <c r="J617" s="9"/>
      <c r="K617" s="464"/>
      <c r="L617" s="577"/>
      <c r="M617" s="578"/>
      <c r="N617" s="579"/>
      <c r="O617" s="579"/>
      <c r="P617" s="464"/>
      <c r="Q617" s="580"/>
      <c r="R617" s="581"/>
      <c r="S617" s="582"/>
      <c r="T617" s="464"/>
      <c r="U617" s="583"/>
      <c r="V617" s="580"/>
      <c r="W617" s="464"/>
      <c r="X617" s="464"/>
      <c r="Y617" s="464"/>
      <c r="Z617" s="576"/>
      <c r="AA617" s="464"/>
      <c r="AB617" s="464"/>
      <c r="AC617" s="464"/>
      <c r="AD617" s="464"/>
      <c r="AE617" s="464"/>
      <c r="AF617" s="464"/>
      <c r="AG617" s="464"/>
      <c r="AH617" s="464"/>
      <c r="AI617" s="464"/>
      <c r="AJ617" s="464"/>
      <c r="AK617" s="464"/>
      <c r="AL617" s="464"/>
    </row>
    <row r="618" spans="1:38" ht="15">
      <c r="A618" s="10"/>
      <c r="B618" s="9"/>
      <c r="C618" s="11"/>
      <c r="E618" s="9"/>
      <c r="F618" s="9"/>
      <c r="G618" s="9"/>
      <c r="H618" s="13"/>
      <c r="I618" s="9"/>
      <c r="J618" s="9"/>
      <c r="K618" s="464"/>
      <c r="L618" s="577"/>
      <c r="M618" s="578"/>
      <c r="N618" s="579"/>
      <c r="O618" s="579"/>
      <c r="P618" s="464"/>
      <c r="Q618" s="580"/>
      <c r="R618" s="581"/>
      <c r="S618" s="582"/>
      <c r="T618" s="464"/>
      <c r="U618" s="583"/>
      <c r="V618" s="580"/>
      <c r="W618" s="464"/>
      <c r="X618" s="464"/>
      <c r="Y618" s="464"/>
      <c r="Z618" s="576"/>
      <c r="AA618" s="464"/>
      <c r="AB618" s="464"/>
      <c r="AC618" s="464"/>
      <c r="AD618" s="464"/>
      <c r="AE618" s="464"/>
      <c r="AF618" s="464"/>
      <c r="AG618" s="464"/>
      <c r="AH618" s="464"/>
      <c r="AI618" s="464"/>
      <c r="AJ618" s="464"/>
      <c r="AK618" s="464"/>
      <c r="AL618" s="464"/>
    </row>
    <row r="619" spans="1:38" ht="15">
      <c r="A619" s="10"/>
      <c r="B619" s="9"/>
      <c r="C619" s="11"/>
      <c r="E619" s="9"/>
      <c r="F619" s="9"/>
      <c r="G619" s="9"/>
      <c r="H619" s="13"/>
      <c r="I619" s="9"/>
      <c r="J619" s="9"/>
      <c r="K619" s="464"/>
      <c r="L619" s="577"/>
      <c r="M619" s="578"/>
      <c r="N619" s="579"/>
      <c r="O619" s="579"/>
      <c r="P619" s="464"/>
      <c r="Q619" s="580"/>
      <c r="R619" s="581"/>
      <c r="S619" s="582"/>
      <c r="T619" s="464"/>
      <c r="U619" s="583"/>
      <c r="V619" s="580"/>
      <c r="W619" s="464"/>
      <c r="X619" s="464"/>
      <c r="Y619" s="464"/>
      <c r="Z619" s="576"/>
      <c r="AA619" s="464"/>
      <c r="AB619" s="464"/>
      <c r="AC619" s="464"/>
      <c r="AD619" s="464"/>
      <c r="AE619" s="464"/>
      <c r="AF619" s="464"/>
      <c r="AG619" s="464"/>
      <c r="AH619" s="464"/>
      <c r="AI619" s="464"/>
      <c r="AJ619" s="464"/>
      <c r="AK619" s="464"/>
      <c r="AL619" s="464"/>
    </row>
    <row r="620" spans="1:38" ht="15">
      <c r="A620" s="10"/>
      <c r="B620" s="9"/>
      <c r="C620" s="11"/>
      <c r="E620" s="9"/>
      <c r="F620" s="9"/>
      <c r="G620" s="9"/>
      <c r="H620" s="13"/>
      <c r="I620" s="9"/>
      <c r="J620" s="9"/>
      <c r="K620" s="464"/>
      <c r="L620" s="577"/>
      <c r="M620" s="578"/>
      <c r="N620" s="579"/>
      <c r="O620" s="579"/>
      <c r="P620" s="464"/>
      <c r="Q620" s="580"/>
      <c r="R620" s="581"/>
      <c r="S620" s="582"/>
      <c r="T620" s="464"/>
      <c r="U620" s="583"/>
      <c r="V620" s="580"/>
      <c r="W620" s="464"/>
      <c r="X620" s="464"/>
      <c r="Y620" s="464"/>
      <c r="Z620" s="576"/>
      <c r="AA620" s="464"/>
      <c r="AB620" s="464"/>
      <c r="AC620" s="464"/>
      <c r="AD620" s="464"/>
      <c r="AE620" s="464"/>
      <c r="AF620" s="464"/>
      <c r="AG620" s="464"/>
      <c r="AH620" s="464"/>
      <c r="AI620" s="464"/>
      <c r="AJ620" s="464"/>
      <c r="AK620" s="464"/>
      <c r="AL620" s="464"/>
    </row>
    <row r="621" spans="1:38" ht="15">
      <c r="A621" s="10"/>
      <c r="B621" s="9"/>
      <c r="C621" s="11"/>
      <c r="E621" s="9"/>
      <c r="F621" s="9"/>
      <c r="G621" s="9"/>
      <c r="H621" s="13"/>
      <c r="I621" s="9"/>
      <c r="J621" s="9"/>
      <c r="K621" s="464"/>
      <c r="L621" s="577"/>
      <c r="M621" s="578"/>
      <c r="N621" s="579"/>
      <c r="O621" s="579"/>
      <c r="P621" s="464"/>
      <c r="Q621" s="580"/>
      <c r="R621" s="581"/>
      <c r="S621" s="582"/>
      <c r="T621" s="464"/>
      <c r="U621" s="583"/>
      <c r="V621" s="580"/>
      <c r="W621" s="464"/>
      <c r="X621" s="464"/>
      <c r="Y621" s="464"/>
      <c r="Z621" s="576"/>
      <c r="AA621" s="464"/>
      <c r="AB621" s="464"/>
      <c r="AC621" s="464"/>
      <c r="AD621" s="464"/>
      <c r="AE621" s="464"/>
      <c r="AF621" s="464"/>
      <c r="AG621" s="464"/>
      <c r="AH621" s="464"/>
      <c r="AI621" s="464"/>
      <c r="AJ621" s="464"/>
      <c r="AK621" s="464"/>
      <c r="AL621" s="464"/>
    </row>
    <row r="622" spans="1:38" ht="15">
      <c r="A622" s="10"/>
      <c r="B622" s="9"/>
      <c r="C622" s="11"/>
      <c r="E622" s="9"/>
      <c r="F622" s="9"/>
      <c r="G622" s="9"/>
      <c r="H622" s="13"/>
      <c r="I622" s="9"/>
      <c r="J622" s="9"/>
      <c r="K622" s="464"/>
      <c r="L622" s="577"/>
      <c r="M622" s="578"/>
      <c r="N622" s="579"/>
      <c r="O622" s="579"/>
      <c r="P622" s="464"/>
      <c r="Q622" s="580"/>
      <c r="R622" s="581"/>
      <c r="S622" s="582"/>
      <c r="T622" s="464"/>
      <c r="U622" s="583"/>
      <c r="V622" s="580"/>
      <c r="W622" s="464"/>
      <c r="X622" s="464"/>
      <c r="Y622" s="464"/>
      <c r="Z622" s="576"/>
      <c r="AA622" s="464"/>
      <c r="AB622" s="464"/>
      <c r="AC622" s="464"/>
      <c r="AD622" s="464"/>
      <c r="AE622" s="464"/>
      <c r="AF622" s="464"/>
      <c r="AG622" s="464"/>
      <c r="AH622" s="464"/>
      <c r="AI622" s="464"/>
      <c r="AJ622" s="464"/>
      <c r="AK622" s="464"/>
      <c r="AL622" s="464"/>
    </row>
    <row r="623" spans="1:38" ht="15">
      <c r="A623" s="10"/>
      <c r="B623" s="9"/>
      <c r="C623" s="11"/>
      <c r="E623" s="9"/>
      <c r="F623" s="9"/>
      <c r="G623" s="9"/>
      <c r="H623" s="13"/>
      <c r="I623" s="9"/>
      <c r="J623" s="9"/>
      <c r="K623" s="464"/>
      <c r="L623" s="577"/>
      <c r="M623" s="578"/>
      <c r="N623" s="579"/>
      <c r="O623" s="579"/>
      <c r="P623" s="464"/>
      <c r="Q623" s="580"/>
      <c r="R623" s="581"/>
      <c r="S623" s="582"/>
      <c r="T623" s="464"/>
      <c r="U623" s="583"/>
      <c r="V623" s="580"/>
      <c r="W623" s="464"/>
      <c r="X623" s="464"/>
      <c r="Y623" s="464"/>
      <c r="Z623" s="576"/>
      <c r="AA623" s="464"/>
      <c r="AB623" s="464"/>
      <c r="AC623" s="464"/>
      <c r="AD623" s="464"/>
      <c r="AE623" s="464"/>
      <c r="AF623" s="464"/>
      <c r="AG623" s="464"/>
      <c r="AH623" s="464"/>
      <c r="AI623" s="464"/>
      <c r="AJ623" s="464"/>
      <c r="AK623" s="464"/>
      <c r="AL623" s="464"/>
    </row>
    <row r="624" spans="1:38" ht="15">
      <c r="A624" s="10"/>
      <c r="B624" s="9"/>
      <c r="C624" s="11"/>
      <c r="E624" s="9"/>
      <c r="F624" s="9"/>
      <c r="G624" s="9"/>
      <c r="H624" s="13"/>
      <c r="I624" s="9"/>
      <c r="J624" s="9"/>
      <c r="K624" s="464"/>
      <c r="L624" s="577"/>
      <c r="M624" s="578"/>
      <c r="N624" s="579"/>
      <c r="O624" s="579"/>
      <c r="P624" s="464"/>
      <c r="Q624" s="580"/>
      <c r="R624" s="581"/>
      <c r="S624" s="582"/>
      <c r="T624" s="464"/>
      <c r="U624" s="583"/>
      <c r="V624" s="580"/>
      <c r="W624" s="464"/>
      <c r="X624" s="464"/>
      <c r="Y624" s="464"/>
      <c r="Z624" s="576"/>
      <c r="AA624" s="464"/>
      <c r="AB624" s="464"/>
      <c r="AC624" s="464"/>
      <c r="AD624" s="464"/>
      <c r="AE624" s="464"/>
      <c r="AF624" s="464"/>
      <c r="AG624" s="464"/>
      <c r="AH624" s="464"/>
      <c r="AI624" s="464"/>
      <c r="AJ624" s="464"/>
      <c r="AK624" s="464"/>
      <c r="AL624" s="464"/>
    </row>
    <row r="625" spans="1:38" ht="15">
      <c r="A625" s="10"/>
      <c r="B625" s="9"/>
      <c r="C625" s="11"/>
      <c r="E625" s="9"/>
      <c r="F625" s="9"/>
      <c r="G625" s="9"/>
      <c r="H625" s="13"/>
      <c r="I625" s="9"/>
      <c r="J625" s="9"/>
      <c r="K625" s="464"/>
      <c r="L625" s="577"/>
      <c r="M625" s="578"/>
      <c r="N625" s="579"/>
      <c r="O625" s="579"/>
      <c r="P625" s="464"/>
      <c r="Q625" s="580"/>
      <c r="R625" s="581"/>
      <c r="S625" s="582"/>
      <c r="T625" s="464"/>
      <c r="U625" s="583"/>
      <c r="V625" s="580"/>
      <c r="W625" s="464"/>
      <c r="X625" s="464"/>
      <c r="Y625" s="464"/>
      <c r="Z625" s="576"/>
      <c r="AA625" s="464"/>
      <c r="AB625" s="464"/>
      <c r="AC625" s="464"/>
      <c r="AD625" s="464"/>
      <c r="AE625" s="464"/>
      <c r="AF625" s="464"/>
      <c r="AG625" s="464"/>
      <c r="AH625" s="464"/>
      <c r="AI625" s="464"/>
      <c r="AJ625" s="464"/>
      <c r="AK625" s="464"/>
      <c r="AL625" s="464"/>
    </row>
    <row r="626" spans="1:38" ht="15">
      <c r="A626" s="10"/>
      <c r="B626" s="9"/>
      <c r="C626" s="11"/>
      <c r="E626" s="9"/>
      <c r="F626" s="9"/>
      <c r="G626" s="9"/>
      <c r="H626" s="13"/>
      <c r="I626" s="9"/>
      <c r="J626" s="9"/>
      <c r="K626" s="464"/>
      <c r="L626" s="577"/>
      <c r="M626" s="578"/>
      <c r="N626" s="579"/>
      <c r="O626" s="579"/>
      <c r="P626" s="464"/>
      <c r="Q626" s="580"/>
      <c r="R626" s="581"/>
      <c r="S626" s="582"/>
      <c r="T626" s="464"/>
      <c r="U626" s="583"/>
      <c r="V626" s="580"/>
      <c r="W626" s="464"/>
      <c r="X626" s="464"/>
      <c r="Y626" s="464"/>
      <c r="Z626" s="576"/>
      <c r="AA626" s="464"/>
      <c r="AB626" s="464"/>
      <c r="AC626" s="464"/>
      <c r="AD626" s="464"/>
      <c r="AE626" s="464"/>
      <c r="AF626" s="464"/>
      <c r="AG626" s="464"/>
      <c r="AH626" s="464"/>
      <c r="AI626" s="464"/>
      <c r="AJ626" s="464"/>
      <c r="AK626" s="464"/>
      <c r="AL626" s="464"/>
    </row>
    <row r="627" spans="1:38" ht="15">
      <c r="A627" s="10"/>
      <c r="B627" s="9"/>
      <c r="C627" s="11"/>
      <c r="E627" s="9"/>
      <c r="F627" s="9"/>
      <c r="G627" s="9"/>
      <c r="H627" s="13"/>
      <c r="I627" s="9"/>
      <c r="J627" s="9"/>
      <c r="K627" s="464"/>
      <c r="L627" s="577"/>
      <c r="M627" s="578"/>
      <c r="N627" s="579"/>
      <c r="O627" s="579"/>
      <c r="P627" s="464"/>
      <c r="Q627" s="580"/>
      <c r="R627" s="581"/>
      <c r="S627" s="582"/>
      <c r="T627" s="464"/>
      <c r="U627" s="583"/>
      <c r="V627" s="580"/>
      <c r="W627" s="464"/>
      <c r="X627" s="464"/>
      <c r="Y627" s="464"/>
      <c r="Z627" s="576"/>
      <c r="AA627" s="464"/>
      <c r="AB627" s="464"/>
      <c r="AC627" s="464"/>
      <c r="AD627" s="464"/>
      <c r="AE627" s="464"/>
      <c r="AF627" s="464"/>
      <c r="AG627" s="464"/>
      <c r="AH627" s="464"/>
      <c r="AI627" s="464"/>
      <c r="AJ627" s="464"/>
      <c r="AK627" s="464"/>
      <c r="AL627" s="464"/>
    </row>
    <row r="628" spans="1:38" ht="15">
      <c r="A628" s="10"/>
      <c r="B628" s="9"/>
      <c r="C628" s="11"/>
      <c r="E628" s="9"/>
      <c r="F628" s="9"/>
      <c r="G628" s="9"/>
      <c r="H628" s="13"/>
      <c r="I628" s="9"/>
      <c r="J628" s="9"/>
      <c r="K628" s="464"/>
      <c r="L628" s="577"/>
      <c r="M628" s="578"/>
      <c r="N628" s="579"/>
      <c r="O628" s="579"/>
      <c r="P628" s="464"/>
      <c r="Q628" s="580"/>
      <c r="R628" s="581"/>
      <c r="S628" s="582"/>
      <c r="T628" s="464"/>
      <c r="U628" s="583"/>
      <c r="V628" s="580"/>
      <c r="W628" s="464"/>
      <c r="X628" s="464"/>
      <c r="Y628" s="464"/>
      <c r="Z628" s="576"/>
      <c r="AA628" s="464"/>
      <c r="AB628" s="464"/>
      <c r="AC628" s="464"/>
      <c r="AD628" s="464"/>
      <c r="AE628" s="464"/>
      <c r="AF628" s="464"/>
      <c r="AG628" s="464"/>
      <c r="AH628" s="464"/>
      <c r="AI628" s="464"/>
      <c r="AJ628" s="464"/>
      <c r="AK628" s="464"/>
      <c r="AL628" s="464"/>
    </row>
    <row r="629" spans="1:38" ht="15">
      <c r="A629" s="10"/>
      <c r="B629" s="9"/>
      <c r="C629" s="11"/>
      <c r="E629" s="9"/>
      <c r="F629" s="9"/>
      <c r="G629" s="9"/>
      <c r="H629" s="13"/>
      <c r="I629" s="9"/>
      <c r="J629" s="9"/>
      <c r="K629" s="464"/>
      <c r="L629" s="577"/>
      <c r="M629" s="578"/>
      <c r="N629" s="579"/>
      <c r="O629" s="579"/>
      <c r="P629" s="464"/>
      <c r="Q629" s="580"/>
      <c r="R629" s="581"/>
      <c r="S629" s="582"/>
      <c r="T629" s="464"/>
      <c r="U629" s="583"/>
      <c r="V629" s="580"/>
      <c r="W629" s="464"/>
      <c r="X629" s="464"/>
      <c r="Y629" s="464"/>
      <c r="Z629" s="576"/>
      <c r="AA629" s="464"/>
      <c r="AB629" s="464"/>
      <c r="AC629" s="464"/>
      <c r="AD629" s="464"/>
      <c r="AE629" s="464"/>
      <c r="AF629" s="464"/>
      <c r="AG629" s="464"/>
      <c r="AH629" s="464"/>
      <c r="AI629" s="464"/>
      <c r="AJ629" s="464"/>
      <c r="AK629" s="464"/>
      <c r="AL629" s="464"/>
    </row>
    <row r="630" spans="1:38" ht="15">
      <c r="A630" s="10"/>
      <c r="B630" s="9"/>
      <c r="C630" s="11"/>
      <c r="E630" s="9"/>
      <c r="F630" s="9"/>
      <c r="G630" s="9"/>
      <c r="H630" s="13"/>
      <c r="I630" s="9"/>
      <c r="J630" s="9"/>
      <c r="K630" s="464"/>
      <c r="L630" s="577"/>
      <c r="M630" s="578"/>
      <c r="N630" s="579"/>
      <c r="O630" s="579"/>
      <c r="P630" s="464"/>
      <c r="Q630" s="580"/>
      <c r="R630" s="581"/>
      <c r="S630" s="582"/>
      <c r="T630" s="464"/>
      <c r="U630" s="583"/>
      <c r="V630" s="580"/>
      <c r="W630" s="464"/>
      <c r="X630" s="464"/>
      <c r="Y630" s="464"/>
      <c r="Z630" s="576"/>
      <c r="AA630" s="464"/>
      <c r="AB630" s="464"/>
      <c r="AC630" s="464"/>
      <c r="AD630" s="464"/>
      <c r="AE630" s="464"/>
      <c r="AF630" s="464"/>
      <c r="AG630" s="464"/>
      <c r="AH630" s="464"/>
      <c r="AI630" s="464"/>
      <c r="AJ630" s="464"/>
      <c r="AK630" s="464"/>
      <c r="AL630" s="464"/>
    </row>
    <row r="631" spans="1:38" ht="15">
      <c r="A631" s="10"/>
      <c r="B631" s="9"/>
      <c r="C631" s="11"/>
      <c r="E631" s="9"/>
      <c r="F631" s="9"/>
      <c r="G631" s="9"/>
      <c r="H631" s="13"/>
      <c r="I631" s="9"/>
      <c r="J631" s="9"/>
      <c r="K631" s="464"/>
      <c r="L631" s="577"/>
      <c r="M631" s="578"/>
      <c r="N631" s="579"/>
      <c r="O631" s="579"/>
      <c r="P631" s="464"/>
      <c r="Q631" s="580"/>
      <c r="R631" s="581"/>
      <c r="S631" s="582"/>
      <c r="T631" s="464"/>
      <c r="U631" s="583"/>
      <c r="V631" s="580"/>
      <c r="W631" s="464"/>
      <c r="X631" s="464"/>
      <c r="Y631" s="464"/>
      <c r="Z631" s="576"/>
      <c r="AA631" s="464"/>
      <c r="AB631" s="464"/>
      <c r="AC631" s="464"/>
      <c r="AD631" s="464"/>
      <c r="AE631" s="464"/>
      <c r="AF631" s="464"/>
      <c r="AG631" s="464"/>
      <c r="AH631" s="464"/>
      <c r="AI631" s="464"/>
      <c r="AJ631" s="464"/>
      <c r="AK631" s="464"/>
      <c r="AL631" s="464"/>
    </row>
    <row r="632" spans="1:38" ht="15">
      <c r="A632" s="10"/>
      <c r="B632" s="9"/>
      <c r="C632" s="11"/>
      <c r="E632" s="9"/>
      <c r="F632" s="9"/>
      <c r="G632" s="9"/>
      <c r="H632" s="13"/>
      <c r="I632" s="9"/>
      <c r="J632" s="9"/>
      <c r="K632" s="464"/>
      <c r="L632" s="577"/>
      <c r="M632" s="578"/>
      <c r="N632" s="579"/>
      <c r="O632" s="579"/>
      <c r="P632" s="464"/>
      <c r="Q632" s="580"/>
      <c r="R632" s="581"/>
      <c r="S632" s="582"/>
      <c r="T632" s="464"/>
      <c r="U632" s="583"/>
      <c r="V632" s="580"/>
      <c r="W632" s="464"/>
      <c r="X632" s="464"/>
      <c r="Y632" s="464"/>
      <c r="Z632" s="576"/>
      <c r="AA632" s="464"/>
      <c r="AB632" s="464"/>
      <c r="AC632" s="464"/>
      <c r="AD632" s="464"/>
      <c r="AE632" s="464"/>
      <c r="AF632" s="464"/>
      <c r="AG632" s="464"/>
      <c r="AH632" s="464"/>
      <c r="AI632" s="464"/>
      <c r="AJ632" s="464"/>
      <c r="AK632" s="464"/>
      <c r="AL632" s="464"/>
    </row>
    <row r="633" spans="1:38" ht="15">
      <c r="A633" s="10"/>
      <c r="B633" s="9"/>
      <c r="C633" s="11"/>
      <c r="E633" s="9"/>
      <c r="F633" s="9"/>
      <c r="G633" s="9"/>
      <c r="H633" s="13"/>
      <c r="I633" s="9"/>
      <c r="J633" s="9"/>
      <c r="K633" s="464"/>
      <c r="L633" s="577"/>
      <c r="M633" s="578"/>
      <c r="N633" s="579"/>
      <c r="O633" s="579"/>
      <c r="P633" s="464"/>
      <c r="Q633" s="580"/>
      <c r="R633" s="581"/>
      <c r="S633" s="582"/>
      <c r="T633" s="464"/>
      <c r="U633" s="583"/>
      <c r="V633" s="580"/>
      <c r="W633" s="464"/>
      <c r="X633" s="464"/>
      <c r="Y633" s="464"/>
      <c r="Z633" s="576"/>
      <c r="AA633" s="464"/>
      <c r="AB633" s="464"/>
      <c r="AC633" s="464"/>
      <c r="AD633" s="464"/>
      <c r="AE633" s="464"/>
      <c r="AF633" s="464"/>
      <c r="AG633" s="464"/>
      <c r="AH633" s="464"/>
      <c r="AI633" s="464"/>
      <c r="AJ633" s="464"/>
      <c r="AK633" s="464"/>
      <c r="AL633" s="464"/>
    </row>
    <row r="634" spans="1:38" ht="15">
      <c r="A634" s="10"/>
      <c r="B634" s="9"/>
      <c r="C634" s="11"/>
      <c r="E634" s="9"/>
      <c r="F634" s="9"/>
      <c r="G634" s="9"/>
      <c r="H634" s="13"/>
      <c r="I634" s="9"/>
      <c r="J634" s="9"/>
      <c r="K634" s="464"/>
      <c r="L634" s="577"/>
      <c r="M634" s="578"/>
      <c r="N634" s="579"/>
      <c r="O634" s="579"/>
      <c r="P634" s="464"/>
      <c r="Q634" s="580"/>
      <c r="R634" s="581"/>
      <c r="S634" s="582"/>
      <c r="T634" s="464"/>
      <c r="U634" s="583"/>
      <c r="V634" s="580"/>
      <c r="W634" s="464"/>
      <c r="X634" s="464"/>
      <c r="Y634" s="464"/>
      <c r="Z634" s="576"/>
      <c r="AA634" s="464"/>
      <c r="AB634" s="464"/>
      <c r="AC634" s="464"/>
      <c r="AD634" s="464"/>
      <c r="AE634" s="464"/>
      <c r="AF634" s="464"/>
      <c r="AG634" s="464"/>
      <c r="AH634" s="464"/>
      <c r="AI634" s="464"/>
      <c r="AJ634" s="464"/>
      <c r="AK634" s="464"/>
      <c r="AL634" s="464"/>
    </row>
    <row r="635" spans="1:38" ht="15">
      <c r="A635" s="10"/>
      <c r="B635" s="9"/>
      <c r="C635" s="11"/>
      <c r="E635" s="9"/>
      <c r="F635" s="9"/>
      <c r="G635" s="9"/>
      <c r="H635" s="13"/>
      <c r="I635" s="9"/>
      <c r="J635" s="9"/>
      <c r="K635" s="464"/>
      <c r="L635" s="577"/>
      <c r="M635" s="578"/>
      <c r="N635" s="579"/>
      <c r="O635" s="579"/>
      <c r="P635" s="464"/>
      <c r="Q635" s="580"/>
      <c r="R635" s="581"/>
      <c r="S635" s="582"/>
      <c r="T635" s="464"/>
      <c r="U635" s="583"/>
      <c r="V635" s="580"/>
      <c r="W635" s="464"/>
      <c r="X635" s="464"/>
      <c r="Y635" s="464"/>
      <c r="Z635" s="576"/>
      <c r="AA635" s="464"/>
      <c r="AB635" s="464"/>
      <c r="AC635" s="464"/>
      <c r="AD635" s="464"/>
      <c r="AE635" s="464"/>
      <c r="AF635" s="464"/>
      <c r="AG635" s="464"/>
      <c r="AH635" s="464"/>
      <c r="AI635" s="464"/>
      <c r="AJ635" s="464"/>
      <c r="AK635" s="464"/>
      <c r="AL635" s="464"/>
    </row>
    <row r="636" spans="1:38" ht="15">
      <c r="A636" s="10"/>
      <c r="B636" s="9"/>
      <c r="C636" s="11"/>
      <c r="E636" s="9"/>
      <c r="F636" s="9"/>
      <c r="G636" s="9"/>
      <c r="H636" s="13"/>
      <c r="I636" s="9"/>
      <c r="J636" s="9"/>
      <c r="K636" s="464"/>
      <c r="L636" s="577"/>
      <c r="M636" s="578"/>
      <c r="N636" s="579"/>
      <c r="O636" s="579"/>
      <c r="P636" s="464"/>
      <c r="Q636" s="580"/>
      <c r="R636" s="581"/>
      <c r="S636" s="582"/>
      <c r="T636" s="464"/>
      <c r="U636" s="583"/>
      <c r="V636" s="580"/>
      <c r="W636" s="464"/>
      <c r="X636" s="464"/>
      <c r="Y636" s="464"/>
      <c r="Z636" s="576"/>
      <c r="AA636" s="464"/>
      <c r="AB636" s="464"/>
      <c r="AC636" s="464"/>
      <c r="AD636" s="464"/>
      <c r="AE636" s="464"/>
      <c r="AF636" s="464"/>
      <c r="AG636" s="464"/>
      <c r="AH636" s="464"/>
      <c r="AI636" s="464"/>
      <c r="AJ636" s="464"/>
      <c r="AK636" s="464"/>
      <c r="AL636" s="464"/>
    </row>
    <row r="637" spans="1:38" ht="15">
      <c r="A637" s="10"/>
      <c r="B637" s="9"/>
      <c r="C637" s="11"/>
      <c r="E637" s="9"/>
      <c r="F637" s="9"/>
      <c r="G637" s="9"/>
      <c r="H637" s="13"/>
      <c r="I637" s="9"/>
      <c r="J637" s="9"/>
      <c r="K637" s="464"/>
      <c r="L637" s="577"/>
      <c r="M637" s="578"/>
      <c r="N637" s="579"/>
      <c r="O637" s="579"/>
      <c r="P637" s="464"/>
      <c r="Q637" s="580"/>
      <c r="R637" s="581"/>
      <c r="S637" s="582"/>
      <c r="T637" s="464"/>
      <c r="U637" s="583"/>
      <c r="V637" s="580"/>
      <c r="W637" s="464"/>
      <c r="X637" s="464"/>
      <c r="Y637" s="464"/>
      <c r="Z637" s="576"/>
      <c r="AA637" s="464"/>
      <c r="AB637" s="464"/>
      <c r="AC637" s="464"/>
      <c r="AD637" s="464"/>
      <c r="AE637" s="464"/>
      <c r="AF637" s="464"/>
      <c r="AG637" s="464"/>
      <c r="AH637" s="464"/>
      <c r="AI637" s="464"/>
      <c r="AJ637" s="464"/>
      <c r="AK637" s="464"/>
      <c r="AL637" s="464"/>
    </row>
    <row r="638" spans="1:38" ht="15">
      <c r="A638" s="10"/>
      <c r="B638" s="9"/>
      <c r="C638" s="11"/>
      <c r="E638" s="9"/>
      <c r="F638" s="9"/>
      <c r="G638" s="9"/>
      <c r="H638" s="13"/>
      <c r="I638" s="9"/>
      <c r="J638" s="9"/>
      <c r="K638" s="464"/>
      <c r="L638" s="577"/>
      <c r="M638" s="578"/>
      <c r="N638" s="579"/>
      <c r="O638" s="579"/>
      <c r="P638" s="464"/>
      <c r="Q638" s="580"/>
      <c r="R638" s="581"/>
      <c r="S638" s="582"/>
      <c r="T638" s="464"/>
      <c r="U638" s="583"/>
      <c r="V638" s="580"/>
      <c r="W638" s="464"/>
      <c r="X638" s="464"/>
      <c r="Y638" s="464"/>
      <c r="Z638" s="576"/>
      <c r="AA638" s="464"/>
      <c r="AB638" s="464"/>
      <c r="AC638" s="464"/>
      <c r="AD638" s="464"/>
      <c r="AE638" s="464"/>
      <c r="AF638" s="464"/>
      <c r="AG638" s="464"/>
      <c r="AH638" s="464"/>
      <c r="AI638" s="464"/>
      <c r="AJ638" s="464"/>
      <c r="AK638" s="464"/>
      <c r="AL638" s="464"/>
    </row>
    <row r="639" spans="1:38" ht="15">
      <c r="A639" s="10"/>
      <c r="B639" s="9"/>
      <c r="C639" s="11"/>
      <c r="E639" s="9"/>
      <c r="F639" s="9"/>
      <c r="G639" s="9"/>
      <c r="H639" s="13"/>
      <c r="I639" s="9"/>
      <c r="J639" s="9"/>
      <c r="K639" s="464"/>
      <c r="L639" s="577"/>
      <c r="M639" s="578"/>
      <c r="N639" s="579"/>
      <c r="O639" s="579"/>
      <c r="P639" s="464"/>
      <c r="Q639" s="580"/>
      <c r="R639" s="581"/>
      <c r="S639" s="582"/>
      <c r="T639" s="464"/>
      <c r="U639" s="583"/>
      <c r="V639" s="580"/>
      <c r="W639" s="464"/>
      <c r="X639" s="464"/>
      <c r="Y639" s="464"/>
      <c r="Z639" s="576"/>
      <c r="AA639" s="464"/>
      <c r="AB639" s="464"/>
      <c r="AC639" s="464"/>
      <c r="AD639" s="464"/>
      <c r="AE639" s="464"/>
      <c r="AF639" s="464"/>
      <c r="AG639" s="464"/>
      <c r="AH639" s="464"/>
      <c r="AI639" s="464"/>
      <c r="AJ639" s="464"/>
      <c r="AK639" s="464"/>
      <c r="AL639" s="464"/>
    </row>
    <row r="640" spans="1:38" ht="15">
      <c r="A640" s="10"/>
      <c r="B640" s="9"/>
      <c r="C640" s="11"/>
      <c r="E640" s="9"/>
      <c r="F640" s="9"/>
      <c r="G640" s="9"/>
      <c r="H640" s="13"/>
      <c r="I640" s="9"/>
      <c r="J640" s="9"/>
      <c r="K640" s="464"/>
      <c r="L640" s="577"/>
      <c r="M640" s="578"/>
      <c r="N640" s="579"/>
      <c r="O640" s="579"/>
      <c r="P640" s="464"/>
      <c r="Q640" s="580"/>
      <c r="R640" s="581"/>
      <c r="S640" s="582"/>
      <c r="T640" s="464"/>
      <c r="U640" s="583"/>
      <c r="V640" s="580"/>
      <c r="W640" s="464"/>
      <c r="X640" s="464"/>
      <c r="Y640" s="464"/>
      <c r="Z640" s="576"/>
      <c r="AA640" s="464"/>
      <c r="AB640" s="464"/>
      <c r="AC640" s="464"/>
      <c r="AD640" s="464"/>
      <c r="AE640" s="464"/>
      <c r="AF640" s="464"/>
      <c r="AG640" s="464"/>
      <c r="AH640" s="464"/>
      <c r="AI640" s="464"/>
      <c r="AJ640" s="464"/>
      <c r="AK640" s="464"/>
      <c r="AL640" s="464"/>
    </row>
    <row r="641" spans="1:38" ht="15">
      <c r="A641" s="10"/>
      <c r="B641" s="9"/>
      <c r="C641" s="11"/>
      <c r="E641" s="9"/>
      <c r="F641" s="9"/>
      <c r="G641" s="9"/>
      <c r="H641" s="13"/>
      <c r="I641" s="9"/>
      <c r="J641" s="9"/>
      <c r="K641" s="464"/>
      <c r="L641" s="577"/>
      <c r="M641" s="578"/>
      <c r="N641" s="579"/>
      <c r="O641" s="579"/>
      <c r="P641" s="464"/>
      <c r="Q641" s="580"/>
      <c r="R641" s="581"/>
      <c r="S641" s="582"/>
      <c r="T641" s="464"/>
      <c r="U641" s="583"/>
      <c r="V641" s="580"/>
      <c r="W641" s="464"/>
      <c r="X641" s="464"/>
      <c r="Y641" s="464"/>
      <c r="Z641" s="576"/>
      <c r="AA641" s="464"/>
      <c r="AB641" s="464"/>
      <c r="AC641" s="464"/>
      <c r="AD641" s="464"/>
      <c r="AE641" s="464"/>
      <c r="AF641" s="464"/>
      <c r="AG641" s="464"/>
      <c r="AH641" s="464"/>
      <c r="AI641" s="464"/>
      <c r="AJ641" s="464"/>
      <c r="AK641" s="464"/>
      <c r="AL641" s="464"/>
    </row>
    <row r="642" spans="1:38" ht="15">
      <c r="A642" s="10"/>
      <c r="B642" s="9"/>
      <c r="C642" s="11"/>
      <c r="E642" s="9"/>
      <c r="F642" s="9"/>
      <c r="G642" s="9"/>
      <c r="H642" s="13"/>
      <c r="I642" s="9"/>
      <c r="J642" s="9"/>
      <c r="K642" s="464"/>
      <c r="L642" s="577"/>
      <c r="M642" s="578"/>
      <c r="N642" s="579"/>
      <c r="O642" s="579"/>
      <c r="P642" s="464"/>
      <c r="Q642" s="580"/>
      <c r="R642" s="581"/>
      <c r="S642" s="582"/>
      <c r="T642" s="464"/>
      <c r="U642" s="583"/>
      <c r="V642" s="580"/>
      <c r="W642" s="464"/>
      <c r="X642" s="464"/>
      <c r="Y642" s="464"/>
      <c r="Z642" s="576"/>
      <c r="AA642" s="464"/>
      <c r="AB642" s="464"/>
      <c r="AC642" s="464"/>
      <c r="AD642" s="464"/>
      <c r="AE642" s="464"/>
      <c r="AF642" s="464"/>
      <c r="AG642" s="464"/>
      <c r="AH642" s="464"/>
      <c r="AI642" s="464"/>
      <c r="AJ642" s="464"/>
      <c r="AK642" s="464"/>
      <c r="AL642" s="464"/>
    </row>
    <row r="643" spans="1:38" ht="15">
      <c r="A643" s="10"/>
      <c r="B643" s="9"/>
      <c r="C643" s="11"/>
      <c r="E643" s="9"/>
      <c r="F643" s="9"/>
      <c r="G643" s="9"/>
      <c r="H643" s="13"/>
      <c r="I643" s="9"/>
      <c r="J643" s="9"/>
      <c r="K643" s="464"/>
      <c r="L643" s="577"/>
      <c r="M643" s="578"/>
      <c r="N643" s="579"/>
      <c r="O643" s="579"/>
      <c r="P643" s="464"/>
      <c r="Q643" s="580"/>
      <c r="R643" s="581"/>
      <c r="S643" s="582"/>
      <c r="T643" s="464"/>
      <c r="U643" s="583"/>
      <c r="V643" s="580"/>
      <c r="W643" s="464"/>
      <c r="X643" s="464"/>
      <c r="Y643" s="464"/>
      <c r="Z643" s="576"/>
      <c r="AA643" s="464"/>
      <c r="AB643" s="464"/>
      <c r="AC643" s="464"/>
      <c r="AD643" s="464"/>
      <c r="AE643" s="464"/>
      <c r="AF643" s="464"/>
      <c r="AG643" s="464"/>
      <c r="AH643" s="464"/>
      <c r="AI643" s="464"/>
      <c r="AJ643" s="464"/>
      <c r="AK643" s="464"/>
      <c r="AL643" s="464"/>
    </row>
    <row r="644" spans="1:38" ht="15">
      <c r="A644" s="10"/>
      <c r="B644" s="9"/>
      <c r="C644" s="11"/>
      <c r="E644" s="9"/>
      <c r="F644" s="9"/>
      <c r="G644" s="9"/>
      <c r="H644" s="13"/>
      <c r="I644" s="9"/>
      <c r="J644" s="9"/>
      <c r="K644" s="464"/>
      <c r="L644" s="577"/>
      <c r="M644" s="578"/>
      <c r="N644" s="579"/>
      <c r="O644" s="579"/>
      <c r="P644" s="464"/>
      <c r="Q644" s="580"/>
      <c r="R644" s="581"/>
      <c r="S644" s="582"/>
      <c r="T644" s="464"/>
      <c r="U644" s="583"/>
      <c r="V644" s="580"/>
      <c r="W644" s="464"/>
      <c r="X644" s="464"/>
      <c r="Y644" s="464"/>
      <c r="Z644" s="576"/>
      <c r="AA644" s="464"/>
      <c r="AB644" s="464"/>
      <c r="AC644" s="464"/>
      <c r="AD644" s="464"/>
      <c r="AE644" s="464"/>
      <c r="AF644" s="464"/>
      <c r="AG644" s="464"/>
      <c r="AH644" s="464"/>
      <c r="AI644" s="464"/>
      <c r="AJ644" s="464"/>
      <c r="AK644" s="464"/>
      <c r="AL644" s="464"/>
    </row>
    <row r="645" spans="1:38" ht="15">
      <c r="A645" s="10"/>
      <c r="B645" s="9"/>
      <c r="C645" s="11"/>
      <c r="E645" s="9"/>
      <c r="F645" s="9"/>
      <c r="G645" s="9"/>
      <c r="H645" s="13"/>
      <c r="I645" s="9"/>
      <c r="J645" s="9"/>
      <c r="K645" s="464"/>
      <c r="L645" s="577"/>
      <c r="M645" s="578"/>
      <c r="N645" s="579"/>
      <c r="O645" s="579"/>
      <c r="P645" s="464"/>
      <c r="Q645" s="580"/>
      <c r="R645" s="581"/>
      <c r="S645" s="582"/>
      <c r="T645" s="464"/>
      <c r="U645" s="583"/>
      <c r="V645" s="580"/>
      <c r="W645" s="464"/>
      <c r="X645" s="464"/>
      <c r="Y645" s="464"/>
      <c r="Z645" s="576"/>
      <c r="AA645" s="464"/>
      <c r="AB645" s="464"/>
      <c r="AC645" s="464"/>
      <c r="AD645" s="464"/>
      <c r="AE645" s="464"/>
      <c r="AF645" s="464"/>
      <c r="AG645" s="464"/>
      <c r="AH645" s="464"/>
      <c r="AI645" s="464"/>
      <c r="AJ645" s="464"/>
      <c r="AK645" s="464"/>
      <c r="AL645" s="464"/>
    </row>
    <row r="646" spans="1:38" ht="15">
      <c r="A646" s="10"/>
      <c r="B646" s="9"/>
      <c r="C646" s="11"/>
      <c r="E646" s="9"/>
      <c r="F646" s="9"/>
      <c r="G646" s="9"/>
      <c r="H646" s="13"/>
      <c r="I646" s="9"/>
      <c r="J646" s="9"/>
      <c r="K646" s="464"/>
      <c r="L646" s="577"/>
      <c r="M646" s="578"/>
      <c r="N646" s="579"/>
      <c r="O646" s="579"/>
      <c r="P646" s="464"/>
      <c r="Q646" s="580"/>
      <c r="R646" s="581"/>
      <c r="S646" s="582"/>
      <c r="T646" s="464"/>
      <c r="U646" s="583"/>
      <c r="V646" s="580"/>
      <c r="W646" s="464"/>
      <c r="X646" s="464"/>
      <c r="Y646" s="464"/>
      <c r="Z646" s="576"/>
      <c r="AA646" s="464"/>
      <c r="AB646" s="464"/>
      <c r="AC646" s="464"/>
      <c r="AD646" s="464"/>
      <c r="AE646" s="464"/>
      <c r="AF646" s="464"/>
      <c r="AG646" s="464"/>
      <c r="AH646" s="464"/>
      <c r="AI646" s="464"/>
      <c r="AJ646" s="464"/>
      <c r="AK646" s="464"/>
      <c r="AL646" s="464"/>
    </row>
    <row r="647" spans="1:38" ht="15">
      <c r="A647" s="10"/>
      <c r="B647" s="9"/>
      <c r="C647" s="11"/>
      <c r="E647" s="9"/>
      <c r="F647" s="9"/>
      <c r="G647" s="9"/>
      <c r="H647" s="13"/>
      <c r="I647" s="9"/>
      <c r="J647" s="9"/>
      <c r="K647" s="464"/>
      <c r="L647" s="577"/>
      <c r="M647" s="578"/>
      <c r="N647" s="579"/>
      <c r="O647" s="579"/>
      <c r="P647" s="464"/>
      <c r="Q647" s="580"/>
      <c r="R647" s="581"/>
      <c r="S647" s="582"/>
      <c r="T647" s="464"/>
      <c r="U647" s="583"/>
      <c r="V647" s="580"/>
      <c r="W647" s="464"/>
      <c r="X647" s="464"/>
      <c r="Y647" s="464"/>
      <c r="Z647" s="576"/>
      <c r="AA647" s="464"/>
      <c r="AB647" s="464"/>
      <c r="AC647" s="464"/>
      <c r="AD647" s="464"/>
      <c r="AE647" s="464"/>
      <c r="AF647" s="464"/>
      <c r="AG647" s="464"/>
      <c r="AH647" s="464"/>
      <c r="AI647" s="464"/>
      <c r="AJ647" s="464"/>
      <c r="AK647" s="464"/>
      <c r="AL647" s="464"/>
    </row>
    <row r="648" spans="1:38" ht="15">
      <c r="A648" s="10"/>
      <c r="B648" s="9"/>
      <c r="C648" s="11"/>
      <c r="E648" s="9"/>
      <c r="F648" s="9"/>
      <c r="G648" s="9"/>
      <c r="H648" s="13"/>
      <c r="I648" s="9"/>
      <c r="J648" s="9"/>
      <c r="K648" s="464"/>
      <c r="L648" s="577"/>
      <c r="M648" s="578"/>
      <c r="N648" s="579"/>
      <c r="O648" s="579"/>
      <c r="P648" s="464"/>
      <c r="Q648" s="580"/>
      <c r="R648" s="581"/>
      <c r="S648" s="582"/>
      <c r="T648" s="464"/>
      <c r="U648" s="583"/>
      <c r="V648" s="580"/>
      <c r="W648" s="464"/>
      <c r="X648" s="464"/>
      <c r="Y648" s="464"/>
      <c r="Z648" s="576"/>
      <c r="AA648" s="464"/>
      <c r="AB648" s="464"/>
      <c r="AC648" s="464"/>
      <c r="AD648" s="464"/>
      <c r="AE648" s="464"/>
      <c r="AF648" s="464"/>
      <c r="AG648" s="464"/>
      <c r="AH648" s="464"/>
      <c r="AI648" s="464"/>
      <c r="AJ648" s="464"/>
      <c r="AK648" s="464"/>
      <c r="AL648" s="464"/>
    </row>
    <row r="649" spans="1:38" ht="15">
      <c r="A649" s="10"/>
      <c r="B649" s="9"/>
      <c r="C649" s="11"/>
      <c r="E649" s="9"/>
      <c r="F649" s="9"/>
      <c r="G649" s="9"/>
      <c r="H649" s="13"/>
      <c r="I649" s="9"/>
      <c r="J649" s="9"/>
      <c r="K649" s="464"/>
      <c r="L649" s="577"/>
      <c r="M649" s="578"/>
      <c r="N649" s="579"/>
      <c r="O649" s="579"/>
      <c r="P649" s="464"/>
      <c r="Q649" s="580"/>
      <c r="R649" s="581"/>
      <c r="S649" s="582"/>
      <c r="T649" s="464"/>
      <c r="U649" s="583"/>
      <c r="V649" s="580"/>
      <c r="W649" s="464"/>
      <c r="X649" s="464"/>
      <c r="Y649" s="464"/>
      <c r="Z649" s="576"/>
      <c r="AA649" s="464"/>
      <c r="AB649" s="464"/>
      <c r="AC649" s="464"/>
      <c r="AD649" s="464"/>
      <c r="AE649" s="464"/>
      <c r="AF649" s="464"/>
      <c r="AG649" s="464"/>
      <c r="AH649" s="464"/>
      <c r="AI649" s="464"/>
      <c r="AJ649" s="464"/>
      <c r="AK649" s="464"/>
      <c r="AL649" s="464"/>
    </row>
    <row r="650" spans="1:38" ht="15">
      <c r="A650" s="10"/>
      <c r="B650" s="9"/>
      <c r="C650" s="11"/>
      <c r="E650" s="9"/>
      <c r="F650" s="9"/>
      <c r="G650" s="9"/>
      <c r="H650" s="13"/>
      <c r="I650" s="9"/>
      <c r="J650" s="9"/>
      <c r="K650" s="464"/>
      <c r="L650" s="577"/>
      <c r="M650" s="578"/>
      <c r="N650" s="579"/>
      <c r="O650" s="579"/>
      <c r="P650" s="464"/>
      <c r="Q650" s="580"/>
      <c r="R650" s="581"/>
      <c r="S650" s="582"/>
      <c r="T650" s="464"/>
      <c r="U650" s="583"/>
      <c r="V650" s="580"/>
      <c r="W650" s="464"/>
      <c r="X650" s="464"/>
      <c r="Y650" s="464"/>
      <c r="Z650" s="576"/>
      <c r="AA650" s="464"/>
      <c r="AB650" s="464"/>
      <c r="AC650" s="464"/>
      <c r="AD650" s="464"/>
      <c r="AE650" s="464"/>
      <c r="AF650" s="464"/>
      <c r="AG650" s="464"/>
      <c r="AH650" s="464"/>
      <c r="AI650" s="464"/>
      <c r="AJ650" s="464"/>
      <c r="AK650" s="464"/>
      <c r="AL650" s="464"/>
    </row>
    <row r="651" spans="1:38" ht="15">
      <c r="A651" s="10"/>
      <c r="B651" s="9"/>
      <c r="C651" s="11"/>
      <c r="E651" s="9"/>
      <c r="F651" s="9"/>
      <c r="G651" s="9"/>
      <c r="H651" s="13"/>
      <c r="I651" s="9"/>
      <c r="J651" s="9"/>
      <c r="K651" s="464"/>
      <c r="L651" s="577"/>
      <c r="M651" s="578"/>
      <c r="N651" s="579"/>
      <c r="O651" s="579"/>
      <c r="P651" s="464"/>
      <c r="Q651" s="580"/>
      <c r="R651" s="581"/>
      <c r="S651" s="582"/>
      <c r="T651" s="464"/>
      <c r="U651" s="583"/>
      <c r="V651" s="580"/>
      <c r="W651" s="464"/>
      <c r="X651" s="464"/>
      <c r="Y651" s="464"/>
      <c r="Z651" s="576"/>
      <c r="AA651" s="464"/>
      <c r="AB651" s="464"/>
      <c r="AC651" s="464"/>
      <c r="AD651" s="464"/>
      <c r="AE651" s="464"/>
      <c r="AF651" s="464"/>
      <c r="AG651" s="464"/>
      <c r="AH651" s="464"/>
      <c r="AI651" s="464"/>
      <c r="AJ651" s="464"/>
      <c r="AK651" s="464"/>
      <c r="AL651" s="464"/>
    </row>
    <row r="652" spans="1:38" ht="15">
      <c r="A652" s="10"/>
      <c r="B652" s="9"/>
      <c r="C652" s="11"/>
      <c r="E652" s="9"/>
      <c r="F652" s="9"/>
      <c r="G652" s="9"/>
      <c r="H652" s="13"/>
      <c r="I652" s="9"/>
      <c r="J652" s="9"/>
      <c r="K652" s="464"/>
      <c r="L652" s="577"/>
      <c r="M652" s="578"/>
      <c r="N652" s="579"/>
      <c r="O652" s="579"/>
      <c r="P652" s="464"/>
      <c r="Q652" s="580"/>
      <c r="R652" s="581"/>
      <c r="S652" s="582"/>
      <c r="T652" s="464"/>
      <c r="U652" s="583"/>
      <c r="V652" s="580"/>
      <c r="W652" s="464"/>
      <c r="X652" s="464"/>
      <c r="Y652" s="464"/>
      <c r="Z652" s="576"/>
      <c r="AA652" s="464"/>
      <c r="AB652" s="464"/>
      <c r="AC652" s="464"/>
      <c r="AD652" s="464"/>
      <c r="AE652" s="464"/>
      <c r="AF652" s="464"/>
      <c r="AG652" s="464"/>
      <c r="AH652" s="464"/>
      <c r="AI652" s="464"/>
      <c r="AJ652" s="464"/>
      <c r="AK652" s="464"/>
      <c r="AL652" s="464"/>
    </row>
    <row r="653" spans="1:38" ht="15">
      <c r="A653" s="10"/>
      <c r="B653" s="9"/>
      <c r="C653" s="11"/>
      <c r="E653" s="9"/>
      <c r="F653" s="9"/>
      <c r="G653" s="9"/>
      <c r="H653" s="13"/>
      <c r="I653" s="9"/>
      <c r="J653" s="9"/>
      <c r="K653" s="464"/>
      <c r="L653" s="577"/>
      <c r="M653" s="578"/>
      <c r="N653" s="579"/>
      <c r="O653" s="579"/>
      <c r="P653" s="464"/>
      <c r="Q653" s="580"/>
      <c r="R653" s="581"/>
      <c r="S653" s="582"/>
      <c r="T653" s="464"/>
      <c r="U653" s="583"/>
      <c r="V653" s="580"/>
      <c r="W653" s="464"/>
      <c r="X653" s="464"/>
      <c r="Y653" s="464"/>
      <c r="Z653" s="576"/>
      <c r="AA653" s="464"/>
      <c r="AB653" s="464"/>
      <c r="AC653" s="464"/>
      <c r="AD653" s="464"/>
      <c r="AE653" s="464"/>
      <c r="AF653" s="464"/>
      <c r="AG653" s="464"/>
      <c r="AH653" s="464"/>
      <c r="AI653" s="464"/>
      <c r="AJ653" s="464"/>
      <c r="AK653" s="464"/>
      <c r="AL653" s="464"/>
    </row>
    <row r="654" spans="1:38" ht="15">
      <c r="A654" s="10"/>
      <c r="B654" s="9"/>
      <c r="C654" s="11"/>
      <c r="E654" s="9"/>
      <c r="F654" s="9"/>
      <c r="G654" s="9"/>
      <c r="H654" s="13"/>
      <c r="I654" s="9"/>
      <c r="J654" s="9"/>
      <c r="K654" s="464"/>
      <c r="L654" s="577"/>
      <c r="M654" s="578"/>
      <c r="N654" s="579"/>
      <c r="O654" s="579"/>
      <c r="P654" s="464"/>
      <c r="Q654" s="580"/>
      <c r="R654" s="581"/>
      <c r="S654" s="582"/>
      <c r="T654" s="464"/>
      <c r="U654" s="583"/>
      <c r="V654" s="580"/>
      <c r="W654" s="464"/>
      <c r="X654" s="464"/>
      <c r="Y654" s="464"/>
      <c r="Z654" s="576"/>
      <c r="AA654" s="464"/>
      <c r="AB654" s="464"/>
      <c r="AC654" s="464"/>
      <c r="AD654" s="464"/>
      <c r="AE654" s="464"/>
      <c r="AF654" s="464"/>
      <c r="AG654" s="464"/>
      <c r="AH654" s="464"/>
      <c r="AI654" s="464"/>
      <c r="AJ654" s="464"/>
      <c r="AK654" s="464"/>
      <c r="AL654" s="464"/>
    </row>
    <row r="655" spans="1:38" ht="15">
      <c r="A655" s="10"/>
      <c r="B655" s="9"/>
      <c r="C655" s="11"/>
      <c r="E655" s="9"/>
      <c r="F655" s="9"/>
      <c r="G655" s="9"/>
      <c r="H655" s="13"/>
      <c r="I655" s="9"/>
      <c r="J655" s="9"/>
      <c r="K655" s="464"/>
      <c r="L655" s="577"/>
      <c r="M655" s="578"/>
      <c r="N655" s="579"/>
      <c r="O655" s="579"/>
      <c r="P655" s="464"/>
      <c r="Q655" s="580"/>
      <c r="R655" s="581"/>
      <c r="S655" s="582"/>
      <c r="T655" s="464"/>
      <c r="U655" s="583"/>
      <c r="V655" s="580"/>
      <c r="W655" s="464"/>
      <c r="X655" s="464"/>
      <c r="Y655" s="464"/>
      <c r="Z655" s="576"/>
      <c r="AA655" s="464"/>
      <c r="AB655" s="464"/>
      <c r="AC655" s="464"/>
      <c r="AD655" s="464"/>
      <c r="AE655" s="464"/>
      <c r="AF655" s="464"/>
      <c r="AG655" s="464"/>
      <c r="AH655" s="464"/>
      <c r="AI655" s="464"/>
      <c r="AJ655" s="464"/>
      <c r="AK655" s="464"/>
      <c r="AL655" s="464"/>
    </row>
    <row r="656" spans="1:38" ht="15">
      <c r="A656" s="10"/>
      <c r="B656" s="9"/>
      <c r="C656" s="11"/>
      <c r="E656" s="9"/>
      <c r="F656" s="9"/>
      <c r="G656" s="9"/>
      <c r="H656" s="13"/>
      <c r="I656" s="9"/>
      <c r="J656" s="9"/>
      <c r="K656" s="464"/>
      <c r="L656" s="577"/>
      <c r="M656" s="578"/>
      <c r="N656" s="579"/>
      <c r="O656" s="579"/>
      <c r="P656" s="464"/>
      <c r="Q656" s="580"/>
      <c r="R656" s="581"/>
      <c r="S656" s="582"/>
      <c r="T656" s="464"/>
      <c r="U656" s="583"/>
      <c r="V656" s="580"/>
      <c r="W656" s="464"/>
      <c r="X656" s="464"/>
      <c r="Y656" s="464"/>
      <c r="Z656" s="576"/>
      <c r="AA656" s="464"/>
      <c r="AB656" s="464"/>
      <c r="AC656" s="464"/>
      <c r="AD656" s="464"/>
      <c r="AE656" s="464"/>
      <c r="AF656" s="464"/>
      <c r="AG656" s="464"/>
      <c r="AH656" s="464"/>
      <c r="AI656" s="464"/>
      <c r="AJ656" s="464"/>
      <c r="AK656" s="464"/>
      <c r="AL656" s="464"/>
    </row>
    <row r="657" spans="1:38" ht="15">
      <c r="A657" s="10"/>
      <c r="B657" s="9"/>
      <c r="C657" s="11"/>
      <c r="E657" s="9"/>
      <c r="F657" s="9"/>
      <c r="G657" s="9"/>
      <c r="H657" s="13"/>
      <c r="I657" s="9"/>
      <c r="J657" s="9"/>
      <c r="K657" s="464"/>
      <c r="L657" s="577"/>
      <c r="M657" s="578"/>
      <c r="N657" s="579"/>
      <c r="O657" s="579"/>
      <c r="P657" s="464"/>
      <c r="Q657" s="580"/>
      <c r="R657" s="581"/>
      <c r="S657" s="582"/>
      <c r="T657" s="464"/>
      <c r="U657" s="583"/>
      <c r="V657" s="580"/>
      <c r="W657" s="464"/>
      <c r="X657" s="464"/>
      <c r="Y657" s="464"/>
      <c r="Z657" s="576"/>
      <c r="AA657" s="464"/>
      <c r="AB657" s="464"/>
      <c r="AC657" s="464"/>
      <c r="AD657" s="464"/>
      <c r="AE657" s="464"/>
      <c r="AF657" s="464"/>
      <c r="AG657" s="464"/>
      <c r="AH657" s="464"/>
      <c r="AI657" s="464"/>
      <c r="AJ657" s="464"/>
      <c r="AK657" s="464"/>
      <c r="AL657" s="464"/>
    </row>
    <row r="658" spans="1:38" ht="15">
      <c r="A658" s="10"/>
      <c r="B658" s="9"/>
      <c r="C658" s="11"/>
      <c r="E658" s="9"/>
      <c r="F658" s="9"/>
      <c r="G658" s="9"/>
      <c r="H658" s="13"/>
      <c r="I658" s="9"/>
      <c r="J658" s="9"/>
      <c r="K658" s="464"/>
      <c r="L658" s="577"/>
      <c r="M658" s="578"/>
      <c r="N658" s="579"/>
      <c r="O658" s="579"/>
      <c r="P658" s="464"/>
      <c r="Q658" s="580"/>
      <c r="R658" s="581"/>
      <c r="S658" s="582"/>
      <c r="T658" s="464"/>
      <c r="U658" s="583"/>
      <c r="V658" s="580"/>
      <c r="W658" s="464"/>
      <c r="X658" s="464"/>
      <c r="Y658" s="464"/>
      <c r="Z658" s="576"/>
      <c r="AA658" s="464"/>
      <c r="AB658" s="464"/>
      <c r="AC658" s="464"/>
      <c r="AD658" s="464"/>
      <c r="AE658" s="464"/>
      <c r="AF658" s="464"/>
      <c r="AG658" s="464"/>
      <c r="AH658" s="464"/>
      <c r="AI658" s="464"/>
      <c r="AJ658" s="464"/>
      <c r="AK658" s="464"/>
      <c r="AL658" s="464"/>
    </row>
    <row r="659" spans="1:38" ht="15">
      <c r="A659" s="10"/>
      <c r="B659" s="9"/>
      <c r="C659" s="11"/>
      <c r="E659" s="9"/>
      <c r="F659" s="9"/>
      <c r="G659" s="9"/>
      <c r="H659" s="13"/>
      <c r="I659" s="9"/>
      <c r="J659" s="9"/>
      <c r="K659" s="464"/>
      <c r="L659" s="577"/>
      <c r="M659" s="578"/>
      <c r="N659" s="579"/>
      <c r="O659" s="579"/>
      <c r="P659" s="464"/>
      <c r="Q659" s="580"/>
      <c r="R659" s="581"/>
      <c r="S659" s="582"/>
      <c r="T659" s="464"/>
      <c r="U659" s="583"/>
      <c r="V659" s="580"/>
      <c r="W659" s="464"/>
      <c r="X659" s="464"/>
      <c r="Y659" s="464"/>
      <c r="Z659" s="576"/>
      <c r="AA659" s="464"/>
      <c r="AB659" s="464"/>
      <c r="AC659" s="464"/>
      <c r="AD659" s="464"/>
      <c r="AE659" s="464"/>
      <c r="AF659" s="464"/>
      <c r="AG659" s="464"/>
      <c r="AH659" s="464"/>
      <c r="AI659" s="464"/>
      <c r="AJ659" s="464"/>
      <c r="AK659" s="464"/>
      <c r="AL659" s="464"/>
    </row>
    <row r="660" spans="1:38" ht="15">
      <c r="A660" s="10"/>
      <c r="B660" s="9"/>
      <c r="C660" s="11"/>
      <c r="E660" s="9"/>
      <c r="F660" s="9"/>
      <c r="G660" s="9"/>
      <c r="H660" s="13"/>
      <c r="I660" s="9"/>
      <c r="J660" s="9"/>
      <c r="K660" s="464"/>
      <c r="L660" s="577"/>
      <c r="M660" s="578"/>
      <c r="N660" s="579"/>
      <c r="O660" s="579"/>
      <c r="P660" s="464"/>
      <c r="Q660" s="580"/>
      <c r="R660" s="581"/>
      <c r="S660" s="582"/>
      <c r="T660" s="464"/>
      <c r="U660" s="583"/>
      <c r="V660" s="580"/>
      <c r="W660" s="464"/>
      <c r="X660" s="464"/>
      <c r="Y660" s="464"/>
      <c r="Z660" s="576"/>
      <c r="AA660" s="464"/>
      <c r="AB660" s="464"/>
      <c r="AC660" s="464"/>
      <c r="AD660" s="464"/>
      <c r="AE660" s="464"/>
      <c r="AF660" s="464"/>
      <c r="AG660" s="464"/>
      <c r="AH660" s="464"/>
      <c r="AI660" s="464"/>
      <c r="AJ660" s="464"/>
      <c r="AK660" s="464"/>
      <c r="AL660" s="464"/>
    </row>
    <row r="661" spans="1:38" ht="15">
      <c r="A661" s="10"/>
      <c r="B661" s="9"/>
      <c r="C661" s="11"/>
      <c r="E661" s="9"/>
      <c r="F661" s="9"/>
      <c r="G661" s="9"/>
      <c r="H661" s="13"/>
      <c r="I661" s="9"/>
      <c r="J661" s="9"/>
      <c r="K661" s="464"/>
      <c r="L661" s="577"/>
      <c r="M661" s="578"/>
      <c r="N661" s="579"/>
      <c r="O661" s="579"/>
      <c r="P661" s="464"/>
      <c r="Q661" s="580"/>
      <c r="R661" s="581"/>
      <c r="S661" s="582"/>
      <c r="T661" s="464"/>
      <c r="U661" s="583"/>
      <c r="V661" s="580"/>
      <c r="W661" s="464"/>
      <c r="X661" s="464"/>
      <c r="Y661" s="464"/>
      <c r="Z661" s="576"/>
      <c r="AA661" s="464"/>
      <c r="AB661" s="464"/>
      <c r="AC661" s="464"/>
      <c r="AD661" s="464"/>
      <c r="AE661" s="464"/>
      <c r="AF661" s="464"/>
      <c r="AG661" s="464"/>
      <c r="AH661" s="464"/>
      <c r="AI661" s="464"/>
      <c r="AJ661" s="464"/>
      <c r="AK661" s="464"/>
      <c r="AL661" s="464"/>
    </row>
    <row r="662" spans="1:38" ht="15">
      <c r="A662" s="10"/>
      <c r="B662" s="9"/>
      <c r="C662" s="11"/>
      <c r="E662" s="9"/>
      <c r="F662" s="9"/>
      <c r="G662" s="9"/>
      <c r="H662" s="13"/>
      <c r="I662" s="9"/>
      <c r="J662" s="9"/>
      <c r="K662" s="464"/>
      <c r="L662" s="577"/>
      <c r="M662" s="578"/>
      <c r="N662" s="579"/>
      <c r="O662" s="579"/>
      <c r="P662" s="464"/>
      <c r="Q662" s="580"/>
      <c r="R662" s="581"/>
      <c r="S662" s="582"/>
      <c r="T662" s="464"/>
      <c r="U662" s="583"/>
      <c r="V662" s="580"/>
      <c r="W662" s="464"/>
      <c r="X662" s="464"/>
      <c r="Y662" s="464"/>
      <c r="Z662" s="576"/>
      <c r="AA662" s="464"/>
      <c r="AB662" s="464"/>
      <c r="AC662" s="464"/>
      <c r="AD662" s="464"/>
      <c r="AE662" s="464"/>
      <c r="AF662" s="464"/>
      <c r="AG662" s="464"/>
      <c r="AH662" s="464"/>
      <c r="AI662" s="464"/>
      <c r="AJ662" s="464"/>
      <c r="AK662" s="464"/>
      <c r="AL662" s="464"/>
    </row>
    <row r="663" spans="1:38" ht="15">
      <c r="A663" s="10"/>
      <c r="B663" s="9"/>
      <c r="C663" s="11"/>
      <c r="E663" s="9"/>
      <c r="F663" s="9"/>
      <c r="G663" s="9"/>
      <c r="H663" s="13"/>
      <c r="I663" s="9"/>
      <c r="J663" s="9"/>
      <c r="K663" s="464"/>
      <c r="L663" s="577"/>
      <c r="M663" s="578"/>
      <c r="N663" s="579"/>
      <c r="O663" s="579"/>
      <c r="P663" s="464"/>
      <c r="Q663" s="580"/>
      <c r="R663" s="581"/>
      <c r="S663" s="582"/>
      <c r="T663" s="464"/>
      <c r="U663" s="583"/>
      <c r="V663" s="580"/>
      <c r="W663" s="464"/>
      <c r="X663" s="464"/>
      <c r="Y663" s="464"/>
      <c r="Z663" s="576"/>
      <c r="AA663" s="464"/>
      <c r="AB663" s="464"/>
      <c r="AC663" s="464"/>
      <c r="AD663" s="464"/>
      <c r="AE663" s="464"/>
      <c r="AF663" s="464"/>
      <c r="AG663" s="464"/>
      <c r="AH663" s="464"/>
      <c r="AI663" s="464"/>
      <c r="AJ663" s="464"/>
      <c r="AK663" s="464"/>
      <c r="AL663" s="464"/>
    </row>
    <row r="664" spans="1:38" ht="15">
      <c r="A664" s="10"/>
      <c r="B664" s="9"/>
      <c r="C664" s="11"/>
      <c r="E664" s="9"/>
      <c r="F664" s="9"/>
      <c r="G664" s="9"/>
      <c r="H664" s="13"/>
      <c r="I664" s="9"/>
      <c r="J664" s="9"/>
      <c r="K664" s="464"/>
      <c r="L664" s="577"/>
      <c r="M664" s="578"/>
      <c r="N664" s="579"/>
      <c r="O664" s="579"/>
      <c r="P664" s="464"/>
      <c r="Q664" s="580"/>
      <c r="R664" s="581"/>
      <c r="S664" s="582"/>
      <c r="T664" s="464"/>
      <c r="U664" s="583"/>
      <c r="V664" s="580"/>
      <c r="W664" s="464"/>
      <c r="X664" s="464"/>
      <c r="Y664" s="464"/>
      <c r="Z664" s="576"/>
      <c r="AA664" s="464"/>
      <c r="AB664" s="464"/>
      <c r="AC664" s="464"/>
      <c r="AD664" s="464"/>
      <c r="AE664" s="464"/>
      <c r="AF664" s="464"/>
      <c r="AG664" s="464"/>
      <c r="AH664" s="464"/>
      <c r="AI664" s="464"/>
      <c r="AJ664" s="464"/>
      <c r="AK664" s="464"/>
      <c r="AL664" s="464"/>
    </row>
    <row r="665" spans="1:38" ht="15">
      <c r="A665" s="10"/>
      <c r="B665" s="9"/>
      <c r="C665" s="11"/>
      <c r="E665" s="9"/>
      <c r="F665" s="9"/>
      <c r="G665" s="9"/>
      <c r="H665" s="13"/>
      <c r="I665" s="9"/>
      <c r="J665" s="9"/>
      <c r="K665" s="464"/>
      <c r="L665" s="577"/>
      <c r="M665" s="578"/>
      <c r="N665" s="579"/>
      <c r="O665" s="579"/>
      <c r="P665" s="464"/>
      <c r="Q665" s="580"/>
      <c r="R665" s="581"/>
      <c r="S665" s="582"/>
      <c r="T665" s="464"/>
      <c r="U665" s="583"/>
      <c r="V665" s="580"/>
      <c r="W665" s="464"/>
      <c r="X665" s="464"/>
      <c r="Y665" s="464"/>
      <c r="Z665" s="576"/>
      <c r="AA665" s="464"/>
      <c r="AB665" s="464"/>
      <c r="AC665" s="464"/>
      <c r="AD665" s="464"/>
      <c r="AE665" s="464"/>
      <c r="AF665" s="464"/>
      <c r="AG665" s="464"/>
      <c r="AH665" s="464"/>
      <c r="AI665" s="464"/>
      <c r="AJ665" s="464"/>
      <c r="AK665" s="464"/>
      <c r="AL665" s="464"/>
    </row>
    <row r="666" spans="1:38" ht="15">
      <c r="A666" s="10"/>
      <c r="B666" s="9"/>
      <c r="C666" s="11"/>
      <c r="E666" s="9"/>
      <c r="F666" s="9"/>
      <c r="G666" s="9"/>
      <c r="H666" s="13"/>
      <c r="I666" s="9"/>
      <c r="J666" s="9"/>
      <c r="K666" s="464"/>
      <c r="L666" s="577"/>
      <c r="M666" s="578"/>
      <c r="N666" s="579"/>
      <c r="O666" s="579"/>
      <c r="P666" s="464"/>
      <c r="Q666" s="580"/>
      <c r="R666" s="581"/>
      <c r="S666" s="582"/>
      <c r="T666" s="464"/>
      <c r="U666" s="583"/>
      <c r="V666" s="580"/>
      <c r="W666" s="464"/>
      <c r="X666" s="464"/>
      <c r="Y666" s="464"/>
      <c r="Z666" s="576"/>
      <c r="AA666" s="464"/>
      <c r="AB666" s="464"/>
      <c r="AC666" s="464"/>
      <c r="AD666" s="464"/>
      <c r="AE666" s="464"/>
      <c r="AF666" s="464"/>
      <c r="AG666" s="464"/>
      <c r="AH666" s="464"/>
      <c r="AI666" s="464"/>
      <c r="AJ666" s="464"/>
      <c r="AK666" s="464"/>
      <c r="AL666" s="464"/>
    </row>
    <row r="667" spans="1:38" ht="15">
      <c r="A667" s="10"/>
      <c r="B667" s="9"/>
      <c r="C667" s="11"/>
      <c r="E667" s="9"/>
      <c r="F667" s="9"/>
      <c r="G667" s="9"/>
      <c r="H667" s="13"/>
      <c r="I667" s="9"/>
      <c r="J667" s="9"/>
      <c r="K667" s="464"/>
      <c r="L667" s="577"/>
      <c r="M667" s="578"/>
      <c r="N667" s="579"/>
      <c r="O667" s="579"/>
      <c r="P667" s="464"/>
      <c r="Q667" s="580"/>
      <c r="R667" s="581"/>
      <c r="S667" s="582"/>
      <c r="T667" s="464"/>
      <c r="U667" s="583"/>
      <c r="V667" s="580"/>
      <c r="W667" s="464"/>
      <c r="X667" s="464"/>
      <c r="Y667" s="464"/>
      <c r="Z667" s="576"/>
      <c r="AA667" s="464"/>
      <c r="AB667" s="464"/>
      <c r="AC667" s="464"/>
      <c r="AD667" s="464"/>
      <c r="AE667" s="464"/>
      <c r="AF667" s="464"/>
      <c r="AG667" s="464"/>
      <c r="AH667" s="464"/>
      <c r="AI667" s="464"/>
      <c r="AJ667" s="464"/>
      <c r="AK667" s="464"/>
      <c r="AL667" s="464"/>
    </row>
    <row r="668" spans="1:38" ht="15">
      <c r="A668" s="10"/>
      <c r="B668" s="9"/>
      <c r="C668" s="11"/>
      <c r="E668" s="9"/>
      <c r="F668" s="9"/>
      <c r="G668" s="9"/>
      <c r="H668" s="13"/>
      <c r="I668" s="9"/>
      <c r="J668" s="9"/>
      <c r="K668" s="464"/>
      <c r="L668" s="577"/>
      <c r="M668" s="578"/>
      <c r="N668" s="579"/>
      <c r="O668" s="579"/>
      <c r="P668" s="464"/>
      <c r="Q668" s="580"/>
      <c r="R668" s="581"/>
      <c r="S668" s="582"/>
      <c r="T668" s="464"/>
      <c r="U668" s="583"/>
      <c r="V668" s="580"/>
      <c r="W668" s="464"/>
      <c r="X668" s="464"/>
      <c r="Y668" s="464"/>
      <c r="Z668" s="576"/>
      <c r="AA668" s="464"/>
      <c r="AB668" s="464"/>
      <c r="AC668" s="464"/>
      <c r="AD668" s="464"/>
      <c r="AE668" s="464"/>
      <c r="AF668" s="464"/>
      <c r="AG668" s="464"/>
      <c r="AH668" s="464"/>
      <c r="AI668" s="464"/>
      <c r="AJ668" s="464"/>
      <c r="AK668" s="464"/>
      <c r="AL668" s="464"/>
    </row>
    <row r="669" spans="1:38" ht="15">
      <c r="A669" s="10"/>
      <c r="B669" s="9"/>
      <c r="C669" s="11"/>
      <c r="E669" s="9"/>
      <c r="F669" s="9"/>
      <c r="G669" s="9"/>
      <c r="H669" s="13"/>
      <c r="I669" s="9"/>
      <c r="J669" s="9"/>
      <c r="K669" s="464"/>
      <c r="L669" s="577"/>
      <c r="M669" s="578"/>
      <c r="N669" s="579"/>
      <c r="O669" s="579"/>
      <c r="P669" s="464"/>
      <c r="Q669" s="580"/>
      <c r="R669" s="581"/>
      <c r="S669" s="582"/>
      <c r="T669" s="464"/>
      <c r="U669" s="583"/>
      <c r="V669" s="580"/>
      <c r="W669" s="464"/>
      <c r="X669" s="464"/>
      <c r="Y669" s="464"/>
      <c r="Z669" s="576"/>
      <c r="AA669" s="464"/>
      <c r="AB669" s="464"/>
      <c r="AC669" s="464"/>
      <c r="AD669" s="464"/>
      <c r="AE669" s="464"/>
      <c r="AF669" s="464"/>
      <c r="AG669" s="464"/>
      <c r="AH669" s="464"/>
      <c r="AI669" s="464"/>
      <c r="AJ669" s="464"/>
      <c r="AK669" s="464"/>
      <c r="AL669" s="464"/>
    </row>
    <row r="670" spans="1:38" ht="15">
      <c r="A670" s="10"/>
      <c r="B670" s="9"/>
      <c r="C670" s="11"/>
      <c r="E670" s="9"/>
      <c r="F670" s="9"/>
      <c r="G670" s="9"/>
      <c r="H670" s="13"/>
      <c r="I670" s="9"/>
      <c r="J670" s="9"/>
      <c r="K670" s="464"/>
      <c r="L670" s="577"/>
      <c r="M670" s="578"/>
      <c r="N670" s="579"/>
      <c r="O670" s="579"/>
      <c r="P670" s="464"/>
      <c r="Q670" s="580"/>
      <c r="R670" s="581"/>
      <c r="S670" s="582"/>
      <c r="T670" s="464"/>
      <c r="U670" s="583"/>
      <c r="V670" s="580"/>
      <c r="W670" s="464"/>
      <c r="X670" s="464"/>
      <c r="Y670" s="464"/>
      <c r="Z670" s="576"/>
      <c r="AA670" s="464"/>
      <c r="AB670" s="464"/>
      <c r="AC670" s="464"/>
      <c r="AD670" s="464"/>
      <c r="AE670" s="464"/>
      <c r="AF670" s="464"/>
      <c r="AG670" s="464"/>
      <c r="AH670" s="464"/>
      <c r="AI670" s="464"/>
      <c r="AJ670" s="464"/>
      <c r="AK670" s="464"/>
      <c r="AL670" s="464"/>
    </row>
    <row r="671" spans="1:38" ht="15">
      <c r="A671" s="10"/>
      <c r="B671" s="9"/>
      <c r="C671" s="11"/>
      <c r="E671" s="9"/>
      <c r="F671" s="9"/>
      <c r="G671" s="9"/>
      <c r="H671" s="13"/>
      <c r="I671" s="9"/>
      <c r="J671" s="9"/>
      <c r="K671" s="464"/>
      <c r="L671" s="577"/>
      <c r="M671" s="578"/>
      <c r="N671" s="579"/>
      <c r="O671" s="579"/>
      <c r="P671" s="464"/>
      <c r="Q671" s="580"/>
      <c r="R671" s="581"/>
      <c r="S671" s="582"/>
      <c r="T671" s="464"/>
      <c r="U671" s="583"/>
      <c r="V671" s="580"/>
      <c r="W671" s="464"/>
      <c r="X671" s="464"/>
      <c r="Y671" s="464"/>
      <c r="Z671" s="576"/>
      <c r="AA671" s="464"/>
      <c r="AB671" s="464"/>
      <c r="AC671" s="464"/>
      <c r="AD671" s="464"/>
      <c r="AE671" s="464"/>
      <c r="AF671" s="464"/>
      <c r="AG671" s="464"/>
      <c r="AH671" s="464"/>
      <c r="AI671" s="464"/>
      <c r="AJ671" s="464"/>
      <c r="AK671" s="464"/>
      <c r="AL671" s="464"/>
    </row>
    <row r="672" spans="1:38" ht="15">
      <c r="A672" s="10"/>
      <c r="B672" s="9"/>
      <c r="C672" s="11"/>
      <c r="E672" s="9"/>
      <c r="F672" s="9"/>
      <c r="G672" s="9"/>
      <c r="H672" s="13"/>
      <c r="I672" s="9"/>
      <c r="J672" s="9"/>
      <c r="K672" s="464"/>
      <c r="L672" s="577"/>
      <c r="M672" s="578"/>
      <c r="N672" s="579"/>
      <c r="O672" s="579"/>
      <c r="P672" s="464"/>
      <c r="Q672" s="580"/>
      <c r="R672" s="581"/>
      <c r="S672" s="582"/>
      <c r="T672" s="464"/>
      <c r="U672" s="583"/>
      <c r="V672" s="580"/>
      <c r="W672" s="464"/>
      <c r="X672" s="464"/>
      <c r="Y672" s="464"/>
      <c r="Z672" s="576"/>
      <c r="AA672" s="464"/>
      <c r="AB672" s="464"/>
      <c r="AC672" s="464"/>
      <c r="AD672" s="464"/>
      <c r="AE672" s="464"/>
      <c r="AF672" s="464"/>
      <c r="AG672" s="464"/>
      <c r="AH672" s="464"/>
      <c r="AI672" s="464"/>
      <c r="AJ672" s="464"/>
      <c r="AK672" s="464"/>
      <c r="AL672" s="464"/>
    </row>
    <row r="673" spans="1:38" ht="15">
      <c r="A673" s="10"/>
      <c r="B673" s="9"/>
      <c r="C673" s="11"/>
      <c r="E673" s="9"/>
      <c r="F673" s="9"/>
      <c r="G673" s="9"/>
      <c r="H673" s="13"/>
      <c r="I673" s="9"/>
      <c r="J673" s="9"/>
      <c r="K673" s="464"/>
      <c r="L673" s="577"/>
      <c r="M673" s="578"/>
      <c r="N673" s="579"/>
      <c r="O673" s="579"/>
      <c r="P673" s="464"/>
      <c r="Q673" s="580"/>
      <c r="R673" s="581"/>
      <c r="S673" s="582"/>
      <c r="T673" s="464"/>
      <c r="U673" s="583"/>
      <c r="V673" s="580"/>
      <c r="W673" s="464"/>
      <c r="X673" s="464"/>
      <c r="Y673" s="464"/>
      <c r="Z673" s="576"/>
      <c r="AA673" s="464"/>
      <c r="AB673" s="464"/>
      <c r="AC673" s="464"/>
      <c r="AD673" s="464"/>
      <c r="AE673" s="464"/>
      <c r="AF673" s="464"/>
      <c r="AG673" s="464"/>
      <c r="AH673" s="464"/>
      <c r="AI673" s="464"/>
      <c r="AJ673" s="464"/>
      <c r="AK673" s="464"/>
      <c r="AL673" s="464"/>
    </row>
    <row r="674" spans="1:38" ht="15">
      <c r="A674" s="10"/>
      <c r="B674" s="9"/>
      <c r="C674" s="11"/>
      <c r="E674" s="9"/>
      <c r="F674" s="9"/>
      <c r="G674" s="9"/>
      <c r="H674" s="13"/>
      <c r="I674" s="9"/>
      <c r="J674" s="9"/>
      <c r="K674" s="464"/>
      <c r="L674" s="577"/>
      <c r="M674" s="578"/>
      <c r="N674" s="579"/>
      <c r="O674" s="579"/>
      <c r="P674" s="464"/>
      <c r="Q674" s="580"/>
      <c r="R674" s="581"/>
      <c r="S674" s="582"/>
      <c r="T674" s="464"/>
      <c r="U674" s="583"/>
      <c r="V674" s="580"/>
      <c r="W674" s="464"/>
      <c r="X674" s="464"/>
      <c r="Y674" s="464"/>
      <c r="Z674" s="576"/>
      <c r="AA674" s="464"/>
      <c r="AB674" s="464"/>
      <c r="AC674" s="464"/>
      <c r="AD674" s="464"/>
      <c r="AE674" s="464"/>
      <c r="AF674" s="464"/>
      <c r="AG674" s="464"/>
      <c r="AH674" s="464"/>
      <c r="AI674" s="464"/>
      <c r="AJ674" s="464"/>
      <c r="AK674" s="464"/>
      <c r="AL674" s="464"/>
    </row>
    <row r="675" spans="1:38" ht="15">
      <c r="A675" s="10"/>
      <c r="B675" s="9"/>
      <c r="C675" s="11"/>
      <c r="E675" s="9"/>
      <c r="F675" s="9"/>
      <c r="G675" s="9"/>
      <c r="H675" s="13"/>
      <c r="I675" s="9"/>
      <c r="J675" s="9"/>
      <c r="K675" s="464"/>
      <c r="L675" s="577"/>
      <c r="M675" s="578"/>
      <c r="N675" s="579"/>
      <c r="O675" s="579"/>
      <c r="P675" s="464"/>
      <c r="Q675" s="580"/>
      <c r="R675" s="581"/>
      <c r="S675" s="582"/>
      <c r="T675" s="464"/>
      <c r="U675" s="583"/>
      <c r="V675" s="580"/>
      <c r="W675" s="464"/>
      <c r="X675" s="464"/>
      <c r="Y675" s="464"/>
      <c r="Z675" s="576"/>
      <c r="AA675" s="464"/>
      <c r="AB675" s="464"/>
      <c r="AC675" s="464"/>
      <c r="AD675" s="464"/>
      <c r="AE675" s="464"/>
      <c r="AF675" s="464"/>
      <c r="AG675" s="464"/>
      <c r="AH675" s="464"/>
      <c r="AI675" s="464"/>
      <c r="AJ675" s="464"/>
      <c r="AK675" s="464"/>
      <c r="AL675" s="464"/>
    </row>
    <row r="676" spans="1:38" ht="15">
      <c r="A676" s="10"/>
      <c r="B676" s="9"/>
      <c r="C676" s="11"/>
      <c r="E676" s="9"/>
      <c r="F676" s="9"/>
      <c r="G676" s="9"/>
      <c r="H676" s="13"/>
      <c r="I676" s="9"/>
      <c r="J676" s="9"/>
      <c r="K676" s="464"/>
      <c r="L676" s="577"/>
      <c r="M676" s="578"/>
      <c r="N676" s="579"/>
      <c r="O676" s="579"/>
      <c r="P676" s="464"/>
      <c r="Q676" s="580"/>
      <c r="R676" s="581"/>
      <c r="S676" s="582"/>
      <c r="T676" s="464"/>
      <c r="U676" s="583"/>
      <c r="V676" s="580"/>
      <c r="W676" s="464"/>
      <c r="X676" s="464"/>
      <c r="Y676" s="464"/>
      <c r="Z676" s="576"/>
      <c r="AA676" s="464"/>
      <c r="AB676" s="464"/>
      <c r="AC676" s="464"/>
      <c r="AD676" s="464"/>
      <c r="AE676" s="464"/>
      <c r="AF676" s="464"/>
      <c r="AG676" s="464"/>
      <c r="AH676" s="464"/>
      <c r="AI676" s="464"/>
      <c r="AJ676" s="464"/>
      <c r="AK676" s="464"/>
      <c r="AL676" s="464"/>
    </row>
    <row r="677" spans="1:38" ht="15">
      <c r="A677" s="10"/>
      <c r="B677" s="9"/>
      <c r="C677" s="11"/>
      <c r="E677" s="9"/>
      <c r="F677" s="9"/>
      <c r="G677" s="9"/>
      <c r="H677" s="13"/>
      <c r="I677" s="9"/>
      <c r="J677" s="9"/>
      <c r="K677" s="464"/>
      <c r="L677" s="577"/>
      <c r="M677" s="578"/>
      <c r="N677" s="579"/>
      <c r="O677" s="579"/>
      <c r="P677" s="464"/>
      <c r="Q677" s="580"/>
      <c r="R677" s="581"/>
      <c r="S677" s="582"/>
      <c r="T677" s="464"/>
      <c r="U677" s="583"/>
      <c r="V677" s="580"/>
      <c r="W677" s="464"/>
      <c r="X677" s="464"/>
      <c r="Y677" s="464"/>
      <c r="Z677" s="576"/>
      <c r="AA677" s="464"/>
      <c r="AB677" s="464"/>
      <c r="AC677" s="464"/>
      <c r="AD677" s="464"/>
      <c r="AE677" s="464"/>
      <c r="AF677" s="464"/>
      <c r="AG677" s="464"/>
      <c r="AH677" s="464"/>
      <c r="AI677" s="464"/>
      <c r="AJ677" s="464"/>
      <c r="AK677" s="464"/>
      <c r="AL677" s="464"/>
    </row>
    <row r="678" spans="1:38" ht="15">
      <c r="A678" s="10"/>
      <c r="B678" s="9"/>
      <c r="C678" s="11"/>
      <c r="E678" s="9"/>
      <c r="F678" s="9"/>
      <c r="G678" s="9"/>
      <c r="H678" s="13"/>
      <c r="I678" s="9"/>
      <c r="J678" s="9"/>
      <c r="K678" s="464"/>
      <c r="L678" s="577"/>
      <c r="M678" s="578"/>
      <c r="N678" s="579"/>
      <c r="O678" s="579"/>
      <c r="P678" s="464"/>
      <c r="Q678" s="580"/>
      <c r="R678" s="581"/>
      <c r="S678" s="582"/>
      <c r="T678" s="464"/>
      <c r="U678" s="583"/>
      <c r="V678" s="580"/>
      <c r="W678" s="464"/>
      <c r="X678" s="464"/>
      <c r="Y678" s="464"/>
      <c r="Z678" s="576"/>
      <c r="AA678" s="464"/>
      <c r="AB678" s="464"/>
      <c r="AC678" s="464"/>
      <c r="AD678" s="464"/>
      <c r="AE678" s="464"/>
      <c r="AF678" s="464"/>
      <c r="AG678" s="464"/>
      <c r="AH678" s="464"/>
      <c r="AI678" s="464"/>
      <c r="AJ678" s="464"/>
      <c r="AK678" s="464"/>
      <c r="AL678" s="464"/>
    </row>
    <row r="679" spans="1:38" ht="15">
      <c r="A679" s="10"/>
      <c r="B679" s="9"/>
      <c r="C679" s="11"/>
      <c r="E679" s="9"/>
      <c r="F679" s="9"/>
      <c r="G679" s="9"/>
      <c r="H679" s="13"/>
      <c r="I679" s="9"/>
      <c r="J679" s="9"/>
      <c r="K679" s="464"/>
      <c r="L679" s="577"/>
      <c r="M679" s="578"/>
      <c r="N679" s="579"/>
      <c r="O679" s="579"/>
      <c r="P679" s="464"/>
      <c r="Q679" s="580"/>
      <c r="R679" s="581"/>
      <c r="S679" s="582"/>
      <c r="T679" s="464"/>
      <c r="U679" s="583"/>
      <c r="V679" s="580"/>
      <c r="W679" s="464"/>
      <c r="X679" s="464"/>
      <c r="Y679" s="464"/>
      <c r="Z679" s="576"/>
      <c r="AA679" s="464"/>
      <c r="AB679" s="464"/>
      <c r="AC679" s="464"/>
      <c r="AD679" s="464"/>
      <c r="AE679" s="464"/>
      <c r="AF679" s="464"/>
      <c r="AG679" s="464"/>
      <c r="AH679" s="464"/>
      <c r="AI679" s="464"/>
      <c r="AJ679" s="464"/>
      <c r="AK679" s="464"/>
      <c r="AL679" s="464"/>
    </row>
    <row r="680" spans="1:38" ht="15">
      <c r="A680" s="10"/>
      <c r="B680" s="9"/>
      <c r="C680" s="11"/>
      <c r="E680" s="9"/>
      <c r="F680" s="9"/>
      <c r="G680" s="9"/>
      <c r="H680" s="13"/>
      <c r="I680" s="9"/>
      <c r="J680" s="9"/>
      <c r="K680" s="464"/>
      <c r="L680" s="577"/>
      <c r="M680" s="578"/>
      <c r="N680" s="579"/>
      <c r="O680" s="579"/>
      <c r="P680" s="464"/>
      <c r="Q680" s="580"/>
      <c r="R680" s="581"/>
      <c r="S680" s="582"/>
      <c r="T680" s="464"/>
      <c r="U680" s="583"/>
      <c r="V680" s="580"/>
      <c r="W680" s="464"/>
      <c r="X680" s="464"/>
      <c r="Y680" s="464"/>
      <c r="Z680" s="576"/>
      <c r="AA680" s="464"/>
      <c r="AB680" s="464"/>
      <c r="AC680" s="464"/>
      <c r="AD680" s="464"/>
      <c r="AE680" s="464"/>
      <c r="AF680" s="464"/>
      <c r="AG680" s="464"/>
      <c r="AH680" s="464"/>
      <c r="AI680" s="464"/>
      <c r="AJ680" s="464"/>
      <c r="AK680" s="464"/>
      <c r="AL680" s="464"/>
    </row>
    <row r="681" spans="1:38" ht="15">
      <c r="A681" s="10"/>
      <c r="B681" s="9"/>
      <c r="C681" s="11"/>
      <c r="E681" s="9"/>
      <c r="F681" s="9"/>
      <c r="G681" s="9"/>
      <c r="H681" s="13"/>
      <c r="I681" s="9"/>
      <c r="J681" s="9"/>
      <c r="K681" s="464"/>
      <c r="L681" s="577"/>
      <c r="M681" s="578"/>
      <c r="N681" s="579"/>
      <c r="O681" s="579"/>
      <c r="P681" s="464"/>
      <c r="Q681" s="580"/>
      <c r="R681" s="581"/>
      <c r="S681" s="582"/>
      <c r="T681" s="464"/>
      <c r="U681" s="583"/>
      <c r="V681" s="580"/>
      <c r="W681" s="464"/>
      <c r="X681" s="464"/>
      <c r="Y681" s="464"/>
      <c r="Z681" s="576"/>
      <c r="AA681" s="464"/>
      <c r="AB681" s="464"/>
      <c r="AC681" s="464"/>
      <c r="AD681" s="464"/>
      <c r="AE681" s="464"/>
      <c r="AF681" s="464"/>
      <c r="AG681" s="464"/>
      <c r="AH681" s="464"/>
      <c r="AI681" s="464"/>
      <c r="AJ681" s="464"/>
      <c r="AK681" s="464"/>
      <c r="AL681" s="464"/>
    </row>
    <row r="682" spans="1:38" ht="15">
      <c r="A682" s="10"/>
      <c r="B682" s="9"/>
      <c r="C682" s="11"/>
      <c r="E682" s="9"/>
      <c r="F682" s="9"/>
      <c r="G682" s="9"/>
      <c r="H682" s="13"/>
      <c r="I682" s="9"/>
      <c r="J682" s="9"/>
      <c r="K682" s="464"/>
      <c r="L682" s="577"/>
      <c r="M682" s="578"/>
      <c r="N682" s="579"/>
      <c r="O682" s="579"/>
      <c r="P682" s="464"/>
      <c r="Q682" s="580"/>
      <c r="R682" s="581"/>
      <c r="S682" s="582"/>
      <c r="T682" s="464"/>
      <c r="U682" s="583"/>
      <c r="V682" s="580"/>
      <c r="W682" s="464"/>
      <c r="X682" s="464"/>
      <c r="Y682" s="464"/>
      <c r="Z682" s="576"/>
      <c r="AA682" s="464"/>
      <c r="AB682" s="464"/>
      <c r="AC682" s="464"/>
      <c r="AD682" s="464"/>
      <c r="AE682" s="464"/>
      <c r="AF682" s="464"/>
      <c r="AG682" s="464"/>
      <c r="AH682" s="464"/>
      <c r="AI682" s="464"/>
      <c r="AJ682" s="464"/>
      <c r="AK682" s="464"/>
      <c r="AL682" s="464"/>
    </row>
    <row r="683" spans="1:38" ht="15">
      <c r="A683" s="10"/>
      <c r="B683" s="9"/>
      <c r="C683" s="11"/>
      <c r="E683" s="9"/>
      <c r="F683" s="9"/>
      <c r="G683" s="9"/>
      <c r="H683" s="13"/>
      <c r="I683" s="9"/>
      <c r="J683" s="9"/>
      <c r="K683" s="464"/>
      <c r="L683" s="577"/>
      <c r="M683" s="578"/>
      <c r="N683" s="579"/>
      <c r="O683" s="579"/>
      <c r="P683" s="464"/>
      <c r="Q683" s="580"/>
      <c r="R683" s="581"/>
      <c r="S683" s="582"/>
      <c r="T683" s="464"/>
      <c r="U683" s="583"/>
      <c r="V683" s="580"/>
      <c r="W683" s="464"/>
      <c r="X683" s="464"/>
      <c r="Y683" s="464"/>
      <c r="Z683" s="576"/>
      <c r="AA683" s="464"/>
      <c r="AB683" s="464"/>
      <c r="AC683" s="464"/>
      <c r="AD683" s="464"/>
      <c r="AE683" s="464"/>
      <c r="AF683" s="464"/>
      <c r="AG683" s="464"/>
      <c r="AH683" s="464"/>
      <c r="AI683" s="464"/>
      <c r="AJ683" s="464"/>
      <c r="AK683" s="464"/>
      <c r="AL683" s="464"/>
    </row>
    <row r="684" spans="1:38" ht="15">
      <c r="A684" s="10"/>
      <c r="B684" s="9"/>
      <c r="C684" s="11"/>
      <c r="E684" s="9"/>
      <c r="F684" s="9"/>
      <c r="G684" s="9"/>
      <c r="H684" s="13"/>
      <c r="I684" s="9"/>
      <c r="J684" s="9"/>
      <c r="K684" s="464"/>
      <c r="L684" s="577"/>
      <c r="M684" s="578"/>
      <c r="N684" s="579"/>
      <c r="O684" s="579"/>
      <c r="P684" s="464"/>
      <c r="Q684" s="580"/>
      <c r="R684" s="581"/>
      <c r="S684" s="582"/>
      <c r="T684" s="464"/>
      <c r="U684" s="583"/>
      <c r="V684" s="580"/>
      <c r="W684" s="464"/>
      <c r="X684" s="464"/>
      <c r="Y684" s="464"/>
      <c r="Z684" s="576"/>
      <c r="AA684" s="464"/>
      <c r="AB684" s="464"/>
      <c r="AC684" s="464"/>
      <c r="AD684" s="464"/>
      <c r="AE684" s="464"/>
      <c r="AF684" s="464"/>
      <c r="AG684" s="464"/>
      <c r="AH684" s="464"/>
      <c r="AI684" s="464"/>
      <c r="AJ684" s="464"/>
      <c r="AK684" s="464"/>
      <c r="AL684" s="464"/>
    </row>
    <row r="685" spans="1:38" ht="15">
      <c r="A685" s="10"/>
      <c r="B685" s="9"/>
      <c r="C685" s="11"/>
      <c r="E685" s="9"/>
      <c r="F685" s="9"/>
      <c r="G685" s="9"/>
      <c r="H685" s="13"/>
      <c r="I685" s="9"/>
      <c r="J685" s="9"/>
      <c r="K685" s="464"/>
      <c r="L685" s="577"/>
      <c r="M685" s="578"/>
      <c r="N685" s="579"/>
      <c r="O685" s="579"/>
      <c r="P685" s="464"/>
      <c r="Q685" s="580"/>
      <c r="R685" s="581"/>
      <c r="S685" s="582"/>
      <c r="T685" s="464"/>
      <c r="U685" s="583"/>
      <c r="V685" s="580"/>
      <c r="W685" s="464"/>
      <c r="X685" s="464"/>
      <c r="Y685" s="464"/>
      <c r="Z685" s="576"/>
      <c r="AA685" s="464"/>
      <c r="AB685" s="464"/>
      <c r="AC685" s="464"/>
      <c r="AD685" s="464"/>
      <c r="AE685" s="464"/>
      <c r="AF685" s="464"/>
      <c r="AG685" s="464"/>
      <c r="AH685" s="464"/>
      <c r="AI685" s="464"/>
      <c r="AJ685" s="464"/>
      <c r="AK685" s="464"/>
      <c r="AL685" s="464"/>
    </row>
    <row r="686" spans="1:38" ht="15">
      <c r="A686" s="10"/>
      <c r="B686" s="9"/>
      <c r="C686" s="11"/>
      <c r="E686" s="9"/>
      <c r="F686" s="9"/>
      <c r="G686" s="9"/>
      <c r="H686" s="13"/>
      <c r="I686" s="9"/>
      <c r="J686" s="9"/>
      <c r="K686" s="464"/>
      <c r="L686" s="577"/>
      <c r="M686" s="578"/>
      <c r="N686" s="579"/>
      <c r="O686" s="579"/>
      <c r="P686" s="464"/>
      <c r="Q686" s="580"/>
      <c r="R686" s="581"/>
      <c r="S686" s="582"/>
      <c r="T686" s="464"/>
      <c r="U686" s="583"/>
      <c r="V686" s="580"/>
      <c r="W686" s="464"/>
      <c r="X686" s="464"/>
      <c r="Y686" s="464"/>
      <c r="Z686" s="576"/>
      <c r="AA686" s="464"/>
      <c r="AB686" s="464"/>
      <c r="AC686" s="464"/>
      <c r="AD686" s="464"/>
      <c r="AE686" s="464"/>
      <c r="AF686" s="464"/>
      <c r="AG686" s="464"/>
      <c r="AH686" s="464"/>
      <c r="AI686" s="464"/>
      <c r="AJ686" s="464"/>
      <c r="AK686" s="464"/>
      <c r="AL686" s="464"/>
    </row>
    <row r="687" spans="1:38" ht="15">
      <c r="A687" s="10"/>
      <c r="B687" s="9"/>
      <c r="C687" s="11"/>
      <c r="E687" s="9"/>
      <c r="F687" s="9"/>
      <c r="G687" s="9"/>
      <c r="H687" s="13"/>
      <c r="I687" s="9"/>
      <c r="J687" s="9"/>
      <c r="K687" s="464"/>
      <c r="L687" s="577"/>
      <c r="M687" s="578"/>
      <c r="N687" s="579"/>
      <c r="O687" s="579"/>
      <c r="P687" s="464"/>
      <c r="Q687" s="580"/>
      <c r="R687" s="581"/>
      <c r="S687" s="582"/>
      <c r="T687" s="464"/>
      <c r="U687" s="583"/>
      <c r="V687" s="580"/>
      <c r="W687" s="464"/>
      <c r="X687" s="464"/>
      <c r="Y687" s="464"/>
      <c r="Z687" s="576"/>
      <c r="AA687" s="464"/>
      <c r="AB687" s="464"/>
      <c r="AC687" s="464"/>
      <c r="AD687" s="464"/>
      <c r="AE687" s="464"/>
      <c r="AF687" s="464"/>
      <c r="AG687" s="464"/>
      <c r="AH687" s="464"/>
      <c r="AI687" s="464"/>
      <c r="AJ687" s="464"/>
      <c r="AK687" s="464"/>
      <c r="AL687" s="464"/>
    </row>
    <row r="688" spans="1:38" ht="15">
      <c r="A688" s="10"/>
      <c r="B688" s="9"/>
      <c r="C688" s="11"/>
      <c r="E688" s="9"/>
      <c r="F688" s="9"/>
      <c r="G688" s="9"/>
      <c r="H688" s="13"/>
      <c r="I688" s="9"/>
      <c r="J688" s="9"/>
      <c r="K688" s="464"/>
      <c r="L688" s="577"/>
      <c r="M688" s="578"/>
      <c r="N688" s="579"/>
      <c r="O688" s="579"/>
      <c r="P688" s="464"/>
      <c r="Q688" s="580"/>
      <c r="R688" s="581"/>
      <c r="S688" s="582"/>
      <c r="T688" s="464"/>
      <c r="U688" s="583"/>
      <c r="V688" s="580"/>
      <c r="W688" s="464"/>
      <c r="X688" s="464"/>
      <c r="Y688" s="464"/>
      <c r="Z688" s="576"/>
      <c r="AA688" s="464"/>
      <c r="AB688" s="464"/>
      <c r="AC688" s="464"/>
      <c r="AD688" s="464"/>
      <c r="AE688" s="464"/>
      <c r="AF688" s="464"/>
      <c r="AG688" s="464"/>
      <c r="AH688" s="464"/>
      <c r="AI688" s="464"/>
      <c r="AJ688" s="464"/>
      <c r="AK688" s="464"/>
      <c r="AL688" s="464"/>
    </row>
    <row r="689" spans="1:38" ht="15">
      <c r="A689" s="10"/>
      <c r="B689" s="9"/>
      <c r="C689" s="11"/>
      <c r="E689" s="9"/>
      <c r="F689" s="9"/>
      <c r="G689" s="9"/>
      <c r="H689" s="13"/>
      <c r="I689" s="9"/>
      <c r="J689" s="9"/>
      <c r="K689" s="464"/>
      <c r="L689" s="577"/>
      <c r="M689" s="578"/>
      <c r="N689" s="579"/>
      <c r="O689" s="579"/>
      <c r="P689" s="464"/>
      <c r="Q689" s="580"/>
      <c r="R689" s="581"/>
      <c r="S689" s="582"/>
      <c r="T689" s="464"/>
      <c r="U689" s="583"/>
      <c r="V689" s="580"/>
      <c r="W689" s="464"/>
      <c r="X689" s="464"/>
      <c r="Y689" s="464"/>
      <c r="Z689" s="576"/>
      <c r="AA689" s="464"/>
      <c r="AB689" s="464"/>
      <c r="AC689" s="464"/>
      <c r="AD689" s="464"/>
      <c r="AE689" s="464"/>
      <c r="AF689" s="464"/>
      <c r="AG689" s="464"/>
      <c r="AH689" s="464"/>
      <c r="AI689" s="464"/>
      <c r="AJ689" s="464"/>
      <c r="AK689" s="464"/>
      <c r="AL689" s="464"/>
    </row>
    <row r="690" spans="1:38" ht="15">
      <c r="A690" s="10"/>
      <c r="B690" s="9"/>
      <c r="C690" s="11"/>
      <c r="E690" s="9"/>
      <c r="F690" s="9"/>
      <c r="G690" s="9"/>
      <c r="H690" s="13"/>
      <c r="I690" s="9"/>
      <c r="J690" s="9"/>
      <c r="K690" s="464"/>
      <c r="L690" s="577"/>
      <c r="M690" s="578"/>
      <c r="N690" s="579"/>
      <c r="O690" s="579"/>
      <c r="P690" s="464"/>
      <c r="Q690" s="580"/>
      <c r="R690" s="581"/>
      <c r="S690" s="582"/>
      <c r="T690" s="464"/>
      <c r="U690" s="583"/>
      <c r="V690" s="580"/>
      <c r="W690" s="464"/>
      <c r="X690" s="464"/>
      <c r="Y690" s="464"/>
      <c r="Z690" s="576"/>
      <c r="AA690" s="464"/>
      <c r="AB690" s="464"/>
      <c r="AC690" s="464"/>
      <c r="AD690" s="464"/>
      <c r="AE690" s="464"/>
      <c r="AF690" s="464"/>
      <c r="AG690" s="464"/>
      <c r="AH690" s="464"/>
      <c r="AI690" s="464"/>
      <c r="AJ690" s="464"/>
      <c r="AK690" s="464"/>
      <c r="AL690" s="464"/>
    </row>
    <row r="691" spans="1:38" ht="15">
      <c r="A691" s="10"/>
      <c r="B691" s="9"/>
      <c r="C691" s="11"/>
      <c r="E691" s="9"/>
      <c r="F691" s="9"/>
      <c r="G691" s="9"/>
      <c r="H691" s="13"/>
      <c r="I691" s="9"/>
      <c r="J691" s="9"/>
      <c r="K691" s="464"/>
      <c r="L691" s="577"/>
      <c r="M691" s="578"/>
      <c r="N691" s="579"/>
      <c r="O691" s="579"/>
      <c r="P691" s="464"/>
      <c r="Q691" s="580"/>
      <c r="R691" s="581"/>
      <c r="S691" s="582"/>
      <c r="T691" s="464"/>
      <c r="U691" s="583"/>
      <c r="V691" s="580"/>
      <c r="W691" s="464"/>
      <c r="X691" s="464"/>
      <c r="Y691" s="464"/>
      <c r="Z691" s="576"/>
      <c r="AA691" s="464"/>
      <c r="AB691" s="464"/>
      <c r="AC691" s="464"/>
      <c r="AD691" s="464"/>
      <c r="AE691" s="464"/>
      <c r="AF691" s="464"/>
      <c r="AG691" s="464"/>
      <c r="AH691" s="464"/>
      <c r="AI691" s="464"/>
      <c r="AJ691" s="464"/>
      <c r="AK691" s="464"/>
      <c r="AL691" s="464"/>
    </row>
    <row r="692" spans="1:38" ht="15">
      <c r="A692" s="10"/>
      <c r="B692" s="9"/>
      <c r="C692" s="11"/>
      <c r="E692" s="9"/>
      <c r="F692" s="9"/>
      <c r="G692" s="9"/>
      <c r="H692" s="13"/>
      <c r="I692" s="9"/>
      <c r="J692" s="9"/>
      <c r="K692" s="464"/>
      <c r="L692" s="577"/>
      <c r="M692" s="578"/>
      <c r="N692" s="579"/>
      <c r="O692" s="579"/>
      <c r="P692" s="464"/>
      <c r="Q692" s="580"/>
      <c r="R692" s="581"/>
      <c r="S692" s="582"/>
      <c r="T692" s="464"/>
      <c r="U692" s="583"/>
      <c r="V692" s="580"/>
      <c r="W692" s="464"/>
      <c r="X692" s="464"/>
      <c r="Y692" s="464"/>
      <c r="Z692" s="576"/>
      <c r="AA692" s="464"/>
      <c r="AB692" s="464"/>
      <c r="AC692" s="464"/>
      <c r="AD692" s="464"/>
      <c r="AE692" s="464"/>
      <c r="AF692" s="464"/>
      <c r="AG692" s="464"/>
      <c r="AH692" s="464"/>
      <c r="AI692" s="464"/>
      <c r="AJ692" s="464"/>
      <c r="AK692" s="464"/>
      <c r="AL692" s="464"/>
    </row>
    <row r="693" spans="1:38" ht="15">
      <c r="A693" s="10"/>
      <c r="B693" s="9"/>
      <c r="C693" s="11"/>
      <c r="E693" s="9"/>
      <c r="F693" s="9"/>
      <c r="G693" s="9"/>
      <c r="H693" s="13"/>
      <c r="I693" s="9"/>
      <c r="J693" s="9"/>
      <c r="K693" s="464"/>
      <c r="L693" s="577"/>
      <c r="M693" s="578"/>
      <c r="N693" s="579"/>
      <c r="O693" s="579"/>
      <c r="P693" s="464"/>
      <c r="Q693" s="580"/>
      <c r="R693" s="581"/>
      <c r="S693" s="582"/>
      <c r="T693" s="464"/>
      <c r="U693" s="583"/>
      <c r="V693" s="580"/>
      <c r="W693" s="464"/>
      <c r="X693" s="464"/>
      <c r="Y693" s="464"/>
      <c r="Z693" s="576"/>
      <c r="AA693" s="464"/>
      <c r="AB693" s="464"/>
      <c r="AC693" s="464"/>
      <c r="AD693" s="464"/>
      <c r="AE693" s="464"/>
      <c r="AF693" s="464"/>
      <c r="AG693" s="464"/>
      <c r="AH693" s="464"/>
      <c r="AI693" s="464"/>
      <c r="AJ693" s="464"/>
      <c r="AK693" s="464"/>
      <c r="AL693" s="464"/>
    </row>
    <row r="694" spans="1:38" ht="15">
      <c r="A694" s="10"/>
      <c r="B694" s="9"/>
      <c r="C694" s="11"/>
      <c r="E694" s="9"/>
      <c r="F694" s="9"/>
      <c r="G694" s="9"/>
      <c r="H694" s="13"/>
      <c r="I694" s="9"/>
      <c r="J694" s="9"/>
      <c r="K694" s="464"/>
      <c r="L694" s="577"/>
      <c r="M694" s="578"/>
      <c r="N694" s="579"/>
      <c r="O694" s="579"/>
      <c r="P694" s="464"/>
      <c r="Q694" s="580"/>
      <c r="R694" s="581"/>
      <c r="S694" s="582"/>
      <c r="T694" s="464"/>
      <c r="U694" s="583"/>
      <c r="V694" s="580"/>
      <c r="W694" s="464"/>
      <c r="X694" s="464"/>
      <c r="Y694" s="464"/>
      <c r="Z694" s="576"/>
      <c r="AA694" s="464"/>
      <c r="AB694" s="464"/>
      <c r="AC694" s="464"/>
      <c r="AD694" s="464"/>
      <c r="AE694" s="464"/>
      <c r="AF694" s="464"/>
      <c r="AG694" s="464"/>
      <c r="AH694" s="464"/>
      <c r="AI694" s="464"/>
      <c r="AJ694" s="464"/>
      <c r="AK694" s="464"/>
      <c r="AL694" s="464"/>
    </row>
    <row r="695" spans="1:38" ht="15">
      <c r="A695" s="10"/>
      <c r="B695" s="9"/>
      <c r="C695" s="11"/>
      <c r="E695" s="9"/>
      <c r="F695" s="9"/>
      <c r="G695" s="9"/>
      <c r="H695" s="13"/>
      <c r="I695" s="9"/>
      <c r="J695" s="9"/>
      <c r="K695" s="464"/>
      <c r="L695" s="577"/>
      <c r="M695" s="578"/>
      <c r="N695" s="579"/>
      <c r="O695" s="579"/>
      <c r="P695" s="464"/>
      <c r="Q695" s="580"/>
      <c r="R695" s="581"/>
      <c r="S695" s="582"/>
      <c r="T695" s="464"/>
      <c r="U695" s="583"/>
      <c r="V695" s="580"/>
      <c r="W695" s="464"/>
      <c r="X695" s="464"/>
      <c r="Y695" s="464"/>
      <c r="Z695" s="576"/>
      <c r="AA695" s="464"/>
      <c r="AB695" s="464"/>
      <c r="AC695" s="464"/>
      <c r="AD695" s="464"/>
      <c r="AE695" s="464"/>
      <c r="AF695" s="464"/>
      <c r="AG695" s="464"/>
      <c r="AH695" s="464"/>
      <c r="AI695" s="464"/>
      <c r="AJ695" s="464"/>
      <c r="AK695" s="464"/>
      <c r="AL695" s="464"/>
    </row>
    <row r="696" spans="1:38" ht="15">
      <c r="A696" s="10"/>
      <c r="B696" s="9"/>
      <c r="C696" s="11"/>
      <c r="E696" s="9"/>
      <c r="F696" s="9"/>
      <c r="G696" s="9"/>
      <c r="H696" s="13"/>
      <c r="I696" s="9"/>
      <c r="J696" s="9"/>
      <c r="K696" s="464"/>
      <c r="L696" s="577"/>
      <c r="M696" s="578"/>
      <c r="N696" s="579"/>
      <c r="O696" s="579"/>
      <c r="P696" s="464"/>
      <c r="Q696" s="580"/>
      <c r="R696" s="581"/>
      <c r="S696" s="582"/>
      <c r="T696" s="464"/>
      <c r="U696" s="583"/>
      <c r="V696" s="580"/>
      <c r="W696" s="464"/>
      <c r="X696" s="464"/>
      <c r="Y696" s="464"/>
      <c r="Z696" s="576"/>
      <c r="AA696" s="464"/>
      <c r="AB696" s="464"/>
      <c r="AC696" s="464"/>
      <c r="AD696" s="464"/>
      <c r="AE696" s="464"/>
      <c r="AF696" s="464"/>
      <c r="AG696" s="464"/>
      <c r="AH696" s="464"/>
      <c r="AI696" s="464"/>
      <c r="AJ696" s="464"/>
      <c r="AK696" s="464"/>
      <c r="AL696" s="464"/>
    </row>
    <row r="697" spans="1:38" ht="15">
      <c r="A697" s="10"/>
      <c r="B697" s="9"/>
      <c r="C697" s="11"/>
      <c r="E697" s="9"/>
      <c r="F697" s="9"/>
      <c r="G697" s="9"/>
      <c r="H697" s="13"/>
      <c r="I697" s="9"/>
      <c r="J697" s="9"/>
      <c r="K697" s="464"/>
      <c r="L697" s="577"/>
      <c r="M697" s="578"/>
      <c r="N697" s="579"/>
      <c r="O697" s="579"/>
      <c r="P697" s="464"/>
      <c r="Q697" s="580"/>
      <c r="R697" s="581"/>
      <c r="S697" s="582"/>
      <c r="T697" s="464"/>
      <c r="U697" s="583"/>
      <c r="V697" s="580"/>
      <c r="W697" s="464"/>
      <c r="X697" s="464"/>
      <c r="Y697" s="464"/>
      <c r="Z697" s="576"/>
      <c r="AA697" s="464"/>
      <c r="AB697" s="464"/>
      <c r="AC697" s="464"/>
      <c r="AD697" s="464"/>
      <c r="AE697" s="464"/>
      <c r="AF697" s="464"/>
      <c r="AG697" s="464"/>
      <c r="AH697" s="464"/>
      <c r="AI697" s="464"/>
      <c r="AJ697" s="464"/>
      <c r="AK697" s="464"/>
      <c r="AL697" s="464"/>
    </row>
    <row r="698" spans="1:38" ht="15">
      <c r="A698" s="10"/>
      <c r="B698" s="9"/>
      <c r="C698" s="11"/>
      <c r="E698" s="9"/>
      <c r="F698" s="9"/>
      <c r="G698" s="9"/>
      <c r="H698" s="13"/>
      <c r="I698" s="9"/>
      <c r="J698" s="9"/>
      <c r="K698" s="464"/>
      <c r="L698" s="577"/>
      <c r="M698" s="578"/>
      <c r="N698" s="579"/>
      <c r="O698" s="579"/>
      <c r="P698" s="464"/>
      <c r="Q698" s="580"/>
      <c r="R698" s="581"/>
      <c r="S698" s="582"/>
      <c r="T698" s="464"/>
      <c r="U698" s="583"/>
      <c r="V698" s="580"/>
      <c r="W698" s="464"/>
      <c r="X698" s="464"/>
      <c r="Y698" s="464"/>
      <c r="Z698" s="576"/>
      <c r="AA698" s="464"/>
      <c r="AB698" s="464"/>
      <c r="AC698" s="464"/>
      <c r="AD698" s="464"/>
      <c r="AE698" s="464"/>
      <c r="AF698" s="464"/>
      <c r="AG698" s="464"/>
      <c r="AH698" s="464"/>
      <c r="AI698" s="464"/>
      <c r="AJ698" s="464"/>
      <c r="AK698" s="464"/>
      <c r="AL698" s="464"/>
    </row>
    <row r="699" spans="1:38" ht="15">
      <c r="A699" s="10"/>
      <c r="B699" s="9"/>
      <c r="C699" s="11"/>
      <c r="E699" s="9"/>
      <c r="F699" s="9"/>
      <c r="G699" s="9"/>
      <c r="H699" s="13"/>
      <c r="I699" s="9"/>
      <c r="J699" s="9"/>
      <c r="K699" s="464"/>
      <c r="L699" s="577"/>
      <c r="M699" s="578"/>
      <c r="N699" s="579"/>
      <c r="O699" s="579"/>
      <c r="P699" s="464"/>
      <c r="Q699" s="580"/>
      <c r="R699" s="581"/>
      <c r="S699" s="582"/>
      <c r="T699" s="464"/>
      <c r="U699" s="583"/>
      <c r="V699" s="580"/>
      <c r="W699" s="464"/>
      <c r="X699" s="464"/>
      <c r="Y699" s="464"/>
      <c r="Z699" s="576"/>
      <c r="AA699" s="464"/>
      <c r="AB699" s="464"/>
      <c r="AC699" s="464"/>
      <c r="AD699" s="464"/>
      <c r="AE699" s="464"/>
      <c r="AF699" s="464"/>
      <c r="AG699" s="464"/>
      <c r="AH699" s="464"/>
      <c r="AI699" s="464"/>
      <c r="AJ699" s="464"/>
      <c r="AK699" s="464"/>
      <c r="AL699" s="464"/>
    </row>
    <row r="700" spans="1:38" ht="15">
      <c r="A700" s="10"/>
      <c r="B700" s="9"/>
      <c r="C700" s="11"/>
      <c r="E700" s="9"/>
      <c r="F700" s="9"/>
      <c r="G700" s="9"/>
      <c r="H700" s="13"/>
      <c r="I700" s="9"/>
      <c r="J700" s="9"/>
      <c r="K700" s="464"/>
      <c r="L700" s="577"/>
      <c r="M700" s="578"/>
      <c r="N700" s="579"/>
      <c r="O700" s="579"/>
      <c r="P700" s="464"/>
      <c r="Q700" s="580"/>
      <c r="R700" s="581"/>
      <c r="S700" s="582"/>
      <c r="T700" s="464"/>
      <c r="U700" s="583"/>
      <c r="V700" s="580"/>
      <c r="W700" s="464"/>
      <c r="X700" s="464"/>
      <c r="Y700" s="464"/>
      <c r="Z700" s="576"/>
      <c r="AA700" s="464"/>
      <c r="AB700" s="464"/>
      <c r="AC700" s="464"/>
      <c r="AD700" s="464"/>
      <c r="AE700" s="464"/>
      <c r="AF700" s="464"/>
      <c r="AG700" s="464"/>
      <c r="AH700" s="464"/>
      <c r="AI700" s="464"/>
      <c r="AJ700" s="464"/>
      <c r="AK700" s="464"/>
      <c r="AL700" s="464"/>
    </row>
    <row r="701" spans="1:38" ht="15">
      <c r="A701" s="10"/>
      <c r="B701" s="9"/>
      <c r="C701" s="11"/>
      <c r="E701" s="9"/>
      <c r="F701" s="9"/>
      <c r="G701" s="9"/>
      <c r="H701" s="13"/>
      <c r="I701" s="9"/>
      <c r="J701" s="9"/>
      <c r="K701" s="464"/>
      <c r="L701" s="577"/>
      <c r="M701" s="578"/>
      <c r="N701" s="579"/>
      <c r="O701" s="579"/>
      <c r="P701" s="464"/>
      <c r="Q701" s="580"/>
      <c r="R701" s="581"/>
      <c r="S701" s="582"/>
      <c r="T701" s="464"/>
      <c r="U701" s="583"/>
      <c r="V701" s="580"/>
      <c r="W701" s="464"/>
      <c r="X701" s="464"/>
      <c r="Y701" s="464"/>
      <c r="Z701" s="576"/>
      <c r="AA701" s="464"/>
      <c r="AB701" s="464"/>
      <c r="AC701" s="464"/>
      <c r="AD701" s="464"/>
      <c r="AE701" s="464"/>
      <c r="AF701" s="464"/>
      <c r="AG701" s="464"/>
      <c r="AH701" s="464"/>
      <c r="AI701" s="464"/>
      <c r="AJ701" s="464"/>
      <c r="AK701" s="464"/>
      <c r="AL701" s="464"/>
    </row>
    <row r="702" spans="1:38" ht="15">
      <c r="A702" s="10"/>
      <c r="B702" s="9"/>
      <c r="C702" s="11"/>
      <c r="E702" s="9"/>
      <c r="F702" s="9"/>
      <c r="G702" s="9"/>
      <c r="H702" s="13"/>
      <c r="I702" s="9"/>
      <c r="J702" s="9"/>
      <c r="K702" s="464"/>
      <c r="L702" s="577"/>
      <c r="M702" s="578"/>
      <c r="N702" s="579"/>
      <c r="O702" s="579"/>
      <c r="P702" s="464"/>
      <c r="Q702" s="580"/>
      <c r="R702" s="581"/>
      <c r="S702" s="582"/>
      <c r="T702" s="464"/>
      <c r="U702" s="583"/>
      <c r="V702" s="580"/>
      <c r="W702" s="464"/>
      <c r="X702" s="464"/>
      <c r="Y702" s="464"/>
      <c r="Z702" s="576"/>
      <c r="AA702" s="464"/>
      <c r="AB702" s="464"/>
      <c r="AC702" s="464"/>
      <c r="AD702" s="464"/>
      <c r="AE702" s="464"/>
      <c r="AF702" s="464"/>
      <c r="AG702" s="464"/>
      <c r="AH702" s="464"/>
      <c r="AI702" s="464"/>
      <c r="AJ702" s="464"/>
      <c r="AK702" s="464"/>
      <c r="AL702" s="464"/>
    </row>
    <row r="703" spans="1:38" ht="15">
      <c r="A703" s="10"/>
      <c r="B703" s="9"/>
      <c r="C703" s="11"/>
      <c r="E703" s="9"/>
      <c r="F703" s="9"/>
      <c r="G703" s="9"/>
      <c r="H703" s="13"/>
      <c r="I703" s="9"/>
      <c r="J703" s="9"/>
      <c r="K703" s="464"/>
      <c r="L703" s="577"/>
      <c r="M703" s="578"/>
      <c r="N703" s="579"/>
      <c r="O703" s="579"/>
      <c r="P703" s="464"/>
      <c r="Q703" s="580"/>
      <c r="R703" s="581"/>
      <c r="S703" s="582"/>
      <c r="T703" s="464"/>
      <c r="U703" s="583"/>
      <c r="V703" s="580"/>
      <c r="W703" s="464"/>
      <c r="X703" s="464"/>
      <c r="Y703" s="464"/>
      <c r="Z703" s="576"/>
      <c r="AA703" s="464"/>
      <c r="AB703" s="464"/>
      <c r="AC703" s="464"/>
      <c r="AD703" s="464"/>
      <c r="AE703" s="464"/>
      <c r="AF703" s="464"/>
      <c r="AG703" s="464"/>
      <c r="AH703" s="464"/>
      <c r="AI703" s="464"/>
      <c r="AJ703" s="464"/>
      <c r="AK703" s="464"/>
      <c r="AL703" s="464"/>
    </row>
    <row r="704" spans="1:38" ht="15">
      <c r="A704" s="10"/>
      <c r="B704" s="9"/>
      <c r="C704" s="11"/>
      <c r="E704" s="9"/>
      <c r="F704" s="9"/>
      <c r="G704" s="9"/>
      <c r="H704" s="13"/>
      <c r="I704" s="9"/>
      <c r="J704" s="9"/>
      <c r="K704" s="464"/>
      <c r="L704" s="577"/>
      <c r="M704" s="578"/>
      <c r="N704" s="579"/>
      <c r="O704" s="579"/>
      <c r="P704" s="464"/>
      <c r="Q704" s="580"/>
      <c r="R704" s="581"/>
      <c r="S704" s="582"/>
      <c r="T704" s="464"/>
      <c r="U704" s="583"/>
      <c r="V704" s="580"/>
      <c r="W704" s="464"/>
      <c r="X704" s="464"/>
      <c r="Y704" s="464"/>
      <c r="Z704" s="576"/>
      <c r="AA704" s="464"/>
      <c r="AB704" s="464"/>
      <c r="AC704" s="464"/>
      <c r="AD704" s="464"/>
      <c r="AE704" s="464"/>
      <c r="AF704" s="464"/>
      <c r="AG704" s="464"/>
      <c r="AH704" s="464"/>
      <c r="AI704" s="464"/>
      <c r="AJ704" s="464"/>
      <c r="AK704" s="464"/>
      <c r="AL704" s="464"/>
    </row>
    <row r="705" spans="1:38" ht="15">
      <c r="A705" s="10"/>
      <c r="B705" s="9"/>
      <c r="C705" s="11"/>
      <c r="E705" s="9"/>
      <c r="F705" s="9"/>
      <c r="G705" s="9"/>
      <c r="H705" s="13"/>
      <c r="I705" s="9"/>
      <c r="J705" s="9"/>
      <c r="K705" s="464"/>
      <c r="L705" s="577"/>
      <c r="M705" s="578"/>
      <c r="N705" s="579"/>
      <c r="O705" s="579"/>
      <c r="P705" s="464"/>
      <c r="Q705" s="580"/>
      <c r="R705" s="581"/>
      <c r="S705" s="582"/>
      <c r="T705" s="464"/>
      <c r="U705" s="583"/>
      <c r="V705" s="580"/>
      <c r="W705" s="464"/>
      <c r="X705" s="464"/>
      <c r="Y705" s="464"/>
      <c r="Z705" s="576"/>
      <c r="AA705" s="464"/>
      <c r="AB705" s="464"/>
      <c r="AC705" s="464"/>
      <c r="AD705" s="464"/>
      <c r="AE705" s="464"/>
      <c r="AF705" s="464"/>
      <c r="AG705" s="464"/>
      <c r="AH705" s="464"/>
      <c r="AI705" s="464"/>
      <c r="AJ705" s="464"/>
      <c r="AK705" s="464"/>
      <c r="AL705" s="464"/>
    </row>
    <row r="706" spans="1:38" ht="15">
      <c r="A706" s="10"/>
      <c r="B706" s="9"/>
      <c r="C706" s="11"/>
      <c r="E706" s="9"/>
      <c r="F706" s="9"/>
      <c r="G706" s="9"/>
      <c r="H706" s="13"/>
      <c r="I706" s="9"/>
      <c r="J706" s="9"/>
      <c r="K706" s="464"/>
      <c r="L706" s="577"/>
      <c r="M706" s="578"/>
      <c r="N706" s="579"/>
      <c r="O706" s="579"/>
      <c r="P706" s="464"/>
      <c r="Q706" s="580"/>
      <c r="R706" s="581"/>
      <c r="S706" s="582"/>
      <c r="T706" s="464"/>
      <c r="U706" s="583"/>
      <c r="V706" s="580"/>
      <c r="W706" s="464"/>
      <c r="X706" s="464"/>
      <c r="Y706" s="464"/>
      <c r="Z706" s="576"/>
      <c r="AA706" s="464"/>
      <c r="AB706" s="464"/>
      <c r="AC706" s="464"/>
      <c r="AD706" s="464"/>
      <c r="AE706" s="464"/>
      <c r="AF706" s="464"/>
      <c r="AG706" s="464"/>
      <c r="AH706" s="464"/>
      <c r="AI706" s="464"/>
      <c r="AJ706" s="464"/>
      <c r="AK706" s="464"/>
      <c r="AL706" s="464"/>
    </row>
    <row r="707" spans="1:38" ht="15">
      <c r="A707" s="10"/>
      <c r="B707" s="9"/>
      <c r="C707" s="11"/>
      <c r="E707" s="9"/>
      <c r="F707" s="9"/>
      <c r="G707" s="9"/>
      <c r="H707" s="13"/>
      <c r="I707" s="9"/>
      <c r="J707" s="9"/>
      <c r="K707" s="464"/>
      <c r="L707" s="577"/>
      <c r="M707" s="578"/>
      <c r="N707" s="579"/>
      <c r="O707" s="579"/>
      <c r="P707" s="464"/>
      <c r="Q707" s="580"/>
      <c r="R707" s="581"/>
      <c r="S707" s="582"/>
      <c r="T707" s="464"/>
      <c r="U707" s="583"/>
      <c r="V707" s="580"/>
      <c r="W707" s="464"/>
      <c r="X707" s="464"/>
      <c r="Y707" s="464"/>
      <c r="Z707" s="576"/>
      <c r="AA707" s="464"/>
      <c r="AB707" s="464"/>
      <c r="AC707" s="464"/>
      <c r="AD707" s="464"/>
      <c r="AE707" s="464"/>
      <c r="AF707" s="464"/>
      <c r="AG707" s="464"/>
      <c r="AH707" s="464"/>
      <c r="AI707" s="464"/>
      <c r="AJ707" s="464"/>
      <c r="AK707" s="464"/>
      <c r="AL707" s="464"/>
    </row>
    <row r="708" spans="1:38" ht="15">
      <c r="A708" s="10"/>
      <c r="B708" s="9"/>
      <c r="C708" s="11"/>
      <c r="E708" s="9"/>
      <c r="F708" s="9"/>
      <c r="G708" s="9"/>
      <c r="H708" s="13"/>
      <c r="I708" s="9"/>
      <c r="J708" s="9"/>
      <c r="K708" s="464"/>
      <c r="L708" s="577"/>
      <c r="M708" s="578"/>
      <c r="N708" s="579"/>
      <c r="O708" s="579"/>
      <c r="P708" s="464"/>
      <c r="Q708" s="580"/>
      <c r="R708" s="581"/>
      <c r="S708" s="582"/>
      <c r="T708" s="464"/>
      <c r="U708" s="583"/>
      <c r="V708" s="580"/>
      <c r="W708" s="464"/>
      <c r="X708" s="464"/>
      <c r="Y708" s="464"/>
      <c r="Z708" s="576"/>
      <c r="AA708" s="464"/>
      <c r="AB708" s="464"/>
      <c r="AC708" s="464"/>
      <c r="AD708" s="464"/>
      <c r="AE708" s="464"/>
      <c r="AF708" s="464"/>
      <c r="AG708" s="464"/>
      <c r="AH708" s="464"/>
      <c r="AI708" s="464"/>
      <c r="AJ708" s="464"/>
      <c r="AK708" s="464"/>
      <c r="AL708" s="464"/>
    </row>
    <row r="709" spans="1:38" ht="15">
      <c r="A709" s="10"/>
      <c r="B709" s="9"/>
      <c r="C709" s="11"/>
      <c r="E709" s="9"/>
      <c r="F709" s="9"/>
      <c r="G709" s="9"/>
      <c r="H709" s="13"/>
      <c r="I709" s="9"/>
      <c r="J709" s="9"/>
      <c r="K709" s="464"/>
      <c r="L709" s="577"/>
      <c r="M709" s="578"/>
      <c r="N709" s="579"/>
      <c r="O709" s="579"/>
      <c r="P709" s="464"/>
      <c r="Q709" s="580"/>
      <c r="R709" s="581"/>
      <c r="S709" s="582"/>
      <c r="T709" s="464"/>
      <c r="U709" s="583"/>
      <c r="V709" s="580"/>
      <c r="W709" s="464"/>
      <c r="X709" s="464"/>
      <c r="Y709" s="464"/>
      <c r="Z709" s="576"/>
      <c r="AA709" s="464"/>
      <c r="AB709" s="464"/>
      <c r="AC709" s="464"/>
      <c r="AD709" s="464"/>
      <c r="AE709" s="464"/>
      <c r="AF709" s="464"/>
      <c r="AG709" s="464"/>
      <c r="AH709" s="464"/>
      <c r="AI709" s="464"/>
      <c r="AJ709" s="464"/>
      <c r="AK709" s="464"/>
      <c r="AL709" s="464"/>
    </row>
    <row r="710" spans="1:38" ht="15">
      <c r="A710" s="10"/>
      <c r="B710" s="9"/>
      <c r="C710" s="11"/>
      <c r="E710" s="9"/>
      <c r="F710" s="9"/>
      <c r="G710" s="9"/>
      <c r="H710" s="13"/>
      <c r="I710" s="9"/>
      <c r="J710" s="9"/>
      <c r="K710" s="464"/>
      <c r="L710" s="577"/>
      <c r="M710" s="578"/>
      <c r="N710" s="579"/>
      <c r="O710" s="579"/>
      <c r="P710" s="464"/>
      <c r="Q710" s="580"/>
      <c r="R710" s="581"/>
      <c r="S710" s="582"/>
      <c r="T710" s="464"/>
      <c r="U710" s="583"/>
      <c r="V710" s="580"/>
      <c r="W710" s="464"/>
      <c r="X710" s="464"/>
      <c r="Y710" s="464"/>
      <c r="Z710" s="576"/>
      <c r="AA710" s="464"/>
      <c r="AB710" s="464"/>
      <c r="AC710" s="464"/>
      <c r="AD710" s="464"/>
      <c r="AE710" s="464"/>
      <c r="AF710" s="464"/>
      <c r="AG710" s="464"/>
      <c r="AH710" s="464"/>
      <c r="AI710" s="464"/>
      <c r="AJ710" s="464"/>
      <c r="AK710" s="464"/>
      <c r="AL710" s="464"/>
    </row>
    <row r="711" spans="1:38" ht="15">
      <c r="A711" s="10"/>
      <c r="B711" s="9"/>
      <c r="C711" s="11"/>
      <c r="E711" s="9"/>
      <c r="F711" s="9"/>
      <c r="G711" s="9"/>
      <c r="H711" s="13"/>
      <c r="I711" s="9"/>
      <c r="J711" s="9"/>
      <c r="K711" s="464"/>
      <c r="L711" s="577"/>
      <c r="M711" s="578"/>
      <c r="N711" s="579"/>
      <c r="O711" s="579"/>
      <c r="P711" s="464"/>
      <c r="Q711" s="580"/>
      <c r="R711" s="581"/>
      <c r="S711" s="582"/>
      <c r="T711" s="464"/>
      <c r="U711" s="583"/>
      <c r="V711" s="580"/>
      <c r="W711" s="464"/>
      <c r="X711" s="464"/>
      <c r="Y711" s="464"/>
      <c r="Z711" s="576"/>
      <c r="AA711" s="464"/>
      <c r="AB711" s="464"/>
      <c r="AC711" s="464"/>
      <c r="AD711" s="464"/>
      <c r="AE711" s="464"/>
      <c r="AF711" s="464"/>
      <c r="AG711" s="464"/>
      <c r="AH711" s="464"/>
      <c r="AI711" s="464"/>
      <c r="AJ711" s="464"/>
      <c r="AK711" s="464"/>
      <c r="AL711" s="464"/>
    </row>
    <row r="712" spans="1:38" ht="15">
      <c r="A712" s="10"/>
      <c r="B712" s="9"/>
      <c r="C712" s="11"/>
      <c r="E712" s="9"/>
      <c r="F712" s="9"/>
      <c r="G712" s="9"/>
      <c r="H712" s="13"/>
      <c r="I712" s="9"/>
      <c r="J712" s="9"/>
      <c r="K712" s="464"/>
      <c r="L712" s="577"/>
      <c r="M712" s="578"/>
      <c r="N712" s="579"/>
      <c r="O712" s="579"/>
      <c r="P712" s="464"/>
      <c r="Q712" s="580"/>
      <c r="R712" s="581"/>
      <c r="S712" s="582"/>
      <c r="T712" s="464"/>
      <c r="U712" s="583"/>
      <c r="V712" s="580"/>
      <c r="W712" s="464"/>
      <c r="X712" s="464"/>
      <c r="Y712" s="464"/>
      <c r="Z712" s="576"/>
      <c r="AA712" s="464"/>
      <c r="AB712" s="464"/>
      <c r="AC712" s="464"/>
      <c r="AD712" s="464"/>
      <c r="AE712" s="464"/>
      <c r="AF712" s="464"/>
      <c r="AG712" s="464"/>
      <c r="AH712" s="464"/>
      <c r="AI712" s="464"/>
      <c r="AJ712" s="464"/>
      <c r="AK712" s="464"/>
      <c r="AL712" s="464"/>
    </row>
    <row r="713" spans="1:38" ht="15">
      <c r="A713" s="10"/>
      <c r="B713" s="9"/>
      <c r="C713" s="11"/>
      <c r="E713" s="9"/>
      <c r="F713" s="9"/>
      <c r="G713" s="9"/>
      <c r="H713" s="13"/>
      <c r="I713" s="9"/>
      <c r="J713" s="9"/>
      <c r="K713" s="464"/>
      <c r="L713" s="577"/>
      <c r="M713" s="578"/>
      <c r="N713" s="579"/>
      <c r="O713" s="579"/>
      <c r="P713" s="464"/>
      <c r="Q713" s="580"/>
      <c r="R713" s="581"/>
      <c r="S713" s="582"/>
      <c r="T713" s="464"/>
      <c r="U713" s="583"/>
      <c r="V713" s="580"/>
      <c r="W713" s="464"/>
      <c r="X713" s="464"/>
      <c r="Y713" s="464"/>
      <c r="Z713" s="576"/>
      <c r="AA713" s="464"/>
      <c r="AB713" s="464"/>
      <c r="AC713" s="464"/>
      <c r="AD713" s="464"/>
      <c r="AE713" s="464"/>
      <c r="AF713" s="464"/>
      <c r="AG713" s="464"/>
      <c r="AH713" s="464"/>
      <c r="AI713" s="464"/>
      <c r="AJ713" s="464"/>
      <c r="AK713" s="464"/>
      <c r="AL713" s="464"/>
    </row>
    <row r="714" spans="1:38" ht="15">
      <c r="A714" s="10"/>
      <c r="B714" s="9"/>
      <c r="C714" s="11"/>
      <c r="E714" s="9"/>
      <c r="F714" s="9"/>
      <c r="G714" s="9"/>
      <c r="H714" s="13"/>
      <c r="I714" s="9"/>
      <c r="J714" s="9"/>
      <c r="K714" s="464"/>
      <c r="L714" s="577"/>
      <c r="M714" s="578"/>
      <c r="N714" s="579"/>
      <c r="O714" s="579"/>
      <c r="P714" s="464"/>
      <c r="Q714" s="580"/>
      <c r="R714" s="581"/>
      <c r="S714" s="582"/>
      <c r="T714" s="464"/>
      <c r="U714" s="583"/>
      <c r="V714" s="580"/>
      <c r="W714" s="464"/>
      <c r="X714" s="464"/>
      <c r="Y714" s="464"/>
      <c r="Z714" s="576"/>
      <c r="AA714" s="464"/>
      <c r="AB714" s="464"/>
      <c r="AC714" s="464"/>
      <c r="AD714" s="464"/>
      <c r="AE714" s="464"/>
      <c r="AF714" s="464"/>
      <c r="AG714" s="464"/>
      <c r="AH714" s="464"/>
      <c r="AI714" s="464"/>
      <c r="AJ714" s="464"/>
      <c r="AK714" s="464"/>
      <c r="AL714" s="464"/>
    </row>
    <row r="715" spans="1:38" ht="15">
      <c r="A715" s="10"/>
      <c r="B715" s="9"/>
      <c r="C715" s="11"/>
      <c r="E715" s="9"/>
      <c r="F715" s="9"/>
      <c r="G715" s="9"/>
      <c r="H715" s="13"/>
      <c r="I715" s="9"/>
      <c r="J715" s="9"/>
      <c r="K715" s="464"/>
      <c r="L715" s="577"/>
      <c r="M715" s="578"/>
      <c r="N715" s="579"/>
      <c r="O715" s="579"/>
      <c r="P715" s="464"/>
      <c r="Q715" s="580"/>
      <c r="R715" s="581"/>
      <c r="S715" s="582"/>
      <c r="T715" s="464"/>
      <c r="U715" s="583"/>
      <c r="V715" s="580"/>
      <c r="W715" s="464"/>
      <c r="X715" s="464"/>
      <c r="Y715" s="464"/>
      <c r="Z715" s="576"/>
      <c r="AA715" s="464"/>
      <c r="AB715" s="464"/>
      <c r="AC715" s="464"/>
      <c r="AD715" s="464"/>
      <c r="AE715" s="464"/>
      <c r="AF715" s="464"/>
      <c r="AG715" s="464"/>
      <c r="AH715" s="464"/>
      <c r="AI715" s="464"/>
      <c r="AJ715" s="464"/>
      <c r="AK715" s="464"/>
      <c r="AL715" s="464"/>
    </row>
    <row r="716" spans="1:38" ht="15">
      <c r="A716" s="10"/>
      <c r="B716" s="9"/>
      <c r="C716" s="11"/>
      <c r="E716" s="9"/>
      <c r="F716" s="9"/>
      <c r="G716" s="9"/>
      <c r="H716" s="13"/>
      <c r="I716" s="9"/>
      <c r="J716" s="9"/>
      <c r="K716" s="464"/>
      <c r="L716" s="577"/>
      <c r="M716" s="578"/>
      <c r="N716" s="579"/>
      <c r="O716" s="579"/>
      <c r="P716" s="464"/>
      <c r="Q716" s="580"/>
      <c r="R716" s="581"/>
      <c r="S716" s="582"/>
      <c r="T716" s="464"/>
      <c r="U716" s="583"/>
      <c r="V716" s="580"/>
      <c r="W716" s="464"/>
      <c r="X716" s="464"/>
      <c r="Y716" s="464"/>
      <c r="Z716" s="576"/>
      <c r="AA716" s="464"/>
      <c r="AB716" s="464"/>
      <c r="AC716" s="464"/>
      <c r="AD716" s="464"/>
      <c r="AE716" s="464"/>
      <c r="AF716" s="464"/>
      <c r="AG716" s="464"/>
      <c r="AH716" s="464"/>
      <c r="AI716" s="464"/>
      <c r="AJ716" s="464"/>
      <c r="AK716" s="464"/>
      <c r="AL716" s="464"/>
    </row>
    <row r="717" spans="1:38" ht="15">
      <c r="A717" s="10"/>
      <c r="B717" s="9"/>
      <c r="C717" s="11"/>
      <c r="E717" s="9"/>
      <c r="F717" s="9"/>
      <c r="G717" s="9"/>
      <c r="H717" s="13"/>
      <c r="I717" s="9"/>
      <c r="J717" s="9"/>
      <c r="K717" s="464"/>
      <c r="L717" s="577"/>
      <c r="M717" s="578"/>
      <c r="N717" s="579"/>
      <c r="O717" s="579"/>
      <c r="P717" s="464"/>
      <c r="Q717" s="580"/>
      <c r="R717" s="581"/>
      <c r="S717" s="582"/>
      <c r="T717" s="464"/>
      <c r="U717" s="583"/>
      <c r="V717" s="580"/>
      <c r="W717" s="464"/>
      <c r="X717" s="464"/>
      <c r="Y717" s="464"/>
      <c r="Z717" s="576"/>
      <c r="AA717" s="464"/>
      <c r="AB717" s="464"/>
      <c r="AC717" s="464"/>
      <c r="AD717" s="464"/>
      <c r="AE717" s="464"/>
      <c r="AF717" s="464"/>
      <c r="AG717" s="464"/>
      <c r="AH717" s="464"/>
      <c r="AI717" s="464"/>
      <c r="AJ717" s="464"/>
      <c r="AK717" s="464"/>
      <c r="AL717" s="464"/>
    </row>
    <row r="718" spans="1:38" ht="15">
      <c r="A718" s="10"/>
      <c r="B718" s="9"/>
      <c r="C718" s="11"/>
      <c r="E718" s="9"/>
      <c r="F718" s="9"/>
      <c r="G718" s="9"/>
      <c r="H718" s="13"/>
      <c r="I718" s="9"/>
      <c r="J718" s="9"/>
      <c r="K718" s="464"/>
      <c r="L718" s="577"/>
      <c r="M718" s="578"/>
      <c r="N718" s="579"/>
      <c r="O718" s="579"/>
      <c r="P718" s="464"/>
      <c r="Q718" s="580"/>
      <c r="R718" s="581"/>
      <c r="S718" s="582"/>
      <c r="T718" s="464"/>
      <c r="U718" s="583"/>
      <c r="V718" s="580"/>
      <c r="W718" s="464"/>
      <c r="X718" s="464"/>
      <c r="Y718" s="464"/>
      <c r="Z718" s="576"/>
      <c r="AA718" s="464"/>
      <c r="AB718" s="464"/>
      <c r="AC718" s="464"/>
      <c r="AD718" s="464"/>
      <c r="AE718" s="464"/>
      <c r="AF718" s="464"/>
      <c r="AG718" s="464"/>
      <c r="AH718" s="464"/>
      <c r="AI718" s="464"/>
      <c r="AJ718" s="464"/>
      <c r="AK718" s="464"/>
      <c r="AL718" s="464"/>
    </row>
    <row r="719" spans="1:38" ht="15">
      <c r="A719" s="10"/>
      <c r="B719" s="9"/>
      <c r="C719" s="11"/>
      <c r="E719" s="9"/>
      <c r="F719" s="9"/>
      <c r="G719" s="9"/>
      <c r="H719" s="13"/>
      <c r="I719" s="9"/>
      <c r="J719" s="9"/>
      <c r="K719" s="464"/>
      <c r="L719" s="577"/>
      <c r="M719" s="578"/>
      <c r="N719" s="579"/>
      <c r="O719" s="579"/>
      <c r="P719" s="464"/>
      <c r="Q719" s="580"/>
      <c r="R719" s="581"/>
      <c r="S719" s="582"/>
      <c r="T719" s="464"/>
      <c r="U719" s="583"/>
      <c r="V719" s="580"/>
      <c r="W719" s="464"/>
      <c r="X719" s="464"/>
      <c r="Y719" s="464"/>
      <c r="Z719" s="576"/>
      <c r="AA719" s="464"/>
      <c r="AB719" s="464"/>
      <c r="AC719" s="464"/>
      <c r="AD719" s="464"/>
      <c r="AE719" s="464"/>
      <c r="AF719" s="464"/>
      <c r="AG719" s="464"/>
      <c r="AH719" s="464"/>
      <c r="AI719" s="464"/>
      <c r="AJ719" s="464"/>
      <c r="AK719" s="464"/>
      <c r="AL719" s="464"/>
    </row>
    <row r="720" spans="1:38" ht="15">
      <c r="A720" s="10"/>
      <c r="B720" s="9"/>
      <c r="C720" s="11"/>
      <c r="E720" s="9"/>
      <c r="F720" s="9"/>
      <c r="G720" s="9"/>
      <c r="H720" s="13"/>
      <c r="I720" s="9"/>
      <c r="J720" s="9"/>
      <c r="K720" s="464"/>
      <c r="L720" s="577"/>
      <c r="M720" s="578"/>
      <c r="N720" s="579"/>
      <c r="O720" s="579"/>
      <c r="P720" s="464"/>
      <c r="Q720" s="580"/>
      <c r="R720" s="581"/>
      <c r="S720" s="582"/>
      <c r="T720" s="464"/>
      <c r="U720" s="583"/>
      <c r="V720" s="580"/>
      <c r="W720" s="464"/>
      <c r="X720" s="464"/>
      <c r="Y720" s="464"/>
      <c r="Z720" s="576"/>
      <c r="AA720" s="464"/>
      <c r="AB720" s="464"/>
      <c r="AC720" s="464"/>
      <c r="AD720" s="464"/>
      <c r="AE720" s="464"/>
      <c r="AF720" s="464"/>
      <c r="AG720" s="464"/>
      <c r="AH720" s="464"/>
      <c r="AI720" s="464"/>
      <c r="AJ720" s="464"/>
      <c r="AK720" s="464"/>
      <c r="AL720" s="464"/>
    </row>
    <row r="721" spans="1:38" ht="15">
      <c r="A721" s="10"/>
      <c r="B721" s="9"/>
      <c r="C721" s="11"/>
      <c r="E721" s="9"/>
      <c r="F721" s="9"/>
      <c r="G721" s="9"/>
      <c r="H721" s="13"/>
      <c r="I721" s="9"/>
      <c r="J721" s="9"/>
      <c r="K721" s="464"/>
      <c r="L721" s="577"/>
      <c r="M721" s="578"/>
      <c r="N721" s="579"/>
      <c r="O721" s="579"/>
      <c r="P721" s="464"/>
      <c r="Q721" s="580"/>
      <c r="R721" s="581"/>
      <c r="S721" s="582"/>
      <c r="T721" s="464"/>
      <c r="U721" s="583"/>
      <c r="V721" s="580"/>
      <c r="W721" s="464"/>
      <c r="X721" s="464"/>
      <c r="Y721" s="464"/>
      <c r="Z721" s="576"/>
      <c r="AA721" s="464"/>
      <c r="AB721" s="464"/>
      <c r="AC721" s="464"/>
      <c r="AD721" s="464"/>
      <c r="AE721" s="464"/>
      <c r="AF721" s="464"/>
      <c r="AG721" s="464"/>
      <c r="AH721" s="464"/>
      <c r="AI721" s="464"/>
      <c r="AJ721" s="464"/>
      <c r="AK721" s="464"/>
      <c r="AL721" s="464"/>
    </row>
    <row r="722" spans="1:38" ht="15">
      <c r="A722" s="10"/>
      <c r="B722" s="9"/>
      <c r="C722" s="11"/>
      <c r="E722" s="9"/>
      <c r="F722" s="9"/>
      <c r="G722" s="9"/>
      <c r="H722" s="13"/>
      <c r="I722" s="9"/>
      <c r="J722" s="9"/>
      <c r="K722" s="464"/>
      <c r="L722" s="577"/>
      <c r="M722" s="578"/>
      <c r="N722" s="579"/>
      <c r="O722" s="579"/>
      <c r="P722" s="464"/>
      <c r="Q722" s="580"/>
      <c r="R722" s="581"/>
      <c r="S722" s="582"/>
      <c r="T722" s="464"/>
      <c r="U722" s="583"/>
      <c r="V722" s="580"/>
      <c r="W722" s="464"/>
      <c r="X722" s="464"/>
      <c r="Y722" s="464"/>
      <c r="Z722" s="576"/>
      <c r="AA722" s="464"/>
      <c r="AB722" s="464"/>
      <c r="AC722" s="464"/>
      <c r="AD722" s="464"/>
      <c r="AE722" s="464"/>
      <c r="AF722" s="464"/>
      <c r="AG722" s="464"/>
      <c r="AH722" s="464"/>
      <c r="AI722" s="464"/>
      <c r="AJ722" s="464"/>
      <c r="AK722" s="464"/>
      <c r="AL722" s="464"/>
    </row>
    <row r="723" spans="1:38" ht="15">
      <c r="A723" s="10"/>
      <c r="B723" s="9"/>
      <c r="C723" s="11"/>
      <c r="E723" s="9"/>
      <c r="F723" s="9"/>
      <c r="G723" s="9"/>
      <c r="H723" s="13"/>
      <c r="I723" s="9"/>
      <c r="J723" s="9"/>
      <c r="K723" s="464"/>
      <c r="L723" s="577"/>
      <c r="M723" s="578"/>
      <c r="N723" s="579"/>
      <c r="O723" s="579"/>
      <c r="P723" s="464"/>
      <c r="Q723" s="580"/>
      <c r="R723" s="581"/>
      <c r="S723" s="582"/>
      <c r="T723" s="464"/>
      <c r="U723" s="583"/>
      <c r="V723" s="580"/>
      <c r="W723" s="464"/>
      <c r="X723" s="464"/>
      <c r="Y723" s="464"/>
      <c r="Z723" s="576"/>
      <c r="AA723" s="464"/>
      <c r="AB723" s="464"/>
      <c r="AC723" s="464"/>
      <c r="AD723" s="464"/>
      <c r="AE723" s="464"/>
      <c r="AF723" s="464"/>
      <c r="AG723" s="464"/>
      <c r="AH723" s="464"/>
      <c r="AI723" s="464"/>
      <c r="AJ723" s="464"/>
      <c r="AK723" s="464"/>
      <c r="AL723" s="464"/>
    </row>
    <row r="724" spans="1:38" ht="15">
      <c r="A724" s="10"/>
      <c r="B724" s="9"/>
      <c r="C724" s="11"/>
      <c r="E724" s="9"/>
      <c r="F724" s="9"/>
      <c r="G724" s="9"/>
      <c r="H724" s="13"/>
      <c r="I724" s="9"/>
      <c r="J724" s="9"/>
      <c r="K724" s="464"/>
      <c r="L724" s="577"/>
      <c r="M724" s="578"/>
      <c r="N724" s="579"/>
      <c r="O724" s="579"/>
      <c r="P724" s="464"/>
      <c r="Q724" s="580"/>
      <c r="R724" s="581"/>
      <c r="S724" s="582"/>
      <c r="T724" s="464"/>
      <c r="U724" s="583"/>
      <c r="V724" s="580"/>
      <c r="W724" s="464"/>
      <c r="X724" s="464"/>
      <c r="Y724" s="464"/>
      <c r="Z724" s="576"/>
      <c r="AA724" s="464"/>
      <c r="AB724" s="464"/>
      <c r="AC724" s="464"/>
      <c r="AD724" s="464"/>
      <c r="AE724" s="464"/>
      <c r="AF724" s="464"/>
      <c r="AG724" s="464"/>
      <c r="AH724" s="464"/>
      <c r="AI724" s="464"/>
      <c r="AJ724" s="464"/>
      <c r="AK724" s="464"/>
      <c r="AL724" s="464"/>
    </row>
    <row r="725" spans="1:38" ht="15">
      <c r="A725" s="10"/>
      <c r="B725" s="9"/>
      <c r="C725" s="11"/>
      <c r="E725" s="9"/>
      <c r="F725" s="9"/>
      <c r="G725" s="9"/>
      <c r="H725" s="13"/>
      <c r="I725" s="9"/>
      <c r="J725" s="9"/>
      <c r="K725" s="464"/>
      <c r="L725" s="577"/>
      <c r="M725" s="578"/>
      <c r="N725" s="579"/>
      <c r="O725" s="579"/>
      <c r="P725" s="464"/>
      <c r="Q725" s="580"/>
      <c r="R725" s="581"/>
      <c r="S725" s="582"/>
      <c r="T725" s="464"/>
      <c r="U725" s="583"/>
      <c r="V725" s="580"/>
      <c r="W725" s="464"/>
      <c r="X725" s="464"/>
      <c r="Y725" s="464"/>
      <c r="Z725" s="576"/>
      <c r="AA725" s="464"/>
      <c r="AB725" s="464"/>
      <c r="AC725" s="464"/>
      <c r="AD725" s="464"/>
      <c r="AE725" s="464"/>
      <c r="AF725" s="464"/>
      <c r="AG725" s="464"/>
      <c r="AH725" s="464"/>
      <c r="AI725" s="464"/>
      <c r="AJ725" s="464"/>
      <c r="AK725" s="464"/>
      <c r="AL725" s="464"/>
    </row>
    <row r="726" spans="1:38" ht="15">
      <c r="A726" s="10"/>
      <c r="B726" s="9"/>
      <c r="C726" s="11"/>
      <c r="E726" s="9"/>
      <c r="F726" s="9"/>
      <c r="G726" s="9"/>
      <c r="H726" s="13"/>
      <c r="I726" s="9"/>
      <c r="J726" s="9"/>
      <c r="K726" s="464"/>
      <c r="L726" s="577"/>
      <c r="M726" s="578"/>
      <c r="N726" s="579"/>
      <c r="O726" s="579"/>
      <c r="P726" s="464"/>
      <c r="Q726" s="580"/>
      <c r="R726" s="581"/>
      <c r="S726" s="582"/>
      <c r="T726" s="464"/>
      <c r="U726" s="583"/>
      <c r="V726" s="580"/>
      <c r="W726" s="464"/>
      <c r="X726" s="464"/>
      <c r="Y726" s="464"/>
      <c r="Z726" s="576"/>
      <c r="AA726" s="464"/>
      <c r="AB726" s="464"/>
      <c r="AC726" s="464"/>
      <c r="AD726" s="464"/>
      <c r="AE726" s="464"/>
      <c r="AF726" s="464"/>
      <c r="AG726" s="464"/>
      <c r="AH726" s="464"/>
      <c r="AI726" s="464"/>
      <c r="AJ726" s="464"/>
      <c r="AK726" s="464"/>
      <c r="AL726" s="464"/>
    </row>
    <row r="727" spans="1:38" ht="15">
      <c r="A727" s="10"/>
      <c r="B727" s="9"/>
      <c r="C727" s="11"/>
      <c r="E727" s="9"/>
      <c r="F727" s="9"/>
      <c r="G727" s="9"/>
      <c r="H727" s="13"/>
      <c r="I727" s="9"/>
      <c r="J727" s="9"/>
      <c r="K727" s="464"/>
      <c r="L727" s="577"/>
      <c r="M727" s="578"/>
      <c r="N727" s="579"/>
      <c r="O727" s="579"/>
      <c r="P727" s="464"/>
      <c r="Q727" s="580"/>
      <c r="R727" s="581"/>
      <c r="S727" s="582"/>
      <c r="T727" s="464"/>
      <c r="U727" s="583"/>
      <c r="V727" s="580"/>
      <c r="W727" s="464"/>
      <c r="X727" s="464"/>
      <c r="Y727" s="464"/>
      <c r="Z727" s="576"/>
      <c r="AA727" s="464"/>
      <c r="AB727" s="464"/>
      <c r="AC727" s="464"/>
      <c r="AD727" s="464"/>
      <c r="AE727" s="464"/>
      <c r="AF727" s="464"/>
      <c r="AG727" s="464"/>
      <c r="AH727" s="464"/>
      <c r="AI727" s="464"/>
      <c r="AJ727" s="464"/>
      <c r="AK727" s="464"/>
      <c r="AL727" s="464"/>
    </row>
    <row r="728" spans="1:38" ht="15">
      <c r="A728" s="10"/>
      <c r="B728" s="9"/>
      <c r="C728" s="11"/>
      <c r="E728" s="9"/>
      <c r="F728" s="9"/>
      <c r="G728" s="9"/>
      <c r="H728" s="13"/>
      <c r="I728" s="9"/>
      <c r="J728" s="9"/>
      <c r="K728" s="464"/>
      <c r="L728" s="577"/>
      <c r="M728" s="578"/>
      <c r="N728" s="579"/>
      <c r="O728" s="579"/>
      <c r="P728" s="464"/>
      <c r="Q728" s="580"/>
      <c r="R728" s="581"/>
      <c r="S728" s="582"/>
      <c r="T728" s="464"/>
      <c r="U728" s="583"/>
      <c r="V728" s="580"/>
      <c r="W728" s="464"/>
      <c r="X728" s="464"/>
      <c r="Y728" s="464"/>
      <c r="Z728" s="576"/>
      <c r="AA728" s="464"/>
      <c r="AB728" s="464"/>
      <c r="AC728" s="464"/>
      <c r="AD728" s="464"/>
      <c r="AE728" s="464"/>
      <c r="AF728" s="464"/>
      <c r="AG728" s="464"/>
      <c r="AH728" s="464"/>
      <c r="AI728" s="464"/>
      <c r="AJ728" s="464"/>
      <c r="AK728" s="464"/>
      <c r="AL728" s="464"/>
    </row>
    <row r="729" spans="1:38" ht="15">
      <c r="A729" s="10"/>
      <c r="B729" s="9"/>
      <c r="C729" s="11"/>
      <c r="E729" s="9"/>
      <c r="F729" s="9"/>
      <c r="G729" s="9"/>
      <c r="H729" s="13"/>
      <c r="I729" s="9"/>
      <c r="J729" s="9"/>
      <c r="K729" s="464"/>
      <c r="L729" s="577"/>
      <c r="M729" s="578"/>
      <c r="N729" s="579"/>
      <c r="O729" s="579"/>
      <c r="P729" s="464"/>
      <c r="Q729" s="580"/>
      <c r="R729" s="581"/>
      <c r="S729" s="582"/>
      <c r="T729" s="464"/>
      <c r="U729" s="583"/>
      <c r="V729" s="580"/>
      <c r="W729" s="464"/>
      <c r="X729" s="464"/>
      <c r="Y729" s="464"/>
      <c r="Z729" s="576"/>
      <c r="AA729" s="464"/>
      <c r="AB729" s="464"/>
      <c r="AC729" s="464"/>
      <c r="AD729" s="464"/>
      <c r="AE729" s="464"/>
      <c r="AF729" s="464"/>
      <c r="AG729" s="464"/>
      <c r="AH729" s="464"/>
      <c r="AI729" s="464"/>
      <c r="AJ729" s="464"/>
      <c r="AK729" s="464"/>
      <c r="AL729" s="464"/>
    </row>
    <row r="730" spans="1:38" ht="15">
      <c r="A730" s="10"/>
      <c r="B730" s="9"/>
      <c r="C730" s="11"/>
      <c r="E730" s="9"/>
      <c r="F730" s="9"/>
      <c r="G730" s="9"/>
      <c r="H730" s="13"/>
      <c r="I730" s="9"/>
      <c r="J730" s="9"/>
      <c r="K730" s="464"/>
      <c r="L730" s="577"/>
      <c r="M730" s="578"/>
      <c r="N730" s="579"/>
      <c r="O730" s="579"/>
      <c r="P730" s="464"/>
      <c r="Q730" s="580"/>
      <c r="R730" s="581"/>
      <c r="S730" s="582"/>
      <c r="T730" s="464"/>
      <c r="U730" s="583"/>
      <c r="V730" s="580"/>
      <c r="W730" s="464"/>
      <c r="X730" s="464"/>
      <c r="Y730" s="464"/>
      <c r="Z730" s="576"/>
      <c r="AA730" s="464"/>
      <c r="AB730" s="464"/>
      <c r="AC730" s="464"/>
      <c r="AD730" s="464"/>
      <c r="AE730" s="464"/>
      <c r="AF730" s="464"/>
      <c r="AG730" s="464"/>
      <c r="AH730" s="464"/>
      <c r="AI730" s="464"/>
      <c r="AJ730" s="464"/>
      <c r="AK730" s="464"/>
      <c r="AL730" s="464"/>
    </row>
    <row r="731" spans="1:38" ht="15">
      <c r="A731" s="10"/>
      <c r="B731" s="9"/>
      <c r="C731" s="11"/>
      <c r="E731" s="9"/>
      <c r="F731" s="9"/>
      <c r="G731" s="9"/>
      <c r="H731" s="13"/>
      <c r="I731" s="9"/>
      <c r="J731" s="9"/>
      <c r="K731" s="464"/>
      <c r="L731" s="577"/>
      <c r="M731" s="578"/>
      <c r="N731" s="579"/>
      <c r="O731" s="579"/>
      <c r="P731" s="464"/>
      <c r="Q731" s="580"/>
      <c r="R731" s="581"/>
      <c r="S731" s="582"/>
      <c r="T731" s="464"/>
      <c r="U731" s="583"/>
      <c r="V731" s="580"/>
      <c r="W731" s="464"/>
      <c r="X731" s="464"/>
      <c r="Y731" s="464"/>
      <c r="Z731" s="576"/>
      <c r="AA731" s="464"/>
      <c r="AB731" s="464"/>
      <c r="AC731" s="464"/>
      <c r="AD731" s="464"/>
      <c r="AE731" s="464"/>
      <c r="AF731" s="464"/>
      <c r="AG731" s="464"/>
      <c r="AH731" s="464"/>
      <c r="AI731" s="464"/>
      <c r="AJ731" s="464"/>
      <c r="AK731" s="464"/>
      <c r="AL731" s="464"/>
    </row>
    <row r="732" spans="1:38" ht="15">
      <c r="A732" s="10"/>
      <c r="B732" s="9"/>
      <c r="C732" s="11"/>
      <c r="E732" s="9"/>
      <c r="F732" s="9"/>
      <c r="G732" s="9"/>
      <c r="H732" s="13"/>
      <c r="I732" s="9"/>
      <c r="J732" s="9"/>
      <c r="K732" s="464"/>
      <c r="L732" s="577"/>
      <c r="M732" s="578"/>
      <c r="N732" s="579"/>
      <c r="O732" s="579"/>
      <c r="P732" s="464"/>
      <c r="Q732" s="580"/>
      <c r="R732" s="581"/>
      <c r="S732" s="582"/>
      <c r="T732" s="464"/>
      <c r="U732" s="583"/>
      <c r="V732" s="580"/>
      <c r="W732" s="464"/>
      <c r="X732" s="464"/>
      <c r="Y732" s="464"/>
      <c r="Z732" s="576"/>
      <c r="AA732" s="464"/>
      <c r="AB732" s="464"/>
      <c r="AC732" s="464"/>
      <c r="AD732" s="464"/>
      <c r="AE732" s="464"/>
      <c r="AF732" s="464"/>
      <c r="AG732" s="464"/>
      <c r="AH732" s="464"/>
      <c r="AI732" s="464"/>
      <c r="AJ732" s="464"/>
      <c r="AK732" s="464"/>
      <c r="AL732" s="464"/>
    </row>
    <row r="733" spans="1:38" ht="15">
      <c r="A733" s="10"/>
      <c r="B733" s="9"/>
      <c r="C733" s="11"/>
      <c r="E733" s="9"/>
      <c r="F733" s="9"/>
      <c r="G733" s="9"/>
      <c r="H733" s="13"/>
      <c r="I733" s="9"/>
      <c r="J733" s="9"/>
      <c r="K733" s="464"/>
      <c r="L733" s="577"/>
      <c r="M733" s="578"/>
      <c r="N733" s="579"/>
      <c r="O733" s="579"/>
      <c r="P733" s="464"/>
      <c r="Q733" s="580"/>
      <c r="R733" s="581"/>
      <c r="S733" s="582"/>
      <c r="T733" s="464"/>
      <c r="U733" s="583"/>
      <c r="V733" s="580"/>
      <c r="W733" s="464"/>
      <c r="X733" s="464"/>
      <c r="Y733" s="464"/>
      <c r="Z733" s="576"/>
      <c r="AA733" s="464"/>
      <c r="AB733" s="464"/>
      <c r="AC733" s="464"/>
      <c r="AD733" s="464"/>
      <c r="AE733" s="464"/>
      <c r="AF733" s="464"/>
      <c r="AG733" s="464"/>
      <c r="AH733" s="464"/>
      <c r="AI733" s="464"/>
      <c r="AJ733" s="464"/>
      <c r="AK733" s="464"/>
      <c r="AL733" s="464"/>
    </row>
    <row r="734" spans="1:38" ht="15">
      <c r="A734" s="10"/>
      <c r="B734" s="9"/>
      <c r="C734" s="11"/>
      <c r="E734" s="9"/>
      <c r="F734" s="9"/>
      <c r="G734" s="9"/>
      <c r="H734" s="13"/>
      <c r="I734" s="9"/>
      <c r="J734" s="9"/>
      <c r="K734" s="464"/>
      <c r="L734" s="577"/>
      <c r="M734" s="578"/>
      <c r="N734" s="579"/>
      <c r="O734" s="579"/>
      <c r="P734" s="464"/>
      <c r="Q734" s="580"/>
      <c r="R734" s="581"/>
      <c r="S734" s="582"/>
      <c r="T734" s="464"/>
      <c r="U734" s="583"/>
      <c r="V734" s="580"/>
      <c r="W734" s="464"/>
      <c r="X734" s="464"/>
      <c r="Y734" s="464"/>
      <c r="Z734" s="576"/>
      <c r="AA734" s="464"/>
      <c r="AB734" s="464"/>
      <c r="AC734" s="464"/>
      <c r="AD734" s="464"/>
      <c r="AE734" s="464"/>
      <c r="AF734" s="464"/>
      <c r="AG734" s="464"/>
      <c r="AH734" s="464"/>
      <c r="AI734" s="464"/>
      <c r="AJ734" s="464"/>
      <c r="AK734" s="464"/>
      <c r="AL734" s="464"/>
    </row>
    <row r="735" spans="1:38" ht="15">
      <c r="A735" s="10"/>
      <c r="B735" s="9"/>
      <c r="C735" s="11"/>
      <c r="E735" s="9"/>
      <c r="F735" s="9"/>
      <c r="G735" s="9"/>
      <c r="H735" s="13"/>
      <c r="I735" s="9"/>
      <c r="J735" s="9"/>
      <c r="K735" s="464"/>
      <c r="L735" s="577"/>
      <c r="M735" s="578"/>
      <c r="N735" s="579"/>
      <c r="O735" s="579"/>
      <c r="P735" s="464"/>
      <c r="Q735" s="580"/>
      <c r="R735" s="581"/>
      <c r="S735" s="582"/>
      <c r="T735" s="464"/>
      <c r="U735" s="583"/>
      <c r="V735" s="580"/>
      <c r="W735" s="464"/>
      <c r="X735" s="464"/>
      <c r="Y735" s="464"/>
      <c r="Z735" s="576"/>
      <c r="AA735" s="464"/>
      <c r="AB735" s="464"/>
      <c r="AC735" s="464"/>
      <c r="AD735" s="464"/>
      <c r="AE735" s="464"/>
      <c r="AF735" s="464"/>
      <c r="AG735" s="464"/>
      <c r="AH735" s="464"/>
      <c r="AI735" s="464"/>
      <c r="AJ735" s="464"/>
      <c r="AK735" s="464"/>
      <c r="AL735" s="464"/>
    </row>
    <row r="736" spans="1:38" ht="15">
      <c r="A736" s="10"/>
      <c r="B736" s="9"/>
      <c r="C736" s="11"/>
      <c r="E736" s="9"/>
      <c r="F736" s="9"/>
      <c r="G736" s="9"/>
      <c r="H736" s="13"/>
      <c r="I736" s="9"/>
      <c r="J736" s="9"/>
      <c r="K736" s="464"/>
      <c r="L736" s="577"/>
      <c r="M736" s="578"/>
      <c r="N736" s="579"/>
      <c r="O736" s="579"/>
      <c r="P736" s="464"/>
      <c r="Q736" s="580"/>
      <c r="R736" s="581"/>
      <c r="S736" s="582"/>
      <c r="T736" s="464"/>
      <c r="U736" s="583"/>
      <c r="V736" s="580"/>
      <c r="W736" s="464"/>
      <c r="X736" s="464"/>
      <c r="Y736" s="464"/>
      <c r="Z736" s="576"/>
      <c r="AA736" s="464"/>
      <c r="AB736" s="464"/>
      <c r="AC736" s="464"/>
      <c r="AD736" s="464"/>
      <c r="AE736" s="464"/>
      <c r="AF736" s="464"/>
      <c r="AG736" s="464"/>
      <c r="AH736" s="464"/>
      <c r="AI736" s="464"/>
      <c r="AJ736" s="464"/>
      <c r="AK736" s="464"/>
      <c r="AL736" s="464"/>
    </row>
    <row r="737" spans="1:38" ht="15">
      <c r="A737" s="10"/>
      <c r="B737" s="9"/>
      <c r="C737" s="11"/>
      <c r="E737" s="9"/>
      <c r="F737" s="9"/>
      <c r="G737" s="9"/>
      <c r="H737" s="13"/>
      <c r="I737" s="9"/>
      <c r="J737" s="9"/>
      <c r="K737" s="464"/>
      <c r="L737" s="577"/>
      <c r="M737" s="578"/>
      <c r="N737" s="579"/>
      <c r="O737" s="579"/>
      <c r="P737" s="464"/>
      <c r="Q737" s="580"/>
      <c r="R737" s="581"/>
      <c r="S737" s="582"/>
      <c r="T737" s="464"/>
      <c r="U737" s="583"/>
      <c r="V737" s="580"/>
      <c r="W737" s="464"/>
      <c r="X737" s="464"/>
      <c r="Y737" s="464"/>
      <c r="Z737" s="576"/>
      <c r="AA737" s="464"/>
      <c r="AB737" s="464"/>
      <c r="AC737" s="464"/>
      <c r="AD737" s="464"/>
      <c r="AE737" s="464"/>
      <c r="AF737" s="464"/>
      <c r="AG737" s="464"/>
      <c r="AH737" s="464"/>
      <c r="AI737" s="464"/>
      <c r="AJ737" s="464"/>
      <c r="AK737" s="464"/>
      <c r="AL737" s="464"/>
    </row>
    <row r="738" spans="1:38" ht="15">
      <c r="A738" s="10"/>
      <c r="B738" s="9"/>
      <c r="C738" s="11"/>
      <c r="E738" s="9"/>
      <c r="F738" s="9"/>
      <c r="G738" s="9"/>
      <c r="H738" s="13"/>
      <c r="I738" s="9"/>
      <c r="J738" s="9"/>
      <c r="K738" s="464"/>
      <c r="L738" s="577"/>
      <c r="M738" s="578"/>
      <c r="N738" s="579"/>
      <c r="O738" s="579"/>
      <c r="P738" s="464"/>
      <c r="Q738" s="580"/>
      <c r="R738" s="581"/>
      <c r="S738" s="582"/>
      <c r="T738" s="464"/>
      <c r="U738" s="583"/>
      <c r="V738" s="580"/>
      <c r="W738" s="464"/>
      <c r="X738" s="464"/>
      <c r="Y738" s="464"/>
      <c r="Z738" s="576"/>
      <c r="AA738" s="464"/>
      <c r="AB738" s="464"/>
      <c r="AC738" s="464"/>
      <c r="AD738" s="464"/>
      <c r="AE738" s="464"/>
      <c r="AF738" s="464"/>
      <c r="AG738" s="464"/>
      <c r="AH738" s="464"/>
      <c r="AI738" s="464"/>
      <c r="AJ738" s="464"/>
      <c r="AK738" s="464"/>
      <c r="AL738" s="464"/>
    </row>
    <row r="739" spans="1:38" ht="15">
      <c r="A739" s="10"/>
      <c r="B739" s="9"/>
      <c r="C739" s="11"/>
      <c r="E739" s="9"/>
      <c r="F739" s="9"/>
      <c r="G739" s="9"/>
      <c r="H739" s="13"/>
      <c r="I739" s="9"/>
      <c r="J739" s="9"/>
      <c r="K739" s="464"/>
      <c r="L739" s="577"/>
      <c r="M739" s="578"/>
      <c r="N739" s="579"/>
      <c r="O739" s="579"/>
      <c r="P739" s="464"/>
      <c r="Q739" s="580"/>
      <c r="R739" s="581"/>
      <c r="S739" s="582"/>
      <c r="T739" s="464"/>
      <c r="U739" s="583"/>
      <c r="V739" s="580"/>
      <c r="W739" s="464"/>
      <c r="X739" s="464"/>
      <c r="Y739" s="464"/>
      <c r="Z739" s="576"/>
      <c r="AA739" s="464"/>
      <c r="AB739" s="464"/>
      <c r="AC739" s="464"/>
      <c r="AD739" s="464"/>
      <c r="AE739" s="464"/>
      <c r="AF739" s="464"/>
      <c r="AG739" s="464"/>
      <c r="AH739" s="464"/>
      <c r="AI739" s="464"/>
      <c r="AJ739" s="464"/>
      <c r="AK739" s="464"/>
      <c r="AL739" s="464"/>
    </row>
    <row r="740" spans="1:38" ht="15">
      <c r="A740" s="10"/>
      <c r="B740" s="9"/>
      <c r="C740" s="11"/>
      <c r="E740" s="9"/>
      <c r="F740" s="9"/>
      <c r="G740" s="9"/>
      <c r="H740" s="13"/>
      <c r="I740" s="9"/>
      <c r="J740" s="9"/>
      <c r="K740" s="464"/>
      <c r="L740" s="577"/>
      <c r="M740" s="578"/>
      <c r="N740" s="579"/>
      <c r="O740" s="579"/>
      <c r="P740" s="464"/>
      <c r="Q740" s="580"/>
      <c r="R740" s="581"/>
      <c r="S740" s="582"/>
      <c r="T740" s="464"/>
      <c r="U740" s="583"/>
      <c r="V740" s="580"/>
      <c r="W740" s="464"/>
      <c r="X740" s="464"/>
      <c r="Y740" s="464"/>
      <c r="Z740" s="576"/>
      <c r="AA740" s="464"/>
      <c r="AB740" s="464"/>
      <c r="AC740" s="464"/>
      <c r="AD740" s="464"/>
      <c r="AE740" s="464"/>
      <c r="AF740" s="464"/>
      <c r="AG740" s="464"/>
      <c r="AH740" s="464"/>
      <c r="AI740" s="464"/>
      <c r="AJ740" s="464"/>
      <c r="AK740" s="464"/>
      <c r="AL740" s="464"/>
    </row>
    <row r="741" spans="1:38" ht="15">
      <c r="A741" s="10"/>
      <c r="B741" s="9"/>
      <c r="C741" s="11"/>
      <c r="E741" s="9"/>
      <c r="F741" s="9"/>
      <c r="G741" s="9"/>
      <c r="H741" s="13"/>
      <c r="I741" s="9"/>
      <c r="J741" s="9"/>
      <c r="K741" s="464"/>
      <c r="L741" s="577"/>
      <c r="M741" s="578"/>
      <c r="N741" s="579"/>
      <c r="O741" s="579"/>
      <c r="P741" s="464"/>
      <c r="Q741" s="580"/>
      <c r="R741" s="581"/>
      <c r="S741" s="582"/>
      <c r="T741" s="464"/>
      <c r="U741" s="583"/>
      <c r="V741" s="580"/>
      <c r="W741" s="464"/>
      <c r="X741" s="464"/>
      <c r="Y741" s="464"/>
      <c r="Z741" s="576"/>
      <c r="AA741" s="464"/>
      <c r="AB741" s="464"/>
      <c r="AC741" s="464"/>
      <c r="AD741" s="464"/>
      <c r="AE741" s="464"/>
      <c r="AF741" s="464"/>
      <c r="AG741" s="464"/>
      <c r="AH741" s="464"/>
      <c r="AI741" s="464"/>
      <c r="AJ741" s="464"/>
      <c r="AK741" s="464"/>
      <c r="AL741" s="464"/>
    </row>
    <row r="742" spans="1:38" ht="15">
      <c r="A742" s="10"/>
      <c r="B742" s="9"/>
      <c r="C742" s="11"/>
      <c r="E742" s="9"/>
      <c r="F742" s="9"/>
      <c r="G742" s="9"/>
      <c r="H742" s="13"/>
      <c r="I742" s="9"/>
      <c r="J742" s="9"/>
      <c r="K742" s="464"/>
      <c r="L742" s="577"/>
      <c r="M742" s="578"/>
      <c r="N742" s="579"/>
      <c r="O742" s="579"/>
      <c r="P742" s="464"/>
      <c r="Q742" s="580"/>
      <c r="R742" s="581"/>
      <c r="S742" s="582"/>
      <c r="T742" s="464"/>
      <c r="U742" s="583"/>
      <c r="V742" s="580"/>
      <c r="W742" s="464"/>
      <c r="X742" s="464"/>
      <c r="Y742" s="464"/>
      <c r="Z742" s="576"/>
      <c r="AA742" s="464"/>
      <c r="AB742" s="464"/>
      <c r="AC742" s="464"/>
      <c r="AD742" s="464"/>
      <c r="AE742" s="464"/>
      <c r="AF742" s="464"/>
      <c r="AG742" s="464"/>
      <c r="AH742" s="464"/>
      <c r="AI742" s="464"/>
      <c r="AJ742" s="464"/>
      <c r="AK742" s="464"/>
      <c r="AL742" s="464"/>
    </row>
    <row r="743" spans="1:38" ht="15">
      <c r="A743" s="10"/>
      <c r="B743" s="9"/>
      <c r="C743" s="11"/>
      <c r="E743" s="9"/>
      <c r="F743" s="9"/>
      <c r="G743" s="9"/>
      <c r="H743" s="13"/>
      <c r="I743" s="9"/>
      <c r="J743" s="9"/>
      <c r="K743" s="464"/>
      <c r="L743" s="577"/>
      <c r="M743" s="578"/>
      <c r="N743" s="579"/>
      <c r="O743" s="579"/>
      <c r="P743" s="464"/>
      <c r="Q743" s="580"/>
      <c r="R743" s="581"/>
      <c r="S743" s="582"/>
      <c r="T743" s="464"/>
      <c r="U743" s="583"/>
      <c r="V743" s="580"/>
      <c r="W743" s="464"/>
      <c r="X743" s="464"/>
      <c r="Y743" s="464"/>
      <c r="Z743" s="576"/>
      <c r="AA743" s="464"/>
      <c r="AB743" s="464"/>
      <c r="AC743" s="464"/>
      <c r="AD743" s="464"/>
      <c r="AE743" s="464"/>
      <c r="AF743" s="464"/>
      <c r="AG743" s="464"/>
      <c r="AH743" s="464"/>
      <c r="AI743" s="464"/>
      <c r="AJ743" s="464"/>
      <c r="AK743" s="464"/>
      <c r="AL743" s="464"/>
    </row>
    <row r="744" spans="1:38" ht="15">
      <c r="A744" s="10"/>
      <c r="B744" s="9"/>
      <c r="C744" s="11"/>
      <c r="E744" s="9"/>
      <c r="F744" s="9"/>
      <c r="G744" s="9"/>
      <c r="H744" s="13"/>
      <c r="I744" s="9"/>
      <c r="J744" s="9"/>
      <c r="K744" s="464"/>
      <c r="L744" s="577"/>
      <c r="M744" s="578"/>
      <c r="N744" s="579"/>
      <c r="O744" s="579"/>
      <c r="P744" s="464"/>
      <c r="Q744" s="580"/>
      <c r="R744" s="581"/>
      <c r="S744" s="582"/>
      <c r="T744" s="464"/>
      <c r="U744" s="583"/>
      <c r="V744" s="580"/>
      <c r="W744" s="464"/>
      <c r="X744" s="464"/>
      <c r="Y744" s="464"/>
      <c r="Z744" s="576"/>
      <c r="AA744" s="464"/>
      <c r="AB744" s="464"/>
      <c r="AC744" s="464"/>
      <c r="AD744" s="464"/>
      <c r="AE744" s="464"/>
      <c r="AF744" s="464"/>
      <c r="AG744" s="464"/>
      <c r="AH744" s="464"/>
      <c r="AI744" s="464"/>
      <c r="AJ744" s="464"/>
      <c r="AK744" s="464"/>
      <c r="AL744" s="464"/>
    </row>
    <row r="745" spans="1:38" ht="15">
      <c r="A745" s="10"/>
      <c r="B745" s="9"/>
      <c r="C745" s="11"/>
      <c r="E745" s="9"/>
      <c r="F745" s="9"/>
      <c r="G745" s="9"/>
      <c r="H745" s="13"/>
      <c r="I745" s="9"/>
      <c r="J745" s="9"/>
      <c r="K745" s="464"/>
      <c r="L745" s="577"/>
      <c r="M745" s="578"/>
      <c r="N745" s="579"/>
      <c r="O745" s="579"/>
      <c r="P745" s="464"/>
      <c r="Q745" s="580"/>
      <c r="R745" s="581"/>
      <c r="S745" s="582"/>
      <c r="T745" s="464"/>
      <c r="U745" s="583"/>
      <c r="V745" s="580"/>
      <c r="W745" s="464"/>
      <c r="X745" s="464"/>
      <c r="Y745" s="464"/>
      <c r="Z745" s="576"/>
      <c r="AA745" s="464"/>
      <c r="AB745" s="464"/>
      <c r="AC745" s="464"/>
      <c r="AD745" s="464"/>
      <c r="AE745" s="464"/>
      <c r="AF745" s="464"/>
      <c r="AG745" s="464"/>
      <c r="AH745" s="464"/>
      <c r="AI745" s="464"/>
      <c r="AJ745" s="464"/>
      <c r="AK745" s="464"/>
      <c r="AL745" s="464"/>
    </row>
    <row r="746" spans="1:38" ht="15">
      <c r="A746" s="10"/>
      <c r="B746" s="9"/>
      <c r="C746" s="11"/>
      <c r="E746" s="9"/>
      <c r="F746" s="9"/>
      <c r="G746" s="9"/>
      <c r="H746" s="13"/>
      <c r="I746" s="9"/>
      <c r="J746" s="9"/>
      <c r="K746" s="464"/>
      <c r="L746" s="577"/>
      <c r="M746" s="578"/>
      <c r="N746" s="579"/>
      <c r="O746" s="579"/>
      <c r="P746" s="464"/>
      <c r="Q746" s="580"/>
      <c r="R746" s="581"/>
      <c r="S746" s="582"/>
      <c r="T746" s="464"/>
      <c r="U746" s="583"/>
      <c r="V746" s="580"/>
      <c r="W746" s="464"/>
      <c r="X746" s="464"/>
      <c r="Y746" s="464"/>
      <c r="Z746" s="576"/>
      <c r="AA746" s="464"/>
      <c r="AB746" s="464"/>
      <c r="AC746" s="464"/>
      <c r="AD746" s="464"/>
      <c r="AE746" s="464"/>
      <c r="AF746" s="464"/>
      <c r="AG746" s="464"/>
      <c r="AH746" s="464"/>
      <c r="AI746" s="464"/>
      <c r="AJ746" s="464"/>
      <c r="AK746" s="464"/>
      <c r="AL746" s="464"/>
    </row>
    <row r="747" spans="1:38" ht="15">
      <c r="A747" s="10"/>
      <c r="B747" s="9"/>
      <c r="C747" s="11"/>
      <c r="E747" s="9"/>
      <c r="F747" s="9"/>
      <c r="G747" s="9"/>
      <c r="H747" s="13"/>
      <c r="I747" s="9"/>
      <c r="J747" s="9"/>
      <c r="K747" s="464"/>
      <c r="L747" s="577"/>
      <c r="M747" s="578"/>
      <c r="N747" s="579"/>
      <c r="O747" s="579"/>
      <c r="P747" s="464"/>
      <c r="Q747" s="580"/>
      <c r="R747" s="581"/>
      <c r="S747" s="582"/>
      <c r="T747" s="464"/>
      <c r="U747" s="583"/>
      <c r="V747" s="580"/>
      <c r="W747" s="464"/>
      <c r="X747" s="464"/>
      <c r="Y747" s="464"/>
      <c r="Z747" s="576"/>
      <c r="AA747" s="464"/>
      <c r="AB747" s="464"/>
      <c r="AC747" s="464"/>
      <c r="AD747" s="464"/>
      <c r="AE747" s="464"/>
      <c r="AF747" s="464"/>
      <c r="AG747" s="464"/>
      <c r="AH747" s="464"/>
      <c r="AI747" s="464"/>
      <c r="AJ747" s="464"/>
      <c r="AK747" s="464"/>
      <c r="AL747" s="464"/>
    </row>
    <row r="748" spans="1:38" ht="15">
      <c r="A748" s="10"/>
      <c r="B748" s="9"/>
      <c r="C748" s="11"/>
      <c r="E748" s="9"/>
      <c r="F748" s="9"/>
      <c r="G748" s="9"/>
      <c r="H748" s="13"/>
      <c r="I748" s="9"/>
      <c r="J748" s="9"/>
      <c r="K748" s="464"/>
      <c r="L748" s="577"/>
      <c r="M748" s="578"/>
      <c r="N748" s="579"/>
      <c r="O748" s="579"/>
      <c r="P748" s="464"/>
      <c r="Q748" s="580"/>
      <c r="R748" s="581"/>
      <c r="S748" s="582"/>
      <c r="T748" s="464"/>
      <c r="U748" s="583"/>
      <c r="V748" s="580"/>
      <c r="W748" s="464"/>
      <c r="X748" s="464"/>
      <c r="Y748" s="464"/>
      <c r="Z748" s="576"/>
      <c r="AA748" s="464"/>
      <c r="AB748" s="464"/>
      <c r="AC748" s="464"/>
      <c r="AD748" s="464"/>
      <c r="AE748" s="464"/>
      <c r="AF748" s="464"/>
      <c r="AG748" s="464"/>
      <c r="AH748" s="464"/>
      <c r="AI748" s="464"/>
      <c r="AJ748" s="464"/>
      <c r="AK748" s="464"/>
      <c r="AL748" s="464"/>
    </row>
    <row r="749" spans="1:38" ht="15">
      <c r="A749" s="10"/>
      <c r="B749" s="9"/>
      <c r="C749" s="11"/>
      <c r="E749" s="9"/>
      <c r="F749" s="9"/>
      <c r="G749" s="9"/>
      <c r="H749" s="13"/>
      <c r="I749" s="9"/>
      <c r="J749" s="9"/>
      <c r="K749" s="464"/>
      <c r="L749" s="577"/>
      <c r="M749" s="578"/>
      <c r="N749" s="579"/>
      <c r="O749" s="579"/>
      <c r="P749" s="464"/>
      <c r="Q749" s="580"/>
      <c r="R749" s="581"/>
      <c r="S749" s="582"/>
      <c r="T749" s="464"/>
      <c r="U749" s="583"/>
      <c r="V749" s="580"/>
      <c r="W749" s="464"/>
      <c r="X749" s="464"/>
      <c r="Y749" s="464"/>
      <c r="Z749" s="576"/>
      <c r="AA749" s="464"/>
      <c r="AB749" s="464"/>
      <c r="AC749" s="464"/>
      <c r="AD749" s="464"/>
      <c r="AE749" s="464"/>
      <c r="AF749" s="464"/>
      <c r="AG749" s="464"/>
      <c r="AH749" s="464"/>
      <c r="AI749" s="464"/>
      <c r="AJ749" s="464"/>
      <c r="AK749" s="464"/>
      <c r="AL749" s="464"/>
    </row>
    <row r="750" spans="1:38" ht="15">
      <c r="A750" s="10"/>
      <c r="B750" s="9"/>
      <c r="C750" s="11"/>
      <c r="E750" s="9"/>
      <c r="F750" s="9"/>
      <c r="G750" s="9"/>
      <c r="H750" s="13"/>
      <c r="I750" s="9"/>
      <c r="J750" s="9"/>
      <c r="K750" s="464"/>
      <c r="L750" s="577"/>
      <c r="M750" s="578"/>
      <c r="N750" s="579"/>
      <c r="O750" s="579"/>
      <c r="P750" s="464"/>
      <c r="Q750" s="580"/>
      <c r="R750" s="581"/>
      <c r="S750" s="582"/>
      <c r="T750" s="464"/>
      <c r="U750" s="583"/>
      <c r="V750" s="580"/>
      <c r="W750" s="464"/>
      <c r="X750" s="464"/>
      <c r="Y750" s="464"/>
      <c r="Z750" s="576"/>
      <c r="AA750" s="464"/>
      <c r="AB750" s="464"/>
      <c r="AC750" s="464"/>
      <c r="AD750" s="464"/>
      <c r="AE750" s="464"/>
      <c r="AF750" s="464"/>
      <c r="AG750" s="464"/>
      <c r="AH750" s="464"/>
      <c r="AI750" s="464"/>
      <c r="AJ750" s="464"/>
      <c r="AK750" s="464"/>
      <c r="AL750" s="464"/>
    </row>
    <row r="751" spans="1:38" ht="15">
      <c r="A751" s="10"/>
      <c r="B751" s="9"/>
      <c r="C751" s="11"/>
      <c r="E751" s="9"/>
      <c r="F751" s="9"/>
      <c r="G751" s="9"/>
      <c r="H751" s="13"/>
      <c r="I751" s="9"/>
      <c r="J751" s="9"/>
      <c r="K751" s="464"/>
      <c r="L751" s="577"/>
      <c r="M751" s="578"/>
      <c r="N751" s="579"/>
      <c r="O751" s="579"/>
      <c r="P751" s="464"/>
      <c r="Q751" s="580"/>
      <c r="R751" s="581"/>
      <c r="S751" s="582"/>
      <c r="T751" s="464"/>
      <c r="U751" s="583"/>
      <c r="V751" s="580"/>
      <c r="W751" s="464"/>
      <c r="X751" s="464"/>
      <c r="Y751" s="464"/>
      <c r="Z751" s="576"/>
      <c r="AA751" s="464"/>
      <c r="AB751" s="464"/>
      <c r="AC751" s="464"/>
      <c r="AD751" s="464"/>
      <c r="AE751" s="464"/>
      <c r="AF751" s="464"/>
      <c r="AG751" s="464"/>
      <c r="AH751" s="464"/>
      <c r="AI751" s="464"/>
      <c r="AJ751" s="464"/>
      <c r="AK751" s="464"/>
      <c r="AL751" s="464"/>
    </row>
    <row r="752" spans="1:38" ht="15">
      <c r="A752" s="10"/>
      <c r="B752" s="9"/>
      <c r="C752" s="11"/>
      <c r="E752" s="9"/>
      <c r="F752" s="9"/>
      <c r="G752" s="9"/>
      <c r="H752" s="13"/>
      <c r="I752" s="9"/>
      <c r="J752" s="9"/>
      <c r="K752" s="464"/>
      <c r="L752" s="577"/>
      <c r="M752" s="578"/>
      <c r="N752" s="579"/>
      <c r="O752" s="579"/>
      <c r="P752" s="464"/>
      <c r="Q752" s="580"/>
      <c r="R752" s="581"/>
      <c r="S752" s="582"/>
      <c r="T752" s="464"/>
      <c r="U752" s="583"/>
      <c r="V752" s="580"/>
      <c r="W752" s="464"/>
      <c r="X752" s="464"/>
      <c r="Y752" s="464"/>
      <c r="Z752" s="576"/>
      <c r="AA752" s="464"/>
      <c r="AB752" s="464"/>
      <c r="AC752" s="464"/>
      <c r="AD752" s="464"/>
      <c r="AE752" s="464"/>
      <c r="AF752" s="464"/>
      <c r="AG752" s="464"/>
      <c r="AH752" s="464"/>
      <c r="AI752" s="464"/>
      <c r="AJ752" s="464"/>
      <c r="AK752" s="464"/>
      <c r="AL752" s="464"/>
    </row>
    <row r="753" spans="1:38" ht="15">
      <c r="A753" s="10"/>
      <c r="B753" s="9"/>
      <c r="C753" s="11"/>
      <c r="E753" s="9"/>
      <c r="F753" s="9"/>
      <c r="G753" s="9"/>
      <c r="H753" s="13"/>
      <c r="I753" s="9"/>
      <c r="J753" s="9"/>
      <c r="K753" s="464"/>
      <c r="L753" s="577"/>
      <c r="M753" s="578"/>
      <c r="N753" s="579"/>
      <c r="O753" s="579"/>
      <c r="P753" s="464"/>
      <c r="Q753" s="580"/>
      <c r="R753" s="581"/>
      <c r="S753" s="582"/>
      <c r="T753" s="464"/>
      <c r="U753" s="583"/>
      <c r="V753" s="580"/>
      <c r="W753" s="464"/>
      <c r="X753" s="464"/>
      <c r="Y753" s="464"/>
      <c r="Z753" s="576"/>
      <c r="AA753" s="464"/>
      <c r="AB753" s="464"/>
      <c r="AC753" s="464"/>
      <c r="AD753" s="464"/>
      <c r="AE753" s="464"/>
      <c r="AF753" s="464"/>
      <c r="AG753" s="464"/>
      <c r="AH753" s="464"/>
      <c r="AI753" s="464"/>
      <c r="AJ753" s="464"/>
      <c r="AK753" s="464"/>
      <c r="AL753" s="464"/>
    </row>
    <row r="754" spans="1:38" ht="15">
      <c r="A754" s="10"/>
      <c r="B754" s="9"/>
      <c r="C754" s="11"/>
      <c r="E754" s="9"/>
      <c r="F754" s="9"/>
      <c r="G754" s="9"/>
      <c r="H754" s="13"/>
      <c r="I754" s="9"/>
      <c r="J754" s="9"/>
      <c r="K754" s="464"/>
      <c r="L754" s="577"/>
      <c r="M754" s="578"/>
      <c r="N754" s="579"/>
      <c r="O754" s="579"/>
      <c r="P754" s="464"/>
      <c r="Q754" s="580"/>
      <c r="R754" s="581"/>
      <c r="S754" s="582"/>
      <c r="T754" s="464"/>
      <c r="U754" s="583"/>
      <c r="V754" s="580"/>
      <c r="W754" s="464"/>
      <c r="X754" s="464"/>
      <c r="Y754" s="464"/>
      <c r="Z754" s="576"/>
      <c r="AA754" s="464"/>
      <c r="AB754" s="464"/>
      <c r="AC754" s="464"/>
      <c r="AD754" s="464"/>
      <c r="AE754" s="464"/>
      <c r="AF754" s="464"/>
      <c r="AG754" s="464"/>
      <c r="AH754" s="464"/>
      <c r="AI754" s="464"/>
      <c r="AJ754" s="464"/>
      <c r="AK754" s="464"/>
      <c r="AL754" s="464"/>
    </row>
    <row r="755" spans="1:38" ht="15">
      <c r="A755" s="10"/>
      <c r="B755" s="9"/>
      <c r="C755" s="11"/>
      <c r="E755" s="9"/>
      <c r="F755" s="9"/>
      <c r="G755" s="9"/>
      <c r="H755" s="13"/>
      <c r="I755" s="9"/>
      <c r="J755" s="9"/>
      <c r="K755" s="464"/>
      <c r="L755" s="577"/>
      <c r="M755" s="578"/>
      <c r="N755" s="579"/>
      <c r="O755" s="579"/>
      <c r="P755" s="464"/>
      <c r="Q755" s="580"/>
      <c r="R755" s="581"/>
      <c r="S755" s="582"/>
      <c r="T755" s="464"/>
      <c r="U755" s="583"/>
      <c r="V755" s="580"/>
      <c r="W755" s="464"/>
      <c r="X755" s="464"/>
      <c r="Y755" s="464"/>
      <c r="Z755" s="576"/>
      <c r="AA755" s="464"/>
      <c r="AB755" s="464"/>
      <c r="AC755" s="464"/>
      <c r="AD755" s="464"/>
      <c r="AE755" s="464"/>
      <c r="AF755" s="464"/>
      <c r="AG755" s="464"/>
      <c r="AH755" s="464"/>
      <c r="AI755" s="464"/>
      <c r="AJ755" s="464"/>
      <c r="AK755" s="464"/>
      <c r="AL755" s="464"/>
    </row>
    <row r="756" spans="1:38" ht="15">
      <c r="A756" s="10"/>
      <c r="B756" s="9"/>
      <c r="C756" s="11"/>
      <c r="E756" s="9"/>
      <c r="F756" s="9"/>
      <c r="G756" s="9"/>
      <c r="H756" s="13"/>
      <c r="I756" s="9"/>
      <c r="J756" s="9"/>
      <c r="K756" s="464"/>
      <c r="L756" s="577"/>
      <c r="M756" s="578"/>
      <c r="N756" s="579"/>
      <c r="O756" s="579"/>
      <c r="P756" s="464"/>
      <c r="Q756" s="580"/>
      <c r="R756" s="581"/>
      <c r="S756" s="582"/>
      <c r="T756" s="464"/>
      <c r="U756" s="583"/>
      <c r="V756" s="580"/>
      <c r="W756" s="464"/>
      <c r="X756" s="464"/>
      <c r="Y756" s="464"/>
      <c r="Z756" s="576"/>
      <c r="AA756" s="464"/>
      <c r="AB756" s="464"/>
      <c r="AC756" s="464"/>
      <c r="AD756" s="464"/>
      <c r="AE756" s="464"/>
      <c r="AF756" s="464"/>
      <c r="AG756" s="464"/>
      <c r="AH756" s="464"/>
      <c r="AI756" s="464"/>
      <c r="AJ756" s="464"/>
      <c r="AK756" s="464"/>
      <c r="AL756" s="464"/>
    </row>
    <row r="757" spans="1:38" ht="15">
      <c r="A757" s="10"/>
      <c r="B757" s="9"/>
      <c r="C757" s="11"/>
      <c r="E757" s="9"/>
      <c r="F757" s="9"/>
      <c r="G757" s="9"/>
      <c r="H757" s="13"/>
      <c r="I757" s="9"/>
      <c r="J757" s="9"/>
      <c r="K757" s="464"/>
      <c r="L757" s="577"/>
      <c r="M757" s="578"/>
      <c r="N757" s="579"/>
      <c r="O757" s="579"/>
      <c r="P757" s="464"/>
      <c r="Q757" s="580"/>
      <c r="R757" s="581"/>
      <c r="S757" s="582"/>
      <c r="T757" s="464"/>
      <c r="U757" s="583"/>
      <c r="V757" s="580"/>
      <c r="W757" s="464"/>
      <c r="X757" s="464"/>
      <c r="Y757" s="464"/>
      <c r="Z757" s="576"/>
      <c r="AA757" s="464"/>
      <c r="AB757" s="464"/>
      <c r="AC757" s="464"/>
      <c r="AD757" s="464"/>
      <c r="AE757" s="464"/>
      <c r="AF757" s="464"/>
      <c r="AG757" s="464"/>
      <c r="AH757" s="464"/>
      <c r="AI757" s="464"/>
      <c r="AJ757" s="464"/>
      <c r="AK757" s="464"/>
      <c r="AL757" s="464"/>
    </row>
    <row r="758" spans="1:38" ht="15">
      <c r="A758" s="10"/>
      <c r="B758" s="9"/>
      <c r="C758" s="11"/>
      <c r="E758" s="9"/>
      <c r="F758" s="9"/>
      <c r="G758" s="9"/>
      <c r="H758" s="13"/>
      <c r="I758" s="9"/>
      <c r="J758" s="9"/>
      <c r="K758" s="464"/>
      <c r="L758" s="577"/>
      <c r="M758" s="578"/>
      <c r="N758" s="579"/>
      <c r="O758" s="579"/>
      <c r="P758" s="464"/>
      <c r="Q758" s="580"/>
      <c r="R758" s="581"/>
      <c r="S758" s="582"/>
      <c r="T758" s="464"/>
      <c r="U758" s="583"/>
      <c r="V758" s="580"/>
      <c r="W758" s="464"/>
      <c r="X758" s="464"/>
      <c r="Y758" s="464"/>
      <c r="Z758" s="576"/>
      <c r="AA758" s="464"/>
      <c r="AB758" s="464"/>
      <c r="AC758" s="464"/>
      <c r="AD758" s="464"/>
      <c r="AE758" s="464"/>
      <c r="AF758" s="464"/>
      <c r="AG758" s="464"/>
      <c r="AH758" s="464"/>
      <c r="AI758" s="464"/>
      <c r="AJ758" s="464"/>
      <c r="AK758" s="464"/>
      <c r="AL758" s="464"/>
    </row>
    <row r="759" spans="1:38" ht="15">
      <c r="A759" s="10"/>
      <c r="B759" s="9"/>
      <c r="C759" s="11"/>
      <c r="E759" s="9"/>
      <c r="F759" s="9"/>
      <c r="G759" s="9"/>
      <c r="H759" s="13"/>
      <c r="I759" s="9"/>
      <c r="J759" s="9"/>
      <c r="K759" s="464"/>
      <c r="L759" s="577"/>
      <c r="M759" s="578"/>
      <c r="N759" s="579"/>
      <c r="O759" s="579"/>
      <c r="P759" s="464"/>
      <c r="Q759" s="580"/>
      <c r="R759" s="581"/>
      <c r="S759" s="582"/>
      <c r="T759" s="464"/>
      <c r="U759" s="583"/>
      <c r="V759" s="580"/>
      <c r="W759" s="464"/>
      <c r="X759" s="464"/>
      <c r="Y759" s="464"/>
      <c r="Z759" s="576"/>
      <c r="AA759" s="464"/>
      <c r="AB759" s="464"/>
      <c r="AC759" s="464"/>
      <c r="AD759" s="464"/>
      <c r="AE759" s="464"/>
      <c r="AF759" s="464"/>
      <c r="AG759" s="464"/>
      <c r="AH759" s="464"/>
      <c r="AI759" s="464"/>
      <c r="AJ759" s="464"/>
      <c r="AK759" s="464"/>
      <c r="AL759" s="464"/>
    </row>
    <row r="760" spans="1:38" ht="15">
      <c r="A760" s="10"/>
      <c r="B760" s="9"/>
      <c r="C760" s="11"/>
      <c r="E760" s="9"/>
      <c r="F760" s="9"/>
      <c r="G760" s="9"/>
      <c r="H760" s="13"/>
      <c r="I760" s="9"/>
      <c r="J760" s="9"/>
      <c r="K760" s="464"/>
      <c r="L760" s="577"/>
      <c r="M760" s="578"/>
      <c r="N760" s="579"/>
      <c r="O760" s="579"/>
      <c r="P760" s="464"/>
      <c r="Q760" s="580"/>
      <c r="R760" s="581"/>
      <c r="S760" s="582"/>
      <c r="T760" s="464"/>
      <c r="U760" s="583"/>
      <c r="V760" s="580"/>
      <c r="W760" s="464"/>
      <c r="X760" s="464"/>
      <c r="Y760" s="464"/>
      <c r="Z760" s="576"/>
      <c r="AA760" s="464"/>
      <c r="AB760" s="464"/>
      <c r="AC760" s="464"/>
      <c r="AD760" s="464"/>
      <c r="AE760" s="464"/>
      <c r="AF760" s="464"/>
      <c r="AG760" s="464"/>
      <c r="AH760" s="464"/>
      <c r="AI760" s="464"/>
      <c r="AJ760" s="464"/>
      <c r="AK760" s="464"/>
      <c r="AL760" s="464"/>
    </row>
    <row r="761" spans="1:38" ht="15">
      <c r="A761" s="10"/>
      <c r="B761" s="9"/>
      <c r="C761" s="11"/>
      <c r="E761" s="9"/>
      <c r="F761" s="9"/>
      <c r="G761" s="9"/>
      <c r="H761" s="13"/>
      <c r="I761" s="9"/>
      <c r="J761" s="9"/>
      <c r="K761" s="464"/>
      <c r="L761" s="577"/>
      <c r="M761" s="578"/>
      <c r="N761" s="579"/>
      <c r="O761" s="579"/>
      <c r="P761" s="464"/>
      <c r="Q761" s="580"/>
      <c r="R761" s="581"/>
      <c r="S761" s="582"/>
      <c r="T761" s="464"/>
      <c r="U761" s="583"/>
      <c r="V761" s="580"/>
      <c r="W761" s="464"/>
      <c r="X761" s="464"/>
      <c r="Y761" s="464"/>
      <c r="Z761" s="576"/>
      <c r="AA761" s="464"/>
      <c r="AB761" s="464"/>
      <c r="AC761" s="464"/>
      <c r="AD761" s="464"/>
      <c r="AE761" s="464"/>
      <c r="AF761" s="464"/>
      <c r="AG761" s="464"/>
      <c r="AH761" s="464"/>
      <c r="AI761" s="464"/>
      <c r="AJ761" s="464"/>
      <c r="AK761" s="464"/>
      <c r="AL761" s="464"/>
    </row>
    <row r="762" spans="1:38" ht="15">
      <c r="A762" s="10"/>
      <c r="B762" s="9"/>
      <c r="C762" s="11"/>
      <c r="E762" s="9"/>
      <c r="F762" s="9"/>
      <c r="G762" s="9"/>
      <c r="H762" s="13"/>
      <c r="I762" s="9"/>
      <c r="J762" s="9"/>
      <c r="K762" s="464"/>
      <c r="L762" s="577"/>
      <c r="M762" s="578"/>
      <c r="N762" s="579"/>
      <c r="O762" s="579"/>
      <c r="P762" s="464"/>
      <c r="Q762" s="580"/>
      <c r="R762" s="581"/>
      <c r="S762" s="582"/>
      <c r="T762" s="464"/>
      <c r="U762" s="583"/>
      <c r="V762" s="580"/>
      <c r="W762" s="464"/>
      <c r="X762" s="464"/>
      <c r="Y762" s="464"/>
      <c r="Z762" s="576"/>
      <c r="AA762" s="464"/>
      <c r="AB762" s="464"/>
      <c r="AC762" s="464"/>
      <c r="AD762" s="464"/>
      <c r="AE762" s="464"/>
      <c r="AF762" s="464"/>
      <c r="AG762" s="464"/>
      <c r="AH762" s="464"/>
      <c r="AI762" s="464"/>
      <c r="AJ762" s="464"/>
      <c r="AK762" s="464"/>
      <c r="AL762" s="464"/>
    </row>
    <row r="763" spans="1:38" ht="15">
      <c r="A763" s="10"/>
      <c r="B763" s="9"/>
      <c r="C763" s="11"/>
      <c r="E763" s="9"/>
      <c r="F763" s="9"/>
      <c r="G763" s="9"/>
      <c r="H763" s="13"/>
      <c r="I763" s="9"/>
      <c r="J763" s="9"/>
      <c r="K763" s="464"/>
      <c r="L763" s="577"/>
      <c r="M763" s="578"/>
      <c r="N763" s="579"/>
      <c r="O763" s="579"/>
      <c r="P763" s="464"/>
      <c r="Q763" s="580"/>
      <c r="R763" s="581"/>
      <c r="S763" s="582"/>
      <c r="T763" s="464"/>
      <c r="U763" s="583"/>
      <c r="V763" s="580"/>
      <c r="W763" s="464"/>
      <c r="X763" s="464"/>
      <c r="Y763" s="464"/>
      <c r="Z763" s="576"/>
      <c r="AA763" s="464"/>
      <c r="AB763" s="464"/>
      <c r="AC763" s="464"/>
      <c r="AD763" s="464"/>
      <c r="AE763" s="464"/>
      <c r="AF763" s="464"/>
      <c r="AG763" s="464"/>
      <c r="AH763" s="464"/>
      <c r="AI763" s="464"/>
      <c r="AJ763" s="464"/>
      <c r="AK763" s="464"/>
      <c r="AL763" s="464"/>
    </row>
    <row r="764" spans="1:38" ht="15">
      <c r="A764" s="10"/>
      <c r="B764" s="9"/>
      <c r="C764" s="11"/>
      <c r="E764" s="9"/>
      <c r="F764" s="9"/>
      <c r="G764" s="9"/>
      <c r="H764" s="13"/>
      <c r="I764" s="9"/>
      <c r="J764" s="9"/>
      <c r="K764" s="464"/>
      <c r="L764" s="577"/>
      <c r="M764" s="578"/>
      <c r="N764" s="579"/>
      <c r="O764" s="579"/>
      <c r="P764" s="464"/>
      <c r="Q764" s="580"/>
      <c r="R764" s="581"/>
      <c r="S764" s="582"/>
      <c r="T764" s="464"/>
      <c r="U764" s="583"/>
      <c r="V764" s="580"/>
      <c r="W764" s="464"/>
      <c r="X764" s="464"/>
      <c r="Y764" s="464"/>
      <c r="Z764" s="576"/>
      <c r="AA764" s="464"/>
      <c r="AB764" s="464"/>
      <c r="AC764" s="464"/>
      <c r="AD764" s="464"/>
      <c r="AE764" s="464"/>
      <c r="AF764" s="464"/>
      <c r="AG764" s="464"/>
      <c r="AH764" s="464"/>
      <c r="AI764" s="464"/>
      <c r="AJ764" s="464"/>
      <c r="AK764" s="464"/>
      <c r="AL764" s="464"/>
    </row>
    <row r="765" spans="1:38" ht="15">
      <c r="A765" s="10"/>
      <c r="B765" s="9"/>
      <c r="C765" s="11"/>
      <c r="E765" s="9"/>
      <c r="F765" s="9"/>
      <c r="G765" s="9"/>
      <c r="H765" s="13"/>
      <c r="I765" s="9"/>
      <c r="J765" s="9"/>
      <c r="K765" s="464"/>
      <c r="L765" s="577"/>
      <c r="M765" s="578"/>
      <c r="N765" s="579"/>
      <c r="O765" s="579"/>
      <c r="P765" s="464"/>
      <c r="Q765" s="580"/>
      <c r="R765" s="581"/>
      <c r="S765" s="582"/>
      <c r="T765" s="464"/>
      <c r="U765" s="583"/>
      <c r="V765" s="580"/>
      <c r="W765" s="464"/>
      <c r="X765" s="464"/>
      <c r="Y765" s="464"/>
      <c r="Z765" s="576"/>
      <c r="AA765" s="464"/>
      <c r="AB765" s="464"/>
      <c r="AC765" s="464"/>
      <c r="AD765" s="464"/>
      <c r="AE765" s="464"/>
      <c r="AF765" s="464"/>
      <c r="AG765" s="464"/>
      <c r="AH765" s="464"/>
      <c r="AI765" s="464"/>
      <c r="AJ765" s="464"/>
      <c r="AK765" s="464"/>
      <c r="AL765" s="464"/>
    </row>
    <row r="766" spans="1:38" ht="15">
      <c r="A766" s="10"/>
      <c r="B766" s="9"/>
      <c r="C766" s="11"/>
      <c r="E766" s="9"/>
      <c r="F766" s="9"/>
      <c r="G766" s="9"/>
      <c r="H766" s="13"/>
      <c r="I766" s="9"/>
      <c r="J766" s="9"/>
      <c r="K766" s="464"/>
      <c r="L766" s="577"/>
      <c r="M766" s="578"/>
      <c r="N766" s="579"/>
      <c r="O766" s="579"/>
      <c r="P766" s="464"/>
      <c r="Q766" s="580"/>
      <c r="R766" s="581"/>
      <c r="S766" s="582"/>
      <c r="T766" s="464"/>
      <c r="U766" s="583"/>
      <c r="V766" s="580"/>
      <c r="W766" s="464"/>
      <c r="X766" s="464"/>
      <c r="Y766" s="464"/>
      <c r="Z766" s="576"/>
      <c r="AA766" s="464"/>
      <c r="AB766" s="464"/>
      <c r="AC766" s="464"/>
      <c r="AD766" s="464"/>
      <c r="AE766" s="464"/>
      <c r="AF766" s="464"/>
      <c r="AG766" s="464"/>
      <c r="AH766" s="464"/>
      <c r="AI766" s="464"/>
      <c r="AJ766" s="464"/>
      <c r="AK766" s="464"/>
      <c r="AL766" s="464"/>
    </row>
    <row r="767" spans="1:38" ht="15">
      <c r="A767" s="10"/>
      <c r="B767" s="9"/>
      <c r="C767" s="11"/>
      <c r="E767" s="9"/>
      <c r="F767" s="9"/>
      <c r="G767" s="9"/>
      <c r="H767" s="13"/>
      <c r="I767" s="9"/>
      <c r="J767" s="9"/>
      <c r="K767" s="464"/>
      <c r="L767" s="577"/>
      <c r="M767" s="578"/>
      <c r="N767" s="579"/>
      <c r="O767" s="579"/>
      <c r="P767" s="464"/>
      <c r="Q767" s="580"/>
      <c r="R767" s="581"/>
      <c r="S767" s="582"/>
      <c r="T767" s="464"/>
      <c r="U767" s="583"/>
      <c r="V767" s="580"/>
      <c r="W767" s="464"/>
      <c r="X767" s="464"/>
      <c r="Y767" s="464"/>
      <c r="Z767" s="576"/>
      <c r="AA767" s="464"/>
      <c r="AB767" s="464"/>
      <c r="AC767" s="464"/>
      <c r="AD767" s="464"/>
      <c r="AE767" s="464"/>
      <c r="AF767" s="464"/>
      <c r="AG767" s="464"/>
      <c r="AH767" s="464"/>
      <c r="AI767" s="464"/>
      <c r="AJ767" s="464"/>
      <c r="AK767" s="464"/>
      <c r="AL767" s="464"/>
    </row>
    <row r="768" spans="1:38" ht="15">
      <c r="A768" s="10"/>
      <c r="B768" s="9"/>
      <c r="C768" s="11"/>
      <c r="E768" s="9"/>
      <c r="F768" s="9"/>
      <c r="G768" s="9"/>
      <c r="H768" s="13"/>
      <c r="I768" s="9"/>
      <c r="J768" s="9"/>
      <c r="K768" s="464"/>
      <c r="L768" s="577"/>
      <c r="M768" s="578"/>
      <c r="N768" s="579"/>
      <c r="O768" s="579"/>
      <c r="P768" s="464"/>
      <c r="Q768" s="580"/>
      <c r="R768" s="581"/>
      <c r="S768" s="582"/>
      <c r="T768" s="464"/>
      <c r="U768" s="583"/>
      <c r="V768" s="580"/>
      <c r="W768" s="464"/>
      <c r="X768" s="464"/>
      <c r="Y768" s="464"/>
      <c r="Z768" s="576"/>
      <c r="AA768" s="464"/>
      <c r="AB768" s="464"/>
      <c r="AC768" s="464"/>
      <c r="AD768" s="464"/>
      <c r="AE768" s="464"/>
      <c r="AF768" s="464"/>
      <c r="AG768" s="464"/>
      <c r="AH768" s="464"/>
      <c r="AI768" s="464"/>
      <c r="AJ768" s="464"/>
      <c r="AK768" s="464"/>
      <c r="AL768" s="464"/>
    </row>
    <row r="769" spans="1:38" ht="15">
      <c r="A769" s="10"/>
      <c r="B769" s="9"/>
      <c r="C769" s="11"/>
      <c r="E769" s="9"/>
      <c r="F769" s="9"/>
      <c r="G769" s="9"/>
      <c r="H769" s="13"/>
      <c r="I769" s="9"/>
      <c r="J769" s="9"/>
      <c r="K769" s="464"/>
      <c r="L769" s="577"/>
      <c r="M769" s="578"/>
      <c r="N769" s="579"/>
      <c r="O769" s="579"/>
      <c r="P769" s="464"/>
      <c r="Q769" s="580"/>
      <c r="R769" s="581"/>
      <c r="S769" s="582"/>
      <c r="T769" s="464"/>
      <c r="U769" s="583"/>
      <c r="V769" s="580"/>
      <c r="W769" s="464"/>
      <c r="X769" s="464"/>
      <c r="Y769" s="464"/>
      <c r="Z769" s="576"/>
      <c r="AA769" s="464"/>
      <c r="AB769" s="464"/>
      <c r="AC769" s="464"/>
      <c r="AD769" s="464"/>
      <c r="AE769" s="464"/>
      <c r="AF769" s="464"/>
      <c r="AG769" s="464"/>
      <c r="AH769" s="464"/>
      <c r="AI769" s="464"/>
      <c r="AJ769" s="464"/>
      <c r="AK769" s="464"/>
      <c r="AL769" s="464"/>
    </row>
    <row r="770" spans="1:38" ht="15">
      <c r="A770" s="10"/>
      <c r="B770" s="9"/>
      <c r="C770" s="11"/>
      <c r="E770" s="9"/>
      <c r="F770" s="9"/>
      <c r="G770" s="9"/>
      <c r="H770" s="13"/>
      <c r="I770" s="9"/>
      <c r="J770" s="9"/>
      <c r="K770" s="464"/>
      <c r="L770" s="577"/>
      <c r="M770" s="578"/>
      <c r="N770" s="579"/>
      <c r="O770" s="579"/>
      <c r="P770" s="464"/>
      <c r="Q770" s="580"/>
      <c r="R770" s="581"/>
      <c r="S770" s="582"/>
      <c r="T770" s="464"/>
      <c r="U770" s="583"/>
      <c r="V770" s="580"/>
      <c r="W770" s="464"/>
      <c r="X770" s="464"/>
      <c r="Y770" s="464"/>
      <c r="Z770" s="576"/>
      <c r="AA770" s="464"/>
      <c r="AB770" s="464"/>
      <c r="AC770" s="464"/>
      <c r="AD770" s="464"/>
      <c r="AE770" s="464"/>
      <c r="AF770" s="464"/>
      <c r="AG770" s="464"/>
      <c r="AH770" s="464"/>
      <c r="AI770" s="464"/>
      <c r="AJ770" s="464"/>
      <c r="AK770" s="464"/>
      <c r="AL770" s="464"/>
    </row>
    <row r="771" spans="1:38" ht="15">
      <c r="A771" s="10"/>
      <c r="B771" s="9"/>
      <c r="C771" s="11"/>
      <c r="E771" s="9"/>
      <c r="F771" s="9"/>
      <c r="G771" s="9"/>
      <c r="H771" s="13"/>
      <c r="I771" s="9"/>
      <c r="J771" s="9"/>
      <c r="K771" s="464"/>
      <c r="L771" s="577"/>
      <c r="M771" s="578"/>
      <c r="N771" s="579"/>
      <c r="O771" s="579"/>
      <c r="P771" s="464"/>
      <c r="Q771" s="580"/>
      <c r="R771" s="581"/>
      <c r="S771" s="582"/>
      <c r="T771" s="464"/>
      <c r="U771" s="583"/>
      <c r="V771" s="580"/>
      <c r="W771" s="464"/>
      <c r="X771" s="464"/>
      <c r="Y771" s="464"/>
      <c r="Z771" s="576"/>
      <c r="AA771" s="464"/>
      <c r="AB771" s="464"/>
      <c r="AC771" s="464"/>
      <c r="AD771" s="464"/>
      <c r="AE771" s="464"/>
      <c r="AF771" s="464"/>
      <c r="AG771" s="464"/>
      <c r="AH771" s="464"/>
      <c r="AI771" s="464"/>
      <c r="AJ771" s="464"/>
      <c r="AK771" s="464"/>
      <c r="AL771" s="464"/>
    </row>
    <row r="772" spans="1:38" ht="15">
      <c r="A772" s="10"/>
      <c r="B772" s="9"/>
      <c r="C772" s="11"/>
      <c r="E772" s="9"/>
      <c r="F772" s="9"/>
      <c r="G772" s="9"/>
      <c r="H772" s="13"/>
      <c r="I772" s="9"/>
      <c r="J772" s="9"/>
      <c r="K772" s="464"/>
      <c r="L772" s="577"/>
      <c r="M772" s="578"/>
      <c r="N772" s="579"/>
      <c r="O772" s="579"/>
      <c r="P772" s="464"/>
      <c r="Q772" s="580"/>
      <c r="R772" s="581"/>
      <c r="S772" s="582"/>
      <c r="T772" s="464"/>
      <c r="U772" s="583"/>
      <c r="V772" s="580"/>
      <c r="W772" s="464"/>
      <c r="X772" s="464"/>
      <c r="Y772" s="464"/>
      <c r="Z772" s="576"/>
      <c r="AA772" s="464"/>
      <c r="AB772" s="464"/>
      <c r="AC772" s="464"/>
      <c r="AD772" s="464"/>
      <c r="AE772" s="464"/>
      <c r="AF772" s="464"/>
      <c r="AG772" s="464"/>
      <c r="AH772" s="464"/>
      <c r="AI772" s="464"/>
      <c r="AJ772" s="464"/>
      <c r="AK772" s="464"/>
      <c r="AL772" s="464"/>
    </row>
    <row r="773" spans="1:38" ht="15">
      <c r="A773" s="10"/>
      <c r="B773" s="9"/>
      <c r="C773" s="11"/>
      <c r="E773" s="9"/>
      <c r="F773" s="9"/>
      <c r="G773" s="9"/>
      <c r="H773" s="13"/>
      <c r="I773" s="9"/>
      <c r="J773" s="9"/>
      <c r="K773" s="464"/>
      <c r="L773" s="577"/>
      <c r="M773" s="578"/>
      <c r="N773" s="579"/>
      <c r="O773" s="579"/>
      <c r="P773" s="464"/>
      <c r="Q773" s="580"/>
      <c r="R773" s="581"/>
      <c r="S773" s="582"/>
      <c r="T773" s="464"/>
      <c r="U773" s="583"/>
      <c r="V773" s="580"/>
      <c r="W773" s="464"/>
      <c r="X773" s="464"/>
      <c r="Y773" s="464"/>
      <c r="Z773" s="576"/>
      <c r="AA773" s="464"/>
      <c r="AB773" s="464"/>
      <c r="AC773" s="464"/>
      <c r="AD773" s="464"/>
      <c r="AE773" s="464"/>
      <c r="AF773" s="464"/>
      <c r="AG773" s="464"/>
      <c r="AH773" s="464"/>
      <c r="AI773" s="464"/>
      <c r="AJ773" s="464"/>
      <c r="AK773" s="464"/>
      <c r="AL773" s="464"/>
    </row>
    <row r="774" spans="1:38" ht="15">
      <c r="A774" s="10"/>
      <c r="B774" s="9"/>
      <c r="C774" s="11"/>
      <c r="E774" s="9"/>
      <c r="F774" s="9"/>
      <c r="G774" s="9"/>
      <c r="H774" s="13"/>
      <c r="I774" s="9"/>
      <c r="J774" s="9"/>
      <c r="K774" s="464"/>
      <c r="L774" s="577"/>
      <c r="M774" s="578"/>
      <c r="N774" s="579"/>
      <c r="O774" s="579"/>
      <c r="P774" s="464"/>
      <c r="Q774" s="580"/>
      <c r="R774" s="581"/>
      <c r="S774" s="582"/>
      <c r="T774" s="464"/>
      <c r="U774" s="583"/>
      <c r="V774" s="580"/>
      <c r="W774" s="464"/>
      <c r="X774" s="464"/>
      <c r="Y774" s="464"/>
      <c r="Z774" s="576"/>
      <c r="AA774" s="464"/>
      <c r="AB774" s="464"/>
      <c r="AC774" s="464"/>
      <c r="AD774" s="464"/>
      <c r="AE774" s="464"/>
      <c r="AF774" s="464"/>
      <c r="AG774" s="464"/>
      <c r="AH774" s="464"/>
      <c r="AI774" s="464"/>
      <c r="AJ774" s="464"/>
      <c r="AK774" s="464"/>
      <c r="AL774" s="464"/>
    </row>
    <row r="775" spans="1:38" ht="15">
      <c r="A775" s="10"/>
      <c r="B775" s="9"/>
      <c r="C775" s="11"/>
      <c r="E775" s="9"/>
      <c r="F775" s="9"/>
      <c r="G775" s="9"/>
      <c r="H775" s="13"/>
      <c r="I775" s="9"/>
      <c r="J775" s="9"/>
      <c r="K775" s="464"/>
      <c r="L775" s="577"/>
      <c r="M775" s="578"/>
      <c r="N775" s="579"/>
      <c r="O775" s="579"/>
      <c r="P775" s="464"/>
      <c r="Q775" s="580"/>
      <c r="R775" s="581"/>
      <c r="S775" s="582"/>
      <c r="T775" s="464"/>
      <c r="U775" s="583"/>
      <c r="V775" s="580"/>
      <c r="W775" s="464"/>
      <c r="X775" s="464"/>
      <c r="Y775" s="464"/>
      <c r="Z775" s="576"/>
      <c r="AA775" s="464"/>
      <c r="AB775" s="464"/>
      <c r="AC775" s="464"/>
      <c r="AD775" s="464"/>
      <c r="AE775" s="464"/>
      <c r="AF775" s="464"/>
      <c r="AG775" s="464"/>
      <c r="AH775" s="464"/>
      <c r="AI775" s="464"/>
      <c r="AJ775" s="464"/>
      <c r="AK775" s="464"/>
      <c r="AL775" s="464"/>
    </row>
    <row r="776" spans="1:38" ht="15">
      <c r="A776" s="10"/>
      <c r="B776" s="9"/>
      <c r="C776" s="11"/>
      <c r="E776" s="9"/>
      <c r="F776" s="9"/>
      <c r="G776" s="9"/>
      <c r="H776" s="13"/>
      <c r="I776" s="9"/>
      <c r="J776" s="9"/>
      <c r="K776" s="464"/>
      <c r="L776" s="577"/>
      <c r="M776" s="578"/>
      <c r="N776" s="579"/>
      <c r="O776" s="579"/>
      <c r="P776" s="464"/>
      <c r="Q776" s="580"/>
      <c r="R776" s="581"/>
      <c r="S776" s="582"/>
      <c r="T776" s="464"/>
      <c r="U776" s="583"/>
      <c r="V776" s="580"/>
      <c r="W776" s="464"/>
      <c r="X776" s="464"/>
      <c r="Y776" s="464"/>
      <c r="Z776" s="576"/>
      <c r="AA776" s="464"/>
      <c r="AB776" s="464"/>
      <c r="AC776" s="464"/>
      <c r="AD776" s="464"/>
      <c r="AE776" s="464"/>
      <c r="AF776" s="464"/>
      <c r="AG776" s="464"/>
      <c r="AH776" s="464"/>
      <c r="AI776" s="464"/>
      <c r="AJ776" s="464"/>
      <c r="AK776" s="464"/>
      <c r="AL776" s="464"/>
    </row>
    <row r="777" spans="1:38" ht="15">
      <c r="A777" s="10"/>
      <c r="B777" s="9"/>
      <c r="C777" s="11"/>
      <c r="E777" s="9"/>
      <c r="F777" s="9"/>
      <c r="G777" s="9"/>
      <c r="H777" s="13"/>
      <c r="I777" s="9"/>
      <c r="J777" s="9"/>
      <c r="K777" s="464"/>
      <c r="L777" s="577"/>
      <c r="M777" s="578"/>
      <c r="N777" s="579"/>
      <c r="O777" s="579"/>
      <c r="P777" s="464"/>
      <c r="Q777" s="580"/>
      <c r="R777" s="581"/>
      <c r="S777" s="582"/>
      <c r="T777" s="464"/>
      <c r="U777" s="583"/>
      <c r="V777" s="580"/>
      <c r="W777" s="464"/>
      <c r="X777" s="464"/>
      <c r="Y777" s="464"/>
      <c r="Z777" s="576"/>
      <c r="AA777" s="464"/>
      <c r="AB777" s="464"/>
      <c r="AC777" s="464"/>
      <c r="AD777" s="464"/>
      <c r="AE777" s="464"/>
      <c r="AF777" s="464"/>
      <c r="AG777" s="464"/>
      <c r="AH777" s="464"/>
      <c r="AI777" s="464"/>
      <c r="AJ777" s="464"/>
      <c r="AK777" s="464"/>
      <c r="AL777" s="464"/>
    </row>
    <row r="778" spans="1:38" ht="15">
      <c r="A778" s="10"/>
      <c r="B778" s="9"/>
      <c r="C778" s="11"/>
      <c r="E778" s="9"/>
      <c r="F778" s="9"/>
      <c r="G778" s="9"/>
      <c r="H778" s="13"/>
      <c r="I778" s="9"/>
      <c r="J778" s="9"/>
      <c r="K778" s="464"/>
      <c r="L778" s="577"/>
      <c r="M778" s="578"/>
      <c r="N778" s="579"/>
      <c r="O778" s="579"/>
      <c r="P778" s="464"/>
      <c r="Q778" s="580"/>
      <c r="R778" s="581"/>
      <c r="S778" s="582"/>
      <c r="T778" s="464"/>
      <c r="U778" s="583"/>
      <c r="V778" s="580"/>
      <c r="W778" s="464"/>
      <c r="X778" s="464"/>
      <c r="Y778" s="464"/>
      <c r="Z778" s="576"/>
      <c r="AA778" s="464"/>
      <c r="AB778" s="464"/>
      <c r="AC778" s="464"/>
      <c r="AD778" s="464"/>
      <c r="AE778" s="464"/>
      <c r="AF778" s="464"/>
      <c r="AG778" s="464"/>
      <c r="AH778" s="464"/>
      <c r="AI778" s="464"/>
      <c r="AJ778" s="464"/>
      <c r="AK778" s="464"/>
      <c r="AL778" s="464"/>
    </row>
    <row r="779" spans="1:38" ht="15">
      <c r="A779" s="10"/>
      <c r="B779" s="9"/>
      <c r="C779" s="11"/>
      <c r="E779" s="9"/>
      <c r="F779" s="9"/>
      <c r="G779" s="9"/>
      <c r="H779" s="13"/>
      <c r="I779" s="9"/>
      <c r="J779" s="9"/>
      <c r="K779" s="464"/>
      <c r="L779" s="577"/>
      <c r="M779" s="578"/>
      <c r="N779" s="579"/>
      <c r="O779" s="579"/>
      <c r="P779" s="464"/>
      <c r="Q779" s="580"/>
      <c r="R779" s="581"/>
      <c r="S779" s="582"/>
      <c r="T779" s="464"/>
      <c r="U779" s="583"/>
      <c r="V779" s="580"/>
      <c r="W779" s="464"/>
      <c r="X779" s="464"/>
      <c r="Y779" s="464"/>
      <c r="Z779" s="576"/>
      <c r="AA779" s="464"/>
      <c r="AB779" s="464"/>
      <c r="AC779" s="464"/>
      <c r="AD779" s="464"/>
      <c r="AE779" s="464"/>
      <c r="AF779" s="464"/>
      <c r="AG779" s="464"/>
      <c r="AH779" s="464"/>
      <c r="AI779" s="464"/>
      <c r="AJ779" s="464"/>
      <c r="AK779" s="464"/>
      <c r="AL779" s="464"/>
    </row>
    <row r="780" spans="1:38" ht="15">
      <c r="A780" s="10"/>
      <c r="B780" s="9"/>
      <c r="C780" s="11"/>
      <c r="E780" s="9"/>
      <c r="F780" s="9"/>
      <c r="G780" s="9"/>
      <c r="H780" s="13"/>
      <c r="I780" s="9"/>
      <c r="J780" s="9"/>
      <c r="K780" s="464"/>
      <c r="L780" s="577"/>
      <c r="M780" s="578"/>
      <c r="N780" s="579"/>
      <c r="O780" s="579"/>
      <c r="P780" s="464"/>
      <c r="Q780" s="580"/>
      <c r="R780" s="581"/>
      <c r="S780" s="582"/>
      <c r="T780" s="464"/>
      <c r="U780" s="583"/>
      <c r="V780" s="580"/>
      <c r="W780" s="464"/>
      <c r="X780" s="464"/>
      <c r="Y780" s="464"/>
      <c r="Z780" s="576"/>
      <c r="AA780" s="464"/>
      <c r="AB780" s="464"/>
      <c r="AC780" s="464"/>
      <c r="AD780" s="464"/>
      <c r="AE780" s="464"/>
      <c r="AF780" s="464"/>
      <c r="AG780" s="464"/>
      <c r="AH780" s="464"/>
      <c r="AI780" s="464"/>
      <c r="AJ780" s="464"/>
      <c r="AK780" s="464"/>
      <c r="AL780" s="464"/>
    </row>
    <row r="781" spans="1:38" ht="15">
      <c r="A781" s="10"/>
      <c r="B781" s="9"/>
      <c r="C781" s="11"/>
      <c r="E781" s="9"/>
      <c r="F781" s="9"/>
      <c r="G781" s="9"/>
      <c r="H781" s="13"/>
      <c r="I781" s="9"/>
      <c r="J781" s="9"/>
      <c r="K781" s="464"/>
      <c r="L781" s="577"/>
      <c r="M781" s="578"/>
      <c r="N781" s="579"/>
      <c r="O781" s="579"/>
      <c r="P781" s="464"/>
      <c r="Q781" s="580"/>
      <c r="R781" s="581"/>
      <c r="S781" s="582"/>
      <c r="T781" s="464"/>
      <c r="U781" s="583"/>
      <c r="V781" s="580"/>
      <c r="W781" s="464"/>
      <c r="X781" s="464"/>
      <c r="Y781" s="464"/>
      <c r="Z781" s="576"/>
      <c r="AA781" s="464"/>
      <c r="AB781" s="464"/>
      <c r="AC781" s="464"/>
      <c r="AD781" s="464"/>
      <c r="AE781" s="464"/>
      <c r="AF781" s="464"/>
      <c r="AG781" s="464"/>
      <c r="AH781" s="464"/>
      <c r="AI781" s="464"/>
      <c r="AJ781" s="464"/>
      <c r="AK781" s="464"/>
      <c r="AL781" s="464"/>
    </row>
    <row r="782" spans="1:38" ht="15">
      <c r="A782" s="10"/>
      <c r="B782" s="9"/>
      <c r="C782" s="11"/>
      <c r="E782" s="9"/>
      <c r="F782" s="9"/>
      <c r="G782" s="9"/>
      <c r="H782" s="13"/>
      <c r="I782" s="9"/>
      <c r="J782" s="9"/>
      <c r="K782" s="464"/>
      <c r="L782" s="577"/>
      <c r="M782" s="578"/>
      <c r="N782" s="579"/>
      <c r="O782" s="579"/>
      <c r="P782" s="464"/>
      <c r="Q782" s="580"/>
      <c r="R782" s="581"/>
      <c r="S782" s="582"/>
      <c r="T782" s="464"/>
      <c r="U782" s="583"/>
      <c r="V782" s="580"/>
      <c r="W782" s="464"/>
      <c r="X782" s="464"/>
      <c r="Y782" s="464"/>
      <c r="Z782" s="576"/>
      <c r="AA782" s="464"/>
      <c r="AB782" s="464"/>
      <c r="AC782" s="464"/>
      <c r="AD782" s="464"/>
      <c r="AE782" s="464"/>
      <c r="AF782" s="464"/>
      <c r="AG782" s="464"/>
      <c r="AH782" s="464"/>
      <c r="AI782" s="464"/>
      <c r="AJ782" s="464"/>
      <c r="AK782" s="464"/>
      <c r="AL782" s="464"/>
    </row>
    <row r="783" spans="1:38" ht="15">
      <c r="A783" s="10"/>
      <c r="B783" s="9"/>
      <c r="C783" s="11"/>
      <c r="E783" s="9"/>
      <c r="F783" s="9"/>
      <c r="G783" s="9"/>
      <c r="H783" s="13"/>
      <c r="I783" s="9"/>
      <c r="J783" s="9"/>
      <c r="K783" s="464"/>
      <c r="L783" s="577"/>
      <c r="M783" s="578"/>
      <c r="N783" s="579"/>
      <c r="O783" s="579"/>
      <c r="P783" s="464"/>
      <c r="Q783" s="580"/>
      <c r="R783" s="581"/>
      <c r="S783" s="582"/>
      <c r="T783" s="464"/>
      <c r="U783" s="583"/>
      <c r="V783" s="580"/>
      <c r="W783" s="464"/>
      <c r="X783" s="464"/>
      <c r="Y783" s="464"/>
      <c r="Z783" s="576"/>
      <c r="AA783" s="464"/>
      <c r="AB783" s="464"/>
      <c r="AC783" s="464"/>
      <c r="AD783" s="464"/>
      <c r="AE783" s="464"/>
      <c r="AF783" s="464"/>
      <c r="AG783" s="464"/>
      <c r="AH783" s="464"/>
      <c r="AI783" s="464"/>
      <c r="AJ783" s="464"/>
      <c r="AK783" s="464"/>
      <c r="AL783" s="464"/>
    </row>
    <row r="784" spans="1:38" ht="15">
      <c r="A784" s="10"/>
      <c r="B784" s="9"/>
      <c r="C784" s="11"/>
      <c r="E784" s="9"/>
      <c r="F784" s="9"/>
      <c r="G784" s="9"/>
      <c r="H784" s="13"/>
      <c r="I784" s="9"/>
      <c r="J784" s="9"/>
      <c r="K784" s="464"/>
      <c r="L784" s="577"/>
      <c r="M784" s="578"/>
      <c r="N784" s="579"/>
      <c r="O784" s="579"/>
      <c r="P784" s="464"/>
      <c r="Q784" s="580"/>
      <c r="R784" s="581"/>
      <c r="S784" s="582"/>
      <c r="T784" s="464"/>
      <c r="U784" s="583"/>
      <c r="V784" s="580"/>
      <c r="W784" s="464"/>
      <c r="X784" s="464"/>
      <c r="Y784" s="464"/>
      <c r="Z784" s="576"/>
      <c r="AA784" s="464"/>
      <c r="AB784" s="464"/>
      <c r="AC784" s="464"/>
      <c r="AD784" s="464"/>
      <c r="AE784" s="464"/>
      <c r="AF784" s="464"/>
      <c r="AG784" s="464"/>
      <c r="AH784" s="464"/>
      <c r="AI784" s="464"/>
      <c r="AJ784" s="464"/>
      <c r="AK784" s="464"/>
      <c r="AL784" s="464"/>
    </row>
    <row r="785" spans="1:38" ht="15">
      <c r="A785" s="10"/>
      <c r="B785" s="9"/>
      <c r="C785" s="11"/>
      <c r="E785" s="9"/>
      <c r="F785" s="9"/>
      <c r="G785" s="9"/>
      <c r="H785" s="13"/>
      <c r="I785" s="9"/>
      <c r="J785" s="9"/>
      <c r="K785" s="464"/>
      <c r="L785" s="577"/>
      <c r="M785" s="578"/>
      <c r="N785" s="579"/>
      <c r="O785" s="579"/>
      <c r="P785" s="464"/>
      <c r="Q785" s="580"/>
      <c r="R785" s="581"/>
      <c r="S785" s="582"/>
      <c r="T785" s="464"/>
      <c r="U785" s="583"/>
      <c r="V785" s="580"/>
      <c r="W785" s="464"/>
      <c r="X785" s="464"/>
      <c r="Y785" s="464"/>
      <c r="Z785" s="576"/>
      <c r="AA785" s="464"/>
      <c r="AB785" s="464"/>
      <c r="AC785" s="464"/>
      <c r="AD785" s="464"/>
      <c r="AE785" s="464"/>
      <c r="AF785" s="464"/>
      <c r="AG785" s="464"/>
      <c r="AH785" s="464"/>
      <c r="AI785" s="464"/>
      <c r="AJ785" s="464"/>
      <c r="AK785" s="464"/>
      <c r="AL785" s="464"/>
    </row>
    <row r="786" spans="1:38" ht="15">
      <c r="A786" s="10"/>
      <c r="B786" s="9"/>
      <c r="C786" s="11"/>
      <c r="E786" s="9"/>
      <c r="F786" s="9"/>
      <c r="G786" s="9"/>
      <c r="H786" s="13"/>
      <c r="I786" s="9"/>
      <c r="J786" s="9"/>
      <c r="K786" s="464"/>
      <c r="L786" s="577"/>
      <c r="M786" s="578"/>
      <c r="N786" s="579"/>
      <c r="O786" s="579"/>
      <c r="P786" s="464"/>
      <c r="Q786" s="580"/>
      <c r="R786" s="581"/>
      <c r="S786" s="582"/>
      <c r="T786" s="464"/>
      <c r="U786" s="583"/>
      <c r="V786" s="580"/>
      <c r="W786" s="464"/>
      <c r="X786" s="464"/>
      <c r="Y786" s="464"/>
      <c r="Z786" s="576"/>
      <c r="AA786" s="464"/>
      <c r="AB786" s="464"/>
      <c r="AC786" s="464"/>
      <c r="AD786" s="464"/>
      <c r="AE786" s="464"/>
      <c r="AF786" s="464"/>
      <c r="AG786" s="464"/>
      <c r="AH786" s="464"/>
      <c r="AI786" s="464"/>
      <c r="AJ786" s="464"/>
      <c r="AK786" s="464"/>
      <c r="AL786" s="464"/>
    </row>
    <row r="787" spans="1:38" ht="15">
      <c r="A787" s="10"/>
      <c r="B787" s="9"/>
      <c r="C787" s="11"/>
      <c r="E787" s="9"/>
      <c r="F787" s="9"/>
      <c r="G787" s="9"/>
      <c r="H787" s="13"/>
      <c r="I787" s="9"/>
      <c r="J787" s="9"/>
      <c r="K787" s="464"/>
      <c r="L787" s="577"/>
      <c r="M787" s="578"/>
      <c r="N787" s="579"/>
      <c r="O787" s="579"/>
      <c r="P787" s="464"/>
      <c r="Q787" s="580"/>
      <c r="R787" s="581"/>
      <c r="S787" s="582"/>
      <c r="T787" s="464"/>
      <c r="U787" s="583"/>
      <c r="V787" s="580"/>
      <c r="W787" s="464"/>
      <c r="X787" s="464"/>
      <c r="Y787" s="464"/>
      <c r="Z787" s="576"/>
      <c r="AA787" s="464"/>
      <c r="AB787" s="464"/>
      <c r="AC787" s="464"/>
      <c r="AD787" s="464"/>
      <c r="AE787" s="464"/>
      <c r="AF787" s="464"/>
      <c r="AG787" s="464"/>
      <c r="AH787" s="464"/>
      <c r="AI787" s="464"/>
      <c r="AJ787" s="464"/>
      <c r="AK787" s="464"/>
      <c r="AL787" s="464"/>
    </row>
    <row r="788" spans="1:38" ht="15">
      <c r="A788" s="10"/>
      <c r="B788" s="9"/>
      <c r="C788" s="11"/>
      <c r="E788" s="9"/>
      <c r="F788" s="9"/>
      <c r="G788" s="9"/>
      <c r="H788" s="13"/>
      <c r="I788" s="9"/>
      <c r="J788" s="9"/>
      <c r="K788" s="464"/>
      <c r="L788" s="577"/>
      <c r="M788" s="578"/>
      <c r="N788" s="579"/>
      <c r="O788" s="579"/>
      <c r="P788" s="464"/>
      <c r="Q788" s="580"/>
      <c r="R788" s="581"/>
      <c r="S788" s="582"/>
      <c r="T788" s="464"/>
      <c r="U788" s="583"/>
      <c r="V788" s="580"/>
      <c r="W788" s="464"/>
      <c r="X788" s="464"/>
      <c r="Y788" s="464"/>
      <c r="Z788" s="576"/>
      <c r="AA788" s="464"/>
      <c r="AB788" s="464"/>
      <c r="AC788" s="464"/>
      <c r="AD788" s="464"/>
      <c r="AE788" s="464"/>
      <c r="AF788" s="464"/>
      <c r="AG788" s="464"/>
      <c r="AH788" s="464"/>
      <c r="AI788" s="464"/>
      <c r="AJ788" s="464"/>
      <c r="AK788" s="464"/>
      <c r="AL788" s="464"/>
    </row>
    <row r="789" spans="1:38" ht="15">
      <c r="A789" s="10"/>
      <c r="B789" s="9"/>
      <c r="C789" s="11"/>
      <c r="E789" s="9"/>
      <c r="F789" s="9"/>
      <c r="G789" s="9"/>
      <c r="H789" s="13"/>
      <c r="I789" s="9"/>
      <c r="J789" s="9"/>
      <c r="K789" s="464"/>
      <c r="L789" s="577"/>
      <c r="M789" s="578"/>
      <c r="N789" s="579"/>
      <c r="O789" s="579"/>
      <c r="P789" s="464"/>
      <c r="Q789" s="580"/>
      <c r="R789" s="581"/>
      <c r="S789" s="582"/>
      <c r="T789" s="464"/>
      <c r="U789" s="583"/>
      <c r="V789" s="580"/>
      <c r="W789" s="464"/>
      <c r="X789" s="464"/>
      <c r="Y789" s="464"/>
      <c r="Z789" s="576"/>
      <c r="AA789" s="464"/>
      <c r="AB789" s="464"/>
      <c r="AC789" s="464"/>
      <c r="AD789" s="464"/>
      <c r="AE789" s="464"/>
      <c r="AF789" s="464"/>
      <c r="AG789" s="464"/>
      <c r="AH789" s="464"/>
      <c r="AI789" s="464"/>
      <c r="AJ789" s="464"/>
      <c r="AK789" s="464"/>
      <c r="AL789" s="464"/>
    </row>
    <row r="790" spans="1:38" ht="15">
      <c r="A790" s="10"/>
      <c r="B790" s="9"/>
      <c r="C790" s="11"/>
      <c r="E790" s="9"/>
      <c r="F790" s="9"/>
      <c r="G790" s="9"/>
      <c r="H790" s="13"/>
      <c r="I790" s="9"/>
      <c r="J790" s="9"/>
      <c r="K790" s="464"/>
      <c r="L790" s="577"/>
      <c r="M790" s="578"/>
      <c r="N790" s="579"/>
      <c r="O790" s="579"/>
      <c r="P790" s="464"/>
      <c r="Q790" s="580"/>
      <c r="R790" s="581"/>
      <c r="S790" s="582"/>
      <c r="T790" s="464"/>
      <c r="U790" s="583"/>
      <c r="V790" s="580"/>
      <c r="W790" s="464"/>
      <c r="X790" s="464"/>
      <c r="Y790" s="464"/>
      <c r="Z790" s="576"/>
      <c r="AA790" s="464"/>
      <c r="AB790" s="464"/>
      <c r="AC790" s="464"/>
      <c r="AD790" s="464"/>
      <c r="AE790" s="464"/>
      <c r="AF790" s="464"/>
      <c r="AG790" s="464"/>
      <c r="AH790" s="464"/>
      <c r="AI790" s="464"/>
      <c r="AJ790" s="464"/>
      <c r="AK790" s="464"/>
      <c r="AL790" s="464"/>
    </row>
    <row r="791" spans="1:38" ht="15">
      <c r="A791" s="10"/>
      <c r="B791" s="9"/>
      <c r="C791" s="11"/>
      <c r="E791" s="9"/>
      <c r="F791" s="9"/>
      <c r="G791" s="9"/>
      <c r="H791" s="13"/>
      <c r="I791" s="9"/>
      <c r="J791" s="9"/>
      <c r="K791" s="464"/>
      <c r="L791" s="577"/>
      <c r="M791" s="578"/>
      <c r="N791" s="579"/>
      <c r="O791" s="579"/>
      <c r="P791" s="464"/>
      <c r="Q791" s="580"/>
      <c r="R791" s="581"/>
      <c r="S791" s="582"/>
      <c r="T791" s="464"/>
      <c r="U791" s="583"/>
      <c r="V791" s="580"/>
      <c r="W791" s="464"/>
      <c r="X791" s="464"/>
      <c r="Y791" s="464"/>
      <c r="Z791" s="576"/>
      <c r="AA791" s="464"/>
      <c r="AB791" s="464"/>
      <c r="AC791" s="464"/>
      <c r="AD791" s="464"/>
      <c r="AE791" s="464"/>
      <c r="AF791" s="464"/>
      <c r="AG791" s="464"/>
      <c r="AH791" s="464"/>
      <c r="AI791" s="464"/>
      <c r="AJ791" s="464"/>
      <c r="AK791" s="464"/>
      <c r="AL791" s="464"/>
    </row>
    <row r="792" spans="1:38" ht="15">
      <c r="A792" s="10"/>
      <c r="B792" s="9"/>
      <c r="C792" s="11"/>
      <c r="E792" s="9"/>
      <c r="F792" s="9"/>
      <c r="G792" s="9"/>
      <c r="H792" s="13"/>
      <c r="I792" s="9"/>
      <c r="J792" s="9"/>
      <c r="K792" s="464"/>
      <c r="L792" s="577"/>
      <c r="M792" s="578"/>
      <c r="N792" s="579"/>
      <c r="O792" s="579"/>
      <c r="P792" s="464"/>
      <c r="Q792" s="580"/>
      <c r="R792" s="581"/>
      <c r="S792" s="582"/>
      <c r="T792" s="464"/>
      <c r="U792" s="583"/>
      <c r="V792" s="580"/>
      <c r="W792" s="464"/>
      <c r="X792" s="464"/>
      <c r="Y792" s="464"/>
      <c r="Z792" s="576"/>
      <c r="AA792" s="464"/>
      <c r="AB792" s="464"/>
      <c r="AC792" s="464"/>
      <c r="AD792" s="464"/>
      <c r="AE792" s="464"/>
      <c r="AF792" s="464"/>
      <c r="AG792" s="464"/>
      <c r="AH792" s="464"/>
      <c r="AI792" s="464"/>
      <c r="AJ792" s="464"/>
      <c r="AK792" s="464"/>
      <c r="AL792" s="464"/>
    </row>
    <row r="793" spans="1:38" ht="15">
      <c r="A793" s="10"/>
      <c r="B793" s="9"/>
      <c r="C793" s="11"/>
      <c r="E793" s="9"/>
      <c r="F793" s="9"/>
      <c r="G793" s="9"/>
      <c r="H793" s="13"/>
      <c r="I793" s="9"/>
      <c r="J793" s="9"/>
      <c r="K793" s="464"/>
      <c r="L793" s="577"/>
      <c r="M793" s="578"/>
      <c r="N793" s="579"/>
      <c r="O793" s="579"/>
      <c r="P793" s="464"/>
      <c r="Q793" s="580"/>
      <c r="R793" s="581"/>
      <c r="S793" s="582"/>
      <c r="T793" s="464"/>
      <c r="U793" s="583"/>
      <c r="V793" s="580"/>
      <c r="W793" s="464"/>
      <c r="X793" s="464"/>
      <c r="Y793" s="464"/>
      <c r="Z793" s="576"/>
      <c r="AA793" s="464"/>
      <c r="AB793" s="464"/>
      <c r="AC793" s="464"/>
      <c r="AD793" s="464"/>
      <c r="AE793" s="464"/>
      <c r="AF793" s="464"/>
      <c r="AG793" s="464"/>
      <c r="AH793" s="464"/>
      <c r="AI793" s="464"/>
      <c r="AJ793" s="464"/>
      <c r="AK793" s="464"/>
      <c r="AL793" s="464"/>
    </row>
    <row r="794" spans="1:38" ht="15">
      <c r="A794" s="10"/>
      <c r="B794" s="9"/>
      <c r="C794" s="11"/>
      <c r="E794" s="9"/>
      <c r="F794" s="9"/>
      <c r="G794" s="9"/>
      <c r="H794" s="13"/>
      <c r="I794" s="9"/>
      <c r="J794" s="9"/>
      <c r="K794" s="464"/>
      <c r="L794" s="577"/>
      <c r="M794" s="578"/>
      <c r="N794" s="579"/>
      <c r="O794" s="579"/>
      <c r="P794" s="464"/>
      <c r="Q794" s="580"/>
      <c r="R794" s="581"/>
      <c r="S794" s="582"/>
      <c r="T794" s="464"/>
      <c r="U794" s="583"/>
      <c r="V794" s="580"/>
      <c r="W794" s="464"/>
      <c r="X794" s="464"/>
      <c r="Y794" s="464"/>
      <c r="Z794" s="576"/>
      <c r="AA794" s="464"/>
      <c r="AB794" s="464"/>
      <c r="AC794" s="464"/>
      <c r="AD794" s="464"/>
      <c r="AE794" s="464"/>
      <c r="AF794" s="464"/>
      <c r="AG794" s="464"/>
      <c r="AH794" s="464"/>
      <c r="AI794" s="464"/>
      <c r="AJ794" s="464"/>
      <c r="AK794" s="464"/>
      <c r="AL794" s="464"/>
    </row>
    <row r="795" spans="1:38" ht="15">
      <c r="A795" s="10"/>
      <c r="B795" s="9"/>
      <c r="C795" s="11"/>
      <c r="E795" s="9"/>
      <c r="F795" s="9"/>
      <c r="G795" s="9"/>
      <c r="H795" s="13"/>
      <c r="I795" s="9"/>
      <c r="J795" s="9"/>
      <c r="K795" s="464"/>
      <c r="L795" s="577"/>
      <c r="M795" s="578"/>
      <c r="N795" s="579"/>
      <c r="O795" s="579"/>
      <c r="P795" s="464"/>
      <c r="Q795" s="580"/>
      <c r="R795" s="581"/>
      <c r="S795" s="582"/>
      <c r="T795" s="464"/>
      <c r="U795" s="583"/>
      <c r="V795" s="580"/>
      <c r="W795" s="464"/>
      <c r="X795" s="464"/>
      <c r="Y795" s="464"/>
      <c r="Z795" s="576"/>
      <c r="AA795" s="464"/>
      <c r="AB795" s="464"/>
      <c r="AC795" s="464"/>
      <c r="AD795" s="464"/>
      <c r="AE795" s="464"/>
      <c r="AF795" s="464"/>
      <c r="AG795" s="464"/>
      <c r="AH795" s="464"/>
      <c r="AI795" s="464"/>
      <c r="AJ795" s="464"/>
      <c r="AK795" s="464"/>
      <c r="AL795" s="464"/>
    </row>
    <row r="796" spans="1:38" ht="15">
      <c r="A796" s="10"/>
      <c r="B796" s="9"/>
      <c r="C796" s="11"/>
      <c r="E796" s="9"/>
      <c r="F796" s="9"/>
      <c r="G796" s="9"/>
      <c r="H796" s="13"/>
      <c r="I796" s="9"/>
      <c r="J796" s="9"/>
      <c r="K796" s="464"/>
      <c r="L796" s="577"/>
      <c r="M796" s="578"/>
      <c r="N796" s="579"/>
      <c r="O796" s="579"/>
      <c r="P796" s="464"/>
      <c r="Q796" s="580"/>
      <c r="R796" s="581"/>
      <c r="S796" s="582"/>
      <c r="T796" s="464"/>
      <c r="U796" s="583"/>
      <c r="V796" s="580"/>
      <c r="W796" s="464"/>
      <c r="X796" s="464"/>
      <c r="Y796" s="464"/>
      <c r="Z796" s="576"/>
      <c r="AA796" s="464"/>
      <c r="AB796" s="464"/>
      <c r="AC796" s="464"/>
      <c r="AD796" s="464"/>
      <c r="AE796" s="464"/>
      <c r="AF796" s="464"/>
      <c r="AG796" s="464"/>
      <c r="AH796" s="464"/>
      <c r="AI796" s="464"/>
      <c r="AJ796" s="464"/>
      <c r="AK796" s="464"/>
      <c r="AL796" s="464"/>
    </row>
    <row r="797" spans="1:38" ht="15">
      <c r="A797" s="10"/>
      <c r="B797" s="9"/>
      <c r="C797" s="11"/>
      <c r="E797" s="9"/>
      <c r="F797" s="9"/>
      <c r="G797" s="9"/>
      <c r="H797" s="13"/>
      <c r="I797" s="9"/>
      <c r="J797" s="9"/>
      <c r="K797" s="464"/>
      <c r="L797" s="577"/>
      <c r="M797" s="578"/>
      <c r="N797" s="579"/>
      <c r="O797" s="579"/>
      <c r="P797" s="464"/>
      <c r="Q797" s="580"/>
      <c r="R797" s="581"/>
      <c r="S797" s="582"/>
      <c r="T797" s="464"/>
      <c r="U797" s="583"/>
      <c r="V797" s="580"/>
      <c r="W797" s="464"/>
      <c r="X797" s="464"/>
      <c r="Y797" s="464"/>
      <c r="Z797" s="576"/>
      <c r="AA797" s="464"/>
      <c r="AB797" s="464"/>
      <c r="AC797" s="464"/>
      <c r="AD797" s="464"/>
      <c r="AE797" s="464"/>
      <c r="AF797" s="464"/>
      <c r="AG797" s="464"/>
      <c r="AH797" s="464"/>
      <c r="AI797" s="464"/>
      <c r="AJ797" s="464"/>
      <c r="AK797" s="464"/>
      <c r="AL797" s="464"/>
    </row>
    <row r="798" spans="1:38" ht="15">
      <c r="A798" s="10"/>
      <c r="B798" s="9"/>
      <c r="C798" s="11"/>
      <c r="E798" s="9"/>
      <c r="F798" s="9"/>
      <c r="G798" s="9"/>
      <c r="H798" s="13"/>
      <c r="I798" s="9"/>
      <c r="J798" s="9"/>
      <c r="K798" s="464"/>
      <c r="L798" s="577"/>
      <c r="M798" s="578"/>
      <c r="N798" s="579"/>
      <c r="O798" s="579"/>
      <c r="P798" s="464"/>
      <c r="Q798" s="580"/>
      <c r="R798" s="581"/>
      <c r="S798" s="582"/>
      <c r="T798" s="464"/>
      <c r="U798" s="583"/>
      <c r="V798" s="580"/>
      <c r="W798" s="464"/>
      <c r="X798" s="464"/>
      <c r="Y798" s="464"/>
      <c r="Z798" s="576"/>
      <c r="AA798" s="464"/>
      <c r="AB798" s="464"/>
      <c r="AC798" s="464"/>
      <c r="AD798" s="464"/>
      <c r="AE798" s="464"/>
      <c r="AF798" s="464"/>
      <c r="AG798" s="464"/>
      <c r="AH798" s="464"/>
      <c r="AI798" s="464"/>
      <c r="AJ798" s="464"/>
      <c r="AK798" s="464"/>
      <c r="AL798" s="464"/>
    </row>
    <row r="799" spans="1:38" ht="15">
      <c r="A799" s="10"/>
      <c r="B799" s="9"/>
      <c r="C799" s="11"/>
      <c r="E799" s="9"/>
      <c r="F799" s="9"/>
      <c r="G799" s="9"/>
      <c r="H799" s="13"/>
      <c r="I799" s="9"/>
      <c r="J799" s="9"/>
      <c r="K799" s="464"/>
      <c r="L799" s="577"/>
      <c r="M799" s="578"/>
      <c r="N799" s="579"/>
      <c r="O799" s="579"/>
      <c r="P799" s="464"/>
      <c r="Q799" s="580"/>
      <c r="R799" s="581"/>
      <c r="S799" s="582"/>
      <c r="T799" s="464"/>
      <c r="U799" s="583"/>
      <c r="V799" s="580"/>
      <c r="W799" s="464"/>
      <c r="X799" s="464"/>
      <c r="Y799" s="464"/>
      <c r="Z799" s="576"/>
      <c r="AA799" s="464"/>
      <c r="AB799" s="464"/>
      <c r="AC799" s="464"/>
      <c r="AD799" s="464"/>
      <c r="AE799" s="464"/>
      <c r="AF799" s="464"/>
      <c r="AG799" s="464"/>
      <c r="AH799" s="464"/>
      <c r="AI799" s="464"/>
      <c r="AJ799" s="464"/>
      <c r="AK799" s="464"/>
      <c r="AL799" s="464"/>
    </row>
    <row r="800" spans="1:38" ht="15">
      <c r="A800" s="10"/>
      <c r="B800" s="9"/>
      <c r="C800" s="11"/>
      <c r="E800" s="9"/>
      <c r="F800" s="9"/>
      <c r="G800" s="9"/>
      <c r="H800" s="13"/>
      <c r="I800" s="9"/>
      <c r="J800" s="9"/>
      <c r="K800" s="464"/>
      <c r="L800" s="577"/>
      <c r="M800" s="578"/>
      <c r="N800" s="579"/>
      <c r="O800" s="579"/>
      <c r="P800" s="464"/>
      <c r="Q800" s="580"/>
      <c r="R800" s="581"/>
      <c r="S800" s="582"/>
      <c r="T800" s="464"/>
      <c r="U800" s="583"/>
      <c r="V800" s="580"/>
      <c r="W800" s="464"/>
      <c r="X800" s="464"/>
      <c r="Y800" s="464"/>
      <c r="Z800" s="576"/>
      <c r="AA800" s="464"/>
      <c r="AB800" s="464"/>
      <c r="AC800" s="464"/>
      <c r="AD800" s="464"/>
      <c r="AE800" s="464"/>
      <c r="AF800" s="464"/>
      <c r="AG800" s="464"/>
      <c r="AH800" s="464"/>
      <c r="AI800" s="464"/>
      <c r="AJ800" s="464"/>
      <c r="AK800" s="464"/>
      <c r="AL800" s="464"/>
    </row>
    <row r="801" spans="1:38" ht="15">
      <c r="A801" s="10"/>
      <c r="B801" s="9"/>
      <c r="C801" s="11"/>
      <c r="E801" s="9"/>
      <c r="F801" s="9"/>
      <c r="G801" s="9"/>
      <c r="H801" s="13"/>
      <c r="I801" s="9"/>
      <c r="J801" s="9"/>
      <c r="K801" s="464"/>
      <c r="L801" s="577"/>
      <c r="M801" s="578"/>
      <c r="N801" s="579"/>
      <c r="O801" s="579"/>
      <c r="P801" s="464"/>
      <c r="Q801" s="580"/>
      <c r="R801" s="581"/>
      <c r="S801" s="582"/>
      <c r="T801" s="464"/>
      <c r="U801" s="583"/>
      <c r="V801" s="580"/>
      <c r="W801" s="464"/>
      <c r="X801" s="464"/>
      <c r="Y801" s="464"/>
      <c r="Z801" s="576"/>
      <c r="AA801" s="464"/>
      <c r="AB801" s="464"/>
      <c r="AC801" s="464"/>
      <c r="AD801" s="464"/>
      <c r="AE801" s="464"/>
      <c r="AF801" s="464"/>
      <c r="AG801" s="464"/>
      <c r="AH801" s="464"/>
      <c r="AI801" s="464"/>
      <c r="AJ801" s="464"/>
      <c r="AK801" s="464"/>
      <c r="AL801" s="464"/>
    </row>
    <row r="802" spans="1:38" ht="15">
      <c r="A802" s="10"/>
      <c r="B802" s="9"/>
      <c r="C802" s="11"/>
      <c r="E802" s="9"/>
      <c r="F802" s="9"/>
      <c r="G802" s="9"/>
      <c r="H802" s="13"/>
      <c r="I802" s="9"/>
      <c r="J802" s="9"/>
      <c r="K802" s="464"/>
      <c r="L802" s="577"/>
      <c r="M802" s="578"/>
      <c r="N802" s="579"/>
      <c r="O802" s="579"/>
      <c r="P802" s="464"/>
      <c r="Q802" s="580"/>
      <c r="R802" s="581"/>
      <c r="S802" s="582"/>
      <c r="T802" s="464"/>
      <c r="U802" s="583"/>
      <c r="V802" s="580"/>
      <c r="W802" s="464"/>
      <c r="X802" s="464"/>
      <c r="Y802" s="464"/>
      <c r="Z802" s="576"/>
      <c r="AA802" s="464"/>
      <c r="AB802" s="464"/>
      <c r="AC802" s="464"/>
      <c r="AD802" s="464"/>
      <c r="AE802" s="464"/>
      <c r="AF802" s="464"/>
      <c r="AG802" s="464"/>
      <c r="AH802" s="464"/>
      <c r="AI802" s="464"/>
      <c r="AJ802" s="464"/>
      <c r="AK802" s="464"/>
      <c r="AL802" s="464"/>
    </row>
    <row r="803" spans="1:38" ht="15">
      <c r="A803" s="10"/>
      <c r="B803" s="9"/>
      <c r="C803" s="11"/>
      <c r="E803" s="9"/>
      <c r="F803" s="9"/>
      <c r="G803" s="9"/>
      <c r="H803" s="13"/>
      <c r="I803" s="9"/>
      <c r="J803" s="9"/>
      <c r="K803" s="464"/>
      <c r="L803" s="577"/>
      <c r="M803" s="578"/>
      <c r="N803" s="579"/>
      <c r="O803" s="579"/>
      <c r="P803" s="464"/>
      <c r="Q803" s="580"/>
      <c r="R803" s="581"/>
      <c r="S803" s="582"/>
      <c r="T803" s="464"/>
      <c r="U803" s="583"/>
      <c r="V803" s="580"/>
      <c r="W803" s="464"/>
      <c r="X803" s="464"/>
      <c r="Y803" s="464"/>
      <c r="Z803" s="576"/>
      <c r="AA803" s="464"/>
      <c r="AB803" s="464"/>
      <c r="AC803" s="464"/>
      <c r="AD803" s="464"/>
      <c r="AE803" s="464"/>
      <c r="AF803" s="464"/>
      <c r="AG803" s="464"/>
      <c r="AH803" s="464"/>
      <c r="AI803" s="464"/>
      <c r="AJ803" s="464"/>
      <c r="AK803" s="464"/>
      <c r="AL803" s="464"/>
    </row>
    <row r="804" spans="1:38" ht="15">
      <c r="A804" s="10"/>
      <c r="B804" s="9"/>
      <c r="C804" s="11"/>
      <c r="E804" s="9"/>
      <c r="F804" s="9"/>
      <c r="G804" s="9"/>
      <c r="H804" s="13"/>
      <c r="I804" s="9"/>
      <c r="J804" s="9"/>
      <c r="K804" s="464"/>
      <c r="L804" s="577"/>
      <c r="M804" s="578"/>
      <c r="N804" s="579"/>
      <c r="O804" s="579"/>
      <c r="P804" s="464"/>
      <c r="Q804" s="580"/>
      <c r="R804" s="581"/>
      <c r="S804" s="582"/>
      <c r="T804" s="464"/>
      <c r="U804" s="583"/>
      <c r="V804" s="580"/>
      <c r="W804" s="464"/>
      <c r="X804" s="464"/>
      <c r="Y804" s="464"/>
      <c r="Z804" s="576"/>
      <c r="AA804" s="464"/>
      <c r="AB804" s="464"/>
      <c r="AC804" s="464"/>
      <c r="AD804" s="464"/>
      <c r="AE804" s="464"/>
      <c r="AF804" s="464"/>
      <c r="AG804" s="464"/>
      <c r="AH804" s="464"/>
      <c r="AI804" s="464"/>
      <c r="AJ804" s="464"/>
      <c r="AK804" s="464"/>
      <c r="AL804" s="464"/>
    </row>
    <row r="805" spans="1:38" ht="15">
      <c r="A805" s="10"/>
      <c r="B805" s="9"/>
      <c r="C805" s="11"/>
      <c r="E805" s="9"/>
      <c r="F805" s="9"/>
      <c r="G805" s="9"/>
      <c r="H805" s="13"/>
      <c r="I805" s="9"/>
      <c r="J805" s="9"/>
      <c r="K805" s="464"/>
      <c r="L805" s="577"/>
      <c r="M805" s="578"/>
      <c r="N805" s="579"/>
      <c r="O805" s="579"/>
      <c r="P805" s="464"/>
      <c r="Q805" s="580"/>
      <c r="R805" s="581"/>
      <c r="S805" s="582"/>
      <c r="T805" s="464"/>
      <c r="U805" s="583"/>
      <c r="V805" s="580"/>
      <c r="W805" s="464"/>
      <c r="X805" s="464"/>
      <c r="Y805" s="464"/>
      <c r="Z805" s="576"/>
      <c r="AA805" s="464"/>
      <c r="AB805" s="464"/>
      <c r="AC805" s="464"/>
      <c r="AD805" s="464"/>
      <c r="AE805" s="464"/>
      <c r="AF805" s="464"/>
      <c r="AG805" s="464"/>
      <c r="AH805" s="464"/>
      <c r="AI805" s="464"/>
      <c r="AJ805" s="464"/>
      <c r="AK805" s="464"/>
      <c r="AL805" s="464"/>
    </row>
    <row r="806" spans="1:38" ht="15">
      <c r="A806" s="10"/>
      <c r="B806" s="9"/>
      <c r="C806" s="11"/>
      <c r="E806" s="9"/>
      <c r="F806" s="9"/>
      <c r="G806" s="9"/>
      <c r="H806" s="13"/>
      <c r="I806" s="9"/>
      <c r="J806" s="9"/>
      <c r="K806" s="464"/>
      <c r="L806" s="577"/>
      <c r="M806" s="578"/>
      <c r="N806" s="579"/>
      <c r="O806" s="579"/>
      <c r="P806" s="464"/>
      <c r="Q806" s="580"/>
      <c r="R806" s="581"/>
      <c r="S806" s="582"/>
      <c r="T806" s="464"/>
      <c r="U806" s="583"/>
      <c r="V806" s="580"/>
      <c r="W806" s="464"/>
      <c r="X806" s="464"/>
      <c r="Y806" s="464"/>
      <c r="Z806" s="576"/>
      <c r="AA806" s="464"/>
      <c r="AB806" s="464"/>
      <c r="AC806" s="464"/>
      <c r="AD806" s="464"/>
      <c r="AE806" s="464"/>
      <c r="AF806" s="464"/>
      <c r="AG806" s="464"/>
      <c r="AH806" s="464"/>
      <c r="AI806" s="464"/>
      <c r="AJ806" s="464"/>
      <c r="AK806" s="464"/>
      <c r="AL806" s="464"/>
    </row>
    <row r="807" spans="1:38" ht="15">
      <c r="A807" s="10"/>
      <c r="B807" s="9"/>
      <c r="C807" s="11"/>
      <c r="E807" s="9"/>
      <c r="F807" s="9"/>
      <c r="G807" s="9"/>
      <c r="H807" s="13"/>
      <c r="I807" s="9"/>
      <c r="J807" s="9"/>
      <c r="K807" s="464"/>
      <c r="L807" s="577"/>
      <c r="M807" s="578"/>
      <c r="N807" s="579"/>
      <c r="O807" s="579"/>
      <c r="P807" s="464"/>
      <c r="Q807" s="580"/>
      <c r="R807" s="581"/>
      <c r="S807" s="582"/>
      <c r="T807" s="464"/>
      <c r="U807" s="583"/>
      <c r="V807" s="580"/>
      <c r="W807" s="464"/>
      <c r="X807" s="464"/>
      <c r="Y807" s="464"/>
      <c r="Z807" s="576"/>
      <c r="AA807" s="464"/>
      <c r="AB807" s="464"/>
      <c r="AC807" s="464"/>
      <c r="AD807" s="464"/>
      <c r="AE807" s="464"/>
      <c r="AF807" s="464"/>
      <c r="AG807" s="464"/>
      <c r="AH807" s="464"/>
      <c r="AI807" s="464"/>
      <c r="AJ807" s="464"/>
      <c r="AK807" s="464"/>
      <c r="AL807" s="464"/>
    </row>
    <row r="808" spans="1:38" ht="15">
      <c r="A808" s="10"/>
      <c r="B808" s="9"/>
      <c r="C808" s="11"/>
      <c r="E808" s="9"/>
      <c r="F808" s="9"/>
      <c r="G808" s="9"/>
      <c r="H808" s="13"/>
      <c r="I808" s="9"/>
      <c r="J808" s="9"/>
      <c r="K808" s="464"/>
      <c r="L808" s="577"/>
      <c r="M808" s="578"/>
      <c r="N808" s="579"/>
      <c r="O808" s="579"/>
      <c r="P808" s="464"/>
      <c r="Q808" s="580"/>
      <c r="R808" s="581"/>
      <c r="S808" s="582"/>
      <c r="T808" s="464"/>
      <c r="U808" s="583"/>
      <c r="V808" s="580"/>
      <c r="W808" s="464"/>
      <c r="X808" s="464"/>
      <c r="Y808" s="464"/>
      <c r="Z808" s="576"/>
      <c r="AA808" s="464"/>
      <c r="AB808" s="464"/>
      <c r="AC808" s="464"/>
      <c r="AD808" s="464"/>
      <c r="AE808" s="464"/>
      <c r="AF808" s="464"/>
      <c r="AG808" s="464"/>
      <c r="AH808" s="464"/>
      <c r="AI808" s="464"/>
      <c r="AJ808" s="464"/>
      <c r="AK808" s="464"/>
      <c r="AL808" s="464"/>
    </row>
    <row r="809" spans="1:38" ht="15">
      <c r="A809" s="10"/>
      <c r="B809" s="9"/>
      <c r="C809" s="11"/>
      <c r="E809" s="9"/>
      <c r="F809" s="9"/>
      <c r="G809" s="9"/>
      <c r="H809" s="13"/>
      <c r="I809" s="9"/>
      <c r="J809" s="9"/>
      <c r="K809" s="464"/>
      <c r="L809" s="577"/>
      <c r="M809" s="578"/>
      <c r="N809" s="579"/>
      <c r="O809" s="579"/>
      <c r="P809" s="464"/>
      <c r="Q809" s="580"/>
      <c r="R809" s="581"/>
      <c r="S809" s="582"/>
      <c r="T809" s="464"/>
      <c r="U809" s="583"/>
      <c r="V809" s="580"/>
      <c r="W809" s="464"/>
      <c r="X809" s="464"/>
      <c r="Y809" s="464"/>
      <c r="Z809" s="576"/>
      <c r="AA809" s="464"/>
      <c r="AB809" s="464"/>
      <c r="AC809" s="464"/>
      <c r="AD809" s="464"/>
      <c r="AE809" s="464"/>
      <c r="AF809" s="464"/>
      <c r="AG809" s="464"/>
      <c r="AH809" s="464"/>
      <c r="AI809" s="464"/>
      <c r="AJ809" s="464"/>
      <c r="AK809" s="464"/>
      <c r="AL809" s="464"/>
    </row>
    <row r="810" spans="1:38" ht="15">
      <c r="A810" s="10"/>
      <c r="B810" s="9"/>
      <c r="C810" s="11"/>
      <c r="E810" s="9"/>
      <c r="F810" s="9"/>
      <c r="G810" s="9"/>
      <c r="H810" s="13"/>
      <c r="I810" s="9"/>
      <c r="J810" s="9"/>
      <c r="K810" s="464"/>
      <c r="L810" s="577"/>
      <c r="M810" s="578"/>
      <c r="N810" s="579"/>
      <c r="O810" s="579"/>
      <c r="P810" s="464"/>
      <c r="Q810" s="580"/>
      <c r="R810" s="581"/>
      <c r="S810" s="582"/>
      <c r="T810" s="464"/>
      <c r="U810" s="583"/>
      <c r="V810" s="580"/>
      <c r="W810" s="464"/>
      <c r="X810" s="464"/>
      <c r="Y810" s="464"/>
      <c r="Z810" s="576"/>
      <c r="AA810" s="464"/>
      <c r="AB810" s="464"/>
      <c r="AC810" s="464"/>
      <c r="AD810" s="464"/>
      <c r="AE810" s="464"/>
      <c r="AF810" s="464"/>
      <c r="AG810" s="464"/>
      <c r="AH810" s="464"/>
      <c r="AI810" s="464"/>
      <c r="AJ810" s="464"/>
      <c r="AK810" s="464"/>
      <c r="AL810" s="464"/>
    </row>
    <row r="811" spans="1:38" ht="15">
      <c r="A811" s="10"/>
      <c r="B811" s="9"/>
      <c r="C811" s="11"/>
      <c r="E811" s="9"/>
      <c r="F811" s="9"/>
      <c r="G811" s="9"/>
      <c r="H811" s="13"/>
      <c r="I811" s="9"/>
      <c r="J811" s="9"/>
      <c r="K811" s="464"/>
      <c r="L811" s="577"/>
      <c r="M811" s="578"/>
      <c r="N811" s="579"/>
      <c r="O811" s="579"/>
      <c r="P811" s="464"/>
      <c r="Q811" s="580"/>
      <c r="R811" s="581"/>
      <c r="S811" s="582"/>
      <c r="T811" s="464"/>
      <c r="U811" s="583"/>
      <c r="V811" s="580"/>
      <c r="W811" s="464"/>
      <c r="X811" s="464"/>
      <c r="Y811" s="464"/>
      <c r="Z811" s="576"/>
      <c r="AA811" s="464"/>
      <c r="AB811" s="464"/>
      <c r="AC811" s="464"/>
      <c r="AD811" s="464"/>
      <c r="AE811" s="464"/>
      <c r="AF811" s="464"/>
      <c r="AG811" s="464"/>
      <c r="AH811" s="464"/>
      <c r="AI811" s="464"/>
      <c r="AJ811" s="464"/>
      <c r="AK811" s="464"/>
      <c r="AL811" s="464"/>
    </row>
    <row r="812" spans="1:38" ht="15">
      <c r="A812" s="10"/>
      <c r="B812" s="9"/>
      <c r="C812" s="11"/>
      <c r="E812" s="9"/>
      <c r="F812" s="9"/>
      <c r="G812" s="9"/>
      <c r="H812" s="13"/>
      <c r="I812" s="9"/>
      <c r="J812" s="9"/>
      <c r="K812" s="464"/>
      <c r="L812" s="577"/>
      <c r="M812" s="578"/>
      <c r="N812" s="579"/>
      <c r="O812" s="579"/>
      <c r="P812" s="464"/>
      <c r="Q812" s="580"/>
      <c r="R812" s="581"/>
      <c r="S812" s="582"/>
      <c r="T812" s="464"/>
      <c r="U812" s="583"/>
      <c r="V812" s="580"/>
      <c r="W812" s="464"/>
      <c r="X812" s="464"/>
      <c r="Y812" s="464"/>
      <c r="Z812" s="576"/>
      <c r="AA812" s="464"/>
      <c r="AB812" s="464"/>
      <c r="AC812" s="464"/>
      <c r="AD812" s="464"/>
      <c r="AE812" s="464"/>
      <c r="AF812" s="464"/>
      <c r="AG812" s="464"/>
      <c r="AH812" s="464"/>
      <c r="AI812" s="464"/>
      <c r="AJ812" s="464"/>
      <c r="AK812" s="464"/>
      <c r="AL812" s="464"/>
    </row>
    <row r="813" spans="1:38" ht="15">
      <c r="A813" s="10"/>
      <c r="B813" s="9"/>
      <c r="C813" s="11"/>
      <c r="E813" s="9"/>
      <c r="F813" s="9"/>
      <c r="G813" s="9"/>
      <c r="H813" s="13"/>
      <c r="I813" s="9"/>
      <c r="J813" s="9"/>
      <c r="K813" s="464"/>
      <c r="L813" s="577"/>
      <c r="M813" s="578"/>
      <c r="N813" s="579"/>
      <c r="O813" s="579"/>
      <c r="P813" s="464"/>
      <c r="Q813" s="580"/>
      <c r="R813" s="581"/>
      <c r="S813" s="582"/>
      <c r="T813" s="464"/>
      <c r="U813" s="583"/>
      <c r="V813" s="580"/>
      <c r="W813" s="464"/>
      <c r="X813" s="464"/>
      <c r="Y813" s="464"/>
      <c r="Z813" s="576"/>
      <c r="AA813" s="464"/>
      <c r="AB813" s="464"/>
      <c r="AC813" s="464"/>
      <c r="AD813" s="464"/>
      <c r="AE813" s="464"/>
      <c r="AF813" s="464"/>
      <c r="AG813" s="464"/>
      <c r="AH813" s="464"/>
      <c r="AI813" s="464"/>
      <c r="AJ813" s="464"/>
      <c r="AK813" s="464"/>
      <c r="AL813" s="464"/>
    </row>
    <row r="814" spans="1:38" ht="15">
      <c r="A814" s="10"/>
      <c r="B814" s="9"/>
      <c r="C814" s="11"/>
      <c r="E814" s="9"/>
      <c r="F814" s="9"/>
      <c r="G814" s="9"/>
      <c r="H814" s="13"/>
      <c r="I814" s="9"/>
      <c r="J814" s="9"/>
      <c r="K814" s="464"/>
      <c r="L814" s="577"/>
      <c r="M814" s="578"/>
      <c r="N814" s="579"/>
      <c r="O814" s="579"/>
      <c r="P814" s="464"/>
      <c r="Q814" s="580"/>
      <c r="R814" s="581"/>
      <c r="S814" s="582"/>
      <c r="T814" s="464"/>
      <c r="U814" s="583"/>
      <c r="V814" s="580"/>
      <c r="W814" s="464"/>
      <c r="X814" s="464"/>
      <c r="Y814" s="464"/>
      <c r="Z814" s="576"/>
      <c r="AA814" s="464"/>
      <c r="AB814" s="464"/>
      <c r="AC814" s="464"/>
      <c r="AD814" s="464"/>
      <c r="AE814" s="464"/>
      <c r="AF814" s="464"/>
      <c r="AG814" s="464"/>
      <c r="AH814" s="464"/>
      <c r="AI814" s="464"/>
      <c r="AJ814" s="464"/>
      <c r="AK814" s="464"/>
      <c r="AL814" s="464"/>
    </row>
    <row r="815" spans="1:38" ht="15">
      <c r="A815" s="10"/>
      <c r="B815" s="9"/>
      <c r="C815" s="11"/>
      <c r="E815" s="9"/>
      <c r="F815" s="9"/>
      <c r="G815" s="9"/>
      <c r="H815" s="13"/>
      <c r="I815" s="9"/>
      <c r="J815" s="9"/>
      <c r="K815" s="464"/>
      <c r="L815" s="577"/>
      <c r="M815" s="578"/>
      <c r="N815" s="579"/>
      <c r="O815" s="579"/>
      <c r="P815" s="464"/>
      <c r="Q815" s="580"/>
      <c r="R815" s="581"/>
      <c r="S815" s="582"/>
      <c r="T815" s="464"/>
      <c r="U815" s="583"/>
      <c r="V815" s="580"/>
      <c r="W815" s="464"/>
      <c r="X815" s="464"/>
      <c r="Y815" s="464"/>
      <c r="Z815" s="576"/>
      <c r="AA815" s="464"/>
      <c r="AB815" s="464"/>
      <c r="AC815" s="464"/>
      <c r="AD815" s="464"/>
      <c r="AE815" s="464"/>
      <c r="AF815" s="464"/>
      <c r="AG815" s="464"/>
      <c r="AH815" s="464"/>
      <c r="AI815" s="464"/>
      <c r="AJ815" s="464"/>
      <c r="AK815" s="464"/>
      <c r="AL815" s="464"/>
    </row>
    <row r="816" spans="1:38" ht="15">
      <c r="A816" s="10"/>
      <c r="B816" s="9"/>
      <c r="C816" s="11"/>
      <c r="E816" s="9"/>
      <c r="F816" s="9"/>
      <c r="G816" s="9"/>
      <c r="H816" s="13"/>
      <c r="I816" s="9"/>
      <c r="J816" s="9"/>
      <c r="K816" s="464"/>
      <c r="L816" s="577"/>
      <c r="M816" s="578"/>
      <c r="N816" s="579"/>
      <c r="O816" s="579"/>
      <c r="P816" s="464"/>
      <c r="Q816" s="580"/>
      <c r="R816" s="581"/>
      <c r="S816" s="582"/>
      <c r="T816" s="464"/>
      <c r="U816" s="583"/>
      <c r="V816" s="580"/>
      <c r="W816" s="464"/>
      <c r="X816" s="464"/>
      <c r="Y816" s="464"/>
      <c r="Z816" s="576"/>
      <c r="AA816" s="464"/>
      <c r="AB816" s="464"/>
      <c r="AC816" s="464"/>
      <c r="AD816" s="464"/>
      <c r="AE816" s="464"/>
      <c r="AF816" s="464"/>
      <c r="AG816" s="464"/>
      <c r="AH816" s="464"/>
      <c r="AI816" s="464"/>
      <c r="AJ816" s="464"/>
      <c r="AK816" s="464"/>
      <c r="AL816" s="464"/>
    </row>
    <row r="817" spans="1:38" ht="15">
      <c r="A817" s="10"/>
      <c r="B817" s="9"/>
      <c r="C817" s="11"/>
      <c r="E817" s="9"/>
      <c r="F817" s="9"/>
      <c r="G817" s="9"/>
      <c r="H817" s="13"/>
      <c r="I817" s="9"/>
      <c r="J817" s="9"/>
      <c r="K817" s="464"/>
      <c r="L817" s="577"/>
      <c r="M817" s="578"/>
      <c r="N817" s="579"/>
      <c r="O817" s="579"/>
      <c r="P817" s="464"/>
      <c r="Q817" s="580"/>
      <c r="R817" s="581"/>
      <c r="S817" s="582"/>
      <c r="T817" s="464"/>
      <c r="U817" s="583"/>
      <c r="V817" s="580"/>
      <c r="W817" s="464"/>
      <c r="X817" s="464"/>
      <c r="Y817" s="464"/>
      <c r="Z817" s="576"/>
      <c r="AA817" s="464"/>
      <c r="AB817" s="464"/>
      <c r="AC817" s="464"/>
      <c r="AD817" s="464"/>
      <c r="AE817" s="464"/>
      <c r="AF817" s="464"/>
      <c r="AG817" s="464"/>
      <c r="AH817" s="464"/>
      <c r="AI817" s="464"/>
      <c r="AJ817" s="464"/>
      <c r="AK817" s="464"/>
      <c r="AL817" s="464"/>
    </row>
    <row r="818" spans="1:38" ht="15">
      <c r="A818" s="10"/>
      <c r="B818" s="9"/>
      <c r="C818" s="11"/>
      <c r="E818" s="9"/>
      <c r="F818" s="9"/>
      <c r="G818" s="9"/>
      <c r="H818" s="13"/>
      <c r="I818" s="9"/>
      <c r="J818" s="9"/>
      <c r="K818" s="464"/>
      <c r="L818" s="577"/>
      <c r="M818" s="578"/>
      <c r="N818" s="579"/>
      <c r="O818" s="579"/>
      <c r="P818" s="464"/>
      <c r="Q818" s="580"/>
      <c r="R818" s="581"/>
      <c r="S818" s="582"/>
      <c r="T818" s="464"/>
      <c r="U818" s="583"/>
      <c r="V818" s="580"/>
      <c r="W818" s="464"/>
      <c r="X818" s="464"/>
      <c r="Y818" s="464"/>
      <c r="Z818" s="576"/>
      <c r="AA818" s="464"/>
      <c r="AB818" s="464"/>
      <c r="AC818" s="464"/>
      <c r="AD818" s="464"/>
      <c r="AE818" s="464"/>
      <c r="AF818" s="464"/>
      <c r="AG818" s="464"/>
      <c r="AH818" s="464"/>
      <c r="AI818" s="464"/>
      <c r="AJ818" s="464"/>
      <c r="AK818" s="464"/>
      <c r="AL818" s="464"/>
    </row>
    <row r="819" spans="1:38" ht="15">
      <c r="A819" s="10"/>
      <c r="B819" s="9"/>
      <c r="C819" s="11"/>
      <c r="E819" s="9"/>
      <c r="F819" s="9"/>
      <c r="G819" s="9"/>
      <c r="H819" s="13"/>
      <c r="I819" s="9"/>
      <c r="J819" s="9"/>
      <c r="K819" s="464"/>
      <c r="L819" s="577"/>
      <c r="M819" s="578"/>
      <c r="N819" s="579"/>
      <c r="O819" s="579"/>
      <c r="P819" s="464"/>
      <c r="Q819" s="580"/>
      <c r="R819" s="581"/>
      <c r="S819" s="582"/>
      <c r="T819" s="464"/>
      <c r="U819" s="583"/>
      <c r="V819" s="580"/>
      <c r="W819" s="464"/>
      <c r="X819" s="464"/>
      <c r="Y819" s="464"/>
      <c r="Z819" s="576"/>
      <c r="AA819" s="464"/>
      <c r="AB819" s="464"/>
      <c r="AC819" s="464"/>
      <c r="AD819" s="464"/>
      <c r="AE819" s="464"/>
      <c r="AF819" s="464"/>
      <c r="AG819" s="464"/>
      <c r="AH819" s="464"/>
      <c r="AI819" s="464"/>
      <c r="AJ819" s="464"/>
      <c r="AK819" s="464"/>
      <c r="AL819" s="464"/>
    </row>
    <row r="820" spans="1:38" ht="15">
      <c r="A820" s="10"/>
      <c r="B820" s="9"/>
      <c r="C820" s="11"/>
      <c r="E820" s="9"/>
      <c r="F820" s="9"/>
      <c r="G820" s="9"/>
      <c r="H820" s="13"/>
      <c r="I820" s="9"/>
      <c r="J820" s="9"/>
      <c r="K820" s="464"/>
      <c r="L820" s="577"/>
      <c r="M820" s="578"/>
      <c r="N820" s="579"/>
      <c r="O820" s="579"/>
      <c r="P820" s="464"/>
      <c r="Q820" s="580"/>
      <c r="R820" s="581"/>
      <c r="S820" s="582"/>
      <c r="T820" s="464"/>
      <c r="U820" s="583"/>
      <c r="V820" s="580"/>
      <c r="W820" s="464"/>
      <c r="X820" s="464"/>
      <c r="Y820" s="464"/>
      <c r="Z820" s="576"/>
      <c r="AA820" s="464"/>
      <c r="AB820" s="464"/>
      <c r="AC820" s="464"/>
      <c r="AD820" s="464"/>
      <c r="AE820" s="464"/>
      <c r="AF820" s="464"/>
      <c r="AG820" s="464"/>
      <c r="AH820" s="464"/>
      <c r="AI820" s="464"/>
      <c r="AJ820" s="464"/>
      <c r="AK820" s="464"/>
      <c r="AL820" s="464"/>
    </row>
    <row r="821" spans="1:38" ht="15">
      <c r="A821" s="10"/>
      <c r="B821" s="9"/>
      <c r="C821" s="11"/>
      <c r="E821" s="9"/>
      <c r="F821" s="9"/>
      <c r="G821" s="9"/>
      <c r="H821" s="13"/>
      <c r="I821" s="9"/>
      <c r="J821" s="9"/>
      <c r="K821" s="464"/>
      <c r="L821" s="577"/>
      <c r="M821" s="578"/>
      <c r="N821" s="579"/>
      <c r="O821" s="579"/>
      <c r="P821" s="464"/>
      <c r="Q821" s="580"/>
      <c r="R821" s="581"/>
      <c r="S821" s="582"/>
      <c r="T821" s="464"/>
      <c r="U821" s="583"/>
      <c r="V821" s="580"/>
      <c r="W821" s="464"/>
      <c r="X821" s="464"/>
      <c r="Y821" s="464"/>
      <c r="Z821" s="576"/>
      <c r="AA821" s="464"/>
      <c r="AB821" s="464"/>
      <c r="AC821" s="464"/>
      <c r="AD821" s="464"/>
      <c r="AE821" s="464"/>
      <c r="AF821" s="464"/>
      <c r="AG821" s="464"/>
      <c r="AH821" s="464"/>
      <c r="AI821" s="464"/>
      <c r="AJ821" s="464"/>
      <c r="AK821" s="464"/>
      <c r="AL821" s="464"/>
    </row>
    <row r="822" spans="1:38" ht="15">
      <c r="A822" s="10"/>
      <c r="B822" s="9"/>
      <c r="C822" s="11"/>
      <c r="E822" s="9"/>
      <c r="F822" s="9"/>
      <c r="G822" s="9"/>
      <c r="H822" s="13"/>
      <c r="I822" s="9"/>
      <c r="J822" s="9"/>
      <c r="K822" s="464"/>
      <c r="L822" s="577"/>
      <c r="M822" s="578"/>
      <c r="N822" s="579"/>
      <c r="O822" s="579"/>
      <c r="P822" s="464"/>
      <c r="Q822" s="580"/>
      <c r="R822" s="581"/>
      <c r="S822" s="582"/>
      <c r="T822" s="464"/>
      <c r="U822" s="583"/>
      <c r="V822" s="580"/>
      <c r="W822" s="464"/>
      <c r="X822" s="464"/>
      <c r="Y822" s="464"/>
      <c r="Z822" s="576"/>
      <c r="AA822" s="464"/>
      <c r="AB822" s="464"/>
      <c r="AC822" s="464"/>
      <c r="AD822" s="464"/>
      <c r="AE822" s="464"/>
      <c r="AF822" s="464"/>
      <c r="AG822" s="464"/>
      <c r="AH822" s="464"/>
      <c r="AI822" s="464"/>
      <c r="AJ822" s="464"/>
      <c r="AK822" s="464"/>
      <c r="AL822" s="464"/>
    </row>
    <row r="823" spans="1:38" ht="15">
      <c r="A823" s="10"/>
      <c r="B823" s="9"/>
      <c r="C823" s="11"/>
      <c r="E823" s="9"/>
      <c r="F823" s="9"/>
      <c r="G823" s="9"/>
      <c r="H823" s="13"/>
      <c r="I823" s="9"/>
      <c r="J823" s="9"/>
      <c r="K823" s="464"/>
      <c r="L823" s="577"/>
      <c r="M823" s="578"/>
      <c r="N823" s="579"/>
      <c r="O823" s="579"/>
      <c r="P823" s="464"/>
      <c r="Q823" s="580"/>
      <c r="R823" s="581"/>
      <c r="S823" s="582"/>
      <c r="T823" s="464"/>
      <c r="U823" s="583"/>
      <c r="V823" s="580"/>
      <c r="W823" s="464"/>
      <c r="X823" s="464"/>
      <c r="Y823" s="464"/>
      <c r="Z823" s="576"/>
      <c r="AA823" s="464"/>
      <c r="AB823" s="464"/>
      <c r="AC823" s="464"/>
      <c r="AD823" s="464"/>
      <c r="AE823" s="464"/>
      <c r="AF823" s="464"/>
      <c r="AG823" s="464"/>
      <c r="AH823" s="464"/>
      <c r="AI823" s="464"/>
      <c r="AJ823" s="464"/>
      <c r="AK823" s="464"/>
      <c r="AL823" s="464"/>
    </row>
    <row r="824" spans="1:38" ht="15">
      <c r="A824" s="10"/>
      <c r="B824" s="9"/>
      <c r="C824" s="11"/>
      <c r="E824" s="9"/>
      <c r="F824" s="9"/>
      <c r="G824" s="9"/>
      <c r="H824" s="13"/>
      <c r="I824" s="9"/>
      <c r="J824" s="9"/>
      <c r="K824" s="464"/>
      <c r="L824" s="577"/>
      <c r="M824" s="578"/>
      <c r="N824" s="579"/>
      <c r="O824" s="579"/>
      <c r="P824" s="464"/>
      <c r="Q824" s="580"/>
      <c r="R824" s="581"/>
      <c r="S824" s="582"/>
      <c r="T824" s="464"/>
      <c r="U824" s="583"/>
      <c r="V824" s="580"/>
      <c r="W824" s="464"/>
      <c r="X824" s="464"/>
      <c r="Y824" s="464"/>
      <c r="Z824" s="576"/>
      <c r="AA824" s="464"/>
      <c r="AB824" s="464"/>
      <c r="AC824" s="464"/>
      <c r="AD824" s="464"/>
      <c r="AE824" s="464"/>
      <c r="AF824" s="464"/>
      <c r="AG824" s="464"/>
      <c r="AH824" s="464"/>
      <c r="AI824" s="464"/>
      <c r="AJ824" s="464"/>
      <c r="AK824" s="464"/>
      <c r="AL824" s="464"/>
    </row>
    <row r="825" spans="1:38" ht="15">
      <c r="A825" s="10"/>
      <c r="B825" s="9"/>
      <c r="C825" s="11"/>
      <c r="E825" s="9"/>
      <c r="F825" s="9"/>
      <c r="G825" s="9"/>
      <c r="H825" s="13"/>
      <c r="I825" s="9"/>
      <c r="J825" s="9"/>
      <c r="K825" s="464"/>
      <c r="L825" s="577"/>
      <c r="M825" s="578"/>
      <c r="N825" s="579"/>
      <c r="O825" s="579"/>
      <c r="P825" s="464"/>
      <c r="Q825" s="580"/>
      <c r="R825" s="581"/>
      <c r="S825" s="582"/>
      <c r="T825" s="464"/>
      <c r="U825" s="583"/>
      <c r="V825" s="580"/>
      <c r="W825" s="464"/>
      <c r="X825" s="464"/>
      <c r="Y825" s="464"/>
      <c r="Z825" s="576"/>
      <c r="AA825" s="464"/>
      <c r="AB825" s="464"/>
      <c r="AC825" s="464"/>
      <c r="AD825" s="464"/>
      <c r="AE825" s="464"/>
      <c r="AF825" s="464"/>
      <c r="AG825" s="464"/>
      <c r="AH825" s="464"/>
      <c r="AI825" s="464"/>
      <c r="AJ825" s="464"/>
      <c r="AK825" s="464"/>
      <c r="AL825" s="464"/>
    </row>
    <row r="826" spans="1:38" ht="15">
      <c r="A826" s="10"/>
      <c r="B826" s="9"/>
      <c r="C826" s="11"/>
      <c r="E826" s="9"/>
      <c r="F826" s="9"/>
      <c r="G826" s="9"/>
      <c r="H826" s="13"/>
      <c r="I826" s="9"/>
      <c r="J826" s="9"/>
      <c r="K826" s="464"/>
      <c r="L826" s="577"/>
      <c r="M826" s="578"/>
      <c r="N826" s="579"/>
      <c r="O826" s="579"/>
      <c r="P826" s="464"/>
      <c r="Q826" s="580"/>
      <c r="R826" s="581"/>
      <c r="S826" s="582"/>
      <c r="T826" s="464"/>
      <c r="U826" s="583"/>
      <c r="V826" s="580"/>
      <c r="W826" s="464"/>
      <c r="X826" s="464"/>
      <c r="Y826" s="464"/>
      <c r="Z826" s="576"/>
      <c r="AA826" s="464"/>
      <c r="AB826" s="464"/>
      <c r="AC826" s="464"/>
      <c r="AD826" s="464"/>
      <c r="AE826" s="464"/>
      <c r="AF826" s="464"/>
      <c r="AG826" s="464"/>
      <c r="AH826" s="464"/>
      <c r="AI826" s="464"/>
      <c r="AJ826" s="464"/>
      <c r="AK826" s="464"/>
      <c r="AL826" s="464"/>
    </row>
    <row r="827" spans="1:38" ht="15">
      <c r="A827" s="10"/>
      <c r="B827" s="9"/>
      <c r="C827" s="11"/>
      <c r="E827" s="9"/>
      <c r="F827" s="9"/>
      <c r="G827" s="9"/>
      <c r="H827" s="13"/>
      <c r="I827" s="9"/>
      <c r="J827" s="9"/>
      <c r="K827" s="464"/>
      <c r="L827" s="577"/>
      <c r="M827" s="578"/>
      <c r="N827" s="579"/>
      <c r="O827" s="579"/>
      <c r="P827" s="464"/>
      <c r="Q827" s="580"/>
      <c r="R827" s="581"/>
      <c r="S827" s="582"/>
      <c r="T827" s="464"/>
      <c r="U827" s="583"/>
      <c r="V827" s="580"/>
      <c r="W827" s="464"/>
      <c r="X827" s="464"/>
      <c r="Y827" s="464"/>
      <c r="Z827" s="576"/>
      <c r="AA827" s="464"/>
      <c r="AB827" s="464"/>
      <c r="AC827" s="464"/>
      <c r="AD827" s="464"/>
      <c r="AE827" s="464"/>
      <c r="AF827" s="464"/>
      <c r="AG827" s="464"/>
      <c r="AH827" s="464"/>
      <c r="AI827" s="464"/>
      <c r="AJ827" s="464"/>
      <c r="AK827" s="464"/>
      <c r="AL827" s="464"/>
    </row>
    <row r="828" spans="1:38" ht="15">
      <c r="A828" s="10"/>
      <c r="B828" s="9"/>
      <c r="C828" s="11"/>
      <c r="E828" s="9"/>
      <c r="F828" s="9"/>
      <c r="G828" s="9"/>
      <c r="H828" s="13"/>
      <c r="I828" s="9"/>
      <c r="J828" s="9"/>
      <c r="K828" s="464"/>
      <c r="L828" s="577"/>
      <c r="M828" s="578"/>
      <c r="N828" s="579"/>
      <c r="O828" s="579"/>
      <c r="P828" s="464"/>
      <c r="Q828" s="580"/>
      <c r="R828" s="581"/>
      <c r="S828" s="582"/>
      <c r="T828" s="464"/>
      <c r="U828" s="583"/>
      <c r="V828" s="580"/>
      <c r="W828" s="464"/>
      <c r="X828" s="464"/>
      <c r="Y828" s="464"/>
      <c r="Z828" s="576"/>
      <c r="AA828" s="464"/>
      <c r="AB828" s="464"/>
      <c r="AC828" s="464"/>
      <c r="AD828" s="464"/>
      <c r="AE828" s="464"/>
      <c r="AF828" s="464"/>
      <c r="AG828" s="464"/>
      <c r="AH828" s="464"/>
      <c r="AI828" s="464"/>
      <c r="AJ828" s="464"/>
      <c r="AK828" s="464"/>
      <c r="AL828" s="464"/>
    </row>
    <row r="829" spans="1:38" ht="15">
      <c r="A829" s="10"/>
      <c r="B829" s="9"/>
      <c r="C829" s="11"/>
      <c r="E829" s="9"/>
      <c r="F829" s="9"/>
      <c r="G829" s="9"/>
      <c r="H829" s="13"/>
      <c r="I829" s="9"/>
      <c r="J829" s="9"/>
      <c r="K829" s="464"/>
      <c r="L829" s="577"/>
      <c r="M829" s="578"/>
      <c r="N829" s="579"/>
      <c r="O829" s="579"/>
      <c r="P829" s="464"/>
      <c r="Q829" s="580"/>
      <c r="R829" s="581"/>
      <c r="S829" s="582"/>
      <c r="T829" s="464"/>
      <c r="U829" s="583"/>
      <c r="V829" s="580"/>
      <c r="W829" s="464"/>
      <c r="X829" s="464"/>
      <c r="Y829" s="464"/>
      <c r="Z829" s="576"/>
      <c r="AA829" s="464"/>
      <c r="AB829" s="464"/>
      <c r="AC829" s="464"/>
      <c r="AD829" s="464"/>
      <c r="AE829" s="464"/>
      <c r="AF829" s="464"/>
      <c r="AG829" s="464"/>
      <c r="AH829" s="464"/>
      <c r="AI829" s="464"/>
      <c r="AJ829" s="464"/>
      <c r="AK829" s="464"/>
      <c r="AL829" s="464"/>
    </row>
    <row r="830" spans="1:38" ht="15">
      <c r="A830" s="10"/>
      <c r="B830" s="9"/>
      <c r="C830" s="11"/>
      <c r="E830" s="9"/>
      <c r="F830" s="9"/>
      <c r="G830" s="9"/>
      <c r="H830" s="13"/>
      <c r="I830" s="9"/>
      <c r="J830" s="9"/>
      <c r="K830" s="464"/>
      <c r="L830" s="577"/>
      <c r="M830" s="578"/>
      <c r="N830" s="579"/>
      <c r="O830" s="579"/>
      <c r="P830" s="464"/>
      <c r="Q830" s="580"/>
      <c r="R830" s="581"/>
      <c r="S830" s="582"/>
      <c r="T830" s="464"/>
      <c r="U830" s="583"/>
      <c r="V830" s="580"/>
      <c r="W830" s="464"/>
      <c r="X830" s="464"/>
      <c r="Y830" s="464"/>
      <c r="Z830" s="576"/>
      <c r="AA830" s="464"/>
      <c r="AB830" s="464"/>
      <c r="AC830" s="464"/>
      <c r="AD830" s="464"/>
      <c r="AE830" s="464"/>
      <c r="AF830" s="464"/>
      <c r="AG830" s="464"/>
      <c r="AH830" s="464"/>
      <c r="AI830" s="464"/>
      <c r="AJ830" s="464"/>
      <c r="AK830" s="464"/>
      <c r="AL830" s="464"/>
    </row>
    <row r="831" spans="1:38" ht="15">
      <c r="A831" s="10"/>
      <c r="B831" s="9"/>
      <c r="C831" s="11"/>
      <c r="E831" s="9"/>
      <c r="F831" s="9"/>
      <c r="G831" s="9"/>
      <c r="H831" s="13"/>
      <c r="I831" s="9"/>
      <c r="J831" s="9"/>
      <c r="K831" s="464"/>
      <c r="L831" s="577"/>
      <c r="M831" s="578"/>
      <c r="N831" s="579"/>
      <c r="O831" s="579"/>
      <c r="P831" s="464"/>
      <c r="Q831" s="580"/>
      <c r="R831" s="581"/>
      <c r="S831" s="582"/>
      <c r="T831" s="464"/>
      <c r="U831" s="583"/>
      <c r="V831" s="580"/>
      <c r="W831" s="464"/>
      <c r="X831" s="464"/>
      <c r="Y831" s="464"/>
      <c r="Z831" s="576"/>
      <c r="AA831" s="464"/>
      <c r="AB831" s="464"/>
      <c r="AC831" s="464"/>
      <c r="AD831" s="464"/>
      <c r="AE831" s="464"/>
      <c r="AF831" s="464"/>
      <c r="AG831" s="464"/>
      <c r="AH831" s="464"/>
      <c r="AI831" s="464"/>
      <c r="AJ831" s="464"/>
      <c r="AK831" s="464"/>
      <c r="AL831" s="464"/>
    </row>
    <row r="832" spans="1:38" ht="15">
      <c r="A832" s="10"/>
      <c r="B832" s="9"/>
      <c r="C832" s="11"/>
      <c r="E832" s="9"/>
      <c r="F832" s="9"/>
      <c r="G832" s="9"/>
      <c r="H832" s="13"/>
      <c r="I832" s="9"/>
      <c r="J832" s="9"/>
      <c r="K832" s="464"/>
      <c r="L832" s="577"/>
      <c r="M832" s="578"/>
      <c r="N832" s="579"/>
      <c r="O832" s="579"/>
      <c r="P832" s="464"/>
      <c r="Q832" s="580"/>
      <c r="R832" s="581"/>
      <c r="S832" s="582"/>
      <c r="T832" s="464"/>
      <c r="U832" s="583"/>
      <c r="V832" s="580"/>
      <c r="W832" s="464"/>
      <c r="X832" s="464"/>
      <c r="Y832" s="464"/>
      <c r="Z832" s="576"/>
      <c r="AA832" s="464"/>
      <c r="AB832" s="464"/>
      <c r="AC832" s="464"/>
      <c r="AD832" s="464"/>
      <c r="AE832" s="464"/>
      <c r="AF832" s="464"/>
      <c r="AG832" s="464"/>
      <c r="AH832" s="464"/>
      <c r="AI832" s="464"/>
      <c r="AJ832" s="464"/>
      <c r="AK832" s="464"/>
      <c r="AL832" s="464"/>
    </row>
    <row r="833" spans="1:38" ht="15">
      <c r="A833" s="10"/>
      <c r="B833" s="9"/>
      <c r="C833" s="11"/>
      <c r="E833" s="9"/>
      <c r="F833" s="9"/>
      <c r="G833" s="9"/>
      <c r="H833" s="13"/>
      <c r="I833" s="9"/>
      <c r="J833" s="9"/>
      <c r="K833" s="464"/>
      <c r="L833" s="577"/>
      <c r="M833" s="578"/>
      <c r="N833" s="579"/>
      <c r="O833" s="579"/>
      <c r="P833" s="464"/>
      <c r="Q833" s="580"/>
      <c r="R833" s="581"/>
      <c r="S833" s="582"/>
      <c r="T833" s="464"/>
      <c r="U833" s="583"/>
      <c r="V833" s="580"/>
      <c r="W833" s="464"/>
      <c r="X833" s="464"/>
      <c r="Y833" s="464"/>
      <c r="Z833" s="576"/>
      <c r="AA833" s="464"/>
      <c r="AB833" s="464"/>
      <c r="AC833" s="464"/>
      <c r="AD833" s="464"/>
      <c r="AE833" s="464"/>
      <c r="AF833" s="464"/>
      <c r="AG833" s="464"/>
      <c r="AH833" s="464"/>
      <c r="AI833" s="464"/>
      <c r="AJ833" s="464"/>
      <c r="AK833" s="464"/>
      <c r="AL833" s="464"/>
    </row>
    <row r="834" spans="1:38" ht="15">
      <c r="A834" s="10"/>
      <c r="B834" s="9"/>
      <c r="C834" s="11"/>
      <c r="E834" s="9"/>
      <c r="F834" s="9"/>
      <c r="G834" s="9"/>
      <c r="H834" s="13"/>
      <c r="I834" s="9"/>
      <c r="J834" s="9"/>
      <c r="K834" s="464"/>
      <c r="L834" s="577"/>
      <c r="M834" s="578"/>
      <c r="N834" s="579"/>
      <c r="O834" s="579"/>
      <c r="P834" s="464"/>
      <c r="Q834" s="580"/>
      <c r="R834" s="581"/>
      <c r="S834" s="582"/>
      <c r="T834" s="464"/>
      <c r="U834" s="583"/>
      <c r="V834" s="580"/>
      <c r="W834" s="464"/>
      <c r="X834" s="464"/>
      <c r="Y834" s="464"/>
      <c r="Z834" s="576"/>
      <c r="AA834" s="464"/>
      <c r="AB834" s="464"/>
      <c r="AC834" s="464"/>
      <c r="AD834" s="464"/>
      <c r="AE834" s="464"/>
      <c r="AF834" s="464"/>
      <c r="AG834" s="464"/>
      <c r="AH834" s="464"/>
      <c r="AI834" s="464"/>
      <c r="AJ834" s="464"/>
      <c r="AK834" s="464"/>
      <c r="AL834" s="464"/>
    </row>
    <row r="835" spans="1:38" ht="15">
      <c r="A835" s="10"/>
      <c r="B835" s="9"/>
      <c r="C835" s="11"/>
      <c r="E835" s="9"/>
      <c r="F835" s="9"/>
      <c r="G835" s="9"/>
      <c r="H835" s="13"/>
      <c r="I835" s="9"/>
      <c r="J835" s="9"/>
      <c r="K835" s="464"/>
      <c r="L835" s="577"/>
      <c r="M835" s="578"/>
      <c r="N835" s="579"/>
      <c r="O835" s="579"/>
      <c r="P835" s="464"/>
      <c r="Q835" s="580"/>
      <c r="R835" s="581"/>
      <c r="S835" s="582"/>
      <c r="T835" s="464"/>
      <c r="U835" s="583"/>
      <c r="V835" s="580"/>
      <c r="W835" s="464"/>
      <c r="X835" s="464"/>
      <c r="Y835" s="464"/>
      <c r="Z835" s="576"/>
      <c r="AA835" s="464"/>
      <c r="AB835" s="464"/>
      <c r="AC835" s="464"/>
      <c r="AD835" s="464"/>
      <c r="AE835" s="464"/>
      <c r="AF835" s="464"/>
      <c r="AG835" s="464"/>
      <c r="AH835" s="464"/>
      <c r="AI835" s="464"/>
      <c r="AJ835" s="464"/>
      <c r="AK835" s="464"/>
      <c r="AL835" s="464"/>
    </row>
    <row r="836" spans="1:38" ht="15">
      <c r="A836" s="10"/>
      <c r="B836" s="9"/>
      <c r="C836" s="11"/>
      <c r="E836" s="9"/>
      <c r="F836" s="9"/>
      <c r="G836" s="9"/>
      <c r="H836" s="13"/>
      <c r="I836" s="9"/>
      <c r="J836" s="9"/>
      <c r="K836" s="464"/>
      <c r="L836" s="577"/>
      <c r="M836" s="578"/>
      <c r="N836" s="579"/>
      <c r="O836" s="579"/>
      <c r="P836" s="464"/>
      <c r="Q836" s="580"/>
      <c r="R836" s="581"/>
      <c r="S836" s="582"/>
      <c r="T836" s="464"/>
      <c r="U836" s="583"/>
      <c r="V836" s="580"/>
      <c r="W836" s="464"/>
      <c r="X836" s="464"/>
      <c r="Y836" s="464"/>
      <c r="Z836" s="576"/>
      <c r="AA836" s="464"/>
      <c r="AB836" s="464"/>
      <c r="AC836" s="464"/>
      <c r="AD836" s="464"/>
      <c r="AE836" s="464"/>
      <c r="AF836" s="464"/>
      <c r="AG836" s="464"/>
      <c r="AH836" s="464"/>
      <c r="AI836" s="464"/>
      <c r="AJ836" s="464"/>
      <c r="AK836" s="464"/>
      <c r="AL836" s="464"/>
    </row>
    <row r="837" spans="1:38" ht="15">
      <c r="A837" s="10"/>
      <c r="B837" s="9"/>
      <c r="C837" s="11"/>
      <c r="E837" s="9"/>
      <c r="F837" s="9"/>
      <c r="G837" s="9"/>
      <c r="H837" s="13"/>
      <c r="I837" s="9"/>
      <c r="J837" s="9"/>
      <c r="K837" s="464"/>
      <c r="L837" s="577"/>
      <c r="M837" s="578"/>
      <c r="N837" s="579"/>
      <c r="O837" s="579"/>
      <c r="P837" s="464"/>
      <c r="Q837" s="580"/>
      <c r="R837" s="581"/>
      <c r="S837" s="582"/>
      <c r="T837" s="464"/>
      <c r="U837" s="583"/>
      <c r="V837" s="580"/>
      <c r="W837" s="464"/>
      <c r="X837" s="464"/>
      <c r="Y837" s="464"/>
      <c r="Z837" s="576"/>
      <c r="AA837" s="464"/>
      <c r="AB837" s="464"/>
      <c r="AC837" s="464"/>
      <c r="AD837" s="464"/>
      <c r="AE837" s="464"/>
      <c r="AF837" s="464"/>
      <c r="AG837" s="464"/>
      <c r="AH837" s="464"/>
      <c r="AI837" s="464"/>
      <c r="AJ837" s="464"/>
      <c r="AK837" s="464"/>
      <c r="AL837" s="464"/>
    </row>
    <row r="838" spans="1:38" ht="15">
      <c r="A838" s="10"/>
      <c r="B838" s="9"/>
      <c r="C838" s="11"/>
      <c r="E838" s="9"/>
      <c r="F838" s="9"/>
      <c r="G838" s="9"/>
      <c r="H838" s="13"/>
      <c r="I838" s="9"/>
      <c r="J838" s="9"/>
      <c r="K838" s="464"/>
      <c r="L838" s="577"/>
      <c r="M838" s="578"/>
      <c r="N838" s="579"/>
      <c r="O838" s="579"/>
      <c r="P838" s="464"/>
      <c r="Q838" s="580"/>
      <c r="R838" s="581"/>
      <c r="S838" s="582"/>
      <c r="T838" s="464"/>
      <c r="U838" s="583"/>
      <c r="V838" s="580"/>
      <c r="W838" s="464"/>
      <c r="X838" s="464"/>
      <c r="Y838" s="464"/>
      <c r="Z838" s="576"/>
      <c r="AA838" s="464"/>
      <c r="AB838" s="464"/>
      <c r="AC838" s="464"/>
      <c r="AD838" s="464"/>
      <c r="AE838" s="464"/>
      <c r="AF838" s="464"/>
      <c r="AG838" s="464"/>
      <c r="AH838" s="464"/>
      <c r="AI838" s="464"/>
      <c r="AJ838" s="464"/>
      <c r="AK838" s="464"/>
      <c r="AL838" s="464"/>
    </row>
    <row r="839" spans="1:38" ht="15">
      <c r="A839" s="10"/>
      <c r="B839" s="9"/>
      <c r="C839" s="11"/>
      <c r="E839" s="9"/>
      <c r="F839" s="9"/>
      <c r="G839" s="9"/>
      <c r="H839" s="13"/>
      <c r="I839" s="9"/>
      <c r="J839" s="9"/>
      <c r="K839" s="464"/>
      <c r="L839" s="577"/>
      <c r="M839" s="578"/>
      <c r="N839" s="579"/>
      <c r="O839" s="579"/>
      <c r="P839" s="464"/>
      <c r="Q839" s="580"/>
      <c r="R839" s="581"/>
      <c r="S839" s="582"/>
      <c r="T839" s="464"/>
      <c r="U839" s="583"/>
      <c r="V839" s="580"/>
      <c r="W839" s="464"/>
      <c r="X839" s="464"/>
      <c r="Y839" s="464"/>
      <c r="Z839" s="576"/>
      <c r="AA839" s="464"/>
      <c r="AB839" s="464"/>
      <c r="AC839" s="464"/>
      <c r="AD839" s="464"/>
      <c r="AE839" s="464"/>
      <c r="AF839" s="464"/>
      <c r="AG839" s="464"/>
      <c r="AH839" s="464"/>
      <c r="AI839" s="464"/>
      <c r="AJ839" s="464"/>
      <c r="AK839" s="464"/>
      <c r="AL839" s="464"/>
    </row>
    <row r="840" spans="1:38" ht="15">
      <c r="A840" s="10"/>
      <c r="B840" s="9"/>
      <c r="C840" s="11"/>
      <c r="E840" s="9"/>
      <c r="F840" s="9"/>
      <c r="G840" s="9"/>
      <c r="H840" s="13"/>
      <c r="I840" s="9"/>
      <c r="J840" s="9"/>
      <c r="K840" s="464"/>
      <c r="L840" s="577"/>
      <c r="M840" s="578"/>
      <c r="N840" s="579"/>
      <c r="O840" s="579"/>
      <c r="P840" s="464"/>
      <c r="Q840" s="580"/>
      <c r="R840" s="581"/>
      <c r="S840" s="582"/>
      <c r="T840" s="464"/>
      <c r="U840" s="583"/>
      <c r="V840" s="580"/>
      <c r="W840" s="464"/>
      <c r="X840" s="464"/>
      <c r="Y840" s="464"/>
      <c r="Z840" s="576"/>
      <c r="AA840" s="464"/>
      <c r="AB840" s="464"/>
      <c r="AC840" s="464"/>
      <c r="AD840" s="464"/>
      <c r="AE840" s="464"/>
      <c r="AF840" s="464"/>
      <c r="AG840" s="464"/>
      <c r="AH840" s="464"/>
      <c r="AI840" s="464"/>
      <c r="AJ840" s="464"/>
      <c r="AK840" s="464"/>
      <c r="AL840" s="464"/>
    </row>
    <row r="841" spans="1:38" ht="15">
      <c r="A841" s="10"/>
      <c r="B841" s="9"/>
      <c r="C841" s="11"/>
      <c r="E841" s="9"/>
      <c r="F841" s="9"/>
      <c r="G841" s="9"/>
      <c r="H841" s="13"/>
      <c r="I841" s="9"/>
      <c r="J841" s="9"/>
      <c r="K841" s="464"/>
      <c r="L841" s="577"/>
      <c r="M841" s="578"/>
      <c r="N841" s="579"/>
      <c r="O841" s="579"/>
      <c r="P841" s="464"/>
      <c r="Q841" s="580"/>
      <c r="R841" s="581"/>
      <c r="S841" s="582"/>
      <c r="T841" s="464"/>
      <c r="U841" s="583"/>
      <c r="V841" s="580"/>
      <c r="W841" s="464"/>
      <c r="X841" s="464"/>
      <c r="Y841" s="464"/>
      <c r="Z841" s="576"/>
      <c r="AA841" s="464"/>
      <c r="AB841" s="464"/>
      <c r="AC841" s="464"/>
      <c r="AD841" s="464"/>
      <c r="AE841" s="464"/>
      <c r="AF841" s="464"/>
      <c r="AG841" s="464"/>
      <c r="AH841" s="464"/>
      <c r="AI841" s="464"/>
      <c r="AJ841" s="464"/>
      <c r="AK841" s="464"/>
      <c r="AL841" s="464"/>
    </row>
    <row r="842" spans="1:38" ht="15">
      <c r="A842" s="10"/>
      <c r="B842" s="9"/>
      <c r="C842" s="11"/>
      <c r="E842" s="9"/>
      <c r="F842" s="9"/>
      <c r="G842" s="9"/>
      <c r="H842" s="13"/>
      <c r="I842" s="9"/>
      <c r="J842" s="9"/>
      <c r="K842" s="464"/>
      <c r="L842" s="577"/>
      <c r="M842" s="578"/>
      <c r="N842" s="579"/>
      <c r="O842" s="579"/>
      <c r="P842" s="464"/>
      <c r="Q842" s="580"/>
      <c r="R842" s="581"/>
      <c r="S842" s="582"/>
      <c r="T842" s="464"/>
      <c r="U842" s="583"/>
      <c r="V842" s="580"/>
      <c r="W842" s="464"/>
      <c r="X842" s="464"/>
      <c r="Y842" s="464"/>
      <c r="Z842" s="576"/>
      <c r="AA842" s="464"/>
      <c r="AB842" s="464"/>
      <c r="AC842" s="464"/>
      <c r="AD842" s="464"/>
      <c r="AE842" s="464"/>
      <c r="AF842" s="464"/>
      <c r="AG842" s="464"/>
      <c r="AH842" s="464"/>
      <c r="AI842" s="464"/>
      <c r="AJ842" s="464"/>
      <c r="AK842" s="464"/>
      <c r="AL842" s="464"/>
    </row>
    <row r="843" spans="1:38" ht="15">
      <c r="A843" s="10"/>
      <c r="B843" s="9"/>
      <c r="C843" s="11"/>
      <c r="E843" s="9"/>
      <c r="F843" s="9"/>
      <c r="G843" s="9"/>
      <c r="H843" s="13"/>
      <c r="I843" s="9"/>
      <c r="J843" s="9"/>
      <c r="K843" s="464"/>
      <c r="L843" s="577"/>
      <c r="M843" s="578"/>
      <c r="N843" s="579"/>
      <c r="O843" s="579"/>
      <c r="P843" s="464"/>
      <c r="Q843" s="580"/>
      <c r="R843" s="581"/>
      <c r="S843" s="582"/>
      <c r="T843" s="464"/>
      <c r="U843" s="583"/>
      <c r="V843" s="580"/>
      <c r="W843" s="464"/>
      <c r="X843" s="464"/>
      <c r="Y843" s="464"/>
      <c r="Z843" s="576"/>
      <c r="AA843" s="464"/>
      <c r="AB843" s="464"/>
      <c r="AC843" s="464"/>
      <c r="AD843" s="464"/>
      <c r="AE843" s="464"/>
      <c r="AF843" s="464"/>
      <c r="AG843" s="464"/>
      <c r="AH843" s="464"/>
      <c r="AI843" s="464"/>
      <c r="AJ843" s="464"/>
      <c r="AK843" s="464"/>
      <c r="AL843" s="464"/>
    </row>
    <row r="844" spans="1:38" ht="15">
      <c r="A844" s="10"/>
      <c r="B844" s="9"/>
      <c r="C844" s="11"/>
      <c r="E844" s="9"/>
      <c r="F844" s="9"/>
      <c r="G844" s="9"/>
      <c r="H844" s="13"/>
      <c r="I844" s="9"/>
      <c r="J844" s="9"/>
      <c r="K844" s="464"/>
      <c r="L844" s="577"/>
      <c r="M844" s="578"/>
      <c r="N844" s="579"/>
      <c r="O844" s="579"/>
      <c r="P844" s="464"/>
      <c r="Q844" s="580"/>
      <c r="R844" s="581"/>
      <c r="S844" s="582"/>
      <c r="T844" s="464"/>
      <c r="U844" s="583"/>
      <c r="V844" s="580"/>
      <c r="W844" s="464"/>
      <c r="X844" s="464"/>
      <c r="Y844" s="464"/>
      <c r="Z844" s="576"/>
      <c r="AA844" s="464"/>
      <c r="AB844" s="464"/>
      <c r="AC844" s="464"/>
      <c r="AD844" s="464"/>
      <c r="AE844" s="464"/>
      <c r="AF844" s="464"/>
      <c r="AG844" s="464"/>
      <c r="AH844" s="464"/>
      <c r="AI844" s="464"/>
      <c r="AJ844" s="464"/>
      <c r="AK844" s="464"/>
      <c r="AL844" s="464"/>
    </row>
    <row r="845" spans="1:38" ht="15">
      <c r="A845" s="10"/>
      <c r="B845" s="9"/>
      <c r="C845" s="11"/>
      <c r="E845" s="9"/>
      <c r="F845" s="9"/>
      <c r="G845" s="9"/>
      <c r="H845" s="13"/>
      <c r="I845" s="9"/>
      <c r="J845" s="9"/>
      <c r="K845" s="464"/>
      <c r="L845" s="577"/>
      <c r="M845" s="578"/>
      <c r="N845" s="579"/>
      <c r="O845" s="579"/>
      <c r="P845" s="464"/>
      <c r="Q845" s="580"/>
      <c r="R845" s="581"/>
      <c r="S845" s="582"/>
      <c r="T845" s="464"/>
      <c r="U845" s="583"/>
      <c r="V845" s="580"/>
      <c r="W845" s="464"/>
      <c r="X845" s="464"/>
      <c r="Y845" s="464"/>
      <c r="Z845" s="576"/>
      <c r="AA845" s="464"/>
      <c r="AB845" s="464"/>
      <c r="AC845" s="464"/>
      <c r="AD845" s="464"/>
      <c r="AE845" s="464"/>
      <c r="AF845" s="464"/>
      <c r="AG845" s="464"/>
      <c r="AH845" s="464"/>
      <c r="AI845" s="464"/>
      <c r="AJ845" s="464"/>
      <c r="AK845" s="464"/>
      <c r="AL845" s="464"/>
    </row>
    <row r="846" spans="1:38" ht="15">
      <c r="A846" s="10"/>
      <c r="B846" s="9"/>
      <c r="C846" s="11"/>
      <c r="E846" s="9"/>
      <c r="F846" s="9"/>
      <c r="G846" s="9"/>
      <c r="H846" s="13"/>
      <c r="I846" s="9"/>
      <c r="J846" s="9"/>
      <c r="K846" s="464"/>
      <c r="L846" s="577"/>
      <c r="M846" s="578"/>
      <c r="N846" s="579"/>
      <c r="O846" s="579"/>
      <c r="P846" s="464"/>
      <c r="Q846" s="580"/>
      <c r="R846" s="581"/>
      <c r="S846" s="582"/>
      <c r="T846" s="464"/>
      <c r="U846" s="583"/>
      <c r="V846" s="580"/>
      <c r="W846" s="464"/>
      <c r="X846" s="464"/>
      <c r="Y846" s="464"/>
      <c r="Z846" s="576"/>
      <c r="AA846" s="464"/>
      <c r="AB846" s="464"/>
      <c r="AC846" s="464"/>
      <c r="AD846" s="464"/>
      <c r="AE846" s="464"/>
      <c r="AF846" s="464"/>
      <c r="AG846" s="464"/>
      <c r="AH846" s="464"/>
      <c r="AI846" s="464"/>
      <c r="AJ846" s="464"/>
      <c r="AK846" s="464"/>
      <c r="AL846" s="464"/>
    </row>
    <row r="847" spans="1:38" ht="15">
      <c r="A847" s="10"/>
      <c r="B847" s="9"/>
      <c r="C847" s="11"/>
      <c r="E847" s="9"/>
      <c r="F847" s="9"/>
      <c r="G847" s="9"/>
      <c r="H847" s="13"/>
      <c r="I847" s="9"/>
      <c r="J847" s="9"/>
      <c r="K847" s="464"/>
      <c r="L847" s="577"/>
      <c r="M847" s="578"/>
      <c r="N847" s="579"/>
      <c r="O847" s="579"/>
      <c r="P847" s="464"/>
      <c r="Q847" s="580"/>
      <c r="R847" s="581"/>
      <c r="S847" s="582"/>
      <c r="T847" s="464"/>
      <c r="U847" s="583"/>
      <c r="V847" s="580"/>
      <c r="W847" s="464"/>
      <c r="X847" s="464"/>
      <c r="Y847" s="464"/>
      <c r="Z847" s="576"/>
      <c r="AA847" s="464"/>
      <c r="AB847" s="464"/>
      <c r="AC847" s="464"/>
      <c r="AD847" s="464"/>
      <c r="AE847" s="464"/>
      <c r="AF847" s="464"/>
      <c r="AG847" s="464"/>
      <c r="AH847" s="464"/>
      <c r="AI847" s="464"/>
      <c r="AJ847" s="464"/>
      <c r="AK847" s="464"/>
      <c r="AL847" s="464"/>
    </row>
    <row r="848" spans="1:38" ht="15">
      <c r="A848" s="10"/>
      <c r="B848" s="9"/>
      <c r="C848" s="11"/>
      <c r="E848" s="9"/>
      <c r="F848" s="9"/>
      <c r="G848" s="9"/>
      <c r="H848" s="13"/>
      <c r="I848" s="9"/>
      <c r="J848" s="9"/>
      <c r="K848" s="464"/>
      <c r="L848" s="577"/>
      <c r="M848" s="578"/>
      <c r="N848" s="579"/>
      <c r="O848" s="579"/>
      <c r="P848" s="464"/>
      <c r="Q848" s="580"/>
      <c r="R848" s="581"/>
      <c r="S848" s="582"/>
      <c r="T848" s="464"/>
      <c r="U848" s="583"/>
      <c r="V848" s="580"/>
      <c r="W848" s="464"/>
      <c r="X848" s="464"/>
      <c r="Y848" s="464"/>
      <c r="Z848" s="576"/>
      <c r="AA848" s="464"/>
      <c r="AB848" s="464"/>
      <c r="AC848" s="464"/>
      <c r="AD848" s="464"/>
      <c r="AE848" s="464"/>
      <c r="AF848" s="464"/>
      <c r="AG848" s="464"/>
      <c r="AH848" s="464"/>
      <c r="AI848" s="464"/>
      <c r="AJ848" s="464"/>
      <c r="AK848" s="464"/>
      <c r="AL848" s="464"/>
    </row>
    <row r="849" spans="1:38" ht="15">
      <c r="A849" s="10"/>
      <c r="B849" s="9"/>
      <c r="C849" s="11"/>
      <c r="E849" s="9"/>
      <c r="F849" s="9"/>
      <c r="G849" s="9"/>
      <c r="H849" s="13"/>
      <c r="I849" s="9"/>
      <c r="J849" s="9"/>
      <c r="K849" s="464"/>
      <c r="L849" s="577"/>
      <c r="M849" s="578"/>
      <c r="N849" s="579"/>
      <c r="O849" s="579"/>
      <c r="P849" s="464"/>
      <c r="Q849" s="580"/>
      <c r="R849" s="581"/>
      <c r="S849" s="582"/>
      <c r="T849" s="464"/>
      <c r="U849" s="583"/>
      <c r="V849" s="580"/>
      <c r="W849" s="464"/>
      <c r="X849" s="464"/>
      <c r="Y849" s="464"/>
      <c r="Z849" s="576"/>
      <c r="AA849" s="464"/>
      <c r="AB849" s="464"/>
      <c r="AC849" s="464"/>
      <c r="AD849" s="464"/>
      <c r="AE849" s="464"/>
      <c r="AF849" s="464"/>
      <c r="AG849" s="464"/>
      <c r="AH849" s="464"/>
      <c r="AI849" s="464"/>
      <c r="AJ849" s="464"/>
      <c r="AK849" s="464"/>
      <c r="AL849" s="464"/>
    </row>
    <row r="850" spans="1:38" ht="15">
      <c r="A850" s="10"/>
      <c r="B850" s="9"/>
      <c r="C850" s="11"/>
      <c r="E850" s="9"/>
      <c r="F850" s="9"/>
      <c r="G850" s="9"/>
      <c r="H850" s="13"/>
      <c r="I850" s="9"/>
      <c r="J850" s="9"/>
      <c r="K850" s="464"/>
      <c r="L850" s="577"/>
      <c r="M850" s="578"/>
      <c r="N850" s="579"/>
      <c r="O850" s="579"/>
      <c r="P850" s="464"/>
      <c r="Q850" s="580"/>
      <c r="R850" s="581"/>
      <c r="S850" s="582"/>
      <c r="T850" s="464"/>
      <c r="U850" s="583"/>
      <c r="V850" s="580"/>
      <c r="W850" s="464"/>
      <c r="X850" s="464"/>
      <c r="Y850" s="464"/>
      <c r="Z850" s="576"/>
      <c r="AA850" s="464"/>
      <c r="AB850" s="464"/>
      <c r="AC850" s="464"/>
      <c r="AD850" s="464"/>
      <c r="AE850" s="464"/>
      <c r="AF850" s="464"/>
      <c r="AG850" s="464"/>
      <c r="AH850" s="464"/>
      <c r="AI850" s="464"/>
      <c r="AJ850" s="464"/>
      <c r="AK850" s="464"/>
      <c r="AL850" s="464"/>
    </row>
    <row r="851" spans="1:38" ht="15">
      <c r="A851" s="10"/>
      <c r="B851" s="9"/>
      <c r="C851" s="11"/>
      <c r="E851" s="9"/>
      <c r="F851" s="9"/>
      <c r="G851" s="9"/>
      <c r="H851" s="13"/>
      <c r="I851" s="9"/>
      <c r="J851" s="9"/>
      <c r="K851" s="464"/>
      <c r="L851" s="577"/>
      <c r="M851" s="578"/>
      <c r="N851" s="579"/>
      <c r="O851" s="579"/>
      <c r="P851" s="464"/>
      <c r="Q851" s="580"/>
      <c r="R851" s="581"/>
      <c r="S851" s="582"/>
      <c r="T851" s="464"/>
      <c r="U851" s="583"/>
      <c r="V851" s="580"/>
      <c r="W851" s="464"/>
      <c r="X851" s="464"/>
      <c r="Y851" s="464"/>
      <c r="Z851" s="576"/>
      <c r="AA851" s="464"/>
      <c r="AB851" s="464"/>
      <c r="AC851" s="464"/>
      <c r="AD851" s="464"/>
      <c r="AE851" s="464"/>
      <c r="AF851" s="464"/>
      <c r="AG851" s="464"/>
      <c r="AH851" s="464"/>
      <c r="AI851" s="464"/>
      <c r="AJ851" s="464"/>
      <c r="AK851" s="464"/>
      <c r="AL851" s="464"/>
    </row>
    <row r="852" spans="1:38" ht="15">
      <c r="A852" s="10"/>
      <c r="B852" s="9"/>
      <c r="C852" s="11"/>
      <c r="E852" s="9"/>
      <c r="F852" s="9"/>
      <c r="G852" s="9"/>
      <c r="H852" s="13"/>
      <c r="I852" s="9"/>
      <c r="J852" s="9"/>
      <c r="K852" s="464"/>
      <c r="L852" s="577"/>
      <c r="M852" s="578"/>
      <c r="N852" s="579"/>
      <c r="O852" s="579"/>
      <c r="P852" s="464"/>
      <c r="Q852" s="580"/>
      <c r="R852" s="581"/>
      <c r="S852" s="582"/>
      <c r="T852" s="464"/>
      <c r="U852" s="583"/>
      <c r="V852" s="580"/>
      <c r="W852" s="464"/>
      <c r="X852" s="464"/>
      <c r="Y852" s="464"/>
      <c r="Z852" s="576"/>
      <c r="AA852" s="464"/>
      <c r="AB852" s="464"/>
      <c r="AC852" s="464"/>
      <c r="AD852" s="464"/>
      <c r="AE852" s="464"/>
      <c r="AF852" s="464"/>
      <c r="AG852" s="464"/>
      <c r="AH852" s="464"/>
      <c r="AI852" s="464"/>
      <c r="AJ852" s="464"/>
      <c r="AK852" s="464"/>
      <c r="AL852" s="464"/>
    </row>
    <row r="853" spans="1:38" ht="15">
      <c r="A853" s="10"/>
      <c r="B853" s="9"/>
      <c r="C853" s="11"/>
      <c r="E853" s="9"/>
      <c r="F853" s="9"/>
      <c r="G853" s="9"/>
      <c r="H853" s="13"/>
      <c r="I853" s="9"/>
      <c r="J853" s="9"/>
      <c r="K853" s="464"/>
      <c r="L853" s="577"/>
      <c r="M853" s="578"/>
      <c r="N853" s="579"/>
      <c r="O853" s="579"/>
      <c r="P853" s="464"/>
      <c r="Q853" s="580"/>
      <c r="R853" s="581"/>
      <c r="S853" s="582"/>
      <c r="T853" s="464"/>
      <c r="U853" s="583"/>
      <c r="V853" s="580"/>
      <c r="W853" s="464"/>
      <c r="X853" s="464"/>
      <c r="Y853" s="464"/>
      <c r="Z853" s="576"/>
      <c r="AA853" s="464"/>
      <c r="AB853" s="464"/>
      <c r="AC853" s="464"/>
      <c r="AD853" s="464"/>
      <c r="AE853" s="464"/>
      <c r="AF853" s="464"/>
      <c r="AG853" s="464"/>
      <c r="AH853" s="464"/>
      <c r="AI853" s="464"/>
      <c r="AJ853" s="464"/>
      <c r="AK853" s="464"/>
      <c r="AL853" s="464"/>
    </row>
    <row r="854" spans="1:38" ht="15">
      <c r="A854" s="10"/>
      <c r="B854" s="9"/>
      <c r="C854" s="11"/>
      <c r="E854" s="9"/>
      <c r="F854" s="9"/>
      <c r="G854" s="9"/>
      <c r="H854" s="13"/>
      <c r="I854" s="9"/>
      <c r="J854" s="9"/>
      <c r="K854" s="464"/>
      <c r="L854" s="577"/>
      <c r="M854" s="578"/>
      <c r="N854" s="579"/>
      <c r="O854" s="579"/>
      <c r="P854" s="464"/>
      <c r="Q854" s="580"/>
      <c r="R854" s="581"/>
      <c r="S854" s="582"/>
      <c r="T854" s="464"/>
      <c r="U854" s="583"/>
      <c r="V854" s="580"/>
      <c r="W854" s="464"/>
      <c r="X854" s="464"/>
      <c r="Y854" s="464"/>
      <c r="Z854" s="576"/>
      <c r="AA854" s="464"/>
      <c r="AB854" s="464"/>
      <c r="AC854" s="464"/>
      <c r="AD854" s="464"/>
      <c r="AE854" s="464"/>
      <c r="AF854" s="464"/>
      <c r="AG854" s="464"/>
      <c r="AH854" s="464"/>
      <c r="AI854" s="464"/>
      <c r="AJ854" s="464"/>
      <c r="AK854" s="464"/>
      <c r="AL854" s="464"/>
    </row>
    <row r="855" spans="1:38" ht="15">
      <c r="A855" s="10"/>
      <c r="B855" s="9"/>
      <c r="C855" s="11"/>
      <c r="E855" s="9"/>
      <c r="F855" s="9"/>
      <c r="G855" s="9"/>
      <c r="H855" s="13"/>
      <c r="I855" s="9"/>
      <c r="J855" s="9"/>
      <c r="K855" s="464"/>
      <c r="L855" s="577"/>
      <c r="M855" s="578"/>
      <c r="N855" s="579"/>
      <c r="O855" s="579"/>
      <c r="P855" s="464"/>
      <c r="Q855" s="580"/>
      <c r="R855" s="581"/>
      <c r="S855" s="582"/>
      <c r="T855" s="464"/>
      <c r="U855" s="583"/>
      <c r="V855" s="580"/>
      <c r="W855" s="464"/>
      <c r="X855" s="464"/>
      <c r="Y855" s="464"/>
      <c r="Z855" s="576"/>
      <c r="AA855" s="464"/>
      <c r="AB855" s="464"/>
      <c r="AC855" s="464"/>
      <c r="AD855" s="464"/>
      <c r="AE855" s="464"/>
      <c r="AF855" s="464"/>
      <c r="AG855" s="464"/>
      <c r="AH855" s="464"/>
      <c r="AI855" s="464"/>
      <c r="AJ855" s="464"/>
      <c r="AK855" s="464"/>
      <c r="AL855" s="464"/>
    </row>
    <row r="856" spans="1:38" ht="15">
      <c r="A856" s="10"/>
      <c r="B856" s="9"/>
      <c r="C856" s="11"/>
      <c r="E856" s="9"/>
      <c r="F856" s="9"/>
      <c r="G856" s="9"/>
      <c r="H856" s="13"/>
      <c r="I856" s="9"/>
      <c r="J856" s="9"/>
      <c r="K856" s="464"/>
      <c r="L856" s="577"/>
      <c r="M856" s="578"/>
      <c r="N856" s="579"/>
      <c r="O856" s="579"/>
      <c r="P856" s="464"/>
      <c r="Q856" s="580"/>
      <c r="R856" s="581"/>
      <c r="S856" s="582"/>
      <c r="T856" s="464"/>
      <c r="U856" s="583"/>
      <c r="V856" s="580"/>
      <c r="W856" s="464"/>
      <c r="X856" s="464"/>
      <c r="Y856" s="464"/>
      <c r="Z856" s="576"/>
      <c r="AA856" s="464"/>
      <c r="AB856" s="464"/>
      <c r="AC856" s="464"/>
      <c r="AD856" s="464"/>
      <c r="AE856" s="464"/>
      <c r="AF856" s="464"/>
      <c r="AG856" s="464"/>
      <c r="AH856" s="464"/>
      <c r="AI856" s="464"/>
      <c r="AJ856" s="464"/>
      <c r="AK856" s="464"/>
      <c r="AL856" s="464"/>
    </row>
    <row r="857" spans="1:38" ht="15">
      <c r="A857" s="10"/>
      <c r="B857" s="9"/>
      <c r="C857" s="11"/>
      <c r="E857" s="9"/>
      <c r="F857" s="9"/>
      <c r="G857" s="9"/>
      <c r="H857" s="13"/>
      <c r="I857" s="9"/>
      <c r="J857" s="9"/>
      <c r="K857" s="464"/>
      <c r="L857" s="577"/>
      <c r="M857" s="578"/>
      <c r="N857" s="579"/>
      <c r="O857" s="579"/>
      <c r="P857" s="464"/>
      <c r="Q857" s="580"/>
      <c r="R857" s="581"/>
      <c r="S857" s="582"/>
      <c r="T857" s="464"/>
      <c r="U857" s="583"/>
      <c r="V857" s="580"/>
      <c r="W857" s="464"/>
      <c r="X857" s="464"/>
      <c r="Y857" s="464"/>
      <c r="Z857" s="576"/>
      <c r="AA857" s="464"/>
      <c r="AB857" s="464"/>
      <c r="AC857" s="464"/>
      <c r="AD857" s="464"/>
      <c r="AE857" s="464"/>
      <c r="AF857" s="464"/>
      <c r="AG857" s="464"/>
      <c r="AH857" s="464"/>
      <c r="AI857" s="464"/>
      <c r="AJ857" s="464"/>
      <c r="AK857" s="464"/>
      <c r="AL857" s="464"/>
    </row>
    <row r="858" spans="1:38" ht="15">
      <c r="A858" s="10"/>
      <c r="B858" s="9"/>
      <c r="C858" s="11"/>
      <c r="E858" s="9"/>
      <c r="F858" s="9"/>
      <c r="G858" s="9"/>
      <c r="H858" s="13"/>
      <c r="I858" s="9"/>
      <c r="J858" s="9"/>
      <c r="K858" s="464"/>
      <c r="L858" s="577"/>
      <c r="M858" s="578"/>
      <c r="N858" s="579"/>
      <c r="O858" s="579"/>
      <c r="P858" s="464"/>
      <c r="Q858" s="580"/>
      <c r="R858" s="581"/>
      <c r="S858" s="582"/>
      <c r="T858" s="464"/>
      <c r="U858" s="583"/>
      <c r="V858" s="580"/>
      <c r="W858" s="464"/>
      <c r="X858" s="464"/>
      <c r="Y858" s="464"/>
      <c r="Z858" s="576"/>
      <c r="AA858" s="464"/>
      <c r="AB858" s="464"/>
      <c r="AC858" s="464"/>
      <c r="AD858" s="464"/>
      <c r="AE858" s="464"/>
      <c r="AF858" s="464"/>
      <c r="AG858" s="464"/>
      <c r="AH858" s="464"/>
      <c r="AI858" s="464"/>
      <c r="AJ858" s="464"/>
      <c r="AK858" s="464"/>
      <c r="AL858" s="464"/>
    </row>
    <row r="859" spans="1:38" ht="15">
      <c r="A859" s="10"/>
      <c r="B859" s="9"/>
      <c r="C859" s="11"/>
      <c r="E859" s="9"/>
      <c r="F859" s="9"/>
      <c r="G859" s="9"/>
      <c r="H859" s="13"/>
      <c r="I859" s="9"/>
      <c r="J859" s="9"/>
      <c r="K859" s="464"/>
      <c r="L859" s="577"/>
      <c r="M859" s="578"/>
      <c r="N859" s="579"/>
      <c r="O859" s="579"/>
      <c r="P859" s="464"/>
      <c r="Q859" s="580"/>
      <c r="R859" s="581"/>
      <c r="S859" s="582"/>
      <c r="T859" s="464"/>
      <c r="U859" s="583"/>
      <c r="V859" s="580"/>
      <c r="W859" s="464"/>
      <c r="X859" s="464"/>
      <c r="Y859" s="464"/>
      <c r="Z859" s="576"/>
      <c r="AA859" s="464"/>
      <c r="AB859" s="464"/>
      <c r="AC859" s="464"/>
      <c r="AD859" s="464"/>
      <c r="AE859" s="464"/>
      <c r="AF859" s="464"/>
      <c r="AG859" s="464"/>
      <c r="AH859" s="464"/>
      <c r="AI859" s="464"/>
      <c r="AJ859" s="464"/>
      <c r="AK859" s="464"/>
      <c r="AL859" s="464"/>
    </row>
    <row r="860" spans="1:38" ht="15">
      <c r="A860" s="10"/>
      <c r="B860" s="9"/>
      <c r="C860" s="11"/>
      <c r="E860" s="9"/>
      <c r="F860" s="9"/>
      <c r="G860" s="9"/>
      <c r="H860" s="13"/>
      <c r="I860" s="9"/>
      <c r="J860" s="9"/>
      <c r="K860" s="464"/>
      <c r="L860" s="577"/>
      <c r="M860" s="578"/>
      <c r="N860" s="579"/>
      <c r="O860" s="579"/>
      <c r="P860" s="464"/>
      <c r="Q860" s="580"/>
      <c r="R860" s="581"/>
      <c r="S860" s="582"/>
      <c r="T860" s="464"/>
      <c r="U860" s="583"/>
      <c r="V860" s="580"/>
      <c r="W860" s="464"/>
      <c r="X860" s="464"/>
      <c r="Y860" s="464"/>
      <c r="Z860" s="576"/>
      <c r="AA860" s="464"/>
      <c r="AB860" s="464"/>
      <c r="AC860" s="464"/>
      <c r="AD860" s="464"/>
      <c r="AE860" s="464"/>
      <c r="AF860" s="464"/>
      <c r="AG860" s="464"/>
      <c r="AH860" s="464"/>
      <c r="AI860" s="464"/>
      <c r="AJ860" s="464"/>
      <c r="AK860" s="464"/>
      <c r="AL860" s="464"/>
    </row>
    <row r="861" spans="1:38" ht="15">
      <c r="A861" s="10"/>
      <c r="B861" s="9"/>
      <c r="C861" s="11"/>
      <c r="E861" s="9"/>
      <c r="F861" s="9"/>
      <c r="G861" s="9"/>
      <c r="H861" s="13"/>
      <c r="I861" s="9"/>
      <c r="J861" s="9"/>
      <c r="K861" s="464"/>
      <c r="L861" s="577"/>
      <c r="M861" s="578"/>
      <c r="N861" s="579"/>
      <c r="O861" s="579"/>
      <c r="P861" s="464"/>
      <c r="Q861" s="580"/>
      <c r="R861" s="581"/>
      <c r="S861" s="582"/>
      <c r="T861" s="464"/>
      <c r="U861" s="583"/>
      <c r="V861" s="580"/>
      <c r="W861" s="464"/>
      <c r="X861" s="464"/>
      <c r="Y861" s="464"/>
      <c r="Z861" s="576"/>
      <c r="AA861" s="464"/>
      <c r="AB861" s="464"/>
      <c r="AC861" s="464"/>
      <c r="AD861" s="464"/>
      <c r="AE861" s="464"/>
      <c r="AF861" s="464"/>
      <c r="AG861" s="464"/>
      <c r="AH861" s="464"/>
      <c r="AI861" s="464"/>
      <c r="AJ861" s="464"/>
      <c r="AK861" s="464"/>
      <c r="AL861" s="464"/>
    </row>
    <row r="862" spans="1:38" ht="15">
      <c r="A862" s="10"/>
      <c r="B862" s="9"/>
      <c r="C862" s="11"/>
      <c r="E862" s="9"/>
      <c r="F862" s="9"/>
      <c r="G862" s="9"/>
      <c r="H862" s="13"/>
      <c r="I862" s="9"/>
      <c r="J862" s="9"/>
      <c r="K862" s="464"/>
      <c r="L862" s="577"/>
      <c r="M862" s="578"/>
      <c r="N862" s="579"/>
      <c r="O862" s="579"/>
      <c r="P862" s="464"/>
      <c r="Q862" s="580"/>
      <c r="R862" s="581"/>
      <c r="S862" s="582"/>
      <c r="T862" s="464"/>
      <c r="U862" s="583"/>
      <c r="V862" s="580"/>
      <c r="W862" s="464"/>
      <c r="X862" s="464"/>
      <c r="Y862" s="464"/>
      <c r="Z862" s="576"/>
      <c r="AA862" s="464"/>
      <c r="AB862" s="464"/>
      <c r="AC862" s="464"/>
      <c r="AD862" s="464"/>
      <c r="AE862" s="464"/>
      <c r="AF862" s="464"/>
      <c r="AG862" s="464"/>
      <c r="AH862" s="464"/>
      <c r="AI862" s="464"/>
      <c r="AJ862" s="464"/>
      <c r="AK862" s="464"/>
      <c r="AL862" s="464"/>
    </row>
    <row r="863" spans="1:38" ht="15">
      <c r="A863" s="10"/>
      <c r="B863" s="9"/>
      <c r="C863" s="11"/>
      <c r="E863" s="9"/>
      <c r="F863" s="9"/>
      <c r="G863" s="9"/>
      <c r="H863" s="13"/>
      <c r="I863" s="9"/>
      <c r="J863" s="9"/>
      <c r="K863" s="464"/>
      <c r="L863" s="577"/>
      <c r="M863" s="578"/>
      <c r="N863" s="579"/>
      <c r="O863" s="579"/>
      <c r="P863" s="464"/>
      <c r="Q863" s="580"/>
      <c r="R863" s="581"/>
      <c r="S863" s="582"/>
      <c r="T863" s="464"/>
      <c r="U863" s="583"/>
      <c r="V863" s="580"/>
      <c r="W863" s="464"/>
      <c r="X863" s="464"/>
      <c r="Y863" s="464"/>
      <c r="Z863" s="576"/>
      <c r="AA863" s="464"/>
      <c r="AB863" s="464"/>
      <c r="AC863" s="464"/>
      <c r="AD863" s="464"/>
      <c r="AE863" s="464"/>
      <c r="AF863" s="464"/>
      <c r="AG863" s="464"/>
      <c r="AH863" s="464"/>
      <c r="AI863" s="464"/>
      <c r="AJ863" s="464"/>
      <c r="AK863" s="464"/>
      <c r="AL863" s="464"/>
    </row>
    <row r="864" spans="1:38" ht="15">
      <c r="A864" s="10"/>
      <c r="B864" s="9"/>
      <c r="C864" s="11"/>
      <c r="E864" s="9"/>
      <c r="F864" s="9"/>
      <c r="G864" s="9"/>
      <c r="H864" s="13"/>
      <c r="I864" s="9"/>
      <c r="J864" s="9"/>
      <c r="K864" s="464"/>
      <c r="L864" s="577"/>
      <c r="M864" s="578"/>
      <c r="N864" s="579"/>
      <c r="O864" s="579"/>
      <c r="P864" s="464"/>
      <c r="Q864" s="580"/>
      <c r="R864" s="581"/>
      <c r="S864" s="582"/>
      <c r="T864" s="464"/>
      <c r="U864" s="583"/>
      <c r="V864" s="580"/>
      <c r="W864" s="464"/>
      <c r="X864" s="464"/>
      <c r="Y864" s="464"/>
      <c r="Z864" s="576"/>
      <c r="AA864" s="464"/>
      <c r="AB864" s="464"/>
      <c r="AC864" s="464"/>
      <c r="AD864" s="464"/>
      <c r="AE864" s="464"/>
      <c r="AF864" s="464"/>
      <c r="AG864" s="464"/>
      <c r="AH864" s="464"/>
      <c r="AI864" s="464"/>
      <c r="AJ864" s="464"/>
      <c r="AK864" s="464"/>
      <c r="AL864" s="464"/>
    </row>
    <row r="865" spans="1:38" ht="15">
      <c r="A865" s="10"/>
      <c r="B865" s="9"/>
      <c r="C865" s="11"/>
      <c r="E865" s="9"/>
      <c r="F865" s="9"/>
      <c r="G865" s="9"/>
      <c r="H865" s="13"/>
      <c r="I865" s="9"/>
      <c r="J865" s="9"/>
      <c r="K865" s="464"/>
      <c r="L865" s="577"/>
      <c r="M865" s="578"/>
      <c r="N865" s="579"/>
      <c r="O865" s="579"/>
      <c r="P865" s="464"/>
      <c r="Q865" s="580"/>
      <c r="R865" s="581"/>
      <c r="S865" s="582"/>
      <c r="T865" s="464"/>
      <c r="U865" s="583"/>
      <c r="V865" s="580"/>
      <c r="W865" s="464"/>
      <c r="X865" s="464"/>
      <c r="Y865" s="464"/>
      <c r="Z865" s="576"/>
      <c r="AA865" s="464"/>
      <c r="AB865" s="464"/>
      <c r="AC865" s="464"/>
      <c r="AD865" s="464"/>
      <c r="AE865" s="464"/>
      <c r="AF865" s="464"/>
      <c r="AG865" s="464"/>
      <c r="AH865" s="464"/>
      <c r="AI865" s="464"/>
      <c r="AJ865" s="464"/>
      <c r="AK865" s="464"/>
      <c r="AL865" s="464"/>
    </row>
    <row r="866" spans="1:38" ht="15">
      <c r="A866" s="10"/>
      <c r="B866" s="9"/>
      <c r="C866" s="11"/>
      <c r="E866" s="9"/>
      <c r="F866" s="9"/>
      <c r="G866" s="9"/>
      <c r="H866" s="13"/>
      <c r="I866" s="9"/>
      <c r="J866" s="9"/>
      <c r="K866" s="464"/>
      <c r="L866" s="577"/>
      <c r="M866" s="578"/>
      <c r="N866" s="579"/>
      <c r="O866" s="579"/>
      <c r="P866" s="464"/>
      <c r="Q866" s="580"/>
      <c r="R866" s="581"/>
      <c r="S866" s="582"/>
      <c r="T866" s="464"/>
      <c r="U866" s="583"/>
      <c r="V866" s="580"/>
      <c r="W866" s="464"/>
      <c r="X866" s="464"/>
      <c r="Y866" s="464"/>
      <c r="Z866" s="576"/>
      <c r="AA866" s="464"/>
      <c r="AB866" s="464"/>
      <c r="AC866" s="464"/>
      <c r="AD866" s="464"/>
      <c r="AE866" s="464"/>
      <c r="AF866" s="464"/>
      <c r="AG866" s="464"/>
      <c r="AH866" s="464"/>
      <c r="AI866" s="464"/>
      <c r="AJ866" s="464"/>
      <c r="AK866" s="464"/>
      <c r="AL866" s="464"/>
    </row>
    <row r="867" spans="1:38" ht="15">
      <c r="A867" s="10"/>
      <c r="B867" s="9"/>
      <c r="C867" s="11"/>
      <c r="E867" s="9"/>
      <c r="F867" s="9"/>
      <c r="G867" s="9"/>
      <c r="H867" s="13"/>
      <c r="I867" s="9"/>
      <c r="J867" s="9"/>
      <c r="K867" s="464"/>
      <c r="L867" s="577"/>
      <c r="M867" s="578"/>
      <c r="N867" s="579"/>
      <c r="O867" s="579"/>
      <c r="P867" s="464"/>
      <c r="Q867" s="580"/>
      <c r="R867" s="581"/>
      <c r="S867" s="582"/>
      <c r="T867" s="464"/>
      <c r="U867" s="583"/>
      <c r="V867" s="580"/>
      <c r="W867" s="464"/>
      <c r="X867" s="464"/>
      <c r="Y867" s="464"/>
      <c r="Z867" s="576"/>
      <c r="AA867" s="464"/>
      <c r="AB867" s="464"/>
      <c r="AC867" s="464"/>
      <c r="AD867" s="464"/>
      <c r="AE867" s="464"/>
      <c r="AF867" s="464"/>
      <c r="AG867" s="464"/>
      <c r="AH867" s="464"/>
      <c r="AI867" s="464"/>
      <c r="AJ867" s="464"/>
      <c r="AK867" s="464"/>
      <c r="AL867" s="464"/>
    </row>
    <row r="868" spans="1:38" ht="15">
      <c r="A868" s="10"/>
      <c r="B868" s="9"/>
      <c r="C868" s="11"/>
      <c r="E868" s="9"/>
      <c r="F868" s="9"/>
      <c r="G868" s="9"/>
      <c r="H868" s="13"/>
      <c r="I868" s="9"/>
      <c r="J868" s="9"/>
      <c r="K868" s="464"/>
      <c r="L868" s="577"/>
      <c r="M868" s="578"/>
      <c r="N868" s="579"/>
      <c r="O868" s="579"/>
      <c r="P868" s="464"/>
      <c r="Q868" s="580"/>
      <c r="R868" s="581"/>
      <c r="S868" s="582"/>
      <c r="T868" s="464"/>
      <c r="U868" s="583"/>
      <c r="V868" s="580"/>
      <c r="W868" s="464"/>
      <c r="X868" s="464"/>
      <c r="Y868" s="464"/>
      <c r="Z868" s="576"/>
      <c r="AA868" s="464"/>
      <c r="AB868" s="464"/>
      <c r="AC868" s="464"/>
      <c r="AD868" s="464"/>
      <c r="AE868" s="464"/>
      <c r="AF868" s="464"/>
      <c r="AG868" s="464"/>
      <c r="AH868" s="464"/>
      <c r="AI868" s="464"/>
      <c r="AJ868" s="464"/>
      <c r="AK868" s="464"/>
      <c r="AL868" s="464"/>
    </row>
    <row r="869" spans="1:38" ht="15">
      <c r="A869" s="10"/>
      <c r="B869" s="9"/>
      <c r="C869" s="11"/>
      <c r="E869" s="9"/>
      <c r="F869" s="9"/>
      <c r="G869" s="9"/>
      <c r="H869" s="13"/>
      <c r="I869" s="9"/>
      <c r="J869" s="9"/>
      <c r="K869" s="464"/>
      <c r="L869" s="577"/>
      <c r="M869" s="578"/>
      <c r="N869" s="579"/>
      <c r="O869" s="579"/>
      <c r="P869" s="464"/>
      <c r="Q869" s="580"/>
      <c r="R869" s="581"/>
      <c r="S869" s="582"/>
      <c r="T869" s="464"/>
      <c r="U869" s="583"/>
      <c r="V869" s="580"/>
      <c r="W869" s="464"/>
      <c r="X869" s="464"/>
      <c r="Y869" s="464"/>
      <c r="Z869" s="576"/>
      <c r="AA869" s="464"/>
      <c r="AB869" s="464"/>
      <c r="AC869" s="464"/>
      <c r="AD869" s="464"/>
      <c r="AE869" s="464"/>
      <c r="AF869" s="464"/>
      <c r="AG869" s="464"/>
      <c r="AH869" s="464"/>
      <c r="AI869" s="464"/>
      <c r="AJ869" s="464"/>
      <c r="AK869" s="464"/>
      <c r="AL869" s="464"/>
    </row>
    <row r="870" spans="1:38" ht="15">
      <c r="A870" s="10"/>
      <c r="B870" s="9"/>
      <c r="C870" s="11"/>
      <c r="E870" s="9"/>
      <c r="F870" s="9"/>
      <c r="G870" s="9"/>
      <c r="H870" s="13"/>
      <c r="I870" s="9"/>
      <c r="J870" s="9"/>
      <c r="K870" s="464"/>
      <c r="L870" s="577"/>
      <c r="M870" s="578"/>
      <c r="N870" s="579"/>
      <c r="O870" s="579"/>
      <c r="P870" s="464"/>
      <c r="Q870" s="580"/>
      <c r="R870" s="581"/>
      <c r="S870" s="582"/>
      <c r="T870" s="464"/>
      <c r="U870" s="583"/>
      <c r="V870" s="580"/>
      <c r="W870" s="464"/>
      <c r="X870" s="464"/>
      <c r="Y870" s="464"/>
      <c r="Z870" s="576"/>
      <c r="AA870" s="464"/>
      <c r="AB870" s="464"/>
      <c r="AC870" s="464"/>
      <c r="AD870" s="464"/>
      <c r="AE870" s="464"/>
      <c r="AF870" s="464"/>
      <c r="AG870" s="464"/>
      <c r="AH870" s="464"/>
      <c r="AI870" s="464"/>
      <c r="AJ870" s="464"/>
      <c r="AK870" s="464"/>
      <c r="AL870" s="464"/>
    </row>
    <row r="871" spans="1:38" ht="15">
      <c r="A871" s="10"/>
      <c r="B871" s="9"/>
      <c r="C871" s="11"/>
      <c r="E871" s="9"/>
      <c r="F871" s="9"/>
      <c r="G871" s="9"/>
      <c r="H871" s="13"/>
      <c r="I871" s="9"/>
      <c r="J871" s="9"/>
      <c r="K871" s="464"/>
      <c r="L871" s="577"/>
      <c r="M871" s="578"/>
      <c r="N871" s="579"/>
      <c r="O871" s="579"/>
      <c r="P871" s="464"/>
      <c r="Q871" s="580"/>
      <c r="R871" s="581"/>
      <c r="S871" s="582"/>
      <c r="T871" s="464"/>
      <c r="U871" s="583"/>
      <c r="V871" s="580"/>
      <c r="W871" s="464"/>
      <c r="X871" s="464"/>
      <c r="Y871" s="464"/>
      <c r="Z871" s="576"/>
      <c r="AA871" s="464"/>
      <c r="AB871" s="464"/>
      <c r="AC871" s="464"/>
      <c r="AD871" s="464"/>
      <c r="AE871" s="464"/>
      <c r="AF871" s="464"/>
      <c r="AG871" s="464"/>
      <c r="AH871" s="464"/>
      <c r="AI871" s="464"/>
      <c r="AJ871" s="464"/>
      <c r="AK871" s="464"/>
      <c r="AL871" s="464"/>
    </row>
    <row r="872" spans="1:38" ht="15">
      <c r="A872" s="10"/>
      <c r="B872" s="9"/>
      <c r="C872" s="11"/>
      <c r="E872" s="9"/>
      <c r="F872" s="9"/>
      <c r="G872" s="9"/>
      <c r="H872" s="13"/>
      <c r="I872" s="9"/>
      <c r="J872" s="9"/>
      <c r="K872" s="464"/>
      <c r="L872" s="577"/>
      <c r="M872" s="578"/>
      <c r="N872" s="579"/>
      <c r="O872" s="579"/>
      <c r="P872" s="464"/>
      <c r="Q872" s="580"/>
      <c r="R872" s="581"/>
      <c r="S872" s="582"/>
      <c r="T872" s="464"/>
      <c r="U872" s="583"/>
      <c r="V872" s="580"/>
      <c r="W872" s="464"/>
      <c r="X872" s="464"/>
      <c r="Y872" s="464"/>
      <c r="Z872" s="576"/>
      <c r="AA872" s="464"/>
      <c r="AB872" s="464"/>
      <c r="AC872" s="464"/>
      <c r="AD872" s="464"/>
      <c r="AE872" s="464"/>
      <c r="AF872" s="464"/>
      <c r="AG872" s="464"/>
      <c r="AH872" s="464"/>
      <c r="AI872" s="464"/>
      <c r="AJ872" s="464"/>
      <c r="AK872" s="464"/>
      <c r="AL872" s="464"/>
    </row>
    <row r="873" spans="1:38" ht="15">
      <c r="A873" s="10"/>
      <c r="B873" s="9"/>
      <c r="C873" s="11"/>
      <c r="E873" s="9"/>
      <c r="F873" s="9"/>
      <c r="G873" s="9"/>
      <c r="H873" s="13"/>
      <c r="I873" s="9"/>
      <c r="J873" s="9"/>
      <c r="K873" s="464"/>
      <c r="L873" s="577"/>
      <c r="M873" s="578"/>
      <c r="N873" s="579"/>
      <c r="O873" s="579"/>
      <c r="P873" s="464"/>
      <c r="Q873" s="580"/>
      <c r="R873" s="581"/>
      <c r="S873" s="582"/>
      <c r="T873" s="464"/>
      <c r="U873" s="583"/>
      <c r="V873" s="580"/>
      <c r="W873" s="464"/>
      <c r="X873" s="464"/>
      <c r="Y873" s="464"/>
      <c r="Z873" s="576"/>
      <c r="AA873" s="464"/>
      <c r="AB873" s="464"/>
      <c r="AC873" s="464"/>
      <c r="AD873" s="464"/>
      <c r="AE873" s="464"/>
      <c r="AF873" s="464"/>
      <c r="AG873" s="464"/>
      <c r="AH873" s="464"/>
      <c r="AI873" s="464"/>
      <c r="AJ873" s="464"/>
      <c r="AK873" s="464"/>
      <c r="AL873" s="464"/>
    </row>
    <row r="874" spans="1:38" ht="15">
      <c r="A874" s="10"/>
      <c r="B874" s="9"/>
      <c r="C874" s="11"/>
      <c r="E874" s="9"/>
      <c r="F874" s="9"/>
      <c r="G874" s="9"/>
      <c r="H874" s="13"/>
      <c r="I874" s="9"/>
      <c r="J874" s="9"/>
      <c r="K874" s="464"/>
      <c r="L874" s="577"/>
      <c r="M874" s="578"/>
      <c r="N874" s="579"/>
      <c r="O874" s="579"/>
      <c r="P874" s="464"/>
      <c r="Q874" s="580"/>
      <c r="R874" s="581"/>
      <c r="S874" s="582"/>
      <c r="T874" s="464"/>
      <c r="U874" s="583"/>
      <c r="V874" s="580"/>
      <c r="W874" s="464"/>
      <c r="X874" s="464"/>
      <c r="Y874" s="464"/>
      <c r="Z874" s="576"/>
      <c r="AA874" s="464"/>
      <c r="AB874" s="464"/>
      <c r="AC874" s="464"/>
      <c r="AD874" s="464"/>
      <c r="AE874" s="464"/>
      <c r="AF874" s="464"/>
      <c r="AG874" s="464"/>
      <c r="AH874" s="464"/>
      <c r="AI874" s="464"/>
      <c r="AJ874" s="464"/>
      <c r="AK874" s="464"/>
      <c r="AL874" s="464"/>
    </row>
    <row r="875" spans="1:38" ht="15">
      <c r="A875" s="10"/>
      <c r="B875" s="9"/>
      <c r="C875" s="11"/>
      <c r="E875" s="9"/>
      <c r="F875" s="9"/>
      <c r="G875" s="9"/>
      <c r="H875" s="13"/>
      <c r="I875" s="9"/>
      <c r="J875" s="9"/>
      <c r="K875" s="464"/>
      <c r="L875" s="577"/>
      <c r="M875" s="578"/>
      <c r="N875" s="579"/>
      <c r="O875" s="579"/>
      <c r="P875" s="464"/>
      <c r="Q875" s="580"/>
      <c r="R875" s="581"/>
      <c r="S875" s="582"/>
      <c r="T875" s="464"/>
      <c r="U875" s="583"/>
      <c r="V875" s="580"/>
      <c r="W875" s="464"/>
      <c r="X875" s="464"/>
      <c r="Y875" s="464"/>
      <c r="Z875" s="576"/>
      <c r="AA875" s="464"/>
      <c r="AB875" s="464"/>
      <c r="AC875" s="464"/>
      <c r="AD875" s="464"/>
      <c r="AE875" s="464"/>
      <c r="AF875" s="464"/>
      <c r="AG875" s="464"/>
      <c r="AH875" s="464"/>
      <c r="AI875" s="464"/>
      <c r="AJ875" s="464"/>
      <c r="AK875" s="464"/>
      <c r="AL875" s="464"/>
    </row>
    <row r="876" spans="1:38" ht="15">
      <c r="A876" s="10"/>
      <c r="B876" s="9"/>
      <c r="C876" s="11"/>
      <c r="E876" s="9"/>
      <c r="F876" s="9"/>
      <c r="G876" s="9"/>
      <c r="H876" s="13"/>
      <c r="I876" s="9"/>
      <c r="J876" s="9"/>
      <c r="K876" s="464"/>
      <c r="L876" s="577"/>
      <c r="M876" s="578"/>
      <c r="N876" s="579"/>
      <c r="O876" s="579"/>
      <c r="P876" s="464"/>
      <c r="Q876" s="580"/>
      <c r="R876" s="581"/>
      <c r="S876" s="582"/>
      <c r="T876" s="464"/>
      <c r="U876" s="583"/>
      <c r="V876" s="580"/>
      <c r="W876" s="464"/>
      <c r="X876" s="464"/>
      <c r="Y876" s="464"/>
      <c r="Z876" s="576"/>
      <c r="AA876" s="464"/>
      <c r="AB876" s="464"/>
      <c r="AC876" s="464"/>
      <c r="AD876" s="464"/>
      <c r="AE876" s="464"/>
      <c r="AF876" s="464"/>
      <c r="AG876" s="464"/>
      <c r="AH876" s="464"/>
      <c r="AI876" s="464"/>
      <c r="AJ876" s="464"/>
      <c r="AK876" s="464"/>
      <c r="AL876" s="464"/>
    </row>
    <row r="877" spans="1:38" ht="15">
      <c r="A877" s="10"/>
      <c r="B877" s="9"/>
      <c r="C877" s="11"/>
      <c r="E877" s="9"/>
      <c r="F877" s="9"/>
      <c r="G877" s="9"/>
      <c r="H877" s="13"/>
      <c r="I877" s="9"/>
      <c r="J877" s="9"/>
      <c r="K877" s="464"/>
      <c r="L877" s="577"/>
      <c r="M877" s="578"/>
      <c r="N877" s="579"/>
      <c r="O877" s="579"/>
      <c r="P877" s="464"/>
      <c r="Q877" s="580"/>
      <c r="R877" s="581"/>
      <c r="S877" s="582"/>
      <c r="T877" s="464"/>
      <c r="U877" s="583"/>
      <c r="V877" s="580"/>
      <c r="W877" s="464"/>
      <c r="X877" s="464"/>
      <c r="Y877" s="464"/>
      <c r="Z877" s="576"/>
      <c r="AA877" s="464"/>
      <c r="AB877" s="464"/>
      <c r="AC877" s="464"/>
      <c r="AD877" s="464"/>
      <c r="AE877" s="464"/>
      <c r="AF877" s="464"/>
      <c r="AG877" s="464"/>
      <c r="AH877" s="464"/>
      <c r="AI877" s="464"/>
      <c r="AJ877" s="464"/>
      <c r="AK877" s="464"/>
      <c r="AL877" s="464"/>
    </row>
    <row r="878" spans="1:38" ht="15">
      <c r="A878" s="10"/>
      <c r="B878" s="9"/>
      <c r="C878" s="11"/>
      <c r="E878" s="9"/>
      <c r="F878" s="9"/>
      <c r="G878" s="9"/>
      <c r="H878" s="13"/>
      <c r="I878" s="9"/>
      <c r="J878" s="9"/>
      <c r="K878" s="464"/>
      <c r="L878" s="577"/>
      <c r="M878" s="578"/>
      <c r="N878" s="579"/>
      <c r="O878" s="579"/>
      <c r="P878" s="464"/>
      <c r="Q878" s="580"/>
      <c r="R878" s="581"/>
      <c r="S878" s="582"/>
      <c r="T878" s="464"/>
      <c r="U878" s="583"/>
      <c r="V878" s="580"/>
      <c r="W878" s="464"/>
      <c r="X878" s="464"/>
      <c r="Y878" s="464"/>
      <c r="Z878" s="576"/>
      <c r="AA878" s="464"/>
      <c r="AB878" s="464"/>
      <c r="AC878" s="464"/>
      <c r="AD878" s="464"/>
      <c r="AE878" s="464"/>
      <c r="AF878" s="464"/>
      <c r="AG878" s="464"/>
      <c r="AH878" s="464"/>
      <c r="AI878" s="464"/>
      <c r="AJ878" s="464"/>
      <c r="AK878" s="464"/>
      <c r="AL878" s="464"/>
    </row>
    <row r="879" spans="1:38" ht="15">
      <c r="A879" s="10"/>
      <c r="B879" s="9"/>
      <c r="C879" s="11"/>
      <c r="E879" s="9"/>
      <c r="F879" s="9"/>
      <c r="G879" s="9"/>
      <c r="H879" s="13"/>
      <c r="I879" s="9"/>
      <c r="J879" s="9"/>
      <c r="K879" s="464"/>
      <c r="L879" s="577"/>
      <c r="M879" s="578"/>
      <c r="N879" s="579"/>
      <c r="O879" s="579"/>
      <c r="P879" s="464"/>
      <c r="Q879" s="580"/>
      <c r="R879" s="581"/>
      <c r="S879" s="582"/>
      <c r="T879" s="464"/>
      <c r="U879" s="583"/>
      <c r="V879" s="580"/>
      <c r="W879" s="464"/>
      <c r="X879" s="464"/>
      <c r="Y879" s="464"/>
      <c r="Z879" s="576"/>
      <c r="AA879" s="464"/>
      <c r="AB879" s="464"/>
      <c r="AC879" s="464"/>
      <c r="AD879" s="464"/>
      <c r="AE879" s="464"/>
      <c r="AF879" s="464"/>
      <c r="AG879" s="464"/>
      <c r="AH879" s="464"/>
      <c r="AI879" s="464"/>
      <c r="AJ879" s="464"/>
      <c r="AK879" s="464"/>
      <c r="AL879" s="464"/>
    </row>
    <row r="880" spans="1:38" ht="15">
      <c r="A880" s="10"/>
      <c r="B880" s="9"/>
      <c r="C880" s="11"/>
      <c r="E880" s="9"/>
      <c r="F880" s="9"/>
      <c r="G880" s="9"/>
      <c r="H880" s="13"/>
      <c r="I880" s="9"/>
      <c r="J880" s="9"/>
      <c r="K880" s="464"/>
      <c r="L880" s="577"/>
      <c r="M880" s="578"/>
      <c r="N880" s="579"/>
      <c r="O880" s="579"/>
      <c r="P880" s="464"/>
      <c r="Q880" s="580"/>
      <c r="R880" s="581"/>
      <c r="S880" s="582"/>
      <c r="T880" s="464"/>
      <c r="U880" s="583"/>
      <c r="V880" s="580"/>
      <c r="W880" s="464"/>
      <c r="X880" s="464"/>
      <c r="Y880" s="464"/>
      <c r="Z880" s="576"/>
      <c r="AA880" s="464"/>
      <c r="AB880" s="464"/>
      <c r="AC880" s="464"/>
      <c r="AD880" s="464"/>
      <c r="AE880" s="464"/>
      <c r="AF880" s="464"/>
      <c r="AG880" s="464"/>
      <c r="AH880" s="464"/>
      <c r="AI880" s="464"/>
      <c r="AJ880" s="464"/>
      <c r="AK880" s="464"/>
      <c r="AL880" s="464"/>
    </row>
    <row r="881" spans="1:38" ht="15">
      <c r="A881" s="10"/>
      <c r="B881" s="9"/>
      <c r="C881" s="11"/>
      <c r="E881" s="9"/>
      <c r="F881" s="9"/>
      <c r="G881" s="9"/>
      <c r="H881" s="13"/>
      <c r="I881" s="9"/>
      <c r="J881" s="9"/>
      <c r="K881" s="464"/>
      <c r="L881" s="577"/>
      <c r="M881" s="578"/>
      <c r="N881" s="579"/>
      <c r="O881" s="579"/>
      <c r="P881" s="464"/>
      <c r="Q881" s="580"/>
      <c r="R881" s="581"/>
      <c r="S881" s="582"/>
      <c r="T881" s="464"/>
      <c r="U881" s="583"/>
      <c r="V881" s="580"/>
      <c r="W881" s="464"/>
      <c r="X881" s="464"/>
      <c r="Y881" s="464"/>
      <c r="Z881" s="576"/>
      <c r="AA881" s="464"/>
      <c r="AB881" s="464"/>
      <c r="AC881" s="464"/>
      <c r="AD881" s="464"/>
      <c r="AE881" s="464"/>
      <c r="AF881" s="464"/>
      <c r="AG881" s="464"/>
      <c r="AH881" s="464"/>
      <c r="AI881" s="464"/>
      <c r="AJ881" s="464"/>
      <c r="AK881" s="464"/>
      <c r="AL881" s="464"/>
    </row>
    <row r="882" spans="1:38" ht="15">
      <c r="A882" s="10"/>
      <c r="B882" s="9"/>
      <c r="C882" s="11"/>
      <c r="E882" s="9"/>
      <c r="F882" s="9"/>
      <c r="G882" s="9"/>
      <c r="H882" s="13"/>
      <c r="I882" s="9"/>
      <c r="J882" s="9"/>
      <c r="K882" s="464"/>
      <c r="L882" s="577"/>
      <c r="M882" s="578"/>
      <c r="N882" s="579"/>
      <c r="O882" s="579"/>
      <c r="P882" s="464"/>
      <c r="Q882" s="580"/>
      <c r="R882" s="581"/>
      <c r="S882" s="582"/>
      <c r="T882" s="464"/>
      <c r="U882" s="583"/>
      <c r="V882" s="580"/>
      <c r="W882" s="464"/>
      <c r="X882" s="464"/>
      <c r="Y882" s="464"/>
      <c r="Z882" s="576"/>
      <c r="AA882" s="464"/>
      <c r="AB882" s="464"/>
      <c r="AC882" s="464"/>
      <c r="AD882" s="464"/>
      <c r="AE882" s="464"/>
      <c r="AF882" s="464"/>
      <c r="AG882" s="464"/>
      <c r="AH882" s="464"/>
      <c r="AI882" s="464"/>
      <c r="AJ882" s="464"/>
      <c r="AK882" s="464"/>
      <c r="AL882" s="464"/>
    </row>
    <row r="883" spans="1:38" ht="15">
      <c r="A883" s="10"/>
      <c r="B883" s="9"/>
      <c r="C883" s="11"/>
      <c r="E883" s="9"/>
      <c r="F883" s="9"/>
      <c r="G883" s="9"/>
      <c r="H883" s="13"/>
      <c r="I883" s="9"/>
      <c r="J883" s="9"/>
      <c r="K883" s="464"/>
      <c r="L883" s="577"/>
      <c r="M883" s="578"/>
      <c r="N883" s="579"/>
      <c r="O883" s="579"/>
      <c r="P883" s="464"/>
      <c r="Q883" s="580"/>
      <c r="R883" s="581"/>
      <c r="S883" s="582"/>
      <c r="T883" s="464"/>
      <c r="U883" s="583"/>
      <c r="V883" s="580"/>
      <c r="W883" s="464"/>
      <c r="X883" s="464"/>
      <c r="Y883" s="464"/>
      <c r="Z883" s="576"/>
      <c r="AA883" s="464"/>
      <c r="AB883" s="464"/>
      <c r="AC883" s="464"/>
      <c r="AD883" s="464"/>
      <c r="AE883" s="464"/>
      <c r="AF883" s="464"/>
      <c r="AG883" s="464"/>
      <c r="AH883" s="464"/>
      <c r="AI883" s="464"/>
      <c r="AJ883" s="464"/>
      <c r="AK883" s="464"/>
      <c r="AL883" s="464"/>
    </row>
    <row r="884" spans="1:38" ht="15">
      <c r="A884" s="10"/>
      <c r="B884" s="9"/>
      <c r="C884" s="11"/>
      <c r="E884" s="9"/>
      <c r="F884" s="9"/>
      <c r="G884" s="9"/>
      <c r="H884" s="13"/>
      <c r="I884" s="9"/>
      <c r="J884" s="9"/>
      <c r="K884" s="464"/>
      <c r="L884" s="577"/>
      <c r="M884" s="578"/>
      <c r="N884" s="579"/>
      <c r="O884" s="579"/>
      <c r="P884" s="464"/>
      <c r="Q884" s="580"/>
      <c r="R884" s="581"/>
      <c r="S884" s="582"/>
      <c r="T884" s="464"/>
      <c r="U884" s="583"/>
      <c r="V884" s="580"/>
      <c r="W884" s="464"/>
      <c r="X884" s="464"/>
      <c r="Y884" s="464"/>
      <c r="Z884" s="576"/>
      <c r="AA884" s="464"/>
      <c r="AB884" s="464"/>
      <c r="AC884" s="464"/>
      <c r="AD884" s="464"/>
      <c r="AE884" s="464"/>
      <c r="AF884" s="464"/>
      <c r="AG884" s="464"/>
      <c r="AH884" s="464"/>
      <c r="AI884" s="464"/>
      <c r="AJ884" s="464"/>
      <c r="AK884" s="464"/>
      <c r="AL884" s="464"/>
    </row>
    <row r="885" spans="1:38" ht="15">
      <c r="A885" s="10"/>
      <c r="B885" s="9"/>
      <c r="C885" s="11"/>
      <c r="E885" s="9"/>
      <c r="F885" s="9"/>
      <c r="G885" s="9"/>
      <c r="H885" s="13"/>
      <c r="I885" s="9"/>
      <c r="J885" s="9"/>
      <c r="K885" s="464"/>
      <c r="L885" s="577"/>
      <c r="M885" s="578"/>
      <c r="N885" s="579"/>
      <c r="O885" s="579"/>
      <c r="P885" s="464"/>
      <c r="Q885" s="580"/>
      <c r="R885" s="581"/>
      <c r="S885" s="582"/>
      <c r="T885" s="464"/>
      <c r="U885" s="583"/>
      <c r="V885" s="580"/>
      <c r="W885" s="464"/>
      <c r="X885" s="464"/>
      <c r="Y885" s="464"/>
      <c r="Z885" s="576"/>
      <c r="AA885" s="464"/>
      <c r="AB885" s="464"/>
      <c r="AC885" s="464"/>
      <c r="AD885" s="464"/>
      <c r="AE885" s="464"/>
      <c r="AF885" s="464"/>
      <c r="AG885" s="464"/>
      <c r="AH885" s="464"/>
      <c r="AI885" s="464"/>
      <c r="AJ885" s="464"/>
      <c r="AK885" s="464"/>
      <c r="AL885" s="464"/>
    </row>
    <row r="886" spans="1:38" ht="15">
      <c r="A886" s="10"/>
      <c r="B886" s="9"/>
      <c r="C886" s="11"/>
      <c r="E886" s="9"/>
      <c r="F886" s="9"/>
      <c r="G886" s="9"/>
      <c r="H886" s="13"/>
      <c r="I886" s="9"/>
      <c r="J886" s="9"/>
      <c r="K886" s="464"/>
      <c r="L886" s="577"/>
      <c r="M886" s="578"/>
      <c r="N886" s="579"/>
      <c r="O886" s="579"/>
      <c r="P886" s="464"/>
      <c r="Q886" s="580"/>
      <c r="R886" s="581"/>
      <c r="S886" s="582"/>
      <c r="T886" s="464"/>
      <c r="U886" s="583"/>
      <c r="V886" s="580"/>
      <c r="W886" s="464"/>
      <c r="X886" s="464"/>
      <c r="Y886" s="464"/>
      <c r="Z886" s="576"/>
      <c r="AA886" s="464"/>
      <c r="AB886" s="464"/>
      <c r="AC886" s="464"/>
      <c r="AD886" s="464"/>
      <c r="AE886" s="464"/>
      <c r="AF886" s="464"/>
      <c r="AG886" s="464"/>
      <c r="AH886" s="464"/>
      <c r="AI886" s="464"/>
      <c r="AJ886" s="464"/>
      <c r="AK886" s="464"/>
      <c r="AL886" s="464"/>
    </row>
    <row r="887" spans="1:38" ht="15">
      <c r="A887" s="10"/>
      <c r="B887" s="9"/>
      <c r="C887" s="11"/>
      <c r="E887" s="9"/>
      <c r="F887" s="9"/>
      <c r="G887" s="9"/>
      <c r="H887" s="13"/>
      <c r="I887" s="9"/>
      <c r="J887" s="9"/>
      <c r="K887" s="464"/>
      <c r="L887" s="577"/>
      <c r="M887" s="578"/>
      <c r="N887" s="579"/>
      <c r="O887" s="579"/>
      <c r="P887" s="464"/>
      <c r="Q887" s="580"/>
      <c r="R887" s="581"/>
      <c r="S887" s="582"/>
      <c r="T887" s="464"/>
      <c r="U887" s="583"/>
      <c r="V887" s="580"/>
      <c r="W887" s="464"/>
      <c r="X887" s="464"/>
      <c r="Y887" s="464"/>
      <c r="Z887" s="576"/>
      <c r="AA887" s="464"/>
      <c r="AB887" s="464"/>
      <c r="AC887" s="464"/>
      <c r="AD887" s="464"/>
      <c r="AE887" s="464"/>
      <c r="AF887" s="464"/>
      <c r="AG887" s="464"/>
      <c r="AH887" s="464"/>
      <c r="AI887" s="464"/>
      <c r="AJ887" s="464"/>
      <c r="AK887" s="464"/>
      <c r="AL887" s="464"/>
    </row>
    <row r="888" spans="1:38" ht="15">
      <c r="A888" s="10"/>
      <c r="B888" s="9"/>
      <c r="C888" s="11"/>
      <c r="E888" s="9"/>
      <c r="F888" s="9"/>
      <c r="G888" s="9"/>
      <c r="H888" s="13"/>
      <c r="I888" s="9"/>
      <c r="J888" s="9"/>
      <c r="K888" s="464"/>
      <c r="L888" s="577"/>
      <c r="M888" s="578"/>
      <c r="N888" s="579"/>
      <c r="O888" s="579"/>
      <c r="P888" s="464"/>
      <c r="Q888" s="580"/>
      <c r="R888" s="581"/>
      <c r="S888" s="582"/>
      <c r="T888" s="464"/>
      <c r="U888" s="583"/>
      <c r="V888" s="580"/>
      <c r="W888" s="464"/>
      <c r="X888" s="464"/>
      <c r="Y888" s="464"/>
      <c r="Z888" s="576"/>
      <c r="AA888" s="464"/>
      <c r="AB888" s="464"/>
      <c r="AC888" s="464"/>
      <c r="AD888" s="464"/>
      <c r="AE888" s="464"/>
      <c r="AF888" s="464"/>
      <c r="AG888" s="464"/>
      <c r="AH888" s="464"/>
      <c r="AI888" s="464"/>
      <c r="AJ888" s="464"/>
      <c r="AK888" s="464"/>
      <c r="AL888" s="464"/>
    </row>
    <row r="889" spans="1:38" ht="15">
      <c r="A889" s="10"/>
      <c r="B889" s="9"/>
      <c r="C889" s="11"/>
      <c r="E889" s="9"/>
      <c r="F889" s="9"/>
      <c r="G889" s="9"/>
      <c r="H889" s="13"/>
      <c r="I889" s="9"/>
      <c r="J889" s="9"/>
      <c r="K889" s="464"/>
      <c r="L889" s="577"/>
      <c r="M889" s="578"/>
      <c r="N889" s="579"/>
      <c r="O889" s="579"/>
      <c r="P889" s="464"/>
      <c r="Q889" s="580"/>
      <c r="R889" s="581"/>
      <c r="S889" s="582"/>
      <c r="T889" s="464"/>
      <c r="U889" s="583"/>
      <c r="V889" s="580"/>
      <c r="W889" s="464"/>
      <c r="X889" s="464"/>
      <c r="Y889" s="464"/>
      <c r="Z889" s="576"/>
      <c r="AA889" s="464"/>
      <c r="AB889" s="464"/>
      <c r="AC889" s="464"/>
      <c r="AD889" s="464"/>
      <c r="AE889" s="464"/>
      <c r="AF889" s="464"/>
      <c r="AG889" s="464"/>
      <c r="AH889" s="464"/>
      <c r="AI889" s="464"/>
      <c r="AJ889" s="464"/>
      <c r="AK889" s="464"/>
      <c r="AL889" s="464"/>
    </row>
    <row r="890" spans="1:38" ht="15">
      <c r="A890" s="10"/>
      <c r="B890" s="9"/>
      <c r="C890" s="11"/>
      <c r="E890" s="9"/>
      <c r="F890" s="9"/>
      <c r="G890" s="9"/>
      <c r="H890" s="13"/>
      <c r="I890" s="9"/>
      <c r="J890" s="9"/>
      <c r="K890" s="464"/>
      <c r="L890" s="577"/>
      <c r="M890" s="578"/>
      <c r="N890" s="579"/>
      <c r="O890" s="579"/>
      <c r="P890" s="464"/>
      <c r="Q890" s="580"/>
      <c r="R890" s="581"/>
      <c r="S890" s="582"/>
      <c r="T890" s="464"/>
      <c r="U890" s="583"/>
      <c r="V890" s="580"/>
      <c r="W890" s="464"/>
      <c r="X890" s="464"/>
      <c r="Y890" s="464"/>
      <c r="Z890" s="576"/>
      <c r="AA890" s="464"/>
      <c r="AB890" s="464"/>
      <c r="AC890" s="464"/>
      <c r="AD890" s="464"/>
      <c r="AE890" s="464"/>
      <c r="AF890" s="464"/>
      <c r="AG890" s="464"/>
      <c r="AH890" s="464"/>
      <c r="AI890" s="464"/>
      <c r="AJ890" s="464"/>
      <c r="AK890" s="464"/>
      <c r="AL890" s="464"/>
    </row>
    <row r="891" spans="1:38" ht="15">
      <c r="A891" s="10"/>
      <c r="B891" s="9"/>
      <c r="C891" s="11"/>
      <c r="E891" s="9"/>
      <c r="F891" s="9"/>
      <c r="G891" s="9"/>
      <c r="H891" s="13"/>
      <c r="I891" s="9"/>
      <c r="J891" s="9"/>
      <c r="K891" s="464"/>
      <c r="L891" s="577"/>
      <c r="M891" s="578"/>
      <c r="N891" s="579"/>
      <c r="O891" s="579"/>
      <c r="P891" s="464"/>
      <c r="Q891" s="580"/>
      <c r="R891" s="581"/>
      <c r="S891" s="582"/>
      <c r="T891" s="464"/>
      <c r="U891" s="583"/>
      <c r="V891" s="580"/>
      <c r="W891" s="464"/>
      <c r="X891" s="464"/>
      <c r="Y891" s="464"/>
      <c r="Z891" s="576"/>
      <c r="AA891" s="464"/>
      <c r="AB891" s="464"/>
      <c r="AC891" s="464"/>
      <c r="AD891" s="464"/>
      <c r="AE891" s="464"/>
      <c r="AF891" s="464"/>
      <c r="AG891" s="464"/>
      <c r="AH891" s="464"/>
      <c r="AI891" s="464"/>
      <c r="AJ891" s="464"/>
      <c r="AK891" s="464"/>
      <c r="AL891" s="464"/>
    </row>
    <row r="892" spans="1:38" ht="15">
      <c r="A892" s="10"/>
      <c r="B892" s="9"/>
      <c r="C892" s="11"/>
      <c r="E892" s="9"/>
      <c r="F892" s="9"/>
      <c r="G892" s="9"/>
      <c r="H892" s="13"/>
      <c r="I892" s="9"/>
      <c r="J892" s="9"/>
      <c r="K892" s="464"/>
      <c r="L892" s="577"/>
      <c r="M892" s="578"/>
      <c r="N892" s="579"/>
      <c r="O892" s="579"/>
      <c r="P892" s="464"/>
      <c r="Q892" s="580"/>
      <c r="R892" s="581"/>
      <c r="S892" s="582"/>
      <c r="T892" s="464"/>
      <c r="U892" s="583"/>
      <c r="V892" s="580"/>
      <c r="W892" s="464"/>
      <c r="X892" s="464"/>
      <c r="Y892" s="464"/>
      <c r="Z892" s="576"/>
      <c r="AA892" s="464"/>
      <c r="AB892" s="464"/>
      <c r="AC892" s="464"/>
      <c r="AD892" s="464"/>
      <c r="AE892" s="464"/>
      <c r="AF892" s="464"/>
      <c r="AG892" s="464"/>
      <c r="AH892" s="464"/>
      <c r="AI892" s="464"/>
      <c r="AJ892" s="464"/>
      <c r="AK892" s="464"/>
      <c r="AL892" s="464"/>
    </row>
    <row r="893" spans="1:38" ht="15">
      <c r="A893" s="10"/>
      <c r="B893" s="9"/>
      <c r="C893" s="11"/>
      <c r="E893" s="9"/>
      <c r="F893" s="9"/>
      <c r="G893" s="9"/>
      <c r="H893" s="13"/>
      <c r="I893" s="9"/>
      <c r="J893" s="9"/>
      <c r="K893" s="464"/>
      <c r="L893" s="577"/>
      <c r="M893" s="578"/>
      <c r="N893" s="579"/>
      <c r="O893" s="579"/>
      <c r="P893" s="464"/>
      <c r="Q893" s="580"/>
      <c r="R893" s="581"/>
      <c r="S893" s="582"/>
      <c r="T893" s="464"/>
      <c r="U893" s="583"/>
      <c r="V893" s="580"/>
      <c r="W893" s="464"/>
      <c r="X893" s="464"/>
      <c r="Y893" s="464"/>
      <c r="Z893" s="576"/>
      <c r="AA893" s="464"/>
      <c r="AB893" s="464"/>
      <c r="AC893" s="464"/>
      <c r="AD893" s="464"/>
      <c r="AE893" s="464"/>
      <c r="AF893" s="464"/>
      <c r="AG893" s="464"/>
      <c r="AH893" s="464"/>
      <c r="AI893" s="464"/>
      <c r="AJ893" s="464"/>
      <c r="AK893" s="464"/>
      <c r="AL893" s="464"/>
    </row>
    <row r="894" spans="1:38" ht="15">
      <c r="A894" s="10"/>
      <c r="B894" s="9"/>
      <c r="C894" s="11"/>
      <c r="E894" s="9"/>
      <c r="F894" s="9"/>
      <c r="G894" s="9"/>
      <c r="H894" s="13"/>
      <c r="I894" s="9"/>
      <c r="J894" s="9"/>
      <c r="K894" s="464"/>
      <c r="L894" s="577"/>
      <c r="M894" s="578"/>
      <c r="N894" s="579"/>
      <c r="O894" s="579"/>
      <c r="P894" s="464"/>
      <c r="Q894" s="580"/>
      <c r="R894" s="581"/>
      <c r="S894" s="582"/>
      <c r="T894" s="464"/>
      <c r="U894" s="583"/>
      <c r="V894" s="580"/>
      <c r="W894" s="464"/>
      <c r="X894" s="464"/>
      <c r="Y894" s="464"/>
      <c r="Z894" s="576"/>
      <c r="AA894" s="464"/>
      <c r="AB894" s="464"/>
      <c r="AC894" s="464"/>
      <c r="AD894" s="464"/>
      <c r="AE894" s="464"/>
      <c r="AF894" s="464"/>
      <c r="AG894" s="464"/>
      <c r="AH894" s="464"/>
      <c r="AI894" s="464"/>
      <c r="AJ894" s="464"/>
      <c r="AK894" s="464"/>
      <c r="AL894" s="464"/>
    </row>
    <row r="895" spans="1:38" ht="15">
      <c r="A895" s="10"/>
      <c r="B895" s="9"/>
      <c r="C895" s="11"/>
      <c r="E895" s="9"/>
      <c r="F895" s="9"/>
      <c r="G895" s="9"/>
      <c r="H895" s="13"/>
      <c r="I895" s="9"/>
      <c r="J895" s="9"/>
      <c r="K895" s="464"/>
      <c r="L895" s="577"/>
      <c r="M895" s="578"/>
      <c r="N895" s="579"/>
      <c r="O895" s="579"/>
      <c r="P895" s="464"/>
      <c r="Q895" s="580"/>
      <c r="R895" s="581"/>
      <c r="S895" s="582"/>
      <c r="T895" s="464"/>
      <c r="U895" s="583"/>
      <c r="V895" s="580"/>
      <c r="W895" s="464"/>
      <c r="X895" s="464"/>
      <c r="Y895" s="464"/>
      <c r="Z895" s="576"/>
      <c r="AA895" s="464"/>
      <c r="AB895" s="464"/>
      <c r="AC895" s="464"/>
      <c r="AD895" s="464"/>
      <c r="AE895" s="464"/>
      <c r="AF895" s="464"/>
      <c r="AG895" s="464"/>
      <c r="AH895" s="464"/>
      <c r="AI895" s="464"/>
      <c r="AJ895" s="464"/>
      <c r="AK895" s="464"/>
      <c r="AL895" s="464"/>
    </row>
    <row r="896" spans="1:38" ht="15">
      <c r="A896" s="10"/>
      <c r="B896" s="9"/>
      <c r="C896" s="11"/>
      <c r="E896" s="9"/>
      <c r="F896" s="9"/>
      <c r="G896" s="9"/>
      <c r="H896" s="13"/>
      <c r="I896" s="9"/>
      <c r="J896" s="9"/>
      <c r="K896" s="464"/>
      <c r="L896" s="577"/>
      <c r="M896" s="578"/>
      <c r="N896" s="579"/>
      <c r="O896" s="579"/>
      <c r="P896" s="464"/>
      <c r="Q896" s="580"/>
      <c r="R896" s="581"/>
      <c r="S896" s="582"/>
      <c r="T896" s="464"/>
      <c r="U896" s="583"/>
      <c r="V896" s="580"/>
      <c r="W896" s="464"/>
      <c r="X896" s="464"/>
      <c r="Y896" s="464"/>
      <c r="Z896" s="576"/>
      <c r="AA896" s="464"/>
      <c r="AB896" s="464"/>
      <c r="AC896" s="464"/>
      <c r="AD896" s="464"/>
      <c r="AE896" s="464"/>
      <c r="AF896" s="464"/>
      <c r="AG896" s="464"/>
      <c r="AH896" s="464"/>
      <c r="AI896" s="464"/>
      <c r="AJ896" s="464"/>
      <c r="AK896" s="464"/>
      <c r="AL896" s="464"/>
    </row>
    <row r="897" spans="1:38" ht="15">
      <c r="A897" s="10"/>
      <c r="B897" s="9"/>
      <c r="C897" s="11"/>
      <c r="E897" s="9"/>
      <c r="F897" s="9"/>
      <c r="G897" s="9"/>
      <c r="H897" s="13"/>
      <c r="I897" s="9"/>
      <c r="J897" s="9"/>
      <c r="K897" s="464"/>
      <c r="L897" s="577"/>
      <c r="M897" s="578"/>
      <c r="N897" s="579"/>
      <c r="O897" s="579"/>
      <c r="P897" s="464"/>
      <c r="Q897" s="580"/>
      <c r="R897" s="581"/>
      <c r="S897" s="582"/>
      <c r="T897" s="464"/>
      <c r="U897" s="583"/>
      <c r="V897" s="580"/>
      <c r="W897" s="464"/>
      <c r="X897" s="464"/>
      <c r="Y897" s="464"/>
      <c r="Z897" s="576"/>
      <c r="AA897" s="464"/>
      <c r="AB897" s="464"/>
      <c r="AC897" s="464"/>
      <c r="AD897" s="464"/>
      <c r="AE897" s="464"/>
      <c r="AF897" s="464"/>
      <c r="AG897" s="464"/>
      <c r="AH897" s="464"/>
      <c r="AI897" s="464"/>
      <c r="AJ897" s="464"/>
      <c r="AK897" s="464"/>
      <c r="AL897" s="464"/>
    </row>
    <row r="898" spans="1:38" ht="15">
      <c r="A898" s="10"/>
      <c r="B898" s="9"/>
      <c r="C898" s="11"/>
      <c r="E898" s="9"/>
      <c r="F898" s="9"/>
      <c r="G898" s="9"/>
      <c r="H898" s="13"/>
      <c r="I898" s="9"/>
      <c r="J898" s="9"/>
      <c r="K898" s="464"/>
      <c r="L898" s="577"/>
      <c r="M898" s="578"/>
      <c r="N898" s="579"/>
      <c r="O898" s="579"/>
      <c r="P898" s="464"/>
      <c r="Q898" s="580"/>
      <c r="R898" s="581"/>
      <c r="S898" s="582"/>
      <c r="T898" s="464"/>
      <c r="U898" s="583"/>
      <c r="V898" s="580"/>
      <c r="W898" s="464"/>
      <c r="X898" s="464"/>
      <c r="Y898" s="464"/>
      <c r="Z898" s="576"/>
      <c r="AA898" s="464"/>
      <c r="AB898" s="464"/>
      <c r="AC898" s="464"/>
      <c r="AD898" s="464"/>
      <c r="AE898" s="464"/>
      <c r="AF898" s="464"/>
      <c r="AG898" s="464"/>
      <c r="AH898" s="464"/>
      <c r="AI898" s="464"/>
      <c r="AJ898" s="464"/>
      <c r="AK898" s="464"/>
      <c r="AL898" s="464"/>
    </row>
    <row r="899" spans="1:38" ht="15">
      <c r="A899" s="10"/>
      <c r="B899" s="9"/>
      <c r="C899" s="11"/>
      <c r="E899" s="9"/>
      <c r="F899" s="9"/>
      <c r="G899" s="9"/>
      <c r="H899" s="13"/>
      <c r="I899" s="9"/>
      <c r="J899" s="9"/>
      <c r="K899" s="464"/>
      <c r="L899" s="577"/>
      <c r="M899" s="578"/>
      <c r="N899" s="579"/>
      <c r="O899" s="579"/>
      <c r="P899" s="464"/>
      <c r="Q899" s="580"/>
      <c r="R899" s="581"/>
      <c r="S899" s="582"/>
      <c r="T899" s="464"/>
      <c r="U899" s="583"/>
      <c r="V899" s="580"/>
      <c r="W899" s="464"/>
      <c r="X899" s="464"/>
      <c r="Y899" s="464"/>
      <c r="Z899" s="576"/>
      <c r="AA899" s="464"/>
      <c r="AB899" s="464"/>
      <c r="AC899" s="464"/>
      <c r="AD899" s="464"/>
      <c r="AE899" s="464"/>
      <c r="AF899" s="464"/>
      <c r="AG899" s="464"/>
      <c r="AH899" s="464"/>
      <c r="AI899" s="464"/>
      <c r="AJ899" s="464"/>
      <c r="AK899" s="464"/>
      <c r="AL899" s="464"/>
    </row>
    <row r="900" spans="1:38" ht="15">
      <c r="A900" s="10"/>
      <c r="B900" s="9"/>
      <c r="C900" s="11"/>
      <c r="E900" s="9"/>
      <c r="F900" s="9"/>
      <c r="G900" s="9"/>
      <c r="H900" s="13"/>
      <c r="I900" s="9"/>
      <c r="J900" s="9"/>
      <c r="K900" s="464"/>
      <c r="L900" s="577"/>
      <c r="M900" s="578"/>
      <c r="N900" s="579"/>
      <c r="O900" s="579"/>
      <c r="P900" s="464"/>
      <c r="Q900" s="580"/>
      <c r="R900" s="581"/>
      <c r="S900" s="582"/>
      <c r="T900" s="464"/>
      <c r="U900" s="583"/>
      <c r="V900" s="580"/>
      <c r="W900" s="464"/>
      <c r="X900" s="464"/>
      <c r="Y900" s="464"/>
      <c r="Z900" s="576"/>
      <c r="AA900" s="464"/>
      <c r="AB900" s="464"/>
      <c r="AC900" s="464"/>
      <c r="AD900" s="464"/>
      <c r="AE900" s="464"/>
      <c r="AF900" s="464"/>
      <c r="AG900" s="464"/>
      <c r="AH900" s="464"/>
      <c r="AI900" s="464"/>
      <c r="AJ900" s="464"/>
      <c r="AK900" s="464"/>
      <c r="AL900" s="464"/>
    </row>
    <row r="901" spans="1:38" ht="15">
      <c r="A901" s="10"/>
      <c r="B901" s="9"/>
      <c r="C901" s="11"/>
      <c r="E901" s="9"/>
      <c r="F901" s="9"/>
      <c r="G901" s="9"/>
      <c r="H901" s="13"/>
      <c r="I901" s="9"/>
      <c r="J901" s="9"/>
      <c r="K901" s="464"/>
      <c r="L901" s="577"/>
      <c r="M901" s="578"/>
      <c r="N901" s="579"/>
      <c r="O901" s="579"/>
      <c r="P901" s="464"/>
      <c r="Q901" s="580"/>
      <c r="R901" s="581"/>
      <c r="S901" s="582"/>
      <c r="T901" s="464"/>
      <c r="U901" s="583"/>
      <c r="V901" s="580"/>
      <c r="W901" s="464"/>
      <c r="X901" s="464"/>
      <c r="Y901" s="464"/>
      <c r="Z901" s="576"/>
      <c r="AA901" s="464"/>
      <c r="AB901" s="464"/>
      <c r="AC901" s="464"/>
      <c r="AD901" s="464"/>
      <c r="AE901" s="464"/>
      <c r="AF901" s="464"/>
      <c r="AG901" s="464"/>
      <c r="AH901" s="464"/>
      <c r="AI901" s="464"/>
      <c r="AJ901" s="464"/>
      <c r="AK901" s="464"/>
      <c r="AL901" s="464"/>
    </row>
    <row r="902" spans="1:38" ht="15">
      <c r="A902" s="10"/>
      <c r="B902" s="9"/>
      <c r="C902" s="11"/>
      <c r="E902" s="9"/>
      <c r="F902" s="9"/>
      <c r="G902" s="9"/>
      <c r="H902" s="13"/>
      <c r="I902" s="9"/>
      <c r="J902" s="9"/>
      <c r="K902" s="464"/>
      <c r="L902" s="577"/>
      <c r="M902" s="578"/>
      <c r="N902" s="579"/>
      <c r="O902" s="579"/>
      <c r="P902" s="464"/>
      <c r="Q902" s="580"/>
      <c r="R902" s="581"/>
      <c r="S902" s="582"/>
      <c r="T902" s="464"/>
      <c r="U902" s="583"/>
      <c r="V902" s="580"/>
      <c r="W902" s="464"/>
      <c r="X902" s="464"/>
      <c r="Y902" s="464"/>
      <c r="Z902" s="576"/>
      <c r="AA902" s="464"/>
      <c r="AB902" s="464"/>
      <c r="AC902" s="464"/>
      <c r="AD902" s="464"/>
      <c r="AE902" s="464"/>
      <c r="AF902" s="464"/>
      <c r="AG902" s="464"/>
      <c r="AH902" s="464"/>
      <c r="AI902" s="464"/>
      <c r="AJ902" s="464"/>
      <c r="AK902" s="464"/>
      <c r="AL902" s="464"/>
    </row>
    <row r="903" spans="1:38" ht="15">
      <c r="A903" s="10"/>
      <c r="B903" s="9"/>
      <c r="C903" s="11"/>
      <c r="E903" s="9"/>
      <c r="F903" s="9"/>
      <c r="G903" s="9"/>
      <c r="H903" s="13"/>
      <c r="I903" s="9"/>
      <c r="J903" s="9"/>
      <c r="K903" s="464"/>
      <c r="L903" s="577"/>
      <c r="M903" s="578"/>
      <c r="N903" s="579"/>
      <c r="O903" s="579"/>
      <c r="P903" s="464"/>
      <c r="Q903" s="580"/>
      <c r="R903" s="581"/>
      <c r="S903" s="582"/>
      <c r="T903" s="464"/>
      <c r="U903" s="583"/>
      <c r="V903" s="580"/>
      <c r="W903" s="464"/>
      <c r="X903" s="464"/>
      <c r="Y903" s="464"/>
      <c r="Z903" s="576"/>
      <c r="AA903" s="464"/>
      <c r="AB903" s="464"/>
      <c r="AC903" s="464"/>
      <c r="AD903" s="464"/>
      <c r="AE903" s="464"/>
      <c r="AF903" s="464"/>
      <c r="AG903" s="464"/>
      <c r="AH903" s="464"/>
      <c r="AI903" s="464"/>
      <c r="AJ903" s="464"/>
      <c r="AK903" s="464"/>
      <c r="AL903" s="464"/>
    </row>
    <row r="904" spans="1:38" ht="15">
      <c r="A904" s="10"/>
      <c r="B904" s="9"/>
      <c r="C904" s="11"/>
      <c r="E904" s="9"/>
      <c r="F904" s="9"/>
      <c r="G904" s="9"/>
      <c r="H904" s="13"/>
      <c r="I904" s="9"/>
      <c r="J904" s="9"/>
      <c r="K904" s="464"/>
      <c r="L904" s="577"/>
      <c r="M904" s="578"/>
      <c r="N904" s="579"/>
      <c r="O904" s="579"/>
      <c r="P904" s="464"/>
      <c r="Q904" s="580"/>
      <c r="R904" s="581"/>
      <c r="S904" s="582"/>
      <c r="T904" s="464"/>
      <c r="U904" s="583"/>
      <c r="V904" s="580"/>
      <c r="W904" s="464"/>
      <c r="X904" s="464"/>
      <c r="Y904" s="464"/>
      <c r="Z904" s="576"/>
      <c r="AA904" s="464"/>
      <c r="AB904" s="464"/>
      <c r="AC904" s="464"/>
      <c r="AD904" s="464"/>
      <c r="AE904" s="464"/>
      <c r="AF904" s="464"/>
      <c r="AG904" s="464"/>
      <c r="AH904" s="464"/>
      <c r="AI904" s="464"/>
      <c r="AJ904" s="464"/>
      <c r="AK904" s="464"/>
      <c r="AL904" s="464"/>
    </row>
    <row r="905" spans="1:38" ht="15">
      <c r="A905" s="10"/>
      <c r="B905" s="9"/>
      <c r="C905" s="11"/>
      <c r="E905" s="9"/>
      <c r="F905" s="9"/>
      <c r="G905" s="9"/>
      <c r="H905" s="13"/>
      <c r="I905" s="9"/>
      <c r="J905" s="9"/>
      <c r="K905" s="464"/>
      <c r="L905" s="577"/>
      <c r="M905" s="578"/>
      <c r="N905" s="579"/>
      <c r="O905" s="579"/>
      <c r="P905" s="464"/>
      <c r="Q905" s="580"/>
      <c r="R905" s="581"/>
      <c r="S905" s="582"/>
      <c r="T905" s="464"/>
      <c r="U905" s="583"/>
      <c r="V905" s="580"/>
      <c r="W905" s="464"/>
      <c r="X905" s="464"/>
      <c r="Y905" s="464"/>
      <c r="Z905" s="576"/>
      <c r="AA905" s="464"/>
      <c r="AB905" s="464"/>
      <c r="AC905" s="464"/>
      <c r="AD905" s="464"/>
      <c r="AE905" s="464"/>
      <c r="AF905" s="464"/>
      <c r="AG905" s="464"/>
      <c r="AH905" s="464"/>
      <c r="AI905" s="464"/>
      <c r="AJ905" s="464"/>
      <c r="AK905" s="464"/>
      <c r="AL905" s="464"/>
    </row>
    <row r="906" spans="1:38" ht="15">
      <c r="A906" s="10"/>
      <c r="B906" s="9"/>
      <c r="C906" s="11"/>
      <c r="E906" s="9"/>
      <c r="F906" s="9"/>
      <c r="G906" s="9"/>
      <c r="H906" s="13"/>
      <c r="I906" s="9"/>
      <c r="J906" s="9"/>
      <c r="K906" s="464"/>
      <c r="L906" s="577"/>
      <c r="M906" s="578"/>
      <c r="N906" s="579"/>
      <c r="O906" s="579"/>
      <c r="P906" s="464"/>
      <c r="Q906" s="580"/>
      <c r="R906" s="581"/>
      <c r="S906" s="582"/>
      <c r="T906" s="464"/>
      <c r="U906" s="583"/>
      <c r="V906" s="580"/>
      <c r="W906" s="464"/>
      <c r="X906" s="464"/>
      <c r="Y906" s="464"/>
      <c r="Z906" s="576"/>
      <c r="AA906" s="464"/>
      <c r="AB906" s="464"/>
      <c r="AC906" s="464"/>
      <c r="AD906" s="464"/>
      <c r="AE906" s="464"/>
      <c r="AF906" s="464"/>
      <c r="AG906" s="464"/>
      <c r="AH906" s="464"/>
      <c r="AI906" s="464"/>
      <c r="AJ906" s="464"/>
      <c r="AK906" s="464"/>
      <c r="AL906" s="464"/>
    </row>
    <row r="907" spans="1:38" ht="15">
      <c r="A907" s="10"/>
      <c r="B907" s="9"/>
      <c r="C907" s="11"/>
      <c r="E907" s="9"/>
      <c r="F907" s="9"/>
      <c r="G907" s="9"/>
      <c r="H907" s="13"/>
      <c r="I907" s="9"/>
      <c r="J907" s="9"/>
      <c r="K907" s="464"/>
      <c r="L907" s="577"/>
      <c r="M907" s="578"/>
      <c r="N907" s="579"/>
      <c r="O907" s="579"/>
      <c r="P907" s="464"/>
      <c r="Q907" s="580"/>
      <c r="R907" s="581"/>
      <c r="S907" s="582"/>
      <c r="T907" s="464"/>
      <c r="U907" s="583"/>
      <c r="V907" s="580"/>
      <c r="W907" s="464"/>
      <c r="X907" s="464"/>
      <c r="Y907" s="464"/>
      <c r="Z907" s="576"/>
      <c r="AA907" s="464"/>
      <c r="AB907" s="464"/>
      <c r="AC907" s="464"/>
      <c r="AD907" s="464"/>
      <c r="AE907" s="464"/>
      <c r="AF907" s="464"/>
      <c r="AG907" s="464"/>
      <c r="AH907" s="464"/>
      <c r="AI907" s="464"/>
      <c r="AJ907" s="464"/>
      <c r="AK907" s="464"/>
      <c r="AL907" s="464"/>
    </row>
    <row r="908" spans="1:38" ht="15">
      <c r="A908" s="10"/>
      <c r="B908" s="9"/>
      <c r="C908" s="11"/>
      <c r="E908" s="9"/>
      <c r="F908" s="9"/>
      <c r="G908" s="9"/>
      <c r="H908" s="13"/>
      <c r="I908" s="9"/>
      <c r="J908" s="9"/>
      <c r="K908" s="464"/>
      <c r="L908" s="577"/>
      <c r="M908" s="578"/>
      <c r="N908" s="579"/>
      <c r="O908" s="579"/>
      <c r="P908" s="464"/>
      <c r="Q908" s="580"/>
      <c r="R908" s="581"/>
      <c r="S908" s="582"/>
      <c r="T908" s="464"/>
      <c r="U908" s="583"/>
      <c r="V908" s="580"/>
      <c r="W908" s="464"/>
      <c r="X908" s="464"/>
      <c r="Y908" s="464"/>
      <c r="Z908" s="576"/>
      <c r="AA908" s="464"/>
      <c r="AB908" s="464"/>
      <c r="AC908" s="464"/>
      <c r="AD908" s="464"/>
      <c r="AE908" s="464"/>
      <c r="AF908" s="464"/>
      <c r="AG908" s="464"/>
      <c r="AH908" s="464"/>
      <c r="AI908" s="464"/>
      <c r="AJ908" s="464"/>
      <c r="AK908" s="464"/>
      <c r="AL908" s="464"/>
    </row>
    <row r="909" spans="1:38" ht="15">
      <c r="A909" s="10"/>
      <c r="B909" s="9"/>
      <c r="C909" s="11"/>
      <c r="E909" s="9"/>
      <c r="F909" s="9"/>
      <c r="G909" s="9"/>
      <c r="H909" s="13"/>
      <c r="I909" s="9"/>
      <c r="J909" s="9"/>
      <c r="K909" s="464"/>
      <c r="L909" s="577"/>
      <c r="M909" s="578"/>
      <c r="N909" s="579"/>
      <c r="O909" s="579"/>
      <c r="P909" s="464"/>
      <c r="Q909" s="580"/>
      <c r="R909" s="581"/>
      <c r="S909" s="582"/>
      <c r="T909" s="464"/>
      <c r="U909" s="583"/>
      <c r="V909" s="580"/>
      <c r="W909" s="464"/>
      <c r="X909" s="464"/>
      <c r="Y909" s="464"/>
      <c r="Z909" s="576"/>
      <c r="AA909" s="464"/>
      <c r="AB909" s="464"/>
      <c r="AC909" s="464"/>
      <c r="AD909" s="464"/>
      <c r="AE909" s="464"/>
      <c r="AF909" s="464"/>
      <c r="AG909" s="464"/>
      <c r="AH909" s="464"/>
      <c r="AI909" s="464"/>
      <c r="AJ909" s="464"/>
      <c r="AK909" s="464"/>
      <c r="AL909" s="464"/>
    </row>
    <row r="910" spans="1:38" ht="15">
      <c r="A910" s="10"/>
      <c r="B910" s="9"/>
      <c r="C910" s="11"/>
      <c r="E910" s="9"/>
      <c r="F910" s="9"/>
      <c r="G910" s="9"/>
      <c r="H910" s="13"/>
      <c r="I910" s="9"/>
      <c r="J910" s="9"/>
      <c r="K910" s="464"/>
      <c r="L910" s="577"/>
      <c r="M910" s="578"/>
      <c r="N910" s="579"/>
      <c r="O910" s="579"/>
      <c r="P910" s="464"/>
      <c r="Q910" s="580"/>
      <c r="R910" s="581"/>
      <c r="S910" s="582"/>
      <c r="T910" s="464"/>
      <c r="U910" s="583"/>
      <c r="V910" s="580"/>
      <c r="W910" s="464"/>
      <c r="X910" s="464"/>
      <c r="Y910" s="464"/>
      <c r="Z910" s="576"/>
      <c r="AA910" s="464"/>
      <c r="AB910" s="464"/>
      <c r="AC910" s="464"/>
      <c r="AD910" s="464"/>
      <c r="AE910" s="464"/>
      <c r="AF910" s="464"/>
      <c r="AG910" s="464"/>
      <c r="AH910" s="464"/>
      <c r="AI910" s="464"/>
      <c r="AJ910" s="464"/>
      <c r="AK910" s="464"/>
      <c r="AL910" s="464"/>
    </row>
    <row r="911" spans="1:38" ht="15">
      <c r="A911" s="10"/>
      <c r="B911" s="9"/>
      <c r="C911" s="11"/>
      <c r="E911" s="9"/>
      <c r="F911" s="9"/>
      <c r="G911" s="9"/>
      <c r="H911" s="13"/>
      <c r="I911" s="9"/>
      <c r="J911" s="9"/>
      <c r="K911" s="464"/>
      <c r="L911" s="577"/>
      <c r="M911" s="578"/>
      <c r="N911" s="579"/>
      <c r="O911" s="579"/>
      <c r="P911" s="464"/>
      <c r="Q911" s="580"/>
      <c r="R911" s="581"/>
      <c r="S911" s="582"/>
      <c r="T911" s="464"/>
      <c r="U911" s="583"/>
      <c r="V911" s="580"/>
      <c r="W911" s="464"/>
      <c r="X911" s="464"/>
      <c r="Y911" s="464"/>
      <c r="Z911" s="576"/>
      <c r="AA911" s="464"/>
      <c r="AB911" s="464"/>
      <c r="AC911" s="464"/>
      <c r="AD911" s="464"/>
      <c r="AE911" s="464"/>
      <c r="AF911" s="464"/>
      <c r="AG911" s="464"/>
      <c r="AH911" s="464"/>
      <c r="AI911" s="464"/>
      <c r="AJ911" s="464"/>
      <c r="AK911" s="464"/>
      <c r="AL911" s="464"/>
    </row>
    <row r="912" spans="1:38" ht="15">
      <c r="A912" s="10"/>
      <c r="B912" s="9"/>
      <c r="C912" s="11"/>
      <c r="E912" s="9"/>
      <c r="F912" s="9"/>
      <c r="G912" s="9"/>
      <c r="H912" s="13"/>
      <c r="I912" s="9"/>
      <c r="J912" s="9"/>
      <c r="K912" s="464"/>
      <c r="L912" s="577"/>
      <c r="M912" s="578"/>
      <c r="N912" s="579"/>
      <c r="O912" s="579"/>
      <c r="P912" s="464"/>
      <c r="Q912" s="580"/>
      <c r="R912" s="581"/>
      <c r="S912" s="582"/>
      <c r="T912" s="464"/>
      <c r="U912" s="583"/>
      <c r="V912" s="580"/>
      <c r="W912" s="464"/>
      <c r="X912" s="464"/>
      <c r="Y912" s="464"/>
      <c r="Z912" s="576"/>
      <c r="AA912" s="464"/>
      <c r="AB912" s="464"/>
      <c r="AC912" s="464"/>
      <c r="AD912" s="464"/>
      <c r="AE912" s="464"/>
      <c r="AF912" s="464"/>
      <c r="AG912" s="464"/>
      <c r="AH912" s="464"/>
      <c r="AI912" s="464"/>
      <c r="AJ912" s="464"/>
      <c r="AK912" s="464"/>
      <c r="AL912" s="464"/>
    </row>
    <row r="913" spans="1:38" ht="15">
      <c r="A913" s="10"/>
      <c r="B913" s="9"/>
      <c r="C913" s="11"/>
      <c r="E913" s="9"/>
      <c r="F913" s="9"/>
      <c r="G913" s="9"/>
      <c r="H913" s="13"/>
      <c r="I913" s="9"/>
      <c r="J913" s="9"/>
      <c r="K913" s="464"/>
      <c r="L913" s="577"/>
      <c r="M913" s="578"/>
      <c r="N913" s="579"/>
      <c r="O913" s="579"/>
      <c r="P913" s="464"/>
      <c r="Q913" s="580"/>
      <c r="R913" s="581"/>
      <c r="S913" s="582"/>
      <c r="T913" s="464"/>
      <c r="U913" s="583"/>
      <c r="V913" s="580"/>
      <c r="W913" s="464"/>
      <c r="X913" s="464"/>
      <c r="Y913" s="464"/>
      <c r="Z913" s="576"/>
      <c r="AA913" s="464"/>
      <c r="AB913" s="464"/>
      <c r="AC913" s="464"/>
      <c r="AD913" s="464"/>
      <c r="AE913" s="464"/>
      <c r="AF913" s="464"/>
      <c r="AG913" s="464"/>
      <c r="AH913" s="464"/>
      <c r="AI913" s="464"/>
      <c r="AJ913" s="464"/>
      <c r="AK913" s="464"/>
      <c r="AL913" s="464"/>
    </row>
    <row r="914" spans="1:38" ht="15">
      <c r="A914" s="10"/>
      <c r="B914" s="9"/>
      <c r="C914" s="11"/>
      <c r="E914" s="9"/>
      <c r="F914" s="9"/>
      <c r="G914" s="9"/>
      <c r="H914" s="13"/>
      <c r="I914" s="9"/>
      <c r="J914" s="9"/>
      <c r="K914" s="464"/>
      <c r="L914" s="577"/>
      <c r="M914" s="578"/>
      <c r="N914" s="579"/>
      <c r="O914" s="579"/>
      <c r="P914" s="464"/>
      <c r="Q914" s="580"/>
      <c r="R914" s="581"/>
      <c r="S914" s="582"/>
      <c r="T914" s="464"/>
      <c r="U914" s="583"/>
      <c r="V914" s="580"/>
      <c r="W914" s="464"/>
      <c r="X914" s="464"/>
      <c r="Y914" s="464"/>
      <c r="Z914" s="576"/>
      <c r="AA914" s="464"/>
      <c r="AB914" s="464"/>
      <c r="AC914" s="464"/>
      <c r="AD914" s="464"/>
      <c r="AE914" s="464"/>
      <c r="AF914" s="464"/>
      <c r="AG914" s="464"/>
      <c r="AH914" s="464"/>
      <c r="AI914" s="464"/>
      <c r="AJ914" s="464"/>
      <c r="AK914" s="464"/>
      <c r="AL914" s="464"/>
    </row>
    <row r="915" spans="1:38" ht="15">
      <c r="A915" s="10"/>
      <c r="B915" s="9"/>
      <c r="C915" s="11"/>
      <c r="E915" s="9"/>
      <c r="F915" s="9"/>
      <c r="G915" s="9"/>
      <c r="H915" s="13"/>
      <c r="I915" s="9"/>
      <c r="J915" s="9"/>
      <c r="K915" s="464"/>
      <c r="L915" s="577"/>
      <c r="M915" s="578"/>
      <c r="N915" s="579"/>
      <c r="O915" s="579"/>
      <c r="P915" s="464"/>
      <c r="Q915" s="580"/>
      <c r="R915" s="581"/>
      <c r="S915" s="582"/>
      <c r="T915" s="464"/>
      <c r="U915" s="583"/>
      <c r="V915" s="580"/>
      <c r="W915" s="464"/>
      <c r="X915" s="464"/>
      <c r="Y915" s="464"/>
      <c r="Z915" s="576"/>
      <c r="AA915" s="464"/>
      <c r="AB915" s="464"/>
      <c r="AC915" s="464"/>
      <c r="AD915" s="464"/>
      <c r="AE915" s="464"/>
      <c r="AF915" s="464"/>
      <c r="AG915" s="464"/>
      <c r="AH915" s="464"/>
      <c r="AI915" s="464"/>
      <c r="AJ915" s="464"/>
      <c r="AK915" s="464"/>
      <c r="AL915" s="464"/>
    </row>
    <row r="916" spans="1:38" ht="15">
      <c r="A916" s="10"/>
      <c r="B916" s="9"/>
      <c r="C916" s="11"/>
      <c r="E916" s="9"/>
      <c r="F916" s="9"/>
      <c r="G916" s="9"/>
      <c r="H916" s="13"/>
      <c r="I916" s="9"/>
      <c r="J916" s="9"/>
      <c r="K916" s="464"/>
      <c r="L916" s="577"/>
      <c r="M916" s="578"/>
      <c r="N916" s="579"/>
      <c r="O916" s="579"/>
      <c r="P916" s="464"/>
      <c r="Q916" s="580"/>
      <c r="R916" s="581"/>
      <c r="S916" s="582"/>
      <c r="T916" s="464"/>
      <c r="U916" s="583"/>
      <c r="V916" s="580"/>
      <c r="W916" s="464"/>
      <c r="X916" s="464"/>
      <c r="Y916" s="464"/>
      <c r="Z916" s="576"/>
      <c r="AA916" s="464"/>
      <c r="AB916" s="464"/>
      <c r="AC916" s="464"/>
      <c r="AD916" s="464"/>
      <c r="AE916" s="464"/>
      <c r="AF916" s="464"/>
      <c r="AG916" s="464"/>
      <c r="AH916" s="464"/>
      <c r="AI916" s="464"/>
      <c r="AJ916" s="464"/>
      <c r="AK916" s="464"/>
      <c r="AL916" s="464"/>
    </row>
    <row r="917" spans="1:38" ht="15">
      <c r="A917" s="10"/>
      <c r="B917" s="9"/>
      <c r="C917" s="11"/>
      <c r="E917" s="9"/>
      <c r="F917" s="9"/>
      <c r="G917" s="9"/>
      <c r="H917" s="13"/>
      <c r="I917" s="9"/>
      <c r="J917" s="9"/>
      <c r="K917" s="464"/>
      <c r="L917" s="577"/>
      <c r="M917" s="578"/>
      <c r="N917" s="579"/>
      <c r="O917" s="579"/>
      <c r="P917" s="464"/>
      <c r="Q917" s="580"/>
      <c r="R917" s="581"/>
      <c r="S917" s="582"/>
      <c r="T917" s="464"/>
      <c r="U917" s="583"/>
      <c r="V917" s="580"/>
      <c r="W917" s="464"/>
      <c r="X917" s="464"/>
      <c r="Y917" s="464"/>
      <c r="Z917" s="576"/>
      <c r="AA917" s="464"/>
      <c r="AB917" s="464"/>
      <c r="AC917" s="464"/>
      <c r="AD917" s="464"/>
      <c r="AE917" s="464"/>
      <c r="AF917" s="464"/>
      <c r="AG917" s="464"/>
      <c r="AH917" s="464"/>
      <c r="AI917" s="464"/>
      <c r="AJ917" s="464"/>
      <c r="AK917" s="464"/>
      <c r="AL917" s="464"/>
    </row>
    <row r="918" spans="1:38" ht="15">
      <c r="A918" s="10"/>
      <c r="B918" s="9"/>
      <c r="C918" s="11"/>
      <c r="E918" s="9"/>
      <c r="F918" s="9"/>
      <c r="G918" s="9"/>
      <c r="H918" s="13"/>
      <c r="I918" s="9"/>
      <c r="J918" s="9"/>
      <c r="K918" s="464"/>
      <c r="L918" s="577"/>
      <c r="M918" s="578"/>
      <c r="N918" s="579"/>
      <c r="O918" s="579"/>
      <c r="P918" s="464"/>
      <c r="Q918" s="580"/>
      <c r="R918" s="581"/>
      <c r="S918" s="582"/>
      <c r="T918" s="464"/>
      <c r="U918" s="583"/>
      <c r="V918" s="580"/>
      <c r="W918" s="464"/>
      <c r="X918" s="464"/>
      <c r="Y918" s="464"/>
      <c r="Z918" s="576"/>
      <c r="AA918" s="464"/>
      <c r="AB918" s="464"/>
      <c r="AC918" s="464"/>
      <c r="AD918" s="464"/>
      <c r="AE918" s="464"/>
      <c r="AF918" s="464"/>
      <c r="AG918" s="464"/>
      <c r="AH918" s="464"/>
      <c r="AI918" s="464"/>
      <c r="AJ918" s="464"/>
      <c r="AK918" s="464"/>
      <c r="AL918" s="464"/>
    </row>
    <row r="919" spans="1:38" ht="15">
      <c r="A919" s="10"/>
      <c r="B919" s="9"/>
      <c r="C919" s="11"/>
      <c r="E919" s="9"/>
      <c r="F919" s="9"/>
      <c r="G919" s="9"/>
      <c r="H919" s="13"/>
      <c r="I919" s="9"/>
      <c r="J919" s="9"/>
      <c r="K919" s="464"/>
      <c r="L919" s="577"/>
      <c r="M919" s="578"/>
      <c r="N919" s="579"/>
      <c r="O919" s="579"/>
      <c r="P919" s="464"/>
      <c r="Q919" s="580"/>
      <c r="R919" s="581"/>
      <c r="S919" s="582"/>
      <c r="T919" s="464"/>
      <c r="U919" s="583"/>
      <c r="V919" s="580"/>
      <c r="W919" s="464"/>
      <c r="X919" s="464"/>
      <c r="Y919" s="464"/>
      <c r="Z919" s="576"/>
      <c r="AA919" s="464"/>
      <c r="AB919" s="464"/>
      <c r="AC919" s="464"/>
      <c r="AD919" s="464"/>
      <c r="AE919" s="464"/>
      <c r="AF919" s="464"/>
      <c r="AG919" s="464"/>
      <c r="AH919" s="464"/>
      <c r="AI919" s="464"/>
      <c r="AJ919" s="464"/>
      <c r="AK919" s="464"/>
      <c r="AL919" s="464"/>
    </row>
    <row r="920" spans="1:38" ht="15">
      <c r="A920" s="10"/>
      <c r="B920" s="9"/>
      <c r="C920" s="11"/>
      <c r="E920" s="9"/>
      <c r="F920" s="9"/>
      <c r="G920" s="9"/>
      <c r="H920" s="13"/>
      <c r="I920" s="9"/>
      <c r="J920" s="9"/>
      <c r="K920" s="464"/>
      <c r="L920" s="577"/>
      <c r="M920" s="578"/>
      <c r="N920" s="579"/>
      <c r="O920" s="579"/>
      <c r="P920" s="464"/>
      <c r="Q920" s="580"/>
      <c r="R920" s="581"/>
      <c r="S920" s="582"/>
      <c r="T920" s="464"/>
      <c r="U920" s="583"/>
      <c r="V920" s="580"/>
      <c r="W920" s="464"/>
      <c r="X920" s="464"/>
      <c r="Y920" s="464"/>
      <c r="Z920" s="576"/>
      <c r="AA920" s="464"/>
      <c r="AB920" s="464"/>
      <c r="AC920" s="464"/>
      <c r="AD920" s="464"/>
      <c r="AE920" s="464"/>
      <c r="AF920" s="464"/>
      <c r="AG920" s="464"/>
      <c r="AH920" s="464"/>
      <c r="AI920" s="464"/>
      <c r="AJ920" s="464"/>
      <c r="AK920" s="464"/>
      <c r="AL920" s="464"/>
    </row>
    <row r="921" spans="1:38" ht="15">
      <c r="A921" s="10"/>
      <c r="B921" s="9"/>
      <c r="C921" s="11"/>
      <c r="E921" s="9"/>
      <c r="F921" s="9"/>
      <c r="G921" s="9"/>
      <c r="H921" s="13"/>
      <c r="I921" s="9"/>
      <c r="J921" s="9"/>
      <c r="K921" s="464"/>
      <c r="L921" s="577"/>
      <c r="M921" s="578"/>
      <c r="N921" s="579"/>
      <c r="O921" s="579"/>
      <c r="P921" s="464"/>
      <c r="Q921" s="580"/>
      <c r="R921" s="581"/>
      <c r="S921" s="582"/>
      <c r="T921" s="464"/>
      <c r="U921" s="583"/>
      <c r="V921" s="580"/>
      <c r="W921" s="464"/>
      <c r="X921" s="464"/>
      <c r="Y921" s="464"/>
      <c r="Z921" s="576"/>
      <c r="AA921" s="464"/>
      <c r="AB921" s="464"/>
      <c r="AC921" s="464"/>
      <c r="AD921" s="464"/>
      <c r="AE921" s="464"/>
      <c r="AF921" s="464"/>
      <c r="AG921" s="464"/>
      <c r="AH921" s="464"/>
      <c r="AI921" s="464"/>
      <c r="AJ921" s="464"/>
      <c r="AK921" s="464"/>
      <c r="AL921" s="464"/>
    </row>
    <row r="922" spans="1:38" ht="15">
      <c r="A922" s="10"/>
      <c r="B922" s="9"/>
      <c r="C922" s="11"/>
      <c r="E922" s="9"/>
      <c r="F922" s="9"/>
      <c r="G922" s="9"/>
      <c r="H922" s="13"/>
      <c r="I922" s="9"/>
      <c r="J922" s="9"/>
      <c r="K922" s="464"/>
      <c r="L922" s="577"/>
      <c r="M922" s="578"/>
      <c r="N922" s="579"/>
      <c r="O922" s="579"/>
      <c r="P922" s="464"/>
      <c r="Q922" s="580"/>
      <c r="R922" s="581"/>
      <c r="S922" s="582"/>
      <c r="T922" s="464"/>
      <c r="U922" s="583"/>
      <c r="V922" s="580"/>
      <c r="W922" s="464"/>
      <c r="X922" s="464"/>
      <c r="Y922" s="464"/>
      <c r="Z922" s="576"/>
      <c r="AA922" s="464"/>
      <c r="AB922" s="464"/>
      <c r="AC922" s="464"/>
      <c r="AD922" s="464"/>
      <c r="AE922" s="464"/>
      <c r="AF922" s="464"/>
      <c r="AG922" s="464"/>
      <c r="AH922" s="464"/>
      <c r="AI922" s="464"/>
      <c r="AJ922" s="464"/>
      <c r="AK922" s="464"/>
      <c r="AL922" s="464"/>
    </row>
    <row r="923" spans="1:38" ht="15">
      <c r="A923" s="10"/>
      <c r="B923" s="9"/>
      <c r="C923" s="11"/>
      <c r="E923" s="9"/>
      <c r="F923" s="9"/>
      <c r="G923" s="9"/>
      <c r="H923" s="13"/>
      <c r="I923" s="9"/>
      <c r="J923" s="9"/>
      <c r="K923" s="464"/>
      <c r="L923" s="577"/>
      <c r="M923" s="578"/>
      <c r="N923" s="579"/>
      <c r="O923" s="579"/>
      <c r="P923" s="464"/>
      <c r="Q923" s="580"/>
      <c r="R923" s="581"/>
      <c r="S923" s="582"/>
      <c r="T923" s="464"/>
      <c r="U923" s="583"/>
      <c r="V923" s="580"/>
      <c r="W923" s="464"/>
      <c r="X923" s="464"/>
      <c r="Y923" s="464"/>
      <c r="Z923" s="576"/>
      <c r="AA923" s="464"/>
      <c r="AB923" s="464"/>
      <c r="AC923" s="464"/>
      <c r="AD923" s="464"/>
      <c r="AE923" s="464"/>
      <c r="AF923" s="464"/>
      <c r="AG923" s="464"/>
      <c r="AH923" s="464"/>
      <c r="AI923" s="464"/>
      <c r="AJ923" s="464"/>
      <c r="AK923" s="464"/>
      <c r="AL923" s="464"/>
    </row>
    <row r="924" spans="1:38" ht="15">
      <c r="A924" s="10"/>
      <c r="B924" s="9"/>
      <c r="C924" s="11"/>
      <c r="E924" s="9"/>
      <c r="F924" s="9"/>
      <c r="G924" s="9"/>
      <c r="H924" s="13"/>
      <c r="I924" s="9"/>
      <c r="J924" s="9"/>
      <c r="K924" s="464"/>
      <c r="L924" s="577"/>
      <c r="M924" s="578"/>
      <c r="N924" s="579"/>
      <c r="O924" s="579"/>
      <c r="P924" s="464"/>
      <c r="Q924" s="580"/>
      <c r="R924" s="581"/>
      <c r="S924" s="582"/>
      <c r="T924" s="464"/>
      <c r="U924" s="583"/>
      <c r="V924" s="580"/>
      <c r="W924" s="464"/>
      <c r="X924" s="464"/>
      <c r="Y924" s="464"/>
      <c r="Z924" s="576"/>
      <c r="AA924" s="464"/>
      <c r="AB924" s="464"/>
      <c r="AC924" s="464"/>
      <c r="AD924" s="464"/>
      <c r="AE924" s="464"/>
      <c r="AF924" s="464"/>
      <c r="AG924" s="464"/>
      <c r="AH924" s="464"/>
      <c r="AI924" s="464"/>
      <c r="AJ924" s="464"/>
      <c r="AK924" s="464"/>
      <c r="AL924" s="464"/>
    </row>
    <row r="925" spans="1:38" ht="15">
      <c r="A925" s="10"/>
      <c r="B925" s="9"/>
      <c r="C925" s="11"/>
      <c r="E925" s="9"/>
      <c r="F925" s="9"/>
      <c r="G925" s="9"/>
      <c r="H925" s="13"/>
      <c r="I925" s="9"/>
      <c r="J925" s="9"/>
      <c r="K925" s="464"/>
      <c r="L925" s="577"/>
      <c r="M925" s="578"/>
      <c r="N925" s="579"/>
      <c r="O925" s="579"/>
      <c r="P925" s="464"/>
      <c r="Q925" s="580"/>
      <c r="R925" s="581"/>
      <c r="S925" s="582"/>
      <c r="T925" s="464"/>
      <c r="U925" s="583"/>
      <c r="V925" s="580"/>
      <c r="W925" s="464"/>
      <c r="X925" s="464"/>
      <c r="Y925" s="464"/>
      <c r="Z925" s="576"/>
      <c r="AA925" s="464"/>
      <c r="AB925" s="464"/>
      <c r="AC925" s="464"/>
      <c r="AD925" s="464"/>
      <c r="AE925" s="464"/>
      <c r="AF925" s="464"/>
      <c r="AG925" s="464"/>
      <c r="AH925" s="464"/>
      <c r="AI925" s="464"/>
      <c r="AJ925" s="464"/>
      <c r="AK925" s="464"/>
      <c r="AL925" s="464"/>
    </row>
    <row r="926" spans="1:38" ht="15">
      <c r="A926" s="10"/>
      <c r="B926" s="9"/>
      <c r="C926" s="11"/>
      <c r="E926" s="9"/>
      <c r="F926" s="9"/>
      <c r="G926" s="9"/>
      <c r="H926" s="13"/>
      <c r="I926" s="9"/>
      <c r="J926" s="9"/>
      <c r="K926" s="464"/>
      <c r="L926" s="577"/>
      <c r="M926" s="578"/>
      <c r="N926" s="579"/>
      <c r="O926" s="579"/>
      <c r="P926" s="464"/>
      <c r="Q926" s="580"/>
      <c r="R926" s="581"/>
      <c r="S926" s="582"/>
      <c r="T926" s="464"/>
      <c r="U926" s="583"/>
      <c r="V926" s="580"/>
      <c r="W926" s="464"/>
      <c r="X926" s="464"/>
      <c r="Y926" s="464"/>
      <c r="Z926" s="576"/>
      <c r="AA926" s="464"/>
      <c r="AB926" s="464"/>
      <c r="AC926" s="464"/>
      <c r="AD926" s="464"/>
      <c r="AE926" s="464"/>
      <c r="AF926" s="464"/>
      <c r="AG926" s="464"/>
      <c r="AH926" s="464"/>
      <c r="AI926" s="464"/>
      <c r="AJ926" s="464"/>
      <c r="AK926" s="464"/>
      <c r="AL926" s="464"/>
    </row>
    <row r="927" spans="1:38" ht="15">
      <c r="A927" s="10"/>
      <c r="B927" s="9"/>
      <c r="C927" s="11"/>
      <c r="E927" s="9"/>
      <c r="F927" s="9"/>
      <c r="G927" s="9"/>
      <c r="H927" s="13"/>
      <c r="I927" s="9"/>
      <c r="J927" s="9"/>
      <c r="K927" s="464"/>
      <c r="L927" s="577"/>
      <c r="M927" s="578"/>
      <c r="N927" s="579"/>
      <c r="O927" s="579"/>
      <c r="P927" s="464"/>
      <c r="Q927" s="580"/>
      <c r="R927" s="581"/>
      <c r="S927" s="582"/>
      <c r="T927" s="464"/>
      <c r="U927" s="583"/>
      <c r="V927" s="580"/>
      <c r="W927" s="464"/>
      <c r="X927" s="464"/>
      <c r="Y927" s="464"/>
      <c r="Z927" s="576"/>
      <c r="AA927" s="464"/>
      <c r="AB927" s="464"/>
      <c r="AC927" s="464"/>
      <c r="AD927" s="464"/>
      <c r="AE927" s="464"/>
      <c r="AF927" s="464"/>
      <c r="AG927" s="464"/>
      <c r="AH927" s="464"/>
      <c r="AI927" s="464"/>
      <c r="AJ927" s="464"/>
      <c r="AK927" s="464"/>
      <c r="AL927" s="464"/>
    </row>
    <row r="928" spans="1:38" ht="15">
      <c r="A928" s="10"/>
      <c r="B928" s="9"/>
      <c r="C928" s="11"/>
      <c r="E928" s="9"/>
      <c r="F928" s="9"/>
      <c r="G928" s="9"/>
      <c r="H928" s="13"/>
      <c r="I928" s="9"/>
      <c r="J928" s="9"/>
      <c r="K928" s="464"/>
      <c r="L928" s="577"/>
      <c r="M928" s="578"/>
      <c r="N928" s="579"/>
      <c r="O928" s="579"/>
      <c r="P928" s="464"/>
      <c r="Q928" s="580"/>
      <c r="R928" s="581"/>
      <c r="S928" s="582"/>
      <c r="T928" s="464"/>
      <c r="U928" s="583"/>
      <c r="V928" s="580"/>
      <c r="W928" s="464"/>
      <c r="X928" s="464"/>
      <c r="Y928" s="464"/>
      <c r="Z928" s="576"/>
      <c r="AA928" s="464"/>
      <c r="AB928" s="464"/>
      <c r="AC928" s="464"/>
      <c r="AD928" s="464"/>
      <c r="AE928" s="464"/>
      <c r="AF928" s="464"/>
      <c r="AG928" s="464"/>
      <c r="AH928" s="464"/>
      <c r="AI928" s="464"/>
      <c r="AJ928" s="464"/>
      <c r="AK928" s="464"/>
      <c r="AL928" s="464"/>
    </row>
    <row r="929" spans="1:38" ht="15">
      <c r="A929" s="10"/>
      <c r="B929" s="9"/>
      <c r="C929" s="11"/>
      <c r="E929" s="9"/>
      <c r="F929" s="9"/>
      <c r="G929" s="9"/>
      <c r="H929" s="13"/>
      <c r="I929" s="9"/>
      <c r="J929" s="9"/>
      <c r="K929" s="464"/>
      <c r="L929" s="577"/>
      <c r="M929" s="578"/>
      <c r="N929" s="579"/>
      <c r="O929" s="579"/>
      <c r="P929" s="464"/>
      <c r="Q929" s="580"/>
      <c r="R929" s="581"/>
      <c r="S929" s="582"/>
      <c r="T929" s="464"/>
      <c r="U929" s="583"/>
      <c r="V929" s="580"/>
      <c r="W929" s="464"/>
      <c r="X929" s="464"/>
      <c r="Y929" s="464"/>
      <c r="Z929" s="576"/>
      <c r="AA929" s="464"/>
      <c r="AB929" s="464"/>
      <c r="AC929" s="464"/>
      <c r="AD929" s="464"/>
      <c r="AE929" s="464"/>
      <c r="AF929" s="464"/>
      <c r="AG929" s="464"/>
      <c r="AH929" s="464"/>
      <c r="AI929" s="464"/>
      <c r="AJ929" s="464"/>
      <c r="AK929" s="464"/>
      <c r="AL929" s="464"/>
    </row>
    <row r="930" spans="1:38" ht="15">
      <c r="A930" s="10"/>
      <c r="B930" s="9"/>
      <c r="C930" s="11"/>
      <c r="E930" s="9"/>
      <c r="F930" s="9"/>
      <c r="G930" s="9"/>
      <c r="H930" s="13"/>
      <c r="I930" s="9"/>
      <c r="J930" s="9"/>
      <c r="K930" s="464"/>
      <c r="L930" s="577"/>
      <c r="M930" s="578"/>
      <c r="N930" s="579"/>
      <c r="O930" s="579"/>
      <c r="P930" s="464"/>
      <c r="Q930" s="580"/>
      <c r="R930" s="581"/>
      <c r="S930" s="582"/>
      <c r="T930" s="464"/>
      <c r="U930" s="583"/>
      <c r="V930" s="580"/>
      <c r="W930" s="464"/>
      <c r="X930" s="464"/>
      <c r="Y930" s="464"/>
      <c r="Z930" s="576"/>
      <c r="AA930" s="464"/>
      <c r="AB930" s="464"/>
      <c r="AC930" s="464"/>
      <c r="AD930" s="464"/>
      <c r="AE930" s="464"/>
      <c r="AF930" s="464"/>
      <c r="AG930" s="464"/>
      <c r="AH930" s="464"/>
      <c r="AI930" s="464"/>
      <c r="AJ930" s="464"/>
      <c r="AK930" s="464"/>
      <c r="AL930" s="464"/>
    </row>
    <row r="931" spans="1:38" ht="15">
      <c r="A931" s="10"/>
      <c r="B931" s="9"/>
      <c r="C931" s="11"/>
      <c r="E931" s="9"/>
      <c r="F931" s="9"/>
      <c r="G931" s="9"/>
      <c r="H931" s="13"/>
      <c r="I931" s="9"/>
      <c r="J931" s="9"/>
      <c r="K931" s="464"/>
      <c r="L931" s="577"/>
      <c r="M931" s="578"/>
      <c r="N931" s="579"/>
      <c r="O931" s="579"/>
      <c r="P931" s="464"/>
      <c r="Q931" s="580"/>
      <c r="R931" s="581"/>
      <c r="S931" s="582"/>
      <c r="T931" s="464"/>
      <c r="U931" s="583"/>
      <c r="V931" s="580"/>
      <c r="W931" s="464"/>
      <c r="X931" s="464"/>
      <c r="Y931" s="464"/>
      <c r="Z931" s="576"/>
      <c r="AA931" s="464"/>
      <c r="AB931" s="464"/>
      <c r="AC931" s="464"/>
      <c r="AD931" s="464"/>
      <c r="AE931" s="464"/>
      <c r="AF931" s="464"/>
      <c r="AG931" s="464"/>
      <c r="AH931" s="464"/>
      <c r="AI931" s="464"/>
      <c r="AJ931" s="464"/>
      <c r="AK931" s="464"/>
      <c r="AL931" s="464"/>
    </row>
    <row r="932" spans="1:38" ht="15">
      <c r="A932" s="10"/>
      <c r="B932" s="9"/>
      <c r="C932" s="11"/>
      <c r="E932" s="9"/>
      <c r="F932" s="9"/>
      <c r="G932" s="9"/>
      <c r="H932" s="13"/>
      <c r="I932" s="9"/>
      <c r="J932" s="9"/>
      <c r="K932" s="464"/>
      <c r="L932" s="577"/>
      <c r="M932" s="578"/>
      <c r="N932" s="579"/>
      <c r="O932" s="579"/>
      <c r="P932" s="464"/>
      <c r="Q932" s="580"/>
      <c r="R932" s="581"/>
      <c r="S932" s="582"/>
      <c r="T932" s="464"/>
      <c r="U932" s="583"/>
      <c r="V932" s="580"/>
      <c r="W932" s="464"/>
      <c r="X932" s="464"/>
      <c r="Y932" s="464"/>
      <c r="Z932" s="576"/>
      <c r="AA932" s="464"/>
      <c r="AB932" s="464"/>
      <c r="AC932" s="464"/>
      <c r="AD932" s="464"/>
      <c r="AE932" s="464"/>
      <c r="AF932" s="464"/>
      <c r="AG932" s="464"/>
      <c r="AH932" s="464"/>
      <c r="AI932" s="464"/>
      <c r="AJ932" s="464"/>
      <c r="AK932" s="464"/>
      <c r="AL932" s="464"/>
    </row>
    <row r="933" spans="1:38" ht="15">
      <c r="A933" s="10"/>
      <c r="B933" s="9"/>
      <c r="C933" s="11"/>
      <c r="E933" s="9"/>
      <c r="F933" s="9"/>
      <c r="G933" s="9"/>
      <c r="H933" s="13"/>
      <c r="I933" s="9"/>
      <c r="J933" s="9"/>
      <c r="K933" s="464"/>
      <c r="L933" s="577"/>
      <c r="M933" s="578"/>
      <c r="N933" s="579"/>
      <c r="O933" s="579"/>
      <c r="P933" s="464"/>
      <c r="Q933" s="580"/>
      <c r="R933" s="581"/>
      <c r="S933" s="582"/>
      <c r="T933" s="464"/>
      <c r="U933" s="583"/>
      <c r="V933" s="580"/>
      <c r="W933" s="464"/>
      <c r="X933" s="464"/>
      <c r="Y933" s="464"/>
      <c r="Z933" s="576"/>
      <c r="AA933" s="464"/>
      <c r="AB933" s="464"/>
      <c r="AC933" s="464"/>
      <c r="AD933" s="464"/>
      <c r="AE933" s="464"/>
      <c r="AF933" s="464"/>
      <c r="AG933" s="464"/>
      <c r="AH933" s="464"/>
      <c r="AI933" s="464"/>
      <c r="AJ933" s="464"/>
      <c r="AK933" s="464"/>
      <c r="AL933" s="464"/>
    </row>
    <row r="934" spans="1:38" ht="15">
      <c r="A934" s="10"/>
      <c r="B934" s="9"/>
      <c r="C934" s="11"/>
      <c r="E934" s="9"/>
      <c r="F934" s="9"/>
      <c r="G934" s="9"/>
      <c r="H934" s="13"/>
      <c r="I934" s="9"/>
      <c r="J934" s="9"/>
      <c r="K934" s="464"/>
      <c r="L934" s="577"/>
      <c r="M934" s="578"/>
      <c r="N934" s="579"/>
      <c r="O934" s="579"/>
      <c r="P934" s="464"/>
      <c r="Q934" s="580"/>
      <c r="R934" s="581"/>
      <c r="S934" s="582"/>
      <c r="T934" s="464"/>
      <c r="U934" s="583"/>
      <c r="V934" s="580"/>
      <c r="W934" s="464"/>
      <c r="X934" s="464"/>
      <c r="Y934" s="464"/>
      <c r="Z934" s="576"/>
      <c r="AA934" s="464"/>
      <c r="AB934" s="464"/>
      <c r="AC934" s="464"/>
      <c r="AD934" s="464"/>
      <c r="AE934" s="464"/>
      <c r="AF934" s="464"/>
      <c r="AG934" s="464"/>
      <c r="AH934" s="464"/>
      <c r="AI934" s="464"/>
      <c r="AJ934" s="464"/>
      <c r="AK934" s="464"/>
      <c r="AL934" s="464"/>
    </row>
    <row r="935" spans="1:38" ht="15">
      <c r="A935" s="10"/>
      <c r="B935" s="9"/>
      <c r="C935" s="11"/>
      <c r="E935" s="9"/>
      <c r="F935" s="9"/>
      <c r="G935" s="9"/>
      <c r="H935" s="13"/>
      <c r="I935" s="9"/>
      <c r="J935" s="9"/>
      <c r="K935" s="464"/>
      <c r="L935" s="577"/>
      <c r="M935" s="578"/>
      <c r="N935" s="579"/>
      <c r="O935" s="579"/>
      <c r="P935" s="464"/>
      <c r="Q935" s="580"/>
      <c r="R935" s="581"/>
      <c r="S935" s="582"/>
      <c r="T935" s="464"/>
      <c r="U935" s="583"/>
      <c r="V935" s="580"/>
      <c r="W935" s="464"/>
      <c r="X935" s="464"/>
      <c r="Y935" s="464"/>
      <c r="Z935" s="576"/>
      <c r="AA935" s="464"/>
      <c r="AB935" s="464"/>
      <c r="AC935" s="464"/>
      <c r="AD935" s="464"/>
      <c r="AE935" s="464"/>
      <c r="AF935" s="464"/>
      <c r="AG935" s="464"/>
      <c r="AH935" s="464"/>
      <c r="AI935" s="464"/>
      <c r="AJ935" s="464"/>
      <c r="AK935" s="464"/>
      <c r="AL935" s="464"/>
    </row>
    <row r="936" spans="1:38" ht="15">
      <c r="A936" s="10"/>
      <c r="B936" s="9"/>
      <c r="C936" s="11"/>
      <c r="E936" s="9"/>
      <c r="F936" s="9"/>
      <c r="G936" s="9"/>
      <c r="H936" s="13"/>
      <c r="I936" s="9"/>
      <c r="J936" s="9"/>
      <c r="K936" s="464"/>
      <c r="L936" s="577"/>
      <c r="M936" s="578"/>
      <c r="N936" s="579"/>
      <c r="O936" s="579"/>
      <c r="P936" s="464"/>
      <c r="Q936" s="580"/>
      <c r="R936" s="581"/>
      <c r="S936" s="582"/>
      <c r="T936" s="464"/>
      <c r="U936" s="583"/>
      <c r="V936" s="580"/>
      <c r="W936" s="464"/>
      <c r="X936" s="464"/>
      <c r="Y936" s="464"/>
      <c r="Z936" s="576"/>
      <c r="AA936" s="464"/>
      <c r="AB936" s="464"/>
      <c r="AC936" s="464"/>
      <c r="AD936" s="464"/>
      <c r="AE936" s="464"/>
      <c r="AF936" s="464"/>
      <c r="AG936" s="464"/>
      <c r="AH936" s="464"/>
      <c r="AI936" s="464"/>
      <c r="AJ936" s="464"/>
      <c r="AK936" s="464"/>
      <c r="AL936" s="464"/>
    </row>
    <row r="937" spans="1:38" ht="15">
      <c r="A937" s="10"/>
      <c r="B937" s="9"/>
      <c r="C937" s="11"/>
      <c r="E937" s="9"/>
      <c r="F937" s="9"/>
      <c r="G937" s="9"/>
      <c r="H937" s="13"/>
      <c r="I937" s="9"/>
      <c r="J937" s="9"/>
      <c r="K937" s="464"/>
      <c r="L937" s="577"/>
      <c r="M937" s="578"/>
      <c r="N937" s="579"/>
      <c r="O937" s="579"/>
      <c r="P937" s="464"/>
      <c r="Q937" s="580"/>
      <c r="R937" s="581"/>
      <c r="S937" s="582"/>
      <c r="T937" s="464"/>
      <c r="U937" s="583"/>
      <c r="V937" s="580"/>
      <c r="W937" s="464"/>
      <c r="X937" s="464"/>
      <c r="Y937" s="464"/>
      <c r="Z937" s="576"/>
      <c r="AA937" s="464"/>
      <c r="AB937" s="464"/>
      <c r="AC937" s="464"/>
      <c r="AD937" s="464"/>
      <c r="AE937" s="464"/>
      <c r="AF937" s="464"/>
      <c r="AG937" s="464"/>
      <c r="AH937" s="464"/>
      <c r="AI937" s="464"/>
      <c r="AJ937" s="464"/>
      <c r="AK937" s="464"/>
      <c r="AL937" s="464"/>
    </row>
    <row r="938" spans="1:38" ht="15">
      <c r="A938" s="10"/>
      <c r="B938" s="9"/>
      <c r="C938" s="11"/>
      <c r="E938" s="9"/>
      <c r="F938" s="9"/>
      <c r="G938" s="9"/>
      <c r="H938" s="13"/>
      <c r="I938" s="9"/>
      <c r="J938" s="9"/>
      <c r="K938" s="464"/>
      <c r="L938" s="577"/>
      <c r="M938" s="578"/>
      <c r="N938" s="579"/>
      <c r="O938" s="579"/>
      <c r="P938" s="464"/>
      <c r="Q938" s="580"/>
      <c r="R938" s="581"/>
      <c r="S938" s="582"/>
      <c r="T938" s="464"/>
      <c r="U938" s="583"/>
      <c r="V938" s="580"/>
      <c r="W938" s="464"/>
      <c r="X938" s="464"/>
      <c r="Y938" s="464"/>
      <c r="Z938" s="576"/>
      <c r="AA938" s="464"/>
      <c r="AB938" s="464"/>
      <c r="AC938" s="464"/>
      <c r="AD938" s="464"/>
      <c r="AE938" s="464"/>
      <c r="AF938" s="464"/>
      <c r="AG938" s="464"/>
      <c r="AH938" s="464"/>
      <c r="AI938" s="464"/>
      <c r="AJ938" s="464"/>
      <c r="AK938" s="464"/>
      <c r="AL938" s="464"/>
    </row>
    <row r="939" spans="1:38" ht="15">
      <c r="A939" s="10"/>
      <c r="B939" s="9"/>
      <c r="C939" s="11"/>
      <c r="E939" s="9"/>
      <c r="F939" s="9"/>
      <c r="G939" s="9"/>
      <c r="H939" s="13"/>
      <c r="I939" s="9"/>
      <c r="J939" s="9"/>
      <c r="K939" s="464"/>
      <c r="L939" s="577"/>
      <c r="M939" s="578"/>
      <c r="N939" s="579"/>
      <c r="O939" s="579"/>
      <c r="P939" s="464"/>
      <c r="Q939" s="580"/>
      <c r="R939" s="581"/>
      <c r="S939" s="582"/>
      <c r="T939" s="464"/>
      <c r="U939" s="583"/>
      <c r="V939" s="580"/>
      <c r="W939" s="464"/>
      <c r="X939" s="464"/>
      <c r="Y939" s="464"/>
      <c r="Z939" s="576"/>
      <c r="AA939" s="464"/>
      <c r="AB939" s="464"/>
      <c r="AC939" s="464"/>
      <c r="AD939" s="464"/>
      <c r="AE939" s="464"/>
      <c r="AF939" s="464"/>
      <c r="AG939" s="464"/>
      <c r="AH939" s="464"/>
      <c r="AI939" s="464"/>
      <c r="AJ939" s="464"/>
      <c r="AK939" s="464"/>
      <c r="AL939" s="464"/>
    </row>
    <row r="940" spans="1:38" ht="15">
      <c r="A940" s="10"/>
      <c r="B940" s="9"/>
      <c r="C940" s="11"/>
      <c r="E940" s="9"/>
      <c r="F940" s="9"/>
      <c r="G940" s="9"/>
      <c r="H940" s="13"/>
      <c r="I940" s="9"/>
      <c r="J940" s="9"/>
      <c r="K940" s="464"/>
      <c r="L940" s="577"/>
      <c r="M940" s="578"/>
      <c r="N940" s="579"/>
      <c r="O940" s="579"/>
      <c r="P940" s="464"/>
      <c r="Q940" s="580"/>
      <c r="R940" s="581"/>
      <c r="S940" s="582"/>
      <c r="T940" s="464"/>
      <c r="U940" s="583"/>
      <c r="V940" s="580"/>
      <c r="W940" s="464"/>
      <c r="X940" s="464"/>
      <c r="Y940" s="464"/>
      <c r="Z940" s="576"/>
      <c r="AA940" s="464"/>
      <c r="AB940" s="464"/>
      <c r="AC940" s="464"/>
      <c r="AD940" s="464"/>
      <c r="AE940" s="464"/>
      <c r="AF940" s="464"/>
      <c r="AG940" s="464"/>
      <c r="AH940" s="464"/>
      <c r="AI940" s="464"/>
      <c r="AJ940" s="464"/>
      <c r="AK940" s="464"/>
      <c r="AL940" s="464"/>
    </row>
    <row r="941" spans="1:38" ht="15">
      <c r="A941" s="10"/>
      <c r="B941" s="9"/>
      <c r="C941" s="11"/>
      <c r="E941" s="9"/>
      <c r="F941" s="9"/>
      <c r="G941" s="9"/>
      <c r="H941" s="13"/>
      <c r="I941" s="9"/>
      <c r="J941" s="9"/>
      <c r="K941" s="464"/>
      <c r="L941" s="577"/>
      <c r="M941" s="578"/>
      <c r="N941" s="579"/>
      <c r="O941" s="579"/>
      <c r="P941" s="464"/>
      <c r="Q941" s="580"/>
      <c r="R941" s="581"/>
      <c r="S941" s="582"/>
      <c r="T941" s="464"/>
      <c r="U941" s="583"/>
      <c r="V941" s="580"/>
      <c r="W941" s="464"/>
      <c r="X941" s="464"/>
      <c r="Y941" s="464"/>
      <c r="Z941" s="576"/>
      <c r="AA941" s="464"/>
      <c r="AB941" s="464"/>
      <c r="AC941" s="464"/>
      <c r="AD941" s="464"/>
      <c r="AE941" s="464"/>
      <c r="AF941" s="464"/>
      <c r="AG941" s="464"/>
      <c r="AH941" s="464"/>
      <c r="AI941" s="464"/>
      <c r="AJ941" s="464"/>
      <c r="AK941" s="464"/>
      <c r="AL941" s="464"/>
    </row>
    <row r="942" spans="1:38" ht="15">
      <c r="A942" s="10"/>
      <c r="B942" s="9"/>
      <c r="C942" s="11"/>
      <c r="E942" s="9"/>
      <c r="F942" s="9"/>
      <c r="G942" s="9"/>
      <c r="H942" s="13"/>
      <c r="I942" s="9"/>
      <c r="J942" s="9"/>
      <c r="K942" s="464"/>
      <c r="L942" s="577"/>
      <c r="M942" s="578"/>
      <c r="N942" s="579"/>
      <c r="O942" s="579"/>
      <c r="P942" s="464"/>
      <c r="Q942" s="580"/>
      <c r="R942" s="581"/>
      <c r="S942" s="582"/>
      <c r="T942" s="464"/>
      <c r="U942" s="583"/>
      <c r="V942" s="580"/>
      <c r="W942" s="464"/>
      <c r="X942" s="464"/>
      <c r="Y942" s="464"/>
      <c r="Z942" s="576"/>
      <c r="AA942" s="464"/>
      <c r="AB942" s="464"/>
      <c r="AC942" s="464"/>
      <c r="AD942" s="464"/>
      <c r="AE942" s="464"/>
      <c r="AF942" s="464"/>
      <c r="AG942" s="464"/>
      <c r="AH942" s="464"/>
      <c r="AI942" s="464"/>
      <c r="AJ942" s="464"/>
      <c r="AK942" s="464"/>
      <c r="AL942" s="464"/>
    </row>
    <row r="943" spans="1:38" ht="15">
      <c r="A943" s="10"/>
      <c r="B943" s="9"/>
      <c r="C943" s="11"/>
      <c r="E943" s="9"/>
      <c r="F943" s="9"/>
      <c r="G943" s="9"/>
      <c r="H943" s="13"/>
      <c r="I943" s="9"/>
      <c r="J943" s="9"/>
      <c r="K943" s="464"/>
      <c r="L943" s="577"/>
      <c r="M943" s="578"/>
      <c r="N943" s="579"/>
      <c r="O943" s="579"/>
      <c r="P943" s="464"/>
      <c r="Q943" s="580"/>
      <c r="R943" s="581"/>
      <c r="S943" s="582"/>
      <c r="T943" s="464"/>
      <c r="U943" s="583"/>
      <c r="V943" s="580"/>
      <c r="W943" s="464"/>
      <c r="X943" s="464"/>
      <c r="Y943" s="464"/>
      <c r="Z943" s="576"/>
      <c r="AA943" s="464"/>
      <c r="AB943" s="464"/>
      <c r="AC943" s="464"/>
      <c r="AD943" s="464"/>
      <c r="AE943" s="464"/>
      <c r="AF943" s="464"/>
      <c r="AG943" s="464"/>
      <c r="AH943" s="464"/>
      <c r="AI943" s="464"/>
      <c r="AJ943" s="464"/>
      <c r="AK943" s="464"/>
      <c r="AL943" s="464"/>
    </row>
    <row r="944" spans="1:38" ht="15">
      <c r="A944" s="10"/>
      <c r="B944" s="9"/>
      <c r="C944" s="11"/>
      <c r="E944" s="9"/>
      <c r="F944" s="9"/>
      <c r="G944" s="9"/>
      <c r="H944" s="13"/>
      <c r="I944" s="9"/>
      <c r="J944" s="9"/>
      <c r="K944" s="464"/>
      <c r="L944" s="577"/>
      <c r="M944" s="578"/>
      <c r="N944" s="579"/>
      <c r="O944" s="579"/>
      <c r="P944" s="464"/>
      <c r="Q944" s="580"/>
      <c r="R944" s="581"/>
      <c r="S944" s="582"/>
      <c r="T944" s="464"/>
      <c r="U944" s="583"/>
      <c r="V944" s="580"/>
      <c r="W944" s="464"/>
      <c r="X944" s="464"/>
      <c r="Y944" s="464"/>
      <c r="Z944" s="576"/>
      <c r="AA944" s="464"/>
      <c r="AB944" s="464"/>
      <c r="AC944" s="464"/>
      <c r="AD944" s="464"/>
      <c r="AE944" s="464"/>
      <c r="AF944" s="464"/>
      <c r="AG944" s="464"/>
      <c r="AH944" s="464"/>
      <c r="AI944" s="464"/>
      <c r="AJ944" s="464"/>
      <c r="AK944" s="464"/>
      <c r="AL944" s="464"/>
    </row>
    <row r="945" spans="1:38" ht="15">
      <c r="A945" s="10"/>
      <c r="B945" s="9"/>
      <c r="C945" s="11"/>
      <c r="E945" s="9"/>
      <c r="F945" s="9"/>
      <c r="G945" s="9"/>
      <c r="H945" s="13"/>
      <c r="I945" s="9"/>
      <c r="J945" s="9"/>
      <c r="K945" s="464"/>
      <c r="L945" s="577"/>
      <c r="M945" s="578"/>
      <c r="N945" s="579"/>
      <c r="O945" s="579"/>
      <c r="P945" s="464"/>
      <c r="Q945" s="580"/>
      <c r="R945" s="581"/>
      <c r="S945" s="582"/>
      <c r="T945" s="464"/>
      <c r="U945" s="583"/>
      <c r="V945" s="580"/>
      <c r="W945" s="464"/>
      <c r="X945" s="464"/>
      <c r="Y945" s="464"/>
      <c r="Z945" s="576"/>
      <c r="AA945" s="464"/>
      <c r="AB945" s="464"/>
      <c r="AC945" s="464"/>
      <c r="AD945" s="464"/>
      <c r="AE945" s="464"/>
      <c r="AF945" s="464"/>
      <c r="AG945" s="464"/>
      <c r="AH945" s="464"/>
      <c r="AI945" s="464"/>
      <c r="AJ945" s="464"/>
      <c r="AK945" s="464"/>
      <c r="AL945" s="464"/>
    </row>
    <row r="946" spans="1:38" ht="15">
      <c r="A946" s="10"/>
      <c r="B946" s="9"/>
      <c r="C946" s="11"/>
      <c r="E946" s="9"/>
      <c r="F946" s="9"/>
      <c r="G946" s="9"/>
      <c r="H946" s="13"/>
      <c r="I946" s="9"/>
      <c r="J946" s="9"/>
      <c r="K946" s="464"/>
      <c r="L946" s="577"/>
      <c r="M946" s="578"/>
      <c r="N946" s="579"/>
      <c r="O946" s="579"/>
      <c r="P946" s="464"/>
      <c r="Q946" s="580"/>
      <c r="R946" s="581"/>
      <c r="S946" s="582"/>
      <c r="T946" s="464"/>
      <c r="U946" s="583"/>
      <c r="V946" s="580"/>
      <c r="W946" s="464"/>
      <c r="X946" s="464"/>
      <c r="Y946" s="464"/>
      <c r="Z946" s="576"/>
      <c r="AA946" s="464"/>
      <c r="AB946" s="464"/>
      <c r="AC946" s="464"/>
      <c r="AD946" s="464"/>
      <c r="AE946" s="464"/>
      <c r="AF946" s="464"/>
      <c r="AG946" s="464"/>
      <c r="AH946" s="464"/>
      <c r="AI946" s="464"/>
      <c r="AJ946" s="464"/>
      <c r="AK946" s="464"/>
      <c r="AL946" s="464"/>
    </row>
    <row r="947" spans="1:38" ht="15">
      <c r="A947" s="10"/>
      <c r="B947" s="9"/>
      <c r="C947" s="11"/>
      <c r="E947" s="9"/>
      <c r="F947" s="9"/>
      <c r="G947" s="9"/>
      <c r="H947" s="13"/>
      <c r="I947" s="9"/>
      <c r="J947" s="9"/>
      <c r="K947" s="464"/>
      <c r="L947" s="577"/>
      <c r="M947" s="578"/>
      <c r="N947" s="579"/>
      <c r="O947" s="579"/>
      <c r="P947" s="464"/>
      <c r="Q947" s="580"/>
      <c r="R947" s="581"/>
      <c r="S947" s="582"/>
      <c r="T947" s="464"/>
      <c r="U947" s="583"/>
      <c r="V947" s="580"/>
      <c r="W947" s="464"/>
      <c r="X947" s="464"/>
      <c r="Y947" s="464"/>
      <c r="Z947" s="576"/>
      <c r="AA947" s="464"/>
      <c r="AB947" s="464"/>
      <c r="AC947" s="464"/>
      <c r="AD947" s="464"/>
      <c r="AE947" s="464"/>
      <c r="AF947" s="464"/>
      <c r="AG947" s="464"/>
      <c r="AH947" s="464"/>
      <c r="AI947" s="464"/>
      <c r="AJ947" s="464"/>
      <c r="AK947" s="464"/>
      <c r="AL947" s="464"/>
    </row>
    <row r="948" spans="1:38" ht="15">
      <c r="A948" s="10"/>
      <c r="B948" s="9"/>
      <c r="C948" s="11"/>
      <c r="E948" s="9"/>
      <c r="F948" s="9"/>
      <c r="G948" s="9"/>
      <c r="H948" s="13"/>
      <c r="I948" s="9"/>
      <c r="J948" s="9"/>
      <c r="K948" s="464"/>
      <c r="L948" s="577"/>
      <c r="M948" s="578"/>
      <c r="N948" s="579"/>
      <c r="O948" s="579"/>
      <c r="P948" s="464"/>
      <c r="Q948" s="580"/>
      <c r="R948" s="581"/>
      <c r="S948" s="582"/>
      <c r="T948" s="464"/>
      <c r="U948" s="583"/>
      <c r="V948" s="580"/>
      <c r="W948" s="464"/>
      <c r="X948" s="464"/>
      <c r="Y948" s="464"/>
      <c r="Z948" s="576"/>
      <c r="AA948" s="464"/>
      <c r="AB948" s="464"/>
      <c r="AC948" s="464"/>
      <c r="AD948" s="464"/>
      <c r="AE948" s="464"/>
      <c r="AF948" s="464"/>
      <c r="AG948" s="464"/>
      <c r="AH948" s="464"/>
      <c r="AI948" s="464"/>
      <c r="AJ948" s="464"/>
      <c r="AK948" s="464"/>
      <c r="AL948" s="464"/>
    </row>
    <row r="949" spans="1:38" ht="15">
      <c r="A949" s="10"/>
      <c r="B949" s="9"/>
      <c r="C949" s="11"/>
      <c r="E949" s="9"/>
      <c r="F949" s="9"/>
      <c r="G949" s="9"/>
      <c r="H949" s="13"/>
      <c r="I949" s="9"/>
      <c r="J949" s="9"/>
      <c r="K949" s="464"/>
      <c r="L949" s="577"/>
      <c r="M949" s="578"/>
      <c r="N949" s="579"/>
      <c r="O949" s="579"/>
      <c r="P949" s="464"/>
      <c r="Q949" s="580"/>
      <c r="R949" s="581"/>
      <c r="S949" s="582"/>
      <c r="T949" s="464"/>
      <c r="U949" s="583"/>
      <c r="V949" s="580"/>
      <c r="W949" s="464"/>
      <c r="X949" s="464"/>
      <c r="Y949" s="464"/>
      <c r="Z949" s="576"/>
      <c r="AA949" s="464"/>
      <c r="AB949" s="464"/>
      <c r="AC949" s="464"/>
      <c r="AD949" s="464"/>
      <c r="AE949" s="464"/>
      <c r="AF949" s="464"/>
      <c r="AG949" s="464"/>
      <c r="AH949" s="464"/>
      <c r="AI949" s="464"/>
      <c r="AJ949" s="464"/>
      <c r="AK949" s="464"/>
      <c r="AL949" s="464"/>
    </row>
    <row r="950" spans="1:38" ht="15">
      <c r="A950" s="10"/>
      <c r="B950" s="9"/>
      <c r="C950" s="11"/>
      <c r="E950" s="9"/>
      <c r="F950" s="9"/>
      <c r="G950" s="9"/>
      <c r="H950" s="13"/>
      <c r="I950" s="9"/>
      <c r="J950" s="9"/>
      <c r="K950" s="464"/>
      <c r="L950" s="577"/>
      <c r="M950" s="578"/>
      <c r="N950" s="579"/>
      <c r="O950" s="579"/>
      <c r="P950" s="464"/>
      <c r="Q950" s="580"/>
      <c r="R950" s="581"/>
      <c r="S950" s="582"/>
      <c r="T950" s="464"/>
      <c r="U950" s="583"/>
      <c r="V950" s="580"/>
      <c r="W950" s="464"/>
      <c r="X950" s="464"/>
      <c r="Y950" s="464"/>
      <c r="Z950" s="576"/>
      <c r="AA950" s="464"/>
      <c r="AB950" s="464"/>
      <c r="AC950" s="464"/>
      <c r="AD950" s="464"/>
      <c r="AE950" s="464"/>
      <c r="AF950" s="464"/>
      <c r="AG950" s="464"/>
      <c r="AH950" s="464"/>
      <c r="AI950" s="464"/>
      <c r="AJ950" s="464"/>
      <c r="AK950" s="464"/>
      <c r="AL950" s="464"/>
    </row>
    <row r="951" spans="1:38" ht="15">
      <c r="A951" s="10"/>
      <c r="B951" s="9"/>
      <c r="C951" s="11"/>
      <c r="E951" s="9"/>
      <c r="F951" s="9"/>
      <c r="G951" s="9"/>
      <c r="H951" s="13"/>
      <c r="I951" s="9"/>
      <c r="J951" s="9"/>
      <c r="K951" s="464"/>
      <c r="L951" s="577"/>
      <c r="M951" s="578"/>
      <c r="N951" s="579"/>
      <c r="O951" s="579"/>
      <c r="P951" s="464"/>
      <c r="Q951" s="580"/>
      <c r="R951" s="581"/>
      <c r="S951" s="582"/>
      <c r="T951" s="464"/>
      <c r="U951" s="583"/>
      <c r="V951" s="580"/>
      <c r="W951" s="464"/>
      <c r="X951" s="464"/>
      <c r="Y951" s="464"/>
      <c r="Z951" s="576"/>
      <c r="AA951" s="464"/>
      <c r="AB951" s="464"/>
      <c r="AC951" s="464"/>
      <c r="AD951" s="464"/>
      <c r="AE951" s="464"/>
      <c r="AF951" s="464"/>
      <c r="AG951" s="464"/>
      <c r="AH951" s="464"/>
      <c r="AI951" s="464"/>
      <c r="AJ951" s="464"/>
      <c r="AK951" s="464"/>
      <c r="AL951" s="464"/>
    </row>
    <row r="952" spans="1:38" ht="15">
      <c r="A952" s="10"/>
      <c r="B952" s="9"/>
      <c r="C952" s="11"/>
      <c r="E952" s="9"/>
      <c r="F952" s="9"/>
      <c r="G952" s="9"/>
      <c r="H952" s="13"/>
      <c r="I952" s="9"/>
      <c r="J952" s="9"/>
      <c r="K952" s="464"/>
      <c r="L952" s="577"/>
      <c r="M952" s="578"/>
      <c r="N952" s="579"/>
      <c r="O952" s="579"/>
      <c r="P952" s="464"/>
      <c r="Q952" s="580"/>
      <c r="R952" s="581"/>
      <c r="S952" s="582"/>
      <c r="T952" s="464"/>
      <c r="U952" s="583"/>
      <c r="V952" s="580"/>
      <c r="W952" s="464"/>
      <c r="X952" s="464"/>
      <c r="Y952" s="464"/>
      <c r="Z952" s="576"/>
      <c r="AA952" s="464"/>
      <c r="AB952" s="464"/>
      <c r="AC952" s="464"/>
      <c r="AD952" s="464"/>
      <c r="AE952" s="464"/>
      <c r="AF952" s="464"/>
      <c r="AG952" s="464"/>
      <c r="AH952" s="464"/>
      <c r="AI952" s="464"/>
      <c r="AJ952" s="464"/>
      <c r="AK952" s="464"/>
      <c r="AL952" s="464"/>
    </row>
    <row r="953" spans="1:38" ht="15">
      <c r="A953" s="10"/>
      <c r="B953" s="9"/>
      <c r="C953" s="11"/>
      <c r="E953" s="9"/>
      <c r="F953" s="9"/>
      <c r="G953" s="9"/>
      <c r="H953" s="13"/>
      <c r="I953" s="9"/>
      <c r="J953" s="9"/>
      <c r="K953" s="464"/>
      <c r="L953" s="577"/>
      <c r="M953" s="578"/>
      <c r="N953" s="579"/>
      <c r="O953" s="579"/>
      <c r="P953" s="464"/>
      <c r="Q953" s="580"/>
      <c r="R953" s="581"/>
      <c r="S953" s="582"/>
      <c r="T953" s="464"/>
      <c r="U953" s="583"/>
      <c r="V953" s="580"/>
      <c r="W953" s="464"/>
      <c r="X953" s="464"/>
      <c r="Y953" s="464"/>
      <c r="Z953" s="576"/>
      <c r="AA953" s="464"/>
      <c r="AB953" s="464"/>
      <c r="AC953" s="464"/>
      <c r="AD953" s="464"/>
      <c r="AE953" s="464"/>
      <c r="AF953" s="464"/>
      <c r="AG953" s="464"/>
      <c r="AH953" s="464"/>
      <c r="AI953" s="464"/>
      <c r="AJ953" s="464"/>
      <c r="AK953" s="464"/>
      <c r="AL953" s="464"/>
    </row>
    <row r="954" spans="1:38" ht="15">
      <c r="A954" s="10"/>
      <c r="B954" s="9"/>
      <c r="C954" s="11"/>
      <c r="E954" s="9"/>
      <c r="F954" s="9"/>
      <c r="G954" s="9"/>
      <c r="H954" s="13"/>
      <c r="I954" s="9"/>
      <c r="J954" s="9"/>
      <c r="K954" s="464"/>
      <c r="L954" s="577"/>
      <c r="M954" s="578"/>
      <c r="N954" s="579"/>
      <c r="O954" s="579"/>
      <c r="P954" s="464"/>
      <c r="Q954" s="580"/>
      <c r="R954" s="581"/>
      <c r="S954" s="582"/>
      <c r="T954" s="464"/>
      <c r="U954" s="583"/>
      <c r="V954" s="580"/>
      <c r="W954" s="464"/>
      <c r="X954" s="464"/>
      <c r="Y954" s="464"/>
      <c r="Z954" s="576"/>
      <c r="AA954" s="464"/>
      <c r="AB954" s="464"/>
      <c r="AC954" s="464"/>
      <c r="AD954" s="464"/>
      <c r="AE954" s="464"/>
      <c r="AF954" s="464"/>
      <c r="AG954" s="464"/>
      <c r="AH954" s="464"/>
      <c r="AI954" s="464"/>
      <c r="AJ954" s="464"/>
      <c r="AK954" s="464"/>
      <c r="AL954" s="464"/>
    </row>
    <row r="955" spans="1:38" ht="15">
      <c r="A955" s="10"/>
      <c r="B955" s="9"/>
      <c r="C955" s="11"/>
      <c r="E955" s="9"/>
      <c r="F955" s="9"/>
      <c r="G955" s="9"/>
      <c r="H955" s="13"/>
      <c r="I955" s="9"/>
      <c r="J955" s="9"/>
      <c r="K955" s="464"/>
      <c r="L955" s="577"/>
      <c r="M955" s="578"/>
      <c r="N955" s="579"/>
      <c r="O955" s="579"/>
      <c r="P955" s="464"/>
      <c r="Q955" s="580"/>
      <c r="R955" s="581"/>
      <c r="S955" s="582"/>
      <c r="T955" s="464"/>
      <c r="U955" s="583"/>
      <c r="V955" s="580"/>
      <c r="W955" s="464"/>
      <c r="X955" s="464"/>
      <c r="Y955" s="464"/>
      <c r="Z955" s="576"/>
      <c r="AA955" s="464"/>
      <c r="AB955" s="464"/>
      <c r="AC955" s="464"/>
      <c r="AD955" s="464"/>
      <c r="AE955" s="464"/>
      <c r="AF955" s="464"/>
      <c r="AG955" s="464"/>
      <c r="AH955" s="464"/>
      <c r="AI955" s="464"/>
      <c r="AJ955" s="464"/>
      <c r="AK955" s="464"/>
      <c r="AL955" s="464"/>
    </row>
    <row r="956" spans="1:38" ht="15">
      <c r="A956" s="10"/>
      <c r="B956" s="9"/>
      <c r="C956" s="11"/>
      <c r="E956" s="9"/>
      <c r="F956" s="9"/>
      <c r="G956" s="9"/>
      <c r="H956" s="13"/>
      <c r="I956" s="9"/>
      <c r="J956" s="9"/>
      <c r="K956" s="464"/>
      <c r="L956" s="577"/>
      <c r="M956" s="578"/>
      <c r="N956" s="579"/>
      <c r="O956" s="579"/>
      <c r="P956" s="464"/>
      <c r="Q956" s="580"/>
      <c r="R956" s="581"/>
      <c r="S956" s="582"/>
      <c r="T956" s="464"/>
      <c r="U956" s="583"/>
      <c r="V956" s="580"/>
      <c r="W956" s="464"/>
      <c r="X956" s="464"/>
      <c r="Y956" s="464"/>
      <c r="Z956" s="576"/>
      <c r="AA956" s="464"/>
      <c r="AB956" s="464"/>
      <c r="AC956" s="464"/>
      <c r="AD956" s="464"/>
      <c r="AE956" s="464"/>
      <c r="AF956" s="464"/>
      <c r="AG956" s="464"/>
      <c r="AH956" s="464"/>
      <c r="AI956" s="464"/>
      <c r="AJ956" s="464"/>
      <c r="AK956" s="464"/>
      <c r="AL956" s="464"/>
    </row>
    <row r="957" spans="1:38" ht="15">
      <c r="A957" s="10"/>
      <c r="B957" s="9"/>
      <c r="C957" s="11"/>
      <c r="E957" s="9"/>
      <c r="F957" s="9"/>
      <c r="G957" s="9"/>
      <c r="H957" s="13"/>
      <c r="I957" s="9"/>
      <c r="J957" s="9"/>
      <c r="K957" s="464"/>
      <c r="L957" s="577"/>
      <c r="M957" s="578"/>
      <c r="N957" s="579"/>
      <c r="O957" s="579"/>
      <c r="P957" s="464"/>
      <c r="Q957" s="580"/>
      <c r="R957" s="581"/>
      <c r="S957" s="582"/>
      <c r="T957" s="464"/>
      <c r="U957" s="583"/>
      <c r="V957" s="580"/>
      <c r="W957" s="464"/>
      <c r="X957" s="464"/>
      <c r="Y957" s="464"/>
      <c r="Z957" s="576"/>
      <c r="AA957" s="464"/>
      <c r="AB957" s="464"/>
      <c r="AC957" s="464"/>
      <c r="AD957" s="464"/>
      <c r="AE957" s="464"/>
      <c r="AF957" s="464"/>
      <c r="AG957" s="464"/>
      <c r="AH957" s="464"/>
      <c r="AI957" s="464"/>
      <c r="AJ957" s="464"/>
      <c r="AK957" s="464"/>
      <c r="AL957" s="464"/>
    </row>
    <row r="958" spans="1:38" ht="15">
      <c r="A958" s="10"/>
      <c r="B958" s="9"/>
      <c r="C958" s="11"/>
      <c r="E958" s="9"/>
      <c r="F958" s="9"/>
      <c r="G958" s="9"/>
      <c r="H958" s="13"/>
      <c r="I958" s="9"/>
      <c r="J958" s="9"/>
      <c r="K958" s="464"/>
      <c r="L958" s="577"/>
      <c r="M958" s="578"/>
      <c r="N958" s="579"/>
      <c r="O958" s="579"/>
      <c r="P958" s="464"/>
      <c r="Q958" s="580"/>
      <c r="R958" s="581"/>
      <c r="S958" s="582"/>
      <c r="T958" s="464"/>
      <c r="U958" s="583"/>
      <c r="V958" s="580"/>
      <c r="W958" s="464"/>
      <c r="X958" s="464"/>
      <c r="Y958" s="464"/>
      <c r="Z958" s="576"/>
      <c r="AA958" s="464"/>
      <c r="AB958" s="464"/>
      <c r="AC958" s="464"/>
      <c r="AD958" s="464"/>
      <c r="AE958" s="464"/>
      <c r="AF958" s="464"/>
      <c r="AG958" s="464"/>
      <c r="AH958" s="464"/>
      <c r="AI958" s="464"/>
      <c r="AJ958" s="464"/>
      <c r="AK958" s="464"/>
      <c r="AL958" s="464"/>
    </row>
    <row r="959" spans="1:38" ht="15">
      <c r="A959" s="10"/>
      <c r="B959" s="9"/>
      <c r="C959" s="11"/>
      <c r="E959" s="9"/>
      <c r="F959" s="9"/>
      <c r="G959" s="9"/>
      <c r="H959" s="13"/>
      <c r="I959" s="9"/>
      <c r="J959" s="9"/>
      <c r="K959" s="464"/>
      <c r="L959" s="577"/>
      <c r="M959" s="578"/>
      <c r="N959" s="579"/>
      <c r="O959" s="579"/>
      <c r="P959" s="464"/>
      <c r="Q959" s="580"/>
      <c r="R959" s="581"/>
      <c r="S959" s="582"/>
      <c r="T959" s="464"/>
      <c r="U959" s="583"/>
      <c r="V959" s="580"/>
      <c r="W959" s="464"/>
      <c r="X959" s="464"/>
      <c r="Y959" s="464"/>
      <c r="Z959" s="576"/>
      <c r="AA959" s="464"/>
      <c r="AB959" s="464"/>
      <c r="AC959" s="464"/>
      <c r="AD959" s="464"/>
      <c r="AE959" s="464"/>
      <c r="AF959" s="464"/>
      <c r="AG959" s="464"/>
      <c r="AH959" s="464"/>
      <c r="AI959" s="464"/>
      <c r="AJ959" s="464"/>
      <c r="AK959" s="464"/>
      <c r="AL959" s="464"/>
    </row>
    <row r="960" spans="1:38" ht="15">
      <c r="A960" s="10"/>
      <c r="B960" s="9"/>
      <c r="C960" s="11"/>
      <c r="E960" s="9"/>
      <c r="F960" s="9"/>
      <c r="G960" s="9"/>
      <c r="H960" s="13"/>
      <c r="I960" s="9"/>
      <c r="J960" s="9"/>
      <c r="K960" s="464"/>
      <c r="L960" s="577"/>
      <c r="M960" s="578"/>
      <c r="N960" s="579"/>
      <c r="O960" s="579"/>
      <c r="P960" s="464"/>
      <c r="Q960" s="580"/>
      <c r="R960" s="581"/>
      <c r="S960" s="582"/>
      <c r="T960" s="464"/>
      <c r="U960" s="583"/>
      <c r="V960" s="580"/>
      <c r="W960" s="464"/>
      <c r="X960" s="464"/>
      <c r="Y960" s="464"/>
      <c r="Z960" s="576"/>
      <c r="AA960" s="464"/>
      <c r="AB960" s="464"/>
      <c r="AC960" s="464"/>
      <c r="AD960" s="464"/>
      <c r="AE960" s="464"/>
      <c r="AF960" s="464"/>
      <c r="AG960" s="464"/>
      <c r="AH960" s="464"/>
      <c r="AI960" s="464"/>
      <c r="AJ960" s="464"/>
      <c r="AK960" s="464"/>
      <c r="AL960" s="464"/>
    </row>
    <row r="961" spans="1:38" ht="15">
      <c r="A961" s="10"/>
      <c r="B961" s="9"/>
      <c r="C961" s="11"/>
      <c r="E961" s="9"/>
      <c r="F961" s="9"/>
      <c r="G961" s="9"/>
      <c r="H961" s="13"/>
      <c r="I961" s="9"/>
      <c r="J961" s="9"/>
      <c r="K961" s="464"/>
      <c r="L961" s="577"/>
      <c r="M961" s="578"/>
      <c r="N961" s="579"/>
      <c r="O961" s="579"/>
      <c r="P961" s="464"/>
      <c r="Q961" s="580"/>
      <c r="R961" s="581"/>
      <c r="S961" s="582"/>
      <c r="T961" s="464"/>
      <c r="U961" s="583"/>
      <c r="V961" s="580"/>
      <c r="W961" s="464"/>
      <c r="X961" s="464"/>
      <c r="Y961" s="464"/>
      <c r="Z961" s="576"/>
      <c r="AA961" s="464"/>
      <c r="AB961" s="464"/>
      <c r="AC961" s="464"/>
      <c r="AD961" s="464"/>
      <c r="AE961" s="464"/>
      <c r="AF961" s="464"/>
      <c r="AG961" s="464"/>
      <c r="AH961" s="464"/>
      <c r="AI961" s="464"/>
      <c r="AJ961" s="464"/>
      <c r="AK961" s="464"/>
      <c r="AL961" s="464"/>
    </row>
    <row r="962" spans="1:38" ht="15">
      <c r="A962" s="10"/>
      <c r="B962" s="9"/>
      <c r="C962" s="11"/>
      <c r="E962" s="9"/>
      <c r="F962" s="9"/>
      <c r="G962" s="9"/>
      <c r="H962" s="13"/>
      <c r="I962" s="9"/>
      <c r="J962" s="9"/>
      <c r="K962" s="464"/>
      <c r="L962" s="577"/>
      <c r="M962" s="578"/>
      <c r="N962" s="579"/>
      <c r="O962" s="579"/>
      <c r="P962" s="464"/>
      <c r="Q962" s="580"/>
      <c r="R962" s="581"/>
      <c r="S962" s="582"/>
      <c r="T962" s="464"/>
      <c r="U962" s="583"/>
      <c r="V962" s="580"/>
      <c r="W962" s="464"/>
      <c r="X962" s="464"/>
      <c r="Y962" s="464"/>
      <c r="Z962" s="576"/>
      <c r="AA962" s="464"/>
      <c r="AB962" s="464"/>
      <c r="AC962" s="464"/>
      <c r="AD962" s="464"/>
      <c r="AE962" s="464"/>
      <c r="AF962" s="464"/>
      <c r="AG962" s="464"/>
      <c r="AH962" s="464"/>
      <c r="AI962" s="464"/>
      <c r="AJ962" s="464"/>
      <c r="AK962" s="464"/>
      <c r="AL962" s="464"/>
    </row>
    <row r="963" spans="1:38" ht="15">
      <c r="A963" s="10"/>
      <c r="B963" s="9"/>
      <c r="C963" s="11"/>
      <c r="E963" s="9"/>
      <c r="F963" s="9"/>
      <c r="G963" s="9"/>
      <c r="H963" s="13"/>
      <c r="I963" s="9"/>
      <c r="J963" s="9"/>
      <c r="K963" s="464"/>
      <c r="L963" s="577"/>
      <c r="M963" s="578"/>
      <c r="N963" s="579"/>
      <c r="O963" s="579"/>
      <c r="P963" s="464"/>
      <c r="Q963" s="580"/>
      <c r="R963" s="581"/>
      <c r="S963" s="582"/>
      <c r="T963" s="464"/>
      <c r="U963" s="583"/>
      <c r="V963" s="580"/>
      <c r="W963" s="464"/>
      <c r="X963" s="464"/>
      <c r="Y963" s="464"/>
      <c r="Z963" s="576"/>
      <c r="AA963" s="464"/>
      <c r="AB963" s="464"/>
      <c r="AC963" s="464"/>
      <c r="AD963" s="464"/>
      <c r="AE963" s="464"/>
      <c r="AF963" s="464"/>
      <c r="AG963" s="464"/>
      <c r="AH963" s="464"/>
      <c r="AI963" s="464"/>
      <c r="AJ963" s="464"/>
      <c r="AK963" s="464"/>
      <c r="AL963" s="464"/>
    </row>
    <row r="964" spans="1:38" ht="15">
      <c r="A964" s="10"/>
      <c r="B964" s="9"/>
      <c r="C964" s="11"/>
      <c r="E964" s="9"/>
      <c r="F964" s="9"/>
      <c r="G964" s="9"/>
      <c r="H964" s="13"/>
      <c r="I964" s="9"/>
      <c r="J964" s="9"/>
      <c r="K964" s="464"/>
      <c r="L964" s="577"/>
      <c r="M964" s="578"/>
      <c r="N964" s="579"/>
      <c r="O964" s="579"/>
      <c r="P964" s="464"/>
      <c r="Q964" s="580"/>
      <c r="R964" s="581"/>
      <c r="S964" s="582"/>
      <c r="T964" s="464"/>
      <c r="U964" s="583"/>
      <c r="V964" s="580"/>
      <c r="W964" s="464"/>
      <c r="X964" s="464"/>
      <c r="Y964" s="464"/>
      <c r="Z964" s="576"/>
      <c r="AA964" s="464"/>
      <c r="AB964" s="464"/>
      <c r="AC964" s="464"/>
      <c r="AD964" s="464"/>
      <c r="AE964" s="464"/>
      <c r="AF964" s="464"/>
      <c r="AG964" s="464"/>
      <c r="AH964" s="464"/>
      <c r="AI964" s="464"/>
      <c r="AJ964" s="464"/>
      <c r="AK964" s="464"/>
      <c r="AL964" s="464"/>
    </row>
    <row r="965" spans="1:38" ht="15">
      <c r="A965" s="10"/>
      <c r="B965" s="9"/>
      <c r="C965" s="11"/>
      <c r="E965" s="9"/>
      <c r="F965" s="9"/>
      <c r="G965" s="9"/>
      <c r="H965" s="13"/>
      <c r="I965" s="9"/>
      <c r="J965" s="9"/>
      <c r="K965" s="464"/>
      <c r="L965" s="577"/>
      <c r="M965" s="578"/>
      <c r="N965" s="579"/>
      <c r="O965" s="579"/>
      <c r="P965" s="464"/>
      <c r="Q965" s="580"/>
      <c r="R965" s="581"/>
      <c r="S965" s="582"/>
      <c r="T965" s="464"/>
      <c r="U965" s="583"/>
      <c r="V965" s="580"/>
      <c r="W965" s="464"/>
      <c r="X965" s="464"/>
      <c r="Y965" s="464"/>
      <c r="Z965" s="576"/>
      <c r="AA965" s="464"/>
      <c r="AB965" s="464"/>
      <c r="AC965" s="464"/>
      <c r="AD965" s="464"/>
      <c r="AE965" s="464"/>
      <c r="AF965" s="464"/>
      <c r="AG965" s="464"/>
      <c r="AH965" s="464"/>
      <c r="AI965" s="464"/>
      <c r="AJ965" s="464"/>
      <c r="AK965" s="464"/>
      <c r="AL965" s="464"/>
    </row>
    <row r="966" spans="1:38" ht="15">
      <c r="A966" s="10"/>
      <c r="B966" s="9"/>
      <c r="C966" s="11"/>
      <c r="E966" s="9"/>
      <c r="F966" s="9"/>
      <c r="G966" s="9"/>
      <c r="H966" s="13"/>
      <c r="I966" s="9"/>
      <c r="J966" s="9"/>
      <c r="K966" s="464"/>
      <c r="L966" s="577"/>
      <c r="M966" s="578"/>
      <c r="N966" s="579"/>
      <c r="O966" s="579"/>
      <c r="P966" s="464"/>
      <c r="Q966" s="580"/>
      <c r="R966" s="581"/>
      <c r="S966" s="582"/>
      <c r="T966" s="464"/>
      <c r="U966" s="583"/>
      <c r="V966" s="580"/>
      <c r="W966" s="464"/>
      <c r="X966" s="464"/>
      <c r="Y966" s="464"/>
      <c r="Z966" s="576"/>
      <c r="AA966" s="464"/>
      <c r="AB966" s="464"/>
      <c r="AC966" s="464"/>
      <c r="AD966" s="464"/>
      <c r="AE966" s="464"/>
      <c r="AF966" s="464"/>
      <c r="AG966" s="464"/>
      <c r="AH966" s="464"/>
      <c r="AI966" s="464"/>
      <c r="AJ966" s="464"/>
      <c r="AK966" s="464"/>
      <c r="AL966" s="464"/>
    </row>
    <row r="967" spans="1:38" ht="15">
      <c r="A967" s="10"/>
      <c r="B967" s="9"/>
      <c r="C967" s="11"/>
      <c r="E967" s="9"/>
      <c r="F967" s="9"/>
      <c r="G967" s="9"/>
      <c r="H967" s="13"/>
      <c r="I967" s="9"/>
      <c r="J967" s="9"/>
      <c r="K967" s="464"/>
      <c r="L967" s="577"/>
      <c r="M967" s="578"/>
      <c r="N967" s="579"/>
      <c r="O967" s="579"/>
      <c r="P967" s="464"/>
      <c r="Q967" s="580"/>
      <c r="R967" s="581"/>
      <c r="S967" s="582"/>
      <c r="T967" s="464"/>
      <c r="U967" s="583"/>
      <c r="V967" s="580"/>
      <c r="W967" s="464"/>
      <c r="X967" s="464"/>
      <c r="Y967" s="464"/>
      <c r="Z967" s="576"/>
      <c r="AA967" s="464"/>
      <c r="AB967" s="464"/>
      <c r="AC967" s="464"/>
      <c r="AD967" s="464"/>
      <c r="AE967" s="464"/>
      <c r="AF967" s="464"/>
      <c r="AG967" s="464"/>
      <c r="AH967" s="464"/>
      <c r="AI967" s="464"/>
      <c r="AJ967" s="464"/>
      <c r="AK967" s="464"/>
      <c r="AL967" s="464"/>
    </row>
    <row r="968" spans="1:38" ht="15">
      <c r="A968" s="10"/>
      <c r="B968" s="9"/>
      <c r="C968" s="11"/>
      <c r="E968" s="9"/>
      <c r="F968" s="9"/>
      <c r="G968" s="9"/>
      <c r="H968" s="13"/>
      <c r="I968" s="9"/>
      <c r="J968" s="9"/>
      <c r="K968" s="464"/>
      <c r="L968" s="577"/>
      <c r="M968" s="578"/>
      <c r="N968" s="579"/>
      <c r="O968" s="579"/>
      <c r="P968" s="464"/>
      <c r="Q968" s="580"/>
      <c r="R968" s="581"/>
      <c r="S968" s="582"/>
      <c r="T968" s="464"/>
      <c r="U968" s="583"/>
      <c r="V968" s="580"/>
      <c r="W968" s="464"/>
      <c r="X968" s="464"/>
      <c r="Y968" s="464"/>
      <c r="Z968" s="576"/>
      <c r="AA968" s="464"/>
      <c r="AB968" s="464"/>
      <c r="AC968" s="464"/>
      <c r="AD968" s="464"/>
      <c r="AE968" s="464"/>
      <c r="AF968" s="464"/>
      <c r="AG968" s="464"/>
      <c r="AH968" s="464"/>
      <c r="AI968" s="464"/>
      <c r="AJ968" s="464"/>
      <c r="AK968" s="464"/>
      <c r="AL968" s="464"/>
    </row>
    <row r="969" spans="1:38" ht="15">
      <c r="A969" s="10"/>
      <c r="B969" s="9"/>
      <c r="C969" s="11"/>
      <c r="E969" s="9"/>
      <c r="F969" s="9"/>
      <c r="G969" s="9"/>
      <c r="H969" s="13"/>
      <c r="I969" s="9"/>
      <c r="J969" s="9"/>
      <c r="K969" s="464"/>
      <c r="L969" s="577"/>
      <c r="M969" s="578"/>
      <c r="N969" s="579"/>
      <c r="O969" s="579"/>
      <c r="P969" s="464"/>
      <c r="Q969" s="580"/>
      <c r="R969" s="581"/>
      <c r="S969" s="582"/>
      <c r="T969" s="464"/>
      <c r="U969" s="583"/>
      <c r="V969" s="580"/>
      <c r="W969" s="464"/>
      <c r="X969" s="464"/>
      <c r="Y969" s="464"/>
      <c r="Z969" s="576"/>
      <c r="AA969" s="464"/>
      <c r="AB969" s="464"/>
      <c r="AC969" s="464"/>
      <c r="AD969" s="464"/>
      <c r="AE969" s="464"/>
      <c r="AF969" s="464"/>
      <c r="AG969" s="464"/>
      <c r="AH969" s="464"/>
      <c r="AI969" s="464"/>
      <c r="AJ969" s="464"/>
      <c r="AK969" s="464"/>
      <c r="AL969" s="464"/>
    </row>
    <row r="970" spans="1:38" ht="15">
      <c r="A970" s="10"/>
      <c r="B970" s="9"/>
      <c r="C970" s="11"/>
      <c r="E970" s="9"/>
      <c r="F970" s="9"/>
      <c r="G970" s="9"/>
      <c r="H970" s="13"/>
      <c r="I970" s="9"/>
      <c r="J970" s="9"/>
      <c r="K970" s="464"/>
      <c r="L970" s="577"/>
      <c r="M970" s="578"/>
      <c r="N970" s="579"/>
      <c r="O970" s="579"/>
      <c r="P970" s="464"/>
      <c r="Q970" s="580"/>
      <c r="R970" s="581"/>
      <c r="S970" s="582"/>
      <c r="T970" s="464"/>
      <c r="U970" s="583"/>
      <c r="V970" s="580"/>
      <c r="W970" s="464"/>
      <c r="X970" s="464"/>
      <c r="Y970" s="464"/>
      <c r="Z970" s="576"/>
      <c r="AA970" s="464"/>
      <c r="AB970" s="464"/>
      <c r="AC970" s="464"/>
      <c r="AD970" s="464"/>
      <c r="AE970" s="464"/>
      <c r="AF970" s="464"/>
      <c r="AG970" s="464"/>
      <c r="AH970" s="464"/>
      <c r="AI970" s="464"/>
      <c r="AJ970" s="464"/>
      <c r="AK970" s="464"/>
      <c r="AL970" s="464"/>
    </row>
    <row r="971" spans="1:38" ht="15">
      <c r="A971" s="10"/>
      <c r="B971" s="9"/>
      <c r="C971" s="11"/>
      <c r="E971" s="9"/>
      <c r="F971" s="9"/>
      <c r="G971" s="9"/>
      <c r="H971" s="13"/>
      <c r="I971" s="9"/>
      <c r="J971" s="9"/>
      <c r="K971" s="464"/>
      <c r="L971" s="577"/>
      <c r="M971" s="578"/>
      <c r="N971" s="579"/>
      <c r="O971" s="579"/>
      <c r="P971" s="464"/>
      <c r="Q971" s="580"/>
      <c r="R971" s="581"/>
      <c r="S971" s="582"/>
      <c r="T971" s="464"/>
      <c r="U971" s="583"/>
      <c r="V971" s="580"/>
      <c r="W971" s="464"/>
      <c r="X971" s="464"/>
      <c r="Y971" s="464"/>
      <c r="Z971" s="576"/>
      <c r="AA971" s="464"/>
      <c r="AB971" s="464"/>
      <c r="AC971" s="464"/>
      <c r="AD971" s="464"/>
      <c r="AE971" s="464"/>
      <c r="AF971" s="464"/>
      <c r="AG971" s="464"/>
      <c r="AH971" s="464"/>
      <c r="AI971" s="464"/>
      <c r="AJ971" s="464"/>
      <c r="AK971" s="464"/>
      <c r="AL971" s="464"/>
    </row>
    <row r="972" spans="1:38" ht="15">
      <c r="A972" s="10"/>
      <c r="B972" s="9"/>
      <c r="C972" s="11"/>
      <c r="E972" s="9"/>
      <c r="F972" s="9"/>
      <c r="G972" s="9"/>
      <c r="H972" s="13"/>
      <c r="I972" s="9"/>
      <c r="J972" s="9"/>
      <c r="K972" s="464"/>
      <c r="L972" s="577"/>
      <c r="M972" s="578"/>
      <c r="N972" s="579"/>
      <c r="O972" s="579"/>
      <c r="P972" s="464"/>
      <c r="Q972" s="580"/>
      <c r="R972" s="581"/>
      <c r="S972" s="582"/>
      <c r="T972" s="464"/>
      <c r="U972" s="583"/>
      <c r="V972" s="580"/>
      <c r="W972" s="464"/>
      <c r="X972" s="464"/>
      <c r="Y972" s="464"/>
      <c r="Z972" s="576"/>
      <c r="AA972" s="464"/>
      <c r="AB972" s="464"/>
      <c r="AC972" s="464"/>
      <c r="AD972" s="464"/>
      <c r="AE972" s="464"/>
      <c r="AF972" s="464"/>
      <c r="AG972" s="464"/>
      <c r="AH972" s="464"/>
      <c r="AI972" s="464"/>
      <c r="AJ972" s="464"/>
      <c r="AK972" s="464"/>
      <c r="AL972" s="464"/>
    </row>
    <row r="973" spans="1:38" ht="15">
      <c r="A973" s="10"/>
      <c r="B973" s="9"/>
      <c r="C973" s="11"/>
      <c r="E973" s="9"/>
      <c r="F973" s="9"/>
      <c r="G973" s="9"/>
      <c r="H973" s="13"/>
      <c r="I973" s="9"/>
      <c r="J973" s="9"/>
      <c r="K973" s="464"/>
      <c r="L973" s="577"/>
      <c r="M973" s="578"/>
      <c r="N973" s="579"/>
      <c r="O973" s="579"/>
      <c r="P973" s="464"/>
      <c r="Q973" s="580"/>
      <c r="R973" s="581"/>
      <c r="S973" s="582"/>
      <c r="T973" s="464"/>
      <c r="U973" s="583"/>
      <c r="V973" s="580"/>
      <c r="W973" s="464"/>
      <c r="X973" s="464"/>
      <c r="Y973" s="464"/>
      <c r="Z973" s="576"/>
      <c r="AA973" s="464"/>
      <c r="AB973" s="464"/>
      <c r="AC973" s="464"/>
      <c r="AD973" s="464"/>
      <c r="AE973" s="464"/>
      <c r="AF973" s="464"/>
      <c r="AG973" s="464"/>
      <c r="AH973" s="464"/>
      <c r="AI973" s="464"/>
      <c r="AJ973" s="464"/>
      <c r="AK973" s="464"/>
      <c r="AL973" s="464"/>
    </row>
    <row r="974" spans="1:38" ht="15">
      <c r="A974" s="10"/>
      <c r="B974" s="9"/>
      <c r="C974" s="11"/>
      <c r="E974" s="9"/>
      <c r="F974" s="9"/>
      <c r="G974" s="9"/>
      <c r="H974" s="13"/>
      <c r="I974" s="9"/>
      <c r="J974" s="9"/>
      <c r="K974" s="464"/>
      <c r="L974" s="577"/>
      <c r="M974" s="578"/>
      <c r="N974" s="579"/>
      <c r="O974" s="579"/>
      <c r="P974" s="464"/>
      <c r="Q974" s="580"/>
      <c r="R974" s="581"/>
      <c r="S974" s="582"/>
      <c r="T974" s="464"/>
      <c r="U974" s="583"/>
      <c r="V974" s="580"/>
      <c r="W974" s="464"/>
      <c r="X974" s="464"/>
      <c r="Y974" s="464"/>
      <c r="Z974" s="576"/>
      <c r="AA974" s="464"/>
      <c r="AB974" s="464"/>
      <c r="AC974" s="464"/>
      <c r="AD974" s="464"/>
      <c r="AE974" s="464"/>
      <c r="AF974" s="464"/>
      <c r="AG974" s="464"/>
      <c r="AH974" s="464"/>
      <c r="AI974" s="464"/>
      <c r="AJ974" s="464"/>
      <c r="AK974" s="464"/>
      <c r="AL974" s="464"/>
    </row>
    <row r="975" spans="1:38" ht="15">
      <c r="A975" s="10"/>
      <c r="B975" s="9"/>
      <c r="C975" s="11"/>
      <c r="E975" s="9"/>
      <c r="F975" s="9"/>
      <c r="G975" s="9"/>
      <c r="H975" s="13"/>
      <c r="I975" s="9"/>
      <c r="J975" s="9"/>
      <c r="K975" s="464"/>
      <c r="L975" s="577"/>
      <c r="M975" s="578"/>
      <c r="N975" s="579"/>
      <c r="O975" s="579"/>
      <c r="P975" s="464"/>
      <c r="Q975" s="580"/>
      <c r="R975" s="581"/>
      <c r="S975" s="582"/>
      <c r="T975" s="464"/>
      <c r="U975" s="583"/>
      <c r="V975" s="580"/>
      <c r="W975" s="464"/>
      <c r="X975" s="464"/>
      <c r="Y975" s="464"/>
      <c r="Z975" s="576"/>
      <c r="AA975" s="464"/>
      <c r="AB975" s="464"/>
      <c r="AC975" s="464"/>
      <c r="AD975" s="464"/>
      <c r="AE975" s="464"/>
      <c r="AF975" s="464"/>
      <c r="AG975" s="464"/>
      <c r="AH975" s="464"/>
      <c r="AI975" s="464"/>
      <c r="AJ975" s="464"/>
      <c r="AK975" s="464"/>
      <c r="AL975" s="464"/>
    </row>
    <row r="976" spans="1:38" ht="15">
      <c r="A976" s="10"/>
      <c r="B976" s="9"/>
      <c r="C976" s="11"/>
      <c r="E976" s="9"/>
      <c r="F976" s="9"/>
      <c r="G976" s="9"/>
      <c r="H976" s="13"/>
      <c r="I976" s="9"/>
      <c r="J976" s="9"/>
      <c r="K976" s="464"/>
      <c r="L976" s="577"/>
      <c r="M976" s="578"/>
      <c r="N976" s="579"/>
      <c r="O976" s="579"/>
      <c r="P976" s="464"/>
      <c r="Q976" s="580"/>
      <c r="R976" s="581"/>
      <c r="S976" s="582"/>
      <c r="T976" s="464"/>
      <c r="U976" s="583"/>
      <c r="V976" s="580"/>
      <c r="W976" s="464"/>
      <c r="X976" s="464"/>
      <c r="Y976" s="464"/>
      <c r="Z976" s="576"/>
      <c r="AA976" s="464"/>
      <c r="AB976" s="464"/>
      <c r="AC976" s="464"/>
      <c r="AD976" s="464"/>
      <c r="AE976" s="464"/>
      <c r="AF976" s="464"/>
      <c r="AG976" s="464"/>
      <c r="AH976" s="464"/>
      <c r="AI976" s="464"/>
      <c r="AJ976" s="464"/>
      <c r="AK976" s="464"/>
      <c r="AL976" s="464"/>
    </row>
    <row r="977" spans="1:38" ht="15">
      <c r="A977" s="10"/>
      <c r="B977" s="9"/>
      <c r="C977" s="11"/>
      <c r="E977" s="9"/>
      <c r="F977" s="9"/>
      <c r="G977" s="9"/>
      <c r="H977" s="13"/>
      <c r="I977" s="9"/>
      <c r="J977" s="9"/>
      <c r="K977" s="464"/>
      <c r="L977" s="577"/>
      <c r="M977" s="578"/>
      <c r="N977" s="579"/>
      <c r="O977" s="579"/>
      <c r="P977" s="464"/>
      <c r="Q977" s="580"/>
      <c r="R977" s="581"/>
      <c r="S977" s="582"/>
      <c r="T977" s="464"/>
      <c r="U977" s="583"/>
      <c r="V977" s="580"/>
      <c r="W977" s="464"/>
      <c r="X977" s="464"/>
      <c r="Y977" s="464"/>
      <c r="Z977" s="576"/>
      <c r="AA977" s="464"/>
      <c r="AB977" s="464"/>
      <c r="AC977" s="464"/>
      <c r="AD977" s="464"/>
      <c r="AE977" s="464"/>
      <c r="AF977" s="464"/>
      <c r="AG977" s="464"/>
      <c r="AH977" s="464"/>
      <c r="AI977" s="464"/>
      <c r="AJ977" s="464"/>
      <c r="AK977" s="464"/>
      <c r="AL977" s="464"/>
    </row>
    <row r="978" spans="1:38" ht="15">
      <c r="A978" s="10"/>
      <c r="B978" s="9"/>
      <c r="C978" s="11"/>
      <c r="E978" s="9"/>
      <c r="F978" s="9"/>
      <c r="G978" s="9"/>
      <c r="H978" s="13"/>
      <c r="I978" s="9"/>
      <c r="J978" s="9"/>
      <c r="K978" s="464"/>
      <c r="L978" s="577"/>
      <c r="M978" s="578"/>
      <c r="N978" s="579"/>
      <c r="O978" s="579"/>
      <c r="P978" s="464"/>
      <c r="Q978" s="580"/>
      <c r="R978" s="581"/>
      <c r="S978" s="582"/>
      <c r="T978" s="464"/>
      <c r="U978" s="583"/>
      <c r="V978" s="580"/>
      <c r="W978" s="464"/>
      <c r="X978" s="464"/>
      <c r="Y978" s="464"/>
      <c r="Z978" s="576"/>
      <c r="AA978" s="464"/>
      <c r="AB978" s="464"/>
      <c r="AC978" s="464"/>
      <c r="AD978" s="464"/>
      <c r="AE978" s="464"/>
      <c r="AF978" s="464"/>
      <c r="AG978" s="464"/>
      <c r="AH978" s="464"/>
      <c r="AI978" s="464"/>
      <c r="AJ978" s="464"/>
      <c r="AK978" s="464"/>
      <c r="AL978" s="464"/>
    </row>
    <row r="979" spans="1:38" ht="15">
      <c r="A979" s="10"/>
      <c r="B979" s="9"/>
      <c r="C979" s="11"/>
      <c r="E979" s="9"/>
      <c r="F979" s="9"/>
      <c r="G979" s="9"/>
      <c r="H979" s="13"/>
      <c r="I979" s="9"/>
      <c r="J979" s="9"/>
      <c r="K979" s="464"/>
      <c r="L979" s="577"/>
      <c r="M979" s="578"/>
      <c r="N979" s="579"/>
      <c r="O979" s="579"/>
      <c r="P979" s="464"/>
      <c r="Q979" s="580"/>
      <c r="R979" s="581"/>
      <c r="S979" s="582"/>
      <c r="T979" s="464"/>
      <c r="U979" s="583"/>
      <c r="V979" s="580"/>
      <c r="W979" s="464"/>
      <c r="X979" s="464"/>
      <c r="Y979" s="464"/>
      <c r="Z979" s="576"/>
      <c r="AA979" s="464"/>
      <c r="AB979" s="464"/>
      <c r="AC979" s="464"/>
      <c r="AD979" s="464"/>
      <c r="AE979" s="464"/>
      <c r="AF979" s="464"/>
      <c r="AG979" s="464"/>
      <c r="AH979" s="464"/>
      <c r="AI979" s="464"/>
      <c r="AJ979" s="464"/>
      <c r="AK979" s="464"/>
      <c r="AL979" s="464"/>
    </row>
    <row r="980" spans="1:38" ht="15">
      <c r="A980" s="10"/>
      <c r="B980" s="9"/>
      <c r="C980" s="11"/>
      <c r="E980" s="9"/>
      <c r="F980" s="9"/>
      <c r="G980" s="9"/>
      <c r="H980" s="13"/>
      <c r="I980" s="9"/>
      <c r="J980" s="9"/>
      <c r="K980" s="464"/>
      <c r="L980" s="577"/>
      <c r="M980" s="578"/>
      <c r="N980" s="579"/>
      <c r="O980" s="579"/>
      <c r="P980" s="464"/>
      <c r="Q980" s="580"/>
      <c r="R980" s="581"/>
      <c r="S980" s="582"/>
      <c r="T980" s="464"/>
      <c r="U980" s="583"/>
      <c r="V980" s="580"/>
      <c r="W980" s="464"/>
      <c r="X980" s="464"/>
      <c r="Y980" s="464"/>
      <c r="Z980" s="576"/>
      <c r="AA980" s="464"/>
      <c r="AB980" s="464"/>
      <c r="AC980" s="464"/>
      <c r="AD980" s="464"/>
      <c r="AE980" s="464"/>
      <c r="AF980" s="464"/>
      <c r="AG980" s="464"/>
      <c r="AH980" s="464"/>
      <c r="AI980" s="464"/>
      <c r="AJ980" s="464"/>
      <c r="AK980" s="464"/>
      <c r="AL980" s="464"/>
    </row>
    <row r="981" spans="1:38" ht="15">
      <c r="A981" s="10"/>
      <c r="B981" s="9"/>
      <c r="C981" s="11"/>
      <c r="E981" s="9"/>
      <c r="F981" s="9"/>
      <c r="G981" s="9"/>
      <c r="H981" s="13"/>
      <c r="I981" s="9"/>
      <c r="J981" s="9"/>
      <c r="K981" s="464"/>
      <c r="L981" s="577"/>
      <c r="M981" s="578"/>
      <c r="N981" s="579"/>
      <c r="O981" s="579"/>
      <c r="P981" s="464"/>
      <c r="Q981" s="580"/>
      <c r="R981" s="581"/>
      <c r="S981" s="582"/>
      <c r="T981" s="464"/>
      <c r="U981" s="583"/>
      <c r="V981" s="580"/>
      <c r="W981" s="464"/>
      <c r="X981" s="464"/>
      <c r="Y981" s="464"/>
      <c r="Z981" s="576"/>
      <c r="AA981" s="464"/>
      <c r="AB981" s="464"/>
      <c r="AC981" s="464"/>
      <c r="AD981" s="464"/>
      <c r="AE981" s="464"/>
      <c r="AF981" s="464"/>
      <c r="AG981" s="464"/>
      <c r="AH981" s="464"/>
      <c r="AI981" s="464"/>
      <c r="AJ981" s="464"/>
      <c r="AK981" s="464"/>
      <c r="AL981" s="464"/>
    </row>
    <row r="982" spans="1:38" ht="15">
      <c r="A982" s="10"/>
      <c r="B982" s="9"/>
      <c r="C982" s="11"/>
      <c r="E982" s="9"/>
      <c r="F982" s="9"/>
      <c r="G982" s="9"/>
      <c r="H982" s="13"/>
      <c r="I982" s="9"/>
      <c r="J982" s="9"/>
      <c r="K982" s="464"/>
      <c r="L982" s="577"/>
      <c r="M982" s="578"/>
      <c r="N982" s="579"/>
      <c r="O982" s="579"/>
      <c r="P982" s="464"/>
      <c r="Q982" s="580"/>
      <c r="R982" s="581"/>
      <c r="S982" s="582"/>
      <c r="T982" s="464"/>
      <c r="U982" s="583"/>
      <c r="V982" s="580"/>
      <c r="W982" s="464"/>
      <c r="X982" s="464"/>
      <c r="Y982" s="464"/>
      <c r="Z982" s="576"/>
      <c r="AA982" s="464"/>
      <c r="AB982" s="464"/>
      <c r="AC982" s="464"/>
      <c r="AD982" s="464"/>
      <c r="AE982" s="464"/>
      <c r="AF982" s="464"/>
      <c r="AG982" s="464"/>
      <c r="AH982" s="464"/>
      <c r="AI982" s="464"/>
      <c r="AJ982" s="464"/>
      <c r="AK982" s="464"/>
      <c r="AL982" s="464"/>
    </row>
    <row r="983" spans="1:38" ht="15">
      <c r="A983" s="10"/>
      <c r="B983" s="9"/>
      <c r="C983" s="11"/>
      <c r="E983" s="9"/>
      <c r="F983" s="9"/>
      <c r="G983" s="9"/>
      <c r="H983" s="13"/>
      <c r="I983" s="9"/>
      <c r="J983" s="9"/>
      <c r="K983" s="464"/>
      <c r="L983" s="577"/>
      <c r="M983" s="578"/>
      <c r="N983" s="579"/>
      <c r="O983" s="579"/>
      <c r="P983" s="464"/>
      <c r="Q983" s="580"/>
      <c r="R983" s="581"/>
      <c r="S983" s="582"/>
      <c r="T983" s="464"/>
      <c r="U983" s="583"/>
      <c r="V983" s="580"/>
      <c r="W983" s="464"/>
      <c r="X983" s="464"/>
      <c r="Y983" s="464"/>
      <c r="Z983" s="576"/>
      <c r="AA983" s="464"/>
      <c r="AB983" s="464"/>
      <c r="AC983" s="464"/>
      <c r="AD983" s="464"/>
      <c r="AE983" s="464"/>
      <c r="AF983" s="464"/>
      <c r="AG983" s="464"/>
      <c r="AH983" s="464"/>
      <c r="AI983" s="464"/>
      <c r="AJ983" s="464"/>
      <c r="AK983" s="464"/>
      <c r="AL983" s="464"/>
    </row>
    <row r="984" spans="1:38" ht="15">
      <c r="A984" s="10"/>
      <c r="B984" s="9"/>
      <c r="C984" s="11"/>
      <c r="E984" s="9"/>
      <c r="F984" s="9"/>
      <c r="G984" s="9"/>
      <c r="H984" s="13"/>
      <c r="I984" s="9"/>
      <c r="J984" s="9"/>
      <c r="K984" s="464"/>
      <c r="L984" s="577"/>
      <c r="M984" s="578"/>
      <c r="N984" s="579"/>
      <c r="O984" s="579"/>
      <c r="P984" s="464"/>
      <c r="Q984" s="580"/>
      <c r="R984" s="581"/>
      <c r="S984" s="582"/>
      <c r="T984" s="464"/>
      <c r="U984" s="583"/>
      <c r="V984" s="580"/>
      <c r="W984" s="464"/>
      <c r="X984" s="464"/>
      <c r="Y984" s="464"/>
      <c r="Z984" s="576"/>
      <c r="AA984" s="464"/>
      <c r="AB984" s="464"/>
      <c r="AC984" s="464"/>
      <c r="AD984" s="464"/>
      <c r="AE984" s="464"/>
      <c r="AF984" s="464"/>
      <c r="AG984" s="464"/>
      <c r="AH984" s="464"/>
      <c r="AI984" s="464"/>
      <c r="AJ984" s="464"/>
      <c r="AK984" s="464"/>
      <c r="AL984" s="464"/>
    </row>
    <row r="985" spans="1:38" ht="15">
      <c r="A985" s="10"/>
      <c r="B985" s="9"/>
      <c r="C985" s="11"/>
      <c r="E985" s="9"/>
      <c r="F985" s="9"/>
      <c r="G985" s="9"/>
      <c r="H985" s="13"/>
      <c r="I985" s="9"/>
      <c r="J985" s="9"/>
      <c r="K985" s="464"/>
      <c r="L985" s="577"/>
      <c r="M985" s="578"/>
      <c r="N985" s="579"/>
      <c r="O985" s="579"/>
      <c r="P985" s="464"/>
      <c r="Q985" s="580"/>
      <c r="R985" s="581"/>
      <c r="S985" s="582"/>
      <c r="T985" s="464"/>
      <c r="U985" s="583"/>
      <c r="V985" s="580"/>
      <c r="W985" s="464"/>
      <c r="X985" s="464"/>
      <c r="Y985" s="464"/>
      <c r="Z985" s="576"/>
      <c r="AA985" s="464"/>
      <c r="AB985" s="464"/>
      <c r="AC985" s="464"/>
      <c r="AD985" s="464"/>
      <c r="AE985" s="464"/>
      <c r="AF985" s="464"/>
      <c r="AG985" s="464"/>
      <c r="AH985" s="464"/>
      <c r="AI985" s="464"/>
      <c r="AJ985" s="464"/>
      <c r="AK985" s="464"/>
      <c r="AL985" s="464"/>
    </row>
    <row r="986" spans="1:38" ht="15">
      <c r="A986" s="10"/>
      <c r="B986" s="9"/>
      <c r="C986" s="11"/>
      <c r="E986" s="9"/>
      <c r="F986" s="9"/>
      <c r="G986" s="9"/>
      <c r="H986" s="13"/>
      <c r="I986" s="9"/>
      <c r="J986" s="9"/>
      <c r="K986" s="464"/>
      <c r="L986" s="577"/>
      <c r="M986" s="578"/>
      <c r="N986" s="579"/>
      <c r="O986" s="579"/>
      <c r="P986" s="464"/>
      <c r="Q986" s="580"/>
      <c r="R986" s="581"/>
      <c r="S986" s="582"/>
      <c r="T986" s="464"/>
      <c r="U986" s="583"/>
      <c r="V986" s="580"/>
      <c r="W986" s="464"/>
      <c r="X986" s="464"/>
      <c r="Y986" s="464"/>
      <c r="Z986" s="576"/>
      <c r="AA986" s="464"/>
      <c r="AB986" s="464"/>
      <c r="AC986" s="464"/>
      <c r="AD986" s="464"/>
      <c r="AE986" s="464"/>
      <c r="AF986" s="464"/>
      <c r="AG986" s="464"/>
      <c r="AH986" s="464"/>
      <c r="AI986" s="464"/>
      <c r="AJ986" s="464"/>
      <c r="AK986" s="464"/>
      <c r="AL986" s="464"/>
    </row>
    <row r="987" spans="1:38" ht="15">
      <c r="A987" s="10"/>
      <c r="B987" s="9"/>
      <c r="C987" s="11"/>
      <c r="E987" s="9"/>
      <c r="F987" s="9"/>
      <c r="G987" s="9"/>
      <c r="H987" s="13"/>
      <c r="I987" s="9"/>
      <c r="J987" s="9"/>
      <c r="K987" s="464"/>
      <c r="L987" s="577"/>
      <c r="M987" s="578"/>
      <c r="N987" s="579"/>
      <c r="O987" s="579"/>
      <c r="P987" s="464"/>
      <c r="Q987" s="580"/>
      <c r="R987" s="581"/>
      <c r="S987" s="582"/>
      <c r="T987" s="464"/>
      <c r="U987" s="583"/>
      <c r="V987" s="580"/>
      <c r="W987" s="464"/>
      <c r="X987" s="464"/>
      <c r="Y987" s="464"/>
      <c r="Z987" s="576"/>
      <c r="AA987" s="464"/>
      <c r="AB987" s="464"/>
      <c r="AC987" s="464"/>
      <c r="AD987" s="464"/>
      <c r="AE987" s="464"/>
      <c r="AF987" s="464"/>
      <c r="AG987" s="464"/>
      <c r="AH987" s="464"/>
      <c r="AI987" s="464"/>
      <c r="AJ987" s="464"/>
      <c r="AK987" s="464"/>
      <c r="AL987" s="464"/>
    </row>
    <row r="988" spans="1:38" ht="15">
      <c r="A988" s="10"/>
      <c r="B988" s="9"/>
      <c r="C988" s="11"/>
      <c r="E988" s="9"/>
      <c r="F988" s="9"/>
      <c r="G988" s="9"/>
      <c r="H988" s="13"/>
      <c r="I988" s="9"/>
      <c r="J988" s="9"/>
      <c r="K988" s="464"/>
      <c r="L988" s="577"/>
      <c r="M988" s="578"/>
      <c r="N988" s="579"/>
      <c r="O988" s="579"/>
      <c r="P988" s="464"/>
      <c r="Q988" s="580"/>
      <c r="R988" s="581"/>
      <c r="S988" s="582"/>
      <c r="T988" s="464"/>
      <c r="U988" s="583"/>
      <c r="V988" s="580"/>
      <c r="W988" s="464"/>
      <c r="X988" s="464"/>
      <c r="Y988" s="464"/>
      <c r="Z988" s="576"/>
      <c r="AA988" s="464"/>
      <c r="AB988" s="464"/>
      <c r="AC988" s="464"/>
      <c r="AD988" s="464"/>
      <c r="AE988" s="464"/>
      <c r="AF988" s="464"/>
      <c r="AG988" s="464"/>
      <c r="AH988" s="464"/>
      <c r="AI988" s="464"/>
      <c r="AJ988" s="464"/>
      <c r="AK988" s="464"/>
      <c r="AL988" s="464"/>
    </row>
    <row r="989" spans="1:38" ht="15">
      <c r="A989" s="10"/>
      <c r="B989" s="9"/>
      <c r="C989" s="11"/>
      <c r="E989" s="9"/>
      <c r="F989" s="9"/>
      <c r="G989" s="9"/>
      <c r="H989" s="13"/>
      <c r="I989" s="9"/>
      <c r="J989" s="9"/>
      <c r="K989" s="464"/>
      <c r="L989" s="577"/>
      <c r="M989" s="578"/>
      <c r="N989" s="579"/>
      <c r="O989" s="579"/>
      <c r="P989" s="464"/>
      <c r="Q989" s="580"/>
      <c r="R989" s="581"/>
      <c r="S989" s="582"/>
      <c r="T989" s="464"/>
      <c r="U989" s="583"/>
      <c r="V989" s="580"/>
      <c r="W989" s="464"/>
      <c r="X989" s="464"/>
      <c r="Y989" s="464"/>
      <c r="Z989" s="576"/>
      <c r="AA989" s="464"/>
      <c r="AB989" s="464"/>
      <c r="AC989" s="464"/>
      <c r="AD989" s="464"/>
      <c r="AE989" s="464"/>
      <c r="AF989" s="464"/>
      <c r="AG989" s="464"/>
      <c r="AH989" s="464"/>
      <c r="AI989" s="464"/>
      <c r="AJ989" s="464"/>
      <c r="AK989" s="464"/>
      <c r="AL989" s="464"/>
    </row>
    <row r="990" spans="1:38" ht="15">
      <c r="A990" s="10"/>
      <c r="B990" s="9"/>
      <c r="C990" s="11"/>
      <c r="E990" s="9"/>
      <c r="F990" s="9"/>
      <c r="G990" s="9"/>
      <c r="H990" s="13"/>
      <c r="I990" s="9"/>
      <c r="J990" s="9"/>
      <c r="K990" s="464"/>
      <c r="L990" s="577"/>
      <c r="M990" s="578"/>
      <c r="N990" s="579"/>
      <c r="O990" s="579"/>
      <c r="P990" s="464"/>
      <c r="Q990" s="580"/>
      <c r="R990" s="581"/>
      <c r="S990" s="582"/>
      <c r="T990" s="464"/>
      <c r="U990" s="583"/>
      <c r="V990" s="580"/>
      <c r="W990" s="464"/>
      <c r="X990" s="464"/>
      <c r="Y990" s="464"/>
      <c r="Z990" s="576"/>
      <c r="AA990" s="464"/>
      <c r="AB990" s="464"/>
      <c r="AC990" s="464"/>
      <c r="AD990" s="464"/>
      <c r="AE990" s="464"/>
      <c r="AF990" s="464"/>
      <c r="AG990" s="464"/>
      <c r="AH990" s="464"/>
      <c r="AI990" s="464"/>
      <c r="AJ990" s="464"/>
      <c r="AK990" s="464"/>
      <c r="AL990" s="464"/>
    </row>
    <row r="991" spans="1:38" ht="15">
      <c r="A991" s="10"/>
      <c r="B991" s="9"/>
      <c r="C991" s="11"/>
      <c r="E991" s="9"/>
      <c r="F991" s="9"/>
      <c r="G991" s="9"/>
      <c r="H991" s="13"/>
      <c r="I991" s="9"/>
      <c r="J991" s="9"/>
      <c r="K991" s="464"/>
      <c r="L991" s="577"/>
      <c r="M991" s="578"/>
      <c r="N991" s="579"/>
      <c r="O991" s="579"/>
      <c r="P991" s="464"/>
      <c r="Q991" s="580"/>
      <c r="R991" s="581"/>
      <c r="S991" s="582"/>
      <c r="T991" s="464"/>
      <c r="U991" s="583"/>
      <c r="V991" s="580"/>
      <c r="W991" s="464"/>
      <c r="X991" s="464"/>
      <c r="Y991" s="464"/>
      <c r="Z991" s="576"/>
      <c r="AA991" s="464"/>
      <c r="AB991" s="464"/>
      <c r="AC991" s="464"/>
      <c r="AD991" s="464"/>
      <c r="AE991" s="464"/>
      <c r="AF991" s="464"/>
      <c r="AG991" s="464"/>
      <c r="AH991" s="464"/>
      <c r="AI991" s="464"/>
      <c r="AJ991" s="464"/>
      <c r="AK991" s="464"/>
      <c r="AL991" s="464"/>
    </row>
    <row r="992" spans="1:38" ht="15">
      <c r="A992" s="10"/>
      <c r="B992" s="9"/>
      <c r="C992" s="11"/>
      <c r="E992" s="9"/>
      <c r="F992" s="9"/>
      <c r="G992" s="9"/>
      <c r="H992" s="13"/>
      <c r="I992" s="9"/>
      <c r="J992" s="9"/>
      <c r="K992" s="464"/>
      <c r="L992" s="577"/>
      <c r="M992" s="578"/>
      <c r="N992" s="579"/>
      <c r="O992" s="579"/>
      <c r="P992" s="464"/>
      <c r="Q992" s="580"/>
      <c r="R992" s="581"/>
      <c r="S992" s="582"/>
      <c r="T992" s="464"/>
      <c r="U992" s="583"/>
      <c r="V992" s="580"/>
      <c r="W992" s="464"/>
      <c r="X992" s="464"/>
      <c r="Y992" s="464"/>
      <c r="Z992" s="576"/>
      <c r="AA992" s="464"/>
      <c r="AB992" s="464"/>
      <c r="AC992" s="464"/>
      <c r="AD992" s="464"/>
      <c r="AE992" s="464"/>
      <c r="AF992" s="464"/>
      <c r="AG992" s="464"/>
      <c r="AH992" s="464"/>
      <c r="AI992" s="464"/>
      <c r="AJ992" s="464"/>
      <c r="AK992" s="464"/>
      <c r="AL992" s="464"/>
    </row>
    <row r="993" spans="1:38" ht="15">
      <c r="A993" s="10"/>
      <c r="B993" s="9"/>
      <c r="C993" s="11"/>
      <c r="E993" s="9"/>
      <c r="F993" s="9"/>
      <c r="G993" s="9"/>
      <c r="H993" s="13"/>
      <c r="I993" s="9"/>
      <c r="J993" s="9"/>
      <c r="K993" s="464"/>
      <c r="L993" s="577"/>
      <c r="M993" s="578"/>
      <c r="N993" s="579"/>
      <c r="O993" s="579"/>
      <c r="P993" s="464"/>
      <c r="Q993" s="580"/>
      <c r="R993" s="581"/>
      <c r="S993" s="582"/>
      <c r="T993" s="464"/>
      <c r="U993" s="583"/>
      <c r="V993" s="580"/>
      <c r="W993" s="464"/>
      <c r="X993" s="464"/>
      <c r="Y993" s="464"/>
      <c r="Z993" s="576"/>
      <c r="AA993" s="464"/>
      <c r="AB993" s="464"/>
      <c r="AC993" s="464"/>
      <c r="AD993" s="464"/>
      <c r="AE993" s="464"/>
      <c r="AF993" s="464"/>
      <c r="AG993" s="464"/>
      <c r="AH993" s="464"/>
      <c r="AI993" s="464"/>
      <c r="AJ993" s="464"/>
      <c r="AK993" s="464"/>
      <c r="AL993" s="464"/>
    </row>
    <row r="994" spans="1:38" ht="15">
      <c r="A994" s="10"/>
      <c r="B994" s="9"/>
      <c r="C994" s="11"/>
      <c r="E994" s="9"/>
      <c r="F994" s="9"/>
      <c r="G994" s="9"/>
      <c r="H994" s="13"/>
      <c r="I994" s="9"/>
      <c r="J994" s="9"/>
      <c r="K994" s="464"/>
      <c r="L994" s="577"/>
      <c r="M994" s="578"/>
      <c r="N994" s="579"/>
      <c r="O994" s="579"/>
      <c r="P994" s="464"/>
      <c r="Q994" s="580"/>
      <c r="R994" s="581"/>
      <c r="S994" s="582"/>
      <c r="T994" s="464"/>
      <c r="U994" s="583"/>
      <c r="V994" s="580"/>
      <c r="W994" s="464"/>
      <c r="X994" s="464"/>
      <c r="Y994" s="464"/>
      <c r="Z994" s="576"/>
      <c r="AA994" s="464"/>
      <c r="AB994" s="464"/>
      <c r="AC994" s="464"/>
      <c r="AD994" s="464"/>
      <c r="AE994" s="464"/>
      <c r="AF994" s="464"/>
      <c r="AG994" s="464"/>
      <c r="AH994" s="464"/>
      <c r="AI994" s="464"/>
      <c r="AJ994" s="464"/>
      <c r="AK994" s="464"/>
      <c r="AL994" s="464"/>
    </row>
    <row r="995" spans="1:38" ht="15">
      <c r="A995" s="10"/>
      <c r="B995" s="9"/>
      <c r="C995" s="11"/>
      <c r="E995" s="9"/>
      <c r="F995" s="9"/>
      <c r="G995" s="9"/>
      <c r="H995" s="13"/>
      <c r="I995" s="9"/>
      <c r="J995" s="9"/>
      <c r="K995" s="464"/>
      <c r="L995" s="577"/>
      <c r="M995" s="578"/>
      <c r="N995" s="579"/>
      <c r="O995" s="579"/>
      <c r="P995" s="464"/>
      <c r="Q995" s="580"/>
      <c r="R995" s="581"/>
      <c r="S995" s="582"/>
      <c r="T995" s="464"/>
      <c r="U995" s="583"/>
      <c r="V995" s="580"/>
      <c r="W995" s="464"/>
      <c r="X995" s="464"/>
      <c r="Y995" s="464"/>
      <c r="Z995" s="576"/>
      <c r="AA995" s="464"/>
      <c r="AB995" s="464"/>
      <c r="AC995" s="464"/>
      <c r="AD995" s="464"/>
      <c r="AE995" s="464"/>
      <c r="AF995" s="464"/>
      <c r="AG995" s="464"/>
      <c r="AH995" s="464"/>
      <c r="AI995" s="464"/>
      <c r="AJ995" s="464"/>
      <c r="AK995" s="464"/>
      <c r="AL995" s="464"/>
    </row>
    <row r="996" spans="1:38" ht="15">
      <c r="A996" s="10"/>
      <c r="B996" s="9"/>
      <c r="C996" s="11"/>
      <c r="E996" s="9"/>
      <c r="F996" s="9"/>
      <c r="G996" s="9"/>
      <c r="H996" s="13"/>
      <c r="I996" s="9"/>
      <c r="J996" s="9"/>
      <c r="K996" s="464"/>
      <c r="L996" s="577"/>
      <c r="M996" s="578"/>
      <c r="N996" s="579"/>
      <c r="O996" s="579"/>
      <c r="P996" s="464"/>
      <c r="Q996" s="580"/>
      <c r="R996" s="581"/>
      <c r="S996" s="582"/>
      <c r="T996" s="464"/>
      <c r="U996" s="583"/>
      <c r="V996" s="580"/>
      <c r="W996" s="464"/>
      <c r="X996" s="464"/>
      <c r="Y996" s="464"/>
      <c r="Z996" s="576"/>
      <c r="AA996" s="464"/>
      <c r="AB996" s="464"/>
      <c r="AC996" s="464"/>
      <c r="AD996" s="464"/>
      <c r="AE996" s="464"/>
      <c r="AF996" s="464"/>
      <c r="AG996" s="464"/>
      <c r="AH996" s="464"/>
      <c r="AI996" s="464"/>
      <c r="AJ996" s="464"/>
      <c r="AK996" s="464"/>
      <c r="AL996" s="464"/>
    </row>
    <row r="997" spans="1:38" ht="15">
      <c r="A997" s="10"/>
      <c r="B997" s="9"/>
      <c r="C997" s="11"/>
      <c r="E997" s="9"/>
      <c r="F997" s="9"/>
      <c r="G997" s="9"/>
      <c r="H997" s="13"/>
      <c r="I997" s="9"/>
      <c r="J997" s="9"/>
      <c r="K997" s="464"/>
      <c r="L997" s="577"/>
      <c r="M997" s="578"/>
      <c r="N997" s="579"/>
      <c r="O997" s="579"/>
      <c r="P997" s="464"/>
      <c r="Q997" s="580"/>
      <c r="R997" s="581"/>
      <c r="S997" s="582"/>
      <c r="T997" s="464"/>
      <c r="U997" s="583"/>
      <c r="V997" s="580"/>
      <c r="W997" s="464"/>
      <c r="X997" s="464"/>
      <c r="Y997" s="464"/>
      <c r="Z997" s="576"/>
      <c r="AA997" s="464"/>
      <c r="AB997" s="464"/>
      <c r="AC997" s="464"/>
      <c r="AD997" s="464"/>
      <c r="AE997" s="464"/>
      <c r="AF997" s="464"/>
      <c r="AG997" s="464"/>
      <c r="AH997" s="464"/>
      <c r="AI997" s="464"/>
      <c r="AJ997" s="464"/>
      <c r="AK997" s="464"/>
      <c r="AL997" s="464"/>
    </row>
    <row r="998" spans="1:38" ht="15">
      <c r="A998" s="10"/>
      <c r="B998" s="9"/>
      <c r="C998" s="11"/>
      <c r="E998" s="9"/>
      <c r="F998" s="9"/>
      <c r="G998" s="9"/>
      <c r="H998" s="13"/>
      <c r="I998" s="9"/>
      <c r="J998" s="9"/>
      <c r="K998" s="464"/>
      <c r="L998" s="577"/>
      <c r="M998" s="578"/>
      <c r="N998" s="579"/>
      <c r="O998" s="579"/>
      <c r="P998" s="464"/>
      <c r="Q998" s="580"/>
      <c r="R998" s="581"/>
      <c r="S998" s="582"/>
      <c r="T998" s="464"/>
      <c r="U998" s="583"/>
      <c r="V998" s="580"/>
      <c r="W998" s="464"/>
      <c r="X998" s="464"/>
      <c r="Y998" s="464"/>
      <c r="Z998" s="576"/>
      <c r="AA998" s="464"/>
      <c r="AB998" s="464"/>
      <c r="AC998" s="464"/>
      <c r="AD998" s="464"/>
      <c r="AE998" s="464"/>
      <c r="AF998" s="464"/>
      <c r="AG998" s="464"/>
      <c r="AH998" s="464"/>
      <c r="AI998" s="464"/>
      <c r="AJ998" s="464"/>
      <c r="AK998" s="464"/>
      <c r="AL998" s="464"/>
    </row>
    <row r="999" spans="1:38" ht="15">
      <c r="A999" s="10"/>
      <c r="B999" s="9"/>
      <c r="C999" s="11"/>
      <c r="E999" s="9"/>
      <c r="F999" s="9"/>
      <c r="G999" s="9"/>
      <c r="H999" s="13"/>
      <c r="I999" s="9"/>
      <c r="J999" s="9"/>
      <c r="K999" s="464"/>
      <c r="L999" s="577"/>
      <c r="M999" s="578"/>
      <c r="N999" s="579"/>
      <c r="O999" s="579"/>
      <c r="P999" s="464"/>
      <c r="Q999" s="580"/>
      <c r="R999" s="581"/>
      <c r="S999" s="582"/>
      <c r="T999" s="464"/>
      <c r="U999" s="583"/>
      <c r="V999" s="580"/>
      <c r="W999" s="464"/>
      <c r="X999" s="464"/>
      <c r="Y999" s="464"/>
      <c r="Z999" s="576"/>
      <c r="AA999" s="464"/>
      <c r="AB999" s="464"/>
      <c r="AC999" s="464"/>
      <c r="AD999" s="464"/>
      <c r="AE999" s="464"/>
      <c r="AF999" s="464"/>
      <c r="AG999" s="464"/>
      <c r="AH999" s="464"/>
      <c r="AI999" s="464"/>
      <c r="AJ999" s="464"/>
      <c r="AK999" s="464"/>
      <c r="AL999" s="464"/>
    </row>
    <row r="1000" spans="1:38" ht="15">
      <c r="A1000" s="10"/>
      <c r="B1000" s="9"/>
      <c r="C1000" s="11"/>
      <c r="E1000" s="9"/>
      <c r="F1000" s="9"/>
      <c r="G1000" s="9"/>
      <c r="H1000" s="13"/>
      <c r="I1000" s="9"/>
      <c r="J1000" s="9"/>
      <c r="K1000" s="464"/>
      <c r="L1000" s="577"/>
      <c r="M1000" s="578"/>
      <c r="N1000" s="579"/>
      <c r="O1000" s="579"/>
      <c r="P1000" s="464"/>
      <c r="Q1000" s="580"/>
      <c r="R1000" s="581"/>
      <c r="S1000" s="582"/>
      <c r="T1000" s="464"/>
      <c r="U1000" s="583"/>
      <c r="V1000" s="580"/>
      <c r="W1000" s="464"/>
      <c r="X1000" s="464"/>
      <c r="Y1000" s="464"/>
      <c r="Z1000" s="576"/>
      <c r="AA1000" s="464"/>
      <c r="AB1000" s="464"/>
      <c r="AC1000" s="464"/>
      <c r="AD1000" s="464"/>
      <c r="AE1000" s="464"/>
      <c r="AF1000" s="464"/>
      <c r="AG1000" s="464"/>
      <c r="AH1000" s="464"/>
      <c r="AI1000" s="464"/>
      <c r="AJ1000" s="464"/>
      <c r="AK1000" s="464"/>
      <c r="AL1000" s="464"/>
    </row>
    <row r="1001" spans="1:38" ht="15">
      <c r="A1001" s="10"/>
      <c r="B1001" s="9"/>
      <c r="C1001" s="11"/>
      <c r="E1001" s="9"/>
      <c r="F1001" s="9"/>
      <c r="G1001" s="9"/>
      <c r="H1001" s="13"/>
      <c r="I1001" s="9"/>
      <c r="J1001" s="9"/>
      <c r="K1001" s="464"/>
      <c r="L1001" s="577"/>
      <c r="M1001" s="578"/>
      <c r="N1001" s="579"/>
      <c r="O1001" s="579"/>
      <c r="P1001" s="464"/>
      <c r="Q1001" s="580"/>
      <c r="R1001" s="581"/>
      <c r="S1001" s="582"/>
      <c r="T1001" s="464"/>
      <c r="U1001" s="583"/>
      <c r="V1001" s="580"/>
      <c r="W1001" s="464"/>
      <c r="X1001" s="464"/>
      <c r="Y1001" s="464"/>
      <c r="Z1001" s="576"/>
      <c r="AA1001" s="464"/>
      <c r="AB1001" s="464"/>
      <c r="AC1001" s="464"/>
      <c r="AD1001" s="464"/>
      <c r="AE1001" s="464"/>
      <c r="AF1001" s="464"/>
      <c r="AG1001" s="464"/>
      <c r="AH1001" s="464"/>
      <c r="AI1001" s="464"/>
      <c r="AJ1001" s="464"/>
      <c r="AK1001" s="464"/>
      <c r="AL1001" s="464"/>
    </row>
    <row r="1002" spans="1:38" ht="15">
      <c r="A1002" s="10"/>
      <c r="B1002" s="9"/>
      <c r="C1002" s="11"/>
      <c r="E1002" s="9"/>
      <c r="F1002" s="9"/>
      <c r="G1002" s="9"/>
      <c r="H1002" s="13"/>
      <c r="I1002" s="9"/>
      <c r="J1002" s="9"/>
      <c r="K1002" s="464"/>
      <c r="L1002" s="577"/>
      <c r="M1002" s="578"/>
      <c r="N1002" s="579"/>
      <c r="O1002" s="579"/>
      <c r="P1002" s="464"/>
      <c r="Q1002" s="580"/>
      <c r="R1002" s="581"/>
      <c r="S1002" s="582"/>
      <c r="T1002" s="464"/>
      <c r="U1002" s="583"/>
      <c r="V1002" s="580"/>
      <c r="W1002" s="464"/>
      <c r="X1002" s="464"/>
      <c r="Y1002" s="464"/>
      <c r="Z1002" s="576"/>
      <c r="AA1002" s="464"/>
      <c r="AB1002" s="464"/>
      <c r="AC1002" s="464"/>
      <c r="AD1002" s="464"/>
      <c r="AE1002" s="464"/>
      <c r="AF1002" s="464"/>
      <c r="AG1002" s="464"/>
      <c r="AH1002" s="464"/>
      <c r="AI1002" s="464"/>
      <c r="AJ1002" s="464"/>
      <c r="AK1002" s="464"/>
      <c r="AL1002" s="464"/>
    </row>
    <row r="1003" spans="1:38" ht="15">
      <c r="A1003" s="10"/>
      <c r="B1003" s="9"/>
      <c r="C1003" s="11"/>
      <c r="E1003" s="9"/>
      <c r="F1003" s="9"/>
      <c r="G1003" s="9"/>
      <c r="H1003" s="13"/>
      <c r="I1003" s="9"/>
      <c r="J1003" s="9"/>
      <c r="K1003" s="464"/>
      <c r="L1003" s="577"/>
      <c r="M1003" s="578"/>
      <c r="N1003" s="579"/>
      <c r="O1003" s="579"/>
      <c r="P1003" s="464"/>
      <c r="Q1003" s="580"/>
      <c r="R1003" s="581"/>
      <c r="S1003" s="582"/>
      <c r="T1003" s="464"/>
      <c r="U1003" s="583"/>
      <c r="V1003" s="580"/>
      <c r="W1003" s="464"/>
      <c r="X1003" s="464"/>
      <c r="Y1003" s="464"/>
      <c r="Z1003" s="576"/>
      <c r="AA1003" s="464"/>
      <c r="AB1003" s="464"/>
      <c r="AC1003" s="464"/>
      <c r="AD1003" s="464"/>
      <c r="AE1003" s="464"/>
      <c r="AF1003" s="464"/>
      <c r="AG1003" s="464"/>
      <c r="AH1003" s="464"/>
      <c r="AI1003" s="464"/>
      <c r="AJ1003" s="464"/>
      <c r="AK1003" s="464"/>
      <c r="AL1003" s="464"/>
    </row>
    <row r="1004" spans="1:38" ht="15">
      <c r="A1004" s="10"/>
      <c r="B1004" s="9"/>
      <c r="C1004" s="11"/>
      <c r="E1004" s="9"/>
      <c r="F1004" s="9"/>
      <c r="G1004" s="9"/>
      <c r="H1004" s="13"/>
      <c r="I1004" s="9"/>
      <c r="J1004" s="9"/>
      <c r="K1004" s="464"/>
      <c r="L1004" s="577"/>
      <c r="M1004" s="578"/>
      <c r="N1004" s="579"/>
      <c r="O1004" s="579"/>
      <c r="P1004" s="464"/>
      <c r="Q1004" s="580"/>
      <c r="R1004" s="581"/>
      <c r="S1004" s="582"/>
      <c r="T1004" s="464"/>
      <c r="U1004" s="583"/>
      <c r="V1004" s="580"/>
      <c r="W1004" s="464"/>
      <c r="X1004" s="464"/>
      <c r="Y1004" s="464"/>
      <c r="Z1004" s="576"/>
      <c r="AA1004" s="464"/>
      <c r="AB1004" s="464"/>
      <c r="AC1004" s="464"/>
      <c r="AD1004" s="464"/>
      <c r="AE1004" s="464"/>
      <c r="AF1004" s="464"/>
      <c r="AG1004" s="464"/>
      <c r="AH1004" s="464"/>
      <c r="AI1004" s="464"/>
      <c r="AJ1004" s="464"/>
      <c r="AK1004" s="464"/>
      <c r="AL1004" s="464"/>
    </row>
  </sheetData>
  <mergeCells count="12">
    <mergeCell ref="R21:Z21"/>
    <mergeCell ref="K54:L54"/>
    <mergeCell ref="K21:K22"/>
    <mergeCell ref="L21:L22"/>
    <mergeCell ref="N21:O21"/>
    <mergeCell ref="P21:P22"/>
    <mergeCell ref="Q21:Q22"/>
    <mergeCell ref="K83:L83"/>
    <mergeCell ref="K115:L115"/>
    <mergeCell ref="K146:L146"/>
    <mergeCell ref="K178:L178"/>
    <mergeCell ref="K208:L208"/>
  </mergeCells>
  <dataValidations count="2">
    <dataValidation type="list" allowBlank="1" showErrorMessage="1" sqref="B2:B1004" xr:uid="{00000000-0002-0000-0A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00 I202:I1004" xr:uid="{00000000-0002-0000-0A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AC2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8.28515625" customWidth="1"/>
    <col min="3" max="3" width="1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7.140625" customWidth="1"/>
    <col min="9" max="9" width="13.5703125" customWidth="1"/>
    <col min="10" max="10" width="4.5703125" customWidth="1"/>
    <col min="11" max="11" width="20.5703125" customWidth="1"/>
    <col min="12" max="12" width="9.42578125" customWidth="1"/>
    <col min="13" max="13" width="12.5703125" customWidth="1"/>
    <col min="14" max="14" width="15" hidden="1" customWidth="1"/>
    <col min="15" max="15" width="15.140625" customWidth="1"/>
    <col min="16" max="16" width="5.5703125" customWidth="1"/>
    <col min="17" max="17" width="8.7109375" customWidth="1"/>
    <col min="18" max="18" width="9.42578125" customWidth="1"/>
    <col min="19" max="19" width="12.5703125" customWidth="1"/>
    <col min="20" max="21" width="13.7109375" customWidth="1"/>
    <col min="22" max="22" width="9.28515625" customWidth="1"/>
    <col min="23" max="23" width="13.7109375" customWidth="1"/>
    <col min="24" max="24" width="12.140625" customWidth="1"/>
    <col min="25" max="25" width="11.7109375" customWidth="1"/>
    <col min="26" max="26" width="6.28515625" customWidth="1"/>
    <col min="27" max="27" width="13.42578125" customWidth="1"/>
  </cols>
  <sheetData>
    <row r="1" spans="1:29" ht="15">
      <c r="A1" s="1">
        <v>18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7" t="s">
        <v>1598</v>
      </c>
      <c r="K1" s="209" t="s">
        <v>1580</v>
      </c>
      <c r="L1" s="210" t="s">
        <v>0</v>
      </c>
      <c r="M1" s="584" t="s">
        <v>1581</v>
      </c>
      <c r="N1" s="212" t="s">
        <v>1582</v>
      </c>
      <c r="O1" s="212" t="s">
        <v>1583</v>
      </c>
      <c r="P1" s="210" t="s">
        <v>1577</v>
      </c>
      <c r="Q1" s="212" t="s">
        <v>1579</v>
      </c>
      <c r="R1" s="209" t="s">
        <v>0</v>
      </c>
      <c r="S1" s="584" t="s">
        <v>1581</v>
      </c>
      <c r="T1" s="212" t="s">
        <v>1604</v>
      </c>
      <c r="U1" s="210" t="s">
        <v>1585</v>
      </c>
      <c r="V1" s="209" t="s">
        <v>1579</v>
      </c>
      <c r="W1" s="209" t="s">
        <v>1586</v>
      </c>
      <c r="X1" s="585" t="s">
        <v>1605</v>
      </c>
      <c r="Y1" s="210" t="s">
        <v>1585</v>
      </c>
      <c r="Z1" s="585" t="s">
        <v>1588</v>
      </c>
      <c r="AA1" s="586" t="s">
        <v>1589</v>
      </c>
      <c r="AB1" s="9"/>
      <c r="AC1" s="9"/>
    </row>
    <row r="2" spans="1:29" ht="12.75" hidden="1">
      <c r="A2" s="9">
        <v>3</v>
      </c>
      <c r="B2" s="9" t="s">
        <v>43</v>
      </c>
      <c r="C2" s="11">
        <v>7444.08</v>
      </c>
      <c r="D2" s="9">
        <v>74</v>
      </c>
      <c r="E2" s="76">
        <v>27.44</v>
      </c>
      <c r="F2" s="9">
        <v>1</v>
      </c>
      <c r="G2" s="9">
        <v>13.4</v>
      </c>
      <c r="H2" s="13">
        <v>0.36220000000000002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587">
        <v>1.1000000000000001</v>
      </c>
      <c r="AB2" s="9"/>
      <c r="AC2" s="9"/>
    </row>
    <row r="3" spans="1:29" ht="12.75" hidden="1">
      <c r="A3" s="10">
        <v>45999</v>
      </c>
      <c r="B3" s="9" t="s">
        <v>43</v>
      </c>
      <c r="C3" s="11">
        <v>3429.38</v>
      </c>
      <c r="D3" s="9">
        <v>38</v>
      </c>
      <c r="E3" s="76">
        <v>23.33</v>
      </c>
      <c r="F3" s="9">
        <v>0</v>
      </c>
      <c r="G3" s="9">
        <v>15.5</v>
      </c>
      <c r="H3" s="13">
        <v>0.37080000000000002</v>
      </c>
      <c r="I3" s="9" t="s">
        <v>11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10"/>
      <c r="AB3" s="9"/>
      <c r="AC3" s="9"/>
    </row>
    <row r="4" spans="1:29" ht="12.75" hidden="1">
      <c r="A4" s="10">
        <v>46000</v>
      </c>
      <c r="B4" s="9" t="s">
        <v>43</v>
      </c>
      <c r="C4" s="11">
        <v>4158.1400000000003</v>
      </c>
      <c r="D4" s="9">
        <v>48</v>
      </c>
      <c r="E4" s="76">
        <v>28.99</v>
      </c>
      <c r="F4" s="9">
        <v>2</v>
      </c>
      <c r="G4" s="9">
        <v>14.33</v>
      </c>
      <c r="H4" s="13">
        <v>0.35899999999999999</v>
      </c>
      <c r="I4" s="9" t="s">
        <v>11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9"/>
      <c r="AC4" s="9"/>
    </row>
    <row r="5" spans="1:29" ht="12.75" hidden="1">
      <c r="A5" s="10">
        <v>46001</v>
      </c>
      <c r="B5" s="9" t="s">
        <v>43</v>
      </c>
      <c r="C5" s="11">
        <v>3015.05</v>
      </c>
      <c r="D5" s="9">
        <v>31</v>
      </c>
      <c r="E5" s="76">
        <v>22.01</v>
      </c>
      <c r="F5" s="9">
        <v>0</v>
      </c>
      <c r="G5" s="9">
        <v>9.33</v>
      </c>
      <c r="H5" s="13">
        <v>0.34370000000000001</v>
      </c>
      <c r="I5" s="9" t="s">
        <v>11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9"/>
      <c r="AC5" s="9"/>
    </row>
    <row r="6" spans="1:29" ht="12.75" hidden="1">
      <c r="A6" s="10">
        <v>46002</v>
      </c>
      <c r="B6" s="9" t="s">
        <v>43</v>
      </c>
      <c r="C6" s="11">
        <v>4017.99</v>
      </c>
      <c r="D6" s="9">
        <v>45</v>
      </c>
      <c r="E6" s="76">
        <v>22</v>
      </c>
      <c r="F6" s="9">
        <v>0</v>
      </c>
      <c r="G6" s="9">
        <v>10</v>
      </c>
      <c r="H6" s="13">
        <v>0.33239999999999997</v>
      </c>
      <c r="I6" s="9" t="s">
        <v>11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9"/>
      <c r="AC6" s="9"/>
    </row>
    <row r="7" spans="1:29" ht="12.75" hidden="1">
      <c r="A7" s="10">
        <v>46003</v>
      </c>
      <c r="B7" s="9" t="s">
        <v>43</v>
      </c>
      <c r="C7" s="11">
        <v>9724.42</v>
      </c>
      <c r="D7" s="9">
        <v>108</v>
      </c>
      <c r="E7" s="76">
        <v>26.58</v>
      </c>
      <c r="F7" s="9">
        <v>3</v>
      </c>
      <c r="G7" s="9">
        <v>17.329999999999998</v>
      </c>
      <c r="H7" s="13">
        <v>0.32779999999999998</v>
      </c>
      <c r="I7" s="9" t="s">
        <v>11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9"/>
      <c r="AC7" s="9"/>
    </row>
    <row r="8" spans="1:29" ht="12.75" hidden="1">
      <c r="A8" s="10">
        <v>46004</v>
      </c>
      <c r="B8" s="9" t="s">
        <v>43</v>
      </c>
      <c r="C8" s="11">
        <v>11813.99</v>
      </c>
      <c r="D8" s="9">
        <v>118</v>
      </c>
      <c r="E8" s="76">
        <v>35</v>
      </c>
      <c r="F8" s="9">
        <v>31</v>
      </c>
      <c r="G8" s="9">
        <v>16.829999999999998</v>
      </c>
      <c r="H8" s="13">
        <v>0.33079999999999998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9"/>
      <c r="AC8" s="9"/>
    </row>
    <row r="9" spans="1:29" ht="12.75" hidden="1">
      <c r="A9" s="10">
        <v>46005</v>
      </c>
      <c r="B9" s="9" t="s">
        <v>43</v>
      </c>
      <c r="C9" s="11">
        <v>7950.12</v>
      </c>
      <c r="D9" s="9">
        <v>77</v>
      </c>
      <c r="E9" s="76">
        <v>25.79</v>
      </c>
      <c r="F9" s="9">
        <v>1</v>
      </c>
      <c r="G9" s="9">
        <v>10.83</v>
      </c>
      <c r="H9" s="13">
        <v>0.31280000000000002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9"/>
      <c r="AC9" s="9"/>
    </row>
    <row r="10" spans="1:29" ht="12.75" hidden="1">
      <c r="A10" s="10">
        <v>46006</v>
      </c>
      <c r="B10" s="9" t="s">
        <v>43</v>
      </c>
      <c r="C10" s="11">
        <v>2631.25</v>
      </c>
      <c r="D10" s="9">
        <v>31</v>
      </c>
      <c r="E10" s="76">
        <v>23.92</v>
      </c>
      <c r="F10" s="9">
        <v>0</v>
      </c>
      <c r="G10" s="9">
        <v>7.66</v>
      </c>
      <c r="H10" s="13">
        <v>0.3019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9"/>
      <c r="AC10" s="9"/>
    </row>
    <row r="11" spans="1:29" ht="12.75" hidden="1">
      <c r="A11" s="10">
        <v>46007</v>
      </c>
      <c r="B11" s="9" t="s">
        <v>43</v>
      </c>
      <c r="C11" s="11">
        <v>4174.91</v>
      </c>
      <c r="D11" s="9">
        <v>44</v>
      </c>
      <c r="E11" s="76">
        <v>25.42</v>
      </c>
      <c r="F11" s="9">
        <v>1</v>
      </c>
      <c r="G11" s="9">
        <v>11.33</v>
      </c>
      <c r="H11" s="13">
        <v>0.35299999999999998</v>
      </c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9"/>
      <c r="AC11" s="9"/>
    </row>
    <row r="12" spans="1:29" ht="12.75" hidden="1">
      <c r="A12" s="10">
        <v>46008</v>
      </c>
      <c r="B12" s="9" t="s">
        <v>43</v>
      </c>
      <c r="C12" s="11">
        <v>4627.45</v>
      </c>
      <c r="D12" s="9">
        <v>46</v>
      </c>
      <c r="E12" s="76">
        <v>22.61</v>
      </c>
      <c r="F12" s="9">
        <v>0</v>
      </c>
      <c r="G12" s="9">
        <v>12</v>
      </c>
      <c r="H12" s="13">
        <v>0.30840000000000001</v>
      </c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9"/>
      <c r="AC12" s="9"/>
    </row>
    <row r="13" spans="1:29" ht="12.75" hidden="1">
      <c r="A13" s="10">
        <v>46009</v>
      </c>
      <c r="B13" s="9" t="s">
        <v>43</v>
      </c>
      <c r="C13" s="11">
        <v>4360.5600000000004</v>
      </c>
      <c r="D13" s="9">
        <v>49</v>
      </c>
      <c r="E13" s="76">
        <v>26.55</v>
      </c>
      <c r="F13" s="9">
        <v>3</v>
      </c>
      <c r="G13" s="9">
        <v>10.5</v>
      </c>
      <c r="H13" s="13">
        <v>0.3412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9"/>
      <c r="AC13" s="9"/>
    </row>
    <row r="14" spans="1:29" ht="12.75" hidden="1">
      <c r="A14" s="10">
        <v>46010</v>
      </c>
      <c r="B14" s="9" t="s">
        <v>43</v>
      </c>
      <c r="C14" s="11">
        <v>9089.1200000000008</v>
      </c>
      <c r="D14" s="9">
        <v>95</v>
      </c>
      <c r="E14" s="76">
        <v>32.450000000000003</v>
      </c>
      <c r="F14" s="9">
        <v>12</v>
      </c>
      <c r="G14" s="9">
        <v>12.28</v>
      </c>
      <c r="H14" s="13">
        <v>0.3407</v>
      </c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9"/>
      <c r="AC14" s="9"/>
    </row>
    <row r="15" spans="1:29" ht="12.75" hidden="1">
      <c r="A15" s="10">
        <v>46011</v>
      </c>
      <c r="B15" s="9" t="s">
        <v>43</v>
      </c>
      <c r="C15" s="11">
        <v>8590.27</v>
      </c>
      <c r="D15" s="9">
        <v>83</v>
      </c>
      <c r="E15" s="76">
        <v>29.26</v>
      </c>
      <c r="F15" s="9">
        <v>6</v>
      </c>
      <c r="G15" s="9">
        <v>9.7140000000000004</v>
      </c>
      <c r="H15" s="13">
        <v>0.32940000000000003</v>
      </c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9"/>
      <c r="AC15" s="9"/>
    </row>
    <row r="16" spans="1:29" ht="12.75" hidden="1">
      <c r="A16" s="10">
        <v>46012</v>
      </c>
      <c r="B16" s="9" t="s">
        <v>43</v>
      </c>
      <c r="C16" s="11">
        <v>7110.6</v>
      </c>
      <c r="D16" s="9">
        <v>73</v>
      </c>
      <c r="E16" s="76">
        <v>25.26</v>
      </c>
      <c r="F16" s="9">
        <v>0</v>
      </c>
      <c r="G16" s="9">
        <v>12</v>
      </c>
      <c r="H16" s="13">
        <v>0.32500000000000001</v>
      </c>
      <c r="I16" s="9" t="s">
        <v>11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9"/>
      <c r="AC16" s="9"/>
    </row>
    <row r="17" spans="1:29" ht="12.75" hidden="1">
      <c r="A17" s="10">
        <v>46013</v>
      </c>
      <c r="B17" s="9" t="s">
        <v>43</v>
      </c>
      <c r="C17" s="11">
        <v>4410.34</v>
      </c>
      <c r="D17" s="9">
        <v>44</v>
      </c>
      <c r="E17" s="76">
        <v>26.47</v>
      </c>
      <c r="F17" s="9">
        <v>0</v>
      </c>
      <c r="G17" s="9">
        <v>13</v>
      </c>
      <c r="H17" s="13">
        <v>0.33239999999999997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9"/>
      <c r="AC17" s="9"/>
    </row>
    <row r="18" spans="1:29" ht="12.75" hidden="1">
      <c r="A18" s="10">
        <v>46014</v>
      </c>
      <c r="B18" s="9" t="s">
        <v>43</v>
      </c>
      <c r="C18" s="11">
        <v>7606.3</v>
      </c>
      <c r="D18" s="9">
        <v>77</v>
      </c>
      <c r="E18" s="76">
        <v>27.78</v>
      </c>
      <c r="F18" s="9">
        <v>0</v>
      </c>
      <c r="G18" s="9">
        <v>18.3</v>
      </c>
      <c r="H18" s="13">
        <v>0.33169999999999999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9"/>
      <c r="AC18" s="9"/>
    </row>
    <row r="19" spans="1:29" ht="12.75" hidden="1">
      <c r="A19" s="10">
        <v>46015</v>
      </c>
      <c r="B19" s="9" t="s">
        <v>43</v>
      </c>
      <c r="C19" s="11"/>
      <c r="D19" s="9"/>
      <c r="E19" s="89"/>
      <c r="F19" s="9"/>
      <c r="G19" s="9"/>
      <c r="H19" s="13"/>
      <c r="I19" s="9" t="s">
        <v>11</v>
      </c>
      <c r="J19" s="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9"/>
      <c r="AC19" s="9"/>
    </row>
    <row r="20" spans="1:29" ht="12.75" hidden="1">
      <c r="A20" s="10">
        <v>46016</v>
      </c>
      <c r="B20" s="9" t="s">
        <v>43</v>
      </c>
      <c r="C20" s="409">
        <v>13439.39</v>
      </c>
      <c r="D20" s="9">
        <v>128</v>
      </c>
      <c r="E20" s="76">
        <v>56.32</v>
      </c>
      <c r="F20" s="9">
        <v>80</v>
      </c>
      <c r="G20" s="9">
        <v>12.44</v>
      </c>
      <c r="H20" s="13">
        <v>0.33579999999999999</v>
      </c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9"/>
      <c r="AC20" s="9"/>
    </row>
    <row r="21" spans="1:29" ht="12.75" hidden="1">
      <c r="A21" s="10">
        <v>46017</v>
      </c>
      <c r="B21" s="9" t="s">
        <v>43</v>
      </c>
      <c r="C21" s="11">
        <v>8887.82</v>
      </c>
      <c r="D21" s="9">
        <v>87</v>
      </c>
      <c r="E21" s="76">
        <v>31.98</v>
      </c>
      <c r="F21" s="9">
        <v>11</v>
      </c>
      <c r="G21" s="9">
        <v>14.2</v>
      </c>
      <c r="H21" s="13">
        <v>0.33279999999999998</v>
      </c>
      <c r="I21" s="9" t="s">
        <v>11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9"/>
      <c r="AC21" s="9"/>
    </row>
    <row r="22" spans="1:29" ht="12.75" hidden="1">
      <c r="A22" s="10">
        <v>46018</v>
      </c>
      <c r="B22" s="9" t="s">
        <v>43</v>
      </c>
      <c r="C22" s="11">
        <v>6344.17</v>
      </c>
      <c r="D22" s="9">
        <v>69</v>
      </c>
      <c r="E22" s="76">
        <v>26.74</v>
      </c>
      <c r="F22" s="9">
        <v>1</v>
      </c>
      <c r="G22" s="9">
        <v>8.1427999999999994</v>
      </c>
      <c r="H22" s="13">
        <v>0.32090000000000002</v>
      </c>
      <c r="I22" s="9" t="s">
        <v>11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9"/>
      <c r="AC22" s="9"/>
    </row>
    <row r="23" spans="1:29" ht="12.75" hidden="1">
      <c r="A23" s="10">
        <v>46019</v>
      </c>
      <c r="B23" s="9" t="s">
        <v>43</v>
      </c>
      <c r="C23" s="11">
        <v>8602.3700000000008</v>
      </c>
      <c r="D23" s="9">
        <v>83</v>
      </c>
      <c r="E23" s="76">
        <v>29.11</v>
      </c>
      <c r="F23" s="9">
        <v>1</v>
      </c>
      <c r="G23" s="9">
        <v>14.2</v>
      </c>
      <c r="H23" s="13">
        <v>0.30370000000000003</v>
      </c>
      <c r="I23" s="9" t="s">
        <v>11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709"/>
      <c r="AB23" s="9"/>
      <c r="AC23" s="9"/>
    </row>
    <row r="24" spans="1:29" ht="12.75" hidden="1">
      <c r="A24" s="10">
        <v>46020</v>
      </c>
      <c r="B24" s="9" t="s">
        <v>43</v>
      </c>
      <c r="C24" s="11">
        <v>5579.3</v>
      </c>
      <c r="D24" s="9">
        <v>54</v>
      </c>
      <c r="E24" s="76">
        <v>29.9</v>
      </c>
      <c r="F24" s="9">
        <v>4</v>
      </c>
      <c r="G24" s="9">
        <v>15.33</v>
      </c>
      <c r="H24" s="13">
        <v>0.35260000000000002</v>
      </c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709"/>
      <c r="AB24" s="9"/>
      <c r="AC24" s="9"/>
    </row>
    <row r="25" spans="1:29" ht="12.75" hidden="1">
      <c r="A25" s="10">
        <v>46021</v>
      </c>
      <c r="B25" s="9" t="s">
        <v>43</v>
      </c>
      <c r="C25" s="11">
        <v>7823.38</v>
      </c>
      <c r="D25" s="9">
        <v>81</v>
      </c>
      <c r="E25" s="76">
        <v>25.44</v>
      </c>
      <c r="F25" s="9">
        <v>2</v>
      </c>
      <c r="G25" s="9">
        <v>14</v>
      </c>
      <c r="H25" s="13">
        <v>0.3337</v>
      </c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709"/>
      <c r="AB25" s="9"/>
      <c r="AC25" s="9"/>
    </row>
    <row r="26" spans="1:29" ht="12.75" hidden="1">
      <c r="A26" s="10">
        <v>46022</v>
      </c>
      <c r="B26" s="9" t="s">
        <v>43</v>
      </c>
      <c r="C26" s="11"/>
      <c r="D26" s="9"/>
      <c r="E26" s="89"/>
      <c r="F26" s="9"/>
      <c r="G26" s="9"/>
      <c r="H26" s="13"/>
      <c r="I26" s="9" t="s">
        <v>11</v>
      </c>
      <c r="J26" s="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709"/>
      <c r="AB26" s="9"/>
      <c r="AC26" s="9"/>
    </row>
    <row r="27" spans="1:29" ht="13.5">
      <c r="A27" s="10">
        <v>46023</v>
      </c>
      <c r="B27" s="9" t="s">
        <v>43</v>
      </c>
      <c r="C27" s="15">
        <v>6651</v>
      </c>
      <c r="D27" s="9">
        <v>84</v>
      </c>
      <c r="E27" s="76">
        <v>49.08</v>
      </c>
      <c r="F27" s="9">
        <v>38</v>
      </c>
      <c r="G27" s="9">
        <v>5.55</v>
      </c>
      <c r="H27" s="13">
        <v>0.39439999999999997</v>
      </c>
      <c r="I27" s="9" t="s">
        <v>11</v>
      </c>
      <c r="J27" s="9"/>
      <c r="K27" s="588" t="s">
        <v>1835</v>
      </c>
      <c r="L27" s="148">
        <v>45658</v>
      </c>
      <c r="M27" s="150">
        <v>45658</v>
      </c>
      <c r="N27" s="133">
        <v>16307.1</v>
      </c>
      <c r="O27" s="133">
        <v>17106.900000000001</v>
      </c>
      <c r="P27" s="134">
        <v>179</v>
      </c>
      <c r="Q27" s="133" t="s">
        <v>1836</v>
      </c>
      <c r="R27" s="10">
        <v>46023</v>
      </c>
      <c r="S27" s="149">
        <v>46023</v>
      </c>
      <c r="T27" s="11">
        <f t="shared" ref="T27:T56" si="0">O28*$AA$2</f>
        <v>5544.3630000000003</v>
      </c>
      <c r="U27" s="11">
        <f t="shared" ref="U27:U57" si="1">C27</f>
        <v>6651</v>
      </c>
      <c r="V27" s="11">
        <f t="shared" ref="V27:V90" si="2">U27/Y27</f>
        <v>79.178571428571431</v>
      </c>
      <c r="W27" s="11">
        <f t="shared" ref="W27:W57" si="3">U27-T27</f>
        <v>1106.6369999999997</v>
      </c>
      <c r="X27" s="47">
        <f t="shared" ref="X27:X57" si="4">P27*$AA$2</f>
        <v>196.9</v>
      </c>
      <c r="Y27" s="9">
        <f t="shared" ref="Y27:Y57" si="5">D27</f>
        <v>84</v>
      </c>
      <c r="Z27" s="47">
        <f t="shared" ref="Z27:Z57" si="6">Y27-X27</f>
        <v>-112.9</v>
      </c>
      <c r="AA27" s="9"/>
      <c r="AB27" s="9"/>
      <c r="AC27" s="9"/>
    </row>
    <row r="28" spans="1:29" ht="13.5">
      <c r="A28" s="10">
        <v>46024</v>
      </c>
      <c r="B28" s="9" t="s">
        <v>43</v>
      </c>
      <c r="C28" s="11">
        <v>6882.16</v>
      </c>
      <c r="D28" s="9">
        <v>74</v>
      </c>
      <c r="E28" s="76">
        <v>29.01</v>
      </c>
      <c r="F28" s="9">
        <v>0</v>
      </c>
      <c r="G28" s="9">
        <v>12</v>
      </c>
      <c r="H28" s="13">
        <v>0.31240000000000001</v>
      </c>
      <c r="I28" s="9" t="s">
        <v>11</v>
      </c>
      <c r="J28" s="9"/>
      <c r="K28" s="588" t="s">
        <v>1835</v>
      </c>
      <c r="L28" s="132">
        <v>45659</v>
      </c>
      <c r="M28" s="150">
        <v>45659</v>
      </c>
      <c r="N28" s="133">
        <v>4846.83</v>
      </c>
      <c r="O28" s="133">
        <v>5040.33</v>
      </c>
      <c r="P28" s="134">
        <v>64</v>
      </c>
      <c r="Q28" s="133" t="s">
        <v>1837</v>
      </c>
      <c r="R28" s="10">
        <v>46024</v>
      </c>
      <c r="S28" s="149">
        <v>46024</v>
      </c>
      <c r="T28" s="11">
        <f t="shared" si="0"/>
        <v>10067.211000000001</v>
      </c>
      <c r="U28" s="11">
        <f t="shared" si="1"/>
        <v>6882.16</v>
      </c>
      <c r="V28" s="11">
        <f t="shared" si="2"/>
        <v>93.002162162162165</v>
      </c>
      <c r="W28" s="11">
        <f t="shared" si="3"/>
        <v>-3185.0510000000013</v>
      </c>
      <c r="X28" s="47">
        <f t="shared" si="4"/>
        <v>70.400000000000006</v>
      </c>
      <c r="Y28" s="9">
        <f t="shared" si="5"/>
        <v>74</v>
      </c>
      <c r="Z28" s="47">
        <f t="shared" si="6"/>
        <v>3.5999999999999943</v>
      </c>
      <c r="AA28" s="9"/>
      <c r="AB28" s="9"/>
      <c r="AC28" s="9"/>
    </row>
    <row r="29" spans="1:29" ht="13.5">
      <c r="A29" s="10">
        <v>46025</v>
      </c>
      <c r="B29" s="9" t="s">
        <v>43</v>
      </c>
      <c r="C29" s="11">
        <v>8944.1</v>
      </c>
      <c r="D29" s="9">
        <v>72</v>
      </c>
      <c r="E29" s="76">
        <v>35.32</v>
      </c>
      <c r="F29" s="9">
        <v>26</v>
      </c>
      <c r="G29" s="9">
        <v>14.8</v>
      </c>
      <c r="H29" s="13">
        <v>0.36080000000000001</v>
      </c>
      <c r="I29" s="9" t="s">
        <v>11</v>
      </c>
      <c r="J29" s="9"/>
      <c r="K29" s="588" t="s">
        <v>1835</v>
      </c>
      <c r="L29" s="132">
        <v>45660</v>
      </c>
      <c r="M29" s="150">
        <v>45660</v>
      </c>
      <c r="N29" s="133">
        <v>8752.11</v>
      </c>
      <c r="O29" s="133">
        <v>9152.01</v>
      </c>
      <c r="P29" s="134">
        <v>110</v>
      </c>
      <c r="Q29" s="133" t="s">
        <v>1838</v>
      </c>
      <c r="R29" s="10">
        <v>46025</v>
      </c>
      <c r="S29" s="149">
        <v>46025</v>
      </c>
      <c r="T29" s="11">
        <f t="shared" si="0"/>
        <v>12058.332000000002</v>
      </c>
      <c r="U29" s="11">
        <f t="shared" si="1"/>
        <v>8944.1</v>
      </c>
      <c r="V29" s="11">
        <f t="shared" si="2"/>
        <v>124.22361111111111</v>
      </c>
      <c r="W29" s="11">
        <f t="shared" si="3"/>
        <v>-3114.2320000000018</v>
      </c>
      <c r="X29" s="47">
        <f t="shared" si="4"/>
        <v>121.00000000000001</v>
      </c>
      <c r="Y29" s="9">
        <f t="shared" si="5"/>
        <v>72</v>
      </c>
      <c r="Z29" s="47">
        <f t="shared" si="6"/>
        <v>-49.000000000000014</v>
      </c>
      <c r="AA29" s="9"/>
      <c r="AB29" s="9"/>
      <c r="AC29" s="9"/>
    </row>
    <row r="30" spans="1:29" ht="13.5">
      <c r="A30" s="10">
        <v>46026</v>
      </c>
      <c r="B30" s="9" t="s">
        <v>43</v>
      </c>
      <c r="C30" s="11">
        <v>7604.79</v>
      </c>
      <c r="D30" s="9">
        <v>73</v>
      </c>
      <c r="E30" s="76">
        <v>28.01</v>
      </c>
      <c r="F30" s="9">
        <v>4</v>
      </c>
      <c r="G30" s="9">
        <v>13</v>
      </c>
      <c r="H30" s="13">
        <v>0.33989999999999998</v>
      </c>
      <c r="I30" s="9" t="s">
        <v>11</v>
      </c>
      <c r="J30" s="9"/>
      <c r="K30" s="588" t="s">
        <v>1835</v>
      </c>
      <c r="L30" s="132">
        <v>45661</v>
      </c>
      <c r="M30" s="150">
        <v>45661</v>
      </c>
      <c r="N30" s="133">
        <v>10368.719999999999</v>
      </c>
      <c r="O30" s="133">
        <v>10962.12</v>
      </c>
      <c r="P30" s="134">
        <v>126</v>
      </c>
      <c r="Q30" s="133" t="s">
        <v>1839</v>
      </c>
      <c r="R30" s="10">
        <v>46026</v>
      </c>
      <c r="S30" s="149">
        <v>46026</v>
      </c>
      <c r="T30" s="11">
        <f t="shared" si="0"/>
        <v>11216.337000000001</v>
      </c>
      <c r="U30" s="11">
        <f t="shared" si="1"/>
        <v>7604.79</v>
      </c>
      <c r="V30" s="11">
        <f t="shared" si="2"/>
        <v>104.17520547945206</v>
      </c>
      <c r="W30" s="11">
        <f t="shared" si="3"/>
        <v>-3611.5470000000014</v>
      </c>
      <c r="X30" s="47">
        <f t="shared" si="4"/>
        <v>138.60000000000002</v>
      </c>
      <c r="Y30" s="9">
        <f t="shared" si="5"/>
        <v>73</v>
      </c>
      <c r="Z30" s="47">
        <f t="shared" si="6"/>
        <v>-65.600000000000023</v>
      </c>
      <c r="AA30" s="9"/>
      <c r="AB30" s="9"/>
      <c r="AC30" s="9"/>
    </row>
    <row r="31" spans="1:29" ht="13.5">
      <c r="A31" s="10">
        <v>46027</v>
      </c>
      <c r="B31" s="9" t="s">
        <v>43</v>
      </c>
      <c r="C31" s="11">
        <v>3872.99</v>
      </c>
      <c r="D31" s="9">
        <v>35</v>
      </c>
      <c r="E31" s="76">
        <v>26.99</v>
      </c>
      <c r="F31" s="9">
        <v>0</v>
      </c>
      <c r="G31" s="9">
        <v>9.66</v>
      </c>
      <c r="H31" s="13">
        <v>0.31850000000000001</v>
      </c>
      <c r="I31" s="9" t="s">
        <v>11</v>
      </c>
      <c r="J31" s="9"/>
      <c r="K31" s="588" t="s">
        <v>1835</v>
      </c>
      <c r="L31" s="132">
        <v>45662</v>
      </c>
      <c r="M31" s="150">
        <v>45662</v>
      </c>
      <c r="N31" s="133">
        <v>9706.4699999999993</v>
      </c>
      <c r="O31" s="133">
        <v>10196.67</v>
      </c>
      <c r="P31" s="134">
        <v>110</v>
      </c>
      <c r="Q31" s="133" t="s">
        <v>1840</v>
      </c>
      <c r="R31" s="10">
        <v>46027</v>
      </c>
      <c r="S31" s="149">
        <v>46027</v>
      </c>
      <c r="T31" s="11">
        <f t="shared" si="0"/>
        <v>4501.9590000000007</v>
      </c>
      <c r="U31" s="11">
        <f t="shared" si="1"/>
        <v>3872.99</v>
      </c>
      <c r="V31" s="11">
        <f t="shared" si="2"/>
        <v>110.65685714285713</v>
      </c>
      <c r="W31" s="11">
        <f t="shared" si="3"/>
        <v>-628.96900000000096</v>
      </c>
      <c r="X31" s="47">
        <f t="shared" si="4"/>
        <v>121.00000000000001</v>
      </c>
      <c r="Y31" s="9">
        <f t="shared" si="5"/>
        <v>35</v>
      </c>
      <c r="Z31" s="47">
        <f t="shared" si="6"/>
        <v>-86.000000000000014</v>
      </c>
      <c r="AA31" s="9"/>
      <c r="AB31" s="9"/>
      <c r="AC31" s="9"/>
    </row>
    <row r="32" spans="1:29" ht="13.5">
      <c r="A32" s="10">
        <v>46028</v>
      </c>
      <c r="B32" s="9" t="s">
        <v>43</v>
      </c>
      <c r="C32" s="11">
        <v>3107.64</v>
      </c>
      <c r="D32" s="9">
        <v>33</v>
      </c>
      <c r="E32" s="76">
        <v>27.78</v>
      </c>
      <c r="F32" s="9">
        <v>2</v>
      </c>
      <c r="G32" s="9">
        <v>9</v>
      </c>
      <c r="H32" s="13">
        <v>0.36909999999999998</v>
      </c>
      <c r="I32" s="9" t="s">
        <v>11</v>
      </c>
      <c r="J32" s="9"/>
      <c r="K32" s="588" t="s">
        <v>1835</v>
      </c>
      <c r="L32" s="132">
        <v>45663</v>
      </c>
      <c r="M32" s="150">
        <v>45663</v>
      </c>
      <c r="N32" s="133">
        <v>3937.89</v>
      </c>
      <c r="O32" s="133">
        <v>4092.69</v>
      </c>
      <c r="P32" s="134">
        <v>47</v>
      </c>
      <c r="Q32" s="133" t="s">
        <v>1841</v>
      </c>
      <c r="R32" s="10">
        <v>46028</v>
      </c>
      <c r="S32" s="149">
        <v>46028</v>
      </c>
      <c r="T32" s="11">
        <f t="shared" si="0"/>
        <v>5538.5440000000008</v>
      </c>
      <c r="U32" s="11">
        <f t="shared" si="1"/>
        <v>3107.64</v>
      </c>
      <c r="V32" s="11">
        <f t="shared" si="2"/>
        <v>94.170909090909092</v>
      </c>
      <c r="W32" s="11">
        <f t="shared" si="3"/>
        <v>-2430.9040000000009</v>
      </c>
      <c r="X32" s="47">
        <f t="shared" si="4"/>
        <v>51.7</v>
      </c>
      <c r="Y32" s="9">
        <f t="shared" si="5"/>
        <v>33</v>
      </c>
      <c r="Z32" s="47">
        <f t="shared" si="6"/>
        <v>-18.700000000000003</v>
      </c>
      <c r="AA32" s="9"/>
      <c r="AB32" s="9"/>
      <c r="AC32" s="9"/>
    </row>
    <row r="33" spans="1:29" ht="13.5">
      <c r="A33" s="10">
        <v>46029</v>
      </c>
      <c r="B33" s="9" t="s">
        <v>43</v>
      </c>
      <c r="C33" s="11">
        <v>3859.09</v>
      </c>
      <c r="D33" s="9">
        <v>43</v>
      </c>
      <c r="E33" s="76">
        <v>23.76</v>
      </c>
      <c r="F33" s="9">
        <v>0</v>
      </c>
      <c r="G33" s="9">
        <v>12.6</v>
      </c>
      <c r="H33" s="13">
        <v>0.33040000000000003</v>
      </c>
      <c r="I33" s="9" t="s">
        <v>11</v>
      </c>
      <c r="J33" s="9"/>
      <c r="K33" s="588" t="s">
        <v>1835</v>
      </c>
      <c r="L33" s="132">
        <v>45664</v>
      </c>
      <c r="M33" s="150">
        <v>45664</v>
      </c>
      <c r="N33" s="133">
        <v>4764.1400000000003</v>
      </c>
      <c r="O33" s="133">
        <v>5035.04</v>
      </c>
      <c r="P33" s="134">
        <v>55</v>
      </c>
      <c r="Q33" s="133" t="s">
        <v>1842</v>
      </c>
      <c r="R33" s="10">
        <v>46029</v>
      </c>
      <c r="S33" s="149">
        <v>46029</v>
      </c>
      <c r="T33" s="11">
        <f t="shared" si="0"/>
        <v>4864.9040000000005</v>
      </c>
      <c r="U33" s="11">
        <f t="shared" si="1"/>
        <v>3859.09</v>
      </c>
      <c r="V33" s="11">
        <f t="shared" si="2"/>
        <v>89.746279069767439</v>
      </c>
      <c r="W33" s="11">
        <f t="shared" si="3"/>
        <v>-1005.8140000000003</v>
      </c>
      <c r="X33" s="47">
        <f t="shared" si="4"/>
        <v>60.500000000000007</v>
      </c>
      <c r="Y33" s="9">
        <f t="shared" si="5"/>
        <v>43</v>
      </c>
      <c r="Z33" s="47">
        <f t="shared" si="6"/>
        <v>-17.500000000000007</v>
      </c>
      <c r="AA33" s="9"/>
      <c r="AB33" s="9"/>
      <c r="AC33" s="9"/>
    </row>
    <row r="34" spans="1:29" ht="13.5">
      <c r="A34" s="10">
        <v>46030</v>
      </c>
      <c r="B34" s="9" t="s">
        <v>43</v>
      </c>
      <c r="C34" s="11">
        <v>3541.34</v>
      </c>
      <c r="D34" s="9">
        <v>39</v>
      </c>
      <c r="E34" s="76">
        <v>24.42</v>
      </c>
      <c r="F34" s="9">
        <v>0</v>
      </c>
      <c r="G34" s="9">
        <v>11.33</v>
      </c>
      <c r="H34" s="9" t="s">
        <v>1843</v>
      </c>
      <c r="I34" s="9" t="s">
        <v>11</v>
      </c>
      <c r="J34" s="9"/>
      <c r="K34" s="588" t="s">
        <v>1835</v>
      </c>
      <c r="L34" s="132">
        <v>45665</v>
      </c>
      <c r="M34" s="150">
        <v>45665</v>
      </c>
      <c r="N34" s="133">
        <v>4216.24</v>
      </c>
      <c r="O34" s="133">
        <v>4422.6400000000003</v>
      </c>
      <c r="P34" s="134">
        <v>51</v>
      </c>
      <c r="Q34" s="133" t="s">
        <v>1844</v>
      </c>
      <c r="R34" s="10">
        <v>46030</v>
      </c>
      <c r="S34" s="149">
        <v>46030</v>
      </c>
      <c r="T34" s="11">
        <f t="shared" si="0"/>
        <v>5572.5339999999997</v>
      </c>
      <c r="U34" s="11">
        <f t="shared" si="1"/>
        <v>3541.34</v>
      </c>
      <c r="V34" s="11">
        <f t="shared" si="2"/>
        <v>90.803589743589754</v>
      </c>
      <c r="W34" s="11">
        <f t="shared" si="3"/>
        <v>-2031.1939999999995</v>
      </c>
      <c r="X34" s="47">
        <f t="shared" si="4"/>
        <v>56.1</v>
      </c>
      <c r="Y34" s="9">
        <f t="shared" si="5"/>
        <v>39</v>
      </c>
      <c r="Z34" s="47">
        <f t="shared" si="6"/>
        <v>-17.100000000000001</v>
      </c>
      <c r="AA34" s="9"/>
      <c r="AB34" s="9"/>
      <c r="AC34" s="9"/>
    </row>
    <row r="35" spans="1:29" ht="13.5">
      <c r="A35" s="10">
        <v>46031</v>
      </c>
      <c r="B35" s="9" t="s">
        <v>43</v>
      </c>
      <c r="C35" s="11">
        <v>5858.48</v>
      </c>
      <c r="D35" s="9">
        <v>62</v>
      </c>
      <c r="E35" s="76">
        <v>23.15</v>
      </c>
      <c r="F35" s="9">
        <v>0</v>
      </c>
      <c r="G35" s="9">
        <v>9.5</v>
      </c>
      <c r="H35" s="13">
        <v>0.34300000000000003</v>
      </c>
      <c r="I35" s="9" t="s">
        <v>11</v>
      </c>
      <c r="J35" s="9"/>
      <c r="K35" s="588" t="s">
        <v>1835</v>
      </c>
      <c r="L35" s="132">
        <v>45666</v>
      </c>
      <c r="M35" s="150">
        <v>45666</v>
      </c>
      <c r="N35" s="133">
        <v>4859.54</v>
      </c>
      <c r="O35" s="133">
        <v>5065.9399999999996</v>
      </c>
      <c r="P35" s="134">
        <v>50</v>
      </c>
      <c r="Q35" s="133" t="s">
        <v>1845</v>
      </c>
      <c r="R35" s="10">
        <v>46031</v>
      </c>
      <c r="S35" s="149">
        <v>46031</v>
      </c>
      <c r="T35" s="11">
        <f t="shared" si="0"/>
        <v>11403.326000000001</v>
      </c>
      <c r="U35" s="11">
        <f t="shared" si="1"/>
        <v>5858.48</v>
      </c>
      <c r="V35" s="11">
        <f t="shared" si="2"/>
        <v>94.4916129032258</v>
      </c>
      <c r="W35" s="11">
        <f t="shared" si="3"/>
        <v>-5544.8460000000014</v>
      </c>
      <c r="X35" s="47">
        <f t="shared" si="4"/>
        <v>55.000000000000007</v>
      </c>
      <c r="Y35" s="9">
        <f t="shared" si="5"/>
        <v>62</v>
      </c>
      <c r="Z35" s="47">
        <f t="shared" si="6"/>
        <v>6.9999999999999929</v>
      </c>
      <c r="AA35" s="9"/>
      <c r="AB35" s="9"/>
      <c r="AC35" s="9"/>
    </row>
    <row r="36" spans="1:29" ht="13.5">
      <c r="A36" s="10">
        <v>46032</v>
      </c>
      <c r="B36" s="9" t="s">
        <v>43</v>
      </c>
      <c r="C36" s="11">
        <v>9698.67</v>
      </c>
      <c r="D36" s="9">
        <v>103</v>
      </c>
      <c r="E36" s="76">
        <v>26.16</v>
      </c>
      <c r="F36" s="9">
        <v>0</v>
      </c>
      <c r="G36" s="9">
        <v>13.33</v>
      </c>
      <c r="H36" s="13">
        <v>0.3271</v>
      </c>
      <c r="I36" s="9" t="s">
        <v>11</v>
      </c>
      <c r="J36" s="9"/>
      <c r="K36" s="588" t="s">
        <v>1835</v>
      </c>
      <c r="L36" s="132">
        <v>45667</v>
      </c>
      <c r="M36" s="150">
        <v>45667</v>
      </c>
      <c r="N36" s="133">
        <v>9824.86</v>
      </c>
      <c r="O36" s="133">
        <v>10366.66</v>
      </c>
      <c r="P36" s="134">
        <v>116</v>
      </c>
      <c r="Q36" s="133" t="s">
        <v>1846</v>
      </c>
      <c r="R36" s="10">
        <v>46032</v>
      </c>
      <c r="S36" s="149">
        <v>46032</v>
      </c>
      <c r="T36" s="11">
        <f t="shared" si="0"/>
        <v>10693.155000000001</v>
      </c>
      <c r="U36" s="11">
        <f t="shared" si="1"/>
        <v>9698.67</v>
      </c>
      <c r="V36" s="11">
        <f t="shared" si="2"/>
        <v>94.161844660194177</v>
      </c>
      <c r="W36" s="11">
        <f t="shared" si="3"/>
        <v>-994.48500000000058</v>
      </c>
      <c r="X36" s="47">
        <f t="shared" si="4"/>
        <v>127.60000000000001</v>
      </c>
      <c r="Y36" s="9">
        <f t="shared" si="5"/>
        <v>103</v>
      </c>
      <c r="Z36" s="47">
        <f t="shared" si="6"/>
        <v>-24.600000000000009</v>
      </c>
      <c r="AA36" s="9"/>
      <c r="AB36" s="9"/>
      <c r="AC36" s="9"/>
    </row>
    <row r="37" spans="1:29" ht="13.5">
      <c r="A37" s="10">
        <v>46033</v>
      </c>
      <c r="B37" s="9" t="s">
        <v>43</v>
      </c>
      <c r="C37" s="11">
        <v>4866.22</v>
      </c>
      <c r="D37" s="9">
        <v>55</v>
      </c>
      <c r="E37" s="76">
        <v>23.84</v>
      </c>
      <c r="F37" s="9">
        <v>0</v>
      </c>
      <c r="G37" s="9">
        <v>9.4</v>
      </c>
      <c r="H37" s="13">
        <v>0.29170000000000001</v>
      </c>
      <c r="I37" s="9" t="s">
        <v>11</v>
      </c>
      <c r="J37" s="9"/>
      <c r="K37" s="588" t="s">
        <v>1835</v>
      </c>
      <c r="L37" s="132">
        <v>45668</v>
      </c>
      <c r="M37" s="150">
        <v>45668</v>
      </c>
      <c r="N37" s="133">
        <v>9295.35</v>
      </c>
      <c r="O37" s="133">
        <v>9721.0499999999993</v>
      </c>
      <c r="P37" s="134">
        <v>106</v>
      </c>
      <c r="Q37" s="133" t="s">
        <v>1847</v>
      </c>
      <c r="R37" s="10">
        <v>46033</v>
      </c>
      <c r="S37" s="149">
        <v>46033</v>
      </c>
      <c r="T37" s="11">
        <f t="shared" si="0"/>
        <v>8962.5030000000006</v>
      </c>
      <c r="U37" s="11">
        <f t="shared" si="1"/>
        <v>4866.22</v>
      </c>
      <c r="V37" s="11">
        <f t="shared" si="2"/>
        <v>88.476727272727274</v>
      </c>
      <c r="W37" s="11">
        <f t="shared" si="3"/>
        <v>-4096.2830000000004</v>
      </c>
      <c r="X37" s="47">
        <f t="shared" si="4"/>
        <v>116.60000000000001</v>
      </c>
      <c r="Y37" s="9">
        <f t="shared" si="5"/>
        <v>55</v>
      </c>
      <c r="Z37" s="47">
        <f t="shared" si="6"/>
        <v>-61.600000000000009</v>
      </c>
      <c r="AA37" s="9"/>
      <c r="AB37" s="9"/>
      <c r="AC37" s="9"/>
    </row>
    <row r="38" spans="1:29" ht="13.5">
      <c r="A38" s="10">
        <v>46034</v>
      </c>
      <c r="B38" s="9" t="s">
        <v>43</v>
      </c>
      <c r="C38" s="11">
        <v>3442.98</v>
      </c>
      <c r="D38" s="9">
        <v>35</v>
      </c>
      <c r="E38" s="76">
        <v>24.22</v>
      </c>
      <c r="F38" s="9">
        <v>0</v>
      </c>
      <c r="G38" s="9">
        <v>10.33</v>
      </c>
      <c r="H38" s="13">
        <v>0.3367</v>
      </c>
      <c r="I38" s="9" t="s">
        <v>11</v>
      </c>
      <c r="J38" s="9"/>
      <c r="K38" s="588" t="s">
        <v>1835</v>
      </c>
      <c r="L38" s="132">
        <v>45669</v>
      </c>
      <c r="M38" s="150">
        <v>45669</v>
      </c>
      <c r="N38" s="133">
        <v>7889.73</v>
      </c>
      <c r="O38" s="133">
        <v>8147.73</v>
      </c>
      <c r="P38" s="134">
        <v>98</v>
      </c>
      <c r="Q38" s="133" t="s">
        <v>1848</v>
      </c>
      <c r="R38" s="10">
        <v>46034</v>
      </c>
      <c r="S38" s="149">
        <v>46034</v>
      </c>
      <c r="T38" s="11">
        <f t="shared" si="0"/>
        <v>4205.5309999999999</v>
      </c>
      <c r="U38" s="11">
        <f t="shared" si="1"/>
        <v>3442.98</v>
      </c>
      <c r="V38" s="11">
        <f t="shared" si="2"/>
        <v>98.370857142857147</v>
      </c>
      <c r="W38" s="11">
        <f t="shared" si="3"/>
        <v>-762.55099999999993</v>
      </c>
      <c r="X38" s="47">
        <f t="shared" si="4"/>
        <v>107.80000000000001</v>
      </c>
      <c r="Y38" s="9">
        <f t="shared" si="5"/>
        <v>35</v>
      </c>
      <c r="Z38" s="47">
        <f t="shared" si="6"/>
        <v>-72.800000000000011</v>
      </c>
      <c r="AA38" s="9"/>
      <c r="AB38" s="9"/>
      <c r="AC38" s="9"/>
    </row>
    <row r="39" spans="1:29" ht="13.5">
      <c r="A39" s="10">
        <v>46035</v>
      </c>
      <c r="B39" s="9" t="s">
        <v>43</v>
      </c>
      <c r="C39" s="11">
        <v>4130.6000000000004</v>
      </c>
      <c r="D39" s="9">
        <v>48</v>
      </c>
      <c r="E39" s="76">
        <v>28.45</v>
      </c>
      <c r="F39" s="9">
        <v>4</v>
      </c>
      <c r="G39" s="9">
        <v>11.33</v>
      </c>
      <c r="H39" s="13">
        <v>0.39350000000000002</v>
      </c>
      <c r="I39" s="9" t="s">
        <v>11</v>
      </c>
      <c r="J39" s="9"/>
      <c r="K39" s="588" t="s">
        <v>1835</v>
      </c>
      <c r="L39" s="132">
        <v>45670</v>
      </c>
      <c r="M39" s="150">
        <v>45670</v>
      </c>
      <c r="N39" s="133">
        <v>3616.81</v>
      </c>
      <c r="O39" s="133">
        <v>3823.21</v>
      </c>
      <c r="P39" s="134">
        <v>40</v>
      </c>
      <c r="Q39" s="133" t="s">
        <v>1849</v>
      </c>
      <c r="R39" s="10">
        <v>46035</v>
      </c>
      <c r="S39" s="149">
        <v>46035</v>
      </c>
      <c r="T39" s="11">
        <f t="shared" si="0"/>
        <v>5294.6740000000009</v>
      </c>
      <c r="U39" s="11">
        <f t="shared" si="1"/>
        <v>4130.6000000000004</v>
      </c>
      <c r="V39" s="11">
        <f t="shared" si="2"/>
        <v>86.054166666666674</v>
      </c>
      <c r="W39" s="11">
        <f t="shared" si="3"/>
        <v>-1164.0740000000005</v>
      </c>
      <c r="X39" s="47">
        <f t="shared" si="4"/>
        <v>44</v>
      </c>
      <c r="Y39" s="9">
        <f t="shared" si="5"/>
        <v>48</v>
      </c>
      <c r="Z39" s="47">
        <f t="shared" si="6"/>
        <v>4</v>
      </c>
      <c r="AA39" s="9"/>
      <c r="AB39" s="9"/>
      <c r="AC39" s="9"/>
    </row>
    <row r="40" spans="1:29" ht="13.5">
      <c r="A40" s="10">
        <v>46036</v>
      </c>
      <c r="B40" s="9" t="s">
        <v>43</v>
      </c>
      <c r="C40" s="11">
        <v>4214.72</v>
      </c>
      <c r="D40" s="9">
        <v>41</v>
      </c>
      <c r="E40" s="76">
        <v>26.12</v>
      </c>
      <c r="F40" s="9">
        <v>0</v>
      </c>
      <c r="G40" s="9">
        <v>11.66</v>
      </c>
      <c r="H40" s="13">
        <v>0.3468</v>
      </c>
      <c r="I40" s="9" t="s">
        <v>11</v>
      </c>
      <c r="J40" s="9"/>
      <c r="K40" s="588" t="s">
        <v>1835</v>
      </c>
      <c r="L40" s="132">
        <v>45671</v>
      </c>
      <c r="M40" s="150">
        <v>45671</v>
      </c>
      <c r="N40" s="133">
        <v>4594.04</v>
      </c>
      <c r="O40" s="133">
        <v>4813.34</v>
      </c>
      <c r="P40" s="134">
        <v>56</v>
      </c>
      <c r="Q40" s="133" t="s">
        <v>1662</v>
      </c>
      <c r="R40" s="10">
        <v>46036</v>
      </c>
      <c r="S40" s="149">
        <v>46036</v>
      </c>
      <c r="T40" s="11">
        <f t="shared" si="0"/>
        <v>3801.413</v>
      </c>
      <c r="U40" s="11">
        <f t="shared" si="1"/>
        <v>4214.72</v>
      </c>
      <c r="V40" s="11">
        <f t="shared" si="2"/>
        <v>102.79804878048782</v>
      </c>
      <c r="W40" s="11">
        <f t="shared" si="3"/>
        <v>413.30700000000024</v>
      </c>
      <c r="X40" s="47">
        <f t="shared" si="4"/>
        <v>61.600000000000009</v>
      </c>
      <c r="Y40" s="9">
        <f t="shared" si="5"/>
        <v>41</v>
      </c>
      <c r="Z40" s="47">
        <f t="shared" si="6"/>
        <v>-20.600000000000009</v>
      </c>
      <c r="AA40" s="9"/>
      <c r="AB40" s="9"/>
      <c r="AC40" s="9"/>
    </row>
    <row r="41" spans="1:29" ht="13.5">
      <c r="A41" s="10">
        <v>46037</v>
      </c>
      <c r="B41" s="9" t="s">
        <v>43</v>
      </c>
      <c r="C41" s="11">
        <v>4379.24</v>
      </c>
      <c r="D41" s="9">
        <v>44</v>
      </c>
      <c r="E41" s="76">
        <v>27.63</v>
      </c>
      <c r="F41" s="9">
        <v>1</v>
      </c>
      <c r="G41" s="9">
        <v>10.66</v>
      </c>
      <c r="H41" s="13">
        <v>0.34129999999999999</v>
      </c>
      <c r="I41" s="9" t="s">
        <v>11</v>
      </c>
      <c r="J41" s="9"/>
      <c r="K41" s="588" t="s">
        <v>1835</v>
      </c>
      <c r="L41" s="132">
        <v>45672</v>
      </c>
      <c r="M41" s="150">
        <v>45672</v>
      </c>
      <c r="N41" s="133">
        <v>3326.83</v>
      </c>
      <c r="O41" s="133">
        <v>3455.83</v>
      </c>
      <c r="P41" s="134">
        <v>42</v>
      </c>
      <c r="Q41" s="133" t="s">
        <v>1850</v>
      </c>
      <c r="R41" s="10">
        <v>46037</v>
      </c>
      <c r="S41" s="149">
        <v>46037</v>
      </c>
      <c r="T41" s="11">
        <f t="shared" si="0"/>
        <v>5052.8610000000008</v>
      </c>
      <c r="U41" s="11">
        <f t="shared" si="1"/>
        <v>4379.24</v>
      </c>
      <c r="V41" s="11">
        <f t="shared" si="2"/>
        <v>99.528181818181807</v>
      </c>
      <c r="W41" s="11">
        <f t="shared" si="3"/>
        <v>-673.621000000001</v>
      </c>
      <c r="X41" s="47">
        <f t="shared" si="4"/>
        <v>46.2</v>
      </c>
      <c r="Y41" s="9">
        <f t="shared" si="5"/>
        <v>44</v>
      </c>
      <c r="Z41" s="47">
        <f t="shared" si="6"/>
        <v>-2.2000000000000028</v>
      </c>
      <c r="AA41" s="9"/>
      <c r="AB41" s="9"/>
      <c r="AC41" s="9"/>
    </row>
    <row r="42" spans="1:29" ht="13.5">
      <c r="A42" s="10">
        <v>46038</v>
      </c>
      <c r="B42" s="9" t="s">
        <v>43</v>
      </c>
      <c r="C42" s="11">
        <v>8376.84</v>
      </c>
      <c r="D42" s="9">
        <v>90</v>
      </c>
      <c r="E42" s="76">
        <v>32.03</v>
      </c>
      <c r="F42" s="9">
        <v>8</v>
      </c>
      <c r="G42" s="9">
        <v>12.16</v>
      </c>
      <c r="H42" s="13">
        <v>0.34460000000000002</v>
      </c>
      <c r="I42" s="9" t="s">
        <v>11</v>
      </c>
      <c r="J42" s="9"/>
      <c r="K42" s="588" t="s">
        <v>1835</v>
      </c>
      <c r="L42" s="132">
        <v>45673</v>
      </c>
      <c r="M42" s="150">
        <v>45673</v>
      </c>
      <c r="N42" s="133">
        <v>4361.3100000000004</v>
      </c>
      <c r="O42" s="133">
        <v>4593.51</v>
      </c>
      <c r="P42" s="134">
        <v>48</v>
      </c>
      <c r="Q42" s="133" t="s">
        <v>1851</v>
      </c>
      <c r="R42" s="10">
        <v>46038</v>
      </c>
      <c r="S42" s="149">
        <v>46038</v>
      </c>
      <c r="T42" s="11">
        <f t="shared" si="0"/>
        <v>9940.9310000000005</v>
      </c>
      <c r="U42" s="11">
        <f t="shared" si="1"/>
        <v>8376.84</v>
      </c>
      <c r="V42" s="11">
        <f t="shared" si="2"/>
        <v>93.076000000000008</v>
      </c>
      <c r="W42" s="11">
        <f t="shared" si="3"/>
        <v>-1564.0910000000003</v>
      </c>
      <c r="X42" s="47">
        <f t="shared" si="4"/>
        <v>52.800000000000004</v>
      </c>
      <c r="Y42" s="9">
        <f t="shared" si="5"/>
        <v>90</v>
      </c>
      <c r="Z42" s="47">
        <f t="shared" si="6"/>
        <v>37.199999999999996</v>
      </c>
      <c r="AA42" s="9"/>
      <c r="AB42" s="9"/>
      <c r="AC42" s="9"/>
    </row>
    <row r="43" spans="1:29" ht="13.5">
      <c r="A43" s="10">
        <v>46039</v>
      </c>
      <c r="B43" s="9" t="s">
        <v>43</v>
      </c>
      <c r="C43" s="11">
        <v>8899.23</v>
      </c>
      <c r="D43" s="9">
        <v>90</v>
      </c>
      <c r="E43" s="76">
        <v>27.81</v>
      </c>
      <c r="F43" s="9">
        <v>3</v>
      </c>
      <c r="G43" s="9">
        <v>16.2</v>
      </c>
      <c r="H43" s="13">
        <v>0.32369999999999999</v>
      </c>
      <c r="I43" s="9" t="s">
        <v>11</v>
      </c>
      <c r="J43" s="9"/>
      <c r="K43" s="588" t="s">
        <v>1835</v>
      </c>
      <c r="L43" s="132">
        <v>45674</v>
      </c>
      <c r="M43" s="150">
        <v>45674</v>
      </c>
      <c r="N43" s="133">
        <v>8469.61</v>
      </c>
      <c r="O43" s="133">
        <v>9037.2099999999991</v>
      </c>
      <c r="P43" s="134">
        <v>98</v>
      </c>
      <c r="Q43" s="133" t="s">
        <v>1852</v>
      </c>
      <c r="R43" s="10">
        <v>46039</v>
      </c>
      <c r="S43" s="149">
        <v>46039</v>
      </c>
      <c r="T43" s="11">
        <f t="shared" si="0"/>
        <v>0</v>
      </c>
      <c r="U43" s="11">
        <f t="shared" si="1"/>
        <v>8899.23</v>
      </c>
      <c r="V43" s="11">
        <f t="shared" si="2"/>
        <v>98.880333333333326</v>
      </c>
      <c r="W43" s="11">
        <f t="shared" si="3"/>
        <v>8899.23</v>
      </c>
      <c r="X43" s="47">
        <f t="shared" si="4"/>
        <v>107.80000000000001</v>
      </c>
      <c r="Y43" s="9">
        <f t="shared" si="5"/>
        <v>90</v>
      </c>
      <c r="Z43" s="47">
        <f t="shared" si="6"/>
        <v>-17.800000000000011</v>
      </c>
      <c r="AA43" s="9"/>
      <c r="AB43" s="9"/>
      <c r="AC43" s="9"/>
    </row>
    <row r="44" spans="1:29" ht="13.5">
      <c r="A44" s="10">
        <v>46040</v>
      </c>
      <c r="B44" s="9" t="s">
        <v>43</v>
      </c>
      <c r="C44" s="11">
        <v>7127.14</v>
      </c>
      <c r="D44" s="9">
        <v>70</v>
      </c>
      <c r="E44" s="76">
        <v>26.16</v>
      </c>
      <c r="F44" s="9">
        <v>0</v>
      </c>
      <c r="G44" s="9">
        <v>11.4</v>
      </c>
      <c r="H44" s="13">
        <v>0.29809999999999998</v>
      </c>
      <c r="I44" s="9" t="s">
        <v>11</v>
      </c>
      <c r="J44" s="9"/>
      <c r="K44" s="588" t="s">
        <v>1835</v>
      </c>
      <c r="L44" s="132">
        <v>45675</v>
      </c>
      <c r="M44" s="150">
        <v>45675</v>
      </c>
      <c r="N44" s="133">
        <v>0</v>
      </c>
      <c r="O44" s="133">
        <v>0</v>
      </c>
      <c r="P44" s="134">
        <v>0</v>
      </c>
      <c r="Q44" s="133" t="s">
        <v>1853</v>
      </c>
      <c r="R44" s="10">
        <v>46040</v>
      </c>
      <c r="S44" s="149">
        <v>46040</v>
      </c>
      <c r="T44" s="11">
        <f t="shared" si="0"/>
        <v>11672.749000000002</v>
      </c>
      <c r="U44" s="11">
        <f t="shared" si="1"/>
        <v>7127.14</v>
      </c>
      <c r="V44" s="11">
        <f t="shared" si="2"/>
        <v>101.81628571428571</v>
      </c>
      <c r="W44" s="11">
        <f t="shared" si="3"/>
        <v>-4545.6090000000013</v>
      </c>
      <c r="X44" s="47">
        <f t="shared" si="4"/>
        <v>0</v>
      </c>
      <c r="Y44" s="9">
        <f t="shared" si="5"/>
        <v>70</v>
      </c>
      <c r="Z44" s="47">
        <f t="shared" si="6"/>
        <v>70</v>
      </c>
      <c r="AA44" s="9"/>
      <c r="AB44" s="9"/>
      <c r="AC44" s="9"/>
    </row>
    <row r="45" spans="1:29" ht="13.5">
      <c r="A45" s="10">
        <v>46041</v>
      </c>
      <c r="B45" s="9" t="s">
        <v>43</v>
      </c>
      <c r="C45" s="11">
        <v>3977.25</v>
      </c>
      <c r="D45" s="9">
        <v>37</v>
      </c>
      <c r="E45" s="76">
        <v>24.26</v>
      </c>
      <c r="F45" s="9">
        <v>0</v>
      </c>
      <c r="G45" s="9">
        <v>10</v>
      </c>
      <c r="H45" s="13">
        <v>0.28889999999999999</v>
      </c>
      <c r="I45" s="9" t="s">
        <v>11</v>
      </c>
      <c r="J45" s="9"/>
      <c r="K45" s="588" t="s">
        <v>1835</v>
      </c>
      <c r="L45" s="132">
        <v>45676</v>
      </c>
      <c r="M45" s="150">
        <v>45676</v>
      </c>
      <c r="N45" s="133">
        <v>10379.39</v>
      </c>
      <c r="O45" s="133">
        <v>10611.59</v>
      </c>
      <c r="P45" s="134">
        <v>125</v>
      </c>
      <c r="Q45" s="133" t="s">
        <v>1854</v>
      </c>
      <c r="R45" s="10">
        <v>46041</v>
      </c>
      <c r="S45" s="149">
        <v>46041</v>
      </c>
      <c r="T45" s="11">
        <f t="shared" si="0"/>
        <v>4885.2100000000009</v>
      </c>
      <c r="U45" s="11">
        <f t="shared" si="1"/>
        <v>3977.25</v>
      </c>
      <c r="V45" s="11">
        <f t="shared" si="2"/>
        <v>107.49324324324324</v>
      </c>
      <c r="W45" s="11">
        <f t="shared" si="3"/>
        <v>-907.96000000000095</v>
      </c>
      <c r="X45" s="47">
        <f t="shared" si="4"/>
        <v>137.5</v>
      </c>
      <c r="Y45" s="9">
        <f t="shared" si="5"/>
        <v>37</v>
      </c>
      <c r="Z45" s="47">
        <f t="shared" si="6"/>
        <v>-100.5</v>
      </c>
      <c r="AA45" s="9"/>
      <c r="AB45" s="9"/>
      <c r="AC45" s="9"/>
    </row>
    <row r="46" spans="1:29" ht="13.5">
      <c r="A46" s="10">
        <v>46042</v>
      </c>
      <c r="B46" s="9" t="s">
        <v>43</v>
      </c>
      <c r="C46" s="11">
        <v>2835.57</v>
      </c>
      <c r="D46" s="9">
        <v>32</v>
      </c>
      <c r="E46" s="76">
        <v>24.01</v>
      </c>
      <c r="F46" s="9">
        <v>0</v>
      </c>
      <c r="G46" s="9">
        <v>17</v>
      </c>
      <c r="H46" s="13">
        <v>0.37559999999999999</v>
      </c>
      <c r="I46" s="9" t="s">
        <v>11</v>
      </c>
      <c r="J46" s="9"/>
      <c r="K46" s="588" t="s">
        <v>1835</v>
      </c>
      <c r="L46" s="132">
        <v>45677</v>
      </c>
      <c r="M46" s="150">
        <v>45677</v>
      </c>
      <c r="N46" s="133">
        <v>4260.5</v>
      </c>
      <c r="O46" s="133">
        <v>4441.1000000000004</v>
      </c>
      <c r="P46" s="134">
        <v>46</v>
      </c>
      <c r="Q46" s="133" t="s">
        <v>1855</v>
      </c>
      <c r="R46" s="10">
        <v>46042</v>
      </c>
      <c r="S46" s="149">
        <v>46042</v>
      </c>
      <c r="T46" s="11">
        <f t="shared" si="0"/>
        <v>4341.0950000000003</v>
      </c>
      <c r="U46" s="11">
        <f t="shared" si="1"/>
        <v>2835.57</v>
      </c>
      <c r="V46" s="11">
        <f t="shared" si="2"/>
        <v>88.611562500000005</v>
      </c>
      <c r="W46" s="11">
        <f t="shared" si="3"/>
        <v>-1505.5250000000001</v>
      </c>
      <c r="X46" s="47">
        <f t="shared" si="4"/>
        <v>50.6</v>
      </c>
      <c r="Y46" s="9">
        <f t="shared" si="5"/>
        <v>32</v>
      </c>
      <c r="Z46" s="47">
        <f t="shared" si="6"/>
        <v>-18.600000000000001</v>
      </c>
      <c r="AA46" s="9"/>
      <c r="AB46" s="9"/>
      <c r="AC46" s="9"/>
    </row>
    <row r="47" spans="1:29" ht="13.5">
      <c r="A47" s="10">
        <v>46043</v>
      </c>
      <c r="B47" s="9" t="s">
        <v>43</v>
      </c>
      <c r="C47" s="11">
        <v>3207.77</v>
      </c>
      <c r="D47" s="9">
        <v>31</v>
      </c>
      <c r="E47" s="76">
        <v>26.91</v>
      </c>
      <c r="F47" s="9">
        <v>0</v>
      </c>
      <c r="G47" s="9">
        <v>8.3000000000000007</v>
      </c>
      <c r="H47" s="13">
        <v>0.19869999999999999</v>
      </c>
      <c r="I47" s="9" t="s">
        <v>11</v>
      </c>
      <c r="J47" s="9"/>
      <c r="K47" s="588" t="s">
        <v>1835</v>
      </c>
      <c r="L47" s="132">
        <v>45678</v>
      </c>
      <c r="M47" s="150">
        <v>45678</v>
      </c>
      <c r="N47" s="133">
        <v>3752.95</v>
      </c>
      <c r="O47" s="133">
        <v>3946.45</v>
      </c>
      <c r="P47" s="134">
        <v>45</v>
      </c>
      <c r="Q47" s="133" t="s">
        <v>1856</v>
      </c>
      <c r="R47" s="10">
        <v>46043</v>
      </c>
      <c r="S47" s="149">
        <v>46043</v>
      </c>
      <c r="T47" s="11">
        <f t="shared" si="0"/>
        <v>5665.3740000000007</v>
      </c>
      <c r="U47" s="11">
        <f t="shared" si="1"/>
        <v>3207.77</v>
      </c>
      <c r="V47" s="11">
        <f t="shared" si="2"/>
        <v>103.47645161290322</v>
      </c>
      <c r="W47" s="11">
        <f t="shared" si="3"/>
        <v>-2457.6040000000007</v>
      </c>
      <c r="X47" s="47">
        <f t="shared" si="4"/>
        <v>49.500000000000007</v>
      </c>
      <c r="Y47" s="9">
        <f t="shared" si="5"/>
        <v>31</v>
      </c>
      <c r="Z47" s="47">
        <f t="shared" si="6"/>
        <v>-18.500000000000007</v>
      </c>
      <c r="AA47" s="9"/>
      <c r="AB47" s="9"/>
      <c r="AC47" s="9"/>
    </row>
    <row r="48" spans="1:29" ht="13.5">
      <c r="A48" s="10">
        <v>46044</v>
      </c>
      <c r="B48" s="9" t="s">
        <v>43</v>
      </c>
      <c r="C48" s="11">
        <v>3703.78</v>
      </c>
      <c r="D48" s="9">
        <v>45</v>
      </c>
      <c r="E48" s="76">
        <v>26.81</v>
      </c>
      <c r="F48" s="9">
        <v>3</v>
      </c>
      <c r="G48" s="9">
        <v>13.33</v>
      </c>
      <c r="H48" s="13">
        <v>0.34910000000000002</v>
      </c>
      <c r="I48" s="9" t="s">
        <v>11</v>
      </c>
      <c r="J48" s="9"/>
      <c r="K48" s="588" t="s">
        <v>1835</v>
      </c>
      <c r="L48" s="132">
        <v>45679</v>
      </c>
      <c r="M48" s="150">
        <v>45679</v>
      </c>
      <c r="N48" s="133">
        <v>4982.6400000000003</v>
      </c>
      <c r="O48" s="133">
        <v>5150.34</v>
      </c>
      <c r="P48" s="134">
        <v>55</v>
      </c>
      <c r="Q48" s="133" t="s">
        <v>1857</v>
      </c>
      <c r="R48" s="10">
        <v>46044</v>
      </c>
      <c r="S48" s="149">
        <v>46044</v>
      </c>
      <c r="T48" s="11">
        <f t="shared" si="0"/>
        <v>3841.5190000000002</v>
      </c>
      <c r="U48" s="11">
        <f t="shared" si="1"/>
        <v>3703.78</v>
      </c>
      <c r="V48" s="11">
        <f t="shared" si="2"/>
        <v>82.306222222222232</v>
      </c>
      <c r="W48" s="11">
        <f t="shared" si="3"/>
        <v>-137.73900000000003</v>
      </c>
      <c r="X48" s="47">
        <f t="shared" si="4"/>
        <v>60.500000000000007</v>
      </c>
      <c r="Y48" s="9">
        <f t="shared" si="5"/>
        <v>45</v>
      </c>
      <c r="Z48" s="47">
        <f t="shared" si="6"/>
        <v>-15.500000000000007</v>
      </c>
      <c r="AA48" s="9"/>
      <c r="AB48" s="9"/>
      <c r="AC48" s="9"/>
    </row>
    <row r="49" spans="1:29" ht="13.5">
      <c r="A49" s="10">
        <v>46045</v>
      </c>
      <c r="B49" s="9" t="s">
        <v>43</v>
      </c>
      <c r="C49" s="11">
        <v>7761.93</v>
      </c>
      <c r="D49" s="9">
        <v>83</v>
      </c>
      <c r="E49" s="76">
        <v>25.01</v>
      </c>
      <c r="F49" s="9">
        <v>1</v>
      </c>
      <c r="G49" s="9">
        <v>14</v>
      </c>
      <c r="H49" s="13">
        <v>0.32240000000000002</v>
      </c>
      <c r="I49" s="9" t="s">
        <v>11</v>
      </c>
      <c r="J49" s="9"/>
      <c r="K49" s="588" t="s">
        <v>1835</v>
      </c>
      <c r="L49" s="132">
        <v>45680</v>
      </c>
      <c r="M49" s="150">
        <v>45680</v>
      </c>
      <c r="N49" s="133">
        <v>3272.99</v>
      </c>
      <c r="O49" s="133">
        <v>3492.29</v>
      </c>
      <c r="P49" s="134">
        <v>44</v>
      </c>
      <c r="Q49" s="133" t="s">
        <v>1858</v>
      </c>
      <c r="R49" s="10">
        <v>46045</v>
      </c>
      <c r="S49" s="149">
        <v>46045</v>
      </c>
      <c r="T49" s="11">
        <f t="shared" si="0"/>
        <v>13355.386</v>
      </c>
      <c r="U49" s="11">
        <f t="shared" si="1"/>
        <v>7761.93</v>
      </c>
      <c r="V49" s="11">
        <f t="shared" si="2"/>
        <v>93.517228915662656</v>
      </c>
      <c r="W49" s="11">
        <f t="shared" si="3"/>
        <v>-5593.4560000000001</v>
      </c>
      <c r="X49" s="47">
        <f t="shared" si="4"/>
        <v>48.400000000000006</v>
      </c>
      <c r="Y49" s="9">
        <f t="shared" si="5"/>
        <v>83</v>
      </c>
      <c r="Z49" s="47">
        <f t="shared" si="6"/>
        <v>34.599999999999994</v>
      </c>
      <c r="AA49" s="9"/>
      <c r="AB49" s="9"/>
      <c r="AC49" s="9"/>
    </row>
    <row r="50" spans="1:29" ht="13.5">
      <c r="A50" s="10">
        <v>46046</v>
      </c>
      <c r="B50" s="9" t="s">
        <v>43</v>
      </c>
      <c r="C50" s="11">
        <v>7163.47</v>
      </c>
      <c r="D50" s="9">
        <v>74</v>
      </c>
      <c r="E50" s="76">
        <v>24.02</v>
      </c>
      <c r="F50" s="9">
        <v>0</v>
      </c>
      <c r="G50" s="9">
        <v>9.83</v>
      </c>
      <c r="H50" s="13">
        <v>0.29039999999999999</v>
      </c>
      <c r="I50" s="9" t="s">
        <v>11</v>
      </c>
      <c r="J50" s="9"/>
      <c r="K50" s="588" t="s">
        <v>1835</v>
      </c>
      <c r="L50" s="132">
        <v>45681</v>
      </c>
      <c r="M50" s="150">
        <v>45681</v>
      </c>
      <c r="N50" s="133">
        <v>11754.26</v>
      </c>
      <c r="O50" s="133">
        <v>12141.26</v>
      </c>
      <c r="P50" s="134">
        <v>132</v>
      </c>
      <c r="Q50" s="133" t="s">
        <v>1859</v>
      </c>
      <c r="R50" s="10">
        <v>46046</v>
      </c>
      <c r="S50" s="149">
        <v>46046</v>
      </c>
      <c r="T50" s="11">
        <f t="shared" si="0"/>
        <v>11925.408000000001</v>
      </c>
      <c r="U50" s="11">
        <f t="shared" si="1"/>
        <v>7163.47</v>
      </c>
      <c r="V50" s="11">
        <f t="shared" si="2"/>
        <v>96.803648648648647</v>
      </c>
      <c r="W50" s="11">
        <f t="shared" si="3"/>
        <v>-4761.938000000001</v>
      </c>
      <c r="X50" s="47">
        <f t="shared" si="4"/>
        <v>145.20000000000002</v>
      </c>
      <c r="Y50" s="9">
        <f t="shared" si="5"/>
        <v>74</v>
      </c>
      <c r="Z50" s="47">
        <f t="shared" si="6"/>
        <v>-71.200000000000017</v>
      </c>
      <c r="AA50" s="9"/>
      <c r="AB50" s="9"/>
      <c r="AC50" s="9"/>
    </row>
    <row r="51" spans="1:29" ht="13.5">
      <c r="A51" s="10">
        <v>46047</v>
      </c>
      <c r="B51" s="9" t="s">
        <v>43</v>
      </c>
      <c r="C51" s="11">
        <v>5346.31</v>
      </c>
      <c r="D51" s="9">
        <v>59</v>
      </c>
      <c r="E51" s="76">
        <v>26.11</v>
      </c>
      <c r="F51" s="9">
        <v>1</v>
      </c>
      <c r="G51" s="9">
        <v>8.8000000000000007</v>
      </c>
      <c r="H51" s="13">
        <v>0.31759999999999999</v>
      </c>
      <c r="I51" s="9" t="s">
        <v>11</v>
      </c>
      <c r="J51" s="9"/>
      <c r="K51" s="588" t="s">
        <v>1835</v>
      </c>
      <c r="L51" s="132">
        <v>45682</v>
      </c>
      <c r="M51" s="150">
        <v>45682</v>
      </c>
      <c r="N51" s="133">
        <v>10351.08</v>
      </c>
      <c r="O51" s="133">
        <v>10841.28</v>
      </c>
      <c r="P51" s="134">
        <v>113</v>
      </c>
      <c r="Q51" s="133" t="s">
        <v>1860</v>
      </c>
      <c r="R51" s="10">
        <v>46047</v>
      </c>
      <c r="S51" s="149">
        <v>46047</v>
      </c>
      <c r="T51" s="11">
        <f t="shared" si="0"/>
        <v>9280.6450000000023</v>
      </c>
      <c r="U51" s="11">
        <f t="shared" si="1"/>
        <v>5346.31</v>
      </c>
      <c r="V51" s="11">
        <f t="shared" si="2"/>
        <v>90.615423728813568</v>
      </c>
      <c r="W51" s="11">
        <f t="shared" si="3"/>
        <v>-3934.3350000000019</v>
      </c>
      <c r="X51" s="47">
        <f t="shared" si="4"/>
        <v>124.30000000000001</v>
      </c>
      <c r="Y51" s="9">
        <f t="shared" si="5"/>
        <v>59</v>
      </c>
      <c r="Z51" s="47">
        <f t="shared" si="6"/>
        <v>-65.300000000000011</v>
      </c>
      <c r="AA51" s="9"/>
      <c r="AB51" s="9"/>
      <c r="AC51" s="9"/>
    </row>
    <row r="52" spans="1:29" ht="13.5">
      <c r="A52" s="10">
        <v>46048</v>
      </c>
      <c r="B52" s="9" t="s">
        <v>43</v>
      </c>
      <c r="C52" s="11">
        <v>2573.77</v>
      </c>
      <c r="D52" s="9">
        <v>24</v>
      </c>
      <c r="E52" s="76">
        <v>23.1</v>
      </c>
      <c r="F52" s="9">
        <v>0</v>
      </c>
      <c r="G52" s="9">
        <v>8</v>
      </c>
      <c r="H52" s="13">
        <v>0.29039999999999999</v>
      </c>
      <c r="I52" s="9" t="s">
        <v>11</v>
      </c>
      <c r="J52" s="9"/>
      <c r="K52" s="588" t="s">
        <v>1835</v>
      </c>
      <c r="L52" s="132">
        <v>45683</v>
      </c>
      <c r="M52" s="150">
        <v>45683</v>
      </c>
      <c r="N52" s="133">
        <v>8024.15</v>
      </c>
      <c r="O52" s="133">
        <v>8436.9500000000007</v>
      </c>
      <c r="P52" s="134">
        <v>90</v>
      </c>
      <c r="Q52" s="133" t="s">
        <v>1861</v>
      </c>
      <c r="R52" s="10">
        <v>46048</v>
      </c>
      <c r="S52" s="149">
        <v>46048</v>
      </c>
      <c r="T52" s="11">
        <f t="shared" si="0"/>
        <v>4547.6420000000007</v>
      </c>
      <c r="U52" s="11">
        <f t="shared" si="1"/>
        <v>2573.77</v>
      </c>
      <c r="V52" s="11">
        <f t="shared" si="2"/>
        <v>107.24041666666666</v>
      </c>
      <c r="W52" s="11">
        <f t="shared" si="3"/>
        <v>-1973.8720000000008</v>
      </c>
      <c r="X52" s="47">
        <f t="shared" si="4"/>
        <v>99.000000000000014</v>
      </c>
      <c r="Y52" s="9">
        <f t="shared" si="5"/>
        <v>24</v>
      </c>
      <c r="Z52" s="47">
        <f t="shared" si="6"/>
        <v>-75.000000000000014</v>
      </c>
      <c r="AA52" s="9"/>
      <c r="AB52" s="9"/>
      <c r="AC52" s="9"/>
    </row>
    <row r="53" spans="1:29" ht="13.5">
      <c r="A53" s="10">
        <v>46049</v>
      </c>
      <c r="B53" s="9" t="s">
        <v>43</v>
      </c>
      <c r="C53" s="11">
        <v>2274.7600000000002</v>
      </c>
      <c r="D53" s="9">
        <v>29</v>
      </c>
      <c r="E53" s="76">
        <v>28.11</v>
      </c>
      <c r="F53" s="9">
        <v>3</v>
      </c>
      <c r="G53" s="9">
        <v>8.33</v>
      </c>
      <c r="H53" s="13">
        <v>0.35449999999999998</v>
      </c>
      <c r="I53" s="9" t="s">
        <v>11</v>
      </c>
      <c r="J53" s="9"/>
      <c r="K53" s="588" t="s">
        <v>1835</v>
      </c>
      <c r="L53" s="132">
        <v>45684</v>
      </c>
      <c r="M53" s="150">
        <v>45684</v>
      </c>
      <c r="N53" s="133">
        <v>3953.62</v>
      </c>
      <c r="O53" s="133">
        <v>4134.22</v>
      </c>
      <c r="P53" s="134">
        <v>52</v>
      </c>
      <c r="Q53" s="133" t="s">
        <v>1862</v>
      </c>
      <c r="R53" s="10">
        <v>46049</v>
      </c>
      <c r="S53" s="149">
        <v>46049</v>
      </c>
      <c r="T53" s="11">
        <f t="shared" si="0"/>
        <v>4647.2800000000007</v>
      </c>
      <c r="U53" s="11">
        <f t="shared" si="1"/>
        <v>2274.7600000000002</v>
      </c>
      <c r="V53" s="11">
        <f t="shared" si="2"/>
        <v>78.440000000000012</v>
      </c>
      <c r="W53" s="11">
        <f t="shared" si="3"/>
        <v>-2372.5200000000004</v>
      </c>
      <c r="X53" s="47">
        <f t="shared" si="4"/>
        <v>57.2</v>
      </c>
      <c r="Y53" s="9">
        <f t="shared" si="5"/>
        <v>29</v>
      </c>
      <c r="Z53" s="47">
        <f t="shared" si="6"/>
        <v>-28.200000000000003</v>
      </c>
      <c r="AA53" s="9"/>
      <c r="AB53" s="9"/>
      <c r="AC53" s="9"/>
    </row>
    <row r="54" spans="1:29" ht="13.5">
      <c r="A54" s="10">
        <v>46050</v>
      </c>
      <c r="B54" s="9" t="s">
        <v>43</v>
      </c>
      <c r="C54" s="11">
        <v>2741.24</v>
      </c>
      <c r="D54" s="9">
        <v>28</v>
      </c>
      <c r="E54" s="76">
        <v>24.56</v>
      </c>
      <c r="F54" s="9">
        <v>0</v>
      </c>
      <c r="G54" s="9">
        <v>8</v>
      </c>
      <c r="H54" s="13">
        <v>0.35360000000000003</v>
      </c>
      <c r="I54" s="9" t="s">
        <v>11</v>
      </c>
      <c r="J54" s="9"/>
      <c r="K54" s="588" t="s">
        <v>1835</v>
      </c>
      <c r="L54" s="132">
        <v>45685</v>
      </c>
      <c r="M54" s="150">
        <v>45685</v>
      </c>
      <c r="N54" s="133">
        <v>3979.7</v>
      </c>
      <c r="O54" s="133">
        <v>4224.8</v>
      </c>
      <c r="P54" s="134">
        <v>46</v>
      </c>
      <c r="Q54" s="133" t="s">
        <v>1863</v>
      </c>
      <c r="R54" s="10">
        <v>46050</v>
      </c>
      <c r="S54" s="149">
        <v>46050</v>
      </c>
      <c r="T54" s="11">
        <f t="shared" si="0"/>
        <v>3693.8660000000004</v>
      </c>
      <c r="U54" s="11">
        <f t="shared" si="1"/>
        <v>2741.24</v>
      </c>
      <c r="V54" s="11">
        <f t="shared" si="2"/>
        <v>97.901428571428568</v>
      </c>
      <c r="W54" s="11">
        <f t="shared" si="3"/>
        <v>-952.62600000000066</v>
      </c>
      <c r="X54" s="47">
        <f t="shared" si="4"/>
        <v>50.6</v>
      </c>
      <c r="Y54" s="9">
        <f t="shared" si="5"/>
        <v>28</v>
      </c>
      <c r="Z54" s="47">
        <f t="shared" si="6"/>
        <v>-22.6</v>
      </c>
      <c r="AA54" s="9"/>
      <c r="AB54" s="9"/>
      <c r="AC54" s="9"/>
    </row>
    <row r="55" spans="1:29" ht="13.5">
      <c r="A55" s="10">
        <v>46051</v>
      </c>
      <c r="B55" s="9" t="s">
        <v>43</v>
      </c>
      <c r="C55" s="11">
        <v>3361.7</v>
      </c>
      <c r="D55" s="9">
        <v>34</v>
      </c>
      <c r="E55" s="76">
        <v>23.64</v>
      </c>
      <c r="F55" s="9">
        <v>0</v>
      </c>
      <c r="G55" s="9">
        <v>17</v>
      </c>
      <c r="H55" s="13">
        <v>0.34110000000000001</v>
      </c>
      <c r="I55" s="9" t="s">
        <v>11</v>
      </c>
      <c r="J55" s="9"/>
      <c r="K55" s="588" t="s">
        <v>1835</v>
      </c>
      <c r="L55" s="132">
        <v>45686</v>
      </c>
      <c r="M55" s="150">
        <v>45686</v>
      </c>
      <c r="N55" s="133">
        <v>3241.96</v>
      </c>
      <c r="O55" s="133">
        <v>3358.06</v>
      </c>
      <c r="P55" s="134">
        <v>42</v>
      </c>
      <c r="Q55" s="133" t="s">
        <v>1864</v>
      </c>
      <c r="R55" s="10">
        <v>46051</v>
      </c>
      <c r="S55" s="149">
        <v>46051</v>
      </c>
      <c r="T55" s="11">
        <f t="shared" si="0"/>
        <v>4811.9390000000003</v>
      </c>
      <c r="U55" s="11">
        <f t="shared" si="1"/>
        <v>3361.7</v>
      </c>
      <c r="V55" s="11">
        <f t="shared" si="2"/>
        <v>98.873529411764707</v>
      </c>
      <c r="W55" s="11">
        <f t="shared" si="3"/>
        <v>-1450.2390000000005</v>
      </c>
      <c r="X55" s="47">
        <f t="shared" si="4"/>
        <v>46.2</v>
      </c>
      <c r="Y55" s="9">
        <f t="shared" si="5"/>
        <v>34</v>
      </c>
      <c r="Z55" s="47">
        <f t="shared" si="6"/>
        <v>-12.200000000000003</v>
      </c>
      <c r="AA55" s="9"/>
      <c r="AB55" s="9"/>
      <c r="AC55" s="9"/>
    </row>
    <row r="56" spans="1:29" ht="13.5">
      <c r="A56" s="10">
        <v>46052</v>
      </c>
      <c r="B56" s="9" t="s">
        <v>43</v>
      </c>
      <c r="C56" s="11">
        <v>9561.6</v>
      </c>
      <c r="D56" s="9">
        <v>98</v>
      </c>
      <c r="E56" s="76">
        <v>26.94</v>
      </c>
      <c r="F56" s="9">
        <v>1</v>
      </c>
      <c r="G56" s="9">
        <v>12.83</v>
      </c>
      <c r="H56" s="13">
        <v>0.33310000000000001</v>
      </c>
      <c r="I56" s="9" t="s">
        <v>11</v>
      </c>
      <c r="J56" s="9"/>
      <c r="K56" s="588" t="s">
        <v>1835</v>
      </c>
      <c r="L56" s="132">
        <v>45687</v>
      </c>
      <c r="M56" s="150">
        <v>45687</v>
      </c>
      <c r="N56" s="133">
        <v>4129.3900000000003</v>
      </c>
      <c r="O56" s="133">
        <v>4374.49</v>
      </c>
      <c r="P56" s="134">
        <v>54</v>
      </c>
      <c r="Q56" s="133" t="s">
        <v>1865</v>
      </c>
      <c r="R56" s="10">
        <v>46052</v>
      </c>
      <c r="S56" s="149">
        <v>46052</v>
      </c>
      <c r="T56" s="11">
        <f t="shared" si="0"/>
        <v>12309.297000000002</v>
      </c>
      <c r="U56" s="11">
        <f t="shared" si="1"/>
        <v>9561.6</v>
      </c>
      <c r="V56" s="11">
        <f t="shared" si="2"/>
        <v>97.567346938775515</v>
      </c>
      <c r="W56" s="11">
        <f t="shared" si="3"/>
        <v>-2747.6970000000019</v>
      </c>
      <c r="X56" s="47">
        <f t="shared" si="4"/>
        <v>59.400000000000006</v>
      </c>
      <c r="Y56" s="9">
        <f t="shared" si="5"/>
        <v>98</v>
      </c>
      <c r="Z56" s="47">
        <f t="shared" si="6"/>
        <v>38.599999999999994</v>
      </c>
      <c r="AA56" s="9"/>
      <c r="AB56" s="9"/>
      <c r="AC56" s="9"/>
    </row>
    <row r="57" spans="1:29" ht="13.5">
      <c r="A57" s="10">
        <v>46053</v>
      </c>
      <c r="B57" s="9" t="s">
        <v>43</v>
      </c>
      <c r="C57" s="11">
        <v>8044.29</v>
      </c>
      <c r="D57" s="9">
        <v>82</v>
      </c>
      <c r="E57" s="76">
        <v>26.43</v>
      </c>
      <c r="F57" s="9">
        <v>2</v>
      </c>
      <c r="G57" s="9">
        <v>12.16</v>
      </c>
      <c r="H57" s="13">
        <v>0.37430000000000002</v>
      </c>
      <c r="I57" s="9" t="s">
        <v>11</v>
      </c>
      <c r="J57" s="9"/>
      <c r="K57" s="588" t="s">
        <v>1835</v>
      </c>
      <c r="L57" s="132">
        <v>45688</v>
      </c>
      <c r="M57" s="150">
        <v>45688</v>
      </c>
      <c r="N57" s="133">
        <v>10674.27</v>
      </c>
      <c r="O57" s="133">
        <v>11190.27</v>
      </c>
      <c r="P57" s="134">
        <v>122</v>
      </c>
      <c r="Q57" s="133" t="s">
        <v>1866</v>
      </c>
      <c r="R57" s="10">
        <v>46053</v>
      </c>
      <c r="S57" s="149">
        <v>46053</v>
      </c>
      <c r="T57" s="11">
        <f>O59*$AA$2</f>
        <v>13463.032000000001</v>
      </c>
      <c r="U57" s="11">
        <f t="shared" si="1"/>
        <v>8044.29</v>
      </c>
      <c r="V57" s="11">
        <f t="shared" si="2"/>
        <v>98.101097560975603</v>
      </c>
      <c r="W57" s="11">
        <f t="shared" si="3"/>
        <v>-5418.7420000000011</v>
      </c>
      <c r="X57" s="47">
        <f t="shared" si="4"/>
        <v>134.20000000000002</v>
      </c>
      <c r="Y57" s="9">
        <f t="shared" si="5"/>
        <v>82</v>
      </c>
      <c r="Z57" s="47">
        <f t="shared" si="6"/>
        <v>-52.200000000000017</v>
      </c>
      <c r="AA57" s="9"/>
      <c r="AB57" s="9"/>
      <c r="AC57" s="9"/>
    </row>
    <row r="58" spans="1:29" ht="15">
      <c r="A58" s="10">
        <v>46054</v>
      </c>
      <c r="B58" s="9" t="s">
        <v>43</v>
      </c>
      <c r="C58" s="11">
        <v>4951.97</v>
      </c>
      <c r="D58" s="9">
        <v>51</v>
      </c>
      <c r="E58" s="76">
        <v>26.03</v>
      </c>
      <c r="F58" s="9">
        <v>1</v>
      </c>
      <c r="G58" s="9">
        <v>8.8000000000000007</v>
      </c>
      <c r="H58" s="13">
        <v>0.36070000000000002</v>
      </c>
      <c r="I58" s="9" t="s">
        <v>11</v>
      </c>
      <c r="J58" s="9"/>
      <c r="K58" s="717" t="s">
        <v>1592</v>
      </c>
      <c r="L58" s="709"/>
      <c r="M58" s="360"/>
      <c r="N58" s="338">
        <f t="shared" ref="N58:P58" si="7">SUM(N27:N57)</f>
        <v>201894.47999999998</v>
      </c>
      <c r="O58" s="339">
        <f t="shared" si="7"/>
        <v>211375.98</v>
      </c>
      <c r="P58" s="340">
        <f t="shared" si="7"/>
        <v>2362</v>
      </c>
      <c r="Q58" s="341">
        <f>O58/P58</f>
        <v>89.49025402201525</v>
      </c>
      <c r="R58" s="534" t="s">
        <v>1578</v>
      </c>
      <c r="S58" s="361"/>
      <c r="T58" s="344">
        <f t="shared" ref="T58:U58" si="8">SUM(T27:T57)</f>
        <v>227159.02000000002</v>
      </c>
      <c r="U58" s="339">
        <f t="shared" si="8"/>
        <v>168010.67</v>
      </c>
      <c r="V58" s="345">
        <f t="shared" si="2"/>
        <v>96.170961648540356</v>
      </c>
      <c r="W58" s="589">
        <f t="shared" ref="W58:Z58" si="9">SUM(W27:W57)</f>
        <v>-59148.35000000002</v>
      </c>
      <c r="X58" s="590">
        <f t="shared" si="9"/>
        <v>2598.1999999999994</v>
      </c>
      <c r="Y58" s="591">
        <f t="shared" si="9"/>
        <v>1747</v>
      </c>
      <c r="Z58" s="591">
        <f t="shared" si="9"/>
        <v>-851.20000000000027</v>
      </c>
      <c r="AA58" s="592">
        <f>Z58/Y58</f>
        <v>-0.48723526044647986</v>
      </c>
      <c r="AB58" s="9"/>
      <c r="AC58" s="9"/>
    </row>
    <row r="59" spans="1:29" ht="13.5">
      <c r="A59" s="10">
        <v>46055</v>
      </c>
      <c r="B59" s="9" t="s">
        <v>43</v>
      </c>
      <c r="C59" s="11">
        <v>2461.08</v>
      </c>
      <c r="D59" s="9">
        <v>32</v>
      </c>
      <c r="E59" s="76">
        <v>23.58</v>
      </c>
      <c r="F59" s="9">
        <v>0</v>
      </c>
      <c r="G59" s="9">
        <v>9</v>
      </c>
      <c r="H59" s="13">
        <v>0.36349999999999999</v>
      </c>
      <c r="I59" s="9" t="s">
        <v>11</v>
      </c>
      <c r="J59" s="9"/>
      <c r="K59" s="588" t="s">
        <v>1835</v>
      </c>
      <c r="L59" s="132">
        <v>45689</v>
      </c>
      <c r="M59" s="150">
        <v>45689</v>
      </c>
      <c r="N59" s="133">
        <v>11723.12</v>
      </c>
      <c r="O59" s="133">
        <v>12239.12</v>
      </c>
      <c r="P59" s="134">
        <v>136</v>
      </c>
      <c r="Q59" s="133" t="s">
        <v>1867</v>
      </c>
      <c r="R59" s="10">
        <v>46054</v>
      </c>
      <c r="S59" s="149">
        <v>46054</v>
      </c>
      <c r="T59" s="11">
        <f t="shared" ref="T59:T85" si="10">O60*$AA$2</f>
        <v>8158.6010000000006</v>
      </c>
      <c r="U59" s="11">
        <f t="shared" ref="U59:U86" si="11">C59</f>
        <v>2461.08</v>
      </c>
      <c r="V59" s="11">
        <f t="shared" si="2"/>
        <v>76.908749999999998</v>
      </c>
      <c r="W59" s="11">
        <f t="shared" ref="W59:W86" si="12">U59-T59</f>
        <v>-5697.5210000000006</v>
      </c>
      <c r="X59" s="47">
        <f t="shared" ref="X59:X86" si="13">P59*$AA$2</f>
        <v>149.60000000000002</v>
      </c>
      <c r="Y59" s="9">
        <f t="shared" ref="Y59:Y86" si="14">D59</f>
        <v>32</v>
      </c>
      <c r="Z59" s="47">
        <f t="shared" ref="Z59:Z86" si="15">Y59-X59</f>
        <v>-117.60000000000002</v>
      </c>
      <c r="AA59" s="9"/>
      <c r="AB59" s="9"/>
      <c r="AC59" s="9"/>
    </row>
    <row r="60" spans="1:29" ht="13.5">
      <c r="A60" s="10">
        <v>46056</v>
      </c>
      <c r="B60" s="9" t="s">
        <v>43</v>
      </c>
      <c r="C60" s="11">
        <v>2586.71</v>
      </c>
      <c r="D60" s="9">
        <v>25</v>
      </c>
      <c r="E60" s="76">
        <v>28.07</v>
      </c>
      <c r="F60" s="9">
        <v>2</v>
      </c>
      <c r="G60" s="9">
        <v>6.66</v>
      </c>
      <c r="H60" s="13">
        <v>0.39560000000000001</v>
      </c>
      <c r="I60" s="9" t="s">
        <v>11</v>
      </c>
      <c r="J60" s="9"/>
      <c r="K60" s="588" t="s">
        <v>1835</v>
      </c>
      <c r="L60" s="132">
        <v>45690</v>
      </c>
      <c r="M60" s="150">
        <v>45690</v>
      </c>
      <c r="N60" s="133">
        <v>7042.81</v>
      </c>
      <c r="O60" s="133">
        <v>7416.91</v>
      </c>
      <c r="P60" s="134">
        <v>86</v>
      </c>
      <c r="Q60" s="133" t="s">
        <v>1868</v>
      </c>
      <c r="R60" s="10">
        <v>46055</v>
      </c>
      <c r="S60" s="149">
        <v>46055</v>
      </c>
      <c r="T60" s="11">
        <f t="shared" si="10"/>
        <v>3919.2890000000002</v>
      </c>
      <c r="U60" s="11">
        <f t="shared" si="11"/>
        <v>2586.71</v>
      </c>
      <c r="V60" s="11">
        <f t="shared" si="2"/>
        <v>103.4684</v>
      </c>
      <c r="W60" s="11">
        <f t="shared" si="12"/>
        <v>-1332.5790000000002</v>
      </c>
      <c r="X60" s="47">
        <f t="shared" si="13"/>
        <v>94.600000000000009</v>
      </c>
      <c r="Y60" s="9">
        <f t="shared" si="14"/>
        <v>25</v>
      </c>
      <c r="Z60" s="47">
        <f t="shared" si="15"/>
        <v>-69.600000000000009</v>
      </c>
      <c r="AA60" s="9"/>
      <c r="AB60" s="9"/>
      <c r="AC60" s="9"/>
    </row>
    <row r="61" spans="1:29" ht="13.5">
      <c r="A61" s="10">
        <v>46057</v>
      </c>
      <c r="B61" s="9" t="s">
        <v>43</v>
      </c>
      <c r="C61" s="11">
        <v>2012.15</v>
      </c>
      <c r="D61" s="9">
        <v>25</v>
      </c>
      <c r="E61" s="76">
        <v>21.81</v>
      </c>
      <c r="F61" s="9">
        <v>0</v>
      </c>
      <c r="G61" s="9">
        <v>8</v>
      </c>
      <c r="H61" s="13">
        <v>0.24179999999999999</v>
      </c>
      <c r="I61" s="9" t="s">
        <v>11</v>
      </c>
      <c r="J61" s="9"/>
      <c r="K61" s="588" t="s">
        <v>1835</v>
      </c>
      <c r="L61" s="132">
        <v>45691</v>
      </c>
      <c r="M61" s="150">
        <v>45691</v>
      </c>
      <c r="N61" s="133">
        <v>3498.49</v>
      </c>
      <c r="O61" s="133">
        <v>3562.99</v>
      </c>
      <c r="P61" s="134">
        <v>38</v>
      </c>
      <c r="Q61" s="133" t="s">
        <v>1869</v>
      </c>
      <c r="R61" s="10">
        <v>46056</v>
      </c>
      <c r="S61" s="149">
        <v>46056</v>
      </c>
      <c r="T61" s="11">
        <f t="shared" si="10"/>
        <v>4609.2750000000005</v>
      </c>
      <c r="U61" s="11">
        <f t="shared" si="11"/>
        <v>2012.15</v>
      </c>
      <c r="V61" s="11">
        <f t="shared" si="2"/>
        <v>80.486000000000004</v>
      </c>
      <c r="W61" s="11">
        <f t="shared" si="12"/>
        <v>-2597.1250000000005</v>
      </c>
      <c r="X61" s="47">
        <f t="shared" si="13"/>
        <v>41.800000000000004</v>
      </c>
      <c r="Y61" s="9">
        <f t="shared" si="14"/>
        <v>25</v>
      </c>
      <c r="Z61" s="47">
        <f t="shared" si="15"/>
        <v>-16.800000000000004</v>
      </c>
      <c r="AA61" s="9"/>
      <c r="AB61" s="9"/>
      <c r="AC61" s="9"/>
    </row>
    <row r="62" spans="1:29" ht="13.5">
      <c r="A62" s="10">
        <v>46058</v>
      </c>
      <c r="B62" s="9" t="s">
        <v>43</v>
      </c>
      <c r="C62" s="11">
        <v>3430.4</v>
      </c>
      <c r="D62" s="9">
        <v>48</v>
      </c>
      <c r="E62" s="76">
        <v>26.86</v>
      </c>
      <c r="F62" s="9">
        <v>1</v>
      </c>
      <c r="G62" s="9">
        <v>10.33</v>
      </c>
      <c r="H62" s="13">
        <v>0</v>
      </c>
      <c r="I62" s="9" t="s">
        <v>11</v>
      </c>
      <c r="J62" s="9"/>
      <c r="K62" s="588" t="s">
        <v>1835</v>
      </c>
      <c r="L62" s="132">
        <v>45692</v>
      </c>
      <c r="M62" s="150">
        <v>45692</v>
      </c>
      <c r="N62" s="133">
        <v>4035.45</v>
      </c>
      <c r="O62" s="133">
        <v>4190.25</v>
      </c>
      <c r="P62" s="134">
        <v>52</v>
      </c>
      <c r="Q62" s="133" t="s">
        <v>1870</v>
      </c>
      <c r="R62" s="10">
        <v>46057</v>
      </c>
      <c r="S62" s="149">
        <v>46057</v>
      </c>
      <c r="T62" s="11">
        <f t="shared" si="10"/>
        <v>3767.8630000000003</v>
      </c>
      <c r="U62" s="11">
        <f t="shared" si="11"/>
        <v>3430.4</v>
      </c>
      <c r="V62" s="11">
        <f t="shared" si="2"/>
        <v>71.466666666666669</v>
      </c>
      <c r="W62" s="11">
        <f t="shared" si="12"/>
        <v>-337.46300000000019</v>
      </c>
      <c r="X62" s="47">
        <f t="shared" si="13"/>
        <v>57.2</v>
      </c>
      <c r="Y62" s="9">
        <f t="shared" si="14"/>
        <v>48</v>
      </c>
      <c r="Z62" s="47">
        <f t="shared" si="15"/>
        <v>-9.2000000000000028</v>
      </c>
      <c r="AA62" s="9"/>
      <c r="AB62" s="9"/>
      <c r="AC62" s="9"/>
    </row>
    <row r="63" spans="1:29" ht="13.5">
      <c r="A63" s="10">
        <v>46059</v>
      </c>
      <c r="B63" s="9" t="s">
        <v>43</v>
      </c>
      <c r="C63" s="11">
        <v>9224.76</v>
      </c>
      <c r="D63" s="9">
        <v>99</v>
      </c>
      <c r="E63" s="76">
        <v>33.32</v>
      </c>
      <c r="F63" s="9">
        <v>20</v>
      </c>
      <c r="G63" s="9">
        <v>14.16</v>
      </c>
      <c r="H63" s="13">
        <v>0.34439999999999998</v>
      </c>
      <c r="I63" s="9" t="s">
        <v>11</v>
      </c>
      <c r="J63" s="9"/>
      <c r="K63" s="588" t="s">
        <v>1835</v>
      </c>
      <c r="L63" s="132">
        <v>45693</v>
      </c>
      <c r="M63" s="150">
        <v>45693</v>
      </c>
      <c r="N63" s="133">
        <v>3296.33</v>
      </c>
      <c r="O63" s="133">
        <v>3425.33</v>
      </c>
      <c r="P63" s="134">
        <v>40</v>
      </c>
      <c r="Q63" s="133" t="s">
        <v>1871</v>
      </c>
      <c r="R63" s="10">
        <v>46058</v>
      </c>
      <c r="S63" s="149">
        <v>46058</v>
      </c>
      <c r="T63" s="11">
        <f t="shared" si="10"/>
        <v>5234.009</v>
      </c>
      <c r="U63" s="11">
        <f t="shared" si="11"/>
        <v>9224.76</v>
      </c>
      <c r="V63" s="11">
        <f t="shared" si="2"/>
        <v>93.179393939393947</v>
      </c>
      <c r="W63" s="11">
        <f t="shared" si="12"/>
        <v>3990.7510000000002</v>
      </c>
      <c r="X63" s="47">
        <f t="shared" si="13"/>
        <v>44</v>
      </c>
      <c r="Y63" s="9">
        <f t="shared" si="14"/>
        <v>99</v>
      </c>
      <c r="Z63" s="47">
        <f t="shared" si="15"/>
        <v>55</v>
      </c>
      <c r="AA63" s="9"/>
      <c r="AB63" s="9"/>
      <c r="AC63" s="9"/>
    </row>
    <row r="64" spans="1:29" ht="13.5">
      <c r="A64" s="10">
        <v>46060</v>
      </c>
      <c r="B64" s="9" t="s">
        <v>43</v>
      </c>
      <c r="C64" s="11">
        <v>10846.22</v>
      </c>
      <c r="D64" s="9">
        <v>98</v>
      </c>
      <c r="E64" s="76">
        <v>60.85</v>
      </c>
      <c r="F64" s="9">
        <v>61</v>
      </c>
      <c r="G64" s="9"/>
      <c r="H64" s="13">
        <v>0.3508</v>
      </c>
      <c r="I64" s="9" t="s">
        <v>11</v>
      </c>
      <c r="J64" s="9"/>
      <c r="K64" s="588" t="s">
        <v>1835</v>
      </c>
      <c r="L64" s="132">
        <v>45694</v>
      </c>
      <c r="M64" s="150">
        <v>45694</v>
      </c>
      <c r="N64" s="133">
        <v>4629.1899999999996</v>
      </c>
      <c r="O64" s="133">
        <v>4758.1899999999996</v>
      </c>
      <c r="P64" s="134">
        <v>57</v>
      </c>
      <c r="Q64" s="133" t="s">
        <v>1872</v>
      </c>
      <c r="R64" s="10">
        <v>46059</v>
      </c>
      <c r="S64" s="149">
        <v>46059</v>
      </c>
      <c r="T64" s="11">
        <f t="shared" si="10"/>
        <v>10571.715</v>
      </c>
      <c r="U64" s="11">
        <f t="shared" si="11"/>
        <v>10846.22</v>
      </c>
      <c r="V64" s="11">
        <f t="shared" si="2"/>
        <v>110.67571428571428</v>
      </c>
      <c r="W64" s="11">
        <f t="shared" si="12"/>
        <v>274.5049999999992</v>
      </c>
      <c r="X64" s="47">
        <f t="shared" si="13"/>
        <v>62.7</v>
      </c>
      <c r="Y64" s="9">
        <f t="shared" si="14"/>
        <v>98</v>
      </c>
      <c r="Z64" s="47">
        <f t="shared" si="15"/>
        <v>35.299999999999997</v>
      </c>
      <c r="AA64" s="9"/>
      <c r="AB64" s="9"/>
      <c r="AC64" s="9"/>
    </row>
    <row r="65" spans="1:29" ht="13.5">
      <c r="A65" s="10">
        <v>46061</v>
      </c>
      <c r="B65" s="9" t="s">
        <v>43</v>
      </c>
      <c r="C65" s="11">
        <v>8216.06</v>
      </c>
      <c r="D65" s="9">
        <v>82</v>
      </c>
      <c r="E65" s="76">
        <v>29.68</v>
      </c>
      <c r="F65" s="9">
        <v>10</v>
      </c>
      <c r="G65" s="9">
        <v>16</v>
      </c>
      <c r="H65" s="13">
        <v>0.32690000000000002</v>
      </c>
      <c r="I65" s="9" t="s">
        <v>11</v>
      </c>
      <c r="J65" s="9"/>
      <c r="K65" s="588" t="s">
        <v>1835</v>
      </c>
      <c r="L65" s="132">
        <v>45695</v>
      </c>
      <c r="M65" s="150">
        <v>45695</v>
      </c>
      <c r="N65" s="133">
        <v>9326.85</v>
      </c>
      <c r="O65" s="133">
        <v>9610.65</v>
      </c>
      <c r="P65" s="134">
        <v>113</v>
      </c>
      <c r="Q65" s="133" t="s">
        <v>1873</v>
      </c>
      <c r="R65" s="10">
        <v>46060</v>
      </c>
      <c r="S65" s="149">
        <v>46060</v>
      </c>
      <c r="T65" s="11">
        <f t="shared" si="10"/>
        <v>11497.343000000001</v>
      </c>
      <c r="U65" s="11">
        <f t="shared" si="11"/>
        <v>8216.06</v>
      </c>
      <c r="V65" s="11">
        <f t="shared" si="2"/>
        <v>100.19585365853658</v>
      </c>
      <c r="W65" s="11">
        <f t="shared" si="12"/>
        <v>-3281.2830000000013</v>
      </c>
      <c r="X65" s="47">
        <f t="shared" si="13"/>
        <v>124.30000000000001</v>
      </c>
      <c r="Y65" s="9">
        <f t="shared" si="14"/>
        <v>82</v>
      </c>
      <c r="Z65" s="47">
        <f t="shared" si="15"/>
        <v>-42.300000000000011</v>
      </c>
      <c r="AA65" s="9"/>
      <c r="AB65" s="9"/>
      <c r="AC65" s="9"/>
    </row>
    <row r="66" spans="1:29" ht="13.5">
      <c r="A66" s="10">
        <v>46062</v>
      </c>
      <c r="B66" s="9" t="s">
        <v>43</v>
      </c>
      <c r="C66" s="11">
        <v>1402.66</v>
      </c>
      <c r="D66" s="9">
        <v>19</v>
      </c>
      <c r="E66" s="76">
        <v>21.72</v>
      </c>
      <c r="F66" s="9">
        <v>0</v>
      </c>
      <c r="G66" s="9">
        <v>4</v>
      </c>
      <c r="H66" s="13">
        <v>0.36880000000000002</v>
      </c>
      <c r="I66" s="9" t="s">
        <v>11</v>
      </c>
      <c r="J66" s="9"/>
      <c r="K66" s="588" t="s">
        <v>1835</v>
      </c>
      <c r="L66" s="132">
        <v>45696</v>
      </c>
      <c r="M66" s="150">
        <v>45696</v>
      </c>
      <c r="N66" s="133">
        <v>10000.629999999999</v>
      </c>
      <c r="O66" s="133">
        <v>10452.129999999999</v>
      </c>
      <c r="P66" s="134">
        <v>119</v>
      </c>
      <c r="Q66" s="133" t="s">
        <v>1874</v>
      </c>
      <c r="R66" s="10">
        <v>46061</v>
      </c>
      <c r="S66" s="149">
        <v>46061</v>
      </c>
      <c r="T66" s="11">
        <f t="shared" si="10"/>
        <v>7465.6890000000003</v>
      </c>
      <c r="U66" s="11">
        <f t="shared" si="11"/>
        <v>1402.66</v>
      </c>
      <c r="V66" s="11">
        <f t="shared" si="2"/>
        <v>73.824210526315795</v>
      </c>
      <c r="W66" s="11">
        <f t="shared" si="12"/>
        <v>-6063.0290000000005</v>
      </c>
      <c r="X66" s="47">
        <f t="shared" si="13"/>
        <v>130.9</v>
      </c>
      <c r="Y66" s="9">
        <f t="shared" si="14"/>
        <v>19</v>
      </c>
      <c r="Z66" s="47">
        <f t="shared" si="15"/>
        <v>-111.9</v>
      </c>
      <c r="AA66" s="9"/>
      <c r="AB66" s="9"/>
      <c r="AC66" s="9"/>
    </row>
    <row r="67" spans="1:29" ht="13.5">
      <c r="A67" s="10">
        <v>46063</v>
      </c>
      <c r="B67" s="9" t="s">
        <v>43</v>
      </c>
      <c r="C67" s="11">
        <v>3770.24</v>
      </c>
      <c r="D67" s="9">
        <v>42</v>
      </c>
      <c r="E67" s="76">
        <v>24.61</v>
      </c>
      <c r="F67" s="9">
        <v>0</v>
      </c>
      <c r="G67" s="9">
        <v>9</v>
      </c>
      <c r="H67" s="13">
        <v>0.36180000000000001</v>
      </c>
      <c r="I67" s="9" t="s">
        <v>11</v>
      </c>
      <c r="J67" s="9"/>
      <c r="K67" s="588" t="s">
        <v>1835</v>
      </c>
      <c r="L67" s="132">
        <v>45697</v>
      </c>
      <c r="M67" s="150">
        <v>45697</v>
      </c>
      <c r="N67" s="133">
        <v>6516.09</v>
      </c>
      <c r="O67" s="133">
        <v>6786.99</v>
      </c>
      <c r="P67" s="134">
        <v>83</v>
      </c>
      <c r="Q67" s="133" t="s">
        <v>1875</v>
      </c>
      <c r="R67" s="10">
        <v>46062</v>
      </c>
      <c r="S67" s="149">
        <v>46062</v>
      </c>
      <c r="T67" s="11">
        <f t="shared" si="10"/>
        <v>5285.72</v>
      </c>
      <c r="U67" s="11">
        <f t="shared" si="11"/>
        <v>3770.24</v>
      </c>
      <c r="V67" s="11">
        <f t="shared" si="2"/>
        <v>89.767619047619036</v>
      </c>
      <c r="W67" s="11">
        <f t="shared" si="12"/>
        <v>-1515.4800000000005</v>
      </c>
      <c r="X67" s="47">
        <f t="shared" si="13"/>
        <v>91.300000000000011</v>
      </c>
      <c r="Y67" s="9">
        <f t="shared" si="14"/>
        <v>42</v>
      </c>
      <c r="Z67" s="47">
        <f t="shared" si="15"/>
        <v>-49.300000000000011</v>
      </c>
      <c r="AA67" s="9"/>
      <c r="AB67" s="9"/>
      <c r="AC67" s="9"/>
    </row>
    <row r="68" spans="1:29" ht="13.5">
      <c r="A68" s="10">
        <v>46064</v>
      </c>
      <c r="B68" s="9" t="s">
        <v>43</v>
      </c>
      <c r="C68" s="11">
        <v>2612.92</v>
      </c>
      <c r="D68" s="9">
        <v>31</v>
      </c>
      <c r="E68" s="76">
        <v>20.14</v>
      </c>
      <c r="F68" s="9">
        <v>0</v>
      </c>
      <c r="G68" s="9">
        <v>7.6</v>
      </c>
      <c r="H68" s="13">
        <v>0.34039999999999998</v>
      </c>
      <c r="I68" s="9" t="s">
        <v>11</v>
      </c>
      <c r="J68" s="9"/>
      <c r="K68" s="588" t="s">
        <v>1835</v>
      </c>
      <c r="L68" s="132">
        <v>45698</v>
      </c>
      <c r="M68" s="150">
        <v>45698</v>
      </c>
      <c r="N68" s="133">
        <v>4611.7</v>
      </c>
      <c r="O68" s="133">
        <v>4805.2</v>
      </c>
      <c r="P68" s="134">
        <v>55</v>
      </c>
      <c r="Q68" s="133" t="s">
        <v>1876</v>
      </c>
      <c r="R68" s="10">
        <v>46063</v>
      </c>
      <c r="S68" s="149">
        <v>46063</v>
      </c>
      <c r="T68" s="11">
        <f t="shared" si="10"/>
        <v>4366.4830000000002</v>
      </c>
      <c r="U68" s="11">
        <f t="shared" si="11"/>
        <v>2612.92</v>
      </c>
      <c r="V68" s="11">
        <f t="shared" si="2"/>
        <v>84.287741935483879</v>
      </c>
      <c r="W68" s="11">
        <f t="shared" si="12"/>
        <v>-1753.5630000000001</v>
      </c>
      <c r="X68" s="47">
        <f t="shared" si="13"/>
        <v>60.500000000000007</v>
      </c>
      <c r="Y68" s="9">
        <f t="shared" si="14"/>
        <v>31</v>
      </c>
      <c r="Z68" s="47">
        <f t="shared" si="15"/>
        <v>-29.500000000000007</v>
      </c>
      <c r="AA68" s="9"/>
      <c r="AB68" s="9"/>
      <c r="AC68" s="9"/>
    </row>
    <row r="69" spans="1:29" ht="13.5">
      <c r="A69" s="10">
        <v>46065</v>
      </c>
      <c r="B69" s="9" t="s">
        <v>43</v>
      </c>
      <c r="C69" s="11">
        <v>4016.68</v>
      </c>
      <c r="D69" s="9">
        <v>43</v>
      </c>
      <c r="E69" s="76">
        <v>24.47</v>
      </c>
      <c r="F69" s="9">
        <v>0</v>
      </c>
      <c r="G69" s="9">
        <v>28</v>
      </c>
      <c r="H69" s="13">
        <v>0.33429999999999999</v>
      </c>
      <c r="I69" s="9" t="s">
        <v>11</v>
      </c>
      <c r="J69" s="9"/>
      <c r="K69" s="588" t="s">
        <v>1835</v>
      </c>
      <c r="L69" s="132">
        <v>45699</v>
      </c>
      <c r="M69" s="150">
        <v>45699</v>
      </c>
      <c r="N69" s="133">
        <v>3776.03</v>
      </c>
      <c r="O69" s="133">
        <v>3969.53</v>
      </c>
      <c r="P69" s="134">
        <v>38</v>
      </c>
      <c r="Q69" s="133" t="s">
        <v>1877</v>
      </c>
      <c r="R69" s="10">
        <v>46064</v>
      </c>
      <c r="S69" s="149">
        <v>46064</v>
      </c>
      <c r="T69" s="11">
        <f t="shared" si="10"/>
        <v>3493.8090000000002</v>
      </c>
      <c r="U69" s="11">
        <f t="shared" si="11"/>
        <v>4016.68</v>
      </c>
      <c r="V69" s="11">
        <f t="shared" si="2"/>
        <v>93.411162790697674</v>
      </c>
      <c r="W69" s="11">
        <f t="shared" si="12"/>
        <v>522.87099999999964</v>
      </c>
      <c r="X69" s="47">
        <f t="shared" si="13"/>
        <v>41.800000000000004</v>
      </c>
      <c r="Y69" s="9">
        <f t="shared" si="14"/>
        <v>43</v>
      </c>
      <c r="Z69" s="47">
        <f t="shared" si="15"/>
        <v>1.1999999999999957</v>
      </c>
      <c r="AA69" s="9"/>
      <c r="AB69" s="9"/>
      <c r="AC69" s="9"/>
    </row>
    <row r="70" spans="1:29" ht="13.5">
      <c r="A70" s="10">
        <v>46066</v>
      </c>
      <c r="B70" s="9" t="s">
        <v>43</v>
      </c>
      <c r="C70" s="11">
        <v>9891.3799999999992</v>
      </c>
      <c r="D70" s="9">
        <v>94</v>
      </c>
      <c r="E70" s="76">
        <v>31.12</v>
      </c>
      <c r="F70" s="9">
        <v>10</v>
      </c>
      <c r="G70" s="9">
        <v>12.28</v>
      </c>
      <c r="H70" s="13">
        <v>0.25230000000000002</v>
      </c>
      <c r="I70" s="9" t="s">
        <v>11</v>
      </c>
      <c r="J70" s="9"/>
      <c r="K70" s="588" t="s">
        <v>1835</v>
      </c>
      <c r="L70" s="132">
        <v>45700</v>
      </c>
      <c r="M70" s="150">
        <v>45700</v>
      </c>
      <c r="N70" s="133">
        <v>3047.19</v>
      </c>
      <c r="O70" s="133">
        <v>3176.19</v>
      </c>
      <c r="P70" s="134">
        <v>39</v>
      </c>
      <c r="Q70" s="133" t="s">
        <v>1878</v>
      </c>
      <c r="R70" s="10">
        <v>46065</v>
      </c>
      <c r="S70" s="149">
        <v>46065</v>
      </c>
      <c r="T70" s="11">
        <f t="shared" si="10"/>
        <v>4927.8350000000009</v>
      </c>
      <c r="U70" s="11">
        <f t="shared" si="11"/>
        <v>9891.3799999999992</v>
      </c>
      <c r="V70" s="11">
        <f t="shared" si="2"/>
        <v>105.22744680851063</v>
      </c>
      <c r="W70" s="11">
        <f t="shared" si="12"/>
        <v>4963.5449999999983</v>
      </c>
      <c r="X70" s="47">
        <f t="shared" si="13"/>
        <v>42.900000000000006</v>
      </c>
      <c r="Y70" s="9">
        <f t="shared" si="14"/>
        <v>94</v>
      </c>
      <c r="Z70" s="47">
        <f t="shared" si="15"/>
        <v>51.099999999999994</v>
      </c>
      <c r="AA70" s="9"/>
      <c r="AB70" s="9"/>
      <c r="AC70" s="9"/>
    </row>
    <row r="71" spans="1:29" ht="13.5">
      <c r="A71" s="10">
        <v>46067</v>
      </c>
      <c r="B71" s="9" t="s">
        <v>43</v>
      </c>
      <c r="C71" s="11">
        <v>9467.5</v>
      </c>
      <c r="D71" s="9">
        <v>91</v>
      </c>
      <c r="E71" s="76">
        <v>24.23</v>
      </c>
      <c r="F71" s="9">
        <v>0</v>
      </c>
      <c r="G71" s="9">
        <v>12</v>
      </c>
      <c r="H71" s="13">
        <v>0.3332</v>
      </c>
      <c r="I71" s="9" t="s">
        <v>11</v>
      </c>
      <c r="J71" s="9"/>
      <c r="K71" s="588" t="s">
        <v>1835</v>
      </c>
      <c r="L71" s="132">
        <v>45701</v>
      </c>
      <c r="M71" s="150">
        <v>45701</v>
      </c>
      <c r="N71" s="133">
        <v>4286.3500000000004</v>
      </c>
      <c r="O71" s="133">
        <v>4479.8500000000004</v>
      </c>
      <c r="P71" s="134">
        <v>51</v>
      </c>
      <c r="Q71" s="133" t="s">
        <v>1879</v>
      </c>
      <c r="R71" s="10">
        <v>46066</v>
      </c>
      <c r="S71" s="149">
        <v>46066</v>
      </c>
      <c r="T71" s="11">
        <f t="shared" si="10"/>
        <v>12172.6</v>
      </c>
      <c r="U71" s="11">
        <f t="shared" si="11"/>
        <v>9467.5</v>
      </c>
      <c r="V71" s="11">
        <f t="shared" si="2"/>
        <v>104.03846153846153</v>
      </c>
      <c r="W71" s="11">
        <f t="shared" si="12"/>
        <v>-2705.1000000000004</v>
      </c>
      <c r="X71" s="47">
        <f t="shared" si="13"/>
        <v>56.1</v>
      </c>
      <c r="Y71" s="9">
        <f t="shared" si="14"/>
        <v>91</v>
      </c>
      <c r="Z71" s="47">
        <f t="shared" si="15"/>
        <v>34.9</v>
      </c>
      <c r="AA71" s="9"/>
      <c r="AB71" s="9"/>
      <c r="AC71" s="9"/>
    </row>
    <row r="72" spans="1:29" ht="13.5">
      <c r="A72" s="10">
        <v>46068</v>
      </c>
      <c r="B72" s="9" t="s">
        <v>43</v>
      </c>
      <c r="C72" s="11">
        <v>5620.85</v>
      </c>
      <c r="D72" s="9">
        <v>58</v>
      </c>
      <c r="E72" s="76">
        <v>24.92</v>
      </c>
      <c r="F72" s="9">
        <v>0</v>
      </c>
      <c r="G72" s="9">
        <v>11</v>
      </c>
      <c r="H72" s="13">
        <v>0.35149999999999998</v>
      </c>
      <c r="I72" s="9" t="s">
        <v>11</v>
      </c>
      <c r="J72" s="9"/>
      <c r="K72" s="588" t="s">
        <v>1835</v>
      </c>
      <c r="L72" s="132">
        <v>45702</v>
      </c>
      <c r="M72" s="150">
        <v>45702</v>
      </c>
      <c r="N72" s="133">
        <v>10666.1</v>
      </c>
      <c r="O72" s="133">
        <v>11066</v>
      </c>
      <c r="P72" s="134">
        <v>111</v>
      </c>
      <c r="Q72" s="133" t="s">
        <v>1880</v>
      </c>
      <c r="R72" s="10">
        <v>46067</v>
      </c>
      <c r="S72" s="149">
        <v>46067</v>
      </c>
      <c r="T72" s="11">
        <f t="shared" si="10"/>
        <v>11638.066000000001</v>
      </c>
      <c r="U72" s="11">
        <f t="shared" si="11"/>
        <v>5620.85</v>
      </c>
      <c r="V72" s="11">
        <f t="shared" si="2"/>
        <v>96.911206896551732</v>
      </c>
      <c r="W72" s="11">
        <f t="shared" si="12"/>
        <v>-6017.2160000000003</v>
      </c>
      <c r="X72" s="47">
        <f t="shared" si="13"/>
        <v>122.10000000000001</v>
      </c>
      <c r="Y72" s="9">
        <f t="shared" si="14"/>
        <v>58</v>
      </c>
      <c r="Z72" s="47">
        <f t="shared" si="15"/>
        <v>-64.100000000000009</v>
      </c>
      <c r="AA72" s="9"/>
      <c r="AB72" s="9"/>
      <c r="AC72" s="9"/>
    </row>
    <row r="73" spans="1:29" ht="13.5">
      <c r="A73" s="10">
        <v>46069</v>
      </c>
      <c r="B73" s="9" t="s">
        <v>43</v>
      </c>
      <c r="C73" s="11">
        <v>7381.34</v>
      </c>
      <c r="D73" s="9">
        <v>74</v>
      </c>
      <c r="E73" s="76">
        <v>30.44</v>
      </c>
      <c r="F73" s="9">
        <v>13</v>
      </c>
      <c r="G73" s="9">
        <v>13.5</v>
      </c>
      <c r="H73" s="13">
        <v>0.3594</v>
      </c>
      <c r="I73" s="9" t="s">
        <v>11</v>
      </c>
      <c r="J73" s="9"/>
      <c r="K73" s="588" t="s">
        <v>1835</v>
      </c>
      <c r="L73" s="132">
        <v>45703</v>
      </c>
      <c r="M73" s="150">
        <v>45703</v>
      </c>
      <c r="N73" s="133">
        <v>10167.26</v>
      </c>
      <c r="O73" s="133">
        <v>10580.06</v>
      </c>
      <c r="P73" s="134">
        <v>121</v>
      </c>
      <c r="Q73" s="133" t="s">
        <v>1881</v>
      </c>
      <c r="R73" s="10">
        <v>46068</v>
      </c>
      <c r="S73" s="149">
        <v>46068</v>
      </c>
      <c r="T73" s="11">
        <f t="shared" si="10"/>
        <v>8410.8639999999996</v>
      </c>
      <c r="U73" s="11">
        <f t="shared" si="11"/>
        <v>7381.34</v>
      </c>
      <c r="V73" s="11">
        <f t="shared" si="2"/>
        <v>99.747837837837835</v>
      </c>
      <c r="W73" s="11">
        <f t="shared" si="12"/>
        <v>-1029.5239999999994</v>
      </c>
      <c r="X73" s="47">
        <f t="shared" si="13"/>
        <v>133.10000000000002</v>
      </c>
      <c r="Y73" s="9">
        <f t="shared" si="14"/>
        <v>74</v>
      </c>
      <c r="Z73" s="47">
        <f t="shared" si="15"/>
        <v>-59.100000000000023</v>
      </c>
      <c r="AA73" s="9"/>
      <c r="AB73" s="9"/>
      <c r="AC73" s="9"/>
    </row>
    <row r="74" spans="1:29" ht="13.5">
      <c r="A74" s="10">
        <v>46070</v>
      </c>
      <c r="B74" s="9" t="s">
        <v>43</v>
      </c>
      <c r="C74" s="11">
        <v>5923.76</v>
      </c>
      <c r="D74" s="9">
        <v>58</v>
      </c>
      <c r="E74" s="76">
        <v>26.05</v>
      </c>
      <c r="F74" s="9">
        <v>3</v>
      </c>
      <c r="G74" s="9">
        <v>11.75</v>
      </c>
      <c r="H74" s="13">
        <v>0.33050000000000002</v>
      </c>
      <c r="I74" s="9" t="s">
        <v>11</v>
      </c>
      <c r="J74" s="9"/>
      <c r="K74" s="588" t="s">
        <v>1835</v>
      </c>
      <c r="L74" s="132">
        <v>45704</v>
      </c>
      <c r="M74" s="150">
        <v>45704</v>
      </c>
      <c r="N74" s="133">
        <v>7401.14</v>
      </c>
      <c r="O74" s="133">
        <v>7646.24</v>
      </c>
      <c r="P74" s="134">
        <v>88</v>
      </c>
      <c r="Q74" s="133" t="s">
        <v>1882</v>
      </c>
      <c r="R74" s="10">
        <v>46069</v>
      </c>
      <c r="S74" s="149">
        <v>46069</v>
      </c>
      <c r="T74" s="11">
        <f t="shared" si="10"/>
        <v>2707.7710000000002</v>
      </c>
      <c r="U74" s="11">
        <f t="shared" si="11"/>
        <v>5923.76</v>
      </c>
      <c r="V74" s="11">
        <f t="shared" si="2"/>
        <v>102.13379310344828</v>
      </c>
      <c r="W74" s="11">
        <f t="shared" si="12"/>
        <v>3215.989</v>
      </c>
      <c r="X74" s="47">
        <f t="shared" si="13"/>
        <v>96.800000000000011</v>
      </c>
      <c r="Y74" s="9">
        <f t="shared" si="14"/>
        <v>58</v>
      </c>
      <c r="Z74" s="47">
        <f t="shared" si="15"/>
        <v>-38.800000000000011</v>
      </c>
      <c r="AA74" s="9"/>
      <c r="AB74" s="9"/>
      <c r="AC74" s="9"/>
    </row>
    <row r="75" spans="1:29" ht="13.5">
      <c r="A75" s="10">
        <v>46071</v>
      </c>
      <c r="B75" s="9" t="s">
        <v>43</v>
      </c>
      <c r="C75" s="11">
        <v>2791.54</v>
      </c>
      <c r="D75" s="9">
        <v>30</v>
      </c>
      <c r="E75" s="76">
        <v>22.59</v>
      </c>
      <c r="F75" s="9">
        <v>0</v>
      </c>
      <c r="G75" s="9">
        <v>8.6</v>
      </c>
      <c r="H75" s="13">
        <v>0.31130000000000002</v>
      </c>
      <c r="I75" s="9" t="s">
        <v>11</v>
      </c>
      <c r="J75" s="9"/>
      <c r="K75" s="588" t="s">
        <v>1835</v>
      </c>
      <c r="L75" s="132">
        <v>45705</v>
      </c>
      <c r="M75" s="150">
        <v>45705</v>
      </c>
      <c r="N75" s="133">
        <v>2384.21</v>
      </c>
      <c r="O75" s="133">
        <v>2461.61</v>
      </c>
      <c r="P75" s="134">
        <v>29</v>
      </c>
      <c r="Q75" s="133" t="s">
        <v>1883</v>
      </c>
      <c r="R75" s="10">
        <v>46070</v>
      </c>
      <c r="S75" s="149">
        <v>46070</v>
      </c>
      <c r="T75" s="11">
        <f t="shared" si="10"/>
        <v>4113.7690000000002</v>
      </c>
      <c r="U75" s="11">
        <f t="shared" si="11"/>
        <v>2791.54</v>
      </c>
      <c r="V75" s="11">
        <f t="shared" si="2"/>
        <v>93.051333333333332</v>
      </c>
      <c r="W75" s="11">
        <f t="shared" si="12"/>
        <v>-1322.2290000000003</v>
      </c>
      <c r="X75" s="47">
        <f t="shared" si="13"/>
        <v>31.900000000000002</v>
      </c>
      <c r="Y75" s="9">
        <f t="shared" si="14"/>
        <v>30</v>
      </c>
      <c r="Z75" s="47">
        <f t="shared" si="15"/>
        <v>-1.9000000000000021</v>
      </c>
      <c r="AA75" s="9"/>
      <c r="AB75" s="9"/>
      <c r="AC75" s="9"/>
    </row>
    <row r="76" spans="1:29" ht="13.5">
      <c r="A76" s="10">
        <v>46072</v>
      </c>
      <c r="B76" s="9" t="s">
        <v>43</v>
      </c>
      <c r="C76" s="11">
        <v>2436.6</v>
      </c>
      <c r="D76" s="9">
        <v>27</v>
      </c>
      <c r="E76" s="76">
        <v>20.79</v>
      </c>
      <c r="F76" s="9">
        <v>0</v>
      </c>
      <c r="G76" s="9">
        <v>5.6</v>
      </c>
      <c r="H76" s="13">
        <v>0.3528</v>
      </c>
      <c r="I76" s="9" t="s">
        <v>11</v>
      </c>
      <c r="J76" s="9"/>
      <c r="K76" s="588" t="s">
        <v>1835</v>
      </c>
      <c r="L76" s="132">
        <v>45706</v>
      </c>
      <c r="M76" s="150">
        <v>45706</v>
      </c>
      <c r="N76" s="133">
        <v>3584.99</v>
      </c>
      <c r="O76" s="133">
        <v>3739.79</v>
      </c>
      <c r="P76" s="134">
        <v>40</v>
      </c>
      <c r="Q76" s="133" t="s">
        <v>1884</v>
      </c>
      <c r="R76" s="10">
        <v>46071</v>
      </c>
      <c r="S76" s="149">
        <v>46071</v>
      </c>
      <c r="T76" s="11">
        <f t="shared" si="10"/>
        <v>4854.7070000000003</v>
      </c>
      <c r="U76" s="11">
        <f t="shared" si="11"/>
        <v>2436.6</v>
      </c>
      <c r="V76" s="11">
        <f t="shared" si="2"/>
        <v>90.24444444444444</v>
      </c>
      <c r="W76" s="11">
        <f t="shared" si="12"/>
        <v>-2418.1070000000004</v>
      </c>
      <c r="X76" s="47">
        <f t="shared" si="13"/>
        <v>44</v>
      </c>
      <c r="Y76" s="9">
        <f t="shared" si="14"/>
        <v>27</v>
      </c>
      <c r="Z76" s="47">
        <f t="shared" si="15"/>
        <v>-17</v>
      </c>
      <c r="AA76" s="9"/>
      <c r="AB76" s="9"/>
      <c r="AC76" s="9"/>
    </row>
    <row r="77" spans="1:29" ht="13.5">
      <c r="A77" s="10">
        <v>46073</v>
      </c>
      <c r="B77" s="9" t="s">
        <v>43</v>
      </c>
      <c r="C77" s="11">
        <v>6854.17</v>
      </c>
      <c r="D77" s="9">
        <v>71</v>
      </c>
      <c r="E77" s="76">
        <v>28.23</v>
      </c>
      <c r="F77" s="9">
        <v>1</v>
      </c>
      <c r="G77" s="9">
        <v>9.6</v>
      </c>
      <c r="H77" s="13">
        <v>0.36480000000000001</v>
      </c>
      <c r="I77" s="9" t="s">
        <v>11</v>
      </c>
      <c r="J77" s="9"/>
      <c r="K77" s="588" t="s">
        <v>1835</v>
      </c>
      <c r="L77" s="132">
        <v>45707</v>
      </c>
      <c r="M77" s="150">
        <v>45707</v>
      </c>
      <c r="N77" s="133">
        <v>4194.07</v>
      </c>
      <c r="O77" s="133">
        <v>4413.37</v>
      </c>
      <c r="P77" s="134">
        <v>52</v>
      </c>
      <c r="Q77" s="133" t="s">
        <v>1885</v>
      </c>
      <c r="R77" s="10">
        <v>46072</v>
      </c>
      <c r="S77" s="149">
        <v>46072</v>
      </c>
      <c r="T77" s="11">
        <f t="shared" si="10"/>
        <v>5361.1030000000001</v>
      </c>
      <c r="U77" s="11">
        <f t="shared" si="11"/>
        <v>6854.17</v>
      </c>
      <c r="V77" s="11">
        <f t="shared" si="2"/>
        <v>96.537605633802812</v>
      </c>
      <c r="W77" s="11">
        <f t="shared" si="12"/>
        <v>1493.067</v>
      </c>
      <c r="X77" s="47">
        <f t="shared" si="13"/>
        <v>57.2</v>
      </c>
      <c r="Y77" s="9">
        <f t="shared" si="14"/>
        <v>71</v>
      </c>
      <c r="Z77" s="47">
        <f t="shared" si="15"/>
        <v>13.799999999999997</v>
      </c>
      <c r="AA77" s="9"/>
      <c r="AB77" s="9"/>
      <c r="AC77" s="9"/>
    </row>
    <row r="78" spans="1:29" ht="13.5">
      <c r="A78" s="10">
        <v>46074</v>
      </c>
      <c r="B78" s="9" t="s">
        <v>43</v>
      </c>
      <c r="C78" s="11">
        <v>9497.57</v>
      </c>
      <c r="D78" s="9">
        <v>97</v>
      </c>
      <c r="E78" s="76">
        <v>30.66</v>
      </c>
      <c r="F78" s="9">
        <v>12</v>
      </c>
      <c r="G78" s="9">
        <v>14.333</v>
      </c>
      <c r="H78" s="13">
        <v>0.32490000000000002</v>
      </c>
      <c r="I78" s="9" t="s">
        <v>11</v>
      </c>
      <c r="J78" s="9"/>
      <c r="K78" s="588" t="s">
        <v>1835</v>
      </c>
      <c r="L78" s="132">
        <v>45708</v>
      </c>
      <c r="M78" s="150">
        <v>45708</v>
      </c>
      <c r="N78" s="133">
        <v>4654.43</v>
      </c>
      <c r="O78" s="133">
        <v>4873.7299999999996</v>
      </c>
      <c r="P78" s="134">
        <v>51</v>
      </c>
      <c r="Q78" s="133" t="s">
        <v>1886</v>
      </c>
      <c r="R78" s="10">
        <v>46073</v>
      </c>
      <c r="S78" s="149">
        <v>46073</v>
      </c>
      <c r="T78" s="11">
        <f t="shared" si="10"/>
        <v>8814.487000000001</v>
      </c>
      <c r="U78" s="11">
        <f t="shared" si="11"/>
        <v>9497.57</v>
      </c>
      <c r="V78" s="11">
        <f t="shared" si="2"/>
        <v>97.913092783505149</v>
      </c>
      <c r="W78" s="11">
        <f t="shared" si="12"/>
        <v>683.08299999999872</v>
      </c>
      <c r="X78" s="47">
        <f t="shared" si="13"/>
        <v>56.1</v>
      </c>
      <c r="Y78" s="9">
        <f t="shared" si="14"/>
        <v>97</v>
      </c>
      <c r="Z78" s="47">
        <f t="shared" si="15"/>
        <v>40.9</v>
      </c>
      <c r="AA78" s="9"/>
      <c r="AB78" s="9"/>
      <c r="AC78" s="9"/>
    </row>
    <row r="79" spans="1:29" ht="13.5">
      <c r="A79" s="10">
        <v>46075</v>
      </c>
      <c r="B79" s="9" t="s">
        <v>43</v>
      </c>
      <c r="C79" s="11">
        <v>5854.2</v>
      </c>
      <c r="D79" s="9">
        <v>64</v>
      </c>
      <c r="E79" s="76">
        <v>24.23</v>
      </c>
      <c r="F79" s="9">
        <v>0</v>
      </c>
      <c r="G79" s="9">
        <v>10.4</v>
      </c>
      <c r="H79" s="13">
        <v>0.33150000000000002</v>
      </c>
      <c r="I79" s="9" t="s">
        <v>11</v>
      </c>
      <c r="J79" s="9"/>
      <c r="K79" s="588" t="s">
        <v>1835</v>
      </c>
      <c r="L79" s="132">
        <v>45709</v>
      </c>
      <c r="M79" s="150">
        <v>45709</v>
      </c>
      <c r="N79" s="133">
        <v>7690.67</v>
      </c>
      <c r="O79" s="133">
        <v>8013.17</v>
      </c>
      <c r="P79" s="134">
        <v>89</v>
      </c>
      <c r="Q79" s="133" t="s">
        <v>1887</v>
      </c>
      <c r="R79" s="10">
        <v>46074</v>
      </c>
      <c r="S79" s="149">
        <v>46074</v>
      </c>
      <c r="T79" s="11">
        <f t="shared" si="10"/>
        <v>9687.5789999999997</v>
      </c>
      <c r="U79" s="11">
        <f t="shared" si="11"/>
        <v>5854.2</v>
      </c>
      <c r="V79" s="11">
        <f t="shared" si="2"/>
        <v>91.471874999999997</v>
      </c>
      <c r="W79" s="11">
        <f t="shared" si="12"/>
        <v>-3833.3789999999999</v>
      </c>
      <c r="X79" s="47">
        <f t="shared" si="13"/>
        <v>97.9</v>
      </c>
      <c r="Y79" s="9">
        <f t="shared" si="14"/>
        <v>64</v>
      </c>
      <c r="Z79" s="47">
        <f t="shared" si="15"/>
        <v>-33.900000000000006</v>
      </c>
      <c r="AA79" s="9"/>
      <c r="AB79" s="9"/>
      <c r="AC79" s="9"/>
    </row>
    <row r="80" spans="1:29" ht="13.5">
      <c r="A80" s="10">
        <v>46076</v>
      </c>
      <c r="B80" s="9" t="s">
        <v>43</v>
      </c>
      <c r="C80" s="11">
        <v>1601.7</v>
      </c>
      <c r="D80" s="9">
        <v>23</v>
      </c>
      <c r="E80" s="76">
        <v>23.37</v>
      </c>
      <c r="F80" s="9">
        <v>0</v>
      </c>
      <c r="G80" s="9">
        <v>5</v>
      </c>
      <c r="H80" s="13">
        <v>0.31319999999999998</v>
      </c>
      <c r="I80" s="9" t="s">
        <v>11</v>
      </c>
      <c r="J80" s="9"/>
      <c r="K80" s="588" t="s">
        <v>1835</v>
      </c>
      <c r="L80" s="132">
        <v>45710</v>
      </c>
      <c r="M80" s="150">
        <v>45710</v>
      </c>
      <c r="N80" s="133">
        <v>8458.59</v>
      </c>
      <c r="O80" s="133">
        <v>8806.89</v>
      </c>
      <c r="P80" s="134">
        <v>107</v>
      </c>
      <c r="Q80" s="133" t="s">
        <v>1888</v>
      </c>
      <c r="R80" s="10">
        <v>46075</v>
      </c>
      <c r="S80" s="149">
        <v>46075</v>
      </c>
      <c r="T80" s="11">
        <f t="shared" si="10"/>
        <v>9066.5080000000016</v>
      </c>
      <c r="U80" s="11">
        <f t="shared" si="11"/>
        <v>1601.7</v>
      </c>
      <c r="V80" s="11">
        <f t="shared" si="2"/>
        <v>69.639130434782615</v>
      </c>
      <c r="W80" s="11">
        <f t="shared" si="12"/>
        <v>-7464.8080000000018</v>
      </c>
      <c r="X80" s="47">
        <f t="shared" si="13"/>
        <v>117.7</v>
      </c>
      <c r="Y80" s="9">
        <f t="shared" si="14"/>
        <v>23</v>
      </c>
      <c r="Z80" s="47">
        <f t="shared" si="15"/>
        <v>-94.7</v>
      </c>
      <c r="AA80" s="9"/>
      <c r="AB80" s="9"/>
      <c r="AC80" s="9"/>
    </row>
    <row r="81" spans="1:29" ht="13.5">
      <c r="A81" s="10">
        <v>46077</v>
      </c>
      <c r="B81" s="9" t="s">
        <v>43</v>
      </c>
      <c r="C81" s="11">
        <v>2857.31</v>
      </c>
      <c r="D81" s="9">
        <v>35</v>
      </c>
      <c r="E81" s="76">
        <v>21.91</v>
      </c>
      <c r="F81" s="9">
        <v>0</v>
      </c>
      <c r="G81" s="9">
        <v>10</v>
      </c>
      <c r="H81" s="13">
        <v>0.36080000000000001</v>
      </c>
      <c r="I81" s="9" t="s">
        <v>11</v>
      </c>
      <c r="J81" s="9"/>
      <c r="K81" s="588" t="s">
        <v>1835</v>
      </c>
      <c r="L81" s="132">
        <v>45711</v>
      </c>
      <c r="M81" s="150">
        <v>45711</v>
      </c>
      <c r="N81" s="133">
        <v>7881.08</v>
      </c>
      <c r="O81" s="133">
        <v>8242.2800000000007</v>
      </c>
      <c r="P81" s="134">
        <v>94</v>
      </c>
      <c r="Q81" s="133" t="s">
        <v>1889</v>
      </c>
      <c r="R81" s="10">
        <v>46076</v>
      </c>
      <c r="S81" s="149">
        <v>46076</v>
      </c>
      <c r="T81" s="11">
        <f t="shared" si="10"/>
        <v>5182.661000000001</v>
      </c>
      <c r="U81" s="11">
        <f t="shared" si="11"/>
        <v>2857.31</v>
      </c>
      <c r="V81" s="11">
        <f t="shared" si="2"/>
        <v>81.637428571428572</v>
      </c>
      <c r="W81" s="11">
        <f t="shared" si="12"/>
        <v>-2325.351000000001</v>
      </c>
      <c r="X81" s="47">
        <f t="shared" si="13"/>
        <v>103.4</v>
      </c>
      <c r="Y81" s="9">
        <f t="shared" si="14"/>
        <v>35</v>
      </c>
      <c r="Z81" s="47">
        <f t="shared" si="15"/>
        <v>-68.400000000000006</v>
      </c>
      <c r="AA81" s="9"/>
      <c r="AB81" s="9"/>
      <c r="AC81" s="9"/>
    </row>
    <row r="82" spans="1:29" ht="13.5">
      <c r="A82" s="10">
        <v>46078</v>
      </c>
      <c r="B82" s="9" t="s">
        <v>43</v>
      </c>
      <c r="C82" s="11">
        <v>3641.3</v>
      </c>
      <c r="D82" s="9">
        <v>42</v>
      </c>
      <c r="E82" s="76">
        <v>24.44</v>
      </c>
      <c r="F82" s="9">
        <v>0</v>
      </c>
      <c r="G82" s="9">
        <v>11.33</v>
      </c>
      <c r="H82" s="13">
        <v>0.37190000000000001</v>
      </c>
      <c r="I82" s="9" t="s">
        <v>11</v>
      </c>
      <c r="J82" s="9"/>
      <c r="K82" s="588" t="s">
        <v>1835</v>
      </c>
      <c r="L82" s="132">
        <v>45712</v>
      </c>
      <c r="M82" s="150">
        <v>45712</v>
      </c>
      <c r="N82" s="133">
        <v>4479.3100000000004</v>
      </c>
      <c r="O82" s="133">
        <v>4711.51</v>
      </c>
      <c r="P82" s="134">
        <v>48</v>
      </c>
      <c r="Q82" s="133" t="s">
        <v>1890</v>
      </c>
      <c r="R82" s="10">
        <v>46077</v>
      </c>
      <c r="S82" s="149">
        <v>46077</v>
      </c>
      <c r="T82" s="11">
        <f t="shared" si="10"/>
        <v>3210.9660000000003</v>
      </c>
      <c r="U82" s="11">
        <f t="shared" si="11"/>
        <v>3641.3</v>
      </c>
      <c r="V82" s="11">
        <f t="shared" si="2"/>
        <v>86.697619047619057</v>
      </c>
      <c r="W82" s="11">
        <f t="shared" si="12"/>
        <v>430.33399999999983</v>
      </c>
      <c r="X82" s="47">
        <f t="shared" si="13"/>
        <v>52.800000000000004</v>
      </c>
      <c r="Y82" s="9">
        <f t="shared" si="14"/>
        <v>42</v>
      </c>
      <c r="Z82" s="47">
        <f t="shared" si="15"/>
        <v>-10.800000000000004</v>
      </c>
      <c r="AA82" s="9"/>
      <c r="AB82" s="9"/>
      <c r="AC82" s="9"/>
    </row>
    <row r="83" spans="1:29" ht="13.5">
      <c r="A83" s="10">
        <v>46079</v>
      </c>
      <c r="B83" s="9" t="s">
        <v>43</v>
      </c>
      <c r="C83" s="11">
        <v>3637.83</v>
      </c>
      <c r="D83" s="9">
        <v>37</v>
      </c>
      <c r="E83" s="76">
        <v>29.65</v>
      </c>
      <c r="F83" s="9">
        <v>3</v>
      </c>
      <c r="G83" s="9">
        <v>11.33</v>
      </c>
      <c r="H83" s="13">
        <v>0.2923</v>
      </c>
      <c r="I83" s="9" t="s">
        <v>11</v>
      </c>
      <c r="J83" s="9"/>
      <c r="K83" s="588" t="s">
        <v>1835</v>
      </c>
      <c r="L83" s="132">
        <v>45713</v>
      </c>
      <c r="M83" s="150">
        <v>45713</v>
      </c>
      <c r="N83" s="133">
        <v>2790.06</v>
      </c>
      <c r="O83" s="133">
        <v>2919.06</v>
      </c>
      <c r="P83" s="134">
        <v>34</v>
      </c>
      <c r="Q83" s="133" t="s">
        <v>1891</v>
      </c>
      <c r="R83" s="10">
        <v>46078</v>
      </c>
      <c r="S83" s="149">
        <v>46078</v>
      </c>
      <c r="T83" s="11">
        <f t="shared" si="10"/>
        <v>5282.7830000000004</v>
      </c>
      <c r="U83" s="11">
        <f t="shared" si="11"/>
        <v>3637.83</v>
      </c>
      <c r="V83" s="11">
        <f t="shared" si="2"/>
        <v>98.31972972972973</v>
      </c>
      <c r="W83" s="11">
        <f t="shared" si="12"/>
        <v>-1644.9530000000004</v>
      </c>
      <c r="X83" s="47">
        <f t="shared" si="13"/>
        <v>37.400000000000006</v>
      </c>
      <c r="Y83" s="9">
        <f t="shared" si="14"/>
        <v>37</v>
      </c>
      <c r="Z83" s="47">
        <f t="shared" si="15"/>
        <v>-0.40000000000000568</v>
      </c>
      <c r="AA83" s="9"/>
      <c r="AB83" s="9"/>
      <c r="AC83" s="9"/>
    </row>
    <row r="84" spans="1:29" ht="13.5">
      <c r="A84" s="10">
        <v>46080</v>
      </c>
      <c r="B84" s="9" t="s">
        <v>43</v>
      </c>
      <c r="C84" s="11">
        <v>8718.9</v>
      </c>
      <c r="D84" s="9">
        <v>99</v>
      </c>
      <c r="E84" s="76">
        <v>26.5</v>
      </c>
      <c r="F84" s="9">
        <v>1</v>
      </c>
      <c r="G84" s="9">
        <v>12.833</v>
      </c>
      <c r="H84" s="13">
        <v>0.30730000000000002</v>
      </c>
      <c r="I84" s="9" t="s">
        <v>11</v>
      </c>
      <c r="J84" s="9"/>
      <c r="K84" s="588" t="s">
        <v>1835</v>
      </c>
      <c r="L84" s="132">
        <v>45714</v>
      </c>
      <c r="M84" s="150">
        <v>45714</v>
      </c>
      <c r="N84" s="133">
        <v>4647.7299999999996</v>
      </c>
      <c r="O84" s="133">
        <v>4802.53</v>
      </c>
      <c r="P84" s="134">
        <v>51</v>
      </c>
      <c r="Q84" s="133" t="s">
        <v>1892</v>
      </c>
      <c r="R84" s="10">
        <v>46079</v>
      </c>
      <c r="S84" s="149">
        <v>46079</v>
      </c>
      <c r="T84" s="11">
        <f t="shared" si="10"/>
        <v>5498.68</v>
      </c>
      <c r="U84" s="11">
        <f t="shared" si="11"/>
        <v>8718.9</v>
      </c>
      <c r="V84" s="11">
        <f t="shared" si="2"/>
        <v>88.069696969696963</v>
      </c>
      <c r="W84" s="11">
        <f t="shared" si="12"/>
        <v>3220.2199999999993</v>
      </c>
      <c r="X84" s="47">
        <f t="shared" si="13"/>
        <v>56.1</v>
      </c>
      <c r="Y84" s="9">
        <f t="shared" si="14"/>
        <v>99</v>
      </c>
      <c r="Z84" s="47">
        <f t="shared" si="15"/>
        <v>42.9</v>
      </c>
      <c r="AA84" s="9"/>
      <c r="AB84" s="9"/>
      <c r="AC84" s="9"/>
    </row>
    <row r="85" spans="1:29" ht="13.5">
      <c r="A85" s="10">
        <v>46081</v>
      </c>
      <c r="B85" s="9" t="s">
        <v>43</v>
      </c>
      <c r="C85" s="11">
        <v>8216.59</v>
      </c>
      <c r="D85" s="9">
        <v>92</v>
      </c>
      <c r="E85" s="76">
        <v>27.15</v>
      </c>
      <c r="F85" s="9">
        <v>3</v>
      </c>
      <c r="G85" s="9">
        <v>15.2</v>
      </c>
      <c r="H85" s="13">
        <v>0.29799999999999999</v>
      </c>
      <c r="I85" s="9" t="s">
        <v>11</v>
      </c>
      <c r="J85" s="9"/>
      <c r="K85" s="588" t="s">
        <v>1835</v>
      </c>
      <c r="L85" s="132">
        <v>45715</v>
      </c>
      <c r="M85" s="150">
        <v>45715</v>
      </c>
      <c r="N85" s="133">
        <v>4689.2</v>
      </c>
      <c r="O85" s="133">
        <v>4998.8</v>
      </c>
      <c r="P85" s="134">
        <v>58</v>
      </c>
      <c r="Q85" s="133" t="s">
        <v>1893</v>
      </c>
      <c r="R85" s="10">
        <v>46080</v>
      </c>
      <c r="S85" s="149">
        <v>46080</v>
      </c>
      <c r="T85" s="11">
        <f t="shared" si="10"/>
        <v>12811.073000000002</v>
      </c>
      <c r="U85" s="11">
        <f t="shared" si="11"/>
        <v>8216.59</v>
      </c>
      <c r="V85" s="11">
        <f t="shared" si="2"/>
        <v>89.310760869565215</v>
      </c>
      <c r="W85" s="11">
        <f t="shared" si="12"/>
        <v>-4594.483000000002</v>
      </c>
      <c r="X85" s="47">
        <f t="shared" si="13"/>
        <v>63.800000000000004</v>
      </c>
      <c r="Y85" s="9">
        <f t="shared" si="14"/>
        <v>92</v>
      </c>
      <c r="Z85" s="47">
        <f t="shared" si="15"/>
        <v>28.199999999999996</v>
      </c>
      <c r="AA85" s="9"/>
      <c r="AB85" s="9"/>
      <c r="AC85" s="9"/>
    </row>
    <row r="86" spans="1:29" ht="13.5">
      <c r="A86" s="10">
        <v>46082</v>
      </c>
      <c r="B86" s="9" t="s">
        <v>43</v>
      </c>
      <c r="C86" s="11">
        <v>5196.8900000000003</v>
      </c>
      <c r="D86" s="9">
        <v>59</v>
      </c>
      <c r="E86" s="76">
        <v>28.13</v>
      </c>
      <c r="F86" s="9">
        <v>1</v>
      </c>
      <c r="G86" s="9">
        <v>9.1999999999999993</v>
      </c>
      <c r="H86" s="13">
        <v>0.32229999999999998</v>
      </c>
      <c r="I86" s="9" t="s">
        <v>11</v>
      </c>
      <c r="J86" s="9"/>
      <c r="K86" s="588" t="s">
        <v>1835</v>
      </c>
      <c r="L86" s="132">
        <v>45716</v>
      </c>
      <c r="M86" s="150">
        <v>45716</v>
      </c>
      <c r="N86" s="133">
        <v>11053.03</v>
      </c>
      <c r="O86" s="133">
        <v>11646.43</v>
      </c>
      <c r="P86" s="134">
        <v>122</v>
      </c>
      <c r="Q86" s="133" t="s">
        <v>1894</v>
      </c>
      <c r="R86" s="10">
        <v>46081</v>
      </c>
      <c r="S86" s="149">
        <v>46081</v>
      </c>
      <c r="T86" s="11">
        <f>O88*$AA$2</f>
        <v>9500.1830000000009</v>
      </c>
      <c r="U86" s="11">
        <f t="shared" si="11"/>
        <v>5196.8900000000003</v>
      </c>
      <c r="V86" s="11">
        <f t="shared" si="2"/>
        <v>88.082881355932216</v>
      </c>
      <c r="W86" s="11">
        <f t="shared" si="12"/>
        <v>-4303.2930000000006</v>
      </c>
      <c r="X86" s="47">
        <f t="shared" si="13"/>
        <v>134.20000000000002</v>
      </c>
      <c r="Y86" s="9">
        <f t="shared" si="14"/>
        <v>59</v>
      </c>
      <c r="Z86" s="47">
        <f t="shared" si="15"/>
        <v>-75.200000000000017</v>
      </c>
      <c r="AA86" s="9"/>
      <c r="AB86" s="9"/>
      <c r="AC86" s="9"/>
    </row>
    <row r="87" spans="1:29" ht="15">
      <c r="A87" s="10">
        <v>46083</v>
      </c>
      <c r="B87" s="9" t="s">
        <v>43</v>
      </c>
      <c r="C87" s="11">
        <v>1956.52</v>
      </c>
      <c r="D87" s="9">
        <v>27</v>
      </c>
      <c r="E87" s="76">
        <v>24.33</v>
      </c>
      <c r="F87" s="9">
        <v>0</v>
      </c>
      <c r="G87" s="9">
        <v>7.6</v>
      </c>
      <c r="H87" s="13">
        <v>0.2424</v>
      </c>
      <c r="I87" s="9" t="s">
        <v>11</v>
      </c>
      <c r="J87" s="9"/>
      <c r="K87" s="717" t="s">
        <v>1593</v>
      </c>
      <c r="L87" s="709"/>
      <c r="M87" s="360"/>
      <c r="N87" s="338">
        <f t="shared" ref="N87:P87" si="16">SUM(N59:N86)</f>
        <v>170532.1</v>
      </c>
      <c r="O87" s="339">
        <f t="shared" si="16"/>
        <v>177794.8</v>
      </c>
      <c r="P87" s="340">
        <f t="shared" si="16"/>
        <v>2002</v>
      </c>
      <c r="Q87" s="341">
        <f>O87/P87</f>
        <v>88.808591408591397</v>
      </c>
      <c r="R87" s="534"/>
      <c r="S87" s="361"/>
      <c r="T87" s="344">
        <f t="shared" ref="T87:U87" si="17">SUM(T59:T86)</f>
        <v>191611.43099999998</v>
      </c>
      <c r="U87" s="339">
        <f t="shared" si="17"/>
        <v>150169.31</v>
      </c>
      <c r="V87" s="345">
        <f t="shared" si="2"/>
        <v>94.150037617554858</v>
      </c>
      <c r="W87" s="339">
        <f t="shared" ref="W87:Z87" si="18">SUM(W59:W86)</f>
        <v>-41442.120999999999</v>
      </c>
      <c r="X87" s="346">
        <f t="shared" si="18"/>
        <v>2202.2000000000003</v>
      </c>
      <c r="Y87" s="340">
        <f t="shared" si="18"/>
        <v>1595</v>
      </c>
      <c r="Z87" s="340">
        <f t="shared" si="18"/>
        <v>-607.20000000000005</v>
      </c>
      <c r="AA87" s="9"/>
      <c r="AB87" s="9"/>
      <c r="AC87" s="9"/>
    </row>
    <row r="88" spans="1:29" ht="13.5">
      <c r="A88" s="10">
        <v>46084</v>
      </c>
      <c r="B88" s="9" t="s">
        <v>43</v>
      </c>
      <c r="C88" s="11">
        <v>3545.6</v>
      </c>
      <c r="D88" s="9">
        <v>33</v>
      </c>
      <c r="E88" s="76">
        <v>26.23</v>
      </c>
      <c r="F88" s="9">
        <v>1</v>
      </c>
      <c r="G88" s="9">
        <v>8</v>
      </c>
      <c r="H88" s="13">
        <v>0.30780000000000002</v>
      </c>
      <c r="I88" s="9" t="s">
        <v>11</v>
      </c>
      <c r="J88" s="9"/>
      <c r="K88" s="588" t="s">
        <v>1835</v>
      </c>
      <c r="L88" s="132">
        <v>45717</v>
      </c>
      <c r="M88" s="150">
        <v>45717</v>
      </c>
      <c r="N88" s="133">
        <v>8352.73</v>
      </c>
      <c r="O88" s="133">
        <v>8636.5300000000007</v>
      </c>
      <c r="P88" s="134">
        <v>90</v>
      </c>
      <c r="Q88" s="133" t="s">
        <v>1895</v>
      </c>
      <c r="R88" s="10">
        <v>46082</v>
      </c>
      <c r="S88" s="149">
        <v>46082</v>
      </c>
      <c r="T88" s="11">
        <f t="shared" ref="T88:T117" si="19">O89*$AA$2</f>
        <v>7231.1470000000008</v>
      </c>
      <c r="U88" s="11">
        <f t="shared" ref="U88:U118" si="20">C86</f>
        <v>5196.8900000000003</v>
      </c>
      <c r="V88" s="11">
        <f t="shared" si="2"/>
        <v>88.082881355932216</v>
      </c>
      <c r="W88" s="11">
        <f t="shared" ref="W88:W118" si="21">U88-T88</f>
        <v>-2034.2570000000005</v>
      </c>
      <c r="X88" s="47">
        <f t="shared" ref="X88:X117" si="22">P89*$AA$2</f>
        <v>80.300000000000011</v>
      </c>
      <c r="Y88" s="9">
        <f t="shared" ref="Y88:Y118" si="23">D86</f>
        <v>59</v>
      </c>
      <c r="Z88" s="47">
        <f t="shared" ref="Z88:Z90" si="24">Y88-X88</f>
        <v>-21.300000000000011</v>
      </c>
      <c r="AA88" s="9"/>
      <c r="AB88" s="9"/>
      <c r="AC88" s="9"/>
    </row>
    <row r="89" spans="1:29" ht="13.5">
      <c r="A89" s="10">
        <v>46085</v>
      </c>
      <c r="B89" s="9" t="s">
        <v>43</v>
      </c>
      <c r="C89" s="11">
        <v>3731.42</v>
      </c>
      <c r="D89" s="9">
        <v>44</v>
      </c>
      <c r="E89" s="76">
        <v>32.72</v>
      </c>
      <c r="F89" s="9">
        <v>9</v>
      </c>
      <c r="G89" s="9">
        <v>12.66</v>
      </c>
      <c r="H89" s="13">
        <v>0.38919999999999999</v>
      </c>
      <c r="I89" s="9" t="s">
        <v>11</v>
      </c>
      <c r="J89" s="9"/>
      <c r="K89" s="588" t="s">
        <v>1835</v>
      </c>
      <c r="L89" s="132">
        <v>45718</v>
      </c>
      <c r="M89" s="150">
        <v>45718</v>
      </c>
      <c r="N89" s="133">
        <v>6251.27</v>
      </c>
      <c r="O89" s="133">
        <v>6573.77</v>
      </c>
      <c r="P89" s="134">
        <v>73</v>
      </c>
      <c r="Q89" s="133" t="s">
        <v>1896</v>
      </c>
      <c r="R89" s="10">
        <v>46083</v>
      </c>
      <c r="S89" s="149">
        <v>46083</v>
      </c>
      <c r="T89" s="11">
        <f t="shared" si="19"/>
        <v>7817.6779999999999</v>
      </c>
      <c r="U89" s="11">
        <f t="shared" si="20"/>
        <v>1956.52</v>
      </c>
      <c r="V89" s="11">
        <f t="shared" si="2"/>
        <v>72.4637037037037</v>
      </c>
      <c r="W89" s="11">
        <f t="shared" si="21"/>
        <v>-5861.1579999999994</v>
      </c>
      <c r="X89" s="47">
        <f t="shared" si="22"/>
        <v>89.100000000000009</v>
      </c>
      <c r="Y89" s="9">
        <f t="shared" si="23"/>
        <v>27</v>
      </c>
      <c r="Z89" s="47">
        <f t="shared" si="24"/>
        <v>-62.100000000000009</v>
      </c>
      <c r="AA89" s="9"/>
      <c r="AB89" s="9"/>
      <c r="AC89" s="9"/>
    </row>
    <row r="90" spans="1:29" ht="13.5">
      <c r="A90" s="10">
        <v>46086</v>
      </c>
      <c r="B90" s="9" t="s">
        <v>43</v>
      </c>
      <c r="C90" s="11">
        <v>2251.85</v>
      </c>
      <c r="D90" s="9">
        <v>26</v>
      </c>
      <c r="E90" s="76">
        <v>21.5</v>
      </c>
      <c r="F90" s="9">
        <v>0</v>
      </c>
      <c r="G90" s="9">
        <v>7.33</v>
      </c>
      <c r="H90" s="13">
        <v>0.3725</v>
      </c>
      <c r="I90" s="9" t="s">
        <v>11</v>
      </c>
      <c r="J90" s="9"/>
      <c r="K90" s="588" t="s">
        <v>1835</v>
      </c>
      <c r="L90" s="132">
        <v>45719</v>
      </c>
      <c r="M90" s="150">
        <v>45719</v>
      </c>
      <c r="N90" s="133">
        <v>6874.78</v>
      </c>
      <c r="O90" s="133">
        <v>7106.98</v>
      </c>
      <c r="P90" s="134">
        <v>81</v>
      </c>
      <c r="Q90" s="133" t="s">
        <v>1746</v>
      </c>
      <c r="R90" s="10">
        <v>46084</v>
      </c>
      <c r="S90" s="149">
        <v>46084</v>
      </c>
      <c r="T90" s="11">
        <f t="shared" si="19"/>
        <v>10067.211000000001</v>
      </c>
      <c r="U90" s="11">
        <f t="shared" si="20"/>
        <v>3545.6</v>
      </c>
      <c r="V90" s="11">
        <f t="shared" si="2"/>
        <v>107.44242424242424</v>
      </c>
      <c r="W90" s="11">
        <f t="shared" si="21"/>
        <v>-6521.6110000000008</v>
      </c>
      <c r="X90" s="47">
        <f t="shared" si="22"/>
        <v>121.00000000000001</v>
      </c>
      <c r="Y90" s="9">
        <f t="shared" si="23"/>
        <v>33</v>
      </c>
      <c r="Z90" s="47">
        <f t="shared" si="24"/>
        <v>-88.000000000000014</v>
      </c>
      <c r="AA90" s="9"/>
      <c r="AB90" s="9"/>
      <c r="AC90" s="9"/>
    </row>
    <row r="91" spans="1:29" ht="13.5">
      <c r="A91" s="10">
        <v>46087</v>
      </c>
      <c r="B91" s="9" t="s">
        <v>43</v>
      </c>
      <c r="C91" s="11">
        <v>9150.91</v>
      </c>
      <c r="D91" s="9">
        <v>102</v>
      </c>
      <c r="E91" s="76">
        <v>33.950000000000003</v>
      </c>
      <c r="F91" s="9">
        <v>20</v>
      </c>
      <c r="G91" s="9">
        <v>14.66</v>
      </c>
      <c r="H91" s="13">
        <v>0.34499999999999997</v>
      </c>
      <c r="I91" s="9" t="s">
        <v>11</v>
      </c>
      <c r="J91" s="9"/>
      <c r="K91" s="588" t="s">
        <v>1835</v>
      </c>
      <c r="L91" s="148">
        <v>45720</v>
      </c>
      <c r="M91" s="593" t="s">
        <v>1897</v>
      </c>
      <c r="N91" s="133"/>
      <c r="O91" s="133">
        <v>9152.01</v>
      </c>
      <c r="P91" s="134">
        <v>110</v>
      </c>
      <c r="Q91" s="133" t="s">
        <v>1838</v>
      </c>
      <c r="R91" s="10">
        <v>46085</v>
      </c>
      <c r="S91" s="149">
        <v>46085</v>
      </c>
      <c r="T91" s="11">
        <f t="shared" si="19"/>
        <v>3227.9610000000007</v>
      </c>
      <c r="U91" s="11">
        <f t="shared" si="20"/>
        <v>3731.42</v>
      </c>
      <c r="V91" s="11">
        <f>D89</f>
        <v>44</v>
      </c>
      <c r="W91" s="11">
        <f t="shared" si="21"/>
        <v>503.45899999999938</v>
      </c>
      <c r="X91" s="47">
        <f t="shared" si="22"/>
        <v>38.5</v>
      </c>
      <c r="Y91" s="9">
        <f t="shared" si="23"/>
        <v>44</v>
      </c>
      <c r="Z91" s="47"/>
      <c r="AA91" s="9"/>
      <c r="AB91" s="9"/>
      <c r="AC91" s="9"/>
    </row>
    <row r="92" spans="1:29" ht="13.5">
      <c r="A92" s="10">
        <v>46088</v>
      </c>
      <c r="B92" s="9" t="s">
        <v>43</v>
      </c>
      <c r="C92" s="11">
        <v>9619.19</v>
      </c>
      <c r="D92" s="9">
        <v>94</v>
      </c>
      <c r="E92" s="76">
        <v>28.66</v>
      </c>
      <c r="F92" s="9">
        <v>4</v>
      </c>
      <c r="G92" s="9">
        <v>13.33</v>
      </c>
      <c r="H92" s="13">
        <v>0.32319999999999999</v>
      </c>
      <c r="I92" s="9" t="s">
        <v>11</v>
      </c>
      <c r="J92" s="9"/>
      <c r="K92" s="594" t="s">
        <v>1835</v>
      </c>
      <c r="L92" s="132">
        <v>45721</v>
      </c>
      <c r="M92" s="150">
        <v>45721</v>
      </c>
      <c r="N92" s="133">
        <v>2805.51</v>
      </c>
      <c r="O92" s="133">
        <v>2934.51</v>
      </c>
      <c r="P92" s="134">
        <v>35</v>
      </c>
      <c r="Q92" s="133" t="s">
        <v>1898</v>
      </c>
      <c r="R92" s="10">
        <v>46086</v>
      </c>
      <c r="S92" s="149">
        <v>46086</v>
      </c>
      <c r="T92" s="11">
        <f t="shared" si="19"/>
        <v>3267.8800000000006</v>
      </c>
      <c r="U92" s="11">
        <f t="shared" si="20"/>
        <v>2251.85</v>
      </c>
      <c r="V92" s="11">
        <f t="shared" ref="V92:V212" si="25">U92/Y92</f>
        <v>86.609615384615381</v>
      </c>
      <c r="W92" s="11">
        <f t="shared" si="21"/>
        <v>-1016.0300000000007</v>
      </c>
      <c r="X92" s="47">
        <f t="shared" si="22"/>
        <v>36.300000000000004</v>
      </c>
      <c r="Y92" s="9">
        <f t="shared" si="23"/>
        <v>26</v>
      </c>
      <c r="Z92" s="47">
        <f t="shared" ref="Z92:Z118" si="26">Y92-X92</f>
        <v>-10.300000000000004</v>
      </c>
      <c r="AA92" s="9"/>
      <c r="AB92" s="9"/>
      <c r="AC92" s="9"/>
    </row>
    <row r="93" spans="1:29" ht="13.5">
      <c r="A93" s="10">
        <v>46089</v>
      </c>
      <c r="B93" s="9" t="s">
        <v>43</v>
      </c>
      <c r="C93" s="11">
        <v>4429.1000000000004</v>
      </c>
      <c r="D93" s="9">
        <v>47</v>
      </c>
      <c r="E93" s="76">
        <v>27.67</v>
      </c>
      <c r="F93" s="9">
        <v>2</v>
      </c>
      <c r="G93" s="9">
        <v>8.1999999999999993</v>
      </c>
      <c r="H93" s="13">
        <v>0.35920000000000002</v>
      </c>
      <c r="I93" s="9" t="s">
        <v>11</v>
      </c>
      <c r="J93" s="9"/>
      <c r="K93" s="588" t="s">
        <v>1835</v>
      </c>
      <c r="L93" s="132">
        <v>45722</v>
      </c>
      <c r="M93" s="150">
        <v>45722</v>
      </c>
      <c r="N93" s="133">
        <v>2854.7</v>
      </c>
      <c r="O93" s="133">
        <v>2970.8</v>
      </c>
      <c r="P93" s="134">
        <v>33</v>
      </c>
      <c r="Q93" s="133" t="s">
        <v>1899</v>
      </c>
      <c r="R93" s="10">
        <v>46087</v>
      </c>
      <c r="S93" s="149">
        <v>46087</v>
      </c>
      <c r="T93" s="11">
        <f t="shared" si="19"/>
        <v>8156.2800000000007</v>
      </c>
      <c r="U93" s="11">
        <f t="shared" si="20"/>
        <v>9150.91</v>
      </c>
      <c r="V93" s="11">
        <f t="shared" si="25"/>
        <v>89.714803921568631</v>
      </c>
      <c r="W93" s="11">
        <f t="shared" si="21"/>
        <v>994.6299999999992</v>
      </c>
      <c r="X93" s="47">
        <f t="shared" si="22"/>
        <v>95.7</v>
      </c>
      <c r="Y93" s="9">
        <f t="shared" si="23"/>
        <v>102</v>
      </c>
      <c r="Z93" s="47">
        <f t="shared" si="26"/>
        <v>6.2999999999999972</v>
      </c>
      <c r="AA93" s="9"/>
      <c r="AB93" s="9"/>
      <c r="AC93" s="9"/>
    </row>
    <row r="94" spans="1:29" ht="13.5">
      <c r="A94" s="10">
        <v>46090</v>
      </c>
      <c r="B94" s="9" t="s">
        <v>43</v>
      </c>
      <c r="C94" s="11">
        <v>2302.9299999999998</v>
      </c>
      <c r="D94" s="9">
        <v>25</v>
      </c>
      <c r="E94" s="76">
        <v>25.55</v>
      </c>
      <c r="F94" s="9">
        <v>0</v>
      </c>
      <c r="G94" s="9">
        <v>5.66</v>
      </c>
      <c r="H94" s="13">
        <v>0.32350000000000001</v>
      </c>
      <c r="I94" s="9" t="s">
        <v>11</v>
      </c>
      <c r="J94" s="9"/>
      <c r="K94" s="588" t="s">
        <v>1835</v>
      </c>
      <c r="L94" s="132">
        <v>45723</v>
      </c>
      <c r="M94" s="150">
        <v>45723</v>
      </c>
      <c r="N94" s="133">
        <v>7182.6</v>
      </c>
      <c r="O94" s="133">
        <v>7414.8</v>
      </c>
      <c r="P94" s="134">
        <v>87</v>
      </c>
      <c r="Q94" s="133" t="s">
        <v>1900</v>
      </c>
      <c r="R94" s="10">
        <v>46088</v>
      </c>
      <c r="S94" s="149">
        <v>46088</v>
      </c>
      <c r="T94" s="11">
        <f t="shared" si="19"/>
        <v>11246.092000000001</v>
      </c>
      <c r="U94" s="11">
        <f t="shared" si="20"/>
        <v>9619.19</v>
      </c>
      <c r="V94" s="11">
        <f t="shared" si="25"/>
        <v>102.3318085106383</v>
      </c>
      <c r="W94" s="11">
        <f t="shared" si="21"/>
        <v>-1626.902</v>
      </c>
      <c r="X94" s="47">
        <f t="shared" si="22"/>
        <v>124.30000000000001</v>
      </c>
      <c r="Y94" s="9">
        <f t="shared" si="23"/>
        <v>94</v>
      </c>
      <c r="Z94" s="47">
        <f t="shared" si="26"/>
        <v>-30.300000000000011</v>
      </c>
      <c r="AA94" s="9"/>
      <c r="AB94" s="9"/>
      <c r="AC94" s="9"/>
    </row>
    <row r="95" spans="1:29" ht="13.5">
      <c r="A95" s="10">
        <v>46091</v>
      </c>
      <c r="B95" s="9" t="s">
        <v>43</v>
      </c>
      <c r="C95" s="11">
        <v>3292.59</v>
      </c>
      <c r="D95" s="9">
        <v>35</v>
      </c>
      <c r="E95" s="76">
        <v>33.5</v>
      </c>
      <c r="F95" s="9">
        <v>7</v>
      </c>
      <c r="G95" s="9">
        <v>8.33</v>
      </c>
      <c r="H95" s="13">
        <v>0.36120000000000002</v>
      </c>
      <c r="I95" s="9" t="s">
        <v>11</v>
      </c>
      <c r="J95" s="9"/>
      <c r="K95" s="588" t="s">
        <v>1835</v>
      </c>
      <c r="L95" s="132">
        <v>45724</v>
      </c>
      <c r="M95" s="593" t="s">
        <v>1901</v>
      </c>
      <c r="N95" s="133">
        <v>9798.02</v>
      </c>
      <c r="O95" s="133">
        <v>10223.719999999999</v>
      </c>
      <c r="P95" s="134">
        <v>113</v>
      </c>
      <c r="Q95" s="133" t="s">
        <v>1902</v>
      </c>
      <c r="R95" s="10">
        <v>46089</v>
      </c>
      <c r="S95" s="149">
        <v>46089</v>
      </c>
      <c r="T95" s="11">
        <f t="shared" si="19"/>
        <v>7226.8350000000009</v>
      </c>
      <c r="U95" s="11">
        <f t="shared" si="20"/>
        <v>4429.1000000000004</v>
      </c>
      <c r="V95" s="11">
        <f t="shared" si="25"/>
        <v>94.23617021276597</v>
      </c>
      <c r="W95" s="11">
        <f t="shared" si="21"/>
        <v>-2797.7350000000006</v>
      </c>
      <c r="X95" s="47">
        <f t="shared" si="22"/>
        <v>81.400000000000006</v>
      </c>
      <c r="Y95" s="9">
        <f t="shared" si="23"/>
        <v>47</v>
      </c>
      <c r="Z95" s="47">
        <f t="shared" si="26"/>
        <v>-34.400000000000006</v>
      </c>
      <c r="AA95" s="9"/>
      <c r="AB95" s="9"/>
      <c r="AC95" s="9"/>
    </row>
    <row r="96" spans="1:29" ht="13.5">
      <c r="A96" s="10">
        <v>46092</v>
      </c>
      <c r="B96" s="9" t="s">
        <v>43</v>
      </c>
      <c r="C96" s="11">
        <v>2287.4</v>
      </c>
      <c r="D96" s="9">
        <v>28</v>
      </c>
      <c r="E96" s="76">
        <v>25.33</v>
      </c>
      <c r="F96" s="9">
        <v>0</v>
      </c>
      <c r="G96" s="9">
        <v>20.66</v>
      </c>
      <c r="H96" s="13">
        <v>0.3271</v>
      </c>
      <c r="I96" s="9" t="s">
        <v>11</v>
      </c>
      <c r="J96" s="9"/>
      <c r="K96" s="588" t="s">
        <v>1835</v>
      </c>
      <c r="L96" s="132">
        <v>45725</v>
      </c>
      <c r="M96" s="150">
        <v>45725</v>
      </c>
      <c r="N96" s="133">
        <v>6363.45</v>
      </c>
      <c r="O96" s="133">
        <v>6569.85</v>
      </c>
      <c r="P96" s="134">
        <v>74</v>
      </c>
      <c r="Q96" s="133" t="s">
        <v>1903</v>
      </c>
      <c r="R96" s="10">
        <v>46090</v>
      </c>
      <c r="S96" s="149">
        <v>46090</v>
      </c>
      <c r="T96" s="11">
        <f t="shared" si="19"/>
        <v>3953.4880000000003</v>
      </c>
      <c r="U96" s="11">
        <f t="shared" si="20"/>
        <v>2302.9299999999998</v>
      </c>
      <c r="V96" s="11">
        <f t="shared" si="25"/>
        <v>92.117199999999997</v>
      </c>
      <c r="W96" s="11">
        <f t="shared" si="21"/>
        <v>-1650.5580000000004</v>
      </c>
      <c r="X96" s="47">
        <f t="shared" si="22"/>
        <v>46.2</v>
      </c>
      <c r="Y96" s="9">
        <f t="shared" si="23"/>
        <v>25</v>
      </c>
      <c r="Z96" s="47">
        <f t="shared" si="26"/>
        <v>-21.200000000000003</v>
      </c>
      <c r="AA96" s="9"/>
      <c r="AB96" s="9"/>
      <c r="AC96" s="9"/>
    </row>
    <row r="97" spans="1:29" ht="13.5">
      <c r="A97" s="10">
        <v>46093</v>
      </c>
      <c r="B97" s="9" t="s">
        <v>43</v>
      </c>
      <c r="C97" s="11">
        <v>2572.46</v>
      </c>
      <c r="D97" s="9">
        <v>29</v>
      </c>
      <c r="E97" s="76">
        <v>21.5</v>
      </c>
      <c r="F97" s="9">
        <v>0</v>
      </c>
      <c r="G97" s="9">
        <v>7.6</v>
      </c>
      <c r="H97" s="13">
        <v>0.3075</v>
      </c>
      <c r="I97" s="9" t="s">
        <v>11</v>
      </c>
      <c r="J97" s="9"/>
      <c r="K97" s="588" t="s">
        <v>1835</v>
      </c>
      <c r="L97" s="132">
        <v>45726</v>
      </c>
      <c r="M97" s="150">
        <v>45726</v>
      </c>
      <c r="N97" s="133">
        <v>3439.28</v>
      </c>
      <c r="O97" s="133">
        <v>3594.08</v>
      </c>
      <c r="P97" s="134">
        <v>42</v>
      </c>
      <c r="Q97" s="133" t="s">
        <v>1868</v>
      </c>
      <c r="R97" s="10">
        <v>46091</v>
      </c>
      <c r="S97" s="149">
        <v>46091</v>
      </c>
      <c r="T97" s="11">
        <f t="shared" si="19"/>
        <v>4898.058</v>
      </c>
      <c r="U97" s="11">
        <f t="shared" si="20"/>
        <v>3292.59</v>
      </c>
      <c r="V97" s="11">
        <f t="shared" si="25"/>
        <v>94.073999999999998</v>
      </c>
      <c r="W97" s="11">
        <f t="shared" si="21"/>
        <v>-1605.4679999999998</v>
      </c>
      <c r="X97" s="47">
        <f t="shared" si="22"/>
        <v>52.800000000000004</v>
      </c>
      <c r="Y97" s="9">
        <f t="shared" si="23"/>
        <v>35</v>
      </c>
      <c r="Z97" s="47">
        <f t="shared" si="26"/>
        <v>-17.800000000000004</v>
      </c>
      <c r="AA97" s="9"/>
      <c r="AB97" s="9"/>
      <c r="AC97" s="9"/>
    </row>
    <row r="98" spans="1:29" ht="13.5">
      <c r="A98" s="10">
        <v>46094</v>
      </c>
      <c r="B98" s="9" t="s">
        <v>43</v>
      </c>
      <c r="C98" s="11">
        <v>7650.71</v>
      </c>
      <c r="D98" s="9">
        <v>84</v>
      </c>
      <c r="E98" s="76">
        <v>80.489999999999995</v>
      </c>
      <c r="F98" s="9">
        <v>36</v>
      </c>
      <c r="G98" s="9">
        <v>9.1660000000000004</v>
      </c>
      <c r="H98" s="13">
        <v>0.36599999999999999</v>
      </c>
      <c r="I98" s="9" t="s">
        <v>11</v>
      </c>
      <c r="J98" s="9"/>
      <c r="K98" s="588" t="s">
        <v>1835</v>
      </c>
      <c r="L98" s="132">
        <v>45727</v>
      </c>
      <c r="M98" s="150">
        <v>45727</v>
      </c>
      <c r="N98" s="133">
        <v>4246.38</v>
      </c>
      <c r="O98" s="133">
        <v>4452.78</v>
      </c>
      <c r="P98" s="134">
        <v>48</v>
      </c>
      <c r="Q98" s="133" t="s">
        <v>1904</v>
      </c>
      <c r="R98" s="10">
        <v>46092</v>
      </c>
      <c r="S98" s="149">
        <v>46092</v>
      </c>
      <c r="T98" s="11">
        <f t="shared" si="19"/>
        <v>6276.3580000000002</v>
      </c>
      <c r="U98" s="11">
        <f t="shared" si="20"/>
        <v>2287.4</v>
      </c>
      <c r="V98" s="11">
        <f t="shared" si="25"/>
        <v>81.69285714285715</v>
      </c>
      <c r="W98" s="11">
        <f t="shared" si="21"/>
        <v>-3988.9580000000001</v>
      </c>
      <c r="X98" s="47">
        <f t="shared" si="22"/>
        <v>68.2</v>
      </c>
      <c r="Y98" s="9">
        <f t="shared" si="23"/>
        <v>28</v>
      </c>
      <c r="Z98" s="47">
        <f t="shared" si="26"/>
        <v>-40.200000000000003</v>
      </c>
      <c r="AA98" s="9"/>
      <c r="AB98" s="9"/>
      <c r="AC98" s="9"/>
    </row>
    <row r="99" spans="1:29" ht="13.5">
      <c r="A99" s="10">
        <v>46095</v>
      </c>
      <c r="B99" s="9" t="s">
        <v>43</v>
      </c>
      <c r="C99" s="11">
        <v>7912.96</v>
      </c>
      <c r="D99" s="9">
        <v>97</v>
      </c>
      <c r="E99" s="76">
        <v>31.67</v>
      </c>
      <c r="F99" s="9">
        <v>13</v>
      </c>
      <c r="G99" s="9">
        <v>12.5</v>
      </c>
      <c r="H99" s="13">
        <v>0.26390000000000002</v>
      </c>
      <c r="I99" s="9" t="s">
        <v>11</v>
      </c>
      <c r="J99" s="9"/>
      <c r="K99" s="588" t="s">
        <v>1835</v>
      </c>
      <c r="L99" s="132">
        <v>45728</v>
      </c>
      <c r="M99" s="150">
        <v>45728</v>
      </c>
      <c r="N99" s="133">
        <v>5473.58</v>
      </c>
      <c r="O99" s="133">
        <v>5705.78</v>
      </c>
      <c r="P99" s="134">
        <v>62</v>
      </c>
      <c r="Q99" s="133" t="s">
        <v>1905</v>
      </c>
      <c r="R99" s="10">
        <v>46093</v>
      </c>
      <c r="S99" s="149">
        <v>46093</v>
      </c>
      <c r="T99" s="11">
        <f t="shared" si="19"/>
        <v>5120.4670000000006</v>
      </c>
      <c r="U99" s="11">
        <f t="shared" si="20"/>
        <v>2572.46</v>
      </c>
      <c r="V99" s="11">
        <f t="shared" si="25"/>
        <v>88.705517241379312</v>
      </c>
      <c r="W99" s="11">
        <f t="shared" si="21"/>
        <v>-2548.0070000000005</v>
      </c>
      <c r="X99" s="47">
        <f t="shared" si="22"/>
        <v>56.1</v>
      </c>
      <c r="Y99" s="9">
        <f t="shared" si="23"/>
        <v>29</v>
      </c>
      <c r="Z99" s="47">
        <f t="shared" si="26"/>
        <v>-27.1</v>
      </c>
      <c r="AA99" s="9"/>
      <c r="AB99" s="9"/>
      <c r="AC99" s="9"/>
    </row>
    <row r="100" spans="1:29" ht="13.5">
      <c r="A100" s="10">
        <v>46096</v>
      </c>
      <c r="B100" s="9" t="s">
        <v>43</v>
      </c>
      <c r="C100" s="11">
        <v>6037.4</v>
      </c>
      <c r="D100" s="9">
        <v>72</v>
      </c>
      <c r="E100" s="76">
        <v>24.78</v>
      </c>
      <c r="F100" s="9">
        <v>0</v>
      </c>
      <c r="G100" s="9">
        <v>11</v>
      </c>
      <c r="H100" s="13">
        <v>0.28520000000000001</v>
      </c>
      <c r="I100" s="9" t="s">
        <v>11</v>
      </c>
      <c r="J100" s="9"/>
      <c r="K100" s="588" t="s">
        <v>1835</v>
      </c>
      <c r="L100" s="132">
        <v>45729</v>
      </c>
      <c r="M100" s="150">
        <v>45729</v>
      </c>
      <c r="N100" s="133">
        <v>4396.97</v>
      </c>
      <c r="O100" s="133">
        <v>4654.97</v>
      </c>
      <c r="P100" s="134">
        <v>51</v>
      </c>
      <c r="Q100" s="133" t="s">
        <v>1906</v>
      </c>
      <c r="R100" s="10">
        <v>46094</v>
      </c>
      <c r="S100" s="149">
        <v>46094</v>
      </c>
      <c r="T100" s="11">
        <f t="shared" si="19"/>
        <v>11649.451000000001</v>
      </c>
      <c r="U100" s="11">
        <f t="shared" si="20"/>
        <v>7650.71</v>
      </c>
      <c r="V100" s="11">
        <f t="shared" si="25"/>
        <v>91.079880952380947</v>
      </c>
      <c r="W100" s="11">
        <f t="shared" si="21"/>
        <v>-3998.7410000000009</v>
      </c>
      <c r="X100" s="47">
        <f t="shared" si="22"/>
        <v>132</v>
      </c>
      <c r="Y100" s="9">
        <f t="shared" si="23"/>
        <v>84</v>
      </c>
      <c r="Z100" s="47">
        <f t="shared" si="26"/>
        <v>-48</v>
      </c>
      <c r="AA100" s="9"/>
      <c r="AB100" s="9"/>
      <c r="AC100" s="9"/>
    </row>
    <row r="101" spans="1:29" ht="13.5">
      <c r="A101" s="10">
        <v>46097</v>
      </c>
      <c r="B101" s="9" t="s">
        <v>43</v>
      </c>
      <c r="C101" s="11">
        <v>1479.21</v>
      </c>
      <c r="D101" s="9">
        <v>21</v>
      </c>
      <c r="E101" s="76">
        <v>22.92</v>
      </c>
      <c r="F101" s="9">
        <v>0</v>
      </c>
      <c r="G101" s="9">
        <v>6</v>
      </c>
      <c r="H101" s="13">
        <v>0.36380000000000001</v>
      </c>
      <c r="I101" s="9" t="s">
        <v>11</v>
      </c>
      <c r="J101" s="9"/>
      <c r="K101" s="588" t="s">
        <v>1835</v>
      </c>
      <c r="L101" s="132">
        <v>45730</v>
      </c>
      <c r="M101" s="150">
        <v>45730</v>
      </c>
      <c r="N101" s="133">
        <v>10100.209999999999</v>
      </c>
      <c r="O101" s="133">
        <v>10590.41</v>
      </c>
      <c r="P101" s="134">
        <v>120</v>
      </c>
      <c r="Q101" s="133" t="s">
        <v>1907</v>
      </c>
      <c r="R101" s="10">
        <v>46095</v>
      </c>
      <c r="S101" s="149">
        <v>46095</v>
      </c>
      <c r="T101" s="11">
        <f t="shared" si="19"/>
        <v>11263.208000000002</v>
      </c>
      <c r="U101" s="11">
        <f t="shared" si="20"/>
        <v>7912.96</v>
      </c>
      <c r="V101" s="11">
        <f t="shared" si="25"/>
        <v>81.576907216494845</v>
      </c>
      <c r="W101" s="11">
        <f t="shared" si="21"/>
        <v>-3350.2480000000023</v>
      </c>
      <c r="X101" s="47">
        <f t="shared" si="22"/>
        <v>114.4</v>
      </c>
      <c r="Y101" s="9">
        <f t="shared" si="23"/>
        <v>97</v>
      </c>
      <c r="Z101" s="47">
        <f t="shared" si="26"/>
        <v>-17.400000000000006</v>
      </c>
      <c r="AA101" s="9"/>
      <c r="AB101" s="9"/>
      <c r="AC101" s="9"/>
    </row>
    <row r="102" spans="1:29" ht="13.5">
      <c r="A102" s="10">
        <v>46098</v>
      </c>
      <c r="B102" s="9" t="s">
        <v>43</v>
      </c>
      <c r="C102" s="11">
        <v>2836.34</v>
      </c>
      <c r="D102" s="9">
        <v>34</v>
      </c>
      <c r="E102" s="76">
        <v>23.3</v>
      </c>
      <c r="F102" s="9">
        <v>0</v>
      </c>
      <c r="G102" s="9">
        <v>10.029999999999999</v>
      </c>
      <c r="H102" s="13">
        <v>0.35160000000000002</v>
      </c>
      <c r="I102" s="9" t="s">
        <v>11</v>
      </c>
      <c r="J102" s="9"/>
      <c r="K102" s="588" t="s">
        <v>1835</v>
      </c>
      <c r="L102" s="132">
        <v>45731</v>
      </c>
      <c r="M102" s="150">
        <v>45731</v>
      </c>
      <c r="N102" s="133">
        <v>9632.98</v>
      </c>
      <c r="O102" s="133">
        <v>10239.280000000001</v>
      </c>
      <c r="P102" s="134">
        <v>104</v>
      </c>
      <c r="Q102" s="133" t="s">
        <v>1855</v>
      </c>
      <c r="R102" s="10">
        <v>46096</v>
      </c>
      <c r="S102" s="149">
        <v>46096</v>
      </c>
      <c r="T102" s="11">
        <f t="shared" si="19"/>
        <v>8318.5410000000011</v>
      </c>
      <c r="U102" s="11">
        <f t="shared" si="20"/>
        <v>6037.4</v>
      </c>
      <c r="V102" s="11">
        <f t="shared" si="25"/>
        <v>83.852777777777774</v>
      </c>
      <c r="W102" s="11">
        <f t="shared" si="21"/>
        <v>-2281.1410000000014</v>
      </c>
      <c r="X102" s="47">
        <f t="shared" si="22"/>
        <v>94.600000000000009</v>
      </c>
      <c r="Y102" s="9">
        <f t="shared" si="23"/>
        <v>72</v>
      </c>
      <c r="Z102" s="47">
        <f t="shared" si="26"/>
        <v>-22.600000000000009</v>
      </c>
      <c r="AA102" s="9"/>
      <c r="AB102" s="9"/>
      <c r="AC102" s="9"/>
    </row>
    <row r="103" spans="1:29" ht="13.5">
      <c r="A103" s="10">
        <v>46099</v>
      </c>
      <c r="B103" s="9" t="s">
        <v>43</v>
      </c>
      <c r="C103" s="11">
        <v>2302.33</v>
      </c>
      <c r="D103" s="9">
        <v>30</v>
      </c>
      <c r="E103" s="76">
        <v>26.19</v>
      </c>
      <c r="F103" s="9">
        <v>2</v>
      </c>
      <c r="G103" s="9">
        <v>8</v>
      </c>
      <c r="H103" s="13">
        <v>0.3664</v>
      </c>
      <c r="I103" s="9" t="s">
        <v>11</v>
      </c>
      <c r="J103" s="9"/>
      <c r="K103" s="588" t="s">
        <v>1835</v>
      </c>
      <c r="L103" s="132">
        <v>45732</v>
      </c>
      <c r="M103" s="150">
        <v>45732</v>
      </c>
      <c r="N103" s="133">
        <v>7252.71</v>
      </c>
      <c r="O103" s="133">
        <v>7562.31</v>
      </c>
      <c r="P103" s="134">
        <v>86</v>
      </c>
      <c r="Q103" s="133" t="s">
        <v>1908</v>
      </c>
      <c r="R103" s="10">
        <v>46097</v>
      </c>
      <c r="S103" s="149">
        <v>46097</v>
      </c>
      <c r="T103" s="11">
        <f t="shared" si="19"/>
        <v>2857.2170000000001</v>
      </c>
      <c r="U103" s="11">
        <f t="shared" si="20"/>
        <v>1479.21</v>
      </c>
      <c r="V103" s="11">
        <f t="shared" si="25"/>
        <v>70.438571428571436</v>
      </c>
      <c r="W103" s="11">
        <f t="shared" si="21"/>
        <v>-1378.0070000000001</v>
      </c>
      <c r="X103" s="47">
        <f t="shared" si="22"/>
        <v>35.200000000000003</v>
      </c>
      <c r="Y103" s="9">
        <f t="shared" si="23"/>
        <v>21</v>
      </c>
      <c r="Z103" s="47">
        <f t="shared" si="26"/>
        <v>-14.200000000000003</v>
      </c>
      <c r="AA103" s="9"/>
      <c r="AB103" s="9"/>
      <c r="AC103" s="9"/>
    </row>
    <row r="104" spans="1:29" ht="13.5">
      <c r="A104" s="10">
        <v>46100</v>
      </c>
      <c r="B104" s="9" t="s">
        <v>43</v>
      </c>
      <c r="C104" s="11">
        <v>2780.68</v>
      </c>
      <c r="D104" s="9">
        <v>29</v>
      </c>
      <c r="E104" s="76">
        <v>21.38</v>
      </c>
      <c r="F104" s="9">
        <v>0</v>
      </c>
      <c r="G104" s="9">
        <v>8.33</v>
      </c>
      <c r="H104" s="13">
        <v>0.32769999999999999</v>
      </c>
      <c r="I104" s="9" t="s">
        <v>11</v>
      </c>
      <c r="J104" s="9"/>
      <c r="K104" s="588" t="s">
        <v>1835</v>
      </c>
      <c r="L104" s="132">
        <v>45733</v>
      </c>
      <c r="M104" s="150">
        <v>45733</v>
      </c>
      <c r="N104" s="133">
        <v>2507.17</v>
      </c>
      <c r="O104" s="133">
        <v>2597.4699999999998</v>
      </c>
      <c r="P104" s="134">
        <v>32</v>
      </c>
      <c r="Q104" s="133" t="s">
        <v>1909</v>
      </c>
      <c r="R104" s="10">
        <v>46098</v>
      </c>
      <c r="S104" s="149">
        <v>46098</v>
      </c>
      <c r="T104" s="11">
        <f t="shared" si="19"/>
        <v>4313.2539999999999</v>
      </c>
      <c r="U104" s="11">
        <f t="shared" si="20"/>
        <v>2836.34</v>
      </c>
      <c r="V104" s="11">
        <f t="shared" si="25"/>
        <v>83.421764705882353</v>
      </c>
      <c r="W104" s="11">
        <f t="shared" si="21"/>
        <v>-1476.9139999999998</v>
      </c>
      <c r="X104" s="47">
        <f t="shared" si="22"/>
        <v>49.500000000000007</v>
      </c>
      <c r="Y104" s="9">
        <f t="shared" si="23"/>
        <v>34</v>
      </c>
      <c r="Z104" s="47">
        <f t="shared" si="26"/>
        <v>-15.500000000000007</v>
      </c>
      <c r="AA104" s="9"/>
      <c r="AB104" s="9"/>
      <c r="AC104" s="9"/>
    </row>
    <row r="105" spans="1:29" ht="13.5">
      <c r="A105" s="10">
        <v>46101</v>
      </c>
      <c r="B105" s="9" t="s">
        <v>43</v>
      </c>
      <c r="C105" s="11">
        <v>9025.2800000000007</v>
      </c>
      <c r="D105" s="9">
        <v>110</v>
      </c>
      <c r="E105" s="76">
        <v>27.24</v>
      </c>
      <c r="F105" s="9">
        <v>4</v>
      </c>
      <c r="G105" s="9">
        <v>12.285</v>
      </c>
      <c r="H105" s="13">
        <v>0.4128</v>
      </c>
      <c r="I105" s="9" t="s">
        <v>11</v>
      </c>
      <c r="J105" s="9"/>
      <c r="K105" s="588" t="s">
        <v>1835</v>
      </c>
      <c r="L105" s="132">
        <v>45734</v>
      </c>
      <c r="M105" s="150">
        <v>45734</v>
      </c>
      <c r="N105" s="133">
        <v>3753.44</v>
      </c>
      <c r="O105" s="133">
        <v>3921.14</v>
      </c>
      <c r="P105" s="134">
        <v>45</v>
      </c>
      <c r="Q105" s="133" t="s">
        <v>1636</v>
      </c>
      <c r="R105" s="10">
        <v>46099</v>
      </c>
      <c r="S105" s="149">
        <v>46099</v>
      </c>
      <c r="T105" s="11">
        <f t="shared" si="19"/>
        <v>3814.9320000000002</v>
      </c>
      <c r="U105" s="11">
        <f t="shared" si="20"/>
        <v>2302.33</v>
      </c>
      <c r="V105" s="11">
        <f t="shared" si="25"/>
        <v>76.74433333333333</v>
      </c>
      <c r="W105" s="11">
        <f t="shared" si="21"/>
        <v>-1512.6020000000003</v>
      </c>
      <c r="X105" s="47">
        <f t="shared" si="22"/>
        <v>45.1</v>
      </c>
      <c r="Y105" s="9">
        <f t="shared" si="23"/>
        <v>30</v>
      </c>
      <c r="Z105" s="47">
        <f t="shared" si="26"/>
        <v>-15.100000000000001</v>
      </c>
      <c r="AA105" s="9"/>
      <c r="AB105" s="9"/>
      <c r="AC105" s="9"/>
    </row>
    <row r="106" spans="1:29" ht="13.5">
      <c r="A106" s="10">
        <v>46102</v>
      </c>
      <c r="B106" s="9" t="s">
        <v>43</v>
      </c>
      <c r="C106" s="11">
        <v>7708.92</v>
      </c>
      <c r="D106" s="9">
        <v>90</v>
      </c>
      <c r="E106" s="76">
        <v>28.02</v>
      </c>
      <c r="F106" s="9">
        <v>5</v>
      </c>
      <c r="G106" s="9">
        <v>14.8</v>
      </c>
      <c r="H106" s="13">
        <v>0.33360000000000001</v>
      </c>
      <c r="I106" s="9" t="s">
        <v>11</v>
      </c>
      <c r="J106" s="9"/>
      <c r="K106" s="588" t="s">
        <v>1835</v>
      </c>
      <c r="L106" s="132">
        <v>45735</v>
      </c>
      <c r="M106" s="150">
        <v>45735</v>
      </c>
      <c r="N106" s="133">
        <v>3364.92</v>
      </c>
      <c r="O106" s="133">
        <v>3468.12</v>
      </c>
      <c r="P106" s="134">
        <v>41</v>
      </c>
      <c r="Q106" s="133" t="s">
        <v>1910</v>
      </c>
      <c r="R106" s="10">
        <v>46100</v>
      </c>
      <c r="S106" s="149">
        <v>46100</v>
      </c>
      <c r="T106" s="11">
        <f t="shared" si="19"/>
        <v>3564.1650000000004</v>
      </c>
      <c r="U106" s="11">
        <f t="shared" si="20"/>
        <v>2780.68</v>
      </c>
      <c r="V106" s="11">
        <f t="shared" si="25"/>
        <v>95.885517241379304</v>
      </c>
      <c r="W106" s="11">
        <f t="shared" si="21"/>
        <v>-783.48500000000058</v>
      </c>
      <c r="X106" s="47">
        <f t="shared" si="22"/>
        <v>38.5</v>
      </c>
      <c r="Y106" s="9">
        <f t="shared" si="23"/>
        <v>29</v>
      </c>
      <c r="Z106" s="47">
        <f t="shared" si="26"/>
        <v>-9.5</v>
      </c>
      <c r="AA106" s="9"/>
      <c r="AB106" s="9"/>
      <c r="AC106" s="9"/>
    </row>
    <row r="107" spans="1:29" ht="13.5">
      <c r="A107" s="10">
        <v>46103</v>
      </c>
      <c r="B107" s="9" t="s">
        <v>43</v>
      </c>
      <c r="C107" s="11">
        <v>6429.74</v>
      </c>
      <c r="D107" s="9">
        <v>80</v>
      </c>
      <c r="E107" s="76">
        <v>26.61</v>
      </c>
      <c r="F107" s="9">
        <v>1</v>
      </c>
      <c r="G107" s="9">
        <v>12.6</v>
      </c>
      <c r="H107" s="13">
        <v>0.3367</v>
      </c>
      <c r="I107" s="9" t="s">
        <v>11</v>
      </c>
      <c r="J107" s="9"/>
      <c r="K107" s="588" t="s">
        <v>1835</v>
      </c>
      <c r="L107" s="132">
        <v>45736</v>
      </c>
      <c r="M107" s="150">
        <v>45736</v>
      </c>
      <c r="N107" s="133">
        <v>3136.95</v>
      </c>
      <c r="O107" s="133">
        <v>3240.15</v>
      </c>
      <c r="P107" s="134">
        <v>35</v>
      </c>
      <c r="Q107" s="133" t="s">
        <v>1911</v>
      </c>
      <c r="R107" s="10">
        <v>46101</v>
      </c>
      <c r="S107" s="149">
        <v>46101</v>
      </c>
      <c r="T107" s="11">
        <f t="shared" si="19"/>
        <v>11390.797000000002</v>
      </c>
      <c r="U107" s="11">
        <f t="shared" si="20"/>
        <v>9025.2800000000007</v>
      </c>
      <c r="V107" s="11">
        <f t="shared" si="25"/>
        <v>82.048000000000002</v>
      </c>
      <c r="W107" s="11">
        <f t="shared" si="21"/>
        <v>-2365.5170000000016</v>
      </c>
      <c r="X107" s="47">
        <f t="shared" si="22"/>
        <v>119.9</v>
      </c>
      <c r="Y107" s="9">
        <f t="shared" si="23"/>
        <v>110</v>
      </c>
      <c r="Z107" s="47">
        <f t="shared" si="26"/>
        <v>-9.9000000000000057</v>
      </c>
      <c r="AA107" s="9"/>
      <c r="AB107" s="9"/>
      <c r="AC107" s="9"/>
    </row>
    <row r="108" spans="1:29" ht="13.5">
      <c r="A108" s="10">
        <v>46104</v>
      </c>
      <c r="B108" s="9" t="s">
        <v>43</v>
      </c>
      <c r="C108" s="11">
        <v>1624.23</v>
      </c>
      <c r="D108" s="9">
        <v>17</v>
      </c>
      <c r="E108" s="76">
        <v>25.17</v>
      </c>
      <c r="F108" s="9">
        <v>0</v>
      </c>
      <c r="G108" s="9">
        <v>4.33</v>
      </c>
      <c r="H108" s="13">
        <v>0.25109999999999999</v>
      </c>
      <c r="I108" s="9" t="s">
        <v>11</v>
      </c>
      <c r="J108" s="9"/>
      <c r="K108" s="588" t="s">
        <v>1835</v>
      </c>
      <c r="L108" s="132">
        <v>45737</v>
      </c>
      <c r="M108" s="150">
        <v>45737</v>
      </c>
      <c r="N108" s="133">
        <v>9942.4699999999993</v>
      </c>
      <c r="O108" s="133">
        <v>10355.27</v>
      </c>
      <c r="P108" s="134">
        <v>109</v>
      </c>
      <c r="Q108" s="133" t="s">
        <v>1628</v>
      </c>
      <c r="R108" s="10">
        <v>46102</v>
      </c>
      <c r="S108" s="149">
        <v>46102</v>
      </c>
      <c r="T108" s="11">
        <f t="shared" si="19"/>
        <v>10070.247000000001</v>
      </c>
      <c r="U108" s="11">
        <f t="shared" si="20"/>
        <v>7708.92</v>
      </c>
      <c r="V108" s="11">
        <f t="shared" si="25"/>
        <v>85.654666666666671</v>
      </c>
      <c r="W108" s="11">
        <f t="shared" si="21"/>
        <v>-2361.3270000000011</v>
      </c>
      <c r="X108" s="47">
        <f t="shared" si="22"/>
        <v>113.30000000000001</v>
      </c>
      <c r="Y108" s="9">
        <f t="shared" si="23"/>
        <v>90</v>
      </c>
      <c r="Z108" s="47">
        <f t="shared" si="26"/>
        <v>-23.300000000000011</v>
      </c>
      <c r="AA108" s="9"/>
      <c r="AB108" s="9"/>
      <c r="AC108" s="9"/>
    </row>
    <row r="109" spans="1:29" ht="13.5">
      <c r="A109" s="10">
        <v>46105</v>
      </c>
      <c r="B109" s="9" t="s">
        <v>43</v>
      </c>
      <c r="C109" s="11">
        <v>2601.4</v>
      </c>
      <c r="D109" s="9">
        <v>30</v>
      </c>
      <c r="E109" s="76">
        <v>22.6</v>
      </c>
      <c r="F109" s="9">
        <v>0</v>
      </c>
      <c r="G109" s="9">
        <v>6.3</v>
      </c>
      <c r="H109" s="13">
        <v>0.3861</v>
      </c>
      <c r="I109" s="9" t="s">
        <v>11</v>
      </c>
      <c r="J109" s="9"/>
      <c r="K109" s="588" t="s">
        <v>1835</v>
      </c>
      <c r="L109" s="132">
        <v>45738</v>
      </c>
      <c r="M109" s="150">
        <v>45738</v>
      </c>
      <c r="N109" s="133">
        <v>8819.3700000000008</v>
      </c>
      <c r="O109" s="133">
        <v>9154.77</v>
      </c>
      <c r="P109" s="134">
        <v>103</v>
      </c>
      <c r="Q109" s="133" t="s">
        <v>1912</v>
      </c>
      <c r="R109" s="10">
        <v>46103</v>
      </c>
      <c r="S109" s="149">
        <v>46103</v>
      </c>
      <c r="T109" s="11">
        <f t="shared" si="19"/>
        <v>9225.59</v>
      </c>
      <c r="U109" s="11">
        <f t="shared" si="20"/>
        <v>6429.74</v>
      </c>
      <c r="V109" s="11">
        <f t="shared" si="25"/>
        <v>80.371749999999992</v>
      </c>
      <c r="W109" s="11">
        <f t="shared" si="21"/>
        <v>-2795.8500000000004</v>
      </c>
      <c r="X109" s="47">
        <f t="shared" si="22"/>
        <v>106.7</v>
      </c>
      <c r="Y109" s="9">
        <f t="shared" si="23"/>
        <v>80</v>
      </c>
      <c r="Z109" s="47">
        <f t="shared" si="26"/>
        <v>-26.700000000000003</v>
      </c>
      <c r="AA109" s="9"/>
      <c r="AB109" s="9"/>
      <c r="AC109" s="9"/>
    </row>
    <row r="110" spans="1:29" ht="13.5">
      <c r="A110" s="10">
        <v>46106</v>
      </c>
      <c r="B110" s="9" t="s">
        <v>43</v>
      </c>
      <c r="C110" s="11">
        <v>2818.26</v>
      </c>
      <c r="D110" s="9">
        <v>32</v>
      </c>
      <c r="E110" s="76">
        <v>20.89</v>
      </c>
      <c r="F110" s="9">
        <v>0</v>
      </c>
      <c r="G110" s="9">
        <v>8.66</v>
      </c>
      <c r="H110" s="13">
        <v>0.28710000000000002</v>
      </c>
      <c r="I110" s="9" t="s">
        <v>11</v>
      </c>
      <c r="J110" s="9"/>
      <c r="K110" s="588" t="s">
        <v>1835</v>
      </c>
      <c r="L110" s="132">
        <v>45739</v>
      </c>
      <c r="M110" s="150">
        <v>45739</v>
      </c>
      <c r="N110" s="133">
        <v>8103.1</v>
      </c>
      <c r="O110" s="133">
        <v>8386.9</v>
      </c>
      <c r="P110" s="134">
        <v>97</v>
      </c>
      <c r="Q110" s="133" t="s">
        <v>1913</v>
      </c>
      <c r="R110" s="10">
        <v>46104</v>
      </c>
      <c r="S110" s="149">
        <v>46104</v>
      </c>
      <c r="T110" s="11">
        <f t="shared" si="19"/>
        <v>2834.0509999999999</v>
      </c>
      <c r="U110" s="11">
        <f t="shared" si="20"/>
        <v>1624.23</v>
      </c>
      <c r="V110" s="11">
        <f t="shared" si="25"/>
        <v>95.542941176470592</v>
      </c>
      <c r="W110" s="11">
        <f t="shared" si="21"/>
        <v>-1209.8209999999999</v>
      </c>
      <c r="X110" s="47">
        <f t="shared" si="22"/>
        <v>34.1</v>
      </c>
      <c r="Y110" s="9">
        <f t="shared" si="23"/>
        <v>17</v>
      </c>
      <c r="Z110" s="47">
        <f t="shared" si="26"/>
        <v>-17.100000000000001</v>
      </c>
      <c r="AA110" s="9"/>
      <c r="AB110" s="9"/>
      <c r="AC110" s="9"/>
    </row>
    <row r="111" spans="1:29" ht="13.5">
      <c r="A111" s="10">
        <v>46107</v>
      </c>
      <c r="B111" s="9" t="s">
        <v>43</v>
      </c>
      <c r="C111" s="11">
        <v>3406.55</v>
      </c>
      <c r="D111" s="9">
        <v>34</v>
      </c>
      <c r="E111" s="76">
        <v>21.09</v>
      </c>
      <c r="F111" s="9">
        <v>0</v>
      </c>
      <c r="G111" s="9">
        <v>11.33</v>
      </c>
      <c r="H111" s="13">
        <v>0.3004</v>
      </c>
      <c r="I111" s="9" t="s">
        <v>11</v>
      </c>
      <c r="J111" s="9"/>
      <c r="K111" s="588" t="s">
        <v>1835</v>
      </c>
      <c r="L111" s="132">
        <v>45740</v>
      </c>
      <c r="M111" s="150">
        <v>45740</v>
      </c>
      <c r="N111" s="133">
        <v>2460.31</v>
      </c>
      <c r="O111" s="133">
        <v>2576.41</v>
      </c>
      <c r="P111" s="134">
        <v>31</v>
      </c>
      <c r="Q111" s="133" t="s">
        <v>1914</v>
      </c>
      <c r="R111" s="10">
        <v>46105</v>
      </c>
      <c r="S111" s="149">
        <v>46105</v>
      </c>
      <c r="T111" s="11">
        <f t="shared" si="19"/>
        <v>3500.2550000000006</v>
      </c>
      <c r="U111" s="11">
        <f t="shared" si="20"/>
        <v>2601.4</v>
      </c>
      <c r="V111" s="11">
        <f t="shared" si="25"/>
        <v>86.713333333333338</v>
      </c>
      <c r="W111" s="11">
        <f t="shared" si="21"/>
        <v>-898.85500000000047</v>
      </c>
      <c r="X111" s="47">
        <f t="shared" si="22"/>
        <v>37.400000000000006</v>
      </c>
      <c r="Y111" s="9">
        <f t="shared" si="23"/>
        <v>30</v>
      </c>
      <c r="Z111" s="47">
        <f t="shared" si="26"/>
        <v>-7.4000000000000057</v>
      </c>
      <c r="AA111" s="9"/>
      <c r="AB111" s="9"/>
      <c r="AC111" s="9"/>
    </row>
    <row r="112" spans="1:29" ht="13.5">
      <c r="A112" s="10">
        <v>46108</v>
      </c>
      <c r="B112" s="9" t="s">
        <v>43</v>
      </c>
      <c r="C112" s="11">
        <v>7515.28</v>
      </c>
      <c r="D112" s="9">
        <v>93</v>
      </c>
      <c r="E112" s="76">
        <v>24.23</v>
      </c>
      <c r="F112" s="9">
        <v>0</v>
      </c>
      <c r="G112" s="9">
        <v>11</v>
      </c>
      <c r="H112" s="13">
        <v>0.29830000000000001</v>
      </c>
      <c r="I112" s="9" t="s">
        <v>11</v>
      </c>
      <c r="J112" s="9"/>
      <c r="K112" s="588" t="s">
        <v>1835</v>
      </c>
      <c r="L112" s="132">
        <v>45741</v>
      </c>
      <c r="M112" s="150">
        <v>45741</v>
      </c>
      <c r="N112" s="133">
        <v>3065.95</v>
      </c>
      <c r="O112" s="133">
        <v>3182.05</v>
      </c>
      <c r="P112" s="134">
        <v>34</v>
      </c>
      <c r="Q112" s="133" t="s">
        <v>1915</v>
      </c>
      <c r="R112" s="10">
        <v>46106</v>
      </c>
      <c r="S112" s="149">
        <v>46106</v>
      </c>
      <c r="T112" s="11">
        <f t="shared" si="19"/>
        <v>4696.12</v>
      </c>
      <c r="U112" s="11">
        <f t="shared" si="20"/>
        <v>2818.26</v>
      </c>
      <c r="V112" s="11">
        <f t="shared" si="25"/>
        <v>88.070625000000007</v>
      </c>
      <c r="W112" s="11">
        <f t="shared" si="21"/>
        <v>-1877.8599999999997</v>
      </c>
      <c r="X112" s="47">
        <f t="shared" si="22"/>
        <v>51.7</v>
      </c>
      <c r="Y112" s="9">
        <f t="shared" si="23"/>
        <v>32</v>
      </c>
      <c r="Z112" s="47">
        <f t="shared" si="26"/>
        <v>-19.700000000000003</v>
      </c>
      <c r="AA112" s="9"/>
      <c r="AB112" s="9"/>
      <c r="AC112" s="9"/>
    </row>
    <row r="113" spans="1:29" ht="13.5">
      <c r="A113" s="10">
        <v>46109</v>
      </c>
      <c r="B113" s="9" t="s">
        <v>43</v>
      </c>
      <c r="C113" s="11">
        <v>5999.12</v>
      </c>
      <c r="D113" s="9">
        <v>69</v>
      </c>
      <c r="E113" s="76">
        <v>36.6</v>
      </c>
      <c r="F113" s="9">
        <v>16</v>
      </c>
      <c r="G113" s="9">
        <v>9.1660000000000004</v>
      </c>
      <c r="H113" s="13">
        <v>0.36299999999999999</v>
      </c>
      <c r="I113" s="9" t="s">
        <v>11</v>
      </c>
      <c r="J113" s="9"/>
      <c r="K113" s="588" t="s">
        <v>1835</v>
      </c>
      <c r="L113" s="132">
        <v>45742</v>
      </c>
      <c r="M113" s="150">
        <v>45742</v>
      </c>
      <c r="N113" s="133">
        <v>4114.3999999999996</v>
      </c>
      <c r="O113" s="133">
        <v>4269.2</v>
      </c>
      <c r="P113" s="134">
        <v>47</v>
      </c>
      <c r="Q113" s="133" t="s">
        <v>1916</v>
      </c>
      <c r="R113" s="10">
        <v>46107</v>
      </c>
      <c r="S113" s="149">
        <v>46107</v>
      </c>
      <c r="T113" s="11">
        <f t="shared" si="19"/>
        <v>6464.92</v>
      </c>
      <c r="U113" s="11">
        <f t="shared" si="20"/>
        <v>3406.55</v>
      </c>
      <c r="V113" s="11">
        <f t="shared" si="25"/>
        <v>100.19264705882354</v>
      </c>
      <c r="W113" s="11">
        <f t="shared" si="21"/>
        <v>-3058.37</v>
      </c>
      <c r="X113" s="47">
        <f t="shared" si="22"/>
        <v>66</v>
      </c>
      <c r="Y113" s="9">
        <f t="shared" si="23"/>
        <v>34</v>
      </c>
      <c r="Z113" s="47">
        <f t="shared" si="26"/>
        <v>-32</v>
      </c>
      <c r="AA113" s="9"/>
      <c r="AB113" s="9"/>
      <c r="AC113" s="9"/>
    </row>
    <row r="114" spans="1:29" ht="13.5">
      <c r="A114" s="10">
        <v>46110</v>
      </c>
      <c r="B114" s="9" t="s">
        <v>43</v>
      </c>
      <c r="C114" s="11">
        <v>4674.2</v>
      </c>
      <c r="D114" s="9">
        <v>58</v>
      </c>
      <c r="E114" s="76">
        <v>27.31</v>
      </c>
      <c r="F114" s="9">
        <v>2</v>
      </c>
      <c r="G114" s="9">
        <v>9.6</v>
      </c>
      <c r="H114" s="13">
        <v>0.35499999999999998</v>
      </c>
      <c r="I114" s="9" t="s">
        <v>11</v>
      </c>
      <c r="J114" s="9"/>
      <c r="K114" s="588" t="s">
        <v>1835</v>
      </c>
      <c r="L114" s="132">
        <v>45743</v>
      </c>
      <c r="M114" s="150">
        <v>45743</v>
      </c>
      <c r="N114" s="133">
        <v>5593.4</v>
      </c>
      <c r="O114" s="133">
        <v>5877.2</v>
      </c>
      <c r="P114" s="134">
        <v>60</v>
      </c>
      <c r="Q114" s="133" t="s">
        <v>1917</v>
      </c>
      <c r="R114" s="10">
        <v>46108</v>
      </c>
      <c r="S114" s="149">
        <v>46108</v>
      </c>
      <c r="T114" s="11">
        <f t="shared" si="19"/>
        <v>9089.0470000000005</v>
      </c>
      <c r="U114" s="11">
        <f t="shared" si="20"/>
        <v>7515.28</v>
      </c>
      <c r="V114" s="11">
        <f t="shared" si="25"/>
        <v>80.809462365591401</v>
      </c>
      <c r="W114" s="11">
        <f t="shared" si="21"/>
        <v>-1573.7670000000007</v>
      </c>
      <c r="X114" s="47">
        <f t="shared" si="22"/>
        <v>99.000000000000014</v>
      </c>
      <c r="Y114" s="9">
        <f t="shared" si="23"/>
        <v>93</v>
      </c>
      <c r="Z114" s="47">
        <f t="shared" si="26"/>
        <v>-6.0000000000000142</v>
      </c>
      <c r="AA114" s="9"/>
      <c r="AB114" s="9"/>
      <c r="AC114" s="9"/>
    </row>
    <row r="115" spans="1:29" ht="13.5">
      <c r="A115" s="10">
        <v>46111</v>
      </c>
      <c r="B115" s="9" t="s">
        <v>43</v>
      </c>
      <c r="C115" s="11">
        <v>2717.38</v>
      </c>
      <c r="D115" s="9">
        <v>28</v>
      </c>
      <c r="E115" s="76">
        <v>24.15</v>
      </c>
      <c r="F115" s="9">
        <v>2</v>
      </c>
      <c r="G115" s="9">
        <v>7.66</v>
      </c>
      <c r="H115" s="13">
        <v>0.31130000000000002</v>
      </c>
      <c r="I115" s="9" t="s">
        <v>11</v>
      </c>
      <c r="J115" s="9"/>
      <c r="K115" s="588" t="s">
        <v>1835</v>
      </c>
      <c r="L115" s="132">
        <v>45744</v>
      </c>
      <c r="M115" s="150">
        <v>45744</v>
      </c>
      <c r="N115" s="133">
        <v>8082.17</v>
      </c>
      <c r="O115" s="133">
        <v>8262.77</v>
      </c>
      <c r="P115" s="134">
        <v>90</v>
      </c>
      <c r="Q115" s="133" t="s">
        <v>1918</v>
      </c>
      <c r="R115" s="10">
        <v>46109</v>
      </c>
      <c r="S115" s="149">
        <v>46109</v>
      </c>
      <c r="T115" s="11">
        <f t="shared" si="19"/>
        <v>13211.308000000001</v>
      </c>
      <c r="U115" s="11">
        <f t="shared" si="20"/>
        <v>5999.12</v>
      </c>
      <c r="V115" s="11">
        <f t="shared" si="25"/>
        <v>86.943768115942021</v>
      </c>
      <c r="W115" s="11">
        <f t="shared" si="21"/>
        <v>-7212.188000000001</v>
      </c>
      <c r="X115" s="47">
        <f t="shared" si="22"/>
        <v>137.5</v>
      </c>
      <c r="Y115" s="9">
        <f t="shared" si="23"/>
        <v>69</v>
      </c>
      <c r="Z115" s="47">
        <f t="shared" si="26"/>
        <v>-68.5</v>
      </c>
      <c r="AA115" s="9"/>
      <c r="AB115" s="9"/>
      <c r="AC115" s="9"/>
    </row>
    <row r="116" spans="1:29" ht="13.5">
      <c r="A116" s="10">
        <v>46112</v>
      </c>
      <c r="B116" s="9" t="s">
        <v>43</v>
      </c>
      <c r="C116" s="11">
        <v>3642.54</v>
      </c>
      <c r="D116" s="9">
        <v>42</v>
      </c>
      <c r="E116" s="76">
        <v>27.69</v>
      </c>
      <c r="F116" s="9">
        <v>0</v>
      </c>
      <c r="G116" s="9">
        <v>11</v>
      </c>
      <c r="H116" s="13">
        <v>0.32790000000000002</v>
      </c>
      <c r="I116" s="9" t="s">
        <v>11</v>
      </c>
      <c r="J116" s="9"/>
      <c r="K116" s="588" t="s">
        <v>1835</v>
      </c>
      <c r="L116" s="132">
        <v>45745</v>
      </c>
      <c r="M116" s="150">
        <v>45745</v>
      </c>
      <c r="N116" s="133">
        <v>11507.18</v>
      </c>
      <c r="O116" s="133">
        <v>12010.28</v>
      </c>
      <c r="P116" s="134">
        <v>125</v>
      </c>
      <c r="Q116" s="133" t="s">
        <v>1919</v>
      </c>
      <c r="R116" s="10">
        <v>46110</v>
      </c>
      <c r="S116" s="149">
        <v>46110</v>
      </c>
      <c r="T116" s="11">
        <f t="shared" si="19"/>
        <v>7208.487000000001</v>
      </c>
      <c r="U116" s="11">
        <f t="shared" si="20"/>
        <v>4674.2</v>
      </c>
      <c r="V116" s="11">
        <f t="shared" si="25"/>
        <v>80.589655172413785</v>
      </c>
      <c r="W116" s="11">
        <f t="shared" si="21"/>
        <v>-2534.2870000000012</v>
      </c>
      <c r="X116" s="47">
        <f t="shared" si="22"/>
        <v>77</v>
      </c>
      <c r="Y116" s="9">
        <f t="shared" si="23"/>
        <v>58</v>
      </c>
      <c r="Z116" s="47">
        <f t="shared" si="26"/>
        <v>-19</v>
      </c>
      <c r="AA116" s="9"/>
      <c r="AB116" s="9"/>
      <c r="AC116" s="9"/>
    </row>
    <row r="117" spans="1:29" ht="13.5">
      <c r="A117" s="10"/>
      <c r="B117" s="9"/>
      <c r="C117" s="11"/>
      <c r="D117" s="9"/>
      <c r="E117" s="76"/>
      <c r="F117" s="9"/>
      <c r="G117" s="9"/>
      <c r="H117" s="13"/>
      <c r="I117" s="9" t="s">
        <v>11</v>
      </c>
      <c r="J117" s="9"/>
      <c r="K117" s="588" t="s">
        <v>1835</v>
      </c>
      <c r="L117" s="132">
        <v>45746</v>
      </c>
      <c r="M117" s="150">
        <v>45746</v>
      </c>
      <c r="N117" s="133">
        <v>6282.27</v>
      </c>
      <c r="O117" s="133">
        <v>6553.17</v>
      </c>
      <c r="P117" s="134">
        <v>70</v>
      </c>
      <c r="Q117" s="133" t="s">
        <v>1920</v>
      </c>
      <c r="R117" s="10">
        <v>46111</v>
      </c>
      <c r="S117" s="149">
        <v>46111</v>
      </c>
      <c r="T117" s="11">
        <f t="shared" si="19"/>
        <v>6133.5339999999997</v>
      </c>
      <c r="U117" s="11">
        <f t="shared" si="20"/>
        <v>2717.38</v>
      </c>
      <c r="V117" s="11">
        <f t="shared" si="25"/>
        <v>97.049285714285716</v>
      </c>
      <c r="W117" s="11">
        <f t="shared" si="21"/>
        <v>-3416.1539999999995</v>
      </c>
      <c r="X117" s="47">
        <f t="shared" si="22"/>
        <v>61.600000000000009</v>
      </c>
      <c r="Y117" s="9">
        <f t="shared" si="23"/>
        <v>28</v>
      </c>
      <c r="Z117" s="47">
        <f t="shared" si="26"/>
        <v>-33.600000000000009</v>
      </c>
      <c r="AA117" s="9"/>
      <c r="AB117" s="9"/>
      <c r="AC117" s="9"/>
    </row>
    <row r="118" spans="1:29" ht="13.5">
      <c r="A118" s="10"/>
      <c r="B118" s="9"/>
      <c r="C118" s="11"/>
      <c r="D118" s="9"/>
      <c r="E118" s="76"/>
      <c r="F118" s="9"/>
      <c r="G118" s="9"/>
      <c r="H118" s="13"/>
      <c r="I118" s="9" t="s">
        <v>11</v>
      </c>
      <c r="J118" s="9"/>
      <c r="K118" s="588" t="s">
        <v>1835</v>
      </c>
      <c r="L118" s="132">
        <v>45747</v>
      </c>
      <c r="M118" s="150">
        <v>45747</v>
      </c>
      <c r="N118" s="133">
        <v>5227.6400000000003</v>
      </c>
      <c r="O118" s="133">
        <v>5575.94</v>
      </c>
      <c r="P118" s="134">
        <v>56</v>
      </c>
      <c r="Q118" s="133" t="s">
        <v>1921</v>
      </c>
      <c r="R118" s="10">
        <v>46112</v>
      </c>
      <c r="S118" s="149">
        <v>46112</v>
      </c>
      <c r="T118" s="11">
        <f>O120*$AA$2</f>
        <v>6851.4050000000007</v>
      </c>
      <c r="U118" s="11">
        <f t="shared" si="20"/>
        <v>3642.54</v>
      </c>
      <c r="V118" s="11">
        <f t="shared" si="25"/>
        <v>86.727142857142852</v>
      </c>
      <c r="W118" s="11">
        <f t="shared" si="21"/>
        <v>-3208.8650000000007</v>
      </c>
      <c r="X118" s="47">
        <f>P120*$AA$2</f>
        <v>74.800000000000011</v>
      </c>
      <c r="Y118" s="9">
        <f t="shared" si="23"/>
        <v>42</v>
      </c>
      <c r="Z118" s="47">
        <f t="shared" si="26"/>
        <v>-32.800000000000011</v>
      </c>
      <c r="AA118" s="9"/>
      <c r="AB118" s="9"/>
      <c r="AC118" s="9"/>
    </row>
    <row r="119" spans="1:29" ht="15">
      <c r="A119" s="10"/>
      <c r="B119" s="9"/>
      <c r="C119" s="11"/>
      <c r="D119" s="9"/>
      <c r="E119" s="76"/>
      <c r="F119" s="9"/>
      <c r="G119" s="9"/>
      <c r="H119" s="13"/>
      <c r="I119" s="9" t="s">
        <v>11</v>
      </c>
      <c r="J119" s="9"/>
      <c r="K119" s="717" t="s">
        <v>1594</v>
      </c>
      <c r="L119" s="709"/>
      <c r="M119" s="360"/>
      <c r="N119" s="338">
        <f t="shared" ref="N119:P119" si="27">SUM(N88:N118)</f>
        <v>180985.90999999997</v>
      </c>
      <c r="O119" s="339">
        <f t="shared" si="27"/>
        <v>197813.42</v>
      </c>
      <c r="P119" s="340">
        <f t="shared" si="27"/>
        <v>2184</v>
      </c>
      <c r="Q119" s="341">
        <f>O119/P119</f>
        <v>90.573910256410258</v>
      </c>
      <c r="R119" s="534" t="s">
        <v>1578</v>
      </c>
      <c r="S119" s="343" t="s">
        <v>1594</v>
      </c>
      <c r="T119" s="344">
        <f>SUM(T88:T118)</f>
        <v>214945.98399999997</v>
      </c>
      <c r="U119" s="339">
        <f>SUM(C86:C116)</f>
        <v>139499.38999999998</v>
      </c>
      <c r="V119" s="345">
        <f t="shared" si="25"/>
        <v>87.241644777986238</v>
      </c>
      <c r="W119" s="339">
        <f t="shared" ref="W119:Z119" si="28">SUM(W88:W118)</f>
        <v>-75446.594000000012</v>
      </c>
      <c r="X119" s="346">
        <f t="shared" si="28"/>
        <v>2378.2000000000003</v>
      </c>
      <c r="Y119" s="340">
        <f t="shared" si="28"/>
        <v>1599</v>
      </c>
      <c r="Z119" s="340">
        <f t="shared" si="28"/>
        <v>-784.70000000000027</v>
      </c>
      <c r="AA119" s="9"/>
      <c r="AB119" s="9"/>
      <c r="AC119" s="9"/>
    </row>
    <row r="120" spans="1:29" ht="13.5">
      <c r="A120" s="10">
        <v>46113</v>
      </c>
      <c r="B120" s="9" t="s">
        <v>43</v>
      </c>
      <c r="C120" s="11">
        <v>2632.86</v>
      </c>
      <c r="D120" s="9">
        <v>30</v>
      </c>
      <c r="E120" s="76">
        <v>20.2</v>
      </c>
      <c r="F120" s="9">
        <v>0</v>
      </c>
      <c r="G120" s="9">
        <v>8</v>
      </c>
      <c r="H120" s="13">
        <v>0.2707</v>
      </c>
      <c r="I120" s="9" t="s">
        <v>11</v>
      </c>
      <c r="J120" s="9"/>
      <c r="K120" s="588" t="s">
        <v>1835</v>
      </c>
      <c r="L120" s="132">
        <v>45748</v>
      </c>
      <c r="M120" s="150">
        <v>45748</v>
      </c>
      <c r="N120" s="133">
        <v>5893.15</v>
      </c>
      <c r="O120" s="133">
        <v>6228.55</v>
      </c>
      <c r="P120" s="134">
        <v>68</v>
      </c>
      <c r="Q120" s="133" t="s">
        <v>1610</v>
      </c>
      <c r="R120" s="10">
        <v>46113</v>
      </c>
      <c r="S120" s="149">
        <v>46113</v>
      </c>
      <c r="T120" s="11">
        <f t="shared" ref="T120:T140" si="29">O121*$AA$2</f>
        <v>2607.3080000000004</v>
      </c>
      <c r="U120" s="11">
        <f t="shared" ref="U120:U148" si="30">C120</f>
        <v>2632.86</v>
      </c>
      <c r="V120" s="11">
        <f t="shared" si="25"/>
        <v>87.762</v>
      </c>
      <c r="W120" s="11">
        <f t="shared" ref="W120:W148" si="31">U120-T120</f>
        <v>25.55199999999968</v>
      </c>
      <c r="X120" s="47">
        <f t="shared" ref="X120:X148" si="32">P120*$AA$2</f>
        <v>74.800000000000011</v>
      </c>
      <c r="Y120" s="9">
        <f t="shared" ref="Y120:Y148" si="33">D120</f>
        <v>30</v>
      </c>
      <c r="Z120" s="47">
        <f t="shared" ref="Z120:Z148" si="34">Y120-X120</f>
        <v>-44.800000000000011</v>
      </c>
      <c r="AA120" s="9"/>
      <c r="AB120" s="9"/>
      <c r="AC120" s="9"/>
    </row>
    <row r="121" spans="1:29" ht="13.5">
      <c r="A121" s="10">
        <v>46114</v>
      </c>
      <c r="B121" s="9" t="s">
        <v>43</v>
      </c>
      <c r="C121" s="11">
        <v>6890.84</v>
      </c>
      <c r="D121" s="9">
        <v>73</v>
      </c>
      <c r="E121" s="76">
        <v>24.72</v>
      </c>
      <c r="F121" s="9">
        <v>0</v>
      </c>
      <c r="G121" s="9">
        <v>14.5</v>
      </c>
      <c r="H121" s="13">
        <v>0.31640000000000001</v>
      </c>
      <c r="I121" s="9" t="s">
        <v>11</v>
      </c>
      <c r="J121" s="9"/>
      <c r="K121" s="588" t="s">
        <v>1835</v>
      </c>
      <c r="L121" s="132">
        <v>45749</v>
      </c>
      <c r="M121" s="150">
        <v>45749</v>
      </c>
      <c r="N121" s="133">
        <v>2215.48</v>
      </c>
      <c r="O121" s="133">
        <v>2370.2800000000002</v>
      </c>
      <c r="P121" s="134">
        <v>27</v>
      </c>
      <c r="Q121" s="133" t="s">
        <v>1922</v>
      </c>
      <c r="R121" s="10">
        <v>46114</v>
      </c>
      <c r="S121" s="149">
        <v>46114</v>
      </c>
      <c r="T121" s="11">
        <f t="shared" si="29"/>
        <v>5959.701</v>
      </c>
      <c r="U121" s="11">
        <f t="shared" si="30"/>
        <v>6890.84</v>
      </c>
      <c r="V121" s="11">
        <f t="shared" si="25"/>
        <v>94.395068493150688</v>
      </c>
      <c r="W121" s="11">
        <f t="shared" si="31"/>
        <v>931.13900000000012</v>
      </c>
      <c r="X121" s="47">
        <f t="shared" si="32"/>
        <v>29.700000000000003</v>
      </c>
      <c r="Y121" s="9">
        <f t="shared" si="33"/>
        <v>73</v>
      </c>
      <c r="Z121" s="47">
        <f t="shared" si="34"/>
        <v>43.3</v>
      </c>
      <c r="AA121" s="9"/>
      <c r="AB121" s="9"/>
      <c r="AC121" s="9"/>
    </row>
    <row r="122" spans="1:29" ht="13.5">
      <c r="A122" s="10">
        <v>46115</v>
      </c>
      <c r="B122" s="9" t="s">
        <v>43</v>
      </c>
      <c r="C122" s="11">
        <v>6362.46</v>
      </c>
      <c r="D122" s="9">
        <v>66</v>
      </c>
      <c r="E122" s="76">
        <v>20.28</v>
      </c>
      <c r="F122" s="9">
        <v>1</v>
      </c>
      <c r="G122" s="9">
        <v>10.16</v>
      </c>
      <c r="H122" s="13">
        <v>0.33710000000000001</v>
      </c>
      <c r="I122" s="9" t="s">
        <v>11</v>
      </c>
      <c r="J122" s="9"/>
      <c r="K122" s="588" t="s">
        <v>1835</v>
      </c>
      <c r="L122" s="132">
        <v>45750</v>
      </c>
      <c r="M122" s="150">
        <v>45750</v>
      </c>
      <c r="N122" s="133">
        <v>5043.8100000000004</v>
      </c>
      <c r="O122" s="133">
        <v>5417.91</v>
      </c>
      <c r="P122" s="134">
        <v>64</v>
      </c>
      <c r="Q122" s="133" t="s">
        <v>1923</v>
      </c>
      <c r="R122" s="10">
        <v>46115</v>
      </c>
      <c r="S122" s="149">
        <v>46115</v>
      </c>
      <c r="T122" s="11">
        <f t="shared" si="29"/>
        <v>12494.691000000001</v>
      </c>
      <c r="U122" s="11">
        <f t="shared" si="30"/>
        <v>6362.46</v>
      </c>
      <c r="V122" s="11">
        <f t="shared" si="25"/>
        <v>96.400909090909096</v>
      </c>
      <c r="W122" s="11">
        <f t="shared" si="31"/>
        <v>-6132.2310000000007</v>
      </c>
      <c r="X122" s="47">
        <f t="shared" si="32"/>
        <v>70.400000000000006</v>
      </c>
      <c r="Y122" s="9">
        <f t="shared" si="33"/>
        <v>66</v>
      </c>
      <c r="Z122" s="47">
        <f t="shared" si="34"/>
        <v>-4.4000000000000057</v>
      </c>
      <c r="AA122" s="9"/>
      <c r="AB122" s="9"/>
      <c r="AC122" s="9"/>
    </row>
    <row r="123" spans="1:29" ht="13.5">
      <c r="A123" s="10">
        <v>46116</v>
      </c>
      <c r="B123" s="9" t="s">
        <v>43</v>
      </c>
      <c r="C123" s="11">
        <v>9760.98</v>
      </c>
      <c r="D123" s="9">
        <v>96</v>
      </c>
      <c r="E123" s="76">
        <v>19.14</v>
      </c>
      <c r="F123" s="9">
        <v>0</v>
      </c>
      <c r="G123" s="9">
        <v>14</v>
      </c>
      <c r="H123" s="13">
        <v>0.33260000000000001</v>
      </c>
      <c r="I123" s="9" t="s">
        <v>11</v>
      </c>
      <c r="J123" s="9"/>
      <c r="K123" s="588" t="s">
        <v>1835</v>
      </c>
      <c r="L123" s="132">
        <v>45751</v>
      </c>
      <c r="M123" s="150">
        <v>45751</v>
      </c>
      <c r="N123" s="133">
        <v>10662.21</v>
      </c>
      <c r="O123" s="133">
        <v>11358.81</v>
      </c>
      <c r="P123" s="134">
        <v>134</v>
      </c>
      <c r="Q123" s="133" t="s">
        <v>1924</v>
      </c>
      <c r="R123" s="10">
        <v>46116</v>
      </c>
      <c r="S123" s="149">
        <v>46116</v>
      </c>
      <c r="T123" s="11">
        <f t="shared" si="29"/>
        <v>14612.136000000002</v>
      </c>
      <c r="U123" s="11">
        <f t="shared" si="30"/>
        <v>9760.98</v>
      </c>
      <c r="V123" s="11">
        <f t="shared" si="25"/>
        <v>101.676875</v>
      </c>
      <c r="W123" s="11">
        <f t="shared" si="31"/>
        <v>-4851.1560000000027</v>
      </c>
      <c r="X123" s="47">
        <f t="shared" si="32"/>
        <v>147.4</v>
      </c>
      <c r="Y123" s="9">
        <f t="shared" si="33"/>
        <v>96</v>
      </c>
      <c r="Z123" s="47">
        <f t="shared" si="34"/>
        <v>-51.400000000000006</v>
      </c>
      <c r="AA123" s="9"/>
      <c r="AB123" s="9"/>
      <c r="AC123" s="9"/>
    </row>
    <row r="124" spans="1:29" ht="13.5">
      <c r="A124" s="10">
        <v>46117</v>
      </c>
      <c r="B124" s="9" t="s">
        <v>43</v>
      </c>
      <c r="C124" s="11">
        <v>3816.97</v>
      </c>
      <c r="D124" s="9">
        <v>42</v>
      </c>
      <c r="E124" s="76">
        <v>19.62</v>
      </c>
      <c r="F124" s="9">
        <v>0</v>
      </c>
      <c r="G124" s="9">
        <v>5.16</v>
      </c>
      <c r="H124" s="13">
        <v>0.34429999999999999</v>
      </c>
      <c r="I124" s="9" t="s">
        <v>11</v>
      </c>
      <c r="J124" s="9"/>
      <c r="K124" s="588" t="s">
        <v>1835</v>
      </c>
      <c r="L124" s="132">
        <v>45752</v>
      </c>
      <c r="M124" s="150">
        <v>45752</v>
      </c>
      <c r="N124" s="133">
        <v>12483.96</v>
      </c>
      <c r="O124" s="133">
        <v>13283.76</v>
      </c>
      <c r="P124" s="134">
        <v>133</v>
      </c>
      <c r="Q124" s="133" t="s">
        <v>1925</v>
      </c>
      <c r="R124" s="10">
        <v>46117</v>
      </c>
      <c r="S124" s="149">
        <v>46117</v>
      </c>
      <c r="T124" s="11">
        <f t="shared" si="29"/>
        <v>6638.9949999999999</v>
      </c>
      <c r="U124" s="11">
        <f t="shared" si="30"/>
        <v>3816.97</v>
      </c>
      <c r="V124" s="11">
        <f t="shared" si="25"/>
        <v>90.880238095238084</v>
      </c>
      <c r="W124" s="11">
        <f t="shared" si="31"/>
        <v>-2822.0250000000001</v>
      </c>
      <c r="X124" s="47">
        <f t="shared" si="32"/>
        <v>146.30000000000001</v>
      </c>
      <c r="Y124" s="9">
        <f t="shared" si="33"/>
        <v>42</v>
      </c>
      <c r="Z124" s="47">
        <f t="shared" si="34"/>
        <v>-104.30000000000001</v>
      </c>
      <c r="AA124" s="9"/>
      <c r="AB124" s="9"/>
      <c r="AC124" s="9"/>
    </row>
    <row r="125" spans="1:29" ht="13.5">
      <c r="A125" s="10">
        <v>46118</v>
      </c>
      <c r="B125" s="9" t="s">
        <v>43</v>
      </c>
      <c r="C125" s="11">
        <v>2885.7</v>
      </c>
      <c r="D125" s="9">
        <v>21</v>
      </c>
      <c r="E125" s="76">
        <v>20.079999999999998</v>
      </c>
      <c r="F125" s="9">
        <v>0</v>
      </c>
      <c r="G125" s="9">
        <v>6.33</v>
      </c>
      <c r="H125" s="13">
        <v>0.37619999999999998</v>
      </c>
      <c r="I125" s="9" t="s">
        <v>11</v>
      </c>
      <c r="J125" s="9"/>
      <c r="K125" s="588" t="s">
        <v>1835</v>
      </c>
      <c r="L125" s="132">
        <v>45753</v>
      </c>
      <c r="M125" s="150">
        <v>45753</v>
      </c>
      <c r="N125" s="133">
        <v>5674.25</v>
      </c>
      <c r="O125" s="133">
        <v>6035.45</v>
      </c>
      <c r="P125" s="134">
        <v>68</v>
      </c>
      <c r="Q125" s="133" t="s">
        <v>1926</v>
      </c>
      <c r="R125" s="10">
        <v>46118</v>
      </c>
      <c r="S125" s="149">
        <v>46118</v>
      </c>
      <c r="T125" s="11">
        <f t="shared" si="29"/>
        <v>3760.3280000000004</v>
      </c>
      <c r="U125" s="11">
        <f t="shared" si="30"/>
        <v>2885.7</v>
      </c>
      <c r="V125" s="11">
        <f t="shared" si="25"/>
        <v>137.41428571428571</v>
      </c>
      <c r="W125" s="11">
        <f t="shared" si="31"/>
        <v>-874.62800000000061</v>
      </c>
      <c r="X125" s="47">
        <f t="shared" si="32"/>
        <v>74.800000000000011</v>
      </c>
      <c r="Y125" s="9">
        <f t="shared" si="33"/>
        <v>21</v>
      </c>
      <c r="Z125" s="47">
        <f t="shared" si="34"/>
        <v>-53.800000000000011</v>
      </c>
      <c r="AA125" s="9"/>
      <c r="AB125" s="9"/>
      <c r="AC125" s="9"/>
    </row>
    <row r="126" spans="1:29" ht="13.5">
      <c r="A126" s="10">
        <v>46119</v>
      </c>
      <c r="B126" s="9" t="s">
        <v>43</v>
      </c>
      <c r="C126" s="11">
        <v>3000.11</v>
      </c>
      <c r="D126" s="9">
        <v>33</v>
      </c>
      <c r="E126" s="76">
        <v>21.67</v>
      </c>
      <c r="F126" s="9">
        <v>1</v>
      </c>
      <c r="G126" s="9">
        <v>5.6</v>
      </c>
      <c r="H126" s="13">
        <v>0.39979999999999999</v>
      </c>
      <c r="I126" s="9" t="s">
        <v>11</v>
      </c>
      <c r="J126" s="9"/>
      <c r="K126" s="588" t="s">
        <v>1835</v>
      </c>
      <c r="L126" s="132">
        <v>45754</v>
      </c>
      <c r="M126" s="150">
        <v>45754</v>
      </c>
      <c r="N126" s="133">
        <v>3315.28</v>
      </c>
      <c r="O126" s="133">
        <v>3418.48</v>
      </c>
      <c r="P126" s="134">
        <v>43</v>
      </c>
      <c r="Q126" s="133" t="s">
        <v>1927</v>
      </c>
      <c r="R126" s="10">
        <v>46119</v>
      </c>
      <c r="S126" s="149">
        <v>46119</v>
      </c>
      <c r="T126" s="11">
        <f t="shared" si="29"/>
        <v>6068.8760000000002</v>
      </c>
      <c r="U126" s="11">
        <f t="shared" si="30"/>
        <v>3000.11</v>
      </c>
      <c r="V126" s="11">
        <f t="shared" si="25"/>
        <v>90.912424242424251</v>
      </c>
      <c r="W126" s="11">
        <f t="shared" si="31"/>
        <v>-3068.7660000000001</v>
      </c>
      <c r="X126" s="47">
        <f t="shared" si="32"/>
        <v>47.300000000000004</v>
      </c>
      <c r="Y126" s="9">
        <f t="shared" si="33"/>
        <v>33</v>
      </c>
      <c r="Z126" s="47">
        <f t="shared" si="34"/>
        <v>-14.300000000000004</v>
      </c>
      <c r="AA126" s="9"/>
      <c r="AB126" s="9"/>
      <c r="AC126" s="9"/>
    </row>
    <row r="127" spans="1:29" ht="13.5">
      <c r="A127" s="10">
        <v>46120</v>
      </c>
      <c r="B127" s="9" t="s">
        <v>43</v>
      </c>
      <c r="C127" s="11">
        <v>2612.21</v>
      </c>
      <c r="D127" s="9">
        <v>30</v>
      </c>
      <c r="E127" s="76">
        <v>22.3</v>
      </c>
      <c r="F127" s="9">
        <v>2</v>
      </c>
      <c r="G127" s="9">
        <v>6</v>
      </c>
      <c r="H127" s="13">
        <v>0.34499999999999997</v>
      </c>
      <c r="I127" s="9" t="s">
        <v>11</v>
      </c>
      <c r="J127" s="9"/>
      <c r="K127" s="588" t="s">
        <v>1835</v>
      </c>
      <c r="L127" s="132">
        <v>45755</v>
      </c>
      <c r="M127" s="150">
        <v>45755</v>
      </c>
      <c r="N127" s="133">
        <v>5323.66</v>
      </c>
      <c r="O127" s="133">
        <v>5517.16</v>
      </c>
      <c r="P127" s="134">
        <v>58</v>
      </c>
      <c r="Q127" s="133" t="s">
        <v>1928</v>
      </c>
      <c r="R127" s="10">
        <v>46120</v>
      </c>
      <c r="S127" s="149">
        <v>46120</v>
      </c>
      <c r="T127" s="11">
        <f t="shared" si="29"/>
        <v>3459.8520000000003</v>
      </c>
      <c r="U127" s="11">
        <f t="shared" si="30"/>
        <v>2612.21</v>
      </c>
      <c r="V127" s="11">
        <f t="shared" si="25"/>
        <v>87.073666666666668</v>
      </c>
      <c r="W127" s="11">
        <f t="shared" si="31"/>
        <v>-847.64200000000028</v>
      </c>
      <c r="X127" s="47">
        <f t="shared" si="32"/>
        <v>63.800000000000004</v>
      </c>
      <c r="Y127" s="9">
        <f t="shared" si="33"/>
        <v>30</v>
      </c>
      <c r="Z127" s="47">
        <f t="shared" si="34"/>
        <v>-33.800000000000004</v>
      </c>
      <c r="AA127" s="9"/>
      <c r="AB127" s="9"/>
      <c r="AC127" s="9"/>
    </row>
    <row r="128" spans="1:29" ht="13.5">
      <c r="A128" s="10">
        <v>46121</v>
      </c>
      <c r="B128" s="9" t="s">
        <v>43</v>
      </c>
      <c r="C128" s="11">
        <v>4144.0200000000004</v>
      </c>
      <c r="D128" s="9">
        <v>44</v>
      </c>
      <c r="E128" s="76">
        <v>20.97</v>
      </c>
      <c r="F128" s="9">
        <v>0</v>
      </c>
      <c r="G128" s="9">
        <v>8.25</v>
      </c>
      <c r="H128" s="13">
        <v>0.33479999999999999</v>
      </c>
      <c r="I128" s="9" t="s">
        <v>11</v>
      </c>
      <c r="J128" s="9"/>
      <c r="K128" s="588" t="s">
        <v>1835</v>
      </c>
      <c r="L128" s="132">
        <v>45756</v>
      </c>
      <c r="M128" s="150">
        <v>45756</v>
      </c>
      <c r="N128" s="133">
        <v>3016.32</v>
      </c>
      <c r="O128" s="133">
        <v>3145.32</v>
      </c>
      <c r="P128" s="134">
        <v>41</v>
      </c>
      <c r="Q128" s="133" t="s">
        <v>1929</v>
      </c>
      <c r="R128" s="10">
        <v>46121</v>
      </c>
      <c r="S128" s="149">
        <v>46121</v>
      </c>
      <c r="T128" s="11">
        <f t="shared" si="29"/>
        <v>6915.9420000000009</v>
      </c>
      <c r="U128" s="11">
        <f t="shared" si="30"/>
        <v>4144.0200000000004</v>
      </c>
      <c r="V128" s="11">
        <f t="shared" si="25"/>
        <v>94.182272727272732</v>
      </c>
      <c r="W128" s="11">
        <f t="shared" si="31"/>
        <v>-2771.9220000000005</v>
      </c>
      <c r="X128" s="47">
        <f t="shared" si="32"/>
        <v>45.1</v>
      </c>
      <c r="Y128" s="9">
        <f t="shared" si="33"/>
        <v>44</v>
      </c>
      <c r="Z128" s="47">
        <f t="shared" si="34"/>
        <v>-1.1000000000000014</v>
      </c>
      <c r="AA128" s="9"/>
      <c r="AB128" s="9"/>
      <c r="AC128" s="9"/>
    </row>
    <row r="129" spans="1:29" ht="13.5">
      <c r="A129" s="10">
        <v>46122</v>
      </c>
      <c r="B129" s="9" t="s">
        <v>43</v>
      </c>
      <c r="C129" s="11">
        <v>11123</v>
      </c>
      <c r="D129" s="9">
        <v>108</v>
      </c>
      <c r="E129" s="76">
        <v>26.98</v>
      </c>
      <c r="F129" s="9">
        <v>3</v>
      </c>
      <c r="G129" s="9">
        <v>13</v>
      </c>
      <c r="H129" s="13">
        <v>0.32800000000000001</v>
      </c>
      <c r="I129" s="9" t="s">
        <v>11</v>
      </c>
      <c r="J129" s="9"/>
      <c r="K129" s="588" t="s">
        <v>1835</v>
      </c>
      <c r="L129" s="132">
        <v>45757</v>
      </c>
      <c r="M129" s="150">
        <v>45757</v>
      </c>
      <c r="N129" s="133">
        <v>6003.42</v>
      </c>
      <c r="O129" s="133">
        <v>6287.22</v>
      </c>
      <c r="P129" s="134">
        <v>64</v>
      </c>
      <c r="Q129" s="133" t="s">
        <v>1930</v>
      </c>
      <c r="R129" s="10">
        <v>46122</v>
      </c>
      <c r="S129" s="149">
        <v>46122</v>
      </c>
      <c r="T129" s="11">
        <f t="shared" si="29"/>
        <v>10907.974</v>
      </c>
      <c r="U129" s="11">
        <f t="shared" si="30"/>
        <v>11123</v>
      </c>
      <c r="V129" s="11">
        <f t="shared" si="25"/>
        <v>102.99074074074075</v>
      </c>
      <c r="W129" s="11">
        <f t="shared" si="31"/>
        <v>215.02599999999984</v>
      </c>
      <c r="X129" s="47">
        <f t="shared" si="32"/>
        <v>70.400000000000006</v>
      </c>
      <c r="Y129" s="9">
        <f t="shared" si="33"/>
        <v>108</v>
      </c>
      <c r="Z129" s="47">
        <f t="shared" si="34"/>
        <v>37.599999999999994</v>
      </c>
      <c r="AA129" s="9"/>
      <c r="AB129" s="9"/>
      <c r="AC129" s="9"/>
    </row>
    <row r="130" spans="1:29" ht="13.5">
      <c r="A130" s="10">
        <v>46123</v>
      </c>
      <c r="B130" s="9" t="s">
        <v>43</v>
      </c>
      <c r="C130" s="11">
        <v>8268.67</v>
      </c>
      <c r="D130" s="9">
        <v>92</v>
      </c>
      <c r="E130" s="76">
        <v>23.7</v>
      </c>
      <c r="F130" s="9">
        <v>0</v>
      </c>
      <c r="G130" s="9">
        <v>12.16</v>
      </c>
      <c r="H130" s="13">
        <v>0.3377</v>
      </c>
      <c r="I130" s="9" t="s">
        <v>11</v>
      </c>
      <c r="J130" s="9"/>
      <c r="K130" s="588" t="s">
        <v>1835</v>
      </c>
      <c r="L130" s="132">
        <v>45758</v>
      </c>
      <c r="M130" s="150">
        <v>45758</v>
      </c>
      <c r="N130" s="133">
        <v>9503.5400000000009</v>
      </c>
      <c r="O130" s="133">
        <v>9916.34</v>
      </c>
      <c r="P130" s="134">
        <v>111</v>
      </c>
      <c r="Q130" s="133" t="s">
        <v>1912</v>
      </c>
      <c r="R130" s="10">
        <v>46123</v>
      </c>
      <c r="S130" s="149">
        <v>46123</v>
      </c>
      <c r="T130" s="11">
        <f t="shared" si="29"/>
        <v>11378.939</v>
      </c>
      <c r="U130" s="11">
        <f t="shared" si="30"/>
        <v>8268.67</v>
      </c>
      <c r="V130" s="11">
        <f t="shared" si="25"/>
        <v>89.876847826086959</v>
      </c>
      <c r="W130" s="11">
        <f t="shared" si="31"/>
        <v>-3110.2690000000002</v>
      </c>
      <c r="X130" s="47">
        <f t="shared" si="32"/>
        <v>122.10000000000001</v>
      </c>
      <c r="Y130" s="9">
        <f t="shared" si="33"/>
        <v>92</v>
      </c>
      <c r="Z130" s="47">
        <f t="shared" si="34"/>
        <v>-30.100000000000009</v>
      </c>
      <c r="AA130" s="9"/>
      <c r="AB130" s="9"/>
      <c r="AC130" s="9"/>
    </row>
    <row r="131" spans="1:29" ht="13.5">
      <c r="A131" s="10">
        <v>46124</v>
      </c>
      <c r="B131" s="9" t="s">
        <v>43</v>
      </c>
      <c r="C131" s="11">
        <v>5253.94</v>
      </c>
      <c r="D131" s="9">
        <v>55</v>
      </c>
      <c r="E131" s="76">
        <v>23.18</v>
      </c>
      <c r="F131" s="9">
        <v>1</v>
      </c>
      <c r="G131" s="9">
        <v>8.4</v>
      </c>
      <c r="H131" s="13">
        <v>0.32700000000000001</v>
      </c>
      <c r="I131" s="9" t="s">
        <v>11</v>
      </c>
      <c r="J131" s="9"/>
      <c r="K131" s="588" t="s">
        <v>1835</v>
      </c>
      <c r="L131" s="132">
        <v>45759</v>
      </c>
      <c r="M131" s="150">
        <v>45759</v>
      </c>
      <c r="N131" s="133">
        <v>9776.89</v>
      </c>
      <c r="O131" s="133">
        <v>10344.49</v>
      </c>
      <c r="P131" s="134">
        <v>124</v>
      </c>
      <c r="Q131" s="133" t="s">
        <v>1931</v>
      </c>
      <c r="R131" s="10">
        <v>46124</v>
      </c>
      <c r="S131" s="149">
        <v>46124</v>
      </c>
      <c r="T131" s="11">
        <f t="shared" si="29"/>
        <v>6525.3760000000002</v>
      </c>
      <c r="U131" s="11">
        <f t="shared" si="30"/>
        <v>5253.94</v>
      </c>
      <c r="V131" s="11">
        <f t="shared" si="25"/>
        <v>95.526181818181811</v>
      </c>
      <c r="W131" s="11">
        <f t="shared" si="31"/>
        <v>-1271.4360000000006</v>
      </c>
      <c r="X131" s="47">
        <f t="shared" si="32"/>
        <v>136.4</v>
      </c>
      <c r="Y131" s="9">
        <f t="shared" si="33"/>
        <v>55</v>
      </c>
      <c r="Z131" s="47">
        <f t="shared" si="34"/>
        <v>-81.400000000000006</v>
      </c>
      <c r="AA131" s="9"/>
      <c r="AB131" s="9"/>
      <c r="AC131" s="9"/>
    </row>
    <row r="132" spans="1:29" ht="13.5">
      <c r="A132" s="10">
        <v>46125</v>
      </c>
      <c r="B132" s="9" t="s">
        <v>43</v>
      </c>
      <c r="C132" s="11">
        <v>2446.31</v>
      </c>
      <c r="D132" s="9">
        <v>23</v>
      </c>
      <c r="E132" s="76">
        <v>24.49</v>
      </c>
      <c r="F132" s="9">
        <v>1</v>
      </c>
      <c r="G132" s="9">
        <v>5.3</v>
      </c>
      <c r="H132" s="13">
        <v>0.3039</v>
      </c>
      <c r="I132" s="9" t="s">
        <v>11</v>
      </c>
      <c r="J132" s="9"/>
      <c r="K132" s="588" t="s">
        <v>1835</v>
      </c>
      <c r="L132" s="132">
        <v>45760</v>
      </c>
      <c r="M132" s="150">
        <v>45760</v>
      </c>
      <c r="N132" s="133">
        <v>5661.26</v>
      </c>
      <c r="O132" s="133">
        <v>5932.16</v>
      </c>
      <c r="P132" s="134">
        <v>65</v>
      </c>
      <c r="Q132" s="133" t="s">
        <v>1932</v>
      </c>
      <c r="R132" s="10">
        <v>46125</v>
      </c>
      <c r="S132" s="149">
        <v>46125</v>
      </c>
      <c r="T132" s="11">
        <f t="shared" si="29"/>
        <v>4927.8460000000005</v>
      </c>
      <c r="U132" s="11">
        <f t="shared" si="30"/>
        <v>2446.31</v>
      </c>
      <c r="V132" s="11">
        <f t="shared" si="25"/>
        <v>106.36130434782608</v>
      </c>
      <c r="W132" s="11">
        <f t="shared" si="31"/>
        <v>-2481.5360000000005</v>
      </c>
      <c r="X132" s="47">
        <f t="shared" si="32"/>
        <v>71.5</v>
      </c>
      <c r="Y132" s="9">
        <f t="shared" si="33"/>
        <v>23</v>
      </c>
      <c r="Z132" s="47">
        <f t="shared" si="34"/>
        <v>-48.5</v>
      </c>
      <c r="AA132" s="9"/>
      <c r="AB132" s="9"/>
      <c r="AC132" s="9"/>
    </row>
    <row r="133" spans="1:29" ht="13.5">
      <c r="A133" s="10">
        <v>46126</v>
      </c>
      <c r="B133" s="9" t="s">
        <v>43</v>
      </c>
      <c r="C133" s="11">
        <v>2779.6</v>
      </c>
      <c r="D133" s="9">
        <v>30</v>
      </c>
      <c r="E133" s="76">
        <v>21.17</v>
      </c>
      <c r="F133" s="9">
        <v>0</v>
      </c>
      <c r="G133" s="9">
        <v>8</v>
      </c>
      <c r="H133" s="13">
        <v>0.39269999999999999</v>
      </c>
      <c r="I133" s="9" t="s">
        <v>11</v>
      </c>
      <c r="J133" s="9"/>
      <c r="K133" s="588" t="s">
        <v>1835</v>
      </c>
      <c r="L133" s="132">
        <v>45761</v>
      </c>
      <c r="M133" s="150">
        <v>45761</v>
      </c>
      <c r="N133" s="133">
        <v>4350.8599999999997</v>
      </c>
      <c r="O133" s="133">
        <v>4479.8599999999997</v>
      </c>
      <c r="P133" s="134">
        <v>27</v>
      </c>
      <c r="Q133" s="133" t="s">
        <v>1933</v>
      </c>
      <c r="R133" s="10">
        <v>46126</v>
      </c>
      <c r="S133" s="149">
        <v>46126</v>
      </c>
      <c r="T133" s="11">
        <f t="shared" si="29"/>
        <v>5308.6990000000005</v>
      </c>
      <c r="U133" s="11">
        <f t="shared" si="30"/>
        <v>2779.6</v>
      </c>
      <c r="V133" s="11">
        <f t="shared" si="25"/>
        <v>92.653333333333336</v>
      </c>
      <c r="W133" s="11">
        <f t="shared" si="31"/>
        <v>-2529.0990000000006</v>
      </c>
      <c r="X133" s="47">
        <f t="shared" si="32"/>
        <v>29.700000000000003</v>
      </c>
      <c r="Y133" s="9">
        <f t="shared" si="33"/>
        <v>30</v>
      </c>
      <c r="Z133" s="47">
        <f t="shared" si="34"/>
        <v>0.29999999999999716</v>
      </c>
      <c r="AA133" s="9"/>
      <c r="AB133" s="9"/>
      <c r="AC133" s="9"/>
    </row>
    <row r="134" spans="1:29" ht="13.5">
      <c r="A134" s="10">
        <v>46127</v>
      </c>
      <c r="B134" s="9" t="s">
        <v>43</v>
      </c>
      <c r="C134" s="11">
        <v>2264.2399999999998</v>
      </c>
      <c r="D134" s="9">
        <v>25</v>
      </c>
      <c r="E134" s="76">
        <v>20.6</v>
      </c>
      <c r="F134" s="9">
        <v>0</v>
      </c>
      <c r="G134" s="9">
        <v>6</v>
      </c>
      <c r="H134" s="13">
        <v>0.30940000000000001</v>
      </c>
      <c r="I134" s="9" t="s">
        <v>11</v>
      </c>
      <c r="J134" s="9"/>
      <c r="K134" s="588" t="s">
        <v>1835</v>
      </c>
      <c r="L134" s="132">
        <v>45762</v>
      </c>
      <c r="M134" s="150">
        <v>45762</v>
      </c>
      <c r="N134" s="133">
        <v>4593.8900000000003</v>
      </c>
      <c r="O134" s="133">
        <v>4826.09</v>
      </c>
      <c r="P134" s="134">
        <v>48</v>
      </c>
      <c r="Q134" s="133" t="s">
        <v>1934</v>
      </c>
      <c r="R134" s="10">
        <v>46127</v>
      </c>
      <c r="S134" s="149">
        <v>46127</v>
      </c>
      <c r="T134" s="11">
        <f t="shared" si="29"/>
        <v>6988.5750000000007</v>
      </c>
      <c r="U134" s="11">
        <f t="shared" si="30"/>
        <v>2264.2399999999998</v>
      </c>
      <c r="V134" s="11">
        <f t="shared" si="25"/>
        <v>90.569599999999994</v>
      </c>
      <c r="W134" s="11">
        <f t="shared" si="31"/>
        <v>-4724.3350000000009</v>
      </c>
      <c r="X134" s="47">
        <f t="shared" si="32"/>
        <v>52.800000000000004</v>
      </c>
      <c r="Y134" s="9">
        <f t="shared" si="33"/>
        <v>25</v>
      </c>
      <c r="Z134" s="47">
        <f t="shared" si="34"/>
        <v>-27.800000000000004</v>
      </c>
      <c r="AA134" s="9"/>
      <c r="AB134" s="9"/>
      <c r="AC134" s="9"/>
    </row>
    <row r="135" spans="1:29" ht="13.5">
      <c r="A135" s="10">
        <v>46128</v>
      </c>
      <c r="B135" s="9" t="s">
        <v>43</v>
      </c>
      <c r="C135" s="11">
        <v>2474.02</v>
      </c>
      <c r="D135" s="9">
        <v>29</v>
      </c>
      <c r="E135" s="76">
        <v>16.690000000000001</v>
      </c>
      <c r="F135" s="9">
        <v>0</v>
      </c>
      <c r="G135" s="9">
        <v>7</v>
      </c>
      <c r="H135" s="13">
        <v>0.33789999999999998</v>
      </c>
      <c r="I135" s="9" t="s">
        <v>11</v>
      </c>
      <c r="J135" s="9"/>
      <c r="K135" s="588" t="s">
        <v>1835</v>
      </c>
      <c r="L135" s="132">
        <v>45763</v>
      </c>
      <c r="M135" s="150">
        <v>45763</v>
      </c>
      <c r="N135" s="133">
        <v>6056.55</v>
      </c>
      <c r="O135" s="133">
        <v>6353.25</v>
      </c>
      <c r="P135" s="134">
        <v>54</v>
      </c>
      <c r="Q135" s="133" t="s">
        <v>1935</v>
      </c>
      <c r="R135" s="10">
        <v>46128</v>
      </c>
      <c r="S135" s="149">
        <v>46128</v>
      </c>
      <c r="T135" s="11">
        <f t="shared" si="29"/>
        <v>9691.4510000000009</v>
      </c>
      <c r="U135" s="11">
        <f t="shared" si="30"/>
        <v>2474.02</v>
      </c>
      <c r="V135" s="11">
        <f t="shared" si="25"/>
        <v>85.311034482758615</v>
      </c>
      <c r="W135" s="11">
        <f t="shared" si="31"/>
        <v>-7217.4310000000005</v>
      </c>
      <c r="X135" s="47">
        <f t="shared" si="32"/>
        <v>59.400000000000006</v>
      </c>
      <c r="Y135" s="9">
        <f t="shared" si="33"/>
        <v>29</v>
      </c>
      <c r="Z135" s="47">
        <f t="shared" si="34"/>
        <v>-30.400000000000006</v>
      </c>
      <c r="AA135" s="9"/>
      <c r="AB135" s="9"/>
      <c r="AC135" s="9"/>
    </row>
    <row r="136" spans="1:29" ht="13.5">
      <c r="A136" s="10">
        <v>46129</v>
      </c>
      <c r="B136" s="9" t="s">
        <v>43</v>
      </c>
      <c r="C136" s="11">
        <v>8952.99</v>
      </c>
      <c r="D136" s="9">
        <v>87</v>
      </c>
      <c r="E136" s="76">
        <v>21.79</v>
      </c>
      <c r="F136" s="9">
        <v>1</v>
      </c>
      <c r="G136" s="9">
        <v>11.66</v>
      </c>
      <c r="H136" s="13">
        <v>0.33839999999999998</v>
      </c>
      <c r="I136" s="9" t="s">
        <v>11</v>
      </c>
      <c r="J136" s="9"/>
      <c r="K136" s="588" t="s">
        <v>1835</v>
      </c>
      <c r="L136" s="132">
        <v>45764</v>
      </c>
      <c r="M136" s="150">
        <v>45764</v>
      </c>
      <c r="N136" s="133">
        <v>8268.61</v>
      </c>
      <c r="O136" s="133">
        <v>8810.41</v>
      </c>
      <c r="P136" s="134">
        <v>92</v>
      </c>
      <c r="Q136" s="133" t="s">
        <v>1936</v>
      </c>
      <c r="R136" s="10">
        <v>46129</v>
      </c>
      <c r="S136" s="149">
        <v>46129</v>
      </c>
      <c r="T136" s="11">
        <f t="shared" si="29"/>
        <v>10045.013000000001</v>
      </c>
      <c r="U136" s="11">
        <f t="shared" si="30"/>
        <v>8952.99</v>
      </c>
      <c r="V136" s="11">
        <f t="shared" si="25"/>
        <v>102.90793103448276</v>
      </c>
      <c r="W136" s="11">
        <f t="shared" si="31"/>
        <v>-1092.023000000001</v>
      </c>
      <c r="X136" s="47">
        <f t="shared" si="32"/>
        <v>101.2</v>
      </c>
      <c r="Y136" s="9">
        <f t="shared" si="33"/>
        <v>87</v>
      </c>
      <c r="Z136" s="47">
        <f t="shared" si="34"/>
        <v>-14.200000000000003</v>
      </c>
      <c r="AA136" s="9"/>
      <c r="AB136" s="9"/>
      <c r="AC136" s="9"/>
    </row>
    <row r="137" spans="1:29" ht="13.5">
      <c r="A137" s="10">
        <v>46130</v>
      </c>
      <c r="B137" s="9" t="s">
        <v>43</v>
      </c>
      <c r="C137" s="11">
        <v>8295.14</v>
      </c>
      <c r="D137" s="9">
        <v>87</v>
      </c>
      <c r="E137" s="76">
        <v>23.34</v>
      </c>
      <c r="F137" s="9">
        <v>0</v>
      </c>
      <c r="G137" s="9">
        <v>9</v>
      </c>
      <c r="H137" s="13">
        <v>0.33850000000000002</v>
      </c>
      <c r="I137" s="9" t="s">
        <v>11</v>
      </c>
      <c r="J137" s="9"/>
      <c r="K137" s="588" t="s">
        <v>1835</v>
      </c>
      <c r="L137" s="132">
        <v>45765</v>
      </c>
      <c r="M137" s="150">
        <v>45765</v>
      </c>
      <c r="N137" s="133">
        <v>8641.6299999999992</v>
      </c>
      <c r="O137" s="133">
        <v>9131.83</v>
      </c>
      <c r="P137" s="134">
        <v>90</v>
      </c>
      <c r="Q137" s="133" t="s">
        <v>1937</v>
      </c>
      <c r="R137" s="10">
        <v>46130</v>
      </c>
      <c r="S137" s="149">
        <v>46130</v>
      </c>
      <c r="T137" s="11">
        <f t="shared" si="29"/>
        <v>10456.424000000001</v>
      </c>
      <c r="U137" s="11">
        <f t="shared" si="30"/>
        <v>8295.14</v>
      </c>
      <c r="V137" s="11">
        <f t="shared" si="25"/>
        <v>95.346436781609185</v>
      </c>
      <c r="W137" s="11">
        <f t="shared" si="31"/>
        <v>-2161.2840000000015</v>
      </c>
      <c r="X137" s="47">
        <f t="shared" si="32"/>
        <v>99.000000000000014</v>
      </c>
      <c r="Y137" s="9">
        <f t="shared" si="33"/>
        <v>87</v>
      </c>
      <c r="Z137" s="47">
        <f t="shared" si="34"/>
        <v>-12.000000000000014</v>
      </c>
      <c r="AA137" s="9"/>
      <c r="AB137" s="9"/>
      <c r="AC137" s="9"/>
    </row>
    <row r="138" spans="1:29" ht="13.5">
      <c r="A138" s="10">
        <v>46131</v>
      </c>
      <c r="B138" s="9" t="s">
        <v>43</v>
      </c>
      <c r="C138" s="11">
        <v>5670.05</v>
      </c>
      <c r="D138" s="9">
        <v>60</v>
      </c>
      <c r="E138" s="76">
        <v>23.12</v>
      </c>
      <c r="F138" s="9">
        <v>1</v>
      </c>
      <c r="G138" s="9">
        <v>12.75</v>
      </c>
      <c r="H138" s="13">
        <v>0.2727</v>
      </c>
      <c r="I138" s="9" t="s">
        <v>11</v>
      </c>
      <c r="J138" s="9"/>
      <c r="K138" s="588" t="s">
        <v>1835</v>
      </c>
      <c r="L138" s="132">
        <v>45766</v>
      </c>
      <c r="M138" s="150">
        <v>45766</v>
      </c>
      <c r="N138" s="133">
        <v>9041.44</v>
      </c>
      <c r="O138" s="133">
        <v>9505.84</v>
      </c>
      <c r="P138" s="134">
        <v>101</v>
      </c>
      <c r="Q138" s="133" t="s">
        <v>1938</v>
      </c>
      <c r="R138" s="10">
        <v>46131</v>
      </c>
      <c r="S138" s="149">
        <v>46131</v>
      </c>
      <c r="T138" s="11">
        <f t="shared" si="29"/>
        <v>7732.6370000000006</v>
      </c>
      <c r="U138" s="11">
        <f t="shared" si="30"/>
        <v>5670.05</v>
      </c>
      <c r="V138" s="11">
        <f t="shared" si="25"/>
        <v>94.500833333333333</v>
      </c>
      <c r="W138" s="11">
        <f t="shared" si="31"/>
        <v>-2062.5870000000004</v>
      </c>
      <c r="X138" s="47">
        <f t="shared" si="32"/>
        <v>111.10000000000001</v>
      </c>
      <c r="Y138" s="9">
        <f t="shared" si="33"/>
        <v>60</v>
      </c>
      <c r="Z138" s="47">
        <f t="shared" si="34"/>
        <v>-51.100000000000009</v>
      </c>
      <c r="AA138" s="9"/>
      <c r="AB138" s="9"/>
      <c r="AC138" s="9"/>
    </row>
    <row r="139" spans="1:29" ht="13.5">
      <c r="A139" s="10">
        <v>46132</v>
      </c>
      <c r="B139" s="9" t="s">
        <v>43</v>
      </c>
      <c r="C139" s="11">
        <v>7115.33</v>
      </c>
      <c r="D139" s="9">
        <v>75</v>
      </c>
      <c r="E139" s="76">
        <v>24.88</v>
      </c>
      <c r="F139" s="9">
        <v>0</v>
      </c>
      <c r="G139" s="9">
        <v>16</v>
      </c>
      <c r="H139" s="13">
        <v>0.36630000000000001</v>
      </c>
      <c r="I139" s="9" t="s">
        <v>11</v>
      </c>
      <c r="J139" s="9"/>
      <c r="K139" s="588" t="s">
        <v>1835</v>
      </c>
      <c r="L139" s="132">
        <v>45767</v>
      </c>
      <c r="M139" s="150">
        <v>45767</v>
      </c>
      <c r="N139" s="133">
        <v>6681.37</v>
      </c>
      <c r="O139" s="133">
        <v>7029.67</v>
      </c>
      <c r="P139" s="134">
        <v>75</v>
      </c>
      <c r="Q139" s="133" t="s">
        <v>1939</v>
      </c>
      <c r="R139" s="10">
        <v>46132</v>
      </c>
      <c r="S139" s="149">
        <v>46132</v>
      </c>
      <c r="T139" s="11">
        <f t="shared" si="29"/>
        <v>5671.072000000001</v>
      </c>
      <c r="U139" s="11">
        <f t="shared" si="30"/>
        <v>7115.33</v>
      </c>
      <c r="V139" s="11">
        <f t="shared" si="25"/>
        <v>94.871066666666664</v>
      </c>
      <c r="W139" s="11">
        <f t="shared" si="31"/>
        <v>1444.2579999999989</v>
      </c>
      <c r="X139" s="47">
        <f t="shared" si="32"/>
        <v>82.5</v>
      </c>
      <c r="Y139" s="9">
        <f t="shared" si="33"/>
        <v>75</v>
      </c>
      <c r="Z139" s="47">
        <f t="shared" si="34"/>
        <v>-7.5</v>
      </c>
      <c r="AA139" s="9"/>
      <c r="AB139" s="9"/>
      <c r="AC139" s="9"/>
    </row>
    <row r="140" spans="1:29" ht="13.5">
      <c r="A140" s="10">
        <v>46133</v>
      </c>
      <c r="B140" s="9" t="s">
        <v>43</v>
      </c>
      <c r="C140" s="11">
        <v>5698.5</v>
      </c>
      <c r="D140" s="9">
        <v>54</v>
      </c>
      <c r="E140" s="76">
        <v>28.34</v>
      </c>
      <c r="F140" s="9">
        <v>3</v>
      </c>
      <c r="G140" s="9">
        <v>11.75</v>
      </c>
      <c r="H140" s="13">
        <v>0.34639999999999999</v>
      </c>
      <c r="I140" s="9" t="s">
        <v>11</v>
      </c>
      <c r="J140" s="9"/>
      <c r="K140" s="588" t="s">
        <v>1835</v>
      </c>
      <c r="L140" s="132">
        <v>45768</v>
      </c>
      <c r="M140" s="150">
        <v>45768</v>
      </c>
      <c r="N140" s="133">
        <v>4794.32</v>
      </c>
      <c r="O140" s="133">
        <v>5155.5200000000004</v>
      </c>
      <c r="P140" s="134">
        <v>55</v>
      </c>
      <c r="Q140" s="133" t="s">
        <v>1940</v>
      </c>
      <c r="R140" s="10">
        <v>46133</v>
      </c>
      <c r="S140" s="149">
        <v>46133</v>
      </c>
      <c r="T140" s="11">
        <f t="shared" si="29"/>
        <v>3165.8</v>
      </c>
      <c r="U140" s="11">
        <f t="shared" si="30"/>
        <v>5698.5</v>
      </c>
      <c r="V140" s="11">
        <f t="shared" si="25"/>
        <v>105.52777777777777</v>
      </c>
      <c r="W140" s="11">
        <f t="shared" si="31"/>
        <v>2532.6999999999998</v>
      </c>
      <c r="X140" s="47">
        <f t="shared" si="32"/>
        <v>60.500000000000007</v>
      </c>
      <c r="Y140" s="9">
        <f t="shared" si="33"/>
        <v>54</v>
      </c>
      <c r="Z140" s="47">
        <f t="shared" si="34"/>
        <v>-6.5000000000000071</v>
      </c>
      <c r="AA140" s="9"/>
      <c r="AB140" s="9"/>
      <c r="AC140" s="9"/>
    </row>
    <row r="141" spans="1:29" ht="13.5">
      <c r="A141" s="10">
        <v>46134</v>
      </c>
      <c r="B141" s="9" t="s">
        <v>43</v>
      </c>
      <c r="C141" s="11">
        <v>1978.41</v>
      </c>
      <c r="D141" s="9">
        <v>25</v>
      </c>
      <c r="E141" s="76">
        <v>21.57</v>
      </c>
      <c r="F141" s="9">
        <v>0</v>
      </c>
      <c r="G141" s="9">
        <v>6.33</v>
      </c>
      <c r="H141" s="13">
        <v>0.28120000000000001</v>
      </c>
      <c r="I141" s="9" t="s">
        <v>11</v>
      </c>
      <c r="J141" s="9"/>
      <c r="K141" s="588" t="s">
        <v>1835</v>
      </c>
      <c r="L141" s="132">
        <v>45769</v>
      </c>
      <c r="M141" s="150">
        <v>45769</v>
      </c>
      <c r="N141" s="133">
        <v>2684.5</v>
      </c>
      <c r="O141" s="133">
        <v>2878</v>
      </c>
      <c r="P141" s="134">
        <v>31</v>
      </c>
      <c r="Q141" s="133" t="s">
        <v>1941</v>
      </c>
      <c r="R141" s="10">
        <v>46134</v>
      </c>
      <c r="S141" s="149">
        <v>46134</v>
      </c>
      <c r="T141" s="11">
        <f>O148*$AA$2</f>
        <v>9508.862000000001</v>
      </c>
      <c r="U141" s="11">
        <f t="shared" si="30"/>
        <v>1978.41</v>
      </c>
      <c r="V141" s="11">
        <f t="shared" si="25"/>
        <v>79.136400000000009</v>
      </c>
      <c r="W141" s="11">
        <f t="shared" si="31"/>
        <v>-7530.4520000000011</v>
      </c>
      <c r="X141" s="47">
        <f t="shared" si="32"/>
        <v>34.1</v>
      </c>
      <c r="Y141" s="9">
        <f t="shared" si="33"/>
        <v>25</v>
      </c>
      <c r="Z141" s="47">
        <f t="shared" si="34"/>
        <v>-9.1000000000000014</v>
      </c>
      <c r="AA141" s="9"/>
      <c r="AB141" s="9"/>
      <c r="AC141" s="9"/>
    </row>
    <row r="142" spans="1:29" ht="13.5">
      <c r="A142" s="10">
        <v>46135</v>
      </c>
      <c r="B142" s="9" t="s">
        <v>43</v>
      </c>
      <c r="C142" s="11">
        <v>2228.4</v>
      </c>
      <c r="D142" s="9">
        <v>26</v>
      </c>
      <c r="E142" s="76">
        <v>20.27</v>
      </c>
      <c r="F142" s="9">
        <v>0</v>
      </c>
      <c r="G142" s="9">
        <v>5.66</v>
      </c>
      <c r="H142" s="13">
        <v>0.3473</v>
      </c>
      <c r="I142" s="9" t="s">
        <v>11</v>
      </c>
      <c r="J142" s="9"/>
      <c r="K142" s="588" t="s">
        <v>1835</v>
      </c>
      <c r="L142" s="132">
        <v>45771</v>
      </c>
      <c r="M142" s="150">
        <v>45771</v>
      </c>
      <c r="N142" s="133">
        <v>2214.81</v>
      </c>
      <c r="O142" s="133">
        <v>2214.81</v>
      </c>
      <c r="P142" s="134">
        <v>26</v>
      </c>
      <c r="Q142" s="133" t="s">
        <v>1942</v>
      </c>
      <c r="R142" s="10">
        <v>46136</v>
      </c>
      <c r="S142" s="149">
        <v>46136</v>
      </c>
      <c r="T142" s="11">
        <f t="shared" ref="T142:T147" si="35">O143*$AA$2</f>
        <v>12188.462000000001</v>
      </c>
      <c r="U142" s="11">
        <f t="shared" si="30"/>
        <v>2228.4</v>
      </c>
      <c r="V142" s="11">
        <f t="shared" si="25"/>
        <v>85.707692307692312</v>
      </c>
      <c r="W142" s="11">
        <f t="shared" si="31"/>
        <v>-9960.0620000000017</v>
      </c>
      <c r="X142" s="47">
        <f t="shared" si="32"/>
        <v>28.6</v>
      </c>
      <c r="Y142" s="9">
        <f t="shared" si="33"/>
        <v>26</v>
      </c>
      <c r="Z142" s="47">
        <f t="shared" si="34"/>
        <v>-2.6000000000000014</v>
      </c>
      <c r="AA142" s="9"/>
      <c r="AB142" s="9"/>
      <c r="AC142" s="9"/>
    </row>
    <row r="143" spans="1:29" ht="13.5">
      <c r="A143" s="10">
        <v>46136</v>
      </c>
      <c r="B143" s="9" t="s">
        <v>43</v>
      </c>
      <c r="C143" s="11">
        <v>6622.72</v>
      </c>
      <c r="D143" s="9">
        <v>67</v>
      </c>
      <c r="E143" s="76">
        <v>22.59</v>
      </c>
      <c r="F143" s="9">
        <v>0</v>
      </c>
      <c r="G143" s="9">
        <v>9.5</v>
      </c>
      <c r="H143" s="13">
        <v>0.2722</v>
      </c>
      <c r="I143" s="9" t="s">
        <v>11</v>
      </c>
      <c r="J143" s="9"/>
      <c r="K143" s="588" t="s">
        <v>1835</v>
      </c>
      <c r="L143" s="132">
        <v>45772</v>
      </c>
      <c r="M143" s="150">
        <v>45772</v>
      </c>
      <c r="N143" s="133">
        <v>10745.02</v>
      </c>
      <c r="O143" s="133">
        <v>11080.42</v>
      </c>
      <c r="P143" s="134">
        <v>109</v>
      </c>
      <c r="Q143" s="133" t="s">
        <v>1943</v>
      </c>
      <c r="R143" s="10">
        <v>46137</v>
      </c>
      <c r="S143" s="149">
        <v>46137</v>
      </c>
      <c r="T143" s="11">
        <f t="shared" si="35"/>
        <v>14411.760000000002</v>
      </c>
      <c r="U143" s="11">
        <f t="shared" si="30"/>
        <v>6622.72</v>
      </c>
      <c r="V143" s="11">
        <f t="shared" si="25"/>
        <v>98.846567164179106</v>
      </c>
      <c r="W143" s="11">
        <f t="shared" si="31"/>
        <v>-7789.0400000000018</v>
      </c>
      <c r="X143" s="47">
        <f t="shared" si="32"/>
        <v>119.9</v>
      </c>
      <c r="Y143" s="9">
        <f t="shared" si="33"/>
        <v>67</v>
      </c>
      <c r="Z143" s="47">
        <f t="shared" si="34"/>
        <v>-52.900000000000006</v>
      </c>
      <c r="AA143" s="9"/>
      <c r="AB143" s="9"/>
      <c r="AC143" s="9"/>
    </row>
    <row r="144" spans="1:29" ht="13.5">
      <c r="A144" s="10">
        <v>46137</v>
      </c>
      <c r="B144" s="9" t="s">
        <v>43</v>
      </c>
      <c r="C144" s="11">
        <v>7980.87</v>
      </c>
      <c r="D144" s="9">
        <v>79</v>
      </c>
      <c r="E144" s="76">
        <v>22.18</v>
      </c>
      <c r="F144" s="9">
        <v>0</v>
      </c>
      <c r="G144" s="9">
        <v>10.83</v>
      </c>
      <c r="H144" s="13">
        <v>0.28100000000000003</v>
      </c>
      <c r="I144" s="9" t="s">
        <v>11</v>
      </c>
      <c r="J144" s="9"/>
      <c r="K144" s="588" t="s">
        <v>1835</v>
      </c>
      <c r="L144" s="132">
        <v>45773</v>
      </c>
      <c r="M144" s="150">
        <v>45773</v>
      </c>
      <c r="N144" s="133">
        <v>12572.7</v>
      </c>
      <c r="O144" s="133">
        <v>13101.6</v>
      </c>
      <c r="P144" s="134">
        <v>132</v>
      </c>
      <c r="Q144" s="133" t="s">
        <v>1944</v>
      </c>
      <c r="R144" s="10">
        <v>46138</v>
      </c>
      <c r="S144" s="149">
        <v>46138</v>
      </c>
      <c r="T144" s="11">
        <f t="shared" si="35"/>
        <v>8178.5770000000002</v>
      </c>
      <c r="U144" s="11">
        <f t="shared" si="30"/>
        <v>7980.87</v>
      </c>
      <c r="V144" s="11">
        <f t="shared" si="25"/>
        <v>101.02367088607595</v>
      </c>
      <c r="W144" s="11">
        <f t="shared" si="31"/>
        <v>-197.70700000000033</v>
      </c>
      <c r="X144" s="47">
        <f t="shared" si="32"/>
        <v>145.20000000000002</v>
      </c>
      <c r="Y144" s="9">
        <f t="shared" si="33"/>
        <v>79</v>
      </c>
      <c r="Z144" s="47">
        <f t="shared" si="34"/>
        <v>-66.200000000000017</v>
      </c>
      <c r="AA144" s="9"/>
      <c r="AB144" s="9"/>
      <c r="AC144" s="9"/>
    </row>
    <row r="145" spans="1:29" ht="13.5">
      <c r="A145" s="10">
        <v>46138</v>
      </c>
      <c r="B145" s="9" t="s">
        <v>43</v>
      </c>
      <c r="C145" s="11">
        <v>6000.09</v>
      </c>
      <c r="D145" s="9">
        <v>64</v>
      </c>
      <c r="E145" s="76">
        <v>26.64</v>
      </c>
      <c r="F145" s="9">
        <v>2</v>
      </c>
      <c r="G145" s="9">
        <v>13</v>
      </c>
      <c r="H145" s="13">
        <v>0.30959999999999999</v>
      </c>
      <c r="I145" s="9" t="s">
        <v>11</v>
      </c>
      <c r="J145" s="9"/>
      <c r="K145" s="588" t="s">
        <v>1835</v>
      </c>
      <c r="L145" s="132">
        <v>45774</v>
      </c>
      <c r="M145" s="150">
        <v>45774</v>
      </c>
      <c r="N145" s="133">
        <v>7151.27</v>
      </c>
      <c r="O145" s="133">
        <v>7435.07</v>
      </c>
      <c r="P145" s="134">
        <v>76</v>
      </c>
      <c r="Q145" s="133" t="s">
        <v>1945</v>
      </c>
      <c r="R145" s="10">
        <v>46139</v>
      </c>
      <c r="S145" s="149">
        <v>46139</v>
      </c>
      <c r="T145" s="11">
        <f t="shared" si="35"/>
        <v>5665.3300000000008</v>
      </c>
      <c r="U145" s="11">
        <f t="shared" si="30"/>
        <v>6000.09</v>
      </c>
      <c r="V145" s="11">
        <f t="shared" si="25"/>
        <v>93.751406250000002</v>
      </c>
      <c r="W145" s="11">
        <f t="shared" si="31"/>
        <v>334.75999999999931</v>
      </c>
      <c r="X145" s="47">
        <f t="shared" si="32"/>
        <v>83.600000000000009</v>
      </c>
      <c r="Y145" s="9">
        <f t="shared" si="33"/>
        <v>64</v>
      </c>
      <c r="Z145" s="47">
        <f t="shared" si="34"/>
        <v>-19.600000000000009</v>
      </c>
      <c r="AA145" s="9"/>
      <c r="AB145" s="9"/>
      <c r="AC145" s="9"/>
    </row>
    <row r="146" spans="1:29" ht="13.5">
      <c r="A146" s="10">
        <v>46139</v>
      </c>
      <c r="B146" s="9" t="s">
        <v>43</v>
      </c>
      <c r="C146" s="11">
        <v>2905.33</v>
      </c>
      <c r="D146" s="9">
        <v>28</v>
      </c>
      <c r="E146" s="76">
        <v>28.34</v>
      </c>
      <c r="F146" s="9">
        <v>2</v>
      </c>
      <c r="G146" s="9">
        <v>72</v>
      </c>
      <c r="H146" s="13">
        <v>0.33389999999999997</v>
      </c>
      <c r="I146" s="9" t="s">
        <v>11</v>
      </c>
      <c r="J146" s="9"/>
      <c r="K146" s="588" t="s">
        <v>1835</v>
      </c>
      <c r="L146" s="132">
        <v>45775</v>
      </c>
      <c r="M146" s="147">
        <v>45775</v>
      </c>
      <c r="N146" s="133">
        <v>4866.5</v>
      </c>
      <c r="O146" s="133">
        <v>5150.3</v>
      </c>
      <c r="P146" s="134">
        <v>50</v>
      </c>
      <c r="Q146" s="133" t="s">
        <v>1946</v>
      </c>
      <c r="R146" s="10">
        <v>46140</v>
      </c>
      <c r="S146" s="149">
        <v>46140</v>
      </c>
      <c r="T146" s="11">
        <f t="shared" si="35"/>
        <v>4008.5540000000001</v>
      </c>
      <c r="U146" s="11">
        <f t="shared" si="30"/>
        <v>2905.33</v>
      </c>
      <c r="V146" s="11">
        <f t="shared" si="25"/>
        <v>103.76178571428571</v>
      </c>
      <c r="W146" s="11">
        <f t="shared" si="31"/>
        <v>-1103.2240000000002</v>
      </c>
      <c r="X146" s="47">
        <f t="shared" si="32"/>
        <v>55.000000000000007</v>
      </c>
      <c r="Y146" s="9">
        <f t="shared" si="33"/>
        <v>28</v>
      </c>
      <c r="Z146" s="47">
        <f t="shared" si="34"/>
        <v>-27.000000000000007</v>
      </c>
      <c r="AA146" s="9"/>
      <c r="AB146" s="9"/>
      <c r="AC146" s="9"/>
    </row>
    <row r="147" spans="1:29" ht="13.5">
      <c r="A147" s="10">
        <v>46140</v>
      </c>
      <c r="B147" s="9" t="s">
        <v>43</v>
      </c>
      <c r="C147" s="11">
        <v>3000.75</v>
      </c>
      <c r="D147" s="9">
        <v>32</v>
      </c>
      <c r="E147" s="76">
        <v>22.74</v>
      </c>
      <c r="F147" s="9">
        <v>0</v>
      </c>
      <c r="G147" s="9">
        <v>9.33</v>
      </c>
      <c r="H147" s="13">
        <v>0.3251</v>
      </c>
      <c r="I147" s="9" t="s">
        <v>11</v>
      </c>
      <c r="J147" s="9"/>
      <c r="K147" s="588" t="s">
        <v>1835</v>
      </c>
      <c r="L147" s="132">
        <v>45776</v>
      </c>
      <c r="M147" s="150">
        <v>45776</v>
      </c>
      <c r="N147" s="133">
        <v>3411.94</v>
      </c>
      <c r="O147" s="133">
        <v>3644.14</v>
      </c>
      <c r="P147" s="134">
        <v>35</v>
      </c>
      <c r="Q147" s="133" t="s">
        <v>1947</v>
      </c>
      <c r="R147" s="10">
        <v>46141</v>
      </c>
      <c r="S147" s="149">
        <v>46141</v>
      </c>
      <c r="T147" s="11">
        <f t="shared" si="35"/>
        <v>9508.862000000001</v>
      </c>
      <c r="U147" s="11">
        <f t="shared" si="30"/>
        <v>3000.75</v>
      </c>
      <c r="V147" s="11">
        <f t="shared" si="25"/>
        <v>93.7734375</v>
      </c>
      <c r="W147" s="11">
        <f t="shared" si="31"/>
        <v>-6508.112000000001</v>
      </c>
      <c r="X147" s="47">
        <f t="shared" si="32"/>
        <v>38.5</v>
      </c>
      <c r="Y147" s="9">
        <f t="shared" si="33"/>
        <v>32</v>
      </c>
      <c r="Z147" s="47">
        <f t="shared" si="34"/>
        <v>-6.5</v>
      </c>
      <c r="AA147" s="9"/>
      <c r="AB147" s="9"/>
      <c r="AC147" s="9"/>
    </row>
    <row r="148" spans="1:29" ht="13.5">
      <c r="A148" s="10">
        <v>46141</v>
      </c>
      <c r="B148" s="9" t="s">
        <v>43</v>
      </c>
      <c r="C148" s="11">
        <v>2716.2</v>
      </c>
      <c r="D148" s="9">
        <v>26</v>
      </c>
      <c r="E148" s="76">
        <v>24.8</v>
      </c>
      <c r="F148" s="9">
        <v>1</v>
      </c>
      <c r="G148" s="9">
        <v>6.33</v>
      </c>
      <c r="H148" s="13">
        <v>0.33100000000000002</v>
      </c>
      <c r="I148" s="9" t="s">
        <v>11</v>
      </c>
      <c r="J148" s="9"/>
      <c r="K148" s="588" t="s">
        <v>1835</v>
      </c>
      <c r="L148" s="132">
        <v>45777</v>
      </c>
      <c r="M148" s="147">
        <v>45777</v>
      </c>
      <c r="N148" s="133">
        <v>8244.52</v>
      </c>
      <c r="O148" s="133">
        <v>8644.42</v>
      </c>
      <c r="P148" s="134">
        <v>90</v>
      </c>
      <c r="Q148" s="133" t="s">
        <v>1948</v>
      </c>
      <c r="R148" s="10">
        <v>46142</v>
      </c>
      <c r="S148" s="149">
        <v>46142</v>
      </c>
      <c r="T148" s="11">
        <f>O150*$AA$2</f>
        <v>8425.6260000000002</v>
      </c>
      <c r="U148" s="11">
        <f t="shared" si="30"/>
        <v>2716.2</v>
      </c>
      <c r="V148" s="11">
        <f t="shared" si="25"/>
        <v>104.46923076923076</v>
      </c>
      <c r="W148" s="11">
        <f t="shared" si="31"/>
        <v>-5709.4260000000004</v>
      </c>
      <c r="X148" s="47">
        <f t="shared" si="32"/>
        <v>99.000000000000014</v>
      </c>
      <c r="Y148" s="9">
        <f t="shared" si="33"/>
        <v>26</v>
      </c>
      <c r="Z148" s="47">
        <f t="shared" si="34"/>
        <v>-73.000000000000014</v>
      </c>
      <c r="AA148" s="9"/>
      <c r="AB148" s="9"/>
      <c r="AC148" s="9"/>
    </row>
    <row r="149" spans="1:29" ht="15">
      <c r="A149" s="10">
        <v>46142</v>
      </c>
      <c r="B149" s="9" t="s">
        <v>43</v>
      </c>
      <c r="C149" s="11">
        <v>6740.52</v>
      </c>
      <c r="D149" s="9">
        <v>65</v>
      </c>
      <c r="E149" s="76">
        <v>25.12</v>
      </c>
      <c r="F149" s="9">
        <v>1</v>
      </c>
      <c r="G149" s="9">
        <v>15.25</v>
      </c>
      <c r="H149" s="13">
        <v>0.32879999999999998</v>
      </c>
      <c r="I149" s="9" t="s">
        <v>11</v>
      </c>
      <c r="J149" s="9"/>
      <c r="K149" s="717" t="s">
        <v>1595</v>
      </c>
      <c r="L149" s="709"/>
      <c r="M149" s="360"/>
      <c r="N149" s="338">
        <f t="shared" ref="N149:P149" si="36">SUM(N120:N148)</f>
        <v>188893.16</v>
      </c>
      <c r="O149" s="339">
        <f t="shared" si="36"/>
        <v>198697.16000000006</v>
      </c>
      <c r="P149" s="340">
        <f t="shared" si="36"/>
        <v>2091</v>
      </c>
      <c r="Q149" s="341">
        <f>O149/P149</f>
        <v>95.024945002391235</v>
      </c>
      <c r="R149" s="534" t="s">
        <v>1578</v>
      </c>
      <c r="S149" s="361"/>
      <c r="T149" s="344">
        <f t="shared" ref="T149:U149" si="37">SUM(T120:T148)</f>
        <v>227213.66799999998</v>
      </c>
      <c r="U149" s="339">
        <f t="shared" si="37"/>
        <v>145880.71000000002</v>
      </c>
      <c r="V149" s="345">
        <f t="shared" si="25"/>
        <v>96.802063702720645</v>
      </c>
      <c r="W149" s="339">
        <f t="shared" ref="W149:Z149" si="38">SUM(W120:W148)</f>
        <v>-81332.958000000042</v>
      </c>
      <c r="X149" s="346">
        <f t="shared" si="38"/>
        <v>2300.1</v>
      </c>
      <c r="Y149" s="340">
        <f t="shared" si="38"/>
        <v>1507</v>
      </c>
      <c r="Z149" s="340">
        <f t="shared" si="38"/>
        <v>-793.10000000000014</v>
      </c>
      <c r="AA149" s="9"/>
      <c r="AB149" s="9"/>
      <c r="AC149" s="9"/>
    </row>
    <row r="150" spans="1:29" ht="13.5">
      <c r="A150" s="10">
        <v>46143</v>
      </c>
      <c r="B150" s="9" t="s">
        <v>43</v>
      </c>
      <c r="C150" s="11">
        <v>6758.58</v>
      </c>
      <c r="D150" s="9">
        <v>65</v>
      </c>
      <c r="E150" s="76">
        <v>21.52</v>
      </c>
      <c r="F150" s="9">
        <v>0</v>
      </c>
      <c r="G150" s="9">
        <v>10.5</v>
      </c>
      <c r="H150" s="13">
        <v>0.32129999999999997</v>
      </c>
      <c r="I150" s="9" t="s">
        <v>11</v>
      </c>
      <c r="J150" s="9"/>
      <c r="K150" s="588" t="s">
        <v>1835</v>
      </c>
      <c r="L150" s="132">
        <v>45778</v>
      </c>
      <c r="M150" s="150">
        <v>45778</v>
      </c>
      <c r="N150" s="133">
        <v>7375.86</v>
      </c>
      <c r="O150" s="133">
        <v>7659.66</v>
      </c>
      <c r="P150" s="134">
        <v>76</v>
      </c>
      <c r="Q150" s="133" t="s">
        <v>1949</v>
      </c>
      <c r="R150" s="10">
        <v>46143</v>
      </c>
      <c r="S150" s="149">
        <v>46143</v>
      </c>
      <c r="T150" s="11">
        <f t="shared" ref="T150:T179" si="39">O151*$AA$2</f>
        <v>8147.3260000000009</v>
      </c>
      <c r="U150" s="9"/>
      <c r="V150" s="9">
        <f t="shared" si="25"/>
        <v>0</v>
      </c>
      <c r="W150" s="11">
        <f t="shared" ref="W150:W180" si="40">U150-T150</f>
        <v>-8147.3260000000009</v>
      </c>
      <c r="X150" s="47">
        <f t="shared" ref="X150:X180" si="41">P150*$AA$2</f>
        <v>83.600000000000009</v>
      </c>
      <c r="Y150" s="9">
        <f t="shared" ref="Y150:Y180" si="42">D150</f>
        <v>65</v>
      </c>
      <c r="Z150" s="47">
        <f t="shared" ref="Z150:Z180" si="43">Y150-X150</f>
        <v>-18.600000000000009</v>
      </c>
      <c r="AA150" s="9"/>
      <c r="AB150" s="9"/>
      <c r="AC150" s="9"/>
    </row>
    <row r="151" spans="1:29" ht="13.5">
      <c r="A151" s="10">
        <v>46144</v>
      </c>
      <c r="B151" s="9" t="s">
        <v>43</v>
      </c>
      <c r="C151" s="11">
        <v>8043.9</v>
      </c>
      <c r="D151" s="9">
        <v>74</v>
      </c>
      <c r="E151" s="76">
        <v>23.03</v>
      </c>
      <c r="F151" s="9">
        <v>1</v>
      </c>
      <c r="G151" s="9">
        <v>11</v>
      </c>
      <c r="H151" s="13">
        <v>0.32169999999999999</v>
      </c>
      <c r="I151" s="9" t="s">
        <v>11</v>
      </c>
      <c r="J151" s="9"/>
      <c r="K151" s="588" t="s">
        <v>1835</v>
      </c>
      <c r="L151" s="132">
        <v>45779</v>
      </c>
      <c r="M151" s="150">
        <v>45779</v>
      </c>
      <c r="N151" s="133">
        <v>7122.86</v>
      </c>
      <c r="O151" s="133">
        <v>7406.66</v>
      </c>
      <c r="P151" s="134">
        <v>75</v>
      </c>
      <c r="Q151" s="133" t="s">
        <v>1627</v>
      </c>
      <c r="R151" s="10">
        <v>46144</v>
      </c>
      <c r="S151" s="149">
        <v>46144</v>
      </c>
      <c r="T151" s="11">
        <f t="shared" si="39"/>
        <v>11001.837000000001</v>
      </c>
      <c r="U151" s="9"/>
      <c r="V151" s="9">
        <f t="shared" si="25"/>
        <v>0</v>
      </c>
      <c r="W151" s="11">
        <f t="shared" si="40"/>
        <v>-11001.837000000001</v>
      </c>
      <c r="X151" s="47">
        <f t="shared" si="41"/>
        <v>82.5</v>
      </c>
      <c r="Y151" s="9">
        <f t="shared" si="42"/>
        <v>74</v>
      </c>
      <c r="Z151" s="47">
        <f t="shared" si="43"/>
        <v>-8.5</v>
      </c>
      <c r="AA151" s="9"/>
      <c r="AB151" s="9"/>
      <c r="AC151" s="9"/>
    </row>
    <row r="152" spans="1:29" ht="13.5">
      <c r="A152" s="10">
        <v>46145</v>
      </c>
      <c r="B152" s="9" t="s">
        <v>43</v>
      </c>
      <c r="C152" s="11">
        <v>4964.37</v>
      </c>
      <c r="D152" s="9">
        <v>56</v>
      </c>
      <c r="E152" s="76">
        <v>21.39</v>
      </c>
      <c r="F152" s="9">
        <v>0</v>
      </c>
      <c r="G152" s="9">
        <v>11.25</v>
      </c>
      <c r="H152" s="13">
        <v>0.31459999999999999</v>
      </c>
      <c r="I152" s="9" t="s">
        <v>11</v>
      </c>
      <c r="J152" s="9"/>
      <c r="K152" s="588" t="s">
        <v>1835</v>
      </c>
      <c r="L152" s="132">
        <v>45780</v>
      </c>
      <c r="M152" s="150">
        <v>45780</v>
      </c>
      <c r="N152" s="133">
        <v>9537.27</v>
      </c>
      <c r="O152" s="133">
        <v>10001.67</v>
      </c>
      <c r="P152" s="134">
        <v>98</v>
      </c>
      <c r="Q152" s="133" t="s">
        <v>1950</v>
      </c>
      <c r="R152" s="10">
        <v>46145</v>
      </c>
      <c r="S152" s="149">
        <v>46145</v>
      </c>
      <c r="T152" s="11">
        <f t="shared" si="39"/>
        <v>9481.0320000000011</v>
      </c>
      <c r="U152" s="9"/>
      <c r="V152" s="9">
        <f t="shared" si="25"/>
        <v>0</v>
      </c>
      <c r="W152" s="11">
        <f t="shared" si="40"/>
        <v>-9481.0320000000011</v>
      </c>
      <c r="X152" s="47">
        <f t="shared" si="41"/>
        <v>107.80000000000001</v>
      </c>
      <c r="Y152" s="9">
        <f t="shared" si="42"/>
        <v>56</v>
      </c>
      <c r="Z152" s="47">
        <f t="shared" si="43"/>
        <v>-51.800000000000011</v>
      </c>
      <c r="AA152" s="9"/>
      <c r="AB152" s="9"/>
      <c r="AC152" s="9"/>
    </row>
    <row r="153" spans="1:29" ht="13.5">
      <c r="A153" s="10">
        <v>46146</v>
      </c>
      <c r="B153" s="9" t="s">
        <v>43</v>
      </c>
      <c r="C153" s="11">
        <v>1689.63</v>
      </c>
      <c r="D153" s="9">
        <v>16</v>
      </c>
      <c r="E153" s="76">
        <v>29.63</v>
      </c>
      <c r="F153" s="9">
        <v>3</v>
      </c>
      <c r="G153" s="9">
        <v>4.66</v>
      </c>
      <c r="H153" s="13">
        <v>0.30280000000000001</v>
      </c>
      <c r="I153" s="9" t="s">
        <v>11</v>
      </c>
      <c r="J153" s="9"/>
      <c r="K153" s="588" t="s">
        <v>1835</v>
      </c>
      <c r="L153" s="132">
        <v>45781</v>
      </c>
      <c r="M153" s="150">
        <v>45781</v>
      </c>
      <c r="N153" s="133">
        <v>8219.2199999999993</v>
      </c>
      <c r="O153" s="133">
        <v>8619.1200000000008</v>
      </c>
      <c r="P153" s="134">
        <v>93</v>
      </c>
      <c r="Q153" s="133" t="s">
        <v>1951</v>
      </c>
      <c r="R153" s="10">
        <v>46146</v>
      </c>
      <c r="S153" s="149">
        <v>46146</v>
      </c>
      <c r="T153" s="11">
        <f t="shared" si="39"/>
        <v>3620.826</v>
      </c>
      <c r="U153" s="9"/>
      <c r="V153" s="9">
        <f t="shared" si="25"/>
        <v>0</v>
      </c>
      <c r="W153" s="11">
        <f t="shared" si="40"/>
        <v>-3620.826</v>
      </c>
      <c r="X153" s="47">
        <f t="shared" si="41"/>
        <v>102.30000000000001</v>
      </c>
      <c r="Y153" s="9">
        <f t="shared" si="42"/>
        <v>16</v>
      </c>
      <c r="Z153" s="47">
        <f t="shared" si="43"/>
        <v>-86.300000000000011</v>
      </c>
      <c r="AA153" s="9"/>
      <c r="AB153" s="9"/>
      <c r="AC153" s="9"/>
    </row>
    <row r="154" spans="1:29" ht="13.5">
      <c r="A154" s="10">
        <v>46147</v>
      </c>
      <c r="B154" s="9" t="s">
        <v>43</v>
      </c>
      <c r="C154" s="11">
        <v>2301.98</v>
      </c>
      <c r="D154" s="9">
        <v>21</v>
      </c>
      <c r="E154" s="76">
        <v>21.04</v>
      </c>
      <c r="F154" s="9">
        <v>0</v>
      </c>
      <c r="G154" s="9">
        <v>5.33</v>
      </c>
      <c r="H154" s="13">
        <v>0.33200000000000002</v>
      </c>
      <c r="I154" s="9" t="s">
        <v>11</v>
      </c>
      <c r="J154" s="9"/>
      <c r="K154" s="588" t="s">
        <v>1835</v>
      </c>
      <c r="L154" s="132">
        <v>45782</v>
      </c>
      <c r="M154" s="150">
        <v>45782</v>
      </c>
      <c r="N154" s="133">
        <v>3085.26</v>
      </c>
      <c r="O154" s="133">
        <v>3291.66</v>
      </c>
      <c r="P154" s="134">
        <v>34</v>
      </c>
      <c r="Q154" s="133" t="s">
        <v>1952</v>
      </c>
      <c r="R154" s="10">
        <v>46147</v>
      </c>
      <c r="S154" s="149">
        <v>46147</v>
      </c>
      <c r="T154" s="11">
        <f t="shared" si="39"/>
        <v>5627.4790000000012</v>
      </c>
      <c r="U154" s="9"/>
      <c r="V154" s="9">
        <f t="shared" si="25"/>
        <v>0</v>
      </c>
      <c r="W154" s="11">
        <f t="shared" si="40"/>
        <v>-5627.4790000000012</v>
      </c>
      <c r="X154" s="47">
        <f t="shared" si="41"/>
        <v>37.400000000000006</v>
      </c>
      <c r="Y154" s="9">
        <f t="shared" si="42"/>
        <v>21</v>
      </c>
      <c r="Z154" s="47">
        <f t="shared" si="43"/>
        <v>-16.400000000000006</v>
      </c>
      <c r="AA154" s="9"/>
      <c r="AB154" s="9"/>
      <c r="AC154" s="9"/>
    </row>
    <row r="155" spans="1:29" ht="13.5">
      <c r="A155" s="10">
        <v>46148</v>
      </c>
      <c r="B155" s="9" t="s">
        <v>43</v>
      </c>
      <c r="C155" s="11">
        <v>2112.9499999999998</v>
      </c>
      <c r="D155" s="9">
        <v>25</v>
      </c>
      <c r="E155" s="76">
        <v>19.25</v>
      </c>
      <c r="F155" s="9">
        <v>0</v>
      </c>
      <c r="G155" s="9">
        <v>6.33</v>
      </c>
      <c r="H155" s="13">
        <v>0.26729999999999998</v>
      </c>
      <c r="I155" s="9" t="s">
        <v>11</v>
      </c>
      <c r="J155" s="9"/>
      <c r="K155" s="588" t="s">
        <v>1835</v>
      </c>
      <c r="L155" s="132">
        <v>45783</v>
      </c>
      <c r="M155" s="150">
        <v>45783</v>
      </c>
      <c r="N155" s="133">
        <v>4870.79</v>
      </c>
      <c r="O155" s="133">
        <v>5115.8900000000003</v>
      </c>
      <c r="P155" s="134">
        <v>50</v>
      </c>
      <c r="Q155" s="133" t="s">
        <v>1953</v>
      </c>
      <c r="R155" s="10">
        <v>46148</v>
      </c>
      <c r="S155" s="149">
        <v>46148</v>
      </c>
      <c r="T155" s="11">
        <f t="shared" si="39"/>
        <v>3869.1620000000003</v>
      </c>
      <c r="U155" s="9"/>
      <c r="V155" s="9">
        <f t="shared" si="25"/>
        <v>0</v>
      </c>
      <c r="W155" s="11">
        <f t="shared" si="40"/>
        <v>-3869.1620000000003</v>
      </c>
      <c r="X155" s="47">
        <f t="shared" si="41"/>
        <v>55.000000000000007</v>
      </c>
      <c r="Y155" s="9">
        <f t="shared" si="42"/>
        <v>25</v>
      </c>
      <c r="Z155" s="47">
        <f t="shared" si="43"/>
        <v>-30.000000000000007</v>
      </c>
      <c r="AA155" s="9"/>
      <c r="AB155" s="9"/>
      <c r="AC155" s="9"/>
    </row>
    <row r="156" spans="1:29" ht="13.5">
      <c r="A156" s="10">
        <v>46149</v>
      </c>
      <c r="B156" s="9" t="s">
        <v>43</v>
      </c>
      <c r="C156" s="11">
        <v>2860.2</v>
      </c>
      <c r="D156" s="9">
        <v>30</v>
      </c>
      <c r="E156" s="76">
        <v>22.87</v>
      </c>
      <c r="F156" s="9">
        <v>0</v>
      </c>
      <c r="G156" s="9">
        <v>9</v>
      </c>
      <c r="H156" s="13">
        <v>0.2601</v>
      </c>
      <c r="I156" s="9" t="s">
        <v>11</v>
      </c>
      <c r="J156" s="9"/>
      <c r="K156" s="588" t="s">
        <v>1835</v>
      </c>
      <c r="L156" s="132">
        <v>45784</v>
      </c>
      <c r="M156" s="150">
        <v>45784</v>
      </c>
      <c r="N156" s="133">
        <v>3388.42</v>
      </c>
      <c r="O156" s="133">
        <v>3517.42</v>
      </c>
      <c r="P156" s="134">
        <v>40</v>
      </c>
      <c r="Q156" s="133" t="s">
        <v>1954</v>
      </c>
      <c r="R156" s="10">
        <v>46149</v>
      </c>
      <c r="S156" s="149">
        <v>46149</v>
      </c>
      <c r="T156" s="11">
        <f t="shared" si="39"/>
        <v>3040.114</v>
      </c>
      <c r="U156" s="11">
        <f t="shared" ref="U156:U180" si="44">C156</f>
        <v>2860.2</v>
      </c>
      <c r="V156" s="11">
        <f t="shared" si="25"/>
        <v>95.339999999999989</v>
      </c>
      <c r="W156" s="11">
        <f t="shared" si="40"/>
        <v>-179.91400000000021</v>
      </c>
      <c r="X156" s="47">
        <f t="shared" si="41"/>
        <v>44</v>
      </c>
      <c r="Y156" s="9">
        <f t="shared" si="42"/>
        <v>30</v>
      </c>
      <c r="Z156" s="47">
        <f t="shared" si="43"/>
        <v>-14</v>
      </c>
      <c r="AA156" s="9"/>
      <c r="AB156" s="9"/>
      <c r="AC156" s="9"/>
    </row>
    <row r="157" spans="1:29" ht="13.5">
      <c r="A157" s="10">
        <v>46150</v>
      </c>
      <c r="B157" s="9" t="s">
        <v>43</v>
      </c>
      <c r="C157" s="11">
        <v>8465.15</v>
      </c>
      <c r="D157" s="9">
        <v>108</v>
      </c>
      <c r="E157" s="76">
        <v>25.34</v>
      </c>
      <c r="F157" s="9">
        <v>0</v>
      </c>
      <c r="G157" s="9">
        <v>12.4</v>
      </c>
      <c r="H157" s="13">
        <v>0.3332</v>
      </c>
      <c r="I157" s="9" t="s">
        <v>11</v>
      </c>
      <c r="J157" s="9"/>
      <c r="K157" s="588" t="s">
        <v>1835</v>
      </c>
      <c r="L157" s="132">
        <v>45785</v>
      </c>
      <c r="M157" s="150">
        <v>45785</v>
      </c>
      <c r="N157" s="133">
        <v>2673.44</v>
      </c>
      <c r="O157" s="133">
        <v>2763.74</v>
      </c>
      <c r="P157" s="134">
        <v>30</v>
      </c>
      <c r="Q157" s="133" t="s">
        <v>1955</v>
      </c>
      <c r="R157" s="10">
        <v>46150</v>
      </c>
      <c r="S157" s="149">
        <v>46150</v>
      </c>
      <c r="T157" s="11">
        <f t="shared" si="39"/>
        <v>10420.245000000001</v>
      </c>
      <c r="U157" s="11">
        <f t="shared" si="44"/>
        <v>8465.15</v>
      </c>
      <c r="V157" s="11">
        <f t="shared" si="25"/>
        <v>78.381018518518516</v>
      </c>
      <c r="W157" s="11">
        <f t="shared" si="40"/>
        <v>-1955.0950000000012</v>
      </c>
      <c r="X157" s="47">
        <f t="shared" si="41"/>
        <v>33</v>
      </c>
      <c r="Y157" s="9">
        <f t="shared" si="42"/>
        <v>108</v>
      </c>
      <c r="Z157" s="47">
        <f t="shared" si="43"/>
        <v>75</v>
      </c>
      <c r="AA157" s="9"/>
      <c r="AB157" s="9"/>
      <c r="AC157" s="9"/>
    </row>
    <row r="158" spans="1:29" ht="13.5">
      <c r="A158" s="10">
        <v>46151</v>
      </c>
      <c r="B158" s="9" t="s">
        <v>43</v>
      </c>
      <c r="C158" s="11">
        <v>8598.43</v>
      </c>
      <c r="D158" s="9">
        <v>81</v>
      </c>
      <c r="E158" s="76">
        <v>25.4</v>
      </c>
      <c r="F158" s="9">
        <v>0</v>
      </c>
      <c r="G158" s="9">
        <v>14.2</v>
      </c>
      <c r="H158" s="13">
        <v>0.30380000000000001</v>
      </c>
      <c r="I158" s="9" t="s">
        <v>11</v>
      </c>
      <c r="J158" s="9"/>
      <c r="K158" s="588" t="s">
        <v>1835</v>
      </c>
      <c r="L158" s="132">
        <v>45786</v>
      </c>
      <c r="M158" s="150">
        <v>45786</v>
      </c>
      <c r="N158" s="133">
        <v>9111.75</v>
      </c>
      <c r="O158" s="133">
        <v>9472.9500000000007</v>
      </c>
      <c r="P158" s="134">
        <v>102</v>
      </c>
      <c r="Q158" s="133" t="s">
        <v>1956</v>
      </c>
      <c r="R158" s="10">
        <v>46151</v>
      </c>
      <c r="S158" s="149">
        <v>46151</v>
      </c>
      <c r="T158" s="11">
        <f t="shared" si="39"/>
        <v>12715.043</v>
      </c>
      <c r="U158" s="11">
        <f t="shared" si="44"/>
        <v>8598.43</v>
      </c>
      <c r="V158" s="11">
        <f t="shared" si="25"/>
        <v>106.15345679012346</v>
      </c>
      <c r="W158" s="11">
        <f t="shared" si="40"/>
        <v>-4116.6129999999994</v>
      </c>
      <c r="X158" s="47">
        <f t="shared" si="41"/>
        <v>112.2</v>
      </c>
      <c r="Y158" s="9">
        <f t="shared" si="42"/>
        <v>81</v>
      </c>
      <c r="Z158" s="47">
        <f t="shared" si="43"/>
        <v>-31.200000000000003</v>
      </c>
      <c r="AA158" s="9"/>
      <c r="AB158" s="9"/>
      <c r="AC158" s="9"/>
    </row>
    <row r="159" spans="1:29" ht="13.5">
      <c r="A159" s="10">
        <v>46152</v>
      </c>
      <c r="B159" s="9" t="s">
        <v>43</v>
      </c>
      <c r="C159" s="11">
        <v>8131.99</v>
      </c>
      <c r="D159" s="9">
        <v>80</v>
      </c>
      <c r="E159" s="76">
        <v>23.22</v>
      </c>
      <c r="F159" s="9">
        <v>0</v>
      </c>
      <c r="G159" s="9">
        <v>14.2</v>
      </c>
      <c r="H159" s="13">
        <v>0.2757</v>
      </c>
      <c r="I159" s="9" t="s">
        <v>11</v>
      </c>
      <c r="J159" s="9"/>
      <c r="K159" s="588" t="s">
        <v>1835</v>
      </c>
      <c r="L159" s="132">
        <v>45787</v>
      </c>
      <c r="M159" s="150">
        <v>45787</v>
      </c>
      <c r="N159" s="133">
        <v>11107.63</v>
      </c>
      <c r="O159" s="133">
        <v>11559.13</v>
      </c>
      <c r="P159" s="134">
        <v>111</v>
      </c>
      <c r="Q159" s="133" t="s">
        <v>1957</v>
      </c>
      <c r="R159" s="10">
        <v>46152</v>
      </c>
      <c r="S159" s="149">
        <v>46152</v>
      </c>
      <c r="T159" s="11">
        <f t="shared" si="39"/>
        <v>7052.4080000000004</v>
      </c>
      <c r="U159" s="11">
        <f t="shared" si="44"/>
        <v>8131.99</v>
      </c>
      <c r="V159" s="11">
        <f t="shared" si="25"/>
        <v>101.64987499999999</v>
      </c>
      <c r="W159" s="11">
        <f t="shared" si="40"/>
        <v>1079.5819999999994</v>
      </c>
      <c r="X159" s="47">
        <f t="shared" si="41"/>
        <v>122.10000000000001</v>
      </c>
      <c r="Y159" s="9">
        <f t="shared" si="42"/>
        <v>80</v>
      </c>
      <c r="Z159" s="47">
        <f t="shared" si="43"/>
        <v>-42.100000000000009</v>
      </c>
      <c r="AA159" s="9"/>
      <c r="AB159" s="9"/>
      <c r="AC159" s="9"/>
    </row>
    <row r="160" spans="1:29" ht="13.5">
      <c r="A160" s="10">
        <v>46153</v>
      </c>
      <c r="B160" s="9" t="s">
        <v>43</v>
      </c>
      <c r="C160" s="11">
        <v>1886.48</v>
      </c>
      <c r="D160" s="9">
        <v>19</v>
      </c>
      <c r="E160" s="76">
        <v>22.73</v>
      </c>
      <c r="F160" s="9">
        <v>0</v>
      </c>
      <c r="G160" s="9">
        <v>8</v>
      </c>
      <c r="H160" s="13">
        <v>0.36659999999999998</v>
      </c>
      <c r="I160" s="9" t="s">
        <v>11</v>
      </c>
      <c r="J160" s="9"/>
      <c r="K160" s="588" t="s">
        <v>1835</v>
      </c>
      <c r="L160" s="132">
        <v>45788</v>
      </c>
      <c r="M160" s="150">
        <v>45788</v>
      </c>
      <c r="N160" s="133">
        <v>6153.28</v>
      </c>
      <c r="O160" s="133">
        <v>6411.28</v>
      </c>
      <c r="P160" s="134">
        <v>65</v>
      </c>
      <c r="Q160" s="133" t="s">
        <v>1958</v>
      </c>
      <c r="R160" s="10">
        <v>46153</v>
      </c>
      <c r="S160" s="149">
        <v>46153</v>
      </c>
      <c r="T160" s="11">
        <f t="shared" si="39"/>
        <v>3730.0560000000005</v>
      </c>
      <c r="U160" s="11">
        <f t="shared" si="44"/>
        <v>1886.48</v>
      </c>
      <c r="V160" s="11">
        <f t="shared" si="25"/>
        <v>99.288421052631577</v>
      </c>
      <c r="W160" s="11">
        <f t="shared" si="40"/>
        <v>-1843.5760000000005</v>
      </c>
      <c r="X160" s="47">
        <f t="shared" si="41"/>
        <v>71.5</v>
      </c>
      <c r="Y160" s="9">
        <f t="shared" si="42"/>
        <v>19</v>
      </c>
      <c r="Z160" s="47">
        <f t="shared" si="43"/>
        <v>-52.5</v>
      </c>
      <c r="AA160" s="9"/>
      <c r="AB160" s="9"/>
      <c r="AC160" s="9"/>
    </row>
    <row r="161" spans="1:29" ht="13.5">
      <c r="A161" s="10">
        <v>46154</v>
      </c>
      <c r="B161" s="9" t="s">
        <v>43</v>
      </c>
      <c r="C161" s="11">
        <v>2599.3000000000002</v>
      </c>
      <c r="D161" s="9">
        <v>26</v>
      </c>
      <c r="E161" s="76">
        <v>22.24</v>
      </c>
      <c r="F161" s="9">
        <v>0</v>
      </c>
      <c r="G161" s="9">
        <v>11</v>
      </c>
      <c r="H161" s="13">
        <v>0.34889999999999999</v>
      </c>
      <c r="I161" s="9" t="s">
        <v>11</v>
      </c>
      <c r="J161" s="9"/>
      <c r="K161" s="588" t="s">
        <v>1835</v>
      </c>
      <c r="L161" s="132">
        <v>45789</v>
      </c>
      <c r="M161" s="150">
        <v>45789</v>
      </c>
      <c r="N161" s="133">
        <v>3249.06</v>
      </c>
      <c r="O161" s="133">
        <v>3390.96</v>
      </c>
      <c r="P161" s="134">
        <v>33</v>
      </c>
      <c r="Q161" s="133" t="s">
        <v>1959</v>
      </c>
      <c r="R161" s="10">
        <v>46154</v>
      </c>
      <c r="S161" s="149">
        <v>46154</v>
      </c>
      <c r="T161" s="11">
        <f t="shared" si="39"/>
        <v>5345.1860000000006</v>
      </c>
      <c r="U161" s="11">
        <f t="shared" si="44"/>
        <v>2599.3000000000002</v>
      </c>
      <c r="V161" s="11">
        <f t="shared" si="25"/>
        <v>99.973076923076931</v>
      </c>
      <c r="W161" s="11">
        <f t="shared" si="40"/>
        <v>-2745.8860000000004</v>
      </c>
      <c r="X161" s="47">
        <f t="shared" si="41"/>
        <v>36.300000000000004</v>
      </c>
      <c r="Y161" s="9">
        <f t="shared" si="42"/>
        <v>26</v>
      </c>
      <c r="Z161" s="47">
        <f t="shared" si="43"/>
        <v>-10.300000000000004</v>
      </c>
      <c r="AA161" s="9"/>
      <c r="AB161" s="9"/>
      <c r="AC161" s="9"/>
    </row>
    <row r="162" spans="1:29" ht="13.5">
      <c r="A162" s="10">
        <v>46155</v>
      </c>
      <c r="B162" s="9" t="s">
        <v>43</v>
      </c>
      <c r="C162" s="11">
        <v>1695.45</v>
      </c>
      <c r="D162" s="9">
        <v>18</v>
      </c>
      <c r="E162" s="76">
        <v>21.47</v>
      </c>
      <c r="F162" s="9">
        <v>0</v>
      </c>
      <c r="G162" s="9">
        <v>5.33</v>
      </c>
      <c r="H162" s="13">
        <v>0.19020000000000001</v>
      </c>
      <c r="I162" s="9" t="s">
        <v>11</v>
      </c>
      <c r="J162" s="9"/>
      <c r="K162" s="588" t="s">
        <v>1835</v>
      </c>
      <c r="L162" s="132">
        <v>45790</v>
      </c>
      <c r="M162" s="150">
        <v>45790</v>
      </c>
      <c r="N162" s="133">
        <v>4601.26</v>
      </c>
      <c r="O162" s="133">
        <v>4859.26</v>
      </c>
      <c r="P162" s="134">
        <v>50</v>
      </c>
      <c r="Q162" s="133" t="s">
        <v>1960</v>
      </c>
      <c r="R162" s="10">
        <v>46155</v>
      </c>
      <c r="S162" s="149">
        <v>46155</v>
      </c>
      <c r="T162" s="11">
        <f t="shared" si="39"/>
        <v>3252.8320000000003</v>
      </c>
      <c r="U162" s="11">
        <f t="shared" si="44"/>
        <v>1695.45</v>
      </c>
      <c r="V162" s="11">
        <f t="shared" si="25"/>
        <v>94.191666666666663</v>
      </c>
      <c r="W162" s="11">
        <f t="shared" si="40"/>
        <v>-1557.3820000000003</v>
      </c>
      <c r="X162" s="47">
        <f t="shared" si="41"/>
        <v>55.000000000000007</v>
      </c>
      <c r="Y162" s="9">
        <f t="shared" si="42"/>
        <v>18</v>
      </c>
      <c r="Z162" s="47">
        <f t="shared" si="43"/>
        <v>-37.000000000000007</v>
      </c>
      <c r="AA162" s="9"/>
      <c r="AB162" s="9"/>
      <c r="AC162" s="9"/>
    </row>
    <row r="163" spans="1:29" ht="13.5">
      <c r="A163" s="10">
        <v>46156</v>
      </c>
      <c r="B163" s="9" t="s">
        <v>43</v>
      </c>
      <c r="C163" s="11">
        <v>3776.16</v>
      </c>
      <c r="D163" s="9">
        <v>41</v>
      </c>
      <c r="E163" s="76">
        <v>21.93</v>
      </c>
      <c r="F163" s="9">
        <v>0</v>
      </c>
      <c r="G163" s="9">
        <v>11.33</v>
      </c>
      <c r="H163" s="13">
        <v>0.35970000000000002</v>
      </c>
      <c r="I163" s="9" t="s">
        <v>11</v>
      </c>
      <c r="J163" s="9"/>
      <c r="K163" s="588" t="s">
        <v>1835</v>
      </c>
      <c r="L163" s="132">
        <v>45791</v>
      </c>
      <c r="M163" s="150">
        <v>45791</v>
      </c>
      <c r="N163" s="133">
        <v>2853.92</v>
      </c>
      <c r="O163" s="133">
        <v>2957.12</v>
      </c>
      <c r="P163" s="134">
        <v>32</v>
      </c>
      <c r="Q163" s="133" t="s">
        <v>1961</v>
      </c>
      <c r="R163" s="10">
        <v>46156</v>
      </c>
      <c r="S163" s="149">
        <v>46156</v>
      </c>
      <c r="T163" s="11">
        <f t="shared" si="39"/>
        <v>3498.9020000000005</v>
      </c>
      <c r="U163" s="11">
        <f t="shared" si="44"/>
        <v>3776.16</v>
      </c>
      <c r="V163" s="11">
        <f t="shared" si="25"/>
        <v>92.101463414634139</v>
      </c>
      <c r="W163" s="11">
        <f t="shared" si="40"/>
        <v>277.25799999999936</v>
      </c>
      <c r="X163" s="47">
        <f t="shared" si="41"/>
        <v>35.200000000000003</v>
      </c>
      <c r="Y163" s="9">
        <f t="shared" si="42"/>
        <v>41</v>
      </c>
      <c r="Z163" s="47">
        <f t="shared" si="43"/>
        <v>5.7999999999999972</v>
      </c>
      <c r="AA163" s="9"/>
      <c r="AB163" s="9"/>
      <c r="AC163" s="9"/>
    </row>
    <row r="164" spans="1:29" ht="13.5">
      <c r="A164" s="10">
        <v>46157</v>
      </c>
      <c r="B164" s="9" t="s">
        <v>43</v>
      </c>
      <c r="C164" s="11">
        <v>9874.9</v>
      </c>
      <c r="D164" s="9">
        <v>96</v>
      </c>
      <c r="E164" s="76">
        <v>28.69</v>
      </c>
      <c r="F164" s="9">
        <v>4</v>
      </c>
      <c r="G164" s="9">
        <v>13.16</v>
      </c>
      <c r="H164" s="13">
        <v>0.36059999999999998</v>
      </c>
      <c r="I164" s="9" t="s">
        <v>11</v>
      </c>
      <c r="J164" s="9"/>
      <c r="K164" s="588" t="s">
        <v>1835</v>
      </c>
      <c r="L164" s="132">
        <v>45792</v>
      </c>
      <c r="M164" s="150">
        <v>45792</v>
      </c>
      <c r="N164" s="133">
        <v>3064.72</v>
      </c>
      <c r="O164" s="133">
        <v>3180.82</v>
      </c>
      <c r="P164" s="134">
        <v>35</v>
      </c>
      <c r="Q164" s="133" t="s">
        <v>1747</v>
      </c>
      <c r="R164" s="10">
        <v>46157</v>
      </c>
      <c r="S164" s="149">
        <v>46157</v>
      </c>
      <c r="T164" s="11">
        <f t="shared" si="39"/>
        <v>12223.970000000001</v>
      </c>
      <c r="U164" s="11">
        <f t="shared" si="44"/>
        <v>9874.9</v>
      </c>
      <c r="V164" s="11">
        <f t="shared" si="25"/>
        <v>102.86354166666666</v>
      </c>
      <c r="W164" s="11">
        <f t="shared" si="40"/>
        <v>-2349.0700000000015</v>
      </c>
      <c r="X164" s="47">
        <f t="shared" si="41"/>
        <v>38.5</v>
      </c>
      <c r="Y164" s="9">
        <f t="shared" si="42"/>
        <v>96</v>
      </c>
      <c r="Z164" s="47">
        <f t="shared" si="43"/>
        <v>57.5</v>
      </c>
      <c r="AA164" s="9"/>
      <c r="AB164" s="9"/>
      <c r="AC164" s="9"/>
    </row>
    <row r="165" spans="1:29" ht="13.5">
      <c r="A165" s="10">
        <v>46158</v>
      </c>
      <c r="B165" s="9" t="s">
        <v>43</v>
      </c>
      <c r="C165" s="11">
        <v>8519.57</v>
      </c>
      <c r="D165" s="9">
        <v>84</v>
      </c>
      <c r="E165" s="76">
        <v>23.66</v>
      </c>
      <c r="F165" s="9">
        <v>0</v>
      </c>
      <c r="G165" s="9">
        <v>13.6</v>
      </c>
      <c r="H165" s="13">
        <v>0.29620000000000002</v>
      </c>
      <c r="I165" s="9" t="s">
        <v>11</v>
      </c>
      <c r="J165" s="9"/>
      <c r="K165" s="588" t="s">
        <v>1835</v>
      </c>
      <c r="L165" s="132">
        <v>45793</v>
      </c>
      <c r="M165" s="150">
        <v>45793</v>
      </c>
      <c r="N165" s="133">
        <v>10661.2</v>
      </c>
      <c r="O165" s="133">
        <v>11112.7</v>
      </c>
      <c r="P165" s="134">
        <v>112</v>
      </c>
      <c r="Q165" s="133" t="s">
        <v>1962</v>
      </c>
      <c r="R165" s="10">
        <v>46158</v>
      </c>
      <c r="S165" s="149">
        <v>46158</v>
      </c>
      <c r="T165" s="11">
        <f t="shared" si="39"/>
        <v>10119.747000000001</v>
      </c>
      <c r="U165" s="11">
        <f t="shared" si="44"/>
        <v>8519.57</v>
      </c>
      <c r="V165" s="11">
        <f t="shared" si="25"/>
        <v>101.42345238095238</v>
      </c>
      <c r="W165" s="11">
        <f t="shared" si="40"/>
        <v>-1600.1770000000015</v>
      </c>
      <c r="X165" s="47">
        <f t="shared" si="41"/>
        <v>123.20000000000002</v>
      </c>
      <c r="Y165" s="9">
        <f t="shared" si="42"/>
        <v>84</v>
      </c>
      <c r="Z165" s="47">
        <f t="shared" si="43"/>
        <v>-39.200000000000017</v>
      </c>
      <c r="AA165" s="9"/>
      <c r="AB165" s="9"/>
      <c r="AC165" s="9"/>
    </row>
    <row r="166" spans="1:29" ht="13.5">
      <c r="A166" s="10">
        <v>46159</v>
      </c>
      <c r="B166" s="9" t="s">
        <v>43</v>
      </c>
      <c r="C166" s="11">
        <v>5811.84</v>
      </c>
      <c r="D166" s="9">
        <v>61</v>
      </c>
      <c r="E166" s="76">
        <v>25.71</v>
      </c>
      <c r="F166" s="9">
        <v>2</v>
      </c>
      <c r="G166" s="9">
        <v>16</v>
      </c>
      <c r="H166" s="13">
        <v>0.26889999999999997</v>
      </c>
      <c r="I166" s="9" t="s">
        <v>11</v>
      </c>
      <c r="J166" s="9"/>
      <c r="K166" s="588" t="s">
        <v>1835</v>
      </c>
      <c r="L166" s="132">
        <v>45794</v>
      </c>
      <c r="M166" s="150">
        <v>45794</v>
      </c>
      <c r="N166" s="133">
        <v>8825.67</v>
      </c>
      <c r="O166" s="133">
        <v>9199.77</v>
      </c>
      <c r="P166" s="134">
        <v>101</v>
      </c>
      <c r="Q166" s="133" t="s">
        <v>1963</v>
      </c>
      <c r="R166" s="10">
        <v>46159</v>
      </c>
      <c r="S166" s="149">
        <v>46159</v>
      </c>
      <c r="T166" s="11">
        <f t="shared" si="39"/>
        <v>6767.9040000000014</v>
      </c>
      <c r="U166" s="11">
        <f t="shared" si="44"/>
        <v>5811.84</v>
      </c>
      <c r="V166" s="11">
        <f t="shared" si="25"/>
        <v>95.276065573770495</v>
      </c>
      <c r="W166" s="11">
        <f t="shared" si="40"/>
        <v>-956.06400000000122</v>
      </c>
      <c r="X166" s="47">
        <f t="shared" si="41"/>
        <v>111.10000000000001</v>
      </c>
      <c r="Y166" s="9">
        <f t="shared" si="42"/>
        <v>61</v>
      </c>
      <c r="Z166" s="47">
        <f t="shared" si="43"/>
        <v>-50.100000000000009</v>
      </c>
      <c r="AA166" s="9"/>
      <c r="AB166" s="9"/>
      <c r="AC166" s="9"/>
    </row>
    <row r="167" spans="1:29" ht="13.5">
      <c r="A167" s="10">
        <v>46160</v>
      </c>
      <c r="B167" s="9" t="s">
        <v>43</v>
      </c>
      <c r="C167" s="11">
        <v>2882.5</v>
      </c>
      <c r="D167" s="9">
        <v>26</v>
      </c>
      <c r="E167" s="76">
        <v>24.28</v>
      </c>
      <c r="F167" s="9">
        <v>0</v>
      </c>
      <c r="G167" s="9">
        <v>11</v>
      </c>
      <c r="H167" s="13">
        <v>0.34370000000000001</v>
      </c>
      <c r="I167" s="9" t="s">
        <v>11</v>
      </c>
      <c r="J167" s="9"/>
      <c r="K167" s="588" t="s">
        <v>1835</v>
      </c>
      <c r="L167" s="132">
        <v>45795</v>
      </c>
      <c r="M167" s="150">
        <v>45795</v>
      </c>
      <c r="N167" s="133">
        <v>5765.64</v>
      </c>
      <c r="O167" s="133">
        <v>6152.64</v>
      </c>
      <c r="P167" s="134">
        <v>55</v>
      </c>
      <c r="Q167" s="133" t="s">
        <v>1964</v>
      </c>
      <c r="R167" s="10">
        <v>46160</v>
      </c>
      <c r="S167" s="149">
        <v>46160</v>
      </c>
      <c r="T167" s="11">
        <f t="shared" si="39"/>
        <v>3509.4290000000001</v>
      </c>
      <c r="U167" s="11">
        <f t="shared" si="44"/>
        <v>2882.5</v>
      </c>
      <c r="V167" s="11">
        <f t="shared" si="25"/>
        <v>110.86538461538461</v>
      </c>
      <c r="W167" s="11">
        <f t="shared" si="40"/>
        <v>-626.92900000000009</v>
      </c>
      <c r="X167" s="47">
        <f t="shared" si="41"/>
        <v>60.500000000000007</v>
      </c>
      <c r="Y167" s="9">
        <f t="shared" si="42"/>
        <v>26</v>
      </c>
      <c r="Z167" s="47">
        <f t="shared" si="43"/>
        <v>-34.500000000000007</v>
      </c>
      <c r="AA167" s="9"/>
      <c r="AB167" s="9"/>
      <c r="AC167" s="9"/>
    </row>
    <row r="168" spans="1:29" ht="13.5">
      <c r="A168" s="10">
        <v>46161</v>
      </c>
      <c r="B168" s="9" t="s">
        <v>43</v>
      </c>
      <c r="C168" s="11">
        <v>2763.11</v>
      </c>
      <c r="D168" s="9">
        <v>32</v>
      </c>
      <c r="E168" s="76">
        <v>23.47</v>
      </c>
      <c r="F168" s="9">
        <v>1</v>
      </c>
      <c r="G168" s="9">
        <v>13.5</v>
      </c>
      <c r="H168" s="13">
        <v>0.32590000000000002</v>
      </c>
      <c r="I168" s="9" t="s">
        <v>11</v>
      </c>
      <c r="J168" s="9"/>
      <c r="K168" s="588" t="s">
        <v>1835</v>
      </c>
      <c r="L168" s="132">
        <v>45796</v>
      </c>
      <c r="M168" s="150">
        <v>45796</v>
      </c>
      <c r="N168" s="133">
        <v>3074.29</v>
      </c>
      <c r="O168" s="133">
        <v>3190.39</v>
      </c>
      <c r="P168" s="134">
        <v>35</v>
      </c>
      <c r="Q168" s="133" t="s">
        <v>1965</v>
      </c>
      <c r="R168" s="10">
        <v>46161</v>
      </c>
      <c r="S168" s="149">
        <v>46161</v>
      </c>
      <c r="T168" s="11">
        <f t="shared" si="39"/>
        <v>4844.7850000000008</v>
      </c>
      <c r="U168" s="11">
        <f t="shared" si="44"/>
        <v>2763.11</v>
      </c>
      <c r="V168" s="11">
        <f t="shared" si="25"/>
        <v>86.347187500000004</v>
      </c>
      <c r="W168" s="11">
        <f t="shared" si="40"/>
        <v>-2081.6750000000006</v>
      </c>
      <c r="X168" s="47">
        <f t="shared" si="41"/>
        <v>38.5</v>
      </c>
      <c r="Y168" s="9">
        <f t="shared" si="42"/>
        <v>32</v>
      </c>
      <c r="Z168" s="47">
        <f t="shared" si="43"/>
        <v>-6.5</v>
      </c>
      <c r="AA168" s="9"/>
      <c r="AB168" s="9"/>
      <c r="AC168" s="9"/>
    </row>
    <row r="169" spans="1:29" ht="13.5">
      <c r="A169" s="10">
        <v>46162</v>
      </c>
      <c r="B169" s="9" t="s">
        <v>43</v>
      </c>
      <c r="C169" s="11">
        <v>3100.01</v>
      </c>
      <c r="D169" s="9">
        <v>30</v>
      </c>
      <c r="E169" s="76">
        <v>24.32</v>
      </c>
      <c r="F169" s="9">
        <v>1</v>
      </c>
      <c r="G169" s="9">
        <v>13</v>
      </c>
      <c r="H169" s="13">
        <v>0.33489999999999998</v>
      </c>
      <c r="I169" s="9" t="s">
        <v>11</v>
      </c>
      <c r="J169" s="9"/>
      <c r="K169" s="588" t="s">
        <v>1835</v>
      </c>
      <c r="L169" s="132">
        <v>45797</v>
      </c>
      <c r="M169" s="150">
        <v>45797</v>
      </c>
      <c r="N169" s="133">
        <v>4172.1499999999996</v>
      </c>
      <c r="O169" s="133">
        <v>4404.3500000000004</v>
      </c>
      <c r="P169" s="134">
        <v>51</v>
      </c>
      <c r="Q169" s="133" t="s">
        <v>1966</v>
      </c>
      <c r="R169" s="10">
        <v>46162</v>
      </c>
      <c r="S169" s="149">
        <v>46162</v>
      </c>
      <c r="T169" s="11">
        <f t="shared" si="39"/>
        <v>5059.1530000000002</v>
      </c>
      <c r="U169" s="11">
        <f t="shared" si="44"/>
        <v>3100.01</v>
      </c>
      <c r="V169" s="11">
        <f t="shared" si="25"/>
        <v>103.33366666666667</v>
      </c>
      <c r="W169" s="11">
        <f t="shared" si="40"/>
        <v>-1959.143</v>
      </c>
      <c r="X169" s="47">
        <f t="shared" si="41"/>
        <v>56.1</v>
      </c>
      <c r="Y169" s="9">
        <f t="shared" si="42"/>
        <v>30</v>
      </c>
      <c r="Z169" s="47">
        <f t="shared" si="43"/>
        <v>-26.1</v>
      </c>
      <c r="AA169" s="9"/>
      <c r="AB169" s="9"/>
      <c r="AC169" s="9"/>
    </row>
    <row r="170" spans="1:29" ht="13.5">
      <c r="A170" s="10">
        <v>46163</v>
      </c>
      <c r="B170" s="9" t="s">
        <v>43</v>
      </c>
      <c r="C170" s="11">
        <v>4014.33</v>
      </c>
      <c r="D170" s="9">
        <v>43</v>
      </c>
      <c r="E170" s="76">
        <v>23.14</v>
      </c>
      <c r="F170" s="9">
        <v>1</v>
      </c>
      <c r="G170" s="9">
        <v>10</v>
      </c>
      <c r="H170" s="13">
        <v>0.33119999999999999</v>
      </c>
      <c r="I170" s="9" t="s">
        <v>11</v>
      </c>
      <c r="J170" s="9"/>
      <c r="K170" s="588" t="s">
        <v>1835</v>
      </c>
      <c r="L170" s="132">
        <v>45798</v>
      </c>
      <c r="M170" s="150">
        <v>45798</v>
      </c>
      <c r="N170" s="133">
        <v>4379.93</v>
      </c>
      <c r="O170" s="133">
        <v>4599.2299999999996</v>
      </c>
      <c r="P170" s="134">
        <v>54</v>
      </c>
      <c r="Q170" s="133" t="s">
        <v>1625</v>
      </c>
      <c r="R170" s="10">
        <v>46163</v>
      </c>
      <c r="S170" s="149">
        <v>46163</v>
      </c>
      <c r="T170" s="11">
        <f t="shared" si="39"/>
        <v>6120.6090000000004</v>
      </c>
      <c r="U170" s="11">
        <f t="shared" si="44"/>
        <v>4014.33</v>
      </c>
      <c r="V170" s="11">
        <f t="shared" si="25"/>
        <v>93.356511627906968</v>
      </c>
      <c r="W170" s="11">
        <f t="shared" si="40"/>
        <v>-2106.2790000000005</v>
      </c>
      <c r="X170" s="47">
        <f t="shared" si="41"/>
        <v>59.400000000000006</v>
      </c>
      <c r="Y170" s="9">
        <f t="shared" si="42"/>
        <v>43</v>
      </c>
      <c r="Z170" s="47">
        <f t="shared" si="43"/>
        <v>-16.400000000000006</v>
      </c>
      <c r="AA170" s="9"/>
      <c r="AB170" s="9"/>
      <c r="AC170" s="9"/>
    </row>
    <row r="171" spans="1:29" ht="13.5">
      <c r="A171" s="10">
        <v>46164</v>
      </c>
      <c r="B171" s="9" t="s">
        <v>43</v>
      </c>
      <c r="C171" s="11">
        <v>8986.5499999999993</v>
      </c>
      <c r="D171" s="9">
        <v>96</v>
      </c>
      <c r="E171" s="76">
        <v>28.58</v>
      </c>
      <c r="F171" s="9">
        <v>4</v>
      </c>
      <c r="G171" s="9">
        <v>11.83</v>
      </c>
      <c r="H171" s="13">
        <v>0.31280000000000002</v>
      </c>
      <c r="I171" s="9" t="s">
        <v>11</v>
      </c>
      <c r="J171" s="9"/>
      <c r="K171" s="588" t="s">
        <v>1835</v>
      </c>
      <c r="L171" s="132">
        <v>45799</v>
      </c>
      <c r="M171" s="150">
        <v>45799</v>
      </c>
      <c r="N171" s="133">
        <v>5370.69</v>
      </c>
      <c r="O171" s="133">
        <v>5564.19</v>
      </c>
      <c r="P171" s="134">
        <v>57</v>
      </c>
      <c r="Q171" s="133" t="s">
        <v>1967</v>
      </c>
      <c r="R171" s="10">
        <v>46164</v>
      </c>
      <c r="S171" s="149">
        <v>46164</v>
      </c>
      <c r="T171" s="11">
        <f t="shared" si="39"/>
        <v>12305.007000000001</v>
      </c>
      <c r="U171" s="11">
        <f t="shared" si="44"/>
        <v>8986.5499999999993</v>
      </c>
      <c r="V171" s="11">
        <f t="shared" si="25"/>
        <v>93.609895833333326</v>
      </c>
      <c r="W171" s="11">
        <f t="shared" si="40"/>
        <v>-3318.4570000000022</v>
      </c>
      <c r="X171" s="47">
        <f t="shared" si="41"/>
        <v>62.7</v>
      </c>
      <c r="Y171" s="9">
        <f t="shared" si="42"/>
        <v>96</v>
      </c>
      <c r="Z171" s="47">
        <f t="shared" si="43"/>
        <v>33.299999999999997</v>
      </c>
      <c r="AA171" s="9"/>
      <c r="AB171" s="9"/>
      <c r="AC171" s="9"/>
    </row>
    <row r="172" spans="1:29" ht="13.5">
      <c r="A172" s="10">
        <v>46165</v>
      </c>
      <c r="B172" s="9" t="s">
        <v>43</v>
      </c>
      <c r="C172" s="11">
        <v>8871.67</v>
      </c>
      <c r="D172" s="9">
        <v>90</v>
      </c>
      <c r="E172" s="76">
        <v>27.8</v>
      </c>
      <c r="F172" s="9">
        <v>6</v>
      </c>
      <c r="G172" s="9">
        <v>20.25</v>
      </c>
      <c r="H172" s="13">
        <v>0.3448</v>
      </c>
      <c r="I172" s="9" t="s">
        <v>11</v>
      </c>
      <c r="J172" s="9"/>
      <c r="K172" s="588" t="s">
        <v>1835</v>
      </c>
      <c r="L172" s="132">
        <v>45800</v>
      </c>
      <c r="M172" s="150">
        <v>45800</v>
      </c>
      <c r="N172" s="133">
        <v>10747.77</v>
      </c>
      <c r="O172" s="133">
        <v>11186.37</v>
      </c>
      <c r="P172" s="134">
        <v>120</v>
      </c>
      <c r="Q172" s="133" t="s">
        <v>1640</v>
      </c>
      <c r="R172" s="10">
        <v>46165</v>
      </c>
      <c r="S172" s="149">
        <v>46165</v>
      </c>
      <c r="T172" s="11">
        <f t="shared" si="39"/>
        <v>9827.8289999999997</v>
      </c>
      <c r="U172" s="11">
        <f t="shared" si="44"/>
        <v>8871.67</v>
      </c>
      <c r="V172" s="11">
        <f t="shared" si="25"/>
        <v>98.574111111111108</v>
      </c>
      <c r="W172" s="11">
        <f t="shared" si="40"/>
        <v>-956.15899999999965</v>
      </c>
      <c r="X172" s="47">
        <f t="shared" si="41"/>
        <v>132</v>
      </c>
      <c r="Y172" s="9">
        <f t="shared" si="42"/>
        <v>90</v>
      </c>
      <c r="Z172" s="47">
        <f t="shared" si="43"/>
        <v>-42</v>
      </c>
      <c r="AA172" s="9"/>
      <c r="AB172" s="9"/>
      <c r="AC172" s="9"/>
    </row>
    <row r="173" spans="1:29" ht="13.5">
      <c r="A173" s="10">
        <v>46166</v>
      </c>
      <c r="B173" s="9" t="s">
        <v>43</v>
      </c>
      <c r="C173" s="11">
        <v>5622.66</v>
      </c>
      <c r="D173" s="9">
        <v>60</v>
      </c>
      <c r="E173" s="76">
        <v>26.1</v>
      </c>
      <c r="F173" s="9">
        <v>2</v>
      </c>
      <c r="G173" s="9">
        <v>9.1999999999999993</v>
      </c>
      <c r="H173" s="13">
        <v>0.31459999999999999</v>
      </c>
      <c r="I173" s="9" t="s">
        <v>11</v>
      </c>
      <c r="J173" s="9"/>
      <c r="K173" s="588" t="s">
        <v>1835</v>
      </c>
      <c r="L173" s="132">
        <v>45801</v>
      </c>
      <c r="M173" s="150">
        <v>45801</v>
      </c>
      <c r="N173" s="133">
        <v>8379.69</v>
      </c>
      <c r="O173" s="133">
        <v>8934.39</v>
      </c>
      <c r="P173" s="134">
        <v>102</v>
      </c>
      <c r="Q173" s="133" t="s">
        <v>1968</v>
      </c>
      <c r="R173" s="10">
        <v>46166</v>
      </c>
      <c r="S173" s="149">
        <v>46166</v>
      </c>
      <c r="T173" s="11">
        <f t="shared" si="39"/>
        <v>7001.6760000000004</v>
      </c>
      <c r="U173" s="11">
        <f t="shared" si="44"/>
        <v>5622.66</v>
      </c>
      <c r="V173" s="11">
        <f t="shared" si="25"/>
        <v>93.710999999999999</v>
      </c>
      <c r="W173" s="11">
        <f t="shared" si="40"/>
        <v>-1379.0160000000005</v>
      </c>
      <c r="X173" s="47">
        <f t="shared" si="41"/>
        <v>112.2</v>
      </c>
      <c r="Y173" s="9">
        <f t="shared" si="42"/>
        <v>60</v>
      </c>
      <c r="Z173" s="47">
        <f t="shared" si="43"/>
        <v>-52.2</v>
      </c>
      <c r="AA173" s="9"/>
      <c r="AB173" s="9"/>
      <c r="AC173" s="9"/>
    </row>
    <row r="174" spans="1:29" ht="13.5">
      <c r="A174" s="10">
        <v>46167</v>
      </c>
      <c r="B174" s="9" t="s">
        <v>43</v>
      </c>
      <c r="C174" s="11">
        <v>1946.69</v>
      </c>
      <c r="D174" s="9">
        <v>20</v>
      </c>
      <c r="E174" s="76">
        <v>29.36</v>
      </c>
      <c r="F174" s="9">
        <v>1</v>
      </c>
      <c r="G174" s="9">
        <v>9</v>
      </c>
      <c r="H174" s="13">
        <v>0.24510000000000001</v>
      </c>
      <c r="I174" s="9" t="s">
        <v>11</v>
      </c>
      <c r="J174" s="9"/>
      <c r="K174" s="588" t="s">
        <v>1835</v>
      </c>
      <c r="L174" s="132">
        <v>45802</v>
      </c>
      <c r="M174" s="150">
        <v>45802</v>
      </c>
      <c r="N174" s="133">
        <v>6055.56</v>
      </c>
      <c r="O174" s="133">
        <v>6365.16</v>
      </c>
      <c r="P174" s="134">
        <v>69</v>
      </c>
      <c r="Q174" s="133" t="s">
        <v>1969</v>
      </c>
      <c r="R174" s="10">
        <v>46167</v>
      </c>
      <c r="S174" s="149">
        <v>46167</v>
      </c>
      <c r="T174" s="11">
        <f t="shared" si="39"/>
        <v>2209.9770000000003</v>
      </c>
      <c r="U174" s="11">
        <f t="shared" si="44"/>
        <v>1946.69</v>
      </c>
      <c r="V174" s="11">
        <f t="shared" si="25"/>
        <v>97.334500000000006</v>
      </c>
      <c r="W174" s="11">
        <f t="shared" si="40"/>
        <v>-263.28700000000026</v>
      </c>
      <c r="X174" s="47">
        <f t="shared" si="41"/>
        <v>75.900000000000006</v>
      </c>
      <c r="Y174" s="9">
        <f t="shared" si="42"/>
        <v>20</v>
      </c>
      <c r="Z174" s="47">
        <f t="shared" si="43"/>
        <v>-55.900000000000006</v>
      </c>
      <c r="AA174" s="9"/>
      <c r="AB174" s="9"/>
      <c r="AC174" s="9"/>
    </row>
    <row r="175" spans="1:29" ht="13.5">
      <c r="A175" s="10">
        <v>46168</v>
      </c>
      <c r="B175" s="9" t="s">
        <v>43</v>
      </c>
      <c r="C175" s="11">
        <v>2168.44</v>
      </c>
      <c r="D175" s="9">
        <v>24</v>
      </c>
      <c r="E175" s="76">
        <v>32.17</v>
      </c>
      <c r="F175" s="9">
        <v>3</v>
      </c>
      <c r="G175" s="9">
        <v>11</v>
      </c>
      <c r="H175" s="13">
        <v>0.32569999999999999</v>
      </c>
      <c r="I175" s="9" t="s">
        <v>11</v>
      </c>
      <c r="J175" s="9"/>
      <c r="K175" s="588" t="s">
        <v>1835</v>
      </c>
      <c r="L175" s="132">
        <v>45803</v>
      </c>
      <c r="M175" s="150">
        <v>45803</v>
      </c>
      <c r="N175" s="133">
        <v>1931.67</v>
      </c>
      <c r="O175" s="133">
        <v>2009.07</v>
      </c>
      <c r="P175" s="134">
        <v>21</v>
      </c>
      <c r="Q175" s="133" t="s">
        <v>1970</v>
      </c>
      <c r="R175" s="10">
        <v>46168</v>
      </c>
      <c r="S175" s="149">
        <v>46168</v>
      </c>
      <c r="T175" s="11">
        <f t="shared" si="39"/>
        <v>4728.4710000000005</v>
      </c>
      <c r="U175" s="11">
        <f t="shared" si="44"/>
        <v>2168.44</v>
      </c>
      <c r="V175" s="11">
        <f t="shared" si="25"/>
        <v>90.351666666666674</v>
      </c>
      <c r="W175" s="11">
        <f t="shared" si="40"/>
        <v>-2560.0310000000004</v>
      </c>
      <c r="X175" s="47">
        <f t="shared" si="41"/>
        <v>23.1</v>
      </c>
      <c r="Y175" s="9">
        <f t="shared" si="42"/>
        <v>24</v>
      </c>
      <c r="Z175" s="47">
        <f t="shared" si="43"/>
        <v>0.89999999999999858</v>
      </c>
      <c r="AA175" s="9"/>
      <c r="AB175" s="9"/>
      <c r="AC175" s="9"/>
    </row>
    <row r="176" spans="1:29" ht="13.5">
      <c r="A176" s="10">
        <v>46169</v>
      </c>
      <c r="B176" s="9" t="s">
        <v>43</v>
      </c>
      <c r="C176" s="11">
        <v>2726.38</v>
      </c>
      <c r="D176" s="9">
        <v>30</v>
      </c>
      <c r="E176" s="76">
        <v>26.29</v>
      </c>
      <c r="F176" s="9">
        <v>0</v>
      </c>
      <c r="G176" s="9">
        <v>14</v>
      </c>
      <c r="H176" s="13">
        <v>0.26790000000000003</v>
      </c>
      <c r="I176" s="9" t="s">
        <v>11</v>
      </c>
      <c r="J176" s="9"/>
      <c r="K176" s="588" t="s">
        <v>1835</v>
      </c>
      <c r="L176" s="132">
        <v>45804</v>
      </c>
      <c r="M176" s="150">
        <v>45804</v>
      </c>
      <c r="N176" s="133">
        <v>4130.91</v>
      </c>
      <c r="O176" s="133">
        <v>4298.6099999999997</v>
      </c>
      <c r="P176" s="134">
        <v>50</v>
      </c>
      <c r="Q176" s="133" t="s">
        <v>1971</v>
      </c>
      <c r="R176" s="10">
        <v>46169</v>
      </c>
      <c r="S176" s="149">
        <v>46169</v>
      </c>
      <c r="T176" s="11">
        <f t="shared" si="39"/>
        <v>3519.8020000000006</v>
      </c>
      <c r="U176" s="11">
        <f t="shared" si="44"/>
        <v>2726.38</v>
      </c>
      <c r="V176" s="11">
        <f t="shared" si="25"/>
        <v>90.879333333333335</v>
      </c>
      <c r="W176" s="11">
        <f t="shared" si="40"/>
        <v>-793.42200000000048</v>
      </c>
      <c r="X176" s="47">
        <f t="shared" si="41"/>
        <v>55.000000000000007</v>
      </c>
      <c r="Y176" s="9">
        <f t="shared" si="42"/>
        <v>30</v>
      </c>
      <c r="Z176" s="47">
        <f t="shared" si="43"/>
        <v>-25.000000000000007</v>
      </c>
      <c r="AA176" s="9"/>
      <c r="AB176" s="9"/>
      <c r="AC176" s="9"/>
    </row>
    <row r="177" spans="1:29" ht="13.5">
      <c r="A177" s="10">
        <v>46170</v>
      </c>
      <c r="B177" s="9" t="s">
        <v>43</v>
      </c>
      <c r="C177" s="11">
        <v>4289.41</v>
      </c>
      <c r="D177" s="9">
        <v>38</v>
      </c>
      <c r="E177" s="76">
        <v>31.06</v>
      </c>
      <c r="F177" s="9">
        <v>4</v>
      </c>
      <c r="G177" s="9">
        <v>10</v>
      </c>
      <c r="H177" s="13">
        <v>0.30530000000000002</v>
      </c>
      <c r="I177" s="9" t="s">
        <v>11</v>
      </c>
      <c r="J177" s="9"/>
      <c r="K177" s="588" t="s">
        <v>1835</v>
      </c>
      <c r="L177" s="132">
        <v>45805</v>
      </c>
      <c r="M177" s="150">
        <v>45805</v>
      </c>
      <c r="N177" s="133">
        <v>3032.12</v>
      </c>
      <c r="O177" s="133">
        <v>3199.82</v>
      </c>
      <c r="P177" s="134">
        <v>34</v>
      </c>
      <c r="Q177" s="133" t="s">
        <v>1972</v>
      </c>
      <c r="R177" s="10">
        <v>46170</v>
      </c>
      <c r="S177" s="149">
        <v>46170</v>
      </c>
      <c r="T177" s="11">
        <f t="shared" si="39"/>
        <v>4726.304000000001</v>
      </c>
      <c r="U177" s="11">
        <f t="shared" si="44"/>
        <v>4289.41</v>
      </c>
      <c r="V177" s="11">
        <f t="shared" si="25"/>
        <v>112.87921052631579</v>
      </c>
      <c r="W177" s="11">
        <f t="shared" si="40"/>
        <v>-436.89400000000114</v>
      </c>
      <c r="X177" s="47">
        <f t="shared" si="41"/>
        <v>37.400000000000006</v>
      </c>
      <c r="Y177" s="9">
        <f t="shared" si="42"/>
        <v>38</v>
      </c>
      <c r="Z177" s="47">
        <f t="shared" si="43"/>
        <v>0.59999999999999432</v>
      </c>
      <c r="AA177" s="9"/>
      <c r="AB177" s="9"/>
      <c r="AC177" s="9"/>
    </row>
    <row r="178" spans="1:29" ht="13.5">
      <c r="A178" s="10">
        <v>46171</v>
      </c>
      <c r="B178" s="9" t="s">
        <v>43</v>
      </c>
      <c r="C178" s="11">
        <v>8416.7800000000007</v>
      </c>
      <c r="D178" s="9">
        <v>85</v>
      </c>
      <c r="E178" s="76">
        <v>31.2</v>
      </c>
      <c r="F178" s="9">
        <v>8</v>
      </c>
      <c r="G178" s="9">
        <v>10.16</v>
      </c>
      <c r="H178" s="13">
        <v>0.32300000000000001</v>
      </c>
      <c r="I178" s="9" t="s">
        <v>11</v>
      </c>
      <c r="J178" s="9"/>
      <c r="K178" s="588" t="s">
        <v>1835</v>
      </c>
      <c r="L178" s="132">
        <v>45806</v>
      </c>
      <c r="M178" s="150">
        <v>45806</v>
      </c>
      <c r="N178" s="133">
        <v>3948.34</v>
      </c>
      <c r="O178" s="133">
        <v>4296.6400000000003</v>
      </c>
      <c r="P178" s="134">
        <v>48</v>
      </c>
      <c r="Q178" s="133" t="s">
        <v>1973</v>
      </c>
      <c r="R178" s="10">
        <v>46171</v>
      </c>
      <c r="S178" s="149">
        <v>46171</v>
      </c>
      <c r="T178" s="11">
        <f t="shared" si="39"/>
        <v>11083.831</v>
      </c>
      <c r="U178" s="11">
        <f t="shared" si="44"/>
        <v>8416.7800000000007</v>
      </c>
      <c r="V178" s="11">
        <f t="shared" si="25"/>
        <v>99.0209411764706</v>
      </c>
      <c r="W178" s="11">
        <f t="shared" si="40"/>
        <v>-2667.0509999999995</v>
      </c>
      <c r="X178" s="47">
        <f t="shared" si="41"/>
        <v>52.800000000000004</v>
      </c>
      <c r="Y178" s="9">
        <f t="shared" si="42"/>
        <v>85</v>
      </c>
      <c r="Z178" s="47">
        <f t="shared" si="43"/>
        <v>32.199999999999996</v>
      </c>
      <c r="AA178" s="9"/>
      <c r="AB178" s="9"/>
      <c r="AC178" s="9"/>
    </row>
    <row r="179" spans="1:29" ht="13.5">
      <c r="A179" s="10">
        <v>46172</v>
      </c>
      <c r="B179" s="9" t="s">
        <v>43</v>
      </c>
      <c r="C179" s="11">
        <v>8812.2800000000007</v>
      </c>
      <c r="D179" s="9">
        <v>85</v>
      </c>
      <c r="E179" s="76">
        <v>35.29</v>
      </c>
      <c r="F179" s="9">
        <v>17</v>
      </c>
      <c r="G179" s="9">
        <v>15</v>
      </c>
      <c r="H179" s="13">
        <v>0.30880000000000002</v>
      </c>
      <c r="I179" s="9" t="s">
        <v>11</v>
      </c>
      <c r="J179" s="9"/>
      <c r="K179" s="588" t="s">
        <v>1835</v>
      </c>
      <c r="L179" s="132">
        <v>45807</v>
      </c>
      <c r="M179" s="150">
        <v>45807</v>
      </c>
      <c r="N179" s="133">
        <v>9573.11</v>
      </c>
      <c r="O179" s="133">
        <v>10076.209999999999</v>
      </c>
      <c r="P179" s="134">
        <v>109</v>
      </c>
      <c r="Q179" s="133" t="s">
        <v>1974</v>
      </c>
      <c r="R179" s="10">
        <v>46172</v>
      </c>
      <c r="S179" s="149">
        <v>46172</v>
      </c>
      <c r="T179" s="11">
        <f t="shared" si="39"/>
        <v>13226.334000000001</v>
      </c>
      <c r="U179" s="11">
        <f t="shared" si="44"/>
        <v>8812.2800000000007</v>
      </c>
      <c r="V179" s="11">
        <f t="shared" si="25"/>
        <v>103.67388235294118</v>
      </c>
      <c r="W179" s="11">
        <f t="shared" si="40"/>
        <v>-4414.0540000000001</v>
      </c>
      <c r="X179" s="47">
        <f t="shared" si="41"/>
        <v>119.9</v>
      </c>
      <c r="Y179" s="9">
        <f t="shared" si="42"/>
        <v>85</v>
      </c>
      <c r="Z179" s="47">
        <f t="shared" si="43"/>
        <v>-34.900000000000006</v>
      </c>
      <c r="AA179" s="9"/>
      <c r="AB179" s="9"/>
      <c r="AC179" s="9"/>
    </row>
    <row r="180" spans="1:29" ht="13.5">
      <c r="A180" s="10">
        <v>46173</v>
      </c>
      <c r="B180" s="9" t="s">
        <v>43</v>
      </c>
      <c r="C180" s="11">
        <v>4365.55</v>
      </c>
      <c r="D180" s="9">
        <v>46</v>
      </c>
      <c r="E180" s="76">
        <v>30.58</v>
      </c>
      <c r="F180" s="9">
        <v>4</v>
      </c>
      <c r="G180" s="9">
        <v>6.8</v>
      </c>
      <c r="H180" s="13">
        <v>0.34739999999999999</v>
      </c>
      <c r="I180" s="9" t="s">
        <v>11</v>
      </c>
      <c r="J180" s="9"/>
      <c r="K180" s="588" t="s">
        <v>1835</v>
      </c>
      <c r="L180" s="132">
        <v>45808</v>
      </c>
      <c r="M180" s="150">
        <v>45808</v>
      </c>
      <c r="N180" s="133">
        <v>11378.94</v>
      </c>
      <c r="O180" s="133">
        <v>12023.94</v>
      </c>
      <c r="P180" s="134">
        <v>123</v>
      </c>
      <c r="Q180" s="133" t="s">
        <v>1975</v>
      </c>
      <c r="R180" s="10">
        <v>46173</v>
      </c>
      <c r="S180" s="149">
        <v>46173</v>
      </c>
      <c r="T180" s="11">
        <f>O182*$AA$2</f>
        <v>7799.4400000000005</v>
      </c>
      <c r="U180" s="11">
        <f t="shared" si="44"/>
        <v>4365.55</v>
      </c>
      <c r="V180" s="11">
        <f t="shared" si="25"/>
        <v>94.903260869565216</v>
      </c>
      <c r="W180" s="11">
        <f t="shared" si="40"/>
        <v>-3433.8900000000003</v>
      </c>
      <c r="X180" s="47">
        <f t="shared" si="41"/>
        <v>135.30000000000001</v>
      </c>
      <c r="Y180" s="9">
        <f t="shared" si="42"/>
        <v>46</v>
      </c>
      <c r="Z180" s="47">
        <f t="shared" si="43"/>
        <v>-89.300000000000011</v>
      </c>
      <c r="AA180" s="9"/>
      <c r="AB180" s="9"/>
      <c r="AC180" s="9"/>
    </row>
    <row r="181" spans="1:29" ht="15">
      <c r="A181" s="10">
        <v>46174</v>
      </c>
      <c r="B181" s="9" t="s">
        <v>43</v>
      </c>
      <c r="C181" s="11">
        <v>1772.8</v>
      </c>
      <c r="D181" s="9">
        <v>19</v>
      </c>
      <c r="E181" s="76">
        <v>34.21</v>
      </c>
      <c r="F181" s="9">
        <v>2</v>
      </c>
      <c r="G181" s="9">
        <v>7.5</v>
      </c>
      <c r="H181" s="13">
        <v>0.29509999999999997</v>
      </c>
      <c r="I181" s="9" t="s">
        <v>11</v>
      </c>
      <c r="J181" s="9"/>
      <c r="K181" s="716" t="s">
        <v>1596</v>
      </c>
      <c r="L181" s="709"/>
      <c r="M181" s="348"/>
      <c r="N181" s="349">
        <f t="shared" ref="N181:P181" si="45">SUM(N150:N180)</f>
        <v>187842.41999999998</v>
      </c>
      <c r="O181" s="350">
        <f t="shared" si="45"/>
        <v>196820.82</v>
      </c>
      <c r="P181" s="364">
        <f t="shared" si="45"/>
        <v>2065</v>
      </c>
      <c r="Q181" s="352">
        <f>O181/P181</f>
        <v>95.31274576271187</v>
      </c>
      <c r="R181" s="353" t="s">
        <v>1578</v>
      </c>
      <c r="S181" s="354"/>
      <c r="T181" s="365">
        <f t="shared" ref="T181:U181" si="46">SUM(T150:T180)</f>
        <v>215876.71600000001</v>
      </c>
      <c r="U181" s="350">
        <f t="shared" si="46"/>
        <v>131185.82999999999</v>
      </c>
      <c r="V181" s="356">
        <f t="shared" si="25"/>
        <v>81.684825653798242</v>
      </c>
      <c r="W181" s="350">
        <f t="shared" ref="W181:Z181" si="47">SUM(W150:W180)</f>
        <v>-84690.886000000013</v>
      </c>
      <c r="X181" s="364">
        <f t="shared" si="47"/>
        <v>2271.5000000000005</v>
      </c>
      <c r="Y181" s="364">
        <f t="shared" si="47"/>
        <v>1606</v>
      </c>
      <c r="Z181" s="364">
        <f t="shared" si="47"/>
        <v>-665.5</v>
      </c>
      <c r="AA181" s="9"/>
      <c r="AB181" s="9"/>
      <c r="AC181" s="9"/>
    </row>
    <row r="182" spans="1:29" ht="13.5">
      <c r="A182" s="10">
        <v>46175</v>
      </c>
      <c r="B182" s="9" t="s">
        <v>43</v>
      </c>
      <c r="C182" s="11">
        <v>1437.46</v>
      </c>
      <c r="D182" s="9">
        <v>20</v>
      </c>
      <c r="E182" s="76">
        <v>32.54</v>
      </c>
      <c r="F182" s="9">
        <v>1</v>
      </c>
      <c r="G182" s="9">
        <v>7.5</v>
      </c>
      <c r="H182" s="13">
        <v>0.38590000000000002</v>
      </c>
      <c r="I182" s="9" t="s">
        <v>11</v>
      </c>
      <c r="J182" s="9"/>
      <c r="K182" s="588" t="s">
        <v>1835</v>
      </c>
      <c r="L182" s="132">
        <v>45809</v>
      </c>
      <c r="M182" s="150">
        <v>45809</v>
      </c>
      <c r="N182" s="133">
        <v>6806.6</v>
      </c>
      <c r="O182" s="133">
        <v>7090.4</v>
      </c>
      <c r="P182" s="134">
        <v>76</v>
      </c>
      <c r="Q182" s="133" t="s">
        <v>1640</v>
      </c>
      <c r="R182" s="10">
        <v>46174</v>
      </c>
      <c r="S182" s="149">
        <v>46174</v>
      </c>
      <c r="T182" s="11">
        <f t="shared" ref="T182:T210" si="48">O183*$AA$2</f>
        <v>2847.0750000000003</v>
      </c>
      <c r="U182" s="11">
        <f t="shared" ref="U182:U211" si="49">C182</f>
        <v>1437.46</v>
      </c>
      <c r="V182" s="11">
        <f t="shared" si="25"/>
        <v>71.873000000000005</v>
      </c>
      <c r="W182" s="11">
        <f t="shared" ref="W182:W211" si="50">U182-T182</f>
        <v>-1409.6150000000002</v>
      </c>
      <c r="X182" s="47">
        <f t="shared" ref="X182:X211" si="51">P182*$AA$2</f>
        <v>83.600000000000009</v>
      </c>
      <c r="Y182" s="9">
        <f t="shared" ref="Y182:Y211" si="52">D182</f>
        <v>20</v>
      </c>
      <c r="Z182" s="47">
        <f t="shared" ref="Z182:Z211" si="53">Y182-X182</f>
        <v>-63.600000000000009</v>
      </c>
      <c r="AA182" s="9"/>
      <c r="AB182" s="9"/>
      <c r="AC182" s="9"/>
    </row>
    <row r="183" spans="1:29" ht="13.5">
      <c r="A183" s="10">
        <v>46176</v>
      </c>
      <c r="B183" s="9" t="s">
        <v>43</v>
      </c>
      <c r="C183" s="11">
        <v>5116.3</v>
      </c>
      <c r="D183" s="9">
        <v>49</v>
      </c>
      <c r="E183" s="76">
        <v>24.18</v>
      </c>
      <c r="F183" s="9">
        <v>0</v>
      </c>
      <c r="G183" s="9">
        <v>11.6</v>
      </c>
      <c r="H183" s="13">
        <v>0.31290000000000001</v>
      </c>
      <c r="I183" s="9" t="s">
        <v>11</v>
      </c>
      <c r="J183" s="9"/>
      <c r="K183" s="588" t="s">
        <v>1835</v>
      </c>
      <c r="L183" s="132">
        <v>45810</v>
      </c>
      <c r="M183" s="150">
        <v>45810</v>
      </c>
      <c r="N183" s="133">
        <v>2472.15</v>
      </c>
      <c r="O183" s="133">
        <v>2588.25</v>
      </c>
      <c r="P183" s="134">
        <v>28</v>
      </c>
      <c r="Q183" s="133" t="s">
        <v>1976</v>
      </c>
      <c r="R183" s="10">
        <v>46175</v>
      </c>
      <c r="S183" s="149">
        <v>46175</v>
      </c>
      <c r="T183" s="11">
        <f t="shared" si="48"/>
        <v>2921.7650000000003</v>
      </c>
      <c r="U183" s="11">
        <f t="shared" si="49"/>
        <v>5116.3</v>
      </c>
      <c r="V183" s="11">
        <f t="shared" si="25"/>
        <v>104.41428571428571</v>
      </c>
      <c r="W183" s="11">
        <f t="shared" si="50"/>
        <v>2194.5349999999999</v>
      </c>
      <c r="X183" s="47">
        <f t="shared" si="51"/>
        <v>30.800000000000004</v>
      </c>
      <c r="Y183" s="9">
        <f t="shared" si="52"/>
        <v>49</v>
      </c>
      <c r="Z183" s="47">
        <f t="shared" si="53"/>
        <v>18.199999999999996</v>
      </c>
      <c r="AA183" s="9"/>
      <c r="AB183" s="9"/>
      <c r="AC183" s="9"/>
    </row>
    <row r="184" spans="1:29" ht="13.5">
      <c r="A184" s="10">
        <v>46177</v>
      </c>
      <c r="B184" s="9" t="s">
        <v>43</v>
      </c>
      <c r="C184" s="11">
        <v>7119.2</v>
      </c>
      <c r="D184" s="9">
        <v>67</v>
      </c>
      <c r="E184" s="76">
        <v>30.35</v>
      </c>
      <c r="F184" s="9">
        <v>5</v>
      </c>
      <c r="G184" s="9">
        <v>14.75</v>
      </c>
      <c r="H184" s="13">
        <v>0.32719999999999999</v>
      </c>
      <c r="I184" s="9" t="s">
        <v>11</v>
      </c>
      <c r="J184" s="9"/>
      <c r="K184" s="588" t="s">
        <v>1835</v>
      </c>
      <c r="L184" s="132">
        <v>45811</v>
      </c>
      <c r="M184" s="150">
        <v>45811</v>
      </c>
      <c r="N184" s="133">
        <v>2591.65</v>
      </c>
      <c r="O184" s="133">
        <v>2656.15</v>
      </c>
      <c r="P184" s="134">
        <v>32</v>
      </c>
      <c r="Q184" s="133" t="s">
        <v>1977</v>
      </c>
      <c r="R184" s="10">
        <v>46176</v>
      </c>
      <c r="S184" s="149">
        <v>46176</v>
      </c>
      <c r="T184" s="11">
        <f t="shared" si="48"/>
        <v>2657.3690000000001</v>
      </c>
      <c r="U184" s="11">
        <f t="shared" si="49"/>
        <v>7119.2</v>
      </c>
      <c r="V184" s="11">
        <f t="shared" si="25"/>
        <v>106.25671641791044</v>
      </c>
      <c r="W184" s="11">
        <f t="shared" si="50"/>
        <v>4461.8310000000001</v>
      </c>
      <c r="X184" s="47">
        <f t="shared" si="51"/>
        <v>35.200000000000003</v>
      </c>
      <c r="Y184" s="9">
        <f t="shared" si="52"/>
        <v>67</v>
      </c>
      <c r="Z184" s="47">
        <f t="shared" si="53"/>
        <v>31.799999999999997</v>
      </c>
      <c r="AA184" s="9"/>
      <c r="AB184" s="9"/>
      <c r="AC184" s="9"/>
    </row>
    <row r="185" spans="1:29" ht="13.5">
      <c r="A185" s="10">
        <v>46178</v>
      </c>
      <c r="B185" s="9" t="s">
        <v>43</v>
      </c>
      <c r="C185" s="11">
        <v>5767.46</v>
      </c>
      <c r="D185" s="9">
        <v>54</v>
      </c>
      <c r="E185" s="76">
        <v>31.28</v>
      </c>
      <c r="F185" s="9">
        <v>2</v>
      </c>
      <c r="G185" s="9">
        <v>8.4</v>
      </c>
      <c r="H185" s="13">
        <v>0.33279999999999998</v>
      </c>
      <c r="I185" s="9" t="s">
        <v>11</v>
      </c>
      <c r="J185" s="9"/>
      <c r="K185" s="588" t="s">
        <v>1835</v>
      </c>
      <c r="L185" s="132">
        <v>45812</v>
      </c>
      <c r="M185" s="150">
        <v>45812</v>
      </c>
      <c r="N185" s="133">
        <v>2364.19</v>
      </c>
      <c r="O185" s="133">
        <v>2415.79</v>
      </c>
      <c r="P185" s="134">
        <v>27</v>
      </c>
      <c r="Q185" s="133" t="s">
        <v>1747</v>
      </c>
      <c r="R185" s="10">
        <v>46177</v>
      </c>
      <c r="S185" s="149">
        <v>46177</v>
      </c>
      <c r="T185" s="11">
        <f t="shared" si="48"/>
        <v>5286.4790000000012</v>
      </c>
      <c r="U185" s="11">
        <f t="shared" si="49"/>
        <v>5767.46</v>
      </c>
      <c r="V185" s="11">
        <f t="shared" si="25"/>
        <v>106.80481481481482</v>
      </c>
      <c r="W185" s="11">
        <f t="shared" si="50"/>
        <v>480.98099999999886</v>
      </c>
      <c r="X185" s="47">
        <f t="shared" si="51"/>
        <v>29.700000000000003</v>
      </c>
      <c r="Y185" s="9">
        <f t="shared" si="52"/>
        <v>54</v>
      </c>
      <c r="Z185" s="47">
        <f t="shared" si="53"/>
        <v>24.299999999999997</v>
      </c>
      <c r="AA185" s="9"/>
      <c r="AB185" s="9"/>
      <c r="AC185" s="9"/>
    </row>
    <row r="186" spans="1:29" ht="13.5">
      <c r="A186" s="10">
        <v>46179</v>
      </c>
      <c r="B186" s="9" t="s">
        <v>43</v>
      </c>
      <c r="C186" s="11">
        <v>7689.17</v>
      </c>
      <c r="D186" s="9">
        <v>75</v>
      </c>
      <c r="E186" s="76">
        <v>26.64</v>
      </c>
      <c r="F186" s="9">
        <v>0</v>
      </c>
      <c r="G186" s="9">
        <v>12.8</v>
      </c>
      <c r="H186" s="13">
        <v>0.34200000000000003</v>
      </c>
      <c r="I186" s="9" t="s">
        <v>11</v>
      </c>
      <c r="J186" s="9"/>
      <c r="K186" s="588" t="s">
        <v>1835</v>
      </c>
      <c r="L186" s="132">
        <v>45813</v>
      </c>
      <c r="M186" s="150">
        <v>45813</v>
      </c>
      <c r="N186" s="133">
        <v>4573.6899999999996</v>
      </c>
      <c r="O186" s="133">
        <v>4805.8900000000003</v>
      </c>
      <c r="P186" s="134">
        <v>51</v>
      </c>
      <c r="Q186" s="133" t="s">
        <v>1630</v>
      </c>
      <c r="R186" s="10">
        <v>46178</v>
      </c>
      <c r="S186" s="149">
        <v>46178</v>
      </c>
      <c r="T186" s="11">
        <f t="shared" si="48"/>
        <v>10285.055</v>
      </c>
      <c r="U186" s="11">
        <f t="shared" si="49"/>
        <v>7689.17</v>
      </c>
      <c r="V186" s="11">
        <f t="shared" si="25"/>
        <v>102.52226666666667</v>
      </c>
      <c r="W186" s="11">
        <f t="shared" si="50"/>
        <v>-2595.8850000000002</v>
      </c>
      <c r="X186" s="47">
        <f t="shared" si="51"/>
        <v>56.1</v>
      </c>
      <c r="Y186" s="9">
        <f t="shared" si="52"/>
        <v>75</v>
      </c>
      <c r="Z186" s="47">
        <f t="shared" si="53"/>
        <v>18.899999999999999</v>
      </c>
      <c r="AA186" s="9"/>
      <c r="AB186" s="9"/>
      <c r="AC186" s="9"/>
    </row>
    <row r="187" spans="1:29" ht="13.5">
      <c r="A187" s="10">
        <v>46180</v>
      </c>
      <c r="B187" s="9" t="s">
        <v>43</v>
      </c>
      <c r="C187" s="11">
        <v>6587.15</v>
      </c>
      <c r="D187" s="9">
        <v>69</v>
      </c>
      <c r="E187" s="76">
        <v>34.479999999999997</v>
      </c>
      <c r="F187" s="9">
        <v>15</v>
      </c>
      <c r="G187" s="9">
        <v>16.25</v>
      </c>
      <c r="H187" s="13">
        <v>0.31130000000000002</v>
      </c>
      <c r="I187" s="9" t="s">
        <v>11</v>
      </c>
      <c r="J187" s="9"/>
      <c r="K187" s="588" t="s">
        <v>1835</v>
      </c>
      <c r="L187" s="132">
        <v>45814</v>
      </c>
      <c r="M187" s="150">
        <v>45814</v>
      </c>
      <c r="N187" s="133">
        <v>8821.15</v>
      </c>
      <c r="O187" s="133">
        <v>9350.0499999999993</v>
      </c>
      <c r="P187" s="134">
        <v>111</v>
      </c>
      <c r="Q187" s="133" t="s">
        <v>1978</v>
      </c>
      <c r="R187" s="10">
        <v>46179</v>
      </c>
      <c r="S187" s="149">
        <v>46179</v>
      </c>
      <c r="T187" s="11">
        <f t="shared" si="48"/>
        <v>11245.971000000001</v>
      </c>
      <c r="U187" s="11">
        <f t="shared" si="49"/>
        <v>6587.15</v>
      </c>
      <c r="V187" s="11">
        <f t="shared" si="25"/>
        <v>95.465942028985495</v>
      </c>
      <c r="W187" s="11">
        <f t="shared" si="50"/>
        <v>-4658.8210000000017</v>
      </c>
      <c r="X187" s="47">
        <f t="shared" si="51"/>
        <v>122.10000000000001</v>
      </c>
      <c r="Y187" s="9">
        <f t="shared" si="52"/>
        <v>69</v>
      </c>
      <c r="Z187" s="47">
        <f t="shared" si="53"/>
        <v>-53.100000000000009</v>
      </c>
      <c r="AA187" s="9"/>
      <c r="AB187" s="9"/>
      <c r="AC187" s="9"/>
    </row>
    <row r="188" spans="1:29" ht="13.5">
      <c r="A188" s="10">
        <v>46181</v>
      </c>
      <c r="B188" s="9" t="s">
        <v>43</v>
      </c>
      <c r="C188" s="11">
        <v>2165.2800000000002</v>
      </c>
      <c r="D188" s="9">
        <v>24</v>
      </c>
      <c r="E188" s="76">
        <v>31.27</v>
      </c>
      <c r="F188" s="9">
        <v>3</v>
      </c>
      <c r="G188" s="9">
        <v>8.5</v>
      </c>
      <c r="H188" s="13">
        <v>0.30309999999999998</v>
      </c>
      <c r="I188" s="9" t="s">
        <v>11</v>
      </c>
      <c r="J188" s="9"/>
      <c r="K188" s="588" t="s">
        <v>1835</v>
      </c>
      <c r="L188" s="132">
        <v>45815</v>
      </c>
      <c r="M188" s="150">
        <v>45815</v>
      </c>
      <c r="N188" s="133">
        <v>9875.31</v>
      </c>
      <c r="O188" s="133">
        <v>10223.61</v>
      </c>
      <c r="P188" s="134">
        <v>96</v>
      </c>
      <c r="Q188" s="133" t="s">
        <v>1979</v>
      </c>
      <c r="R188" s="10">
        <v>46180</v>
      </c>
      <c r="S188" s="149">
        <v>46180</v>
      </c>
      <c r="T188" s="11">
        <f t="shared" si="48"/>
        <v>6688.8470000000007</v>
      </c>
      <c r="U188" s="11">
        <f t="shared" si="49"/>
        <v>2165.2800000000002</v>
      </c>
      <c r="V188" s="11">
        <f t="shared" si="25"/>
        <v>90.220000000000013</v>
      </c>
      <c r="W188" s="11">
        <f t="shared" si="50"/>
        <v>-4523.5670000000009</v>
      </c>
      <c r="X188" s="47">
        <f t="shared" si="51"/>
        <v>105.60000000000001</v>
      </c>
      <c r="Y188" s="9">
        <f t="shared" si="52"/>
        <v>24</v>
      </c>
      <c r="Z188" s="47">
        <f t="shared" si="53"/>
        <v>-81.600000000000009</v>
      </c>
      <c r="AA188" s="9"/>
      <c r="AB188" s="9"/>
      <c r="AC188" s="9"/>
    </row>
    <row r="189" spans="1:29" ht="13.5">
      <c r="A189" s="10">
        <v>46182</v>
      </c>
      <c r="B189" s="9" t="s">
        <v>43</v>
      </c>
      <c r="C189" s="11">
        <v>3022.65</v>
      </c>
      <c r="D189" s="9">
        <v>30</v>
      </c>
      <c r="E189" s="76">
        <v>26.75</v>
      </c>
      <c r="F189" s="9">
        <v>0</v>
      </c>
      <c r="G189" s="9">
        <v>10</v>
      </c>
      <c r="H189" s="13">
        <v>0.37980000000000003</v>
      </c>
      <c r="I189" s="9" t="s">
        <v>11</v>
      </c>
      <c r="J189" s="9"/>
      <c r="K189" s="588" t="s">
        <v>1835</v>
      </c>
      <c r="L189" s="132">
        <v>45816</v>
      </c>
      <c r="M189" s="150">
        <v>45816</v>
      </c>
      <c r="N189" s="133">
        <v>5861.47</v>
      </c>
      <c r="O189" s="133">
        <v>6080.77</v>
      </c>
      <c r="P189" s="134">
        <v>57</v>
      </c>
      <c r="Q189" s="133" t="s">
        <v>1980</v>
      </c>
      <c r="R189" s="10">
        <v>46181</v>
      </c>
      <c r="S189" s="149">
        <v>46181</v>
      </c>
      <c r="T189" s="11">
        <f t="shared" si="48"/>
        <v>2105.741</v>
      </c>
      <c r="U189" s="11">
        <f t="shared" si="49"/>
        <v>3022.65</v>
      </c>
      <c r="V189" s="11">
        <f t="shared" si="25"/>
        <v>100.75500000000001</v>
      </c>
      <c r="W189" s="11">
        <f t="shared" si="50"/>
        <v>916.90900000000011</v>
      </c>
      <c r="X189" s="47">
        <f t="shared" si="51"/>
        <v>62.7</v>
      </c>
      <c r="Y189" s="9">
        <f t="shared" si="52"/>
        <v>30</v>
      </c>
      <c r="Z189" s="47">
        <f t="shared" si="53"/>
        <v>-32.700000000000003</v>
      </c>
      <c r="AA189" s="9"/>
      <c r="AB189" s="9"/>
      <c r="AC189" s="9"/>
    </row>
    <row r="190" spans="1:29" ht="13.5">
      <c r="A190" s="10">
        <v>46183</v>
      </c>
      <c r="B190" s="9" t="s">
        <v>43</v>
      </c>
      <c r="C190" s="11">
        <v>2110.66</v>
      </c>
      <c r="D190" s="9">
        <v>23</v>
      </c>
      <c r="E190" s="76">
        <v>25.73</v>
      </c>
      <c r="F190" s="9">
        <v>0</v>
      </c>
      <c r="G190" s="9">
        <v>6.33</v>
      </c>
      <c r="H190" s="13">
        <v>0.32440000000000002</v>
      </c>
      <c r="I190" s="9" t="s">
        <v>11</v>
      </c>
      <c r="J190" s="9"/>
      <c r="K190" s="588" t="s">
        <v>1835</v>
      </c>
      <c r="L190" s="132">
        <v>45817</v>
      </c>
      <c r="M190" s="150">
        <v>45817</v>
      </c>
      <c r="N190" s="133">
        <v>1849.81</v>
      </c>
      <c r="O190" s="133">
        <v>1914.31</v>
      </c>
      <c r="P190" s="134">
        <v>21</v>
      </c>
      <c r="Q190" s="133" t="s">
        <v>1981</v>
      </c>
      <c r="R190" s="10">
        <v>46182</v>
      </c>
      <c r="S190" s="149">
        <v>46182</v>
      </c>
      <c r="T190" s="11">
        <f t="shared" si="48"/>
        <v>3415.6650000000004</v>
      </c>
      <c r="U190" s="11">
        <f t="shared" si="49"/>
        <v>2110.66</v>
      </c>
      <c r="V190" s="11">
        <f t="shared" si="25"/>
        <v>91.767826086956518</v>
      </c>
      <c r="W190" s="11">
        <f t="shared" si="50"/>
        <v>-1305.0050000000006</v>
      </c>
      <c r="X190" s="47">
        <f t="shared" si="51"/>
        <v>23.1</v>
      </c>
      <c r="Y190" s="9">
        <f t="shared" si="52"/>
        <v>23</v>
      </c>
      <c r="Z190" s="47">
        <f t="shared" si="53"/>
        <v>-0.10000000000000142</v>
      </c>
      <c r="AA190" s="9"/>
      <c r="AB190" s="9"/>
      <c r="AC190" s="9"/>
    </row>
    <row r="191" spans="1:29" ht="13.5">
      <c r="A191" s="10">
        <v>46184</v>
      </c>
      <c r="B191" s="9" t="s">
        <v>43</v>
      </c>
      <c r="C191" s="11">
        <v>3645.6</v>
      </c>
      <c r="D191" s="9">
        <v>41</v>
      </c>
      <c r="E191" s="76">
        <v>31.29</v>
      </c>
      <c r="F191" s="9">
        <v>4</v>
      </c>
      <c r="G191" s="9">
        <v>9.66</v>
      </c>
      <c r="H191" s="13">
        <v>0.26840000000000003</v>
      </c>
      <c r="I191" s="9" t="s">
        <v>11</v>
      </c>
      <c r="J191" s="9"/>
      <c r="K191" s="588" t="s">
        <v>1835</v>
      </c>
      <c r="L191" s="132">
        <v>45818</v>
      </c>
      <c r="M191" s="150">
        <v>45818</v>
      </c>
      <c r="N191" s="133">
        <v>2924.55</v>
      </c>
      <c r="O191" s="133">
        <v>3105.15</v>
      </c>
      <c r="P191" s="134">
        <v>35</v>
      </c>
      <c r="Q191" s="133" t="s">
        <v>1982</v>
      </c>
      <c r="R191" s="10">
        <v>46183</v>
      </c>
      <c r="S191" s="149">
        <v>46183</v>
      </c>
      <c r="T191" s="11">
        <f t="shared" si="48"/>
        <v>3745.8630000000003</v>
      </c>
      <c r="U191" s="11">
        <f t="shared" si="49"/>
        <v>3645.6</v>
      </c>
      <c r="V191" s="11">
        <f t="shared" si="25"/>
        <v>88.917073170731712</v>
      </c>
      <c r="W191" s="11">
        <f t="shared" si="50"/>
        <v>-100.26300000000037</v>
      </c>
      <c r="X191" s="47">
        <f t="shared" si="51"/>
        <v>38.5</v>
      </c>
      <c r="Y191" s="9">
        <f t="shared" si="52"/>
        <v>41</v>
      </c>
      <c r="Z191" s="47">
        <f t="shared" si="53"/>
        <v>2.5</v>
      </c>
      <c r="AA191" s="9"/>
      <c r="AB191" s="9"/>
      <c r="AC191" s="9"/>
    </row>
    <row r="192" spans="1:29" ht="13.5">
      <c r="A192" s="10">
        <v>46185</v>
      </c>
      <c r="B192" s="9" t="s">
        <v>43</v>
      </c>
      <c r="C192" s="11">
        <v>9524.1</v>
      </c>
      <c r="D192" s="9">
        <v>101</v>
      </c>
      <c r="E192" s="76">
        <v>37.5</v>
      </c>
      <c r="F192" s="9">
        <v>30</v>
      </c>
      <c r="G192" s="9">
        <v>14.166</v>
      </c>
      <c r="H192" s="13">
        <v>0.31159999999999999</v>
      </c>
      <c r="I192" s="9" t="s">
        <v>11</v>
      </c>
      <c r="J192" s="9"/>
      <c r="K192" s="588" t="s">
        <v>1835</v>
      </c>
      <c r="L192" s="132">
        <v>45819</v>
      </c>
      <c r="M192" s="150">
        <v>45819</v>
      </c>
      <c r="N192" s="133">
        <v>3289.23</v>
      </c>
      <c r="O192" s="133">
        <v>3405.33</v>
      </c>
      <c r="P192" s="134">
        <v>36</v>
      </c>
      <c r="Q192" s="133" t="s">
        <v>1983</v>
      </c>
      <c r="R192" s="10">
        <v>46184</v>
      </c>
      <c r="S192" s="149">
        <v>46184</v>
      </c>
      <c r="T192" s="11">
        <f t="shared" si="48"/>
        <v>10014.015000000001</v>
      </c>
      <c r="U192" s="11">
        <f t="shared" si="49"/>
        <v>9524.1</v>
      </c>
      <c r="V192" s="11">
        <f t="shared" si="25"/>
        <v>94.298019801980203</v>
      </c>
      <c r="W192" s="11">
        <f t="shared" si="50"/>
        <v>-489.91500000000087</v>
      </c>
      <c r="X192" s="47">
        <f t="shared" si="51"/>
        <v>39.6</v>
      </c>
      <c r="Y192" s="9">
        <f t="shared" si="52"/>
        <v>101</v>
      </c>
      <c r="Z192" s="47">
        <f t="shared" si="53"/>
        <v>61.4</v>
      </c>
      <c r="AA192" s="9"/>
      <c r="AB192" s="9"/>
      <c r="AC192" s="9"/>
    </row>
    <row r="193" spans="1:29" ht="13.5">
      <c r="A193" s="10">
        <v>46186</v>
      </c>
      <c r="B193" s="9" t="s">
        <v>43</v>
      </c>
      <c r="C193" s="11">
        <v>7267.06</v>
      </c>
      <c r="D193" s="9">
        <v>70</v>
      </c>
      <c r="E193" s="76">
        <v>28.53</v>
      </c>
      <c r="F193" s="9">
        <v>3</v>
      </c>
      <c r="G193" s="9">
        <v>12.6</v>
      </c>
      <c r="H193" s="13">
        <v>0.30080000000000001</v>
      </c>
      <c r="I193" s="9" t="s">
        <v>11</v>
      </c>
      <c r="J193" s="9"/>
      <c r="K193" s="588" t="s">
        <v>1835</v>
      </c>
      <c r="L193" s="132">
        <v>45820</v>
      </c>
      <c r="M193" s="150">
        <v>45820</v>
      </c>
      <c r="N193" s="133">
        <v>8587.65</v>
      </c>
      <c r="O193" s="133">
        <v>9103.65</v>
      </c>
      <c r="P193" s="134">
        <v>89</v>
      </c>
      <c r="Q193" s="133" t="s">
        <v>1984</v>
      </c>
      <c r="R193" s="10">
        <v>46185</v>
      </c>
      <c r="S193" s="149">
        <v>46185</v>
      </c>
      <c r="T193" s="11">
        <f t="shared" si="48"/>
        <v>10758.253000000001</v>
      </c>
      <c r="U193" s="11">
        <f t="shared" si="49"/>
        <v>7267.06</v>
      </c>
      <c r="V193" s="11">
        <f t="shared" si="25"/>
        <v>103.81514285714286</v>
      </c>
      <c r="W193" s="11">
        <f t="shared" si="50"/>
        <v>-3491.1930000000002</v>
      </c>
      <c r="X193" s="47">
        <f t="shared" si="51"/>
        <v>97.9</v>
      </c>
      <c r="Y193" s="9">
        <f t="shared" si="52"/>
        <v>70</v>
      </c>
      <c r="Z193" s="47">
        <f t="shared" si="53"/>
        <v>-27.900000000000006</v>
      </c>
      <c r="AA193" s="9"/>
      <c r="AB193" s="9"/>
      <c r="AC193" s="9"/>
    </row>
    <row r="194" spans="1:29" ht="13.5">
      <c r="A194" s="10">
        <v>46187</v>
      </c>
      <c r="B194" s="9" t="s">
        <v>43</v>
      </c>
      <c r="C194" s="11">
        <v>7308.87</v>
      </c>
      <c r="D194" s="9">
        <v>79</v>
      </c>
      <c r="E194" s="76">
        <v>30.81</v>
      </c>
      <c r="F194" s="9">
        <v>2</v>
      </c>
      <c r="G194" s="9">
        <v>12.4</v>
      </c>
      <c r="H194" s="13">
        <v>0.29349999999999998</v>
      </c>
      <c r="I194" s="9" t="s">
        <v>11</v>
      </c>
      <c r="J194" s="9"/>
      <c r="K194" s="588" t="s">
        <v>1835</v>
      </c>
      <c r="L194" s="132">
        <v>45821</v>
      </c>
      <c r="M194" s="150">
        <v>45821</v>
      </c>
      <c r="N194" s="133">
        <v>9380.33</v>
      </c>
      <c r="O194" s="133">
        <v>9780.23</v>
      </c>
      <c r="P194" s="134">
        <v>99</v>
      </c>
      <c r="Q194" s="133" t="s">
        <v>1985</v>
      </c>
      <c r="R194" s="10">
        <v>46186</v>
      </c>
      <c r="S194" s="149">
        <v>46186</v>
      </c>
      <c r="T194" s="11">
        <f t="shared" si="48"/>
        <v>11704.572000000002</v>
      </c>
      <c r="U194" s="11">
        <f t="shared" si="49"/>
        <v>7308.87</v>
      </c>
      <c r="V194" s="11">
        <f t="shared" si="25"/>
        <v>92.517341772151894</v>
      </c>
      <c r="W194" s="11">
        <f t="shared" si="50"/>
        <v>-4395.702000000002</v>
      </c>
      <c r="X194" s="47">
        <f t="shared" si="51"/>
        <v>108.9</v>
      </c>
      <c r="Y194" s="9">
        <f t="shared" si="52"/>
        <v>79</v>
      </c>
      <c r="Z194" s="47">
        <f t="shared" si="53"/>
        <v>-29.900000000000006</v>
      </c>
      <c r="AA194" s="9"/>
      <c r="AB194" s="9"/>
      <c r="AC194" s="9"/>
    </row>
    <row r="195" spans="1:29" ht="13.5">
      <c r="A195" s="10">
        <v>46188</v>
      </c>
      <c r="B195" s="9" t="s">
        <v>43</v>
      </c>
      <c r="C195" s="11">
        <v>1947.26</v>
      </c>
      <c r="D195" s="9">
        <v>25</v>
      </c>
      <c r="E195" s="76">
        <v>29.69</v>
      </c>
      <c r="F195" s="9">
        <v>1</v>
      </c>
      <c r="G195" s="9">
        <v>9</v>
      </c>
      <c r="H195" s="13">
        <v>0.36130000000000001</v>
      </c>
      <c r="I195" s="9" t="s">
        <v>11</v>
      </c>
      <c r="J195" s="9"/>
      <c r="K195" s="588" t="s">
        <v>1835</v>
      </c>
      <c r="L195" s="132">
        <v>45822</v>
      </c>
      <c r="M195" s="150">
        <v>45822</v>
      </c>
      <c r="N195" s="133">
        <v>10176.120000000001</v>
      </c>
      <c r="O195" s="133">
        <v>10640.52</v>
      </c>
      <c r="P195" s="134">
        <v>108</v>
      </c>
      <c r="Q195" s="133" t="s">
        <v>1967</v>
      </c>
      <c r="R195" s="10">
        <v>46187</v>
      </c>
      <c r="S195" s="149">
        <v>46187</v>
      </c>
      <c r="T195" s="11">
        <f t="shared" si="48"/>
        <v>9639.0250000000015</v>
      </c>
      <c r="U195" s="11">
        <f t="shared" si="49"/>
        <v>1947.26</v>
      </c>
      <c r="V195" s="11">
        <f t="shared" si="25"/>
        <v>77.8904</v>
      </c>
      <c r="W195" s="11">
        <f t="shared" si="50"/>
        <v>-7691.7650000000012</v>
      </c>
      <c r="X195" s="47">
        <f t="shared" si="51"/>
        <v>118.80000000000001</v>
      </c>
      <c r="Y195" s="9">
        <f t="shared" si="52"/>
        <v>25</v>
      </c>
      <c r="Z195" s="47">
        <f t="shared" si="53"/>
        <v>-93.800000000000011</v>
      </c>
      <c r="AA195" s="9"/>
      <c r="AB195" s="9"/>
      <c r="AC195" s="9"/>
    </row>
    <row r="196" spans="1:29" ht="13.5">
      <c r="A196" s="10">
        <v>46189</v>
      </c>
      <c r="B196" s="9" t="s">
        <v>43</v>
      </c>
      <c r="C196" s="11">
        <v>3601.47</v>
      </c>
      <c r="D196" s="9">
        <v>40</v>
      </c>
      <c r="E196" s="76">
        <v>30.9</v>
      </c>
      <c r="F196" s="9">
        <v>2</v>
      </c>
      <c r="G196" s="9">
        <v>12</v>
      </c>
      <c r="H196" s="13">
        <v>0.37759999999999999</v>
      </c>
      <c r="I196" s="9" t="s">
        <v>11</v>
      </c>
      <c r="J196" s="9"/>
      <c r="K196" s="588" t="s">
        <v>1835</v>
      </c>
      <c r="L196" s="132">
        <v>45823</v>
      </c>
      <c r="M196" s="150">
        <v>45823</v>
      </c>
      <c r="N196" s="133">
        <v>8388.65</v>
      </c>
      <c r="O196" s="133">
        <v>8762.75</v>
      </c>
      <c r="P196" s="134">
        <v>88</v>
      </c>
      <c r="Q196" s="133" t="s">
        <v>1644</v>
      </c>
      <c r="R196" s="10">
        <v>46188</v>
      </c>
      <c r="S196" s="149">
        <v>46188</v>
      </c>
      <c r="T196" s="11">
        <f t="shared" si="48"/>
        <v>3316.335</v>
      </c>
      <c r="U196" s="11">
        <f t="shared" si="49"/>
        <v>3601.47</v>
      </c>
      <c r="V196" s="11">
        <f t="shared" si="25"/>
        <v>90.036749999999998</v>
      </c>
      <c r="W196" s="11">
        <f t="shared" si="50"/>
        <v>285.13499999999976</v>
      </c>
      <c r="X196" s="47">
        <f t="shared" si="51"/>
        <v>96.800000000000011</v>
      </c>
      <c r="Y196" s="9">
        <f t="shared" si="52"/>
        <v>40</v>
      </c>
      <c r="Z196" s="47">
        <f t="shared" si="53"/>
        <v>-56.800000000000011</v>
      </c>
      <c r="AA196" s="9"/>
      <c r="AB196" s="9"/>
      <c r="AC196" s="9"/>
    </row>
    <row r="197" spans="1:29" ht="13.5">
      <c r="A197" s="10">
        <v>46190</v>
      </c>
      <c r="B197" s="9" t="s">
        <v>43</v>
      </c>
      <c r="C197" s="11">
        <v>2281.35</v>
      </c>
      <c r="D197" s="9">
        <v>25</v>
      </c>
      <c r="E197" s="76">
        <v>26.82</v>
      </c>
      <c r="F197" s="9">
        <v>1</v>
      </c>
      <c r="G197" s="9">
        <v>9</v>
      </c>
      <c r="H197" s="13">
        <v>0.2893</v>
      </c>
      <c r="I197" s="9" t="s">
        <v>11</v>
      </c>
      <c r="J197" s="9"/>
      <c r="K197" s="588" t="s">
        <v>1835</v>
      </c>
      <c r="L197" s="132">
        <v>45824</v>
      </c>
      <c r="M197" s="150">
        <v>45824</v>
      </c>
      <c r="N197" s="133">
        <v>2898.75</v>
      </c>
      <c r="O197" s="133">
        <v>3014.85</v>
      </c>
      <c r="P197" s="134">
        <v>31</v>
      </c>
      <c r="Q197" s="133" t="s">
        <v>1986</v>
      </c>
      <c r="R197" s="10">
        <v>46189</v>
      </c>
      <c r="S197" s="149">
        <v>46189</v>
      </c>
      <c r="T197" s="11">
        <f t="shared" si="48"/>
        <v>5229.6090000000004</v>
      </c>
      <c r="U197" s="11">
        <f t="shared" si="49"/>
        <v>2281.35</v>
      </c>
      <c r="V197" s="11">
        <f t="shared" si="25"/>
        <v>91.253999999999991</v>
      </c>
      <c r="W197" s="11">
        <f t="shared" si="50"/>
        <v>-2948.2590000000005</v>
      </c>
      <c r="X197" s="47">
        <f t="shared" si="51"/>
        <v>34.1</v>
      </c>
      <c r="Y197" s="9">
        <f t="shared" si="52"/>
        <v>25</v>
      </c>
      <c r="Z197" s="47">
        <f t="shared" si="53"/>
        <v>-9.1000000000000014</v>
      </c>
      <c r="AA197" s="9"/>
      <c r="AB197" s="9"/>
      <c r="AC197" s="9"/>
    </row>
    <row r="198" spans="1:29" ht="13.5">
      <c r="A198" s="10">
        <v>45461</v>
      </c>
      <c r="B198" s="9" t="s">
        <v>43</v>
      </c>
      <c r="C198" s="11">
        <v>3744.8</v>
      </c>
      <c r="D198" s="9">
        <v>36</v>
      </c>
      <c r="E198" s="76">
        <v>27.95</v>
      </c>
      <c r="F198" s="9">
        <v>1</v>
      </c>
      <c r="G198" s="9">
        <v>8.66</v>
      </c>
      <c r="H198" s="13">
        <v>0.34210000000000002</v>
      </c>
      <c r="I198" s="9" t="s">
        <v>11</v>
      </c>
      <c r="J198" s="9"/>
      <c r="K198" s="588" t="s">
        <v>1835</v>
      </c>
      <c r="L198" s="132">
        <v>45825</v>
      </c>
      <c r="M198" s="150">
        <v>45825</v>
      </c>
      <c r="N198" s="133">
        <v>4483.29</v>
      </c>
      <c r="O198" s="133">
        <v>4754.1899999999996</v>
      </c>
      <c r="P198" s="134">
        <v>48</v>
      </c>
      <c r="Q198" s="133" t="s">
        <v>1987</v>
      </c>
      <c r="R198" s="10">
        <v>46190</v>
      </c>
      <c r="S198" s="149">
        <v>46190</v>
      </c>
      <c r="T198" s="11">
        <f t="shared" si="48"/>
        <v>6735.4430000000002</v>
      </c>
      <c r="U198" s="11">
        <f t="shared" si="49"/>
        <v>3744.8</v>
      </c>
      <c r="V198" s="11">
        <f t="shared" si="25"/>
        <v>104.02222222222223</v>
      </c>
      <c r="W198" s="11">
        <f t="shared" si="50"/>
        <v>-2990.643</v>
      </c>
      <c r="X198" s="47">
        <f t="shared" si="51"/>
        <v>52.800000000000004</v>
      </c>
      <c r="Y198" s="9">
        <f t="shared" si="52"/>
        <v>36</v>
      </c>
      <c r="Z198" s="47">
        <f t="shared" si="53"/>
        <v>-16.800000000000004</v>
      </c>
      <c r="AA198" s="9"/>
      <c r="AB198" s="9"/>
      <c r="AC198" s="9"/>
    </row>
    <row r="199" spans="1:29" ht="13.5">
      <c r="A199" s="10">
        <v>46192</v>
      </c>
      <c r="B199" s="9" t="s">
        <v>43</v>
      </c>
      <c r="C199" s="11">
        <v>7988.69</v>
      </c>
      <c r="D199" s="9">
        <v>74</v>
      </c>
      <c r="E199" s="76">
        <v>32.44</v>
      </c>
      <c r="F199" s="9">
        <v>11</v>
      </c>
      <c r="G199" s="9">
        <v>12.6</v>
      </c>
      <c r="H199" s="13">
        <v>0.31669999999999998</v>
      </c>
      <c r="I199" s="9" t="s">
        <v>11</v>
      </c>
      <c r="J199" s="9"/>
      <c r="K199" s="588" t="s">
        <v>1835</v>
      </c>
      <c r="L199" s="132">
        <v>45826</v>
      </c>
      <c r="M199" s="150">
        <v>45826</v>
      </c>
      <c r="N199" s="133">
        <v>5852.23</v>
      </c>
      <c r="O199" s="133">
        <v>6123.13</v>
      </c>
      <c r="P199" s="134">
        <v>61</v>
      </c>
      <c r="Q199" s="133" t="s">
        <v>1988</v>
      </c>
      <c r="R199" s="10">
        <v>46191</v>
      </c>
      <c r="S199" s="149">
        <v>46191</v>
      </c>
      <c r="T199" s="11">
        <f t="shared" si="48"/>
        <v>9704.09</v>
      </c>
      <c r="U199" s="11">
        <f t="shared" si="49"/>
        <v>7988.69</v>
      </c>
      <c r="V199" s="11">
        <f t="shared" si="25"/>
        <v>107.95527027027026</v>
      </c>
      <c r="W199" s="11">
        <f t="shared" si="50"/>
        <v>-1715.4000000000005</v>
      </c>
      <c r="X199" s="47">
        <f t="shared" si="51"/>
        <v>67.100000000000009</v>
      </c>
      <c r="Y199" s="9">
        <f t="shared" si="52"/>
        <v>74</v>
      </c>
      <c r="Z199" s="47">
        <f t="shared" si="53"/>
        <v>6.8999999999999915</v>
      </c>
      <c r="AA199" s="9"/>
      <c r="AB199" s="9"/>
      <c r="AC199" s="9"/>
    </row>
    <row r="200" spans="1:29" ht="13.5">
      <c r="A200" s="10">
        <v>46193</v>
      </c>
      <c r="B200" s="9" t="s">
        <v>43</v>
      </c>
      <c r="C200" s="11">
        <v>8133.16</v>
      </c>
      <c r="D200" s="9">
        <v>78</v>
      </c>
      <c r="E200" s="76">
        <v>29.07</v>
      </c>
      <c r="F200" s="9">
        <v>3</v>
      </c>
      <c r="G200" s="9">
        <v>13</v>
      </c>
      <c r="H200" s="13">
        <v>0.31130000000000002</v>
      </c>
      <c r="I200" s="9" t="s">
        <v>11</v>
      </c>
      <c r="J200" s="9"/>
      <c r="K200" s="588" t="s">
        <v>1835</v>
      </c>
      <c r="L200" s="132">
        <v>45827</v>
      </c>
      <c r="M200" s="150">
        <v>45827</v>
      </c>
      <c r="N200" s="133">
        <v>8486.5</v>
      </c>
      <c r="O200" s="133">
        <v>8821.9</v>
      </c>
      <c r="P200" s="134">
        <v>91</v>
      </c>
      <c r="Q200" s="133" t="s">
        <v>1989</v>
      </c>
      <c r="R200" s="10">
        <v>46192</v>
      </c>
      <c r="S200" s="149">
        <v>46192</v>
      </c>
      <c r="T200" s="11">
        <f t="shared" si="48"/>
        <v>8658.9360000000015</v>
      </c>
      <c r="U200" s="11">
        <f t="shared" si="49"/>
        <v>8133.16</v>
      </c>
      <c r="V200" s="11">
        <f t="shared" si="25"/>
        <v>104.27128205128204</v>
      </c>
      <c r="W200" s="11">
        <f t="shared" si="50"/>
        <v>-525.77600000000166</v>
      </c>
      <c r="X200" s="47">
        <f t="shared" si="51"/>
        <v>100.10000000000001</v>
      </c>
      <c r="Y200" s="9">
        <f t="shared" si="52"/>
        <v>78</v>
      </c>
      <c r="Z200" s="47">
        <f t="shared" si="53"/>
        <v>-22.100000000000009</v>
      </c>
      <c r="AA200" s="9"/>
      <c r="AB200" s="9"/>
      <c r="AC200" s="9"/>
    </row>
    <row r="201" spans="1:29" ht="13.5">
      <c r="A201" s="10">
        <v>46194</v>
      </c>
      <c r="B201" s="9" t="s">
        <v>43</v>
      </c>
      <c r="C201" s="11">
        <v>5802.8</v>
      </c>
      <c r="D201" s="9">
        <v>60</v>
      </c>
      <c r="E201" s="76">
        <v>24.24</v>
      </c>
      <c r="F201" s="9">
        <v>0</v>
      </c>
      <c r="G201" s="9">
        <v>11.2</v>
      </c>
      <c r="H201" s="13">
        <v>0.29120000000000001</v>
      </c>
      <c r="I201" s="9" t="s">
        <v>11</v>
      </c>
      <c r="J201" s="9"/>
      <c r="K201" s="588" t="s">
        <v>1835</v>
      </c>
      <c r="L201" s="132">
        <v>45828</v>
      </c>
      <c r="M201" s="150">
        <v>45828</v>
      </c>
      <c r="N201" s="133">
        <v>7446.06</v>
      </c>
      <c r="O201" s="133">
        <v>7871.76</v>
      </c>
      <c r="P201" s="134">
        <v>82</v>
      </c>
      <c r="Q201" s="133" t="s">
        <v>1990</v>
      </c>
      <c r="R201" s="10">
        <v>46193</v>
      </c>
      <c r="S201" s="149">
        <v>46193</v>
      </c>
      <c r="T201" s="11">
        <f t="shared" si="48"/>
        <v>9291.8539999999994</v>
      </c>
      <c r="U201" s="11">
        <f t="shared" si="49"/>
        <v>5802.8</v>
      </c>
      <c r="V201" s="11">
        <f t="shared" si="25"/>
        <v>96.713333333333338</v>
      </c>
      <c r="W201" s="11">
        <f t="shared" si="50"/>
        <v>-3489.0539999999992</v>
      </c>
      <c r="X201" s="47">
        <f t="shared" si="51"/>
        <v>90.2</v>
      </c>
      <c r="Y201" s="9">
        <f t="shared" si="52"/>
        <v>60</v>
      </c>
      <c r="Z201" s="47">
        <f t="shared" si="53"/>
        <v>-30.200000000000003</v>
      </c>
      <c r="AA201" s="9"/>
      <c r="AB201" s="9"/>
      <c r="AC201" s="9"/>
    </row>
    <row r="202" spans="1:29" ht="13.5">
      <c r="A202" s="10"/>
      <c r="B202" s="9"/>
      <c r="C202" s="11"/>
      <c r="D202" s="9"/>
      <c r="E202" s="89"/>
      <c r="F202" s="9"/>
      <c r="G202" s="9"/>
      <c r="H202" s="13"/>
      <c r="I202" s="9"/>
      <c r="J202" s="9"/>
      <c r="K202" s="588" t="s">
        <v>1835</v>
      </c>
      <c r="L202" s="132">
        <v>45829</v>
      </c>
      <c r="M202" s="150">
        <v>45829</v>
      </c>
      <c r="N202" s="133">
        <v>8124.64</v>
      </c>
      <c r="O202" s="133">
        <v>8447.14</v>
      </c>
      <c r="P202" s="134">
        <v>90</v>
      </c>
      <c r="Q202" s="133" t="s">
        <v>1991</v>
      </c>
      <c r="R202" s="10">
        <v>46194</v>
      </c>
      <c r="S202" s="149">
        <v>46194</v>
      </c>
      <c r="T202" s="11">
        <f t="shared" si="48"/>
        <v>6126.648000000001</v>
      </c>
      <c r="U202" s="11">
        <f t="shared" si="49"/>
        <v>0</v>
      </c>
      <c r="V202" s="9" t="e">
        <f t="shared" si="25"/>
        <v>#DIV/0!</v>
      </c>
      <c r="W202" s="11">
        <f t="shared" si="50"/>
        <v>-6126.648000000001</v>
      </c>
      <c r="X202" s="47">
        <f t="shared" si="51"/>
        <v>99.000000000000014</v>
      </c>
      <c r="Y202" s="9">
        <f t="shared" si="52"/>
        <v>0</v>
      </c>
      <c r="Z202" s="47">
        <f t="shared" si="53"/>
        <v>-99.000000000000014</v>
      </c>
      <c r="AA202" s="9"/>
      <c r="AB202" s="9"/>
      <c r="AC202" s="9"/>
    </row>
    <row r="203" spans="1:29" ht="13.5">
      <c r="A203" s="10"/>
      <c r="B203" s="9"/>
      <c r="C203" s="11"/>
      <c r="D203" s="9"/>
      <c r="E203" s="89"/>
      <c r="F203" s="9"/>
      <c r="G203" s="9"/>
      <c r="H203" s="13"/>
      <c r="I203" s="9"/>
      <c r="J203" s="9"/>
      <c r="K203" s="588" t="s">
        <v>1835</v>
      </c>
      <c r="L203" s="132">
        <v>45830</v>
      </c>
      <c r="M203" s="150">
        <v>45830</v>
      </c>
      <c r="N203" s="133">
        <v>5453.58</v>
      </c>
      <c r="O203" s="133">
        <v>5569.68</v>
      </c>
      <c r="P203" s="134">
        <v>60</v>
      </c>
      <c r="Q203" s="133" t="s">
        <v>1992</v>
      </c>
      <c r="R203" s="10">
        <v>46195</v>
      </c>
      <c r="S203" s="149">
        <v>46195</v>
      </c>
      <c r="T203" s="11">
        <f t="shared" si="48"/>
        <v>2727.0320000000002</v>
      </c>
      <c r="U203" s="11">
        <f t="shared" si="49"/>
        <v>0</v>
      </c>
      <c r="V203" s="9" t="e">
        <f t="shared" si="25"/>
        <v>#DIV/0!</v>
      </c>
      <c r="W203" s="11">
        <f t="shared" si="50"/>
        <v>-2727.0320000000002</v>
      </c>
      <c r="X203" s="47">
        <f t="shared" si="51"/>
        <v>66</v>
      </c>
      <c r="Y203" s="9">
        <f t="shared" si="52"/>
        <v>0</v>
      </c>
      <c r="Z203" s="47">
        <f t="shared" si="53"/>
        <v>-66</v>
      </c>
      <c r="AA203" s="9"/>
      <c r="AB203" s="9"/>
      <c r="AC203" s="9"/>
    </row>
    <row r="204" spans="1:29" ht="13.5">
      <c r="A204" s="10"/>
      <c r="B204" s="9"/>
      <c r="C204" s="11"/>
      <c r="D204" s="9"/>
      <c r="E204" s="89"/>
      <c r="F204" s="9"/>
      <c r="G204" s="9"/>
      <c r="H204" s="13"/>
      <c r="I204" s="9"/>
      <c r="J204" s="9"/>
      <c r="K204" s="588" t="s">
        <v>1835</v>
      </c>
      <c r="L204" s="132">
        <v>45831</v>
      </c>
      <c r="M204" s="150">
        <v>45831</v>
      </c>
      <c r="N204" s="133">
        <v>2401.7199999999998</v>
      </c>
      <c r="O204" s="133">
        <v>2479.12</v>
      </c>
      <c r="P204" s="134">
        <v>27</v>
      </c>
      <c r="Q204" s="133" t="s">
        <v>1993</v>
      </c>
      <c r="R204" s="10">
        <v>46196</v>
      </c>
      <c r="S204" s="149">
        <v>46196</v>
      </c>
      <c r="T204" s="11">
        <f t="shared" si="48"/>
        <v>3498.11</v>
      </c>
      <c r="U204" s="11">
        <f t="shared" si="49"/>
        <v>0</v>
      </c>
      <c r="V204" s="9" t="e">
        <f t="shared" si="25"/>
        <v>#DIV/0!</v>
      </c>
      <c r="W204" s="11">
        <f t="shared" si="50"/>
        <v>-3498.11</v>
      </c>
      <c r="X204" s="47">
        <f t="shared" si="51"/>
        <v>29.700000000000003</v>
      </c>
      <c r="Y204" s="9">
        <f t="shared" si="52"/>
        <v>0</v>
      </c>
      <c r="Z204" s="47">
        <f t="shared" si="53"/>
        <v>-29.700000000000003</v>
      </c>
      <c r="AA204" s="9"/>
      <c r="AB204" s="9"/>
      <c r="AC204" s="9"/>
    </row>
    <row r="205" spans="1:29" ht="13.5">
      <c r="A205" s="10"/>
      <c r="B205" s="9"/>
      <c r="C205" s="11"/>
      <c r="D205" s="9"/>
      <c r="E205" s="89"/>
      <c r="F205" s="9"/>
      <c r="G205" s="9"/>
      <c r="H205" s="13"/>
      <c r="I205" s="9"/>
      <c r="J205" s="9"/>
      <c r="K205" s="588" t="s">
        <v>1835</v>
      </c>
      <c r="L205" s="132">
        <v>45832</v>
      </c>
      <c r="M205" s="150">
        <v>45832</v>
      </c>
      <c r="N205" s="133">
        <v>3038.2</v>
      </c>
      <c r="O205" s="133">
        <v>3180.1</v>
      </c>
      <c r="P205" s="134">
        <v>32</v>
      </c>
      <c r="Q205" s="133" t="s">
        <v>1631</v>
      </c>
      <c r="R205" s="10">
        <v>46197</v>
      </c>
      <c r="S205" s="149">
        <v>46197</v>
      </c>
      <c r="T205" s="11">
        <f t="shared" si="48"/>
        <v>2669.15</v>
      </c>
      <c r="U205" s="11">
        <f t="shared" si="49"/>
        <v>0</v>
      </c>
      <c r="V205" s="9" t="e">
        <f t="shared" si="25"/>
        <v>#DIV/0!</v>
      </c>
      <c r="W205" s="11">
        <f t="shared" si="50"/>
        <v>-2669.15</v>
      </c>
      <c r="X205" s="47">
        <f t="shared" si="51"/>
        <v>35.200000000000003</v>
      </c>
      <c r="Y205" s="9">
        <f t="shared" si="52"/>
        <v>0</v>
      </c>
      <c r="Z205" s="47">
        <f t="shared" si="53"/>
        <v>-35.200000000000003</v>
      </c>
      <c r="AA205" s="9"/>
      <c r="AB205" s="9"/>
      <c r="AC205" s="9"/>
    </row>
    <row r="206" spans="1:29" ht="13.5">
      <c r="A206" s="10"/>
      <c r="B206" s="9"/>
      <c r="C206" s="11"/>
      <c r="D206" s="9"/>
      <c r="E206" s="89"/>
      <c r="F206" s="9"/>
      <c r="G206" s="9"/>
      <c r="H206" s="13"/>
      <c r="I206" s="9"/>
      <c r="J206" s="9"/>
      <c r="K206" s="588" t="s">
        <v>1835</v>
      </c>
      <c r="L206" s="132">
        <v>45833</v>
      </c>
      <c r="M206" s="150">
        <v>45833</v>
      </c>
      <c r="N206" s="133">
        <v>2336.1999999999998</v>
      </c>
      <c r="O206" s="133">
        <v>2426.5</v>
      </c>
      <c r="P206" s="134">
        <v>26</v>
      </c>
      <c r="Q206" s="133" t="s">
        <v>1736</v>
      </c>
      <c r="R206" s="10">
        <v>46198</v>
      </c>
      <c r="S206" s="149">
        <v>46198</v>
      </c>
      <c r="T206" s="11">
        <f t="shared" si="48"/>
        <v>3546.3780000000002</v>
      </c>
      <c r="U206" s="11">
        <f t="shared" si="49"/>
        <v>0</v>
      </c>
      <c r="V206" s="9" t="e">
        <f t="shared" si="25"/>
        <v>#DIV/0!</v>
      </c>
      <c r="W206" s="11">
        <f t="shared" si="50"/>
        <v>-3546.3780000000002</v>
      </c>
      <c r="X206" s="47">
        <f t="shared" si="51"/>
        <v>28.6</v>
      </c>
      <c r="Y206" s="9">
        <f t="shared" si="52"/>
        <v>0</v>
      </c>
      <c r="Z206" s="47">
        <f t="shared" si="53"/>
        <v>-28.6</v>
      </c>
      <c r="AA206" s="9"/>
      <c r="AB206" s="9"/>
      <c r="AC206" s="9"/>
    </row>
    <row r="207" spans="1:29" ht="13.5">
      <c r="A207" s="10"/>
      <c r="B207" s="9"/>
      <c r="C207" s="11"/>
      <c r="E207" s="89"/>
      <c r="F207" s="9"/>
      <c r="G207" s="9"/>
      <c r="H207" s="13"/>
      <c r="I207" s="9"/>
      <c r="J207" s="9"/>
      <c r="K207" s="588" t="s">
        <v>1835</v>
      </c>
      <c r="L207" s="132">
        <v>45834</v>
      </c>
      <c r="M207" s="150">
        <v>45834</v>
      </c>
      <c r="N207" s="133">
        <v>3120.78</v>
      </c>
      <c r="O207" s="133">
        <v>3223.98</v>
      </c>
      <c r="P207" s="134">
        <v>36</v>
      </c>
      <c r="Q207" s="133" t="s">
        <v>1994</v>
      </c>
      <c r="R207" s="10">
        <v>46199</v>
      </c>
      <c r="S207" s="149">
        <v>46199</v>
      </c>
      <c r="T207" s="11">
        <f t="shared" si="48"/>
        <v>10948.124000000002</v>
      </c>
      <c r="U207" s="11">
        <f t="shared" si="49"/>
        <v>0</v>
      </c>
      <c r="V207" s="9" t="e">
        <f t="shared" si="25"/>
        <v>#DIV/0!</v>
      </c>
      <c r="W207" s="11">
        <f t="shared" si="50"/>
        <v>-10948.124000000002</v>
      </c>
      <c r="X207" s="47">
        <f t="shared" si="51"/>
        <v>39.6</v>
      </c>
      <c r="Y207" s="9">
        <f t="shared" si="52"/>
        <v>0</v>
      </c>
      <c r="Z207" s="47">
        <f t="shared" si="53"/>
        <v>-39.6</v>
      </c>
      <c r="AA207" s="9"/>
      <c r="AB207" s="9"/>
      <c r="AC207" s="9"/>
    </row>
    <row r="208" spans="1:29" ht="13.5">
      <c r="A208" s="10"/>
      <c r="B208" s="9"/>
      <c r="C208" s="11"/>
      <c r="E208" s="89"/>
      <c r="F208" s="9"/>
      <c r="G208" s="9"/>
      <c r="H208" s="13"/>
      <c r="I208" s="9"/>
      <c r="J208" s="9"/>
      <c r="K208" s="588" t="s">
        <v>1835</v>
      </c>
      <c r="L208" s="132">
        <v>45835</v>
      </c>
      <c r="M208" s="150">
        <v>45835</v>
      </c>
      <c r="N208" s="133">
        <v>9669.0400000000009</v>
      </c>
      <c r="O208" s="133">
        <v>9952.84</v>
      </c>
      <c r="P208" s="134">
        <v>98</v>
      </c>
      <c r="Q208" s="133" t="s">
        <v>1995</v>
      </c>
      <c r="R208" s="10">
        <v>46200</v>
      </c>
      <c r="S208" s="149">
        <v>46200</v>
      </c>
      <c r="T208" s="11">
        <f t="shared" si="48"/>
        <v>9590.7570000000014</v>
      </c>
      <c r="U208" s="11">
        <f t="shared" si="49"/>
        <v>0</v>
      </c>
      <c r="V208" s="9" t="e">
        <f t="shared" si="25"/>
        <v>#DIV/0!</v>
      </c>
      <c r="W208" s="11">
        <f t="shared" si="50"/>
        <v>-9590.7570000000014</v>
      </c>
      <c r="X208" s="47">
        <f t="shared" si="51"/>
        <v>107.80000000000001</v>
      </c>
      <c r="Y208" s="9">
        <f t="shared" si="52"/>
        <v>0</v>
      </c>
      <c r="Z208" s="47">
        <f t="shared" si="53"/>
        <v>-107.80000000000001</v>
      </c>
      <c r="AA208" s="9"/>
      <c r="AB208" s="9"/>
      <c r="AC208" s="9"/>
    </row>
    <row r="209" spans="1:29" ht="13.5">
      <c r="A209" s="10"/>
      <c r="B209" s="9"/>
      <c r="C209" s="11"/>
      <c r="E209" s="9"/>
      <c r="F209" s="9"/>
      <c r="G209" s="9"/>
      <c r="H209" s="13"/>
      <c r="I209" s="9"/>
      <c r="J209" s="9"/>
      <c r="K209" s="588" t="s">
        <v>1835</v>
      </c>
      <c r="L209" s="132">
        <v>45836</v>
      </c>
      <c r="M209" s="150">
        <v>45836</v>
      </c>
      <c r="N209" s="133">
        <v>8435.07</v>
      </c>
      <c r="O209" s="133">
        <v>8718.8700000000008</v>
      </c>
      <c r="P209" s="134">
        <v>90</v>
      </c>
      <c r="Q209" s="133" t="s">
        <v>1996</v>
      </c>
      <c r="R209" s="10">
        <v>46201</v>
      </c>
      <c r="S209" s="149">
        <v>46201</v>
      </c>
      <c r="T209" s="11">
        <f t="shared" si="48"/>
        <v>7637.9710000000005</v>
      </c>
      <c r="U209" s="11">
        <f t="shared" si="49"/>
        <v>0</v>
      </c>
      <c r="V209" s="9" t="e">
        <f t="shared" si="25"/>
        <v>#DIV/0!</v>
      </c>
      <c r="W209" s="11">
        <f t="shared" si="50"/>
        <v>-7637.9710000000005</v>
      </c>
      <c r="X209" s="47">
        <f t="shared" si="51"/>
        <v>99.000000000000014</v>
      </c>
      <c r="Y209" s="9">
        <f t="shared" si="52"/>
        <v>0</v>
      </c>
      <c r="Z209" s="47">
        <f t="shared" si="53"/>
        <v>-99.000000000000014</v>
      </c>
      <c r="AA209" s="9"/>
      <c r="AB209" s="9"/>
      <c r="AC209" s="9"/>
    </row>
    <row r="210" spans="1:29" ht="13.5">
      <c r="A210" s="10"/>
      <c r="B210" s="9"/>
      <c r="C210" s="11"/>
      <c r="E210" s="89"/>
      <c r="F210" s="9"/>
      <c r="G210" s="9"/>
      <c r="H210" s="13"/>
      <c r="I210" s="9"/>
      <c r="J210" s="9"/>
      <c r="K210" s="588" t="s">
        <v>1835</v>
      </c>
      <c r="L210" s="132">
        <v>45837</v>
      </c>
      <c r="M210" s="150">
        <v>45837</v>
      </c>
      <c r="N210" s="133">
        <v>6698.51</v>
      </c>
      <c r="O210" s="133">
        <v>6943.61</v>
      </c>
      <c r="P210" s="134">
        <v>72</v>
      </c>
      <c r="Q210" s="133" t="s">
        <v>1997</v>
      </c>
      <c r="R210" s="10">
        <v>46202</v>
      </c>
      <c r="S210" s="149">
        <v>46202</v>
      </c>
      <c r="T210" s="11">
        <f t="shared" si="48"/>
        <v>4066.7330000000006</v>
      </c>
      <c r="U210" s="11">
        <f t="shared" si="49"/>
        <v>0</v>
      </c>
      <c r="V210" s="9" t="e">
        <f t="shared" si="25"/>
        <v>#DIV/0!</v>
      </c>
      <c r="W210" s="11">
        <f t="shared" si="50"/>
        <v>-4066.7330000000006</v>
      </c>
      <c r="X210" s="47">
        <f t="shared" si="51"/>
        <v>79.2</v>
      </c>
      <c r="Y210" s="9">
        <f t="shared" si="52"/>
        <v>0</v>
      </c>
      <c r="Z210" s="47">
        <f t="shared" si="53"/>
        <v>-79.2</v>
      </c>
      <c r="AA210" s="9"/>
      <c r="AB210" s="9"/>
      <c r="AC210" s="9"/>
    </row>
    <row r="211" spans="1:29" ht="13.5">
      <c r="A211" s="10"/>
      <c r="B211" s="9"/>
      <c r="C211" s="11"/>
      <c r="E211" s="89"/>
      <c r="F211" s="9"/>
      <c r="G211" s="9"/>
      <c r="H211" s="13"/>
      <c r="I211" s="9"/>
      <c r="J211" s="9"/>
      <c r="K211" s="588" t="s">
        <v>1835</v>
      </c>
      <c r="L211" s="132">
        <v>45838</v>
      </c>
      <c r="M211" s="150">
        <v>45838</v>
      </c>
      <c r="N211" s="133">
        <v>3529.33</v>
      </c>
      <c r="O211" s="595">
        <v>3697.03</v>
      </c>
      <c r="P211" s="134">
        <v>46</v>
      </c>
      <c r="Q211" s="133" t="s">
        <v>1998</v>
      </c>
      <c r="R211" s="10">
        <v>46203</v>
      </c>
      <c r="S211" s="149">
        <v>46203</v>
      </c>
      <c r="T211" s="11">
        <f>O205*$AA$2</f>
        <v>3498.11</v>
      </c>
      <c r="U211" s="11">
        <f t="shared" si="49"/>
        <v>0</v>
      </c>
      <c r="V211" s="9" t="e">
        <f t="shared" si="25"/>
        <v>#DIV/0!</v>
      </c>
      <c r="W211" s="11">
        <f t="shared" si="50"/>
        <v>-3498.11</v>
      </c>
      <c r="X211" s="47">
        <f t="shared" si="51"/>
        <v>50.6</v>
      </c>
      <c r="Y211" s="9">
        <f t="shared" si="52"/>
        <v>0</v>
      </c>
      <c r="Z211" s="47">
        <f t="shared" si="53"/>
        <v>-50.6</v>
      </c>
      <c r="AA211" s="9"/>
      <c r="AB211" s="9"/>
      <c r="AC211" s="9"/>
    </row>
    <row r="212" spans="1:29" ht="15">
      <c r="A212" s="10"/>
      <c r="B212" s="9"/>
      <c r="C212" s="11"/>
      <c r="E212" s="9"/>
      <c r="F212" s="9"/>
      <c r="G212" s="9"/>
      <c r="H212" s="13"/>
      <c r="I212" s="9"/>
      <c r="J212" s="9"/>
      <c r="K212" s="716" t="s">
        <v>1597</v>
      </c>
      <c r="L212" s="709"/>
      <c r="M212" s="348"/>
      <c r="N212" s="366">
        <f t="shared" ref="N212:P212" si="54">SUM(N182:N211)</f>
        <v>169936.45</v>
      </c>
      <c r="O212" s="350">
        <f t="shared" si="54"/>
        <v>177147.55</v>
      </c>
      <c r="P212" s="364">
        <f t="shared" si="54"/>
        <v>1844</v>
      </c>
      <c r="Q212" s="352">
        <f>O212/P212</f>
        <v>96.067001084598687</v>
      </c>
      <c r="R212" s="353" t="s">
        <v>1578</v>
      </c>
      <c r="S212" s="354"/>
      <c r="T212" s="365">
        <f t="shared" ref="T212:U212" si="55">SUM(T182:T211)</f>
        <v>190560.97499999998</v>
      </c>
      <c r="U212" s="350">
        <f t="shared" si="55"/>
        <v>102260.49</v>
      </c>
      <c r="V212" s="356">
        <f t="shared" si="25"/>
        <v>98.327394230769229</v>
      </c>
      <c r="W212" s="350">
        <f t="shared" ref="W212:Z212" si="56">SUM(W182:W211)</f>
        <v>-88300.48500000003</v>
      </c>
      <c r="X212" s="364">
        <f t="shared" si="56"/>
        <v>2028.3999999999996</v>
      </c>
      <c r="Y212" s="364">
        <f t="shared" si="56"/>
        <v>1040</v>
      </c>
      <c r="Z212" s="364">
        <f t="shared" si="56"/>
        <v>-988.40000000000043</v>
      </c>
      <c r="AA212" s="9"/>
      <c r="AB212" s="9"/>
      <c r="AC212" s="9"/>
    </row>
    <row r="213" spans="1:29" ht="13.5">
      <c r="A213" s="10"/>
      <c r="B213" s="9"/>
      <c r="C213" s="11"/>
      <c r="E213" s="89"/>
      <c r="F213" s="9"/>
      <c r="G213" s="9"/>
      <c r="H213" s="13"/>
      <c r="I213" s="9"/>
      <c r="J213" s="9"/>
      <c r="K213" s="722"/>
      <c r="L213" s="709"/>
      <c r="M213" s="596"/>
      <c r="N213" s="597"/>
      <c r="O213" s="597"/>
      <c r="P213" s="598"/>
      <c r="Q213" s="597"/>
      <c r="R213" s="10"/>
      <c r="S213" s="149"/>
      <c r="T213" s="9"/>
      <c r="U213" s="9"/>
      <c r="V213" s="9"/>
      <c r="W213" s="9"/>
      <c r="X213" s="47"/>
      <c r="Y213" s="9"/>
      <c r="Z213" s="47"/>
      <c r="AA213" s="9"/>
      <c r="AB213" s="9"/>
      <c r="AC213" s="9"/>
    </row>
    <row r="214" spans="1:29" ht="12.75">
      <c r="A214" s="10"/>
      <c r="B214" s="9"/>
      <c r="C214" s="11"/>
      <c r="E214" s="89"/>
      <c r="F214" s="9"/>
      <c r="G214" s="9"/>
      <c r="H214" s="13"/>
      <c r="I214" s="9"/>
      <c r="J214" s="9"/>
      <c r="K214" s="9"/>
      <c r="L214" s="9"/>
      <c r="M214" s="149"/>
      <c r="N214" s="11"/>
      <c r="O214" s="11"/>
      <c r="P214" s="9"/>
      <c r="Q214" s="11"/>
      <c r="R214" s="9"/>
      <c r="S214" s="149"/>
      <c r="T214" s="9"/>
      <c r="U214" s="9"/>
      <c r="V214" s="9"/>
      <c r="W214" s="9"/>
      <c r="X214" s="47"/>
      <c r="Y214" s="9"/>
      <c r="Z214" s="47"/>
      <c r="AA214" s="9"/>
      <c r="AB214" s="9"/>
      <c r="AC214" s="9"/>
    </row>
    <row r="215" spans="1:29" ht="12.75">
      <c r="A215" s="10"/>
      <c r="B215" s="9"/>
      <c r="C215" s="11"/>
      <c r="E215" s="9"/>
      <c r="F215" s="9"/>
      <c r="G215" s="9"/>
      <c r="H215" s="13"/>
      <c r="I215" s="9"/>
      <c r="J215" s="9"/>
      <c r="K215" s="9"/>
      <c r="L215" s="9"/>
      <c r="M215" s="149"/>
      <c r="N215" s="11"/>
      <c r="O215" s="11"/>
      <c r="P215" s="9"/>
      <c r="Q215" s="11"/>
      <c r="R215" s="9"/>
      <c r="S215" s="149"/>
      <c r="T215" s="9"/>
      <c r="U215" s="9"/>
      <c r="V215" s="9"/>
      <c r="W215" s="9"/>
      <c r="X215" s="47"/>
      <c r="Y215" s="9"/>
      <c r="Z215" s="47"/>
      <c r="AA215" s="9"/>
      <c r="AB215" s="9"/>
      <c r="AC215" s="9"/>
    </row>
    <row r="216" spans="1:29" ht="12.75">
      <c r="A216" s="10"/>
      <c r="B216" s="9"/>
      <c r="C216" s="11"/>
      <c r="E216" s="89"/>
      <c r="F216" s="9"/>
      <c r="G216" s="9"/>
      <c r="H216" s="13"/>
      <c r="I216" s="9"/>
      <c r="J216" s="9"/>
      <c r="K216" s="9"/>
      <c r="L216" s="9"/>
      <c r="M216" s="149"/>
      <c r="N216" s="11"/>
      <c r="O216" s="11"/>
      <c r="P216" s="9"/>
      <c r="Q216" s="11"/>
      <c r="R216" s="9"/>
      <c r="S216" s="149"/>
      <c r="T216" s="9"/>
      <c r="U216" s="9"/>
      <c r="V216" s="9"/>
      <c r="W216" s="9"/>
      <c r="X216" s="47"/>
      <c r="Y216" s="9"/>
      <c r="Z216" s="47"/>
      <c r="AA216" s="9"/>
      <c r="AB216" s="9"/>
      <c r="AC216" s="9"/>
    </row>
    <row r="217" spans="1:29" ht="12.75">
      <c r="A217" s="10"/>
      <c r="B217" s="9"/>
      <c r="C217" s="11"/>
      <c r="E217" s="89"/>
      <c r="F217" s="9"/>
      <c r="G217" s="9"/>
      <c r="H217" s="13"/>
      <c r="I217" s="9"/>
      <c r="J217" s="9"/>
      <c r="K217" s="9"/>
      <c r="L217" s="9"/>
      <c r="M217" s="149"/>
      <c r="N217" s="11"/>
      <c r="O217" s="11"/>
      <c r="P217" s="9"/>
      <c r="Q217" s="11"/>
      <c r="R217" s="9"/>
      <c r="S217" s="149"/>
      <c r="T217" s="9"/>
      <c r="U217" s="9"/>
      <c r="V217" s="9"/>
      <c r="W217" s="9"/>
      <c r="X217" s="47"/>
      <c r="Y217" s="9"/>
      <c r="Z217" s="47"/>
      <c r="AA217" s="9"/>
      <c r="AB217" s="9"/>
      <c r="AC217" s="9"/>
    </row>
    <row r="218" spans="1:29" ht="12.75">
      <c r="A218" s="10"/>
      <c r="B218" s="9"/>
      <c r="C218" s="11"/>
      <c r="E218" s="9"/>
      <c r="F218" s="9"/>
      <c r="G218" s="9"/>
      <c r="H218" s="13"/>
      <c r="I218" s="9"/>
      <c r="J218" s="9"/>
      <c r="K218" s="9"/>
      <c r="L218" s="9"/>
      <c r="M218" s="149"/>
      <c r="N218" s="11"/>
      <c r="O218" s="11"/>
      <c r="P218" s="9"/>
      <c r="Q218" s="11"/>
      <c r="R218" s="9"/>
      <c r="S218" s="149"/>
      <c r="T218" s="9"/>
      <c r="U218" s="9"/>
      <c r="V218" s="9"/>
      <c r="W218" s="9"/>
      <c r="X218" s="47"/>
      <c r="Y218" s="9"/>
      <c r="Z218" s="47"/>
      <c r="AA218" s="9"/>
      <c r="AB218" s="9"/>
      <c r="AC218" s="9"/>
    </row>
    <row r="219" spans="1:29" ht="12.75">
      <c r="A219" s="10"/>
      <c r="B219" s="9"/>
      <c r="C219" s="11"/>
      <c r="E219" s="9"/>
      <c r="F219" s="9"/>
      <c r="G219" s="9"/>
      <c r="H219" s="13"/>
      <c r="I219" s="9"/>
      <c r="J219" s="9" t="s">
        <v>1573</v>
      </c>
      <c r="K219" s="9"/>
      <c r="L219" s="9"/>
      <c r="M219" s="149"/>
      <c r="N219" s="11"/>
      <c r="O219" s="11"/>
      <c r="P219" s="9"/>
      <c r="Q219" s="11"/>
      <c r="R219" s="9"/>
      <c r="S219" s="149"/>
      <c r="T219" s="9"/>
      <c r="U219" s="9"/>
      <c r="V219" s="9"/>
      <c r="W219" s="9"/>
      <c r="X219" s="47"/>
      <c r="Y219" s="9"/>
      <c r="Z219" s="47"/>
      <c r="AA219" s="9"/>
      <c r="AB219" s="9"/>
      <c r="AC219" s="9"/>
    </row>
  </sheetData>
  <mergeCells count="9">
    <mergeCell ref="K212:L212"/>
    <mergeCell ref="K213:L213"/>
    <mergeCell ref="K2:Z26"/>
    <mergeCell ref="AA3:AA26"/>
    <mergeCell ref="K58:L58"/>
    <mergeCell ref="K87:L87"/>
    <mergeCell ref="K119:L119"/>
    <mergeCell ref="K149:L149"/>
    <mergeCell ref="K181:L181"/>
  </mergeCells>
  <dataValidations count="2">
    <dataValidation type="list" allowBlank="1" showErrorMessage="1" sqref="B2:B219" xr:uid="{00000000-0002-0000-0B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9" xr:uid="{00000000-0002-0000-0B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2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5.7109375" customWidth="1"/>
    <col min="3" max="3" width="10.85546875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13.28515625" customWidth="1"/>
    <col min="9" max="9" width="13.5703125" customWidth="1"/>
    <col min="10" max="10" width="64.7109375" customWidth="1"/>
    <col min="11" max="11" width="11.5703125" customWidth="1"/>
    <col min="12" max="12" width="10.140625" customWidth="1"/>
    <col min="13" max="13" width="12.28515625" customWidth="1"/>
    <col min="14" max="14" width="13.85546875" customWidth="1"/>
    <col min="15" max="15" width="13.85546875" hidden="1" customWidth="1"/>
    <col min="16" max="16" width="5.5703125" customWidth="1"/>
    <col min="17" max="17" width="8.7109375" customWidth="1"/>
    <col min="18" max="18" width="9.42578125" customWidth="1"/>
    <col min="19" max="19" width="11.42578125" customWidth="1"/>
    <col min="20" max="21" width="13.7109375" customWidth="1"/>
    <col min="22" max="22" width="9.28515625" customWidth="1"/>
    <col min="23" max="23" width="13.7109375" customWidth="1"/>
    <col min="24" max="24" width="11.140625" customWidth="1"/>
    <col min="25" max="25" width="10.7109375" customWidth="1"/>
    <col min="26" max="26" width="6.28515625" customWidth="1"/>
    <col min="27" max="27" width="5.42578125" customWidth="1"/>
    <col min="28" max="28" width="5.140625" customWidth="1"/>
  </cols>
  <sheetData>
    <row r="1" spans="1:29">
      <c r="A1" s="1" t="s">
        <v>0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99" t="s">
        <v>7</v>
      </c>
      <c r="I1" s="1" t="s">
        <v>8</v>
      </c>
      <c r="J1" s="7" t="s">
        <v>1598</v>
      </c>
      <c r="K1" s="96" t="s">
        <v>1580</v>
      </c>
      <c r="L1" s="97" t="s">
        <v>0</v>
      </c>
      <c r="M1" s="98" t="s">
        <v>1581</v>
      </c>
      <c r="N1" s="370" t="s">
        <v>1583</v>
      </c>
      <c r="O1" s="99" t="s">
        <v>1583</v>
      </c>
      <c r="P1" s="100" t="s">
        <v>1577</v>
      </c>
      <c r="Q1" s="99" t="s">
        <v>1579</v>
      </c>
      <c r="R1" s="100" t="s">
        <v>0</v>
      </c>
      <c r="S1" s="98" t="s">
        <v>1581</v>
      </c>
      <c r="T1" s="101" t="s">
        <v>1584</v>
      </c>
      <c r="U1" s="104" t="s">
        <v>1585</v>
      </c>
      <c r="V1" s="101" t="s">
        <v>1579</v>
      </c>
      <c r="W1" s="101" t="s">
        <v>1586</v>
      </c>
      <c r="X1" s="600" t="s">
        <v>1587</v>
      </c>
      <c r="Y1" s="104" t="s">
        <v>1585</v>
      </c>
      <c r="Z1" s="104" t="s">
        <v>1588</v>
      </c>
      <c r="AA1" s="601">
        <v>1.1000000000000001</v>
      </c>
      <c r="AB1" s="107">
        <v>1.1000000000000001</v>
      </c>
      <c r="AC1" s="9"/>
    </row>
    <row r="2" spans="1:29">
      <c r="A2" s="10">
        <v>45998</v>
      </c>
      <c r="B2" s="9" t="s">
        <v>286</v>
      </c>
      <c r="C2" s="11">
        <v>6479.11</v>
      </c>
      <c r="D2" s="9">
        <v>71</v>
      </c>
      <c r="E2" s="76">
        <v>26.49</v>
      </c>
      <c r="F2" s="9">
        <v>2</v>
      </c>
      <c r="G2" s="9">
        <v>11.6</v>
      </c>
      <c r="H2" s="45">
        <v>0.30609999999999998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9"/>
    </row>
    <row r="3" spans="1:29">
      <c r="A3" s="10">
        <v>45999</v>
      </c>
      <c r="B3" s="9" t="s">
        <v>286</v>
      </c>
      <c r="C3" s="11">
        <v>3104.33</v>
      </c>
      <c r="D3" s="9">
        <v>34</v>
      </c>
      <c r="E3" s="76">
        <v>29.03</v>
      </c>
      <c r="F3" s="9">
        <v>5</v>
      </c>
      <c r="G3" s="9">
        <v>9.3000000000000007</v>
      </c>
      <c r="H3" s="45">
        <v>0.23860000000000001</v>
      </c>
      <c r="I3" s="9" t="s">
        <v>11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9"/>
    </row>
    <row r="4" spans="1:29">
      <c r="A4" s="10">
        <v>46000</v>
      </c>
      <c r="B4" s="9" t="s">
        <v>286</v>
      </c>
      <c r="C4" s="11">
        <v>4631.58</v>
      </c>
      <c r="D4" s="9">
        <v>48</v>
      </c>
      <c r="E4" s="76">
        <v>30.32</v>
      </c>
      <c r="F4" s="9">
        <v>7</v>
      </c>
      <c r="G4" s="9">
        <v>11.66</v>
      </c>
      <c r="H4" s="45">
        <v>0.33739999999999998</v>
      </c>
      <c r="I4" s="9" t="s">
        <v>11</v>
      </c>
      <c r="J4" s="9" t="s">
        <v>1999</v>
      </c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9"/>
    </row>
    <row r="5" spans="1:29">
      <c r="A5" s="10">
        <v>46001</v>
      </c>
      <c r="B5" s="9" t="s">
        <v>286</v>
      </c>
      <c r="C5" s="11">
        <v>4288.21</v>
      </c>
      <c r="D5" s="9">
        <v>45</v>
      </c>
      <c r="E5" s="76">
        <v>24.35</v>
      </c>
      <c r="F5" s="9">
        <v>2</v>
      </c>
      <c r="G5" s="9">
        <v>11</v>
      </c>
      <c r="H5" s="45">
        <v>0.28120000000000001</v>
      </c>
      <c r="I5" s="9" t="s">
        <v>11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9"/>
    </row>
    <row r="6" spans="1:29">
      <c r="A6" s="10">
        <v>46002</v>
      </c>
      <c r="B6" s="9" t="s">
        <v>286</v>
      </c>
      <c r="C6" s="11">
        <v>4684.16</v>
      </c>
      <c r="D6" s="9">
        <v>45</v>
      </c>
      <c r="E6" s="76">
        <v>31.4</v>
      </c>
      <c r="F6" s="9">
        <v>6</v>
      </c>
      <c r="G6" s="9">
        <v>17.5</v>
      </c>
      <c r="H6" s="45">
        <v>0.30230000000000001</v>
      </c>
      <c r="I6" s="9" t="s">
        <v>11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9"/>
    </row>
    <row r="7" spans="1:29">
      <c r="A7" s="10">
        <v>46003</v>
      </c>
      <c r="B7" s="9" t="s">
        <v>286</v>
      </c>
      <c r="C7" s="11">
        <v>6259.48</v>
      </c>
      <c r="D7" s="9">
        <v>64</v>
      </c>
      <c r="E7" s="76">
        <v>34.479999999999997</v>
      </c>
      <c r="F7" s="9">
        <v>17</v>
      </c>
      <c r="G7" s="9">
        <v>16</v>
      </c>
      <c r="H7" s="45">
        <v>0.3004</v>
      </c>
      <c r="I7" s="9" t="s">
        <v>11</v>
      </c>
      <c r="J7" s="9" t="s">
        <v>2000</v>
      </c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9"/>
    </row>
    <row r="8" spans="1:29">
      <c r="A8" s="10">
        <v>46004</v>
      </c>
      <c r="B8" s="9" t="s">
        <v>286</v>
      </c>
      <c r="C8" s="11">
        <v>6280.19</v>
      </c>
      <c r="D8" s="9">
        <v>67</v>
      </c>
      <c r="E8" s="76">
        <v>45.14</v>
      </c>
      <c r="F8" s="9">
        <v>28</v>
      </c>
      <c r="G8" s="9">
        <v>16.66</v>
      </c>
      <c r="H8" s="45">
        <v>0.30780000000000002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9"/>
    </row>
    <row r="9" spans="1:29">
      <c r="A9" s="10">
        <v>46005</v>
      </c>
      <c r="B9" s="9" t="s">
        <v>286</v>
      </c>
      <c r="C9" s="11">
        <v>4688.18</v>
      </c>
      <c r="D9" s="9">
        <v>54</v>
      </c>
      <c r="E9" s="76">
        <v>26.54</v>
      </c>
      <c r="F9" s="9">
        <v>5</v>
      </c>
      <c r="G9" s="9">
        <v>21.5</v>
      </c>
      <c r="H9" s="45">
        <v>0.31850000000000001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9"/>
    </row>
    <row r="10" spans="1:29">
      <c r="A10" s="10">
        <v>46006</v>
      </c>
      <c r="B10" s="9" t="s">
        <v>286</v>
      </c>
      <c r="C10" s="11">
        <v>3084.7</v>
      </c>
      <c r="D10" s="9">
        <v>37</v>
      </c>
      <c r="E10" s="76">
        <v>31.16</v>
      </c>
      <c r="F10" s="9">
        <v>4</v>
      </c>
      <c r="G10" s="9">
        <v>8.66</v>
      </c>
      <c r="H10" s="45">
        <v>0.33979999999999999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9"/>
    </row>
    <row r="11" spans="1:29">
      <c r="A11" s="10">
        <v>46007</v>
      </c>
      <c r="B11" s="9" t="s">
        <v>286</v>
      </c>
      <c r="C11" s="11">
        <v>3105.59</v>
      </c>
      <c r="D11" s="9">
        <v>31</v>
      </c>
      <c r="E11" s="76">
        <v>35.4</v>
      </c>
      <c r="F11" s="9">
        <v>7</v>
      </c>
      <c r="G11" s="9">
        <v>12</v>
      </c>
      <c r="H11" s="45">
        <v>0.30209999999999998</v>
      </c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9"/>
    </row>
    <row r="12" spans="1:29">
      <c r="A12" s="10">
        <v>46008</v>
      </c>
      <c r="B12" s="9" t="s">
        <v>286</v>
      </c>
      <c r="C12" s="11">
        <v>3596.28</v>
      </c>
      <c r="D12" s="9">
        <v>34</v>
      </c>
      <c r="E12" s="76">
        <v>27.01</v>
      </c>
      <c r="F12" s="9">
        <v>0</v>
      </c>
      <c r="G12" s="9">
        <v>9.33</v>
      </c>
      <c r="H12" s="45">
        <v>0.26840000000000003</v>
      </c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9"/>
    </row>
    <row r="13" spans="1:29">
      <c r="A13" s="10">
        <v>46009</v>
      </c>
      <c r="B13" s="9" t="s">
        <v>286</v>
      </c>
      <c r="C13" s="11">
        <v>3987.05</v>
      </c>
      <c r="D13" s="9">
        <v>47</v>
      </c>
      <c r="E13" s="76">
        <v>33.26</v>
      </c>
      <c r="F13" s="9">
        <v>9</v>
      </c>
      <c r="G13" s="9">
        <v>9.33</v>
      </c>
      <c r="H13" s="45">
        <v>0.3145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9"/>
    </row>
    <row r="14" spans="1:29">
      <c r="A14" s="10">
        <v>46010</v>
      </c>
      <c r="B14" s="9" t="s">
        <v>286</v>
      </c>
      <c r="C14" s="11">
        <v>8316.23</v>
      </c>
      <c r="D14" s="9">
        <v>90</v>
      </c>
      <c r="E14" s="76">
        <v>36.4</v>
      </c>
      <c r="F14" s="9">
        <v>21</v>
      </c>
      <c r="G14" s="9">
        <v>12.4</v>
      </c>
      <c r="H14" s="45">
        <v>0.3085</v>
      </c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9"/>
    </row>
    <row r="15" spans="1:29">
      <c r="A15" s="10">
        <v>46011</v>
      </c>
      <c r="B15" s="9" t="s">
        <v>286</v>
      </c>
      <c r="C15" s="11">
        <v>4592.78</v>
      </c>
      <c r="D15" s="9">
        <v>46</v>
      </c>
      <c r="E15" s="76">
        <v>30.52</v>
      </c>
      <c r="F15" s="9">
        <v>2</v>
      </c>
      <c r="G15" s="9">
        <v>7.2</v>
      </c>
      <c r="H15" s="45">
        <v>0.26440000000000002</v>
      </c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9"/>
    </row>
    <row r="16" spans="1:29">
      <c r="A16" s="10">
        <v>46012</v>
      </c>
      <c r="B16" s="9" t="s">
        <v>286</v>
      </c>
      <c r="C16" s="11">
        <v>4081.5</v>
      </c>
      <c r="D16" s="9">
        <v>43</v>
      </c>
      <c r="E16" s="76">
        <v>25.23</v>
      </c>
      <c r="F16" s="9">
        <v>2</v>
      </c>
      <c r="G16" s="9">
        <v>7.2</v>
      </c>
      <c r="H16" s="45">
        <v>0.31919999999999998</v>
      </c>
      <c r="I16" s="9" t="s">
        <v>11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9"/>
    </row>
    <row r="17" spans="1:29">
      <c r="A17" s="10">
        <v>46013</v>
      </c>
      <c r="B17" s="9" t="s">
        <v>286</v>
      </c>
      <c r="C17" s="11">
        <v>3216.93</v>
      </c>
      <c r="D17" s="9">
        <v>36</v>
      </c>
      <c r="E17" s="76">
        <v>27.04</v>
      </c>
      <c r="F17" s="9">
        <v>1</v>
      </c>
      <c r="G17" s="9">
        <v>8.33</v>
      </c>
      <c r="H17" s="45">
        <v>0.31969999999999998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9"/>
    </row>
    <row r="18" spans="1:29">
      <c r="A18" s="10">
        <v>46014</v>
      </c>
      <c r="B18" s="9" t="s">
        <v>286</v>
      </c>
      <c r="C18" s="11">
        <v>3865.84</v>
      </c>
      <c r="D18" s="9">
        <v>41</v>
      </c>
      <c r="E18" s="76">
        <v>24.54</v>
      </c>
      <c r="F18" s="9">
        <v>0</v>
      </c>
      <c r="G18" s="9">
        <v>6.75</v>
      </c>
      <c r="H18" s="45">
        <v>0.31440000000000001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9"/>
    </row>
    <row r="19" spans="1:29">
      <c r="A19" s="10">
        <v>46015</v>
      </c>
      <c r="B19" s="9" t="s">
        <v>286</v>
      </c>
      <c r="C19" s="11"/>
      <c r="D19" s="9"/>
      <c r="E19" s="89"/>
      <c r="F19" s="9"/>
      <c r="G19" s="9"/>
      <c r="H19" s="45"/>
      <c r="I19" s="9" t="s">
        <v>11</v>
      </c>
      <c r="J19" s="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709"/>
      <c r="AC19" s="9"/>
    </row>
    <row r="20" spans="1:29">
      <c r="A20" s="10">
        <v>46016</v>
      </c>
      <c r="B20" s="9" t="s">
        <v>286</v>
      </c>
      <c r="C20" s="11">
        <v>8510.3700000000008</v>
      </c>
      <c r="D20" s="9">
        <v>97</v>
      </c>
      <c r="E20" s="76">
        <v>29.41</v>
      </c>
      <c r="F20" s="9">
        <v>12</v>
      </c>
      <c r="G20" s="9">
        <v>13</v>
      </c>
      <c r="H20" s="45">
        <v>0.2666</v>
      </c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709"/>
      <c r="AC20" s="9"/>
    </row>
    <row r="21" spans="1:29">
      <c r="A21" s="10">
        <v>46017</v>
      </c>
      <c r="B21" s="9" t="s">
        <v>286</v>
      </c>
      <c r="C21" s="11">
        <v>3300.92</v>
      </c>
      <c r="D21" s="9">
        <v>36</v>
      </c>
      <c r="E21" s="76">
        <v>23.49</v>
      </c>
      <c r="F21" s="9">
        <v>1</v>
      </c>
      <c r="G21" s="9">
        <v>5.2</v>
      </c>
      <c r="H21" s="45">
        <v>0.33450000000000002</v>
      </c>
      <c r="I21" s="9" t="s">
        <v>11</v>
      </c>
      <c r="J21" s="9" t="s">
        <v>2001</v>
      </c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709"/>
      <c r="AC21" s="9"/>
    </row>
    <row r="22" spans="1:29">
      <c r="A22" s="10">
        <v>46018</v>
      </c>
      <c r="B22" s="9" t="s">
        <v>286</v>
      </c>
      <c r="C22" s="11">
        <v>4490.75</v>
      </c>
      <c r="D22" s="9">
        <v>50</v>
      </c>
      <c r="E22" s="76">
        <v>32.28</v>
      </c>
      <c r="F22" s="9">
        <v>10</v>
      </c>
      <c r="G22" s="9">
        <v>9.25</v>
      </c>
      <c r="H22" s="45">
        <v>0.31669999999999998</v>
      </c>
      <c r="I22" s="9" t="s">
        <v>11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709"/>
      <c r="AC22" s="9"/>
    </row>
    <row r="23" spans="1:29">
      <c r="A23" s="10">
        <v>46019</v>
      </c>
      <c r="B23" s="9" t="s">
        <v>286</v>
      </c>
      <c r="C23" s="11">
        <v>5324.74</v>
      </c>
      <c r="D23" s="9">
        <v>57</v>
      </c>
      <c r="E23" s="76">
        <v>27.47</v>
      </c>
      <c r="F23" s="9">
        <v>1</v>
      </c>
      <c r="G23" s="9">
        <v>8.6</v>
      </c>
      <c r="H23" s="45">
        <v>0.29809999999999998</v>
      </c>
      <c r="I23" s="9" t="s">
        <v>11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709"/>
      <c r="AB23" s="709"/>
      <c r="AC23" s="9"/>
    </row>
    <row r="24" spans="1:29">
      <c r="A24" s="10">
        <v>46020</v>
      </c>
      <c r="B24" s="9" t="s">
        <v>286</v>
      </c>
      <c r="C24" s="11">
        <v>3146.58</v>
      </c>
      <c r="D24" s="9">
        <v>37</v>
      </c>
      <c r="E24" s="76">
        <v>23.37</v>
      </c>
      <c r="F24" s="9">
        <v>1</v>
      </c>
      <c r="G24" s="9">
        <v>7</v>
      </c>
      <c r="H24" s="45">
        <v>0.32019999999999998</v>
      </c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709"/>
      <c r="AB24" s="709"/>
      <c r="AC24" s="9"/>
    </row>
    <row r="25" spans="1:29">
      <c r="A25" s="10">
        <v>46021</v>
      </c>
      <c r="B25" s="9" t="s">
        <v>286</v>
      </c>
      <c r="C25" s="11">
        <v>6313.8</v>
      </c>
      <c r="D25" s="9">
        <v>67</v>
      </c>
      <c r="E25" s="76">
        <v>30.25</v>
      </c>
      <c r="F25" s="9">
        <v>10</v>
      </c>
      <c r="G25" s="9">
        <v>12.25</v>
      </c>
      <c r="H25" s="45">
        <v>0.32619999999999999</v>
      </c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709"/>
      <c r="AB25" s="709"/>
      <c r="AC25" s="9"/>
    </row>
    <row r="26" spans="1:29">
      <c r="A26" s="10">
        <v>46022</v>
      </c>
      <c r="B26" s="9" t="s">
        <v>286</v>
      </c>
      <c r="C26" s="11"/>
      <c r="D26" s="9"/>
      <c r="E26" s="89"/>
      <c r="F26" s="9"/>
      <c r="G26" s="9"/>
      <c r="H26" s="45"/>
      <c r="I26" s="9" t="s">
        <v>11</v>
      </c>
      <c r="J26" s="9"/>
      <c r="K26" s="602" t="s">
        <v>1580</v>
      </c>
      <c r="L26" s="603" t="s">
        <v>0</v>
      </c>
      <c r="M26" s="604"/>
      <c r="N26" s="605" t="s">
        <v>1582</v>
      </c>
      <c r="O26" s="605" t="s">
        <v>1583</v>
      </c>
      <c r="P26" s="603" t="s">
        <v>1577</v>
      </c>
      <c r="Q26" s="605" t="s">
        <v>1579</v>
      </c>
      <c r="R26" s="603" t="s">
        <v>0</v>
      </c>
      <c r="S26" s="604"/>
      <c r="T26" s="606" t="s">
        <v>1584</v>
      </c>
      <c r="U26" s="603" t="s">
        <v>1585</v>
      </c>
      <c r="V26" s="606" t="s">
        <v>1579</v>
      </c>
      <c r="W26" s="606" t="s">
        <v>1586</v>
      </c>
      <c r="X26" s="607" t="s">
        <v>1587</v>
      </c>
      <c r="Y26" s="603" t="s">
        <v>1585</v>
      </c>
      <c r="Z26" s="603" t="s">
        <v>1588</v>
      </c>
      <c r="AA26" s="106" t="s">
        <v>1589</v>
      </c>
      <c r="AB26" s="107">
        <v>1.1000000000000001</v>
      </c>
      <c r="AC26" s="9"/>
    </row>
    <row r="27" spans="1:29">
      <c r="A27" s="10">
        <v>46023</v>
      </c>
      <c r="B27" s="9" t="s">
        <v>286</v>
      </c>
      <c r="C27" s="11">
        <v>12116.57</v>
      </c>
      <c r="D27" s="9">
        <v>136</v>
      </c>
      <c r="E27" s="76">
        <v>55.1</v>
      </c>
      <c r="F27" s="9">
        <v>85</v>
      </c>
      <c r="G27" s="9">
        <v>20</v>
      </c>
      <c r="H27" s="45">
        <v>0.2712</v>
      </c>
      <c r="I27" s="9" t="s">
        <v>11</v>
      </c>
      <c r="J27" s="9"/>
      <c r="K27" s="226" t="s">
        <v>2002</v>
      </c>
      <c r="L27" s="331">
        <v>45658</v>
      </c>
      <c r="M27" s="332">
        <v>45658</v>
      </c>
      <c r="N27" s="608">
        <v>4214.09</v>
      </c>
      <c r="O27" s="608">
        <v>6529</v>
      </c>
      <c r="P27" s="181">
        <v>89</v>
      </c>
      <c r="Q27" s="227">
        <v>87.35</v>
      </c>
      <c r="R27" s="609">
        <v>46023</v>
      </c>
      <c r="S27" s="610">
        <v>46023</v>
      </c>
      <c r="T27" s="611">
        <f t="shared" ref="T27:T56" si="0">N28*$AA$1</f>
        <v>2248.873</v>
      </c>
      <c r="U27" s="11">
        <f t="shared" ref="U27:U57" si="1">C27</f>
        <v>12116.57</v>
      </c>
      <c r="V27" s="11">
        <f t="shared" ref="V27:V150" si="2">U27/Y27</f>
        <v>89.092426470588236</v>
      </c>
      <c r="W27" s="11">
        <f t="shared" ref="W27:W57" si="3">U27-T27</f>
        <v>9867.6970000000001</v>
      </c>
      <c r="X27" s="28">
        <f t="shared" ref="X27:X87" si="4">P27*$AA$1</f>
        <v>97.9</v>
      </c>
      <c r="Y27" s="9">
        <f t="shared" ref="Y27:Y57" si="5">D27</f>
        <v>136</v>
      </c>
      <c r="Z27" s="28">
        <f t="shared" ref="Z27:Z57" si="6">Y27-X27</f>
        <v>38.099999999999994</v>
      </c>
      <c r="AA27" s="9"/>
      <c r="AB27" s="9"/>
      <c r="AC27" s="9"/>
    </row>
    <row r="28" spans="1:29">
      <c r="A28" s="10">
        <v>46024</v>
      </c>
      <c r="B28" s="9" t="s">
        <v>286</v>
      </c>
      <c r="C28" s="11">
        <v>4592.76</v>
      </c>
      <c r="D28" s="9">
        <v>50</v>
      </c>
      <c r="E28" s="76">
        <v>30.58</v>
      </c>
      <c r="F28" s="9">
        <v>6</v>
      </c>
      <c r="G28" s="9">
        <v>8.1999999999999993</v>
      </c>
      <c r="H28" s="45">
        <v>0.2903</v>
      </c>
      <c r="I28" s="9" t="s">
        <v>11</v>
      </c>
      <c r="J28" s="9"/>
      <c r="K28" s="226" t="s">
        <v>2002</v>
      </c>
      <c r="L28" s="335">
        <v>45659</v>
      </c>
      <c r="M28" s="332">
        <v>45659</v>
      </c>
      <c r="N28" s="608">
        <v>2044.43</v>
      </c>
      <c r="O28" s="612">
        <v>4214.09</v>
      </c>
      <c r="P28" s="181">
        <v>40</v>
      </c>
      <c r="Q28" s="227">
        <v>80.31</v>
      </c>
      <c r="R28" s="609">
        <v>46024</v>
      </c>
      <c r="S28" s="610">
        <v>46024</v>
      </c>
      <c r="T28" s="611">
        <f t="shared" si="0"/>
        <v>4141.5770000000002</v>
      </c>
      <c r="U28" s="11">
        <f t="shared" si="1"/>
        <v>4592.76</v>
      </c>
      <c r="V28" s="11">
        <f t="shared" si="2"/>
        <v>91.855200000000011</v>
      </c>
      <c r="W28" s="11">
        <f t="shared" si="3"/>
        <v>451.18299999999999</v>
      </c>
      <c r="X28" s="28">
        <f t="shared" si="4"/>
        <v>44</v>
      </c>
      <c r="Y28" s="9">
        <f t="shared" si="5"/>
        <v>50</v>
      </c>
      <c r="Z28" s="28">
        <f t="shared" si="6"/>
        <v>6</v>
      </c>
      <c r="AA28" s="9"/>
      <c r="AB28" s="9"/>
      <c r="AC28" s="9"/>
    </row>
    <row r="29" spans="1:29">
      <c r="A29" s="10">
        <v>46025</v>
      </c>
      <c r="B29" s="9" t="s">
        <v>286</v>
      </c>
      <c r="C29" s="11">
        <v>4531.92</v>
      </c>
      <c r="D29" s="9">
        <v>51</v>
      </c>
      <c r="E29" s="76">
        <v>26.15</v>
      </c>
      <c r="F29" s="9">
        <v>2</v>
      </c>
      <c r="G29" s="9">
        <v>7.2</v>
      </c>
      <c r="H29" s="45">
        <v>0.29520000000000002</v>
      </c>
      <c r="I29" s="9" t="s">
        <v>11</v>
      </c>
      <c r="J29" s="9"/>
      <c r="K29" s="226" t="s">
        <v>2002</v>
      </c>
      <c r="L29" s="335">
        <v>45660</v>
      </c>
      <c r="M29" s="332">
        <v>45660</v>
      </c>
      <c r="N29" s="264">
        <v>3765.07</v>
      </c>
      <c r="O29" s="612">
        <v>3765.07</v>
      </c>
      <c r="P29" s="85">
        <v>79</v>
      </c>
      <c r="Q29" s="227">
        <v>78.209999999999994</v>
      </c>
      <c r="R29" s="609">
        <v>46025</v>
      </c>
      <c r="S29" s="610">
        <v>46025</v>
      </c>
      <c r="T29" s="611">
        <f t="shared" si="0"/>
        <v>3548.4350000000004</v>
      </c>
      <c r="U29" s="11">
        <f t="shared" si="1"/>
        <v>4531.92</v>
      </c>
      <c r="V29" s="11">
        <f t="shared" si="2"/>
        <v>88.861176470588234</v>
      </c>
      <c r="W29" s="11">
        <f t="shared" si="3"/>
        <v>983.48499999999967</v>
      </c>
      <c r="X29" s="28">
        <f t="shared" si="4"/>
        <v>86.9</v>
      </c>
      <c r="Y29" s="9">
        <f t="shared" si="5"/>
        <v>51</v>
      </c>
      <c r="Z29" s="28">
        <f t="shared" si="6"/>
        <v>-35.900000000000006</v>
      </c>
      <c r="AA29" s="9"/>
      <c r="AB29" s="9"/>
      <c r="AC29" s="9"/>
    </row>
    <row r="30" spans="1:29">
      <c r="A30" s="10">
        <v>46026</v>
      </c>
      <c r="B30" s="9" t="s">
        <v>286</v>
      </c>
      <c r="C30" s="11">
        <v>4272.25</v>
      </c>
      <c r="D30" s="9">
        <v>49</v>
      </c>
      <c r="E30" s="76">
        <v>22.1</v>
      </c>
      <c r="F30" s="9">
        <v>1</v>
      </c>
      <c r="G30" s="9">
        <v>7.8</v>
      </c>
      <c r="H30" s="45">
        <v>0.24879999999999999</v>
      </c>
      <c r="I30" s="9" t="s">
        <v>11</v>
      </c>
      <c r="J30" s="9"/>
      <c r="K30" s="226" t="s">
        <v>2002</v>
      </c>
      <c r="L30" s="335">
        <v>45661</v>
      </c>
      <c r="M30" s="332">
        <v>45661</v>
      </c>
      <c r="N30" s="264">
        <v>3225.85</v>
      </c>
      <c r="O30" s="612">
        <v>3225.85</v>
      </c>
      <c r="P30" s="85">
        <v>64</v>
      </c>
      <c r="Q30" s="227">
        <v>82.3</v>
      </c>
      <c r="R30" s="609">
        <v>46026</v>
      </c>
      <c r="S30" s="610">
        <v>46026</v>
      </c>
      <c r="T30" s="611">
        <f t="shared" si="0"/>
        <v>1073.8420000000001</v>
      </c>
      <c r="U30" s="11">
        <f t="shared" si="1"/>
        <v>4272.25</v>
      </c>
      <c r="V30" s="11">
        <f t="shared" si="2"/>
        <v>87.188775510204081</v>
      </c>
      <c r="W30" s="11">
        <f t="shared" si="3"/>
        <v>3198.4079999999999</v>
      </c>
      <c r="X30" s="28">
        <f t="shared" si="4"/>
        <v>70.400000000000006</v>
      </c>
      <c r="Y30" s="9">
        <f t="shared" si="5"/>
        <v>49</v>
      </c>
      <c r="Z30" s="28">
        <f t="shared" si="6"/>
        <v>-21.400000000000006</v>
      </c>
      <c r="AA30" s="9"/>
      <c r="AB30" s="9"/>
      <c r="AC30" s="9"/>
    </row>
    <row r="31" spans="1:29">
      <c r="A31" s="10">
        <v>46027</v>
      </c>
      <c r="B31" s="9" t="s">
        <v>286</v>
      </c>
      <c r="C31" s="11">
        <v>4069.75</v>
      </c>
      <c r="D31" s="9">
        <v>46</v>
      </c>
      <c r="E31" s="76">
        <v>30.16</v>
      </c>
      <c r="F31" s="9">
        <v>3</v>
      </c>
      <c r="G31" s="9">
        <v>9.6</v>
      </c>
      <c r="H31" s="45">
        <v>0.2984</v>
      </c>
      <c r="I31" s="9" t="s">
        <v>11</v>
      </c>
      <c r="J31" s="9"/>
      <c r="K31" s="226" t="s">
        <v>2002</v>
      </c>
      <c r="L31" s="335">
        <v>45662</v>
      </c>
      <c r="M31" s="332">
        <v>45662</v>
      </c>
      <c r="N31" s="264">
        <v>976.22</v>
      </c>
      <c r="O31" s="612">
        <v>976.22</v>
      </c>
      <c r="P31" s="85">
        <v>19</v>
      </c>
      <c r="Q31" s="227">
        <v>88.3</v>
      </c>
      <c r="R31" s="609">
        <v>46027</v>
      </c>
      <c r="S31" s="610">
        <v>46027</v>
      </c>
      <c r="T31" s="611">
        <f t="shared" si="0"/>
        <v>2561.2950000000001</v>
      </c>
      <c r="U31" s="11">
        <f t="shared" si="1"/>
        <v>4069.75</v>
      </c>
      <c r="V31" s="11">
        <f t="shared" si="2"/>
        <v>88.472826086956516</v>
      </c>
      <c r="W31" s="11">
        <f t="shared" si="3"/>
        <v>1508.4549999999999</v>
      </c>
      <c r="X31" s="28">
        <f t="shared" si="4"/>
        <v>20.900000000000002</v>
      </c>
      <c r="Y31" s="9">
        <f t="shared" si="5"/>
        <v>46</v>
      </c>
      <c r="Z31" s="28">
        <f t="shared" si="6"/>
        <v>25.099999999999998</v>
      </c>
      <c r="AA31" s="9"/>
      <c r="AB31" s="9"/>
      <c r="AC31" s="9"/>
    </row>
    <row r="32" spans="1:29">
      <c r="A32" s="10">
        <v>46028</v>
      </c>
      <c r="B32" s="9" t="s">
        <v>286</v>
      </c>
      <c r="C32" s="11">
        <v>4012.79</v>
      </c>
      <c r="D32" s="9">
        <v>44</v>
      </c>
      <c r="E32" s="76">
        <v>31.54</v>
      </c>
      <c r="F32" s="9">
        <v>6</v>
      </c>
      <c r="G32" s="9">
        <v>7</v>
      </c>
      <c r="H32" s="45">
        <v>0.3458</v>
      </c>
      <c r="I32" s="9" t="s">
        <v>11</v>
      </c>
      <c r="J32" s="9"/>
      <c r="K32" s="226" t="s">
        <v>2002</v>
      </c>
      <c r="L32" s="335">
        <v>45663</v>
      </c>
      <c r="M32" s="332">
        <v>45663</v>
      </c>
      <c r="N32" s="264">
        <v>2328.4499999999998</v>
      </c>
      <c r="O32" s="612">
        <v>2328.4499999999998</v>
      </c>
      <c r="P32" s="85">
        <v>48</v>
      </c>
      <c r="Q32" s="227">
        <v>82.12</v>
      </c>
      <c r="R32" s="609">
        <v>46028</v>
      </c>
      <c r="S32" s="610">
        <v>46028</v>
      </c>
      <c r="T32" s="611">
        <f t="shared" si="0"/>
        <v>2201.6060000000002</v>
      </c>
      <c r="U32" s="11">
        <f t="shared" si="1"/>
        <v>4012.79</v>
      </c>
      <c r="V32" s="11">
        <f t="shared" si="2"/>
        <v>91.19977272727273</v>
      </c>
      <c r="W32" s="11">
        <f t="shared" si="3"/>
        <v>1811.1839999999997</v>
      </c>
      <c r="X32" s="28">
        <f t="shared" si="4"/>
        <v>52.800000000000004</v>
      </c>
      <c r="Y32" s="9">
        <f t="shared" si="5"/>
        <v>44</v>
      </c>
      <c r="Z32" s="28">
        <f t="shared" si="6"/>
        <v>-8.8000000000000043</v>
      </c>
      <c r="AA32" s="9"/>
      <c r="AB32" s="9"/>
      <c r="AC32" s="9"/>
    </row>
    <row r="33" spans="1:29">
      <c r="A33" s="10">
        <v>46029</v>
      </c>
      <c r="B33" s="9" t="s">
        <v>286</v>
      </c>
      <c r="C33" s="11">
        <v>2969</v>
      </c>
      <c r="D33" s="9">
        <v>36</v>
      </c>
      <c r="E33" s="76">
        <v>30.23</v>
      </c>
      <c r="F33" s="9">
        <v>5</v>
      </c>
      <c r="G33" s="9">
        <v>8.33</v>
      </c>
      <c r="H33" s="45">
        <v>0.30570000000000003</v>
      </c>
      <c r="I33" s="9" t="s">
        <v>11</v>
      </c>
      <c r="J33" s="9"/>
      <c r="K33" s="226" t="s">
        <v>2002</v>
      </c>
      <c r="L33" s="335">
        <v>45664</v>
      </c>
      <c r="M33" s="332">
        <v>45664</v>
      </c>
      <c r="N33" s="264">
        <v>2001.46</v>
      </c>
      <c r="O33" s="612">
        <v>2001.46</v>
      </c>
      <c r="P33" s="85">
        <v>41</v>
      </c>
      <c r="Q33" s="227">
        <v>81.64</v>
      </c>
      <c r="R33" s="609">
        <v>46029</v>
      </c>
      <c r="S33" s="610">
        <v>46029</v>
      </c>
      <c r="T33" s="611">
        <f t="shared" si="0"/>
        <v>2137.9160000000002</v>
      </c>
      <c r="U33" s="11">
        <f t="shared" si="1"/>
        <v>2969</v>
      </c>
      <c r="V33" s="11">
        <f t="shared" si="2"/>
        <v>82.472222222222229</v>
      </c>
      <c r="W33" s="11">
        <f t="shared" si="3"/>
        <v>831.08399999999983</v>
      </c>
      <c r="X33" s="28">
        <f t="shared" si="4"/>
        <v>45.1</v>
      </c>
      <c r="Y33" s="9">
        <f t="shared" si="5"/>
        <v>36</v>
      </c>
      <c r="Z33" s="28">
        <f t="shared" si="6"/>
        <v>-9.1000000000000014</v>
      </c>
      <c r="AA33" s="9"/>
      <c r="AB33" s="9"/>
      <c r="AC33" s="9"/>
    </row>
    <row r="34" spans="1:29">
      <c r="A34" s="10">
        <v>46030</v>
      </c>
      <c r="B34" s="9" t="s">
        <v>286</v>
      </c>
      <c r="C34" s="11">
        <v>3103.84</v>
      </c>
      <c r="D34" s="9">
        <v>35</v>
      </c>
      <c r="E34" s="76">
        <v>35.130000000000003</v>
      </c>
      <c r="F34" s="9">
        <v>10</v>
      </c>
      <c r="G34" s="9">
        <v>9.66</v>
      </c>
      <c r="H34" s="45">
        <v>0.2913</v>
      </c>
      <c r="I34" s="9" t="s">
        <v>11</v>
      </c>
      <c r="J34" s="9"/>
      <c r="K34" s="226" t="s">
        <v>2002</v>
      </c>
      <c r="L34" s="335">
        <v>45665</v>
      </c>
      <c r="M34" s="332">
        <v>45665</v>
      </c>
      <c r="N34" s="264">
        <v>1943.56</v>
      </c>
      <c r="O34" s="612">
        <v>1943.56</v>
      </c>
      <c r="P34" s="85">
        <v>38</v>
      </c>
      <c r="Q34" s="227">
        <v>84.58</v>
      </c>
      <c r="R34" s="609">
        <v>46030</v>
      </c>
      <c r="S34" s="610">
        <v>46030</v>
      </c>
      <c r="T34" s="611">
        <f t="shared" si="0"/>
        <v>3141.9410000000003</v>
      </c>
      <c r="U34" s="11">
        <f t="shared" si="1"/>
        <v>3103.84</v>
      </c>
      <c r="V34" s="11">
        <f t="shared" si="2"/>
        <v>88.681142857142859</v>
      </c>
      <c r="W34" s="11">
        <f t="shared" si="3"/>
        <v>-38.101000000000113</v>
      </c>
      <c r="X34" s="28">
        <f t="shared" si="4"/>
        <v>41.800000000000004</v>
      </c>
      <c r="Y34" s="9">
        <f t="shared" si="5"/>
        <v>35</v>
      </c>
      <c r="Z34" s="28">
        <f t="shared" si="6"/>
        <v>-6.8000000000000043</v>
      </c>
      <c r="AA34" s="9"/>
      <c r="AB34" s="9"/>
      <c r="AC34" s="9"/>
    </row>
    <row r="35" spans="1:29">
      <c r="A35" s="10">
        <v>46031</v>
      </c>
      <c r="B35" s="9" t="s">
        <v>286</v>
      </c>
      <c r="C35" s="11">
        <v>5503.79</v>
      </c>
      <c r="D35" s="9">
        <v>59</v>
      </c>
      <c r="E35" s="76">
        <v>32.15</v>
      </c>
      <c r="F35" s="9">
        <v>9</v>
      </c>
      <c r="G35" s="9">
        <v>6.83</v>
      </c>
      <c r="H35" s="45">
        <v>0.30730000000000002</v>
      </c>
      <c r="I35" s="9" t="s">
        <v>11</v>
      </c>
      <c r="J35" s="9"/>
      <c r="K35" s="226" t="s">
        <v>2002</v>
      </c>
      <c r="L35" s="335">
        <v>45666</v>
      </c>
      <c r="M35" s="332">
        <v>45666</v>
      </c>
      <c r="N35" s="264">
        <v>2856.31</v>
      </c>
      <c r="O35" s="612">
        <v>2856.31</v>
      </c>
      <c r="P35" s="85">
        <v>67</v>
      </c>
      <c r="Q35" s="227">
        <v>72.12</v>
      </c>
      <c r="R35" s="609">
        <v>46031</v>
      </c>
      <c r="S35" s="610">
        <v>46031</v>
      </c>
      <c r="T35" s="611">
        <f t="shared" si="0"/>
        <v>3510.6830000000004</v>
      </c>
      <c r="U35" s="11">
        <f t="shared" si="1"/>
        <v>5503.79</v>
      </c>
      <c r="V35" s="11">
        <f t="shared" si="2"/>
        <v>93.284576271186438</v>
      </c>
      <c r="W35" s="11">
        <f t="shared" si="3"/>
        <v>1993.1069999999995</v>
      </c>
      <c r="X35" s="28">
        <f t="shared" si="4"/>
        <v>73.7</v>
      </c>
      <c r="Y35" s="9">
        <f t="shared" si="5"/>
        <v>59</v>
      </c>
      <c r="Z35" s="28">
        <f t="shared" si="6"/>
        <v>-14.700000000000003</v>
      </c>
      <c r="AA35" s="9"/>
      <c r="AB35" s="9"/>
      <c r="AC35" s="9"/>
    </row>
    <row r="36" spans="1:29">
      <c r="A36" s="10">
        <v>46032</v>
      </c>
      <c r="B36" s="9" t="s">
        <v>286</v>
      </c>
      <c r="C36" s="11">
        <v>3890.74</v>
      </c>
      <c r="D36" s="9">
        <v>39</v>
      </c>
      <c r="E36" s="76">
        <v>24.12</v>
      </c>
      <c r="F36" s="9">
        <v>2</v>
      </c>
      <c r="G36" s="9">
        <v>5.4</v>
      </c>
      <c r="H36" s="45">
        <v>0.30880000000000002</v>
      </c>
      <c r="I36" s="9" t="s">
        <v>11</v>
      </c>
      <c r="J36" s="9"/>
      <c r="K36" s="226" t="s">
        <v>2002</v>
      </c>
      <c r="L36" s="335">
        <v>45667</v>
      </c>
      <c r="M36" s="332">
        <v>45667</v>
      </c>
      <c r="N36" s="264">
        <v>3191.53</v>
      </c>
      <c r="O36" s="612">
        <v>3191.53</v>
      </c>
      <c r="P36" s="85">
        <v>66</v>
      </c>
      <c r="Q36" s="227">
        <v>82.45</v>
      </c>
      <c r="R36" s="609">
        <v>46032</v>
      </c>
      <c r="S36" s="610">
        <v>46032</v>
      </c>
      <c r="T36" s="611">
        <f t="shared" si="0"/>
        <v>4487.6260000000002</v>
      </c>
      <c r="U36" s="11">
        <f t="shared" si="1"/>
        <v>3890.74</v>
      </c>
      <c r="V36" s="11">
        <f t="shared" si="2"/>
        <v>99.762564102564099</v>
      </c>
      <c r="W36" s="11">
        <f t="shared" si="3"/>
        <v>-596.88600000000042</v>
      </c>
      <c r="X36" s="28">
        <f t="shared" si="4"/>
        <v>72.600000000000009</v>
      </c>
      <c r="Y36" s="9">
        <f t="shared" si="5"/>
        <v>39</v>
      </c>
      <c r="Z36" s="28">
        <f t="shared" si="6"/>
        <v>-33.600000000000009</v>
      </c>
      <c r="AA36" s="9"/>
      <c r="AB36" s="9"/>
      <c r="AC36" s="9"/>
    </row>
    <row r="37" spans="1:29">
      <c r="A37" s="10">
        <v>46033</v>
      </c>
      <c r="B37" s="9" t="s">
        <v>286</v>
      </c>
      <c r="C37" s="11">
        <v>4780.58</v>
      </c>
      <c r="D37" s="9">
        <v>48</v>
      </c>
      <c r="E37" s="76">
        <v>29</v>
      </c>
      <c r="F37" s="9">
        <v>1</v>
      </c>
      <c r="G37" s="9">
        <v>8.1999999999999993</v>
      </c>
      <c r="H37" s="45">
        <v>0.28839999999999999</v>
      </c>
      <c r="I37" s="9" t="s">
        <v>11</v>
      </c>
      <c r="J37" s="9"/>
      <c r="K37" s="226" t="s">
        <v>2002</v>
      </c>
      <c r="L37" s="335">
        <v>45668</v>
      </c>
      <c r="M37" s="332">
        <v>45668</v>
      </c>
      <c r="N37" s="264">
        <v>4079.66</v>
      </c>
      <c r="O37" s="613">
        <v>2079.66</v>
      </c>
      <c r="P37" s="85">
        <v>81</v>
      </c>
      <c r="Q37" s="227">
        <v>84.88</v>
      </c>
      <c r="R37" s="609">
        <v>46033</v>
      </c>
      <c r="S37" s="610">
        <v>46033</v>
      </c>
      <c r="T37" s="611">
        <f t="shared" si="0"/>
        <v>1244.1990000000001</v>
      </c>
      <c r="U37" s="11">
        <f t="shared" si="1"/>
        <v>4780.58</v>
      </c>
      <c r="V37" s="11">
        <f t="shared" si="2"/>
        <v>99.595416666666665</v>
      </c>
      <c r="W37" s="11">
        <f t="shared" si="3"/>
        <v>3536.3809999999999</v>
      </c>
      <c r="X37" s="28">
        <f t="shared" si="4"/>
        <v>89.100000000000009</v>
      </c>
      <c r="Y37" s="9">
        <f t="shared" si="5"/>
        <v>48</v>
      </c>
      <c r="Z37" s="28">
        <f t="shared" si="6"/>
        <v>-41.100000000000009</v>
      </c>
      <c r="AA37" s="9"/>
      <c r="AB37" s="9"/>
      <c r="AC37" s="9"/>
    </row>
    <row r="38" spans="1:29">
      <c r="A38" s="10">
        <v>46034</v>
      </c>
      <c r="B38" s="9" t="s">
        <v>286</v>
      </c>
      <c r="C38" s="11">
        <v>2012.34</v>
      </c>
      <c r="D38" s="9">
        <v>20</v>
      </c>
      <c r="E38" s="76">
        <v>28.16</v>
      </c>
      <c r="F38" s="9">
        <v>2</v>
      </c>
      <c r="G38" s="9">
        <v>5.33</v>
      </c>
      <c r="H38" s="45">
        <v>0.43390000000000001</v>
      </c>
      <c r="I38" s="9" t="s">
        <v>11</v>
      </c>
      <c r="J38" s="9"/>
      <c r="K38" s="226" t="s">
        <v>2002</v>
      </c>
      <c r="L38" s="335">
        <v>45669</v>
      </c>
      <c r="M38" s="332">
        <v>45669</v>
      </c>
      <c r="N38" s="264">
        <v>1131.0899999999999</v>
      </c>
      <c r="O38" s="612">
        <v>1131.0899999999999</v>
      </c>
      <c r="P38" s="85">
        <v>21</v>
      </c>
      <c r="Q38" s="227">
        <v>91.97</v>
      </c>
      <c r="R38" s="609">
        <v>46034</v>
      </c>
      <c r="S38" s="610">
        <v>46034</v>
      </c>
      <c r="T38" s="611">
        <f t="shared" si="0"/>
        <v>2086.0730000000003</v>
      </c>
      <c r="U38" s="11">
        <f t="shared" si="1"/>
        <v>2012.34</v>
      </c>
      <c r="V38" s="11">
        <f t="shared" si="2"/>
        <v>100.61699999999999</v>
      </c>
      <c r="W38" s="11">
        <f t="shared" si="3"/>
        <v>-73.733000000000402</v>
      </c>
      <c r="X38" s="28">
        <f t="shared" si="4"/>
        <v>23.1</v>
      </c>
      <c r="Y38" s="9">
        <f t="shared" si="5"/>
        <v>20</v>
      </c>
      <c r="Z38" s="28">
        <f t="shared" si="6"/>
        <v>-3.1000000000000014</v>
      </c>
      <c r="AA38" s="9"/>
      <c r="AB38" s="9"/>
      <c r="AC38" s="9"/>
    </row>
    <row r="39" spans="1:29">
      <c r="A39" s="10">
        <v>46035</v>
      </c>
      <c r="B39" s="9" t="s">
        <v>286</v>
      </c>
      <c r="C39" s="11">
        <v>4872.13</v>
      </c>
      <c r="D39" s="9">
        <v>50</v>
      </c>
      <c r="E39" s="76">
        <v>38.090000000000003</v>
      </c>
      <c r="F39" s="9">
        <v>14</v>
      </c>
      <c r="G39" s="9">
        <v>11</v>
      </c>
      <c r="H39" s="45">
        <v>0.2893</v>
      </c>
      <c r="I39" s="9" t="s">
        <v>11</v>
      </c>
      <c r="J39" s="9"/>
      <c r="K39" s="226" t="s">
        <v>2002</v>
      </c>
      <c r="L39" s="335">
        <v>45670</v>
      </c>
      <c r="M39" s="332">
        <v>45670</v>
      </c>
      <c r="N39" s="264">
        <v>1896.43</v>
      </c>
      <c r="O39" s="612">
        <v>1896.43</v>
      </c>
      <c r="P39" s="85">
        <v>40</v>
      </c>
      <c r="Q39" s="227">
        <v>80.64</v>
      </c>
      <c r="R39" s="609">
        <v>46035</v>
      </c>
      <c r="S39" s="610">
        <v>46035</v>
      </c>
      <c r="T39" s="611">
        <f t="shared" si="0"/>
        <v>2082.3110000000001</v>
      </c>
      <c r="U39" s="11">
        <f t="shared" si="1"/>
        <v>4872.13</v>
      </c>
      <c r="V39" s="11">
        <f t="shared" si="2"/>
        <v>97.442599999999999</v>
      </c>
      <c r="W39" s="11">
        <f t="shared" si="3"/>
        <v>2789.819</v>
      </c>
      <c r="X39" s="28">
        <f t="shared" si="4"/>
        <v>44</v>
      </c>
      <c r="Y39" s="9">
        <f t="shared" si="5"/>
        <v>50</v>
      </c>
      <c r="Z39" s="28">
        <f t="shared" si="6"/>
        <v>6</v>
      </c>
      <c r="AA39" s="9"/>
      <c r="AB39" s="9"/>
      <c r="AC39" s="9"/>
    </row>
    <row r="40" spans="1:29">
      <c r="A40" s="10">
        <v>46036</v>
      </c>
      <c r="B40" s="9" t="s">
        <v>286</v>
      </c>
      <c r="C40" s="11">
        <v>3474.85</v>
      </c>
      <c r="D40" s="9">
        <v>35</v>
      </c>
      <c r="E40" s="76">
        <v>48.35</v>
      </c>
      <c r="F40" s="9">
        <v>25</v>
      </c>
      <c r="G40" s="9">
        <v>15.5</v>
      </c>
      <c r="H40" s="45">
        <v>0.27010000000000001</v>
      </c>
      <c r="I40" s="9" t="s">
        <v>11</v>
      </c>
      <c r="J40" s="9"/>
      <c r="K40" s="226" t="s">
        <v>2002</v>
      </c>
      <c r="L40" s="335">
        <v>45671</v>
      </c>
      <c r="M40" s="332">
        <v>45671</v>
      </c>
      <c r="N40" s="264">
        <v>1893.01</v>
      </c>
      <c r="O40" s="612">
        <v>1893.01</v>
      </c>
      <c r="P40" s="85">
        <v>41</v>
      </c>
      <c r="Q40" s="227">
        <v>76.150000000000006</v>
      </c>
      <c r="R40" s="609">
        <v>46036</v>
      </c>
      <c r="S40" s="610">
        <v>46036</v>
      </c>
      <c r="T40" s="611">
        <f t="shared" si="0"/>
        <v>2044.8230000000003</v>
      </c>
      <c r="U40" s="11">
        <f t="shared" si="1"/>
        <v>3474.85</v>
      </c>
      <c r="V40" s="11">
        <f t="shared" si="2"/>
        <v>99.281428571428563</v>
      </c>
      <c r="W40" s="11">
        <f t="shared" si="3"/>
        <v>1430.0269999999996</v>
      </c>
      <c r="X40" s="28">
        <f t="shared" si="4"/>
        <v>45.1</v>
      </c>
      <c r="Y40" s="9">
        <f t="shared" si="5"/>
        <v>35</v>
      </c>
      <c r="Z40" s="28">
        <f t="shared" si="6"/>
        <v>-10.100000000000001</v>
      </c>
      <c r="AA40" s="9"/>
      <c r="AB40" s="9"/>
      <c r="AC40" s="9"/>
    </row>
    <row r="41" spans="1:29">
      <c r="A41" s="10">
        <v>46037</v>
      </c>
      <c r="B41" s="9" t="s">
        <v>286</v>
      </c>
      <c r="C41" s="11">
        <v>4028.82</v>
      </c>
      <c r="D41" s="9">
        <v>46</v>
      </c>
      <c r="E41" s="76">
        <v>41.44</v>
      </c>
      <c r="F41" s="9">
        <v>15</v>
      </c>
      <c r="G41" s="9">
        <v>10.66</v>
      </c>
      <c r="H41" s="45">
        <v>0.30620000000000003</v>
      </c>
      <c r="I41" s="9" t="s">
        <v>11</v>
      </c>
      <c r="J41" s="9"/>
      <c r="K41" s="226" t="s">
        <v>2002</v>
      </c>
      <c r="L41" s="335">
        <v>45672</v>
      </c>
      <c r="M41" s="332">
        <v>45672</v>
      </c>
      <c r="N41" s="264">
        <v>1858.93</v>
      </c>
      <c r="O41" s="612">
        <v>1858.93</v>
      </c>
      <c r="P41" s="85">
        <v>37</v>
      </c>
      <c r="Q41" s="227">
        <v>85.34</v>
      </c>
      <c r="R41" s="609">
        <v>46037</v>
      </c>
      <c r="S41" s="610">
        <v>46037</v>
      </c>
      <c r="T41" s="611">
        <f t="shared" si="0"/>
        <v>4377.527000000001</v>
      </c>
      <c r="U41" s="11">
        <f t="shared" si="1"/>
        <v>4028.82</v>
      </c>
      <c r="V41" s="11">
        <f t="shared" si="2"/>
        <v>87.583043478260876</v>
      </c>
      <c r="W41" s="11">
        <f t="shared" si="3"/>
        <v>-348.70700000000079</v>
      </c>
      <c r="X41" s="28">
        <f t="shared" si="4"/>
        <v>40.700000000000003</v>
      </c>
      <c r="Y41" s="9">
        <f t="shared" si="5"/>
        <v>46</v>
      </c>
      <c r="Z41" s="28">
        <f t="shared" si="6"/>
        <v>5.2999999999999972</v>
      </c>
      <c r="AA41" s="9"/>
      <c r="AB41" s="9"/>
      <c r="AC41" s="9"/>
    </row>
    <row r="42" spans="1:29">
      <c r="A42" s="10">
        <v>46038</v>
      </c>
      <c r="B42" s="9" t="s">
        <v>286</v>
      </c>
      <c r="C42" s="11">
        <v>5689.5</v>
      </c>
      <c r="D42" s="9">
        <v>68</v>
      </c>
      <c r="E42" s="76">
        <v>33.18</v>
      </c>
      <c r="F42" s="9">
        <v>12</v>
      </c>
      <c r="G42" s="9">
        <v>9.4</v>
      </c>
      <c r="H42" s="45">
        <v>0.3211</v>
      </c>
      <c r="I42" s="9" t="s">
        <v>11</v>
      </c>
      <c r="J42" s="9"/>
      <c r="K42" s="226" t="s">
        <v>2002</v>
      </c>
      <c r="L42" s="335">
        <v>45673</v>
      </c>
      <c r="M42" s="332">
        <v>45673</v>
      </c>
      <c r="N42" s="264">
        <v>3979.57</v>
      </c>
      <c r="O42" s="612">
        <v>3979.57</v>
      </c>
      <c r="P42" s="85">
        <v>78</v>
      </c>
      <c r="Q42" s="227">
        <v>86.35</v>
      </c>
      <c r="R42" s="609">
        <v>46038</v>
      </c>
      <c r="S42" s="610">
        <v>46038</v>
      </c>
      <c r="T42" s="611">
        <f t="shared" si="0"/>
        <v>3138.5970000000002</v>
      </c>
      <c r="U42" s="11">
        <f t="shared" si="1"/>
        <v>5689.5</v>
      </c>
      <c r="V42" s="11">
        <f t="shared" si="2"/>
        <v>83.669117647058826</v>
      </c>
      <c r="W42" s="11">
        <f t="shared" si="3"/>
        <v>2550.9029999999998</v>
      </c>
      <c r="X42" s="28">
        <f t="shared" si="4"/>
        <v>85.800000000000011</v>
      </c>
      <c r="Y42" s="9">
        <f t="shared" si="5"/>
        <v>68</v>
      </c>
      <c r="Z42" s="28">
        <f t="shared" si="6"/>
        <v>-17.800000000000011</v>
      </c>
      <c r="AA42" s="9"/>
      <c r="AB42" s="9"/>
      <c r="AC42" s="9"/>
    </row>
    <row r="43" spans="1:29">
      <c r="A43" s="10">
        <v>46039</v>
      </c>
      <c r="B43" s="9" t="s">
        <v>286</v>
      </c>
      <c r="C43" s="11">
        <v>5377.17</v>
      </c>
      <c r="D43" s="9">
        <v>55</v>
      </c>
      <c r="E43" s="76">
        <v>28.22</v>
      </c>
      <c r="F43" s="9">
        <v>1</v>
      </c>
      <c r="G43" s="9">
        <v>8</v>
      </c>
      <c r="H43" s="45">
        <v>0.2868</v>
      </c>
      <c r="I43" s="9" t="s">
        <v>11</v>
      </c>
      <c r="J43" s="9"/>
      <c r="K43" s="226" t="s">
        <v>2002</v>
      </c>
      <c r="L43" s="335">
        <v>45674</v>
      </c>
      <c r="M43" s="332">
        <v>45674</v>
      </c>
      <c r="N43" s="264">
        <v>2853.27</v>
      </c>
      <c r="O43" s="612">
        <v>2853.27</v>
      </c>
      <c r="P43" s="85">
        <v>62</v>
      </c>
      <c r="Q43" s="227">
        <v>77.400000000000006</v>
      </c>
      <c r="R43" s="609">
        <v>46039</v>
      </c>
      <c r="S43" s="610">
        <v>46039</v>
      </c>
      <c r="T43" s="611">
        <f t="shared" si="0"/>
        <v>3545.7510000000002</v>
      </c>
      <c r="U43" s="11">
        <f t="shared" si="1"/>
        <v>5377.17</v>
      </c>
      <c r="V43" s="11">
        <f t="shared" si="2"/>
        <v>97.76672727272728</v>
      </c>
      <c r="W43" s="11">
        <f t="shared" si="3"/>
        <v>1831.4189999999999</v>
      </c>
      <c r="X43" s="28">
        <f t="shared" si="4"/>
        <v>68.2</v>
      </c>
      <c r="Y43" s="9">
        <f t="shared" si="5"/>
        <v>55</v>
      </c>
      <c r="Z43" s="28">
        <f t="shared" si="6"/>
        <v>-13.200000000000003</v>
      </c>
      <c r="AA43" s="9"/>
      <c r="AB43" s="9"/>
      <c r="AC43" s="9"/>
    </row>
    <row r="44" spans="1:29">
      <c r="A44" s="10">
        <v>46040</v>
      </c>
      <c r="B44" s="9" t="s">
        <v>286</v>
      </c>
      <c r="C44" s="11">
        <v>3686.33</v>
      </c>
      <c r="D44" s="9">
        <v>42</v>
      </c>
      <c r="E44" s="76">
        <v>26.25</v>
      </c>
      <c r="F44" s="9">
        <v>1</v>
      </c>
      <c r="G44" s="9">
        <v>5.8</v>
      </c>
      <c r="H44" s="45">
        <v>0.31519999999999998</v>
      </c>
      <c r="I44" s="9" t="s">
        <v>11</v>
      </c>
      <c r="J44" s="9"/>
      <c r="K44" s="226" t="s">
        <v>2002</v>
      </c>
      <c r="L44" s="335">
        <v>45675</v>
      </c>
      <c r="M44" s="332">
        <v>45675</v>
      </c>
      <c r="N44" s="264">
        <v>3223.41</v>
      </c>
      <c r="O44" s="612">
        <v>3223.41</v>
      </c>
      <c r="P44" s="85">
        <v>70</v>
      </c>
      <c r="Q44" s="227">
        <v>76.97</v>
      </c>
      <c r="R44" s="609">
        <v>46040</v>
      </c>
      <c r="S44" s="610">
        <v>46040</v>
      </c>
      <c r="T44" s="611">
        <f t="shared" si="0"/>
        <v>3826.6580000000004</v>
      </c>
      <c r="U44" s="11">
        <f t="shared" si="1"/>
        <v>3686.33</v>
      </c>
      <c r="V44" s="11">
        <f t="shared" si="2"/>
        <v>87.769761904761907</v>
      </c>
      <c r="W44" s="11">
        <f t="shared" si="3"/>
        <v>-140.32800000000043</v>
      </c>
      <c r="X44" s="28">
        <f t="shared" si="4"/>
        <v>77</v>
      </c>
      <c r="Y44" s="9">
        <f t="shared" si="5"/>
        <v>42</v>
      </c>
      <c r="Z44" s="28">
        <f t="shared" si="6"/>
        <v>-35</v>
      </c>
      <c r="AA44" s="9"/>
      <c r="AB44" s="9"/>
      <c r="AC44" s="9"/>
    </row>
    <row r="45" spans="1:29">
      <c r="A45" s="10">
        <v>46041</v>
      </c>
      <c r="B45" s="9" t="s">
        <v>286</v>
      </c>
      <c r="C45" s="11">
        <v>2469.4699999999998</v>
      </c>
      <c r="D45" s="9">
        <v>26</v>
      </c>
      <c r="E45" s="76">
        <v>24.47</v>
      </c>
      <c r="F45" s="9">
        <v>1</v>
      </c>
      <c r="G45" s="9">
        <v>7</v>
      </c>
      <c r="H45" s="45">
        <v>0.31030000000000002</v>
      </c>
      <c r="I45" s="9" t="s">
        <v>11</v>
      </c>
      <c r="J45" s="9"/>
      <c r="K45" s="226" t="s">
        <v>2002</v>
      </c>
      <c r="L45" s="335">
        <v>45676</v>
      </c>
      <c r="M45" s="332">
        <v>45676</v>
      </c>
      <c r="N45" s="264">
        <v>3478.78</v>
      </c>
      <c r="O45" s="612">
        <v>3478.78</v>
      </c>
      <c r="P45" s="85">
        <v>67</v>
      </c>
      <c r="Q45" s="227">
        <v>87.35</v>
      </c>
      <c r="R45" s="609">
        <v>46041</v>
      </c>
      <c r="S45" s="610">
        <v>46041</v>
      </c>
      <c r="T45" s="611">
        <f t="shared" si="0"/>
        <v>2959.748</v>
      </c>
      <c r="U45" s="11">
        <f t="shared" si="1"/>
        <v>2469.4699999999998</v>
      </c>
      <c r="V45" s="11">
        <f t="shared" si="2"/>
        <v>94.979615384615371</v>
      </c>
      <c r="W45" s="11">
        <f t="shared" si="3"/>
        <v>-490.27800000000025</v>
      </c>
      <c r="X45" s="28">
        <f t="shared" si="4"/>
        <v>73.7</v>
      </c>
      <c r="Y45" s="9">
        <f t="shared" si="5"/>
        <v>26</v>
      </c>
      <c r="Z45" s="28">
        <f t="shared" si="6"/>
        <v>-47.7</v>
      </c>
      <c r="AA45" s="9"/>
      <c r="AB45" s="9"/>
      <c r="AC45" s="9"/>
    </row>
    <row r="46" spans="1:29">
      <c r="A46" s="10">
        <v>46042</v>
      </c>
      <c r="B46" s="9" t="s">
        <v>286</v>
      </c>
      <c r="C46" s="11">
        <v>3113.2</v>
      </c>
      <c r="D46" s="9">
        <v>36</v>
      </c>
      <c r="E46" s="76">
        <v>33.21</v>
      </c>
      <c r="F46" s="9">
        <v>4</v>
      </c>
      <c r="G46" s="9">
        <v>5</v>
      </c>
      <c r="H46" s="45">
        <v>0.33110000000000001</v>
      </c>
      <c r="I46" s="9" t="s">
        <v>11</v>
      </c>
      <c r="J46" s="9"/>
      <c r="K46" s="226" t="s">
        <v>2002</v>
      </c>
      <c r="L46" s="335">
        <v>45677</v>
      </c>
      <c r="M46" s="332">
        <v>45677</v>
      </c>
      <c r="N46" s="264">
        <v>2690.68</v>
      </c>
      <c r="O46" s="612">
        <v>2690.68</v>
      </c>
      <c r="P46" s="85">
        <v>55</v>
      </c>
      <c r="Q46" s="227">
        <v>82.38</v>
      </c>
      <c r="R46" s="609">
        <v>46042</v>
      </c>
      <c r="S46" s="610">
        <v>46042</v>
      </c>
      <c r="T46" s="611">
        <f t="shared" si="0"/>
        <v>1271.2700000000002</v>
      </c>
      <c r="U46" s="11">
        <f t="shared" si="1"/>
        <v>3113.2</v>
      </c>
      <c r="V46" s="11">
        <f t="shared" si="2"/>
        <v>86.477777777777774</v>
      </c>
      <c r="W46" s="11">
        <f t="shared" si="3"/>
        <v>1841.9299999999996</v>
      </c>
      <c r="X46" s="28">
        <f t="shared" si="4"/>
        <v>60.500000000000007</v>
      </c>
      <c r="Y46" s="9">
        <f t="shared" si="5"/>
        <v>36</v>
      </c>
      <c r="Z46" s="28">
        <f t="shared" si="6"/>
        <v>-24.500000000000007</v>
      </c>
      <c r="AA46" s="9"/>
      <c r="AB46" s="9"/>
      <c r="AC46" s="9"/>
    </row>
    <row r="47" spans="1:29">
      <c r="A47" s="10">
        <v>46043</v>
      </c>
      <c r="B47" s="9" t="s">
        <v>286</v>
      </c>
      <c r="C47" s="11">
        <v>2695.83</v>
      </c>
      <c r="D47" s="9">
        <v>26</v>
      </c>
      <c r="E47" s="76">
        <v>26.48</v>
      </c>
      <c r="F47" s="9">
        <v>0</v>
      </c>
      <c r="G47" s="9">
        <v>6.66</v>
      </c>
      <c r="H47" s="45">
        <v>0.31290000000000001</v>
      </c>
      <c r="I47" s="9" t="s">
        <v>11</v>
      </c>
      <c r="J47" s="9"/>
      <c r="K47" s="226" t="s">
        <v>2002</v>
      </c>
      <c r="L47" s="335">
        <v>45678</v>
      </c>
      <c r="M47" s="332">
        <v>45678</v>
      </c>
      <c r="N47" s="264">
        <v>1155.7</v>
      </c>
      <c r="O47" s="612">
        <v>1155.7</v>
      </c>
      <c r="P47" s="85">
        <v>28</v>
      </c>
      <c r="Q47" s="227">
        <v>68.59</v>
      </c>
      <c r="R47" s="609">
        <v>46043</v>
      </c>
      <c r="S47" s="610">
        <v>46043</v>
      </c>
      <c r="T47" s="611">
        <f t="shared" si="0"/>
        <v>2060.0909999999999</v>
      </c>
      <c r="U47" s="11">
        <f t="shared" si="1"/>
        <v>2695.83</v>
      </c>
      <c r="V47" s="11">
        <f t="shared" si="2"/>
        <v>103.68576923076922</v>
      </c>
      <c r="W47" s="11">
        <f t="shared" si="3"/>
        <v>635.73900000000003</v>
      </c>
      <c r="X47" s="28">
        <f t="shared" si="4"/>
        <v>30.800000000000004</v>
      </c>
      <c r="Y47" s="9">
        <f t="shared" si="5"/>
        <v>26</v>
      </c>
      <c r="Z47" s="28">
        <f t="shared" si="6"/>
        <v>-4.8000000000000043</v>
      </c>
      <c r="AA47" s="9"/>
      <c r="AB47" s="9"/>
      <c r="AC47" s="9"/>
    </row>
    <row r="48" spans="1:29">
      <c r="A48" s="10">
        <v>46044</v>
      </c>
      <c r="B48" s="9" t="s">
        <v>286</v>
      </c>
      <c r="C48" s="11">
        <v>2516.67</v>
      </c>
      <c r="D48" s="9">
        <v>28</v>
      </c>
      <c r="E48" s="76">
        <v>29.09</v>
      </c>
      <c r="F48" s="9">
        <v>2</v>
      </c>
      <c r="G48" s="9">
        <v>5</v>
      </c>
      <c r="H48" s="45">
        <v>0.36249999999999999</v>
      </c>
      <c r="I48" s="9" t="s">
        <v>11</v>
      </c>
      <c r="J48" s="9" t="s">
        <v>2003</v>
      </c>
      <c r="K48" s="226" t="s">
        <v>2002</v>
      </c>
      <c r="L48" s="335">
        <v>45679</v>
      </c>
      <c r="M48" s="332">
        <v>45679</v>
      </c>
      <c r="N48" s="264">
        <v>1872.81</v>
      </c>
      <c r="O48" s="612">
        <v>1872.81</v>
      </c>
      <c r="P48" s="85">
        <v>39</v>
      </c>
      <c r="Q48" s="227">
        <v>77.69</v>
      </c>
      <c r="R48" s="609">
        <v>46044</v>
      </c>
      <c r="S48" s="610">
        <v>46044</v>
      </c>
      <c r="T48" s="611">
        <f t="shared" si="0"/>
        <v>4466.3080000000009</v>
      </c>
      <c r="U48" s="11">
        <f t="shared" si="1"/>
        <v>2516.67</v>
      </c>
      <c r="V48" s="11">
        <f t="shared" si="2"/>
        <v>89.881071428571431</v>
      </c>
      <c r="W48" s="11">
        <f t="shared" si="3"/>
        <v>-1949.6380000000008</v>
      </c>
      <c r="X48" s="28">
        <f t="shared" si="4"/>
        <v>42.900000000000006</v>
      </c>
      <c r="Y48" s="9">
        <f t="shared" si="5"/>
        <v>28</v>
      </c>
      <c r="Z48" s="28">
        <f t="shared" si="6"/>
        <v>-14.900000000000006</v>
      </c>
      <c r="AA48" s="9"/>
      <c r="AB48" s="9"/>
      <c r="AC48" s="9"/>
    </row>
    <row r="49" spans="1:29">
      <c r="A49" s="10">
        <v>46045</v>
      </c>
      <c r="B49" s="9" t="s">
        <v>286</v>
      </c>
      <c r="C49" s="11">
        <v>4804.99</v>
      </c>
      <c r="D49" s="9">
        <v>55</v>
      </c>
      <c r="E49" s="76">
        <v>31.07</v>
      </c>
      <c r="F49" s="9">
        <v>5</v>
      </c>
      <c r="G49" s="9">
        <v>8.4</v>
      </c>
      <c r="H49" s="45">
        <v>0.36459999999999998</v>
      </c>
      <c r="I49" s="9" t="s">
        <v>11</v>
      </c>
      <c r="J49" s="9"/>
      <c r="K49" s="226" t="s">
        <v>2002</v>
      </c>
      <c r="L49" s="335">
        <v>45680</v>
      </c>
      <c r="M49" s="332">
        <v>45680</v>
      </c>
      <c r="N49" s="264">
        <v>4060.28</v>
      </c>
      <c r="O49" s="613">
        <v>2060.2800000000002</v>
      </c>
      <c r="P49" s="85">
        <v>83</v>
      </c>
      <c r="Q49" s="227">
        <v>83.25</v>
      </c>
      <c r="R49" s="609">
        <v>46045</v>
      </c>
      <c r="S49" s="610">
        <v>46045</v>
      </c>
      <c r="T49" s="611">
        <f t="shared" si="0"/>
        <v>3228.6320000000001</v>
      </c>
      <c r="U49" s="11">
        <f t="shared" si="1"/>
        <v>4804.99</v>
      </c>
      <c r="V49" s="11">
        <f t="shared" si="2"/>
        <v>87.363454545454545</v>
      </c>
      <c r="W49" s="11">
        <f t="shared" si="3"/>
        <v>1576.3579999999997</v>
      </c>
      <c r="X49" s="28">
        <f t="shared" si="4"/>
        <v>91.300000000000011</v>
      </c>
      <c r="Y49" s="9">
        <f t="shared" si="5"/>
        <v>55</v>
      </c>
      <c r="Z49" s="28">
        <f t="shared" si="6"/>
        <v>-36.300000000000011</v>
      </c>
      <c r="AA49" s="9"/>
      <c r="AB49" s="9"/>
      <c r="AC49" s="9"/>
    </row>
    <row r="50" spans="1:29">
      <c r="A50" s="10">
        <v>46046</v>
      </c>
      <c r="B50" s="9" t="s">
        <v>286</v>
      </c>
      <c r="C50" s="11">
        <v>3411.51</v>
      </c>
      <c r="D50" s="9">
        <v>44</v>
      </c>
      <c r="E50" s="76">
        <v>26.22</v>
      </c>
      <c r="F50" s="9">
        <v>4</v>
      </c>
      <c r="G50" s="9">
        <v>5.8</v>
      </c>
      <c r="H50" s="45">
        <v>0.31090000000000001</v>
      </c>
      <c r="I50" s="9" t="s">
        <v>11</v>
      </c>
      <c r="J50" s="9"/>
      <c r="K50" s="226" t="s">
        <v>2002</v>
      </c>
      <c r="L50" s="335">
        <v>45681</v>
      </c>
      <c r="M50" s="332">
        <v>45681</v>
      </c>
      <c r="N50" s="264">
        <v>2935.12</v>
      </c>
      <c r="O50" s="612">
        <v>2935.12</v>
      </c>
      <c r="P50" s="85">
        <v>59</v>
      </c>
      <c r="Q50" s="227">
        <v>84.8</v>
      </c>
      <c r="R50" s="609">
        <v>46046</v>
      </c>
      <c r="S50" s="610">
        <v>46046</v>
      </c>
      <c r="T50" s="611">
        <f t="shared" si="0"/>
        <v>3440.701</v>
      </c>
      <c r="U50" s="11">
        <f t="shared" si="1"/>
        <v>3411.51</v>
      </c>
      <c r="V50" s="11">
        <f t="shared" si="2"/>
        <v>77.534318181818193</v>
      </c>
      <c r="W50" s="11">
        <f t="shared" si="3"/>
        <v>-29.190999999999804</v>
      </c>
      <c r="X50" s="28">
        <f t="shared" si="4"/>
        <v>64.900000000000006</v>
      </c>
      <c r="Y50" s="9">
        <f t="shared" si="5"/>
        <v>44</v>
      </c>
      <c r="Z50" s="28">
        <f t="shared" si="6"/>
        <v>-20.900000000000006</v>
      </c>
      <c r="AA50" s="9"/>
      <c r="AB50" s="9"/>
      <c r="AC50" s="9"/>
    </row>
    <row r="51" spans="1:29">
      <c r="A51" s="10">
        <v>46047</v>
      </c>
      <c r="B51" s="9" t="s">
        <v>286</v>
      </c>
      <c r="C51" s="11">
        <v>4428.13</v>
      </c>
      <c r="D51" s="9">
        <v>46</v>
      </c>
      <c r="E51" s="76">
        <v>24.27</v>
      </c>
      <c r="F51" s="9">
        <v>1</v>
      </c>
      <c r="G51" s="9">
        <v>9.5</v>
      </c>
      <c r="H51" s="45">
        <v>0.27429999999999999</v>
      </c>
      <c r="I51" s="9" t="s">
        <v>11</v>
      </c>
      <c r="J51" s="9"/>
      <c r="K51" s="226" t="s">
        <v>2002</v>
      </c>
      <c r="L51" s="335">
        <v>45682</v>
      </c>
      <c r="M51" s="332">
        <v>45682</v>
      </c>
      <c r="N51" s="264">
        <v>3127.91</v>
      </c>
      <c r="O51" s="612">
        <v>3127.91</v>
      </c>
      <c r="P51" s="85">
        <v>56</v>
      </c>
      <c r="Q51" s="227">
        <v>96.84</v>
      </c>
      <c r="R51" s="609">
        <v>46047</v>
      </c>
      <c r="S51" s="610">
        <v>46047</v>
      </c>
      <c r="T51" s="611">
        <f t="shared" si="0"/>
        <v>1528.4170000000001</v>
      </c>
      <c r="U51" s="11">
        <f t="shared" si="1"/>
        <v>4428.13</v>
      </c>
      <c r="V51" s="11">
        <f t="shared" si="2"/>
        <v>96.263695652173922</v>
      </c>
      <c r="W51" s="11">
        <f t="shared" si="3"/>
        <v>2899.7129999999997</v>
      </c>
      <c r="X51" s="28">
        <f t="shared" si="4"/>
        <v>61.600000000000009</v>
      </c>
      <c r="Y51" s="9">
        <f t="shared" si="5"/>
        <v>46</v>
      </c>
      <c r="Z51" s="28">
        <f t="shared" si="6"/>
        <v>-15.600000000000009</v>
      </c>
      <c r="AA51" s="9"/>
      <c r="AB51" s="9"/>
      <c r="AC51" s="9"/>
    </row>
    <row r="52" spans="1:29">
      <c r="A52" s="10">
        <v>46048</v>
      </c>
      <c r="B52" s="9" t="s">
        <v>286</v>
      </c>
      <c r="C52" s="11">
        <v>1535.09</v>
      </c>
      <c r="D52" s="9">
        <v>11</v>
      </c>
      <c r="E52" s="76">
        <v>23.27</v>
      </c>
      <c r="F52" s="9">
        <v>0</v>
      </c>
      <c r="G52" s="9">
        <v>3.6</v>
      </c>
      <c r="H52" s="45">
        <v>0.29039999999999999</v>
      </c>
      <c r="I52" s="9" t="s">
        <v>11</v>
      </c>
      <c r="J52" s="9"/>
      <c r="K52" s="226" t="s">
        <v>2002</v>
      </c>
      <c r="L52" s="335">
        <v>45683</v>
      </c>
      <c r="M52" s="332">
        <v>45683</v>
      </c>
      <c r="N52" s="264">
        <v>1389.47</v>
      </c>
      <c r="O52" s="612">
        <v>1389.47</v>
      </c>
      <c r="P52" s="85">
        <v>29</v>
      </c>
      <c r="Q52" s="227">
        <v>82.8</v>
      </c>
      <c r="R52" s="609">
        <v>46048</v>
      </c>
      <c r="S52" s="610">
        <v>46048</v>
      </c>
      <c r="T52" s="611">
        <f t="shared" si="0"/>
        <v>3468.5419999999999</v>
      </c>
      <c r="U52" s="11">
        <f t="shared" si="1"/>
        <v>1535.09</v>
      </c>
      <c r="V52" s="11">
        <f t="shared" si="2"/>
        <v>139.55363636363634</v>
      </c>
      <c r="W52" s="11">
        <f t="shared" si="3"/>
        <v>-1933.452</v>
      </c>
      <c r="X52" s="28">
        <f t="shared" si="4"/>
        <v>31.900000000000002</v>
      </c>
      <c r="Y52" s="9">
        <f t="shared" si="5"/>
        <v>11</v>
      </c>
      <c r="Z52" s="28">
        <f t="shared" si="6"/>
        <v>-20.900000000000002</v>
      </c>
      <c r="AA52" s="9"/>
      <c r="AB52" s="9"/>
      <c r="AC52" s="9"/>
    </row>
    <row r="53" spans="1:29">
      <c r="A53" s="10">
        <v>46049</v>
      </c>
      <c r="B53" s="9" t="s">
        <v>286</v>
      </c>
      <c r="C53" s="11">
        <v>3001.31</v>
      </c>
      <c r="D53" s="9">
        <v>33</v>
      </c>
      <c r="E53" s="76">
        <v>24</v>
      </c>
      <c r="F53" s="9">
        <v>1</v>
      </c>
      <c r="G53" s="9">
        <v>8</v>
      </c>
      <c r="H53" s="45">
        <v>0.33850000000000002</v>
      </c>
      <c r="I53" s="9" t="s">
        <v>11</v>
      </c>
      <c r="J53" s="9"/>
      <c r="K53" s="226" t="s">
        <v>2002</v>
      </c>
      <c r="L53" s="335">
        <v>45684</v>
      </c>
      <c r="M53" s="332">
        <v>45684</v>
      </c>
      <c r="N53" s="264">
        <v>3153.22</v>
      </c>
      <c r="O53" s="613">
        <v>1153.22</v>
      </c>
      <c r="P53" s="85">
        <v>63</v>
      </c>
      <c r="Q53" s="227">
        <v>87.03</v>
      </c>
      <c r="R53" s="609">
        <v>46049</v>
      </c>
      <c r="S53" s="610">
        <v>46049</v>
      </c>
      <c r="T53" s="611">
        <f t="shared" si="0"/>
        <v>2639.373</v>
      </c>
      <c r="U53" s="11">
        <f t="shared" si="1"/>
        <v>3001.31</v>
      </c>
      <c r="V53" s="11">
        <f t="shared" si="2"/>
        <v>90.948787878787883</v>
      </c>
      <c r="W53" s="11">
        <f t="shared" si="3"/>
        <v>361.9369999999999</v>
      </c>
      <c r="X53" s="28">
        <f t="shared" si="4"/>
        <v>69.300000000000011</v>
      </c>
      <c r="Y53" s="9">
        <f t="shared" si="5"/>
        <v>33</v>
      </c>
      <c r="Z53" s="28">
        <f t="shared" si="6"/>
        <v>-36.300000000000011</v>
      </c>
      <c r="AA53" s="9"/>
      <c r="AB53" s="9"/>
      <c r="AC53" s="9"/>
    </row>
    <row r="54" spans="1:29">
      <c r="A54" s="10">
        <v>46050</v>
      </c>
      <c r="B54" s="9" t="s">
        <v>286</v>
      </c>
      <c r="C54" s="11">
        <v>2202.4499999999998</v>
      </c>
      <c r="D54" s="9">
        <v>25</v>
      </c>
      <c r="E54" s="76">
        <v>19.53</v>
      </c>
      <c r="F54" s="9">
        <v>0</v>
      </c>
      <c r="G54" s="9">
        <v>6</v>
      </c>
      <c r="H54" s="45">
        <v>0.32769999999999999</v>
      </c>
      <c r="I54" s="9" t="s">
        <v>11</v>
      </c>
      <c r="J54" s="9"/>
      <c r="K54" s="226" t="s">
        <v>2002</v>
      </c>
      <c r="L54" s="335">
        <v>45685</v>
      </c>
      <c r="M54" s="332">
        <v>45685</v>
      </c>
      <c r="N54" s="264">
        <v>2399.4299999999998</v>
      </c>
      <c r="O54" s="612">
        <v>2399.4299999999998</v>
      </c>
      <c r="P54" s="85">
        <v>50</v>
      </c>
      <c r="Q54" s="227">
        <v>80.58</v>
      </c>
      <c r="R54" s="609">
        <v>46050</v>
      </c>
      <c r="S54" s="610">
        <v>46050</v>
      </c>
      <c r="T54" s="611">
        <f t="shared" si="0"/>
        <v>2448.556</v>
      </c>
      <c r="U54" s="11">
        <f t="shared" si="1"/>
        <v>2202.4499999999998</v>
      </c>
      <c r="V54" s="11">
        <f t="shared" si="2"/>
        <v>88.097999999999999</v>
      </c>
      <c r="W54" s="11">
        <f t="shared" si="3"/>
        <v>-246.10600000000022</v>
      </c>
      <c r="X54" s="28">
        <f t="shared" si="4"/>
        <v>55.000000000000007</v>
      </c>
      <c r="Y54" s="9">
        <f t="shared" si="5"/>
        <v>25</v>
      </c>
      <c r="Z54" s="28">
        <f t="shared" si="6"/>
        <v>-30.000000000000007</v>
      </c>
      <c r="AA54" s="9"/>
      <c r="AB54" s="9"/>
      <c r="AC54" s="9"/>
    </row>
    <row r="55" spans="1:29">
      <c r="A55" s="10">
        <v>46051</v>
      </c>
      <c r="B55" s="9" t="s">
        <v>286</v>
      </c>
      <c r="C55" s="11">
        <v>3003.03</v>
      </c>
      <c r="D55" s="9">
        <v>30</v>
      </c>
      <c r="E55" s="76">
        <v>27.13</v>
      </c>
      <c r="F55" s="9">
        <v>3</v>
      </c>
      <c r="G55" s="9">
        <v>7.66</v>
      </c>
      <c r="H55" s="45">
        <v>0.3029</v>
      </c>
      <c r="I55" s="9" t="s">
        <v>11</v>
      </c>
      <c r="J55" s="9"/>
      <c r="K55" s="226" t="s">
        <v>2002</v>
      </c>
      <c r="L55" s="335">
        <v>45686</v>
      </c>
      <c r="M55" s="332">
        <v>45686</v>
      </c>
      <c r="N55" s="264">
        <v>2225.96</v>
      </c>
      <c r="O55" s="612">
        <v>2225.96</v>
      </c>
      <c r="P55" s="85">
        <v>47</v>
      </c>
      <c r="Q55" s="227">
        <v>80.489999999999995</v>
      </c>
      <c r="R55" s="609">
        <v>46051</v>
      </c>
      <c r="S55" s="610">
        <v>46051</v>
      </c>
      <c r="T55" s="611">
        <f t="shared" si="0"/>
        <v>4174.4009999999998</v>
      </c>
      <c r="U55" s="11">
        <f t="shared" si="1"/>
        <v>3003.03</v>
      </c>
      <c r="V55" s="11">
        <f t="shared" si="2"/>
        <v>100.10100000000001</v>
      </c>
      <c r="W55" s="11">
        <f t="shared" si="3"/>
        <v>-1171.3709999999996</v>
      </c>
      <c r="X55" s="28">
        <f t="shared" si="4"/>
        <v>51.7</v>
      </c>
      <c r="Y55" s="9">
        <f t="shared" si="5"/>
        <v>30</v>
      </c>
      <c r="Z55" s="28">
        <f t="shared" si="6"/>
        <v>-21.700000000000003</v>
      </c>
      <c r="AA55" s="9"/>
      <c r="AB55" s="9"/>
      <c r="AC55" s="9"/>
    </row>
    <row r="56" spans="1:29">
      <c r="A56" s="10">
        <v>46052</v>
      </c>
      <c r="B56" s="9" t="s">
        <v>286</v>
      </c>
      <c r="C56" s="11">
        <v>5429.32</v>
      </c>
      <c r="D56" s="9">
        <v>60</v>
      </c>
      <c r="E56" s="76">
        <v>25.01</v>
      </c>
      <c r="F56" s="9">
        <v>1</v>
      </c>
      <c r="G56" s="9">
        <v>9</v>
      </c>
      <c r="H56" s="45">
        <v>0.33539999999999998</v>
      </c>
      <c r="I56" s="9" t="s">
        <v>11</v>
      </c>
      <c r="J56" s="9"/>
      <c r="K56" s="226" t="s">
        <v>2002</v>
      </c>
      <c r="L56" s="335">
        <v>45687</v>
      </c>
      <c r="M56" s="332">
        <v>45687</v>
      </c>
      <c r="N56" s="264">
        <v>3794.91</v>
      </c>
      <c r="O56" s="612">
        <v>3794.91</v>
      </c>
      <c r="P56" s="85">
        <v>86</v>
      </c>
      <c r="Q56" s="227">
        <v>75.540000000000006</v>
      </c>
      <c r="R56" s="609">
        <v>46052</v>
      </c>
      <c r="S56" s="610">
        <v>46052</v>
      </c>
      <c r="T56" s="611">
        <f t="shared" si="0"/>
        <v>4777.3990000000003</v>
      </c>
      <c r="U56" s="11">
        <f t="shared" si="1"/>
        <v>5429.32</v>
      </c>
      <c r="V56" s="11">
        <f t="shared" si="2"/>
        <v>90.48866666666666</v>
      </c>
      <c r="W56" s="11">
        <f t="shared" si="3"/>
        <v>651.92099999999937</v>
      </c>
      <c r="X56" s="28">
        <f t="shared" si="4"/>
        <v>94.600000000000009</v>
      </c>
      <c r="Y56" s="9">
        <f t="shared" si="5"/>
        <v>60</v>
      </c>
      <c r="Z56" s="28">
        <f t="shared" si="6"/>
        <v>-34.600000000000009</v>
      </c>
      <c r="AA56" s="9"/>
      <c r="AB56" s="9"/>
      <c r="AC56" s="9"/>
    </row>
    <row r="57" spans="1:29">
      <c r="A57" s="10">
        <v>46053</v>
      </c>
      <c r="B57" s="9" t="s">
        <v>286</v>
      </c>
      <c r="C57" s="11">
        <v>5781.99</v>
      </c>
      <c r="D57" s="9">
        <v>61</v>
      </c>
      <c r="E57" s="76">
        <v>30.31</v>
      </c>
      <c r="F57" s="9">
        <v>7</v>
      </c>
      <c r="G57" s="9">
        <v>12</v>
      </c>
      <c r="H57" s="45">
        <v>0.26979999999999998</v>
      </c>
      <c r="I57" s="9" t="s">
        <v>11</v>
      </c>
      <c r="J57" s="9"/>
      <c r="K57" s="226" t="s">
        <v>2002</v>
      </c>
      <c r="L57" s="335">
        <v>45688</v>
      </c>
      <c r="M57" s="332">
        <v>45688</v>
      </c>
      <c r="N57" s="264">
        <v>4343.09</v>
      </c>
      <c r="O57" s="612">
        <v>4343.09</v>
      </c>
      <c r="P57" s="85">
        <v>78</v>
      </c>
      <c r="Q57" s="227">
        <v>95.71</v>
      </c>
      <c r="R57" s="609">
        <v>46053</v>
      </c>
      <c r="S57" s="610">
        <v>46053</v>
      </c>
      <c r="T57" s="611">
        <f>N59*$AA$1</f>
        <v>5138.5180000000009</v>
      </c>
      <c r="U57" s="11">
        <f t="shared" si="1"/>
        <v>5781.99</v>
      </c>
      <c r="V57" s="11">
        <f t="shared" si="2"/>
        <v>94.786721311475404</v>
      </c>
      <c r="W57" s="11">
        <f t="shared" si="3"/>
        <v>643.47199999999884</v>
      </c>
      <c r="X57" s="28">
        <f t="shared" si="4"/>
        <v>85.800000000000011</v>
      </c>
      <c r="Y57" s="9">
        <f t="shared" si="5"/>
        <v>61</v>
      </c>
      <c r="Z57" s="28">
        <f t="shared" si="6"/>
        <v>-24.800000000000011</v>
      </c>
      <c r="AA57" s="9"/>
      <c r="AB57" s="9"/>
      <c r="AC57" s="9"/>
    </row>
    <row r="58" spans="1:29" ht="15.75" customHeight="1">
      <c r="A58" s="10">
        <v>46054</v>
      </c>
      <c r="B58" s="9" t="s">
        <v>286</v>
      </c>
      <c r="C58" s="11">
        <v>5822.04</v>
      </c>
      <c r="D58" s="9">
        <v>59</v>
      </c>
      <c r="E58" s="76">
        <v>33.32</v>
      </c>
      <c r="F58" s="9">
        <v>11</v>
      </c>
      <c r="G58" s="9">
        <v>12.5</v>
      </c>
      <c r="H58" s="45">
        <v>0.29370000000000002</v>
      </c>
      <c r="I58" s="9" t="s">
        <v>11</v>
      </c>
      <c r="J58" s="9"/>
      <c r="K58" s="717" t="s">
        <v>1592</v>
      </c>
      <c r="L58" s="709"/>
      <c r="M58" s="360"/>
      <c r="N58" s="338">
        <f t="shared" ref="N58:P58" si="7">SUM(N27:N57)</f>
        <v>84089.7</v>
      </c>
      <c r="O58" s="339">
        <f t="shared" si="7"/>
        <v>82574.26999999999</v>
      </c>
      <c r="P58" s="340">
        <f t="shared" si="7"/>
        <v>1721</v>
      </c>
      <c r="Q58" s="341">
        <f>O58/P58</f>
        <v>47.980400929692031</v>
      </c>
      <c r="R58" s="343" t="s">
        <v>1578</v>
      </c>
      <c r="S58" s="361"/>
      <c r="T58" s="344">
        <f>O58*$AA$1</f>
        <v>90831.697</v>
      </c>
      <c r="U58" s="339">
        <f>SUM(U27:U57)</f>
        <v>127378.12000000001</v>
      </c>
      <c r="V58" s="345">
        <f t="shared" si="2"/>
        <v>91.638935251798571</v>
      </c>
      <c r="W58" s="345">
        <f>SUM(W27:W57)</f>
        <v>34376.431000000004</v>
      </c>
      <c r="X58" s="346">
        <f t="shared" si="4"/>
        <v>1893.1000000000001</v>
      </c>
      <c r="Y58" s="340">
        <f t="shared" ref="Y58:Z58" si="8">SUM(Y27:Y57)</f>
        <v>1390</v>
      </c>
      <c r="Z58" s="347">
        <f t="shared" si="8"/>
        <v>-503.10000000000019</v>
      </c>
      <c r="AA58" s="9"/>
      <c r="AB58" s="9"/>
      <c r="AC58" s="9"/>
    </row>
    <row r="59" spans="1:29">
      <c r="A59" s="10">
        <v>46055</v>
      </c>
      <c r="B59" s="9" t="s">
        <v>286</v>
      </c>
      <c r="C59" s="11">
        <v>2611.38</v>
      </c>
      <c r="D59" s="9">
        <v>27</v>
      </c>
      <c r="E59" s="76">
        <v>27.13</v>
      </c>
      <c r="F59" s="9">
        <v>0</v>
      </c>
      <c r="G59" s="9">
        <v>5.6</v>
      </c>
      <c r="H59" s="45">
        <v>0.23669999999999999</v>
      </c>
      <c r="I59" s="9" t="s">
        <v>11</v>
      </c>
      <c r="J59" s="9"/>
      <c r="K59" s="226" t="s">
        <v>2002</v>
      </c>
      <c r="L59" s="335">
        <v>45689</v>
      </c>
      <c r="M59" s="332">
        <v>45689</v>
      </c>
      <c r="N59" s="264">
        <v>4671.38</v>
      </c>
      <c r="O59" s="612">
        <v>4671.38</v>
      </c>
      <c r="P59" s="85">
        <v>65</v>
      </c>
      <c r="Q59" s="227">
        <v>82.31</v>
      </c>
      <c r="R59" s="609">
        <v>46054</v>
      </c>
      <c r="S59" s="610">
        <v>46054</v>
      </c>
      <c r="T59" s="611">
        <f t="shared" ref="T59:T85" si="9">N60*$AA$1</f>
        <v>2186.36</v>
      </c>
      <c r="U59" s="11">
        <f t="shared" ref="U59:U84" si="10">C59</f>
        <v>2611.38</v>
      </c>
      <c r="V59" s="11">
        <f t="shared" si="2"/>
        <v>96.717777777777783</v>
      </c>
      <c r="W59" s="11">
        <f t="shared" ref="W59:W86" si="11">U59-T59</f>
        <v>425.02</v>
      </c>
      <c r="X59" s="28">
        <f t="shared" si="4"/>
        <v>71.5</v>
      </c>
      <c r="Y59" s="9">
        <f t="shared" ref="Y59:Y86" si="12">D59</f>
        <v>27</v>
      </c>
      <c r="Z59" s="28">
        <f t="shared" ref="Z59:Z118" si="13">Y59-X59</f>
        <v>-44.5</v>
      </c>
      <c r="AA59" s="9"/>
      <c r="AB59" s="9"/>
      <c r="AC59" s="9"/>
    </row>
    <row r="60" spans="1:29">
      <c r="A60" s="10">
        <v>46056</v>
      </c>
      <c r="B60" s="9" t="s">
        <v>286</v>
      </c>
      <c r="C60" s="11">
        <v>2824.73</v>
      </c>
      <c r="D60" s="9">
        <v>30</v>
      </c>
      <c r="E60" s="76">
        <v>26.2</v>
      </c>
      <c r="F60" s="9">
        <v>0</v>
      </c>
      <c r="G60" s="9">
        <v>8</v>
      </c>
      <c r="H60" s="45">
        <v>0.33500000000000002</v>
      </c>
      <c r="I60" s="9" t="s">
        <v>11</v>
      </c>
      <c r="J60" s="9"/>
      <c r="K60" s="226" t="s">
        <v>2002</v>
      </c>
      <c r="L60" s="335">
        <v>45690</v>
      </c>
      <c r="M60" s="332">
        <v>45690</v>
      </c>
      <c r="N60" s="264">
        <v>1987.6</v>
      </c>
      <c r="O60" s="612">
        <v>1987.6</v>
      </c>
      <c r="P60" s="85">
        <v>27</v>
      </c>
      <c r="Q60" s="227">
        <v>83.03</v>
      </c>
      <c r="R60" s="609">
        <v>46055</v>
      </c>
      <c r="S60" s="610">
        <v>46055</v>
      </c>
      <c r="T60" s="611">
        <f t="shared" si="9"/>
        <v>2947.9450000000002</v>
      </c>
      <c r="U60" s="11">
        <f t="shared" si="10"/>
        <v>2824.73</v>
      </c>
      <c r="V60" s="11">
        <f t="shared" si="2"/>
        <v>94.157666666666671</v>
      </c>
      <c r="W60" s="11">
        <f t="shared" si="11"/>
        <v>-123.21500000000015</v>
      </c>
      <c r="X60" s="28">
        <f t="shared" si="4"/>
        <v>29.700000000000003</v>
      </c>
      <c r="Y60" s="9">
        <f t="shared" si="12"/>
        <v>30</v>
      </c>
      <c r="Z60" s="28">
        <f t="shared" si="13"/>
        <v>0.29999999999999716</v>
      </c>
      <c r="AA60" s="9"/>
      <c r="AB60" s="9"/>
      <c r="AC60" s="9"/>
    </row>
    <row r="61" spans="1:29">
      <c r="A61" s="10">
        <v>46057</v>
      </c>
      <c r="B61" s="9" t="s">
        <v>286</v>
      </c>
      <c r="C61" s="11">
        <v>2461.7399999999998</v>
      </c>
      <c r="D61" s="9">
        <v>28</v>
      </c>
      <c r="E61" s="76">
        <v>22.15</v>
      </c>
      <c r="F61" s="9">
        <v>0</v>
      </c>
      <c r="G61" s="9">
        <v>7</v>
      </c>
      <c r="H61" s="45">
        <v>0.32940000000000003</v>
      </c>
      <c r="I61" s="9" t="s">
        <v>11</v>
      </c>
      <c r="J61" s="9"/>
      <c r="K61" s="226" t="s">
        <v>2002</v>
      </c>
      <c r="L61" s="335">
        <v>45691</v>
      </c>
      <c r="M61" s="332">
        <v>45691</v>
      </c>
      <c r="N61" s="264">
        <v>2679.95</v>
      </c>
      <c r="O61" s="612">
        <v>2679.95</v>
      </c>
      <c r="P61" s="85">
        <v>35</v>
      </c>
      <c r="Q61" s="227">
        <v>87.49</v>
      </c>
      <c r="R61" s="609">
        <v>46056</v>
      </c>
      <c r="S61" s="610">
        <v>46056</v>
      </c>
      <c r="T61" s="611">
        <f t="shared" si="9"/>
        <v>2793.8460000000005</v>
      </c>
      <c r="U61" s="11">
        <f t="shared" si="10"/>
        <v>2461.7399999999998</v>
      </c>
      <c r="V61" s="11">
        <f t="shared" si="2"/>
        <v>87.919285714285706</v>
      </c>
      <c r="W61" s="11">
        <f t="shared" si="11"/>
        <v>-332.10600000000068</v>
      </c>
      <c r="X61" s="28">
        <f t="shared" si="4"/>
        <v>38.5</v>
      </c>
      <c r="Y61" s="9">
        <f t="shared" si="12"/>
        <v>28</v>
      </c>
      <c r="Z61" s="28">
        <f t="shared" si="13"/>
        <v>-10.5</v>
      </c>
      <c r="AA61" s="9"/>
      <c r="AB61" s="9"/>
      <c r="AC61" s="9"/>
    </row>
    <row r="62" spans="1:29">
      <c r="A62" s="10">
        <v>46058</v>
      </c>
      <c r="B62" s="9" t="s">
        <v>286</v>
      </c>
      <c r="C62" s="11">
        <v>2405.7399999999998</v>
      </c>
      <c r="D62" s="9">
        <v>30</v>
      </c>
      <c r="E62" s="76">
        <v>20.5</v>
      </c>
      <c r="F62" s="9">
        <v>0</v>
      </c>
      <c r="G62" s="9">
        <v>7.66</v>
      </c>
      <c r="H62" s="45">
        <v>0.31480000000000002</v>
      </c>
      <c r="I62" s="9" t="s">
        <v>11</v>
      </c>
      <c r="J62" s="9"/>
      <c r="K62" s="226" t="s">
        <v>2002</v>
      </c>
      <c r="L62" s="335">
        <v>45692</v>
      </c>
      <c r="M62" s="332">
        <v>45692</v>
      </c>
      <c r="N62" s="264">
        <v>2539.86</v>
      </c>
      <c r="O62" s="612">
        <v>2539.86</v>
      </c>
      <c r="P62" s="85">
        <v>33</v>
      </c>
      <c r="Q62" s="227">
        <v>86.41</v>
      </c>
      <c r="R62" s="609">
        <v>46057</v>
      </c>
      <c r="S62" s="610">
        <v>46057</v>
      </c>
      <c r="T62" s="611">
        <f t="shared" si="9"/>
        <v>7061.1200000000008</v>
      </c>
      <c r="U62" s="11">
        <f t="shared" si="10"/>
        <v>2405.7399999999998</v>
      </c>
      <c r="V62" s="11">
        <f t="shared" si="2"/>
        <v>80.191333333333333</v>
      </c>
      <c r="W62" s="11">
        <f t="shared" si="11"/>
        <v>-4655.380000000001</v>
      </c>
      <c r="X62" s="28">
        <f t="shared" si="4"/>
        <v>36.300000000000004</v>
      </c>
      <c r="Y62" s="9">
        <f t="shared" si="12"/>
        <v>30</v>
      </c>
      <c r="Z62" s="28">
        <f t="shared" si="13"/>
        <v>-6.3000000000000043</v>
      </c>
      <c r="AA62" s="9"/>
      <c r="AB62" s="9"/>
      <c r="AC62" s="9"/>
    </row>
    <row r="63" spans="1:29">
      <c r="A63" s="10">
        <v>46059</v>
      </c>
      <c r="B63" s="9" t="s">
        <v>286</v>
      </c>
      <c r="C63" s="11">
        <v>6597.69</v>
      </c>
      <c r="D63" s="9">
        <v>71</v>
      </c>
      <c r="E63" s="76">
        <v>34.270000000000003</v>
      </c>
      <c r="F63" s="9">
        <v>12</v>
      </c>
      <c r="G63" s="9">
        <v>12.5</v>
      </c>
      <c r="H63" s="45">
        <v>0.33310000000000001</v>
      </c>
      <c r="I63" s="9" t="s">
        <v>11</v>
      </c>
      <c r="J63" s="9"/>
      <c r="K63" s="226" t="s">
        <v>2002</v>
      </c>
      <c r="L63" s="335">
        <v>45693</v>
      </c>
      <c r="M63" s="332">
        <v>45693</v>
      </c>
      <c r="N63" s="264">
        <v>6419.2</v>
      </c>
      <c r="O63" s="612">
        <v>6419.2</v>
      </c>
      <c r="P63" s="85">
        <v>87</v>
      </c>
      <c r="Q63" s="227">
        <v>84.26</v>
      </c>
      <c r="R63" s="609">
        <v>46058</v>
      </c>
      <c r="S63" s="610">
        <v>46058</v>
      </c>
      <c r="T63" s="611">
        <f t="shared" si="9"/>
        <v>6445.7360000000008</v>
      </c>
      <c r="U63" s="11">
        <f t="shared" si="10"/>
        <v>6597.69</v>
      </c>
      <c r="V63" s="11">
        <f t="shared" si="2"/>
        <v>92.925211267605633</v>
      </c>
      <c r="W63" s="11">
        <f t="shared" si="11"/>
        <v>151.95399999999881</v>
      </c>
      <c r="X63" s="28">
        <f t="shared" si="4"/>
        <v>95.7</v>
      </c>
      <c r="Y63" s="9">
        <f t="shared" si="12"/>
        <v>71</v>
      </c>
      <c r="Z63" s="28">
        <f t="shared" si="13"/>
        <v>-24.700000000000003</v>
      </c>
      <c r="AA63" s="9"/>
      <c r="AB63" s="9"/>
      <c r="AC63" s="9"/>
    </row>
    <row r="64" spans="1:29">
      <c r="A64" s="10">
        <v>46060</v>
      </c>
      <c r="B64" s="9" t="s">
        <v>286</v>
      </c>
      <c r="C64" s="11">
        <v>7288.5</v>
      </c>
      <c r="D64" s="9">
        <v>78</v>
      </c>
      <c r="E64" s="76">
        <v>40.32</v>
      </c>
      <c r="F64" s="9">
        <v>25</v>
      </c>
      <c r="G64" s="9">
        <v>14.75</v>
      </c>
      <c r="H64" s="45">
        <v>0.29299999999999998</v>
      </c>
      <c r="I64" s="9" t="s">
        <v>11</v>
      </c>
      <c r="J64" s="9" t="s">
        <v>2004</v>
      </c>
      <c r="K64" s="226" t="s">
        <v>2002</v>
      </c>
      <c r="L64" s="335">
        <v>45694</v>
      </c>
      <c r="M64" s="332">
        <v>45694</v>
      </c>
      <c r="N64" s="264">
        <v>5859.76</v>
      </c>
      <c r="O64" s="612">
        <v>5859.76</v>
      </c>
      <c r="P64" s="85">
        <v>79</v>
      </c>
      <c r="Q64" s="227">
        <v>85.67</v>
      </c>
      <c r="R64" s="609">
        <v>46059</v>
      </c>
      <c r="S64" s="610">
        <v>46059</v>
      </c>
      <c r="T64" s="611">
        <f t="shared" si="9"/>
        <v>4579.4650000000001</v>
      </c>
      <c r="U64" s="11">
        <f t="shared" si="10"/>
        <v>7288.5</v>
      </c>
      <c r="V64" s="11">
        <f t="shared" si="2"/>
        <v>93.442307692307693</v>
      </c>
      <c r="W64" s="11">
        <f t="shared" si="11"/>
        <v>2709.0349999999999</v>
      </c>
      <c r="X64" s="28">
        <f t="shared" si="4"/>
        <v>86.9</v>
      </c>
      <c r="Y64" s="9">
        <f t="shared" si="12"/>
        <v>78</v>
      </c>
      <c r="Z64" s="28">
        <f t="shared" si="13"/>
        <v>-8.9000000000000057</v>
      </c>
      <c r="AA64" s="9"/>
      <c r="AB64" s="9"/>
      <c r="AC64" s="9"/>
    </row>
    <row r="65" spans="1:29">
      <c r="A65" s="10">
        <v>46061</v>
      </c>
      <c r="B65" s="9" t="s">
        <v>286</v>
      </c>
      <c r="C65" s="11">
        <v>4923.45</v>
      </c>
      <c r="D65" s="9">
        <v>57</v>
      </c>
      <c r="E65" s="76">
        <v>26.18</v>
      </c>
      <c r="F65" s="9">
        <v>1</v>
      </c>
      <c r="G65" s="9">
        <v>10.75</v>
      </c>
      <c r="H65" s="45">
        <v>0.28570000000000001</v>
      </c>
      <c r="I65" s="9" t="s">
        <v>11</v>
      </c>
      <c r="J65" s="9" t="s">
        <v>2003</v>
      </c>
      <c r="K65" s="226" t="s">
        <v>2002</v>
      </c>
      <c r="L65" s="335">
        <v>45695</v>
      </c>
      <c r="M65" s="332">
        <v>45695</v>
      </c>
      <c r="N65" s="264">
        <v>4163.1499999999996</v>
      </c>
      <c r="O65" s="612">
        <v>4163.1499999999996</v>
      </c>
      <c r="P65" s="85">
        <v>57</v>
      </c>
      <c r="Q65" s="227">
        <v>82.88</v>
      </c>
      <c r="R65" s="609">
        <v>46060</v>
      </c>
      <c r="S65" s="610">
        <v>46060</v>
      </c>
      <c r="T65" s="611">
        <f t="shared" si="9"/>
        <v>4161.0030000000006</v>
      </c>
      <c r="U65" s="11">
        <f t="shared" si="10"/>
        <v>4923.45</v>
      </c>
      <c r="V65" s="11">
        <f t="shared" si="2"/>
        <v>86.376315789473679</v>
      </c>
      <c r="W65" s="11">
        <f t="shared" si="11"/>
        <v>762.44699999999921</v>
      </c>
      <c r="X65" s="28">
        <f t="shared" si="4"/>
        <v>62.7</v>
      </c>
      <c r="Y65" s="9">
        <f t="shared" si="12"/>
        <v>57</v>
      </c>
      <c r="Z65" s="28">
        <f t="shared" si="13"/>
        <v>-5.7000000000000028</v>
      </c>
      <c r="AA65" s="9"/>
      <c r="AB65" s="9"/>
      <c r="AC65" s="9"/>
    </row>
    <row r="66" spans="1:29">
      <c r="A66" s="10">
        <v>46062</v>
      </c>
      <c r="B66" s="9" t="s">
        <v>286</v>
      </c>
      <c r="C66" s="11">
        <v>2904.89</v>
      </c>
      <c r="D66" s="9">
        <v>35</v>
      </c>
      <c r="E66" s="76">
        <v>27.1</v>
      </c>
      <c r="F66" s="9">
        <v>4</v>
      </c>
      <c r="G66" s="9">
        <v>8.3000000000000007</v>
      </c>
      <c r="H66" s="45">
        <v>0.373</v>
      </c>
      <c r="I66" s="9" t="s">
        <v>11</v>
      </c>
      <c r="J66" s="9"/>
      <c r="K66" s="226" t="s">
        <v>2002</v>
      </c>
      <c r="L66" s="335">
        <v>45696</v>
      </c>
      <c r="M66" s="332">
        <v>45696</v>
      </c>
      <c r="N66" s="264">
        <v>3782.73</v>
      </c>
      <c r="O66" s="612">
        <v>3782.73</v>
      </c>
      <c r="P66" s="85">
        <v>52</v>
      </c>
      <c r="Q66" s="227">
        <v>82.3</v>
      </c>
      <c r="R66" s="609">
        <v>46061</v>
      </c>
      <c r="S66" s="610">
        <v>46061</v>
      </c>
      <c r="T66" s="611">
        <f t="shared" si="9"/>
        <v>3989.7220000000002</v>
      </c>
      <c r="U66" s="11">
        <f t="shared" si="10"/>
        <v>2904.89</v>
      </c>
      <c r="V66" s="11">
        <f t="shared" si="2"/>
        <v>82.996857142857138</v>
      </c>
      <c r="W66" s="11">
        <f t="shared" si="11"/>
        <v>-1084.8320000000003</v>
      </c>
      <c r="X66" s="28">
        <f t="shared" si="4"/>
        <v>57.2</v>
      </c>
      <c r="Y66" s="9">
        <f t="shared" si="12"/>
        <v>35</v>
      </c>
      <c r="Z66" s="28">
        <f t="shared" si="13"/>
        <v>-22.200000000000003</v>
      </c>
      <c r="AA66" s="9"/>
      <c r="AB66" s="9"/>
      <c r="AC66" s="9"/>
    </row>
    <row r="67" spans="1:29">
      <c r="A67" s="10">
        <v>46063</v>
      </c>
      <c r="B67" s="9" t="s">
        <v>286</v>
      </c>
      <c r="C67" s="11">
        <v>2510.7199999999998</v>
      </c>
      <c r="D67" s="9">
        <v>31</v>
      </c>
      <c r="E67" s="76">
        <v>22.22</v>
      </c>
      <c r="F67" s="9">
        <v>1</v>
      </c>
      <c r="G67" s="9">
        <v>7.33</v>
      </c>
      <c r="H67" s="45">
        <v>0.3286</v>
      </c>
      <c r="I67" s="9" t="s">
        <v>11</v>
      </c>
      <c r="J67" s="9"/>
      <c r="K67" s="226" t="s">
        <v>2002</v>
      </c>
      <c r="L67" s="335">
        <v>45697</v>
      </c>
      <c r="M67" s="332">
        <v>45697</v>
      </c>
      <c r="N67" s="264">
        <v>3627.02</v>
      </c>
      <c r="O67" s="612">
        <v>3627.02</v>
      </c>
      <c r="P67" s="85">
        <v>50</v>
      </c>
      <c r="Q67" s="227">
        <v>81.84</v>
      </c>
      <c r="R67" s="609">
        <v>46062</v>
      </c>
      <c r="S67" s="610">
        <v>46062</v>
      </c>
      <c r="T67" s="611">
        <f t="shared" si="9"/>
        <v>3272.5990000000006</v>
      </c>
      <c r="U67" s="11">
        <f t="shared" si="10"/>
        <v>2510.7199999999998</v>
      </c>
      <c r="V67" s="11">
        <f t="shared" si="2"/>
        <v>80.990967741935478</v>
      </c>
      <c r="W67" s="11">
        <f t="shared" si="11"/>
        <v>-761.87900000000081</v>
      </c>
      <c r="X67" s="28">
        <f t="shared" si="4"/>
        <v>55.000000000000007</v>
      </c>
      <c r="Y67" s="9">
        <f t="shared" si="12"/>
        <v>31</v>
      </c>
      <c r="Z67" s="28">
        <f t="shared" si="13"/>
        <v>-24.000000000000007</v>
      </c>
      <c r="AA67" s="9"/>
      <c r="AB67" s="9"/>
      <c r="AC67" s="9"/>
    </row>
    <row r="68" spans="1:29">
      <c r="A68" s="10">
        <v>46064</v>
      </c>
      <c r="B68" s="9" t="s">
        <v>286</v>
      </c>
      <c r="C68" s="11">
        <v>2761.13</v>
      </c>
      <c r="D68" s="9">
        <v>31</v>
      </c>
      <c r="E68" s="76">
        <v>26.48</v>
      </c>
      <c r="F68" s="9">
        <v>1</v>
      </c>
      <c r="G68" s="9">
        <v>7</v>
      </c>
      <c r="H68" s="45">
        <v>0.3276</v>
      </c>
      <c r="I68" s="9" t="s">
        <v>11</v>
      </c>
      <c r="J68" s="9"/>
      <c r="K68" s="226" t="s">
        <v>2002</v>
      </c>
      <c r="L68" s="335">
        <v>45698</v>
      </c>
      <c r="M68" s="332">
        <v>45698</v>
      </c>
      <c r="N68" s="264">
        <v>2975.09</v>
      </c>
      <c r="O68" s="612">
        <v>2975.09</v>
      </c>
      <c r="P68" s="85">
        <v>35</v>
      </c>
      <c r="Q68" s="227">
        <v>98.04</v>
      </c>
      <c r="R68" s="609">
        <v>46063</v>
      </c>
      <c r="S68" s="610">
        <v>46063</v>
      </c>
      <c r="T68" s="611">
        <f t="shared" si="9"/>
        <v>2902.0090000000005</v>
      </c>
      <c r="U68" s="11">
        <f t="shared" si="10"/>
        <v>2761.13</v>
      </c>
      <c r="V68" s="11">
        <f t="shared" si="2"/>
        <v>89.068709677419363</v>
      </c>
      <c r="W68" s="11">
        <f t="shared" si="11"/>
        <v>-140.87900000000036</v>
      </c>
      <c r="X68" s="28">
        <f t="shared" si="4"/>
        <v>38.5</v>
      </c>
      <c r="Y68" s="9">
        <f t="shared" si="12"/>
        <v>31</v>
      </c>
      <c r="Z68" s="28">
        <f t="shared" si="13"/>
        <v>-7.5</v>
      </c>
      <c r="AA68" s="9"/>
      <c r="AB68" s="9"/>
      <c r="AC68" s="9"/>
    </row>
    <row r="69" spans="1:29">
      <c r="A69" s="10">
        <v>46065</v>
      </c>
      <c r="B69" s="9" t="s">
        <v>286</v>
      </c>
      <c r="C69" s="11">
        <v>2908.07</v>
      </c>
      <c r="D69" s="9">
        <v>31</v>
      </c>
      <c r="E69" s="76">
        <v>23.28</v>
      </c>
      <c r="F69" s="9">
        <v>0</v>
      </c>
      <c r="G69" s="9">
        <v>8</v>
      </c>
      <c r="H69" s="45">
        <v>0.28560000000000002</v>
      </c>
      <c r="I69" s="9" t="s">
        <v>11</v>
      </c>
      <c r="J69" s="9"/>
      <c r="K69" s="226" t="s">
        <v>2002</v>
      </c>
      <c r="L69" s="335">
        <v>45699</v>
      </c>
      <c r="M69" s="332">
        <v>45699</v>
      </c>
      <c r="N69" s="264">
        <v>2638.19</v>
      </c>
      <c r="O69" s="612">
        <v>2638.19</v>
      </c>
      <c r="P69" s="85">
        <v>32</v>
      </c>
      <c r="Q69" s="227">
        <v>93.25</v>
      </c>
      <c r="R69" s="609">
        <v>46064</v>
      </c>
      <c r="S69" s="610">
        <v>46064</v>
      </c>
      <c r="T69" s="611">
        <f t="shared" si="9"/>
        <v>3139.3340000000003</v>
      </c>
      <c r="U69" s="11">
        <f t="shared" si="10"/>
        <v>2908.07</v>
      </c>
      <c r="V69" s="11">
        <f t="shared" si="2"/>
        <v>93.808709677419358</v>
      </c>
      <c r="W69" s="11">
        <f t="shared" si="11"/>
        <v>-231.26400000000012</v>
      </c>
      <c r="X69" s="28">
        <f t="shared" si="4"/>
        <v>35.200000000000003</v>
      </c>
      <c r="Y69" s="9">
        <f t="shared" si="12"/>
        <v>31</v>
      </c>
      <c r="Z69" s="28">
        <f t="shared" si="13"/>
        <v>-4.2000000000000028</v>
      </c>
      <c r="AA69" s="9"/>
      <c r="AB69" s="9"/>
      <c r="AC69" s="9"/>
    </row>
    <row r="70" spans="1:29">
      <c r="A70" s="10">
        <v>46066</v>
      </c>
      <c r="B70" s="9" t="s">
        <v>286</v>
      </c>
      <c r="C70" s="11">
        <v>7700.5</v>
      </c>
      <c r="D70" s="9">
        <v>81</v>
      </c>
      <c r="E70" s="76">
        <v>36.450000000000003</v>
      </c>
      <c r="F70" s="9">
        <v>21</v>
      </c>
      <c r="G70" s="9">
        <v>15.25</v>
      </c>
      <c r="H70" s="45">
        <v>0.3034</v>
      </c>
      <c r="I70" s="9" t="s">
        <v>11</v>
      </c>
      <c r="J70" s="9"/>
      <c r="K70" s="226" t="s">
        <v>2002</v>
      </c>
      <c r="L70" s="335">
        <v>45700</v>
      </c>
      <c r="M70" s="332">
        <v>45700</v>
      </c>
      <c r="N70" s="264">
        <v>2853.94</v>
      </c>
      <c r="O70" s="612">
        <v>2853.94</v>
      </c>
      <c r="P70" s="85">
        <v>40</v>
      </c>
      <c r="Q70" s="227">
        <v>82.14</v>
      </c>
      <c r="R70" s="609">
        <v>46065</v>
      </c>
      <c r="S70" s="610">
        <v>46065</v>
      </c>
      <c r="T70" s="611">
        <f t="shared" si="9"/>
        <v>6056.1160000000009</v>
      </c>
      <c r="U70" s="11">
        <f t="shared" si="10"/>
        <v>7700.5</v>
      </c>
      <c r="V70" s="11">
        <f t="shared" si="2"/>
        <v>95.067901234567898</v>
      </c>
      <c r="W70" s="11">
        <f t="shared" si="11"/>
        <v>1644.3839999999991</v>
      </c>
      <c r="X70" s="28">
        <f t="shared" si="4"/>
        <v>44</v>
      </c>
      <c r="Y70" s="9">
        <f t="shared" si="12"/>
        <v>81</v>
      </c>
      <c r="Z70" s="28">
        <f t="shared" si="13"/>
        <v>37</v>
      </c>
      <c r="AA70" s="9"/>
      <c r="AB70" s="9"/>
      <c r="AC70" s="9"/>
    </row>
    <row r="71" spans="1:29">
      <c r="A71" s="10">
        <v>46067</v>
      </c>
      <c r="B71" s="9" t="s">
        <v>286</v>
      </c>
      <c r="C71" s="11">
        <v>5372.32</v>
      </c>
      <c r="D71" s="9">
        <v>59</v>
      </c>
      <c r="E71" s="76">
        <v>28.46</v>
      </c>
      <c r="F71" s="9">
        <v>6</v>
      </c>
      <c r="G71" s="9">
        <v>11.5</v>
      </c>
      <c r="H71" s="45">
        <v>0.34670000000000001</v>
      </c>
      <c r="I71" s="9" t="s">
        <v>11</v>
      </c>
      <c r="J71" s="9"/>
      <c r="K71" s="226" t="s">
        <v>2002</v>
      </c>
      <c r="L71" s="335">
        <v>45701</v>
      </c>
      <c r="M71" s="332">
        <v>45701</v>
      </c>
      <c r="N71" s="264">
        <v>5505.56</v>
      </c>
      <c r="O71" s="612">
        <v>5505.56</v>
      </c>
      <c r="P71" s="85">
        <v>68</v>
      </c>
      <c r="Q71" s="227">
        <v>93.05</v>
      </c>
      <c r="R71" s="609">
        <v>46066</v>
      </c>
      <c r="S71" s="610">
        <v>46066</v>
      </c>
      <c r="T71" s="611">
        <f t="shared" si="9"/>
        <v>5601.8160000000007</v>
      </c>
      <c r="U71" s="11">
        <f t="shared" si="10"/>
        <v>5372.32</v>
      </c>
      <c r="V71" s="11">
        <f t="shared" si="2"/>
        <v>91.056271186440668</v>
      </c>
      <c r="W71" s="11">
        <f t="shared" si="11"/>
        <v>-229.496000000001</v>
      </c>
      <c r="X71" s="28">
        <f t="shared" si="4"/>
        <v>74.800000000000011</v>
      </c>
      <c r="Y71" s="9">
        <f t="shared" si="12"/>
        <v>59</v>
      </c>
      <c r="Z71" s="28">
        <f t="shared" si="13"/>
        <v>-15.800000000000011</v>
      </c>
      <c r="AA71" s="9"/>
      <c r="AB71" s="9"/>
      <c r="AC71" s="9"/>
    </row>
    <row r="72" spans="1:29">
      <c r="A72" s="10">
        <v>46068</v>
      </c>
      <c r="B72" s="9" t="s">
        <v>286</v>
      </c>
      <c r="C72" s="11">
        <v>4606.05</v>
      </c>
      <c r="D72" s="9">
        <v>48</v>
      </c>
      <c r="E72" s="76">
        <v>25.06</v>
      </c>
      <c r="F72" s="9">
        <v>0</v>
      </c>
      <c r="G72" s="9">
        <v>8.75</v>
      </c>
      <c r="H72" s="45">
        <v>0.27410000000000001</v>
      </c>
      <c r="I72" s="9" t="s">
        <v>11</v>
      </c>
      <c r="J72" s="9"/>
      <c r="K72" s="226" t="s">
        <v>2002</v>
      </c>
      <c r="L72" s="335">
        <v>45702</v>
      </c>
      <c r="M72" s="332">
        <v>45702</v>
      </c>
      <c r="N72" s="264">
        <v>5092.5600000000004</v>
      </c>
      <c r="O72" s="612">
        <v>5092.5600000000004</v>
      </c>
      <c r="P72" s="85">
        <v>68</v>
      </c>
      <c r="Q72" s="227">
        <v>84.3</v>
      </c>
      <c r="R72" s="609">
        <v>46067</v>
      </c>
      <c r="S72" s="610">
        <v>46067</v>
      </c>
      <c r="T72" s="611">
        <f t="shared" si="9"/>
        <v>4345.9570000000003</v>
      </c>
      <c r="U72" s="11">
        <f t="shared" si="10"/>
        <v>4606.05</v>
      </c>
      <c r="V72" s="11">
        <f t="shared" si="2"/>
        <v>95.959375000000009</v>
      </c>
      <c r="W72" s="11">
        <f t="shared" si="11"/>
        <v>260.09299999999985</v>
      </c>
      <c r="X72" s="28">
        <f t="shared" si="4"/>
        <v>74.800000000000011</v>
      </c>
      <c r="Y72" s="9">
        <f t="shared" si="12"/>
        <v>48</v>
      </c>
      <c r="Z72" s="28">
        <f t="shared" si="13"/>
        <v>-26.800000000000011</v>
      </c>
      <c r="AA72" s="9"/>
      <c r="AB72" s="9"/>
      <c r="AC72" s="9"/>
    </row>
    <row r="73" spans="1:29">
      <c r="A73" s="10">
        <v>46069</v>
      </c>
      <c r="B73" s="9" t="s">
        <v>286</v>
      </c>
      <c r="C73" s="11">
        <v>3753.86</v>
      </c>
      <c r="D73" s="9">
        <v>40</v>
      </c>
      <c r="E73" s="76">
        <v>25.43</v>
      </c>
      <c r="F73" s="9">
        <v>2</v>
      </c>
      <c r="G73" s="9">
        <v>12</v>
      </c>
      <c r="H73" s="45">
        <v>0.32429999999999998</v>
      </c>
      <c r="I73" s="9" t="s">
        <v>11</v>
      </c>
      <c r="J73" s="9"/>
      <c r="K73" s="226" t="s">
        <v>2002</v>
      </c>
      <c r="L73" s="335">
        <v>45703</v>
      </c>
      <c r="M73" s="332">
        <v>45703</v>
      </c>
      <c r="N73" s="264">
        <v>3950.87</v>
      </c>
      <c r="O73" s="612">
        <v>3950.87</v>
      </c>
      <c r="P73" s="85">
        <v>51</v>
      </c>
      <c r="Q73" s="227">
        <v>88.7</v>
      </c>
      <c r="R73" s="609">
        <v>46068</v>
      </c>
      <c r="S73" s="610">
        <v>46068</v>
      </c>
      <c r="T73" s="611">
        <f t="shared" si="9"/>
        <v>2432.5070000000001</v>
      </c>
      <c r="U73" s="11">
        <f t="shared" si="10"/>
        <v>3753.86</v>
      </c>
      <c r="V73" s="11">
        <f t="shared" si="2"/>
        <v>93.846500000000006</v>
      </c>
      <c r="W73" s="11">
        <f t="shared" si="11"/>
        <v>1321.3530000000001</v>
      </c>
      <c r="X73" s="28">
        <f t="shared" si="4"/>
        <v>56.1</v>
      </c>
      <c r="Y73" s="9">
        <f t="shared" si="12"/>
        <v>40</v>
      </c>
      <c r="Z73" s="28">
        <f t="shared" si="13"/>
        <v>-16.100000000000001</v>
      </c>
      <c r="AA73" s="9"/>
      <c r="AB73" s="9"/>
      <c r="AC73" s="9"/>
    </row>
    <row r="74" spans="1:29">
      <c r="A74" s="10">
        <v>46070</v>
      </c>
      <c r="B74" s="9" t="s">
        <v>286</v>
      </c>
      <c r="C74" s="11">
        <v>4685.6899999999996</v>
      </c>
      <c r="D74" s="9">
        <v>44</v>
      </c>
      <c r="E74" s="76">
        <v>30.06</v>
      </c>
      <c r="F74" s="9">
        <v>6</v>
      </c>
      <c r="G74" s="9">
        <v>9.66</v>
      </c>
      <c r="H74" s="45">
        <v>0.30080000000000001</v>
      </c>
      <c r="I74" s="9" t="s">
        <v>11</v>
      </c>
      <c r="J74" s="9"/>
      <c r="K74" s="226" t="s">
        <v>2002</v>
      </c>
      <c r="L74" s="335">
        <v>45704</v>
      </c>
      <c r="M74" s="332">
        <v>45704</v>
      </c>
      <c r="N74" s="264">
        <v>2211.37</v>
      </c>
      <c r="O74" s="612">
        <v>2211.37</v>
      </c>
      <c r="P74" s="85">
        <v>28</v>
      </c>
      <c r="Q74" s="227">
        <v>92.18</v>
      </c>
      <c r="R74" s="609">
        <v>46069</v>
      </c>
      <c r="S74" s="610">
        <v>46069</v>
      </c>
      <c r="T74" s="611">
        <f t="shared" si="9"/>
        <v>3824.9530000000004</v>
      </c>
      <c r="U74" s="11">
        <f t="shared" si="10"/>
        <v>4685.6899999999996</v>
      </c>
      <c r="V74" s="11">
        <f t="shared" si="2"/>
        <v>106.49295454545454</v>
      </c>
      <c r="W74" s="11">
        <f t="shared" si="11"/>
        <v>860.73699999999917</v>
      </c>
      <c r="X74" s="28">
        <f t="shared" si="4"/>
        <v>30.800000000000004</v>
      </c>
      <c r="Y74" s="9">
        <f t="shared" si="12"/>
        <v>44</v>
      </c>
      <c r="Z74" s="28">
        <f t="shared" si="13"/>
        <v>13.199999999999996</v>
      </c>
      <c r="AA74" s="9"/>
      <c r="AB74" s="9"/>
      <c r="AC74" s="9"/>
    </row>
    <row r="75" spans="1:29">
      <c r="A75" s="10">
        <v>46071</v>
      </c>
      <c r="B75" s="9" t="s">
        <v>286</v>
      </c>
      <c r="C75" s="11">
        <v>2598.7600000000002</v>
      </c>
      <c r="D75" s="9">
        <v>27</v>
      </c>
      <c r="E75" s="76">
        <v>30.24</v>
      </c>
      <c r="F75" s="9">
        <v>2</v>
      </c>
      <c r="G75" s="9">
        <v>7</v>
      </c>
      <c r="H75" s="45">
        <v>0.24279999999999999</v>
      </c>
      <c r="I75" s="9" t="s">
        <v>11</v>
      </c>
      <c r="J75" s="9"/>
      <c r="K75" s="226" t="s">
        <v>2002</v>
      </c>
      <c r="L75" s="335">
        <v>45705</v>
      </c>
      <c r="M75" s="332">
        <v>45705</v>
      </c>
      <c r="N75" s="264">
        <v>3477.23</v>
      </c>
      <c r="O75" s="612">
        <v>3477.23</v>
      </c>
      <c r="P75" s="85">
        <v>46</v>
      </c>
      <c r="Q75" s="227">
        <v>85.64</v>
      </c>
      <c r="R75" s="609">
        <v>46070</v>
      </c>
      <c r="S75" s="610">
        <v>46070</v>
      </c>
      <c r="T75" s="611">
        <f t="shared" si="9"/>
        <v>5571.3680000000004</v>
      </c>
      <c r="U75" s="11">
        <f t="shared" si="10"/>
        <v>2598.7600000000002</v>
      </c>
      <c r="V75" s="11">
        <f t="shared" si="2"/>
        <v>96.250370370370376</v>
      </c>
      <c r="W75" s="11">
        <f t="shared" si="11"/>
        <v>-2972.6080000000002</v>
      </c>
      <c r="X75" s="28">
        <f t="shared" si="4"/>
        <v>50.6</v>
      </c>
      <c r="Y75" s="9">
        <f t="shared" si="12"/>
        <v>27</v>
      </c>
      <c r="Z75" s="28">
        <f t="shared" si="13"/>
        <v>-23.6</v>
      </c>
      <c r="AA75" s="9"/>
      <c r="AB75" s="9"/>
      <c r="AC75" s="9"/>
    </row>
    <row r="76" spans="1:29">
      <c r="A76" s="10">
        <v>46072</v>
      </c>
      <c r="B76" s="9" t="s">
        <v>286</v>
      </c>
      <c r="C76" s="11">
        <v>2330.2399999999998</v>
      </c>
      <c r="D76" s="9">
        <v>26</v>
      </c>
      <c r="E76" s="76">
        <v>27.04</v>
      </c>
      <c r="F76" s="9">
        <v>4</v>
      </c>
      <c r="G76" s="9">
        <v>6.33</v>
      </c>
      <c r="H76" s="45">
        <v>0.28599999999999998</v>
      </c>
      <c r="I76" s="9" t="s">
        <v>11</v>
      </c>
      <c r="J76" s="9"/>
      <c r="K76" s="226" t="s">
        <v>2002</v>
      </c>
      <c r="L76" s="335">
        <v>45706</v>
      </c>
      <c r="M76" s="332">
        <v>45706</v>
      </c>
      <c r="N76" s="264">
        <v>5064.88</v>
      </c>
      <c r="O76" s="612">
        <v>5064.88</v>
      </c>
      <c r="P76" s="85">
        <v>61</v>
      </c>
      <c r="Q76" s="227">
        <v>95.25</v>
      </c>
      <c r="R76" s="609">
        <v>46071</v>
      </c>
      <c r="S76" s="610">
        <v>46071</v>
      </c>
      <c r="T76" s="611">
        <f t="shared" si="9"/>
        <v>4141.4009999999998</v>
      </c>
      <c r="U76" s="11">
        <f t="shared" si="10"/>
        <v>2330.2399999999998</v>
      </c>
      <c r="V76" s="11">
        <f t="shared" si="2"/>
        <v>89.624615384615382</v>
      </c>
      <c r="W76" s="11">
        <f t="shared" si="11"/>
        <v>-1811.1610000000001</v>
      </c>
      <c r="X76" s="28">
        <f t="shared" si="4"/>
        <v>67.100000000000009</v>
      </c>
      <c r="Y76" s="9">
        <f t="shared" si="12"/>
        <v>26</v>
      </c>
      <c r="Z76" s="28">
        <f t="shared" si="13"/>
        <v>-41.100000000000009</v>
      </c>
      <c r="AA76" s="9"/>
      <c r="AB76" s="9"/>
      <c r="AC76" s="9"/>
    </row>
    <row r="77" spans="1:29">
      <c r="A77" s="10">
        <v>46073</v>
      </c>
      <c r="B77" s="9" t="s">
        <v>286</v>
      </c>
      <c r="C77" s="11">
        <v>5101.43</v>
      </c>
      <c r="D77" s="9">
        <v>65</v>
      </c>
      <c r="E77" s="76">
        <v>23.47</v>
      </c>
      <c r="F77" s="9">
        <v>1</v>
      </c>
      <c r="G77" s="9">
        <v>9.75</v>
      </c>
      <c r="H77" s="45">
        <v>0.3211</v>
      </c>
      <c r="I77" s="9" t="s">
        <v>11</v>
      </c>
      <c r="J77" s="9"/>
      <c r="K77" s="226" t="s">
        <v>2002</v>
      </c>
      <c r="L77" s="335">
        <v>45707</v>
      </c>
      <c r="M77" s="332">
        <v>45707</v>
      </c>
      <c r="N77" s="264">
        <v>3764.91</v>
      </c>
      <c r="O77" s="612">
        <v>3764.91</v>
      </c>
      <c r="P77" s="85">
        <v>46</v>
      </c>
      <c r="Q77" s="227">
        <v>94.68</v>
      </c>
      <c r="R77" s="609">
        <v>46072</v>
      </c>
      <c r="S77" s="610">
        <v>46072</v>
      </c>
      <c r="T77" s="611">
        <f t="shared" si="9"/>
        <v>5323.3290000000006</v>
      </c>
      <c r="U77" s="11">
        <f t="shared" si="10"/>
        <v>5101.43</v>
      </c>
      <c r="V77" s="11">
        <f t="shared" si="2"/>
        <v>78.483538461538473</v>
      </c>
      <c r="W77" s="11">
        <f t="shared" si="11"/>
        <v>-221.89900000000034</v>
      </c>
      <c r="X77" s="28">
        <f t="shared" si="4"/>
        <v>50.6</v>
      </c>
      <c r="Y77" s="9">
        <f t="shared" si="12"/>
        <v>65</v>
      </c>
      <c r="Z77" s="28">
        <f t="shared" si="13"/>
        <v>14.399999999999999</v>
      </c>
      <c r="AA77" s="9"/>
      <c r="AB77" s="9"/>
      <c r="AC77" s="9"/>
    </row>
    <row r="78" spans="1:29">
      <c r="A78" s="10">
        <v>46074</v>
      </c>
      <c r="B78" s="9" t="s">
        <v>286</v>
      </c>
      <c r="C78" s="11">
        <v>6328.27</v>
      </c>
      <c r="D78" s="9">
        <v>67</v>
      </c>
      <c r="E78" s="76">
        <v>39.229999999999997</v>
      </c>
      <c r="F78" s="9">
        <v>22</v>
      </c>
      <c r="G78" s="9">
        <v>16</v>
      </c>
      <c r="H78" s="45">
        <v>0.27139999999999997</v>
      </c>
      <c r="I78" s="9" t="s">
        <v>11</v>
      </c>
      <c r="J78" s="9"/>
      <c r="K78" s="226" t="s">
        <v>2002</v>
      </c>
      <c r="L78" s="335">
        <v>45708</v>
      </c>
      <c r="M78" s="332">
        <v>45708</v>
      </c>
      <c r="N78" s="264">
        <v>4839.3900000000003</v>
      </c>
      <c r="O78" s="612">
        <v>4839.3900000000003</v>
      </c>
      <c r="P78" s="85">
        <v>64</v>
      </c>
      <c r="Q78" s="227">
        <v>86.54</v>
      </c>
      <c r="R78" s="609">
        <v>46073</v>
      </c>
      <c r="S78" s="610">
        <v>46073</v>
      </c>
      <c r="T78" s="611">
        <f t="shared" si="9"/>
        <v>5023.8430000000008</v>
      </c>
      <c r="U78" s="11">
        <f t="shared" si="10"/>
        <v>6328.27</v>
      </c>
      <c r="V78" s="11">
        <f t="shared" si="2"/>
        <v>94.45179104477613</v>
      </c>
      <c r="W78" s="11">
        <f t="shared" si="11"/>
        <v>1304.4269999999997</v>
      </c>
      <c r="X78" s="28">
        <f t="shared" si="4"/>
        <v>70.400000000000006</v>
      </c>
      <c r="Y78" s="9">
        <f t="shared" si="12"/>
        <v>67</v>
      </c>
      <c r="Z78" s="28">
        <f t="shared" si="13"/>
        <v>-3.4000000000000057</v>
      </c>
      <c r="AA78" s="9"/>
      <c r="AB78" s="9"/>
      <c r="AC78" s="9"/>
    </row>
    <row r="79" spans="1:29">
      <c r="A79" s="10">
        <v>46075</v>
      </c>
      <c r="B79" s="9" t="s">
        <v>286</v>
      </c>
      <c r="C79" s="11">
        <v>4794.46</v>
      </c>
      <c r="D79" s="9">
        <v>52</v>
      </c>
      <c r="E79" s="76">
        <v>26.41</v>
      </c>
      <c r="F79" s="9">
        <v>2</v>
      </c>
      <c r="G79" s="9">
        <v>10.25</v>
      </c>
      <c r="H79" s="45">
        <v>0.30359999999999998</v>
      </c>
      <c r="I79" s="9" t="s">
        <v>11</v>
      </c>
      <c r="J79" s="9"/>
      <c r="K79" s="226" t="s">
        <v>2002</v>
      </c>
      <c r="L79" s="335">
        <v>45709</v>
      </c>
      <c r="M79" s="332">
        <v>45709</v>
      </c>
      <c r="N79" s="264">
        <v>4567.13</v>
      </c>
      <c r="O79" s="612">
        <v>4567.13</v>
      </c>
      <c r="P79" s="85">
        <v>65</v>
      </c>
      <c r="Q79" s="227">
        <v>79.95</v>
      </c>
      <c r="R79" s="609">
        <v>46074</v>
      </c>
      <c r="S79" s="610">
        <v>46074</v>
      </c>
      <c r="T79" s="611">
        <f t="shared" si="9"/>
        <v>3376.2520000000004</v>
      </c>
      <c r="U79" s="11">
        <f t="shared" si="10"/>
        <v>4794.46</v>
      </c>
      <c r="V79" s="11">
        <f t="shared" si="2"/>
        <v>92.201153846153844</v>
      </c>
      <c r="W79" s="11">
        <f t="shared" si="11"/>
        <v>1418.2079999999996</v>
      </c>
      <c r="X79" s="28">
        <f t="shared" si="4"/>
        <v>71.5</v>
      </c>
      <c r="Y79" s="9">
        <f t="shared" si="12"/>
        <v>52</v>
      </c>
      <c r="Z79" s="28">
        <f t="shared" si="13"/>
        <v>-19.5</v>
      </c>
      <c r="AA79" s="9"/>
      <c r="AB79" s="9"/>
      <c r="AC79" s="9"/>
    </row>
    <row r="80" spans="1:29">
      <c r="A80" s="10">
        <v>46076</v>
      </c>
      <c r="B80" s="9" t="s">
        <v>286</v>
      </c>
      <c r="C80" s="11">
        <v>2915.95</v>
      </c>
      <c r="D80" s="9">
        <v>31</v>
      </c>
      <c r="E80" s="76">
        <v>21.59</v>
      </c>
      <c r="F80" s="9">
        <v>0</v>
      </c>
      <c r="G80" s="9">
        <v>6.66</v>
      </c>
      <c r="H80" s="45">
        <v>0.28449999999999998</v>
      </c>
      <c r="I80" s="9" t="s">
        <v>11</v>
      </c>
      <c r="J80" s="9"/>
      <c r="K80" s="226" t="s">
        <v>2002</v>
      </c>
      <c r="L80" s="335">
        <v>45710</v>
      </c>
      <c r="M80" s="332">
        <v>45710</v>
      </c>
      <c r="N80" s="264">
        <v>3069.32</v>
      </c>
      <c r="O80" s="612">
        <v>3069.32</v>
      </c>
      <c r="P80" s="85">
        <v>40</v>
      </c>
      <c r="Q80" s="227">
        <v>87.58</v>
      </c>
      <c r="R80" s="609">
        <v>46075</v>
      </c>
      <c r="S80" s="610">
        <v>46075</v>
      </c>
      <c r="T80" s="611">
        <f t="shared" si="9"/>
        <v>1861.2110000000002</v>
      </c>
      <c r="U80" s="11">
        <f t="shared" si="10"/>
        <v>2915.95</v>
      </c>
      <c r="V80" s="11">
        <f t="shared" si="2"/>
        <v>94.062903225806451</v>
      </c>
      <c r="W80" s="11">
        <f t="shared" si="11"/>
        <v>1054.7389999999996</v>
      </c>
      <c r="X80" s="28">
        <f t="shared" si="4"/>
        <v>44</v>
      </c>
      <c r="Y80" s="9">
        <f t="shared" si="12"/>
        <v>31</v>
      </c>
      <c r="Z80" s="28">
        <f t="shared" si="13"/>
        <v>-13</v>
      </c>
      <c r="AA80" s="9"/>
      <c r="AB80" s="9"/>
      <c r="AC80" s="9"/>
    </row>
    <row r="81" spans="1:29">
      <c r="A81" s="10">
        <v>46077</v>
      </c>
      <c r="B81" s="9" t="s">
        <v>286</v>
      </c>
      <c r="C81" s="11">
        <v>3231.61</v>
      </c>
      <c r="D81" s="9">
        <v>35</v>
      </c>
      <c r="E81" s="76">
        <v>27.39</v>
      </c>
      <c r="F81" s="9">
        <v>1</v>
      </c>
      <c r="G81" s="9">
        <v>7.66</v>
      </c>
      <c r="H81" s="45">
        <v>0.32750000000000001</v>
      </c>
      <c r="I81" s="9" t="s">
        <v>11</v>
      </c>
      <c r="J81" s="9"/>
      <c r="K81" s="226" t="s">
        <v>2002</v>
      </c>
      <c r="L81" s="335">
        <v>45711</v>
      </c>
      <c r="M81" s="332">
        <v>45711</v>
      </c>
      <c r="N81" s="264">
        <v>1692.01</v>
      </c>
      <c r="O81" s="612">
        <v>1692.01</v>
      </c>
      <c r="P81" s="85">
        <v>22</v>
      </c>
      <c r="Q81" s="227">
        <v>86.98</v>
      </c>
      <c r="R81" s="609">
        <v>46076</v>
      </c>
      <c r="S81" s="610">
        <v>46076</v>
      </c>
      <c r="T81" s="611">
        <f t="shared" si="9"/>
        <v>3577.6400000000003</v>
      </c>
      <c r="U81" s="11">
        <f t="shared" si="10"/>
        <v>3231.61</v>
      </c>
      <c r="V81" s="11">
        <f t="shared" si="2"/>
        <v>92.331714285714284</v>
      </c>
      <c r="W81" s="11">
        <f t="shared" si="11"/>
        <v>-346.0300000000002</v>
      </c>
      <c r="X81" s="28">
        <f t="shared" si="4"/>
        <v>24.200000000000003</v>
      </c>
      <c r="Y81" s="9">
        <f t="shared" si="12"/>
        <v>35</v>
      </c>
      <c r="Z81" s="28">
        <f t="shared" si="13"/>
        <v>10.799999999999997</v>
      </c>
      <c r="AA81" s="9"/>
      <c r="AB81" s="9"/>
      <c r="AC81" s="9"/>
    </row>
    <row r="82" spans="1:29">
      <c r="A82" s="10">
        <v>46078</v>
      </c>
      <c r="B82" s="9" t="s">
        <v>286</v>
      </c>
      <c r="C82" s="11">
        <v>2846.13</v>
      </c>
      <c r="D82" s="9">
        <v>37</v>
      </c>
      <c r="E82" s="76">
        <v>29.59</v>
      </c>
      <c r="F82" s="9">
        <v>2</v>
      </c>
      <c r="G82" s="9">
        <v>7.66</v>
      </c>
      <c r="H82" s="45">
        <v>0.34739999999999999</v>
      </c>
      <c r="I82" s="9" t="s">
        <v>11</v>
      </c>
      <c r="J82" s="9"/>
      <c r="K82" s="226" t="s">
        <v>2002</v>
      </c>
      <c r="L82" s="335">
        <v>45712</v>
      </c>
      <c r="M82" s="332">
        <v>45712</v>
      </c>
      <c r="N82" s="264">
        <v>3252.4</v>
      </c>
      <c r="O82" s="612">
        <v>3252.4</v>
      </c>
      <c r="P82" s="85">
        <v>46</v>
      </c>
      <c r="Q82" s="227">
        <v>80.05</v>
      </c>
      <c r="R82" s="609">
        <v>46077</v>
      </c>
      <c r="S82" s="610">
        <v>46077</v>
      </c>
      <c r="T82" s="611">
        <f t="shared" si="9"/>
        <v>1783.991</v>
      </c>
      <c r="U82" s="11">
        <f t="shared" si="10"/>
        <v>2846.13</v>
      </c>
      <c r="V82" s="11">
        <f t="shared" si="2"/>
        <v>76.92243243243243</v>
      </c>
      <c r="W82" s="11">
        <f t="shared" si="11"/>
        <v>1062.1390000000001</v>
      </c>
      <c r="X82" s="28">
        <f t="shared" si="4"/>
        <v>50.6</v>
      </c>
      <c r="Y82" s="9">
        <f t="shared" si="12"/>
        <v>37</v>
      </c>
      <c r="Z82" s="28">
        <f t="shared" si="13"/>
        <v>-13.600000000000001</v>
      </c>
      <c r="AA82" s="9"/>
      <c r="AB82" s="9"/>
      <c r="AC82" s="9"/>
    </row>
    <row r="83" spans="1:29">
      <c r="A83" s="10">
        <v>46079</v>
      </c>
      <c r="B83" s="9" t="s">
        <v>286</v>
      </c>
      <c r="C83" s="11">
        <v>3909.84</v>
      </c>
      <c r="D83" s="9">
        <v>42</v>
      </c>
      <c r="E83" s="76">
        <v>29.43</v>
      </c>
      <c r="F83" s="9">
        <v>4</v>
      </c>
      <c r="G83" s="9">
        <v>10</v>
      </c>
      <c r="H83" s="45">
        <v>0.3004</v>
      </c>
      <c r="I83" s="9" t="s">
        <v>11</v>
      </c>
      <c r="J83" s="9"/>
      <c r="K83" s="226" t="s">
        <v>2002</v>
      </c>
      <c r="L83" s="335">
        <v>45713</v>
      </c>
      <c r="M83" s="332">
        <v>45713</v>
      </c>
      <c r="N83" s="264">
        <v>1621.81</v>
      </c>
      <c r="O83" s="612">
        <v>1621.81</v>
      </c>
      <c r="P83" s="85">
        <v>22</v>
      </c>
      <c r="Q83" s="227">
        <v>84.4</v>
      </c>
      <c r="R83" s="609">
        <v>46078</v>
      </c>
      <c r="S83" s="610">
        <v>46078</v>
      </c>
      <c r="T83" s="611">
        <f t="shared" si="9"/>
        <v>1931.5340000000001</v>
      </c>
      <c r="U83" s="11">
        <f t="shared" si="10"/>
        <v>3909.84</v>
      </c>
      <c r="V83" s="11">
        <f t="shared" si="2"/>
        <v>93.09142857142858</v>
      </c>
      <c r="W83" s="11">
        <f t="shared" si="11"/>
        <v>1978.306</v>
      </c>
      <c r="X83" s="28">
        <f t="shared" si="4"/>
        <v>24.200000000000003</v>
      </c>
      <c r="Y83" s="9">
        <f t="shared" si="12"/>
        <v>42</v>
      </c>
      <c r="Z83" s="28">
        <f t="shared" si="13"/>
        <v>17.799999999999997</v>
      </c>
      <c r="AA83" s="9"/>
      <c r="AB83" s="9"/>
      <c r="AC83" s="9"/>
    </row>
    <row r="84" spans="1:29">
      <c r="A84" s="10">
        <v>46080</v>
      </c>
      <c r="B84" s="9" t="s">
        <v>286</v>
      </c>
      <c r="C84" s="11">
        <v>6202.4</v>
      </c>
      <c r="D84" s="9">
        <v>65</v>
      </c>
      <c r="E84" s="76">
        <v>30.02</v>
      </c>
      <c r="F84" s="9">
        <v>4</v>
      </c>
      <c r="G84" s="9">
        <v>11.25</v>
      </c>
      <c r="H84" s="45">
        <v>0.27810000000000001</v>
      </c>
      <c r="I84" s="9" t="s">
        <v>11</v>
      </c>
      <c r="J84" s="9"/>
      <c r="K84" s="226" t="s">
        <v>2002</v>
      </c>
      <c r="L84" s="335">
        <v>45714</v>
      </c>
      <c r="M84" s="332">
        <v>45714</v>
      </c>
      <c r="N84" s="264">
        <v>1755.94</v>
      </c>
      <c r="O84" s="612">
        <v>1755.94</v>
      </c>
      <c r="P84" s="85">
        <v>23</v>
      </c>
      <c r="Q84" s="227">
        <v>89.56</v>
      </c>
      <c r="R84" s="609">
        <v>46079</v>
      </c>
      <c r="S84" s="610">
        <v>46079</v>
      </c>
      <c r="T84" s="611">
        <f t="shared" si="9"/>
        <v>5411.1420000000007</v>
      </c>
      <c r="U84" s="11">
        <f t="shared" si="10"/>
        <v>6202.4</v>
      </c>
      <c r="V84" s="11">
        <f t="shared" si="2"/>
        <v>95.421538461538461</v>
      </c>
      <c r="W84" s="11">
        <f t="shared" si="11"/>
        <v>791.2579999999989</v>
      </c>
      <c r="X84" s="28">
        <f t="shared" si="4"/>
        <v>25.3</v>
      </c>
      <c r="Y84" s="9">
        <f t="shared" si="12"/>
        <v>65</v>
      </c>
      <c r="Z84" s="28">
        <f t="shared" si="13"/>
        <v>39.700000000000003</v>
      </c>
      <c r="AA84" s="9"/>
      <c r="AB84" s="9"/>
      <c r="AC84" s="9"/>
    </row>
    <row r="85" spans="1:29">
      <c r="A85" s="10">
        <v>46081</v>
      </c>
      <c r="B85" s="9" t="s">
        <v>286</v>
      </c>
      <c r="C85" s="11">
        <v>4963.7299999999996</v>
      </c>
      <c r="D85" s="9">
        <v>61</v>
      </c>
      <c r="E85" s="76">
        <v>27.91</v>
      </c>
      <c r="F85" s="9">
        <v>0</v>
      </c>
      <c r="G85" s="9">
        <v>10.75</v>
      </c>
      <c r="H85" s="45">
        <v>0.28249999999999997</v>
      </c>
      <c r="I85" s="9" t="s">
        <v>11</v>
      </c>
      <c r="J85" s="9"/>
      <c r="K85" s="226" t="s">
        <v>2002</v>
      </c>
      <c r="L85" s="335">
        <v>45715</v>
      </c>
      <c r="M85" s="332">
        <v>45715</v>
      </c>
      <c r="N85" s="264">
        <v>4919.22</v>
      </c>
      <c r="O85" s="612">
        <v>4919.22</v>
      </c>
      <c r="P85" s="85">
        <v>59</v>
      </c>
      <c r="Q85" s="227">
        <v>95.98</v>
      </c>
      <c r="R85" s="609">
        <v>46080</v>
      </c>
      <c r="S85" s="610">
        <v>46080</v>
      </c>
      <c r="T85" s="611">
        <f t="shared" si="9"/>
        <v>5004.7360000000008</v>
      </c>
      <c r="U85" s="11">
        <f>C84</f>
        <v>6202.4</v>
      </c>
      <c r="V85" s="11">
        <f t="shared" si="2"/>
        <v>101.67868852459016</v>
      </c>
      <c r="W85" s="11">
        <f t="shared" si="11"/>
        <v>1197.6639999999989</v>
      </c>
      <c r="X85" s="28">
        <f t="shared" si="4"/>
        <v>64.900000000000006</v>
      </c>
      <c r="Y85" s="9">
        <f t="shared" si="12"/>
        <v>61</v>
      </c>
      <c r="Z85" s="28">
        <f t="shared" si="13"/>
        <v>-3.9000000000000057</v>
      </c>
      <c r="AA85" s="9"/>
      <c r="AB85" s="9"/>
      <c r="AC85" s="9"/>
    </row>
    <row r="86" spans="1:29">
      <c r="A86" s="10">
        <v>46082</v>
      </c>
      <c r="B86" s="9" t="s">
        <v>286</v>
      </c>
      <c r="C86" s="11">
        <v>5317.62</v>
      </c>
      <c r="D86" s="9">
        <v>56</v>
      </c>
      <c r="E86" s="76">
        <v>26.55</v>
      </c>
      <c r="F86" s="9">
        <v>3</v>
      </c>
      <c r="G86" s="9">
        <v>10.25</v>
      </c>
      <c r="H86" s="45">
        <v>0.30099999999999999</v>
      </c>
      <c r="I86" s="9" t="s">
        <v>11</v>
      </c>
      <c r="J86" s="9"/>
      <c r="K86" s="226" t="s">
        <v>2002</v>
      </c>
      <c r="L86" s="335">
        <v>45716</v>
      </c>
      <c r="M86" s="332">
        <v>45716</v>
      </c>
      <c r="N86" s="264">
        <v>4549.76</v>
      </c>
      <c r="O86" s="612">
        <v>4549.76</v>
      </c>
      <c r="P86" s="85">
        <v>57</v>
      </c>
      <c r="Q86" s="227">
        <v>89.1</v>
      </c>
      <c r="R86" s="609">
        <v>46081</v>
      </c>
      <c r="S86" s="610">
        <v>46081</v>
      </c>
      <c r="T86" s="611">
        <f>N88*$AA$1</f>
        <v>3567.5419999999999</v>
      </c>
      <c r="U86" s="11">
        <f>C86</f>
        <v>5317.62</v>
      </c>
      <c r="V86" s="11">
        <f t="shared" si="2"/>
        <v>94.957499999999996</v>
      </c>
      <c r="W86" s="11">
        <f t="shared" si="11"/>
        <v>1750.078</v>
      </c>
      <c r="X86" s="28">
        <f t="shared" si="4"/>
        <v>62.7</v>
      </c>
      <c r="Y86" s="9">
        <f t="shared" si="12"/>
        <v>56</v>
      </c>
      <c r="Z86" s="28">
        <f t="shared" si="13"/>
        <v>-6.7000000000000028</v>
      </c>
      <c r="AA86" s="9"/>
      <c r="AB86" s="9"/>
      <c r="AC86" s="9"/>
    </row>
    <row r="87" spans="1:29" ht="15.75" customHeight="1">
      <c r="A87" s="10">
        <v>46083</v>
      </c>
      <c r="B87" s="9" t="s">
        <v>286</v>
      </c>
      <c r="C87" s="15">
        <v>1786.6</v>
      </c>
      <c r="D87" s="19">
        <v>16</v>
      </c>
      <c r="E87" s="614">
        <v>26.28</v>
      </c>
      <c r="F87" s="19">
        <v>0</v>
      </c>
      <c r="G87" s="19">
        <v>6.33</v>
      </c>
      <c r="H87" s="45">
        <v>0.26569999999999999</v>
      </c>
      <c r="I87" s="9" t="s">
        <v>11</v>
      </c>
      <c r="J87" s="9"/>
      <c r="K87" s="716" t="s">
        <v>1593</v>
      </c>
      <c r="L87" s="709"/>
      <c r="M87" s="348"/>
      <c r="N87" s="349">
        <f t="shared" ref="N87:P87" si="14">SUM(N59:N86)</f>
        <v>103532.23000000001</v>
      </c>
      <c r="O87" s="350">
        <f t="shared" si="14"/>
        <v>103532.23000000001</v>
      </c>
      <c r="P87" s="351">
        <f t="shared" si="14"/>
        <v>1358</v>
      </c>
      <c r="Q87" s="352">
        <f>O87/P87</f>
        <v>76.238755522827702</v>
      </c>
      <c r="R87" s="615" t="s">
        <v>1578</v>
      </c>
      <c r="S87" s="354"/>
      <c r="T87" s="355">
        <f t="shared" ref="T87:U87" si="15">SUM(T59:T86)</f>
        <v>112314.47700000001</v>
      </c>
      <c r="U87" s="350">
        <f t="shared" si="15"/>
        <v>118095.56999999998</v>
      </c>
      <c r="V87" s="356">
        <f t="shared" si="2"/>
        <v>91.903167315175082</v>
      </c>
      <c r="W87" s="350">
        <f>SUM(W59:W86)</f>
        <v>5781.0929999999862</v>
      </c>
      <c r="X87" s="357">
        <f t="shared" si="4"/>
        <v>1493.8000000000002</v>
      </c>
      <c r="Y87" s="351">
        <f>SUM(Y59:Y86)</f>
        <v>1285</v>
      </c>
      <c r="Z87" s="358">
        <f t="shared" si="13"/>
        <v>-208.80000000000018</v>
      </c>
      <c r="AA87" s="9"/>
      <c r="AB87" s="9"/>
      <c r="AC87" s="9"/>
    </row>
    <row r="88" spans="1:29">
      <c r="A88" s="10">
        <v>46084</v>
      </c>
      <c r="B88" s="9" t="s">
        <v>286</v>
      </c>
      <c r="C88" s="11">
        <v>3165.1</v>
      </c>
      <c r="D88" s="9">
        <v>35</v>
      </c>
      <c r="E88" s="76">
        <v>32.4</v>
      </c>
      <c r="F88" s="9">
        <v>8</v>
      </c>
      <c r="G88" s="9">
        <v>9</v>
      </c>
      <c r="H88" s="45">
        <v>0.33279999999999998</v>
      </c>
      <c r="I88" s="9" t="s">
        <v>11</v>
      </c>
      <c r="J88" s="9"/>
      <c r="K88" s="226" t="s">
        <v>2002</v>
      </c>
      <c r="L88" s="335">
        <v>45717</v>
      </c>
      <c r="M88" s="332">
        <v>45717</v>
      </c>
      <c r="N88" s="227">
        <v>3243.22</v>
      </c>
      <c r="O88" s="84">
        <v>3410.02</v>
      </c>
      <c r="P88" s="85">
        <v>36</v>
      </c>
      <c r="Q88" s="227">
        <v>90.09</v>
      </c>
      <c r="R88" s="609">
        <v>46082</v>
      </c>
      <c r="S88" s="610">
        <v>46082</v>
      </c>
      <c r="T88" s="611">
        <f t="shared" ref="T88:T117" si="16">N89*$AA$1</f>
        <v>3146.6490000000003</v>
      </c>
      <c r="U88" s="11">
        <f t="shared" ref="U88:U118" si="17">C88</f>
        <v>3165.1</v>
      </c>
      <c r="V88" s="11">
        <f t="shared" si="2"/>
        <v>90.431428571428569</v>
      </c>
      <c r="W88" s="11">
        <f t="shared" ref="W88:W118" si="18">U88-T88</f>
        <v>18.450999999999567</v>
      </c>
      <c r="X88" s="28">
        <f t="shared" ref="X88:X117" si="19">P89*$AA$1</f>
        <v>35.200000000000003</v>
      </c>
      <c r="Y88" s="9">
        <f t="shared" ref="Y88:Y118" si="20">D88</f>
        <v>35</v>
      </c>
      <c r="Z88" s="28">
        <f t="shared" si="13"/>
        <v>-0.20000000000000284</v>
      </c>
      <c r="AA88" s="9"/>
      <c r="AB88" s="9"/>
      <c r="AC88" s="9"/>
    </row>
    <row r="89" spans="1:29">
      <c r="A89" s="10">
        <v>46085</v>
      </c>
      <c r="B89" s="9" t="s">
        <v>286</v>
      </c>
      <c r="C89" s="11">
        <v>3957.95</v>
      </c>
      <c r="D89" s="9">
        <v>44</v>
      </c>
      <c r="E89" s="76">
        <v>39.200000000000003</v>
      </c>
      <c r="F89" s="9">
        <v>14</v>
      </c>
      <c r="G89" s="9">
        <v>13</v>
      </c>
      <c r="H89" s="45">
        <v>0.30020000000000002</v>
      </c>
      <c r="I89" s="9" t="s">
        <v>11</v>
      </c>
      <c r="J89" s="9"/>
      <c r="K89" s="226" t="s">
        <v>2002</v>
      </c>
      <c r="L89" s="335">
        <v>45718</v>
      </c>
      <c r="M89" s="332">
        <v>45718</v>
      </c>
      <c r="N89" s="227">
        <v>2860.59</v>
      </c>
      <c r="O89" s="84">
        <v>3027.39</v>
      </c>
      <c r="P89" s="85">
        <v>32</v>
      </c>
      <c r="Q89" s="227">
        <v>89.39</v>
      </c>
      <c r="R89" s="609">
        <v>46083</v>
      </c>
      <c r="S89" s="610">
        <v>46083</v>
      </c>
      <c r="T89" s="611">
        <f t="shared" si="16"/>
        <v>2592.15</v>
      </c>
      <c r="U89" s="11">
        <f t="shared" si="17"/>
        <v>3957.95</v>
      </c>
      <c r="V89" s="11">
        <f t="shared" si="2"/>
        <v>89.953409090909091</v>
      </c>
      <c r="W89" s="11">
        <f t="shared" si="18"/>
        <v>1365.7999999999997</v>
      </c>
      <c r="X89" s="28">
        <f t="shared" si="19"/>
        <v>34.1</v>
      </c>
      <c r="Y89" s="9">
        <f t="shared" si="20"/>
        <v>44</v>
      </c>
      <c r="Z89" s="28">
        <f t="shared" si="13"/>
        <v>9.8999999999999986</v>
      </c>
      <c r="AA89" s="9"/>
      <c r="AB89" s="9"/>
      <c r="AC89" s="9"/>
    </row>
    <row r="90" spans="1:29">
      <c r="A90" s="10">
        <v>46086</v>
      </c>
      <c r="B90" s="9" t="s">
        <v>286</v>
      </c>
      <c r="C90" s="11">
        <v>2392.9299999999998</v>
      </c>
      <c r="D90" s="9">
        <v>28</v>
      </c>
      <c r="E90" s="76">
        <v>26.31</v>
      </c>
      <c r="F90" s="9">
        <v>0</v>
      </c>
      <c r="G90" s="9">
        <v>6</v>
      </c>
      <c r="H90" s="45">
        <v>0.35020000000000001</v>
      </c>
      <c r="I90" s="9" t="s">
        <v>11</v>
      </c>
      <c r="J90" s="9" t="s">
        <v>2003</v>
      </c>
      <c r="K90" s="226" t="s">
        <v>2002</v>
      </c>
      <c r="L90" s="335">
        <v>45719</v>
      </c>
      <c r="M90" s="332">
        <v>45719</v>
      </c>
      <c r="N90" s="227">
        <v>2356.5</v>
      </c>
      <c r="O90" s="84">
        <v>2495.5</v>
      </c>
      <c r="P90" s="85">
        <v>31</v>
      </c>
      <c r="Q90" s="227">
        <v>76.02</v>
      </c>
      <c r="R90" s="609">
        <v>46084</v>
      </c>
      <c r="S90" s="610">
        <v>46084</v>
      </c>
      <c r="T90" s="611">
        <f t="shared" si="16"/>
        <v>2799.2910000000002</v>
      </c>
      <c r="U90" s="11">
        <f t="shared" si="17"/>
        <v>2392.9299999999998</v>
      </c>
      <c r="V90" s="11">
        <f t="shared" si="2"/>
        <v>85.46178571428571</v>
      </c>
      <c r="W90" s="11">
        <f t="shared" si="18"/>
        <v>-406.36100000000033</v>
      </c>
      <c r="X90" s="28">
        <f t="shared" si="19"/>
        <v>31.900000000000002</v>
      </c>
      <c r="Y90" s="9">
        <f t="shared" si="20"/>
        <v>28</v>
      </c>
      <c r="Z90" s="28">
        <f t="shared" si="13"/>
        <v>-3.9000000000000021</v>
      </c>
      <c r="AA90" s="9"/>
      <c r="AB90" s="9"/>
      <c r="AC90" s="9"/>
    </row>
    <row r="91" spans="1:29">
      <c r="A91" s="10">
        <v>46087</v>
      </c>
      <c r="B91" s="9" t="s">
        <v>286</v>
      </c>
      <c r="C91" s="11">
        <v>7001.5</v>
      </c>
      <c r="D91" s="9">
        <v>73</v>
      </c>
      <c r="E91" s="76">
        <v>30.54</v>
      </c>
      <c r="F91" s="9">
        <v>8</v>
      </c>
      <c r="G91" s="9">
        <v>14.75</v>
      </c>
      <c r="H91" s="45">
        <v>0.30220000000000002</v>
      </c>
      <c r="I91" s="9" t="s">
        <v>11</v>
      </c>
      <c r="J91" s="9"/>
      <c r="K91" s="226" t="s">
        <v>2002</v>
      </c>
      <c r="L91" s="335">
        <v>45720</v>
      </c>
      <c r="M91" s="332">
        <v>45720</v>
      </c>
      <c r="N91" s="227">
        <v>2544.81</v>
      </c>
      <c r="O91" s="84">
        <v>2725.51</v>
      </c>
      <c r="P91" s="85">
        <v>29</v>
      </c>
      <c r="Q91" s="227">
        <v>87.75</v>
      </c>
      <c r="R91" s="609">
        <v>46085</v>
      </c>
      <c r="S91" s="610">
        <v>46085</v>
      </c>
      <c r="T91" s="611">
        <f t="shared" si="16"/>
        <v>3266.3840000000005</v>
      </c>
      <c r="U91" s="11">
        <f t="shared" si="17"/>
        <v>7001.5</v>
      </c>
      <c r="V91" s="11">
        <f t="shared" si="2"/>
        <v>95.910958904109592</v>
      </c>
      <c r="W91" s="11">
        <f t="shared" si="18"/>
        <v>3735.1159999999995</v>
      </c>
      <c r="X91" s="28">
        <f t="shared" si="19"/>
        <v>40.700000000000003</v>
      </c>
      <c r="Y91" s="9">
        <f t="shared" si="20"/>
        <v>73</v>
      </c>
      <c r="Z91" s="28">
        <f t="shared" si="13"/>
        <v>32.299999999999997</v>
      </c>
      <c r="AA91" s="9"/>
      <c r="AB91" s="9"/>
      <c r="AC91" s="9"/>
    </row>
    <row r="92" spans="1:29">
      <c r="A92" s="10">
        <v>46088</v>
      </c>
      <c r="B92" s="9" t="s">
        <v>286</v>
      </c>
      <c r="C92" s="11">
        <v>6853.54</v>
      </c>
      <c r="D92" s="9">
        <v>77</v>
      </c>
      <c r="E92" s="76">
        <v>37.39</v>
      </c>
      <c r="F92" s="9">
        <v>19</v>
      </c>
      <c r="G92" s="9">
        <v>14.75</v>
      </c>
      <c r="H92" s="45">
        <v>0.29609999999999997</v>
      </c>
      <c r="I92" s="9" t="s">
        <v>11</v>
      </c>
      <c r="J92" s="9"/>
      <c r="K92" s="226" t="s">
        <v>2002</v>
      </c>
      <c r="L92" s="335">
        <v>45721</v>
      </c>
      <c r="M92" s="332">
        <v>45721</v>
      </c>
      <c r="N92" s="227">
        <v>2969.44</v>
      </c>
      <c r="O92" s="84">
        <v>3219.64</v>
      </c>
      <c r="P92" s="85">
        <v>37</v>
      </c>
      <c r="Q92" s="227">
        <v>80.260000000000005</v>
      </c>
      <c r="R92" s="609">
        <v>46086</v>
      </c>
      <c r="S92" s="610">
        <v>46086</v>
      </c>
      <c r="T92" s="611">
        <f t="shared" si="16"/>
        <v>8845.3420000000006</v>
      </c>
      <c r="U92" s="11">
        <f t="shared" si="17"/>
        <v>6853.54</v>
      </c>
      <c r="V92" s="11">
        <f t="shared" si="2"/>
        <v>89.007012987012985</v>
      </c>
      <c r="W92" s="11">
        <f t="shared" si="18"/>
        <v>-1991.8020000000006</v>
      </c>
      <c r="X92" s="28">
        <f t="shared" si="19"/>
        <v>96.800000000000011</v>
      </c>
      <c r="Y92" s="9">
        <f t="shared" si="20"/>
        <v>77</v>
      </c>
      <c r="Z92" s="28">
        <f t="shared" si="13"/>
        <v>-19.800000000000011</v>
      </c>
      <c r="AA92" s="9"/>
      <c r="AB92" s="9"/>
      <c r="AC92" s="9"/>
    </row>
    <row r="93" spans="1:29">
      <c r="A93" s="10">
        <v>46089</v>
      </c>
      <c r="B93" s="9" t="s">
        <v>286</v>
      </c>
      <c r="C93" s="11">
        <v>6415.18</v>
      </c>
      <c r="D93" s="9">
        <v>72</v>
      </c>
      <c r="E93" s="76">
        <v>35.130000000000003</v>
      </c>
      <c r="F93" s="9">
        <v>17</v>
      </c>
      <c r="G93" s="9">
        <v>14.5</v>
      </c>
      <c r="H93" s="45">
        <v>0.30049999999999999</v>
      </c>
      <c r="I93" s="9" t="s">
        <v>11</v>
      </c>
      <c r="J93" s="9"/>
      <c r="K93" s="226" t="s">
        <v>2002</v>
      </c>
      <c r="L93" s="335">
        <v>45722</v>
      </c>
      <c r="M93" s="332">
        <v>45722</v>
      </c>
      <c r="N93" s="227">
        <v>8041.22</v>
      </c>
      <c r="O93" s="84">
        <v>8444.32</v>
      </c>
      <c r="P93" s="85">
        <v>88</v>
      </c>
      <c r="Q93" s="227">
        <v>91.38</v>
      </c>
      <c r="R93" s="609">
        <v>46087</v>
      </c>
      <c r="S93" s="610">
        <v>46087</v>
      </c>
      <c r="T93" s="611">
        <f t="shared" si="16"/>
        <v>7374.8070000000007</v>
      </c>
      <c r="U93" s="11">
        <f t="shared" si="17"/>
        <v>6415.18</v>
      </c>
      <c r="V93" s="11">
        <f t="shared" si="2"/>
        <v>89.099722222222226</v>
      </c>
      <c r="W93" s="11">
        <f t="shared" si="18"/>
        <v>-959.62700000000041</v>
      </c>
      <c r="X93" s="28">
        <f t="shared" si="19"/>
        <v>73.7</v>
      </c>
      <c r="Y93" s="9">
        <f t="shared" si="20"/>
        <v>72</v>
      </c>
      <c r="Z93" s="28">
        <f t="shared" si="13"/>
        <v>-1.7000000000000028</v>
      </c>
      <c r="AA93" s="9"/>
      <c r="AB93" s="9"/>
      <c r="AC93" s="9"/>
    </row>
    <row r="94" spans="1:29">
      <c r="A94" s="10">
        <v>46090</v>
      </c>
      <c r="B94" s="9" t="s">
        <v>286</v>
      </c>
      <c r="C94" s="15">
        <v>1336.58</v>
      </c>
      <c r="D94" s="19">
        <v>16</v>
      </c>
      <c r="E94" s="614">
        <v>25.1</v>
      </c>
      <c r="F94" s="19">
        <v>0</v>
      </c>
      <c r="G94" s="19">
        <v>4</v>
      </c>
      <c r="H94" s="45">
        <v>0.2712</v>
      </c>
      <c r="I94" s="9" t="s">
        <v>11</v>
      </c>
      <c r="J94" s="9"/>
      <c r="K94" s="226" t="s">
        <v>2002</v>
      </c>
      <c r="L94" s="335">
        <v>45723</v>
      </c>
      <c r="M94" s="332">
        <v>45723</v>
      </c>
      <c r="N94" s="227">
        <v>6704.37</v>
      </c>
      <c r="O94" s="84">
        <v>7051.87</v>
      </c>
      <c r="P94" s="85">
        <v>67</v>
      </c>
      <c r="Q94" s="227">
        <v>100.07</v>
      </c>
      <c r="R94" s="609">
        <v>46088</v>
      </c>
      <c r="S94" s="610">
        <v>46088</v>
      </c>
      <c r="T94" s="611">
        <f t="shared" si="16"/>
        <v>4654.5620000000008</v>
      </c>
      <c r="U94" s="11">
        <f t="shared" si="17"/>
        <v>1336.58</v>
      </c>
      <c r="V94" s="11">
        <f t="shared" si="2"/>
        <v>83.536249999999995</v>
      </c>
      <c r="W94" s="11">
        <f t="shared" si="18"/>
        <v>-3317.9820000000009</v>
      </c>
      <c r="X94" s="28">
        <f t="shared" si="19"/>
        <v>49.500000000000007</v>
      </c>
      <c r="Y94" s="9">
        <f t="shared" si="20"/>
        <v>16</v>
      </c>
      <c r="Z94" s="28">
        <f t="shared" si="13"/>
        <v>-33.500000000000007</v>
      </c>
      <c r="AA94" s="9"/>
      <c r="AB94" s="9"/>
      <c r="AC94" s="9"/>
    </row>
    <row r="95" spans="1:29">
      <c r="A95" s="10">
        <v>46091</v>
      </c>
      <c r="B95" s="9" t="s">
        <v>286</v>
      </c>
      <c r="C95" s="11">
        <v>3173.56</v>
      </c>
      <c r="D95" s="9">
        <v>32</v>
      </c>
      <c r="E95" s="76">
        <v>32.04</v>
      </c>
      <c r="F95" s="9">
        <v>3</v>
      </c>
      <c r="G95" s="9">
        <v>6.66</v>
      </c>
      <c r="H95" s="45">
        <v>0.3881</v>
      </c>
      <c r="I95" s="9" t="s">
        <v>11</v>
      </c>
      <c r="J95" s="9"/>
      <c r="K95" s="226" t="s">
        <v>2002</v>
      </c>
      <c r="L95" s="335">
        <v>45724</v>
      </c>
      <c r="M95" s="332">
        <v>45724</v>
      </c>
      <c r="N95" s="227">
        <v>4231.42</v>
      </c>
      <c r="O95" s="84">
        <v>4453.82</v>
      </c>
      <c r="P95" s="85">
        <v>45</v>
      </c>
      <c r="Q95" s="227">
        <v>94.03</v>
      </c>
      <c r="R95" s="609">
        <v>46089</v>
      </c>
      <c r="S95" s="610">
        <v>46089</v>
      </c>
      <c r="T95" s="611">
        <f t="shared" si="16"/>
        <v>2705.6480000000001</v>
      </c>
      <c r="U95" s="11">
        <f t="shared" si="17"/>
        <v>3173.56</v>
      </c>
      <c r="V95" s="11">
        <f t="shared" si="2"/>
        <v>99.173749999999998</v>
      </c>
      <c r="W95" s="11">
        <f t="shared" si="18"/>
        <v>467.91199999999981</v>
      </c>
      <c r="X95" s="28">
        <f t="shared" si="19"/>
        <v>30.800000000000004</v>
      </c>
      <c r="Y95" s="9">
        <f t="shared" si="20"/>
        <v>32</v>
      </c>
      <c r="Z95" s="28">
        <f t="shared" si="13"/>
        <v>1.1999999999999957</v>
      </c>
      <c r="AA95" s="9"/>
      <c r="AB95" s="9"/>
      <c r="AC95" s="9"/>
    </row>
    <row r="96" spans="1:29">
      <c r="A96" s="10">
        <v>46092</v>
      </c>
      <c r="B96" s="9" t="s">
        <v>286</v>
      </c>
      <c r="C96" s="11">
        <v>3790.97</v>
      </c>
      <c r="D96" s="9">
        <v>42</v>
      </c>
      <c r="E96" s="76">
        <v>28.07</v>
      </c>
      <c r="F96" s="9">
        <v>1</v>
      </c>
      <c r="G96" s="9">
        <v>9</v>
      </c>
      <c r="H96" s="45">
        <v>0.31559999999999999</v>
      </c>
      <c r="I96" s="9" t="s">
        <v>11</v>
      </c>
      <c r="J96" s="9"/>
      <c r="K96" s="226" t="s">
        <v>2002</v>
      </c>
      <c r="L96" s="335">
        <v>45725</v>
      </c>
      <c r="M96" s="332">
        <v>45725</v>
      </c>
      <c r="N96" s="227">
        <v>2459.6799999999998</v>
      </c>
      <c r="O96" s="84">
        <v>2626.48</v>
      </c>
      <c r="P96" s="85">
        <v>28</v>
      </c>
      <c r="Q96" s="227">
        <v>87.85</v>
      </c>
      <c r="R96" s="609">
        <v>46090</v>
      </c>
      <c r="S96" s="610">
        <v>46090</v>
      </c>
      <c r="T96" s="611">
        <f t="shared" si="16"/>
        <v>3551.6910000000003</v>
      </c>
      <c r="U96" s="11">
        <f t="shared" si="17"/>
        <v>3790.97</v>
      </c>
      <c r="V96" s="11">
        <f t="shared" si="2"/>
        <v>90.261190476190478</v>
      </c>
      <c r="W96" s="11">
        <f t="shared" si="18"/>
        <v>239.27899999999954</v>
      </c>
      <c r="X96" s="28">
        <f t="shared" si="19"/>
        <v>38.5</v>
      </c>
      <c r="Y96" s="9">
        <f t="shared" si="20"/>
        <v>42</v>
      </c>
      <c r="Z96" s="28">
        <f t="shared" si="13"/>
        <v>3.5</v>
      </c>
      <c r="AA96" s="9"/>
      <c r="AB96" s="9"/>
      <c r="AC96" s="9"/>
    </row>
    <row r="97" spans="1:29">
      <c r="A97" s="10">
        <v>46093</v>
      </c>
      <c r="B97" s="9" t="s">
        <v>286</v>
      </c>
      <c r="C97" s="11">
        <v>2566.2800000000002</v>
      </c>
      <c r="D97" s="9">
        <v>32</v>
      </c>
      <c r="E97" s="76">
        <v>26.13</v>
      </c>
      <c r="F97" s="9">
        <v>3</v>
      </c>
      <c r="G97" s="9">
        <v>6</v>
      </c>
      <c r="H97" s="45">
        <v>0.34670000000000001</v>
      </c>
      <c r="I97" s="9" t="s">
        <v>11</v>
      </c>
      <c r="J97" s="9"/>
      <c r="K97" s="226" t="s">
        <v>2002</v>
      </c>
      <c r="L97" s="335">
        <v>45726</v>
      </c>
      <c r="M97" s="332">
        <v>45726</v>
      </c>
      <c r="N97" s="227">
        <v>3228.81</v>
      </c>
      <c r="O97" s="84">
        <v>3437.31</v>
      </c>
      <c r="P97" s="85">
        <v>35</v>
      </c>
      <c r="Q97" s="227">
        <v>92.25</v>
      </c>
      <c r="R97" s="609">
        <v>46091</v>
      </c>
      <c r="S97" s="610">
        <v>46091</v>
      </c>
      <c r="T97" s="611">
        <f t="shared" si="16"/>
        <v>3231.2720000000004</v>
      </c>
      <c r="U97" s="11">
        <f t="shared" si="17"/>
        <v>2566.2800000000002</v>
      </c>
      <c r="V97" s="11">
        <f t="shared" si="2"/>
        <v>80.196250000000006</v>
      </c>
      <c r="W97" s="11">
        <f t="shared" si="18"/>
        <v>-664.99200000000019</v>
      </c>
      <c r="X97" s="28">
        <f t="shared" si="19"/>
        <v>29.700000000000003</v>
      </c>
      <c r="Y97" s="9">
        <f t="shared" si="20"/>
        <v>32</v>
      </c>
      <c r="Z97" s="28">
        <f t="shared" si="13"/>
        <v>2.2999999999999972</v>
      </c>
      <c r="AA97" s="9"/>
      <c r="AB97" s="9"/>
      <c r="AC97" s="9"/>
    </row>
    <row r="98" spans="1:29">
      <c r="A98" s="10">
        <v>46094</v>
      </c>
      <c r="B98" s="9" t="s">
        <v>286</v>
      </c>
      <c r="C98" s="11">
        <v>7194.76</v>
      </c>
      <c r="D98" s="9">
        <v>73</v>
      </c>
      <c r="E98" s="76">
        <v>35.200000000000003</v>
      </c>
      <c r="F98" s="9">
        <v>12</v>
      </c>
      <c r="G98" s="9">
        <v>13</v>
      </c>
      <c r="H98" s="45">
        <v>0.29899999999999999</v>
      </c>
      <c r="I98" s="9" t="s">
        <v>11</v>
      </c>
      <c r="J98" s="9"/>
      <c r="K98" s="226" t="s">
        <v>2002</v>
      </c>
      <c r="L98" s="335">
        <v>45727</v>
      </c>
      <c r="M98" s="332">
        <v>45727</v>
      </c>
      <c r="N98" s="227">
        <v>2937.52</v>
      </c>
      <c r="O98" s="84">
        <v>3034.82</v>
      </c>
      <c r="P98" s="85">
        <v>27</v>
      </c>
      <c r="Q98" s="227">
        <v>108.8</v>
      </c>
      <c r="R98" s="609">
        <v>46092</v>
      </c>
      <c r="S98" s="610">
        <v>46092</v>
      </c>
      <c r="T98" s="611">
        <f t="shared" si="16"/>
        <v>3231.2720000000004</v>
      </c>
      <c r="U98" s="11">
        <f t="shared" si="17"/>
        <v>7194.76</v>
      </c>
      <c r="V98" s="11">
        <f t="shared" si="2"/>
        <v>98.558356164383568</v>
      </c>
      <c r="W98" s="11">
        <f t="shared" si="18"/>
        <v>3963.4879999999998</v>
      </c>
      <c r="X98" s="28">
        <f t="shared" si="19"/>
        <v>29.700000000000003</v>
      </c>
      <c r="Y98" s="9">
        <f t="shared" si="20"/>
        <v>73</v>
      </c>
      <c r="Z98" s="28">
        <f t="shared" si="13"/>
        <v>43.3</v>
      </c>
      <c r="AA98" s="9"/>
      <c r="AB98" s="9"/>
      <c r="AC98" s="9"/>
    </row>
    <row r="99" spans="1:29">
      <c r="A99" s="10">
        <v>46095</v>
      </c>
      <c r="B99" s="9" t="s">
        <v>286</v>
      </c>
      <c r="C99" s="11">
        <v>4907.9399999999996</v>
      </c>
      <c r="D99" s="9">
        <v>54</v>
      </c>
      <c r="E99" s="76">
        <v>31.59</v>
      </c>
      <c r="F99" s="9">
        <v>6</v>
      </c>
      <c r="G99" s="9">
        <v>10.75</v>
      </c>
      <c r="H99" s="45">
        <v>0.28239999999999998</v>
      </c>
      <c r="I99" s="9" t="s">
        <v>11</v>
      </c>
      <c r="J99" s="9"/>
      <c r="K99" s="226" t="s">
        <v>2002</v>
      </c>
      <c r="L99" s="335">
        <v>45728</v>
      </c>
      <c r="M99" s="332">
        <v>45728</v>
      </c>
      <c r="N99" s="227">
        <v>2937.52</v>
      </c>
      <c r="O99" s="84">
        <v>3034.82</v>
      </c>
      <c r="P99" s="85">
        <v>27</v>
      </c>
      <c r="Q99" s="227">
        <v>108.8</v>
      </c>
      <c r="R99" s="609">
        <v>46093</v>
      </c>
      <c r="S99" s="610">
        <v>46093</v>
      </c>
      <c r="T99" s="611">
        <f t="shared" si="16"/>
        <v>3843.4330000000004</v>
      </c>
      <c r="U99" s="11">
        <f t="shared" si="17"/>
        <v>4907.9399999999996</v>
      </c>
      <c r="V99" s="11">
        <f t="shared" si="2"/>
        <v>90.887777777777771</v>
      </c>
      <c r="W99" s="11">
        <f t="shared" si="18"/>
        <v>1064.5069999999992</v>
      </c>
      <c r="X99" s="28">
        <f t="shared" si="19"/>
        <v>44</v>
      </c>
      <c r="Y99" s="9">
        <f t="shared" si="20"/>
        <v>54</v>
      </c>
      <c r="Z99" s="28">
        <f t="shared" si="13"/>
        <v>10</v>
      </c>
      <c r="AA99" s="9"/>
      <c r="AB99" s="9"/>
      <c r="AC99" s="9"/>
    </row>
    <row r="100" spans="1:29">
      <c r="A100" s="10">
        <v>46096</v>
      </c>
      <c r="B100" s="9" t="s">
        <v>286</v>
      </c>
      <c r="C100" s="11"/>
      <c r="D100" s="9"/>
      <c r="E100" s="76"/>
      <c r="F100" s="9"/>
      <c r="G100" s="9"/>
      <c r="H100" s="45"/>
      <c r="I100" s="9"/>
      <c r="J100" s="9"/>
      <c r="K100" s="226" t="s">
        <v>2002</v>
      </c>
      <c r="L100" s="359">
        <v>45729</v>
      </c>
      <c r="M100" s="332">
        <v>45729</v>
      </c>
      <c r="N100" s="227">
        <v>3494.03</v>
      </c>
      <c r="O100" s="84">
        <v>3716.43</v>
      </c>
      <c r="P100" s="85">
        <v>40</v>
      </c>
      <c r="Q100" s="227">
        <v>87.35</v>
      </c>
      <c r="R100" s="609">
        <v>46094</v>
      </c>
      <c r="S100" s="610">
        <v>46094</v>
      </c>
      <c r="T100" s="611">
        <f t="shared" si="16"/>
        <v>7862.4589999999998</v>
      </c>
      <c r="U100" s="11">
        <f t="shared" si="17"/>
        <v>0</v>
      </c>
      <c r="V100" s="9" t="e">
        <f t="shared" si="2"/>
        <v>#DIV/0!</v>
      </c>
      <c r="W100" s="11">
        <f t="shared" si="18"/>
        <v>-7862.4589999999998</v>
      </c>
      <c r="X100" s="28">
        <f t="shared" si="19"/>
        <v>97.9</v>
      </c>
      <c r="Y100" s="9">
        <f t="shared" si="20"/>
        <v>0</v>
      </c>
      <c r="Z100" s="28">
        <f t="shared" si="13"/>
        <v>-97.9</v>
      </c>
      <c r="AA100" s="9"/>
      <c r="AB100" s="9"/>
      <c r="AC100" s="9"/>
    </row>
    <row r="101" spans="1:29">
      <c r="A101" s="10">
        <v>46097</v>
      </c>
      <c r="B101" s="9" t="s">
        <v>286</v>
      </c>
      <c r="C101" s="15">
        <v>1240.6600000000001</v>
      </c>
      <c r="D101" s="19">
        <v>18</v>
      </c>
      <c r="E101" s="614">
        <v>22.41</v>
      </c>
      <c r="F101" s="19">
        <v>0</v>
      </c>
      <c r="G101" s="19">
        <v>4</v>
      </c>
      <c r="H101" s="45">
        <v>0.29060000000000002</v>
      </c>
      <c r="I101" s="9" t="s">
        <v>11</v>
      </c>
      <c r="J101" s="9"/>
      <c r="K101" s="226" t="s">
        <v>2002</v>
      </c>
      <c r="L101" s="359">
        <v>45730</v>
      </c>
      <c r="M101" s="332">
        <v>45730</v>
      </c>
      <c r="N101" s="227">
        <v>7147.69</v>
      </c>
      <c r="O101" s="84">
        <v>7661.99</v>
      </c>
      <c r="P101" s="85">
        <v>89</v>
      </c>
      <c r="Q101" s="227">
        <v>80.31</v>
      </c>
      <c r="R101" s="609">
        <v>46095</v>
      </c>
      <c r="S101" s="610">
        <v>46095</v>
      </c>
      <c r="T101" s="611">
        <f t="shared" si="16"/>
        <v>6796.2290000000012</v>
      </c>
      <c r="U101" s="11">
        <f t="shared" si="17"/>
        <v>1240.6600000000001</v>
      </c>
      <c r="V101" s="11">
        <f t="shared" si="2"/>
        <v>68.925555555555562</v>
      </c>
      <c r="W101" s="11">
        <f t="shared" si="18"/>
        <v>-5555.5690000000013</v>
      </c>
      <c r="X101" s="28">
        <f t="shared" si="19"/>
        <v>86.9</v>
      </c>
      <c r="Y101" s="9">
        <f t="shared" si="20"/>
        <v>18</v>
      </c>
      <c r="Z101" s="28">
        <f t="shared" si="13"/>
        <v>-68.900000000000006</v>
      </c>
      <c r="AA101" s="9"/>
      <c r="AB101" s="9"/>
      <c r="AC101" s="9"/>
    </row>
    <row r="102" spans="1:29">
      <c r="A102" s="10">
        <v>46098</v>
      </c>
      <c r="B102" s="9" t="s">
        <v>286</v>
      </c>
      <c r="C102" s="11">
        <v>2446.08</v>
      </c>
      <c r="D102" s="9">
        <v>27</v>
      </c>
      <c r="E102" s="76">
        <v>27.09</v>
      </c>
      <c r="F102" s="9">
        <v>0</v>
      </c>
      <c r="G102" s="9">
        <v>5.33</v>
      </c>
      <c r="H102" s="45">
        <v>0.33389999999999997</v>
      </c>
      <c r="I102" s="9" t="s">
        <v>11</v>
      </c>
      <c r="J102" s="9"/>
      <c r="K102" s="226" t="s">
        <v>2002</v>
      </c>
      <c r="L102" s="359">
        <v>45731</v>
      </c>
      <c r="M102" s="332">
        <v>45731</v>
      </c>
      <c r="N102" s="227">
        <v>6178.39</v>
      </c>
      <c r="O102" s="84">
        <v>6845.59</v>
      </c>
      <c r="P102" s="85">
        <v>79</v>
      </c>
      <c r="Q102" s="227">
        <v>78.209999999999994</v>
      </c>
      <c r="R102" s="609">
        <v>46096</v>
      </c>
      <c r="S102" s="610">
        <v>46096</v>
      </c>
      <c r="T102" s="611">
        <f t="shared" si="16"/>
        <v>5794.2280000000001</v>
      </c>
      <c r="U102" s="11">
        <f t="shared" si="17"/>
        <v>2446.08</v>
      </c>
      <c r="V102" s="11">
        <f t="shared" si="2"/>
        <v>90.595555555555549</v>
      </c>
      <c r="W102" s="11">
        <f t="shared" si="18"/>
        <v>-3348.1480000000001</v>
      </c>
      <c r="X102" s="28">
        <f t="shared" si="19"/>
        <v>70.400000000000006</v>
      </c>
      <c r="Y102" s="9">
        <f t="shared" si="20"/>
        <v>27</v>
      </c>
      <c r="Z102" s="28">
        <f t="shared" si="13"/>
        <v>-43.400000000000006</v>
      </c>
      <c r="AA102" s="9"/>
      <c r="AB102" s="9"/>
      <c r="AC102" s="9"/>
    </row>
    <row r="103" spans="1:29">
      <c r="A103" s="10">
        <v>46099</v>
      </c>
      <c r="B103" s="9" t="s">
        <v>286</v>
      </c>
      <c r="C103" s="11">
        <v>1999.37</v>
      </c>
      <c r="D103" s="9">
        <v>25</v>
      </c>
      <c r="E103" s="76">
        <v>21</v>
      </c>
      <c r="F103" s="9">
        <v>0</v>
      </c>
      <c r="G103" s="9">
        <v>6</v>
      </c>
      <c r="H103" s="45">
        <v>0.36909999999999998</v>
      </c>
      <c r="I103" s="9" t="s">
        <v>11</v>
      </c>
      <c r="J103" s="9" t="s">
        <v>2005</v>
      </c>
      <c r="K103" s="226" t="s">
        <v>2002</v>
      </c>
      <c r="L103" s="359">
        <v>45732</v>
      </c>
      <c r="M103" s="332">
        <v>45732</v>
      </c>
      <c r="N103" s="227">
        <v>5267.48</v>
      </c>
      <c r="O103" s="84">
        <v>5865.18</v>
      </c>
      <c r="P103" s="85">
        <v>64</v>
      </c>
      <c r="Q103" s="227">
        <v>82.3</v>
      </c>
      <c r="R103" s="609">
        <v>46097</v>
      </c>
      <c r="S103" s="610">
        <v>46097</v>
      </c>
      <c r="T103" s="611">
        <f t="shared" si="16"/>
        <v>1845.4150000000002</v>
      </c>
      <c r="U103" s="11">
        <f t="shared" si="17"/>
        <v>1999.37</v>
      </c>
      <c r="V103" s="11">
        <f t="shared" si="2"/>
        <v>79.974800000000002</v>
      </c>
      <c r="W103" s="11">
        <f t="shared" si="18"/>
        <v>153.9549999999997</v>
      </c>
      <c r="X103" s="28">
        <f t="shared" si="19"/>
        <v>20.900000000000002</v>
      </c>
      <c r="Y103" s="9">
        <f t="shared" si="20"/>
        <v>25</v>
      </c>
      <c r="Z103" s="28">
        <f t="shared" si="13"/>
        <v>4.0999999999999979</v>
      </c>
      <c r="AA103" s="9"/>
      <c r="AB103" s="9"/>
      <c r="AC103" s="9"/>
    </row>
    <row r="104" spans="1:29">
      <c r="A104" s="10">
        <v>46100</v>
      </c>
      <c r="B104" s="9" t="s">
        <v>286</v>
      </c>
      <c r="C104" s="11">
        <v>3110.38</v>
      </c>
      <c r="D104" s="9">
        <v>41</v>
      </c>
      <c r="E104" s="76">
        <v>34.36</v>
      </c>
      <c r="F104" s="9">
        <v>10</v>
      </c>
      <c r="G104" s="9">
        <v>16</v>
      </c>
      <c r="H104" s="45">
        <v>0.2863</v>
      </c>
      <c r="I104" s="9" t="s">
        <v>11</v>
      </c>
      <c r="J104" s="9"/>
      <c r="K104" s="226" t="s">
        <v>2002</v>
      </c>
      <c r="L104" s="359">
        <v>45733</v>
      </c>
      <c r="M104" s="332">
        <v>45733</v>
      </c>
      <c r="N104" s="227">
        <v>1677.65</v>
      </c>
      <c r="O104" s="84">
        <v>1774.95</v>
      </c>
      <c r="P104" s="85">
        <v>19</v>
      </c>
      <c r="Q104" s="227">
        <v>88.3</v>
      </c>
      <c r="R104" s="609">
        <v>46098</v>
      </c>
      <c r="S104" s="610">
        <v>46098</v>
      </c>
      <c r="T104" s="611">
        <f t="shared" si="16"/>
        <v>4335.8040000000001</v>
      </c>
      <c r="U104" s="11">
        <f t="shared" si="17"/>
        <v>3110.38</v>
      </c>
      <c r="V104" s="11">
        <f t="shared" si="2"/>
        <v>75.862926829268289</v>
      </c>
      <c r="W104" s="11">
        <f t="shared" si="18"/>
        <v>-1225.424</v>
      </c>
      <c r="X104" s="28">
        <f t="shared" si="19"/>
        <v>52.800000000000004</v>
      </c>
      <c r="Y104" s="9">
        <f t="shared" si="20"/>
        <v>41</v>
      </c>
      <c r="Z104" s="28">
        <f t="shared" si="13"/>
        <v>-11.800000000000004</v>
      </c>
      <c r="AA104" s="9"/>
      <c r="AB104" s="9"/>
      <c r="AC104" s="9"/>
    </row>
    <row r="105" spans="1:29">
      <c r="A105" s="10">
        <v>46101</v>
      </c>
      <c r="B105" s="9" t="s">
        <v>286</v>
      </c>
      <c r="C105" s="11">
        <v>7098.82</v>
      </c>
      <c r="D105" s="9">
        <v>79</v>
      </c>
      <c r="E105" s="76">
        <v>40.159999999999997</v>
      </c>
      <c r="F105" s="9">
        <v>29</v>
      </c>
      <c r="G105" s="9">
        <v>14.75</v>
      </c>
      <c r="H105" s="45">
        <v>0.29580000000000001</v>
      </c>
      <c r="I105" s="9" t="s">
        <v>11</v>
      </c>
      <c r="J105" s="9"/>
      <c r="K105" s="226" t="s">
        <v>2002</v>
      </c>
      <c r="L105" s="359">
        <v>45734</v>
      </c>
      <c r="M105" s="332">
        <v>45734</v>
      </c>
      <c r="N105" s="227">
        <v>3941.64</v>
      </c>
      <c r="O105" s="84">
        <v>4233.54</v>
      </c>
      <c r="P105" s="85">
        <v>48</v>
      </c>
      <c r="Q105" s="227">
        <v>82.12</v>
      </c>
      <c r="R105" s="609">
        <v>46099</v>
      </c>
      <c r="S105" s="610">
        <v>46099</v>
      </c>
      <c r="T105" s="611">
        <f t="shared" si="16"/>
        <v>3681.8320000000003</v>
      </c>
      <c r="U105" s="11">
        <f t="shared" si="17"/>
        <v>7098.82</v>
      </c>
      <c r="V105" s="11">
        <f t="shared" si="2"/>
        <v>89.858481012658231</v>
      </c>
      <c r="W105" s="11">
        <f t="shared" si="18"/>
        <v>3416.9879999999994</v>
      </c>
      <c r="X105" s="28">
        <f t="shared" si="19"/>
        <v>45.1</v>
      </c>
      <c r="Y105" s="9">
        <f t="shared" si="20"/>
        <v>79</v>
      </c>
      <c r="Z105" s="28">
        <f t="shared" si="13"/>
        <v>33.9</v>
      </c>
      <c r="AA105" s="9"/>
      <c r="AB105" s="9"/>
      <c r="AC105" s="9"/>
    </row>
    <row r="106" spans="1:29">
      <c r="A106" s="10">
        <v>46102</v>
      </c>
      <c r="B106" s="9" t="s">
        <v>286</v>
      </c>
      <c r="C106" s="11">
        <v>5369.58</v>
      </c>
      <c r="D106" s="9">
        <v>57</v>
      </c>
      <c r="E106" s="76">
        <v>33.450000000000003</v>
      </c>
      <c r="F106" s="9">
        <v>8</v>
      </c>
      <c r="G106" s="9">
        <v>11.5</v>
      </c>
      <c r="H106" s="45">
        <v>0.29110000000000003</v>
      </c>
      <c r="I106" s="9" t="s">
        <v>11</v>
      </c>
      <c r="J106" s="9"/>
      <c r="K106" s="226" t="s">
        <v>2002</v>
      </c>
      <c r="L106" s="359">
        <v>45735</v>
      </c>
      <c r="M106" s="332">
        <v>45735</v>
      </c>
      <c r="N106" s="227">
        <v>3347.12</v>
      </c>
      <c r="O106" s="84">
        <v>3639.02</v>
      </c>
      <c r="P106" s="85">
        <v>41</v>
      </c>
      <c r="Q106" s="227">
        <v>81.64</v>
      </c>
      <c r="R106" s="609">
        <v>46100</v>
      </c>
      <c r="S106" s="610">
        <v>46100</v>
      </c>
      <c r="T106" s="611">
        <f t="shared" si="16"/>
        <v>3535.4550000000004</v>
      </c>
      <c r="U106" s="11">
        <f t="shared" si="17"/>
        <v>5369.58</v>
      </c>
      <c r="V106" s="11">
        <f t="shared" si="2"/>
        <v>94.203157894736847</v>
      </c>
      <c r="W106" s="11">
        <f t="shared" si="18"/>
        <v>1834.1249999999995</v>
      </c>
      <c r="X106" s="28">
        <f t="shared" si="19"/>
        <v>41.800000000000004</v>
      </c>
      <c r="Y106" s="9">
        <f t="shared" si="20"/>
        <v>57</v>
      </c>
      <c r="Z106" s="28">
        <f t="shared" si="13"/>
        <v>15.199999999999996</v>
      </c>
      <c r="AA106" s="9"/>
      <c r="AB106" s="9"/>
      <c r="AC106" s="9"/>
    </row>
    <row r="107" spans="1:29">
      <c r="A107" s="10">
        <v>46103</v>
      </c>
      <c r="B107" s="9" t="s">
        <v>286</v>
      </c>
      <c r="C107" s="11">
        <v>3446.21</v>
      </c>
      <c r="D107" s="9">
        <v>42</v>
      </c>
      <c r="E107" s="76">
        <v>26.04</v>
      </c>
      <c r="F107" s="9">
        <v>0</v>
      </c>
      <c r="G107" s="9">
        <v>7.75</v>
      </c>
      <c r="H107" s="45">
        <v>0.27439999999999998</v>
      </c>
      <c r="I107" s="9" t="s">
        <v>11</v>
      </c>
      <c r="J107" s="9"/>
      <c r="K107" s="226" t="s">
        <v>2002</v>
      </c>
      <c r="L107" s="359">
        <v>45736</v>
      </c>
      <c r="M107" s="332">
        <v>45736</v>
      </c>
      <c r="N107" s="227">
        <v>3214.05</v>
      </c>
      <c r="O107" s="84">
        <v>3533.75</v>
      </c>
      <c r="P107" s="85">
        <v>38</v>
      </c>
      <c r="Q107" s="227">
        <v>84.58</v>
      </c>
      <c r="R107" s="609">
        <v>46101</v>
      </c>
      <c r="S107" s="610">
        <v>46101</v>
      </c>
      <c r="T107" s="611">
        <f t="shared" si="16"/>
        <v>5315.0790000000006</v>
      </c>
      <c r="U107" s="11">
        <f t="shared" si="17"/>
        <v>3446.21</v>
      </c>
      <c r="V107" s="11">
        <f t="shared" si="2"/>
        <v>82.052619047619046</v>
      </c>
      <c r="W107" s="11">
        <f t="shared" si="18"/>
        <v>-1868.8690000000006</v>
      </c>
      <c r="X107" s="28">
        <f t="shared" si="19"/>
        <v>73.7</v>
      </c>
      <c r="Y107" s="9">
        <f t="shared" si="20"/>
        <v>42</v>
      </c>
      <c r="Z107" s="28">
        <f t="shared" si="13"/>
        <v>-31.700000000000003</v>
      </c>
      <c r="AA107" s="9"/>
      <c r="AB107" s="9"/>
      <c r="AC107" s="9"/>
    </row>
    <row r="108" spans="1:29">
      <c r="A108" s="10">
        <v>46104</v>
      </c>
      <c r="B108" s="9" t="s">
        <v>286</v>
      </c>
      <c r="C108" s="15">
        <v>2185.48</v>
      </c>
      <c r="D108" s="19">
        <v>28</v>
      </c>
      <c r="E108" s="614">
        <v>22.32</v>
      </c>
      <c r="F108" s="19">
        <v>0</v>
      </c>
      <c r="G108" s="19">
        <v>6</v>
      </c>
      <c r="H108" s="45">
        <v>0.29430000000000001</v>
      </c>
      <c r="I108" s="9" t="s">
        <v>11</v>
      </c>
      <c r="J108" s="9"/>
      <c r="K108" s="226" t="s">
        <v>2002</v>
      </c>
      <c r="L108" s="359">
        <v>45737</v>
      </c>
      <c r="M108" s="332">
        <v>45737</v>
      </c>
      <c r="N108" s="227">
        <v>4831.8900000000003</v>
      </c>
      <c r="O108" s="84">
        <v>5193.29</v>
      </c>
      <c r="P108" s="85">
        <v>67</v>
      </c>
      <c r="Q108" s="227">
        <v>72.12</v>
      </c>
      <c r="R108" s="609">
        <v>46102</v>
      </c>
      <c r="S108" s="610">
        <v>46102</v>
      </c>
      <c r="T108" s="611">
        <f t="shared" si="16"/>
        <v>5985.5290000000005</v>
      </c>
      <c r="U108" s="11">
        <f t="shared" si="17"/>
        <v>2185.48</v>
      </c>
      <c r="V108" s="11">
        <f t="shared" si="2"/>
        <v>78.05285714285715</v>
      </c>
      <c r="W108" s="11">
        <f t="shared" si="18"/>
        <v>-3800.0490000000004</v>
      </c>
      <c r="X108" s="28">
        <f t="shared" si="19"/>
        <v>72.600000000000009</v>
      </c>
      <c r="Y108" s="9">
        <f t="shared" si="20"/>
        <v>28</v>
      </c>
      <c r="Z108" s="28">
        <f t="shared" si="13"/>
        <v>-44.600000000000009</v>
      </c>
      <c r="AA108" s="9"/>
      <c r="AB108" s="9"/>
      <c r="AC108" s="9"/>
    </row>
    <row r="109" spans="1:29">
      <c r="A109" s="10">
        <v>46105</v>
      </c>
      <c r="B109" s="9" t="s">
        <v>286</v>
      </c>
      <c r="C109" s="11">
        <v>4413.8500000000004</v>
      </c>
      <c r="D109" s="9">
        <v>52</v>
      </c>
      <c r="E109" s="76">
        <v>37.229999999999997</v>
      </c>
      <c r="F109" s="9">
        <v>14</v>
      </c>
      <c r="G109" s="9"/>
      <c r="H109" s="45">
        <v>0.315</v>
      </c>
      <c r="I109" s="9" t="s">
        <v>11</v>
      </c>
      <c r="J109" s="9"/>
      <c r="K109" s="226" t="s">
        <v>2002</v>
      </c>
      <c r="L109" s="359">
        <v>45738</v>
      </c>
      <c r="M109" s="332">
        <v>45738</v>
      </c>
      <c r="N109" s="227">
        <v>5441.39</v>
      </c>
      <c r="O109" s="84">
        <v>5802.79</v>
      </c>
      <c r="P109" s="85">
        <v>66</v>
      </c>
      <c r="Q109" s="227">
        <v>82.45</v>
      </c>
      <c r="R109" s="609">
        <v>46103</v>
      </c>
      <c r="S109" s="610">
        <v>46103</v>
      </c>
      <c r="T109" s="611">
        <f t="shared" si="16"/>
        <v>7563.0170000000007</v>
      </c>
      <c r="U109" s="11">
        <f t="shared" si="17"/>
        <v>4413.8500000000004</v>
      </c>
      <c r="V109" s="11">
        <f t="shared" si="2"/>
        <v>84.881730769230771</v>
      </c>
      <c r="W109" s="11">
        <f t="shared" si="18"/>
        <v>-3149.1670000000004</v>
      </c>
      <c r="X109" s="28">
        <f t="shared" si="19"/>
        <v>89.100000000000009</v>
      </c>
      <c r="Y109" s="9">
        <f t="shared" si="20"/>
        <v>52</v>
      </c>
      <c r="Z109" s="28">
        <f t="shared" si="13"/>
        <v>-37.100000000000009</v>
      </c>
      <c r="AA109" s="9"/>
      <c r="AB109" s="9"/>
      <c r="AC109" s="9"/>
    </row>
    <row r="110" spans="1:29">
      <c r="A110" s="10">
        <v>46106</v>
      </c>
      <c r="B110" s="9" t="s">
        <v>286</v>
      </c>
      <c r="C110" s="11">
        <v>4380.43</v>
      </c>
      <c r="D110" s="9">
        <v>32</v>
      </c>
      <c r="E110" s="76">
        <v>37.409999999999997</v>
      </c>
      <c r="F110" s="9">
        <v>12</v>
      </c>
      <c r="G110" s="9">
        <v>8</v>
      </c>
      <c r="H110" s="45">
        <v>0.26740000000000003</v>
      </c>
      <c r="I110" s="9" t="s">
        <v>11</v>
      </c>
      <c r="J110" s="9"/>
      <c r="K110" s="226" t="s">
        <v>2002</v>
      </c>
      <c r="L110" s="359">
        <v>45739</v>
      </c>
      <c r="M110" s="332">
        <v>45739</v>
      </c>
      <c r="N110" s="227">
        <v>6875.47</v>
      </c>
      <c r="O110" s="84">
        <v>7417.57</v>
      </c>
      <c r="P110" s="85">
        <v>81</v>
      </c>
      <c r="Q110" s="227">
        <v>84.88</v>
      </c>
      <c r="R110" s="609">
        <v>46104</v>
      </c>
      <c r="S110" s="610">
        <v>46104</v>
      </c>
      <c r="T110" s="611">
        <f t="shared" si="16"/>
        <v>2124.5620000000004</v>
      </c>
      <c r="U110" s="11">
        <f t="shared" si="17"/>
        <v>4380.43</v>
      </c>
      <c r="V110" s="11">
        <f t="shared" si="2"/>
        <v>136.88843750000001</v>
      </c>
      <c r="W110" s="11">
        <f t="shared" si="18"/>
        <v>2255.8679999999999</v>
      </c>
      <c r="X110" s="28">
        <f t="shared" si="19"/>
        <v>23.1</v>
      </c>
      <c r="Y110" s="9">
        <f t="shared" si="20"/>
        <v>32</v>
      </c>
      <c r="Z110" s="28">
        <f t="shared" si="13"/>
        <v>8.8999999999999986</v>
      </c>
      <c r="AA110" s="9"/>
      <c r="AB110" s="9"/>
      <c r="AC110" s="9"/>
    </row>
    <row r="111" spans="1:29">
      <c r="A111" s="10">
        <v>46107</v>
      </c>
      <c r="B111" s="9" t="s">
        <v>286</v>
      </c>
      <c r="C111" s="11">
        <v>3289.51</v>
      </c>
      <c r="D111" s="9">
        <v>38</v>
      </c>
      <c r="E111" s="76">
        <v>29.13</v>
      </c>
      <c r="F111" s="9">
        <v>4</v>
      </c>
      <c r="G111" s="9">
        <v>9</v>
      </c>
      <c r="H111" s="45">
        <v>0.312</v>
      </c>
      <c r="I111" s="9" t="s">
        <v>11</v>
      </c>
      <c r="J111" s="9"/>
      <c r="K111" s="226" t="s">
        <v>2002</v>
      </c>
      <c r="L111" s="359">
        <v>45740</v>
      </c>
      <c r="M111" s="332">
        <v>45740</v>
      </c>
      <c r="N111" s="227">
        <v>1931.42</v>
      </c>
      <c r="O111" s="84">
        <v>2056.52</v>
      </c>
      <c r="P111" s="85">
        <v>21</v>
      </c>
      <c r="Q111" s="227">
        <v>91.97</v>
      </c>
      <c r="R111" s="609">
        <v>46105</v>
      </c>
      <c r="S111" s="610">
        <v>46105</v>
      </c>
      <c r="T111" s="611">
        <f t="shared" si="16"/>
        <v>3548.2260000000001</v>
      </c>
      <c r="U111" s="11">
        <f t="shared" si="17"/>
        <v>3289.51</v>
      </c>
      <c r="V111" s="11">
        <f t="shared" si="2"/>
        <v>86.566052631578955</v>
      </c>
      <c r="W111" s="11">
        <f t="shared" si="18"/>
        <v>-258.71599999999989</v>
      </c>
      <c r="X111" s="28">
        <f t="shared" si="19"/>
        <v>44</v>
      </c>
      <c r="Y111" s="9">
        <f t="shared" si="20"/>
        <v>38</v>
      </c>
      <c r="Z111" s="28">
        <f t="shared" si="13"/>
        <v>-6</v>
      </c>
      <c r="AA111" s="9"/>
      <c r="AB111" s="9"/>
      <c r="AC111" s="9"/>
    </row>
    <row r="112" spans="1:29">
      <c r="A112" s="10">
        <v>46108</v>
      </c>
      <c r="B112" s="9" t="s">
        <v>286</v>
      </c>
      <c r="C112" s="11">
        <v>5826.2</v>
      </c>
      <c r="D112" s="9">
        <v>69</v>
      </c>
      <c r="E112" s="76">
        <v>32.14</v>
      </c>
      <c r="F112" s="9">
        <v>9</v>
      </c>
      <c r="G112" s="9">
        <v>12</v>
      </c>
      <c r="H112" s="45">
        <v>0.317</v>
      </c>
      <c r="I112" s="9" t="s">
        <v>11</v>
      </c>
      <c r="J112" s="9"/>
      <c r="K112" s="226" t="s">
        <v>2002</v>
      </c>
      <c r="L112" s="359">
        <v>45741</v>
      </c>
      <c r="M112" s="332">
        <v>45741</v>
      </c>
      <c r="N112" s="227">
        <v>3225.66</v>
      </c>
      <c r="O112" s="84">
        <v>3448.06</v>
      </c>
      <c r="P112" s="85">
        <v>40</v>
      </c>
      <c r="Q112" s="227">
        <v>80.64</v>
      </c>
      <c r="R112" s="609">
        <v>46106</v>
      </c>
      <c r="S112" s="610">
        <v>46106</v>
      </c>
      <c r="T112" s="611">
        <f t="shared" si="16"/>
        <v>3434.3430000000003</v>
      </c>
      <c r="U112" s="11">
        <f t="shared" si="17"/>
        <v>5826.2</v>
      </c>
      <c r="V112" s="11">
        <f t="shared" si="2"/>
        <v>84.437681159420293</v>
      </c>
      <c r="W112" s="11">
        <f t="shared" si="18"/>
        <v>2391.8569999999995</v>
      </c>
      <c r="X112" s="28">
        <f t="shared" si="19"/>
        <v>45.1</v>
      </c>
      <c r="Y112" s="9">
        <f t="shared" si="20"/>
        <v>69</v>
      </c>
      <c r="Z112" s="28">
        <f t="shared" si="13"/>
        <v>23.9</v>
      </c>
      <c r="AA112" s="9"/>
      <c r="AB112" s="9"/>
      <c r="AC112" s="9"/>
    </row>
    <row r="113" spans="1:29">
      <c r="A113" s="10">
        <v>46109</v>
      </c>
      <c r="B113" s="9" t="s">
        <v>286</v>
      </c>
      <c r="C113" s="11">
        <v>4251.21</v>
      </c>
      <c r="D113" s="9">
        <v>53</v>
      </c>
      <c r="E113" s="76">
        <v>29.05</v>
      </c>
      <c r="F113" s="9">
        <v>4</v>
      </c>
      <c r="G113" s="9">
        <v>39</v>
      </c>
      <c r="H113" s="45">
        <v>0.31580000000000003</v>
      </c>
      <c r="I113" s="9" t="s">
        <v>11</v>
      </c>
      <c r="J113" s="9"/>
      <c r="K113" s="226" t="s">
        <v>2002</v>
      </c>
      <c r="L113" s="359">
        <v>45742</v>
      </c>
      <c r="M113" s="332">
        <v>45742</v>
      </c>
      <c r="N113" s="227">
        <v>3122.13</v>
      </c>
      <c r="O113" s="84">
        <v>3441.83</v>
      </c>
      <c r="P113" s="85">
        <v>41</v>
      </c>
      <c r="Q113" s="227">
        <v>76.150000000000006</v>
      </c>
      <c r="R113" s="609">
        <v>46107</v>
      </c>
      <c r="S113" s="610">
        <v>46107</v>
      </c>
      <c r="T113" s="611">
        <f t="shared" si="16"/>
        <v>3473.2280000000005</v>
      </c>
      <c r="U113" s="11">
        <f t="shared" si="17"/>
        <v>4251.21</v>
      </c>
      <c r="V113" s="11">
        <f t="shared" si="2"/>
        <v>80.211509433962263</v>
      </c>
      <c r="W113" s="11">
        <f t="shared" si="18"/>
        <v>777.98199999999952</v>
      </c>
      <c r="X113" s="28">
        <f t="shared" si="19"/>
        <v>40.700000000000003</v>
      </c>
      <c r="Y113" s="9">
        <f t="shared" si="20"/>
        <v>53</v>
      </c>
      <c r="Z113" s="28">
        <f t="shared" si="13"/>
        <v>12.299999999999997</v>
      </c>
      <c r="AA113" s="9"/>
      <c r="AB113" s="9"/>
      <c r="AC113" s="9"/>
    </row>
    <row r="114" spans="1:29">
      <c r="A114" s="10">
        <v>46110</v>
      </c>
      <c r="B114" s="9" t="s">
        <v>286</v>
      </c>
      <c r="C114" s="11">
        <v>4985.71</v>
      </c>
      <c r="D114" s="9">
        <v>55</v>
      </c>
      <c r="E114" s="76">
        <v>29.08</v>
      </c>
      <c r="F114" s="9">
        <v>3</v>
      </c>
      <c r="G114" s="9">
        <v>11.75</v>
      </c>
      <c r="H114" s="45">
        <v>0.31219999999999998</v>
      </c>
      <c r="I114" s="9" t="s">
        <v>11</v>
      </c>
      <c r="J114" s="9"/>
      <c r="K114" s="226" t="s">
        <v>2002</v>
      </c>
      <c r="L114" s="359">
        <v>45743</v>
      </c>
      <c r="M114" s="332">
        <v>45743</v>
      </c>
      <c r="N114" s="227">
        <v>3157.48</v>
      </c>
      <c r="O114" s="84">
        <v>3379.88</v>
      </c>
      <c r="P114" s="85">
        <v>37</v>
      </c>
      <c r="Q114" s="227">
        <v>85.34</v>
      </c>
      <c r="R114" s="609">
        <v>46108</v>
      </c>
      <c r="S114" s="610">
        <v>46108</v>
      </c>
      <c r="T114" s="611">
        <f t="shared" si="16"/>
        <v>7408.7089999999998</v>
      </c>
      <c r="U114" s="11">
        <f t="shared" si="17"/>
        <v>4985.71</v>
      </c>
      <c r="V114" s="11">
        <f t="shared" si="2"/>
        <v>90.649272727272731</v>
      </c>
      <c r="W114" s="11">
        <f t="shared" si="18"/>
        <v>-2422.9989999999998</v>
      </c>
      <c r="X114" s="28">
        <f t="shared" si="19"/>
        <v>85.800000000000011</v>
      </c>
      <c r="Y114" s="9">
        <f t="shared" si="20"/>
        <v>55</v>
      </c>
      <c r="Z114" s="28">
        <f t="shared" si="13"/>
        <v>-30.800000000000011</v>
      </c>
      <c r="AA114" s="9"/>
      <c r="AB114" s="9"/>
      <c r="AC114" s="9"/>
    </row>
    <row r="115" spans="1:29">
      <c r="A115" s="10">
        <v>46111</v>
      </c>
      <c r="B115" s="9" t="s">
        <v>286</v>
      </c>
      <c r="C115" s="11">
        <v>3099.43</v>
      </c>
      <c r="D115" s="9">
        <v>33</v>
      </c>
      <c r="E115" s="76">
        <v>25.51</v>
      </c>
      <c r="F115" s="9">
        <v>0</v>
      </c>
      <c r="G115" s="9">
        <v>8.6</v>
      </c>
      <c r="H115" s="45">
        <v>0.2777</v>
      </c>
      <c r="I115" s="9" t="s">
        <v>11</v>
      </c>
      <c r="J115" s="9"/>
      <c r="K115" s="226" t="s">
        <v>2002</v>
      </c>
      <c r="L115" s="359">
        <v>45744</v>
      </c>
      <c r="M115" s="332">
        <v>45744</v>
      </c>
      <c r="N115" s="227">
        <v>6735.19</v>
      </c>
      <c r="O115" s="84">
        <v>7235.59</v>
      </c>
      <c r="P115" s="85">
        <v>78</v>
      </c>
      <c r="Q115" s="227">
        <v>86.35</v>
      </c>
      <c r="R115" s="609">
        <v>46109</v>
      </c>
      <c r="S115" s="610">
        <v>46109</v>
      </c>
      <c r="T115" s="611">
        <f t="shared" si="16"/>
        <v>5278.4269999999997</v>
      </c>
      <c r="U115" s="11">
        <f t="shared" si="17"/>
        <v>3099.43</v>
      </c>
      <c r="V115" s="11">
        <f t="shared" si="2"/>
        <v>93.922121212121212</v>
      </c>
      <c r="W115" s="11">
        <f t="shared" si="18"/>
        <v>-2178.9969999999998</v>
      </c>
      <c r="X115" s="28">
        <f t="shared" si="19"/>
        <v>68.2</v>
      </c>
      <c r="Y115" s="9">
        <f t="shared" si="20"/>
        <v>33</v>
      </c>
      <c r="Z115" s="28">
        <f t="shared" si="13"/>
        <v>-35.200000000000003</v>
      </c>
      <c r="AA115" s="9"/>
      <c r="AB115" s="9"/>
      <c r="AC115" s="9"/>
    </row>
    <row r="116" spans="1:29">
      <c r="A116" s="10">
        <v>46112</v>
      </c>
      <c r="B116" s="9" t="s">
        <v>286</v>
      </c>
      <c r="C116" s="11">
        <v>2895.5</v>
      </c>
      <c r="D116" s="9">
        <v>35</v>
      </c>
      <c r="E116" s="76">
        <v>30.12</v>
      </c>
      <c r="F116" s="9">
        <v>4</v>
      </c>
      <c r="G116" s="9">
        <v>7.66</v>
      </c>
      <c r="H116" s="45">
        <v>0.35589999999999999</v>
      </c>
      <c r="I116" s="9" t="s">
        <v>11</v>
      </c>
      <c r="J116" s="9"/>
      <c r="K116" s="226" t="s">
        <v>2002</v>
      </c>
      <c r="L116" s="359">
        <v>45745</v>
      </c>
      <c r="M116" s="332">
        <v>45745</v>
      </c>
      <c r="N116" s="227">
        <v>4798.57</v>
      </c>
      <c r="O116" s="84">
        <v>5187.7700000000004</v>
      </c>
      <c r="P116" s="85">
        <v>62</v>
      </c>
      <c r="Q116" s="227">
        <v>77.400000000000006</v>
      </c>
      <c r="R116" s="609">
        <v>46110</v>
      </c>
      <c r="S116" s="610">
        <v>46110</v>
      </c>
      <c r="T116" s="611">
        <f t="shared" si="16"/>
        <v>5926.9540000000006</v>
      </c>
      <c r="U116" s="11">
        <f t="shared" si="17"/>
        <v>2895.5</v>
      </c>
      <c r="V116" s="11">
        <f t="shared" si="2"/>
        <v>82.728571428571428</v>
      </c>
      <c r="W116" s="11">
        <f t="shared" si="18"/>
        <v>-3031.4540000000006</v>
      </c>
      <c r="X116" s="28">
        <f t="shared" si="19"/>
        <v>77</v>
      </c>
      <c r="Y116" s="9">
        <f t="shared" si="20"/>
        <v>35</v>
      </c>
      <c r="Z116" s="28">
        <f t="shared" si="13"/>
        <v>-42</v>
      </c>
      <c r="AA116" s="9"/>
      <c r="AB116" s="9"/>
      <c r="AC116" s="9"/>
    </row>
    <row r="117" spans="1:29">
      <c r="A117" s="10">
        <v>46113</v>
      </c>
      <c r="B117" s="9" t="s">
        <v>286</v>
      </c>
      <c r="C117" s="11">
        <v>3508.02</v>
      </c>
      <c r="D117" s="9">
        <v>38</v>
      </c>
      <c r="E117" s="76">
        <v>33.28</v>
      </c>
      <c r="F117" s="9">
        <v>6</v>
      </c>
      <c r="G117" s="9">
        <v>10.33</v>
      </c>
      <c r="H117" s="45">
        <v>0.2923</v>
      </c>
      <c r="I117" s="9" t="s">
        <v>11</v>
      </c>
      <c r="J117" s="9"/>
      <c r="K117" s="226" t="s">
        <v>2002</v>
      </c>
      <c r="L117" s="359">
        <v>45746</v>
      </c>
      <c r="M117" s="332">
        <v>45746</v>
      </c>
      <c r="N117" s="227">
        <v>5388.14</v>
      </c>
      <c r="O117" s="84">
        <v>5860.74</v>
      </c>
      <c r="P117" s="85">
        <v>70</v>
      </c>
      <c r="Q117" s="227">
        <v>76.97</v>
      </c>
      <c r="R117" s="609">
        <v>46111</v>
      </c>
      <c r="S117" s="610">
        <v>46111</v>
      </c>
      <c r="T117" s="611">
        <f t="shared" si="16"/>
        <v>6437.7060000000001</v>
      </c>
      <c r="U117" s="11">
        <f t="shared" si="17"/>
        <v>3508.02</v>
      </c>
      <c r="V117" s="11">
        <f t="shared" si="2"/>
        <v>92.316315789473677</v>
      </c>
      <c r="W117" s="11">
        <f t="shared" si="18"/>
        <v>-2929.6860000000001</v>
      </c>
      <c r="X117" s="28">
        <f t="shared" si="19"/>
        <v>73.7</v>
      </c>
      <c r="Y117" s="9">
        <f t="shared" si="20"/>
        <v>38</v>
      </c>
      <c r="Z117" s="28">
        <f t="shared" si="13"/>
        <v>-35.700000000000003</v>
      </c>
      <c r="AA117" s="9"/>
      <c r="AB117" s="9"/>
      <c r="AC117" s="9"/>
    </row>
    <row r="118" spans="1:29">
      <c r="A118" s="10">
        <v>46114</v>
      </c>
      <c r="B118" s="9" t="s">
        <v>286</v>
      </c>
      <c r="C118" s="11">
        <v>5219.46</v>
      </c>
      <c r="D118" s="9">
        <v>54</v>
      </c>
      <c r="E118" s="76">
        <v>45</v>
      </c>
      <c r="F118" s="9">
        <v>27</v>
      </c>
      <c r="G118" s="9">
        <v>13.66</v>
      </c>
      <c r="H118" s="45">
        <v>0.3412</v>
      </c>
      <c r="I118" s="9" t="s">
        <v>11</v>
      </c>
      <c r="J118" s="9"/>
      <c r="K118" s="226" t="s">
        <v>2002</v>
      </c>
      <c r="L118" s="359">
        <v>45747</v>
      </c>
      <c r="M118" s="332">
        <v>45747</v>
      </c>
      <c r="N118" s="227">
        <v>5852.46</v>
      </c>
      <c r="O118" s="84">
        <v>6325.06</v>
      </c>
      <c r="P118" s="85">
        <v>67</v>
      </c>
      <c r="Q118" s="227">
        <v>87.35</v>
      </c>
      <c r="R118" s="609">
        <v>46112</v>
      </c>
      <c r="S118" s="610">
        <v>46112</v>
      </c>
      <c r="T118" s="611">
        <f>N120*$AA$1</f>
        <v>4983.8250000000007</v>
      </c>
      <c r="U118" s="11">
        <f t="shared" si="17"/>
        <v>5219.46</v>
      </c>
      <c r="V118" s="11">
        <f t="shared" si="2"/>
        <v>96.656666666666666</v>
      </c>
      <c r="W118" s="11">
        <f t="shared" si="18"/>
        <v>235.63499999999931</v>
      </c>
      <c r="X118" s="28">
        <f>P120*$AA$1</f>
        <v>60.500000000000007</v>
      </c>
      <c r="Y118" s="9">
        <f t="shared" si="20"/>
        <v>54</v>
      </c>
      <c r="Z118" s="28">
        <f t="shared" si="13"/>
        <v>-6.5000000000000071</v>
      </c>
      <c r="AA118" s="9"/>
      <c r="AB118" s="9"/>
      <c r="AC118" s="9"/>
    </row>
    <row r="119" spans="1:29" ht="15.75" customHeight="1">
      <c r="A119" s="10">
        <v>46115</v>
      </c>
      <c r="B119" s="9" t="s">
        <v>286</v>
      </c>
      <c r="C119" s="11">
        <v>6670.99</v>
      </c>
      <c r="D119" s="9">
        <v>67</v>
      </c>
      <c r="E119" s="76">
        <v>25.15</v>
      </c>
      <c r="F119" s="9">
        <v>1</v>
      </c>
      <c r="G119" s="9">
        <v>10.199999999999999</v>
      </c>
      <c r="H119" s="45">
        <v>0.26429999999999998</v>
      </c>
      <c r="I119" s="9" t="s">
        <v>11</v>
      </c>
      <c r="J119" s="9"/>
      <c r="K119" s="717" t="s">
        <v>1594</v>
      </c>
      <c r="L119" s="709"/>
      <c r="M119" s="360"/>
      <c r="N119" s="338">
        <f t="shared" ref="N119:P119" si="21">SUM(N88:N118)</f>
        <v>130142.94999999998</v>
      </c>
      <c r="O119" s="339">
        <f t="shared" si="21"/>
        <v>139581.04999999999</v>
      </c>
      <c r="P119" s="347">
        <f t="shared" si="21"/>
        <v>1530</v>
      </c>
      <c r="Q119" s="341">
        <f>O119/P119</f>
        <v>91.229444444444439</v>
      </c>
      <c r="R119" s="343" t="s">
        <v>1578</v>
      </c>
      <c r="S119" s="361"/>
      <c r="T119" s="362">
        <f t="shared" ref="T119:U119" si="22">SUM(T88:T118)</f>
        <v>144573.52799999999</v>
      </c>
      <c r="U119" s="339">
        <f t="shared" si="22"/>
        <v>121522.19000000003</v>
      </c>
      <c r="V119" s="345">
        <f t="shared" si="2"/>
        <v>89.750509601181705</v>
      </c>
      <c r="W119" s="339">
        <f t="shared" ref="W119:Z119" si="23">SUM(W88:W118)</f>
        <v>-23051.338000000014</v>
      </c>
      <c r="X119" s="347">
        <f t="shared" si="23"/>
        <v>1703.8999999999996</v>
      </c>
      <c r="Y119" s="347">
        <f t="shared" si="23"/>
        <v>1354</v>
      </c>
      <c r="Z119" s="347">
        <f t="shared" si="23"/>
        <v>-349.90000000000009</v>
      </c>
      <c r="AA119" s="9"/>
      <c r="AB119" s="9"/>
      <c r="AC119" s="9"/>
    </row>
    <row r="120" spans="1:29">
      <c r="A120" s="10">
        <v>46116</v>
      </c>
      <c r="B120" s="9" t="s">
        <v>286</v>
      </c>
      <c r="C120" s="11">
        <v>4568.92</v>
      </c>
      <c r="D120" s="9">
        <v>50</v>
      </c>
      <c r="E120" s="76">
        <v>26.33</v>
      </c>
      <c r="F120" s="9">
        <v>2</v>
      </c>
      <c r="G120" s="9">
        <v>7.6</v>
      </c>
      <c r="H120" s="45">
        <v>0.36899999999999999</v>
      </c>
      <c r="I120" s="9" t="s">
        <v>11</v>
      </c>
      <c r="J120" s="9" t="s">
        <v>2005</v>
      </c>
      <c r="K120" s="226" t="s">
        <v>2002</v>
      </c>
      <c r="L120" s="359">
        <v>45748</v>
      </c>
      <c r="M120" s="200">
        <v>45748</v>
      </c>
      <c r="N120" s="227">
        <v>4530.75</v>
      </c>
      <c r="O120" s="84">
        <v>4892.1499999999996</v>
      </c>
      <c r="P120" s="85">
        <v>55</v>
      </c>
      <c r="Q120" s="227">
        <v>82.38</v>
      </c>
      <c r="R120" s="609">
        <v>46113</v>
      </c>
      <c r="S120" s="610">
        <v>46113</v>
      </c>
      <c r="T120" s="611">
        <f t="shared" ref="T120:T148" si="24">N121*$AA$1</f>
        <v>2112.627</v>
      </c>
      <c r="U120" s="11">
        <f t="shared" ref="U120:U149" si="25">C117</f>
        <v>3508.02</v>
      </c>
      <c r="V120" s="11">
        <f t="shared" si="2"/>
        <v>92.316315789473677</v>
      </c>
      <c r="W120" s="11">
        <f t="shared" ref="W120:W149" si="26">U120-T120</f>
        <v>1395.393</v>
      </c>
      <c r="X120" s="28">
        <f t="shared" ref="X120:X149" si="27">P120*$AA$1</f>
        <v>60.500000000000007</v>
      </c>
      <c r="Y120" s="9">
        <f t="shared" ref="Y120:Y149" si="28">D117</f>
        <v>38</v>
      </c>
      <c r="Z120" s="28">
        <f t="shared" ref="Z120:Z149" si="29">Y120-X120</f>
        <v>-22.500000000000007</v>
      </c>
      <c r="AA120" s="9"/>
      <c r="AB120" s="9"/>
      <c r="AC120" s="9"/>
    </row>
    <row r="121" spans="1:29">
      <c r="A121" s="10">
        <v>46117</v>
      </c>
      <c r="B121" s="9" t="s">
        <v>286</v>
      </c>
      <c r="C121" s="11">
        <v>3074.49</v>
      </c>
      <c r="D121" s="9">
        <v>34</v>
      </c>
      <c r="E121" s="76">
        <v>23</v>
      </c>
      <c r="F121" s="9">
        <v>0</v>
      </c>
      <c r="G121" s="9">
        <v>4.8</v>
      </c>
      <c r="H121" s="45">
        <v>0.2883</v>
      </c>
      <c r="I121" s="9" t="s">
        <v>11</v>
      </c>
      <c r="J121" s="9"/>
      <c r="K121" s="226" t="s">
        <v>2002</v>
      </c>
      <c r="L121" s="359">
        <v>45749</v>
      </c>
      <c r="M121" s="200">
        <v>45749</v>
      </c>
      <c r="N121" s="227">
        <v>1920.57</v>
      </c>
      <c r="O121" s="84">
        <v>2101.27</v>
      </c>
      <c r="P121" s="85">
        <v>28</v>
      </c>
      <c r="Q121" s="227">
        <v>68.59</v>
      </c>
      <c r="R121" s="609">
        <v>46114</v>
      </c>
      <c r="S121" s="610">
        <v>46114</v>
      </c>
      <c r="T121" s="611">
        <f t="shared" si="24"/>
        <v>3332.7910000000002</v>
      </c>
      <c r="U121" s="11">
        <f t="shared" si="25"/>
        <v>5219.46</v>
      </c>
      <c r="V121" s="11">
        <f t="shared" si="2"/>
        <v>96.656666666666666</v>
      </c>
      <c r="W121" s="11">
        <f t="shared" si="26"/>
        <v>1886.6689999999999</v>
      </c>
      <c r="X121" s="28">
        <f t="shared" si="27"/>
        <v>30.800000000000004</v>
      </c>
      <c r="Y121" s="9">
        <f t="shared" si="28"/>
        <v>54</v>
      </c>
      <c r="Z121" s="28">
        <f t="shared" si="29"/>
        <v>23.199999999999996</v>
      </c>
      <c r="AA121" s="9"/>
      <c r="AB121" s="9"/>
      <c r="AC121" s="9"/>
    </row>
    <row r="122" spans="1:29">
      <c r="A122" s="10">
        <v>46118</v>
      </c>
      <c r="B122" s="9" t="s">
        <v>286</v>
      </c>
      <c r="C122" s="11">
        <v>1680.34</v>
      </c>
      <c r="D122" s="9">
        <v>21</v>
      </c>
      <c r="E122" s="76">
        <v>26.5</v>
      </c>
      <c r="F122" s="9">
        <v>0</v>
      </c>
      <c r="G122" s="9">
        <v>5</v>
      </c>
      <c r="H122" s="45">
        <v>0.2883</v>
      </c>
      <c r="I122" s="9" t="s">
        <v>11</v>
      </c>
      <c r="J122" s="9"/>
      <c r="K122" s="226" t="s">
        <v>2002</v>
      </c>
      <c r="L122" s="359">
        <v>45750</v>
      </c>
      <c r="M122" s="200">
        <v>45750</v>
      </c>
      <c r="N122" s="227">
        <v>3029.81</v>
      </c>
      <c r="O122" s="84">
        <v>3405.11</v>
      </c>
      <c r="P122" s="85">
        <v>39</v>
      </c>
      <c r="Q122" s="227">
        <v>77.69</v>
      </c>
      <c r="R122" s="609">
        <v>46115</v>
      </c>
      <c r="S122" s="610">
        <v>46115</v>
      </c>
      <c r="T122" s="611">
        <f t="shared" si="24"/>
        <v>7600.6920000000009</v>
      </c>
      <c r="U122" s="11">
        <f t="shared" si="25"/>
        <v>6670.99</v>
      </c>
      <c r="V122" s="11">
        <f t="shared" si="2"/>
        <v>99.56701492537313</v>
      </c>
      <c r="W122" s="11">
        <f t="shared" si="26"/>
        <v>-929.70200000000114</v>
      </c>
      <c r="X122" s="28">
        <f t="shared" si="27"/>
        <v>42.900000000000006</v>
      </c>
      <c r="Y122" s="9">
        <f t="shared" si="28"/>
        <v>67</v>
      </c>
      <c r="Z122" s="28">
        <f t="shared" si="29"/>
        <v>24.099999999999994</v>
      </c>
      <c r="AA122" s="9"/>
      <c r="AB122" s="9"/>
      <c r="AC122" s="9"/>
    </row>
    <row r="123" spans="1:29">
      <c r="A123" s="10">
        <v>46119</v>
      </c>
      <c r="B123" s="9" t="s">
        <v>286</v>
      </c>
      <c r="C123" s="11">
        <v>3148.07</v>
      </c>
      <c r="D123" s="9">
        <v>30</v>
      </c>
      <c r="E123" s="76">
        <v>31.02</v>
      </c>
      <c r="F123" s="9">
        <v>3</v>
      </c>
      <c r="G123" s="9">
        <v>7</v>
      </c>
      <c r="H123" s="45">
        <v>0.31559999999999999</v>
      </c>
      <c r="I123" s="9" t="s">
        <v>11</v>
      </c>
      <c r="J123" s="9"/>
      <c r="K123" s="226" t="s">
        <v>2002</v>
      </c>
      <c r="L123" s="359">
        <v>45751</v>
      </c>
      <c r="M123" s="200">
        <v>45751</v>
      </c>
      <c r="N123" s="227">
        <v>6909.72</v>
      </c>
      <c r="O123" s="84">
        <v>7382.32</v>
      </c>
      <c r="P123" s="85">
        <v>83</v>
      </c>
      <c r="Q123" s="227">
        <v>83.25</v>
      </c>
      <c r="R123" s="609">
        <v>46116</v>
      </c>
      <c r="S123" s="610">
        <v>46116</v>
      </c>
      <c r="T123" s="611">
        <f t="shared" si="24"/>
        <v>5503.2889999999998</v>
      </c>
      <c r="U123" s="11">
        <f t="shared" si="25"/>
        <v>4568.92</v>
      </c>
      <c r="V123" s="11">
        <f t="shared" si="2"/>
        <v>91.378399999999999</v>
      </c>
      <c r="W123" s="11">
        <f t="shared" si="26"/>
        <v>-934.36899999999969</v>
      </c>
      <c r="X123" s="28">
        <f t="shared" si="27"/>
        <v>91.300000000000011</v>
      </c>
      <c r="Y123" s="9">
        <f t="shared" si="28"/>
        <v>50</v>
      </c>
      <c r="Z123" s="28">
        <f t="shared" si="29"/>
        <v>-41.300000000000011</v>
      </c>
      <c r="AA123" s="9"/>
      <c r="AB123" s="9"/>
      <c r="AC123" s="9"/>
    </row>
    <row r="124" spans="1:29">
      <c r="A124" s="10">
        <v>46120</v>
      </c>
      <c r="B124" s="9" t="s">
        <v>286</v>
      </c>
      <c r="C124" s="11">
        <v>1891.18</v>
      </c>
      <c r="D124" s="9">
        <v>24</v>
      </c>
      <c r="E124" s="76">
        <v>24.5</v>
      </c>
      <c r="F124" s="9">
        <v>0</v>
      </c>
      <c r="G124" s="9">
        <v>5.33</v>
      </c>
      <c r="H124" s="45">
        <v>0.32269999999999999</v>
      </c>
      <c r="I124" s="9" t="s">
        <v>11</v>
      </c>
      <c r="J124" s="9"/>
      <c r="K124" s="226" t="s">
        <v>2002</v>
      </c>
      <c r="L124" s="359">
        <v>45752</v>
      </c>
      <c r="M124" s="200">
        <v>45752</v>
      </c>
      <c r="N124" s="227">
        <v>5002.99</v>
      </c>
      <c r="O124" s="84">
        <v>5336.59</v>
      </c>
      <c r="P124" s="85">
        <v>59</v>
      </c>
      <c r="Q124" s="227">
        <v>84.8</v>
      </c>
      <c r="R124" s="609">
        <v>46117</v>
      </c>
      <c r="S124" s="610">
        <v>46117</v>
      </c>
      <c r="T124" s="611">
        <f t="shared" si="24"/>
        <v>5965.3110000000006</v>
      </c>
      <c r="U124" s="11">
        <f t="shared" si="25"/>
        <v>3074.49</v>
      </c>
      <c r="V124" s="11">
        <f t="shared" si="2"/>
        <v>90.426176470588231</v>
      </c>
      <c r="W124" s="11">
        <f t="shared" si="26"/>
        <v>-2890.8210000000008</v>
      </c>
      <c r="X124" s="28">
        <f t="shared" si="27"/>
        <v>64.900000000000006</v>
      </c>
      <c r="Y124" s="9">
        <f t="shared" si="28"/>
        <v>34</v>
      </c>
      <c r="Z124" s="28">
        <f t="shared" si="29"/>
        <v>-30.900000000000006</v>
      </c>
      <c r="AA124" s="9"/>
      <c r="AB124" s="9"/>
      <c r="AC124" s="9"/>
    </row>
    <row r="125" spans="1:29">
      <c r="A125" s="10">
        <v>46121</v>
      </c>
      <c r="B125" s="9" t="s">
        <v>286</v>
      </c>
      <c r="C125" s="11">
        <v>2484.35</v>
      </c>
      <c r="D125" s="9">
        <v>30</v>
      </c>
      <c r="E125" s="76">
        <v>24.2</v>
      </c>
      <c r="F125" s="9">
        <v>0</v>
      </c>
      <c r="G125" s="9">
        <v>5.66</v>
      </c>
      <c r="H125" s="45">
        <v>0.2833</v>
      </c>
      <c r="I125" s="9" t="s">
        <v>11</v>
      </c>
      <c r="J125" s="9"/>
      <c r="K125" s="226" t="s">
        <v>2002</v>
      </c>
      <c r="L125" s="359">
        <v>45753</v>
      </c>
      <c r="M125" s="200">
        <v>45753</v>
      </c>
      <c r="N125" s="227">
        <v>5423.01</v>
      </c>
      <c r="O125" s="84">
        <v>5687.11</v>
      </c>
      <c r="P125" s="85">
        <v>56</v>
      </c>
      <c r="Q125" s="227">
        <v>96.84</v>
      </c>
      <c r="R125" s="609">
        <v>46118</v>
      </c>
      <c r="S125" s="610">
        <v>46118</v>
      </c>
      <c r="T125" s="611">
        <f t="shared" si="24"/>
        <v>2641.3310000000001</v>
      </c>
      <c r="U125" s="11">
        <f t="shared" si="25"/>
        <v>1680.34</v>
      </c>
      <c r="V125" s="11">
        <f t="shared" si="2"/>
        <v>80.016190476190474</v>
      </c>
      <c r="W125" s="11">
        <f t="shared" si="26"/>
        <v>-960.99100000000021</v>
      </c>
      <c r="X125" s="28">
        <f t="shared" si="27"/>
        <v>61.600000000000009</v>
      </c>
      <c r="Y125" s="9">
        <f t="shared" si="28"/>
        <v>21</v>
      </c>
      <c r="Z125" s="28">
        <f t="shared" si="29"/>
        <v>-40.600000000000009</v>
      </c>
      <c r="AA125" s="9"/>
      <c r="AB125" s="9"/>
      <c r="AC125" s="9"/>
    </row>
    <row r="126" spans="1:29">
      <c r="A126" s="10">
        <v>46122</v>
      </c>
      <c r="B126" s="9" t="s">
        <v>286</v>
      </c>
      <c r="C126" s="11">
        <v>5712.58</v>
      </c>
      <c r="D126" s="9">
        <v>61</v>
      </c>
      <c r="E126" s="76">
        <v>34.270000000000003</v>
      </c>
      <c r="F126" s="9">
        <v>14</v>
      </c>
      <c r="G126" s="9">
        <v>11.25</v>
      </c>
      <c r="H126" s="45">
        <v>0.28810000000000002</v>
      </c>
      <c r="I126" s="9" t="s">
        <v>11</v>
      </c>
      <c r="J126" s="9"/>
      <c r="K126" s="226" t="s">
        <v>2002</v>
      </c>
      <c r="L126" s="359">
        <v>45754</v>
      </c>
      <c r="M126" s="200">
        <v>45754</v>
      </c>
      <c r="N126" s="227">
        <v>2401.21</v>
      </c>
      <c r="O126" s="84">
        <v>2526.31</v>
      </c>
      <c r="P126" s="85">
        <v>29</v>
      </c>
      <c r="Q126" s="227">
        <v>82.8</v>
      </c>
      <c r="R126" s="609">
        <v>46119</v>
      </c>
      <c r="S126" s="610">
        <v>46119</v>
      </c>
      <c r="T126" s="611">
        <f t="shared" si="24"/>
        <v>6031.2230000000009</v>
      </c>
      <c r="U126" s="11">
        <f t="shared" si="25"/>
        <v>3148.07</v>
      </c>
      <c r="V126" s="11">
        <f t="shared" si="2"/>
        <v>104.93566666666668</v>
      </c>
      <c r="W126" s="11">
        <f t="shared" si="26"/>
        <v>-2883.1530000000007</v>
      </c>
      <c r="X126" s="28">
        <f t="shared" si="27"/>
        <v>31.900000000000002</v>
      </c>
      <c r="Y126" s="9">
        <f t="shared" si="28"/>
        <v>30</v>
      </c>
      <c r="Z126" s="28">
        <f t="shared" si="29"/>
        <v>-1.9000000000000021</v>
      </c>
      <c r="AA126" s="9"/>
      <c r="AB126" s="9"/>
      <c r="AC126" s="9"/>
    </row>
    <row r="127" spans="1:29">
      <c r="A127" s="10">
        <v>46123</v>
      </c>
      <c r="B127" s="9" t="s">
        <v>286</v>
      </c>
      <c r="C127" s="11">
        <v>4799.9799999999996</v>
      </c>
      <c r="D127" s="9">
        <v>50</v>
      </c>
      <c r="E127" s="76">
        <v>26.13</v>
      </c>
      <c r="F127" s="9">
        <v>4</v>
      </c>
      <c r="G127" s="9">
        <v>9.5</v>
      </c>
      <c r="H127" s="45">
        <v>0.30990000000000001</v>
      </c>
      <c r="I127" s="9" t="s">
        <v>11</v>
      </c>
      <c r="J127" s="9"/>
      <c r="K127" s="226" t="s">
        <v>2002</v>
      </c>
      <c r="L127" s="359">
        <v>45755</v>
      </c>
      <c r="M127" s="200">
        <v>45755</v>
      </c>
      <c r="N127" s="227">
        <v>5482.93</v>
      </c>
      <c r="O127" s="84">
        <v>5733.13</v>
      </c>
      <c r="P127" s="85">
        <v>63</v>
      </c>
      <c r="Q127" s="227">
        <v>87.03</v>
      </c>
      <c r="R127" s="609">
        <v>46120</v>
      </c>
      <c r="S127" s="610">
        <v>46120</v>
      </c>
      <c r="T127" s="611">
        <f t="shared" si="24"/>
        <v>4431.9000000000005</v>
      </c>
      <c r="U127" s="11">
        <f t="shared" si="25"/>
        <v>1891.18</v>
      </c>
      <c r="V127" s="11">
        <f t="shared" si="2"/>
        <v>78.799166666666665</v>
      </c>
      <c r="W127" s="11">
        <f t="shared" si="26"/>
        <v>-2540.7200000000003</v>
      </c>
      <c r="X127" s="28">
        <f t="shared" si="27"/>
        <v>69.300000000000011</v>
      </c>
      <c r="Y127" s="9">
        <f t="shared" si="28"/>
        <v>24</v>
      </c>
      <c r="Z127" s="28">
        <f t="shared" si="29"/>
        <v>-45.300000000000011</v>
      </c>
      <c r="AA127" s="9"/>
      <c r="AB127" s="9"/>
      <c r="AC127" s="9"/>
    </row>
    <row r="128" spans="1:29">
      <c r="A128" s="10">
        <v>46124</v>
      </c>
      <c r="B128" s="9" t="s">
        <v>286</v>
      </c>
      <c r="C128" s="11">
        <v>4188.3999999999996</v>
      </c>
      <c r="D128" s="9">
        <v>53</v>
      </c>
      <c r="E128" s="76">
        <v>24.39</v>
      </c>
      <c r="F128" s="9">
        <v>0</v>
      </c>
      <c r="G128" s="9">
        <v>8.4</v>
      </c>
      <c r="H128" s="45">
        <v>0.22670000000000001</v>
      </c>
      <c r="I128" s="9" t="s">
        <v>11</v>
      </c>
      <c r="J128" s="9"/>
      <c r="K128" s="226" t="s">
        <v>2002</v>
      </c>
      <c r="L128" s="359">
        <v>45756</v>
      </c>
      <c r="M128" s="200">
        <v>45756</v>
      </c>
      <c r="N128" s="227">
        <v>4029</v>
      </c>
      <c r="O128" s="84">
        <v>4362.6000000000004</v>
      </c>
      <c r="P128" s="85">
        <v>50</v>
      </c>
      <c r="Q128" s="227">
        <v>80.58</v>
      </c>
      <c r="R128" s="609">
        <v>46121</v>
      </c>
      <c r="S128" s="610">
        <v>46121</v>
      </c>
      <c r="T128" s="611">
        <f t="shared" si="24"/>
        <v>4161.41</v>
      </c>
      <c r="U128" s="11">
        <f t="shared" si="25"/>
        <v>2484.35</v>
      </c>
      <c r="V128" s="11">
        <f t="shared" si="2"/>
        <v>82.811666666666667</v>
      </c>
      <c r="W128" s="11">
        <f t="shared" si="26"/>
        <v>-1677.06</v>
      </c>
      <c r="X128" s="28">
        <f t="shared" si="27"/>
        <v>55.000000000000007</v>
      </c>
      <c r="Y128" s="9">
        <f t="shared" si="28"/>
        <v>30</v>
      </c>
      <c r="Z128" s="28">
        <f t="shared" si="29"/>
        <v>-25.000000000000007</v>
      </c>
      <c r="AA128" s="9"/>
      <c r="AB128" s="9"/>
      <c r="AC128" s="9"/>
    </row>
    <row r="129" spans="1:29">
      <c r="A129" s="10">
        <v>46125</v>
      </c>
      <c r="B129" s="9" t="s">
        <v>286</v>
      </c>
      <c r="C129" s="11">
        <v>1811.43</v>
      </c>
      <c r="D129" s="9">
        <v>23</v>
      </c>
      <c r="E129" s="76">
        <v>21.43</v>
      </c>
      <c r="F129" s="9">
        <v>0</v>
      </c>
      <c r="G129" s="9">
        <v>5.3</v>
      </c>
      <c r="H129" s="45">
        <v>0.26550000000000001</v>
      </c>
      <c r="I129" s="9" t="s">
        <v>11</v>
      </c>
      <c r="J129" s="9"/>
      <c r="K129" s="226" t="s">
        <v>2002</v>
      </c>
      <c r="L129" s="359">
        <v>45757</v>
      </c>
      <c r="M129" s="200">
        <v>45757</v>
      </c>
      <c r="N129" s="227">
        <v>3783.1</v>
      </c>
      <c r="O129" s="84">
        <v>4047.2</v>
      </c>
      <c r="P129" s="85">
        <v>47</v>
      </c>
      <c r="Q129" s="227">
        <v>80.489999999999995</v>
      </c>
      <c r="R129" s="609">
        <v>46122</v>
      </c>
      <c r="S129" s="610">
        <v>46122</v>
      </c>
      <c r="T129" s="611">
        <f t="shared" si="24"/>
        <v>7146.4140000000007</v>
      </c>
      <c r="U129" s="11">
        <f t="shared" si="25"/>
        <v>5712.58</v>
      </c>
      <c r="V129" s="11">
        <f t="shared" si="2"/>
        <v>93.648852459016396</v>
      </c>
      <c r="W129" s="11">
        <f t="shared" si="26"/>
        <v>-1433.8340000000007</v>
      </c>
      <c r="X129" s="28">
        <f t="shared" si="27"/>
        <v>51.7</v>
      </c>
      <c r="Y129" s="9">
        <f t="shared" si="28"/>
        <v>61</v>
      </c>
      <c r="Z129" s="28">
        <f t="shared" si="29"/>
        <v>9.2999999999999972</v>
      </c>
      <c r="AA129" s="9"/>
      <c r="AB129" s="9"/>
      <c r="AC129" s="9"/>
    </row>
    <row r="130" spans="1:29">
      <c r="A130" s="10">
        <v>46126</v>
      </c>
      <c r="B130" s="9" t="s">
        <v>286</v>
      </c>
      <c r="C130" s="11">
        <v>2369.42</v>
      </c>
      <c r="D130" s="9">
        <v>24</v>
      </c>
      <c r="E130" s="76">
        <v>29</v>
      </c>
      <c r="F130" s="9">
        <v>1</v>
      </c>
      <c r="G130" s="9">
        <v>6</v>
      </c>
      <c r="H130" s="45">
        <v>0.3352</v>
      </c>
      <c r="I130" s="9" t="s">
        <v>11</v>
      </c>
      <c r="J130" s="9"/>
      <c r="K130" s="226" t="s">
        <v>2002</v>
      </c>
      <c r="L130" s="359">
        <v>45758</v>
      </c>
      <c r="M130" s="200">
        <v>45758</v>
      </c>
      <c r="N130" s="227">
        <v>6496.74</v>
      </c>
      <c r="O130" s="84">
        <v>6899.84</v>
      </c>
      <c r="P130" s="85">
        <v>86</v>
      </c>
      <c r="Q130" s="227">
        <v>75.540000000000006</v>
      </c>
      <c r="R130" s="609">
        <v>46123</v>
      </c>
      <c r="S130" s="610">
        <v>46123</v>
      </c>
      <c r="T130" s="611">
        <f t="shared" si="24"/>
        <v>8212.1930000000011</v>
      </c>
      <c r="U130" s="11">
        <f t="shared" si="25"/>
        <v>4799.9799999999996</v>
      </c>
      <c r="V130" s="11">
        <f t="shared" si="2"/>
        <v>95.999599999999987</v>
      </c>
      <c r="W130" s="11">
        <f t="shared" si="26"/>
        <v>-3412.2130000000016</v>
      </c>
      <c r="X130" s="28">
        <f t="shared" si="27"/>
        <v>94.600000000000009</v>
      </c>
      <c r="Y130" s="9">
        <f t="shared" si="28"/>
        <v>50</v>
      </c>
      <c r="Z130" s="28">
        <f t="shared" si="29"/>
        <v>-44.600000000000009</v>
      </c>
      <c r="AA130" s="9"/>
      <c r="AB130" s="9"/>
      <c r="AC130" s="9"/>
    </row>
    <row r="131" spans="1:29">
      <c r="A131" s="10">
        <v>46127</v>
      </c>
      <c r="B131" s="9" t="s">
        <v>286</v>
      </c>
      <c r="C131" s="11">
        <v>3646.08</v>
      </c>
      <c r="D131" s="9">
        <v>47</v>
      </c>
      <c r="E131" s="76">
        <v>28.56</v>
      </c>
      <c r="F131" s="9">
        <v>2</v>
      </c>
      <c r="G131" s="9">
        <v>10.66</v>
      </c>
      <c r="H131" s="45">
        <v>0.32050000000000001</v>
      </c>
      <c r="I131" s="9" t="s">
        <v>11</v>
      </c>
      <c r="J131" s="9"/>
      <c r="K131" s="226" t="s">
        <v>2002</v>
      </c>
      <c r="L131" s="359">
        <v>45759</v>
      </c>
      <c r="M131" s="200">
        <v>45759</v>
      </c>
      <c r="N131" s="227">
        <v>7465.63</v>
      </c>
      <c r="O131" s="84">
        <v>7896.53</v>
      </c>
      <c r="P131" s="85">
        <v>78</v>
      </c>
      <c r="Q131" s="227">
        <v>95.71</v>
      </c>
      <c r="R131" s="609">
        <v>46124</v>
      </c>
      <c r="S131" s="610">
        <v>46124</v>
      </c>
      <c r="T131" s="611">
        <f t="shared" si="24"/>
        <v>5885.1870000000008</v>
      </c>
      <c r="U131" s="11">
        <f t="shared" si="25"/>
        <v>4188.3999999999996</v>
      </c>
      <c r="V131" s="11">
        <f t="shared" si="2"/>
        <v>79.026415094339612</v>
      </c>
      <c r="W131" s="11">
        <f t="shared" si="26"/>
        <v>-1696.7870000000012</v>
      </c>
      <c r="X131" s="28">
        <f t="shared" si="27"/>
        <v>85.800000000000011</v>
      </c>
      <c r="Y131" s="9">
        <f t="shared" si="28"/>
        <v>53</v>
      </c>
      <c r="Z131" s="28">
        <f t="shared" si="29"/>
        <v>-32.800000000000011</v>
      </c>
      <c r="AA131" s="9"/>
      <c r="AB131" s="9"/>
      <c r="AC131" s="9"/>
    </row>
    <row r="132" spans="1:29">
      <c r="A132" s="10">
        <v>46128</v>
      </c>
      <c r="B132" s="9" t="s">
        <v>286</v>
      </c>
      <c r="C132" s="11">
        <v>2242.0500000000002</v>
      </c>
      <c r="D132" s="9">
        <v>27</v>
      </c>
      <c r="E132" s="76">
        <v>23.07</v>
      </c>
      <c r="F132" s="9">
        <v>0</v>
      </c>
      <c r="G132" s="9">
        <v>6.3</v>
      </c>
      <c r="H132" s="45">
        <v>0.30020000000000002</v>
      </c>
      <c r="I132" s="9" t="s">
        <v>11</v>
      </c>
      <c r="J132" s="9"/>
      <c r="K132" s="226" t="s">
        <v>2002</v>
      </c>
      <c r="L132" s="359">
        <v>45760</v>
      </c>
      <c r="M132" s="200">
        <v>45760</v>
      </c>
      <c r="N132" s="227">
        <v>5350.17</v>
      </c>
      <c r="O132" s="84">
        <v>5628.17</v>
      </c>
      <c r="P132" s="85">
        <v>65</v>
      </c>
      <c r="Q132" s="227">
        <v>82.31</v>
      </c>
      <c r="R132" s="609">
        <v>46125</v>
      </c>
      <c r="S132" s="610">
        <v>46125</v>
      </c>
      <c r="T132" s="611">
        <f t="shared" si="24"/>
        <v>2465.9800000000005</v>
      </c>
      <c r="U132" s="11">
        <f t="shared" si="25"/>
        <v>1811.43</v>
      </c>
      <c r="V132" s="11">
        <f t="shared" si="2"/>
        <v>78.757826086956527</v>
      </c>
      <c r="W132" s="11">
        <f t="shared" si="26"/>
        <v>-654.55000000000041</v>
      </c>
      <c r="X132" s="28">
        <f t="shared" si="27"/>
        <v>71.5</v>
      </c>
      <c r="Y132" s="9">
        <f t="shared" si="28"/>
        <v>23</v>
      </c>
      <c r="Z132" s="28">
        <f t="shared" si="29"/>
        <v>-48.5</v>
      </c>
      <c r="AA132" s="9"/>
      <c r="AB132" s="9"/>
      <c r="AC132" s="9"/>
    </row>
    <row r="133" spans="1:29">
      <c r="A133" s="10">
        <v>46129</v>
      </c>
      <c r="B133" s="9" t="s">
        <v>286</v>
      </c>
      <c r="C133" s="11">
        <v>4742.53</v>
      </c>
      <c r="D133" s="9">
        <v>51</v>
      </c>
      <c r="E133" s="76">
        <v>27.32</v>
      </c>
      <c r="F133" s="9">
        <v>4</v>
      </c>
      <c r="G133" s="9">
        <v>9.5</v>
      </c>
      <c r="H133" s="45">
        <v>0.2949</v>
      </c>
      <c r="I133" s="9" t="s">
        <v>11</v>
      </c>
      <c r="J133" s="9"/>
      <c r="K133" s="226" t="s">
        <v>2002</v>
      </c>
      <c r="L133" s="359">
        <v>45761</v>
      </c>
      <c r="M133" s="200">
        <v>45761</v>
      </c>
      <c r="N133" s="227">
        <v>2241.8000000000002</v>
      </c>
      <c r="O133" s="84">
        <v>2394.6999999999998</v>
      </c>
      <c r="P133" s="85">
        <v>27</v>
      </c>
      <c r="Q133" s="227">
        <v>83.03</v>
      </c>
      <c r="R133" s="609">
        <v>46126</v>
      </c>
      <c r="S133" s="610">
        <v>46126</v>
      </c>
      <c r="T133" s="611">
        <f t="shared" si="24"/>
        <v>3368.2660000000001</v>
      </c>
      <c r="U133" s="11">
        <f t="shared" si="25"/>
        <v>2369.42</v>
      </c>
      <c r="V133" s="11">
        <f t="shared" si="2"/>
        <v>98.725833333333341</v>
      </c>
      <c r="W133" s="11">
        <f t="shared" si="26"/>
        <v>-998.846</v>
      </c>
      <c r="X133" s="28">
        <f t="shared" si="27"/>
        <v>29.700000000000003</v>
      </c>
      <c r="Y133" s="9">
        <f t="shared" si="28"/>
        <v>24</v>
      </c>
      <c r="Z133" s="28">
        <f t="shared" si="29"/>
        <v>-5.7000000000000028</v>
      </c>
      <c r="AA133" s="9"/>
      <c r="AB133" s="9"/>
      <c r="AC133" s="9"/>
    </row>
    <row r="134" spans="1:29">
      <c r="A134" s="10">
        <v>46130</v>
      </c>
      <c r="B134" s="9" t="s">
        <v>286</v>
      </c>
      <c r="C134" s="11">
        <v>4217.7299999999996</v>
      </c>
      <c r="D134" s="9">
        <v>50</v>
      </c>
      <c r="E134" s="76">
        <v>28.37</v>
      </c>
      <c r="F134" s="9">
        <v>2</v>
      </c>
      <c r="G134" s="9"/>
      <c r="H134" s="45">
        <v>0.28699999999999998</v>
      </c>
      <c r="I134" s="9" t="s">
        <v>11</v>
      </c>
      <c r="J134" s="9"/>
      <c r="K134" s="226" t="s">
        <v>2002</v>
      </c>
      <c r="L134" s="359">
        <v>45762</v>
      </c>
      <c r="M134" s="200">
        <v>45762</v>
      </c>
      <c r="N134" s="227">
        <v>3062.06</v>
      </c>
      <c r="O134" s="84">
        <v>3228.86</v>
      </c>
      <c r="P134" s="85">
        <v>35</v>
      </c>
      <c r="Q134" s="227">
        <v>87.49</v>
      </c>
      <c r="R134" s="609">
        <v>46127</v>
      </c>
      <c r="S134" s="610">
        <v>46127</v>
      </c>
      <c r="T134" s="611">
        <f t="shared" si="24"/>
        <v>3136.7270000000003</v>
      </c>
      <c r="U134" s="11">
        <f t="shared" si="25"/>
        <v>3646.08</v>
      </c>
      <c r="V134" s="11">
        <f t="shared" si="2"/>
        <v>77.576170212765959</v>
      </c>
      <c r="W134" s="11">
        <f t="shared" si="26"/>
        <v>509.35299999999961</v>
      </c>
      <c r="X134" s="28">
        <f t="shared" si="27"/>
        <v>38.5</v>
      </c>
      <c r="Y134" s="9">
        <f t="shared" si="28"/>
        <v>47</v>
      </c>
      <c r="Z134" s="28">
        <f t="shared" si="29"/>
        <v>8.5</v>
      </c>
      <c r="AA134" s="9"/>
      <c r="AB134" s="9"/>
      <c r="AC134" s="9"/>
    </row>
    <row r="135" spans="1:29">
      <c r="A135" s="10">
        <v>46131</v>
      </c>
      <c r="B135" s="9" t="s">
        <v>286</v>
      </c>
      <c r="C135" s="11">
        <v>4692.1099999999997</v>
      </c>
      <c r="D135" s="9">
        <v>50</v>
      </c>
      <c r="E135" s="76">
        <v>25.27</v>
      </c>
      <c r="F135" s="9">
        <v>0</v>
      </c>
      <c r="G135" s="9">
        <v>9</v>
      </c>
      <c r="H135" s="45">
        <v>0.29680000000000001</v>
      </c>
      <c r="I135" s="9" t="s">
        <v>11</v>
      </c>
      <c r="J135" s="9"/>
      <c r="K135" s="226" t="s">
        <v>2002</v>
      </c>
      <c r="L135" s="359">
        <v>45763</v>
      </c>
      <c r="M135" s="200">
        <v>45763</v>
      </c>
      <c r="N135" s="227">
        <v>2851.57</v>
      </c>
      <c r="O135" s="84">
        <v>3060.07</v>
      </c>
      <c r="P135" s="85">
        <v>33</v>
      </c>
      <c r="Q135" s="227">
        <v>86.41</v>
      </c>
      <c r="R135" s="609">
        <v>46128</v>
      </c>
      <c r="S135" s="610">
        <v>46128</v>
      </c>
      <c r="T135" s="611">
        <f t="shared" si="24"/>
        <v>8063.9570000000003</v>
      </c>
      <c r="U135" s="11">
        <f t="shared" si="25"/>
        <v>2242.0500000000002</v>
      </c>
      <c r="V135" s="11">
        <f t="shared" si="2"/>
        <v>83.038888888888891</v>
      </c>
      <c r="W135" s="11">
        <f t="shared" si="26"/>
        <v>-5821.9070000000002</v>
      </c>
      <c r="X135" s="28">
        <f t="shared" si="27"/>
        <v>36.300000000000004</v>
      </c>
      <c r="Y135" s="9">
        <f t="shared" si="28"/>
        <v>27</v>
      </c>
      <c r="Z135" s="28">
        <f t="shared" si="29"/>
        <v>-9.3000000000000043</v>
      </c>
      <c r="AA135" s="9"/>
      <c r="AB135" s="9"/>
      <c r="AC135" s="9"/>
    </row>
    <row r="136" spans="1:29">
      <c r="A136" s="10">
        <v>46132</v>
      </c>
      <c r="B136" s="9" t="s">
        <v>286</v>
      </c>
      <c r="C136" s="11">
        <v>4392.3100000000004</v>
      </c>
      <c r="D136" s="9">
        <v>46</v>
      </c>
      <c r="E136" s="76">
        <v>30.17</v>
      </c>
      <c r="F136" s="9">
        <v>4</v>
      </c>
      <c r="G136" s="9">
        <v>11.6</v>
      </c>
      <c r="H136" s="45">
        <v>0.29210000000000003</v>
      </c>
      <c r="I136" s="9" t="s">
        <v>11</v>
      </c>
      <c r="J136" s="9"/>
      <c r="K136" s="226" t="s">
        <v>2002</v>
      </c>
      <c r="L136" s="359">
        <v>45764</v>
      </c>
      <c r="M136" s="200">
        <v>45764</v>
      </c>
      <c r="N136" s="227">
        <v>7330.87</v>
      </c>
      <c r="O136" s="84">
        <v>7733.97</v>
      </c>
      <c r="P136" s="85">
        <v>87</v>
      </c>
      <c r="Q136" s="227">
        <v>84.26</v>
      </c>
      <c r="R136" s="609">
        <v>46129</v>
      </c>
      <c r="S136" s="610">
        <v>46129</v>
      </c>
      <c r="T136" s="611">
        <f t="shared" si="24"/>
        <v>7444.8550000000005</v>
      </c>
      <c r="U136" s="11">
        <f t="shared" si="25"/>
        <v>4742.53</v>
      </c>
      <c r="V136" s="11">
        <f t="shared" si="2"/>
        <v>92.990784313725484</v>
      </c>
      <c r="W136" s="11">
        <f t="shared" si="26"/>
        <v>-2702.3250000000007</v>
      </c>
      <c r="X136" s="28">
        <f t="shared" si="27"/>
        <v>95.7</v>
      </c>
      <c r="Y136" s="9">
        <f t="shared" si="28"/>
        <v>51</v>
      </c>
      <c r="Z136" s="28">
        <f t="shared" si="29"/>
        <v>-44.7</v>
      </c>
      <c r="AA136" s="9"/>
      <c r="AB136" s="9"/>
      <c r="AC136" s="9"/>
    </row>
    <row r="137" spans="1:29">
      <c r="A137" s="10">
        <v>46133</v>
      </c>
      <c r="B137" s="9" t="s">
        <v>286</v>
      </c>
      <c r="C137" s="11">
        <v>5678.69</v>
      </c>
      <c r="D137" s="9">
        <v>61</v>
      </c>
      <c r="E137" s="76">
        <v>33.28</v>
      </c>
      <c r="F137" s="9">
        <v>6</v>
      </c>
      <c r="G137" s="9">
        <v>14</v>
      </c>
      <c r="H137" s="45">
        <v>0.3216</v>
      </c>
      <c r="I137" s="9" t="s">
        <v>11</v>
      </c>
      <c r="J137" s="9"/>
      <c r="K137" s="226" t="s">
        <v>2002</v>
      </c>
      <c r="L137" s="359">
        <v>45765</v>
      </c>
      <c r="M137" s="200">
        <v>45765</v>
      </c>
      <c r="N137" s="227">
        <v>6768.05</v>
      </c>
      <c r="O137" s="84">
        <v>7059.95</v>
      </c>
      <c r="P137" s="85">
        <v>79</v>
      </c>
      <c r="Q137" s="227">
        <v>85.67</v>
      </c>
      <c r="R137" s="609">
        <v>46130</v>
      </c>
      <c r="S137" s="610">
        <v>46130</v>
      </c>
      <c r="T137" s="611">
        <f t="shared" si="24"/>
        <v>5196.3339999999998</v>
      </c>
      <c r="U137" s="11">
        <f t="shared" si="25"/>
        <v>4217.7299999999996</v>
      </c>
      <c r="V137" s="11">
        <f t="shared" si="2"/>
        <v>84.354599999999991</v>
      </c>
      <c r="W137" s="11">
        <f t="shared" si="26"/>
        <v>-978.60400000000027</v>
      </c>
      <c r="X137" s="28">
        <f t="shared" si="27"/>
        <v>86.9</v>
      </c>
      <c r="Y137" s="9">
        <f t="shared" si="28"/>
        <v>50</v>
      </c>
      <c r="Z137" s="28">
        <f t="shared" si="29"/>
        <v>-36.900000000000006</v>
      </c>
      <c r="AA137" s="9"/>
      <c r="AB137" s="9"/>
      <c r="AC137" s="9"/>
    </row>
    <row r="138" spans="1:29">
      <c r="A138" s="10">
        <v>46134</v>
      </c>
      <c r="B138" s="9" t="s">
        <v>286</v>
      </c>
      <c r="C138" s="11">
        <v>1416.08</v>
      </c>
      <c r="D138" s="9">
        <v>17</v>
      </c>
      <c r="E138" s="76">
        <v>22.21</v>
      </c>
      <c r="F138" s="9">
        <v>0</v>
      </c>
      <c r="G138" s="9">
        <v>4.33</v>
      </c>
      <c r="H138" s="45">
        <v>0.31690000000000002</v>
      </c>
      <c r="I138" s="9" t="s">
        <v>11</v>
      </c>
      <c r="J138" s="9"/>
      <c r="K138" s="226" t="s">
        <v>2002</v>
      </c>
      <c r="L138" s="359">
        <v>45766</v>
      </c>
      <c r="M138" s="200">
        <v>45766</v>
      </c>
      <c r="N138" s="227">
        <v>4723.9399999999996</v>
      </c>
      <c r="O138" s="84">
        <v>5015.84</v>
      </c>
      <c r="P138" s="85">
        <v>57</v>
      </c>
      <c r="Q138" s="227">
        <v>82.88</v>
      </c>
      <c r="R138" s="609">
        <v>46131</v>
      </c>
      <c r="S138" s="610">
        <v>46131</v>
      </c>
      <c r="T138" s="611">
        <f t="shared" si="24"/>
        <v>4707.4610000000002</v>
      </c>
      <c r="U138" s="11">
        <f t="shared" si="25"/>
        <v>4692.1099999999997</v>
      </c>
      <c r="V138" s="11">
        <f t="shared" si="2"/>
        <v>93.842199999999991</v>
      </c>
      <c r="W138" s="11">
        <f t="shared" si="26"/>
        <v>-15.351000000000568</v>
      </c>
      <c r="X138" s="28">
        <f t="shared" si="27"/>
        <v>62.7</v>
      </c>
      <c r="Y138" s="9">
        <f t="shared" si="28"/>
        <v>50</v>
      </c>
      <c r="Z138" s="28">
        <f t="shared" si="29"/>
        <v>-12.700000000000003</v>
      </c>
      <c r="AA138" s="9"/>
      <c r="AB138" s="9"/>
      <c r="AC138" s="9"/>
    </row>
    <row r="139" spans="1:29">
      <c r="A139" s="10">
        <v>46135</v>
      </c>
      <c r="B139" s="9" t="s">
        <v>286</v>
      </c>
      <c r="C139" s="11">
        <v>2532.2399999999998</v>
      </c>
      <c r="D139" s="9">
        <v>28</v>
      </c>
      <c r="E139" s="76">
        <v>32.29</v>
      </c>
      <c r="F139" s="9">
        <v>5</v>
      </c>
      <c r="G139" s="9">
        <v>7</v>
      </c>
      <c r="H139" s="45">
        <v>0.31869999999999998</v>
      </c>
      <c r="I139" s="9" t="s">
        <v>11</v>
      </c>
      <c r="J139" s="9"/>
      <c r="K139" s="226" t="s">
        <v>2002</v>
      </c>
      <c r="L139" s="359">
        <v>45767</v>
      </c>
      <c r="M139" s="200">
        <v>45767</v>
      </c>
      <c r="N139" s="227">
        <v>4279.51</v>
      </c>
      <c r="O139" s="84">
        <v>4557.51</v>
      </c>
      <c r="P139" s="85">
        <v>52</v>
      </c>
      <c r="Q139" s="227">
        <v>82.3</v>
      </c>
      <c r="R139" s="609">
        <v>46132</v>
      </c>
      <c r="S139" s="610">
        <v>46132</v>
      </c>
      <c r="T139" s="611">
        <f t="shared" si="24"/>
        <v>4501.09</v>
      </c>
      <c r="U139" s="11">
        <f t="shared" si="25"/>
        <v>4392.3100000000004</v>
      </c>
      <c r="V139" s="11">
        <f t="shared" si="2"/>
        <v>95.485000000000014</v>
      </c>
      <c r="W139" s="11">
        <f t="shared" si="26"/>
        <v>-108.77999999999975</v>
      </c>
      <c r="X139" s="28">
        <f t="shared" si="27"/>
        <v>57.2</v>
      </c>
      <c r="Y139" s="9">
        <f t="shared" si="28"/>
        <v>46</v>
      </c>
      <c r="Z139" s="28">
        <f t="shared" si="29"/>
        <v>-11.200000000000003</v>
      </c>
      <c r="AA139" s="9"/>
      <c r="AB139" s="9"/>
      <c r="AC139" s="9"/>
    </row>
    <row r="140" spans="1:29">
      <c r="A140" s="10">
        <v>46136</v>
      </c>
      <c r="B140" s="9" t="s">
        <v>286</v>
      </c>
      <c r="C140" s="11">
        <v>6592.9</v>
      </c>
      <c r="D140" s="9">
        <v>66</v>
      </c>
      <c r="E140" s="76">
        <v>28.26</v>
      </c>
      <c r="F140" s="9">
        <v>2</v>
      </c>
      <c r="G140" s="9">
        <v>12.25</v>
      </c>
      <c r="H140" s="45">
        <v>0.30320000000000003</v>
      </c>
      <c r="I140" s="9" t="s">
        <v>11</v>
      </c>
      <c r="J140" s="9"/>
      <c r="K140" s="226" t="s">
        <v>2002</v>
      </c>
      <c r="L140" s="359">
        <v>45768</v>
      </c>
      <c r="M140" s="200">
        <v>45768</v>
      </c>
      <c r="N140" s="227">
        <v>4091.9</v>
      </c>
      <c r="O140" s="84">
        <v>4369.8999999999996</v>
      </c>
      <c r="P140" s="85">
        <v>50</v>
      </c>
      <c r="Q140" s="227">
        <v>81.84</v>
      </c>
      <c r="R140" s="609">
        <v>46133</v>
      </c>
      <c r="S140" s="610">
        <v>46133</v>
      </c>
      <c r="T140" s="611">
        <f t="shared" si="24"/>
        <v>3774.7050000000004</v>
      </c>
      <c r="U140" s="11">
        <f t="shared" si="25"/>
        <v>5678.69</v>
      </c>
      <c r="V140" s="11">
        <f t="shared" si="2"/>
        <v>93.093278688524578</v>
      </c>
      <c r="W140" s="11">
        <f t="shared" si="26"/>
        <v>1903.9849999999992</v>
      </c>
      <c r="X140" s="28">
        <f t="shared" si="27"/>
        <v>55.000000000000007</v>
      </c>
      <c r="Y140" s="9">
        <f t="shared" si="28"/>
        <v>61</v>
      </c>
      <c r="Z140" s="28">
        <f t="shared" si="29"/>
        <v>5.9999999999999929</v>
      </c>
      <c r="AA140" s="9"/>
      <c r="AB140" s="9"/>
      <c r="AC140" s="9"/>
    </row>
    <row r="141" spans="1:29">
      <c r="A141" s="10">
        <v>46137</v>
      </c>
      <c r="B141" s="9" t="s">
        <v>286</v>
      </c>
      <c r="C141" s="11">
        <v>6154.32</v>
      </c>
      <c r="D141" s="9">
        <v>59</v>
      </c>
      <c r="E141" s="76">
        <v>28.5</v>
      </c>
      <c r="F141" s="9">
        <v>5</v>
      </c>
      <c r="G141" s="9">
        <v>11.5</v>
      </c>
      <c r="H141" s="45">
        <v>0.28110000000000002</v>
      </c>
      <c r="I141" s="9" t="s">
        <v>11</v>
      </c>
      <c r="J141" s="9"/>
      <c r="K141" s="226" t="s">
        <v>2002</v>
      </c>
      <c r="L141" s="359">
        <v>45769</v>
      </c>
      <c r="M141" s="200">
        <v>45769</v>
      </c>
      <c r="N141" s="227">
        <v>3431.55</v>
      </c>
      <c r="O141" s="84">
        <v>3584.45</v>
      </c>
      <c r="P141" s="85">
        <v>35</v>
      </c>
      <c r="Q141" s="227">
        <v>98.04</v>
      </c>
      <c r="R141" s="609">
        <v>46134</v>
      </c>
      <c r="S141" s="610">
        <v>46134</v>
      </c>
      <c r="T141" s="611">
        <f t="shared" si="24"/>
        <v>3282.3340000000003</v>
      </c>
      <c r="U141" s="11">
        <f t="shared" si="25"/>
        <v>1416.08</v>
      </c>
      <c r="V141" s="11">
        <f t="shared" si="2"/>
        <v>83.298823529411763</v>
      </c>
      <c r="W141" s="11">
        <f t="shared" si="26"/>
        <v>-1866.2540000000004</v>
      </c>
      <c r="X141" s="28">
        <f t="shared" si="27"/>
        <v>38.5</v>
      </c>
      <c r="Y141" s="9">
        <f t="shared" si="28"/>
        <v>17</v>
      </c>
      <c r="Z141" s="28">
        <f t="shared" si="29"/>
        <v>-21.5</v>
      </c>
      <c r="AA141" s="9"/>
      <c r="AB141" s="9"/>
      <c r="AC141" s="9"/>
    </row>
    <row r="142" spans="1:29">
      <c r="A142" s="10">
        <v>46138</v>
      </c>
      <c r="B142" s="9" t="s">
        <v>286</v>
      </c>
      <c r="C142" s="11">
        <v>5091.25</v>
      </c>
      <c r="D142" s="9">
        <v>52</v>
      </c>
      <c r="E142" s="76">
        <v>24.55</v>
      </c>
      <c r="F142" s="9">
        <v>0</v>
      </c>
      <c r="G142" s="9">
        <v>10.5</v>
      </c>
      <c r="H142" s="45">
        <v>0.25419999999999998</v>
      </c>
      <c r="I142" s="9" t="s">
        <v>11</v>
      </c>
      <c r="J142" s="9"/>
      <c r="K142" s="226" t="s">
        <v>2002</v>
      </c>
      <c r="L142" s="359">
        <v>45770</v>
      </c>
      <c r="M142" s="200">
        <v>45770</v>
      </c>
      <c r="N142" s="227">
        <v>2983.94</v>
      </c>
      <c r="O142" s="84">
        <v>3178.54</v>
      </c>
      <c r="P142" s="85">
        <v>32</v>
      </c>
      <c r="Q142" s="227">
        <v>93.25</v>
      </c>
      <c r="R142" s="609">
        <v>46135</v>
      </c>
      <c r="S142" s="610">
        <v>46135</v>
      </c>
      <c r="T142" s="611">
        <f t="shared" si="24"/>
        <v>3614.1380000000004</v>
      </c>
      <c r="U142" s="11">
        <f t="shared" si="25"/>
        <v>2532.2399999999998</v>
      </c>
      <c r="V142" s="11">
        <f t="shared" si="2"/>
        <v>90.437142857142845</v>
      </c>
      <c r="W142" s="11">
        <f t="shared" si="26"/>
        <v>-1081.8980000000006</v>
      </c>
      <c r="X142" s="28">
        <f t="shared" si="27"/>
        <v>35.200000000000003</v>
      </c>
      <c r="Y142" s="9">
        <f t="shared" si="28"/>
        <v>28</v>
      </c>
      <c r="Z142" s="28">
        <f t="shared" si="29"/>
        <v>-7.2000000000000028</v>
      </c>
      <c r="AA142" s="9"/>
      <c r="AB142" s="9"/>
      <c r="AC142" s="9"/>
    </row>
    <row r="143" spans="1:29">
      <c r="A143" s="10">
        <v>46139</v>
      </c>
      <c r="B143" s="9" t="s">
        <v>286</v>
      </c>
      <c r="C143" s="11">
        <v>1957.23</v>
      </c>
      <c r="D143" s="9">
        <v>22</v>
      </c>
      <c r="E143" s="76">
        <v>22.12</v>
      </c>
      <c r="F143" s="9">
        <v>0</v>
      </c>
      <c r="G143" s="9">
        <v>5.33</v>
      </c>
      <c r="H143" s="45">
        <v>0.26600000000000001</v>
      </c>
      <c r="I143" s="9" t="s">
        <v>11</v>
      </c>
      <c r="J143" s="9"/>
      <c r="K143" s="226" t="s">
        <v>2002</v>
      </c>
      <c r="L143" s="359">
        <v>45771</v>
      </c>
      <c r="M143" s="200">
        <v>45771</v>
      </c>
      <c r="N143" s="227">
        <v>3285.58</v>
      </c>
      <c r="O143" s="84">
        <v>3438.48</v>
      </c>
      <c r="P143" s="85">
        <v>40</v>
      </c>
      <c r="Q143" s="227">
        <v>82.14</v>
      </c>
      <c r="R143" s="609">
        <v>46136</v>
      </c>
      <c r="S143" s="610">
        <v>46136</v>
      </c>
      <c r="T143" s="611">
        <f t="shared" si="24"/>
        <v>6960.14</v>
      </c>
      <c r="U143" s="11">
        <f t="shared" si="25"/>
        <v>6592.9</v>
      </c>
      <c r="V143" s="11">
        <f t="shared" si="2"/>
        <v>99.892424242424241</v>
      </c>
      <c r="W143" s="11">
        <f t="shared" si="26"/>
        <v>-367.24000000000069</v>
      </c>
      <c r="X143" s="28">
        <f t="shared" si="27"/>
        <v>44</v>
      </c>
      <c r="Y143" s="9">
        <f t="shared" si="28"/>
        <v>66</v>
      </c>
      <c r="Z143" s="28">
        <f t="shared" si="29"/>
        <v>22</v>
      </c>
      <c r="AA143" s="9"/>
      <c r="AB143" s="9"/>
      <c r="AC143" s="9"/>
    </row>
    <row r="144" spans="1:29">
      <c r="A144" s="10">
        <v>46140</v>
      </c>
      <c r="B144" s="9" t="s">
        <v>286</v>
      </c>
      <c r="C144" s="11">
        <v>2226.6799999999998</v>
      </c>
      <c r="D144" s="9">
        <v>26</v>
      </c>
      <c r="E144" s="76">
        <v>25.44</v>
      </c>
      <c r="F144" s="9">
        <v>0</v>
      </c>
      <c r="G144" s="9">
        <v>4.66</v>
      </c>
      <c r="H144" s="45">
        <v>0.37269999999999998</v>
      </c>
      <c r="I144" s="9" t="s">
        <v>11</v>
      </c>
      <c r="J144" s="9"/>
      <c r="K144" s="226" t="s">
        <v>2002</v>
      </c>
      <c r="L144" s="359">
        <v>45772</v>
      </c>
      <c r="M144" s="200">
        <v>45772</v>
      </c>
      <c r="N144" s="227">
        <v>6327.4</v>
      </c>
      <c r="O144" s="84">
        <v>6633.2</v>
      </c>
      <c r="P144" s="85">
        <v>68</v>
      </c>
      <c r="Q144" s="227">
        <v>93.05</v>
      </c>
      <c r="R144" s="609">
        <v>46137</v>
      </c>
      <c r="S144" s="610">
        <v>46137</v>
      </c>
      <c r="T144" s="611">
        <f t="shared" si="24"/>
        <v>6305.7610000000004</v>
      </c>
      <c r="U144" s="11">
        <f t="shared" si="25"/>
        <v>6154.32</v>
      </c>
      <c r="V144" s="11">
        <f t="shared" si="2"/>
        <v>104.31050847457627</v>
      </c>
      <c r="W144" s="11">
        <f t="shared" si="26"/>
        <v>-151.44100000000071</v>
      </c>
      <c r="X144" s="28">
        <f t="shared" si="27"/>
        <v>74.800000000000011</v>
      </c>
      <c r="Y144" s="9">
        <f t="shared" si="28"/>
        <v>59</v>
      </c>
      <c r="Z144" s="28">
        <f t="shared" si="29"/>
        <v>-15.800000000000011</v>
      </c>
      <c r="AA144" s="9"/>
      <c r="AB144" s="9"/>
      <c r="AC144" s="9"/>
    </row>
    <row r="145" spans="1:29">
      <c r="A145" s="10">
        <v>46141</v>
      </c>
      <c r="B145" s="9" t="s">
        <v>286</v>
      </c>
      <c r="C145" s="11">
        <v>1659.53</v>
      </c>
      <c r="D145" s="9">
        <v>20</v>
      </c>
      <c r="E145" s="76">
        <v>19.18</v>
      </c>
      <c r="F145" s="9">
        <v>0</v>
      </c>
      <c r="G145" s="9">
        <v>5</v>
      </c>
      <c r="H145" s="45">
        <v>0.31619999999999998</v>
      </c>
      <c r="I145" s="9" t="s">
        <v>11</v>
      </c>
      <c r="J145" s="9"/>
      <c r="K145" s="226" t="s">
        <v>2002</v>
      </c>
      <c r="L145" s="359">
        <v>45773</v>
      </c>
      <c r="M145" s="200">
        <v>45773</v>
      </c>
      <c r="N145" s="227">
        <v>5732.51</v>
      </c>
      <c r="O145" s="84">
        <v>6135.61</v>
      </c>
      <c r="P145" s="85">
        <v>68</v>
      </c>
      <c r="Q145" s="227">
        <v>84.3</v>
      </c>
      <c r="R145" s="609">
        <v>46138</v>
      </c>
      <c r="S145" s="610">
        <v>46138</v>
      </c>
      <c r="T145" s="611">
        <f t="shared" si="24"/>
        <v>4976.1580000000004</v>
      </c>
      <c r="U145" s="11">
        <f t="shared" si="25"/>
        <v>5091.25</v>
      </c>
      <c r="V145" s="11">
        <f t="shared" si="2"/>
        <v>97.90865384615384</v>
      </c>
      <c r="W145" s="11">
        <f t="shared" si="26"/>
        <v>115.09199999999964</v>
      </c>
      <c r="X145" s="28">
        <f t="shared" si="27"/>
        <v>74.800000000000011</v>
      </c>
      <c r="Y145" s="9">
        <f t="shared" si="28"/>
        <v>52</v>
      </c>
      <c r="Z145" s="28">
        <f t="shared" si="29"/>
        <v>-22.800000000000011</v>
      </c>
      <c r="AA145" s="9"/>
      <c r="AB145" s="9"/>
      <c r="AC145" s="9"/>
    </row>
    <row r="146" spans="1:29">
      <c r="A146" s="10">
        <v>46142</v>
      </c>
      <c r="B146" s="9" t="s">
        <v>286</v>
      </c>
      <c r="C146" s="11">
        <v>5534.38</v>
      </c>
      <c r="D146" s="9">
        <v>57</v>
      </c>
      <c r="E146" s="76">
        <v>26.42</v>
      </c>
      <c r="F146" s="9">
        <v>4</v>
      </c>
      <c r="G146" s="9">
        <v>10</v>
      </c>
      <c r="H146" s="45">
        <v>0.3367</v>
      </c>
      <c r="I146" s="9" t="s">
        <v>11</v>
      </c>
      <c r="J146" s="9"/>
      <c r="K146" s="226" t="s">
        <v>2002</v>
      </c>
      <c r="L146" s="359">
        <v>45774</v>
      </c>
      <c r="M146" s="200">
        <v>45774</v>
      </c>
      <c r="N146" s="227">
        <v>4523.78</v>
      </c>
      <c r="O146" s="84">
        <v>4760.08</v>
      </c>
      <c r="P146" s="85">
        <v>51</v>
      </c>
      <c r="Q146" s="227">
        <v>88.7</v>
      </c>
      <c r="R146" s="609">
        <v>46139</v>
      </c>
      <c r="S146" s="610">
        <v>46139</v>
      </c>
      <c r="T146" s="611">
        <f t="shared" si="24"/>
        <v>2838.9900000000002</v>
      </c>
      <c r="U146" s="11">
        <f t="shared" si="25"/>
        <v>1957.23</v>
      </c>
      <c r="V146" s="11">
        <f t="shared" si="2"/>
        <v>88.965000000000003</v>
      </c>
      <c r="W146" s="11">
        <f t="shared" si="26"/>
        <v>-881.76000000000022</v>
      </c>
      <c r="X146" s="28">
        <f t="shared" si="27"/>
        <v>56.1</v>
      </c>
      <c r="Y146" s="9">
        <f t="shared" si="28"/>
        <v>22</v>
      </c>
      <c r="Z146" s="28">
        <f t="shared" si="29"/>
        <v>-34.1</v>
      </c>
      <c r="AA146" s="9"/>
      <c r="AB146" s="9"/>
      <c r="AC146" s="9"/>
    </row>
    <row r="147" spans="1:29">
      <c r="A147" s="10">
        <v>46143</v>
      </c>
      <c r="B147" s="9" t="s">
        <v>286</v>
      </c>
      <c r="C147" s="11">
        <v>5271.49</v>
      </c>
      <c r="D147" s="9">
        <v>56</v>
      </c>
      <c r="E147" s="76">
        <v>27.48</v>
      </c>
      <c r="F147" s="9">
        <v>2</v>
      </c>
      <c r="G147" s="9">
        <v>8.75</v>
      </c>
      <c r="H147" s="45">
        <v>0.30830000000000002</v>
      </c>
      <c r="I147" s="9" t="s">
        <v>11</v>
      </c>
      <c r="J147" s="9"/>
      <c r="K147" s="226" t="s">
        <v>2002</v>
      </c>
      <c r="L147" s="359">
        <v>45775</v>
      </c>
      <c r="M147" s="200">
        <v>45775</v>
      </c>
      <c r="N147" s="227">
        <v>2580.9</v>
      </c>
      <c r="O147" s="84">
        <v>2664.3</v>
      </c>
      <c r="P147" s="85">
        <v>28</v>
      </c>
      <c r="Q147" s="227">
        <v>92.18</v>
      </c>
      <c r="R147" s="609">
        <v>46140</v>
      </c>
      <c r="S147" s="610">
        <v>46140</v>
      </c>
      <c r="T147" s="611">
        <f t="shared" si="24"/>
        <v>4333.1530000000002</v>
      </c>
      <c r="U147" s="11">
        <f t="shared" si="25"/>
        <v>2226.6799999999998</v>
      </c>
      <c r="V147" s="11">
        <f t="shared" si="2"/>
        <v>85.64153846153846</v>
      </c>
      <c r="W147" s="11">
        <f t="shared" si="26"/>
        <v>-2106.4730000000004</v>
      </c>
      <c r="X147" s="28">
        <f t="shared" si="27"/>
        <v>30.800000000000004</v>
      </c>
      <c r="Y147" s="9">
        <f t="shared" si="28"/>
        <v>26</v>
      </c>
      <c r="Z147" s="28">
        <f t="shared" si="29"/>
        <v>-4.8000000000000043</v>
      </c>
      <c r="AA147" s="9"/>
      <c r="AB147" s="9"/>
      <c r="AC147" s="9"/>
    </row>
    <row r="148" spans="1:29">
      <c r="A148" s="10">
        <v>46144</v>
      </c>
      <c r="B148" s="9" t="s">
        <v>286</v>
      </c>
      <c r="C148" s="11">
        <v>4528.33</v>
      </c>
      <c r="D148" s="9">
        <v>43</v>
      </c>
      <c r="E148" s="76">
        <v>26.14</v>
      </c>
      <c r="F148" s="9">
        <v>3</v>
      </c>
      <c r="G148" s="9">
        <v>8.25</v>
      </c>
      <c r="H148" s="45">
        <v>0.31480000000000002</v>
      </c>
      <c r="I148" s="9" t="s">
        <v>11</v>
      </c>
      <c r="J148" s="9"/>
      <c r="K148" s="226" t="s">
        <v>2002</v>
      </c>
      <c r="L148" s="359">
        <v>45776</v>
      </c>
      <c r="M148" s="200">
        <v>45776</v>
      </c>
      <c r="N148" s="227">
        <v>3939.23</v>
      </c>
      <c r="O148" s="84">
        <v>4189.43</v>
      </c>
      <c r="P148" s="85">
        <v>46</v>
      </c>
      <c r="Q148" s="227">
        <v>85.64</v>
      </c>
      <c r="R148" s="609">
        <v>46141</v>
      </c>
      <c r="S148" s="610">
        <v>46141</v>
      </c>
      <c r="T148" s="611">
        <f t="shared" si="24"/>
        <v>6391.3959999999997</v>
      </c>
      <c r="U148" s="11">
        <f t="shared" si="25"/>
        <v>1659.53</v>
      </c>
      <c r="V148" s="11">
        <f t="shared" si="2"/>
        <v>82.976500000000001</v>
      </c>
      <c r="W148" s="11">
        <f t="shared" si="26"/>
        <v>-4731.866</v>
      </c>
      <c r="X148" s="28">
        <f t="shared" si="27"/>
        <v>50.6</v>
      </c>
      <c r="Y148" s="9">
        <f t="shared" si="28"/>
        <v>20</v>
      </c>
      <c r="Z148" s="28">
        <f t="shared" si="29"/>
        <v>-30.6</v>
      </c>
      <c r="AA148" s="9"/>
      <c r="AB148" s="9"/>
      <c r="AC148" s="9"/>
    </row>
    <row r="149" spans="1:29">
      <c r="A149" s="10">
        <v>46145</v>
      </c>
      <c r="B149" s="9" t="s">
        <v>286</v>
      </c>
      <c r="C149" s="11">
        <v>4749.0600000000004</v>
      </c>
      <c r="D149" s="9">
        <v>47</v>
      </c>
      <c r="E149" s="76">
        <v>30.4</v>
      </c>
      <c r="F149" s="9">
        <v>2</v>
      </c>
      <c r="G149" s="9">
        <v>8.25</v>
      </c>
      <c r="H149" s="45">
        <v>0.31690000000000002</v>
      </c>
      <c r="I149" s="9" t="s">
        <v>11</v>
      </c>
      <c r="J149" s="9"/>
      <c r="K149" s="226" t="s">
        <v>2002</v>
      </c>
      <c r="L149" s="359">
        <v>45777</v>
      </c>
      <c r="M149" s="200">
        <v>45777</v>
      </c>
      <c r="N149" s="227">
        <v>5810.36</v>
      </c>
      <c r="O149" s="84">
        <v>6102.26</v>
      </c>
      <c r="P149" s="85">
        <v>61</v>
      </c>
      <c r="Q149" s="227">
        <v>95.25</v>
      </c>
      <c r="R149" s="609">
        <v>46142</v>
      </c>
      <c r="S149" s="610">
        <v>46142</v>
      </c>
      <c r="T149" s="611">
        <f>N151*$AA$1</f>
        <v>4790.8740000000007</v>
      </c>
      <c r="U149" s="11">
        <f t="shared" si="25"/>
        <v>5534.38</v>
      </c>
      <c r="V149" s="11">
        <f t="shared" si="2"/>
        <v>97.094385964912277</v>
      </c>
      <c r="W149" s="11">
        <f t="shared" si="26"/>
        <v>743.5059999999994</v>
      </c>
      <c r="X149" s="28">
        <f t="shared" si="27"/>
        <v>67.100000000000009</v>
      </c>
      <c r="Y149" s="9">
        <f t="shared" si="28"/>
        <v>57</v>
      </c>
      <c r="Z149" s="28">
        <f t="shared" si="29"/>
        <v>-10.100000000000009</v>
      </c>
      <c r="AA149" s="9"/>
      <c r="AB149" s="9"/>
      <c r="AC149" s="9"/>
    </row>
    <row r="150" spans="1:29" ht="15.75" customHeight="1">
      <c r="A150" s="10">
        <v>46146</v>
      </c>
      <c r="B150" s="9" t="s">
        <v>286</v>
      </c>
      <c r="C150" s="11">
        <v>1738.48</v>
      </c>
      <c r="D150" s="9">
        <v>16</v>
      </c>
      <c r="E150" s="76">
        <v>28.28</v>
      </c>
      <c r="F150" s="9">
        <v>1</v>
      </c>
      <c r="G150" s="9">
        <v>6</v>
      </c>
      <c r="H150" s="45">
        <v>0.3175</v>
      </c>
      <c r="I150" s="9" t="s">
        <v>11</v>
      </c>
      <c r="J150" s="9"/>
      <c r="K150" s="716" t="s">
        <v>1595</v>
      </c>
      <c r="L150" s="709"/>
      <c r="M150" s="348"/>
      <c r="N150" s="349">
        <f t="shared" ref="N150:P150" si="30">SUM(N120:N149)</f>
        <v>135790.57999999996</v>
      </c>
      <c r="O150" s="350">
        <f t="shared" si="30"/>
        <v>144005.47999999995</v>
      </c>
      <c r="P150" s="364">
        <f t="shared" si="30"/>
        <v>1587</v>
      </c>
      <c r="Q150" s="352">
        <f>O150/P150</f>
        <v>90.740693131694997</v>
      </c>
      <c r="R150" s="615" t="s">
        <v>1578</v>
      </c>
      <c r="S150" s="354"/>
      <c r="T150" s="365">
        <f t="shared" ref="T150:U150" si="31">SUM(T120:T149)</f>
        <v>149176.68700000001</v>
      </c>
      <c r="U150" s="350">
        <f t="shared" si="31"/>
        <v>113903.73999999998</v>
      </c>
      <c r="V150" s="356">
        <f t="shared" si="2"/>
        <v>43.94434413580246</v>
      </c>
      <c r="W150" s="350">
        <f t="shared" ref="W150:X150" si="32">SUM(W120:W149)</f>
        <v>-35272.947000000007</v>
      </c>
      <c r="X150" s="364">
        <f t="shared" si="32"/>
        <v>1745.7</v>
      </c>
      <c r="Y150" s="364">
        <f>SUM(Y119:Y149)</f>
        <v>2592</v>
      </c>
      <c r="Z150" s="364">
        <f>SUM(Z120:Z149)</f>
        <v>-507.70000000000016</v>
      </c>
      <c r="AA150" s="9"/>
      <c r="AB150" s="9"/>
      <c r="AC150" s="9"/>
    </row>
    <row r="151" spans="1:29">
      <c r="A151" s="10">
        <v>46147</v>
      </c>
      <c r="B151" s="9" t="s">
        <v>286</v>
      </c>
      <c r="C151" s="11">
        <v>2512.3000000000002</v>
      </c>
      <c r="D151" s="9">
        <v>26</v>
      </c>
      <c r="E151" s="76">
        <v>24.45</v>
      </c>
      <c r="F151" s="9">
        <v>0</v>
      </c>
      <c r="G151" s="9">
        <v>6.5</v>
      </c>
      <c r="H151" s="45">
        <v>0.36030000000000001</v>
      </c>
      <c r="I151" s="9" t="s">
        <v>11</v>
      </c>
      <c r="J151" s="9"/>
      <c r="K151" s="226" t="s">
        <v>2002</v>
      </c>
      <c r="L151" s="359">
        <v>45778</v>
      </c>
      <c r="M151" s="200">
        <v>45778</v>
      </c>
      <c r="N151" s="227">
        <v>4355.34</v>
      </c>
      <c r="O151" s="84">
        <v>4536.04</v>
      </c>
      <c r="P151" s="85">
        <v>46</v>
      </c>
      <c r="Q151" s="227">
        <v>94.68</v>
      </c>
      <c r="R151" s="609">
        <v>46143</v>
      </c>
      <c r="S151" s="610">
        <v>46143</v>
      </c>
      <c r="T151" s="611">
        <f t="shared" ref="T151:T180" si="33">N152*$AA$1</f>
        <v>6092.5590000000002</v>
      </c>
      <c r="U151" s="11">
        <f t="shared" ref="U151:U181" si="34">C151</f>
        <v>2512.3000000000002</v>
      </c>
      <c r="V151" s="9"/>
      <c r="W151" s="11">
        <f t="shared" ref="W151:W181" si="35">U151-T151</f>
        <v>-3580.259</v>
      </c>
      <c r="X151" s="28">
        <f t="shared" ref="X151:X181" si="36">P151*$AA$1</f>
        <v>50.6</v>
      </c>
      <c r="Y151" s="9">
        <f t="shared" ref="Y151:Y181" si="37">D151</f>
        <v>26</v>
      </c>
      <c r="Z151" s="28">
        <f t="shared" ref="Z151:Z181" si="38">Y151-X151</f>
        <v>-24.6</v>
      </c>
      <c r="AA151" s="9"/>
      <c r="AB151" s="9"/>
      <c r="AC151" s="9"/>
    </row>
    <row r="152" spans="1:29">
      <c r="A152" s="10">
        <v>46148</v>
      </c>
      <c r="B152" s="9" t="s">
        <v>286</v>
      </c>
      <c r="C152" s="11">
        <v>2960.46</v>
      </c>
      <c r="D152" s="9">
        <v>30</v>
      </c>
      <c r="E152" s="76">
        <v>23.31</v>
      </c>
      <c r="F152" s="9">
        <v>0</v>
      </c>
      <c r="G152" s="9">
        <v>8</v>
      </c>
      <c r="H152" s="45">
        <v>0.33550000000000002</v>
      </c>
      <c r="I152" s="9" t="s">
        <v>11</v>
      </c>
      <c r="J152" s="9"/>
      <c r="K152" s="226" t="s">
        <v>2002</v>
      </c>
      <c r="L152" s="359">
        <v>45779</v>
      </c>
      <c r="M152" s="200">
        <v>45779</v>
      </c>
      <c r="N152" s="227">
        <v>5538.69</v>
      </c>
      <c r="O152" s="84">
        <v>5830.59</v>
      </c>
      <c r="P152" s="85">
        <v>64</v>
      </c>
      <c r="Q152" s="227">
        <v>86.54</v>
      </c>
      <c r="R152" s="609">
        <v>46144</v>
      </c>
      <c r="S152" s="610">
        <v>46144</v>
      </c>
      <c r="T152" s="611">
        <f t="shared" si="33"/>
        <v>5716.447000000001</v>
      </c>
      <c r="U152" s="11">
        <f t="shared" si="34"/>
        <v>2960.46</v>
      </c>
      <c r="V152" s="9"/>
      <c r="W152" s="11">
        <f t="shared" si="35"/>
        <v>-2755.987000000001</v>
      </c>
      <c r="X152" s="28">
        <f t="shared" si="36"/>
        <v>70.400000000000006</v>
      </c>
      <c r="Y152" s="9">
        <f t="shared" si="37"/>
        <v>30</v>
      </c>
      <c r="Z152" s="28">
        <f t="shared" si="38"/>
        <v>-40.400000000000006</v>
      </c>
      <c r="AA152" s="9"/>
      <c r="AB152" s="9"/>
      <c r="AC152" s="9"/>
    </row>
    <row r="153" spans="1:29">
      <c r="A153" s="10">
        <v>46149</v>
      </c>
      <c r="B153" s="9" t="s">
        <v>286</v>
      </c>
      <c r="C153" s="11">
        <v>3290.4</v>
      </c>
      <c r="D153" s="9">
        <v>32</v>
      </c>
      <c r="E153" s="76">
        <v>24.15</v>
      </c>
      <c r="F153" s="9">
        <v>1</v>
      </c>
      <c r="G153" s="9">
        <v>7.6</v>
      </c>
      <c r="H153" s="45">
        <v>0.30280000000000001</v>
      </c>
      <c r="I153" s="9" t="s">
        <v>11</v>
      </c>
      <c r="J153" s="9"/>
      <c r="K153" s="226" t="s">
        <v>2002</v>
      </c>
      <c r="L153" s="359">
        <v>45780</v>
      </c>
      <c r="M153" s="200">
        <v>45780</v>
      </c>
      <c r="N153" s="227">
        <v>5196.7700000000004</v>
      </c>
      <c r="O153" s="84">
        <v>5502.57</v>
      </c>
      <c r="P153" s="85">
        <v>65</v>
      </c>
      <c r="Q153" s="227">
        <v>79.95</v>
      </c>
      <c r="R153" s="609">
        <v>46145</v>
      </c>
      <c r="S153" s="610">
        <v>46145</v>
      </c>
      <c r="T153" s="611">
        <f t="shared" si="33"/>
        <v>3853.7180000000003</v>
      </c>
      <c r="U153" s="11">
        <f t="shared" si="34"/>
        <v>3290.4</v>
      </c>
      <c r="V153" s="9"/>
      <c r="W153" s="11">
        <f t="shared" si="35"/>
        <v>-563.31800000000021</v>
      </c>
      <c r="X153" s="28">
        <f t="shared" si="36"/>
        <v>71.5</v>
      </c>
      <c r="Y153" s="9">
        <f t="shared" si="37"/>
        <v>32</v>
      </c>
      <c r="Z153" s="28">
        <f t="shared" si="38"/>
        <v>-39.5</v>
      </c>
      <c r="AA153" s="9"/>
      <c r="AB153" s="9"/>
      <c r="AC153" s="9"/>
    </row>
    <row r="154" spans="1:29">
      <c r="A154" s="10">
        <v>46150</v>
      </c>
      <c r="B154" s="9" t="s">
        <v>286</v>
      </c>
      <c r="C154" s="11">
        <v>5478.84</v>
      </c>
      <c r="D154" s="9">
        <v>50</v>
      </c>
      <c r="E154" s="76">
        <v>27.34</v>
      </c>
      <c r="F154" s="9">
        <v>3</v>
      </c>
      <c r="G154" s="9">
        <v>9.5</v>
      </c>
      <c r="H154" s="45">
        <v>0.31690000000000002</v>
      </c>
      <c r="I154" s="9" t="s">
        <v>11</v>
      </c>
      <c r="J154" s="9"/>
      <c r="K154" s="226" t="s">
        <v>2002</v>
      </c>
      <c r="L154" s="359">
        <v>45781</v>
      </c>
      <c r="M154" s="200">
        <v>45781</v>
      </c>
      <c r="N154" s="227">
        <v>3503.38</v>
      </c>
      <c r="O154" s="84">
        <v>3697.98</v>
      </c>
      <c r="P154" s="85">
        <v>40</v>
      </c>
      <c r="Q154" s="227">
        <v>87.58</v>
      </c>
      <c r="R154" s="609">
        <v>46146</v>
      </c>
      <c r="S154" s="610">
        <v>46146</v>
      </c>
      <c r="T154" s="611">
        <f t="shared" si="33"/>
        <v>2104.817</v>
      </c>
      <c r="U154" s="11">
        <f t="shared" si="34"/>
        <v>5478.84</v>
      </c>
      <c r="V154" s="9"/>
      <c r="W154" s="11">
        <f t="shared" si="35"/>
        <v>3374.0230000000001</v>
      </c>
      <c r="X154" s="28">
        <f t="shared" si="36"/>
        <v>44</v>
      </c>
      <c r="Y154" s="9">
        <f t="shared" si="37"/>
        <v>50</v>
      </c>
      <c r="Z154" s="28">
        <f t="shared" si="38"/>
        <v>6</v>
      </c>
      <c r="AA154" s="9"/>
      <c r="AB154" s="9"/>
      <c r="AC154" s="9"/>
    </row>
    <row r="155" spans="1:29">
      <c r="A155" s="10">
        <v>46151</v>
      </c>
      <c r="B155" s="9" t="s">
        <v>286</v>
      </c>
      <c r="C155" s="11">
        <v>5834.52</v>
      </c>
      <c r="D155" s="9">
        <v>53</v>
      </c>
      <c r="E155" s="76">
        <v>28.46</v>
      </c>
      <c r="F155" s="9">
        <v>5</v>
      </c>
      <c r="G155" s="9">
        <v>10.5</v>
      </c>
      <c r="H155" s="45">
        <v>0.26919999999999999</v>
      </c>
      <c r="I155" s="9" t="s">
        <v>11</v>
      </c>
      <c r="J155" s="9"/>
      <c r="K155" s="226" t="s">
        <v>2002</v>
      </c>
      <c r="L155" s="359">
        <v>45782</v>
      </c>
      <c r="M155" s="200">
        <v>45782</v>
      </c>
      <c r="N155" s="227">
        <v>1913.47</v>
      </c>
      <c r="O155" s="84">
        <v>2038.57</v>
      </c>
      <c r="P155" s="85">
        <v>22</v>
      </c>
      <c r="Q155" s="227">
        <v>86.98</v>
      </c>
      <c r="R155" s="609">
        <v>46147</v>
      </c>
      <c r="S155" s="610">
        <v>46147</v>
      </c>
      <c r="T155" s="611">
        <f t="shared" si="33"/>
        <v>4050.4750000000004</v>
      </c>
      <c r="U155" s="11">
        <f t="shared" si="34"/>
        <v>5834.52</v>
      </c>
      <c r="V155" s="9"/>
      <c r="W155" s="11">
        <f t="shared" si="35"/>
        <v>1784.0450000000001</v>
      </c>
      <c r="X155" s="28">
        <f t="shared" si="36"/>
        <v>24.200000000000003</v>
      </c>
      <c r="Y155" s="9">
        <f t="shared" si="37"/>
        <v>53</v>
      </c>
      <c r="Z155" s="28">
        <f t="shared" si="38"/>
        <v>28.799999999999997</v>
      </c>
      <c r="AA155" s="9"/>
      <c r="AB155" s="9"/>
      <c r="AC155" s="9"/>
    </row>
    <row r="156" spans="1:29">
      <c r="A156" s="10">
        <v>46152</v>
      </c>
      <c r="B156" s="9" t="s">
        <v>286</v>
      </c>
      <c r="C156" s="11">
        <v>4750.0600000000004</v>
      </c>
      <c r="D156" s="9">
        <v>50</v>
      </c>
      <c r="E156" s="76">
        <v>28.39</v>
      </c>
      <c r="F156" s="9">
        <v>4</v>
      </c>
      <c r="G156" s="9">
        <v>9.25</v>
      </c>
      <c r="H156" s="45">
        <v>0.3322</v>
      </c>
      <c r="I156" s="9" t="s">
        <v>11</v>
      </c>
      <c r="J156" s="9"/>
      <c r="K156" s="226" t="s">
        <v>2002</v>
      </c>
      <c r="L156" s="359">
        <v>45783</v>
      </c>
      <c r="M156" s="200">
        <v>45783</v>
      </c>
      <c r="N156" s="227">
        <v>3682.25</v>
      </c>
      <c r="O156" s="84">
        <v>3918.55</v>
      </c>
      <c r="P156" s="85">
        <v>46</v>
      </c>
      <c r="Q156" s="227">
        <v>80.05</v>
      </c>
      <c r="R156" s="609">
        <v>46148</v>
      </c>
      <c r="S156" s="610">
        <v>46148</v>
      </c>
      <c r="T156" s="611">
        <f t="shared" si="33"/>
        <v>2042.3590000000002</v>
      </c>
      <c r="U156" s="11">
        <f t="shared" si="34"/>
        <v>4750.0600000000004</v>
      </c>
      <c r="V156" s="9"/>
      <c r="W156" s="11">
        <f t="shared" si="35"/>
        <v>2707.701</v>
      </c>
      <c r="X156" s="28">
        <f t="shared" si="36"/>
        <v>50.6</v>
      </c>
      <c r="Y156" s="9">
        <f t="shared" si="37"/>
        <v>50</v>
      </c>
      <c r="Z156" s="28">
        <f t="shared" si="38"/>
        <v>-0.60000000000000142</v>
      </c>
      <c r="AA156" s="9"/>
      <c r="AB156" s="9"/>
      <c r="AC156" s="9"/>
    </row>
    <row r="157" spans="1:29">
      <c r="A157" s="10">
        <v>46153</v>
      </c>
      <c r="B157" s="9" t="s">
        <v>286</v>
      </c>
      <c r="C157" s="11">
        <v>1526.5</v>
      </c>
      <c r="D157" s="9">
        <v>18</v>
      </c>
      <c r="E157" s="76">
        <v>22.2</v>
      </c>
      <c r="F157" s="9">
        <v>0</v>
      </c>
      <c r="G157" s="9">
        <v>4.5</v>
      </c>
      <c r="H157" s="45">
        <v>0.30409999999999998</v>
      </c>
      <c r="I157" s="9" t="s">
        <v>11</v>
      </c>
      <c r="J157" s="9"/>
      <c r="K157" s="226" t="s">
        <v>2002</v>
      </c>
      <c r="L157" s="359">
        <v>45784</v>
      </c>
      <c r="M157" s="200">
        <v>45784</v>
      </c>
      <c r="N157" s="227">
        <v>1856.69</v>
      </c>
      <c r="O157" s="84">
        <v>1953.99</v>
      </c>
      <c r="P157" s="85">
        <v>22</v>
      </c>
      <c r="Q157" s="227">
        <v>84.4</v>
      </c>
      <c r="R157" s="609">
        <v>46149</v>
      </c>
      <c r="S157" s="610">
        <v>46149</v>
      </c>
      <c r="T157" s="611">
        <f t="shared" si="33"/>
        <v>2265.989</v>
      </c>
      <c r="U157" s="11">
        <f t="shared" si="34"/>
        <v>1526.5</v>
      </c>
      <c r="V157" s="9"/>
      <c r="W157" s="11">
        <f t="shared" si="35"/>
        <v>-739.48900000000003</v>
      </c>
      <c r="X157" s="28">
        <f t="shared" si="36"/>
        <v>24.200000000000003</v>
      </c>
      <c r="Y157" s="9">
        <f t="shared" si="37"/>
        <v>18</v>
      </c>
      <c r="Z157" s="28">
        <f t="shared" si="38"/>
        <v>-6.2000000000000028</v>
      </c>
      <c r="AA157" s="9"/>
      <c r="AB157" s="9"/>
      <c r="AC157" s="9"/>
    </row>
    <row r="158" spans="1:29">
      <c r="A158" s="10">
        <v>46154</v>
      </c>
      <c r="B158" s="9" t="s">
        <v>286</v>
      </c>
      <c r="C158" s="11">
        <v>3037.83</v>
      </c>
      <c r="D158" s="9">
        <v>24</v>
      </c>
      <c r="E158" s="76">
        <v>25.3</v>
      </c>
      <c r="F158" s="9">
        <v>1</v>
      </c>
      <c r="G158" s="9">
        <v>8</v>
      </c>
      <c r="H158" s="45">
        <v>0.35389999999999999</v>
      </c>
      <c r="I158" s="9" t="s">
        <v>11</v>
      </c>
      <c r="J158" s="9" t="s">
        <v>2003</v>
      </c>
      <c r="K158" s="226" t="s">
        <v>2002</v>
      </c>
      <c r="L158" s="359">
        <v>45785</v>
      </c>
      <c r="M158" s="200">
        <v>45785</v>
      </c>
      <c r="N158" s="227">
        <v>2059.9899999999998</v>
      </c>
      <c r="O158" s="84">
        <v>2115.59</v>
      </c>
      <c r="P158" s="85">
        <v>23</v>
      </c>
      <c r="Q158" s="227">
        <v>89.56</v>
      </c>
      <c r="R158" s="609">
        <v>46150</v>
      </c>
      <c r="S158" s="610">
        <v>46150</v>
      </c>
      <c r="T158" s="611">
        <f t="shared" si="33"/>
        <v>6228.9370000000008</v>
      </c>
      <c r="U158" s="11">
        <f t="shared" si="34"/>
        <v>3037.83</v>
      </c>
      <c r="V158" s="9"/>
      <c r="W158" s="11">
        <f t="shared" si="35"/>
        <v>-3191.1070000000009</v>
      </c>
      <c r="X158" s="28">
        <f t="shared" si="36"/>
        <v>25.3</v>
      </c>
      <c r="Y158" s="9">
        <f t="shared" si="37"/>
        <v>24</v>
      </c>
      <c r="Z158" s="28">
        <f t="shared" si="38"/>
        <v>-1.3000000000000007</v>
      </c>
      <c r="AA158" s="9"/>
      <c r="AB158" s="9"/>
      <c r="AC158" s="9"/>
    </row>
    <row r="159" spans="1:29">
      <c r="A159" s="10">
        <v>46155</v>
      </c>
      <c r="B159" s="9" t="s">
        <v>286</v>
      </c>
      <c r="C159" s="11">
        <v>2973.88</v>
      </c>
      <c r="D159" s="9">
        <v>32</v>
      </c>
      <c r="E159" s="76">
        <v>24.37</v>
      </c>
      <c r="F159" s="9">
        <v>0</v>
      </c>
      <c r="G159" s="9">
        <v>8</v>
      </c>
      <c r="H159" s="45">
        <v>0.30959999999999999</v>
      </c>
      <c r="I159" s="9" t="s">
        <v>11</v>
      </c>
      <c r="J159" s="9"/>
      <c r="K159" s="226" t="s">
        <v>2002</v>
      </c>
      <c r="L159" s="359">
        <v>45786</v>
      </c>
      <c r="M159" s="200">
        <v>45786</v>
      </c>
      <c r="N159" s="227">
        <v>5662.67</v>
      </c>
      <c r="O159" s="84">
        <v>5926.77</v>
      </c>
      <c r="P159" s="85">
        <v>59</v>
      </c>
      <c r="Q159" s="227">
        <v>95.98</v>
      </c>
      <c r="R159" s="609">
        <v>46151</v>
      </c>
      <c r="S159" s="610">
        <v>46151</v>
      </c>
      <c r="T159" s="611">
        <f t="shared" si="33"/>
        <v>5586.3940000000002</v>
      </c>
      <c r="U159" s="11">
        <f t="shared" si="34"/>
        <v>2973.88</v>
      </c>
      <c r="V159" s="9"/>
      <c r="W159" s="11">
        <f t="shared" si="35"/>
        <v>-2612.5140000000001</v>
      </c>
      <c r="X159" s="28">
        <f t="shared" si="36"/>
        <v>64.900000000000006</v>
      </c>
      <c r="Y159" s="9">
        <f t="shared" si="37"/>
        <v>32</v>
      </c>
      <c r="Z159" s="28">
        <f t="shared" si="38"/>
        <v>-32.900000000000006</v>
      </c>
      <c r="AA159" s="9"/>
      <c r="AB159" s="9"/>
      <c r="AC159" s="9"/>
    </row>
    <row r="160" spans="1:29">
      <c r="A160" s="10">
        <v>46156</v>
      </c>
      <c r="B160" s="9" t="s">
        <v>286</v>
      </c>
      <c r="C160" s="11">
        <v>2452.23</v>
      </c>
      <c r="D160" s="9">
        <v>23</v>
      </c>
      <c r="E160" s="76">
        <v>23.22</v>
      </c>
      <c r="F160" s="9">
        <v>0</v>
      </c>
      <c r="G160" s="9">
        <v>6.3</v>
      </c>
      <c r="H160" s="45">
        <v>0.26979999999999998</v>
      </c>
      <c r="I160" s="9" t="s">
        <v>11</v>
      </c>
      <c r="J160" s="9"/>
      <c r="K160" s="226" t="s">
        <v>2002</v>
      </c>
      <c r="L160" s="359">
        <v>45787</v>
      </c>
      <c r="M160" s="200">
        <v>45787</v>
      </c>
      <c r="N160" s="227">
        <v>5078.54</v>
      </c>
      <c r="O160" s="84">
        <v>5481.64</v>
      </c>
      <c r="P160" s="85">
        <v>57</v>
      </c>
      <c r="Q160" s="227">
        <v>89.1</v>
      </c>
      <c r="R160" s="609">
        <v>46152</v>
      </c>
      <c r="S160" s="610">
        <v>46152</v>
      </c>
      <c r="T160" s="611">
        <f t="shared" si="33"/>
        <v>3567.5419999999999</v>
      </c>
      <c r="U160" s="11">
        <f t="shared" si="34"/>
        <v>2452.23</v>
      </c>
      <c r="V160" s="9"/>
      <c r="W160" s="11">
        <f t="shared" si="35"/>
        <v>-1115.3119999999999</v>
      </c>
      <c r="X160" s="28">
        <f t="shared" si="36"/>
        <v>62.7</v>
      </c>
      <c r="Y160" s="9">
        <f t="shared" si="37"/>
        <v>23</v>
      </c>
      <c r="Z160" s="28">
        <f t="shared" si="38"/>
        <v>-39.700000000000003</v>
      </c>
      <c r="AA160" s="9"/>
      <c r="AB160" s="9"/>
      <c r="AC160" s="9"/>
    </row>
    <row r="161" spans="1:29">
      <c r="A161" s="10">
        <v>46157</v>
      </c>
      <c r="B161" s="9" t="s">
        <v>286</v>
      </c>
      <c r="C161" s="11">
        <v>7333.09</v>
      </c>
      <c r="D161" s="9">
        <v>71</v>
      </c>
      <c r="E161" s="76">
        <v>36.46</v>
      </c>
      <c r="F161" s="9">
        <v>19</v>
      </c>
      <c r="G161" s="9">
        <v>14.5</v>
      </c>
      <c r="H161" s="45">
        <v>0.29339999999999999</v>
      </c>
      <c r="I161" s="9" t="s">
        <v>11</v>
      </c>
      <c r="J161" s="9"/>
      <c r="K161" s="226" t="s">
        <v>2002</v>
      </c>
      <c r="L161" s="359">
        <v>45788</v>
      </c>
      <c r="M161" s="200">
        <v>45788</v>
      </c>
      <c r="N161" s="227">
        <v>3243.22</v>
      </c>
      <c r="O161" s="84">
        <v>3410.02</v>
      </c>
      <c r="P161" s="85">
        <v>36</v>
      </c>
      <c r="Q161" s="227">
        <v>90.09</v>
      </c>
      <c r="R161" s="609">
        <v>46153</v>
      </c>
      <c r="S161" s="610">
        <v>46153</v>
      </c>
      <c r="T161" s="611">
        <f t="shared" si="33"/>
        <v>3146.6490000000003</v>
      </c>
      <c r="U161" s="11">
        <f t="shared" si="34"/>
        <v>7333.09</v>
      </c>
      <c r="V161" s="9"/>
      <c r="W161" s="11">
        <f t="shared" si="35"/>
        <v>4186.4409999999998</v>
      </c>
      <c r="X161" s="28">
        <f t="shared" si="36"/>
        <v>39.6</v>
      </c>
      <c r="Y161" s="9">
        <f t="shared" si="37"/>
        <v>71</v>
      </c>
      <c r="Z161" s="28">
        <f t="shared" si="38"/>
        <v>31.4</v>
      </c>
      <c r="AA161" s="9"/>
      <c r="AB161" s="9"/>
      <c r="AC161" s="9"/>
    </row>
    <row r="162" spans="1:29">
      <c r="A162" s="10">
        <v>46158</v>
      </c>
      <c r="B162" s="9" t="s">
        <v>286</v>
      </c>
      <c r="C162" s="11">
        <v>4468.74</v>
      </c>
      <c r="D162" s="9">
        <v>46</v>
      </c>
      <c r="E162" s="76">
        <v>24.31</v>
      </c>
      <c r="F162" s="9">
        <v>0</v>
      </c>
      <c r="G162" s="9">
        <v>8.5</v>
      </c>
      <c r="H162" s="45">
        <v>0.31219999999999998</v>
      </c>
      <c r="I162" s="9" t="s">
        <v>11</v>
      </c>
      <c r="J162" s="9"/>
      <c r="K162" s="226" t="s">
        <v>2002</v>
      </c>
      <c r="L162" s="359">
        <v>45789</v>
      </c>
      <c r="M162" s="200">
        <v>45789</v>
      </c>
      <c r="N162" s="227">
        <v>2860.59</v>
      </c>
      <c r="O162" s="84">
        <v>3027.39</v>
      </c>
      <c r="P162" s="85">
        <v>32</v>
      </c>
      <c r="Q162" s="227">
        <v>89.39</v>
      </c>
      <c r="R162" s="609">
        <v>46154</v>
      </c>
      <c r="S162" s="610">
        <v>46154</v>
      </c>
      <c r="T162" s="611">
        <f t="shared" si="33"/>
        <v>2592.15</v>
      </c>
      <c r="U162" s="11">
        <f t="shared" si="34"/>
        <v>4468.74</v>
      </c>
      <c r="V162" s="9"/>
      <c r="W162" s="11">
        <f t="shared" si="35"/>
        <v>1876.5899999999997</v>
      </c>
      <c r="X162" s="28">
        <f t="shared" si="36"/>
        <v>35.200000000000003</v>
      </c>
      <c r="Y162" s="9">
        <f t="shared" si="37"/>
        <v>46</v>
      </c>
      <c r="Z162" s="28">
        <f t="shared" si="38"/>
        <v>10.799999999999997</v>
      </c>
      <c r="AA162" s="9"/>
      <c r="AB162" s="9"/>
      <c r="AC162" s="9"/>
    </row>
    <row r="163" spans="1:29">
      <c r="A163" s="10">
        <v>46159</v>
      </c>
      <c r="B163" s="9" t="s">
        <v>286</v>
      </c>
      <c r="C163" s="11">
        <v>3921.5</v>
      </c>
      <c r="D163" s="9">
        <v>41</v>
      </c>
      <c r="E163" s="76">
        <v>28.4</v>
      </c>
      <c r="F163" s="9">
        <v>4</v>
      </c>
      <c r="G163" s="9">
        <v>8.25</v>
      </c>
      <c r="H163" s="45">
        <v>0.24440000000000001</v>
      </c>
      <c r="I163" s="9" t="s">
        <v>11</v>
      </c>
      <c r="J163" s="9"/>
      <c r="K163" s="226" t="s">
        <v>2002</v>
      </c>
      <c r="L163" s="359">
        <v>45790</v>
      </c>
      <c r="M163" s="200">
        <v>45790</v>
      </c>
      <c r="N163" s="227">
        <v>2356.5</v>
      </c>
      <c r="O163" s="84">
        <v>2495.5</v>
      </c>
      <c r="P163" s="85">
        <v>31</v>
      </c>
      <c r="Q163" s="227">
        <v>76.02</v>
      </c>
      <c r="R163" s="609">
        <v>46155</v>
      </c>
      <c r="S163" s="610">
        <v>46155</v>
      </c>
      <c r="T163" s="611">
        <f t="shared" si="33"/>
        <v>2799.2910000000002</v>
      </c>
      <c r="U163" s="11">
        <f t="shared" si="34"/>
        <v>3921.5</v>
      </c>
      <c r="V163" s="9"/>
      <c r="W163" s="11">
        <f t="shared" si="35"/>
        <v>1122.2089999999998</v>
      </c>
      <c r="X163" s="28">
        <f t="shared" si="36"/>
        <v>34.1</v>
      </c>
      <c r="Y163" s="9">
        <f t="shared" si="37"/>
        <v>41</v>
      </c>
      <c r="Z163" s="28">
        <f t="shared" si="38"/>
        <v>6.8999999999999986</v>
      </c>
      <c r="AA163" s="9"/>
      <c r="AB163" s="9"/>
      <c r="AC163" s="9"/>
    </row>
    <row r="164" spans="1:29">
      <c r="A164" s="10">
        <v>46160</v>
      </c>
      <c r="B164" s="9" t="s">
        <v>286</v>
      </c>
      <c r="C164" s="11">
        <v>2208.9</v>
      </c>
      <c r="D164" s="9">
        <v>23</v>
      </c>
      <c r="E164" s="76">
        <v>23.34</v>
      </c>
      <c r="F164" s="9">
        <v>0</v>
      </c>
      <c r="G164" s="9">
        <v>8.5</v>
      </c>
      <c r="H164" s="45">
        <v>0.2878</v>
      </c>
      <c r="I164" s="9" t="s">
        <v>11</v>
      </c>
      <c r="J164" s="9"/>
      <c r="K164" s="226" t="s">
        <v>2002</v>
      </c>
      <c r="L164" s="359">
        <v>45791</v>
      </c>
      <c r="M164" s="200">
        <v>45791</v>
      </c>
      <c r="N164" s="227">
        <v>2544.81</v>
      </c>
      <c r="O164" s="84">
        <v>2725.51</v>
      </c>
      <c r="P164" s="85">
        <v>29</v>
      </c>
      <c r="Q164" s="227">
        <v>87.75</v>
      </c>
      <c r="R164" s="609">
        <v>46156</v>
      </c>
      <c r="S164" s="610">
        <v>46156</v>
      </c>
      <c r="T164" s="611">
        <f t="shared" si="33"/>
        <v>3266.3840000000005</v>
      </c>
      <c r="U164" s="11">
        <f t="shared" si="34"/>
        <v>2208.9</v>
      </c>
      <c r="V164" s="9"/>
      <c r="W164" s="11">
        <f t="shared" si="35"/>
        <v>-1057.4840000000004</v>
      </c>
      <c r="X164" s="28">
        <f t="shared" si="36"/>
        <v>31.900000000000002</v>
      </c>
      <c r="Y164" s="9">
        <f t="shared" si="37"/>
        <v>23</v>
      </c>
      <c r="Z164" s="28">
        <f t="shared" si="38"/>
        <v>-8.9000000000000021</v>
      </c>
      <c r="AA164" s="9"/>
      <c r="AB164" s="9"/>
      <c r="AC164" s="9"/>
    </row>
    <row r="165" spans="1:29">
      <c r="A165" s="10">
        <v>46161</v>
      </c>
      <c r="B165" s="9" t="s">
        <v>286</v>
      </c>
      <c r="C165" s="11">
        <v>2502.33</v>
      </c>
      <c r="D165" s="9">
        <v>32</v>
      </c>
      <c r="E165" s="76">
        <v>27.43</v>
      </c>
      <c r="F165" s="9">
        <v>1</v>
      </c>
      <c r="G165" s="9">
        <v>5</v>
      </c>
      <c r="H165" s="45">
        <v>0.38619999999999999</v>
      </c>
      <c r="I165" s="9" t="s">
        <v>11</v>
      </c>
      <c r="J165" s="9"/>
      <c r="K165" s="226" t="s">
        <v>2002</v>
      </c>
      <c r="L165" s="359">
        <v>45792</v>
      </c>
      <c r="M165" s="200">
        <v>45792</v>
      </c>
      <c r="N165" s="227">
        <v>2969.44</v>
      </c>
      <c r="O165" s="84">
        <v>3219.64</v>
      </c>
      <c r="P165" s="85">
        <v>37</v>
      </c>
      <c r="Q165" s="227">
        <v>80.260000000000005</v>
      </c>
      <c r="R165" s="609">
        <v>46157</v>
      </c>
      <c r="S165" s="610">
        <v>46157</v>
      </c>
      <c r="T165" s="611">
        <f t="shared" si="33"/>
        <v>8845.3420000000006</v>
      </c>
      <c r="U165" s="11">
        <f t="shared" si="34"/>
        <v>2502.33</v>
      </c>
      <c r="V165" s="9"/>
      <c r="W165" s="11">
        <f t="shared" si="35"/>
        <v>-6343.0120000000006</v>
      </c>
      <c r="X165" s="28">
        <f t="shared" si="36"/>
        <v>40.700000000000003</v>
      </c>
      <c r="Y165" s="9">
        <f t="shared" si="37"/>
        <v>32</v>
      </c>
      <c r="Z165" s="28">
        <f t="shared" si="38"/>
        <v>-8.7000000000000028</v>
      </c>
      <c r="AA165" s="9"/>
      <c r="AB165" s="9"/>
      <c r="AC165" s="9"/>
    </row>
    <row r="166" spans="1:29">
      <c r="A166" s="10">
        <v>46162</v>
      </c>
      <c r="B166" s="9" t="s">
        <v>286</v>
      </c>
      <c r="C166" s="11">
        <v>2069.5100000000002</v>
      </c>
      <c r="D166" s="9">
        <v>21</v>
      </c>
      <c r="E166" s="76">
        <v>23.22</v>
      </c>
      <c r="F166" s="9">
        <v>0</v>
      </c>
      <c r="G166" s="9">
        <v>5.33</v>
      </c>
      <c r="H166" s="42">
        <v>0.30499999999999999</v>
      </c>
      <c r="I166" s="9" t="s">
        <v>11</v>
      </c>
      <c r="J166" s="9"/>
      <c r="K166" s="226" t="s">
        <v>2002</v>
      </c>
      <c r="L166" s="359">
        <v>45793</v>
      </c>
      <c r="M166" s="200">
        <v>45793</v>
      </c>
      <c r="N166" s="227">
        <v>8041.22</v>
      </c>
      <c r="O166" s="84">
        <v>8444.32</v>
      </c>
      <c r="P166" s="85">
        <v>88</v>
      </c>
      <c r="Q166" s="227">
        <v>91.38</v>
      </c>
      <c r="R166" s="609">
        <v>46158</v>
      </c>
      <c r="S166" s="610">
        <v>46158</v>
      </c>
      <c r="T166" s="611">
        <f t="shared" si="33"/>
        <v>7374.8070000000007</v>
      </c>
      <c r="U166" s="11">
        <f t="shared" si="34"/>
        <v>2069.5100000000002</v>
      </c>
      <c r="V166" s="9"/>
      <c r="W166" s="11">
        <f t="shared" si="35"/>
        <v>-5305.2970000000005</v>
      </c>
      <c r="X166" s="28">
        <f t="shared" si="36"/>
        <v>96.800000000000011</v>
      </c>
      <c r="Y166" s="9">
        <f t="shared" si="37"/>
        <v>21</v>
      </c>
      <c r="Z166" s="28">
        <f t="shared" si="38"/>
        <v>-75.800000000000011</v>
      </c>
      <c r="AA166" s="9"/>
      <c r="AB166" s="9"/>
      <c r="AC166" s="9"/>
    </row>
    <row r="167" spans="1:29">
      <c r="A167" s="10">
        <v>46163</v>
      </c>
      <c r="B167" s="9" t="s">
        <v>286</v>
      </c>
      <c r="C167" s="11">
        <v>2739.53</v>
      </c>
      <c r="D167" s="9">
        <v>26</v>
      </c>
      <c r="E167" s="76">
        <v>28.06</v>
      </c>
      <c r="F167" s="9">
        <v>2</v>
      </c>
      <c r="G167" s="9">
        <v>7</v>
      </c>
      <c r="H167" s="45">
        <v>0.32069999999999999</v>
      </c>
      <c r="I167" s="9" t="s">
        <v>11</v>
      </c>
      <c r="J167" s="9"/>
      <c r="K167" s="226" t="s">
        <v>2002</v>
      </c>
      <c r="L167" s="359">
        <v>45794</v>
      </c>
      <c r="M167" s="200">
        <v>45794</v>
      </c>
      <c r="N167" s="227">
        <v>6704.37</v>
      </c>
      <c r="O167" s="84">
        <v>7051.87</v>
      </c>
      <c r="P167" s="85">
        <v>67</v>
      </c>
      <c r="Q167" s="227">
        <v>100.07</v>
      </c>
      <c r="R167" s="609">
        <v>46159</v>
      </c>
      <c r="S167" s="610">
        <v>46159</v>
      </c>
      <c r="T167" s="611">
        <f t="shared" si="33"/>
        <v>4654.5620000000008</v>
      </c>
      <c r="U167" s="11">
        <f t="shared" si="34"/>
        <v>2739.53</v>
      </c>
      <c r="V167" s="9"/>
      <c r="W167" s="11">
        <f t="shared" si="35"/>
        <v>-1915.0320000000006</v>
      </c>
      <c r="X167" s="28">
        <f t="shared" si="36"/>
        <v>73.7</v>
      </c>
      <c r="Y167" s="9">
        <f t="shared" si="37"/>
        <v>26</v>
      </c>
      <c r="Z167" s="28">
        <f t="shared" si="38"/>
        <v>-47.7</v>
      </c>
      <c r="AA167" s="9"/>
      <c r="AB167" s="9"/>
      <c r="AC167" s="9"/>
    </row>
    <row r="168" spans="1:29">
      <c r="A168" s="10">
        <v>46164</v>
      </c>
      <c r="B168" s="9" t="s">
        <v>286</v>
      </c>
      <c r="C168" s="11">
        <v>7068.04</v>
      </c>
      <c r="D168" s="9">
        <v>69</v>
      </c>
      <c r="E168" s="76">
        <v>40.450000000000003</v>
      </c>
      <c r="F168" s="9">
        <v>29</v>
      </c>
      <c r="G168" s="9">
        <v>13.5</v>
      </c>
      <c r="H168" s="45">
        <v>0.2898</v>
      </c>
      <c r="I168" s="9" t="s">
        <v>11</v>
      </c>
      <c r="J168" s="9"/>
      <c r="K168" s="226" t="s">
        <v>2002</v>
      </c>
      <c r="L168" s="359">
        <v>45795</v>
      </c>
      <c r="M168" s="200">
        <v>45795</v>
      </c>
      <c r="N168" s="227">
        <v>4231.42</v>
      </c>
      <c r="O168" s="84">
        <v>4453.82</v>
      </c>
      <c r="P168" s="85">
        <v>45</v>
      </c>
      <c r="Q168" s="227">
        <v>94.03</v>
      </c>
      <c r="R168" s="609">
        <v>46160</v>
      </c>
      <c r="S168" s="610">
        <v>46160</v>
      </c>
      <c r="T168" s="611">
        <f t="shared" si="33"/>
        <v>2705.6480000000001</v>
      </c>
      <c r="U168" s="11">
        <f t="shared" si="34"/>
        <v>7068.04</v>
      </c>
      <c r="V168" s="9"/>
      <c r="W168" s="11">
        <f t="shared" si="35"/>
        <v>4362.3919999999998</v>
      </c>
      <c r="X168" s="28">
        <f t="shared" si="36"/>
        <v>49.500000000000007</v>
      </c>
      <c r="Y168" s="9">
        <f t="shared" si="37"/>
        <v>69</v>
      </c>
      <c r="Z168" s="28">
        <f t="shared" si="38"/>
        <v>19.499999999999993</v>
      </c>
      <c r="AA168" s="9"/>
      <c r="AB168" s="9"/>
      <c r="AC168" s="9"/>
    </row>
    <row r="169" spans="1:29">
      <c r="A169" s="10">
        <v>46165</v>
      </c>
      <c r="B169" s="9" t="s">
        <v>286</v>
      </c>
      <c r="C169" s="11">
        <v>6602.45</v>
      </c>
      <c r="D169" s="9">
        <v>69</v>
      </c>
      <c r="E169" s="76">
        <v>31.34</v>
      </c>
      <c r="F169" s="9">
        <v>5</v>
      </c>
      <c r="G169" s="9">
        <v>13</v>
      </c>
      <c r="H169" s="45">
        <v>0.29480000000000001</v>
      </c>
      <c r="I169" s="9" t="s">
        <v>11</v>
      </c>
      <c r="J169" s="9"/>
      <c r="K169" s="226" t="s">
        <v>2002</v>
      </c>
      <c r="L169" s="359">
        <v>45796</v>
      </c>
      <c r="M169" s="200">
        <v>45796</v>
      </c>
      <c r="N169" s="227">
        <v>2459.6799999999998</v>
      </c>
      <c r="O169" s="84">
        <v>2626.48</v>
      </c>
      <c r="P169" s="85">
        <v>28</v>
      </c>
      <c r="Q169" s="227">
        <v>87.85</v>
      </c>
      <c r="R169" s="609">
        <v>46161</v>
      </c>
      <c r="S169" s="610">
        <v>46161</v>
      </c>
      <c r="T169" s="611">
        <f t="shared" si="33"/>
        <v>3551.6910000000003</v>
      </c>
      <c r="U169" s="11">
        <f t="shared" si="34"/>
        <v>6602.45</v>
      </c>
      <c r="V169" s="9"/>
      <c r="W169" s="11">
        <f t="shared" si="35"/>
        <v>3050.7589999999996</v>
      </c>
      <c r="X169" s="28">
        <f t="shared" si="36"/>
        <v>30.800000000000004</v>
      </c>
      <c r="Y169" s="9">
        <f t="shared" si="37"/>
        <v>69</v>
      </c>
      <c r="Z169" s="28">
        <f t="shared" si="38"/>
        <v>38.199999999999996</v>
      </c>
      <c r="AA169" s="9"/>
      <c r="AB169" s="9"/>
      <c r="AC169" s="9"/>
    </row>
    <row r="170" spans="1:29">
      <c r="A170" s="10">
        <v>46166</v>
      </c>
      <c r="B170" s="9" t="s">
        <v>286</v>
      </c>
      <c r="C170" s="11">
        <v>4360.1400000000003</v>
      </c>
      <c r="D170" s="9">
        <v>46</v>
      </c>
      <c r="E170" s="76">
        <v>31.13</v>
      </c>
      <c r="F170" s="9">
        <v>6</v>
      </c>
      <c r="G170" s="9">
        <v>8.75</v>
      </c>
      <c r="H170" s="45">
        <v>0.29959999999999998</v>
      </c>
      <c r="I170" s="9" t="s">
        <v>11</v>
      </c>
      <c r="J170" s="9"/>
      <c r="K170" s="226" t="s">
        <v>2002</v>
      </c>
      <c r="L170" s="359">
        <v>45797</v>
      </c>
      <c r="M170" s="200">
        <v>45797</v>
      </c>
      <c r="N170" s="227">
        <v>3228.81</v>
      </c>
      <c r="O170" s="84">
        <v>3437.31</v>
      </c>
      <c r="P170" s="85">
        <v>35</v>
      </c>
      <c r="Q170" s="227">
        <v>92.25</v>
      </c>
      <c r="R170" s="609">
        <v>46162</v>
      </c>
      <c r="S170" s="610">
        <v>46162</v>
      </c>
      <c r="T170" s="611">
        <f t="shared" si="33"/>
        <v>3231.2720000000004</v>
      </c>
      <c r="U170" s="11">
        <f t="shared" si="34"/>
        <v>4360.1400000000003</v>
      </c>
      <c r="V170" s="9"/>
      <c r="W170" s="11">
        <f t="shared" si="35"/>
        <v>1128.8679999999999</v>
      </c>
      <c r="X170" s="28">
        <f t="shared" si="36"/>
        <v>38.5</v>
      </c>
      <c r="Y170" s="9">
        <f t="shared" si="37"/>
        <v>46</v>
      </c>
      <c r="Z170" s="28">
        <f t="shared" si="38"/>
        <v>7.5</v>
      </c>
      <c r="AA170" s="9"/>
      <c r="AB170" s="9"/>
      <c r="AC170" s="9"/>
    </row>
    <row r="171" spans="1:29">
      <c r="A171" s="10">
        <v>46167</v>
      </c>
      <c r="B171" s="9" t="s">
        <v>286</v>
      </c>
      <c r="C171" s="11">
        <v>2261.31</v>
      </c>
      <c r="D171" s="9">
        <v>20</v>
      </c>
      <c r="E171" s="76">
        <v>26.37</v>
      </c>
      <c r="F171" s="9">
        <v>1</v>
      </c>
      <c r="G171" s="9">
        <v>7</v>
      </c>
      <c r="H171" s="45">
        <v>0.32479999999999998</v>
      </c>
      <c r="I171" s="9" t="s">
        <v>11</v>
      </c>
      <c r="J171" s="9"/>
      <c r="K171" s="226" t="s">
        <v>2002</v>
      </c>
      <c r="L171" s="359">
        <v>45798</v>
      </c>
      <c r="M171" s="200">
        <v>45798</v>
      </c>
      <c r="N171" s="227">
        <v>2937.52</v>
      </c>
      <c r="O171" s="84">
        <v>3034.82</v>
      </c>
      <c r="P171" s="85">
        <v>27</v>
      </c>
      <c r="Q171" s="227">
        <v>108.8</v>
      </c>
      <c r="R171" s="609">
        <v>46163</v>
      </c>
      <c r="S171" s="610">
        <v>46163</v>
      </c>
      <c r="T171" s="611">
        <f t="shared" si="33"/>
        <v>2652.2759999999998</v>
      </c>
      <c r="U171" s="11">
        <f t="shared" si="34"/>
        <v>2261.31</v>
      </c>
      <c r="V171" s="9"/>
      <c r="W171" s="11">
        <f t="shared" si="35"/>
        <v>-390.96599999999989</v>
      </c>
      <c r="X171" s="28">
        <f t="shared" si="36"/>
        <v>29.700000000000003</v>
      </c>
      <c r="Y171" s="9">
        <f t="shared" si="37"/>
        <v>20</v>
      </c>
      <c r="Z171" s="28">
        <f t="shared" si="38"/>
        <v>-9.7000000000000028</v>
      </c>
      <c r="AA171" s="9"/>
      <c r="AB171" s="9"/>
      <c r="AC171" s="9"/>
    </row>
    <row r="172" spans="1:29">
      <c r="A172" s="10">
        <v>46168</v>
      </c>
      <c r="B172" s="9" t="s">
        <v>286</v>
      </c>
      <c r="C172" s="11">
        <v>3528.53</v>
      </c>
      <c r="D172" s="9">
        <v>37</v>
      </c>
      <c r="E172" s="76">
        <v>32.22</v>
      </c>
      <c r="F172" s="9">
        <v>7</v>
      </c>
      <c r="G172" s="9">
        <v>7.33</v>
      </c>
      <c r="H172" s="13">
        <v>0.33989999999999998</v>
      </c>
      <c r="I172" s="9" t="s">
        <v>11</v>
      </c>
      <c r="J172" s="9"/>
      <c r="K172" s="226" t="s">
        <v>2002</v>
      </c>
      <c r="L172" s="359">
        <v>45799</v>
      </c>
      <c r="M172" s="200">
        <v>45799</v>
      </c>
      <c r="N172" s="227">
        <v>2411.16</v>
      </c>
      <c r="O172" s="84">
        <v>2494.56</v>
      </c>
      <c r="P172" s="85">
        <v>26</v>
      </c>
      <c r="Q172" s="227">
        <v>92.74</v>
      </c>
      <c r="R172" s="609">
        <v>46164</v>
      </c>
      <c r="S172" s="610">
        <v>46164</v>
      </c>
      <c r="T172" s="611">
        <f t="shared" si="33"/>
        <v>5699.3310000000001</v>
      </c>
      <c r="U172" s="11">
        <f t="shared" si="34"/>
        <v>3528.53</v>
      </c>
      <c r="V172" s="9"/>
      <c r="W172" s="11">
        <f t="shared" si="35"/>
        <v>-2170.8009999999999</v>
      </c>
      <c r="X172" s="28">
        <f t="shared" si="36"/>
        <v>28.6</v>
      </c>
      <c r="Y172" s="9">
        <f t="shared" si="37"/>
        <v>37</v>
      </c>
      <c r="Z172" s="28">
        <f t="shared" si="38"/>
        <v>8.3999999999999986</v>
      </c>
      <c r="AA172" s="9"/>
      <c r="AB172" s="9"/>
      <c r="AC172" s="9"/>
    </row>
    <row r="173" spans="1:29">
      <c r="A173" s="10">
        <v>46169</v>
      </c>
      <c r="B173" s="9" t="s">
        <v>286</v>
      </c>
      <c r="C173" s="11">
        <v>2276.11</v>
      </c>
      <c r="D173" s="9">
        <v>24</v>
      </c>
      <c r="E173" s="76">
        <v>26.49</v>
      </c>
      <c r="F173" s="9">
        <v>1</v>
      </c>
      <c r="G173" s="9">
        <v>5</v>
      </c>
      <c r="H173" s="45">
        <v>0.32479999999999998</v>
      </c>
      <c r="I173" s="9" t="s">
        <v>11</v>
      </c>
      <c r="J173" s="9"/>
      <c r="K173" s="226" t="s">
        <v>2002</v>
      </c>
      <c r="L173" s="359">
        <v>45800</v>
      </c>
      <c r="M173" s="200">
        <v>45800</v>
      </c>
      <c r="N173" s="227">
        <v>5181.21</v>
      </c>
      <c r="O173" s="84">
        <v>5473.11</v>
      </c>
      <c r="P173" s="85">
        <v>61</v>
      </c>
      <c r="Q173" s="227">
        <v>84.94</v>
      </c>
      <c r="R173" s="609">
        <v>46165</v>
      </c>
      <c r="S173" s="610">
        <v>46165</v>
      </c>
      <c r="T173" s="611">
        <f t="shared" si="33"/>
        <v>5510.6810000000005</v>
      </c>
      <c r="U173" s="11">
        <f t="shared" si="34"/>
        <v>2276.11</v>
      </c>
      <c r="V173" s="9"/>
      <c r="W173" s="11">
        <f t="shared" si="35"/>
        <v>-3234.5710000000004</v>
      </c>
      <c r="X173" s="28">
        <f t="shared" si="36"/>
        <v>67.100000000000009</v>
      </c>
      <c r="Y173" s="9">
        <f t="shared" si="37"/>
        <v>24</v>
      </c>
      <c r="Z173" s="28">
        <f t="shared" si="38"/>
        <v>-43.100000000000009</v>
      </c>
      <c r="AA173" s="9"/>
      <c r="AB173" s="9"/>
      <c r="AC173" s="9"/>
    </row>
    <row r="174" spans="1:29">
      <c r="A174" s="10">
        <v>46170</v>
      </c>
      <c r="B174" s="9" t="s">
        <v>286</v>
      </c>
      <c r="C174" s="11">
        <v>2480.37</v>
      </c>
      <c r="D174" s="9">
        <v>24</v>
      </c>
      <c r="E174" s="76">
        <v>30.43</v>
      </c>
      <c r="F174" s="9">
        <v>2</v>
      </c>
      <c r="G174" s="9">
        <v>6.66</v>
      </c>
      <c r="H174" s="45">
        <v>0.34810000000000002</v>
      </c>
      <c r="I174" s="9" t="s">
        <v>11</v>
      </c>
      <c r="J174" s="9"/>
      <c r="K174" s="226" t="s">
        <v>2002</v>
      </c>
      <c r="L174" s="359">
        <v>45801</v>
      </c>
      <c r="M174" s="200">
        <v>45801</v>
      </c>
      <c r="N174" s="227">
        <v>5009.71</v>
      </c>
      <c r="O174" s="84">
        <v>5204.3100000000004</v>
      </c>
      <c r="P174" s="85">
        <v>55</v>
      </c>
      <c r="Q174" s="227">
        <v>91.09</v>
      </c>
      <c r="R174" s="609">
        <v>46166</v>
      </c>
      <c r="S174" s="610">
        <v>46166</v>
      </c>
      <c r="T174" s="611">
        <f t="shared" si="33"/>
        <v>5983.7470000000012</v>
      </c>
      <c r="U174" s="11">
        <f t="shared" si="34"/>
        <v>2480.37</v>
      </c>
      <c r="V174" s="9"/>
      <c r="W174" s="11">
        <f t="shared" si="35"/>
        <v>-3503.3770000000013</v>
      </c>
      <c r="X174" s="28">
        <f t="shared" si="36"/>
        <v>60.500000000000007</v>
      </c>
      <c r="Y174" s="9">
        <f t="shared" si="37"/>
        <v>24</v>
      </c>
      <c r="Z174" s="28">
        <f t="shared" si="38"/>
        <v>-36.500000000000007</v>
      </c>
      <c r="AA174" s="9"/>
      <c r="AB174" s="9"/>
      <c r="AC174" s="9"/>
    </row>
    <row r="175" spans="1:29">
      <c r="A175" s="10">
        <v>46171</v>
      </c>
      <c r="B175" s="9" t="s">
        <v>286</v>
      </c>
      <c r="C175" s="11">
        <v>6500.1</v>
      </c>
      <c r="D175" s="9">
        <v>67</v>
      </c>
      <c r="E175" s="76">
        <v>30.32</v>
      </c>
      <c r="F175" s="9">
        <v>6</v>
      </c>
      <c r="G175" s="9">
        <v>11.75</v>
      </c>
      <c r="H175" s="45">
        <v>0.30459999999999998</v>
      </c>
      <c r="I175" s="9" t="s">
        <v>11</v>
      </c>
      <c r="J175" s="9"/>
      <c r="K175" s="226" t="s">
        <v>2002</v>
      </c>
      <c r="L175" s="359">
        <v>45802</v>
      </c>
      <c r="M175" s="200">
        <v>45802</v>
      </c>
      <c r="N175" s="227">
        <v>5439.77</v>
      </c>
      <c r="O175" s="84">
        <v>5801.17</v>
      </c>
      <c r="P175" s="85">
        <v>63</v>
      </c>
      <c r="Q175" s="227">
        <v>86.35</v>
      </c>
      <c r="R175" s="609">
        <v>46167</v>
      </c>
      <c r="S175" s="610">
        <v>46167</v>
      </c>
      <c r="T175" s="611">
        <f t="shared" si="33"/>
        <v>1779.2060000000001</v>
      </c>
      <c r="U175" s="11">
        <f t="shared" si="34"/>
        <v>6500.1</v>
      </c>
      <c r="V175" s="9"/>
      <c r="W175" s="11">
        <f t="shared" si="35"/>
        <v>4720.8940000000002</v>
      </c>
      <c r="X175" s="28">
        <f t="shared" si="36"/>
        <v>69.300000000000011</v>
      </c>
      <c r="Y175" s="9">
        <f t="shared" si="37"/>
        <v>67</v>
      </c>
      <c r="Z175" s="28">
        <f t="shared" si="38"/>
        <v>-2.3000000000000114</v>
      </c>
      <c r="AA175" s="9"/>
      <c r="AB175" s="9"/>
      <c r="AC175" s="9"/>
    </row>
    <row r="176" spans="1:29">
      <c r="A176" s="10">
        <v>46172</v>
      </c>
      <c r="B176" s="9" t="s">
        <v>286</v>
      </c>
      <c r="C176" s="11">
        <v>5823.46</v>
      </c>
      <c r="D176" s="9">
        <v>60</v>
      </c>
      <c r="E176" s="76">
        <v>30.51</v>
      </c>
      <c r="F176" s="9">
        <v>8</v>
      </c>
      <c r="G176" s="9">
        <v>11</v>
      </c>
      <c r="H176" s="45">
        <v>0.26040000000000002</v>
      </c>
      <c r="I176" s="9" t="s">
        <v>11</v>
      </c>
      <c r="J176" s="9"/>
      <c r="K176" s="226" t="s">
        <v>2002</v>
      </c>
      <c r="L176" s="359">
        <v>45803</v>
      </c>
      <c r="M176" s="200">
        <v>45803</v>
      </c>
      <c r="N176" s="227">
        <v>1617.46</v>
      </c>
      <c r="O176" s="84">
        <v>1714.76</v>
      </c>
      <c r="P176" s="85">
        <v>19</v>
      </c>
      <c r="Q176" s="227">
        <v>85.13</v>
      </c>
      <c r="R176" s="609">
        <v>46168</v>
      </c>
      <c r="S176" s="610">
        <v>46168</v>
      </c>
      <c r="T176" s="611">
        <f t="shared" si="33"/>
        <v>3592.9630000000002</v>
      </c>
      <c r="U176" s="11">
        <f t="shared" si="34"/>
        <v>5823.46</v>
      </c>
      <c r="V176" s="9"/>
      <c r="W176" s="11">
        <f t="shared" si="35"/>
        <v>2230.4969999999998</v>
      </c>
      <c r="X176" s="28">
        <f t="shared" si="36"/>
        <v>20.900000000000002</v>
      </c>
      <c r="Y176" s="9">
        <f t="shared" si="37"/>
        <v>60</v>
      </c>
      <c r="Z176" s="28">
        <f t="shared" si="38"/>
        <v>39.099999999999994</v>
      </c>
      <c r="AA176" s="9"/>
      <c r="AB176" s="9"/>
      <c r="AC176" s="9"/>
    </row>
    <row r="177" spans="1:29">
      <c r="A177" s="10">
        <v>46173</v>
      </c>
      <c r="B177" s="9" t="s">
        <v>286</v>
      </c>
      <c r="C177" s="11">
        <v>4137.1400000000003</v>
      </c>
      <c r="D177" s="9">
        <v>44</v>
      </c>
      <c r="E177" s="76">
        <v>31.35</v>
      </c>
      <c r="F177" s="9">
        <v>8</v>
      </c>
      <c r="G177" s="9">
        <v>9</v>
      </c>
      <c r="H177" s="45">
        <v>0.28460000000000002</v>
      </c>
      <c r="I177" s="9" t="s">
        <v>11</v>
      </c>
      <c r="J177" s="9"/>
      <c r="K177" s="226" t="s">
        <v>2002</v>
      </c>
      <c r="L177" s="359">
        <v>45804</v>
      </c>
      <c r="M177" s="200">
        <v>45804</v>
      </c>
      <c r="N177" s="227">
        <v>3266.33</v>
      </c>
      <c r="O177" s="84">
        <v>3447.03</v>
      </c>
      <c r="P177" s="85">
        <v>35</v>
      </c>
      <c r="Q177" s="227">
        <v>93.32</v>
      </c>
      <c r="R177" s="609">
        <v>46169</v>
      </c>
      <c r="S177" s="610">
        <v>46169</v>
      </c>
      <c r="T177" s="611">
        <f t="shared" si="33"/>
        <v>2905.3090000000002</v>
      </c>
      <c r="U177" s="11">
        <f t="shared" si="34"/>
        <v>4137.1400000000003</v>
      </c>
      <c r="V177" s="9"/>
      <c r="W177" s="11">
        <f t="shared" si="35"/>
        <v>1231.8310000000001</v>
      </c>
      <c r="X177" s="28">
        <f t="shared" si="36"/>
        <v>38.5</v>
      </c>
      <c r="Y177" s="9">
        <f t="shared" si="37"/>
        <v>44</v>
      </c>
      <c r="Z177" s="28">
        <f t="shared" si="38"/>
        <v>5.5</v>
      </c>
      <c r="AA177" s="9"/>
      <c r="AB177" s="9"/>
      <c r="AC177" s="9"/>
    </row>
    <row r="178" spans="1:29">
      <c r="A178" s="10">
        <v>46174</v>
      </c>
      <c r="B178" s="9" t="s">
        <v>286</v>
      </c>
      <c r="C178" s="11">
        <v>1408.26</v>
      </c>
      <c r="D178" s="9">
        <v>19</v>
      </c>
      <c r="E178" s="76">
        <v>29.11</v>
      </c>
      <c r="F178" s="9">
        <v>0</v>
      </c>
      <c r="G178" s="9">
        <v>5.5</v>
      </c>
      <c r="H178" s="45">
        <v>0.2676</v>
      </c>
      <c r="I178" s="9" t="s">
        <v>11</v>
      </c>
      <c r="J178" s="9"/>
      <c r="K178" s="226" t="s">
        <v>2002</v>
      </c>
      <c r="L178" s="359">
        <v>45805</v>
      </c>
      <c r="M178" s="200">
        <v>45805</v>
      </c>
      <c r="N178" s="227">
        <v>2641.19</v>
      </c>
      <c r="O178" s="84">
        <v>2710.69</v>
      </c>
      <c r="P178" s="85">
        <v>28</v>
      </c>
      <c r="Q178" s="227">
        <v>94.33</v>
      </c>
      <c r="R178" s="609">
        <v>46170</v>
      </c>
      <c r="S178" s="610">
        <v>46170</v>
      </c>
      <c r="T178" s="611">
        <f t="shared" si="33"/>
        <v>3055.6130000000003</v>
      </c>
      <c r="U178" s="11">
        <f t="shared" si="34"/>
        <v>1408.26</v>
      </c>
      <c r="V178" s="9"/>
      <c r="W178" s="11">
        <f t="shared" si="35"/>
        <v>-1647.3530000000003</v>
      </c>
      <c r="X178" s="28">
        <f t="shared" si="36"/>
        <v>30.800000000000004</v>
      </c>
      <c r="Y178" s="9">
        <f t="shared" si="37"/>
        <v>19</v>
      </c>
      <c r="Z178" s="28">
        <f t="shared" si="38"/>
        <v>-11.800000000000004</v>
      </c>
      <c r="AA178" s="9"/>
      <c r="AB178" s="9"/>
      <c r="AC178" s="9"/>
    </row>
    <row r="179" spans="1:29">
      <c r="A179" s="10">
        <v>46175</v>
      </c>
      <c r="B179" s="9" t="s">
        <v>286</v>
      </c>
      <c r="C179" s="11">
        <v>3315.07</v>
      </c>
      <c r="D179" s="9">
        <v>38</v>
      </c>
      <c r="E179" s="76">
        <v>33.42</v>
      </c>
      <c r="F179" s="9">
        <v>6</v>
      </c>
      <c r="G179" s="9">
        <v>7.33</v>
      </c>
      <c r="H179" s="45">
        <v>0.33560000000000001</v>
      </c>
      <c r="I179" s="9" t="s">
        <v>11</v>
      </c>
      <c r="J179" s="9"/>
      <c r="K179" s="226" t="s">
        <v>2002</v>
      </c>
      <c r="L179" s="359">
        <v>45806</v>
      </c>
      <c r="M179" s="200">
        <v>45806</v>
      </c>
      <c r="N179" s="227">
        <v>2777.83</v>
      </c>
      <c r="O179" s="84">
        <v>2958.53</v>
      </c>
      <c r="P179" s="85">
        <v>33</v>
      </c>
      <c r="Q179" s="227">
        <v>84.18</v>
      </c>
      <c r="R179" s="609">
        <v>46171</v>
      </c>
      <c r="S179" s="610">
        <v>46171</v>
      </c>
      <c r="T179" s="611">
        <f t="shared" si="33"/>
        <v>7066.5320000000002</v>
      </c>
      <c r="U179" s="11">
        <f t="shared" si="34"/>
        <v>3315.07</v>
      </c>
      <c r="V179" s="9"/>
      <c r="W179" s="11">
        <f t="shared" si="35"/>
        <v>-3751.462</v>
      </c>
      <c r="X179" s="28">
        <f t="shared" si="36"/>
        <v>36.300000000000004</v>
      </c>
      <c r="Y179" s="9">
        <f t="shared" si="37"/>
        <v>38</v>
      </c>
      <c r="Z179" s="28">
        <f t="shared" si="38"/>
        <v>1.6999999999999957</v>
      </c>
      <c r="AA179" s="9"/>
      <c r="AB179" s="9"/>
      <c r="AC179" s="9"/>
    </row>
    <row r="180" spans="1:29">
      <c r="A180" s="10">
        <v>46176</v>
      </c>
      <c r="B180" s="9" t="s">
        <v>286</v>
      </c>
      <c r="C180" s="11">
        <v>4834.1099999999997</v>
      </c>
      <c r="D180" s="9">
        <v>52</v>
      </c>
      <c r="E180" s="76">
        <v>34.51</v>
      </c>
      <c r="F180" s="9">
        <v>11</v>
      </c>
      <c r="G180" s="9">
        <v>11.33</v>
      </c>
      <c r="H180" s="45">
        <v>0.29949999999999999</v>
      </c>
      <c r="I180" s="9" t="s">
        <v>11</v>
      </c>
      <c r="J180" s="9"/>
      <c r="K180" s="226" t="s">
        <v>2002</v>
      </c>
      <c r="L180" s="359">
        <v>45807</v>
      </c>
      <c r="M180" s="200">
        <v>45807</v>
      </c>
      <c r="N180" s="227">
        <v>6424.12</v>
      </c>
      <c r="O180" s="84">
        <v>6674.32</v>
      </c>
      <c r="P180" s="85">
        <v>62</v>
      </c>
      <c r="Q180" s="227">
        <v>103.61</v>
      </c>
      <c r="R180" s="609">
        <v>46172</v>
      </c>
      <c r="S180" s="610">
        <v>46172</v>
      </c>
      <c r="T180" s="611">
        <f t="shared" si="33"/>
        <v>6587.2070000000003</v>
      </c>
      <c r="U180" s="11">
        <f t="shared" si="34"/>
        <v>4834.1099999999997</v>
      </c>
      <c r="V180" s="9"/>
      <c r="W180" s="11">
        <f t="shared" si="35"/>
        <v>-1753.0970000000007</v>
      </c>
      <c r="X180" s="28">
        <f t="shared" si="36"/>
        <v>68.2</v>
      </c>
      <c r="Y180" s="9">
        <f t="shared" si="37"/>
        <v>52</v>
      </c>
      <c r="Z180" s="28">
        <f t="shared" si="38"/>
        <v>-16.200000000000003</v>
      </c>
      <c r="AA180" s="9"/>
      <c r="AB180" s="9"/>
      <c r="AC180" s="9"/>
    </row>
    <row r="181" spans="1:29">
      <c r="A181" s="10">
        <v>46177</v>
      </c>
      <c r="B181" s="9" t="s">
        <v>286</v>
      </c>
      <c r="C181" s="11">
        <v>4721.6099999999997</v>
      </c>
      <c r="D181" s="9">
        <v>46</v>
      </c>
      <c r="E181" s="76">
        <v>37.020000000000003</v>
      </c>
      <c r="F181" s="9">
        <v>12</v>
      </c>
      <c r="G181" s="9">
        <v>10.66</v>
      </c>
      <c r="H181" s="45">
        <v>0.27500000000000002</v>
      </c>
      <c r="I181" s="9" t="s">
        <v>11</v>
      </c>
      <c r="J181" s="9"/>
      <c r="K181" s="226" t="s">
        <v>2002</v>
      </c>
      <c r="L181" s="359">
        <v>45808</v>
      </c>
      <c r="M181" s="200">
        <v>45808</v>
      </c>
      <c r="N181" s="227">
        <v>5988.37</v>
      </c>
      <c r="O181" s="84">
        <v>6321.97</v>
      </c>
      <c r="P181" s="85">
        <v>66</v>
      </c>
      <c r="Q181" s="227">
        <v>90.73</v>
      </c>
      <c r="R181" s="609">
        <v>46173</v>
      </c>
      <c r="S181" s="610">
        <v>46173</v>
      </c>
      <c r="T181" s="611">
        <f>N183*$AA$1</f>
        <v>5425.2110000000002</v>
      </c>
      <c r="U181" s="11">
        <f t="shared" si="34"/>
        <v>4721.6099999999997</v>
      </c>
      <c r="V181" s="9"/>
      <c r="W181" s="11">
        <f t="shared" si="35"/>
        <v>-703.60100000000057</v>
      </c>
      <c r="X181" s="28">
        <f t="shared" si="36"/>
        <v>72.600000000000009</v>
      </c>
      <c r="Y181" s="9">
        <f t="shared" si="37"/>
        <v>46</v>
      </c>
      <c r="Z181" s="28">
        <f t="shared" si="38"/>
        <v>-26.600000000000009</v>
      </c>
      <c r="AA181" s="9"/>
      <c r="AB181" s="9"/>
      <c r="AC181" s="9"/>
    </row>
    <row r="182" spans="1:29" ht="15.75" customHeight="1">
      <c r="A182" s="10">
        <v>46178</v>
      </c>
      <c r="B182" s="9" t="s">
        <v>286</v>
      </c>
      <c r="C182" s="11">
        <v>4508.75</v>
      </c>
      <c r="D182" s="9">
        <v>45</v>
      </c>
      <c r="E182" s="76">
        <v>28.5</v>
      </c>
      <c r="F182" s="9">
        <v>3</v>
      </c>
      <c r="G182" s="9">
        <v>8</v>
      </c>
      <c r="H182" s="45">
        <v>0.31900000000000001</v>
      </c>
      <c r="I182" s="9" t="s">
        <v>11</v>
      </c>
      <c r="J182" s="9"/>
      <c r="K182" s="716" t="s">
        <v>1596</v>
      </c>
      <c r="L182" s="709"/>
      <c r="M182" s="348"/>
      <c r="N182" s="349">
        <f t="shared" ref="N182:P182" si="39">SUM(N151:N181)</f>
        <v>121182.52000000002</v>
      </c>
      <c r="O182" s="350">
        <f t="shared" si="39"/>
        <v>127729.41999999998</v>
      </c>
      <c r="P182" s="364">
        <f t="shared" si="39"/>
        <v>1347</v>
      </c>
      <c r="Q182" s="352">
        <f>O182/P182</f>
        <v>94.825107646622115</v>
      </c>
      <c r="R182" s="353" t="s">
        <v>1578</v>
      </c>
      <c r="S182" s="354"/>
      <c r="T182" s="365">
        <f t="shared" ref="T182:U182" si="40">SUM(T151:T181)</f>
        <v>133935.10900000003</v>
      </c>
      <c r="U182" s="350">
        <f t="shared" si="40"/>
        <v>119377.32</v>
      </c>
      <c r="V182" s="356">
        <f>U182/Y182</f>
        <v>98.414938169826883</v>
      </c>
      <c r="W182" s="350">
        <f t="shared" ref="W182:Z182" si="41">SUM(W151:W181)</f>
        <v>-14557.78900000001</v>
      </c>
      <c r="X182" s="364">
        <f t="shared" si="41"/>
        <v>1481.7</v>
      </c>
      <c r="Y182" s="364">
        <f t="shared" si="41"/>
        <v>1213</v>
      </c>
      <c r="Z182" s="364">
        <f t="shared" si="41"/>
        <v>-268.7000000000001</v>
      </c>
      <c r="AA182" s="9"/>
      <c r="AB182" s="9"/>
      <c r="AC182" s="9"/>
    </row>
    <row r="183" spans="1:29">
      <c r="A183" s="10">
        <v>46179</v>
      </c>
      <c r="B183" s="9" t="s">
        <v>286</v>
      </c>
      <c r="C183" s="11">
        <v>4319.78</v>
      </c>
      <c r="D183" s="9">
        <v>44</v>
      </c>
      <c r="E183" s="76">
        <v>26.19</v>
      </c>
      <c r="F183" s="9">
        <v>3</v>
      </c>
      <c r="G183" s="153">
        <v>9</v>
      </c>
      <c r="H183" s="45">
        <v>0.28520000000000001</v>
      </c>
      <c r="I183" s="9" t="s">
        <v>11</v>
      </c>
      <c r="J183" s="9"/>
      <c r="K183" s="226" t="s">
        <v>2002</v>
      </c>
      <c r="L183" s="359">
        <v>45809</v>
      </c>
      <c r="M183" s="200">
        <v>45809</v>
      </c>
      <c r="N183" s="227">
        <v>4932.01</v>
      </c>
      <c r="O183" s="84">
        <v>5098.8100000000004</v>
      </c>
      <c r="P183" s="85">
        <v>54</v>
      </c>
      <c r="Q183" s="227">
        <v>91.33</v>
      </c>
      <c r="R183" s="609">
        <v>46174</v>
      </c>
      <c r="S183" s="610">
        <v>46174</v>
      </c>
      <c r="T183" s="611">
        <f t="shared" ref="T183:T211" si="42">N184*$AA$1</f>
        <v>2291.1680000000001</v>
      </c>
      <c r="U183" s="11">
        <f t="shared" ref="U183:U212" si="43">C183</f>
        <v>4319.78</v>
      </c>
      <c r="V183" s="9"/>
      <c r="W183" s="11">
        <f t="shared" ref="W183:W212" si="44">U183-T183</f>
        <v>2028.6119999999996</v>
      </c>
      <c r="X183" s="28">
        <f t="shared" ref="X183:X212" si="45">P183*$AA$1</f>
        <v>59.400000000000006</v>
      </c>
      <c r="Y183" s="9">
        <f t="shared" ref="Y183:Y212" si="46">D183</f>
        <v>44</v>
      </c>
      <c r="Z183" s="28">
        <f t="shared" ref="Z183:Z212" si="47">Y183-X183</f>
        <v>-15.400000000000006</v>
      </c>
      <c r="AA183" s="9"/>
      <c r="AB183" s="9"/>
      <c r="AC183" s="9"/>
    </row>
    <row r="184" spans="1:29">
      <c r="A184" s="10">
        <v>46180</v>
      </c>
      <c r="B184" s="9" t="s">
        <v>286</v>
      </c>
      <c r="C184" s="11">
        <v>4171.4399999999996</v>
      </c>
      <c r="D184" s="9">
        <v>43</v>
      </c>
      <c r="E184" s="76">
        <v>23.36</v>
      </c>
      <c r="F184" s="9">
        <v>0</v>
      </c>
      <c r="G184" s="9">
        <v>8.75</v>
      </c>
      <c r="H184" s="45">
        <v>0.27910000000000001</v>
      </c>
      <c r="I184" s="9" t="s">
        <v>11</v>
      </c>
      <c r="J184" s="9"/>
      <c r="K184" s="226" t="s">
        <v>2002</v>
      </c>
      <c r="L184" s="359">
        <v>45810</v>
      </c>
      <c r="M184" s="200">
        <v>45810</v>
      </c>
      <c r="N184" s="227">
        <v>2082.88</v>
      </c>
      <c r="O184" s="84">
        <v>2166.2800000000002</v>
      </c>
      <c r="P184" s="85">
        <v>25</v>
      </c>
      <c r="Q184" s="227">
        <v>83.32</v>
      </c>
      <c r="R184" s="609">
        <v>46175</v>
      </c>
      <c r="S184" s="610">
        <v>46175</v>
      </c>
      <c r="T184" s="611">
        <f t="shared" si="42"/>
        <v>762.80600000000015</v>
      </c>
      <c r="U184" s="11">
        <f t="shared" si="43"/>
        <v>4171.4399999999996</v>
      </c>
      <c r="V184" s="9"/>
      <c r="W184" s="11">
        <f t="shared" si="44"/>
        <v>3408.6339999999996</v>
      </c>
      <c r="X184" s="28">
        <f t="shared" si="45"/>
        <v>27.500000000000004</v>
      </c>
      <c r="Y184" s="9">
        <f t="shared" si="46"/>
        <v>43</v>
      </c>
      <c r="Z184" s="28">
        <f t="shared" si="47"/>
        <v>15.499999999999996</v>
      </c>
      <c r="AA184" s="9"/>
      <c r="AB184" s="9"/>
      <c r="AC184" s="9"/>
    </row>
    <row r="185" spans="1:29">
      <c r="A185" s="10">
        <v>46181</v>
      </c>
      <c r="B185" s="9" t="s">
        <v>286</v>
      </c>
      <c r="C185" s="11">
        <v>1252.93</v>
      </c>
      <c r="D185" s="9">
        <v>18</v>
      </c>
      <c r="E185" s="76">
        <v>23.49</v>
      </c>
      <c r="F185" s="9">
        <v>0</v>
      </c>
      <c r="G185" s="9">
        <v>5.5</v>
      </c>
      <c r="H185" s="45">
        <v>0.30230000000000001</v>
      </c>
      <c r="I185" s="9" t="s">
        <v>11</v>
      </c>
      <c r="J185" s="9"/>
      <c r="K185" s="226" t="s">
        <v>2002</v>
      </c>
      <c r="L185" s="359">
        <v>45811</v>
      </c>
      <c r="M185" s="200">
        <v>45811</v>
      </c>
      <c r="N185" s="227">
        <v>693.46</v>
      </c>
      <c r="O185" s="84">
        <v>776.86</v>
      </c>
      <c r="P185" s="85">
        <v>9</v>
      </c>
      <c r="Q185" s="227">
        <v>77.05</v>
      </c>
      <c r="R185" s="609">
        <v>46176</v>
      </c>
      <c r="S185" s="610">
        <v>46176</v>
      </c>
      <c r="T185" s="611">
        <f t="shared" si="42"/>
        <v>2499.2330000000006</v>
      </c>
      <c r="U185" s="11">
        <f t="shared" si="43"/>
        <v>1252.93</v>
      </c>
      <c r="V185" s="9"/>
      <c r="W185" s="11">
        <f t="shared" si="44"/>
        <v>-1246.3030000000006</v>
      </c>
      <c r="X185" s="28">
        <f t="shared" si="45"/>
        <v>9.9</v>
      </c>
      <c r="Y185" s="9">
        <f t="shared" si="46"/>
        <v>18</v>
      </c>
      <c r="Z185" s="28">
        <f t="shared" si="47"/>
        <v>8.1</v>
      </c>
      <c r="AA185" s="9"/>
      <c r="AB185" s="9"/>
      <c r="AC185" s="9"/>
    </row>
    <row r="186" spans="1:29">
      <c r="A186" s="10">
        <v>46182</v>
      </c>
      <c r="B186" s="9" t="s">
        <v>286</v>
      </c>
      <c r="C186" s="11">
        <v>2431.23</v>
      </c>
      <c r="D186" s="9">
        <v>25</v>
      </c>
      <c r="E186" s="76">
        <v>28.18</v>
      </c>
      <c r="F186" s="9">
        <v>0</v>
      </c>
      <c r="G186" s="9">
        <v>3.33</v>
      </c>
      <c r="H186" s="45">
        <v>0.35260000000000002</v>
      </c>
      <c r="I186" s="9" t="s">
        <v>11</v>
      </c>
      <c r="J186" s="9"/>
      <c r="K186" s="226" t="s">
        <v>2002</v>
      </c>
      <c r="L186" s="359">
        <v>45812</v>
      </c>
      <c r="M186" s="200">
        <v>45812</v>
      </c>
      <c r="N186" s="227">
        <v>2272.0300000000002</v>
      </c>
      <c r="O186" s="84">
        <v>2494.4299999999998</v>
      </c>
      <c r="P186" s="85">
        <v>26</v>
      </c>
      <c r="Q186" s="227">
        <v>87.39</v>
      </c>
      <c r="R186" s="609">
        <v>46177</v>
      </c>
      <c r="S186" s="610">
        <v>46177</v>
      </c>
      <c r="T186" s="611">
        <f t="shared" si="42"/>
        <v>4151.7849999999999</v>
      </c>
      <c r="U186" s="11">
        <f t="shared" si="43"/>
        <v>2431.23</v>
      </c>
      <c r="V186" s="9"/>
      <c r="W186" s="11">
        <f t="shared" si="44"/>
        <v>-1720.5549999999998</v>
      </c>
      <c r="X186" s="28">
        <f t="shared" si="45"/>
        <v>28.6</v>
      </c>
      <c r="Y186" s="9">
        <f t="shared" si="46"/>
        <v>25</v>
      </c>
      <c r="Z186" s="28">
        <f t="shared" si="47"/>
        <v>-3.6000000000000014</v>
      </c>
      <c r="AA186" s="9"/>
      <c r="AB186" s="9"/>
      <c r="AC186" s="9"/>
    </row>
    <row r="187" spans="1:29">
      <c r="A187" s="10">
        <v>46183</v>
      </c>
      <c r="B187" s="9" t="s">
        <v>286</v>
      </c>
      <c r="C187" s="11">
        <v>3495.27</v>
      </c>
      <c r="D187" s="9">
        <v>36</v>
      </c>
      <c r="E187" s="76">
        <v>35.54</v>
      </c>
      <c r="F187" s="9">
        <v>9</v>
      </c>
      <c r="G187" s="9">
        <v>9</v>
      </c>
      <c r="H187" s="45">
        <v>0.30620000000000003</v>
      </c>
      <c r="I187" s="9" t="s">
        <v>11</v>
      </c>
      <c r="J187" s="9"/>
      <c r="K187" s="226" t="s">
        <v>2002</v>
      </c>
      <c r="L187" s="359">
        <v>45813</v>
      </c>
      <c r="M187" s="200">
        <v>45813</v>
      </c>
      <c r="N187" s="227">
        <v>3774.35</v>
      </c>
      <c r="O187" s="84">
        <v>4010.65</v>
      </c>
      <c r="P187" s="85">
        <v>49</v>
      </c>
      <c r="Q187" s="227">
        <v>77.03</v>
      </c>
      <c r="R187" s="609">
        <v>46178</v>
      </c>
      <c r="S187" s="610">
        <v>46178</v>
      </c>
      <c r="T187" s="611">
        <f t="shared" si="42"/>
        <v>7861.5130000000008</v>
      </c>
      <c r="U187" s="11">
        <f t="shared" si="43"/>
        <v>3495.27</v>
      </c>
      <c r="V187" s="9"/>
      <c r="W187" s="11">
        <f t="shared" si="44"/>
        <v>-4366.2430000000004</v>
      </c>
      <c r="X187" s="28">
        <f t="shared" si="45"/>
        <v>53.900000000000006</v>
      </c>
      <c r="Y187" s="9">
        <f t="shared" si="46"/>
        <v>36</v>
      </c>
      <c r="Z187" s="28">
        <f t="shared" si="47"/>
        <v>-17.900000000000006</v>
      </c>
      <c r="AA187" s="9"/>
      <c r="AB187" s="9"/>
      <c r="AC187" s="9"/>
    </row>
    <row r="188" spans="1:29">
      <c r="A188" s="10">
        <v>46184</v>
      </c>
      <c r="B188" s="9" t="s">
        <v>286</v>
      </c>
      <c r="C188" s="11">
        <v>3345.36</v>
      </c>
      <c r="D188" s="9">
        <v>32</v>
      </c>
      <c r="E188" s="76">
        <v>31.19</v>
      </c>
      <c r="F188" s="9">
        <v>6</v>
      </c>
      <c r="G188" s="9">
        <v>9</v>
      </c>
      <c r="H188" s="13">
        <v>0.2913</v>
      </c>
      <c r="I188" s="9" t="s">
        <v>11</v>
      </c>
      <c r="J188" s="9"/>
      <c r="K188" s="226" t="s">
        <v>2002</v>
      </c>
      <c r="L188" s="359">
        <v>45814</v>
      </c>
      <c r="M188" s="200">
        <v>45814</v>
      </c>
      <c r="N188" s="227">
        <v>7146.83</v>
      </c>
      <c r="O188" s="84">
        <v>7549.93</v>
      </c>
      <c r="P188" s="85">
        <v>85</v>
      </c>
      <c r="Q188" s="227">
        <v>84.08</v>
      </c>
      <c r="R188" s="609">
        <v>46179</v>
      </c>
      <c r="S188" s="610">
        <v>46179</v>
      </c>
      <c r="T188" s="611">
        <f t="shared" si="42"/>
        <v>8464.2690000000002</v>
      </c>
      <c r="U188" s="11">
        <f t="shared" si="43"/>
        <v>3345.36</v>
      </c>
      <c r="V188" s="9"/>
      <c r="W188" s="11">
        <f t="shared" si="44"/>
        <v>-5118.9089999999997</v>
      </c>
      <c r="X188" s="28">
        <f t="shared" si="45"/>
        <v>93.500000000000014</v>
      </c>
      <c r="Y188" s="9">
        <f t="shared" si="46"/>
        <v>32</v>
      </c>
      <c r="Z188" s="28">
        <f t="shared" si="47"/>
        <v>-61.500000000000014</v>
      </c>
      <c r="AA188" s="9"/>
      <c r="AB188" s="9"/>
      <c r="AC188" s="9"/>
    </row>
    <row r="189" spans="1:29">
      <c r="A189" s="10">
        <v>46185</v>
      </c>
      <c r="B189" s="9" t="s">
        <v>286</v>
      </c>
      <c r="C189" s="11">
        <v>5686.69</v>
      </c>
      <c r="D189" s="9">
        <v>58</v>
      </c>
      <c r="E189" s="76">
        <v>32.14</v>
      </c>
      <c r="F189" s="9">
        <v>12</v>
      </c>
      <c r="G189" s="9">
        <v>10.25</v>
      </c>
      <c r="H189" s="45">
        <v>0.309</v>
      </c>
      <c r="I189" s="9" t="s">
        <v>11</v>
      </c>
      <c r="J189" s="9"/>
      <c r="K189" s="226" t="s">
        <v>2002</v>
      </c>
      <c r="L189" s="359">
        <v>45815</v>
      </c>
      <c r="M189" s="200">
        <v>45815</v>
      </c>
      <c r="N189" s="227">
        <v>7694.79</v>
      </c>
      <c r="O189" s="84">
        <v>8125.69</v>
      </c>
      <c r="P189" s="85">
        <v>78</v>
      </c>
      <c r="Q189" s="227">
        <v>98.65</v>
      </c>
      <c r="R189" s="609">
        <v>46180</v>
      </c>
      <c r="S189" s="610">
        <v>46180</v>
      </c>
      <c r="T189" s="611">
        <f t="shared" si="42"/>
        <v>4391.0020000000004</v>
      </c>
      <c r="U189" s="11">
        <f t="shared" si="43"/>
        <v>5686.69</v>
      </c>
      <c r="V189" s="9"/>
      <c r="W189" s="11">
        <f t="shared" si="44"/>
        <v>1295.6879999999992</v>
      </c>
      <c r="X189" s="28">
        <f t="shared" si="45"/>
        <v>85.800000000000011</v>
      </c>
      <c r="Y189" s="9">
        <f t="shared" si="46"/>
        <v>58</v>
      </c>
      <c r="Z189" s="28">
        <f t="shared" si="47"/>
        <v>-27.800000000000011</v>
      </c>
      <c r="AA189" s="9"/>
      <c r="AB189" s="9"/>
      <c r="AC189" s="9"/>
    </row>
    <row r="190" spans="1:29">
      <c r="A190" s="10">
        <v>46186</v>
      </c>
      <c r="B190" s="9" t="s">
        <v>286</v>
      </c>
      <c r="C190" s="11">
        <v>5213.5600000000004</v>
      </c>
      <c r="D190" s="9">
        <v>52</v>
      </c>
      <c r="E190" s="76">
        <v>36.43</v>
      </c>
      <c r="F190" s="9">
        <v>14</v>
      </c>
      <c r="G190" s="9">
        <v>10</v>
      </c>
      <c r="H190" s="45">
        <v>0.28289999999999998</v>
      </c>
      <c r="I190" s="9" t="s">
        <v>11</v>
      </c>
      <c r="J190" s="9"/>
      <c r="K190" s="226" t="s">
        <v>2002</v>
      </c>
      <c r="L190" s="359">
        <v>45816</v>
      </c>
      <c r="M190" s="200">
        <v>45816</v>
      </c>
      <c r="N190" s="227">
        <v>3991.82</v>
      </c>
      <c r="O190" s="84">
        <v>4172.5200000000004</v>
      </c>
      <c r="P190" s="85">
        <v>46</v>
      </c>
      <c r="Q190" s="227">
        <v>86.78</v>
      </c>
      <c r="R190" s="609">
        <v>46181</v>
      </c>
      <c r="S190" s="610">
        <v>46181</v>
      </c>
      <c r="T190" s="611">
        <f t="shared" si="42"/>
        <v>2305.5010000000002</v>
      </c>
      <c r="U190" s="11">
        <f t="shared" si="43"/>
        <v>5213.5600000000004</v>
      </c>
      <c r="V190" s="9"/>
      <c r="W190" s="11">
        <f t="shared" si="44"/>
        <v>2908.0590000000002</v>
      </c>
      <c r="X190" s="28">
        <f t="shared" si="45"/>
        <v>50.6</v>
      </c>
      <c r="Y190" s="9">
        <f t="shared" si="46"/>
        <v>52</v>
      </c>
      <c r="Z190" s="28">
        <f t="shared" si="47"/>
        <v>1.3999999999999986</v>
      </c>
      <c r="AA190" s="9"/>
      <c r="AB190" s="9"/>
      <c r="AC190" s="9"/>
    </row>
    <row r="191" spans="1:29">
      <c r="A191" s="10">
        <v>46187</v>
      </c>
      <c r="B191" s="9" t="s">
        <v>286</v>
      </c>
      <c r="C191" s="11">
        <v>4349.0200000000004</v>
      </c>
      <c r="D191" s="9">
        <v>42</v>
      </c>
      <c r="E191" s="76">
        <v>29.3</v>
      </c>
      <c r="F191" s="9">
        <v>3</v>
      </c>
      <c r="G191" s="9">
        <v>7.5</v>
      </c>
      <c r="H191" s="45">
        <v>0.29160000000000003</v>
      </c>
      <c r="I191" s="9" t="s">
        <v>11</v>
      </c>
      <c r="J191" s="9"/>
      <c r="K191" s="226" t="s">
        <v>2002</v>
      </c>
      <c r="L191" s="359">
        <v>45817</v>
      </c>
      <c r="M191" s="200">
        <v>45817</v>
      </c>
      <c r="N191" s="227">
        <v>2095.91</v>
      </c>
      <c r="O191" s="84">
        <v>2234.91</v>
      </c>
      <c r="P191" s="85">
        <v>27</v>
      </c>
      <c r="Q191" s="227">
        <v>77.63</v>
      </c>
      <c r="R191" s="609">
        <v>46182</v>
      </c>
      <c r="S191" s="610">
        <v>46182</v>
      </c>
      <c r="T191" s="611">
        <f t="shared" si="42"/>
        <v>3982.473</v>
      </c>
      <c r="U191" s="11">
        <f t="shared" si="43"/>
        <v>4349.0200000000004</v>
      </c>
      <c r="V191" s="9"/>
      <c r="W191" s="11">
        <f t="shared" si="44"/>
        <v>366.54700000000048</v>
      </c>
      <c r="X191" s="28">
        <f t="shared" si="45"/>
        <v>29.700000000000003</v>
      </c>
      <c r="Y191" s="9">
        <f t="shared" si="46"/>
        <v>42</v>
      </c>
      <c r="Z191" s="28">
        <f t="shared" si="47"/>
        <v>12.299999999999997</v>
      </c>
      <c r="AA191" s="9"/>
      <c r="AB191" s="9"/>
      <c r="AC191" s="9"/>
    </row>
    <row r="192" spans="1:29">
      <c r="A192" s="10">
        <v>46188</v>
      </c>
      <c r="B192" s="9" t="s">
        <v>286</v>
      </c>
      <c r="C192" s="11">
        <v>3151.76</v>
      </c>
      <c r="D192" s="9">
        <v>30</v>
      </c>
      <c r="E192" s="76">
        <v>36.01</v>
      </c>
      <c r="F192" s="9">
        <v>7</v>
      </c>
      <c r="G192" s="9">
        <v>12</v>
      </c>
      <c r="H192" s="45">
        <v>0.26779999999999998</v>
      </c>
      <c r="I192" s="9" t="s">
        <v>11</v>
      </c>
      <c r="J192" s="9"/>
      <c r="K192" s="226" t="s">
        <v>2002</v>
      </c>
      <c r="L192" s="359">
        <v>45818</v>
      </c>
      <c r="M192" s="200">
        <v>45818</v>
      </c>
      <c r="N192" s="227">
        <v>3620.43</v>
      </c>
      <c r="O192" s="84">
        <v>3815.03</v>
      </c>
      <c r="P192" s="85">
        <v>44</v>
      </c>
      <c r="Q192" s="227">
        <v>82.28</v>
      </c>
      <c r="R192" s="609">
        <v>46183</v>
      </c>
      <c r="S192" s="610">
        <v>46183</v>
      </c>
      <c r="T192" s="611">
        <f t="shared" si="42"/>
        <v>4516.9850000000006</v>
      </c>
      <c r="U192" s="11">
        <f t="shared" si="43"/>
        <v>3151.76</v>
      </c>
      <c r="V192" s="9"/>
      <c r="W192" s="11">
        <f t="shared" si="44"/>
        <v>-1365.2250000000004</v>
      </c>
      <c r="X192" s="28">
        <f t="shared" si="45"/>
        <v>48.400000000000006</v>
      </c>
      <c r="Y192" s="9">
        <f t="shared" si="46"/>
        <v>30</v>
      </c>
      <c r="Z192" s="28">
        <f t="shared" si="47"/>
        <v>-18.400000000000006</v>
      </c>
      <c r="AA192" s="9"/>
      <c r="AB192" s="9"/>
      <c r="AC192" s="9"/>
    </row>
    <row r="193" spans="1:29">
      <c r="A193" s="10">
        <v>46189</v>
      </c>
      <c r="B193" s="9" t="s">
        <v>286</v>
      </c>
      <c r="C193" s="11">
        <v>2758.42</v>
      </c>
      <c r="D193" s="9">
        <v>32</v>
      </c>
      <c r="E193" s="76">
        <v>29.14</v>
      </c>
      <c r="F193" s="9">
        <v>2</v>
      </c>
      <c r="G193" s="153">
        <v>6</v>
      </c>
      <c r="H193" s="45">
        <v>0.31059999999999999</v>
      </c>
      <c r="I193" s="9" t="s">
        <v>11</v>
      </c>
      <c r="J193" s="9"/>
      <c r="K193" s="226" t="s">
        <v>2002</v>
      </c>
      <c r="L193" s="359">
        <v>45819</v>
      </c>
      <c r="M193" s="200">
        <v>45819</v>
      </c>
      <c r="N193" s="227">
        <v>4106.3500000000004</v>
      </c>
      <c r="O193" s="84">
        <v>4328.75</v>
      </c>
      <c r="P193" s="85">
        <v>47</v>
      </c>
      <c r="Q193" s="227">
        <v>87.37</v>
      </c>
      <c r="R193" s="609">
        <v>46184</v>
      </c>
      <c r="S193" s="610">
        <v>46184</v>
      </c>
      <c r="T193" s="611">
        <f t="shared" si="42"/>
        <v>5430.7440000000006</v>
      </c>
      <c r="U193" s="11">
        <f t="shared" si="43"/>
        <v>2758.42</v>
      </c>
      <c r="V193" s="9"/>
      <c r="W193" s="11">
        <f t="shared" si="44"/>
        <v>-2672.3240000000005</v>
      </c>
      <c r="X193" s="28">
        <f t="shared" si="45"/>
        <v>51.7</v>
      </c>
      <c r="Y193" s="9">
        <f t="shared" si="46"/>
        <v>32</v>
      </c>
      <c r="Z193" s="28">
        <f t="shared" si="47"/>
        <v>-19.700000000000003</v>
      </c>
      <c r="AA193" s="9"/>
      <c r="AB193" s="9"/>
      <c r="AC193" s="9"/>
    </row>
    <row r="194" spans="1:29">
      <c r="A194" s="10">
        <v>46190</v>
      </c>
      <c r="B194" s="9" t="s">
        <v>286</v>
      </c>
      <c r="C194" s="11">
        <v>2384.36</v>
      </c>
      <c r="D194" s="9">
        <v>26</v>
      </c>
      <c r="E194" s="76">
        <v>29.42</v>
      </c>
      <c r="F194" s="9">
        <v>1</v>
      </c>
      <c r="G194" s="9">
        <v>5.66</v>
      </c>
      <c r="H194" s="9">
        <v>28.38</v>
      </c>
      <c r="I194" s="9" t="s">
        <v>11</v>
      </c>
      <c r="J194" s="9"/>
      <c r="K194" s="226" t="s">
        <v>2002</v>
      </c>
      <c r="L194" s="359">
        <v>45820</v>
      </c>
      <c r="M194" s="200">
        <v>45820</v>
      </c>
      <c r="N194" s="227">
        <v>4937.04</v>
      </c>
      <c r="O194" s="84">
        <v>5187.24</v>
      </c>
      <c r="P194" s="85">
        <v>55</v>
      </c>
      <c r="Q194" s="227">
        <v>89.76</v>
      </c>
      <c r="R194" s="609">
        <v>46185</v>
      </c>
      <c r="S194" s="610">
        <v>46185</v>
      </c>
      <c r="T194" s="611">
        <f t="shared" si="42"/>
        <v>5009.5649999999996</v>
      </c>
      <c r="U194" s="11">
        <f t="shared" si="43"/>
        <v>2384.36</v>
      </c>
      <c r="V194" s="9"/>
      <c r="W194" s="11">
        <f t="shared" si="44"/>
        <v>-2625.2049999999995</v>
      </c>
      <c r="X194" s="28">
        <f t="shared" si="45"/>
        <v>60.500000000000007</v>
      </c>
      <c r="Y194" s="9">
        <f t="shared" si="46"/>
        <v>26</v>
      </c>
      <c r="Z194" s="28">
        <f t="shared" si="47"/>
        <v>-34.500000000000007</v>
      </c>
      <c r="AA194" s="9"/>
      <c r="AB194" s="9"/>
      <c r="AC194" s="9"/>
    </row>
    <row r="195" spans="1:29">
      <c r="A195" s="10">
        <v>46191</v>
      </c>
      <c r="B195" s="9" t="s">
        <v>286</v>
      </c>
      <c r="C195" s="11">
        <v>3885.57</v>
      </c>
      <c r="D195" s="9">
        <v>40</v>
      </c>
      <c r="E195" s="76">
        <v>29.47</v>
      </c>
      <c r="F195" s="9">
        <v>3</v>
      </c>
      <c r="G195" s="9">
        <v>10</v>
      </c>
      <c r="H195" s="45">
        <v>0.26800000000000002</v>
      </c>
      <c r="I195" s="9" t="s">
        <v>11</v>
      </c>
      <c r="J195" s="9"/>
      <c r="K195" s="226" t="s">
        <v>2002</v>
      </c>
      <c r="L195" s="359">
        <v>45821</v>
      </c>
      <c r="M195" s="200">
        <v>45821</v>
      </c>
      <c r="N195" s="227">
        <v>4554.1499999999996</v>
      </c>
      <c r="O195" s="84">
        <v>4762.6499999999996</v>
      </c>
      <c r="P195" s="85">
        <v>47</v>
      </c>
      <c r="Q195" s="227">
        <v>96.9</v>
      </c>
      <c r="R195" s="609">
        <v>46186</v>
      </c>
      <c r="S195" s="610">
        <v>46186</v>
      </c>
      <c r="T195" s="611">
        <f t="shared" si="42"/>
        <v>5797.55</v>
      </c>
      <c r="U195" s="11">
        <f t="shared" si="43"/>
        <v>3885.57</v>
      </c>
      <c r="V195" s="9"/>
      <c r="W195" s="11">
        <f t="shared" si="44"/>
        <v>-1911.98</v>
      </c>
      <c r="X195" s="28">
        <f t="shared" si="45"/>
        <v>51.7</v>
      </c>
      <c r="Y195" s="9">
        <f t="shared" si="46"/>
        <v>40</v>
      </c>
      <c r="Z195" s="28">
        <f t="shared" si="47"/>
        <v>-11.700000000000003</v>
      </c>
      <c r="AA195" s="9"/>
      <c r="AB195" s="9"/>
      <c r="AC195" s="9"/>
    </row>
    <row r="196" spans="1:29">
      <c r="A196" s="10">
        <v>46192</v>
      </c>
      <c r="B196" s="9" t="s">
        <v>286</v>
      </c>
      <c r="C196" s="11">
        <v>9127.61</v>
      </c>
      <c r="D196" s="9">
        <v>78</v>
      </c>
      <c r="E196" s="616">
        <v>14763</v>
      </c>
      <c r="F196" s="9">
        <v>54</v>
      </c>
      <c r="G196" s="9">
        <v>20.329999999999998</v>
      </c>
      <c r="H196" s="45">
        <v>0.27989999999999998</v>
      </c>
      <c r="I196" s="9" t="s">
        <v>11</v>
      </c>
      <c r="J196" s="9"/>
      <c r="K196" s="226" t="s">
        <v>2002</v>
      </c>
      <c r="L196" s="359">
        <v>45822</v>
      </c>
      <c r="M196" s="200">
        <v>45822</v>
      </c>
      <c r="N196" s="227">
        <v>5270.5</v>
      </c>
      <c r="O196" s="84">
        <v>5673.6</v>
      </c>
      <c r="P196" s="85">
        <v>57</v>
      </c>
      <c r="Q196" s="227">
        <v>92.46</v>
      </c>
      <c r="R196" s="609">
        <v>46187</v>
      </c>
      <c r="S196" s="610">
        <v>46187</v>
      </c>
      <c r="T196" s="611">
        <f t="shared" si="42"/>
        <v>4894.6370000000006</v>
      </c>
      <c r="U196" s="11">
        <f t="shared" si="43"/>
        <v>9127.61</v>
      </c>
      <c r="V196" s="9"/>
      <c r="W196" s="11">
        <f t="shared" si="44"/>
        <v>4232.973</v>
      </c>
      <c r="X196" s="28">
        <f t="shared" si="45"/>
        <v>62.7</v>
      </c>
      <c r="Y196" s="9">
        <f t="shared" si="46"/>
        <v>78</v>
      </c>
      <c r="Z196" s="28">
        <f t="shared" si="47"/>
        <v>15.299999999999997</v>
      </c>
      <c r="AA196" s="9"/>
      <c r="AB196" s="9"/>
      <c r="AC196" s="9"/>
    </row>
    <row r="197" spans="1:29">
      <c r="A197" s="10">
        <v>46193</v>
      </c>
      <c r="B197" s="9" t="s">
        <v>286</v>
      </c>
      <c r="C197" s="11">
        <v>3876.42</v>
      </c>
      <c r="D197" s="9">
        <v>42</v>
      </c>
      <c r="E197" s="76">
        <v>37.31</v>
      </c>
      <c r="F197" s="9">
        <v>11</v>
      </c>
      <c r="G197" s="9">
        <v>7.35</v>
      </c>
      <c r="H197" s="45">
        <v>0.28599999999999998</v>
      </c>
      <c r="I197" s="9" t="s">
        <v>11</v>
      </c>
      <c r="J197" s="9"/>
      <c r="K197" s="226" t="s">
        <v>2002</v>
      </c>
      <c r="L197" s="359">
        <v>45823</v>
      </c>
      <c r="M197" s="200">
        <v>45823</v>
      </c>
      <c r="N197" s="227">
        <v>4449.67</v>
      </c>
      <c r="O197" s="84">
        <v>4672.07</v>
      </c>
      <c r="P197" s="85">
        <v>52</v>
      </c>
      <c r="Q197" s="227">
        <v>85.57</v>
      </c>
      <c r="R197" s="609">
        <v>46188</v>
      </c>
      <c r="S197" s="610">
        <v>46188</v>
      </c>
      <c r="T197" s="611">
        <f t="shared" si="42"/>
        <v>2915.0330000000004</v>
      </c>
      <c r="U197" s="11">
        <f t="shared" si="43"/>
        <v>3876.42</v>
      </c>
      <c r="V197" s="9"/>
      <c r="W197" s="11">
        <f t="shared" si="44"/>
        <v>961.38699999999972</v>
      </c>
      <c r="X197" s="28">
        <f t="shared" si="45"/>
        <v>57.2</v>
      </c>
      <c r="Y197" s="9">
        <f t="shared" si="46"/>
        <v>42</v>
      </c>
      <c r="Z197" s="28">
        <f t="shared" si="47"/>
        <v>-15.200000000000003</v>
      </c>
      <c r="AA197" s="9"/>
      <c r="AB197" s="9"/>
      <c r="AC197" s="9"/>
    </row>
    <row r="198" spans="1:29">
      <c r="A198" s="10">
        <v>46194</v>
      </c>
      <c r="B198" s="9" t="s">
        <v>286</v>
      </c>
      <c r="C198" s="11">
        <v>3704.05</v>
      </c>
      <c r="D198" s="9">
        <v>40</v>
      </c>
      <c r="E198" s="76">
        <v>35.229999999999997</v>
      </c>
      <c r="F198" s="9">
        <v>10</v>
      </c>
      <c r="G198" s="9">
        <v>7.5</v>
      </c>
      <c r="H198" s="45">
        <v>0.27500000000000002</v>
      </c>
      <c r="I198" s="9" t="s">
        <v>11</v>
      </c>
      <c r="J198" s="9"/>
      <c r="K198" s="226" t="s">
        <v>2002</v>
      </c>
      <c r="L198" s="359">
        <v>45824</v>
      </c>
      <c r="M198" s="200">
        <v>45824</v>
      </c>
      <c r="N198" s="227">
        <v>2650.03</v>
      </c>
      <c r="O198" s="84">
        <v>2775.13</v>
      </c>
      <c r="P198" s="85">
        <v>28</v>
      </c>
      <c r="Q198" s="227">
        <v>94.64</v>
      </c>
      <c r="R198" s="609">
        <v>46189</v>
      </c>
      <c r="S198" s="610">
        <v>46189</v>
      </c>
      <c r="T198" s="611">
        <f t="shared" si="42"/>
        <v>2695.7590000000005</v>
      </c>
      <c r="U198" s="11">
        <f t="shared" si="43"/>
        <v>3704.05</v>
      </c>
      <c r="V198" s="9"/>
      <c r="W198" s="11">
        <f t="shared" si="44"/>
        <v>1008.2909999999997</v>
      </c>
      <c r="X198" s="28">
        <f t="shared" si="45"/>
        <v>30.800000000000004</v>
      </c>
      <c r="Y198" s="9">
        <f t="shared" si="46"/>
        <v>40</v>
      </c>
      <c r="Z198" s="28">
        <f t="shared" si="47"/>
        <v>9.1999999999999957</v>
      </c>
      <c r="AA198" s="9"/>
      <c r="AB198" s="9"/>
      <c r="AC198" s="9"/>
    </row>
    <row r="199" spans="1:29">
      <c r="A199" s="10">
        <v>46195</v>
      </c>
      <c r="B199" s="9"/>
      <c r="C199" s="11"/>
      <c r="D199" s="9"/>
      <c r="E199" s="89"/>
      <c r="F199" s="9"/>
      <c r="G199" s="9"/>
      <c r="H199" s="45"/>
      <c r="I199" s="9"/>
      <c r="J199" s="9"/>
      <c r="K199" s="226" t="s">
        <v>2002</v>
      </c>
      <c r="L199" s="359">
        <v>45825</v>
      </c>
      <c r="M199" s="200">
        <v>45825</v>
      </c>
      <c r="N199" s="227">
        <v>2450.69</v>
      </c>
      <c r="O199" s="84">
        <v>2603.59</v>
      </c>
      <c r="P199" s="85">
        <v>30</v>
      </c>
      <c r="Q199" s="227">
        <v>81.69</v>
      </c>
      <c r="R199" s="609">
        <v>46190</v>
      </c>
      <c r="S199" s="610">
        <v>46190</v>
      </c>
      <c r="T199" s="611">
        <f t="shared" si="42"/>
        <v>3914.1300000000006</v>
      </c>
      <c r="U199" s="11">
        <f t="shared" si="43"/>
        <v>0</v>
      </c>
      <c r="V199" s="9"/>
      <c r="W199" s="11">
        <f t="shared" si="44"/>
        <v>-3914.1300000000006</v>
      </c>
      <c r="X199" s="28">
        <f t="shared" si="45"/>
        <v>33</v>
      </c>
      <c r="Y199" s="9">
        <f t="shared" si="46"/>
        <v>0</v>
      </c>
      <c r="Z199" s="28">
        <f t="shared" si="47"/>
        <v>-33</v>
      </c>
      <c r="AA199" s="9"/>
      <c r="AB199" s="9"/>
      <c r="AC199" s="9"/>
    </row>
    <row r="200" spans="1:29">
      <c r="A200" s="10">
        <v>46196</v>
      </c>
      <c r="B200" s="9"/>
      <c r="C200" s="11"/>
      <c r="D200" s="9"/>
      <c r="E200" s="89"/>
      <c r="F200" s="9"/>
      <c r="G200" s="9"/>
      <c r="H200" s="45"/>
      <c r="I200" s="9"/>
      <c r="J200" s="9"/>
      <c r="K200" s="226" t="s">
        <v>2002</v>
      </c>
      <c r="L200" s="359">
        <v>45826</v>
      </c>
      <c r="M200" s="200">
        <v>45826</v>
      </c>
      <c r="N200" s="227">
        <v>3558.3</v>
      </c>
      <c r="O200" s="84">
        <v>3739</v>
      </c>
      <c r="P200" s="85">
        <v>38</v>
      </c>
      <c r="Q200" s="227">
        <v>93.64</v>
      </c>
      <c r="R200" s="609">
        <v>46191</v>
      </c>
      <c r="S200" s="610">
        <v>46191</v>
      </c>
      <c r="T200" s="611">
        <f t="shared" si="42"/>
        <v>5201.933</v>
      </c>
      <c r="U200" s="11">
        <f t="shared" si="43"/>
        <v>0</v>
      </c>
      <c r="V200" s="9"/>
      <c r="W200" s="11">
        <f t="shared" si="44"/>
        <v>-5201.933</v>
      </c>
      <c r="X200" s="28">
        <f t="shared" si="45"/>
        <v>41.800000000000004</v>
      </c>
      <c r="Y200" s="9">
        <f t="shared" si="46"/>
        <v>0</v>
      </c>
      <c r="Z200" s="28">
        <f t="shared" si="47"/>
        <v>-41.800000000000004</v>
      </c>
      <c r="AA200" s="9"/>
      <c r="AB200" s="9"/>
      <c r="AC200" s="9"/>
    </row>
    <row r="201" spans="1:29">
      <c r="A201" s="10">
        <v>46197</v>
      </c>
      <c r="B201" s="9"/>
      <c r="C201" s="11"/>
      <c r="D201" s="9"/>
      <c r="E201" s="89"/>
      <c r="F201" s="9"/>
      <c r="G201" s="9"/>
      <c r="H201" s="45"/>
      <c r="I201" s="9"/>
      <c r="J201" s="9"/>
      <c r="K201" s="226" t="s">
        <v>2002</v>
      </c>
      <c r="L201" s="359">
        <v>45827</v>
      </c>
      <c r="M201" s="200">
        <v>45827</v>
      </c>
      <c r="N201" s="227">
        <v>4729.03</v>
      </c>
      <c r="O201" s="84">
        <v>5007.03</v>
      </c>
      <c r="P201" s="85">
        <v>52</v>
      </c>
      <c r="Q201" s="227">
        <v>90.94</v>
      </c>
      <c r="R201" s="609">
        <v>46192</v>
      </c>
      <c r="S201" s="610">
        <v>46192</v>
      </c>
      <c r="T201" s="611">
        <f t="shared" si="42"/>
        <v>4123.6360000000004</v>
      </c>
      <c r="U201" s="11">
        <f t="shared" si="43"/>
        <v>0</v>
      </c>
      <c r="V201" s="9"/>
      <c r="W201" s="11">
        <f t="shared" si="44"/>
        <v>-4123.6360000000004</v>
      </c>
      <c r="X201" s="28">
        <f t="shared" si="45"/>
        <v>57.2</v>
      </c>
      <c r="Y201" s="9">
        <f t="shared" si="46"/>
        <v>0</v>
      </c>
      <c r="Z201" s="28">
        <f t="shared" si="47"/>
        <v>-57.2</v>
      </c>
      <c r="AA201" s="9"/>
      <c r="AB201" s="9"/>
      <c r="AC201" s="9"/>
    </row>
    <row r="202" spans="1:29">
      <c r="A202" s="10">
        <v>46198</v>
      </c>
      <c r="B202" s="9"/>
      <c r="C202" s="11"/>
      <c r="D202" s="9"/>
      <c r="E202" s="89"/>
      <c r="F202" s="9"/>
      <c r="G202" s="9"/>
      <c r="H202" s="45"/>
      <c r="I202" s="9"/>
      <c r="J202" s="9"/>
      <c r="K202" s="226" t="s">
        <v>2002</v>
      </c>
      <c r="L202" s="359">
        <v>45828</v>
      </c>
      <c r="M202" s="200">
        <v>45828</v>
      </c>
      <c r="N202" s="227">
        <v>3748.76</v>
      </c>
      <c r="O202" s="84">
        <v>4026.76</v>
      </c>
      <c r="P202" s="85">
        <v>43</v>
      </c>
      <c r="Q202" s="227">
        <v>87.18</v>
      </c>
      <c r="R202" s="609">
        <v>46193</v>
      </c>
      <c r="S202" s="610">
        <v>46193</v>
      </c>
      <c r="T202" s="611">
        <f t="shared" si="42"/>
        <v>4792.59</v>
      </c>
      <c r="U202" s="11">
        <f t="shared" si="43"/>
        <v>0</v>
      </c>
      <c r="V202" s="9"/>
      <c r="W202" s="11">
        <f t="shared" si="44"/>
        <v>-4792.59</v>
      </c>
      <c r="X202" s="28">
        <f t="shared" si="45"/>
        <v>47.300000000000004</v>
      </c>
      <c r="Y202" s="9">
        <f t="shared" si="46"/>
        <v>0</v>
      </c>
      <c r="Z202" s="28">
        <f t="shared" si="47"/>
        <v>-47.300000000000004</v>
      </c>
      <c r="AA202" s="9"/>
      <c r="AB202" s="9"/>
      <c r="AC202" s="9"/>
    </row>
    <row r="203" spans="1:29">
      <c r="A203" s="10">
        <v>46199</v>
      </c>
      <c r="B203" s="9"/>
      <c r="C203" s="11"/>
      <c r="D203" s="9"/>
      <c r="E203" s="89"/>
      <c r="F203" s="9"/>
      <c r="G203" s="9"/>
      <c r="H203" s="45"/>
      <c r="I203" s="9"/>
      <c r="J203" s="9"/>
      <c r="K203" s="226" t="s">
        <v>2002</v>
      </c>
      <c r="L203" s="359">
        <v>45829</v>
      </c>
      <c r="M203" s="200">
        <v>45829</v>
      </c>
      <c r="N203" s="227">
        <v>4356.8999999999996</v>
      </c>
      <c r="O203" s="84">
        <v>4482</v>
      </c>
      <c r="P203" s="85">
        <v>51</v>
      </c>
      <c r="Q203" s="227">
        <v>85.43</v>
      </c>
      <c r="R203" s="609">
        <v>46194</v>
      </c>
      <c r="S203" s="610">
        <v>46194</v>
      </c>
      <c r="T203" s="611">
        <f t="shared" si="42"/>
        <v>5938.009</v>
      </c>
      <c r="U203" s="11">
        <f t="shared" si="43"/>
        <v>0</v>
      </c>
      <c r="V203" s="9"/>
      <c r="W203" s="11">
        <f t="shared" si="44"/>
        <v>-5938.009</v>
      </c>
      <c r="X203" s="28">
        <f t="shared" si="45"/>
        <v>56.1</v>
      </c>
      <c r="Y203" s="9">
        <f t="shared" si="46"/>
        <v>0</v>
      </c>
      <c r="Z203" s="28">
        <f t="shared" si="47"/>
        <v>-56.1</v>
      </c>
      <c r="AA203" s="9"/>
      <c r="AB203" s="9"/>
      <c r="AC203" s="9"/>
    </row>
    <row r="204" spans="1:29">
      <c r="A204" s="10">
        <v>46200</v>
      </c>
      <c r="B204" s="9"/>
      <c r="C204" s="11"/>
      <c r="D204" s="9"/>
      <c r="E204" s="89"/>
      <c r="F204" s="9"/>
      <c r="G204" s="9"/>
      <c r="H204" s="45"/>
      <c r="I204" s="9"/>
      <c r="J204" s="9"/>
      <c r="K204" s="226" t="s">
        <v>2002</v>
      </c>
      <c r="L204" s="359">
        <v>45830</v>
      </c>
      <c r="M204" s="200">
        <v>45830</v>
      </c>
      <c r="N204" s="227">
        <v>5398.19</v>
      </c>
      <c r="O204" s="84">
        <v>5745.69</v>
      </c>
      <c r="P204" s="85">
        <v>59</v>
      </c>
      <c r="Q204" s="227">
        <v>91.49</v>
      </c>
      <c r="R204" s="609">
        <v>46195</v>
      </c>
      <c r="S204" s="610">
        <v>46195</v>
      </c>
      <c r="T204" s="611">
        <f t="shared" si="42"/>
        <v>1617.385</v>
      </c>
      <c r="U204" s="11">
        <f t="shared" si="43"/>
        <v>0</v>
      </c>
      <c r="V204" s="9"/>
      <c r="W204" s="11">
        <f t="shared" si="44"/>
        <v>-1617.385</v>
      </c>
      <c r="X204" s="28">
        <f t="shared" si="45"/>
        <v>64.900000000000006</v>
      </c>
      <c r="Y204" s="9">
        <f t="shared" si="46"/>
        <v>0</v>
      </c>
      <c r="Z204" s="28">
        <f t="shared" si="47"/>
        <v>-64.900000000000006</v>
      </c>
      <c r="AA204" s="9"/>
      <c r="AB204" s="9"/>
      <c r="AC204" s="9"/>
    </row>
    <row r="205" spans="1:29">
      <c r="A205" s="10">
        <v>46201</v>
      </c>
      <c r="B205" s="9"/>
      <c r="C205" s="11"/>
      <c r="D205" s="9"/>
      <c r="E205" s="89"/>
      <c r="F205" s="9"/>
      <c r="G205" s="9"/>
      <c r="H205" s="45"/>
      <c r="I205" s="9"/>
      <c r="J205" s="9"/>
      <c r="K205" s="226" t="s">
        <v>2002</v>
      </c>
      <c r="L205" s="359">
        <v>45831</v>
      </c>
      <c r="M205" s="200">
        <v>45831</v>
      </c>
      <c r="N205" s="227">
        <v>1470.35</v>
      </c>
      <c r="O205" s="84">
        <v>1539.85</v>
      </c>
      <c r="P205" s="85">
        <v>15</v>
      </c>
      <c r="Q205" s="227">
        <v>98.02</v>
      </c>
      <c r="R205" s="609">
        <v>46196</v>
      </c>
      <c r="S205" s="610">
        <v>46196</v>
      </c>
      <c r="T205" s="611">
        <f t="shared" si="42"/>
        <v>2924.0310000000004</v>
      </c>
      <c r="U205" s="11">
        <f t="shared" si="43"/>
        <v>0</v>
      </c>
      <c r="V205" s="9"/>
      <c r="W205" s="11">
        <f t="shared" si="44"/>
        <v>-2924.0310000000004</v>
      </c>
      <c r="X205" s="28">
        <f t="shared" si="45"/>
        <v>16.5</v>
      </c>
      <c r="Y205" s="9">
        <f t="shared" si="46"/>
        <v>0</v>
      </c>
      <c r="Z205" s="28">
        <f t="shared" si="47"/>
        <v>-16.5</v>
      </c>
      <c r="AA205" s="9"/>
      <c r="AB205" s="9"/>
      <c r="AC205" s="9"/>
    </row>
    <row r="206" spans="1:29">
      <c r="A206" s="10">
        <v>46202</v>
      </c>
      <c r="B206" s="9"/>
      <c r="C206" s="11"/>
      <c r="D206" s="9"/>
      <c r="E206" s="89"/>
      <c r="F206" s="9"/>
      <c r="G206" s="9"/>
      <c r="H206" s="45"/>
      <c r="I206" s="9"/>
      <c r="J206" s="9"/>
      <c r="K206" s="226" t="s">
        <v>2002</v>
      </c>
      <c r="L206" s="359">
        <v>45832</v>
      </c>
      <c r="M206" s="200">
        <v>45832</v>
      </c>
      <c r="N206" s="227">
        <v>2658.21</v>
      </c>
      <c r="O206" s="84">
        <v>2811.11</v>
      </c>
      <c r="P206" s="85">
        <v>31</v>
      </c>
      <c r="Q206" s="227">
        <v>85.75</v>
      </c>
      <c r="R206" s="609">
        <v>46197</v>
      </c>
      <c r="S206" s="610">
        <v>46197</v>
      </c>
      <c r="T206" s="611">
        <f t="shared" si="42"/>
        <v>2670.03</v>
      </c>
      <c r="U206" s="11">
        <f t="shared" si="43"/>
        <v>0</v>
      </c>
      <c r="V206" s="9"/>
      <c r="W206" s="11">
        <f t="shared" si="44"/>
        <v>-2670.03</v>
      </c>
      <c r="X206" s="28">
        <f t="shared" si="45"/>
        <v>34.1</v>
      </c>
      <c r="Y206" s="9">
        <f t="shared" si="46"/>
        <v>0</v>
      </c>
      <c r="Z206" s="28">
        <f t="shared" si="47"/>
        <v>-34.1</v>
      </c>
      <c r="AA206" s="9"/>
      <c r="AB206" s="9"/>
      <c r="AC206" s="9"/>
    </row>
    <row r="207" spans="1:29">
      <c r="A207" s="10">
        <v>46203</v>
      </c>
      <c r="B207" s="9"/>
      <c r="C207" s="11"/>
      <c r="E207" s="89"/>
      <c r="F207" s="9"/>
      <c r="G207" s="9"/>
      <c r="H207" s="45"/>
      <c r="I207" s="9"/>
      <c r="J207" s="9"/>
      <c r="K207" s="226" t="s">
        <v>2002</v>
      </c>
      <c r="L207" s="359">
        <v>45833</v>
      </c>
      <c r="M207" s="200">
        <v>45833</v>
      </c>
      <c r="N207" s="227">
        <v>2427.3000000000002</v>
      </c>
      <c r="O207" s="84">
        <v>2580.1999999999998</v>
      </c>
      <c r="P207" s="85">
        <v>25</v>
      </c>
      <c r="Q207" s="227">
        <v>97.09</v>
      </c>
      <c r="R207" s="609">
        <v>46198</v>
      </c>
      <c r="S207" s="610">
        <v>46198</v>
      </c>
      <c r="T207" s="611">
        <f t="shared" si="42"/>
        <v>1883.5410000000002</v>
      </c>
      <c r="U207" s="11">
        <f t="shared" si="43"/>
        <v>0</v>
      </c>
      <c r="V207" s="9"/>
      <c r="W207" s="11">
        <f t="shared" si="44"/>
        <v>-1883.5410000000002</v>
      </c>
      <c r="X207" s="28">
        <f t="shared" si="45"/>
        <v>27.500000000000004</v>
      </c>
      <c r="Y207" s="9">
        <f t="shared" si="46"/>
        <v>0</v>
      </c>
      <c r="Z207" s="28">
        <f t="shared" si="47"/>
        <v>-27.500000000000004</v>
      </c>
      <c r="AA207" s="9"/>
      <c r="AB207" s="9"/>
      <c r="AC207" s="9"/>
    </row>
    <row r="208" spans="1:29">
      <c r="A208" s="10">
        <v>46204</v>
      </c>
      <c r="B208" s="9"/>
      <c r="C208" s="11"/>
      <c r="E208" s="89"/>
      <c r="F208" s="9"/>
      <c r="G208" s="9"/>
      <c r="H208" s="45"/>
      <c r="I208" s="9"/>
      <c r="J208" s="9"/>
      <c r="K208" s="226" t="s">
        <v>2002</v>
      </c>
      <c r="L208" s="359">
        <v>45834</v>
      </c>
      <c r="M208" s="200">
        <v>45834</v>
      </c>
      <c r="N208" s="227">
        <v>1712.31</v>
      </c>
      <c r="O208" s="84">
        <v>1837.41</v>
      </c>
      <c r="P208" s="85">
        <v>24</v>
      </c>
      <c r="Q208" s="227">
        <v>71.349999999999994</v>
      </c>
      <c r="R208" s="609">
        <v>46199</v>
      </c>
      <c r="S208" s="610">
        <v>46199</v>
      </c>
      <c r="T208" s="611">
        <f t="shared" si="42"/>
        <v>6393.9810000000007</v>
      </c>
      <c r="U208" s="11">
        <f t="shared" si="43"/>
        <v>0</v>
      </c>
      <c r="V208" s="9"/>
      <c r="W208" s="11">
        <f t="shared" si="44"/>
        <v>-6393.9810000000007</v>
      </c>
      <c r="X208" s="28">
        <f t="shared" si="45"/>
        <v>26.400000000000002</v>
      </c>
      <c r="Y208" s="9">
        <f t="shared" si="46"/>
        <v>0</v>
      </c>
      <c r="Z208" s="28">
        <f t="shared" si="47"/>
        <v>-26.400000000000002</v>
      </c>
      <c r="AA208" s="9"/>
      <c r="AB208" s="9"/>
      <c r="AC208" s="9"/>
    </row>
    <row r="209" spans="1:29">
      <c r="A209" s="10">
        <v>46205</v>
      </c>
      <c r="B209" s="9"/>
      <c r="C209" s="11"/>
      <c r="E209" s="9"/>
      <c r="F209" s="9"/>
      <c r="G209" s="9"/>
      <c r="H209" s="45"/>
      <c r="I209" s="9"/>
      <c r="J209" s="9"/>
      <c r="K209" s="226" t="s">
        <v>2002</v>
      </c>
      <c r="L209" s="359">
        <v>45835</v>
      </c>
      <c r="M209" s="200">
        <v>45835</v>
      </c>
      <c r="N209" s="227">
        <v>5812.71</v>
      </c>
      <c r="O209" s="84">
        <v>6174.11</v>
      </c>
      <c r="P209" s="85">
        <v>72</v>
      </c>
      <c r="Q209" s="227">
        <v>80.73</v>
      </c>
      <c r="R209" s="609">
        <v>46200</v>
      </c>
      <c r="S209" s="610">
        <v>46200</v>
      </c>
      <c r="T209" s="611">
        <f t="shared" si="42"/>
        <v>4897.7170000000006</v>
      </c>
      <c r="U209" s="11">
        <f t="shared" si="43"/>
        <v>0</v>
      </c>
      <c r="V209" s="9"/>
      <c r="W209" s="11">
        <f t="shared" si="44"/>
        <v>-4897.7170000000006</v>
      </c>
      <c r="X209" s="28">
        <f t="shared" si="45"/>
        <v>79.2</v>
      </c>
      <c r="Y209" s="9">
        <f t="shared" si="46"/>
        <v>0</v>
      </c>
      <c r="Z209" s="28">
        <f t="shared" si="47"/>
        <v>-79.2</v>
      </c>
      <c r="AA209" s="9"/>
      <c r="AB209" s="9"/>
      <c r="AC209" s="9"/>
    </row>
    <row r="210" spans="1:29">
      <c r="A210" s="10">
        <v>46206</v>
      </c>
      <c r="B210" s="9"/>
      <c r="C210" s="11"/>
      <c r="E210" s="9"/>
      <c r="F210" s="9"/>
      <c r="G210" s="9"/>
      <c r="H210" s="45"/>
      <c r="I210" s="9"/>
      <c r="J210" s="9"/>
      <c r="K210" s="226" t="s">
        <v>2002</v>
      </c>
      <c r="L210" s="359">
        <v>45836</v>
      </c>
      <c r="M210" s="200">
        <v>45836</v>
      </c>
      <c r="N210" s="227">
        <v>4452.47</v>
      </c>
      <c r="O210" s="84">
        <v>4702.67</v>
      </c>
      <c r="P210" s="85">
        <v>52</v>
      </c>
      <c r="Q210" s="227">
        <v>85.62</v>
      </c>
      <c r="R210" s="609">
        <v>46201</v>
      </c>
      <c r="S210" s="610">
        <v>46201</v>
      </c>
      <c r="T210" s="611">
        <f t="shared" si="42"/>
        <v>6294.2330000000002</v>
      </c>
      <c r="U210" s="11">
        <f t="shared" si="43"/>
        <v>0</v>
      </c>
      <c r="V210" s="9"/>
      <c r="W210" s="11">
        <f t="shared" si="44"/>
        <v>-6294.2330000000002</v>
      </c>
      <c r="X210" s="28">
        <f t="shared" si="45"/>
        <v>57.2</v>
      </c>
      <c r="Y210" s="9">
        <f t="shared" si="46"/>
        <v>0</v>
      </c>
      <c r="Z210" s="28">
        <f t="shared" si="47"/>
        <v>-57.2</v>
      </c>
      <c r="AA210" s="9"/>
      <c r="AB210" s="9"/>
      <c r="AC210" s="9"/>
    </row>
    <row r="211" spans="1:29">
      <c r="A211" s="10">
        <v>46207</v>
      </c>
      <c r="B211" s="9"/>
      <c r="C211" s="11"/>
      <c r="E211" s="9"/>
      <c r="F211" s="9"/>
      <c r="G211" s="9"/>
      <c r="H211" s="45"/>
      <c r="I211" s="9"/>
      <c r="J211" s="9"/>
      <c r="K211" s="226" t="s">
        <v>2002</v>
      </c>
      <c r="L211" s="359">
        <v>45837</v>
      </c>
      <c r="M211" s="200">
        <v>45837</v>
      </c>
      <c r="N211" s="227">
        <v>5722.03</v>
      </c>
      <c r="O211" s="84">
        <v>6013.93</v>
      </c>
      <c r="P211" s="85">
        <v>60</v>
      </c>
      <c r="Q211" s="227">
        <v>95.37</v>
      </c>
      <c r="R211" s="609">
        <v>46202</v>
      </c>
      <c r="S211" s="610">
        <v>46202</v>
      </c>
      <c r="T211" s="611">
        <f t="shared" si="42"/>
        <v>2475.3960000000002</v>
      </c>
      <c r="U211" s="11">
        <f t="shared" si="43"/>
        <v>0</v>
      </c>
      <c r="V211" s="9"/>
      <c r="W211" s="11">
        <f t="shared" si="44"/>
        <v>-2475.3960000000002</v>
      </c>
      <c r="X211" s="28">
        <f t="shared" si="45"/>
        <v>66</v>
      </c>
      <c r="Y211" s="9">
        <f t="shared" si="46"/>
        <v>0</v>
      </c>
      <c r="Z211" s="28">
        <f t="shared" si="47"/>
        <v>-66</v>
      </c>
      <c r="AA211" s="9"/>
      <c r="AB211" s="9"/>
      <c r="AC211" s="9"/>
    </row>
    <row r="212" spans="1:29">
      <c r="A212" s="10">
        <v>46208</v>
      </c>
      <c r="B212" s="9"/>
      <c r="C212" s="11"/>
      <c r="E212" s="9"/>
      <c r="F212" s="9"/>
      <c r="G212" s="9"/>
      <c r="H212" s="45"/>
      <c r="I212" s="9"/>
      <c r="J212" s="9"/>
      <c r="K212" s="226" t="s">
        <v>2002</v>
      </c>
      <c r="L212" s="359">
        <v>45838</v>
      </c>
      <c r="M212" s="200">
        <v>45838</v>
      </c>
      <c r="N212" s="229">
        <v>2250.36</v>
      </c>
      <c r="O212" s="84">
        <v>2375.46</v>
      </c>
      <c r="P212" s="85">
        <v>26</v>
      </c>
      <c r="Q212" s="227">
        <v>86.55</v>
      </c>
      <c r="R212" s="609">
        <v>46203</v>
      </c>
      <c r="S212" s="610">
        <v>46203</v>
      </c>
      <c r="T212" s="611">
        <f>N206*$AA$1</f>
        <v>2924.0310000000004</v>
      </c>
      <c r="U212" s="11">
        <f t="shared" si="43"/>
        <v>0</v>
      </c>
      <c r="V212" s="9"/>
      <c r="W212" s="11">
        <f t="shared" si="44"/>
        <v>-2924.0310000000004</v>
      </c>
      <c r="X212" s="28">
        <f t="shared" si="45"/>
        <v>28.6</v>
      </c>
      <c r="Y212" s="9">
        <f t="shared" si="46"/>
        <v>0</v>
      </c>
      <c r="Z212" s="28">
        <f t="shared" si="47"/>
        <v>-28.6</v>
      </c>
      <c r="AA212" s="9"/>
      <c r="AB212" s="9"/>
      <c r="AC212" s="9"/>
    </row>
    <row r="213" spans="1:29" ht="15.75" customHeight="1">
      <c r="A213" s="10">
        <v>46209</v>
      </c>
      <c r="B213" s="9"/>
      <c r="C213" s="11"/>
      <c r="E213" s="9"/>
      <c r="F213" s="9"/>
      <c r="G213" s="9"/>
      <c r="H213" s="45"/>
      <c r="I213" s="9"/>
      <c r="J213" s="9"/>
      <c r="K213" s="716" t="s">
        <v>1597</v>
      </c>
      <c r="L213" s="709"/>
      <c r="M213" s="348"/>
      <c r="N213" s="366">
        <f>SUM(N183:N212)</f>
        <v>115019.86000000002</v>
      </c>
      <c r="O213" s="350">
        <f>SUM(O184:O212)</f>
        <v>116384.55</v>
      </c>
      <c r="P213" s="364">
        <f>SUM(P183:P212)</f>
        <v>1307</v>
      </c>
      <c r="Q213" s="352">
        <f>O213/P213</f>
        <v>89.047092578423872</v>
      </c>
      <c r="R213" s="353" t="s">
        <v>1578</v>
      </c>
      <c r="S213" s="354"/>
      <c r="T213" s="365">
        <f>SUM(T183:T212)</f>
        <v>124020.66600000003</v>
      </c>
      <c r="U213" s="350">
        <f>SUM(U184:U212)</f>
        <v>58833.69</v>
      </c>
      <c r="V213" s="356">
        <f>U213/Y213</f>
        <v>92.215815047021948</v>
      </c>
      <c r="W213" s="350">
        <f t="shared" ref="W213:Z213" si="48">SUM(W183:W212)</f>
        <v>-60867.195999999996</v>
      </c>
      <c r="X213" s="364">
        <f t="shared" si="48"/>
        <v>1437.7000000000003</v>
      </c>
      <c r="Y213" s="364">
        <f t="shared" si="48"/>
        <v>638</v>
      </c>
      <c r="Z213" s="364">
        <f t="shared" si="48"/>
        <v>-799.70000000000016</v>
      </c>
      <c r="AA213" s="9"/>
      <c r="AB213" s="9"/>
      <c r="AC213" s="9"/>
    </row>
    <row r="214" spans="1:29">
      <c r="A214" s="10">
        <v>46210</v>
      </c>
      <c r="B214" s="9"/>
      <c r="C214" s="11"/>
      <c r="E214" s="9"/>
      <c r="F214" s="9"/>
      <c r="G214" s="9"/>
      <c r="H214" s="45"/>
      <c r="I214" s="9"/>
      <c r="J214" s="9"/>
      <c r="K214" s="9"/>
      <c r="L214" s="9"/>
      <c r="M214" s="149"/>
      <c r="N214" s="11"/>
      <c r="O214" s="11"/>
      <c r="P214" s="9"/>
      <c r="Q214" s="11"/>
      <c r="R214" s="9"/>
      <c r="S214" s="149"/>
      <c r="T214" s="9"/>
      <c r="U214" s="9"/>
      <c r="V214" s="9"/>
      <c r="W214" s="9"/>
      <c r="X214" s="28"/>
      <c r="Y214" s="9"/>
      <c r="Z214" s="9"/>
      <c r="AA214" s="9"/>
      <c r="AB214" s="9"/>
      <c r="AC214" s="9"/>
    </row>
    <row r="215" spans="1:29">
      <c r="A215" s="10"/>
      <c r="B215" s="9"/>
      <c r="C215" s="11"/>
      <c r="E215" s="9"/>
      <c r="F215" s="9"/>
      <c r="G215" s="9"/>
      <c r="H215" s="45"/>
      <c r="I215" s="9"/>
      <c r="J215" s="9"/>
      <c r="K215" s="9"/>
      <c r="L215" s="9"/>
      <c r="M215" s="149"/>
      <c r="N215" s="11"/>
      <c r="O215" s="11"/>
      <c r="P215" s="9"/>
      <c r="Q215" s="11"/>
      <c r="R215" s="9"/>
      <c r="S215" s="149"/>
      <c r="T215" s="9"/>
      <c r="U215" s="9"/>
      <c r="V215" s="9"/>
      <c r="W215" s="9"/>
      <c r="X215" s="28"/>
      <c r="Y215" s="9"/>
      <c r="Z215" s="9"/>
      <c r="AA215" s="9"/>
      <c r="AB215" s="9"/>
      <c r="AC215" s="9"/>
    </row>
    <row r="216" spans="1:29">
      <c r="A216" s="10"/>
      <c r="B216" s="9"/>
      <c r="C216" s="11"/>
      <c r="E216" s="9"/>
      <c r="F216" s="9"/>
      <c r="G216" s="9"/>
      <c r="H216" s="45"/>
      <c r="I216" s="9"/>
      <c r="J216" s="9"/>
      <c r="K216" s="9"/>
      <c r="L216" s="9"/>
      <c r="M216" s="149"/>
      <c r="N216" s="11"/>
      <c r="O216" s="11"/>
      <c r="P216" s="9"/>
      <c r="Q216" s="11"/>
      <c r="R216" s="9"/>
      <c r="S216" s="149"/>
      <c r="T216" s="9"/>
      <c r="U216" s="9"/>
      <c r="V216" s="9"/>
      <c r="W216" s="9"/>
      <c r="X216" s="28"/>
      <c r="Y216" s="9"/>
      <c r="Z216" s="9"/>
      <c r="AA216" s="9"/>
      <c r="AB216" s="9"/>
      <c r="AC216" s="9"/>
    </row>
    <row r="217" spans="1:29">
      <c r="A217" s="10"/>
      <c r="B217" s="9"/>
      <c r="C217" s="11"/>
      <c r="E217" s="9"/>
      <c r="F217" s="9"/>
      <c r="G217" s="9"/>
      <c r="H217" s="45"/>
      <c r="I217" s="9"/>
      <c r="J217" s="9"/>
      <c r="K217" s="9"/>
      <c r="L217" s="9"/>
      <c r="M217" s="149"/>
      <c r="N217" s="11"/>
      <c r="O217" s="11"/>
      <c r="P217" s="9"/>
      <c r="Q217" s="11"/>
      <c r="R217" s="9"/>
      <c r="S217" s="149"/>
      <c r="T217" s="9"/>
      <c r="U217" s="9"/>
      <c r="V217" s="9"/>
      <c r="W217" s="9"/>
      <c r="X217" s="28"/>
      <c r="Y217" s="9"/>
      <c r="Z217" s="9"/>
      <c r="AA217" s="9"/>
      <c r="AB217" s="9"/>
      <c r="AC217" s="9"/>
    </row>
    <row r="218" spans="1:29">
      <c r="A218" s="10"/>
      <c r="B218" s="9"/>
      <c r="C218" s="11"/>
      <c r="E218" s="9"/>
      <c r="F218" s="9"/>
      <c r="G218" s="9"/>
      <c r="H218" s="45"/>
      <c r="I218" s="9"/>
      <c r="J218" s="9"/>
      <c r="K218" s="9"/>
      <c r="L218" s="9"/>
      <c r="M218" s="149"/>
      <c r="N218" s="11"/>
      <c r="O218" s="11"/>
      <c r="P218" s="9"/>
      <c r="Q218" s="11"/>
      <c r="R218" s="9"/>
      <c r="S218" s="149"/>
      <c r="T218" s="9"/>
      <c r="U218" s="9"/>
      <c r="V218" s="9"/>
      <c r="W218" s="9"/>
      <c r="X218" s="28"/>
      <c r="Y218" s="9"/>
      <c r="Z218" s="9"/>
      <c r="AA218" s="9"/>
      <c r="AB218" s="9"/>
      <c r="AC218" s="9"/>
    </row>
    <row r="219" spans="1:29">
      <c r="A219" s="10"/>
      <c r="B219" s="9"/>
      <c r="C219" s="11"/>
      <c r="E219" s="9"/>
      <c r="F219" s="9"/>
      <c r="G219" s="9"/>
      <c r="H219" s="45"/>
      <c r="I219" s="9"/>
      <c r="J219" s="9" t="s">
        <v>1573</v>
      </c>
      <c r="K219" s="9"/>
      <c r="L219" s="9"/>
      <c r="M219" s="149"/>
      <c r="N219" s="11"/>
      <c r="O219" s="11"/>
      <c r="P219" s="9"/>
      <c r="Q219" s="11"/>
      <c r="R219" s="9"/>
      <c r="S219" s="149"/>
      <c r="T219" s="9"/>
      <c r="U219" s="9"/>
      <c r="V219" s="9"/>
      <c r="W219" s="9"/>
      <c r="X219" s="28"/>
      <c r="Y219" s="9"/>
      <c r="Z219" s="9"/>
      <c r="AA219" s="9"/>
      <c r="AB219" s="9"/>
      <c r="AC219" s="9"/>
    </row>
  </sheetData>
  <mergeCells count="7">
    <mergeCell ref="K182:L182"/>
    <mergeCell ref="K213:L213"/>
    <mergeCell ref="K2:AB25"/>
    <mergeCell ref="K58:L58"/>
    <mergeCell ref="K87:L87"/>
    <mergeCell ref="K119:L119"/>
    <mergeCell ref="K150:L150"/>
  </mergeCells>
  <dataValidations count="2">
    <dataValidation type="list" allowBlank="1" showErrorMessage="1" sqref="B2:B219" xr:uid="{00000000-0002-0000-0C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9" xr:uid="{00000000-0002-0000-0C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C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6.85546875" customWidth="1"/>
    <col min="3" max="3" width="10.140625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6.5703125" customWidth="1"/>
    <col min="9" max="9" width="13.5703125" customWidth="1"/>
    <col min="10" max="10" width="19" customWidth="1"/>
    <col min="11" max="11" width="15" customWidth="1"/>
    <col min="12" max="12" width="9.42578125" customWidth="1"/>
    <col min="13" max="13" width="12.5703125" customWidth="1"/>
    <col min="14" max="14" width="15" hidden="1" customWidth="1"/>
    <col min="15" max="15" width="15.140625" customWidth="1"/>
    <col min="16" max="16" width="5.5703125" customWidth="1"/>
    <col min="17" max="18" width="9.42578125" customWidth="1"/>
    <col min="19" max="19" width="12.5703125" customWidth="1"/>
    <col min="20" max="21" width="13.7109375" customWidth="1"/>
    <col min="22" max="22" width="9.28515625" customWidth="1"/>
    <col min="23" max="23" width="13.7109375" customWidth="1"/>
    <col min="24" max="24" width="12.140625" customWidth="1"/>
    <col min="25" max="25" width="11.7109375" customWidth="1"/>
    <col min="26" max="26" width="6.28515625" customWidth="1"/>
    <col min="27" max="27" width="5.85546875" customWidth="1"/>
    <col min="28" max="28" width="5.140625" customWidth="1"/>
  </cols>
  <sheetData>
    <row r="1" spans="1:29" ht="15">
      <c r="A1" s="1" t="s">
        <v>0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617" t="s">
        <v>1598</v>
      </c>
      <c r="K1" s="209" t="s">
        <v>1580</v>
      </c>
      <c r="L1" s="210" t="s">
        <v>0</v>
      </c>
      <c r="M1" s="584" t="s">
        <v>1581</v>
      </c>
      <c r="N1" s="212" t="s">
        <v>1582</v>
      </c>
      <c r="O1" s="212" t="s">
        <v>1583</v>
      </c>
      <c r="P1" s="210" t="s">
        <v>1577</v>
      </c>
      <c r="Q1" s="212" t="s">
        <v>1579</v>
      </c>
      <c r="R1" s="209" t="s">
        <v>0</v>
      </c>
      <c r="S1" s="584" t="s">
        <v>1581</v>
      </c>
      <c r="T1" s="211" t="s">
        <v>1584</v>
      </c>
      <c r="U1" s="210" t="s">
        <v>1585</v>
      </c>
      <c r="V1" s="209" t="s">
        <v>1579</v>
      </c>
      <c r="W1" s="209" t="s">
        <v>1586</v>
      </c>
      <c r="X1" s="585" t="s">
        <v>1605</v>
      </c>
      <c r="Y1" s="210" t="s">
        <v>1585</v>
      </c>
      <c r="Z1" s="585" t="s">
        <v>1588</v>
      </c>
      <c r="AA1" s="586" t="s">
        <v>1589</v>
      </c>
      <c r="AB1" s="618">
        <v>1.1000000000000001</v>
      </c>
      <c r="AC1" s="9"/>
    </row>
    <row r="2" spans="1:29" ht="12.75" hidden="1">
      <c r="A2" s="10">
        <v>45998</v>
      </c>
      <c r="B2" s="9" t="s">
        <v>9</v>
      </c>
      <c r="C2" s="11">
        <v>5708.65</v>
      </c>
      <c r="D2" s="9">
        <v>65</v>
      </c>
      <c r="E2" s="76">
        <v>34.18</v>
      </c>
      <c r="F2" s="9">
        <v>18</v>
      </c>
      <c r="G2" s="9">
        <v>14.5</v>
      </c>
      <c r="H2" s="13">
        <v>0.27389999999999998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9"/>
    </row>
    <row r="3" spans="1:29" ht="12.75" hidden="1">
      <c r="A3" s="10">
        <v>45999</v>
      </c>
      <c r="B3" s="9" t="s">
        <v>9</v>
      </c>
      <c r="C3" s="11">
        <v>2847.2</v>
      </c>
      <c r="D3" s="9">
        <v>29</v>
      </c>
      <c r="E3" s="76">
        <v>32.4</v>
      </c>
      <c r="F3" s="9">
        <v>3</v>
      </c>
      <c r="G3" s="9">
        <v>12.5</v>
      </c>
      <c r="H3" s="13">
        <v>0.2671</v>
      </c>
      <c r="I3" s="9" t="s">
        <v>11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9"/>
    </row>
    <row r="4" spans="1:29" ht="12.75" hidden="1">
      <c r="A4" s="10">
        <v>46000</v>
      </c>
      <c r="B4" s="9" t="s">
        <v>9</v>
      </c>
      <c r="C4" s="11">
        <v>4406.5</v>
      </c>
      <c r="D4" s="9">
        <v>52</v>
      </c>
      <c r="E4" s="76">
        <v>34.46</v>
      </c>
      <c r="F4" s="9">
        <v>16</v>
      </c>
      <c r="G4" s="9">
        <v>11.75</v>
      </c>
      <c r="H4" s="13">
        <v>0.27739999999999998</v>
      </c>
      <c r="I4" s="9" t="s">
        <v>11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9"/>
    </row>
    <row r="5" spans="1:29" ht="12.75" hidden="1">
      <c r="A5" s="10">
        <v>46001</v>
      </c>
      <c r="B5" s="9" t="s">
        <v>9</v>
      </c>
      <c r="C5" s="11">
        <v>5054.0200000000004</v>
      </c>
      <c r="D5" s="9">
        <v>50</v>
      </c>
      <c r="E5" s="76">
        <v>24.34</v>
      </c>
      <c r="F5" s="9">
        <v>1</v>
      </c>
      <c r="G5" s="9">
        <v>10.5</v>
      </c>
      <c r="H5" s="13">
        <v>0.27539999999999998</v>
      </c>
      <c r="I5" s="9" t="s">
        <v>11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9"/>
    </row>
    <row r="6" spans="1:29" ht="12.75" hidden="1">
      <c r="A6" s="10">
        <v>46002</v>
      </c>
      <c r="B6" s="9" t="s">
        <v>9</v>
      </c>
      <c r="C6" s="11">
        <v>4820.83</v>
      </c>
      <c r="D6" s="9">
        <v>55</v>
      </c>
      <c r="E6" s="76">
        <v>29.1</v>
      </c>
      <c r="F6" s="9">
        <v>3</v>
      </c>
      <c r="G6" s="9">
        <v>7</v>
      </c>
      <c r="H6" s="13">
        <v>0.2858</v>
      </c>
      <c r="I6" s="9" t="s">
        <v>11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9"/>
    </row>
    <row r="7" spans="1:29" ht="12.75" hidden="1">
      <c r="A7" s="10">
        <v>46003</v>
      </c>
      <c r="B7" s="9" t="s">
        <v>9</v>
      </c>
      <c r="C7" s="11">
        <v>8129.96</v>
      </c>
      <c r="D7" s="9">
        <v>87</v>
      </c>
      <c r="E7" s="76">
        <v>26.45</v>
      </c>
      <c r="F7" s="9">
        <v>5</v>
      </c>
      <c r="G7" s="9">
        <v>12.5</v>
      </c>
      <c r="H7" s="13">
        <v>0.27360000000000001</v>
      </c>
      <c r="I7" s="9" t="s">
        <v>11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9"/>
    </row>
    <row r="8" spans="1:29" ht="12.75" hidden="1">
      <c r="A8" s="10">
        <v>46004</v>
      </c>
      <c r="B8" s="9" t="s">
        <v>9</v>
      </c>
      <c r="C8" s="11">
        <v>8070.82</v>
      </c>
      <c r="D8" s="9">
        <v>82</v>
      </c>
      <c r="E8" s="76">
        <v>28.25</v>
      </c>
      <c r="F8" s="9">
        <v>8</v>
      </c>
      <c r="G8" s="9">
        <v>14.8</v>
      </c>
      <c r="H8" s="13">
        <v>0.27060000000000001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9"/>
    </row>
    <row r="9" spans="1:29" ht="12.75" hidden="1">
      <c r="A9" s="10">
        <v>46005</v>
      </c>
      <c r="B9" s="9" t="s">
        <v>9</v>
      </c>
      <c r="C9" s="11">
        <v>6179.51</v>
      </c>
      <c r="D9" s="9">
        <v>66</v>
      </c>
      <c r="E9" s="76">
        <v>28.46</v>
      </c>
      <c r="F9" s="9">
        <v>4</v>
      </c>
      <c r="G9" s="9">
        <v>11.2</v>
      </c>
      <c r="H9" s="13">
        <v>0.25640000000000002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9"/>
    </row>
    <row r="10" spans="1:29" ht="12.75" hidden="1">
      <c r="A10" s="10">
        <v>46006</v>
      </c>
      <c r="B10" s="9" t="s">
        <v>9</v>
      </c>
      <c r="C10" s="11">
        <v>2970.8</v>
      </c>
      <c r="D10" s="9">
        <v>22</v>
      </c>
      <c r="E10" s="76">
        <v>29.15</v>
      </c>
      <c r="F10" s="9">
        <v>2</v>
      </c>
      <c r="G10" s="9">
        <v>10</v>
      </c>
      <c r="H10" s="13">
        <v>0.2611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9"/>
    </row>
    <row r="11" spans="1:29" ht="12.75" hidden="1">
      <c r="A11" s="10">
        <v>46007</v>
      </c>
      <c r="B11" s="9" t="s">
        <v>9</v>
      </c>
      <c r="C11" s="11">
        <v>4075.73</v>
      </c>
      <c r="D11" s="9">
        <v>52</v>
      </c>
      <c r="E11" s="76">
        <v>26.21</v>
      </c>
      <c r="F11" s="9">
        <v>3</v>
      </c>
      <c r="G11" s="9">
        <v>10.25</v>
      </c>
      <c r="H11" s="13">
        <v>0.3044</v>
      </c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9"/>
    </row>
    <row r="12" spans="1:29" ht="12.75" hidden="1">
      <c r="A12" s="10">
        <v>46008</v>
      </c>
      <c r="B12" s="9" t="s">
        <v>9</v>
      </c>
      <c r="C12" s="11">
        <v>4972.67</v>
      </c>
      <c r="D12" s="9">
        <v>47</v>
      </c>
      <c r="E12" s="76">
        <v>25.12</v>
      </c>
      <c r="F12" s="9">
        <v>1</v>
      </c>
      <c r="G12" s="9">
        <v>11</v>
      </c>
      <c r="H12" s="13">
        <v>0.29399999999999998</v>
      </c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9"/>
    </row>
    <row r="13" spans="1:29" ht="12.75" hidden="1">
      <c r="A13" s="10">
        <v>46009</v>
      </c>
      <c r="B13" s="9" t="s">
        <v>9</v>
      </c>
      <c r="C13" s="11">
        <v>4896.1000000000004</v>
      </c>
      <c r="D13" s="9">
        <v>48</v>
      </c>
      <c r="E13" s="76">
        <v>29.51</v>
      </c>
      <c r="F13" s="9">
        <v>2</v>
      </c>
      <c r="G13" s="9">
        <v>12.6</v>
      </c>
      <c r="H13" s="13">
        <v>0.26240000000000002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9"/>
    </row>
    <row r="14" spans="1:29" ht="12.75" hidden="1">
      <c r="A14" s="10">
        <v>46010</v>
      </c>
      <c r="B14" s="9" t="s">
        <v>9</v>
      </c>
      <c r="C14" s="11">
        <v>5920.06</v>
      </c>
      <c r="D14" s="9">
        <v>64</v>
      </c>
      <c r="E14" s="76">
        <v>26.32</v>
      </c>
      <c r="F14" s="9">
        <v>2</v>
      </c>
      <c r="G14" s="9">
        <v>10.199999999999999</v>
      </c>
      <c r="H14" s="13">
        <v>0.28689999999999999</v>
      </c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9"/>
    </row>
    <row r="15" spans="1:29" ht="12.75" hidden="1">
      <c r="A15" s="10">
        <v>46011</v>
      </c>
      <c r="B15" s="9" t="s">
        <v>9</v>
      </c>
      <c r="C15" s="11">
        <v>6042.13</v>
      </c>
      <c r="D15" s="9">
        <v>70</v>
      </c>
      <c r="E15" s="76">
        <v>27.43</v>
      </c>
      <c r="F15" s="9">
        <v>2</v>
      </c>
      <c r="G15" s="9">
        <v>14.25</v>
      </c>
      <c r="H15" s="13">
        <v>0.25030000000000002</v>
      </c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9"/>
    </row>
    <row r="16" spans="1:29" ht="12.75" hidden="1">
      <c r="A16" s="10">
        <v>46012</v>
      </c>
      <c r="B16" s="9" t="s">
        <v>9</v>
      </c>
      <c r="C16" s="11">
        <v>4361.37</v>
      </c>
      <c r="D16" s="9">
        <v>43</v>
      </c>
      <c r="E16" s="76">
        <v>34.21</v>
      </c>
      <c r="F16" s="9">
        <v>9</v>
      </c>
      <c r="G16" s="9">
        <v>17.5</v>
      </c>
      <c r="H16" s="13">
        <v>0.25490000000000002</v>
      </c>
      <c r="I16" s="9" t="s">
        <v>11</v>
      </c>
      <c r="J16" s="9" t="s">
        <v>2006</v>
      </c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9"/>
    </row>
    <row r="17" spans="1:29" ht="12.75" hidden="1">
      <c r="A17" s="10">
        <v>46013</v>
      </c>
      <c r="B17" s="9" t="s">
        <v>9</v>
      </c>
      <c r="C17" s="11">
        <v>5734.34</v>
      </c>
      <c r="D17" s="9">
        <v>56</v>
      </c>
      <c r="E17" s="76">
        <v>33.369999999999997</v>
      </c>
      <c r="F17" s="9">
        <v>14</v>
      </c>
      <c r="G17" s="9">
        <v>24.5</v>
      </c>
      <c r="H17" s="13">
        <v>0.26950000000000002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9"/>
    </row>
    <row r="18" spans="1:29" ht="12.75" hidden="1">
      <c r="A18" s="10">
        <v>46014</v>
      </c>
      <c r="B18" s="9" t="s">
        <v>9</v>
      </c>
      <c r="C18" s="11">
        <v>3355.37</v>
      </c>
      <c r="D18" s="9">
        <v>37</v>
      </c>
      <c r="E18" s="76">
        <v>30.13</v>
      </c>
      <c r="F18" s="9">
        <v>5</v>
      </c>
      <c r="G18" s="9">
        <v>9</v>
      </c>
      <c r="H18" s="13">
        <v>0.30130000000000001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9"/>
    </row>
    <row r="19" spans="1:29" ht="12.75" hidden="1">
      <c r="A19" s="10">
        <v>46015</v>
      </c>
      <c r="B19" s="9" t="s">
        <v>9</v>
      </c>
      <c r="C19" s="11"/>
      <c r="D19" s="9"/>
      <c r="E19" s="76"/>
      <c r="F19" s="9"/>
      <c r="G19" s="9"/>
      <c r="H19" s="13"/>
      <c r="I19" s="9" t="s">
        <v>11</v>
      </c>
      <c r="J19" s="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709"/>
      <c r="AC19" s="9"/>
    </row>
    <row r="20" spans="1:29" ht="12.75" hidden="1">
      <c r="A20" s="10">
        <v>46016</v>
      </c>
      <c r="B20" s="9" t="s">
        <v>9</v>
      </c>
      <c r="C20" s="11">
        <v>4948.93</v>
      </c>
      <c r="D20" s="9">
        <v>54</v>
      </c>
      <c r="E20" s="76">
        <v>28.03</v>
      </c>
      <c r="F20" s="9">
        <v>3</v>
      </c>
      <c r="G20" s="9">
        <v>7.16</v>
      </c>
      <c r="H20" s="13">
        <v>0.27389999999999998</v>
      </c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709"/>
      <c r="AC20" s="9"/>
    </row>
    <row r="21" spans="1:29" ht="12.75" hidden="1">
      <c r="A21" s="10">
        <v>46017</v>
      </c>
      <c r="B21" s="9" t="s">
        <v>9</v>
      </c>
      <c r="C21" s="11">
        <v>3984.66</v>
      </c>
      <c r="D21" s="9">
        <v>42</v>
      </c>
      <c r="E21" s="76">
        <v>24.42</v>
      </c>
      <c r="F21" s="9">
        <v>1</v>
      </c>
      <c r="G21" s="9">
        <v>7.4</v>
      </c>
      <c r="H21" s="13">
        <v>0.2853</v>
      </c>
      <c r="I21" s="9" t="s">
        <v>11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709"/>
      <c r="AC21" s="9"/>
    </row>
    <row r="22" spans="1:29" ht="12.75" hidden="1">
      <c r="A22" s="10">
        <v>46018</v>
      </c>
      <c r="B22" s="9" t="s">
        <v>9</v>
      </c>
      <c r="C22" s="11">
        <v>3775.68</v>
      </c>
      <c r="D22" s="9">
        <v>43</v>
      </c>
      <c r="E22" s="76">
        <v>27.07</v>
      </c>
      <c r="F22" s="9">
        <v>1</v>
      </c>
      <c r="G22" s="9">
        <v>11</v>
      </c>
      <c r="H22" s="13">
        <v>0.2908</v>
      </c>
      <c r="I22" s="9" t="s">
        <v>11</v>
      </c>
      <c r="J22" s="9" t="s">
        <v>2007</v>
      </c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709"/>
      <c r="AC22" s="9"/>
    </row>
    <row r="23" spans="1:29" ht="12.75" hidden="1">
      <c r="A23" s="10">
        <v>46019</v>
      </c>
      <c r="B23" s="9" t="s">
        <v>9</v>
      </c>
      <c r="C23" s="11">
        <v>4378.8999999999996</v>
      </c>
      <c r="D23" s="9">
        <v>48</v>
      </c>
      <c r="E23" s="76">
        <v>31.38</v>
      </c>
      <c r="F23" s="9">
        <v>7</v>
      </c>
      <c r="G23" s="9">
        <v>12.3</v>
      </c>
      <c r="H23" s="13">
        <v>0.30209999999999998</v>
      </c>
      <c r="I23" s="9" t="s">
        <v>11</v>
      </c>
      <c r="J23" s="9" t="s">
        <v>2008</v>
      </c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709"/>
      <c r="AB23" s="709"/>
      <c r="AC23" s="9"/>
    </row>
    <row r="24" spans="1:29" ht="12.75" hidden="1">
      <c r="A24" s="10">
        <v>46020</v>
      </c>
      <c r="B24" s="9" t="s">
        <v>9</v>
      </c>
      <c r="C24" s="48">
        <v>3005.48</v>
      </c>
      <c r="D24" s="9">
        <v>32</v>
      </c>
      <c r="E24" s="76">
        <v>25.48</v>
      </c>
      <c r="F24" s="9">
        <v>2</v>
      </c>
      <c r="G24" s="9">
        <v>14.5</v>
      </c>
      <c r="H24" s="13">
        <v>0.26779999999999998</v>
      </c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709"/>
      <c r="AB24" s="709"/>
      <c r="AC24" s="9"/>
    </row>
    <row r="25" spans="1:29" ht="12.75" hidden="1">
      <c r="A25" s="10">
        <v>46021</v>
      </c>
      <c r="B25" s="9" t="s">
        <v>9</v>
      </c>
      <c r="C25" s="11">
        <v>3849.2</v>
      </c>
      <c r="D25" s="9">
        <v>44</v>
      </c>
      <c r="E25" s="76">
        <v>31.29</v>
      </c>
      <c r="F25" s="9">
        <v>5</v>
      </c>
      <c r="G25" s="9">
        <v>11</v>
      </c>
      <c r="H25" s="13">
        <v>0.3105</v>
      </c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709"/>
      <c r="AB25" s="709"/>
      <c r="AC25" s="9"/>
    </row>
    <row r="26" spans="1:29" ht="15" hidden="1">
      <c r="A26" s="10">
        <v>46022</v>
      </c>
      <c r="B26" s="9" t="s">
        <v>9</v>
      </c>
      <c r="C26" s="11"/>
      <c r="D26" s="9"/>
      <c r="E26" s="89"/>
      <c r="F26" s="9"/>
      <c r="G26" s="9"/>
      <c r="H26" s="13"/>
      <c r="I26" s="9" t="s">
        <v>11</v>
      </c>
      <c r="J26" s="9"/>
      <c r="K26" s="619" t="s">
        <v>1580</v>
      </c>
      <c r="L26" s="620" t="s">
        <v>0</v>
      </c>
      <c r="M26" s="621"/>
      <c r="N26" s="622" t="s">
        <v>1582</v>
      </c>
      <c r="O26" s="622" t="s">
        <v>1583</v>
      </c>
      <c r="P26" s="620" t="s">
        <v>1577</v>
      </c>
      <c r="Q26" s="622" t="s">
        <v>1579</v>
      </c>
      <c r="R26" s="619" t="s">
        <v>0</v>
      </c>
      <c r="S26" s="623"/>
      <c r="T26" s="624" t="s">
        <v>1584</v>
      </c>
      <c r="U26" s="620" t="s">
        <v>1585</v>
      </c>
      <c r="V26" s="619" t="s">
        <v>1579</v>
      </c>
      <c r="W26" s="619" t="s">
        <v>1586</v>
      </c>
      <c r="X26" s="625" t="s">
        <v>1605</v>
      </c>
      <c r="Y26" s="620" t="s">
        <v>1585</v>
      </c>
      <c r="Z26" s="625" t="s">
        <v>1588</v>
      </c>
      <c r="AA26" s="626" t="s">
        <v>1589</v>
      </c>
      <c r="AB26" s="627">
        <v>0.1</v>
      </c>
      <c r="AC26" s="9"/>
    </row>
    <row r="27" spans="1:29" ht="13.5">
      <c r="A27" s="10">
        <v>46023</v>
      </c>
      <c r="B27" s="9" t="s">
        <v>9</v>
      </c>
      <c r="C27" s="11">
        <v>7170.76</v>
      </c>
      <c r="D27" s="9">
        <v>70</v>
      </c>
      <c r="E27" s="76">
        <v>41.11</v>
      </c>
      <c r="F27" s="9">
        <v>31</v>
      </c>
      <c r="G27" s="9">
        <v>12.8</v>
      </c>
      <c r="H27" s="13">
        <v>0.2621</v>
      </c>
      <c r="I27" s="9" t="s">
        <v>11</v>
      </c>
      <c r="J27" s="9"/>
      <c r="K27" s="588" t="s">
        <v>2009</v>
      </c>
      <c r="L27" s="628">
        <v>45658</v>
      </c>
      <c r="M27" s="150">
        <v>45658</v>
      </c>
      <c r="N27" s="135">
        <v>7450.69</v>
      </c>
      <c r="O27" s="135">
        <v>7635.69</v>
      </c>
      <c r="P27" s="134">
        <v>90</v>
      </c>
      <c r="Q27" s="629" t="s">
        <v>2010</v>
      </c>
      <c r="R27" s="237">
        <v>46023</v>
      </c>
      <c r="S27" s="151">
        <v>46023</v>
      </c>
      <c r="T27" s="39">
        <f t="shared" ref="T27:T56" si="0">O28*$AB$1</f>
        <v>2849.7590000000005</v>
      </c>
      <c r="U27" s="39">
        <f t="shared" ref="U27:U57" si="1">C27</f>
        <v>7170.76</v>
      </c>
      <c r="V27" s="39">
        <f t="shared" ref="V27:V119" si="2">U27/Y27</f>
        <v>102.43942857142858</v>
      </c>
      <c r="W27" s="39">
        <f t="shared" ref="W27:W57" si="3">U27-T27</f>
        <v>4321.0010000000002</v>
      </c>
      <c r="X27" s="630">
        <f t="shared" ref="X27:X57" si="4">P27*$AB$1</f>
        <v>99.000000000000014</v>
      </c>
      <c r="Y27" s="30">
        <f t="shared" ref="Y27:Y57" si="5">D27</f>
        <v>70</v>
      </c>
      <c r="Z27" s="630">
        <f t="shared" ref="Z27:Z57" si="6">Y27-X27</f>
        <v>-29.000000000000014</v>
      </c>
      <c r="AA27" s="30"/>
      <c r="AB27" s="30"/>
      <c r="AC27" s="9"/>
    </row>
    <row r="28" spans="1:29" ht="13.5">
      <c r="A28" s="10">
        <v>46024</v>
      </c>
      <c r="B28" s="9" t="s">
        <v>9</v>
      </c>
      <c r="C28" s="11">
        <v>4263.68</v>
      </c>
      <c r="D28" s="9">
        <v>49</v>
      </c>
      <c r="E28" s="76">
        <v>26.47</v>
      </c>
      <c r="F28" s="9">
        <v>1</v>
      </c>
      <c r="G28" s="9">
        <v>10</v>
      </c>
      <c r="H28" s="13">
        <v>0.25800000000000001</v>
      </c>
      <c r="I28" s="9" t="s">
        <v>11</v>
      </c>
      <c r="J28" s="9"/>
      <c r="K28" s="588" t="s">
        <v>2009</v>
      </c>
      <c r="L28" s="628">
        <v>45659</v>
      </c>
      <c r="M28" s="150">
        <v>45659</v>
      </c>
      <c r="N28" s="135">
        <v>2520.69</v>
      </c>
      <c r="O28" s="135">
        <v>2590.69</v>
      </c>
      <c r="P28" s="134">
        <v>32</v>
      </c>
      <c r="Q28" s="629" t="s">
        <v>2011</v>
      </c>
      <c r="R28" s="237">
        <v>46024</v>
      </c>
      <c r="S28" s="151">
        <v>46024</v>
      </c>
      <c r="T28" s="39">
        <f t="shared" si="0"/>
        <v>4822.8510000000006</v>
      </c>
      <c r="U28" s="39">
        <f t="shared" si="1"/>
        <v>4263.68</v>
      </c>
      <c r="V28" s="39">
        <f t="shared" si="2"/>
        <v>87.013877551020414</v>
      </c>
      <c r="W28" s="39">
        <f t="shared" si="3"/>
        <v>-559.17100000000028</v>
      </c>
      <c r="X28" s="630">
        <f t="shared" si="4"/>
        <v>35.200000000000003</v>
      </c>
      <c r="Y28" s="30">
        <f t="shared" si="5"/>
        <v>49</v>
      </c>
      <c r="Z28" s="630">
        <f t="shared" si="6"/>
        <v>13.799999999999997</v>
      </c>
      <c r="AA28" s="30"/>
      <c r="AB28" s="30"/>
      <c r="AC28" s="9"/>
    </row>
    <row r="29" spans="1:29" ht="13.5">
      <c r="A29" s="10">
        <v>46025</v>
      </c>
      <c r="B29" s="9" t="s">
        <v>9</v>
      </c>
      <c r="C29" s="11">
        <v>3761.46</v>
      </c>
      <c r="D29" s="9">
        <v>44</v>
      </c>
      <c r="E29" s="76">
        <v>24.47</v>
      </c>
      <c r="F29" s="9">
        <v>1</v>
      </c>
      <c r="G29" s="9">
        <v>9</v>
      </c>
      <c r="H29" s="13">
        <v>0.255</v>
      </c>
      <c r="I29" s="9" t="s">
        <v>11</v>
      </c>
      <c r="J29" s="9"/>
      <c r="K29" s="588" t="s">
        <v>2009</v>
      </c>
      <c r="L29" s="628">
        <v>45660</v>
      </c>
      <c r="M29" s="150">
        <v>45660</v>
      </c>
      <c r="N29" s="135">
        <v>4284.41</v>
      </c>
      <c r="O29" s="135">
        <v>4384.41</v>
      </c>
      <c r="P29" s="134">
        <v>50</v>
      </c>
      <c r="Q29" s="629" t="s">
        <v>2012</v>
      </c>
      <c r="R29" s="237">
        <v>46025</v>
      </c>
      <c r="S29" s="151">
        <v>46025</v>
      </c>
      <c r="T29" s="39">
        <f t="shared" si="0"/>
        <v>4475.4490000000005</v>
      </c>
      <c r="U29" s="39">
        <f t="shared" si="1"/>
        <v>3761.46</v>
      </c>
      <c r="V29" s="39">
        <f t="shared" si="2"/>
        <v>85.48772727272727</v>
      </c>
      <c r="W29" s="39">
        <f t="shared" si="3"/>
        <v>-713.98900000000049</v>
      </c>
      <c r="X29" s="630">
        <f t="shared" si="4"/>
        <v>55.000000000000007</v>
      </c>
      <c r="Y29" s="30">
        <f t="shared" si="5"/>
        <v>44</v>
      </c>
      <c r="Z29" s="630">
        <f t="shared" si="6"/>
        <v>-11.000000000000007</v>
      </c>
      <c r="AA29" s="30"/>
      <c r="AB29" s="30"/>
      <c r="AC29" s="9"/>
    </row>
    <row r="30" spans="1:29" ht="13.5">
      <c r="A30" s="10">
        <v>46026</v>
      </c>
      <c r="B30" s="9" t="s">
        <v>9</v>
      </c>
      <c r="C30" s="11">
        <v>4835.46</v>
      </c>
      <c r="D30" s="9">
        <v>53</v>
      </c>
      <c r="E30" s="76">
        <v>34.14</v>
      </c>
      <c r="F30" s="9">
        <v>14</v>
      </c>
      <c r="G30" s="9">
        <v>15.3</v>
      </c>
      <c r="H30" s="13">
        <v>0.2462</v>
      </c>
      <c r="I30" s="9" t="s">
        <v>11</v>
      </c>
      <c r="J30" s="9" t="s">
        <v>2013</v>
      </c>
      <c r="K30" s="588" t="s">
        <v>2009</v>
      </c>
      <c r="L30" s="628">
        <v>45661</v>
      </c>
      <c r="M30" s="150">
        <v>45661</v>
      </c>
      <c r="N30" s="135">
        <v>3870.09</v>
      </c>
      <c r="O30" s="135">
        <v>4068.59</v>
      </c>
      <c r="P30" s="134">
        <v>48</v>
      </c>
      <c r="Q30" s="629" t="s">
        <v>2014</v>
      </c>
      <c r="R30" s="237">
        <v>46026</v>
      </c>
      <c r="S30" s="151">
        <v>46026</v>
      </c>
      <c r="T30" s="39">
        <f t="shared" si="0"/>
        <v>5517.8420000000006</v>
      </c>
      <c r="U30" s="39">
        <f t="shared" si="1"/>
        <v>4835.46</v>
      </c>
      <c r="V30" s="39">
        <f t="shared" si="2"/>
        <v>91.235094339622648</v>
      </c>
      <c r="W30" s="39">
        <f t="shared" si="3"/>
        <v>-682.38200000000052</v>
      </c>
      <c r="X30" s="630">
        <f t="shared" si="4"/>
        <v>52.800000000000004</v>
      </c>
      <c r="Y30" s="30">
        <f t="shared" si="5"/>
        <v>53</v>
      </c>
      <c r="Z30" s="630">
        <f t="shared" si="6"/>
        <v>0.19999999999999574</v>
      </c>
      <c r="AA30" s="30"/>
      <c r="AB30" s="30"/>
      <c r="AC30" s="9"/>
    </row>
    <row r="31" spans="1:29" ht="13.5">
      <c r="A31" s="10">
        <v>46027</v>
      </c>
      <c r="B31" s="9" t="s">
        <v>9</v>
      </c>
      <c r="C31" s="11">
        <v>2168.9299999999998</v>
      </c>
      <c r="D31" s="9">
        <v>29</v>
      </c>
      <c r="E31" s="76">
        <v>30.27</v>
      </c>
      <c r="F31" s="9">
        <v>2</v>
      </c>
      <c r="G31" s="9">
        <v>8</v>
      </c>
      <c r="H31" s="13">
        <v>0.23380000000000001</v>
      </c>
      <c r="I31" s="9" t="s">
        <v>11</v>
      </c>
      <c r="J31" s="9"/>
      <c r="K31" s="588" t="s">
        <v>2009</v>
      </c>
      <c r="L31" s="628">
        <v>45662</v>
      </c>
      <c r="M31" s="150">
        <v>45662</v>
      </c>
      <c r="N31" s="135">
        <v>4790.12</v>
      </c>
      <c r="O31" s="135">
        <v>5016.22</v>
      </c>
      <c r="P31" s="134">
        <v>54</v>
      </c>
      <c r="Q31" s="629" t="s">
        <v>2015</v>
      </c>
      <c r="R31" s="237">
        <v>46027</v>
      </c>
      <c r="S31" s="151">
        <v>46027</v>
      </c>
      <c r="T31" s="39">
        <f t="shared" si="0"/>
        <v>2697.8160000000003</v>
      </c>
      <c r="U31" s="39">
        <f t="shared" si="1"/>
        <v>2168.9299999999998</v>
      </c>
      <c r="V31" s="39">
        <f t="shared" si="2"/>
        <v>74.790689655172415</v>
      </c>
      <c r="W31" s="39">
        <f t="shared" si="3"/>
        <v>-528.88600000000042</v>
      </c>
      <c r="X31" s="630">
        <f t="shared" si="4"/>
        <v>59.400000000000006</v>
      </c>
      <c r="Y31" s="30">
        <f t="shared" si="5"/>
        <v>29</v>
      </c>
      <c r="Z31" s="630">
        <f t="shared" si="6"/>
        <v>-30.400000000000006</v>
      </c>
      <c r="AA31" s="30"/>
      <c r="AB31" s="30"/>
      <c r="AC31" s="9"/>
    </row>
    <row r="32" spans="1:29" ht="13.5">
      <c r="A32" s="10">
        <v>46028</v>
      </c>
      <c r="B32" s="9" t="s">
        <v>9</v>
      </c>
      <c r="C32" s="11">
        <v>4091.83</v>
      </c>
      <c r="D32" s="9">
        <v>39</v>
      </c>
      <c r="E32" s="76">
        <v>30.41</v>
      </c>
      <c r="F32" s="9">
        <v>5</v>
      </c>
      <c r="G32" s="9">
        <v>11.3</v>
      </c>
      <c r="H32" s="13">
        <v>0.2596</v>
      </c>
      <c r="I32" s="9" t="s">
        <v>11</v>
      </c>
      <c r="J32" s="9"/>
      <c r="K32" s="588" t="s">
        <v>2009</v>
      </c>
      <c r="L32" s="628">
        <v>45663</v>
      </c>
      <c r="M32" s="150">
        <v>45663</v>
      </c>
      <c r="N32" s="135">
        <v>2393.06</v>
      </c>
      <c r="O32" s="135">
        <v>2452.56</v>
      </c>
      <c r="P32" s="134">
        <v>33</v>
      </c>
      <c r="Q32" s="629" t="s">
        <v>2016</v>
      </c>
      <c r="R32" s="237">
        <v>46028</v>
      </c>
      <c r="S32" s="151">
        <v>46028</v>
      </c>
      <c r="T32" s="39">
        <f t="shared" si="0"/>
        <v>3915.9450000000002</v>
      </c>
      <c r="U32" s="39">
        <f t="shared" si="1"/>
        <v>4091.83</v>
      </c>
      <c r="V32" s="39">
        <f t="shared" si="2"/>
        <v>104.91871794871794</v>
      </c>
      <c r="W32" s="39">
        <f t="shared" si="3"/>
        <v>175.88499999999976</v>
      </c>
      <c r="X32" s="630">
        <f t="shared" si="4"/>
        <v>36.300000000000004</v>
      </c>
      <c r="Y32" s="30">
        <f t="shared" si="5"/>
        <v>39</v>
      </c>
      <c r="Z32" s="630">
        <f t="shared" si="6"/>
        <v>2.6999999999999957</v>
      </c>
      <c r="AA32" s="30"/>
      <c r="AB32" s="30"/>
      <c r="AC32" s="9"/>
    </row>
    <row r="33" spans="1:29" ht="13.5">
      <c r="A33" s="10">
        <v>46029</v>
      </c>
      <c r="B33" s="9" t="s">
        <v>9</v>
      </c>
      <c r="C33" s="11">
        <v>2332.46</v>
      </c>
      <c r="D33" s="9">
        <v>27</v>
      </c>
      <c r="E33" s="76">
        <v>25.19</v>
      </c>
      <c r="F33" s="9">
        <v>1</v>
      </c>
      <c r="G33" s="9">
        <v>7.3</v>
      </c>
      <c r="H33" s="13">
        <v>0.28939999999999999</v>
      </c>
      <c r="I33" s="9" t="s">
        <v>11</v>
      </c>
      <c r="J33" s="9"/>
      <c r="K33" s="588" t="s">
        <v>2009</v>
      </c>
      <c r="L33" s="628">
        <v>45664</v>
      </c>
      <c r="M33" s="150">
        <v>45664</v>
      </c>
      <c r="N33" s="135">
        <v>3357.65</v>
      </c>
      <c r="O33" s="135">
        <v>3559.95</v>
      </c>
      <c r="P33" s="134">
        <v>39</v>
      </c>
      <c r="Q33" s="629" t="s">
        <v>2017</v>
      </c>
      <c r="R33" s="237">
        <v>46029</v>
      </c>
      <c r="S33" s="151">
        <v>46029</v>
      </c>
      <c r="T33" s="39">
        <f t="shared" si="0"/>
        <v>2525.1050000000005</v>
      </c>
      <c r="U33" s="39">
        <f t="shared" si="1"/>
        <v>2332.46</v>
      </c>
      <c r="V33" s="39">
        <f t="shared" si="2"/>
        <v>86.387407407407409</v>
      </c>
      <c r="W33" s="39">
        <f t="shared" si="3"/>
        <v>-192.64500000000044</v>
      </c>
      <c r="X33" s="630">
        <f t="shared" si="4"/>
        <v>42.900000000000006</v>
      </c>
      <c r="Y33" s="30">
        <f t="shared" si="5"/>
        <v>27</v>
      </c>
      <c r="Z33" s="630">
        <f t="shared" si="6"/>
        <v>-15.900000000000006</v>
      </c>
      <c r="AA33" s="30"/>
      <c r="AB33" s="30"/>
      <c r="AC33" s="9"/>
    </row>
    <row r="34" spans="1:29" ht="13.5">
      <c r="A34" s="10">
        <v>46030</v>
      </c>
      <c r="B34" s="9" t="s">
        <v>9</v>
      </c>
      <c r="C34" s="11">
        <v>1500.49</v>
      </c>
      <c r="D34" s="9">
        <v>19</v>
      </c>
      <c r="E34" s="76">
        <v>19.309999999999999</v>
      </c>
      <c r="F34" s="9">
        <v>0</v>
      </c>
      <c r="G34" s="9">
        <v>4.5999999999999996</v>
      </c>
      <c r="H34" s="13">
        <v>0.27450000000000002</v>
      </c>
      <c r="I34" s="9" t="s">
        <v>11</v>
      </c>
      <c r="J34" s="9"/>
      <c r="K34" s="588" t="s">
        <v>2009</v>
      </c>
      <c r="L34" s="628">
        <v>45665</v>
      </c>
      <c r="M34" s="150">
        <v>45665</v>
      </c>
      <c r="N34" s="135">
        <v>2164.65</v>
      </c>
      <c r="O34" s="135">
        <v>2295.5500000000002</v>
      </c>
      <c r="P34" s="134">
        <v>32</v>
      </c>
      <c r="Q34" s="629" t="s">
        <v>2018</v>
      </c>
      <c r="R34" s="237">
        <v>46030</v>
      </c>
      <c r="S34" s="151">
        <v>46030</v>
      </c>
      <c r="T34" s="39">
        <f t="shared" si="0"/>
        <v>3012.1410000000001</v>
      </c>
      <c r="U34" s="39">
        <f t="shared" si="1"/>
        <v>1500.49</v>
      </c>
      <c r="V34" s="39">
        <f t="shared" si="2"/>
        <v>78.973157894736843</v>
      </c>
      <c r="W34" s="39">
        <f t="shared" si="3"/>
        <v>-1511.6510000000001</v>
      </c>
      <c r="X34" s="630">
        <f t="shared" si="4"/>
        <v>35.200000000000003</v>
      </c>
      <c r="Y34" s="30">
        <f t="shared" si="5"/>
        <v>19</v>
      </c>
      <c r="Z34" s="630">
        <f t="shared" si="6"/>
        <v>-16.200000000000003</v>
      </c>
      <c r="AA34" s="30"/>
      <c r="AB34" s="30"/>
      <c r="AC34" s="9"/>
    </row>
    <row r="35" spans="1:29" ht="13.5">
      <c r="A35" s="10">
        <v>46031</v>
      </c>
      <c r="B35" s="9" t="s">
        <v>9</v>
      </c>
      <c r="C35" s="11">
        <v>3774.74</v>
      </c>
      <c r="D35" s="9">
        <v>39</v>
      </c>
      <c r="E35" s="76">
        <v>25.06</v>
      </c>
      <c r="F35" s="9">
        <v>1</v>
      </c>
      <c r="G35" s="9">
        <v>9.5</v>
      </c>
      <c r="H35" s="13">
        <v>0.27150000000000002</v>
      </c>
      <c r="I35" s="9" t="s">
        <v>11</v>
      </c>
      <c r="J35" s="9"/>
      <c r="K35" s="588" t="s">
        <v>2009</v>
      </c>
      <c r="L35" s="628">
        <v>45666</v>
      </c>
      <c r="M35" s="150">
        <v>45666</v>
      </c>
      <c r="N35" s="135">
        <v>2619.31</v>
      </c>
      <c r="O35" s="135">
        <v>2738.31</v>
      </c>
      <c r="P35" s="134">
        <v>40</v>
      </c>
      <c r="Q35" s="629" t="s">
        <v>2019</v>
      </c>
      <c r="R35" s="237">
        <v>46031</v>
      </c>
      <c r="S35" s="151">
        <v>46031</v>
      </c>
      <c r="T35" s="39">
        <f t="shared" si="0"/>
        <v>7286.554000000001</v>
      </c>
      <c r="U35" s="39">
        <f t="shared" si="1"/>
        <v>3774.74</v>
      </c>
      <c r="V35" s="39">
        <f t="shared" si="2"/>
        <v>96.788205128205121</v>
      </c>
      <c r="W35" s="39">
        <f t="shared" si="3"/>
        <v>-3511.8140000000012</v>
      </c>
      <c r="X35" s="630">
        <f t="shared" si="4"/>
        <v>44</v>
      </c>
      <c r="Y35" s="30">
        <f t="shared" si="5"/>
        <v>39</v>
      </c>
      <c r="Z35" s="630">
        <f t="shared" si="6"/>
        <v>-5</v>
      </c>
      <c r="AA35" s="30"/>
      <c r="AB35" s="30"/>
      <c r="AC35" s="9"/>
    </row>
    <row r="36" spans="1:29" ht="13.5">
      <c r="A36" s="10">
        <v>46032</v>
      </c>
      <c r="B36" s="9" t="s">
        <v>9</v>
      </c>
      <c r="C36" s="11">
        <v>5573.99</v>
      </c>
      <c r="D36" s="9">
        <v>54</v>
      </c>
      <c r="E36" s="76">
        <v>30.54</v>
      </c>
      <c r="F36" s="9">
        <v>6</v>
      </c>
      <c r="G36" s="9">
        <v>15.6</v>
      </c>
      <c r="H36" s="13">
        <v>0.26819999999999999</v>
      </c>
      <c r="I36" s="9" t="s">
        <v>11</v>
      </c>
      <c r="J36" s="9" t="s">
        <v>2020</v>
      </c>
      <c r="K36" s="588" t="s">
        <v>2009</v>
      </c>
      <c r="L36" s="628">
        <v>45667</v>
      </c>
      <c r="M36" s="150">
        <v>45667</v>
      </c>
      <c r="N36" s="135">
        <v>6374.24</v>
      </c>
      <c r="O36" s="135">
        <v>6624.14</v>
      </c>
      <c r="P36" s="134">
        <v>70</v>
      </c>
      <c r="Q36" s="629" t="s">
        <v>2021</v>
      </c>
      <c r="R36" s="237">
        <v>46032</v>
      </c>
      <c r="S36" s="151">
        <v>46032</v>
      </c>
      <c r="T36" s="39">
        <f t="shared" si="0"/>
        <v>5459.7180000000008</v>
      </c>
      <c r="U36" s="39">
        <f t="shared" si="1"/>
        <v>5573.99</v>
      </c>
      <c r="V36" s="39">
        <f t="shared" si="2"/>
        <v>103.22203703703703</v>
      </c>
      <c r="W36" s="39">
        <f t="shared" si="3"/>
        <v>114.27199999999903</v>
      </c>
      <c r="X36" s="630">
        <f t="shared" si="4"/>
        <v>77</v>
      </c>
      <c r="Y36" s="30">
        <f t="shared" si="5"/>
        <v>54</v>
      </c>
      <c r="Z36" s="630">
        <f t="shared" si="6"/>
        <v>-23</v>
      </c>
      <c r="AA36" s="30"/>
      <c r="AB36" s="30"/>
      <c r="AC36" s="9"/>
    </row>
    <row r="37" spans="1:29" ht="13.5">
      <c r="A37" s="10">
        <v>46033</v>
      </c>
      <c r="B37" s="9" t="s">
        <v>9</v>
      </c>
      <c r="C37" s="11">
        <v>4742.99</v>
      </c>
      <c r="D37" s="9">
        <v>50</v>
      </c>
      <c r="E37" s="76">
        <v>27.53</v>
      </c>
      <c r="F37" s="9">
        <v>4</v>
      </c>
      <c r="G37" s="9">
        <v>10.25</v>
      </c>
      <c r="H37" s="13">
        <v>0.27460000000000001</v>
      </c>
      <c r="I37" s="9" t="s">
        <v>11</v>
      </c>
      <c r="J37" s="9"/>
      <c r="K37" s="588" t="s">
        <v>2009</v>
      </c>
      <c r="L37" s="628">
        <v>45668</v>
      </c>
      <c r="M37" s="150">
        <v>45668</v>
      </c>
      <c r="N37" s="135">
        <v>4796.78</v>
      </c>
      <c r="O37" s="135">
        <v>4963.38</v>
      </c>
      <c r="P37" s="134">
        <v>48</v>
      </c>
      <c r="Q37" s="629" t="s">
        <v>1650</v>
      </c>
      <c r="R37" s="237">
        <v>46033</v>
      </c>
      <c r="S37" s="151">
        <v>46033</v>
      </c>
      <c r="T37" s="39">
        <f t="shared" si="0"/>
        <v>6529.5339999999997</v>
      </c>
      <c r="U37" s="39">
        <f t="shared" si="1"/>
        <v>4742.99</v>
      </c>
      <c r="V37" s="39">
        <f t="shared" si="2"/>
        <v>94.859799999999993</v>
      </c>
      <c r="W37" s="39">
        <f t="shared" si="3"/>
        <v>-1786.5439999999999</v>
      </c>
      <c r="X37" s="630">
        <f t="shared" si="4"/>
        <v>52.800000000000004</v>
      </c>
      <c r="Y37" s="30">
        <f t="shared" si="5"/>
        <v>50</v>
      </c>
      <c r="Z37" s="630">
        <f t="shared" si="6"/>
        <v>-2.8000000000000043</v>
      </c>
      <c r="AA37" s="30"/>
      <c r="AB37" s="30"/>
      <c r="AC37" s="9"/>
    </row>
    <row r="38" spans="1:29" ht="13.5">
      <c r="A38" s="10">
        <v>46034</v>
      </c>
      <c r="B38" s="9" t="s">
        <v>9</v>
      </c>
      <c r="C38" s="11">
        <v>2627.85</v>
      </c>
      <c r="D38" s="9">
        <v>28</v>
      </c>
      <c r="E38" s="76">
        <v>29.14</v>
      </c>
      <c r="F38" s="9">
        <v>1</v>
      </c>
      <c r="G38" s="9">
        <v>11</v>
      </c>
      <c r="H38" s="13">
        <v>0.29249999999999998</v>
      </c>
      <c r="I38" s="9" t="s">
        <v>11</v>
      </c>
      <c r="J38" s="9"/>
      <c r="K38" s="588" t="s">
        <v>2009</v>
      </c>
      <c r="L38" s="628">
        <v>45669</v>
      </c>
      <c r="M38" s="150">
        <v>45669</v>
      </c>
      <c r="N38" s="135">
        <v>5805.04</v>
      </c>
      <c r="O38" s="135">
        <v>5935.94</v>
      </c>
      <c r="P38" s="134">
        <v>61</v>
      </c>
      <c r="Q38" s="629" t="s">
        <v>2022</v>
      </c>
      <c r="R38" s="237">
        <v>46034</v>
      </c>
      <c r="S38" s="151">
        <v>46034</v>
      </c>
      <c r="T38" s="39">
        <f t="shared" si="0"/>
        <v>2565.4860000000003</v>
      </c>
      <c r="U38" s="39">
        <f t="shared" si="1"/>
        <v>2627.85</v>
      </c>
      <c r="V38" s="39">
        <f t="shared" si="2"/>
        <v>93.851785714285711</v>
      </c>
      <c r="W38" s="39">
        <f t="shared" si="3"/>
        <v>62.363999999999578</v>
      </c>
      <c r="X38" s="630">
        <f t="shared" si="4"/>
        <v>67.100000000000009</v>
      </c>
      <c r="Y38" s="30">
        <f t="shared" si="5"/>
        <v>28</v>
      </c>
      <c r="Z38" s="630">
        <f t="shared" si="6"/>
        <v>-39.100000000000009</v>
      </c>
      <c r="AA38" s="30"/>
      <c r="AB38" s="30"/>
      <c r="AC38" s="9"/>
    </row>
    <row r="39" spans="1:29" ht="13.5">
      <c r="A39" s="10">
        <v>46035</v>
      </c>
      <c r="B39" s="9" t="s">
        <v>9</v>
      </c>
      <c r="C39" s="11">
        <v>4787</v>
      </c>
      <c r="D39" s="9">
        <v>48</v>
      </c>
      <c r="E39" s="76">
        <v>37.01</v>
      </c>
      <c r="F39" s="9">
        <v>5</v>
      </c>
      <c r="G39" s="9">
        <v>14</v>
      </c>
      <c r="H39" s="13">
        <v>0.30809999999999998</v>
      </c>
      <c r="I39" s="9" t="s">
        <v>11</v>
      </c>
      <c r="J39" s="9"/>
      <c r="K39" s="588" t="s">
        <v>2009</v>
      </c>
      <c r="L39" s="628">
        <v>45670</v>
      </c>
      <c r="M39" s="150">
        <v>45670</v>
      </c>
      <c r="N39" s="135">
        <v>2225.16</v>
      </c>
      <c r="O39" s="135">
        <v>2332.2600000000002</v>
      </c>
      <c r="P39" s="134">
        <v>26</v>
      </c>
      <c r="Q39" s="629" t="s">
        <v>2023</v>
      </c>
      <c r="R39" s="237">
        <v>46035</v>
      </c>
      <c r="S39" s="151">
        <v>46035</v>
      </c>
      <c r="T39" s="39">
        <f t="shared" si="0"/>
        <v>7557.8360000000011</v>
      </c>
      <c r="U39" s="39">
        <f t="shared" si="1"/>
        <v>4787</v>
      </c>
      <c r="V39" s="39">
        <f t="shared" si="2"/>
        <v>99.729166666666671</v>
      </c>
      <c r="W39" s="39">
        <f t="shared" si="3"/>
        <v>-2770.8360000000011</v>
      </c>
      <c r="X39" s="630">
        <f t="shared" si="4"/>
        <v>28.6</v>
      </c>
      <c r="Y39" s="30">
        <f t="shared" si="5"/>
        <v>48</v>
      </c>
      <c r="Z39" s="630">
        <f t="shared" si="6"/>
        <v>19.399999999999999</v>
      </c>
      <c r="AA39" s="30"/>
      <c r="AB39" s="30"/>
      <c r="AC39" s="9"/>
    </row>
    <row r="40" spans="1:29" ht="13.5">
      <c r="A40" s="10">
        <v>46036</v>
      </c>
      <c r="B40" s="9" t="s">
        <v>9</v>
      </c>
      <c r="C40" s="11">
        <v>3192.51</v>
      </c>
      <c r="D40" s="9">
        <v>31</v>
      </c>
      <c r="E40" s="76">
        <v>28.41</v>
      </c>
      <c r="F40" s="9">
        <v>2</v>
      </c>
      <c r="G40" s="9">
        <v>10</v>
      </c>
      <c r="H40" s="13">
        <v>0.26579999999999998</v>
      </c>
      <c r="I40" s="9" t="s">
        <v>11</v>
      </c>
      <c r="J40" s="9"/>
      <c r="K40" s="588" t="s">
        <v>2009</v>
      </c>
      <c r="L40" s="628">
        <v>45671</v>
      </c>
      <c r="M40" s="150">
        <v>45671</v>
      </c>
      <c r="N40" s="135">
        <v>6513.76</v>
      </c>
      <c r="O40" s="135">
        <v>6870.76</v>
      </c>
      <c r="P40" s="134">
        <v>63</v>
      </c>
      <c r="Q40" s="629" t="s">
        <v>2024</v>
      </c>
      <c r="R40" s="237">
        <v>46036</v>
      </c>
      <c r="S40" s="151">
        <v>46036</v>
      </c>
      <c r="T40" s="39">
        <f t="shared" si="0"/>
        <v>4349.84</v>
      </c>
      <c r="U40" s="39">
        <f t="shared" si="1"/>
        <v>3192.51</v>
      </c>
      <c r="V40" s="39">
        <f t="shared" si="2"/>
        <v>102.9841935483871</v>
      </c>
      <c r="W40" s="39">
        <f t="shared" si="3"/>
        <v>-1157.33</v>
      </c>
      <c r="X40" s="630">
        <f t="shared" si="4"/>
        <v>69.300000000000011</v>
      </c>
      <c r="Y40" s="30">
        <f t="shared" si="5"/>
        <v>31</v>
      </c>
      <c r="Z40" s="630">
        <f t="shared" si="6"/>
        <v>-38.300000000000011</v>
      </c>
      <c r="AA40" s="30"/>
      <c r="AB40" s="30"/>
      <c r="AC40" s="9"/>
    </row>
    <row r="41" spans="1:29" ht="13.5">
      <c r="A41" s="10">
        <v>46037</v>
      </c>
      <c r="B41" s="9" t="s">
        <v>9</v>
      </c>
      <c r="C41" s="11">
        <v>4030.3</v>
      </c>
      <c r="D41" s="9">
        <v>44</v>
      </c>
      <c r="E41" s="76">
        <v>28.16</v>
      </c>
      <c r="F41" s="9">
        <v>4</v>
      </c>
      <c r="G41" s="9">
        <v>13.3</v>
      </c>
      <c r="H41" s="13">
        <v>0.26090000000000002</v>
      </c>
      <c r="I41" s="9" t="s">
        <v>11</v>
      </c>
      <c r="J41" s="9"/>
      <c r="K41" s="588" t="s">
        <v>2009</v>
      </c>
      <c r="L41" s="628">
        <v>45672</v>
      </c>
      <c r="M41" s="150">
        <v>45672</v>
      </c>
      <c r="N41" s="135">
        <v>3787.8</v>
      </c>
      <c r="O41" s="135">
        <v>3954.4</v>
      </c>
      <c r="P41" s="134">
        <v>38</v>
      </c>
      <c r="Q41" s="629" t="s">
        <v>2025</v>
      </c>
      <c r="R41" s="237">
        <v>46037</v>
      </c>
      <c r="S41" s="151">
        <v>46037</v>
      </c>
      <c r="T41" s="39">
        <f t="shared" si="0"/>
        <v>4003.3400000000006</v>
      </c>
      <c r="U41" s="39">
        <f t="shared" si="1"/>
        <v>4030.3</v>
      </c>
      <c r="V41" s="39">
        <f t="shared" si="2"/>
        <v>91.597727272727283</v>
      </c>
      <c r="W41" s="39">
        <f t="shared" si="3"/>
        <v>26.959999999999582</v>
      </c>
      <c r="X41" s="630">
        <f t="shared" si="4"/>
        <v>41.800000000000004</v>
      </c>
      <c r="Y41" s="30">
        <f t="shared" si="5"/>
        <v>44</v>
      </c>
      <c r="Z41" s="630">
        <f t="shared" si="6"/>
        <v>2.1999999999999957</v>
      </c>
      <c r="AA41" s="30"/>
      <c r="AB41" s="30"/>
      <c r="AC41" s="9"/>
    </row>
    <row r="42" spans="1:29" ht="13.5">
      <c r="A42" s="10">
        <v>46038</v>
      </c>
      <c r="B42" s="9" t="s">
        <v>9</v>
      </c>
      <c r="C42" s="11">
        <v>5841.27</v>
      </c>
      <c r="D42" s="9">
        <v>60</v>
      </c>
      <c r="E42" s="76">
        <v>30.12</v>
      </c>
      <c r="F42" s="9">
        <v>4</v>
      </c>
      <c r="G42" s="9">
        <v>9.4</v>
      </c>
      <c r="H42" s="13">
        <v>0.25490000000000002</v>
      </c>
      <c r="I42" s="9" t="s">
        <v>11</v>
      </c>
      <c r="J42" s="9"/>
      <c r="K42" s="588" t="s">
        <v>2009</v>
      </c>
      <c r="L42" s="628">
        <v>45673</v>
      </c>
      <c r="M42" s="150">
        <v>45673</v>
      </c>
      <c r="N42" s="135">
        <v>3532.3</v>
      </c>
      <c r="O42" s="135">
        <v>3639.4</v>
      </c>
      <c r="P42" s="134">
        <v>40</v>
      </c>
      <c r="Q42" s="629" t="s">
        <v>2026</v>
      </c>
      <c r="R42" s="237">
        <v>46038</v>
      </c>
      <c r="S42" s="151">
        <v>46038</v>
      </c>
      <c r="T42" s="39">
        <f t="shared" si="0"/>
        <v>5603.6310000000003</v>
      </c>
      <c r="U42" s="39">
        <f t="shared" si="1"/>
        <v>5841.27</v>
      </c>
      <c r="V42" s="39">
        <f t="shared" si="2"/>
        <v>97.354500000000002</v>
      </c>
      <c r="W42" s="39">
        <f t="shared" si="3"/>
        <v>237.63900000000012</v>
      </c>
      <c r="X42" s="630">
        <f t="shared" si="4"/>
        <v>44</v>
      </c>
      <c r="Y42" s="30">
        <f t="shared" si="5"/>
        <v>60</v>
      </c>
      <c r="Z42" s="630">
        <f t="shared" si="6"/>
        <v>16</v>
      </c>
      <c r="AA42" s="30"/>
      <c r="AB42" s="30"/>
      <c r="AC42" s="9"/>
    </row>
    <row r="43" spans="1:29" ht="13.5">
      <c r="A43" s="10">
        <v>46039</v>
      </c>
      <c r="B43" s="9" t="s">
        <v>9</v>
      </c>
      <c r="C43" s="11">
        <v>8246.1200000000008</v>
      </c>
      <c r="D43" s="9">
        <v>78</v>
      </c>
      <c r="E43" s="76">
        <v>36.26</v>
      </c>
      <c r="F43" s="9">
        <v>10</v>
      </c>
      <c r="G43" s="9">
        <v>12.5</v>
      </c>
      <c r="H43" s="13">
        <v>0.2636</v>
      </c>
      <c r="I43" s="9" t="s">
        <v>11</v>
      </c>
      <c r="J43" s="9"/>
      <c r="K43" s="588" t="s">
        <v>2009</v>
      </c>
      <c r="L43" s="628">
        <v>45674</v>
      </c>
      <c r="M43" s="150">
        <v>45674</v>
      </c>
      <c r="N43" s="135">
        <v>4903.8100000000004</v>
      </c>
      <c r="O43" s="135">
        <v>5094.21</v>
      </c>
      <c r="P43" s="134">
        <v>56</v>
      </c>
      <c r="Q43" s="629" t="s">
        <v>2027</v>
      </c>
      <c r="R43" s="237">
        <v>46039</v>
      </c>
      <c r="S43" s="151">
        <v>46039</v>
      </c>
      <c r="T43" s="39">
        <f t="shared" si="0"/>
        <v>5631.384</v>
      </c>
      <c r="U43" s="39">
        <f t="shared" si="1"/>
        <v>8246.1200000000008</v>
      </c>
      <c r="V43" s="39">
        <f t="shared" si="2"/>
        <v>105.71948717948719</v>
      </c>
      <c r="W43" s="39">
        <f t="shared" si="3"/>
        <v>2614.7360000000008</v>
      </c>
      <c r="X43" s="630">
        <f t="shared" si="4"/>
        <v>61.600000000000009</v>
      </c>
      <c r="Y43" s="30">
        <f t="shared" si="5"/>
        <v>78</v>
      </c>
      <c r="Z43" s="630">
        <f t="shared" si="6"/>
        <v>16.399999999999991</v>
      </c>
      <c r="AA43" s="30"/>
      <c r="AB43" s="30"/>
      <c r="AC43" s="9"/>
    </row>
    <row r="44" spans="1:29" ht="13.5">
      <c r="A44" s="10">
        <v>46040</v>
      </c>
      <c r="B44" s="9" t="s">
        <v>9</v>
      </c>
      <c r="C44" s="11">
        <v>4691.24</v>
      </c>
      <c r="D44" s="9">
        <v>51</v>
      </c>
      <c r="E44" s="76">
        <v>28.01</v>
      </c>
      <c r="F44" s="9">
        <v>3</v>
      </c>
      <c r="G44" s="9">
        <v>12.6</v>
      </c>
      <c r="H44" s="13">
        <v>0.27579999999999999</v>
      </c>
      <c r="I44" s="9" t="s">
        <v>11</v>
      </c>
      <c r="J44" s="9"/>
      <c r="K44" s="588" t="s">
        <v>2009</v>
      </c>
      <c r="L44" s="628">
        <v>45675</v>
      </c>
      <c r="M44" s="150">
        <v>45675</v>
      </c>
      <c r="N44" s="135">
        <v>4952.84</v>
      </c>
      <c r="O44" s="135">
        <v>5119.4399999999996</v>
      </c>
      <c r="P44" s="134">
        <v>54</v>
      </c>
      <c r="Q44" s="629" t="s">
        <v>2028</v>
      </c>
      <c r="R44" s="237">
        <v>46040</v>
      </c>
      <c r="S44" s="151">
        <v>46040</v>
      </c>
      <c r="T44" s="39">
        <f t="shared" si="0"/>
        <v>7603.1450000000004</v>
      </c>
      <c r="U44" s="39">
        <f t="shared" si="1"/>
        <v>4691.24</v>
      </c>
      <c r="V44" s="39">
        <f t="shared" si="2"/>
        <v>91.985098039215686</v>
      </c>
      <c r="W44" s="39">
        <f t="shared" si="3"/>
        <v>-2911.9050000000007</v>
      </c>
      <c r="X44" s="630">
        <f t="shared" si="4"/>
        <v>59.400000000000006</v>
      </c>
      <c r="Y44" s="30">
        <f t="shared" si="5"/>
        <v>51</v>
      </c>
      <c r="Z44" s="630">
        <f t="shared" si="6"/>
        <v>-8.4000000000000057</v>
      </c>
      <c r="AA44" s="30"/>
      <c r="AB44" s="30"/>
      <c r="AC44" s="9"/>
    </row>
    <row r="45" spans="1:29" ht="13.5">
      <c r="A45" s="10">
        <v>46041</v>
      </c>
      <c r="B45" s="9" t="s">
        <v>9</v>
      </c>
      <c r="C45" s="11">
        <v>2527.27</v>
      </c>
      <c r="D45" s="9">
        <v>26</v>
      </c>
      <c r="E45" s="76">
        <v>28.31</v>
      </c>
      <c r="F45" s="9">
        <v>2</v>
      </c>
      <c r="G45" s="9">
        <v>11.5</v>
      </c>
      <c r="H45" s="13">
        <v>0.28710000000000002</v>
      </c>
      <c r="I45" s="9" t="s">
        <v>11</v>
      </c>
      <c r="J45" s="9"/>
      <c r="K45" s="588" t="s">
        <v>2009</v>
      </c>
      <c r="L45" s="628">
        <v>45676</v>
      </c>
      <c r="M45" s="150">
        <v>45676</v>
      </c>
      <c r="N45" s="135">
        <v>6662.05</v>
      </c>
      <c r="O45" s="135">
        <v>6911.95</v>
      </c>
      <c r="P45" s="134">
        <v>73</v>
      </c>
      <c r="Q45" s="629" t="s">
        <v>1886</v>
      </c>
      <c r="R45" s="237">
        <v>46041</v>
      </c>
      <c r="S45" s="151">
        <v>46041</v>
      </c>
      <c r="T45" s="39">
        <f t="shared" si="0"/>
        <v>3249.8620000000005</v>
      </c>
      <c r="U45" s="39">
        <f t="shared" si="1"/>
        <v>2527.27</v>
      </c>
      <c r="V45" s="39">
        <f t="shared" si="2"/>
        <v>97.202692307692303</v>
      </c>
      <c r="W45" s="39">
        <f t="shared" si="3"/>
        <v>-722.59200000000055</v>
      </c>
      <c r="X45" s="630">
        <f t="shared" si="4"/>
        <v>80.300000000000011</v>
      </c>
      <c r="Y45" s="30">
        <f t="shared" si="5"/>
        <v>26</v>
      </c>
      <c r="Z45" s="630">
        <f t="shared" si="6"/>
        <v>-54.300000000000011</v>
      </c>
      <c r="AA45" s="30"/>
      <c r="AB45" s="30"/>
      <c r="AC45" s="9"/>
    </row>
    <row r="46" spans="1:29" ht="13.5">
      <c r="A46" s="10">
        <v>46042</v>
      </c>
      <c r="B46" s="9" t="s">
        <v>9</v>
      </c>
      <c r="C46" s="11">
        <v>3981.23</v>
      </c>
      <c r="D46" s="9">
        <v>43</v>
      </c>
      <c r="E46" s="76">
        <v>28.28</v>
      </c>
      <c r="F46" s="9">
        <v>2</v>
      </c>
      <c r="G46" s="9">
        <v>11.3</v>
      </c>
      <c r="H46" s="13">
        <v>0.29849999999999999</v>
      </c>
      <c r="I46" s="9" t="s">
        <v>11</v>
      </c>
      <c r="J46" s="9"/>
      <c r="K46" s="588" t="s">
        <v>2009</v>
      </c>
      <c r="L46" s="628">
        <v>45677</v>
      </c>
      <c r="M46" s="150">
        <v>45677</v>
      </c>
      <c r="N46" s="135">
        <v>2799.72</v>
      </c>
      <c r="O46" s="135">
        <v>2954.42</v>
      </c>
      <c r="P46" s="134">
        <v>34</v>
      </c>
      <c r="Q46" s="629" t="s">
        <v>2029</v>
      </c>
      <c r="R46" s="237">
        <v>46042</v>
      </c>
      <c r="S46" s="151">
        <v>46042</v>
      </c>
      <c r="T46" s="39">
        <f t="shared" si="0"/>
        <v>5121.9410000000007</v>
      </c>
      <c r="U46" s="39">
        <f t="shared" si="1"/>
        <v>3981.23</v>
      </c>
      <c r="V46" s="39">
        <f t="shared" si="2"/>
        <v>92.586744186046516</v>
      </c>
      <c r="W46" s="39">
        <f t="shared" si="3"/>
        <v>-1140.7110000000007</v>
      </c>
      <c r="X46" s="630">
        <f t="shared" si="4"/>
        <v>37.400000000000006</v>
      </c>
      <c r="Y46" s="30">
        <f t="shared" si="5"/>
        <v>43</v>
      </c>
      <c r="Z46" s="630">
        <f t="shared" si="6"/>
        <v>5.5999999999999943</v>
      </c>
      <c r="AA46" s="30"/>
      <c r="AB46" s="30"/>
      <c r="AC46" s="9"/>
    </row>
    <row r="47" spans="1:29" ht="13.5">
      <c r="A47" s="10">
        <v>46043</v>
      </c>
      <c r="B47" s="9" t="s">
        <v>9</v>
      </c>
      <c r="C47" s="11">
        <v>4001.86</v>
      </c>
      <c r="D47" s="9">
        <v>44</v>
      </c>
      <c r="E47" s="76">
        <v>27.09</v>
      </c>
      <c r="F47" s="9">
        <v>4</v>
      </c>
      <c r="G47" s="9">
        <v>11.3</v>
      </c>
      <c r="H47" s="13">
        <v>0.29499999999999998</v>
      </c>
      <c r="I47" s="9" t="s">
        <v>11</v>
      </c>
      <c r="J47" s="9"/>
      <c r="K47" s="588" t="s">
        <v>2009</v>
      </c>
      <c r="L47" s="628">
        <v>45678</v>
      </c>
      <c r="M47" s="150">
        <v>45678</v>
      </c>
      <c r="N47" s="135">
        <v>4418.3100000000004</v>
      </c>
      <c r="O47" s="135">
        <v>4656.3100000000004</v>
      </c>
      <c r="P47" s="134">
        <v>45</v>
      </c>
      <c r="Q47" s="629" t="s">
        <v>2030</v>
      </c>
      <c r="R47" s="237">
        <v>46043</v>
      </c>
      <c r="S47" s="151">
        <v>46043</v>
      </c>
      <c r="T47" s="39">
        <f t="shared" si="0"/>
        <v>5235.2520000000004</v>
      </c>
      <c r="U47" s="39">
        <f t="shared" si="1"/>
        <v>4001.86</v>
      </c>
      <c r="V47" s="39">
        <f t="shared" si="2"/>
        <v>90.951363636363638</v>
      </c>
      <c r="W47" s="39">
        <f t="shared" si="3"/>
        <v>-1233.3920000000003</v>
      </c>
      <c r="X47" s="630">
        <f t="shared" si="4"/>
        <v>49.500000000000007</v>
      </c>
      <c r="Y47" s="30">
        <f t="shared" si="5"/>
        <v>44</v>
      </c>
      <c r="Z47" s="630">
        <f t="shared" si="6"/>
        <v>-5.5000000000000071</v>
      </c>
      <c r="AA47" s="30"/>
      <c r="AB47" s="30"/>
      <c r="AC47" s="9"/>
    </row>
    <row r="48" spans="1:29" ht="13.5">
      <c r="A48" s="10">
        <v>46044</v>
      </c>
      <c r="B48" s="9" t="s">
        <v>9</v>
      </c>
      <c r="C48" s="11">
        <v>4090.7</v>
      </c>
      <c r="D48" s="9">
        <v>44</v>
      </c>
      <c r="E48" s="76">
        <v>27.56</v>
      </c>
      <c r="F48" s="9">
        <v>2</v>
      </c>
      <c r="G48" s="9">
        <v>10.6</v>
      </c>
      <c r="H48" s="13">
        <v>0.2959</v>
      </c>
      <c r="I48" s="9" t="s">
        <v>11</v>
      </c>
      <c r="J48" s="9"/>
      <c r="K48" s="588" t="s">
        <v>2009</v>
      </c>
      <c r="L48" s="628">
        <v>45679</v>
      </c>
      <c r="M48" s="150">
        <v>45679</v>
      </c>
      <c r="N48" s="135">
        <v>4604.62</v>
      </c>
      <c r="O48" s="135">
        <v>4759.32</v>
      </c>
      <c r="P48" s="134">
        <v>54</v>
      </c>
      <c r="Q48" s="629" t="s">
        <v>2031</v>
      </c>
      <c r="R48" s="237">
        <v>46044</v>
      </c>
      <c r="S48" s="151">
        <v>46044</v>
      </c>
      <c r="T48" s="39">
        <f t="shared" si="0"/>
        <v>3817.0110000000004</v>
      </c>
      <c r="U48" s="39">
        <f t="shared" si="1"/>
        <v>4090.7</v>
      </c>
      <c r="V48" s="39">
        <f t="shared" si="2"/>
        <v>92.970454545454544</v>
      </c>
      <c r="W48" s="39">
        <f t="shared" si="3"/>
        <v>273.6889999999994</v>
      </c>
      <c r="X48" s="630">
        <f t="shared" si="4"/>
        <v>59.400000000000006</v>
      </c>
      <c r="Y48" s="30">
        <f t="shared" si="5"/>
        <v>44</v>
      </c>
      <c r="Z48" s="630">
        <f t="shared" si="6"/>
        <v>-15.400000000000006</v>
      </c>
      <c r="AA48" s="30"/>
      <c r="AB48" s="30"/>
      <c r="AC48" s="9"/>
    </row>
    <row r="49" spans="1:29" ht="13.5">
      <c r="A49" s="10">
        <v>46045</v>
      </c>
      <c r="B49" s="9" t="s">
        <v>9</v>
      </c>
      <c r="C49" s="11">
        <v>6844.04</v>
      </c>
      <c r="D49" s="9">
        <v>70</v>
      </c>
      <c r="E49" s="76">
        <v>32.520000000000003</v>
      </c>
      <c r="F49" s="9">
        <v>9</v>
      </c>
      <c r="G49" s="9">
        <v>16</v>
      </c>
      <c r="H49" s="13">
        <v>0.30199999999999999</v>
      </c>
      <c r="I49" s="9" t="s">
        <v>11</v>
      </c>
      <c r="J49" s="9"/>
      <c r="K49" s="588" t="s">
        <v>2009</v>
      </c>
      <c r="L49" s="628">
        <v>45680</v>
      </c>
      <c r="M49" s="150">
        <v>45680</v>
      </c>
      <c r="N49" s="135">
        <v>3339.11</v>
      </c>
      <c r="O49" s="135">
        <v>3470.01</v>
      </c>
      <c r="P49" s="134">
        <v>37</v>
      </c>
      <c r="Q49" s="629" t="s">
        <v>2032</v>
      </c>
      <c r="R49" s="237">
        <v>46045</v>
      </c>
      <c r="S49" s="151">
        <v>46045</v>
      </c>
      <c r="T49" s="39">
        <f t="shared" si="0"/>
        <v>7917.1180000000004</v>
      </c>
      <c r="U49" s="39">
        <f t="shared" si="1"/>
        <v>6844.04</v>
      </c>
      <c r="V49" s="39">
        <f t="shared" si="2"/>
        <v>97.772000000000006</v>
      </c>
      <c r="W49" s="39">
        <f t="shared" si="3"/>
        <v>-1073.0780000000004</v>
      </c>
      <c r="X49" s="630">
        <f t="shared" si="4"/>
        <v>40.700000000000003</v>
      </c>
      <c r="Y49" s="30">
        <f t="shared" si="5"/>
        <v>70</v>
      </c>
      <c r="Z49" s="630">
        <f t="shared" si="6"/>
        <v>29.299999999999997</v>
      </c>
      <c r="AA49" s="30"/>
      <c r="AB49" s="30"/>
      <c r="AC49" s="9"/>
    </row>
    <row r="50" spans="1:29" ht="13.5">
      <c r="A50" s="10">
        <v>46046</v>
      </c>
      <c r="B50" s="9" t="s">
        <v>9</v>
      </c>
      <c r="C50" s="11">
        <v>5400.68</v>
      </c>
      <c r="D50" s="9">
        <v>62</v>
      </c>
      <c r="E50" s="76">
        <v>24.45</v>
      </c>
      <c r="F50" s="9">
        <v>2</v>
      </c>
      <c r="G50" s="9">
        <v>12</v>
      </c>
      <c r="H50" s="13">
        <v>0.28249999999999997</v>
      </c>
      <c r="I50" s="9" t="s">
        <v>11</v>
      </c>
      <c r="J50" s="9"/>
      <c r="K50" s="588" t="s">
        <v>2009</v>
      </c>
      <c r="L50" s="628">
        <v>45681</v>
      </c>
      <c r="M50" s="150">
        <v>45681</v>
      </c>
      <c r="N50" s="135">
        <v>6828.48</v>
      </c>
      <c r="O50" s="135">
        <v>7197.38</v>
      </c>
      <c r="P50" s="134">
        <v>84</v>
      </c>
      <c r="Q50" s="629" t="s">
        <v>2033</v>
      </c>
      <c r="R50" s="237">
        <v>46046</v>
      </c>
      <c r="S50" s="151">
        <v>46046</v>
      </c>
      <c r="T50" s="39">
        <f t="shared" si="0"/>
        <v>7341.9720000000007</v>
      </c>
      <c r="U50" s="39">
        <f t="shared" si="1"/>
        <v>5400.68</v>
      </c>
      <c r="V50" s="39">
        <f t="shared" si="2"/>
        <v>87.107741935483872</v>
      </c>
      <c r="W50" s="39">
        <f t="shared" si="3"/>
        <v>-1941.2920000000004</v>
      </c>
      <c r="X50" s="630">
        <f t="shared" si="4"/>
        <v>92.4</v>
      </c>
      <c r="Y50" s="30">
        <f t="shared" si="5"/>
        <v>62</v>
      </c>
      <c r="Z50" s="630">
        <f t="shared" si="6"/>
        <v>-30.400000000000006</v>
      </c>
      <c r="AA50" s="30"/>
      <c r="AB50" s="30"/>
      <c r="AC50" s="9"/>
    </row>
    <row r="51" spans="1:29" ht="13.5">
      <c r="A51" s="10">
        <v>46047</v>
      </c>
      <c r="B51" s="9" t="s">
        <v>9</v>
      </c>
      <c r="C51" s="11">
        <v>5652.43</v>
      </c>
      <c r="D51" s="9">
        <v>58</v>
      </c>
      <c r="E51" s="76">
        <v>37.409999999999997</v>
      </c>
      <c r="F51" s="9">
        <v>13</v>
      </c>
      <c r="G51" s="9">
        <v>16</v>
      </c>
      <c r="H51" s="13">
        <v>0.29859999999999998</v>
      </c>
      <c r="I51" s="9" t="s">
        <v>11</v>
      </c>
      <c r="J51" s="9" t="s">
        <v>2034</v>
      </c>
      <c r="K51" s="588" t="s">
        <v>2009</v>
      </c>
      <c r="L51" s="628">
        <v>45682</v>
      </c>
      <c r="M51" s="150">
        <v>45682</v>
      </c>
      <c r="N51" s="135">
        <v>6341.32</v>
      </c>
      <c r="O51" s="135">
        <v>6674.52</v>
      </c>
      <c r="P51" s="134">
        <v>71</v>
      </c>
      <c r="Q51" s="629" t="s">
        <v>2035</v>
      </c>
      <c r="R51" s="237">
        <v>46047</v>
      </c>
      <c r="S51" s="151">
        <v>46047</v>
      </c>
      <c r="T51" s="39">
        <f t="shared" si="0"/>
        <v>7253.6530000000002</v>
      </c>
      <c r="U51" s="39">
        <f t="shared" si="1"/>
        <v>5652.43</v>
      </c>
      <c r="V51" s="39">
        <f t="shared" si="2"/>
        <v>97.455689655172421</v>
      </c>
      <c r="W51" s="39">
        <f t="shared" si="3"/>
        <v>-1601.223</v>
      </c>
      <c r="X51" s="630">
        <f t="shared" si="4"/>
        <v>78.100000000000009</v>
      </c>
      <c r="Y51" s="30">
        <f t="shared" si="5"/>
        <v>58</v>
      </c>
      <c r="Z51" s="630">
        <f t="shared" si="6"/>
        <v>-20.100000000000009</v>
      </c>
      <c r="AA51" s="30"/>
      <c r="AB51" s="30"/>
      <c r="AC51" s="9"/>
    </row>
    <row r="52" spans="1:29" ht="13.5">
      <c r="A52" s="10">
        <v>46048</v>
      </c>
      <c r="B52" s="9" t="s">
        <v>9</v>
      </c>
      <c r="C52" s="11">
        <v>1777.8</v>
      </c>
      <c r="D52" s="9">
        <v>21</v>
      </c>
      <c r="E52" s="76">
        <v>30.21</v>
      </c>
      <c r="F52" s="9">
        <v>4</v>
      </c>
      <c r="G52" s="9">
        <v>9</v>
      </c>
      <c r="H52" s="13">
        <v>0.2732</v>
      </c>
      <c r="I52" s="9" t="s">
        <v>11</v>
      </c>
      <c r="J52" s="9"/>
      <c r="K52" s="588" t="s">
        <v>2009</v>
      </c>
      <c r="L52" s="628">
        <v>45683</v>
      </c>
      <c r="M52" s="150">
        <v>45683</v>
      </c>
      <c r="N52" s="135">
        <v>6272.93</v>
      </c>
      <c r="O52" s="135">
        <v>6594.23</v>
      </c>
      <c r="P52" s="134">
        <v>74</v>
      </c>
      <c r="Q52" s="629" t="s">
        <v>2036</v>
      </c>
      <c r="R52" s="237">
        <v>46048</v>
      </c>
      <c r="S52" s="151">
        <v>46048</v>
      </c>
      <c r="T52" s="39">
        <f t="shared" si="0"/>
        <v>3289.5610000000006</v>
      </c>
      <c r="U52" s="39">
        <f t="shared" si="1"/>
        <v>1777.8</v>
      </c>
      <c r="V52" s="39">
        <f t="shared" si="2"/>
        <v>84.657142857142858</v>
      </c>
      <c r="W52" s="39">
        <f t="shared" si="3"/>
        <v>-1511.7610000000006</v>
      </c>
      <c r="X52" s="630">
        <f t="shared" si="4"/>
        <v>81.400000000000006</v>
      </c>
      <c r="Y52" s="30">
        <f t="shared" si="5"/>
        <v>21</v>
      </c>
      <c r="Z52" s="630">
        <f t="shared" si="6"/>
        <v>-60.400000000000006</v>
      </c>
      <c r="AA52" s="30"/>
      <c r="AB52" s="30"/>
      <c r="AC52" s="9"/>
    </row>
    <row r="53" spans="1:29" ht="13.5">
      <c r="A53" s="10">
        <v>46049</v>
      </c>
      <c r="B53" s="9" t="s">
        <v>9</v>
      </c>
      <c r="C53" s="11">
        <v>4084.14</v>
      </c>
      <c r="D53" s="9">
        <v>40</v>
      </c>
      <c r="E53" s="76">
        <v>25.35</v>
      </c>
      <c r="F53" s="9">
        <v>1</v>
      </c>
      <c r="G53" s="9">
        <v>11</v>
      </c>
      <c r="H53" s="13">
        <v>0.33200000000000002</v>
      </c>
      <c r="I53" s="9" t="s">
        <v>11</v>
      </c>
      <c r="J53" s="9"/>
      <c r="K53" s="588" t="s">
        <v>2009</v>
      </c>
      <c r="L53" s="628">
        <v>45684</v>
      </c>
      <c r="M53" s="150">
        <v>45684</v>
      </c>
      <c r="N53" s="135">
        <v>2847.71</v>
      </c>
      <c r="O53" s="135">
        <v>2990.51</v>
      </c>
      <c r="P53" s="134">
        <v>34</v>
      </c>
      <c r="Q53" s="629" t="s">
        <v>2037</v>
      </c>
      <c r="R53" s="237">
        <v>46049</v>
      </c>
      <c r="S53" s="151">
        <v>46049</v>
      </c>
      <c r="T53" s="39">
        <f t="shared" si="0"/>
        <v>3397.3060000000005</v>
      </c>
      <c r="U53" s="39">
        <f t="shared" si="1"/>
        <v>4084.14</v>
      </c>
      <c r="V53" s="39">
        <f t="shared" si="2"/>
        <v>102.1035</v>
      </c>
      <c r="W53" s="39">
        <f t="shared" si="3"/>
        <v>686.83399999999938</v>
      </c>
      <c r="X53" s="630">
        <f t="shared" si="4"/>
        <v>37.400000000000006</v>
      </c>
      <c r="Y53" s="30">
        <f t="shared" si="5"/>
        <v>40</v>
      </c>
      <c r="Z53" s="630">
        <f t="shared" si="6"/>
        <v>2.5999999999999943</v>
      </c>
      <c r="AA53" s="30"/>
      <c r="AB53" s="30"/>
      <c r="AC53" s="9"/>
    </row>
    <row r="54" spans="1:29" ht="13.5">
      <c r="A54" s="10">
        <v>46050</v>
      </c>
      <c r="B54" s="9" t="s">
        <v>9</v>
      </c>
      <c r="C54" s="11">
        <v>2379.7199999999998</v>
      </c>
      <c r="D54" s="9">
        <v>33</v>
      </c>
      <c r="E54" s="76">
        <v>24.36</v>
      </c>
      <c r="F54" s="9">
        <v>0</v>
      </c>
      <c r="G54" s="9">
        <v>9</v>
      </c>
      <c r="H54" s="13">
        <v>0.31559999999999999</v>
      </c>
      <c r="I54" s="9" t="s">
        <v>11</v>
      </c>
      <c r="J54" s="9"/>
      <c r="K54" s="588" t="s">
        <v>2009</v>
      </c>
      <c r="L54" s="628">
        <v>45685</v>
      </c>
      <c r="M54" s="150">
        <v>45685</v>
      </c>
      <c r="N54" s="135">
        <v>2886.16</v>
      </c>
      <c r="O54" s="135">
        <v>3088.46</v>
      </c>
      <c r="P54" s="134">
        <v>32</v>
      </c>
      <c r="Q54" s="629" t="s">
        <v>2038</v>
      </c>
      <c r="R54" s="237">
        <v>46050</v>
      </c>
      <c r="S54" s="151">
        <v>46050</v>
      </c>
      <c r="T54" s="39">
        <f t="shared" si="0"/>
        <v>3098.4580000000005</v>
      </c>
      <c r="U54" s="39">
        <f t="shared" si="1"/>
        <v>2379.7199999999998</v>
      </c>
      <c r="V54" s="39">
        <f t="shared" si="2"/>
        <v>72.11272727272727</v>
      </c>
      <c r="W54" s="39">
        <f t="shared" si="3"/>
        <v>-718.73800000000074</v>
      </c>
      <c r="X54" s="630">
        <f t="shared" si="4"/>
        <v>35.200000000000003</v>
      </c>
      <c r="Y54" s="30">
        <f t="shared" si="5"/>
        <v>33</v>
      </c>
      <c r="Z54" s="630">
        <f t="shared" si="6"/>
        <v>-2.2000000000000028</v>
      </c>
      <c r="AA54" s="30"/>
      <c r="AB54" s="30"/>
      <c r="AC54" s="9"/>
    </row>
    <row r="55" spans="1:29" ht="13.5">
      <c r="A55" s="10">
        <v>46051</v>
      </c>
      <c r="B55" s="9" t="s">
        <v>9</v>
      </c>
      <c r="C55" s="11">
        <v>3120.44</v>
      </c>
      <c r="D55" s="9">
        <v>36</v>
      </c>
      <c r="E55" s="76">
        <v>25.09</v>
      </c>
      <c r="F55" s="9">
        <v>1</v>
      </c>
      <c r="G55" s="9">
        <v>11.33</v>
      </c>
      <c r="H55" s="13">
        <v>0.30120000000000002</v>
      </c>
      <c r="I55" s="9" t="s">
        <v>11</v>
      </c>
      <c r="J55" s="9"/>
      <c r="K55" s="588" t="s">
        <v>2009</v>
      </c>
      <c r="L55" s="628">
        <v>45686</v>
      </c>
      <c r="M55" s="150">
        <v>45686</v>
      </c>
      <c r="N55" s="135">
        <v>2650.18</v>
      </c>
      <c r="O55" s="135">
        <v>2816.78</v>
      </c>
      <c r="P55" s="134">
        <v>32</v>
      </c>
      <c r="Q55" s="629" t="s">
        <v>2039</v>
      </c>
      <c r="R55" s="237">
        <v>46051</v>
      </c>
      <c r="S55" s="151">
        <v>46051</v>
      </c>
      <c r="T55" s="39">
        <f t="shared" si="0"/>
        <v>6126.2080000000005</v>
      </c>
      <c r="U55" s="39">
        <f t="shared" si="1"/>
        <v>3120.44</v>
      </c>
      <c r="V55" s="39">
        <f t="shared" si="2"/>
        <v>86.678888888888892</v>
      </c>
      <c r="W55" s="39">
        <f t="shared" si="3"/>
        <v>-3005.7680000000005</v>
      </c>
      <c r="X55" s="630">
        <f t="shared" si="4"/>
        <v>35.200000000000003</v>
      </c>
      <c r="Y55" s="30">
        <f t="shared" si="5"/>
        <v>36</v>
      </c>
      <c r="Z55" s="630">
        <f t="shared" si="6"/>
        <v>0.79999999999999716</v>
      </c>
      <c r="AA55" s="30"/>
      <c r="AB55" s="30"/>
      <c r="AC55" s="9"/>
    </row>
    <row r="56" spans="1:29" ht="13.5">
      <c r="A56" s="10">
        <v>46052</v>
      </c>
      <c r="B56" s="9" t="s">
        <v>9</v>
      </c>
      <c r="C56" s="11">
        <v>6581.28</v>
      </c>
      <c r="D56" s="9">
        <v>68</v>
      </c>
      <c r="E56" s="76">
        <v>28.11</v>
      </c>
      <c r="F56" s="9">
        <v>5</v>
      </c>
      <c r="G56" s="9">
        <v>10.6</v>
      </c>
      <c r="H56" s="13">
        <v>0.31059999999999999</v>
      </c>
      <c r="I56" s="9" t="s">
        <v>11</v>
      </c>
      <c r="J56" s="9"/>
      <c r="K56" s="588" t="s">
        <v>2009</v>
      </c>
      <c r="L56" s="628">
        <v>45687</v>
      </c>
      <c r="M56" s="150">
        <v>45687</v>
      </c>
      <c r="N56" s="135">
        <v>5295.58</v>
      </c>
      <c r="O56" s="135">
        <v>5569.28</v>
      </c>
      <c r="P56" s="134">
        <v>55</v>
      </c>
      <c r="Q56" s="629" t="s">
        <v>2040</v>
      </c>
      <c r="R56" s="237">
        <v>46052</v>
      </c>
      <c r="S56" s="151">
        <v>46052</v>
      </c>
      <c r="T56" s="39">
        <f t="shared" si="0"/>
        <v>9940.2049999999999</v>
      </c>
      <c r="U56" s="39">
        <f t="shared" si="1"/>
        <v>6581.28</v>
      </c>
      <c r="V56" s="39">
        <f t="shared" si="2"/>
        <v>96.783529411764704</v>
      </c>
      <c r="W56" s="39">
        <f t="shared" si="3"/>
        <v>-3358.9250000000002</v>
      </c>
      <c r="X56" s="630">
        <f t="shared" si="4"/>
        <v>60.500000000000007</v>
      </c>
      <c r="Y56" s="30">
        <f t="shared" si="5"/>
        <v>68</v>
      </c>
      <c r="Z56" s="630">
        <f t="shared" si="6"/>
        <v>7.4999999999999929</v>
      </c>
      <c r="AA56" s="30"/>
      <c r="AB56" s="30"/>
      <c r="AC56" s="9"/>
    </row>
    <row r="57" spans="1:29" ht="13.5">
      <c r="A57" s="10">
        <v>46053</v>
      </c>
      <c r="B57" s="9" t="s">
        <v>9</v>
      </c>
      <c r="C57" s="11">
        <v>6986.64</v>
      </c>
      <c r="D57" s="9">
        <v>64</v>
      </c>
      <c r="E57" s="76">
        <v>24.46</v>
      </c>
      <c r="F57" s="9">
        <v>0</v>
      </c>
      <c r="G57" s="9">
        <v>12.8</v>
      </c>
      <c r="H57" s="13">
        <v>0.30159999999999998</v>
      </c>
      <c r="I57" s="9" t="s">
        <v>11</v>
      </c>
      <c r="J57" s="9"/>
      <c r="K57" s="588" t="s">
        <v>2009</v>
      </c>
      <c r="L57" s="628">
        <v>45688</v>
      </c>
      <c r="M57" s="150">
        <v>45688</v>
      </c>
      <c r="N57" s="135">
        <v>8691.4500000000007</v>
      </c>
      <c r="O57" s="135">
        <v>9036.5499999999993</v>
      </c>
      <c r="P57" s="134">
        <v>89</v>
      </c>
      <c r="Q57" s="629" t="s">
        <v>2041</v>
      </c>
      <c r="R57" s="237">
        <v>46053</v>
      </c>
      <c r="S57" s="151">
        <v>46053</v>
      </c>
      <c r="T57" s="39">
        <f>O59*$AB$1</f>
        <v>10621.864000000001</v>
      </c>
      <c r="U57" s="39">
        <f t="shared" si="1"/>
        <v>6986.64</v>
      </c>
      <c r="V57" s="39">
        <f t="shared" si="2"/>
        <v>109.16625000000001</v>
      </c>
      <c r="W57" s="39">
        <f t="shared" si="3"/>
        <v>-3635.2240000000011</v>
      </c>
      <c r="X57" s="630">
        <f t="shared" si="4"/>
        <v>97.9</v>
      </c>
      <c r="Y57" s="30">
        <f t="shared" si="5"/>
        <v>64</v>
      </c>
      <c r="Z57" s="630">
        <f t="shared" si="6"/>
        <v>-33.900000000000006</v>
      </c>
      <c r="AA57" s="30"/>
      <c r="AB57" s="30"/>
      <c r="AC57" s="9"/>
    </row>
    <row r="58" spans="1:29" ht="15">
      <c r="A58" s="10"/>
      <c r="B58" s="9"/>
      <c r="C58" s="11"/>
      <c r="D58" s="9"/>
      <c r="E58" s="89"/>
      <c r="F58" s="9"/>
      <c r="G58" s="9"/>
      <c r="H58" s="13"/>
      <c r="I58" s="9"/>
      <c r="J58" s="9"/>
      <c r="K58" s="717" t="s">
        <v>1592</v>
      </c>
      <c r="L58" s="709"/>
      <c r="M58" s="360"/>
      <c r="N58" s="338">
        <f t="shared" ref="N58:P58" si="7">SUM(N27:N57)</f>
        <v>139980.01999999999</v>
      </c>
      <c r="O58" s="339">
        <f t="shared" si="7"/>
        <v>145995.62</v>
      </c>
      <c r="P58" s="340">
        <f t="shared" si="7"/>
        <v>1588</v>
      </c>
      <c r="Q58" s="341">
        <f>O58/P58</f>
        <v>91.936788413098228</v>
      </c>
      <c r="R58" s="534" t="s">
        <v>1578</v>
      </c>
      <c r="S58" s="343" t="s">
        <v>2042</v>
      </c>
      <c r="T58" s="344">
        <f t="shared" ref="T58:U58" si="8">SUM(T27:T57)</f>
        <v>162817.78700000004</v>
      </c>
      <c r="U58" s="339">
        <f t="shared" si="8"/>
        <v>135061.31</v>
      </c>
      <c r="V58" s="345">
        <f t="shared" si="2"/>
        <v>94.979824191279889</v>
      </c>
      <c r="W58" s="339">
        <f t="shared" ref="W58:Z58" si="9">SUM(W27:W57)</f>
        <v>-27756.477000000017</v>
      </c>
      <c r="X58" s="346">
        <f t="shared" si="9"/>
        <v>1746.8000000000004</v>
      </c>
      <c r="Y58" s="340">
        <f t="shared" si="9"/>
        <v>1422</v>
      </c>
      <c r="Z58" s="340">
        <f t="shared" si="9"/>
        <v>-324.80000000000007</v>
      </c>
      <c r="AA58" s="30"/>
      <c r="AB58" s="30"/>
      <c r="AC58" s="9"/>
    </row>
    <row r="59" spans="1:29" ht="13.5">
      <c r="A59" s="10">
        <v>46054</v>
      </c>
      <c r="B59" s="9" t="s">
        <v>9</v>
      </c>
      <c r="C59" s="11">
        <v>4960.04</v>
      </c>
      <c r="D59" s="9">
        <v>57</v>
      </c>
      <c r="E59" s="76">
        <v>28.42</v>
      </c>
      <c r="F59" s="9">
        <v>5</v>
      </c>
      <c r="G59" s="9">
        <v>13</v>
      </c>
      <c r="H59" s="13">
        <v>0.32529999999999998</v>
      </c>
      <c r="I59" s="9" t="s">
        <v>11</v>
      </c>
      <c r="J59" s="9"/>
      <c r="K59" s="588" t="s">
        <v>2009</v>
      </c>
      <c r="L59" s="628">
        <v>45689</v>
      </c>
      <c r="M59" s="150">
        <v>45689</v>
      </c>
      <c r="N59" s="135">
        <v>9299.24</v>
      </c>
      <c r="O59" s="135">
        <v>9656.24</v>
      </c>
      <c r="P59" s="134">
        <v>89</v>
      </c>
      <c r="Q59" s="629" t="s">
        <v>2043</v>
      </c>
      <c r="R59" s="237">
        <v>46054</v>
      </c>
      <c r="S59" s="151">
        <v>46054</v>
      </c>
      <c r="T59" s="39">
        <f t="shared" ref="T59:T85" si="10">O60*$AB$1</f>
        <v>7379.8010000000004</v>
      </c>
      <c r="U59" s="39">
        <f t="shared" ref="U59:U86" si="11">C59</f>
        <v>4960.04</v>
      </c>
      <c r="V59" s="39">
        <f t="shared" si="2"/>
        <v>87.018245614035081</v>
      </c>
      <c r="W59" s="39">
        <f t="shared" ref="W59:W86" si="12">U59-T59</f>
        <v>-2419.7610000000004</v>
      </c>
      <c r="X59" s="630">
        <f t="shared" ref="X59:X86" si="13">P59*$AB$1</f>
        <v>97.9</v>
      </c>
      <c r="Y59" s="30">
        <f t="shared" ref="Y59:Y86" si="14">D59</f>
        <v>57</v>
      </c>
      <c r="Z59" s="630">
        <f t="shared" ref="Z59:Z86" si="15">Y59-X59</f>
        <v>-40.900000000000006</v>
      </c>
      <c r="AA59" s="30"/>
      <c r="AB59" s="30"/>
      <c r="AC59" s="9"/>
    </row>
    <row r="60" spans="1:29" ht="13.5">
      <c r="A60" s="10">
        <v>46055</v>
      </c>
      <c r="B60" s="9" t="s">
        <v>9</v>
      </c>
      <c r="C60" s="11">
        <v>1621.22</v>
      </c>
      <c r="D60" s="9">
        <v>25</v>
      </c>
      <c r="E60" s="76">
        <v>24.46</v>
      </c>
      <c r="F60" s="9">
        <v>0</v>
      </c>
      <c r="G60" s="9">
        <v>8.5</v>
      </c>
      <c r="H60" s="13">
        <v>0.32550000000000001</v>
      </c>
      <c r="I60" s="9" t="s">
        <v>11</v>
      </c>
      <c r="J60" s="9"/>
      <c r="K60" s="588" t="s">
        <v>2009</v>
      </c>
      <c r="L60" s="628">
        <v>45690</v>
      </c>
      <c r="M60" s="150">
        <v>45690</v>
      </c>
      <c r="N60" s="135">
        <v>6423.31</v>
      </c>
      <c r="O60" s="135">
        <v>6708.91</v>
      </c>
      <c r="P60" s="134">
        <v>72</v>
      </c>
      <c r="Q60" s="629" t="s">
        <v>2044</v>
      </c>
      <c r="R60" s="237">
        <v>46055</v>
      </c>
      <c r="S60" s="151">
        <v>46055</v>
      </c>
      <c r="T60" s="39">
        <f t="shared" si="10"/>
        <v>1927.1340000000002</v>
      </c>
      <c r="U60" s="39">
        <f t="shared" si="11"/>
        <v>1621.22</v>
      </c>
      <c r="V60" s="39">
        <f t="shared" si="2"/>
        <v>64.848799999999997</v>
      </c>
      <c r="W60" s="39">
        <f t="shared" si="12"/>
        <v>-305.91400000000021</v>
      </c>
      <c r="X60" s="630">
        <f t="shared" si="13"/>
        <v>79.2</v>
      </c>
      <c r="Y60" s="30">
        <f t="shared" si="14"/>
        <v>25</v>
      </c>
      <c r="Z60" s="630">
        <f t="shared" si="15"/>
        <v>-54.2</v>
      </c>
      <c r="AA60" s="30"/>
      <c r="AB60" s="30"/>
      <c r="AC60" s="9"/>
    </row>
    <row r="61" spans="1:29" ht="13.5">
      <c r="A61" s="10">
        <v>46056</v>
      </c>
      <c r="B61" s="9" t="s">
        <v>9</v>
      </c>
      <c r="C61" s="11">
        <v>2668.01</v>
      </c>
      <c r="D61" s="9">
        <v>29</v>
      </c>
      <c r="E61" s="76">
        <v>25.42</v>
      </c>
      <c r="F61" s="9">
        <v>0</v>
      </c>
      <c r="G61" s="9">
        <v>8.6</v>
      </c>
      <c r="H61" s="13">
        <v>0.31690000000000002</v>
      </c>
      <c r="I61" s="9" t="s">
        <v>11</v>
      </c>
      <c r="J61" s="9"/>
      <c r="K61" s="588" t="s">
        <v>2009</v>
      </c>
      <c r="L61" s="628">
        <v>45691</v>
      </c>
      <c r="M61" s="150">
        <v>45691</v>
      </c>
      <c r="N61" s="135">
        <v>1680.54</v>
      </c>
      <c r="O61" s="135">
        <v>1751.94</v>
      </c>
      <c r="P61" s="134">
        <v>18</v>
      </c>
      <c r="Q61" s="629" t="s">
        <v>2045</v>
      </c>
      <c r="R61" s="237">
        <v>46056</v>
      </c>
      <c r="S61" s="151">
        <v>46056</v>
      </c>
      <c r="T61" s="39">
        <f t="shared" si="10"/>
        <v>3486.5820000000003</v>
      </c>
      <c r="U61" s="39">
        <f t="shared" si="11"/>
        <v>2668.01</v>
      </c>
      <c r="V61" s="39">
        <f t="shared" si="2"/>
        <v>92.000344827586218</v>
      </c>
      <c r="W61" s="39">
        <f t="shared" si="12"/>
        <v>-818.57200000000012</v>
      </c>
      <c r="X61" s="630">
        <f t="shared" si="13"/>
        <v>19.8</v>
      </c>
      <c r="Y61" s="30">
        <f t="shared" si="14"/>
        <v>29</v>
      </c>
      <c r="Z61" s="630">
        <f t="shared" si="15"/>
        <v>9.1999999999999993</v>
      </c>
      <c r="AA61" s="30"/>
      <c r="AB61" s="30"/>
      <c r="AC61" s="9"/>
    </row>
    <row r="62" spans="1:29" ht="13.5">
      <c r="A62" s="10">
        <v>46057</v>
      </c>
      <c r="B62" s="9" t="s">
        <v>9</v>
      </c>
      <c r="C62" s="11">
        <v>2236.7600000000002</v>
      </c>
      <c r="D62" s="9">
        <v>25</v>
      </c>
      <c r="E62" s="76">
        <v>26.07</v>
      </c>
      <c r="F62" s="9">
        <v>0</v>
      </c>
      <c r="G62" s="9">
        <v>7.33</v>
      </c>
      <c r="H62" s="13">
        <v>0.2989</v>
      </c>
      <c r="I62" s="9" t="s">
        <v>11</v>
      </c>
      <c r="J62" s="9"/>
      <c r="K62" s="588" t="s">
        <v>2009</v>
      </c>
      <c r="L62" s="628">
        <v>45692</v>
      </c>
      <c r="M62" s="150">
        <v>45692</v>
      </c>
      <c r="N62" s="135">
        <v>2979.22</v>
      </c>
      <c r="O62" s="135">
        <v>3169.62</v>
      </c>
      <c r="P62" s="134">
        <v>37</v>
      </c>
      <c r="Q62" s="629" t="s">
        <v>2046</v>
      </c>
      <c r="R62" s="237">
        <v>46057</v>
      </c>
      <c r="S62" s="151">
        <v>46057</v>
      </c>
      <c r="T62" s="39">
        <f t="shared" si="10"/>
        <v>3028.5750000000003</v>
      </c>
      <c r="U62" s="39">
        <f t="shared" si="11"/>
        <v>2236.7600000000002</v>
      </c>
      <c r="V62" s="39">
        <f t="shared" si="2"/>
        <v>89.470400000000012</v>
      </c>
      <c r="W62" s="39">
        <f t="shared" si="12"/>
        <v>-791.81500000000005</v>
      </c>
      <c r="X62" s="630">
        <f t="shared" si="13"/>
        <v>40.700000000000003</v>
      </c>
      <c r="Y62" s="30">
        <f t="shared" si="14"/>
        <v>25</v>
      </c>
      <c r="Z62" s="630">
        <f t="shared" si="15"/>
        <v>-15.700000000000003</v>
      </c>
      <c r="AA62" s="30"/>
      <c r="AB62" s="30"/>
      <c r="AC62" s="9"/>
    </row>
    <row r="63" spans="1:29" ht="13.5">
      <c r="A63" s="10">
        <v>46058</v>
      </c>
      <c r="B63" s="9" t="s">
        <v>9</v>
      </c>
      <c r="C63" s="11">
        <v>3590.61</v>
      </c>
      <c r="D63" s="9">
        <v>40</v>
      </c>
      <c r="E63" s="76">
        <v>25.21</v>
      </c>
      <c r="F63" s="9">
        <v>0</v>
      </c>
      <c r="G63" s="9">
        <v>8.5</v>
      </c>
      <c r="H63" s="13">
        <v>0.27929999999999999</v>
      </c>
      <c r="I63" s="9" t="s">
        <v>11</v>
      </c>
      <c r="J63" s="9"/>
      <c r="K63" s="588" t="s">
        <v>2009</v>
      </c>
      <c r="L63" s="628">
        <v>45693</v>
      </c>
      <c r="M63" s="150">
        <v>45693</v>
      </c>
      <c r="N63" s="135">
        <v>2610.4499999999998</v>
      </c>
      <c r="O63" s="135">
        <v>2753.25</v>
      </c>
      <c r="P63" s="134">
        <v>35</v>
      </c>
      <c r="Q63" s="629" t="s">
        <v>2047</v>
      </c>
      <c r="R63" s="237">
        <v>46058</v>
      </c>
      <c r="S63" s="151">
        <v>46058</v>
      </c>
      <c r="T63" s="39">
        <f t="shared" si="10"/>
        <v>4475.7350000000006</v>
      </c>
      <c r="U63" s="39">
        <f t="shared" si="11"/>
        <v>3590.61</v>
      </c>
      <c r="V63" s="39">
        <f t="shared" si="2"/>
        <v>89.765250000000009</v>
      </c>
      <c r="W63" s="39">
        <f t="shared" si="12"/>
        <v>-885.12500000000045</v>
      </c>
      <c r="X63" s="630">
        <f t="shared" si="13"/>
        <v>38.5</v>
      </c>
      <c r="Y63" s="30">
        <f t="shared" si="14"/>
        <v>40</v>
      </c>
      <c r="Z63" s="630">
        <f t="shared" si="15"/>
        <v>1.5</v>
      </c>
      <c r="AA63" s="30"/>
      <c r="AB63" s="30"/>
      <c r="AC63" s="9"/>
    </row>
    <row r="64" spans="1:29" ht="13.5">
      <c r="A64" s="10">
        <v>46059</v>
      </c>
      <c r="B64" s="9" t="s">
        <v>9</v>
      </c>
      <c r="C64" s="11">
        <v>7428.26</v>
      </c>
      <c r="D64" s="9">
        <v>71</v>
      </c>
      <c r="E64" s="76">
        <v>25.46</v>
      </c>
      <c r="F64" s="9">
        <v>2</v>
      </c>
      <c r="G64" s="9">
        <v>11.06</v>
      </c>
      <c r="H64" s="13">
        <v>0.30530000000000002</v>
      </c>
      <c r="I64" s="9" t="s">
        <v>11</v>
      </c>
      <c r="J64" s="9"/>
      <c r="K64" s="588" t="s">
        <v>2009</v>
      </c>
      <c r="L64" s="628">
        <v>45694</v>
      </c>
      <c r="M64" s="150">
        <v>45694</v>
      </c>
      <c r="N64" s="135">
        <v>3949.85</v>
      </c>
      <c r="O64" s="135">
        <v>4068.85</v>
      </c>
      <c r="P64" s="134">
        <v>40</v>
      </c>
      <c r="Q64" s="629" t="s">
        <v>2048</v>
      </c>
      <c r="R64" s="237">
        <v>46059</v>
      </c>
      <c r="S64" s="151">
        <v>46059</v>
      </c>
      <c r="T64" s="39">
        <f t="shared" si="10"/>
        <v>7173.1660000000011</v>
      </c>
      <c r="U64" s="39">
        <f t="shared" si="11"/>
        <v>7428.26</v>
      </c>
      <c r="V64" s="39">
        <f t="shared" si="2"/>
        <v>104.62338028169015</v>
      </c>
      <c r="W64" s="39">
        <f t="shared" si="12"/>
        <v>255.09399999999914</v>
      </c>
      <c r="X64" s="630">
        <f t="shared" si="13"/>
        <v>44</v>
      </c>
      <c r="Y64" s="30">
        <f t="shared" si="14"/>
        <v>71</v>
      </c>
      <c r="Z64" s="630">
        <f t="shared" si="15"/>
        <v>27</v>
      </c>
      <c r="AA64" s="30"/>
      <c r="AB64" s="30"/>
      <c r="AC64" s="9"/>
    </row>
    <row r="65" spans="1:29" ht="13.5">
      <c r="A65" s="10">
        <v>46060</v>
      </c>
      <c r="B65" s="9" t="s">
        <v>9</v>
      </c>
      <c r="C65" s="11">
        <v>9189.17</v>
      </c>
      <c r="D65" s="9">
        <v>92</v>
      </c>
      <c r="E65" s="76">
        <v>33.520000000000003</v>
      </c>
      <c r="F65" s="9">
        <v>17</v>
      </c>
      <c r="G65" s="9">
        <v>19.25</v>
      </c>
      <c r="H65" s="13">
        <v>0.28520000000000001</v>
      </c>
      <c r="I65" s="9" t="s">
        <v>11</v>
      </c>
      <c r="J65" s="9"/>
      <c r="K65" s="588" t="s">
        <v>2009</v>
      </c>
      <c r="L65" s="628">
        <v>45695</v>
      </c>
      <c r="M65" s="150">
        <v>45695</v>
      </c>
      <c r="N65" s="135">
        <v>6164.06</v>
      </c>
      <c r="O65" s="135">
        <v>6521.06</v>
      </c>
      <c r="P65" s="134">
        <v>69</v>
      </c>
      <c r="Q65" s="629" t="s">
        <v>1956</v>
      </c>
      <c r="R65" s="237">
        <v>46060</v>
      </c>
      <c r="S65" s="151">
        <v>46060</v>
      </c>
      <c r="T65" s="39">
        <f t="shared" si="10"/>
        <v>7982.7440000000006</v>
      </c>
      <c r="U65" s="39">
        <f t="shared" si="11"/>
        <v>9189.17</v>
      </c>
      <c r="V65" s="39">
        <f t="shared" si="2"/>
        <v>99.882282608695647</v>
      </c>
      <c r="W65" s="39">
        <f t="shared" si="12"/>
        <v>1206.4259999999995</v>
      </c>
      <c r="X65" s="630">
        <f t="shared" si="13"/>
        <v>75.900000000000006</v>
      </c>
      <c r="Y65" s="30">
        <f t="shared" si="14"/>
        <v>92</v>
      </c>
      <c r="Z65" s="630">
        <f t="shared" si="15"/>
        <v>16.099999999999994</v>
      </c>
      <c r="AA65" s="30"/>
      <c r="AB65" s="30"/>
      <c r="AC65" s="9"/>
    </row>
    <row r="66" spans="1:29" ht="13.5">
      <c r="A66" s="10">
        <v>46061</v>
      </c>
      <c r="B66" s="9" t="s">
        <v>9</v>
      </c>
      <c r="C66" s="11">
        <v>6051.93</v>
      </c>
      <c r="D66" s="9">
        <v>63</v>
      </c>
      <c r="E66" s="76">
        <v>29.12</v>
      </c>
      <c r="F66" s="9">
        <v>5</v>
      </c>
      <c r="G66" s="9">
        <v>13.5</v>
      </c>
      <c r="H66" s="13">
        <v>0.28060000000000002</v>
      </c>
      <c r="I66" s="9" t="s">
        <v>11</v>
      </c>
      <c r="J66" s="9"/>
      <c r="K66" s="588" t="s">
        <v>2009</v>
      </c>
      <c r="L66" s="628">
        <v>45696</v>
      </c>
      <c r="M66" s="150">
        <v>45696</v>
      </c>
      <c r="N66" s="135">
        <v>6864.34</v>
      </c>
      <c r="O66" s="135">
        <v>7257.04</v>
      </c>
      <c r="P66" s="134">
        <v>77</v>
      </c>
      <c r="Q66" s="629" t="s">
        <v>2049</v>
      </c>
      <c r="R66" s="237">
        <v>46061</v>
      </c>
      <c r="S66" s="151">
        <v>46061</v>
      </c>
      <c r="T66" s="39">
        <f t="shared" si="10"/>
        <v>7800.8700000000008</v>
      </c>
      <c r="U66" s="39">
        <f t="shared" si="11"/>
        <v>6051.93</v>
      </c>
      <c r="V66" s="39">
        <f t="shared" si="2"/>
        <v>96.062380952380963</v>
      </c>
      <c r="W66" s="39">
        <f t="shared" si="12"/>
        <v>-1748.9400000000005</v>
      </c>
      <c r="X66" s="630">
        <f t="shared" si="13"/>
        <v>84.7</v>
      </c>
      <c r="Y66" s="30">
        <f t="shared" si="14"/>
        <v>63</v>
      </c>
      <c r="Z66" s="630">
        <f t="shared" si="15"/>
        <v>-21.700000000000003</v>
      </c>
      <c r="AA66" s="30"/>
      <c r="AB66" s="30"/>
      <c r="AC66" s="9"/>
    </row>
    <row r="67" spans="1:29" ht="13.5">
      <c r="A67" s="10">
        <v>46062</v>
      </c>
      <c r="B67" s="9" t="s">
        <v>9</v>
      </c>
      <c r="C67" s="11">
        <v>2458.5</v>
      </c>
      <c r="D67" s="9">
        <v>25</v>
      </c>
      <c r="E67" s="76">
        <v>28.42</v>
      </c>
      <c r="F67" s="9">
        <v>0</v>
      </c>
      <c r="G67" s="9">
        <v>10.5</v>
      </c>
      <c r="H67" s="13">
        <v>0.2626</v>
      </c>
      <c r="I67" s="9" t="s">
        <v>11</v>
      </c>
      <c r="J67" s="9"/>
      <c r="K67" s="588" t="s">
        <v>2009</v>
      </c>
      <c r="L67" s="628">
        <v>45697</v>
      </c>
      <c r="M67" s="150">
        <v>45697</v>
      </c>
      <c r="N67" s="135">
        <v>6734.7</v>
      </c>
      <c r="O67" s="135">
        <v>7091.7</v>
      </c>
      <c r="P67" s="134">
        <v>68</v>
      </c>
      <c r="Q67" s="629" t="s">
        <v>2050</v>
      </c>
      <c r="R67" s="237">
        <v>46062</v>
      </c>
      <c r="S67" s="151">
        <v>46062</v>
      </c>
      <c r="T67" s="39">
        <f t="shared" si="10"/>
        <v>2422.7720000000004</v>
      </c>
      <c r="U67" s="39">
        <f t="shared" si="11"/>
        <v>2458.5</v>
      </c>
      <c r="V67" s="39">
        <f t="shared" si="2"/>
        <v>98.34</v>
      </c>
      <c r="W67" s="39">
        <f t="shared" si="12"/>
        <v>35.727999999999611</v>
      </c>
      <c r="X67" s="630">
        <f t="shared" si="13"/>
        <v>74.800000000000011</v>
      </c>
      <c r="Y67" s="30">
        <f t="shared" si="14"/>
        <v>25</v>
      </c>
      <c r="Z67" s="630">
        <f t="shared" si="15"/>
        <v>-49.800000000000011</v>
      </c>
      <c r="AA67" s="30"/>
      <c r="AB67" s="30"/>
      <c r="AC67" s="9"/>
    </row>
    <row r="68" spans="1:29" ht="13.5">
      <c r="A68" s="10">
        <v>46063</v>
      </c>
      <c r="B68" s="9" t="s">
        <v>9</v>
      </c>
      <c r="C68" s="11">
        <v>3032.61</v>
      </c>
      <c r="D68" s="9">
        <v>29</v>
      </c>
      <c r="E68" s="76">
        <v>25.04</v>
      </c>
      <c r="F68" s="9">
        <v>1</v>
      </c>
      <c r="G68" s="9">
        <v>7.06</v>
      </c>
      <c r="H68" s="13">
        <v>0.3468</v>
      </c>
      <c r="I68" s="9" t="s">
        <v>11</v>
      </c>
      <c r="J68" s="9"/>
      <c r="K68" s="588" t="s">
        <v>2009</v>
      </c>
      <c r="L68" s="628">
        <v>45698</v>
      </c>
      <c r="M68" s="150">
        <v>45698</v>
      </c>
      <c r="N68" s="135">
        <v>2035.92</v>
      </c>
      <c r="O68" s="135">
        <v>2202.52</v>
      </c>
      <c r="P68" s="134">
        <v>25</v>
      </c>
      <c r="Q68" s="629" t="s">
        <v>2051</v>
      </c>
      <c r="R68" s="237">
        <v>46063</v>
      </c>
      <c r="S68" s="151">
        <v>46063</v>
      </c>
      <c r="T68" s="39">
        <f t="shared" si="10"/>
        <v>3236.4970000000003</v>
      </c>
      <c r="U68" s="39">
        <f t="shared" si="11"/>
        <v>3032.61</v>
      </c>
      <c r="V68" s="39">
        <f t="shared" si="2"/>
        <v>104.57275862068965</v>
      </c>
      <c r="W68" s="39">
        <f t="shared" si="12"/>
        <v>-203.88700000000017</v>
      </c>
      <c r="X68" s="630">
        <f t="shared" si="13"/>
        <v>27.500000000000004</v>
      </c>
      <c r="Y68" s="30">
        <f t="shared" si="14"/>
        <v>29</v>
      </c>
      <c r="Z68" s="630">
        <f t="shared" si="15"/>
        <v>1.4999999999999964</v>
      </c>
      <c r="AA68" s="30"/>
      <c r="AB68" s="30"/>
      <c r="AC68" s="9"/>
    </row>
    <row r="69" spans="1:29" ht="13.5">
      <c r="A69" s="10">
        <v>46064</v>
      </c>
      <c r="B69" s="9" t="s">
        <v>9</v>
      </c>
      <c r="C69" s="11">
        <v>2312.6999999999998</v>
      </c>
      <c r="D69" s="9">
        <v>26</v>
      </c>
      <c r="E69" s="76">
        <v>27.02</v>
      </c>
      <c r="F69" s="9">
        <v>1</v>
      </c>
      <c r="G69" s="9">
        <v>6.6</v>
      </c>
      <c r="H69" s="13">
        <v>0.36420000000000002</v>
      </c>
      <c r="I69" s="9" t="s">
        <v>11</v>
      </c>
      <c r="J69" s="9"/>
      <c r="K69" s="588" t="s">
        <v>2009</v>
      </c>
      <c r="L69" s="628">
        <v>45699</v>
      </c>
      <c r="M69" s="150">
        <v>45699</v>
      </c>
      <c r="N69" s="135">
        <v>2799.47</v>
      </c>
      <c r="O69" s="135">
        <v>2942.27</v>
      </c>
      <c r="P69" s="134">
        <v>30</v>
      </c>
      <c r="Q69" s="629" t="s">
        <v>1890</v>
      </c>
      <c r="R69" s="237">
        <v>46064</v>
      </c>
      <c r="S69" s="151">
        <v>46064</v>
      </c>
      <c r="T69" s="39">
        <f t="shared" si="10"/>
        <v>2484.8890000000001</v>
      </c>
      <c r="U69" s="39">
        <f t="shared" si="11"/>
        <v>2312.6999999999998</v>
      </c>
      <c r="V69" s="39">
        <f t="shared" si="2"/>
        <v>88.949999999999989</v>
      </c>
      <c r="W69" s="39">
        <f t="shared" si="12"/>
        <v>-172.18900000000031</v>
      </c>
      <c r="X69" s="630">
        <f t="shared" si="13"/>
        <v>33</v>
      </c>
      <c r="Y69" s="30">
        <f t="shared" si="14"/>
        <v>26</v>
      </c>
      <c r="Z69" s="630">
        <f t="shared" si="15"/>
        <v>-7</v>
      </c>
      <c r="AA69" s="30"/>
      <c r="AB69" s="30"/>
      <c r="AC69" s="9"/>
    </row>
    <row r="70" spans="1:29" ht="13.5">
      <c r="A70" s="10">
        <v>46065</v>
      </c>
      <c r="B70" s="9" t="s">
        <v>9</v>
      </c>
      <c r="C70" s="11">
        <v>5311.59</v>
      </c>
      <c r="D70" s="9">
        <v>46</v>
      </c>
      <c r="E70" s="76">
        <v>39.26</v>
      </c>
      <c r="F70" s="9">
        <v>16</v>
      </c>
      <c r="G70" s="9">
        <v>18</v>
      </c>
      <c r="H70" s="13">
        <v>0.29799999999999999</v>
      </c>
      <c r="I70" s="9" t="s">
        <v>11</v>
      </c>
      <c r="J70" s="9"/>
      <c r="K70" s="588" t="s">
        <v>2009</v>
      </c>
      <c r="L70" s="628">
        <v>45700</v>
      </c>
      <c r="M70" s="150">
        <v>45700</v>
      </c>
      <c r="N70" s="135">
        <v>2128.09</v>
      </c>
      <c r="O70" s="135">
        <v>2258.9899999999998</v>
      </c>
      <c r="P70" s="134">
        <v>25</v>
      </c>
      <c r="Q70" s="629" t="s">
        <v>1676</v>
      </c>
      <c r="R70" s="237">
        <v>46065</v>
      </c>
      <c r="S70" s="151">
        <v>46065</v>
      </c>
      <c r="T70" s="39">
        <f t="shared" si="10"/>
        <v>3501.8830000000007</v>
      </c>
      <c r="U70" s="39">
        <f t="shared" si="11"/>
        <v>5311.59</v>
      </c>
      <c r="V70" s="39">
        <f t="shared" si="2"/>
        <v>115.46934782608696</v>
      </c>
      <c r="W70" s="39">
        <f t="shared" si="12"/>
        <v>1809.7069999999994</v>
      </c>
      <c r="X70" s="630">
        <f t="shared" si="13"/>
        <v>27.500000000000004</v>
      </c>
      <c r="Y70" s="30">
        <f t="shared" si="14"/>
        <v>46</v>
      </c>
      <c r="Z70" s="630">
        <f t="shared" si="15"/>
        <v>18.499999999999996</v>
      </c>
      <c r="AA70" s="30"/>
      <c r="AB70" s="30"/>
      <c r="AC70" s="9"/>
    </row>
    <row r="71" spans="1:29" ht="13.5">
      <c r="A71" s="10">
        <v>46066</v>
      </c>
      <c r="B71" s="9" t="s">
        <v>9</v>
      </c>
      <c r="C71" s="11">
        <v>5566.03</v>
      </c>
      <c r="D71" s="9">
        <v>61</v>
      </c>
      <c r="E71" s="76">
        <v>32.369999999999997</v>
      </c>
      <c r="F71" s="9">
        <v>3</v>
      </c>
      <c r="G71" s="9">
        <v>10.4</v>
      </c>
      <c r="H71" s="13">
        <v>0.32350000000000001</v>
      </c>
      <c r="I71" s="9" t="s">
        <v>11</v>
      </c>
      <c r="J71" s="9"/>
      <c r="K71" s="588" t="s">
        <v>2009</v>
      </c>
      <c r="L71" s="628">
        <v>45701</v>
      </c>
      <c r="M71" s="150">
        <v>45701</v>
      </c>
      <c r="N71" s="135">
        <v>3016.93</v>
      </c>
      <c r="O71" s="135">
        <v>3183.53</v>
      </c>
      <c r="P71" s="134">
        <v>35</v>
      </c>
      <c r="Q71" s="629" t="s">
        <v>1867</v>
      </c>
      <c r="R71" s="237">
        <v>46066</v>
      </c>
      <c r="S71" s="151">
        <v>46066</v>
      </c>
      <c r="T71" s="39">
        <f t="shared" si="10"/>
        <v>9726.1450000000023</v>
      </c>
      <c r="U71" s="39">
        <f t="shared" si="11"/>
        <v>5566.03</v>
      </c>
      <c r="V71" s="39">
        <f t="shared" si="2"/>
        <v>91.246393442622946</v>
      </c>
      <c r="W71" s="39">
        <f t="shared" si="12"/>
        <v>-4160.1150000000025</v>
      </c>
      <c r="X71" s="630">
        <f t="shared" si="13"/>
        <v>38.5</v>
      </c>
      <c r="Y71" s="30">
        <f t="shared" si="14"/>
        <v>61</v>
      </c>
      <c r="Z71" s="630">
        <f t="shared" si="15"/>
        <v>22.5</v>
      </c>
      <c r="AA71" s="30"/>
      <c r="AB71" s="30"/>
      <c r="AC71" s="9"/>
    </row>
    <row r="72" spans="1:29" ht="13.5">
      <c r="A72" s="10">
        <v>46067</v>
      </c>
      <c r="B72" s="9" t="s">
        <v>9</v>
      </c>
      <c r="C72" s="11">
        <v>4376.41</v>
      </c>
      <c r="D72" s="9">
        <v>51</v>
      </c>
      <c r="E72" s="76">
        <v>26.28</v>
      </c>
      <c r="F72" s="9">
        <v>0</v>
      </c>
      <c r="G72" s="9">
        <v>11</v>
      </c>
      <c r="H72" s="13">
        <v>0.30059999999999998</v>
      </c>
      <c r="I72" s="9" t="s">
        <v>11</v>
      </c>
      <c r="J72" s="9"/>
      <c r="K72" s="588" t="s">
        <v>2009</v>
      </c>
      <c r="L72" s="628">
        <v>45702</v>
      </c>
      <c r="M72" s="150">
        <v>45702</v>
      </c>
      <c r="N72" s="135">
        <v>8389.75</v>
      </c>
      <c r="O72" s="135">
        <v>8841.9500000000007</v>
      </c>
      <c r="P72" s="134">
        <v>83</v>
      </c>
      <c r="Q72" s="629" t="s">
        <v>2052</v>
      </c>
      <c r="R72" s="237">
        <v>46067</v>
      </c>
      <c r="S72" s="151">
        <v>46067</v>
      </c>
      <c r="T72" s="39">
        <f t="shared" si="10"/>
        <v>8053.0450000000001</v>
      </c>
      <c r="U72" s="39">
        <f t="shared" si="11"/>
        <v>4376.41</v>
      </c>
      <c r="V72" s="39">
        <f t="shared" si="2"/>
        <v>85.811960784313726</v>
      </c>
      <c r="W72" s="39">
        <f t="shared" si="12"/>
        <v>-3676.6350000000002</v>
      </c>
      <c r="X72" s="630">
        <f t="shared" si="13"/>
        <v>91.300000000000011</v>
      </c>
      <c r="Y72" s="30">
        <f t="shared" si="14"/>
        <v>51</v>
      </c>
      <c r="Z72" s="630">
        <f t="shared" si="15"/>
        <v>-40.300000000000011</v>
      </c>
      <c r="AA72" s="30"/>
      <c r="AB72" s="30"/>
      <c r="AC72" s="9"/>
    </row>
    <row r="73" spans="1:29" ht="13.5">
      <c r="A73" s="10">
        <v>46068</v>
      </c>
      <c r="B73" s="9" t="s">
        <v>9</v>
      </c>
      <c r="C73" s="11">
        <v>5755.86</v>
      </c>
      <c r="D73" s="9">
        <v>58</v>
      </c>
      <c r="E73" s="76">
        <v>37.43</v>
      </c>
      <c r="F73" s="9">
        <v>18</v>
      </c>
      <c r="G73" s="9">
        <v>16</v>
      </c>
      <c r="H73" s="13">
        <v>0.29239999999999999</v>
      </c>
      <c r="I73" s="9" t="s">
        <v>11</v>
      </c>
      <c r="J73" s="9"/>
      <c r="K73" s="588" t="s">
        <v>2009</v>
      </c>
      <c r="L73" s="628">
        <v>45703</v>
      </c>
      <c r="M73" s="150">
        <v>45703</v>
      </c>
      <c r="N73" s="135">
        <v>6916.35</v>
      </c>
      <c r="O73" s="135">
        <v>7320.95</v>
      </c>
      <c r="P73" s="134">
        <v>70</v>
      </c>
      <c r="Q73" s="629" t="s">
        <v>2053</v>
      </c>
      <c r="R73" s="237">
        <v>46068</v>
      </c>
      <c r="S73" s="151">
        <v>46068</v>
      </c>
      <c r="T73" s="39">
        <f t="shared" si="10"/>
        <v>5267.8890000000001</v>
      </c>
      <c r="U73" s="39">
        <f t="shared" si="11"/>
        <v>5755.86</v>
      </c>
      <c r="V73" s="39">
        <f t="shared" si="2"/>
        <v>99.238965517241368</v>
      </c>
      <c r="W73" s="39">
        <f t="shared" si="12"/>
        <v>487.97099999999955</v>
      </c>
      <c r="X73" s="630">
        <f t="shared" si="13"/>
        <v>77</v>
      </c>
      <c r="Y73" s="30">
        <f t="shared" si="14"/>
        <v>58</v>
      </c>
      <c r="Z73" s="630">
        <f t="shared" si="15"/>
        <v>-19</v>
      </c>
      <c r="AA73" s="30"/>
      <c r="AB73" s="30"/>
      <c r="AC73" s="9"/>
    </row>
    <row r="74" spans="1:29" ht="13.5">
      <c r="A74" s="10">
        <v>46069</v>
      </c>
      <c r="B74" s="9" t="s">
        <v>9</v>
      </c>
      <c r="C74" s="11">
        <v>5277.07</v>
      </c>
      <c r="D74" s="9">
        <v>52</v>
      </c>
      <c r="E74" s="76">
        <v>52.15</v>
      </c>
      <c r="F74" s="9">
        <v>34</v>
      </c>
      <c r="G74" s="9">
        <v>23</v>
      </c>
      <c r="H74" s="13">
        <v>0.33960000000000001</v>
      </c>
      <c r="I74" s="9" t="s">
        <v>11</v>
      </c>
      <c r="J74" s="9"/>
      <c r="K74" s="588" t="s">
        <v>2009</v>
      </c>
      <c r="L74" s="628">
        <v>45704</v>
      </c>
      <c r="M74" s="150">
        <v>45704</v>
      </c>
      <c r="N74" s="135">
        <v>4467.6899999999996</v>
      </c>
      <c r="O74" s="135">
        <v>4788.99</v>
      </c>
      <c r="P74" s="134">
        <v>54</v>
      </c>
      <c r="Q74" s="629" t="s">
        <v>2054</v>
      </c>
      <c r="R74" s="237">
        <v>46069</v>
      </c>
      <c r="S74" s="151">
        <v>46069</v>
      </c>
      <c r="T74" s="39">
        <f t="shared" si="10"/>
        <v>2122.2629999999999</v>
      </c>
      <c r="U74" s="39">
        <f t="shared" si="11"/>
        <v>5277.07</v>
      </c>
      <c r="V74" s="39">
        <f t="shared" si="2"/>
        <v>101.48211538461538</v>
      </c>
      <c r="W74" s="39">
        <f t="shared" si="12"/>
        <v>3154.8069999999998</v>
      </c>
      <c r="X74" s="630">
        <f t="shared" si="13"/>
        <v>59.400000000000006</v>
      </c>
      <c r="Y74" s="30">
        <f t="shared" si="14"/>
        <v>52</v>
      </c>
      <c r="Z74" s="630">
        <f t="shared" si="15"/>
        <v>-7.4000000000000057</v>
      </c>
      <c r="AA74" s="30"/>
      <c r="AB74" s="30"/>
      <c r="AC74" s="9"/>
    </row>
    <row r="75" spans="1:29" ht="13.5">
      <c r="A75" s="10">
        <v>46070</v>
      </c>
      <c r="B75" s="9" t="s">
        <v>9</v>
      </c>
      <c r="C75" s="11">
        <v>5450.62</v>
      </c>
      <c r="D75" s="9">
        <v>62</v>
      </c>
      <c r="E75" s="76">
        <v>30.25</v>
      </c>
      <c r="F75" s="9">
        <v>8</v>
      </c>
      <c r="G75" s="9">
        <v>12.25</v>
      </c>
      <c r="H75" s="13">
        <v>0.32900000000000001</v>
      </c>
      <c r="I75" s="9" t="s">
        <v>11</v>
      </c>
      <c r="J75" s="9"/>
      <c r="K75" s="588" t="s">
        <v>2009</v>
      </c>
      <c r="L75" s="628">
        <v>45705</v>
      </c>
      <c r="M75" s="150">
        <v>45705</v>
      </c>
      <c r="N75" s="135">
        <v>1834.13</v>
      </c>
      <c r="O75" s="135">
        <v>1929.33</v>
      </c>
      <c r="P75" s="134">
        <v>22</v>
      </c>
      <c r="Q75" s="629" t="s">
        <v>1729</v>
      </c>
      <c r="R75" s="237">
        <v>46070</v>
      </c>
      <c r="S75" s="151">
        <v>46070</v>
      </c>
      <c r="T75" s="39">
        <f t="shared" si="10"/>
        <v>4767.9060000000009</v>
      </c>
      <c r="U75" s="39">
        <f t="shared" si="11"/>
        <v>5450.62</v>
      </c>
      <c r="V75" s="39">
        <f t="shared" si="2"/>
        <v>87.913225806451607</v>
      </c>
      <c r="W75" s="39">
        <f t="shared" si="12"/>
        <v>682.71399999999903</v>
      </c>
      <c r="X75" s="630">
        <f t="shared" si="13"/>
        <v>24.200000000000003</v>
      </c>
      <c r="Y75" s="30">
        <f t="shared" si="14"/>
        <v>62</v>
      </c>
      <c r="Z75" s="630">
        <f t="shared" si="15"/>
        <v>37.799999999999997</v>
      </c>
      <c r="AA75" s="30"/>
      <c r="AB75" s="30"/>
      <c r="AC75" s="9"/>
    </row>
    <row r="76" spans="1:29" ht="13.5">
      <c r="A76" s="10">
        <v>46071</v>
      </c>
      <c r="B76" s="9" t="s">
        <v>9</v>
      </c>
      <c r="C76" s="11">
        <v>3259.09</v>
      </c>
      <c r="D76" s="9">
        <v>35</v>
      </c>
      <c r="E76" s="76">
        <v>26.45</v>
      </c>
      <c r="F76" s="9">
        <v>3</v>
      </c>
      <c r="G76" s="9">
        <v>9.6</v>
      </c>
      <c r="H76" s="13">
        <v>0.29749999999999999</v>
      </c>
      <c r="I76" s="9" t="s">
        <v>11</v>
      </c>
      <c r="J76" s="9"/>
      <c r="K76" s="588" t="s">
        <v>2009</v>
      </c>
      <c r="L76" s="628">
        <v>45706</v>
      </c>
      <c r="M76" s="150">
        <v>45706</v>
      </c>
      <c r="N76" s="135">
        <v>4060.76</v>
      </c>
      <c r="O76" s="135">
        <v>4334.46</v>
      </c>
      <c r="P76" s="134">
        <v>45</v>
      </c>
      <c r="Q76" s="629" t="s">
        <v>2055</v>
      </c>
      <c r="R76" s="237">
        <v>46071</v>
      </c>
      <c r="S76" s="151">
        <v>46071</v>
      </c>
      <c r="T76" s="39">
        <f t="shared" si="10"/>
        <v>3351.6669999999999</v>
      </c>
      <c r="U76" s="39">
        <f t="shared" si="11"/>
        <v>3259.09</v>
      </c>
      <c r="V76" s="39">
        <f t="shared" si="2"/>
        <v>93.116857142857143</v>
      </c>
      <c r="W76" s="39">
        <f t="shared" si="12"/>
        <v>-92.576999999999771</v>
      </c>
      <c r="X76" s="630">
        <f t="shared" si="13"/>
        <v>49.500000000000007</v>
      </c>
      <c r="Y76" s="30">
        <f t="shared" si="14"/>
        <v>35</v>
      </c>
      <c r="Z76" s="630">
        <f t="shared" si="15"/>
        <v>-14.500000000000007</v>
      </c>
      <c r="AA76" s="30"/>
      <c r="AB76" s="30"/>
      <c r="AC76" s="9"/>
    </row>
    <row r="77" spans="1:29" ht="13.5">
      <c r="A77" s="10">
        <v>46072</v>
      </c>
      <c r="B77" s="9" t="s">
        <v>9</v>
      </c>
      <c r="C77" s="11">
        <v>2985.7</v>
      </c>
      <c r="D77" s="9">
        <v>31</v>
      </c>
      <c r="E77" s="76">
        <v>28.48</v>
      </c>
      <c r="F77" s="9">
        <v>2</v>
      </c>
      <c r="G77" s="9">
        <v>7.3</v>
      </c>
      <c r="H77" s="13">
        <v>0.28710000000000002</v>
      </c>
      <c r="I77" s="9" t="s">
        <v>11</v>
      </c>
      <c r="J77" s="9"/>
      <c r="K77" s="588" t="s">
        <v>2009</v>
      </c>
      <c r="L77" s="628">
        <v>45707</v>
      </c>
      <c r="M77" s="150">
        <v>45707</v>
      </c>
      <c r="N77" s="135">
        <v>2880.37</v>
      </c>
      <c r="O77" s="135">
        <v>3046.97</v>
      </c>
      <c r="P77" s="134">
        <v>28</v>
      </c>
      <c r="Q77" s="629" t="s">
        <v>1979</v>
      </c>
      <c r="R77" s="237">
        <v>46072</v>
      </c>
      <c r="S77" s="151">
        <v>46072</v>
      </c>
      <c r="T77" s="39">
        <f t="shared" si="10"/>
        <v>4651.1080000000002</v>
      </c>
      <c r="U77" s="39">
        <f t="shared" si="11"/>
        <v>2985.7</v>
      </c>
      <c r="V77" s="39">
        <f t="shared" si="2"/>
        <v>96.312903225806451</v>
      </c>
      <c r="W77" s="39">
        <f t="shared" si="12"/>
        <v>-1665.4080000000004</v>
      </c>
      <c r="X77" s="630">
        <f t="shared" si="13"/>
        <v>30.800000000000004</v>
      </c>
      <c r="Y77" s="30">
        <f t="shared" si="14"/>
        <v>31</v>
      </c>
      <c r="Z77" s="630">
        <f t="shared" si="15"/>
        <v>0.19999999999999574</v>
      </c>
      <c r="AA77" s="30"/>
      <c r="AB77" s="30"/>
      <c r="AC77" s="9"/>
    </row>
    <row r="78" spans="1:29" ht="13.5">
      <c r="A78" s="10">
        <v>46073</v>
      </c>
      <c r="B78" s="9" t="s">
        <v>9</v>
      </c>
      <c r="C78" s="11">
        <v>7901.26</v>
      </c>
      <c r="D78" s="9">
        <v>83</v>
      </c>
      <c r="E78" s="76">
        <v>27.21</v>
      </c>
      <c r="F78" s="9">
        <v>6</v>
      </c>
      <c r="G78" s="9">
        <v>17.25</v>
      </c>
      <c r="H78" s="13">
        <v>0.30270000000000002</v>
      </c>
      <c r="I78" s="9" t="s">
        <v>11</v>
      </c>
      <c r="J78" s="9"/>
      <c r="K78" s="588" t="s">
        <v>2009</v>
      </c>
      <c r="L78" s="628">
        <v>45708</v>
      </c>
      <c r="M78" s="150">
        <v>45708</v>
      </c>
      <c r="N78" s="135">
        <v>4014.08</v>
      </c>
      <c r="O78" s="135">
        <v>4228.28</v>
      </c>
      <c r="P78" s="134">
        <v>42</v>
      </c>
      <c r="Q78" s="629" t="s">
        <v>2056</v>
      </c>
      <c r="R78" s="237">
        <v>46073</v>
      </c>
      <c r="S78" s="151">
        <v>46073</v>
      </c>
      <c r="T78" s="39">
        <f t="shared" si="10"/>
        <v>7945.7290000000012</v>
      </c>
      <c r="U78" s="39">
        <f t="shared" si="11"/>
        <v>7901.26</v>
      </c>
      <c r="V78" s="39">
        <f t="shared" si="2"/>
        <v>95.195903614457833</v>
      </c>
      <c r="W78" s="39">
        <f t="shared" si="12"/>
        <v>-44.46900000000096</v>
      </c>
      <c r="X78" s="630">
        <f t="shared" si="13"/>
        <v>46.2</v>
      </c>
      <c r="Y78" s="30">
        <f t="shared" si="14"/>
        <v>83</v>
      </c>
      <c r="Z78" s="630">
        <f t="shared" si="15"/>
        <v>36.799999999999997</v>
      </c>
      <c r="AA78" s="30"/>
      <c r="AB78" s="30"/>
      <c r="AC78" s="9"/>
    </row>
    <row r="79" spans="1:29" ht="13.5">
      <c r="A79" s="10">
        <v>46074</v>
      </c>
      <c r="B79" s="9" t="s">
        <v>9</v>
      </c>
      <c r="C79" s="11">
        <v>7978.68</v>
      </c>
      <c r="D79" s="9">
        <v>71</v>
      </c>
      <c r="E79" s="76">
        <v>38.29</v>
      </c>
      <c r="F79" s="9">
        <v>21</v>
      </c>
      <c r="G79" s="9">
        <v>15.25</v>
      </c>
      <c r="H79" s="13">
        <v>0.27760000000000001</v>
      </c>
      <c r="I79" s="9" t="s">
        <v>11</v>
      </c>
      <c r="J79" s="9"/>
      <c r="K79" s="588" t="s">
        <v>2009</v>
      </c>
      <c r="L79" s="628">
        <v>45709</v>
      </c>
      <c r="M79" s="150">
        <v>45709</v>
      </c>
      <c r="N79" s="135">
        <v>6783.09</v>
      </c>
      <c r="O79" s="135">
        <v>7223.39</v>
      </c>
      <c r="P79" s="134">
        <v>75</v>
      </c>
      <c r="Q79" s="629" t="s">
        <v>2057</v>
      </c>
      <c r="R79" s="237">
        <v>46074</v>
      </c>
      <c r="S79" s="151">
        <v>46074</v>
      </c>
      <c r="T79" s="39">
        <f t="shared" si="10"/>
        <v>10497.047</v>
      </c>
      <c r="U79" s="39">
        <f t="shared" si="11"/>
        <v>7978.68</v>
      </c>
      <c r="V79" s="39">
        <f t="shared" si="2"/>
        <v>112.37577464788733</v>
      </c>
      <c r="W79" s="39">
        <f t="shared" si="12"/>
        <v>-2518.3670000000002</v>
      </c>
      <c r="X79" s="630">
        <f t="shared" si="13"/>
        <v>82.5</v>
      </c>
      <c r="Y79" s="30">
        <f t="shared" si="14"/>
        <v>71</v>
      </c>
      <c r="Z79" s="630">
        <f t="shared" si="15"/>
        <v>-11.5</v>
      </c>
      <c r="AA79" s="30"/>
      <c r="AB79" s="30"/>
      <c r="AC79" s="9"/>
    </row>
    <row r="80" spans="1:29" ht="13.5">
      <c r="A80" s="10">
        <v>46075</v>
      </c>
      <c r="B80" s="9" t="s">
        <v>9</v>
      </c>
      <c r="C80" s="11">
        <v>6005.34</v>
      </c>
      <c r="D80" s="9">
        <v>65</v>
      </c>
      <c r="E80" s="76">
        <v>50.01</v>
      </c>
      <c r="F80" s="9">
        <v>32</v>
      </c>
      <c r="G80" s="9">
        <v>14</v>
      </c>
      <c r="H80" s="13">
        <v>0.2465</v>
      </c>
      <c r="I80" s="9" t="s">
        <v>11</v>
      </c>
      <c r="J80" s="9"/>
      <c r="K80" s="588" t="s">
        <v>2009</v>
      </c>
      <c r="L80" s="628">
        <v>45710</v>
      </c>
      <c r="M80" s="150">
        <v>45710</v>
      </c>
      <c r="N80" s="135">
        <v>8947.77</v>
      </c>
      <c r="O80" s="135">
        <v>9542.77</v>
      </c>
      <c r="P80" s="134">
        <v>87</v>
      </c>
      <c r="Q80" s="629" t="s">
        <v>2058</v>
      </c>
      <c r="R80" s="237">
        <v>46075</v>
      </c>
      <c r="S80" s="151">
        <v>46075</v>
      </c>
      <c r="T80" s="39">
        <f t="shared" si="10"/>
        <v>4666.9370000000008</v>
      </c>
      <c r="U80" s="39">
        <f t="shared" si="11"/>
        <v>6005.34</v>
      </c>
      <c r="V80" s="39">
        <f t="shared" si="2"/>
        <v>92.38984615384615</v>
      </c>
      <c r="W80" s="39">
        <f t="shared" si="12"/>
        <v>1338.4029999999993</v>
      </c>
      <c r="X80" s="630">
        <f t="shared" si="13"/>
        <v>95.7</v>
      </c>
      <c r="Y80" s="30">
        <f t="shared" si="14"/>
        <v>65</v>
      </c>
      <c r="Z80" s="630">
        <f t="shared" si="15"/>
        <v>-30.700000000000003</v>
      </c>
      <c r="AA80" s="30"/>
      <c r="AB80" s="30"/>
      <c r="AC80" s="9"/>
    </row>
    <row r="81" spans="1:29" ht="13.5">
      <c r="A81" s="10">
        <v>46076</v>
      </c>
      <c r="B81" s="9" t="s">
        <v>9</v>
      </c>
      <c r="C81" s="11">
        <v>3117.29</v>
      </c>
      <c r="D81" s="9">
        <v>33</v>
      </c>
      <c r="E81" s="76">
        <v>23.5</v>
      </c>
      <c r="F81" s="9">
        <v>0</v>
      </c>
      <c r="G81" s="9">
        <v>12.5</v>
      </c>
      <c r="H81" s="13">
        <v>0.28170000000000001</v>
      </c>
      <c r="I81" s="9" t="s">
        <v>11</v>
      </c>
      <c r="J81" s="9"/>
      <c r="K81" s="588" t="s">
        <v>2009</v>
      </c>
      <c r="L81" s="628">
        <v>45711</v>
      </c>
      <c r="M81" s="150">
        <v>45711</v>
      </c>
      <c r="N81" s="135">
        <v>3992.77</v>
      </c>
      <c r="O81" s="135">
        <v>4242.67</v>
      </c>
      <c r="P81" s="134">
        <v>46</v>
      </c>
      <c r="Q81" s="629" t="s">
        <v>1649</v>
      </c>
      <c r="R81" s="237">
        <v>46076</v>
      </c>
      <c r="S81" s="151">
        <v>46076</v>
      </c>
      <c r="T81" s="39">
        <f t="shared" si="10"/>
        <v>2776.7960000000003</v>
      </c>
      <c r="U81" s="39">
        <f t="shared" si="11"/>
        <v>3117.29</v>
      </c>
      <c r="V81" s="39">
        <f t="shared" si="2"/>
        <v>94.463333333333338</v>
      </c>
      <c r="W81" s="39">
        <f t="shared" si="12"/>
        <v>340.49399999999969</v>
      </c>
      <c r="X81" s="630">
        <f t="shared" si="13"/>
        <v>50.6</v>
      </c>
      <c r="Y81" s="30">
        <f t="shared" si="14"/>
        <v>33</v>
      </c>
      <c r="Z81" s="630">
        <f t="shared" si="15"/>
        <v>-17.600000000000001</v>
      </c>
      <c r="AA81" s="30"/>
      <c r="AB81" s="30"/>
      <c r="AC81" s="9"/>
    </row>
    <row r="82" spans="1:29" ht="13.5">
      <c r="A82" s="10">
        <v>46077</v>
      </c>
      <c r="B82" s="9" t="s">
        <v>9</v>
      </c>
      <c r="C82" s="11">
        <v>3438.71</v>
      </c>
      <c r="D82" s="9">
        <v>36</v>
      </c>
      <c r="E82" s="76">
        <v>28.17</v>
      </c>
      <c r="F82" s="9">
        <v>2</v>
      </c>
      <c r="G82" s="9">
        <v>9.6</v>
      </c>
      <c r="H82" s="13">
        <v>0.39029999999999998</v>
      </c>
      <c r="I82" s="9" t="s">
        <v>11</v>
      </c>
      <c r="J82" s="9"/>
      <c r="K82" s="588" t="s">
        <v>2009</v>
      </c>
      <c r="L82" s="628">
        <v>45712</v>
      </c>
      <c r="M82" s="150">
        <v>45712</v>
      </c>
      <c r="N82" s="135">
        <v>2381.56</v>
      </c>
      <c r="O82" s="135">
        <v>2524.36</v>
      </c>
      <c r="P82" s="134">
        <v>29</v>
      </c>
      <c r="Q82" s="629" t="s">
        <v>2059</v>
      </c>
      <c r="R82" s="237">
        <v>46077</v>
      </c>
      <c r="S82" s="151">
        <v>46077</v>
      </c>
      <c r="T82" s="39">
        <f t="shared" si="10"/>
        <v>3547.4450000000002</v>
      </c>
      <c r="U82" s="39">
        <f t="shared" si="11"/>
        <v>3438.71</v>
      </c>
      <c r="V82" s="39">
        <f t="shared" si="2"/>
        <v>95.519722222222228</v>
      </c>
      <c r="W82" s="39">
        <f t="shared" si="12"/>
        <v>-108.73500000000013</v>
      </c>
      <c r="X82" s="630">
        <f t="shared" si="13"/>
        <v>31.900000000000002</v>
      </c>
      <c r="Y82" s="30">
        <f t="shared" si="14"/>
        <v>36</v>
      </c>
      <c r="Z82" s="630">
        <f t="shared" si="15"/>
        <v>4.0999999999999979</v>
      </c>
      <c r="AA82" s="30"/>
      <c r="AB82" s="30"/>
      <c r="AC82" s="9"/>
    </row>
    <row r="83" spans="1:29" ht="13.5">
      <c r="A83" s="10">
        <v>46078</v>
      </c>
      <c r="B83" s="9" t="s">
        <v>9</v>
      </c>
      <c r="C83" s="11">
        <v>2366.11</v>
      </c>
      <c r="D83" s="9">
        <v>29</v>
      </c>
      <c r="E83" s="76">
        <v>25.11</v>
      </c>
      <c r="F83" s="9">
        <v>1</v>
      </c>
      <c r="G83" s="9">
        <v>6.6</v>
      </c>
      <c r="H83" s="13">
        <v>0.2959</v>
      </c>
      <c r="I83" s="9" t="s">
        <v>11</v>
      </c>
      <c r="J83" s="9"/>
      <c r="K83" s="588" t="s">
        <v>2009</v>
      </c>
      <c r="L83" s="628">
        <v>45713</v>
      </c>
      <c r="M83" s="150">
        <v>45713</v>
      </c>
      <c r="N83" s="135">
        <v>3022.65</v>
      </c>
      <c r="O83" s="135">
        <v>3224.95</v>
      </c>
      <c r="P83" s="134">
        <v>37</v>
      </c>
      <c r="Q83" s="629" t="s">
        <v>2060</v>
      </c>
      <c r="R83" s="237">
        <v>46078</v>
      </c>
      <c r="S83" s="151">
        <v>46078</v>
      </c>
      <c r="T83" s="39">
        <f t="shared" si="10"/>
        <v>2960.3530000000001</v>
      </c>
      <c r="U83" s="39">
        <f t="shared" si="11"/>
        <v>2366.11</v>
      </c>
      <c r="V83" s="39">
        <f t="shared" si="2"/>
        <v>81.59</v>
      </c>
      <c r="W83" s="39">
        <f t="shared" si="12"/>
        <v>-594.24299999999994</v>
      </c>
      <c r="X83" s="630">
        <f t="shared" si="13"/>
        <v>40.700000000000003</v>
      </c>
      <c r="Y83" s="30">
        <f t="shared" si="14"/>
        <v>29</v>
      </c>
      <c r="Z83" s="630">
        <f t="shared" si="15"/>
        <v>-11.700000000000003</v>
      </c>
      <c r="AA83" s="30"/>
      <c r="AB83" s="30"/>
      <c r="AC83" s="9"/>
    </row>
    <row r="84" spans="1:29" ht="13.5">
      <c r="A84" s="10">
        <v>46079</v>
      </c>
      <c r="B84" s="9" t="s">
        <v>9</v>
      </c>
      <c r="C84" s="11">
        <v>2978.66</v>
      </c>
      <c r="D84" s="9">
        <v>34</v>
      </c>
      <c r="E84" s="76">
        <v>27.28</v>
      </c>
      <c r="F84" s="9">
        <v>1</v>
      </c>
      <c r="G84" s="9">
        <v>8</v>
      </c>
      <c r="H84" s="13">
        <v>0.30180000000000001</v>
      </c>
      <c r="I84" s="9" t="s">
        <v>11</v>
      </c>
      <c r="J84" s="9"/>
      <c r="K84" s="588" t="s">
        <v>2009</v>
      </c>
      <c r="L84" s="628">
        <v>45714</v>
      </c>
      <c r="M84" s="150">
        <v>45714</v>
      </c>
      <c r="N84" s="135">
        <v>2524.63</v>
      </c>
      <c r="O84" s="135">
        <v>2691.23</v>
      </c>
      <c r="P84" s="134">
        <v>26</v>
      </c>
      <c r="Q84" s="629" t="s">
        <v>1620</v>
      </c>
      <c r="R84" s="237">
        <v>46079</v>
      </c>
      <c r="S84" s="151">
        <v>46079</v>
      </c>
      <c r="T84" s="39">
        <f t="shared" si="10"/>
        <v>4460.2139999999999</v>
      </c>
      <c r="U84" s="39">
        <f t="shared" si="11"/>
        <v>2978.66</v>
      </c>
      <c r="V84" s="39">
        <f t="shared" si="2"/>
        <v>87.607647058823531</v>
      </c>
      <c r="W84" s="39">
        <f t="shared" si="12"/>
        <v>-1481.5540000000001</v>
      </c>
      <c r="X84" s="630">
        <f t="shared" si="13"/>
        <v>28.6</v>
      </c>
      <c r="Y84" s="30">
        <f t="shared" si="14"/>
        <v>34</v>
      </c>
      <c r="Z84" s="630">
        <f t="shared" si="15"/>
        <v>5.3999999999999986</v>
      </c>
      <c r="AA84" s="30"/>
      <c r="AB84" s="30"/>
      <c r="AC84" s="9"/>
    </row>
    <row r="85" spans="1:29" ht="13.5">
      <c r="A85" s="10">
        <v>46080</v>
      </c>
      <c r="B85" s="9" t="s">
        <v>9</v>
      </c>
      <c r="C85" s="11">
        <v>8222.11</v>
      </c>
      <c r="D85" s="9">
        <v>86</v>
      </c>
      <c r="E85" s="76">
        <v>34.32</v>
      </c>
      <c r="F85" s="9">
        <v>19</v>
      </c>
      <c r="G85" s="9">
        <v>18.75</v>
      </c>
      <c r="H85" s="13">
        <v>0.28139999999999998</v>
      </c>
      <c r="I85" s="9" t="s">
        <v>11</v>
      </c>
      <c r="J85" s="9"/>
      <c r="K85" s="588" t="s">
        <v>2009</v>
      </c>
      <c r="L85" s="628">
        <v>45715</v>
      </c>
      <c r="M85" s="150">
        <v>45715</v>
      </c>
      <c r="N85" s="135">
        <v>3792.94</v>
      </c>
      <c r="O85" s="135">
        <v>4054.74</v>
      </c>
      <c r="P85" s="134">
        <v>48</v>
      </c>
      <c r="Q85" s="629" t="s">
        <v>2061</v>
      </c>
      <c r="R85" s="237">
        <v>46080</v>
      </c>
      <c r="S85" s="151">
        <v>46080</v>
      </c>
      <c r="T85" s="39">
        <f t="shared" si="10"/>
        <v>7870.7529999999997</v>
      </c>
      <c r="U85" s="39">
        <f t="shared" si="11"/>
        <v>8222.11</v>
      </c>
      <c r="V85" s="39">
        <f t="shared" si="2"/>
        <v>95.605930232558151</v>
      </c>
      <c r="W85" s="39">
        <f t="shared" si="12"/>
        <v>351.35700000000088</v>
      </c>
      <c r="X85" s="630">
        <f t="shared" si="13"/>
        <v>52.800000000000004</v>
      </c>
      <c r="Y85" s="30">
        <f t="shared" si="14"/>
        <v>86</v>
      </c>
      <c r="Z85" s="630">
        <f t="shared" si="15"/>
        <v>33.199999999999996</v>
      </c>
      <c r="AA85" s="30"/>
      <c r="AB85" s="30"/>
      <c r="AC85" s="9"/>
    </row>
    <row r="86" spans="1:29" ht="13.5">
      <c r="A86" s="10">
        <v>46081</v>
      </c>
      <c r="B86" s="9" t="s">
        <v>9</v>
      </c>
      <c r="C86" s="11">
        <v>8027.62</v>
      </c>
      <c r="D86" s="9">
        <v>81</v>
      </c>
      <c r="E86" s="76">
        <v>34.08</v>
      </c>
      <c r="F86" s="9">
        <v>22</v>
      </c>
      <c r="G86" s="9">
        <v>17.5</v>
      </c>
      <c r="H86" s="13">
        <v>0.31780000000000003</v>
      </c>
      <c r="I86" s="9" t="s">
        <v>11</v>
      </c>
      <c r="J86" s="9"/>
      <c r="K86" s="588" t="s">
        <v>2009</v>
      </c>
      <c r="L86" s="628">
        <v>45716</v>
      </c>
      <c r="M86" s="150">
        <v>45716</v>
      </c>
      <c r="N86" s="135">
        <v>6714.93</v>
      </c>
      <c r="O86" s="135">
        <v>7155.23</v>
      </c>
      <c r="P86" s="134">
        <v>75</v>
      </c>
      <c r="Q86" s="629" t="s">
        <v>2062</v>
      </c>
      <c r="R86" s="237">
        <v>46081</v>
      </c>
      <c r="S86" s="151">
        <v>46081</v>
      </c>
      <c r="T86" s="39">
        <f>O88*$AB$1</f>
        <v>6401.7470000000012</v>
      </c>
      <c r="U86" s="39">
        <f t="shared" si="11"/>
        <v>8027.62</v>
      </c>
      <c r="V86" s="39">
        <f t="shared" si="2"/>
        <v>99.106419753086413</v>
      </c>
      <c r="W86" s="39">
        <f t="shared" si="12"/>
        <v>1625.8729999999987</v>
      </c>
      <c r="X86" s="630">
        <f t="shared" si="13"/>
        <v>82.5</v>
      </c>
      <c r="Y86" s="30">
        <f t="shared" si="14"/>
        <v>81</v>
      </c>
      <c r="Z86" s="630">
        <f t="shared" si="15"/>
        <v>-1.5</v>
      </c>
      <c r="AA86" s="30"/>
      <c r="AB86" s="30"/>
      <c r="AC86" s="9"/>
    </row>
    <row r="87" spans="1:29" ht="15">
      <c r="A87" s="10">
        <v>46082</v>
      </c>
      <c r="B87" s="9" t="s">
        <v>9</v>
      </c>
      <c r="C87" s="11">
        <v>6030.15</v>
      </c>
      <c r="D87" s="9">
        <v>64</v>
      </c>
      <c r="E87" s="76">
        <v>40.22</v>
      </c>
      <c r="F87" s="9">
        <v>29</v>
      </c>
      <c r="G87" s="9">
        <v>14.25</v>
      </c>
      <c r="H87" s="13">
        <v>0.33229999999999998</v>
      </c>
      <c r="I87" s="9" t="s">
        <v>11</v>
      </c>
      <c r="J87" s="9"/>
      <c r="K87" s="717" t="s">
        <v>1593</v>
      </c>
      <c r="L87" s="709"/>
      <c r="M87" s="360"/>
      <c r="N87" s="338">
        <f t="shared" ref="N87:P87" si="16">SUM(N59:N86)</f>
        <v>127409.59</v>
      </c>
      <c r="O87" s="339">
        <f t="shared" si="16"/>
        <v>134716.19</v>
      </c>
      <c r="P87" s="340">
        <f t="shared" si="16"/>
        <v>1387</v>
      </c>
      <c r="Q87" s="341">
        <f>O87/P87</f>
        <v>97.127750540735406</v>
      </c>
      <c r="R87" s="534" t="s">
        <v>1578</v>
      </c>
      <c r="S87" s="361"/>
      <c r="T87" s="344">
        <f t="shared" ref="T87:U87" si="17">SUM(T59:T86)</f>
        <v>143967.69200000007</v>
      </c>
      <c r="U87" s="339">
        <f t="shared" si="17"/>
        <v>133567.95999999996</v>
      </c>
      <c r="V87" s="345">
        <f t="shared" si="2"/>
        <v>95.679054441260718</v>
      </c>
      <c r="W87" s="339">
        <f t="shared" ref="W87:Z87" si="18">SUM(W59:W86)</f>
        <v>-10399.732000000011</v>
      </c>
      <c r="X87" s="346">
        <f t="shared" si="18"/>
        <v>1525.6999999999998</v>
      </c>
      <c r="Y87" s="340">
        <f t="shared" si="18"/>
        <v>1396</v>
      </c>
      <c r="Z87" s="340">
        <f t="shared" si="18"/>
        <v>-129.70000000000007</v>
      </c>
      <c r="AA87" s="30"/>
      <c r="AB87" s="30"/>
      <c r="AC87" s="9"/>
    </row>
    <row r="88" spans="1:29" ht="13.5">
      <c r="A88" s="10">
        <v>46083</v>
      </c>
      <c r="B88" s="9" t="s">
        <v>9</v>
      </c>
      <c r="C88" s="11">
        <v>1821.6</v>
      </c>
      <c r="D88" s="9">
        <v>23</v>
      </c>
      <c r="E88" s="76">
        <v>23.41</v>
      </c>
      <c r="F88" s="9">
        <v>0</v>
      </c>
      <c r="G88" s="9">
        <v>9</v>
      </c>
      <c r="H88" s="13">
        <v>0.29559999999999997</v>
      </c>
      <c r="I88" s="9" t="s">
        <v>11</v>
      </c>
      <c r="J88" s="9"/>
      <c r="K88" s="588" t="s">
        <v>2009</v>
      </c>
      <c r="L88" s="628">
        <v>45717</v>
      </c>
      <c r="M88" s="150">
        <v>45717</v>
      </c>
      <c r="N88" s="135">
        <v>5486.57</v>
      </c>
      <c r="O88" s="135">
        <v>5819.77</v>
      </c>
      <c r="P88" s="134">
        <v>58</v>
      </c>
      <c r="Q88" s="629" t="s">
        <v>2063</v>
      </c>
      <c r="R88" s="237">
        <v>46082</v>
      </c>
      <c r="S88" s="151">
        <v>46082</v>
      </c>
      <c r="T88" s="39">
        <f t="shared" ref="T88:T117" si="19">O89*$AB$1</f>
        <v>6597.2170000000006</v>
      </c>
      <c r="U88" s="39">
        <f t="shared" ref="U88:U118" si="20">C87</f>
        <v>6030.15</v>
      </c>
      <c r="V88" s="39">
        <f t="shared" si="2"/>
        <v>94.221093749999994</v>
      </c>
      <c r="W88" s="39">
        <f t="shared" ref="W88:W118" si="21">U88-T88</f>
        <v>-567.06700000000092</v>
      </c>
      <c r="X88" s="630">
        <f t="shared" ref="X88:X117" si="22">P89*$AB$1</f>
        <v>68.2</v>
      </c>
      <c r="Y88" s="30">
        <f t="shared" ref="Y88:Y107" si="23">D87</f>
        <v>64</v>
      </c>
      <c r="Z88" s="630">
        <f t="shared" ref="Z88:Z118" si="24">Y88-X88</f>
        <v>-4.2000000000000028</v>
      </c>
      <c r="AA88" s="30"/>
      <c r="AB88" s="30"/>
      <c r="AC88" s="9"/>
    </row>
    <row r="89" spans="1:29" ht="13.5">
      <c r="A89" s="10">
        <v>46084</v>
      </c>
      <c r="B89" s="9" t="s">
        <v>9</v>
      </c>
      <c r="C89" s="11">
        <v>4165.63</v>
      </c>
      <c r="D89" s="9">
        <v>41</v>
      </c>
      <c r="E89" s="76">
        <v>36.159999999999997</v>
      </c>
      <c r="F89" s="9">
        <v>10</v>
      </c>
      <c r="G89" s="9">
        <v>12</v>
      </c>
      <c r="H89" s="13">
        <v>0.3604</v>
      </c>
      <c r="I89" s="9" t="s">
        <v>11</v>
      </c>
      <c r="J89" s="9"/>
      <c r="K89" s="588" t="s">
        <v>2009</v>
      </c>
      <c r="L89" s="628">
        <v>45718</v>
      </c>
      <c r="M89" s="150">
        <v>45718</v>
      </c>
      <c r="N89" s="135">
        <v>5699.97</v>
      </c>
      <c r="O89" s="135">
        <v>5997.47</v>
      </c>
      <c r="P89" s="134">
        <v>62</v>
      </c>
      <c r="Q89" s="629" t="s">
        <v>2064</v>
      </c>
      <c r="R89" s="237">
        <v>46083</v>
      </c>
      <c r="S89" s="151">
        <v>46083</v>
      </c>
      <c r="T89" s="39">
        <f t="shared" si="19"/>
        <v>6993.4589999999998</v>
      </c>
      <c r="U89" s="39">
        <f t="shared" si="20"/>
        <v>1821.6</v>
      </c>
      <c r="V89" s="39">
        <f t="shared" si="2"/>
        <v>79.2</v>
      </c>
      <c r="W89" s="39">
        <f t="shared" si="21"/>
        <v>-5171.8590000000004</v>
      </c>
      <c r="X89" s="630">
        <f t="shared" si="22"/>
        <v>67.100000000000009</v>
      </c>
      <c r="Y89" s="30">
        <f t="shared" si="23"/>
        <v>23</v>
      </c>
      <c r="Z89" s="630">
        <f t="shared" si="24"/>
        <v>-44.100000000000009</v>
      </c>
      <c r="AA89" s="30"/>
      <c r="AB89" s="30"/>
      <c r="AC89" s="9"/>
    </row>
    <row r="90" spans="1:29" ht="13.5">
      <c r="A90" s="10">
        <v>46085</v>
      </c>
      <c r="B90" s="9" t="s">
        <v>9</v>
      </c>
      <c r="C90" s="11">
        <v>4531.93</v>
      </c>
      <c r="D90" s="9">
        <v>43</v>
      </c>
      <c r="E90" s="76">
        <v>39.04</v>
      </c>
      <c r="F90" s="9">
        <v>21</v>
      </c>
      <c r="G90" s="9">
        <v>14</v>
      </c>
      <c r="H90" s="13">
        <v>0.3458</v>
      </c>
      <c r="I90" s="9" t="s">
        <v>11</v>
      </c>
      <c r="J90" s="9"/>
      <c r="K90" s="588" t="s">
        <v>2009</v>
      </c>
      <c r="L90" s="628">
        <v>45719</v>
      </c>
      <c r="M90" s="150">
        <v>45719</v>
      </c>
      <c r="N90" s="135">
        <v>6083.99</v>
      </c>
      <c r="O90" s="135">
        <v>6357.69</v>
      </c>
      <c r="P90" s="134">
        <v>61</v>
      </c>
      <c r="Q90" s="629" t="s">
        <v>2065</v>
      </c>
      <c r="R90" s="237">
        <v>46084</v>
      </c>
      <c r="S90" s="151">
        <v>46084</v>
      </c>
      <c r="T90" s="39">
        <f t="shared" si="19"/>
        <v>7242.7630000000008</v>
      </c>
      <c r="U90" s="39">
        <f t="shared" si="20"/>
        <v>4165.63</v>
      </c>
      <c r="V90" s="39">
        <f t="shared" si="2"/>
        <v>101.60073170731708</v>
      </c>
      <c r="W90" s="39">
        <f t="shared" si="21"/>
        <v>-3077.1330000000007</v>
      </c>
      <c r="X90" s="630">
        <f t="shared" si="22"/>
        <v>74.800000000000011</v>
      </c>
      <c r="Y90" s="30">
        <f t="shared" si="23"/>
        <v>41</v>
      </c>
      <c r="Z90" s="630">
        <f t="shared" si="24"/>
        <v>-33.800000000000011</v>
      </c>
      <c r="AA90" s="30"/>
      <c r="AB90" s="30"/>
      <c r="AC90" s="9"/>
    </row>
    <row r="91" spans="1:29" ht="13.5">
      <c r="A91" s="10">
        <v>46086</v>
      </c>
      <c r="B91" s="9" t="s">
        <v>9</v>
      </c>
      <c r="C91" s="11">
        <v>3281.15</v>
      </c>
      <c r="D91" s="9">
        <v>29</v>
      </c>
      <c r="E91" s="76">
        <v>30.02</v>
      </c>
      <c r="F91" s="9">
        <v>3</v>
      </c>
      <c r="G91" s="9">
        <v>10.5</v>
      </c>
      <c r="H91" s="13">
        <v>0.34179999999999999</v>
      </c>
      <c r="I91" s="9" t="s">
        <v>11</v>
      </c>
      <c r="J91" s="9"/>
      <c r="K91" s="588" t="s">
        <v>2009</v>
      </c>
      <c r="L91" s="628">
        <v>45720</v>
      </c>
      <c r="M91" s="150">
        <v>45720</v>
      </c>
      <c r="N91" s="135">
        <v>6120.23</v>
      </c>
      <c r="O91" s="135">
        <v>6584.33</v>
      </c>
      <c r="P91" s="134">
        <v>68</v>
      </c>
      <c r="Q91" s="629" t="s">
        <v>2066</v>
      </c>
      <c r="R91" s="237">
        <v>46085</v>
      </c>
      <c r="S91" s="151">
        <v>46085</v>
      </c>
      <c r="T91" s="39">
        <f t="shared" si="19"/>
        <v>3784.8030000000003</v>
      </c>
      <c r="U91" s="39">
        <f t="shared" si="20"/>
        <v>4531.93</v>
      </c>
      <c r="V91" s="39">
        <f t="shared" si="2"/>
        <v>105.39372093023256</v>
      </c>
      <c r="W91" s="39">
        <f t="shared" si="21"/>
        <v>747.12699999999995</v>
      </c>
      <c r="X91" s="630">
        <f t="shared" si="22"/>
        <v>41.800000000000004</v>
      </c>
      <c r="Y91" s="30">
        <f t="shared" si="23"/>
        <v>43</v>
      </c>
      <c r="Z91" s="630">
        <f t="shared" si="24"/>
        <v>1.1999999999999957</v>
      </c>
      <c r="AA91" s="30"/>
      <c r="AB91" s="30"/>
      <c r="AC91" s="9"/>
    </row>
    <row r="92" spans="1:29" ht="13.5">
      <c r="A92" s="10">
        <v>46087</v>
      </c>
      <c r="B92" s="9" t="s">
        <v>9</v>
      </c>
      <c r="C92" s="11">
        <v>7406</v>
      </c>
      <c r="D92" s="9">
        <v>77</v>
      </c>
      <c r="E92" s="76">
        <v>33.450000000000003</v>
      </c>
      <c r="F92" s="9">
        <v>17</v>
      </c>
      <c r="G92" s="9">
        <v>11</v>
      </c>
      <c r="H92" s="13">
        <v>0.28549999999999998</v>
      </c>
      <c r="I92" s="9" t="s">
        <v>11</v>
      </c>
      <c r="J92" s="9"/>
      <c r="K92" s="588" t="s">
        <v>2009</v>
      </c>
      <c r="L92" s="628">
        <v>45721</v>
      </c>
      <c r="M92" s="150">
        <v>45721</v>
      </c>
      <c r="N92" s="135">
        <v>3226.53</v>
      </c>
      <c r="O92" s="135">
        <v>3440.73</v>
      </c>
      <c r="P92" s="134">
        <v>38</v>
      </c>
      <c r="Q92" s="629" t="s">
        <v>2067</v>
      </c>
      <c r="R92" s="237">
        <v>46086</v>
      </c>
      <c r="S92" s="151">
        <v>46086</v>
      </c>
      <c r="T92" s="39">
        <f t="shared" si="19"/>
        <v>3096.0050000000006</v>
      </c>
      <c r="U92" s="39">
        <f t="shared" si="20"/>
        <v>3281.15</v>
      </c>
      <c r="V92" s="39">
        <f t="shared" si="2"/>
        <v>113.14310344827587</v>
      </c>
      <c r="W92" s="39">
        <f t="shared" si="21"/>
        <v>185.14499999999953</v>
      </c>
      <c r="X92" s="630">
        <f t="shared" si="22"/>
        <v>34.1</v>
      </c>
      <c r="Y92" s="30">
        <f t="shared" si="23"/>
        <v>29</v>
      </c>
      <c r="Z92" s="630">
        <f t="shared" si="24"/>
        <v>-5.1000000000000014</v>
      </c>
      <c r="AA92" s="30"/>
      <c r="AB92" s="30"/>
      <c r="AC92" s="9"/>
    </row>
    <row r="93" spans="1:29" ht="13.5">
      <c r="A93" s="10">
        <v>46088</v>
      </c>
      <c r="B93" s="9" t="s">
        <v>9</v>
      </c>
      <c r="C93" s="11">
        <v>7674.22</v>
      </c>
      <c r="D93" s="9">
        <v>81</v>
      </c>
      <c r="E93" s="76">
        <v>33.07</v>
      </c>
      <c r="F93" s="9">
        <v>12</v>
      </c>
      <c r="G93" s="9">
        <v>14.4</v>
      </c>
      <c r="H93" s="13">
        <v>0.29049999999999998</v>
      </c>
      <c r="I93" s="9" t="s">
        <v>11</v>
      </c>
      <c r="J93" s="9"/>
      <c r="K93" s="588" t="s">
        <v>2009</v>
      </c>
      <c r="L93" s="628">
        <v>45722</v>
      </c>
      <c r="M93" s="150">
        <v>45722</v>
      </c>
      <c r="N93" s="135">
        <v>2695.55</v>
      </c>
      <c r="O93" s="135">
        <v>2814.55</v>
      </c>
      <c r="P93" s="134">
        <v>31</v>
      </c>
      <c r="Q93" s="629" t="s">
        <v>2068</v>
      </c>
      <c r="R93" s="237">
        <v>46087</v>
      </c>
      <c r="S93" s="151">
        <v>46087</v>
      </c>
      <c r="T93" s="39">
        <f t="shared" si="19"/>
        <v>6590.3640000000005</v>
      </c>
      <c r="U93" s="39">
        <f t="shared" si="20"/>
        <v>7406</v>
      </c>
      <c r="V93" s="39">
        <f t="shared" si="2"/>
        <v>96.181818181818187</v>
      </c>
      <c r="W93" s="39">
        <f t="shared" si="21"/>
        <v>815.63599999999951</v>
      </c>
      <c r="X93" s="630">
        <f t="shared" si="22"/>
        <v>69.300000000000011</v>
      </c>
      <c r="Y93" s="30">
        <f t="shared" si="23"/>
        <v>77</v>
      </c>
      <c r="Z93" s="630">
        <f t="shared" si="24"/>
        <v>7.6999999999999886</v>
      </c>
      <c r="AA93" s="30"/>
      <c r="AB93" s="30"/>
      <c r="AC93" s="9"/>
    </row>
    <row r="94" spans="1:29" ht="13.5">
      <c r="A94" s="10">
        <v>46089</v>
      </c>
      <c r="B94" s="9" t="s">
        <v>9</v>
      </c>
      <c r="C94" s="11">
        <v>5571.34</v>
      </c>
      <c r="D94" s="9">
        <v>59</v>
      </c>
      <c r="E94" s="76">
        <v>29.34</v>
      </c>
      <c r="F94" s="9">
        <v>4</v>
      </c>
      <c r="G94" s="9">
        <v>9.8000000000000007</v>
      </c>
      <c r="H94" s="13">
        <v>0.31609999999999999</v>
      </c>
      <c r="I94" s="9" t="s">
        <v>11</v>
      </c>
      <c r="J94" s="9"/>
      <c r="K94" s="588" t="s">
        <v>2009</v>
      </c>
      <c r="L94" s="628">
        <v>45723</v>
      </c>
      <c r="M94" s="150">
        <v>45723</v>
      </c>
      <c r="N94" s="135">
        <v>5729.44</v>
      </c>
      <c r="O94" s="135">
        <v>5991.24</v>
      </c>
      <c r="P94" s="134">
        <v>63</v>
      </c>
      <c r="Q94" s="629" t="s">
        <v>2069</v>
      </c>
      <c r="R94" s="237">
        <v>46088</v>
      </c>
      <c r="S94" s="151">
        <v>46088</v>
      </c>
      <c r="T94" s="39">
        <f t="shared" si="19"/>
        <v>8010.3540000000012</v>
      </c>
      <c r="U94" s="39">
        <f t="shared" si="20"/>
        <v>7674.22</v>
      </c>
      <c r="V94" s="39">
        <f t="shared" si="2"/>
        <v>94.74345679012346</v>
      </c>
      <c r="W94" s="39">
        <f t="shared" si="21"/>
        <v>-336.13400000000092</v>
      </c>
      <c r="X94" s="630">
        <f t="shared" si="22"/>
        <v>83.600000000000009</v>
      </c>
      <c r="Y94" s="30">
        <f t="shared" si="23"/>
        <v>81</v>
      </c>
      <c r="Z94" s="630">
        <f t="shared" si="24"/>
        <v>-2.6000000000000085</v>
      </c>
      <c r="AA94" s="30"/>
      <c r="AB94" s="30"/>
      <c r="AC94" s="9"/>
    </row>
    <row r="95" spans="1:29" ht="13.5">
      <c r="A95" s="10">
        <v>46090</v>
      </c>
      <c r="B95" s="9" t="s">
        <v>9</v>
      </c>
      <c r="C95" s="11">
        <v>1807.92</v>
      </c>
      <c r="D95" s="9">
        <v>22</v>
      </c>
      <c r="E95" s="76">
        <v>23.4</v>
      </c>
      <c r="F95" s="9">
        <v>0</v>
      </c>
      <c r="G95" s="9">
        <v>8</v>
      </c>
      <c r="H95" s="13">
        <v>0.32200000000000001</v>
      </c>
      <c r="I95" s="9" t="s">
        <v>11</v>
      </c>
      <c r="J95" s="9"/>
      <c r="K95" s="588" t="s">
        <v>2009</v>
      </c>
      <c r="L95" s="628">
        <v>45724</v>
      </c>
      <c r="M95" s="150">
        <v>45724</v>
      </c>
      <c r="N95" s="135">
        <v>6734.74</v>
      </c>
      <c r="O95" s="135">
        <v>7282.14</v>
      </c>
      <c r="P95" s="134">
        <v>76</v>
      </c>
      <c r="Q95" s="629" t="s">
        <v>2070</v>
      </c>
      <c r="R95" s="237">
        <v>46089</v>
      </c>
      <c r="S95" s="151">
        <v>46089</v>
      </c>
      <c r="T95" s="39">
        <f t="shared" si="19"/>
        <v>7034.5770000000002</v>
      </c>
      <c r="U95" s="39">
        <f t="shared" si="20"/>
        <v>5571.34</v>
      </c>
      <c r="V95" s="39">
        <f t="shared" si="2"/>
        <v>94.429491525423728</v>
      </c>
      <c r="W95" s="39">
        <f t="shared" si="21"/>
        <v>-1463.2370000000001</v>
      </c>
      <c r="X95" s="630">
        <f t="shared" si="22"/>
        <v>71.5</v>
      </c>
      <c r="Y95" s="30">
        <f t="shared" si="23"/>
        <v>59</v>
      </c>
      <c r="Z95" s="630">
        <f t="shared" si="24"/>
        <v>-12.5</v>
      </c>
      <c r="AA95" s="30"/>
      <c r="AB95" s="30"/>
      <c r="AC95" s="9"/>
    </row>
    <row r="96" spans="1:29" ht="13.5">
      <c r="A96" s="10">
        <v>46091</v>
      </c>
      <c r="B96" s="9" t="s">
        <v>9</v>
      </c>
      <c r="C96" s="11">
        <v>3321.34</v>
      </c>
      <c r="D96" s="9">
        <v>36</v>
      </c>
      <c r="E96" s="76">
        <v>25.59</v>
      </c>
      <c r="F96" s="9">
        <v>2</v>
      </c>
      <c r="G96" s="9">
        <v>9.3000000000000007</v>
      </c>
      <c r="H96" s="13">
        <v>0.35630000000000001</v>
      </c>
      <c r="I96" s="9" t="s">
        <v>11</v>
      </c>
      <c r="J96" s="9"/>
      <c r="K96" s="588" t="s">
        <v>2009</v>
      </c>
      <c r="L96" s="628">
        <v>45725</v>
      </c>
      <c r="M96" s="150">
        <v>45725</v>
      </c>
      <c r="N96" s="135">
        <v>6014.27</v>
      </c>
      <c r="O96" s="135">
        <v>6395.07</v>
      </c>
      <c r="P96" s="134">
        <v>65</v>
      </c>
      <c r="Q96" s="629" t="s">
        <v>2071</v>
      </c>
      <c r="R96" s="237">
        <v>46090</v>
      </c>
      <c r="S96" s="151">
        <v>46090</v>
      </c>
      <c r="T96" s="39">
        <f t="shared" si="19"/>
        <v>2859.076</v>
      </c>
      <c r="U96" s="39">
        <f t="shared" si="20"/>
        <v>1807.92</v>
      </c>
      <c r="V96" s="39">
        <f t="shared" si="2"/>
        <v>82.178181818181827</v>
      </c>
      <c r="W96" s="39">
        <f t="shared" si="21"/>
        <v>-1051.1559999999999</v>
      </c>
      <c r="X96" s="630">
        <f t="shared" si="22"/>
        <v>27.500000000000004</v>
      </c>
      <c r="Y96" s="30">
        <f t="shared" si="23"/>
        <v>22</v>
      </c>
      <c r="Z96" s="630">
        <f t="shared" si="24"/>
        <v>-5.5000000000000036</v>
      </c>
      <c r="AA96" s="30"/>
      <c r="AB96" s="30"/>
      <c r="AC96" s="9"/>
    </row>
    <row r="97" spans="1:29" ht="13.5">
      <c r="A97" s="10">
        <v>46092</v>
      </c>
      <c r="B97" s="9" t="s">
        <v>9</v>
      </c>
      <c r="C97" s="11">
        <v>3254.8</v>
      </c>
      <c r="D97" s="9">
        <v>33</v>
      </c>
      <c r="E97" s="76">
        <v>28.31</v>
      </c>
      <c r="F97" s="9">
        <v>3</v>
      </c>
      <c r="G97" s="9">
        <v>9.3000000000000007</v>
      </c>
      <c r="H97" s="13">
        <v>0.31719999999999998</v>
      </c>
      <c r="I97" s="9" t="s">
        <v>11</v>
      </c>
      <c r="J97" s="9"/>
      <c r="K97" s="588" t="s">
        <v>2009</v>
      </c>
      <c r="L97" s="628">
        <v>45726</v>
      </c>
      <c r="M97" s="150">
        <v>45726</v>
      </c>
      <c r="N97" s="135">
        <v>2468.2600000000002</v>
      </c>
      <c r="O97" s="135">
        <v>2599.16</v>
      </c>
      <c r="P97" s="134">
        <v>25</v>
      </c>
      <c r="Q97" s="629" t="s">
        <v>2072</v>
      </c>
      <c r="R97" s="237">
        <v>46091</v>
      </c>
      <c r="S97" s="151">
        <v>46091</v>
      </c>
      <c r="T97" s="39">
        <f t="shared" si="19"/>
        <v>6534.0110000000004</v>
      </c>
      <c r="U97" s="39">
        <f t="shared" si="20"/>
        <v>3321.34</v>
      </c>
      <c r="V97" s="39">
        <f t="shared" si="2"/>
        <v>92.259444444444455</v>
      </c>
      <c r="W97" s="39">
        <f t="shared" si="21"/>
        <v>-3212.6710000000003</v>
      </c>
      <c r="X97" s="630">
        <f t="shared" si="22"/>
        <v>57.2</v>
      </c>
      <c r="Y97" s="30">
        <f t="shared" si="23"/>
        <v>36</v>
      </c>
      <c r="Z97" s="630">
        <f t="shared" si="24"/>
        <v>-21.200000000000003</v>
      </c>
      <c r="AA97" s="30"/>
      <c r="AB97" s="30"/>
      <c r="AC97" s="9"/>
    </row>
    <row r="98" spans="1:29" ht="13.5">
      <c r="A98" s="10">
        <v>46093</v>
      </c>
      <c r="B98" s="9" t="s">
        <v>9</v>
      </c>
      <c r="C98" s="11">
        <v>3971.21</v>
      </c>
      <c r="D98" s="9">
        <v>45</v>
      </c>
      <c r="E98" s="76">
        <v>28.06</v>
      </c>
      <c r="F98" s="9">
        <v>3</v>
      </c>
      <c r="G98" s="9">
        <v>13.3</v>
      </c>
      <c r="H98" s="13">
        <v>0.33200000000000002</v>
      </c>
      <c r="I98" s="9" t="s">
        <v>11</v>
      </c>
      <c r="J98" s="9"/>
      <c r="K98" s="588" t="s">
        <v>2009</v>
      </c>
      <c r="L98" s="628">
        <v>45727</v>
      </c>
      <c r="M98" s="150">
        <v>45727</v>
      </c>
      <c r="N98" s="135">
        <v>5678.21</v>
      </c>
      <c r="O98" s="135">
        <v>5940.01</v>
      </c>
      <c r="P98" s="134">
        <v>52</v>
      </c>
      <c r="Q98" s="629" t="s">
        <v>2073</v>
      </c>
      <c r="R98" s="237">
        <v>46092</v>
      </c>
      <c r="S98" s="151">
        <v>46092</v>
      </c>
      <c r="T98" s="39">
        <f t="shared" si="19"/>
        <v>6110.3790000000008</v>
      </c>
      <c r="U98" s="39">
        <f t="shared" si="20"/>
        <v>3254.8</v>
      </c>
      <c r="V98" s="39">
        <f t="shared" si="2"/>
        <v>98.63030303030304</v>
      </c>
      <c r="W98" s="39">
        <f t="shared" si="21"/>
        <v>-2855.5790000000006</v>
      </c>
      <c r="X98" s="630">
        <f t="shared" si="22"/>
        <v>62.7</v>
      </c>
      <c r="Y98" s="30">
        <f t="shared" si="23"/>
        <v>33</v>
      </c>
      <c r="Z98" s="630">
        <f t="shared" si="24"/>
        <v>-29.700000000000003</v>
      </c>
      <c r="AA98" s="30"/>
      <c r="AB98" s="30"/>
      <c r="AC98" s="9"/>
    </row>
    <row r="99" spans="1:29" ht="13.5">
      <c r="A99" s="10">
        <v>46094</v>
      </c>
      <c r="B99" s="9" t="s">
        <v>9</v>
      </c>
      <c r="C99" s="11">
        <v>8316.4599999999991</v>
      </c>
      <c r="D99" s="9">
        <v>85</v>
      </c>
      <c r="E99" s="76">
        <v>28.38</v>
      </c>
      <c r="F99" s="9">
        <v>7</v>
      </c>
      <c r="G99" s="9">
        <v>15.4</v>
      </c>
      <c r="H99" s="13">
        <v>0.33289999999999997</v>
      </c>
      <c r="I99" s="9" t="s">
        <v>11</v>
      </c>
      <c r="J99" s="9"/>
      <c r="K99" s="588" t="s">
        <v>2009</v>
      </c>
      <c r="L99" s="628">
        <v>45728</v>
      </c>
      <c r="M99" s="150">
        <v>45728</v>
      </c>
      <c r="N99" s="135">
        <v>5281.19</v>
      </c>
      <c r="O99" s="135">
        <v>5554.89</v>
      </c>
      <c r="P99" s="134">
        <v>57</v>
      </c>
      <c r="Q99" s="629" t="s">
        <v>2074</v>
      </c>
      <c r="R99" s="237">
        <v>46093</v>
      </c>
      <c r="S99" s="151">
        <v>46093</v>
      </c>
      <c r="T99" s="39">
        <f t="shared" si="19"/>
        <v>4241.8090000000002</v>
      </c>
      <c r="U99" s="39">
        <f t="shared" si="20"/>
        <v>3971.21</v>
      </c>
      <c r="V99" s="39">
        <f t="shared" si="2"/>
        <v>88.249111111111105</v>
      </c>
      <c r="W99" s="39">
        <f t="shared" si="21"/>
        <v>-270.59900000000016</v>
      </c>
      <c r="X99" s="630">
        <f t="shared" si="22"/>
        <v>49.500000000000007</v>
      </c>
      <c r="Y99" s="30">
        <f t="shared" si="23"/>
        <v>45</v>
      </c>
      <c r="Z99" s="630">
        <f t="shared" si="24"/>
        <v>-4.5000000000000071</v>
      </c>
      <c r="AA99" s="30"/>
      <c r="AB99" s="30"/>
      <c r="AC99" s="9"/>
    </row>
    <row r="100" spans="1:29" ht="13.5">
      <c r="A100" s="10">
        <v>46095</v>
      </c>
      <c r="B100" s="9" t="s">
        <v>9</v>
      </c>
      <c r="C100" s="11">
        <v>6891</v>
      </c>
      <c r="D100" s="9">
        <v>73</v>
      </c>
      <c r="E100" s="76">
        <v>33.119999999999997</v>
      </c>
      <c r="F100" s="9">
        <v>11</v>
      </c>
      <c r="G100" s="9">
        <v>12</v>
      </c>
      <c r="H100" s="13">
        <v>0.29920000000000002</v>
      </c>
      <c r="I100" s="9" t="s">
        <v>11</v>
      </c>
      <c r="J100" s="9"/>
      <c r="K100" s="588" t="s">
        <v>2009</v>
      </c>
      <c r="L100" s="628">
        <v>45729</v>
      </c>
      <c r="M100" s="150">
        <v>45729</v>
      </c>
      <c r="N100" s="135">
        <v>3653.89</v>
      </c>
      <c r="O100" s="135">
        <v>3856.19</v>
      </c>
      <c r="P100" s="134">
        <v>45</v>
      </c>
      <c r="Q100" s="629" t="s">
        <v>2075</v>
      </c>
      <c r="R100" s="237">
        <v>46094</v>
      </c>
      <c r="S100" s="151">
        <v>46094</v>
      </c>
      <c r="T100" s="39">
        <f t="shared" si="19"/>
        <v>9931.2180000000008</v>
      </c>
      <c r="U100" s="39">
        <f t="shared" si="20"/>
        <v>8316.4599999999991</v>
      </c>
      <c r="V100" s="39">
        <f t="shared" si="2"/>
        <v>97.840705882352935</v>
      </c>
      <c r="W100" s="39">
        <f t="shared" si="21"/>
        <v>-1614.7580000000016</v>
      </c>
      <c r="X100" s="630">
        <f t="shared" si="22"/>
        <v>103.4</v>
      </c>
      <c r="Y100" s="30">
        <f t="shared" si="23"/>
        <v>85</v>
      </c>
      <c r="Z100" s="630">
        <f t="shared" si="24"/>
        <v>-18.400000000000006</v>
      </c>
      <c r="AA100" s="30"/>
      <c r="AB100" s="30"/>
      <c r="AC100" s="9"/>
    </row>
    <row r="101" spans="1:29" ht="13.5">
      <c r="A101" s="10">
        <v>46096</v>
      </c>
      <c r="B101" s="9" t="s">
        <v>9</v>
      </c>
      <c r="C101" s="11">
        <v>7645.6</v>
      </c>
      <c r="D101" s="9">
        <v>68</v>
      </c>
      <c r="E101" s="76">
        <v>41.45</v>
      </c>
      <c r="F101" s="9">
        <v>32</v>
      </c>
      <c r="G101" s="9">
        <v>14.25</v>
      </c>
      <c r="H101" s="13">
        <v>0.31040000000000001</v>
      </c>
      <c r="I101" s="9" t="s">
        <v>11</v>
      </c>
      <c r="J101" s="9"/>
      <c r="K101" s="588" t="s">
        <v>2009</v>
      </c>
      <c r="L101" s="628">
        <v>45730</v>
      </c>
      <c r="M101" s="150">
        <v>45730</v>
      </c>
      <c r="N101" s="135">
        <v>8683.2800000000007</v>
      </c>
      <c r="O101" s="135">
        <v>9028.3799999999992</v>
      </c>
      <c r="P101" s="134">
        <v>94</v>
      </c>
      <c r="Q101" s="629" t="s">
        <v>2076</v>
      </c>
      <c r="R101" s="237">
        <v>46095</v>
      </c>
      <c r="S101" s="151">
        <v>46095</v>
      </c>
      <c r="T101" s="39">
        <f t="shared" si="19"/>
        <v>9889.0880000000016</v>
      </c>
      <c r="U101" s="39">
        <f t="shared" si="20"/>
        <v>6891</v>
      </c>
      <c r="V101" s="39">
        <f t="shared" si="2"/>
        <v>94.397260273972606</v>
      </c>
      <c r="W101" s="39">
        <f t="shared" si="21"/>
        <v>-2998.0880000000016</v>
      </c>
      <c r="X101" s="630">
        <f t="shared" si="22"/>
        <v>94.600000000000009</v>
      </c>
      <c r="Y101" s="30">
        <f t="shared" si="23"/>
        <v>73</v>
      </c>
      <c r="Z101" s="630">
        <f t="shared" si="24"/>
        <v>-21.600000000000009</v>
      </c>
      <c r="AA101" s="30"/>
      <c r="AB101" s="30"/>
      <c r="AC101" s="9"/>
    </row>
    <row r="102" spans="1:29" ht="13.5">
      <c r="A102" s="10">
        <v>46097</v>
      </c>
      <c r="B102" s="9" t="s">
        <v>9</v>
      </c>
      <c r="C102" s="11">
        <v>1943.91</v>
      </c>
      <c r="D102" s="9">
        <v>20</v>
      </c>
      <c r="E102" s="76">
        <v>26.31</v>
      </c>
      <c r="F102" s="9">
        <v>0</v>
      </c>
      <c r="G102" s="9">
        <v>8.5</v>
      </c>
      <c r="H102" s="13">
        <v>0.31</v>
      </c>
      <c r="I102" s="9" t="s">
        <v>11</v>
      </c>
      <c r="J102" s="9"/>
      <c r="K102" s="588" t="s">
        <v>2009</v>
      </c>
      <c r="L102" s="628">
        <v>45731</v>
      </c>
      <c r="M102" s="150">
        <v>45731</v>
      </c>
      <c r="N102" s="135">
        <v>8597.3799999999992</v>
      </c>
      <c r="O102" s="135">
        <v>8990.08</v>
      </c>
      <c r="P102" s="134">
        <v>86</v>
      </c>
      <c r="Q102" s="629" t="s">
        <v>2077</v>
      </c>
      <c r="R102" s="237">
        <v>46096</v>
      </c>
      <c r="S102" s="151">
        <v>46096</v>
      </c>
      <c r="T102" s="39">
        <f t="shared" si="19"/>
        <v>6717.8320000000003</v>
      </c>
      <c r="U102" s="39">
        <f t="shared" si="20"/>
        <v>7645.6</v>
      </c>
      <c r="V102" s="39">
        <f t="shared" si="2"/>
        <v>112.43529411764706</v>
      </c>
      <c r="W102" s="39">
        <f t="shared" si="21"/>
        <v>927.76800000000003</v>
      </c>
      <c r="X102" s="630">
        <f t="shared" si="22"/>
        <v>71.5</v>
      </c>
      <c r="Y102" s="30">
        <f t="shared" si="23"/>
        <v>68</v>
      </c>
      <c r="Z102" s="630">
        <f t="shared" si="24"/>
        <v>-3.5</v>
      </c>
      <c r="AA102" s="30"/>
      <c r="AB102" s="30"/>
      <c r="AC102" s="9"/>
    </row>
    <row r="103" spans="1:29" ht="13.5">
      <c r="A103" s="10">
        <v>46098</v>
      </c>
      <c r="B103" s="9" t="s">
        <v>9</v>
      </c>
      <c r="C103" s="11">
        <v>3025.16</v>
      </c>
      <c r="D103" s="9">
        <v>36</v>
      </c>
      <c r="E103" s="76">
        <v>24.49</v>
      </c>
      <c r="F103" s="9">
        <v>0</v>
      </c>
      <c r="G103" s="9">
        <v>7.5</v>
      </c>
      <c r="H103" s="13">
        <v>0.29360000000000003</v>
      </c>
      <c r="I103" s="9" t="s">
        <v>11</v>
      </c>
      <c r="J103" s="9"/>
      <c r="K103" s="588" t="s">
        <v>2009</v>
      </c>
      <c r="L103" s="628">
        <v>45732</v>
      </c>
      <c r="M103" s="150">
        <v>45732</v>
      </c>
      <c r="N103" s="135">
        <v>5773.92</v>
      </c>
      <c r="O103" s="135">
        <v>6107.12</v>
      </c>
      <c r="P103" s="134">
        <v>65</v>
      </c>
      <c r="Q103" s="629" t="s">
        <v>2078</v>
      </c>
      <c r="R103" s="237">
        <v>46097</v>
      </c>
      <c r="S103" s="151">
        <v>46097</v>
      </c>
      <c r="T103" s="39">
        <f t="shared" si="19"/>
        <v>2805.5280000000002</v>
      </c>
      <c r="U103" s="39">
        <f t="shared" si="20"/>
        <v>1943.91</v>
      </c>
      <c r="V103" s="39">
        <f t="shared" si="2"/>
        <v>97.19550000000001</v>
      </c>
      <c r="W103" s="39">
        <f t="shared" si="21"/>
        <v>-861.61800000000017</v>
      </c>
      <c r="X103" s="630">
        <f t="shared" si="22"/>
        <v>31.900000000000002</v>
      </c>
      <c r="Y103" s="30">
        <f t="shared" si="23"/>
        <v>20</v>
      </c>
      <c r="Z103" s="630">
        <f t="shared" si="24"/>
        <v>-11.900000000000002</v>
      </c>
      <c r="AA103" s="30"/>
      <c r="AB103" s="30"/>
      <c r="AC103" s="9"/>
    </row>
    <row r="104" spans="1:29" ht="13.5">
      <c r="A104" s="10">
        <v>46099</v>
      </c>
      <c r="B104" s="9" t="s">
        <v>9</v>
      </c>
      <c r="C104" s="11">
        <v>2181.4899999999998</v>
      </c>
      <c r="D104" s="9">
        <v>24</v>
      </c>
      <c r="E104" s="76">
        <v>23.19</v>
      </c>
      <c r="F104" s="9">
        <v>1</v>
      </c>
      <c r="G104" s="9">
        <v>6.3</v>
      </c>
      <c r="H104" s="13">
        <v>0.2475</v>
      </c>
      <c r="I104" s="9" t="s">
        <v>11</v>
      </c>
      <c r="J104" s="9"/>
      <c r="K104" s="588" t="s">
        <v>2009</v>
      </c>
      <c r="L104" s="628">
        <v>45733</v>
      </c>
      <c r="M104" s="150">
        <v>45733</v>
      </c>
      <c r="N104" s="135">
        <v>2467.1799999999998</v>
      </c>
      <c r="O104" s="135">
        <v>2550.48</v>
      </c>
      <c r="P104" s="134">
        <v>29</v>
      </c>
      <c r="Q104" s="629" t="s">
        <v>2079</v>
      </c>
      <c r="R104" s="237">
        <v>46098</v>
      </c>
      <c r="S104" s="151">
        <v>46098</v>
      </c>
      <c r="T104" s="39">
        <f t="shared" si="19"/>
        <v>5394.6090000000004</v>
      </c>
      <c r="U104" s="39">
        <f t="shared" si="20"/>
        <v>3025.16</v>
      </c>
      <c r="V104" s="39">
        <f t="shared" si="2"/>
        <v>84.032222222222217</v>
      </c>
      <c r="W104" s="39">
        <f t="shared" si="21"/>
        <v>-2369.4490000000005</v>
      </c>
      <c r="X104" s="630">
        <f t="shared" si="22"/>
        <v>55.000000000000007</v>
      </c>
      <c r="Y104" s="30">
        <f t="shared" si="23"/>
        <v>36</v>
      </c>
      <c r="Z104" s="630">
        <f t="shared" si="24"/>
        <v>-19.000000000000007</v>
      </c>
      <c r="AA104" s="30"/>
      <c r="AB104" s="30"/>
      <c r="AC104" s="9"/>
    </row>
    <row r="105" spans="1:29" ht="13.5">
      <c r="A105" s="10">
        <v>46100</v>
      </c>
      <c r="B105" s="9" t="s">
        <v>9</v>
      </c>
      <c r="C105" s="11">
        <v>3785.34</v>
      </c>
      <c r="D105" s="9">
        <v>43</v>
      </c>
      <c r="E105" s="76">
        <v>27.38</v>
      </c>
      <c r="F105" s="9">
        <v>2</v>
      </c>
      <c r="G105" s="9">
        <v>13</v>
      </c>
      <c r="H105" s="13">
        <v>0.2828</v>
      </c>
      <c r="I105" s="9" t="s">
        <v>11</v>
      </c>
      <c r="J105" s="9"/>
      <c r="K105" s="588" t="s">
        <v>2009</v>
      </c>
      <c r="L105" s="628">
        <v>45734</v>
      </c>
      <c r="M105" s="150">
        <v>45734</v>
      </c>
      <c r="N105" s="135">
        <v>4475.79</v>
      </c>
      <c r="O105" s="135">
        <v>4904.1899999999996</v>
      </c>
      <c r="P105" s="134">
        <v>50</v>
      </c>
      <c r="Q105" s="629" t="s">
        <v>1938</v>
      </c>
      <c r="R105" s="237">
        <v>46099</v>
      </c>
      <c r="S105" s="151">
        <v>46099</v>
      </c>
      <c r="T105" s="39">
        <f t="shared" si="19"/>
        <v>3880.7560000000003</v>
      </c>
      <c r="U105" s="39">
        <f t="shared" si="20"/>
        <v>2181.4899999999998</v>
      </c>
      <c r="V105" s="39">
        <f t="shared" si="2"/>
        <v>90.895416666666662</v>
      </c>
      <c r="W105" s="39">
        <f t="shared" si="21"/>
        <v>-1699.2660000000005</v>
      </c>
      <c r="X105" s="630">
        <f t="shared" si="22"/>
        <v>47.300000000000004</v>
      </c>
      <c r="Y105" s="30">
        <f t="shared" si="23"/>
        <v>24</v>
      </c>
      <c r="Z105" s="630">
        <f t="shared" si="24"/>
        <v>-23.300000000000004</v>
      </c>
      <c r="AA105" s="30"/>
      <c r="AB105" s="30"/>
      <c r="AC105" s="9"/>
    </row>
    <row r="106" spans="1:29" ht="13.5">
      <c r="A106" s="10">
        <v>46101</v>
      </c>
      <c r="B106" s="9" t="s">
        <v>9</v>
      </c>
      <c r="C106" s="11">
        <v>7972.32</v>
      </c>
      <c r="D106" s="9">
        <v>87</v>
      </c>
      <c r="E106" s="76">
        <v>29.48</v>
      </c>
      <c r="F106" s="9">
        <v>7</v>
      </c>
      <c r="G106" s="9">
        <v>12.6</v>
      </c>
      <c r="H106" s="13">
        <v>0.27010000000000001</v>
      </c>
      <c r="I106" s="9" t="s">
        <v>11</v>
      </c>
      <c r="J106" s="9"/>
      <c r="K106" s="588" t="s">
        <v>2009</v>
      </c>
      <c r="L106" s="628">
        <v>45735</v>
      </c>
      <c r="M106" s="150">
        <v>45735</v>
      </c>
      <c r="N106" s="135">
        <v>3301.86</v>
      </c>
      <c r="O106" s="135">
        <v>3527.96</v>
      </c>
      <c r="P106" s="134">
        <v>43</v>
      </c>
      <c r="Q106" s="629" t="s">
        <v>2080</v>
      </c>
      <c r="R106" s="237">
        <v>46100</v>
      </c>
      <c r="S106" s="151">
        <v>46100</v>
      </c>
      <c r="T106" s="39">
        <f t="shared" si="19"/>
        <v>3906.5950000000003</v>
      </c>
      <c r="U106" s="39">
        <f t="shared" si="20"/>
        <v>3785.34</v>
      </c>
      <c r="V106" s="39">
        <f t="shared" si="2"/>
        <v>88.031162790697678</v>
      </c>
      <c r="W106" s="39">
        <f t="shared" si="21"/>
        <v>-121.25500000000011</v>
      </c>
      <c r="X106" s="630">
        <f t="shared" si="22"/>
        <v>51.7</v>
      </c>
      <c r="Y106" s="30">
        <f t="shared" si="23"/>
        <v>43</v>
      </c>
      <c r="Z106" s="630">
        <f t="shared" si="24"/>
        <v>-8.7000000000000028</v>
      </c>
      <c r="AA106" s="30"/>
      <c r="AB106" s="30"/>
      <c r="AC106" s="9"/>
    </row>
    <row r="107" spans="1:29" ht="13.5">
      <c r="A107" s="10">
        <v>46102</v>
      </c>
      <c r="B107" s="9" t="s">
        <v>9</v>
      </c>
      <c r="C107" s="11">
        <v>8321.69</v>
      </c>
      <c r="D107" s="9">
        <v>95</v>
      </c>
      <c r="E107" s="9">
        <v>31.52</v>
      </c>
      <c r="F107" s="9">
        <v>14</v>
      </c>
      <c r="G107" s="9">
        <v>13.6</v>
      </c>
      <c r="H107" s="13">
        <v>0.24179999999999999</v>
      </c>
      <c r="I107" s="9" t="s">
        <v>11</v>
      </c>
      <c r="J107" s="9"/>
      <c r="K107" s="588" t="s">
        <v>2009</v>
      </c>
      <c r="L107" s="628">
        <v>45736</v>
      </c>
      <c r="M107" s="150">
        <v>45736</v>
      </c>
      <c r="N107" s="135">
        <v>3277.75</v>
      </c>
      <c r="O107" s="135">
        <v>3551.45</v>
      </c>
      <c r="P107" s="134">
        <v>47</v>
      </c>
      <c r="Q107" s="629" t="s">
        <v>2081</v>
      </c>
      <c r="R107" s="237">
        <v>46101</v>
      </c>
      <c r="S107" s="151">
        <v>46101</v>
      </c>
      <c r="T107" s="39">
        <f t="shared" si="19"/>
        <v>9700.4380000000001</v>
      </c>
      <c r="U107" s="39">
        <f t="shared" si="20"/>
        <v>7972.32</v>
      </c>
      <c r="V107" s="39">
        <f t="shared" si="2"/>
        <v>91.635862068965508</v>
      </c>
      <c r="W107" s="39">
        <f t="shared" si="21"/>
        <v>-1728.1180000000004</v>
      </c>
      <c r="X107" s="630">
        <f t="shared" si="22"/>
        <v>94.600000000000009</v>
      </c>
      <c r="Y107" s="30">
        <f t="shared" si="23"/>
        <v>87</v>
      </c>
      <c r="Z107" s="630">
        <f t="shared" si="24"/>
        <v>-7.6000000000000085</v>
      </c>
      <c r="AA107" s="30"/>
      <c r="AB107" s="30"/>
      <c r="AC107" s="9"/>
    </row>
    <row r="108" spans="1:29" ht="13.5">
      <c r="A108" s="10">
        <v>46103</v>
      </c>
      <c r="B108" s="9" t="s">
        <v>9</v>
      </c>
      <c r="C108" s="11">
        <v>5073.59</v>
      </c>
      <c r="D108" s="9">
        <v>53</v>
      </c>
      <c r="E108" s="76">
        <v>34.14</v>
      </c>
      <c r="F108" s="9">
        <v>16</v>
      </c>
      <c r="G108" s="9">
        <v>11.25</v>
      </c>
      <c r="H108" s="13">
        <v>0.2437</v>
      </c>
      <c r="I108" s="9" t="s">
        <v>11</v>
      </c>
      <c r="J108" s="9"/>
      <c r="K108" s="588" t="s">
        <v>2009</v>
      </c>
      <c r="L108" s="628">
        <v>45737</v>
      </c>
      <c r="M108" s="150">
        <v>45737</v>
      </c>
      <c r="N108" s="135">
        <v>8390.18</v>
      </c>
      <c r="O108" s="135">
        <v>8818.58</v>
      </c>
      <c r="P108" s="134">
        <v>86</v>
      </c>
      <c r="Q108" s="629" t="s">
        <v>2082</v>
      </c>
      <c r="R108" s="237">
        <v>46102</v>
      </c>
      <c r="S108" s="151">
        <v>46102</v>
      </c>
      <c r="T108" s="39">
        <f t="shared" si="19"/>
        <v>8588.4810000000016</v>
      </c>
      <c r="U108" s="39">
        <f t="shared" si="20"/>
        <v>8321.69</v>
      </c>
      <c r="V108" s="39">
        <f t="shared" si="2"/>
        <v>95.651609195402301</v>
      </c>
      <c r="W108" s="39">
        <f t="shared" si="21"/>
        <v>-266.79100000000108</v>
      </c>
      <c r="X108" s="630">
        <f t="shared" si="22"/>
        <v>83.600000000000009</v>
      </c>
      <c r="Y108" s="30">
        <f>D106</f>
        <v>87</v>
      </c>
      <c r="Z108" s="630">
        <f t="shared" si="24"/>
        <v>3.3999999999999915</v>
      </c>
      <c r="AA108" s="30"/>
      <c r="AB108" s="30"/>
      <c r="AC108" s="9"/>
    </row>
    <row r="109" spans="1:29" ht="13.5">
      <c r="A109" s="10">
        <v>46104</v>
      </c>
      <c r="B109" s="9" t="s">
        <v>9</v>
      </c>
      <c r="C109" s="11">
        <v>1652.49</v>
      </c>
      <c r="D109" s="9">
        <v>26</v>
      </c>
      <c r="E109" s="76">
        <v>28.11</v>
      </c>
      <c r="F109" s="9">
        <v>2</v>
      </c>
      <c r="G109" s="9">
        <v>8.5</v>
      </c>
      <c r="H109" s="13">
        <v>0.30819999999999997</v>
      </c>
      <c r="I109" s="9" t="s">
        <v>11</v>
      </c>
      <c r="J109" s="9"/>
      <c r="K109" s="588" t="s">
        <v>2009</v>
      </c>
      <c r="L109" s="628">
        <v>45738</v>
      </c>
      <c r="M109" s="150">
        <v>45738</v>
      </c>
      <c r="N109" s="135">
        <v>7391.21</v>
      </c>
      <c r="O109" s="135">
        <v>7807.71</v>
      </c>
      <c r="P109" s="134">
        <v>76</v>
      </c>
      <c r="Q109" s="629" t="s">
        <v>2083</v>
      </c>
      <c r="R109" s="237">
        <v>46103</v>
      </c>
      <c r="S109" s="151">
        <v>46103</v>
      </c>
      <c r="T109" s="39">
        <f t="shared" si="19"/>
        <v>10218.472000000002</v>
      </c>
      <c r="U109" s="39">
        <f t="shared" si="20"/>
        <v>5073.59</v>
      </c>
      <c r="V109" s="39">
        <f t="shared" si="2"/>
        <v>95.728113207547167</v>
      </c>
      <c r="W109" s="39">
        <f t="shared" si="21"/>
        <v>-5144.8820000000014</v>
      </c>
      <c r="X109" s="630">
        <f t="shared" si="22"/>
        <v>97.9</v>
      </c>
      <c r="Y109" s="30">
        <f t="shared" ref="Y109:Y118" si="25">D108</f>
        <v>53</v>
      </c>
      <c r="Z109" s="630">
        <f t="shared" si="24"/>
        <v>-44.900000000000006</v>
      </c>
      <c r="AA109" s="30"/>
      <c r="AB109" s="30"/>
      <c r="AC109" s="9"/>
    </row>
    <row r="110" spans="1:29" ht="13.5">
      <c r="A110" s="10">
        <v>46105</v>
      </c>
      <c r="B110" s="9" t="s">
        <v>9</v>
      </c>
      <c r="C110" s="11">
        <v>2817.37</v>
      </c>
      <c r="D110" s="9">
        <v>33</v>
      </c>
      <c r="E110" s="76">
        <v>24.49</v>
      </c>
      <c r="F110" s="9">
        <v>1</v>
      </c>
      <c r="G110" s="9">
        <v>8</v>
      </c>
      <c r="H110" s="13">
        <v>0.35620000000000002</v>
      </c>
      <c r="I110" s="9" t="s">
        <v>11</v>
      </c>
      <c r="J110" s="9"/>
      <c r="K110" s="588" t="s">
        <v>2009</v>
      </c>
      <c r="L110" s="628">
        <v>45739</v>
      </c>
      <c r="M110" s="150">
        <v>45739</v>
      </c>
      <c r="N110" s="135">
        <v>8813.52</v>
      </c>
      <c r="O110" s="135">
        <v>9289.52</v>
      </c>
      <c r="P110" s="134">
        <v>89</v>
      </c>
      <c r="Q110" s="629" t="s">
        <v>2084</v>
      </c>
      <c r="R110" s="237">
        <v>46104</v>
      </c>
      <c r="S110" s="151">
        <v>46104</v>
      </c>
      <c r="T110" s="39">
        <f t="shared" si="19"/>
        <v>2542.2430000000004</v>
      </c>
      <c r="U110" s="39">
        <f t="shared" si="20"/>
        <v>1652.49</v>
      </c>
      <c r="V110" s="39">
        <f t="shared" si="2"/>
        <v>63.557307692307695</v>
      </c>
      <c r="W110" s="39">
        <f t="shared" si="21"/>
        <v>-889.75300000000038</v>
      </c>
      <c r="X110" s="630">
        <f t="shared" si="22"/>
        <v>25.3</v>
      </c>
      <c r="Y110" s="30">
        <f t="shared" si="25"/>
        <v>26</v>
      </c>
      <c r="Z110" s="630">
        <f t="shared" si="24"/>
        <v>0.69999999999999929</v>
      </c>
      <c r="AA110" s="30"/>
      <c r="AB110" s="30"/>
      <c r="AC110" s="9"/>
    </row>
    <row r="111" spans="1:29" ht="13.5">
      <c r="A111" s="10">
        <v>46106</v>
      </c>
      <c r="B111" s="9" t="s">
        <v>9</v>
      </c>
      <c r="C111" s="11">
        <v>3321.8</v>
      </c>
      <c r="D111" s="9">
        <v>36</v>
      </c>
      <c r="E111" s="76">
        <v>23.53</v>
      </c>
      <c r="F111" s="9">
        <v>0</v>
      </c>
      <c r="G111" s="9">
        <v>10.3</v>
      </c>
      <c r="H111" s="13">
        <v>0.314</v>
      </c>
      <c r="I111" s="9" t="s">
        <v>11</v>
      </c>
      <c r="J111" s="9"/>
      <c r="K111" s="588" t="s">
        <v>2009</v>
      </c>
      <c r="L111" s="628">
        <v>45740</v>
      </c>
      <c r="M111" s="150">
        <v>45740</v>
      </c>
      <c r="N111" s="135">
        <v>2239.73</v>
      </c>
      <c r="O111" s="135">
        <v>2311.13</v>
      </c>
      <c r="P111" s="134">
        <v>23</v>
      </c>
      <c r="Q111" s="629" t="s">
        <v>2085</v>
      </c>
      <c r="R111" s="237">
        <v>46105</v>
      </c>
      <c r="S111" s="151">
        <v>46105</v>
      </c>
      <c r="T111" s="39">
        <f t="shared" si="19"/>
        <v>5606.4139999999998</v>
      </c>
      <c r="U111" s="39">
        <f t="shared" si="20"/>
        <v>2817.37</v>
      </c>
      <c r="V111" s="39">
        <f t="shared" si="2"/>
        <v>85.374848484848485</v>
      </c>
      <c r="W111" s="39">
        <f t="shared" si="21"/>
        <v>-2789.0439999999999</v>
      </c>
      <c r="X111" s="630">
        <f t="shared" si="22"/>
        <v>52.800000000000004</v>
      </c>
      <c r="Y111" s="30">
        <f t="shared" si="25"/>
        <v>33</v>
      </c>
      <c r="Z111" s="630">
        <f t="shared" si="24"/>
        <v>-19.800000000000004</v>
      </c>
      <c r="AA111" s="30"/>
      <c r="AB111" s="30"/>
      <c r="AC111" s="9"/>
    </row>
    <row r="112" spans="1:29" ht="13.5">
      <c r="A112" s="10">
        <v>46107</v>
      </c>
      <c r="B112" s="9" t="s">
        <v>9</v>
      </c>
      <c r="C112" s="11">
        <v>2490.81</v>
      </c>
      <c r="D112" s="9">
        <v>29</v>
      </c>
      <c r="E112" s="76">
        <v>23.28</v>
      </c>
      <c r="F112" s="9">
        <v>0</v>
      </c>
      <c r="G112" s="9">
        <v>7.3</v>
      </c>
      <c r="H112" s="13">
        <v>0.2999</v>
      </c>
      <c r="I112" s="9" t="s">
        <v>11</v>
      </c>
      <c r="J112" s="9"/>
      <c r="K112" s="588" t="s">
        <v>2009</v>
      </c>
      <c r="L112" s="628">
        <v>45741</v>
      </c>
      <c r="M112" s="150">
        <v>45741</v>
      </c>
      <c r="N112" s="135">
        <v>4644.54</v>
      </c>
      <c r="O112" s="135">
        <v>5096.74</v>
      </c>
      <c r="P112" s="134">
        <v>48</v>
      </c>
      <c r="Q112" s="629" t="s">
        <v>2086</v>
      </c>
      <c r="R112" s="237">
        <v>46106</v>
      </c>
      <c r="S112" s="151">
        <v>46106</v>
      </c>
      <c r="T112" s="39">
        <f t="shared" si="19"/>
        <v>3040.4990000000003</v>
      </c>
      <c r="U112" s="39">
        <f t="shared" si="20"/>
        <v>3321.8</v>
      </c>
      <c r="V112" s="39">
        <f t="shared" si="2"/>
        <v>92.272222222222226</v>
      </c>
      <c r="W112" s="39">
        <f t="shared" si="21"/>
        <v>281.30099999999993</v>
      </c>
      <c r="X112" s="630">
        <f t="shared" si="22"/>
        <v>33</v>
      </c>
      <c r="Y112" s="30">
        <f t="shared" si="25"/>
        <v>36</v>
      </c>
      <c r="Z112" s="630">
        <f t="shared" si="24"/>
        <v>3</v>
      </c>
      <c r="AA112" s="30"/>
      <c r="AB112" s="30"/>
      <c r="AC112" s="9"/>
    </row>
    <row r="113" spans="1:29" ht="13.5">
      <c r="A113" s="10">
        <v>46108</v>
      </c>
      <c r="B113" s="9" t="s">
        <v>9</v>
      </c>
      <c r="C113" s="11">
        <v>7394.74</v>
      </c>
      <c r="D113" s="9">
        <v>80</v>
      </c>
      <c r="E113" s="76">
        <v>27.22</v>
      </c>
      <c r="F113" s="9">
        <v>5</v>
      </c>
      <c r="G113" s="9">
        <v>13.4</v>
      </c>
      <c r="H113" s="13">
        <v>0.309</v>
      </c>
      <c r="I113" s="9" t="s">
        <v>11</v>
      </c>
      <c r="J113" s="9"/>
      <c r="K113" s="588" t="s">
        <v>2009</v>
      </c>
      <c r="L113" s="628">
        <v>45742</v>
      </c>
      <c r="M113" s="150">
        <v>45742</v>
      </c>
      <c r="N113" s="135">
        <v>2514.19</v>
      </c>
      <c r="O113" s="135">
        <v>2764.09</v>
      </c>
      <c r="P113" s="134">
        <v>30</v>
      </c>
      <c r="Q113" s="629" t="s">
        <v>2087</v>
      </c>
      <c r="R113" s="237">
        <v>46107</v>
      </c>
      <c r="S113" s="151">
        <v>46107</v>
      </c>
      <c r="T113" s="39">
        <f t="shared" si="19"/>
        <v>4110.8650000000007</v>
      </c>
      <c r="U113" s="39">
        <f t="shared" si="20"/>
        <v>2490.81</v>
      </c>
      <c r="V113" s="39">
        <f t="shared" si="2"/>
        <v>85.89</v>
      </c>
      <c r="W113" s="39">
        <f t="shared" si="21"/>
        <v>-1620.0550000000007</v>
      </c>
      <c r="X113" s="630">
        <f t="shared" si="22"/>
        <v>47.300000000000004</v>
      </c>
      <c r="Y113" s="30">
        <f t="shared" si="25"/>
        <v>29</v>
      </c>
      <c r="Z113" s="630">
        <f t="shared" si="24"/>
        <v>-18.300000000000004</v>
      </c>
      <c r="AA113" s="30"/>
      <c r="AB113" s="30"/>
      <c r="AC113" s="9"/>
    </row>
    <row r="114" spans="1:29" ht="13.5">
      <c r="A114" s="10">
        <v>46109</v>
      </c>
      <c r="B114" s="9" t="s">
        <v>9</v>
      </c>
      <c r="C114" s="11">
        <v>7103.74</v>
      </c>
      <c r="D114" s="9">
        <v>70</v>
      </c>
      <c r="E114" s="76">
        <v>28.56</v>
      </c>
      <c r="F114" s="9">
        <v>5</v>
      </c>
      <c r="G114" s="9">
        <v>15</v>
      </c>
      <c r="H114" s="13">
        <v>0.30349999999999999</v>
      </c>
      <c r="I114" s="9" t="s">
        <v>11</v>
      </c>
      <c r="J114" s="9"/>
      <c r="K114" s="588" t="s">
        <v>2009</v>
      </c>
      <c r="L114" s="628">
        <v>45743</v>
      </c>
      <c r="M114" s="150">
        <v>45743</v>
      </c>
      <c r="N114" s="135">
        <v>3380.15</v>
      </c>
      <c r="O114" s="135">
        <v>3737.15</v>
      </c>
      <c r="P114" s="134">
        <v>43</v>
      </c>
      <c r="Q114" s="629" t="s">
        <v>2088</v>
      </c>
      <c r="R114" s="237">
        <v>46108</v>
      </c>
      <c r="S114" s="151">
        <v>46108</v>
      </c>
      <c r="T114" s="39">
        <f t="shared" si="19"/>
        <v>12239.260000000002</v>
      </c>
      <c r="U114" s="39">
        <f t="shared" si="20"/>
        <v>7394.74</v>
      </c>
      <c r="V114" s="39">
        <f t="shared" si="2"/>
        <v>92.434249999999992</v>
      </c>
      <c r="W114" s="39">
        <f t="shared" si="21"/>
        <v>-4844.5200000000023</v>
      </c>
      <c r="X114" s="630">
        <f t="shared" si="22"/>
        <v>111.10000000000001</v>
      </c>
      <c r="Y114" s="30">
        <f t="shared" si="25"/>
        <v>80</v>
      </c>
      <c r="Z114" s="630">
        <f t="shared" si="24"/>
        <v>-31.100000000000009</v>
      </c>
      <c r="AA114" s="30"/>
      <c r="AB114" s="30"/>
      <c r="AC114" s="9"/>
    </row>
    <row r="115" spans="1:29" ht="13.5">
      <c r="A115" s="10">
        <v>46110</v>
      </c>
      <c r="B115" s="9" t="s">
        <v>9</v>
      </c>
      <c r="C115" s="11">
        <v>5085.53</v>
      </c>
      <c r="D115" s="9">
        <v>59</v>
      </c>
      <c r="E115" s="76">
        <v>26.46</v>
      </c>
      <c r="F115" s="9">
        <v>6</v>
      </c>
      <c r="G115" s="9">
        <v>12.5</v>
      </c>
      <c r="H115" s="13">
        <v>0.29920000000000002</v>
      </c>
      <c r="I115" s="9" t="s">
        <v>11</v>
      </c>
      <c r="J115" s="9"/>
      <c r="K115" s="588" t="s">
        <v>2009</v>
      </c>
      <c r="L115" s="628">
        <v>45744</v>
      </c>
      <c r="M115" s="150">
        <v>45744</v>
      </c>
      <c r="N115" s="135">
        <v>10698.2</v>
      </c>
      <c r="O115" s="135">
        <v>11126.6</v>
      </c>
      <c r="P115" s="134">
        <v>101</v>
      </c>
      <c r="Q115" s="629" t="s">
        <v>2089</v>
      </c>
      <c r="R115" s="237">
        <v>46109</v>
      </c>
      <c r="S115" s="151">
        <v>46109</v>
      </c>
      <c r="T115" s="39">
        <f t="shared" si="19"/>
        <v>12243.033000000001</v>
      </c>
      <c r="U115" s="39">
        <f t="shared" si="20"/>
        <v>7103.74</v>
      </c>
      <c r="V115" s="39">
        <f t="shared" si="2"/>
        <v>101.482</v>
      </c>
      <c r="W115" s="39">
        <f t="shared" si="21"/>
        <v>-5139.2930000000015</v>
      </c>
      <c r="X115" s="630">
        <f t="shared" si="22"/>
        <v>118.80000000000001</v>
      </c>
      <c r="Y115" s="30">
        <f t="shared" si="25"/>
        <v>70</v>
      </c>
      <c r="Z115" s="630">
        <f t="shared" si="24"/>
        <v>-48.800000000000011</v>
      </c>
      <c r="AA115" s="30"/>
      <c r="AB115" s="30"/>
      <c r="AC115" s="9"/>
    </row>
    <row r="116" spans="1:29" ht="13.5">
      <c r="A116" s="10">
        <v>46111</v>
      </c>
      <c r="B116" s="9" t="s">
        <v>9</v>
      </c>
      <c r="C116" s="11">
        <v>1859.56</v>
      </c>
      <c r="D116" s="9">
        <v>21</v>
      </c>
      <c r="E116" s="76">
        <v>22.58</v>
      </c>
      <c r="F116" s="9">
        <v>0</v>
      </c>
      <c r="G116" s="9">
        <v>9</v>
      </c>
      <c r="H116" s="13">
        <v>0.33800000000000002</v>
      </c>
      <c r="I116" s="9" t="s">
        <v>11</v>
      </c>
      <c r="J116" s="9"/>
      <c r="K116" s="588" t="s">
        <v>2009</v>
      </c>
      <c r="L116" s="628">
        <v>45745</v>
      </c>
      <c r="M116" s="150">
        <v>45745</v>
      </c>
      <c r="N116" s="135">
        <v>10582.63</v>
      </c>
      <c r="O116" s="135">
        <v>11130.03</v>
      </c>
      <c r="P116" s="134">
        <v>108</v>
      </c>
      <c r="Q116" s="629" t="s">
        <v>2090</v>
      </c>
      <c r="R116" s="237">
        <v>46110</v>
      </c>
      <c r="S116" s="151">
        <v>46110</v>
      </c>
      <c r="T116" s="39">
        <f t="shared" si="19"/>
        <v>8943.77</v>
      </c>
      <c r="U116" s="39">
        <f t="shared" si="20"/>
        <v>5085.53</v>
      </c>
      <c r="V116" s="39">
        <f t="shared" si="2"/>
        <v>86.195423728813552</v>
      </c>
      <c r="W116" s="39">
        <f t="shared" si="21"/>
        <v>-3858.2400000000007</v>
      </c>
      <c r="X116" s="630">
        <f t="shared" si="22"/>
        <v>90.2</v>
      </c>
      <c r="Y116" s="30">
        <f t="shared" si="25"/>
        <v>59</v>
      </c>
      <c r="Z116" s="630">
        <f t="shared" si="24"/>
        <v>-31.200000000000003</v>
      </c>
      <c r="AA116" s="30"/>
      <c r="AB116" s="30"/>
      <c r="AC116" s="9"/>
    </row>
    <row r="117" spans="1:29" ht="13.5">
      <c r="A117" s="10">
        <v>46112</v>
      </c>
      <c r="B117" s="9" t="s">
        <v>9</v>
      </c>
      <c r="C117" s="11">
        <v>3462.93</v>
      </c>
      <c r="D117" s="9">
        <v>36</v>
      </c>
      <c r="E117" s="76">
        <v>25.28</v>
      </c>
      <c r="F117" s="9">
        <v>2</v>
      </c>
      <c r="G117" s="9">
        <v>10</v>
      </c>
      <c r="H117" s="13">
        <v>0.42959999999999998</v>
      </c>
      <c r="I117" s="9" t="s">
        <v>11</v>
      </c>
      <c r="J117" s="9"/>
      <c r="K117" s="588" t="s">
        <v>2009</v>
      </c>
      <c r="L117" s="628">
        <v>45746</v>
      </c>
      <c r="M117" s="150">
        <v>45746</v>
      </c>
      <c r="N117" s="135">
        <v>7690.4</v>
      </c>
      <c r="O117" s="135">
        <v>8130.7</v>
      </c>
      <c r="P117" s="134">
        <v>82</v>
      </c>
      <c r="Q117" s="629" t="s">
        <v>2091</v>
      </c>
      <c r="R117" s="237">
        <v>46111</v>
      </c>
      <c r="S117" s="151">
        <v>46111</v>
      </c>
      <c r="T117" s="39">
        <f t="shared" si="19"/>
        <v>5612.09</v>
      </c>
      <c r="U117" s="39">
        <f t="shared" si="20"/>
        <v>1859.56</v>
      </c>
      <c r="V117" s="39">
        <f t="shared" si="2"/>
        <v>88.550476190476189</v>
      </c>
      <c r="W117" s="39">
        <f t="shared" si="21"/>
        <v>-3752.53</v>
      </c>
      <c r="X117" s="630">
        <f t="shared" si="22"/>
        <v>57.2</v>
      </c>
      <c r="Y117" s="30">
        <f t="shared" si="25"/>
        <v>21</v>
      </c>
      <c r="Z117" s="630">
        <f t="shared" si="24"/>
        <v>-36.200000000000003</v>
      </c>
      <c r="AA117" s="30"/>
      <c r="AB117" s="30"/>
      <c r="AC117" s="9"/>
    </row>
    <row r="118" spans="1:29" ht="13.5">
      <c r="A118" s="10"/>
      <c r="B118" s="9"/>
      <c r="C118" s="11"/>
      <c r="D118" s="9"/>
      <c r="E118" s="89"/>
      <c r="F118" s="9"/>
      <c r="G118" s="9"/>
      <c r="H118" s="13"/>
      <c r="I118" s="9"/>
      <c r="J118" s="9"/>
      <c r="K118" s="588" t="s">
        <v>2009</v>
      </c>
      <c r="L118" s="628">
        <v>45747</v>
      </c>
      <c r="M118" s="150">
        <v>45747</v>
      </c>
      <c r="N118" s="135">
        <v>4863.8999999999996</v>
      </c>
      <c r="O118" s="135">
        <v>5101.8999999999996</v>
      </c>
      <c r="P118" s="134">
        <v>52</v>
      </c>
      <c r="Q118" s="629" t="s">
        <v>2092</v>
      </c>
      <c r="R118" s="237">
        <v>46112</v>
      </c>
      <c r="S118" s="151">
        <v>46112</v>
      </c>
      <c r="T118" s="39">
        <f>O120*$AB$1</f>
        <v>10394.637000000001</v>
      </c>
      <c r="U118" s="39">
        <f t="shared" si="20"/>
        <v>3462.93</v>
      </c>
      <c r="V118" s="39">
        <f t="shared" si="2"/>
        <v>96.192499999999995</v>
      </c>
      <c r="W118" s="39">
        <f t="shared" si="21"/>
        <v>-6931.7070000000003</v>
      </c>
      <c r="X118" s="630">
        <f>P120*$AB$1</f>
        <v>96.800000000000011</v>
      </c>
      <c r="Y118" s="30">
        <f t="shared" si="25"/>
        <v>36</v>
      </c>
      <c r="Z118" s="630">
        <f t="shared" si="24"/>
        <v>-60.800000000000011</v>
      </c>
      <c r="AA118" s="30"/>
      <c r="AB118" s="30"/>
      <c r="AC118" s="9"/>
    </row>
    <row r="119" spans="1:29" ht="15">
      <c r="A119" s="10">
        <v>46113</v>
      </c>
      <c r="B119" s="9" t="s">
        <v>9</v>
      </c>
      <c r="C119" s="11">
        <v>3440.71</v>
      </c>
      <c r="D119" s="9">
        <v>28</v>
      </c>
      <c r="E119" s="9">
        <v>25.06</v>
      </c>
      <c r="F119" s="153">
        <v>0</v>
      </c>
      <c r="G119" s="9">
        <v>9</v>
      </c>
      <c r="H119" s="13">
        <v>0.30470000000000003</v>
      </c>
      <c r="I119" s="9" t="s">
        <v>11</v>
      </c>
      <c r="J119" s="9"/>
      <c r="K119" s="717" t="s">
        <v>1594</v>
      </c>
      <c r="L119" s="709"/>
      <c r="M119" s="360"/>
      <c r="N119" s="338">
        <f t="shared" ref="N119:P119" si="26">SUM(N88:N118)</f>
        <v>172658.65</v>
      </c>
      <c r="O119" s="339">
        <f t="shared" si="26"/>
        <v>182607.05</v>
      </c>
      <c r="P119" s="340">
        <f t="shared" si="26"/>
        <v>1853</v>
      </c>
      <c r="Q119" s="341">
        <f>O119/P119</f>
        <v>98.546708041014568</v>
      </c>
      <c r="R119" s="534" t="s">
        <v>1578</v>
      </c>
      <c r="S119" s="361"/>
      <c r="T119" s="344">
        <f t="shared" ref="T119:U119" si="27">SUM(T88:T118)</f>
        <v>204860.64499999996</v>
      </c>
      <c r="U119" s="339">
        <f t="shared" si="27"/>
        <v>143182.82</v>
      </c>
      <c r="V119" s="345">
        <f t="shared" si="2"/>
        <v>94.261237656352861</v>
      </c>
      <c r="W119" s="339">
        <f t="shared" ref="W119:Z119" si="28">SUM(W88:W118)</f>
        <v>-61677.825000000012</v>
      </c>
      <c r="X119" s="346">
        <f t="shared" si="28"/>
        <v>2071.3000000000002</v>
      </c>
      <c r="Y119" s="340">
        <f t="shared" si="28"/>
        <v>1519</v>
      </c>
      <c r="Z119" s="340">
        <f t="shared" si="28"/>
        <v>-552.30000000000018</v>
      </c>
      <c r="AA119" s="30"/>
      <c r="AB119" s="30"/>
      <c r="AC119" s="9"/>
    </row>
    <row r="120" spans="1:29" ht="13.5">
      <c r="A120" s="10">
        <v>46114</v>
      </c>
      <c r="B120" s="9" t="s">
        <v>9</v>
      </c>
      <c r="C120" s="11">
        <v>6085.71</v>
      </c>
      <c r="D120" s="9">
        <v>56</v>
      </c>
      <c r="E120" s="9">
        <v>33.39</v>
      </c>
      <c r="F120" s="153">
        <v>9</v>
      </c>
      <c r="G120" s="9">
        <v>12.5</v>
      </c>
      <c r="H120" s="13"/>
      <c r="I120" s="9" t="s">
        <v>11</v>
      </c>
      <c r="J120" s="9"/>
      <c r="K120" s="588" t="s">
        <v>2009</v>
      </c>
      <c r="L120" s="628">
        <v>45748</v>
      </c>
      <c r="M120" s="150">
        <v>45748</v>
      </c>
      <c r="N120" s="135">
        <v>8604.77</v>
      </c>
      <c r="O120" s="135">
        <v>9449.67</v>
      </c>
      <c r="P120" s="134">
        <v>88</v>
      </c>
      <c r="Q120" s="629" t="s">
        <v>2093</v>
      </c>
      <c r="R120" s="237">
        <v>46113</v>
      </c>
      <c r="S120" s="151">
        <v>46113</v>
      </c>
      <c r="T120" s="39">
        <f t="shared" ref="T120:T148" si="29">O121*$AB$1</f>
        <v>3769.2380000000003</v>
      </c>
      <c r="U120" s="39">
        <f t="shared" ref="U120:U149" si="30">C119</f>
        <v>3440.71</v>
      </c>
      <c r="V120" s="30"/>
      <c r="W120" s="39">
        <f t="shared" ref="W120:W149" si="31">U120-T120</f>
        <v>-328.52800000000025</v>
      </c>
      <c r="X120" s="630">
        <f t="shared" ref="X120:X149" si="32">P120*$AB$1</f>
        <v>96.800000000000011</v>
      </c>
      <c r="Y120" s="30">
        <f t="shared" ref="Y120:Y149" si="33">D120</f>
        <v>56</v>
      </c>
      <c r="Z120" s="630">
        <f t="shared" ref="Z120:Z149" si="34">Y120-X120</f>
        <v>-40.800000000000011</v>
      </c>
      <c r="AA120" s="30"/>
      <c r="AB120" s="30"/>
      <c r="AC120" s="9"/>
    </row>
    <row r="121" spans="1:29" ht="13.5">
      <c r="A121" s="10">
        <v>46115</v>
      </c>
      <c r="B121" s="9" t="s">
        <v>9</v>
      </c>
      <c r="C121" s="11">
        <v>4627.03</v>
      </c>
      <c r="D121" s="9">
        <v>54</v>
      </c>
      <c r="E121" s="76">
        <v>22.2</v>
      </c>
      <c r="F121" s="9">
        <v>1</v>
      </c>
      <c r="G121" s="9">
        <v>8.4</v>
      </c>
      <c r="H121" s="13">
        <v>0.31519999999999998</v>
      </c>
      <c r="I121" s="9" t="s">
        <v>11</v>
      </c>
      <c r="J121" s="9"/>
      <c r="K121" s="588" t="s">
        <v>2009</v>
      </c>
      <c r="L121" s="628">
        <v>45749</v>
      </c>
      <c r="M121" s="150">
        <v>45749</v>
      </c>
      <c r="N121" s="135">
        <v>3105.28</v>
      </c>
      <c r="O121" s="135">
        <v>3426.58</v>
      </c>
      <c r="P121" s="134">
        <v>39</v>
      </c>
      <c r="Q121" s="629" t="s">
        <v>2094</v>
      </c>
      <c r="R121" s="237">
        <v>46114</v>
      </c>
      <c r="S121" s="151">
        <v>46114</v>
      </c>
      <c r="T121" s="39">
        <f t="shared" si="29"/>
        <v>4241.3910000000005</v>
      </c>
      <c r="U121" s="39">
        <f t="shared" si="30"/>
        <v>6085.71</v>
      </c>
      <c r="V121" s="30"/>
      <c r="W121" s="39">
        <f t="shared" si="31"/>
        <v>1844.3189999999995</v>
      </c>
      <c r="X121" s="630">
        <f t="shared" si="32"/>
        <v>42.900000000000006</v>
      </c>
      <c r="Y121" s="30">
        <f t="shared" si="33"/>
        <v>54</v>
      </c>
      <c r="Z121" s="630">
        <f t="shared" si="34"/>
        <v>11.099999999999994</v>
      </c>
      <c r="AA121" s="30"/>
      <c r="AB121" s="30"/>
      <c r="AC121" s="9"/>
    </row>
    <row r="122" spans="1:29" ht="13.5">
      <c r="A122" s="10">
        <v>46116</v>
      </c>
      <c r="B122" s="9" t="s">
        <v>9</v>
      </c>
      <c r="C122" s="11">
        <v>5500</v>
      </c>
      <c r="D122" s="9">
        <v>55</v>
      </c>
      <c r="E122" s="76">
        <v>26.59</v>
      </c>
      <c r="F122" s="9">
        <v>1</v>
      </c>
      <c r="G122" s="9">
        <v>11.5</v>
      </c>
      <c r="H122" s="13">
        <v>0.2989</v>
      </c>
      <c r="I122" s="9" t="s">
        <v>11</v>
      </c>
      <c r="J122" s="9"/>
      <c r="K122" s="588" t="s">
        <v>2009</v>
      </c>
      <c r="L122" s="628">
        <v>45750</v>
      </c>
      <c r="M122" s="150">
        <v>45750</v>
      </c>
      <c r="N122" s="135">
        <v>3724.91</v>
      </c>
      <c r="O122" s="135">
        <v>3855.81</v>
      </c>
      <c r="P122" s="134">
        <v>43</v>
      </c>
      <c r="Q122" s="629" t="s">
        <v>2095</v>
      </c>
      <c r="R122" s="237">
        <v>46115</v>
      </c>
      <c r="S122" s="151">
        <v>46115</v>
      </c>
      <c r="T122" s="39">
        <f t="shared" si="29"/>
        <v>6369.7040000000006</v>
      </c>
      <c r="U122" s="39">
        <f t="shared" si="30"/>
        <v>4627.03</v>
      </c>
      <c r="V122" s="30"/>
      <c r="W122" s="39">
        <f t="shared" si="31"/>
        <v>-1742.6740000000009</v>
      </c>
      <c r="X122" s="630">
        <f t="shared" si="32"/>
        <v>47.300000000000004</v>
      </c>
      <c r="Y122" s="30">
        <f t="shared" si="33"/>
        <v>55</v>
      </c>
      <c r="Z122" s="630">
        <f t="shared" si="34"/>
        <v>7.6999999999999957</v>
      </c>
      <c r="AA122" s="30"/>
      <c r="AB122" s="30"/>
      <c r="AC122" s="9"/>
    </row>
    <row r="123" spans="1:29" ht="13.5">
      <c r="A123" s="10">
        <v>46117</v>
      </c>
      <c r="B123" s="9" t="s">
        <v>9</v>
      </c>
      <c r="C123" s="11">
        <v>4986.2</v>
      </c>
      <c r="D123" s="9">
        <v>57</v>
      </c>
      <c r="E123" s="76">
        <v>25.28</v>
      </c>
      <c r="F123" s="9">
        <v>1</v>
      </c>
      <c r="G123" s="9">
        <v>11.75</v>
      </c>
      <c r="H123" s="13">
        <v>0.23069999999999999</v>
      </c>
      <c r="I123" s="9" t="s">
        <v>11</v>
      </c>
      <c r="J123" s="9"/>
      <c r="K123" s="588" t="s">
        <v>2009</v>
      </c>
      <c r="L123" s="628">
        <v>45751</v>
      </c>
      <c r="M123" s="150">
        <v>45751</v>
      </c>
      <c r="N123" s="135">
        <v>5481.24</v>
      </c>
      <c r="O123" s="135">
        <v>5790.64</v>
      </c>
      <c r="P123" s="134">
        <v>59</v>
      </c>
      <c r="Q123" s="629" t="s">
        <v>2096</v>
      </c>
      <c r="R123" s="237">
        <v>46116</v>
      </c>
      <c r="S123" s="151">
        <v>46116</v>
      </c>
      <c r="T123" s="39">
        <f t="shared" si="29"/>
        <v>12239.469000000003</v>
      </c>
      <c r="U123" s="39">
        <f t="shared" si="30"/>
        <v>5500</v>
      </c>
      <c r="V123" s="30"/>
      <c r="W123" s="39">
        <f t="shared" si="31"/>
        <v>-6739.4690000000028</v>
      </c>
      <c r="X123" s="630">
        <f t="shared" si="32"/>
        <v>64.900000000000006</v>
      </c>
      <c r="Y123" s="30">
        <f t="shared" si="33"/>
        <v>57</v>
      </c>
      <c r="Z123" s="630">
        <f t="shared" si="34"/>
        <v>-7.9000000000000057</v>
      </c>
      <c r="AA123" s="30"/>
      <c r="AB123" s="30"/>
      <c r="AC123" s="9"/>
    </row>
    <row r="124" spans="1:29" ht="13.5">
      <c r="A124" s="10">
        <v>46118</v>
      </c>
      <c r="B124" s="9" t="s">
        <v>9</v>
      </c>
      <c r="C124" s="11">
        <v>2086.5500000000002</v>
      </c>
      <c r="D124" s="9">
        <v>26</v>
      </c>
      <c r="E124" s="76">
        <v>30.49</v>
      </c>
      <c r="F124" s="9">
        <v>4</v>
      </c>
      <c r="G124" s="9">
        <v>10.5</v>
      </c>
      <c r="H124" s="13">
        <v>0.2626</v>
      </c>
      <c r="I124" s="9" t="s">
        <v>11</v>
      </c>
      <c r="J124" s="9"/>
      <c r="K124" s="588" t="s">
        <v>2009</v>
      </c>
      <c r="L124" s="628">
        <v>45752</v>
      </c>
      <c r="M124" s="150">
        <v>45752</v>
      </c>
      <c r="N124" s="135">
        <v>10496.09</v>
      </c>
      <c r="O124" s="135">
        <v>11126.79</v>
      </c>
      <c r="P124" s="134">
        <v>109</v>
      </c>
      <c r="Q124" s="629" t="s">
        <v>2097</v>
      </c>
      <c r="R124" s="237">
        <v>46117</v>
      </c>
      <c r="S124" s="151">
        <v>46117</v>
      </c>
      <c r="T124" s="39">
        <f t="shared" si="29"/>
        <v>8130.1110000000008</v>
      </c>
      <c r="U124" s="39">
        <f t="shared" si="30"/>
        <v>4986.2</v>
      </c>
      <c r="V124" s="30"/>
      <c r="W124" s="39">
        <f t="shared" si="31"/>
        <v>-3143.911000000001</v>
      </c>
      <c r="X124" s="630">
        <f t="shared" si="32"/>
        <v>119.9</v>
      </c>
      <c r="Y124" s="30">
        <f t="shared" si="33"/>
        <v>26</v>
      </c>
      <c r="Z124" s="630">
        <f t="shared" si="34"/>
        <v>-93.9</v>
      </c>
      <c r="AA124" s="30"/>
      <c r="AB124" s="30"/>
      <c r="AC124" s="9"/>
    </row>
    <row r="125" spans="1:29" ht="13.5">
      <c r="A125" s="10">
        <v>46119</v>
      </c>
      <c r="B125" s="9" t="s">
        <v>9</v>
      </c>
      <c r="C125" s="11">
        <v>3270</v>
      </c>
      <c r="D125" s="9">
        <v>38</v>
      </c>
      <c r="E125" s="76">
        <v>25.48</v>
      </c>
      <c r="F125" s="9">
        <v>1</v>
      </c>
      <c r="G125" s="9">
        <v>9.6</v>
      </c>
      <c r="H125" s="13">
        <v>0.39100000000000001</v>
      </c>
      <c r="I125" s="9" t="s">
        <v>11</v>
      </c>
      <c r="J125" s="9"/>
      <c r="K125" s="588" t="s">
        <v>2009</v>
      </c>
      <c r="L125" s="628">
        <v>45753</v>
      </c>
      <c r="M125" s="150">
        <v>45753</v>
      </c>
      <c r="N125" s="135">
        <v>7069.71</v>
      </c>
      <c r="O125" s="135">
        <v>7391.01</v>
      </c>
      <c r="P125" s="134">
        <v>70</v>
      </c>
      <c r="Q125" s="629" t="s">
        <v>2098</v>
      </c>
      <c r="R125" s="237">
        <v>46118</v>
      </c>
      <c r="S125" s="151">
        <v>46118</v>
      </c>
      <c r="T125" s="39">
        <f t="shared" si="29"/>
        <v>4079.1630000000005</v>
      </c>
      <c r="U125" s="39">
        <f t="shared" si="30"/>
        <v>2086.5500000000002</v>
      </c>
      <c r="V125" s="30"/>
      <c r="W125" s="39">
        <f t="shared" si="31"/>
        <v>-1992.6130000000003</v>
      </c>
      <c r="X125" s="630">
        <f t="shared" si="32"/>
        <v>77</v>
      </c>
      <c r="Y125" s="30">
        <f t="shared" si="33"/>
        <v>38</v>
      </c>
      <c r="Z125" s="630">
        <f t="shared" si="34"/>
        <v>-39</v>
      </c>
      <c r="AA125" s="30"/>
      <c r="AB125" s="30"/>
      <c r="AC125" s="9"/>
    </row>
    <row r="126" spans="1:29" ht="13.5">
      <c r="A126" s="10">
        <v>46120</v>
      </c>
      <c r="B126" s="9" t="s">
        <v>9</v>
      </c>
      <c r="C126" s="11">
        <v>2867.62</v>
      </c>
      <c r="D126" s="9">
        <v>35</v>
      </c>
      <c r="E126" s="76">
        <v>23.21</v>
      </c>
      <c r="F126" s="9">
        <v>0</v>
      </c>
      <c r="G126" s="9">
        <v>8</v>
      </c>
      <c r="H126" s="13">
        <v>0.36969999999999997</v>
      </c>
      <c r="I126" s="9" t="s">
        <v>11</v>
      </c>
      <c r="J126" s="9"/>
      <c r="K126" s="588" t="s">
        <v>2009</v>
      </c>
      <c r="L126" s="628">
        <v>45754</v>
      </c>
      <c r="M126" s="150">
        <v>45754</v>
      </c>
      <c r="N126" s="135">
        <v>3625.03</v>
      </c>
      <c r="O126" s="135">
        <v>3708.33</v>
      </c>
      <c r="P126" s="134">
        <v>37</v>
      </c>
      <c r="Q126" s="629" t="s">
        <v>2099</v>
      </c>
      <c r="R126" s="237">
        <v>46119</v>
      </c>
      <c r="S126" s="151">
        <v>46119</v>
      </c>
      <c r="T126" s="39">
        <f t="shared" si="29"/>
        <v>5223.3610000000008</v>
      </c>
      <c r="U126" s="39">
        <f t="shared" si="30"/>
        <v>3270</v>
      </c>
      <c r="V126" s="30"/>
      <c r="W126" s="39">
        <f t="shared" si="31"/>
        <v>-1953.3610000000008</v>
      </c>
      <c r="X126" s="630">
        <f t="shared" si="32"/>
        <v>40.700000000000003</v>
      </c>
      <c r="Y126" s="30">
        <f t="shared" si="33"/>
        <v>35</v>
      </c>
      <c r="Z126" s="630">
        <f t="shared" si="34"/>
        <v>-5.7000000000000028</v>
      </c>
      <c r="AA126" s="30"/>
      <c r="AB126" s="30"/>
      <c r="AC126" s="9"/>
    </row>
    <row r="127" spans="1:29" ht="13.5">
      <c r="A127" s="10">
        <v>46121</v>
      </c>
      <c r="B127" s="9" t="s">
        <v>9</v>
      </c>
      <c r="C127" s="11">
        <v>3165.14</v>
      </c>
      <c r="D127" s="9">
        <v>38</v>
      </c>
      <c r="E127" s="76">
        <v>30.12</v>
      </c>
      <c r="F127" s="9">
        <v>3</v>
      </c>
      <c r="G127" s="9">
        <v>8.3000000000000007</v>
      </c>
      <c r="H127" s="13">
        <v>0.35699999999999998</v>
      </c>
      <c r="I127" s="9" t="s">
        <v>11</v>
      </c>
      <c r="J127" s="9"/>
      <c r="K127" s="588" t="s">
        <v>2009</v>
      </c>
      <c r="L127" s="628">
        <v>45755</v>
      </c>
      <c r="M127" s="150">
        <v>45755</v>
      </c>
      <c r="N127" s="135">
        <v>4332.01</v>
      </c>
      <c r="O127" s="135">
        <v>4748.51</v>
      </c>
      <c r="P127" s="134">
        <v>52</v>
      </c>
      <c r="Q127" s="629" t="s">
        <v>2100</v>
      </c>
      <c r="R127" s="237">
        <v>46120</v>
      </c>
      <c r="S127" s="151">
        <v>46120</v>
      </c>
      <c r="T127" s="39">
        <f t="shared" si="29"/>
        <v>4341.0290000000005</v>
      </c>
      <c r="U127" s="39">
        <f t="shared" si="30"/>
        <v>2867.62</v>
      </c>
      <c r="V127" s="30"/>
      <c r="W127" s="39">
        <f t="shared" si="31"/>
        <v>-1473.4090000000006</v>
      </c>
      <c r="X127" s="630">
        <f t="shared" si="32"/>
        <v>57.2</v>
      </c>
      <c r="Y127" s="30">
        <f t="shared" si="33"/>
        <v>38</v>
      </c>
      <c r="Z127" s="630">
        <f t="shared" si="34"/>
        <v>-19.200000000000003</v>
      </c>
      <c r="AA127" s="30"/>
      <c r="AB127" s="30"/>
      <c r="AC127" s="9"/>
    </row>
    <row r="128" spans="1:29" ht="13.5">
      <c r="A128" s="10">
        <v>46122</v>
      </c>
      <c r="B128" s="9" t="s">
        <v>9</v>
      </c>
      <c r="C128" s="11">
        <v>8324.98</v>
      </c>
      <c r="D128" s="9">
        <v>96</v>
      </c>
      <c r="E128" s="76">
        <v>28.33</v>
      </c>
      <c r="F128" s="9">
        <v>5</v>
      </c>
      <c r="G128" s="9">
        <v>14.4</v>
      </c>
      <c r="H128" s="13">
        <v>0.29659999999999997</v>
      </c>
      <c r="I128" s="9" t="s">
        <v>11</v>
      </c>
      <c r="J128" s="9"/>
      <c r="K128" s="588" t="s">
        <v>2009</v>
      </c>
      <c r="L128" s="628">
        <v>45756</v>
      </c>
      <c r="M128" s="150">
        <v>45756</v>
      </c>
      <c r="N128" s="135">
        <v>3506.09</v>
      </c>
      <c r="O128" s="135">
        <v>3946.39</v>
      </c>
      <c r="P128" s="134">
        <v>45</v>
      </c>
      <c r="Q128" s="629" t="s">
        <v>2101</v>
      </c>
      <c r="R128" s="237">
        <v>46121</v>
      </c>
      <c r="S128" s="151">
        <v>46121</v>
      </c>
      <c r="T128" s="39">
        <f t="shared" si="29"/>
        <v>4626.4570000000003</v>
      </c>
      <c r="U128" s="39">
        <f t="shared" si="30"/>
        <v>3165.14</v>
      </c>
      <c r="V128" s="30"/>
      <c r="W128" s="39">
        <f t="shared" si="31"/>
        <v>-1461.3170000000005</v>
      </c>
      <c r="X128" s="630">
        <f t="shared" si="32"/>
        <v>49.500000000000007</v>
      </c>
      <c r="Y128" s="30">
        <f t="shared" si="33"/>
        <v>96</v>
      </c>
      <c r="Z128" s="630">
        <f t="shared" si="34"/>
        <v>46.499999999999993</v>
      </c>
      <c r="AA128" s="30"/>
      <c r="AB128" s="30"/>
      <c r="AC128" s="9"/>
    </row>
    <row r="129" spans="1:29" ht="13.5">
      <c r="A129" s="10">
        <v>46123</v>
      </c>
      <c r="B129" s="9" t="s">
        <v>9</v>
      </c>
      <c r="C129" s="11">
        <v>7075.53</v>
      </c>
      <c r="D129" s="9">
        <v>76</v>
      </c>
      <c r="E129" s="76">
        <v>31.55</v>
      </c>
      <c r="F129" s="9">
        <v>7</v>
      </c>
      <c r="G129" s="9">
        <v>15</v>
      </c>
      <c r="H129" s="13">
        <v>0.2893</v>
      </c>
      <c r="I129" s="9" t="s">
        <v>11</v>
      </c>
      <c r="J129" s="9"/>
      <c r="K129" s="588" t="s">
        <v>2009</v>
      </c>
      <c r="L129" s="628">
        <v>45757</v>
      </c>
      <c r="M129" s="150">
        <v>45757</v>
      </c>
      <c r="N129" s="135">
        <v>3944.07</v>
      </c>
      <c r="O129" s="135">
        <v>4205.87</v>
      </c>
      <c r="P129" s="134">
        <v>48</v>
      </c>
      <c r="Q129" s="629" t="s">
        <v>2102</v>
      </c>
      <c r="R129" s="237">
        <v>46122</v>
      </c>
      <c r="S129" s="151">
        <v>46122</v>
      </c>
      <c r="T129" s="39">
        <f t="shared" si="29"/>
        <v>10126.523000000001</v>
      </c>
      <c r="U129" s="39">
        <f t="shared" si="30"/>
        <v>8324.98</v>
      </c>
      <c r="V129" s="30"/>
      <c r="W129" s="39">
        <f t="shared" si="31"/>
        <v>-1801.5430000000015</v>
      </c>
      <c r="X129" s="630">
        <f t="shared" si="32"/>
        <v>52.800000000000004</v>
      </c>
      <c r="Y129" s="30">
        <f t="shared" si="33"/>
        <v>76</v>
      </c>
      <c r="Z129" s="630">
        <f t="shared" si="34"/>
        <v>23.199999999999996</v>
      </c>
      <c r="AA129" s="30"/>
      <c r="AB129" s="30"/>
      <c r="AC129" s="9"/>
    </row>
    <row r="130" spans="1:29" ht="13.5">
      <c r="A130" s="10">
        <v>46124</v>
      </c>
      <c r="B130" s="9" t="s">
        <v>9</v>
      </c>
      <c r="C130" s="11">
        <v>5443.55</v>
      </c>
      <c r="D130" s="9">
        <v>64</v>
      </c>
      <c r="E130" s="76">
        <v>29.35</v>
      </c>
      <c r="F130" s="9">
        <v>7</v>
      </c>
      <c r="G130" s="9">
        <v>13.75</v>
      </c>
      <c r="H130" s="13">
        <v>0.41420000000000001</v>
      </c>
      <c r="I130" s="9" t="s">
        <v>11</v>
      </c>
      <c r="J130" s="9"/>
      <c r="K130" s="588" t="s">
        <v>2009</v>
      </c>
      <c r="L130" s="628">
        <v>45758</v>
      </c>
      <c r="M130" s="150">
        <v>45758</v>
      </c>
      <c r="N130" s="135">
        <v>8837.0300000000007</v>
      </c>
      <c r="O130" s="135">
        <v>9205.93</v>
      </c>
      <c r="P130" s="134">
        <v>101</v>
      </c>
      <c r="Q130" s="629" t="s">
        <v>2103</v>
      </c>
      <c r="R130" s="237">
        <v>46123</v>
      </c>
      <c r="S130" s="151">
        <v>46123</v>
      </c>
      <c r="T130" s="39">
        <f t="shared" si="29"/>
        <v>10139.448</v>
      </c>
      <c r="U130" s="39">
        <f t="shared" si="30"/>
        <v>7075.53</v>
      </c>
      <c r="V130" s="30"/>
      <c r="W130" s="39">
        <f t="shared" si="31"/>
        <v>-3063.9180000000006</v>
      </c>
      <c r="X130" s="630">
        <f t="shared" si="32"/>
        <v>111.10000000000001</v>
      </c>
      <c r="Y130" s="30">
        <f t="shared" si="33"/>
        <v>64</v>
      </c>
      <c r="Z130" s="630">
        <f t="shared" si="34"/>
        <v>-47.100000000000009</v>
      </c>
      <c r="AA130" s="30"/>
      <c r="AB130" s="30"/>
      <c r="AC130" s="9"/>
    </row>
    <row r="131" spans="1:29" ht="13.5">
      <c r="A131" s="10">
        <v>46125</v>
      </c>
      <c r="B131" s="9" t="s">
        <v>9</v>
      </c>
      <c r="C131" s="11">
        <v>1280.46</v>
      </c>
      <c r="D131" s="9">
        <v>14</v>
      </c>
      <c r="E131" s="76">
        <v>20.48</v>
      </c>
      <c r="F131" s="9">
        <v>0</v>
      </c>
      <c r="G131" s="9">
        <v>7</v>
      </c>
      <c r="H131" s="13">
        <v>0.22090000000000001</v>
      </c>
      <c r="I131" s="9" t="s">
        <v>11</v>
      </c>
      <c r="J131" s="9"/>
      <c r="K131" s="588" t="s">
        <v>2009</v>
      </c>
      <c r="L131" s="628">
        <v>45759</v>
      </c>
      <c r="M131" s="150">
        <v>45759</v>
      </c>
      <c r="N131" s="135">
        <v>8836.8799999999992</v>
      </c>
      <c r="O131" s="135">
        <v>9217.68</v>
      </c>
      <c r="P131" s="134">
        <v>100</v>
      </c>
      <c r="Q131" s="629" t="s">
        <v>2104</v>
      </c>
      <c r="R131" s="237">
        <v>46124</v>
      </c>
      <c r="S131" s="151">
        <v>46124</v>
      </c>
      <c r="T131" s="39">
        <f t="shared" si="29"/>
        <v>8808.5250000000015</v>
      </c>
      <c r="U131" s="39">
        <f t="shared" si="30"/>
        <v>5443.55</v>
      </c>
      <c r="V131" s="30"/>
      <c r="W131" s="39">
        <f t="shared" si="31"/>
        <v>-3364.9750000000013</v>
      </c>
      <c r="X131" s="630">
        <f t="shared" si="32"/>
        <v>110.00000000000001</v>
      </c>
      <c r="Y131" s="30">
        <f t="shared" si="33"/>
        <v>14</v>
      </c>
      <c r="Z131" s="630">
        <f t="shared" si="34"/>
        <v>-96.000000000000014</v>
      </c>
      <c r="AA131" s="30"/>
      <c r="AB131" s="30"/>
      <c r="AC131" s="9"/>
    </row>
    <row r="132" spans="1:29" ht="13.5">
      <c r="A132" s="10">
        <v>46126</v>
      </c>
      <c r="B132" s="9" t="s">
        <v>9</v>
      </c>
      <c r="C132" s="11">
        <v>3222.09</v>
      </c>
      <c r="D132" s="9">
        <v>35</v>
      </c>
      <c r="E132" s="76">
        <v>28.53</v>
      </c>
      <c r="F132" s="9">
        <v>1</v>
      </c>
      <c r="G132" s="9">
        <v>8.3000000000000007</v>
      </c>
      <c r="H132" s="13">
        <v>0.29780000000000001</v>
      </c>
      <c r="I132" s="9" t="s">
        <v>11</v>
      </c>
      <c r="J132" s="9"/>
      <c r="K132" s="588" t="s">
        <v>2009</v>
      </c>
      <c r="L132" s="628">
        <v>45760</v>
      </c>
      <c r="M132" s="150">
        <v>45760</v>
      </c>
      <c r="N132" s="135">
        <v>7686.45</v>
      </c>
      <c r="O132" s="135">
        <v>8007.75</v>
      </c>
      <c r="P132" s="134">
        <v>80</v>
      </c>
      <c r="Q132" s="629" t="s">
        <v>2105</v>
      </c>
      <c r="R132" s="237">
        <v>46125</v>
      </c>
      <c r="S132" s="151">
        <v>46125</v>
      </c>
      <c r="T132" s="39">
        <f t="shared" si="29"/>
        <v>3152.0610000000006</v>
      </c>
      <c r="U132" s="39">
        <f t="shared" si="30"/>
        <v>1280.46</v>
      </c>
      <c r="V132" s="30"/>
      <c r="W132" s="39">
        <f t="shared" si="31"/>
        <v>-1871.6010000000006</v>
      </c>
      <c r="X132" s="630">
        <f t="shared" si="32"/>
        <v>88</v>
      </c>
      <c r="Y132" s="30">
        <f t="shared" si="33"/>
        <v>35</v>
      </c>
      <c r="Z132" s="630">
        <f t="shared" si="34"/>
        <v>-53</v>
      </c>
      <c r="AA132" s="30"/>
      <c r="AB132" s="30"/>
      <c r="AC132" s="9"/>
    </row>
    <row r="133" spans="1:29" ht="13.5">
      <c r="A133" s="10">
        <v>46127</v>
      </c>
      <c r="B133" s="9" t="s">
        <v>9</v>
      </c>
      <c r="C133" s="11">
        <v>3068</v>
      </c>
      <c r="D133" s="9">
        <v>36</v>
      </c>
      <c r="E133" s="76">
        <v>34.15</v>
      </c>
      <c r="F133" s="9">
        <v>7</v>
      </c>
      <c r="G133" s="9">
        <v>9.6</v>
      </c>
      <c r="H133" s="13">
        <v>0.36099999999999999</v>
      </c>
      <c r="I133" s="9" t="s">
        <v>11</v>
      </c>
      <c r="J133" s="9"/>
      <c r="K133" s="588" t="s">
        <v>2009</v>
      </c>
      <c r="L133" s="628">
        <v>45761</v>
      </c>
      <c r="M133" s="150">
        <v>45761</v>
      </c>
      <c r="N133" s="135">
        <v>2734.61</v>
      </c>
      <c r="O133" s="135">
        <v>2865.51</v>
      </c>
      <c r="P133" s="134">
        <v>30</v>
      </c>
      <c r="Q133" s="629" t="s">
        <v>2106</v>
      </c>
      <c r="R133" s="237">
        <v>46126</v>
      </c>
      <c r="S133" s="151">
        <v>46126</v>
      </c>
      <c r="T133" s="39">
        <f t="shared" si="29"/>
        <v>5042.4220000000005</v>
      </c>
      <c r="U133" s="39">
        <f t="shared" si="30"/>
        <v>3222.09</v>
      </c>
      <c r="V133" s="30"/>
      <c r="W133" s="39">
        <f t="shared" si="31"/>
        <v>-1820.3320000000003</v>
      </c>
      <c r="X133" s="630">
        <f t="shared" si="32"/>
        <v>33</v>
      </c>
      <c r="Y133" s="30">
        <f t="shared" si="33"/>
        <v>36</v>
      </c>
      <c r="Z133" s="630">
        <f t="shared" si="34"/>
        <v>3</v>
      </c>
      <c r="AA133" s="30"/>
      <c r="AB133" s="30"/>
      <c r="AC133" s="9"/>
    </row>
    <row r="134" spans="1:29" ht="13.5">
      <c r="A134" s="10">
        <v>46128</v>
      </c>
      <c r="B134" s="9" t="s">
        <v>9</v>
      </c>
      <c r="C134" s="11">
        <v>3121.42</v>
      </c>
      <c r="D134" s="9">
        <v>33</v>
      </c>
      <c r="E134" s="76">
        <v>26.34</v>
      </c>
      <c r="F134" s="9">
        <v>2</v>
      </c>
      <c r="G134" s="9">
        <v>9.9</v>
      </c>
      <c r="H134" s="13">
        <v>0.33860000000000001</v>
      </c>
      <c r="I134" s="9" t="s">
        <v>11</v>
      </c>
      <c r="J134" s="9"/>
      <c r="K134" s="588" t="s">
        <v>2009</v>
      </c>
      <c r="L134" s="628">
        <v>45762</v>
      </c>
      <c r="M134" s="150">
        <v>45762</v>
      </c>
      <c r="N134" s="135">
        <v>4286.5200000000004</v>
      </c>
      <c r="O134" s="135">
        <v>4584.0200000000004</v>
      </c>
      <c r="P134" s="134">
        <v>48</v>
      </c>
      <c r="Q134" s="629" t="s">
        <v>2107</v>
      </c>
      <c r="R134" s="237">
        <v>46127</v>
      </c>
      <c r="S134" s="151">
        <v>46127</v>
      </c>
      <c r="T134" s="39">
        <f t="shared" si="29"/>
        <v>5298.5570000000007</v>
      </c>
      <c r="U134" s="39">
        <f t="shared" si="30"/>
        <v>3068</v>
      </c>
      <c r="V134" s="30"/>
      <c r="W134" s="39">
        <f t="shared" si="31"/>
        <v>-2230.5570000000007</v>
      </c>
      <c r="X134" s="630">
        <f t="shared" si="32"/>
        <v>52.800000000000004</v>
      </c>
      <c r="Y134" s="30">
        <f t="shared" si="33"/>
        <v>33</v>
      </c>
      <c r="Z134" s="630">
        <f t="shared" si="34"/>
        <v>-19.800000000000004</v>
      </c>
      <c r="AA134" s="30"/>
      <c r="AB134" s="30"/>
      <c r="AC134" s="9"/>
    </row>
    <row r="135" spans="1:29" ht="13.5">
      <c r="A135" s="10">
        <v>46129</v>
      </c>
      <c r="B135" s="9" t="s">
        <v>9</v>
      </c>
      <c r="C135" s="11">
        <v>8555.0499999999993</v>
      </c>
      <c r="D135" s="9">
        <v>89</v>
      </c>
      <c r="E135" s="76">
        <v>34.36</v>
      </c>
      <c r="F135" s="9">
        <v>18</v>
      </c>
      <c r="G135" s="9">
        <v>15.4</v>
      </c>
      <c r="H135" s="13">
        <v>0.29330000000000001</v>
      </c>
      <c r="I135" s="9" t="s">
        <v>11</v>
      </c>
      <c r="J135" s="9"/>
      <c r="K135" s="588" t="s">
        <v>2009</v>
      </c>
      <c r="L135" s="628">
        <v>45763</v>
      </c>
      <c r="M135" s="150">
        <v>45763</v>
      </c>
      <c r="N135" s="135">
        <v>4471.7700000000004</v>
      </c>
      <c r="O135" s="135">
        <v>4816.87</v>
      </c>
      <c r="P135" s="134">
        <v>47</v>
      </c>
      <c r="Q135" s="629" t="s">
        <v>2108</v>
      </c>
      <c r="R135" s="237">
        <v>46128</v>
      </c>
      <c r="S135" s="151">
        <v>46128</v>
      </c>
      <c r="T135" s="39">
        <f t="shared" si="29"/>
        <v>7354.7100000000009</v>
      </c>
      <c r="U135" s="39">
        <f t="shared" si="30"/>
        <v>3121.42</v>
      </c>
      <c r="V135" s="30"/>
      <c r="W135" s="39">
        <f t="shared" si="31"/>
        <v>-4233.2900000000009</v>
      </c>
      <c r="X135" s="630">
        <f t="shared" si="32"/>
        <v>51.7</v>
      </c>
      <c r="Y135" s="30">
        <f t="shared" si="33"/>
        <v>89</v>
      </c>
      <c r="Z135" s="630">
        <f t="shared" si="34"/>
        <v>37.299999999999997</v>
      </c>
      <c r="AA135" s="30"/>
      <c r="AB135" s="30"/>
      <c r="AC135" s="9"/>
    </row>
    <row r="136" spans="1:29" ht="13.5">
      <c r="A136" s="10">
        <v>46130</v>
      </c>
      <c r="B136" s="9" t="s">
        <v>9</v>
      </c>
      <c r="C136" s="11">
        <v>5608.43</v>
      </c>
      <c r="D136" s="9">
        <v>56</v>
      </c>
      <c r="E136" s="76">
        <v>33.22</v>
      </c>
      <c r="F136" s="9">
        <v>10</v>
      </c>
      <c r="G136" s="9">
        <v>11.5</v>
      </c>
      <c r="H136" s="13">
        <v>0.3352</v>
      </c>
      <c r="I136" s="9" t="s">
        <v>11</v>
      </c>
      <c r="J136" s="9"/>
      <c r="K136" s="588" t="s">
        <v>2009</v>
      </c>
      <c r="L136" s="628">
        <v>45764</v>
      </c>
      <c r="M136" s="150">
        <v>45764</v>
      </c>
      <c r="N136" s="135">
        <v>6460</v>
      </c>
      <c r="O136" s="135">
        <v>6686.1</v>
      </c>
      <c r="P136" s="134">
        <v>70</v>
      </c>
      <c r="Q136" s="629" t="s">
        <v>2109</v>
      </c>
      <c r="R136" s="237">
        <v>46129</v>
      </c>
      <c r="S136" s="151">
        <v>46129</v>
      </c>
      <c r="T136" s="39">
        <f t="shared" si="29"/>
        <v>9693.0350000000017</v>
      </c>
      <c r="U136" s="39">
        <f t="shared" si="30"/>
        <v>8555.0499999999993</v>
      </c>
      <c r="V136" s="30"/>
      <c r="W136" s="39">
        <f t="shared" si="31"/>
        <v>-1137.9850000000024</v>
      </c>
      <c r="X136" s="630">
        <f t="shared" si="32"/>
        <v>77</v>
      </c>
      <c r="Y136" s="30">
        <f t="shared" si="33"/>
        <v>56</v>
      </c>
      <c r="Z136" s="630">
        <f t="shared" si="34"/>
        <v>-21</v>
      </c>
      <c r="AA136" s="30"/>
      <c r="AB136" s="30"/>
      <c r="AC136" s="9"/>
    </row>
    <row r="137" spans="1:29" ht="13.5">
      <c r="A137" s="10">
        <v>46131</v>
      </c>
      <c r="B137" s="9" t="s">
        <v>9</v>
      </c>
      <c r="C137" s="11">
        <v>6726.74</v>
      </c>
      <c r="D137" s="9">
        <v>64</v>
      </c>
      <c r="E137" s="76">
        <v>34.229999999999997</v>
      </c>
      <c r="F137" s="9">
        <v>15</v>
      </c>
      <c r="G137" s="9">
        <v>13.75</v>
      </c>
      <c r="H137" s="13">
        <v>0.29170000000000001</v>
      </c>
      <c r="I137" s="9" t="s">
        <v>11</v>
      </c>
      <c r="J137" s="9"/>
      <c r="K137" s="588" t="s">
        <v>2009</v>
      </c>
      <c r="L137" s="628">
        <v>45765</v>
      </c>
      <c r="M137" s="150">
        <v>45765</v>
      </c>
      <c r="N137" s="135">
        <v>8383.4500000000007</v>
      </c>
      <c r="O137" s="135">
        <v>8811.85</v>
      </c>
      <c r="P137" s="134">
        <v>95</v>
      </c>
      <c r="Q137" s="629" t="s">
        <v>2110</v>
      </c>
      <c r="R137" s="237">
        <v>46130</v>
      </c>
      <c r="S137" s="151">
        <v>46130</v>
      </c>
      <c r="T137" s="39">
        <f t="shared" si="29"/>
        <v>8506.8610000000008</v>
      </c>
      <c r="U137" s="39">
        <f t="shared" si="30"/>
        <v>5608.43</v>
      </c>
      <c r="V137" s="30"/>
      <c r="W137" s="39">
        <f t="shared" si="31"/>
        <v>-2898.4310000000005</v>
      </c>
      <c r="X137" s="630">
        <f t="shared" si="32"/>
        <v>104.50000000000001</v>
      </c>
      <c r="Y137" s="30">
        <f t="shared" si="33"/>
        <v>64</v>
      </c>
      <c r="Z137" s="630">
        <f t="shared" si="34"/>
        <v>-40.500000000000014</v>
      </c>
      <c r="AA137" s="30"/>
      <c r="AB137" s="30"/>
      <c r="AC137" s="9"/>
    </row>
    <row r="138" spans="1:29" ht="13.5">
      <c r="A138" s="10">
        <v>46132</v>
      </c>
      <c r="B138" s="9" t="s">
        <v>9</v>
      </c>
      <c r="C138" s="11">
        <v>4867.93</v>
      </c>
      <c r="D138" s="9">
        <v>47</v>
      </c>
      <c r="E138" s="76">
        <v>34.130000000000003</v>
      </c>
      <c r="F138" s="9">
        <v>12</v>
      </c>
      <c r="G138" s="9">
        <v>13.3</v>
      </c>
      <c r="H138" s="13">
        <v>0.32350000000000001</v>
      </c>
      <c r="I138" s="9" t="s">
        <v>11</v>
      </c>
      <c r="J138" s="9"/>
      <c r="K138" s="588" t="s">
        <v>2009</v>
      </c>
      <c r="L138" s="628">
        <v>45766</v>
      </c>
      <c r="M138" s="150">
        <v>45766</v>
      </c>
      <c r="N138" s="135">
        <v>7400.31</v>
      </c>
      <c r="O138" s="135">
        <v>7733.51</v>
      </c>
      <c r="P138" s="134">
        <v>81</v>
      </c>
      <c r="Q138" s="629" t="s">
        <v>2111</v>
      </c>
      <c r="R138" s="237">
        <v>46131</v>
      </c>
      <c r="S138" s="151">
        <v>46131</v>
      </c>
      <c r="T138" s="39">
        <f t="shared" si="29"/>
        <v>6552.1060000000007</v>
      </c>
      <c r="U138" s="39">
        <f t="shared" si="30"/>
        <v>6726.74</v>
      </c>
      <c r="V138" s="30"/>
      <c r="W138" s="39">
        <f t="shared" si="31"/>
        <v>174.63399999999911</v>
      </c>
      <c r="X138" s="630">
        <f t="shared" si="32"/>
        <v>89.100000000000009</v>
      </c>
      <c r="Y138" s="30">
        <f t="shared" si="33"/>
        <v>47</v>
      </c>
      <c r="Z138" s="630">
        <f t="shared" si="34"/>
        <v>-42.100000000000009</v>
      </c>
      <c r="AA138" s="30"/>
      <c r="AB138" s="30"/>
      <c r="AC138" s="9"/>
    </row>
    <row r="139" spans="1:29" ht="13.5">
      <c r="A139" s="10">
        <v>46133</v>
      </c>
      <c r="B139" s="9" t="s">
        <v>9</v>
      </c>
      <c r="C139" s="11">
        <v>5189.43</v>
      </c>
      <c r="D139" s="9">
        <v>56</v>
      </c>
      <c r="E139" s="76">
        <v>26.45</v>
      </c>
      <c r="F139" s="9">
        <v>0</v>
      </c>
      <c r="G139" s="9">
        <v>8.6</v>
      </c>
      <c r="H139" s="13">
        <v>0.32940000000000003</v>
      </c>
      <c r="I139" s="9" t="s">
        <v>11</v>
      </c>
      <c r="J139" s="9"/>
      <c r="K139" s="588" t="s">
        <v>2009</v>
      </c>
      <c r="L139" s="628">
        <v>45767</v>
      </c>
      <c r="M139" s="150">
        <v>45767</v>
      </c>
      <c r="N139" s="135">
        <v>5670.86</v>
      </c>
      <c r="O139" s="135">
        <v>5956.46</v>
      </c>
      <c r="P139" s="134">
        <v>64</v>
      </c>
      <c r="Q139" s="629" t="s">
        <v>2112</v>
      </c>
      <c r="R139" s="237">
        <v>46132</v>
      </c>
      <c r="S139" s="151">
        <v>46132</v>
      </c>
      <c r="T139" s="39">
        <f t="shared" si="29"/>
        <v>9816.4660000000003</v>
      </c>
      <c r="U139" s="39">
        <f t="shared" si="30"/>
        <v>4867.93</v>
      </c>
      <c r="V139" s="30"/>
      <c r="W139" s="39">
        <f t="shared" si="31"/>
        <v>-4948.5360000000001</v>
      </c>
      <c r="X139" s="630">
        <f t="shared" si="32"/>
        <v>70.400000000000006</v>
      </c>
      <c r="Y139" s="30">
        <f t="shared" si="33"/>
        <v>56</v>
      </c>
      <c r="Z139" s="630">
        <f t="shared" si="34"/>
        <v>-14.400000000000006</v>
      </c>
      <c r="AA139" s="30"/>
      <c r="AB139" s="30"/>
      <c r="AC139" s="9"/>
    </row>
    <row r="140" spans="1:29" ht="13.5">
      <c r="A140" s="10">
        <v>46134</v>
      </c>
      <c r="B140" s="9" t="s">
        <v>9</v>
      </c>
      <c r="C140" s="11">
        <v>2014.55</v>
      </c>
      <c r="D140" s="9">
        <v>23</v>
      </c>
      <c r="E140" s="76">
        <v>26.07</v>
      </c>
      <c r="F140" s="9">
        <v>0</v>
      </c>
      <c r="G140" s="9">
        <v>5.6</v>
      </c>
      <c r="H140" s="13">
        <v>0.29859999999999998</v>
      </c>
      <c r="I140" s="9" t="s">
        <v>11</v>
      </c>
      <c r="J140" s="9"/>
      <c r="K140" s="588" t="s">
        <v>2009</v>
      </c>
      <c r="L140" s="628">
        <v>45768</v>
      </c>
      <c r="M140" s="150">
        <v>45768</v>
      </c>
      <c r="N140" s="135">
        <v>8424.26</v>
      </c>
      <c r="O140" s="135">
        <v>8924.06</v>
      </c>
      <c r="P140" s="134">
        <v>89</v>
      </c>
      <c r="Q140" s="629" t="s">
        <v>2113</v>
      </c>
      <c r="R140" s="237">
        <v>46133</v>
      </c>
      <c r="S140" s="151">
        <v>46133</v>
      </c>
      <c r="T140" s="39">
        <f t="shared" si="29"/>
        <v>4996.4310000000005</v>
      </c>
      <c r="U140" s="39">
        <f t="shared" si="30"/>
        <v>5189.43</v>
      </c>
      <c r="V140" s="30"/>
      <c r="W140" s="39">
        <f t="shared" si="31"/>
        <v>192.9989999999998</v>
      </c>
      <c r="X140" s="630">
        <f t="shared" si="32"/>
        <v>97.9</v>
      </c>
      <c r="Y140" s="30">
        <f t="shared" si="33"/>
        <v>23</v>
      </c>
      <c r="Z140" s="630">
        <f t="shared" si="34"/>
        <v>-74.900000000000006</v>
      </c>
      <c r="AA140" s="30"/>
      <c r="AB140" s="30"/>
      <c r="AC140" s="9"/>
    </row>
    <row r="141" spans="1:29" ht="13.5">
      <c r="A141" s="10">
        <v>46135</v>
      </c>
      <c r="B141" s="9" t="s">
        <v>9</v>
      </c>
      <c r="C141" s="11">
        <v>2880.25</v>
      </c>
      <c r="D141" s="9">
        <v>35</v>
      </c>
      <c r="E141" s="76">
        <v>29.03</v>
      </c>
      <c r="F141" s="9">
        <v>1</v>
      </c>
      <c r="G141" s="9">
        <v>8.6</v>
      </c>
      <c r="H141" s="13">
        <v>0.28410000000000002</v>
      </c>
      <c r="I141" s="9" t="s">
        <v>11</v>
      </c>
      <c r="J141" s="9"/>
      <c r="K141" s="588" t="s">
        <v>2009</v>
      </c>
      <c r="L141" s="628">
        <v>45769</v>
      </c>
      <c r="M141" s="150">
        <v>45769</v>
      </c>
      <c r="N141" s="135">
        <v>4125.71</v>
      </c>
      <c r="O141" s="135">
        <v>4542.21</v>
      </c>
      <c r="P141" s="134">
        <v>43</v>
      </c>
      <c r="Q141" s="629" t="s">
        <v>2114</v>
      </c>
      <c r="R141" s="237">
        <v>46134</v>
      </c>
      <c r="S141" s="151">
        <v>46134</v>
      </c>
      <c r="T141" s="39">
        <f t="shared" si="29"/>
        <v>4153.1379999999999</v>
      </c>
      <c r="U141" s="39">
        <f t="shared" si="30"/>
        <v>2014.55</v>
      </c>
      <c r="V141" s="30"/>
      <c r="W141" s="39">
        <f t="shared" si="31"/>
        <v>-2138.5879999999997</v>
      </c>
      <c r="X141" s="630">
        <f t="shared" si="32"/>
        <v>47.300000000000004</v>
      </c>
      <c r="Y141" s="30">
        <f t="shared" si="33"/>
        <v>35</v>
      </c>
      <c r="Z141" s="630">
        <f t="shared" si="34"/>
        <v>-12.300000000000004</v>
      </c>
      <c r="AA141" s="30"/>
      <c r="AB141" s="30"/>
      <c r="AC141" s="9"/>
    </row>
    <row r="142" spans="1:29" ht="13.5">
      <c r="A142" s="10">
        <v>46136</v>
      </c>
      <c r="B142" s="9" t="s">
        <v>9</v>
      </c>
      <c r="C142" s="11">
        <v>7620.47</v>
      </c>
      <c r="D142" s="9">
        <v>75</v>
      </c>
      <c r="E142" s="76">
        <v>31.24</v>
      </c>
      <c r="F142" s="9">
        <v>13</v>
      </c>
      <c r="G142" s="9">
        <v>13.2</v>
      </c>
      <c r="H142" s="13">
        <v>0.26910000000000001</v>
      </c>
      <c r="I142" s="9" t="s">
        <v>11</v>
      </c>
      <c r="J142" s="9"/>
      <c r="K142" s="588" t="s">
        <v>2009</v>
      </c>
      <c r="L142" s="628">
        <v>45770</v>
      </c>
      <c r="M142" s="150">
        <v>45770</v>
      </c>
      <c r="N142" s="135">
        <v>3382.88</v>
      </c>
      <c r="O142" s="135">
        <v>3775.58</v>
      </c>
      <c r="P142" s="134">
        <v>45</v>
      </c>
      <c r="Q142" s="629" t="s">
        <v>2115</v>
      </c>
      <c r="R142" s="237">
        <v>46135</v>
      </c>
      <c r="S142" s="151">
        <v>46135</v>
      </c>
      <c r="T142" s="39">
        <f t="shared" si="29"/>
        <v>3810.6420000000003</v>
      </c>
      <c r="U142" s="39">
        <f t="shared" si="30"/>
        <v>2880.25</v>
      </c>
      <c r="V142" s="30"/>
      <c r="W142" s="39">
        <f t="shared" si="31"/>
        <v>-930.39200000000028</v>
      </c>
      <c r="X142" s="630">
        <f t="shared" si="32"/>
        <v>49.500000000000007</v>
      </c>
      <c r="Y142" s="30">
        <f t="shared" si="33"/>
        <v>75</v>
      </c>
      <c r="Z142" s="630">
        <f t="shared" si="34"/>
        <v>25.499999999999993</v>
      </c>
      <c r="AA142" s="30"/>
      <c r="AB142" s="30"/>
      <c r="AC142" s="9"/>
    </row>
    <row r="143" spans="1:29" ht="13.5">
      <c r="A143" s="10">
        <v>46137</v>
      </c>
      <c r="B143" s="9" t="s">
        <v>9</v>
      </c>
      <c r="C143" s="11">
        <v>7086.82</v>
      </c>
      <c r="D143" s="9">
        <v>62</v>
      </c>
      <c r="E143" s="76">
        <v>30.07</v>
      </c>
      <c r="F143" s="9">
        <v>5</v>
      </c>
      <c r="G143" s="9">
        <v>13</v>
      </c>
      <c r="H143" s="13">
        <v>0.24640000000000001</v>
      </c>
      <c r="I143" s="9" t="s">
        <v>11</v>
      </c>
      <c r="J143" s="9"/>
      <c r="K143" s="588" t="s">
        <v>2009</v>
      </c>
      <c r="L143" s="628">
        <v>45771</v>
      </c>
      <c r="M143" s="150">
        <v>45771</v>
      </c>
      <c r="N143" s="135">
        <v>3273.82</v>
      </c>
      <c r="O143" s="135">
        <v>3464.22</v>
      </c>
      <c r="P143" s="134">
        <v>41</v>
      </c>
      <c r="Q143" s="629" t="s">
        <v>2116</v>
      </c>
      <c r="R143" s="237">
        <v>46136</v>
      </c>
      <c r="S143" s="151">
        <v>46136</v>
      </c>
      <c r="T143" s="39">
        <f t="shared" si="29"/>
        <v>12214.323000000002</v>
      </c>
      <c r="U143" s="39">
        <f t="shared" si="30"/>
        <v>7620.47</v>
      </c>
      <c r="V143" s="30"/>
      <c r="W143" s="39">
        <f t="shared" si="31"/>
        <v>-4593.8530000000019</v>
      </c>
      <c r="X143" s="630">
        <f t="shared" si="32"/>
        <v>45.1</v>
      </c>
      <c r="Y143" s="30">
        <f t="shared" si="33"/>
        <v>62</v>
      </c>
      <c r="Z143" s="630">
        <f t="shared" si="34"/>
        <v>16.899999999999999</v>
      </c>
      <c r="AA143" s="30"/>
      <c r="AB143" s="30"/>
      <c r="AC143" s="9"/>
    </row>
    <row r="144" spans="1:29" ht="13.5">
      <c r="A144" s="10">
        <v>46138</v>
      </c>
      <c r="B144" s="9" t="s">
        <v>9</v>
      </c>
      <c r="C144" s="11">
        <v>5872.98</v>
      </c>
      <c r="D144" s="9">
        <v>62</v>
      </c>
      <c r="E144" s="76">
        <v>29.48</v>
      </c>
      <c r="F144" s="9">
        <v>8</v>
      </c>
      <c r="G144" s="9">
        <v>12.25</v>
      </c>
      <c r="H144" s="13">
        <v>0.32440000000000002</v>
      </c>
      <c r="I144" s="9" t="s">
        <v>11</v>
      </c>
      <c r="J144" s="9"/>
      <c r="K144" s="588" t="s">
        <v>2009</v>
      </c>
      <c r="L144" s="628">
        <v>45772</v>
      </c>
      <c r="M144" s="150">
        <v>45772</v>
      </c>
      <c r="N144" s="135">
        <v>10568.43</v>
      </c>
      <c r="O144" s="135">
        <v>11103.93</v>
      </c>
      <c r="P144" s="134">
        <v>109</v>
      </c>
      <c r="Q144" s="629" t="s">
        <v>2117</v>
      </c>
      <c r="R144" s="237">
        <v>46137</v>
      </c>
      <c r="S144" s="151">
        <v>46137</v>
      </c>
      <c r="T144" s="39">
        <f t="shared" si="29"/>
        <v>12007.380000000001</v>
      </c>
      <c r="U144" s="39">
        <f t="shared" si="30"/>
        <v>7086.82</v>
      </c>
      <c r="V144" s="30"/>
      <c r="W144" s="39">
        <f t="shared" si="31"/>
        <v>-4920.5600000000013</v>
      </c>
      <c r="X144" s="630">
        <f t="shared" si="32"/>
        <v>119.9</v>
      </c>
      <c r="Y144" s="30">
        <f t="shared" si="33"/>
        <v>62</v>
      </c>
      <c r="Z144" s="630">
        <f t="shared" si="34"/>
        <v>-57.900000000000006</v>
      </c>
      <c r="AA144" s="30"/>
      <c r="AB144" s="30"/>
      <c r="AC144" s="9"/>
    </row>
    <row r="145" spans="1:29" ht="13.5">
      <c r="A145" s="10">
        <v>46139</v>
      </c>
      <c r="B145" s="9" t="s">
        <v>9</v>
      </c>
      <c r="C145" s="11">
        <v>924</v>
      </c>
      <c r="D145" s="9">
        <v>11</v>
      </c>
      <c r="E145" s="76">
        <v>23.5</v>
      </c>
      <c r="F145" s="9">
        <v>0</v>
      </c>
      <c r="G145" s="9">
        <v>4.5</v>
      </c>
      <c r="H145" s="13">
        <v>0.28149999999999997</v>
      </c>
      <c r="I145" s="9" t="s">
        <v>11</v>
      </c>
      <c r="J145" s="9"/>
      <c r="K145" s="588" t="s">
        <v>2009</v>
      </c>
      <c r="L145" s="628">
        <v>45773</v>
      </c>
      <c r="M145" s="150">
        <v>45773</v>
      </c>
      <c r="N145" s="135">
        <v>10463.6</v>
      </c>
      <c r="O145" s="135">
        <v>10915.8</v>
      </c>
      <c r="P145" s="134">
        <v>106</v>
      </c>
      <c r="Q145" s="629" t="s">
        <v>2118</v>
      </c>
      <c r="R145" s="237">
        <v>46138</v>
      </c>
      <c r="S145" s="151">
        <v>46138</v>
      </c>
      <c r="T145" s="39">
        <f t="shared" si="29"/>
        <v>6524.8920000000007</v>
      </c>
      <c r="U145" s="39">
        <f t="shared" si="30"/>
        <v>5872.98</v>
      </c>
      <c r="V145" s="30"/>
      <c r="W145" s="39">
        <f t="shared" si="31"/>
        <v>-651.91200000000117</v>
      </c>
      <c r="X145" s="630">
        <f t="shared" si="32"/>
        <v>116.60000000000001</v>
      </c>
      <c r="Y145" s="30">
        <f t="shared" si="33"/>
        <v>11</v>
      </c>
      <c r="Z145" s="630">
        <f t="shared" si="34"/>
        <v>-105.60000000000001</v>
      </c>
      <c r="AA145" s="30"/>
      <c r="AB145" s="30"/>
      <c r="AC145" s="9"/>
    </row>
    <row r="146" spans="1:29" ht="13.5">
      <c r="A146" s="10">
        <v>46140</v>
      </c>
      <c r="B146" s="9" t="s">
        <v>9</v>
      </c>
      <c r="C146" s="11">
        <v>2521.46</v>
      </c>
      <c r="D146" s="9">
        <v>30</v>
      </c>
      <c r="E146" s="76">
        <v>22.3</v>
      </c>
      <c r="F146" s="9">
        <v>0</v>
      </c>
      <c r="G146" s="9">
        <v>7.6</v>
      </c>
      <c r="H146" s="13">
        <v>0.34339999999999998</v>
      </c>
      <c r="I146" s="9" t="s">
        <v>11</v>
      </c>
      <c r="J146" s="9"/>
      <c r="K146" s="588" t="s">
        <v>2009</v>
      </c>
      <c r="L146" s="628">
        <v>45774</v>
      </c>
      <c r="M146" s="150">
        <v>45774</v>
      </c>
      <c r="N146" s="135">
        <v>5681.82</v>
      </c>
      <c r="O146" s="135">
        <v>5931.72</v>
      </c>
      <c r="P146" s="134">
        <v>62</v>
      </c>
      <c r="Q146" s="629" t="s">
        <v>2119</v>
      </c>
      <c r="R146" s="237">
        <v>46139</v>
      </c>
      <c r="S146" s="151">
        <v>46139</v>
      </c>
      <c r="T146" s="39">
        <f t="shared" si="29"/>
        <v>2177.6150000000002</v>
      </c>
      <c r="U146" s="39">
        <f t="shared" si="30"/>
        <v>924</v>
      </c>
      <c r="V146" s="30"/>
      <c r="W146" s="39">
        <f t="shared" si="31"/>
        <v>-1253.6150000000002</v>
      </c>
      <c r="X146" s="630">
        <f t="shared" si="32"/>
        <v>68.2</v>
      </c>
      <c r="Y146" s="30">
        <f t="shared" si="33"/>
        <v>30</v>
      </c>
      <c r="Z146" s="630">
        <f t="shared" si="34"/>
        <v>-38.200000000000003</v>
      </c>
      <c r="AA146" s="30"/>
      <c r="AB146" s="30"/>
      <c r="AC146" s="9"/>
    </row>
    <row r="147" spans="1:29" ht="13.5">
      <c r="A147" s="10">
        <v>46141</v>
      </c>
      <c r="B147" s="9" t="s">
        <v>9</v>
      </c>
      <c r="C147" s="11">
        <v>2728.6</v>
      </c>
      <c r="D147" s="9">
        <v>31</v>
      </c>
      <c r="E147" s="76">
        <v>29.58</v>
      </c>
      <c r="F147" s="9">
        <v>3</v>
      </c>
      <c r="G147" s="9">
        <v>7</v>
      </c>
      <c r="H147" s="13">
        <v>0.36509999999999998</v>
      </c>
      <c r="I147" s="9" t="s">
        <v>11</v>
      </c>
      <c r="J147" s="9"/>
      <c r="K147" s="588" t="s">
        <v>2009</v>
      </c>
      <c r="L147" s="628">
        <v>45775</v>
      </c>
      <c r="M147" s="150">
        <v>45775</v>
      </c>
      <c r="N147" s="135">
        <v>1824.95</v>
      </c>
      <c r="O147" s="135">
        <v>1979.65</v>
      </c>
      <c r="P147" s="134">
        <v>28</v>
      </c>
      <c r="Q147" s="629" t="s">
        <v>2120</v>
      </c>
      <c r="R147" s="237">
        <v>46140</v>
      </c>
      <c r="S147" s="151">
        <v>46140</v>
      </c>
      <c r="T147" s="39">
        <f t="shared" si="29"/>
        <v>4811.1690000000008</v>
      </c>
      <c r="U147" s="39">
        <f t="shared" si="30"/>
        <v>2521.46</v>
      </c>
      <c r="V147" s="30"/>
      <c r="W147" s="39">
        <f t="shared" si="31"/>
        <v>-2289.7090000000007</v>
      </c>
      <c r="X147" s="630">
        <f t="shared" si="32"/>
        <v>30.800000000000004</v>
      </c>
      <c r="Y147" s="30">
        <f t="shared" si="33"/>
        <v>31</v>
      </c>
      <c r="Z147" s="630">
        <f t="shared" si="34"/>
        <v>0.19999999999999574</v>
      </c>
      <c r="AA147" s="30"/>
      <c r="AB147" s="30"/>
      <c r="AC147" s="9"/>
    </row>
    <row r="148" spans="1:29" ht="15" customHeight="1">
      <c r="A148" s="10">
        <v>46142</v>
      </c>
      <c r="B148" s="9" t="s">
        <v>9</v>
      </c>
      <c r="C148" s="11">
        <v>6871.52</v>
      </c>
      <c r="D148" s="9">
        <v>62</v>
      </c>
      <c r="E148" s="76">
        <v>32.44</v>
      </c>
      <c r="F148" s="9">
        <v>6</v>
      </c>
      <c r="G148" s="9">
        <v>19.600000000000001</v>
      </c>
      <c r="H148" s="13">
        <v>0.3004</v>
      </c>
      <c r="I148" s="9" t="s">
        <v>11</v>
      </c>
      <c r="J148" s="9"/>
      <c r="K148" s="588" t="s">
        <v>2009</v>
      </c>
      <c r="L148" s="628">
        <v>45776</v>
      </c>
      <c r="M148" s="150">
        <v>45776</v>
      </c>
      <c r="N148" s="135">
        <v>3957.29</v>
      </c>
      <c r="O148" s="135">
        <v>4373.79</v>
      </c>
      <c r="P148" s="134">
        <v>42</v>
      </c>
      <c r="Q148" s="629" t="s">
        <v>1967</v>
      </c>
      <c r="R148" s="237">
        <v>46141</v>
      </c>
      <c r="S148" s="151">
        <v>46141</v>
      </c>
      <c r="T148" s="39">
        <f t="shared" si="29"/>
        <v>8073.7690000000002</v>
      </c>
      <c r="U148" s="39">
        <f t="shared" si="30"/>
        <v>2728.6</v>
      </c>
      <c r="V148" s="30"/>
      <c r="W148" s="39">
        <f t="shared" si="31"/>
        <v>-5345.1689999999999</v>
      </c>
      <c r="X148" s="630">
        <f t="shared" si="32"/>
        <v>46.2</v>
      </c>
      <c r="Y148" s="30">
        <f t="shared" si="33"/>
        <v>62</v>
      </c>
      <c r="Z148" s="630">
        <f t="shared" si="34"/>
        <v>15.799999999999997</v>
      </c>
      <c r="AA148" s="30"/>
      <c r="AB148" s="30"/>
      <c r="AC148" s="9"/>
    </row>
    <row r="149" spans="1:29" ht="13.5">
      <c r="A149" s="10"/>
      <c r="B149" s="9" t="s">
        <v>9</v>
      </c>
      <c r="C149" s="11"/>
      <c r="D149" s="9"/>
      <c r="E149" s="89"/>
      <c r="F149" s="9"/>
      <c r="G149" s="9"/>
      <c r="H149" s="13"/>
      <c r="I149" s="9" t="s">
        <v>11</v>
      </c>
      <c r="J149" s="9"/>
      <c r="K149" s="588" t="s">
        <v>2009</v>
      </c>
      <c r="L149" s="628">
        <v>45777</v>
      </c>
      <c r="M149" s="150">
        <v>45777</v>
      </c>
      <c r="N149" s="135">
        <v>6756.69</v>
      </c>
      <c r="O149" s="135">
        <v>7339.79</v>
      </c>
      <c r="P149" s="134">
        <v>67</v>
      </c>
      <c r="Q149" s="629" t="s">
        <v>2121</v>
      </c>
      <c r="R149" s="237">
        <v>46142</v>
      </c>
      <c r="S149" s="151">
        <v>46142</v>
      </c>
      <c r="T149" s="39">
        <f>O151*$AB$1</f>
        <v>7274.652</v>
      </c>
      <c r="U149" s="39">
        <f t="shared" si="30"/>
        <v>6871.52</v>
      </c>
      <c r="V149" s="30"/>
      <c r="W149" s="39">
        <f t="shared" si="31"/>
        <v>-403.13199999999961</v>
      </c>
      <c r="X149" s="630">
        <f t="shared" si="32"/>
        <v>73.7</v>
      </c>
      <c r="Y149" s="30">
        <f t="shared" si="33"/>
        <v>0</v>
      </c>
      <c r="Z149" s="630">
        <f t="shared" si="34"/>
        <v>-73.7</v>
      </c>
      <c r="AA149" s="30"/>
      <c r="AB149" s="30"/>
      <c r="AC149" s="9"/>
    </row>
    <row r="150" spans="1:29" ht="15">
      <c r="A150" s="10"/>
      <c r="B150" s="9" t="s">
        <v>9</v>
      </c>
      <c r="C150" s="11"/>
      <c r="D150" s="9"/>
      <c r="E150" s="89"/>
      <c r="F150" s="9"/>
      <c r="G150" s="9"/>
      <c r="H150" s="13"/>
      <c r="I150" s="9" t="s">
        <v>11</v>
      </c>
      <c r="J150" s="9"/>
      <c r="K150" s="717" t="s">
        <v>1595</v>
      </c>
      <c r="L150" s="709"/>
      <c r="M150" s="360"/>
      <c r="N150" s="338">
        <f>SUM(N121:N149)</f>
        <v>168511.76000000004</v>
      </c>
      <c r="O150" s="339">
        <f>SUM(O120:O149)</f>
        <v>187886.03</v>
      </c>
      <c r="P150" s="340">
        <f>SUM(P121:P149)</f>
        <v>1850</v>
      </c>
      <c r="Q150" s="341">
        <f>O150/P150</f>
        <v>101.56001621621621</v>
      </c>
      <c r="R150" s="534" t="s">
        <v>1578</v>
      </c>
      <c r="S150" s="361"/>
      <c r="T150" s="344">
        <f t="shared" ref="T150:U150" si="35">SUM(T120:T149)</f>
        <v>203554.64800000004</v>
      </c>
      <c r="U150" s="339">
        <f t="shared" si="35"/>
        <v>137033.22</v>
      </c>
      <c r="V150" s="345">
        <f>U150/Y150</f>
        <v>96.774872881355932</v>
      </c>
      <c r="W150" s="339">
        <f t="shared" ref="W150:Z150" si="36">SUM(W120:W149)</f>
        <v>-66521.428000000029</v>
      </c>
      <c r="X150" s="346">
        <f t="shared" si="36"/>
        <v>2131.7999999999997</v>
      </c>
      <c r="Y150" s="340">
        <f t="shared" si="36"/>
        <v>1416</v>
      </c>
      <c r="Z150" s="340">
        <f t="shared" si="36"/>
        <v>-715.8000000000003</v>
      </c>
      <c r="AA150" s="30"/>
      <c r="AB150" s="30"/>
      <c r="AC150" s="9"/>
    </row>
    <row r="151" spans="1:29" ht="13.5">
      <c r="A151" s="10">
        <v>46143</v>
      </c>
      <c r="B151" s="9" t="s">
        <v>9</v>
      </c>
      <c r="C151" s="11">
        <v>6408.59</v>
      </c>
      <c r="D151" s="9">
        <v>62</v>
      </c>
      <c r="E151" s="76">
        <v>28.21</v>
      </c>
      <c r="F151" s="9">
        <v>6</v>
      </c>
      <c r="G151" s="9">
        <v>9.8000000000000007</v>
      </c>
      <c r="H151" s="13">
        <v>0.32579999999999998</v>
      </c>
      <c r="I151" s="9" t="s">
        <v>11</v>
      </c>
      <c r="J151" s="9"/>
      <c r="K151" s="588" t="s">
        <v>2009</v>
      </c>
      <c r="L151" s="628">
        <v>45778</v>
      </c>
      <c r="M151" s="150">
        <v>45778</v>
      </c>
      <c r="N151" s="135">
        <v>6458.62</v>
      </c>
      <c r="O151" s="135">
        <v>6613.32</v>
      </c>
      <c r="P151" s="134">
        <v>59</v>
      </c>
      <c r="Q151" s="629" t="s">
        <v>2122</v>
      </c>
      <c r="R151" s="237">
        <v>46143</v>
      </c>
      <c r="S151" s="151">
        <v>46143</v>
      </c>
      <c r="T151" s="39">
        <f t="shared" ref="T151:T180" si="37">O152*$AB$1</f>
        <v>7397.3240000000005</v>
      </c>
      <c r="U151" s="39">
        <f t="shared" ref="U151:U181" si="38">C151</f>
        <v>6408.59</v>
      </c>
      <c r="V151" s="30"/>
      <c r="W151" s="39">
        <f t="shared" ref="W151:W181" si="39">U151-T151</f>
        <v>-988.73400000000038</v>
      </c>
      <c r="X151" s="630">
        <f t="shared" ref="X151:X181" si="40">P151*$AB$1</f>
        <v>64.900000000000006</v>
      </c>
      <c r="Y151" s="30">
        <f t="shared" ref="Y151:Y181" si="41">D151</f>
        <v>62</v>
      </c>
      <c r="Z151" s="630">
        <f t="shared" ref="Z151:Z181" si="42">Y151-X151</f>
        <v>-2.9000000000000057</v>
      </c>
      <c r="AA151" s="30"/>
      <c r="AB151" s="30"/>
      <c r="AC151" s="9"/>
    </row>
    <row r="152" spans="1:29" ht="13.5">
      <c r="A152" s="10">
        <v>46144</v>
      </c>
      <c r="B152" s="9" t="s">
        <v>9</v>
      </c>
      <c r="C152" s="11">
        <v>7576.87</v>
      </c>
      <c r="D152" s="9">
        <v>64</v>
      </c>
      <c r="E152" s="76">
        <v>35.43</v>
      </c>
      <c r="F152" s="9">
        <v>10</v>
      </c>
      <c r="G152" s="9">
        <v>16</v>
      </c>
      <c r="H152" s="13">
        <v>0.30549999999999999</v>
      </c>
      <c r="I152" s="9" t="s">
        <v>11</v>
      </c>
      <c r="J152" s="9"/>
      <c r="K152" s="588" t="s">
        <v>2009</v>
      </c>
      <c r="L152" s="628">
        <v>45779</v>
      </c>
      <c r="M152" s="150">
        <v>45779</v>
      </c>
      <c r="N152" s="135">
        <v>6379.74</v>
      </c>
      <c r="O152" s="135">
        <v>6724.84</v>
      </c>
      <c r="P152" s="134">
        <v>71</v>
      </c>
      <c r="Q152" s="629" t="s">
        <v>2123</v>
      </c>
      <c r="R152" s="237">
        <v>46144</v>
      </c>
      <c r="S152" s="151">
        <v>46144</v>
      </c>
      <c r="T152" s="39">
        <f t="shared" si="37"/>
        <v>7888.2980000000007</v>
      </c>
      <c r="U152" s="39">
        <f t="shared" si="38"/>
        <v>7576.87</v>
      </c>
      <c r="V152" s="30"/>
      <c r="W152" s="39">
        <f t="shared" si="39"/>
        <v>-311.42800000000079</v>
      </c>
      <c r="X152" s="630">
        <f t="shared" si="40"/>
        <v>78.100000000000009</v>
      </c>
      <c r="Y152" s="30">
        <f t="shared" si="41"/>
        <v>64</v>
      </c>
      <c r="Z152" s="630">
        <f t="shared" si="42"/>
        <v>-14.100000000000009</v>
      </c>
      <c r="AA152" s="30"/>
      <c r="AB152" s="30"/>
      <c r="AC152" s="9"/>
    </row>
    <row r="153" spans="1:29" ht="13.5">
      <c r="A153" s="10">
        <v>46145</v>
      </c>
      <c r="B153" s="9" t="s">
        <v>9</v>
      </c>
      <c r="C153" s="11">
        <v>5294.62</v>
      </c>
      <c r="D153" s="9">
        <v>55</v>
      </c>
      <c r="E153" s="76">
        <v>28.07</v>
      </c>
      <c r="F153" s="9">
        <v>4</v>
      </c>
      <c r="G153" s="9">
        <v>10.5</v>
      </c>
      <c r="H153" s="13">
        <v>0.26550000000000001</v>
      </c>
      <c r="I153" s="9" t="s">
        <v>11</v>
      </c>
      <c r="J153" s="9"/>
      <c r="K153" s="588" t="s">
        <v>2009</v>
      </c>
      <c r="L153" s="628">
        <v>45780</v>
      </c>
      <c r="M153" s="150">
        <v>45780</v>
      </c>
      <c r="N153" s="135">
        <v>6945.08</v>
      </c>
      <c r="O153" s="135">
        <v>7171.18</v>
      </c>
      <c r="P153" s="134">
        <v>71</v>
      </c>
      <c r="Q153" s="629" t="s">
        <v>2124</v>
      </c>
      <c r="R153" s="237">
        <v>46145</v>
      </c>
      <c r="S153" s="151">
        <v>46145</v>
      </c>
      <c r="T153" s="39">
        <f t="shared" si="37"/>
        <v>6774.1190000000006</v>
      </c>
      <c r="U153" s="39">
        <f t="shared" si="38"/>
        <v>5294.62</v>
      </c>
      <c r="V153" s="30"/>
      <c r="W153" s="39">
        <f t="shared" si="39"/>
        <v>-1479.4990000000007</v>
      </c>
      <c r="X153" s="630">
        <f t="shared" si="40"/>
        <v>78.100000000000009</v>
      </c>
      <c r="Y153" s="30">
        <f t="shared" si="41"/>
        <v>55</v>
      </c>
      <c r="Z153" s="630">
        <f t="shared" si="42"/>
        <v>-23.100000000000009</v>
      </c>
      <c r="AA153" s="30"/>
      <c r="AB153" s="30"/>
      <c r="AC153" s="9"/>
    </row>
    <row r="154" spans="1:29" ht="13.5">
      <c r="A154" s="10">
        <v>46146</v>
      </c>
      <c r="B154" s="9" t="s">
        <v>9</v>
      </c>
      <c r="C154" s="11">
        <v>3123.6</v>
      </c>
      <c r="D154" s="9">
        <v>30</v>
      </c>
      <c r="E154" s="76">
        <v>27.37</v>
      </c>
      <c r="F154" s="9">
        <v>0</v>
      </c>
      <c r="G154" s="9">
        <v>12</v>
      </c>
      <c r="H154" s="13">
        <v>0.3105</v>
      </c>
      <c r="I154" s="9" t="s">
        <v>11</v>
      </c>
      <c r="J154" s="9"/>
      <c r="K154" s="588" t="s">
        <v>2009</v>
      </c>
      <c r="L154" s="628">
        <v>45781</v>
      </c>
      <c r="M154" s="150">
        <v>45781</v>
      </c>
      <c r="N154" s="135">
        <v>5801.29</v>
      </c>
      <c r="O154" s="135">
        <v>6158.29</v>
      </c>
      <c r="P154" s="134">
        <v>68</v>
      </c>
      <c r="Q154" s="629" t="s">
        <v>2125</v>
      </c>
      <c r="R154" s="237">
        <v>46146</v>
      </c>
      <c r="S154" s="151">
        <v>46146</v>
      </c>
      <c r="T154" s="39">
        <f t="shared" si="37"/>
        <v>2814.5039999999999</v>
      </c>
      <c r="U154" s="39">
        <f t="shared" si="38"/>
        <v>3123.6</v>
      </c>
      <c r="V154" s="30"/>
      <c r="W154" s="39">
        <f t="shared" si="39"/>
        <v>309.096</v>
      </c>
      <c r="X154" s="630">
        <f t="shared" si="40"/>
        <v>74.800000000000011</v>
      </c>
      <c r="Y154" s="30">
        <f t="shared" si="41"/>
        <v>30</v>
      </c>
      <c r="Z154" s="630">
        <f t="shared" si="42"/>
        <v>-44.800000000000011</v>
      </c>
      <c r="AA154" s="30"/>
      <c r="AB154" s="30"/>
      <c r="AC154" s="9"/>
    </row>
    <row r="155" spans="1:29" ht="13.5">
      <c r="A155" s="10">
        <v>46147</v>
      </c>
      <c r="B155" s="9" t="s">
        <v>9</v>
      </c>
      <c r="C155" s="11">
        <v>3509.53</v>
      </c>
      <c r="D155" s="9">
        <v>27</v>
      </c>
      <c r="E155" s="76">
        <v>24.44</v>
      </c>
      <c r="F155" s="9">
        <v>0</v>
      </c>
      <c r="G155" s="9">
        <v>9</v>
      </c>
      <c r="H155" s="13">
        <v>0.34489999999999998</v>
      </c>
      <c r="I155" s="9" t="s">
        <v>11</v>
      </c>
      <c r="J155" s="9"/>
      <c r="K155" s="588" t="s">
        <v>2009</v>
      </c>
      <c r="L155" s="628">
        <v>45782</v>
      </c>
      <c r="M155" s="150">
        <v>45782</v>
      </c>
      <c r="N155" s="135">
        <v>2320.64</v>
      </c>
      <c r="O155" s="135">
        <v>2558.64</v>
      </c>
      <c r="P155" s="134">
        <v>26</v>
      </c>
      <c r="Q155" s="629" t="s">
        <v>2126</v>
      </c>
      <c r="R155" s="237">
        <v>46147</v>
      </c>
      <c r="S155" s="151">
        <v>46147</v>
      </c>
      <c r="T155" s="39">
        <f t="shared" si="37"/>
        <v>4140.411000000001</v>
      </c>
      <c r="U155" s="39">
        <f t="shared" si="38"/>
        <v>3509.53</v>
      </c>
      <c r="V155" s="30"/>
      <c r="W155" s="39">
        <f t="shared" si="39"/>
        <v>-630.88100000000077</v>
      </c>
      <c r="X155" s="630">
        <f t="shared" si="40"/>
        <v>28.6</v>
      </c>
      <c r="Y155" s="30">
        <f t="shared" si="41"/>
        <v>27</v>
      </c>
      <c r="Z155" s="630">
        <f t="shared" si="42"/>
        <v>-1.6000000000000014</v>
      </c>
      <c r="AA155" s="30"/>
      <c r="AB155" s="30"/>
      <c r="AC155" s="9"/>
    </row>
    <row r="156" spans="1:29" ht="13.5">
      <c r="A156" s="10">
        <v>46148</v>
      </c>
      <c r="B156" s="9" t="s">
        <v>9</v>
      </c>
      <c r="C156" s="11">
        <v>3397.52</v>
      </c>
      <c r="D156" s="9">
        <v>33</v>
      </c>
      <c r="E156" s="76">
        <v>32.130000000000003</v>
      </c>
      <c r="F156" s="9">
        <v>3</v>
      </c>
      <c r="G156" s="9">
        <v>8.6</v>
      </c>
      <c r="H156" s="13">
        <v>0.30790000000000001</v>
      </c>
      <c r="I156" s="9" t="s">
        <v>11</v>
      </c>
      <c r="J156" s="9"/>
      <c r="K156" s="588" t="s">
        <v>2009</v>
      </c>
      <c r="L156" s="628">
        <v>45783</v>
      </c>
      <c r="M156" s="150">
        <v>45783</v>
      </c>
      <c r="N156" s="135">
        <v>3478.41</v>
      </c>
      <c r="O156" s="135">
        <v>3764.01</v>
      </c>
      <c r="P156" s="134">
        <v>37</v>
      </c>
      <c r="Q156" s="629" t="s">
        <v>2127</v>
      </c>
      <c r="R156" s="237">
        <v>46148</v>
      </c>
      <c r="S156" s="151">
        <v>46148</v>
      </c>
      <c r="T156" s="39">
        <f t="shared" si="37"/>
        <v>2384.5580000000004</v>
      </c>
      <c r="U156" s="39">
        <f t="shared" si="38"/>
        <v>3397.52</v>
      </c>
      <c r="V156" s="30"/>
      <c r="W156" s="39">
        <f t="shared" si="39"/>
        <v>1012.9619999999995</v>
      </c>
      <c r="X156" s="630">
        <f t="shared" si="40"/>
        <v>40.700000000000003</v>
      </c>
      <c r="Y156" s="30">
        <f t="shared" si="41"/>
        <v>33</v>
      </c>
      <c r="Z156" s="630">
        <f t="shared" si="42"/>
        <v>-7.7000000000000028</v>
      </c>
      <c r="AA156" s="30"/>
      <c r="AB156" s="30"/>
      <c r="AC156" s="9"/>
    </row>
    <row r="157" spans="1:29" ht="13.5">
      <c r="A157" s="10">
        <v>46149</v>
      </c>
      <c r="B157" s="9" t="s">
        <v>9</v>
      </c>
      <c r="C157" s="11">
        <v>3033.39</v>
      </c>
      <c r="D157" s="9">
        <v>35</v>
      </c>
      <c r="E157" s="76">
        <v>27.19</v>
      </c>
      <c r="F157" s="9">
        <v>3</v>
      </c>
      <c r="G157" s="9">
        <v>8.3000000000000007</v>
      </c>
      <c r="H157" s="13">
        <v>0.35549999999999998</v>
      </c>
      <c r="I157" s="9" t="s">
        <v>11</v>
      </c>
      <c r="J157" s="9"/>
      <c r="K157" s="588" t="s">
        <v>2009</v>
      </c>
      <c r="L157" s="628">
        <v>45784</v>
      </c>
      <c r="M157" s="150">
        <v>45784</v>
      </c>
      <c r="N157" s="135">
        <v>2001.18</v>
      </c>
      <c r="O157" s="135">
        <v>2167.7800000000002</v>
      </c>
      <c r="P157" s="134">
        <v>24</v>
      </c>
      <c r="Q157" s="629" t="s">
        <v>2128</v>
      </c>
      <c r="R157" s="237">
        <v>46149</v>
      </c>
      <c r="S157" s="151">
        <v>46149</v>
      </c>
      <c r="T157" s="39">
        <f t="shared" si="37"/>
        <v>6682.1589999999997</v>
      </c>
      <c r="U157" s="39">
        <f t="shared" si="38"/>
        <v>3033.39</v>
      </c>
      <c r="V157" s="30"/>
      <c r="W157" s="39">
        <f t="shared" si="39"/>
        <v>-3648.7689999999998</v>
      </c>
      <c r="X157" s="630">
        <f t="shared" si="40"/>
        <v>26.400000000000002</v>
      </c>
      <c r="Y157" s="30">
        <f t="shared" si="41"/>
        <v>35</v>
      </c>
      <c r="Z157" s="630">
        <f t="shared" si="42"/>
        <v>8.5999999999999979</v>
      </c>
      <c r="AA157" s="30"/>
      <c r="AB157" s="30"/>
      <c r="AC157" s="9"/>
    </row>
    <row r="158" spans="1:29" ht="13.5">
      <c r="A158" s="10">
        <v>46150</v>
      </c>
      <c r="B158" s="9" t="s">
        <v>9</v>
      </c>
      <c r="C158" s="11">
        <v>10176.11</v>
      </c>
      <c r="D158" s="9">
        <v>81</v>
      </c>
      <c r="E158" s="76">
        <v>32.6</v>
      </c>
      <c r="F158" s="9">
        <v>5</v>
      </c>
      <c r="G158" s="9">
        <v>13</v>
      </c>
      <c r="H158" s="13">
        <v>0.318</v>
      </c>
      <c r="I158" s="9" t="s">
        <v>11</v>
      </c>
      <c r="J158" s="9"/>
      <c r="K158" s="588" t="s">
        <v>2009</v>
      </c>
      <c r="L158" s="628">
        <v>45785</v>
      </c>
      <c r="M158" s="150">
        <v>45785</v>
      </c>
      <c r="N158" s="135">
        <v>5610.59</v>
      </c>
      <c r="O158" s="135">
        <v>6074.69</v>
      </c>
      <c r="P158" s="134">
        <v>49</v>
      </c>
      <c r="Q158" s="629" t="s">
        <v>2129</v>
      </c>
      <c r="R158" s="237">
        <v>46150</v>
      </c>
      <c r="S158" s="151">
        <v>46150</v>
      </c>
      <c r="T158" s="39">
        <f t="shared" si="37"/>
        <v>5810.9480000000012</v>
      </c>
      <c r="U158" s="39">
        <f t="shared" si="38"/>
        <v>10176.11</v>
      </c>
      <c r="V158" s="30"/>
      <c r="W158" s="39">
        <f t="shared" si="39"/>
        <v>4365.1619999999994</v>
      </c>
      <c r="X158" s="630">
        <f t="shared" si="40"/>
        <v>53.900000000000006</v>
      </c>
      <c r="Y158" s="30">
        <f t="shared" si="41"/>
        <v>81</v>
      </c>
      <c r="Z158" s="630">
        <f t="shared" si="42"/>
        <v>27.099999999999994</v>
      </c>
      <c r="AA158" s="30"/>
      <c r="AB158" s="30"/>
      <c r="AC158" s="9"/>
    </row>
    <row r="159" spans="1:29" ht="13.5">
      <c r="A159" s="10">
        <v>46151</v>
      </c>
      <c r="B159" s="9" t="s">
        <v>9</v>
      </c>
      <c r="C159" s="11">
        <v>5724.34</v>
      </c>
      <c r="D159" s="9">
        <v>54</v>
      </c>
      <c r="E159" s="76">
        <v>35.200000000000003</v>
      </c>
      <c r="F159" s="9">
        <v>5</v>
      </c>
      <c r="G159" s="9">
        <v>11.5</v>
      </c>
      <c r="H159" s="13">
        <v>0.28199999999999997</v>
      </c>
      <c r="I159" s="9" t="s">
        <v>11</v>
      </c>
      <c r="J159" s="9"/>
      <c r="K159" s="588" t="s">
        <v>2009</v>
      </c>
      <c r="L159" s="628">
        <v>45786</v>
      </c>
      <c r="M159" s="150">
        <v>45786</v>
      </c>
      <c r="N159" s="135">
        <v>5056.58</v>
      </c>
      <c r="O159" s="135">
        <v>5282.68</v>
      </c>
      <c r="P159" s="134">
        <v>59</v>
      </c>
      <c r="Q159" s="629" t="s">
        <v>2130</v>
      </c>
      <c r="R159" s="237">
        <v>46151</v>
      </c>
      <c r="S159" s="151">
        <v>46151</v>
      </c>
      <c r="T159" s="39">
        <f t="shared" si="37"/>
        <v>10444.885000000002</v>
      </c>
      <c r="U159" s="39">
        <f t="shared" si="38"/>
        <v>5724.34</v>
      </c>
      <c r="V159" s="30"/>
      <c r="W159" s="39">
        <f t="shared" si="39"/>
        <v>-4720.5450000000019</v>
      </c>
      <c r="X159" s="630">
        <f t="shared" si="40"/>
        <v>64.900000000000006</v>
      </c>
      <c r="Y159" s="30">
        <f t="shared" si="41"/>
        <v>54</v>
      </c>
      <c r="Z159" s="630">
        <f t="shared" si="42"/>
        <v>-10.900000000000006</v>
      </c>
      <c r="AA159" s="30"/>
      <c r="AB159" s="30"/>
      <c r="AC159" s="9"/>
    </row>
    <row r="160" spans="1:29" ht="13.5">
      <c r="A160" s="10">
        <v>46152</v>
      </c>
      <c r="B160" s="9" t="s">
        <v>9</v>
      </c>
      <c r="C160" s="11">
        <v>6950.26</v>
      </c>
      <c r="D160" s="9">
        <v>57</v>
      </c>
      <c r="E160" s="76">
        <v>27.54</v>
      </c>
      <c r="F160" s="9">
        <v>1</v>
      </c>
      <c r="G160" s="9">
        <v>14.5</v>
      </c>
      <c r="H160" s="13">
        <v>0.34910000000000002</v>
      </c>
      <c r="I160" s="9" t="s">
        <v>11</v>
      </c>
      <c r="J160" s="9"/>
      <c r="K160" s="588" t="s">
        <v>2009</v>
      </c>
      <c r="L160" s="628">
        <v>45787</v>
      </c>
      <c r="M160" s="150">
        <v>45787</v>
      </c>
      <c r="N160" s="135">
        <v>9043.15</v>
      </c>
      <c r="O160" s="135">
        <v>9495.35</v>
      </c>
      <c r="P160" s="134">
        <v>85</v>
      </c>
      <c r="Q160" s="629" t="s">
        <v>2131</v>
      </c>
      <c r="R160" s="237">
        <v>46152</v>
      </c>
      <c r="S160" s="151">
        <v>46152</v>
      </c>
      <c r="T160" s="39">
        <f t="shared" si="37"/>
        <v>6439.7740000000003</v>
      </c>
      <c r="U160" s="39">
        <f t="shared" si="38"/>
        <v>6950.26</v>
      </c>
      <c r="V160" s="30"/>
      <c r="W160" s="39">
        <f t="shared" si="39"/>
        <v>510.48599999999988</v>
      </c>
      <c r="X160" s="630">
        <f t="shared" si="40"/>
        <v>93.500000000000014</v>
      </c>
      <c r="Y160" s="30">
        <f t="shared" si="41"/>
        <v>57</v>
      </c>
      <c r="Z160" s="630">
        <f t="shared" si="42"/>
        <v>-36.500000000000014</v>
      </c>
      <c r="AA160" s="30"/>
      <c r="AB160" s="30"/>
      <c r="AC160" s="9"/>
    </row>
    <row r="161" spans="1:29" ht="13.5">
      <c r="A161" s="10">
        <v>46153</v>
      </c>
      <c r="B161" s="9" t="s">
        <v>9</v>
      </c>
      <c r="C161" s="11">
        <v>2445.0300000000002</v>
      </c>
      <c r="D161" s="9">
        <v>26</v>
      </c>
      <c r="E161" s="76">
        <v>25.18</v>
      </c>
      <c r="F161" s="9">
        <v>0</v>
      </c>
      <c r="G161" s="9">
        <v>12</v>
      </c>
      <c r="H161" s="13">
        <v>0.71860000000000002</v>
      </c>
      <c r="I161" s="9" t="s">
        <v>11</v>
      </c>
      <c r="J161" s="9"/>
      <c r="K161" s="588" t="s">
        <v>2009</v>
      </c>
      <c r="L161" s="628">
        <v>45788</v>
      </c>
      <c r="M161" s="150">
        <v>45788</v>
      </c>
      <c r="N161" s="135">
        <v>5295.04</v>
      </c>
      <c r="O161" s="135">
        <v>5854.34</v>
      </c>
      <c r="P161" s="134">
        <v>65</v>
      </c>
      <c r="Q161" s="629" t="s">
        <v>2132</v>
      </c>
      <c r="R161" s="237">
        <v>46153</v>
      </c>
      <c r="S161" s="151">
        <v>46153</v>
      </c>
      <c r="T161" s="39">
        <f t="shared" si="37"/>
        <v>3520.2750000000001</v>
      </c>
      <c r="U161" s="39">
        <f t="shared" si="38"/>
        <v>2445.0300000000002</v>
      </c>
      <c r="V161" s="30"/>
      <c r="W161" s="39">
        <f t="shared" si="39"/>
        <v>-1075.2449999999999</v>
      </c>
      <c r="X161" s="630">
        <f t="shared" si="40"/>
        <v>71.5</v>
      </c>
      <c r="Y161" s="30">
        <f t="shared" si="41"/>
        <v>26</v>
      </c>
      <c r="Z161" s="630">
        <f t="shared" si="42"/>
        <v>-45.5</v>
      </c>
      <c r="AA161" s="30"/>
      <c r="AB161" s="30"/>
      <c r="AC161" s="9"/>
    </row>
    <row r="162" spans="1:29" ht="13.5">
      <c r="A162" s="10">
        <v>46154</v>
      </c>
      <c r="B162" s="9" t="s">
        <v>9</v>
      </c>
      <c r="C162" s="11">
        <v>3168.67</v>
      </c>
      <c r="D162" s="9">
        <v>34</v>
      </c>
      <c r="E162" s="76">
        <v>33.159999999999997</v>
      </c>
      <c r="F162" s="9">
        <v>2</v>
      </c>
      <c r="G162" s="9">
        <v>7.6</v>
      </c>
      <c r="H162" s="13">
        <v>0.34370000000000001</v>
      </c>
      <c r="I162" s="9" t="s">
        <v>11</v>
      </c>
      <c r="J162" s="9"/>
      <c r="K162" s="588" t="s">
        <v>2009</v>
      </c>
      <c r="L162" s="628">
        <v>45789</v>
      </c>
      <c r="M162" s="150">
        <v>45789</v>
      </c>
      <c r="N162" s="135">
        <v>2867.05</v>
      </c>
      <c r="O162" s="135">
        <v>3200.25</v>
      </c>
      <c r="P162" s="134">
        <v>33</v>
      </c>
      <c r="Q162" s="629" t="s">
        <v>2133</v>
      </c>
      <c r="R162" s="237">
        <v>46154</v>
      </c>
      <c r="S162" s="151">
        <v>46154</v>
      </c>
      <c r="T162" s="39">
        <f t="shared" si="37"/>
        <v>3380.7730000000001</v>
      </c>
      <c r="U162" s="39">
        <f t="shared" si="38"/>
        <v>3168.67</v>
      </c>
      <c r="V162" s="30"/>
      <c r="W162" s="39">
        <f t="shared" si="39"/>
        <v>-212.10300000000007</v>
      </c>
      <c r="X162" s="630">
        <f t="shared" si="40"/>
        <v>36.300000000000004</v>
      </c>
      <c r="Y162" s="30">
        <f t="shared" si="41"/>
        <v>34</v>
      </c>
      <c r="Z162" s="630">
        <f t="shared" si="42"/>
        <v>-2.3000000000000043</v>
      </c>
      <c r="AA162" s="30"/>
      <c r="AB162" s="30"/>
      <c r="AC162" s="9"/>
    </row>
    <row r="163" spans="1:29" ht="13.5">
      <c r="A163" s="10">
        <v>46155</v>
      </c>
      <c r="B163" s="9" t="s">
        <v>9</v>
      </c>
      <c r="C163" s="11">
        <v>3550.65</v>
      </c>
      <c r="D163" s="9">
        <v>34</v>
      </c>
      <c r="E163" s="76">
        <v>28.27</v>
      </c>
      <c r="F163" s="9">
        <v>2</v>
      </c>
      <c r="G163" s="9">
        <v>12</v>
      </c>
      <c r="H163" s="13">
        <v>0.32800000000000001</v>
      </c>
      <c r="I163" s="9" t="s">
        <v>11</v>
      </c>
      <c r="J163" s="9"/>
      <c r="K163" s="588" t="s">
        <v>2009</v>
      </c>
      <c r="L163" s="628">
        <v>45790</v>
      </c>
      <c r="M163" s="150">
        <v>45790</v>
      </c>
      <c r="N163" s="135">
        <v>2835.43</v>
      </c>
      <c r="O163" s="135">
        <v>3073.43</v>
      </c>
      <c r="P163" s="134">
        <v>33</v>
      </c>
      <c r="Q163" s="629" t="s">
        <v>2134</v>
      </c>
      <c r="R163" s="237">
        <v>46155</v>
      </c>
      <c r="S163" s="151">
        <v>46155</v>
      </c>
      <c r="T163" s="39">
        <f t="shared" si="37"/>
        <v>3474.8560000000002</v>
      </c>
      <c r="U163" s="39">
        <f t="shared" si="38"/>
        <v>3550.65</v>
      </c>
      <c r="V163" s="30"/>
      <c r="W163" s="39">
        <f t="shared" si="39"/>
        <v>75.793999999999869</v>
      </c>
      <c r="X163" s="630">
        <f t="shared" si="40"/>
        <v>36.300000000000004</v>
      </c>
      <c r="Y163" s="30">
        <f t="shared" si="41"/>
        <v>34</v>
      </c>
      <c r="Z163" s="630">
        <f t="shared" si="42"/>
        <v>-2.3000000000000043</v>
      </c>
      <c r="AA163" s="30"/>
      <c r="AB163" s="30"/>
      <c r="AC163" s="9"/>
    </row>
    <row r="164" spans="1:29" ht="13.5">
      <c r="A164" s="10">
        <v>46156</v>
      </c>
      <c r="B164" s="9" t="s">
        <v>9</v>
      </c>
      <c r="C164" s="11">
        <v>3103.8</v>
      </c>
      <c r="D164" s="9">
        <v>28</v>
      </c>
      <c r="E164" s="76">
        <v>32.659999999999997</v>
      </c>
      <c r="F164" s="9">
        <v>5</v>
      </c>
      <c r="G164" s="9">
        <v>8</v>
      </c>
      <c r="H164" s="13">
        <v>0.28100000000000003</v>
      </c>
      <c r="I164" s="9" t="s">
        <v>11</v>
      </c>
      <c r="J164" s="9"/>
      <c r="K164" s="588" t="s">
        <v>2009</v>
      </c>
      <c r="L164" s="628">
        <v>45791</v>
      </c>
      <c r="M164" s="150">
        <v>45791</v>
      </c>
      <c r="N164" s="135">
        <v>2861.46</v>
      </c>
      <c r="O164" s="135">
        <v>3158.96</v>
      </c>
      <c r="P164" s="134">
        <v>35</v>
      </c>
      <c r="Q164" s="629" t="s">
        <v>2135</v>
      </c>
      <c r="R164" s="237">
        <v>46156</v>
      </c>
      <c r="S164" s="151">
        <v>46156</v>
      </c>
      <c r="T164" s="39">
        <f t="shared" si="37"/>
        <v>6508.898000000001</v>
      </c>
      <c r="U164" s="39">
        <f t="shared" si="38"/>
        <v>3103.8</v>
      </c>
      <c r="V164" s="30"/>
      <c r="W164" s="39">
        <f t="shared" si="39"/>
        <v>-3405.0980000000009</v>
      </c>
      <c r="X164" s="630">
        <f t="shared" si="40"/>
        <v>38.5</v>
      </c>
      <c r="Y164" s="30">
        <f t="shared" si="41"/>
        <v>28</v>
      </c>
      <c r="Z164" s="630">
        <f t="shared" si="42"/>
        <v>-10.5</v>
      </c>
      <c r="AA164" s="30"/>
      <c r="AB164" s="30"/>
      <c r="AC164" s="9"/>
    </row>
    <row r="165" spans="1:29" ht="13.5">
      <c r="A165" s="10">
        <v>46157</v>
      </c>
      <c r="B165" s="9" t="s">
        <v>9</v>
      </c>
      <c r="C165" s="11">
        <v>7620.19</v>
      </c>
      <c r="D165" s="9">
        <v>68</v>
      </c>
      <c r="E165" s="76">
        <v>27.55</v>
      </c>
      <c r="F165" s="9">
        <v>7</v>
      </c>
      <c r="G165" s="9">
        <v>15.5</v>
      </c>
      <c r="H165" s="13">
        <v>0.29499999999999998</v>
      </c>
      <c r="I165" s="9" t="s">
        <v>11</v>
      </c>
      <c r="J165" s="9"/>
      <c r="K165" s="588" t="s">
        <v>2009</v>
      </c>
      <c r="L165" s="628">
        <v>45792</v>
      </c>
      <c r="M165" s="150">
        <v>45792</v>
      </c>
      <c r="N165" s="135">
        <v>5405.48</v>
      </c>
      <c r="O165" s="135">
        <v>5917.18</v>
      </c>
      <c r="P165" s="134">
        <v>57</v>
      </c>
      <c r="Q165" s="629" t="s">
        <v>1730</v>
      </c>
      <c r="R165" s="237">
        <v>46157</v>
      </c>
      <c r="S165" s="151">
        <v>46157</v>
      </c>
      <c r="T165" s="39">
        <f t="shared" si="37"/>
        <v>9493.902</v>
      </c>
      <c r="U165" s="39">
        <f t="shared" si="38"/>
        <v>7620.19</v>
      </c>
      <c r="V165" s="30"/>
      <c r="W165" s="39">
        <f t="shared" si="39"/>
        <v>-1873.7120000000004</v>
      </c>
      <c r="X165" s="630">
        <f t="shared" si="40"/>
        <v>62.7</v>
      </c>
      <c r="Y165" s="30">
        <f t="shared" si="41"/>
        <v>68</v>
      </c>
      <c r="Z165" s="630">
        <f t="shared" si="42"/>
        <v>5.2999999999999972</v>
      </c>
      <c r="AA165" s="30"/>
      <c r="AB165" s="30"/>
      <c r="AC165" s="9"/>
    </row>
    <row r="166" spans="1:29" ht="13.5">
      <c r="A166" s="10">
        <v>46158</v>
      </c>
      <c r="B166" s="9" t="s">
        <v>9</v>
      </c>
      <c r="C166" s="11">
        <v>8460.34</v>
      </c>
      <c r="D166" s="9">
        <v>80</v>
      </c>
      <c r="E166" s="76">
        <v>27.44</v>
      </c>
      <c r="F166" s="9">
        <v>5</v>
      </c>
      <c r="G166" s="9">
        <v>17</v>
      </c>
      <c r="H166" s="13">
        <v>0.30399999999999999</v>
      </c>
      <c r="I166" s="9" t="s">
        <v>11</v>
      </c>
      <c r="J166" s="9"/>
      <c r="K166" s="588" t="s">
        <v>2009</v>
      </c>
      <c r="L166" s="628">
        <v>45793</v>
      </c>
      <c r="M166" s="150">
        <v>45793</v>
      </c>
      <c r="N166" s="135">
        <v>7845.42</v>
      </c>
      <c r="O166" s="135">
        <v>8630.82</v>
      </c>
      <c r="P166" s="134">
        <v>77</v>
      </c>
      <c r="Q166" s="629" t="s">
        <v>2136</v>
      </c>
      <c r="R166" s="237">
        <v>46158</v>
      </c>
      <c r="S166" s="151">
        <v>46158</v>
      </c>
      <c r="T166" s="39">
        <f t="shared" si="37"/>
        <v>9317.4179999999997</v>
      </c>
      <c r="U166" s="39">
        <f t="shared" si="38"/>
        <v>8460.34</v>
      </c>
      <c r="V166" s="30"/>
      <c r="W166" s="39">
        <f t="shared" si="39"/>
        <v>-857.07799999999952</v>
      </c>
      <c r="X166" s="630">
        <f t="shared" si="40"/>
        <v>84.7</v>
      </c>
      <c r="Y166" s="30">
        <f t="shared" si="41"/>
        <v>80</v>
      </c>
      <c r="Z166" s="630">
        <f t="shared" si="42"/>
        <v>-4.7000000000000028</v>
      </c>
      <c r="AA166" s="30"/>
      <c r="AB166" s="30"/>
      <c r="AC166" s="9"/>
    </row>
    <row r="167" spans="1:29" ht="13.5">
      <c r="A167" s="10">
        <v>46159</v>
      </c>
      <c r="B167" s="9" t="s">
        <v>9</v>
      </c>
      <c r="C167" s="11">
        <v>7082.09</v>
      </c>
      <c r="D167" s="9">
        <v>69</v>
      </c>
      <c r="E167" s="76">
        <v>36.99</v>
      </c>
      <c r="F167" s="9">
        <v>16</v>
      </c>
      <c r="G167" s="9">
        <v>15.5</v>
      </c>
      <c r="H167" s="13">
        <v>0.28299999999999997</v>
      </c>
      <c r="I167" s="9" t="s">
        <v>11</v>
      </c>
      <c r="J167" s="9"/>
      <c r="K167" s="588" t="s">
        <v>2009</v>
      </c>
      <c r="L167" s="628">
        <v>45794</v>
      </c>
      <c r="M167" s="150">
        <v>45794</v>
      </c>
      <c r="N167" s="135">
        <v>7815.88</v>
      </c>
      <c r="O167" s="135">
        <v>8470.3799999999992</v>
      </c>
      <c r="P167" s="134">
        <v>70</v>
      </c>
      <c r="Q167" s="629" t="s">
        <v>2137</v>
      </c>
      <c r="R167" s="237">
        <v>46159</v>
      </c>
      <c r="S167" s="151">
        <v>46159</v>
      </c>
      <c r="T167" s="39">
        <f t="shared" si="37"/>
        <v>6519.3150000000005</v>
      </c>
      <c r="U167" s="39">
        <f t="shared" si="38"/>
        <v>7082.09</v>
      </c>
      <c r="V167" s="30"/>
      <c r="W167" s="39">
        <f t="shared" si="39"/>
        <v>562.77499999999964</v>
      </c>
      <c r="X167" s="630">
        <f t="shared" si="40"/>
        <v>77</v>
      </c>
      <c r="Y167" s="30">
        <f t="shared" si="41"/>
        <v>69</v>
      </c>
      <c r="Z167" s="630">
        <f t="shared" si="42"/>
        <v>-8</v>
      </c>
      <c r="AA167" s="30"/>
      <c r="AB167" s="30"/>
      <c r="AC167" s="9"/>
    </row>
    <row r="168" spans="1:29" ht="13.5">
      <c r="A168" s="10">
        <v>46160</v>
      </c>
      <c r="B168" s="9" t="s">
        <v>9</v>
      </c>
      <c r="C168" s="11">
        <v>3410.53</v>
      </c>
      <c r="D168" s="9">
        <v>36</v>
      </c>
      <c r="E168" s="76">
        <v>34.799999999999997</v>
      </c>
      <c r="F168" s="9">
        <v>4</v>
      </c>
      <c r="G168" s="9">
        <v>13</v>
      </c>
      <c r="H168" s="13">
        <v>0.40949999999999998</v>
      </c>
      <c r="I168" s="9" t="s">
        <v>11</v>
      </c>
      <c r="J168" s="9"/>
      <c r="K168" s="588" t="s">
        <v>2009</v>
      </c>
      <c r="L168" s="628">
        <v>45795</v>
      </c>
      <c r="M168" s="150">
        <v>45795</v>
      </c>
      <c r="N168" s="135">
        <v>5355.45</v>
      </c>
      <c r="O168" s="135">
        <v>5926.65</v>
      </c>
      <c r="P168" s="134">
        <v>60</v>
      </c>
      <c r="Q168" s="629" t="s">
        <v>2126</v>
      </c>
      <c r="R168" s="237">
        <v>46160</v>
      </c>
      <c r="S168" s="151">
        <v>46160</v>
      </c>
      <c r="T168" s="39">
        <f t="shared" si="37"/>
        <v>2202.2110000000002</v>
      </c>
      <c r="U168" s="39">
        <f t="shared" si="38"/>
        <v>3410.53</v>
      </c>
      <c r="V168" s="30"/>
      <c r="W168" s="39">
        <f t="shared" si="39"/>
        <v>1208.319</v>
      </c>
      <c r="X168" s="630">
        <f t="shared" si="40"/>
        <v>66</v>
      </c>
      <c r="Y168" s="30">
        <f t="shared" si="41"/>
        <v>36</v>
      </c>
      <c r="Z168" s="630">
        <f t="shared" si="42"/>
        <v>-30</v>
      </c>
      <c r="AA168" s="30"/>
      <c r="AB168" s="30"/>
      <c r="AC168" s="9"/>
    </row>
    <row r="169" spans="1:29" ht="13.5">
      <c r="A169" s="10">
        <v>46161</v>
      </c>
      <c r="B169" s="9" t="s">
        <v>9</v>
      </c>
      <c r="C169" s="11">
        <v>3824.38</v>
      </c>
      <c r="D169" s="9">
        <v>37</v>
      </c>
      <c r="E169" s="76">
        <v>31.88</v>
      </c>
      <c r="F169" s="9">
        <v>4</v>
      </c>
      <c r="G169" s="9">
        <v>9</v>
      </c>
      <c r="H169" s="13">
        <v>0.3155</v>
      </c>
      <c r="I169" s="9" t="s">
        <v>11</v>
      </c>
      <c r="J169" s="9"/>
      <c r="K169" s="588" t="s">
        <v>2009</v>
      </c>
      <c r="L169" s="628">
        <v>45796</v>
      </c>
      <c r="M169" s="150">
        <v>45796</v>
      </c>
      <c r="N169" s="135">
        <v>1823.51</v>
      </c>
      <c r="O169" s="135">
        <v>2002.01</v>
      </c>
      <c r="P169" s="134">
        <v>19</v>
      </c>
      <c r="Q169" s="629" t="s">
        <v>2138</v>
      </c>
      <c r="R169" s="237">
        <v>46161</v>
      </c>
      <c r="S169" s="151">
        <v>46161</v>
      </c>
      <c r="T169" s="39">
        <f t="shared" si="37"/>
        <v>3436.2020000000007</v>
      </c>
      <c r="U169" s="39">
        <f t="shared" si="38"/>
        <v>3824.38</v>
      </c>
      <c r="V169" s="30"/>
      <c r="W169" s="39">
        <f t="shared" si="39"/>
        <v>388.17799999999943</v>
      </c>
      <c r="X169" s="630">
        <f t="shared" si="40"/>
        <v>20.900000000000002</v>
      </c>
      <c r="Y169" s="30">
        <f t="shared" si="41"/>
        <v>37</v>
      </c>
      <c r="Z169" s="630">
        <f t="shared" si="42"/>
        <v>16.099999999999998</v>
      </c>
      <c r="AA169" s="30"/>
      <c r="AB169" s="30"/>
      <c r="AC169" s="9"/>
    </row>
    <row r="170" spans="1:29" ht="13.5">
      <c r="A170" s="10">
        <v>46162</v>
      </c>
      <c r="B170" s="9" t="s">
        <v>9</v>
      </c>
      <c r="C170" s="11">
        <v>4425.58</v>
      </c>
      <c r="D170" s="9">
        <v>42</v>
      </c>
      <c r="E170" s="76">
        <v>35.28</v>
      </c>
      <c r="F170" s="9">
        <v>8</v>
      </c>
      <c r="G170" s="9">
        <v>14</v>
      </c>
      <c r="H170" s="13">
        <v>0.3155</v>
      </c>
      <c r="I170" s="9" t="s">
        <v>11</v>
      </c>
      <c r="J170" s="9"/>
      <c r="K170" s="588" t="s">
        <v>2009</v>
      </c>
      <c r="L170" s="628">
        <v>45797</v>
      </c>
      <c r="M170" s="150">
        <v>45797</v>
      </c>
      <c r="N170" s="135">
        <v>2850.12</v>
      </c>
      <c r="O170" s="135">
        <v>3123.82</v>
      </c>
      <c r="P170" s="134">
        <v>34</v>
      </c>
      <c r="Q170" s="629" t="s">
        <v>2139</v>
      </c>
      <c r="R170" s="237">
        <v>46162</v>
      </c>
      <c r="S170" s="151">
        <v>46162</v>
      </c>
      <c r="T170" s="39">
        <f t="shared" si="37"/>
        <v>4111.0190000000002</v>
      </c>
      <c r="U170" s="39">
        <f t="shared" si="38"/>
        <v>4425.58</v>
      </c>
      <c r="V170" s="30"/>
      <c r="W170" s="39">
        <f t="shared" si="39"/>
        <v>314.56099999999969</v>
      </c>
      <c r="X170" s="630">
        <f t="shared" si="40"/>
        <v>37.400000000000006</v>
      </c>
      <c r="Y170" s="30">
        <f t="shared" si="41"/>
        <v>42</v>
      </c>
      <c r="Z170" s="630">
        <f t="shared" si="42"/>
        <v>4.5999999999999943</v>
      </c>
      <c r="AA170" s="30"/>
      <c r="AB170" s="30"/>
      <c r="AC170" s="9"/>
    </row>
    <row r="171" spans="1:29" ht="13.5">
      <c r="A171" s="10">
        <v>46163</v>
      </c>
      <c r="B171" s="9" t="s">
        <v>9</v>
      </c>
      <c r="C171" s="11">
        <v>3761.48</v>
      </c>
      <c r="D171" s="9">
        <v>43</v>
      </c>
      <c r="E171" s="76">
        <v>26.54</v>
      </c>
      <c r="F171" s="9">
        <v>3</v>
      </c>
      <c r="G171" s="9">
        <v>15</v>
      </c>
      <c r="H171" s="13">
        <v>0.44030000000000002</v>
      </c>
      <c r="I171" s="9" t="s">
        <v>11</v>
      </c>
      <c r="J171" s="9"/>
      <c r="K171" s="588" t="s">
        <v>2009</v>
      </c>
      <c r="L171" s="628">
        <v>45798</v>
      </c>
      <c r="M171" s="150">
        <v>45798</v>
      </c>
      <c r="N171" s="135">
        <v>3415.99</v>
      </c>
      <c r="O171" s="135">
        <v>3737.29</v>
      </c>
      <c r="P171" s="134">
        <v>31</v>
      </c>
      <c r="Q171" s="629" t="s">
        <v>2140</v>
      </c>
      <c r="R171" s="237">
        <v>46163</v>
      </c>
      <c r="S171" s="151">
        <v>46163</v>
      </c>
      <c r="T171" s="39">
        <f t="shared" si="37"/>
        <v>5534.6390000000001</v>
      </c>
      <c r="U171" s="39">
        <f t="shared" si="38"/>
        <v>3761.48</v>
      </c>
      <c r="V171" s="30"/>
      <c r="W171" s="39">
        <f t="shared" si="39"/>
        <v>-1773.1590000000001</v>
      </c>
      <c r="X171" s="630">
        <f t="shared" si="40"/>
        <v>34.1</v>
      </c>
      <c r="Y171" s="30">
        <f t="shared" si="41"/>
        <v>43</v>
      </c>
      <c r="Z171" s="630">
        <f t="shared" si="42"/>
        <v>8.8999999999999986</v>
      </c>
      <c r="AA171" s="30"/>
      <c r="AB171" s="30"/>
      <c r="AC171" s="9"/>
    </row>
    <row r="172" spans="1:29" ht="13.5">
      <c r="A172" s="10">
        <v>46164</v>
      </c>
      <c r="B172" s="9" t="s">
        <v>9</v>
      </c>
      <c r="C172" s="11">
        <v>8148.34</v>
      </c>
      <c r="D172" s="9">
        <v>87</v>
      </c>
      <c r="E172" s="76">
        <v>24.49</v>
      </c>
      <c r="F172" s="9">
        <v>1</v>
      </c>
      <c r="G172" s="9">
        <v>14.4</v>
      </c>
      <c r="H172" s="13">
        <v>0.26889999999999997</v>
      </c>
      <c r="I172" s="9" t="s">
        <v>11</v>
      </c>
      <c r="J172" s="9"/>
      <c r="K172" s="588" t="s">
        <v>2009</v>
      </c>
      <c r="L172" s="628">
        <v>45799</v>
      </c>
      <c r="M172" s="150">
        <v>45799</v>
      </c>
      <c r="N172" s="135">
        <v>4555.49</v>
      </c>
      <c r="O172" s="135">
        <v>5031.49</v>
      </c>
      <c r="P172" s="134">
        <v>49</v>
      </c>
      <c r="Q172" s="629" t="s">
        <v>2141</v>
      </c>
      <c r="R172" s="237">
        <v>46164</v>
      </c>
      <c r="S172" s="151">
        <v>46164</v>
      </c>
      <c r="T172" s="39">
        <f t="shared" si="37"/>
        <v>7460.6070000000009</v>
      </c>
      <c r="U172" s="39">
        <f t="shared" si="38"/>
        <v>8148.34</v>
      </c>
      <c r="V172" s="30"/>
      <c r="W172" s="39">
        <f t="shared" si="39"/>
        <v>687.73299999999927</v>
      </c>
      <c r="X172" s="630">
        <f t="shared" si="40"/>
        <v>53.900000000000006</v>
      </c>
      <c r="Y172" s="30">
        <f t="shared" si="41"/>
        <v>87</v>
      </c>
      <c r="Z172" s="630">
        <f t="shared" si="42"/>
        <v>33.099999999999994</v>
      </c>
      <c r="AA172" s="30"/>
      <c r="AB172" s="30"/>
      <c r="AC172" s="9"/>
    </row>
    <row r="173" spans="1:29" ht="13.5">
      <c r="A173" s="10">
        <v>46165</v>
      </c>
      <c r="B173" s="9" t="s">
        <v>9</v>
      </c>
      <c r="C173" s="11">
        <v>8578.6</v>
      </c>
      <c r="D173" s="9">
        <v>90</v>
      </c>
      <c r="E173" s="76">
        <v>26.46</v>
      </c>
      <c r="F173" s="9">
        <v>4</v>
      </c>
      <c r="G173" s="9">
        <v>18.2</v>
      </c>
      <c r="H173" s="13">
        <v>0.26769999999999999</v>
      </c>
      <c r="I173" s="9" t="s">
        <v>11</v>
      </c>
      <c r="J173" s="9"/>
      <c r="K173" s="588" t="s">
        <v>2009</v>
      </c>
      <c r="L173" s="628">
        <v>45800</v>
      </c>
      <c r="M173" s="150">
        <v>45800</v>
      </c>
      <c r="N173" s="135">
        <v>6199.27</v>
      </c>
      <c r="O173" s="135">
        <v>6782.37</v>
      </c>
      <c r="P173" s="134">
        <v>66</v>
      </c>
      <c r="Q173" s="629" t="s">
        <v>2142</v>
      </c>
      <c r="R173" s="237">
        <v>46165</v>
      </c>
      <c r="S173" s="151">
        <v>46165</v>
      </c>
      <c r="T173" s="39">
        <f t="shared" si="37"/>
        <v>10923.286000000002</v>
      </c>
      <c r="U173" s="39">
        <f t="shared" si="38"/>
        <v>8578.6</v>
      </c>
      <c r="V173" s="30"/>
      <c r="W173" s="39">
        <f t="shared" si="39"/>
        <v>-2344.6860000000015</v>
      </c>
      <c r="X173" s="630">
        <f t="shared" si="40"/>
        <v>72.600000000000009</v>
      </c>
      <c r="Y173" s="30">
        <f t="shared" si="41"/>
        <v>90</v>
      </c>
      <c r="Z173" s="630">
        <f t="shared" si="42"/>
        <v>17.399999999999991</v>
      </c>
      <c r="AA173" s="30"/>
      <c r="AB173" s="30"/>
      <c r="AC173" s="9"/>
    </row>
    <row r="174" spans="1:29" ht="13.5">
      <c r="A174" s="10">
        <v>46166</v>
      </c>
      <c r="B174" s="9" t="s">
        <v>9</v>
      </c>
      <c r="C174" s="11">
        <v>5589.63</v>
      </c>
      <c r="D174" s="9">
        <v>60</v>
      </c>
      <c r="E174" s="76">
        <v>23.27</v>
      </c>
      <c r="F174" s="9">
        <v>0</v>
      </c>
      <c r="G174" s="9">
        <v>13</v>
      </c>
      <c r="H174" s="13">
        <v>0.25919999999999999</v>
      </c>
      <c r="I174" s="9" t="s">
        <v>11</v>
      </c>
      <c r="J174" s="9"/>
      <c r="K174" s="588" t="s">
        <v>2009</v>
      </c>
      <c r="L174" s="628">
        <v>45801</v>
      </c>
      <c r="M174" s="150">
        <v>45801</v>
      </c>
      <c r="N174" s="135">
        <v>9180.56</v>
      </c>
      <c r="O174" s="135">
        <v>9930.26</v>
      </c>
      <c r="P174" s="134">
        <v>77</v>
      </c>
      <c r="Q174" s="629" t="s">
        <v>2143</v>
      </c>
      <c r="R174" s="237">
        <v>46166</v>
      </c>
      <c r="S174" s="151">
        <v>46166</v>
      </c>
      <c r="T174" s="39">
        <f t="shared" si="37"/>
        <v>8258.5360000000001</v>
      </c>
      <c r="U174" s="39">
        <f t="shared" si="38"/>
        <v>5589.63</v>
      </c>
      <c r="V174" s="30"/>
      <c r="W174" s="39">
        <f t="shared" si="39"/>
        <v>-2668.9059999999999</v>
      </c>
      <c r="X174" s="630">
        <f t="shared" si="40"/>
        <v>84.7</v>
      </c>
      <c r="Y174" s="30">
        <f t="shared" si="41"/>
        <v>60</v>
      </c>
      <c r="Z174" s="630">
        <f t="shared" si="42"/>
        <v>-24.700000000000003</v>
      </c>
      <c r="AA174" s="30"/>
      <c r="AB174" s="30"/>
      <c r="AC174" s="9"/>
    </row>
    <row r="175" spans="1:29" ht="13.5">
      <c r="A175" s="10">
        <v>46167</v>
      </c>
      <c r="B175" s="9" t="s">
        <v>9</v>
      </c>
      <c r="C175" s="11">
        <v>2135.88</v>
      </c>
      <c r="D175" s="9">
        <v>25</v>
      </c>
      <c r="E175" s="76">
        <v>21.49</v>
      </c>
      <c r="F175" s="9">
        <v>0</v>
      </c>
      <c r="G175" s="9">
        <v>9</v>
      </c>
      <c r="H175" s="13">
        <v>0.30609999999999998</v>
      </c>
      <c r="I175" s="9" t="s">
        <v>11</v>
      </c>
      <c r="J175" s="9"/>
      <c r="K175" s="588" t="s">
        <v>2009</v>
      </c>
      <c r="L175" s="628">
        <v>45802</v>
      </c>
      <c r="M175" s="150">
        <v>45802</v>
      </c>
      <c r="N175" s="135">
        <v>6853.26</v>
      </c>
      <c r="O175" s="135">
        <v>7507.76</v>
      </c>
      <c r="P175" s="134">
        <v>72</v>
      </c>
      <c r="Q175" s="629" t="s">
        <v>2144</v>
      </c>
      <c r="R175" s="237">
        <v>46167</v>
      </c>
      <c r="S175" s="151">
        <v>46167</v>
      </c>
      <c r="T175" s="39">
        <f t="shared" si="37"/>
        <v>2914.3180000000002</v>
      </c>
      <c r="U175" s="39">
        <f t="shared" si="38"/>
        <v>2135.88</v>
      </c>
      <c r="V175" s="30"/>
      <c r="W175" s="39">
        <f t="shared" si="39"/>
        <v>-778.4380000000001</v>
      </c>
      <c r="X175" s="630">
        <f t="shared" si="40"/>
        <v>79.2</v>
      </c>
      <c r="Y175" s="30">
        <f t="shared" si="41"/>
        <v>25</v>
      </c>
      <c r="Z175" s="630">
        <f t="shared" si="42"/>
        <v>-54.2</v>
      </c>
      <c r="AA175" s="30"/>
      <c r="AB175" s="30"/>
      <c r="AC175" s="9"/>
    </row>
    <row r="176" spans="1:29" ht="13.5">
      <c r="A176" s="10">
        <v>46168</v>
      </c>
      <c r="B176" s="9" t="s">
        <v>9</v>
      </c>
      <c r="C176" s="11">
        <v>4126</v>
      </c>
      <c r="D176" s="9">
        <v>45</v>
      </c>
      <c r="E176" s="76">
        <v>25.3</v>
      </c>
      <c r="F176" s="9">
        <v>0</v>
      </c>
      <c r="G176" s="9">
        <v>11.6</v>
      </c>
      <c r="H176" s="13">
        <v>0.33210000000000001</v>
      </c>
      <c r="I176" s="9" t="s">
        <v>11</v>
      </c>
      <c r="J176" s="9"/>
      <c r="K176" s="588" t="s">
        <v>2009</v>
      </c>
      <c r="L176" s="628">
        <v>45803</v>
      </c>
      <c r="M176" s="150">
        <v>45803</v>
      </c>
      <c r="N176" s="135">
        <v>2470.88</v>
      </c>
      <c r="O176" s="135">
        <v>2649.38</v>
      </c>
      <c r="P176" s="134">
        <v>20</v>
      </c>
      <c r="Q176" s="629" t="s">
        <v>2145</v>
      </c>
      <c r="R176" s="237">
        <v>46168</v>
      </c>
      <c r="S176" s="151">
        <v>46168</v>
      </c>
      <c r="T176" s="39">
        <f t="shared" si="37"/>
        <v>4471.973</v>
      </c>
      <c r="U176" s="39">
        <f t="shared" si="38"/>
        <v>4126</v>
      </c>
      <c r="V176" s="30"/>
      <c r="W176" s="39">
        <f t="shared" si="39"/>
        <v>-345.97299999999996</v>
      </c>
      <c r="X176" s="630">
        <f t="shared" si="40"/>
        <v>22</v>
      </c>
      <c r="Y176" s="30">
        <f t="shared" si="41"/>
        <v>45</v>
      </c>
      <c r="Z176" s="630">
        <f t="shared" si="42"/>
        <v>23</v>
      </c>
      <c r="AA176" s="30"/>
      <c r="AB176" s="30"/>
      <c r="AC176" s="9"/>
    </row>
    <row r="177" spans="1:29" ht="13.5">
      <c r="A177" s="10">
        <v>46169</v>
      </c>
      <c r="B177" s="9" t="s">
        <v>9</v>
      </c>
      <c r="C177" s="11">
        <v>2260.63</v>
      </c>
      <c r="D177" s="9">
        <v>29</v>
      </c>
      <c r="E177" s="76">
        <v>34.35</v>
      </c>
      <c r="F177" s="9">
        <v>0</v>
      </c>
      <c r="G177" s="9">
        <v>9.6</v>
      </c>
      <c r="H177" s="13">
        <v>0.307</v>
      </c>
      <c r="I177" s="9" t="s">
        <v>11</v>
      </c>
      <c r="J177" s="9"/>
      <c r="K177" s="588" t="s">
        <v>2009</v>
      </c>
      <c r="L177" s="628">
        <v>45804</v>
      </c>
      <c r="M177" s="150">
        <v>45804</v>
      </c>
      <c r="N177" s="135">
        <v>3803.63</v>
      </c>
      <c r="O177" s="135">
        <v>4065.43</v>
      </c>
      <c r="P177" s="134">
        <v>35</v>
      </c>
      <c r="Q177" s="629" t="s">
        <v>2146</v>
      </c>
      <c r="R177" s="237">
        <v>46169</v>
      </c>
      <c r="S177" s="151">
        <v>46169</v>
      </c>
      <c r="T177" s="39">
        <f t="shared" si="37"/>
        <v>3033.5800000000004</v>
      </c>
      <c r="U177" s="39">
        <f t="shared" si="38"/>
        <v>2260.63</v>
      </c>
      <c r="V177" s="30"/>
      <c r="W177" s="39">
        <f t="shared" si="39"/>
        <v>-772.95000000000027</v>
      </c>
      <c r="X177" s="630">
        <f t="shared" si="40"/>
        <v>38.5</v>
      </c>
      <c r="Y177" s="30">
        <f t="shared" si="41"/>
        <v>29</v>
      </c>
      <c r="Z177" s="630">
        <f t="shared" si="42"/>
        <v>-9.5</v>
      </c>
      <c r="AA177" s="30"/>
      <c r="AB177" s="30"/>
      <c r="AC177" s="9"/>
    </row>
    <row r="178" spans="1:29" ht="13.5">
      <c r="A178" s="10">
        <v>46170</v>
      </c>
      <c r="B178" s="9" t="s">
        <v>9</v>
      </c>
      <c r="C178" s="11">
        <v>3415.93</v>
      </c>
      <c r="D178" s="9">
        <v>36</v>
      </c>
      <c r="E178" s="76">
        <v>27.72</v>
      </c>
      <c r="F178" s="9">
        <v>1</v>
      </c>
      <c r="G178" s="9">
        <v>10.3</v>
      </c>
      <c r="H178" s="13">
        <v>0.35749999999999998</v>
      </c>
      <c r="I178" s="9" t="s">
        <v>11</v>
      </c>
      <c r="J178" s="9"/>
      <c r="K178" s="588" t="s">
        <v>2009</v>
      </c>
      <c r="L178" s="628">
        <v>45805</v>
      </c>
      <c r="M178" s="150">
        <v>45805</v>
      </c>
      <c r="N178" s="135">
        <v>2603.1</v>
      </c>
      <c r="O178" s="135">
        <v>2757.8</v>
      </c>
      <c r="P178" s="134">
        <v>27</v>
      </c>
      <c r="Q178" s="629" t="s">
        <v>2147</v>
      </c>
      <c r="R178" s="237">
        <v>46170</v>
      </c>
      <c r="S178" s="151">
        <v>46170</v>
      </c>
      <c r="T178" s="39">
        <f t="shared" si="37"/>
        <v>4994.451</v>
      </c>
      <c r="U178" s="39">
        <f t="shared" si="38"/>
        <v>3415.93</v>
      </c>
      <c r="V178" s="30"/>
      <c r="W178" s="39">
        <f t="shared" si="39"/>
        <v>-1578.5210000000002</v>
      </c>
      <c r="X178" s="630">
        <f t="shared" si="40"/>
        <v>29.700000000000003</v>
      </c>
      <c r="Y178" s="30">
        <f t="shared" si="41"/>
        <v>36</v>
      </c>
      <c r="Z178" s="630">
        <f t="shared" si="42"/>
        <v>6.2999999999999972</v>
      </c>
      <c r="AA178" s="30"/>
      <c r="AB178" s="30"/>
      <c r="AC178" s="9"/>
    </row>
    <row r="179" spans="1:29" ht="13.5">
      <c r="A179" s="10">
        <v>46171</v>
      </c>
      <c r="B179" s="9" t="s">
        <v>9</v>
      </c>
      <c r="C179" s="11">
        <v>9675.16</v>
      </c>
      <c r="D179" s="9">
        <v>86</v>
      </c>
      <c r="E179" s="76">
        <v>30.03</v>
      </c>
      <c r="F179" s="9">
        <v>6</v>
      </c>
      <c r="G179" s="9">
        <v>14.2</v>
      </c>
      <c r="H179" s="13">
        <v>0.32129999999999997</v>
      </c>
      <c r="I179" s="9" t="s">
        <v>11</v>
      </c>
      <c r="J179" s="9"/>
      <c r="K179" s="588" t="s">
        <v>2009</v>
      </c>
      <c r="L179" s="628">
        <v>45806</v>
      </c>
      <c r="M179" s="150">
        <v>45806</v>
      </c>
      <c r="N179" s="135">
        <v>4123.91</v>
      </c>
      <c r="O179" s="135">
        <v>4540.41</v>
      </c>
      <c r="P179" s="134">
        <v>43</v>
      </c>
      <c r="Q179" s="629" t="s">
        <v>2148</v>
      </c>
      <c r="R179" s="237">
        <v>46171</v>
      </c>
      <c r="S179" s="151">
        <v>46171</v>
      </c>
      <c r="T179" s="39">
        <f t="shared" si="37"/>
        <v>11252.989000000001</v>
      </c>
      <c r="U179" s="39">
        <f t="shared" si="38"/>
        <v>9675.16</v>
      </c>
      <c r="V179" s="30"/>
      <c r="W179" s="39">
        <f t="shared" si="39"/>
        <v>-1577.8290000000015</v>
      </c>
      <c r="X179" s="630">
        <f t="shared" si="40"/>
        <v>47.300000000000004</v>
      </c>
      <c r="Y179" s="30">
        <f t="shared" si="41"/>
        <v>86</v>
      </c>
      <c r="Z179" s="630">
        <f t="shared" si="42"/>
        <v>38.699999999999996</v>
      </c>
      <c r="AA179" s="30"/>
      <c r="AB179" s="30"/>
      <c r="AC179" s="9"/>
    </row>
    <row r="180" spans="1:29" ht="13.5">
      <c r="A180" s="10">
        <v>46172</v>
      </c>
      <c r="B180" s="9" t="s">
        <v>9</v>
      </c>
      <c r="C180" s="11">
        <v>5908.53</v>
      </c>
      <c r="D180" s="9">
        <v>58</v>
      </c>
      <c r="E180" s="76">
        <v>27.17</v>
      </c>
      <c r="F180" s="9">
        <v>5</v>
      </c>
      <c r="G180" s="9">
        <v>12</v>
      </c>
      <c r="H180" s="13">
        <v>0.28489999999999999</v>
      </c>
      <c r="I180" s="9" t="s">
        <v>11</v>
      </c>
      <c r="J180" s="9"/>
      <c r="K180" s="588" t="s">
        <v>2009</v>
      </c>
      <c r="L180" s="628">
        <v>45807</v>
      </c>
      <c r="M180" s="150">
        <v>45807</v>
      </c>
      <c r="N180" s="135">
        <v>9480.2900000000009</v>
      </c>
      <c r="O180" s="135">
        <v>10229.99</v>
      </c>
      <c r="P180" s="134">
        <v>96</v>
      </c>
      <c r="Q180" s="629" t="s">
        <v>2048</v>
      </c>
      <c r="R180" s="237">
        <v>46172</v>
      </c>
      <c r="S180" s="151">
        <v>46172</v>
      </c>
      <c r="T180" s="39">
        <f t="shared" si="37"/>
        <v>8756.3630000000012</v>
      </c>
      <c r="U180" s="39">
        <f t="shared" si="38"/>
        <v>5908.53</v>
      </c>
      <c r="V180" s="30"/>
      <c r="W180" s="39">
        <f t="shared" si="39"/>
        <v>-2847.8330000000014</v>
      </c>
      <c r="X180" s="630">
        <f t="shared" si="40"/>
        <v>105.60000000000001</v>
      </c>
      <c r="Y180" s="30">
        <f t="shared" si="41"/>
        <v>58</v>
      </c>
      <c r="Z180" s="630">
        <f t="shared" si="42"/>
        <v>-47.600000000000009</v>
      </c>
      <c r="AA180" s="30"/>
      <c r="AB180" s="30"/>
      <c r="AC180" s="9"/>
    </row>
    <row r="181" spans="1:29" ht="13.5">
      <c r="A181" s="10">
        <v>46173</v>
      </c>
      <c r="B181" s="9" t="s">
        <v>9</v>
      </c>
      <c r="C181" s="11">
        <v>5338.91</v>
      </c>
      <c r="D181" s="9">
        <v>59</v>
      </c>
      <c r="E181" s="76">
        <v>26.58</v>
      </c>
      <c r="F181" s="9">
        <v>1</v>
      </c>
      <c r="G181" s="9">
        <v>12</v>
      </c>
      <c r="H181" s="13">
        <v>0.3695</v>
      </c>
      <c r="I181" s="9" t="s">
        <v>11</v>
      </c>
      <c r="J181" s="9"/>
      <c r="K181" s="588" t="s">
        <v>2009</v>
      </c>
      <c r="L181" s="628">
        <v>45808</v>
      </c>
      <c r="M181" s="150">
        <v>45808</v>
      </c>
      <c r="N181" s="135">
        <v>7341.53</v>
      </c>
      <c r="O181" s="135">
        <v>7960.33</v>
      </c>
      <c r="P181" s="134">
        <v>63</v>
      </c>
      <c r="Q181" s="629" t="s">
        <v>2149</v>
      </c>
      <c r="R181" s="237">
        <v>46173</v>
      </c>
      <c r="S181" s="151">
        <v>46173</v>
      </c>
      <c r="T181" s="39">
        <f>O183*$AB$1</f>
        <v>6336.759</v>
      </c>
      <c r="U181" s="39">
        <f t="shared" si="38"/>
        <v>5338.91</v>
      </c>
      <c r="V181" s="30"/>
      <c r="W181" s="39">
        <f t="shared" si="39"/>
        <v>-997.84900000000016</v>
      </c>
      <c r="X181" s="630">
        <f t="shared" si="40"/>
        <v>69.300000000000011</v>
      </c>
      <c r="Y181" s="30">
        <f t="shared" si="41"/>
        <v>59</v>
      </c>
      <c r="Z181" s="630">
        <f t="shared" si="42"/>
        <v>-10.300000000000011</v>
      </c>
      <c r="AA181" s="30"/>
      <c r="AB181" s="30"/>
      <c r="AC181" s="9"/>
    </row>
    <row r="182" spans="1:29" ht="15">
      <c r="A182" s="10"/>
      <c r="B182" s="9"/>
      <c r="C182" s="11"/>
      <c r="D182" s="9"/>
      <c r="E182" s="89"/>
      <c r="F182" s="9"/>
      <c r="G182" s="9"/>
      <c r="H182" s="13"/>
      <c r="I182" s="9"/>
      <c r="J182" s="9"/>
      <c r="K182" s="716" t="s">
        <v>1596</v>
      </c>
      <c r="L182" s="709"/>
      <c r="M182" s="348"/>
      <c r="N182" s="349">
        <f t="shared" ref="N182:P182" si="43">SUM(N151:N181)</f>
        <v>158078.03000000003</v>
      </c>
      <c r="O182" s="350">
        <f t="shared" si="43"/>
        <v>170561.12999999998</v>
      </c>
      <c r="P182" s="364">
        <f t="shared" si="43"/>
        <v>1611</v>
      </c>
      <c r="Q182" s="352">
        <f>O182/P182</f>
        <v>105.87283054003723</v>
      </c>
      <c r="R182" s="353" t="s">
        <v>1578</v>
      </c>
      <c r="S182" s="354"/>
      <c r="T182" s="365">
        <f t="shared" ref="T182:U182" si="44">SUM(T151:T181)</f>
        <v>186679.35</v>
      </c>
      <c r="U182" s="350">
        <f t="shared" si="44"/>
        <v>161225.18000000002</v>
      </c>
      <c r="V182" s="356">
        <f>U182/Y182</f>
        <v>102.69119745222932</v>
      </c>
      <c r="W182" s="350">
        <f t="shared" ref="W182:Z182" si="45">SUM(W151:W181)</f>
        <v>-25454.170000000013</v>
      </c>
      <c r="X182" s="364">
        <f t="shared" si="45"/>
        <v>1772.1000000000001</v>
      </c>
      <c r="Y182" s="364">
        <f t="shared" si="45"/>
        <v>1570</v>
      </c>
      <c r="Z182" s="364">
        <f t="shared" si="45"/>
        <v>-202.10000000000014</v>
      </c>
      <c r="AA182" s="30"/>
      <c r="AB182" s="30"/>
      <c r="AC182" s="9"/>
    </row>
    <row r="183" spans="1:29" ht="13.5">
      <c r="A183" s="10">
        <v>46174</v>
      </c>
      <c r="B183" s="9" t="s">
        <v>9</v>
      </c>
      <c r="C183" s="11">
        <v>1635</v>
      </c>
      <c r="D183" s="9">
        <v>18</v>
      </c>
      <c r="E183" s="76">
        <v>27.33</v>
      </c>
      <c r="F183" s="9">
        <v>0</v>
      </c>
      <c r="G183" s="9">
        <v>6</v>
      </c>
      <c r="H183" s="13">
        <v>0.1172</v>
      </c>
      <c r="I183" s="9" t="s">
        <v>11</v>
      </c>
      <c r="J183" s="9"/>
      <c r="K183" s="588" t="s">
        <v>2009</v>
      </c>
      <c r="L183" s="628">
        <v>45809</v>
      </c>
      <c r="M183" s="150">
        <v>45809</v>
      </c>
      <c r="N183" s="135">
        <v>5260.89</v>
      </c>
      <c r="O183" s="135">
        <v>5760.69</v>
      </c>
      <c r="P183" s="134">
        <v>58</v>
      </c>
      <c r="Q183" s="629" t="s">
        <v>2150</v>
      </c>
      <c r="R183" s="237">
        <v>46174</v>
      </c>
      <c r="S183" s="151">
        <v>46174</v>
      </c>
      <c r="T183" s="39">
        <f t="shared" ref="T183:T211" si="46">O184*$AB$1</f>
        <v>3015.4740000000006</v>
      </c>
      <c r="U183" s="39">
        <f t="shared" ref="U183:U212" si="47">C183</f>
        <v>1635</v>
      </c>
      <c r="V183" s="30"/>
      <c r="W183" s="39">
        <f t="shared" ref="W183:W212" si="48">U183-T183</f>
        <v>-1380.4740000000006</v>
      </c>
      <c r="X183" s="630">
        <f t="shared" ref="X183:X212" si="49">P183*$AB$1</f>
        <v>63.800000000000004</v>
      </c>
      <c r="Y183" s="30">
        <f t="shared" ref="Y183:Y212" si="50">D183</f>
        <v>18</v>
      </c>
      <c r="Z183" s="630">
        <f t="shared" ref="Z183:Z212" si="51">Y183-X183</f>
        <v>-45.800000000000004</v>
      </c>
      <c r="AA183" s="30"/>
      <c r="AB183" s="30"/>
      <c r="AC183" s="9"/>
    </row>
    <row r="184" spans="1:29" ht="13.5">
      <c r="A184" s="10">
        <v>46175</v>
      </c>
      <c r="B184" s="9" t="s">
        <v>9</v>
      </c>
      <c r="C184" s="11">
        <v>2833.23</v>
      </c>
      <c r="D184" s="9">
        <v>30</v>
      </c>
      <c r="E184" s="76">
        <v>26.34</v>
      </c>
      <c r="F184" s="9">
        <v>1</v>
      </c>
      <c r="G184" s="9">
        <v>7</v>
      </c>
      <c r="H184" s="13">
        <v>0.26779999999999998</v>
      </c>
      <c r="I184" s="9" t="s">
        <v>11</v>
      </c>
      <c r="J184" s="9"/>
      <c r="K184" s="588" t="s">
        <v>2009</v>
      </c>
      <c r="L184" s="628">
        <v>45810</v>
      </c>
      <c r="M184" s="150">
        <v>45810</v>
      </c>
      <c r="N184" s="135">
        <v>2467.64</v>
      </c>
      <c r="O184" s="135">
        <v>2741.34</v>
      </c>
      <c r="P184" s="134">
        <v>29</v>
      </c>
      <c r="Q184" s="629" t="s">
        <v>2151</v>
      </c>
      <c r="R184" s="237">
        <v>46175</v>
      </c>
      <c r="S184" s="151">
        <v>46175</v>
      </c>
      <c r="T184" s="39">
        <f t="shared" si="46"/>
        <v>6247.2520000000004</v>
      </c>
      <c r="U184" s="39">
        <f t="shared" si="47"/>
        <v>2833.23</v>
      </c>
      <c r="V184" s="30"/>
      <c r="W184" s="39">
        <f t="shared" si="48"/>
        <v>-3414.0220000000004</v>
      </c>
      <c r="X184" s="630">
        <f t="shared" si="49"/>
        <v>31.900000000000002</v>
      </c>
      <c r="Y184" s="30">
        <f t="shared" si="50"/>
        <v>30</v>
      </c>
      <c r="Z184" s="630">
        <f t="shared" si="51"/>
        <v>-1.9000000000000021</v>
      </c>
      <c r="AA184" s="30"/>
      <c r="AB184" s="30"/>
      <c r="AC184" s="9"/>
    </row>
    <row r="185" spans="1:29" ht="13.5">
      <c r="A185" s="10">
        <v>46176</v>
      </c>
      <c r="B185" s="9" t="s">
        <v>9</v>
      </c>
      <c r="C185" s="11">
        <v>4859.21</v>
      </c>
      <c r="D185" s="9">
        <v>45</v>
      </c>
      <c r="E185" s="76">
        <v>31.65</v>
      </c>
      <c r="F185" s="9">
        <v>7</v>
      </c>
      <c r="G185" s="9">
        <v>13</v>
      </c>
      <c r="H185" s="13">
        <v>0.31319999999999998</v>
      </c>
      <c r="I185" s="9" t="s">
        <v>11</v>
      </c>
      <c r="J185" s="9"/>
      <c r="K185" s="588" t="s">
        <v>2009</v>
      </c>
      <c r="L185" s="628">
        <v>45811</v>
      </c>
      <c r="M185" s="150">
        <v>45811</v>
      </c>
      <c r="N185" s="135">
        <v>5215.22</v>
      </c>
      <c r="O185" s="135">
        <v>5679.32</v>
      </c>
      <c r="P185" s="134">
        <v>48</v>
      </c>
      <c r="Q185" s="629" t="s">
        <v>2152</v>
      </c>
      <c r="R185" s="237">
        <v>46176</v>
      </c>
      <c r="S185" s="151">
        <v>46176</v>
      </c>
      <c r="T185" s="39">
        <f t="shared" si="46"/>
        <v>3885.6620000000003</v>
      </c>
      <c r="U185" s="39">
        <f t="shared" si="47"/>
        <v>4859.21</v>
      </c>
      <c r="V185" s="30"/>
      <c r="W185" s="39">
        <f t="shared" si="48"/>
        <v>973.54799999999977</v>
      </c>
      <c r="X185" s="630">
        <f t="shared" si="49"/>
        <v>52.800000000000004</v>
      </c>
      <c r="Y185" s="30">
        <f t="shared" si="50"/>
        <v>45</v>
      </c>
      <c r="Z185" s="630">
        <f t="shared" si="51"/>
        <v>-7.8000000000000043</v>
      </c>
      <c r="AA185" s="30"/>
      <c r="AB185" s="30"/>
      <c r="AC185" s="9"/>
    </row>
    <row r="186" spans="1:29" ht="13.5">
      <c r="A186" s="10">
        <v>46177</v>
      </c>
      <c r="B186" s="9" t="s">
        <v>9</v>
      </c>
      <c r="C186" s="11">
        <v>3997.69</v>
      </c>
      <c r="D186" s="9">
        <v>41</v>
      </c>
      <c r="E186" s="76">
        <v>29.44</v>
      </c>
      <c r="F186" s="9">
        <v>3</v>
      </c>
      <c r="G186" s="9">
        <v>6.6</v>
      </c>
      <c r="H186" s="13">
        <v>0.31090000000000001</v>
      </c>
      <c r="I186" s="9" t="s">
        <v>11</v>
      </c>
      <c r="J186" s="9"/>
      <c r="K186" s="588" t="s">
        <v>2009</v>
      </c>
      <c r="L186" s="628">
        <v>45812</v>
      </c>
      <c r="M186" s="150">
        <v>45812</v>
      </c>
      <c r="N186" s="135">
        <v>3175.42</v>
      </c>
      <c r="O186" s="135">
        <v>3532.42</v>
      </c>
      <c r="P186" s="134">
        <v>38</v>
      </c>
      <c r="Q186" s="629" t="s">
        <v>1982</v>
      </c>
      <c r="R186" s="237">
        <v>46177</v>
      </c>
      <c r="S186" s="151">
        <v>46177</v>
      </c>
      <c r="T186" s="39">
        <f t="shared" si="46"/>
        <v>8243.8070000000007</v>
      </c>
      <c r="U186" s="39">
        <f t="shared" si="47"/>
        <v>3997.69</v>
      </c>
      <c r="V186" s="30"/>
      <c r="W186" s="39">
        <f t="shared" si="48"/>
        <v>-4246.1170000000002</v>
      </c>
      <c r="X186" s="630">
        <f t="shared" si="49"/>
        <v>41.800000000000004</v>
      </c>
      <c r="Y186" s="30">
        <f t="shared" si="50"/>
        <v>41</v>
      </c>
      <c r="Z186" s="630">
        <f t="shared" si="51"/>
        <v>-0.80000000000000426</v>
      </c>
      <c r="AA186" s="30"/>
      <c r="AB186" s="30"/>
      <c r="AC186" s="9"/>
    </row>
    <row r="187" spans="1:29" ht="13.5">
      <c r="A187" s="10">
        <v>46178</v>
      </c>
      <c r="B187" s="9" t="s">
        <v>9</v>
      </c>
      <c r="C187" s="11">
        <v>5921.85</v>
      </c>
      <c r="D187" s="9">
        <v>59</v>
      </c>
      <c r="E187" s="76">
        <v>25.33</v>
      </c>
      <c r="F187" s="9">
        <v>2</v>
      </c>
      <c r="G187" s="9">
        <v>9.6</v>
      </c>
      <c r="H187" s="13">
        <v>0.3125</v>
      </c>
      <c r="I187" s="9" t="s">
        <v>11</v>
      </c>
      <c r="J187" s="9"/>
      <c r="K187" s="588" t="s">
        <v>2009</v>
      </c>
      <c r="L187" s="628">
        <v>45813</v>
      </c>
      <c r="M187" s="150">
        <v>45813</v>
      </c>
      <c r="N187" s="135">
        <v>6911.27</v>
      </c>
      <c r="O187" s="135">
        <v>7494.37</v>
      </c>
      <c r="P187" s="134">
        <v>60</v>
      </c>
      <c r="Q187" s="629" t="s">
        <v>2153</v>
      </c>
      <c r="R187" s="237">
        <v>46178</v>
      </c>
      <c r="S187" s="151">
        <v>46178</v>
      </c>
      <c r="T187" s="39">
        <f t="shared" si="46"/>
        <v>11003.234000000002</v>
      </c>
      <c r="U187" s="39">
        <f t="shared" si="47"/>
        <v>5921.85</v>
      </c>
      <c r="V187" s="30"/>
      <c r="W187" s="39">
        <f t="shared" si="48"/>
        <v>-5081.3840000000018</v>
      </c>
      <c r="X187" s="630">
        <f t="shared" si="49"/>
        <v>66</v>
      </c>
      <c r="Y187" s="30">
        <f t="shared" si="50"/>
        <v>59</v>
      </c>
      <c r="Z187" s="630">
        <f t="shared" si="51"/>
        <v>-7</v>
      </c>
      <c r="AA187" s="30"/>
      <c r="AB187" s="30"/>
      <c r="AC187" s="9"/>
    </row>
    <row r="188" spans="1:29" ht="13.5">
      <c r="A188" s="10">
        <v>46179</v>
      </c>
      <c r="B188" s="9" t="s">
        <v>9</v>
      </c>
      <c r="C188" s="11">
        <v>6916.58</v>
      </c>
      <c r="D188" s="9">
        <v>66</v>
      </c>
      <c r="E188" s="76">
        <v>27.01</v>
      </c>
      <c r="F188" s="9">
        <v>5</v>
      </c>
      <c r="G188" s="9">
        <v>13.25</v>
      </c>
      <c r="H188" s="13">
        <v>0.31269999999999998</v>
      </c>
      <c r="I188" s="9" t="s">
        <v>11</v>
      </c>
      <c r="J188" s="9"/>
      <c r="K188" s="588" t="s">
        <v>2009</v>
      </c>
      <c r="L188" s="628">
        <v>45814</v>
      </c>
      <c r="M188" s="150">
        <v>45814</v>
      </c>
      <c r="N188" s="135">
        <v>9098.5400000000009</v>
      </c>
      <c r="O188" s="135">
        <v>10002.94</v>
      </c>
      <c r="P188" s="134">
        <v>94</v>
      </c>
      <c r="Q188" s="629" t="s">
        <v>2154</v>
      </c>
      <c r="R188" s="237">
        <v>46179</v>
      </c>
      <c r="S188" s="151">
        <v>46179</v>
      </c>
      <c r="T188" s="39">
        <f t="shared" si="46"/>
        <v>11037.345000000001</v>
      </c>
      <c r="U188" s="39">
        <f t="shared" si="47"/>
        <v>6916.58</v>
      </c>
      <c r="V188" s="30"/>
      <c r="W188" s="39">
        <f t="shared" si="48"/>
        <v>-4120.7650000000012</v>
      </c>
      <c r="X188" s="630">
        <f t="shared" si="49"/>
        <v>103.4</v>
      </c>
      <c r="Y188" s="30">
        <f t="shared" si="50"/>
        <v>66</v>
      </c>
      <c r="Z188" s="630">
        <f t="shared" si="51"/>
        <v>-37.400000000000006</v>
      </c>
      <c r="AA188" s="30"/>
      <c r="AB188" s="30"/>
      <c r="AC188" s="9"/>
    </row>
    <row r="189" spans="1:29" ht="13.5">
      <c r="A189" s="10">
        <v>46180</v>
      </c>
      <c r="B189" s="9" t="s">
        <v>9</v>
      </c>
      <c r="C189" s="11">
        <v>6487.59</v>
      </c>
      <c r="D189" s="9">
        <v>69</v>
      </c>
      <c r="E189" s="76">
        <v>25.47</v>
      </c>
      <c r="F189" s="9">
        <v>1</v>
      </c>
      <c r="G189" s="9">
        <v>13.5</v>
      </c>
      <c r="H189" s="13">
        <v>0.40529999999999999</v>
      </c>
      <c r="I189" s="9" t="s">
        <v>11</v>
      </c>
      <c r="J189" s="9"/>
      <c r="K189" s="588" t="s">
        <v>2009</v>
      </c>
      <c r="L189" s="628">
        <v>45815</v>
      </c>
      <c r="M189" s="150">
        <v>45815</v>
      </c>
      <c r="N189" s="135">
        <v>9189.0499999999993</v>
      </c>
      <c r="O189" s="135">
        <v>10033.950000000001</v>
      </c>
      <c r="P189" s="134">
        <v>91</v>
      </c>
      <c r="Q189" s="629" t="s">
        <v>2155</v>
      </c>
      <c r="R189" s="237">
        <v>46180</v>
      </c>
      <c r="S189" s="151">
        <v>46180</v>
      </c>
      <c r="T189" s="39">
        <f t="shared" si="46"/>
        <v>9446.8770000000004</v>
      </c>
      <c r="U189" s="39">
        <f t="shared" si="47"/>
        <v>6487.59</v>
      </c>
      <c r="V189" s="30"/>
      <c r="W189" s="39">
        <f t="shared" si="48"/>
        <v>-2959.2870000000003</v>
      </c>
      <c r="X189" s="630">
        <f t="shared" si="49"/>
        <v>100.10000000000001</v>
      </c>
      <c r="Y189" s="30">
        <f t="shared" si="50"/>
        <v>69</v>
      </c>
      <c r="Z189" s="630">
        <f t="shared" si="51"/>
        <v>-31.100000000000009</v>
      </c>
      <c r="AA189" s="30"/>
      <c r="AB189" s="30"/>
      <c r="AC189" s="9"/>
    </row>
    <row r="190" spans="1:29" ht="13.5">
      <c r="A190" s="10">
        <v>46181</v>
      </c>
      <c r="B190" s="9" t="s">
        <v>9</v>
      </c>
      <c r="C190" s="11">
        <v>879.76</v>
      </c>
      <c r="D190" s="9">
        <v>12</v>
      </c>
      <c r="E190" s="76">
        <v>22.29</v>
      </c>
      <c r="F190" s="9">
        <v>0</v>
      </c>
      <c r="G190" s="9">
        <v>4</v>
      </c>
      <c r="H190" s="13">
        <v>0.37440000000000001</v>
      </c>
      <c r="I190" s="9" t="s">
        <v>11</v>
      </c>
      <c r="J190" s="9"/>
      <c r="K190" s="588" t="s">
        <v>2009</v>
      </c>
      <c r="L190" s="628">
        <v>45816</v>
      </c>
      <c r="M190" s="150">
        <v>45816</v>
      </c>
      <c r="N190" s="135">
        <v>7814.57</v>
      </c>
      <c r="O190" s="135">
        <v>8588.07</v>
      </c>
      <c r="P190" s="134">
        <v>75</v>
      </c>
      <c r="Q190" s="629" t="s">
        <v>2156</v>
      </c>
      <c r="R190" s="237">
        <v>46181</v>
      </c>
      <c r="S190" s="151">
        <v>46181</v>
      </c>
      <c r="T190" s="39">
        <f t="shared" si="46"/>
        <v>1790.1290000000004</v>
      </c>
      <c r="U190" s="39">
        <f t="shared" si="47"/>
        <v>879.76</v>
      </c>
      <c r="V190" s="30"/>
      <c r="W190" s="39">
        <f t="shared" si="48"/>
        <v>-910.36900000000037</v>
      </c>
      <c r="X190" s="630">
        <f t="shared" si="49"/>
        <v>82.5</v>
      </c>
      <c r="Y190" s="30">
        <f t="shared" si="50"/>
        <v>12</v>
      </c>
      <c r="Z190" s="630">
        <f t="shared" si="51"/>
        <v>-70.5</v>
      </c>
      <c r="AA190" s="30"/>
      <c r="AB190" s="30"/>
      <c r="AC190" s="9"/>
    </row>
    <row r="191" spans="1:29" ht="13.5">
      <c r="A191" s="10">
        <v>46182</v>
      </c>
      <c r="B191" s="9" t="s">
        <v>9</v>
      </c>
      <c r="C191" s="11">
        <v>2221.8000000000002</v>
      </c>
      <c r="D191" s="9">
        <v>32</v>
      </c>
      <c r="E191" s="76">
        <v>29.35</v>
      </c>
      <c r="F191" s="9">
        <v>2</v>
      </c>
      <c r="G191" s="9">
        <v>7</v>
      </c>
      <c r="H191" s="13">
        <v>0.42259999999999998</v>
      </c>
      <c r="I191" s="9" t="s">
        <v>11</v>
      </c>
      <c r="J191" s="9"/>
      <c r="K191" s="588" t="s">
        <v>2009</v>
      </c>
      <c r="L191" s="628">
        <v>45817</v>
      </c>
      <c r="M191" s="150">
        <v>45817</v>
      </c>
      <c r="N191" s="135">
        <v>1436.99</v>
      </c>
      <c r="O191" s="135">
        <v>1627.39</v>
      </c>
      <c r="P191" s="134">
        <v>21</v>
      </c>
      <c r="Q191" s="629" t="s">
        <v>2157</v>
      </c>
      <c r="R191" s="237">
        <v>46182</v>
      </c>
      <c r="S191" s="151">
        <v>46182</v>
      </c>
      <c r="T191" s="39">
        <f t="shared" si="46"/>
        <v>5041.9380000000001</v>
      </c>
      <c r="U191" s="39">
        <f t="shared" si="47"/>
        <v>2221.8000000000002</v>
      </c>
      <c r="V191" s="30"/>
      <c r="W191" s="39">
        <f t="shared" si="48"/>
        <v>-2820.1379999999999</v>
      </c>
      <c r="X191" s="630">
        <f t="shared" si="49"/>
        <v>23.1</v>
      </c>
      <c r="Y191" s="30">
        <f t="shared" si="50"/>
        <v>32</v>
      </c>
      <c r="Z191" s="630">
        <f t="shared" si="51"/>
        <v>8.8999999999999986</v>
      </c>
      <c r="AA191" s="30"/>
      <c r="AB191" s="30"/>
      <c r="AC191" s="9"/>
    </row>
    <row r="192" spans="1:29" ht="13.5">
      <c r="A192" s="10">
        <v>46183</v>
      </c>
      <c r="B192" s="9" t="s">
        <v>9</v>
      </c>
      <c r="C192" s="11">
        <v>3352.09</v>
      </c>
      <c r="D192" s="9">
        <v>35</v>
      </c>
      <c r="E192" s="76">
        <v>29.55</v>
      </c>
      <c r="F192" s="9">
        <v>3</v>
      </c>
      <c r="G192" s="9">
        <v>7.5</v>
      </c>
      <c r="H192" s="13">
        <v>0.30099999999999999</v>
      </c>
      <c r="I192" s="9" t="s">
        <v>11</v>
      </c>
      <c r="J192" s="9"/>
      <c r="K192" s="588" t="s">
        <v>2009</v>
      </c>
      <c r="L192" s="628">
        <v>45818</v>
      </c>
      <c r="M192" s="150">
        <v>45818</v>
      </c>
      <c r="N192" s="135">
        <v>4155.18</v>
      </c>
      <c r="O192" s="135">
        <v>4583.58</v>
      </c>
      <c r="P192" s="134">
        <v>43</v>
      </c>
      <c r="Q192" s="629" t="s">
        <v>2158</v>
      </c>
      <c r="R192" s="237">
        <v>46183</v>
      </c>
      <c r="S192" s="151">
        <v>46183</v>
      </c>
      <c r="T192" s="39">
        <f t="shared" si="46"/>
        <v>3084.4440000000004</v>
      </c>
      <c r="U192" s="39">
        <f t="shared" si="47"/>
        <v>3352.09</v>
      </c>
      <c r="V192" s="30"/>
      <c r="W192" s="39">
        <f t="shared" si="48"/>
        <v>267.64599999999973</v>
      </c>
      <c r="X192" s="630">
        <f t="shared" si="49"/>
        <v>47.300000000000004</v>
      </c>
      <c r="Y192" s="30">
        <f t="shared" si="50"/>
        <v>35</v>
      </c>
      <c r="Z192" s="630">
        <f t="shared" si="51"/>
        <v>-12.300000000000004</v>
      </c>
      <c r="AA192" s="30"/>
      <c r="AB192" s="30"/>
      <c r="AC192" s="9"/>
    </row>
    <row r="193" spans="1:29" ht="13.5">
      <c r="A193" s="10">
        <v>46184</v>
      </c>
      <c r="B193" s="9" t="s">
        <v>9</v>
      </c>
      <c r="C193" s="11">
        <v>3970.1</v>
      </c>
      <c r="D193" s="9">
        <v>32</v>
      </c>
      <c r="E193" s="76">
        <v>31.1</v>
      </c>
      <c r="F193" s="9">
        <v>3</v>
      </c>
      <c r="G193" s="9">
        <v>10.66</v>
      </c>
      <c r="H193" s="13">
        <v>0.31630000000000003</v>
      </c>
      <c r="I193" s="9" t="s">
        <v>11</v>
      </c>
      <c r="J193" s="9"/>
      <c r="K193" s="588" t="s">
        <v>2009</v>
      </c>
      <c r="L193" s="628">
        <v>45819</v>
      </c>
      <c r="M193" s="150">
        <v>45819</v>
      </c>
      <c r="N193" s="135">
        <v>2577.94</v>
      </c>
      <c r="O193" s="135">
        <v>2804.04</v>
      </c>
      <c r="P193" s="134">
        <v>32</v>
      </c>
      <c r="Q193" s="629" t="s">
        <v>2159</v>
      </c>
      <c r="R193" s="237">
        <v>46184</v>
      </c>
      <c r="S193" s="151">
        <v>46184</v>
      </c>
      <c r="T193" s="39">
        <f t="shared" si="46"/>
        <v>5563.0079999999998</v>
      </c>
      <c r="U193" s="39">
        <f t="shared" si="47"/>
        <v>3970.1</v>
      </c>
      <c r="V193" s="30"/>
      <c r="W193" s="39">
        <f t="shared" si="48"/>
        <v>-1592.9079999999999</v>
      </c>
      <c r="X193" s="630">
        <f t="shared" si="49"/>
        <v>35.200000000000003</v>
      </c>
      <c r="Y193" s="30">
        <f t="shared" si="50"/>
        <v>32</v>
      </c>
      <c r="Z193" s="630">
        <f t="shared" si="51"/>
        <v>-3.2000000000000028</v>
      </c>
      <c r="AA193" s="30"/>
      <c r="AB193" s="30"/>
      <c r="AC193" s="9"/>
    </row>
    <row r="194" spans="1:29" ht="13.5">
      <c r="A194" s="10">
        <v>46185</v>
      </c>
      <c r="B194" s="9" t="s">
        <v>9</v>
      </c>
      <c r="C194" s="11">
        <v>7318.83</v>
      </c>
      <c r="D194" s="9">
        <v>69</v>
      </c>
      <c r="E194" s="76">
        <v>35.75</v>
      </c>
      <c r="F194" s="9">
        <v>10</v>
      </c>
      <c r="G194" s="9">
        <v>14.5</v>
      </c>
      <c r="H194" s="13">
        <v>0.2959</v>
      </c>
      <c r="I194" s="9" t="s">
        <v>11</v>
      </c>
      <c r="J194" s="9"/>
      <c r="K194" s="588" t="s">
        <v>2009</v>
      </c>
      <c r="L194" s="628">
        <v>45820</v>
      </c>
      <c r="M194" s="150">
        <v>45820</v>
      </c>
      <c r="N194" s="135">
        <v>4676.4799999999996</v>
      </c>
      <c r="O194" s="135">
        <v>5057.28</v>
      </c>
      <c r="P194" s="134">
        <v>47</v>
      </c>
      <c r="Q194" s="629" t="s">
        <v>2160</v>
      </c>
      <c r="R194" s="237">
        <v>46185</v>
      </c>
      <c r="S194" s="151">
        <v>46185</v>
      </c>
      <c r="T194" s="39">
        <f t="shared" si="46"/>
        <v>7827.49</v>
      </c>
      <c r="U194" s="39">
        <f t="shared" si="47"/>
        <v>7318.83</v>
      </c>
      <c r="V194" s="30"/>
      <c r="W194" s="39">
        <f t="shared" si="48"/>
        <v>-508.65999999999985</v>
      </c>
      <c r="X194" s="630">
        <f t="shared" si="49"/>
        <v>51.7</v>
      </c>
      <c r="Y194" s="30">
        <f t="shared" si="50"/>
        <v>69</v>
      </c>
      <c r="Z194" s="630">
        <f t="shared" si="51"/>
        <v>17.299999999999997</v>
      </c>
      <c r="AA194" s="30"/>
      <c r="AB194" s="30"/>
      <c r="AC194" s="9"/>
    </row>
    <row r="195" spans="1:29" ht="13.5">
      <c r="A195" s="10">
        <v>46186</v>
      </c>
      <c r="B195" s="9" t="s">
        <v>9</v>
      </c>
      <c r="C195" s="11">
        <v>7063.9</v>
      </c>
      <c r="D195" s="9">
        <v>54</v>
      </c>
      <c r="E195" s="76">
        <v>50.26</v>
      </c>
      <c r="F195" s="9">
        <v>28</v>
      </c>
      <c r="G195" s="9">
        <v>14.33</v>
      </c>
      <c r="H195" s="9">
        <v>36.57</v>
      </c>
      <c r="I195" s="9" t="s">
        <v>11</v>
      </c>
      <c r="J195" s="9"/>
      <c r="K195" s="588" t="s">
        <v>2009</v>
      </c>
      <c r="L195" s="628">
        <v>45821</v>
      </c>
      <c r="M195" s="150">
        <v>45821</v>
      </c>
      <c r="N195" s="135">
        <v>6435.7</v>
      </c>
      <c r="O195" s="135">
        <v>7115.9</v>
      </c>
      <c r="P195" s="134">
        <v>72</v>
      </c>
      <c r="Q195" s="629" t="s">
        <v>2161</v>
      </c>
      <c r="R195" s="237">
        <v>46186</v>
      </c>
      <c r="S195" s="151">
        <v>46186</v>
      </c>
      <c r="T195" s="39">
        <f t="shared" si="46"/>
        <v>9686.523000000001</v>
      </c>
      <c r="U195" s="39">
        <f t="shared" si="47"/>
        <v>7063.9</v>
      </c>
      <c r="V195" s="30"/>
      <c r="W195" s="39">
        <f t="shared" si="48"/>
        <v>-2622.6230000000014</v>
      </c>
      <c r="X195" s="630">
        <f t="shared" si="49"/>
        <v>79.2</v>
      </c>
      <c r="Y195" s="30">
        <f t="shared" si="50"/>
        <v>54</v>
      </c>
      <c r="Z195" s="630">
        <f t="shared" si="51"/>
        <v>-25.200000000000003</v>
      </c>
      <c r="AA195" s="30"/>
      <c r="AB195" s="30"/>
      <c r="AC195" s="9"/>
    </row>
    <row r="196" spans="1:29" ht="13.5">
      <c r="A196" s="10">
        <v>46187</v>
      </c>
      <c r="B196" s="9" t="s">
        <v>9</v>
      </c>
      <c r="C196" s="11">
        <v>4386</v>
      </c>
      <c r="D196" s="9">
        <v>36</v>
      </c>
      <c r="E196" s="89"/>
      <c r="F196" s="9"/>
      <c r="G196" s="9">
        <v>12.6</v>
      </c>
      <c r="H196" s="13"/>
      <c r="I196" s="9" t="s">
        <v>11</v>
      </c>
      <c r="J196" s="9" t="s">
        <v>2162</v>
      </c>
      <c r="K196" s="588" t="s">
        <v>2009</v>
      </c>
      <c r="L196" s="628">
        <v>45822</v>
      </c>
      <c r="M196" s="150">
        <v>45822</v>
      </c>
      <c r="N196" s="135">
        <v>8020.53</v>
      </c>
      <c r="O196" s="135">
        <v>8805.93</v>
      </c>
      <c r="P196" s="134">
        <v>81</v>
      </c>
      <c r="Q196" s="629" t="s">
        <v>2163</v>
      </c>
      <c r="R196" s="237">
        <v>46187</v>
      </c>
      <c r="S196" s="151">
        <v>46187</v>
      </c>
      <c r="T196" s="39">
        <f t="shared" si="46"/>
        <v>5694.1279999999997</v>
      </c>
      <c r="U196" s="39">
        <f t="shared" si="47"/>
        <v>4386</v>
      </c>
      <c r="V196" s="30"/>
      <c r="W196" s="39">
        <f t="shared" si="48"/>
        <v>-1308.1279999999997</v>
      </c>
      <c r="X196" s="630">
        <f t="shared" si="49"/>
        <v>89.100000000000009</v>
      </c>
      <c r="Y196" s="30">
        <f t="shared" si="50"/>
        <v>36</v>
      </c>
      <c r="Z196" s="630">
        <f t="shared" si="51"/>
        <v>-53.100000000000009</v>
      </c>
      <c r="AA196" s="30"/>
      <c r="AB196" s="30"/>
      <c r="AC196" s="9"/>
    </row>
    <row r="197" spans="1:29" ht="13.5">
      <c r="A197" s="10">
        <v>46188</v>
      </c>
      <c r="B197" s="9" t="s">
        <v>9</v>
      </c>
      <c r="C197" s="11">
        <v>1560.37</v>
      </c>
      <c r="D197" s="9">
        <v>15</v>
      </c>
      <c r="E197" s="89"/>
      <c r="F197" s="9"/>
      <c r="G197" s="9">
        <v>7</v>
      </c>
      <c r="H197" s="13"/>
      <c r="I197" s="9" t="s">
        <v>11</v>
      </c>
      <c r="J197" s="9" t="s">
        <v>2162</v>
      </c>
      <c r="K197" s="588" t="s">
        <v>2009</v>
      </c>
      <c r="L197" s="628">
        <v>45823</v>
      </c>
      <c r="M197" s="150">
        <v>45823</v>
      </c>
      <c r="N197" s="135">
        <v>4700.4799999999996</v>
      </c>
      <c r="O197" s="135">
        <v>5176.4799999999996</v>
      </c>
      <c r="P197" s="134">
        <v>58</v>
      </c>
      <c r="Q197" s="629" t="s">
        <v>2164</v>
      </c>
      <c r="R197" s="237">
        <v>46188</v>
      </c>
      <c r="S197" s="151">
        <v>46188</v>
      </c>
      <c r="T197" s="39">
        <f t="shared" si="46"/>
        <v>3637.1830000000004</v>
      </c>
      <c r="U197" s="39">
        <f t="shared" si="47"/>
        <v>1560.37</v>
      </c>
      <c r="V197" s="30"/>
      <c r="W197" s="39">
        <f t="shared" si="48"/>
        <v>-2076.8130000000006</v>
      </c>
      <c r="X197" s="630">
        <f t="shared" si="49"/>
        <v>63.800000000000004</v>
      </c>
      <c r="Y197" s="30">
        <f t="shared" si="50"/>
        <v>15</v>
      </c>
      <c r="Z197" s="630">
        <f t="shared" si="51"/>
        <v>-48.800000000000004</v>
      </c>
      <c r="AA197" s="30"/>
      <c r="AB197" s="30"/>
      <c r="AC197" s="9"/>
    </row>
    <row r="198" spans="1:29" ht="13.5">
      <c r="A198" s="10">
        <v>46189</v>
      </c>
      <c r="B198" s="9" t="s">
        <v>9</v>
      </c>
      <c r="C198" s="11"/>
      <c r="D198" s="9"/>
      <c r="E198" s="89"/>
      <c r="F198" s="9"/>
      <c r="G198" s="9"/>
      <c r="H198" s="13"/>
      <c r="I198" s="9" t="s">
        <v>11</v>
      </c>
      <c r="J198" s="9" t="s">
        <v>2162</v>
      </c>
      <c r="K198" s="588" t="s">
        <v>2009</v>
      </c>
      <c r="L198" s="628">
        <v>45824</v>
      </c>
      <c r="M198" s="150">
        <v>45824</v>
      </c>
      <c r="N198" s="135">
        <v>2997.13</v>
      </c>
      <c r="O198" s="135">
        <v>3306.53</v>
      </c>
      <c r="P198" s="134">
        <v>33</v>
      </c>
      <c r="Q198" s="629" t="s">
        <v>2165</v>
      </c>
      <c r="R198" s="237">
        <v>46189</v>
      </c>
      <c r="S198" s="151">
        <v>46189</v>
      </c>
      <c r="T198" s="39">
        <f t="shared" si="46"/>
        <v>3366.0880000000002</v>
      </c>
      <c r="U198" s="39">
        <f t="shared" si="47"/>
        <v>0</v>
      </c>
      <c r="V198" s="30"/>
      <c r="W198" s="39">
        <f t="shared" si="48"/>
        <v>-3366.0880000000002</v>
      </c>
      <c r="X198" s="630">
        <f t="shared" si="49"/>
        <v>36.300000000000004</v>
      </c>
      <c r="Y198" s="30">
        <f t="shared" si="50"/>
        <v>0</v>
      </c>
      <c r="Z198" s="630">
        <f t="shared" si="51"/>
        <v>-36.300000000000004</v>
      </c>
      <c r="AA198" s="30"/>
      <c r="AB198" s="30"/>
      <c r="AC198" s="9"/>
    </row>
    <row r="199" spans="1:29" ht="13.5">
      <c r="A199" s="10">
        <v>46190</v>
      </c>
      <c r="B199" s="9" t="s">
        <v>9</v>
      </c>
      <c r="C199" s="11"/>
      <c r="D199" s="9"/>
      <c r="E199" s="89"/>
      <c r="F199" s="9"/>
      <c r="G199" s="9"/>
      <c r="H199" s="13"/>
      <c r="I199" s="9" t="s">
        <v>11</v>
      </c>
      <c r="J199" s="9" t="s">
        <v>2162</v>
      </c>
      <c r="K199" s="588" t="s">
        <v>2009</v>
      </c>
      <c r="L199" s="628">
        <v>45825</v>
      </c>
      <c r="M199" s="150">
        <v>45825</v>
      </c>
      <c r="N199" s="135">
        <v>2798.28</v>
      </c>
      <c r="O199" s="135">
        <v>3060.08</v>
      </c>
      <c r="P199" s="134">
        <v>34</v>
      </c>
      <c r="Q199" s="629" t="s">
        <v>2166</v>
      </c>
      <c r="R199" s="237">
        <v>46190</v>
      </c>
      <c r="S199" s="151">
        <v>46190</v>
      </c>
      <c r="T199" s="39">
        <f t="shared" si="46"/>
        <v>8406.4970000000012</v>
      </c>
      <c r="U199" s="39">
        <f t="shared" si="47"/>
        <v>0</v>
      </c>
      <c r="V199" s="30"/>
      <c r="W199" s="39">
        <f t="shared" si="48"/>
        <v>-8406.4970000000012</v>
      </c>
      <c r="X199" s="630">
        <f t="shared" si="49"/>
        <v>37.400000000000006</v>
      </c>
      <c r="Y199" s="30">
        <f t="shared" si="50"/>
        <v>0</v>
      </c>
      <c r="Z199" s="630">
        <f t="shared" si="51"/>
        <v>-37.400000000000006</v>
      </c>
      <c r="AA199" s="30"/>
      <c r="AB199" s="30"/>
      <c r="AC199" s="9"/>
    </row>
    <row r="200" spans="1:29" ht="13.5">
      <c r="A200" s="10">
        <v>46191</v>
      </c>
      <c r="B200" s="9" t="s">
        <v>9</v>
      </c>
      <c r="C200" s="11">
        <v>14317.16</v>
      </c>
      <c r="D200" s="9">
        <v>116</v>
      </c>
      <c r="E200" s="76">
        <v>23.12</v>
      </c>
      <c r="F200" s="9">
        <v>1</v>
      </c>
      <c r="G200" s="9">
        <v>15.6</v>
      </c>
      <c r="H200" s="13">
        <v>0.34100000000000003</v>
      </c>
      <c r="I200" s="9" t="s">
        <v>11</v>
      </c>
      <c r="J200" s="9" t="s">
        <v>2167</v>
      </c>
      <c r="K200" s="588" t="s">
        <v>2009</v>
      </c>
      <c r="L200" s="628">
        <v>45826</v>
      </c>
      <c r="M200" s="150">
        <v>45826</v>
      </c>
      <c r="N200" s="135">
        <v>6987.77</v>
      </c>
      <c r="O200" s="135">
        <v>7642.27</v>
      </c>
      <c r="P200" s="134">
        <v>70</v>
      </c>
      <c r="Q200" s="629" t="s">
        <v>2168</v>
      </c>
      <c r="R200" s="237">
        <v>46191</v>
      </c>
      <c r="S200" s="151">
        <v>46191</v>
      </c>
      <c r="T200" s="39">
        <f t="shared" si="46"/>
        <v>6428.9500000000007</v>
      </c>
      <c r="U200" s="39">
        <f t="shared" si="47"/>
        <v>14317.16</v>
      </c>
      <c r="V200" s="30"/>
      <c r="W200" s="39">
        <f t="shared" si="48"/>
        <v>7888.2099999999991</v>
      </c>
      <c r="X200" s="630">
        <f t="shared" si="49"/>
        <v>77</v>
      </c>
      <c r="Y200" s="30">
        <f t="shared" si="50"/>
        <v>116</v>
      </c>
      <c r="Z200" s="630">
        <f t="shared" si="51"/>
        <v>39</v>
      </c>
      <c r="AA200" s="30"/>
      <c r="AB200" s="30"/>
      <c r="AC200" s="9"/>
    </row>
    <row r="201" spans="1:29" ht="13.5">
      <c r="A201" s="10">
        <v>46192</v>
      </c>
      <c r="B201" s="9" t="s">
        <v>9</v>
      </c>
      <c r="C201" s="11">
        <v>11176.58</v>
      </c>
      <c r="D201" s="9">
        <v>86</v>
      </c>
      <c r="E201" s="76">
        <v>49.67</v>
      </c>
      <c r="F201" s="9">
        <v>45</v>
      </c>
      <c r="G201" s="9">
        <v>17.5</v>
      </c>
      <c r="H201" s="13">
        <v>0.39660000000000001</v>
      </c>
      <c r="I201" s="9" t="s">
        <v>11</v>
      </c>
      <c r="J201" s="9" t="s">
        <v>2169</v>
      </c>
      <c r="K201" s="588" t="s">
        <v>2009</v>
      </c>
      <c r="L201" s="628">
        <v>45827</v>
      </c>
      <c r="M201" s="150">
        <v>45827</v>
      </c>
      <c r="N201" s="135">
        <v>5390.4</v>
      </c>
      <c r="O201" s="135">
        <v>5844.5</v>
      </c>
      <c r="P201" s="134">
        <v>56</v>
      </c>
      <c r="Q201" s="629" t="s">
        <v>2170</v>
      </c>
      <c r="R201" s="237">
        <v>46192</v>
      </c>
      <c r="S201" s="151">
        <v>46192</v>
      </c>
      <c r="T201" s="39">
        <f t="shared" si="46"/>
        <v>5278.5700000000006</v>
      </c>
      <c r="U201" s="39">
        <f t="shared" si="47"/>
        <v>11176.58</v>
      </c>
      <c r="V201" s="30"/>
      <c r="W201" s="39">
        <f t="shared" si="48"/>
        <v>5898.0099999999993</v>
      </c>
      <c r="X201" s="630">
        <f t="shared" si="49"/>
        <v>61.600000000000009</v>
      </c>
      <c r="Y201" s="30">
        <f t="shared" si="50"/>
        <v>86</v>
      </c>
      <c r="Z201" s="630">
        <f t="shared" si="51"/>
        <v>24.399999999999991</v>
      </c>
      <c r="AA201" s="30"/>
      <c r="AB201" s="30"/>
      <c r="AC201" s="9"/>
    </row>
    <row r="202" spans="1:29" ht="13.5">
      <c r="A202" s="10">
        <v>46193</v>
      </c>
      <c r="B202" s="9" t="s">
        <v>9</v>
      </c>
      <c r="C202" s="11">
        <v>7492.2</v>
      </c>
      <c r="D202" s="9">
        <v>77</v>
      </c>
      <c r="E202" s="76">
        <v>30.08</v>
      </c>
      <c r="F202" s="9">
        <v>3</v>
      </c>
      <c r="G202" s="9">
        <v>16.5</v>
      </c>
      <c r="H202" s="13">
        <v>0.3775</v>
      </c>
      <c r="I202" s="9" t="s">
        <v>11</v>
      </c>
      <c r="J202" s="9"/>
      <c r="K202" s="588" t="s">
        <v>2009</v>
      </c>
      <c r="L202" s="628">
        <v>45828</v>
      </c>
      <c r="M202" s="150">
        <v>45828</v>
      </c>
      <c r="N202" s="135">
        <v>4346.5</v>
      </c>
      <c r="O202" s="135">
        <v>4798.7</v>
      </c>
      <c r="P202" s="134">
        <v>51</v>
      </c>
      <c r="Q202" s="629" t="s">
        <v>2171</v>
      </c>
      <c r="R202" s="237">
        <v>46193</v>
      </c>
      <c r="S202" s="151">
        <v>46193</v>
      </c>
      <c r="T202" s="39">
        <f t="shared" si="46"/>
        <v>6454.2500000000009</v>
      </c>
      <c r="U202" s="39">
        <f t="shared" si="47"/>
        <v>7492.2</v>
      </c>
      <c r="V202" s="30"/>
      <c r="W202" s="39">
        <f t="shared" si="48"/>
        <v>1037.9499999999989</v>
      </c>
      <c r="X202" s="630">
        <f t="shared" si="49"/>
        <v>56.1</v>
      </c>
      <c r="Y202" s="30">
        <f t="shared" si="50"/>
        <v>77</v>
      </c>
      <c r="Z202" s="630">
        <f t="shared" si="51"/>
        <v>20.9</v>
      </c>
      <c r="AA202" s="30"/>
      <c r="AB202" s="30"/>
      <c r="AC202" s="9"/>
    </row>
    <row r="203" spans="1:29" ht="13.5">
      <c r="A203" s="10">
        <v>46194</v>
      </c>
      <c r="B203" s="9" t="s">
        <v>9</v>
      </c>
      <c r="C203" s="11">
        <v>5742.87</v>
      </c>
      <c r="D203" s="9">
        <v>54</v>
      </c>
      <c r="E203" s="76">
        <v>28</v>
      </c>
      <c r="F203" s="9">
        <v>3</v>
      </c>
      <c r="G203" s="9">
        <v>15.3</v>
      </c>
      <c r="H203" s="13">
        <v>0.29620000000000002</v>
      </c>
      <c r="I203" s="9" t="s">
        <v>11</v>
      </c>
      <c r="J203" s="9" t="s">
        <v>2172</v>
      </c>
      <c r="K203" s="588" t="s">
        <v>2009</v>
      </c>
      <c r="L203" s="628">
        <v>45829</v>
      </c>
      <c r="M203" s="150">
        <v>45829</v>
      </c>
      <c r="N203" s="135">
        <v>5343.9</v>
      </c>
      <c r="O203" s="135">
        <v>5867.5</v>
      </c>
      <c r="P203" s="134">
        <v>56</v>
      </c>
      <c r="Q203" s="629" t="s">
        <v>2173</v>
      </c>
      <c r="R203" s="237">
        <v>46194</v>
      </c>
      <c r="S203" s="151">
        <v>46194</v>
      </c>
      <c r="T203" s="39">
        <f t="shared" si="46"/>
        <v>5756.4320000000007</v>
      </c>
      <c r="U203" s="39">
        <f t="shared" si="47"/>
        <v>5742.87</v>
      </c>
      <c r="V203" s="30"/>
      <c r="W203" s="39">
        <f t="shared" si="48"/>
        <v>-13.562000000000808</v>
      </c>
      <c r="X203" s="630">
        <f t="shared" si="49"/>
        <v>61.600000000000009</v>
      </c>
      <c r="Y203" s="30">
        <f t="shared" si="50"/>
        <v>54</v>
      </c>
      <c r="Z203" s="630">
        <f t="shared" si="51"/>
        <v>-7.6000000000000085</v>
      </c>
      <c r="AA203" s="30"/>
      <c r="AB203" s="30"/>
      <c r="AC203" s="9"/>
    </row>
    <row r="204" spans="1:29" ht="13.5">
      <c r="A204" s="10">
        <v>46195</v>
      </c>
      <c r="B204" s="9" t="s">
        <v>9</v>
      </c>
      <c r="C204" s="11"/>
      <c r="D204" s="9"/>
      <c r="E204" s="89"/>
      <c r="F204" s="9"/>
      <c r="G204" s="9"/>
      <c r="H204" s="13"/>
      <c r="I204" s="9" t="s">
        <v>11</v>
      </c>
      <c r="J204" s="9"/>
      <c r="K204" s="588" t="s">
        <v>2009</v>
      </c>
      <c r="L204" s="628">
        <v>45830</v>
      </c>
      <c r="M204" s="150">
        <v>45830</v>
      </c>
      <c r="N204" s="135">
        <v>4697.62</v>
      </c>
      <c r="O204" s="135">
        <v>5233.12</v>
      </c>
      <c r="P204" s="134">
        <v>53</v>
      </c>
      <c r="Q204" s="629" t="s">
        <v>2174</v>
      </c>
      <c r="R204" s="237">
        <v>46195</v>
      </c>
      <c r="S204" s="151">
        <v>46195</v>
      </c>
      <c r="T204" s="39">
        <f t="shared" si="46"/>
        <v>2654.8830000000003</v>
      </c>
      <c r="U204" s="39">
        <f t="shared" si="47"/>
        <v>0</v>
      </c>
      <c r="V204" s="30"/>
      <c r="W204" s="39">
        <f t="shared" si="48"/>
        <v>-2654.8830000000003</v>
      </c>
      <c r="X204" s="630">
        <f t="shared" si="49"/>
        <v>58.300000000000004</v>
      </c>
      <c r="Y204" s="30">
        <f t="shared" si="50"/>
        <v>0</v>
      </c>
      <c r="Z204" s="630">
        <f t="shared" si="51"/>
        <v>-58.300000000000004</v>
      </c>
      <c r="AA204" s="30"/>
      <c r="AB204" s="30"/>
      <c r="AC204" s="9"/>
    </row>
    <row r="205" spans="1:29" ht="13.5">
      <c r="A205" s="10">
        <v>46196</v>
      </c>
      <c r="B205" s="9" t="s">
        <v>9</v>
      </c>
      <c r="C205" s="11"/>
      <c r="D205" s="9"/>
      <c r="E205" s="89"/>
      <c r="F205" s="9"/>
      <c r="G205" s="9"/>
      <c r="H205" s="13"/>
      <c r="I205" s="9"/>
      <c r="J205" s="9"/>
      <c r="K205" s="588" t="s">
        <v>2009</v>
      </c>
      <c r="L205" s="628">
        <v>45831</v>
      </c>
      <c r="M205" s="150">
        <v>45831</v>
      </c>
      <c r="N205" s="135">
        <v>2139.83</v>
      </c>
      <c r="O205" s="135">
        <v>2413.5300000000002</v>
      </c>
      <c r="P205" s="134">
        <v>28</v>
      </c>
      <c r="Q205" s="629" t="s">
        <v>2175</v>
      </c>
      <c r="R205" s="237">
        <v>46196</v>
      </c>
      <c r="S205" s="151">
        <v>46196</v>
      </c>
      <c r="T205" s="39">
        <f t="shared" si="46"/>
        <v>4282.8389999999999</v>
      </c>
      <c r="U205" s="39">
        <f t="shared" si="47"/>
        <v>0</v>
      </c>
      <c r="V205" s="30"/>
      <c r="W205" s="39">
        <f t="shared" si="48"/>
        <v>-4282.8389999999999</v>
      </c>
      <c r="X205" s="630">
        <f t="shared" si="49"/>
        <v>30.800000000000004</v>
      </c>
      <c r="Y205" s="30">
        <f t="shared" si="50"/>
        <v>0</v>
      </c>
      <c r="Z205" s="630">
        <f t="shared" si="51"/>
        <v>-30.800000000000004</v>
      </c>
      <c r="AA205" s="30"/>
      <c r="AB205" s="30"/>
      <c r="AC205" s="9"/>
    </row>
    <row r="206" spans="1:29" ht="13.5">
      <c r="A206" s="10">
        <v>46197</v>
      </c>
      <c r="B206" s="9" t="s">
        <v>9</v>
      </c>
      <c r="C206" s="11"/>
      <c r="E206" s="89"/>
      <c r="F206" s="9"/>
      <c r="G206" s="9"/>
      <c r="H206" s="13"/>
      <c r="I206" s="9"/>
      <c r="J206" s="9"/>
      <c r="K206" s="588" t="s">
        <v>2009</v>
      </c>
      <c r="L206" s="628">
        <v>45832</v>
      </c>
      <c r="M206" s="150">
        <v>45832</v>
      </c>
      <c r="N206" s="135">
        <v>3429.39</v>
      </c>
      <c r="O206" s="135">
        <v>3893.49</v>
      </c>
      <c r="P206" s="134">
        <v>45</v>
      </c>
      <c r="Q206" s="629" t="s">
        <v>2176</v>
      </c>
      <c r="R206" s="237">
        <v>46197</v>
      </c>
      <c r="S206" s="151">
        <v>46197</v>
      </c>
      <c r="T206" s="39">
        <f t="shared" si="46"/>
        <v>4785.0990000000002</v>
      </c>
      <c r="U206" s="39">
        <f t="shared" si="47"/>
        <v>0</v>
      </c>
      <c r="V206" s="30"/>
      <c r="W206" s="39">
        <f t="shared" si="48"/>
        <v>-4785.0990000000002</v>
      </c>
      <c r="X206" s="630">
        <f t="shared" si="49"/>
        <v>49.500000000000007</v>
      </c>
      <c r="Y206" s="30">
        <f t="shared" si="50"/>
        <v>0</v>
      </c>
      <c r="Z206" s="630">
        <f t="shared" si="51"/>
        <v>-49.500000000000007</v>
      </c>
      <c r="AA206" s="30"/>
      <c r="AB206" s="30"/>
      <c r="AC206" s="9"/>
    </row>
    <row r="207" spans="1:29" ht="13.5">
      <c r="A207" s="10">
        <v>46198</v>
      </c>
      <c r="B207" s="9" t="s">
        <v>9</v>
      </c>
      <c r="C207" s="11"/>
      <c r="E207" s="89"/>
      <c r="F207" s="9"/>
      <c r="G207" s="9"/>
      <c r="H207" s="13"/>
      <c r="I207" s="9"/>
      <c r="J207" s="9"/>
      <c r="K207" s="588" t="s">
        <v>2009</v>
      </c>
      <c r="L207" s="628">
        <v>45833</v>
      </c>
      <c r="M207" s="150">
        <v>45833</v>
      </c>
      <c r="N207" s="135">
        <v>3957.39</v>
      </c>
      <c r="O207" s="135">
        <v>4350.09</v>
      </c>
      <c r="P207" s="134">
        <v>43</v>
      </c>
      <c r="Q207" s="629" t="s">
        <v>1960</v>
      </c>
      <c r="R207" s="237">
        <v>46198</v>
      </c>
      <c r="S207" s="151">
        <v>46198</v>
      </c>
      <c r="T207" s="39">
        <f t="shared" si="46"/>
        <v>4804.8</v>
      </c>
      <c r="U207" s="39">
        <f t="shared" si="47"/>
        <v>0</v>
      </c>
      <c r="V207" s="30"/>
      <c r="W207" s="39">
        <f t="shared" si="48"/>
        <v>-4804.8</v>
      </c>
      <c r="X207" s="630">
        <f t="shared" si="49"/>
        <v>47.300000000000004</v>
      </c>
      <c r="Y207" s="30">
        <f t="shared" si="50"/>
        <v>0</v>
      </c>
      <c r="Z207" s="630">
        <f t="shared" si="51"/>
        <v>-47.300000000000004</v>
      </c>
      <c r="AA207" s="30"/>
      <c r="AB207" s="30"/>
      <c r="AC207" s="9"/>
    </row>
    <row r="208" spans="1:29" ht="13.5">
      <c r="A208" s="10">
        <v>46199</v>
      </c>
      <c r="B208" s="9" t="s">
        <v>9</v>
      </c>
      <c r="C208" s="11"/>
      <c r="E208" s="9"/>
      <c r="F208" s="9"/>
      <c r="G208" s="9"/>
      <c r="H208" s="13"/>
      <c r="I208" s="9"/>
      <c r="J208" s="9"/>
      <c r="K208" s="588" t="s">
        <v>2009</v>
      </c>
      <c r="L208" s="628">
        <v>45834</v>
      </c>
      <c r="M208" s="150">
        <v>45834</v>
      </c>
      <c r="N208" s="135">
        <v>3951.5</v>
      </c>
      <c r="O208" s="135">
        <v>4368</v>
      </c>
      <c r="P208" s="134">
        <v>45</v>
      </c>
      <c r="Q208" s="629" t="s">
        <v>2177</v>
      </c>
      <c r="R208" s="237">
        <v>46199</v>
      </c>
      <c r="S208" s="151">
        <v>46199</v>
      </c>
      <c r="T208" s="39">
        <f t="shared" si="46"/>
        <v>10485.101000000001</v>
      </c>
      <c r="U208" s="39">
        <f t="shared" si="47"/>
        <v>0</v>
      </c>
      <c r="V208" s="30"/>
      <c r="W208" s="39">
        <f t="shared" si="48"/>
        <v>-10485.101000000001</v>
      </c>
      <c r="X208" s="630">
        <f t="shared" si="49"/>
        <v>49.500000000000007</v>
      </c>
      <c r="Y208" s="30">
        <f t="shared" si="50"/>
        <v>0</v>
      </c>
      <c r="Z208" s="630">
        <f t="shared" si="51"/>
        <v>-49.500000000000007</v>
      </c>
      <c r="AA208" s="30"/>
      <c r="AB208" s="30"/>
      <c r="AC208" s="9"/>
    </row>
    <row r="209" spans="1:29" ht="13.5">
      <c r="A209" s="10">
        <v>46200</v>
      </c>
      <c r="B209" s="9" t="s">
        <v>9</v>
      </c>
      <c r="C209" s="11"/>
      <c r="E209" s="9"/>
      <c r="F209" s="9"/>
      <c r="G209" s="9"/>
      <c r="H209" s="13"/>
      <c r="I209" s="9"/>
      <c r="J209" s="9"/>
      <c r="K209" s="588" t="s">
        <v>2009</v>
      </c>
      <c r="L209" s="628">
        <v>45835</v>
      </c>
      <c r="M209" s="150">
        <v>45835</v>
      </c>
      <c r="N209" s="135">
        <v>8687.01</v>
      </c>
      <c r="O209" s="135">
        <v>9531.91</v>
      </c>
      <c r="P209" s="134">
        <v>88</v>
      </c>
      <c r="Q209" s="629" t="s">
        <v>2178</v>
      </c>
      <c r="R209" s="237">
        <v>46200</v>
      </c>
      <c r="S209" s="151">
        <v>46200</v>
      </c>
      <c r="T209" s="39">
        <f t="shared" si="46"/>
        <v>10167.883000000002</v>
      </c>
      <c r="U209" s="39">
        <f t="shared" si="47"/>
        <v>0</v>
      </c>
      <c r="V209" s="30"/>
      <c r="W209" s="39">
        <f t="shared" si="48"/>
        <v>-10167.883000000002</v>
      </c>
      <c r="X209" s="630">
        <f t="shared" si="49"/>
        <v>96.800000000000011</v>
      </c>
      <c r="Y209" s="30">
        <f t="shared" si="50"/>
        <v>0</v>
      </c>
      <c r="Z209" s="630">
        <f t="shared" si="51"/>
        <v>-96.800000000000011</v>
      </c>
      <c r="AA209" s="30"/>
      <c r="AB209" s="30"/>
      <c r="AC209" s="9"/>
    </row>
    <row r="210" spans="1:29" ht="13.5">
      <c r="A210" s="10">
        <v>46201</v>
      </c>
      <c r="B210" s="9" t="s">
        <v>9</v>
      </c>
      <c r="C210" s="11"/>
      <c r="E210" s="9"/>
      <c r="F210" s="9"/>
      <c r="G210" s="9"/>
      <c r="H210" s="13"/>
      <c r="I210" s="9"/>
      <c r="J210" s="9"/>
      <c r="K210" s="588" t="s">
        <v>2009</v>
      </c>
      <c r="L210" s="628">
        <v>45836</v>
      </c>
      <c r="M210" s="150">
        <v>45836</v>
      </c>
      <c r="N210" s="135">
        <v>8468.1299999999992</v>
      </c>
      <c r="O210" s="135">
        <v>9243.5300000000007</v>
      </c>
      <c r="P210" s="134">
        <v>82</v>
      </c>
      <c r="Q210" s="629" t="s">
        <v>2179</v>
      </c>
      <c r="R210" s="237">
        <v>46201</v>
      </c>
      <c r="S210" s="151">
        <v>46201</v>
      </c>
      <c r="T210" s="39">
        <f t="shared" si="46"/>
        <v>5486.3380000000006</v>
      </c>
      <c r="U210" s="39">
        <f t="shared" si="47"/>
        <v>0</v>
      </c>
      <c r="V210" s="30"/>
      <c r="W210" s="39">
        <f t="shared" si="48"/>
        <v>-5486.3380000000006</v>
      </c>
      <c r="X210" s="630">
        <f t="shared" si="49"/>
        <v>90.2</v>
      </c>
      <c r="Y210" s="30">
        <f t="shared" si="50"/>
        <v>0</v>
      </c>
      <c r="Z210" s="630">
        <f t="shared" si="51"/>
        <v>-90.2</v>
      </c>
      <c r="AA210" s="30"/>
      <c r="AB210" s="30"/>
      <c r="AC210" s="9"/>
    </row>
    <row r="211" spans="1:29" ht="13.5">
      <c r="A211" s="10">
        <v>46202</v>
      </c>
      <c r="B211" s="9" t="s">
        <v>9</v>
      </c>
      <c r="C211" s="11"/>
      <c r="E211" s="9"/>
      <c r="F211" s="9"/>
      <c r="G211" s="9"/>
      <c r="H211" s="13"/>
      <c r="I211" s="9"/>
      <c r="J211" s="9"/>
      <c r="K211" s="588" t="s">
        <v>2009</v>
      </c>
      <c r="L211" s="628">
        <v>45837</v>
      </c>
      <c r="M211" s="150">
        <v>45837</v>
      </c>
      <c r="N211" s="135">
        <v>4547.28</v>
      </c>
      <c r="O211" s="135">
        <v>4987.58</v>
      </c>
      <c r="P211" s="134">
        <v>52</v>
      </c>
      <c r="Q211" s="629" t="s">
        <v>2180</v>
      </c>
      <c r="R211" s="237">
        <v>46202</v>
      </c>
      <c r="S211" s="151">
        <v>46202</v>
      </c>
      <c r="T211" s="39">
        <f t="shared" si="46"/>
        <v>3765.0580000000004</v>
      </c>
      <c r="U211" s="39">
        <f t="shared" si="47"/>
        <v>0</v>
      </c>
      <c r="V211" s="30"/>
      <c r="W211" s="39">
        <f t="shared" si="48"/>
        <v>-3765.0580000000004</v>
      </c>
      <c r="X211" s="630">
        <f t="shared" si="49"/>
        <v>57.2</v>
      </c>
      <c r="Y211" s="30">
        <f t="shared" si="50"/>
        <v>0</v>
      </c>
      <c r="Z211" s="630">
        <f t="shared" si="51"/>
        <v>-57.2</v>
      </c>
      <c r="AA211" s="30"/>
      <c r="AB211" s="30"/>
      <c r="AC211" s="9"/>
    </row>
    <row r="212" spans="1:29" ht="13.5">
      <c r="A212" s="10">
        <v>46203</v>
      </c>
      <c r="B212" s="9" t="s">
        <v>9</v>
      </c>
      <c r="C212" s="11"/>
      <c r="E212" s="9"/>
      <c r="F212" s="9"/>
      <c r="G212" s="9"/>
      <c r="H212" s="13"/>
      <c r="I212" s="9"/>
      <c r="J212" s="9"/>
      <c r="K212" s="588" t="s">
        <v>2009</v>
      </c>
      <c r="L212" s="628">
        <v>45838</v>
      </c>
      <c r="M212" s="150">
        <v>45838</v>
      </c>
      <c r="N212" s="135">
        <v>3113.38</v>
      </c>
      <c r="O212" s="135">
        <v>3422.78</v>
      </c>
      <c r="P212" s="134">
        <v>35</v>
      </c>
      <c r="Q212" s="629" t="s">
        <v>1993</v>
      </c>
      <c r="R212" s="237">
        <v>46203</v>
      </c>
      <c r="S212" s="151">
        <v>46203</v>
      </c>
      <c r="T212" s="39">
        <f>O206*$AB$1</f>
        <v>4282.8389999999999</v>
      </c>
      <c r="U212" s="39">
        <f t="shared" si="47"/>
        <v>0</v>
      </c>
      <c r="V212" s="30"/>
      <c r="W212" s="39">
        <f t="shared" si="48"/>
        <v>-4282.8389999999999</v>
      </c>
      <c r="X212" s="630">
        <f t="shared" si="49"/>
        <v>38.5</v>
      </c>
      <c r="Y212" s="30">
        <f t="shared" si="50"/>
        <v>0</v>
      </c>
      <c r="Z212" s="630">
        <f t="shared" si="51"/>
        <v>-38.5</v>
      </c>
      <c r="AA212" s="30"/>
      <c r="AB212" s="30"/>
      <c r="AC212" s="9"/>
    </row>
    <row r="213" spans="1:29" ht="15">
      <c r="A213" s="10"/>
      <c r="B213" s="9"/>
      <c r="C213" s="11"/>
      <c r="E213" s="9"/>
      <c r="F213" s="9"/>
      <c r="G213" s="9"/>
      <c r="H213" s="13"/>
      <c r="I213" s="9"/>
      <c r="J213" s="9"/>
      <c r="K213" s="716" t="s">
        <v>1597</v>
      </c>
      <c r="L213" s="709"/>
      <c r="M213" s="348"/>
      <c r="N213" s="366">
        <f t="shared" ref="N213:P213" si="52">SUM(N183:N212)</f>
        <v>151991.41</v>
      </c>
      <c r="O213" s="350">
        <f t="shared" si="52"/>
        <v>166967.31</v>
      </c>
      <c r="P213" s="364">
        <f t="shared" si="52"/>
        <v>1618</v>
      </c>
      <c r="Q213" s="352">
        <f>O213/P213</f>
        <v>103.19364029666255</v>
      </c>
      <c r="R213" s="353" t="s">
        <v>1578</v>
      </c>
      <c r="S213" s="354"/>
      <c r="T213" s="365">
        <f t="shared" ref="T213:U213" si="53">SUM(T183:T212)</f>
        <v>181610.12099999998</v>
      </c>
      <c r="U213" s="350">
        <f t="shared" si="53"/>
        <v>102132.81</v>
      </c>
      <c r="V213" s="356">
        <f>U213/Y213</f>
        <v>107.96280126849894</v>
      </c>
      <c r="W213" s="350">
        <f t="shared" ref="W213:Z213" si="54">SUM(W183:W212)</f>
        <v>-79477.311000000045</v>
      </c>
      <c r="X213" s="364">
        <f t="shared" si="54"/>
        <v>1779.7999999999997</v>
      </c>
      <c r="Y213" s="364">
        <f t="shared" si="54"/>
        <v>946</v>
      </c>
      <c r="Z213" s="364">
        <f t="shared" si="54"/>
        <v>-833.80000000000041</v>
      </c>
      <c r="AA213" s="30"/>
      <c r="AB213" s="30"/>
      <c r="AC213" s="9"/>
    </row>
    <row r="214" spans="1:29" ht="12.75">
      <c r="A214" s="10"/>
      <c r="B214" s="9"/>
      <c r="C214" s="11"/>
      <c r="E214" s="9"/>
      <c r="F214" s="9"/>
      <c r="G214" s="9"/>
      <c r="H214" s="13"/>
      <c r="I214" s="9"/>
      <c r="J214" s="9"/>
      <c r="K214" s="9"/>
      <c r="L214" s="9"/>
      <c r="M214" s="149"/>
      <c r="N214" s="11"/>
      <c r="O214" s="11"/>
      <c r="P214" s="9"/>
      <c r="Q214" s="9"/>
      <c r="R214" s="9"/>
      <c r="S214" s="149"/>
      <c r="T214" s="11"/>
      <c r="U214" s="9"/>
      <c r="V214" s="9"/>
      <c r="W214" s="9"/>
      <c r="X214" s="47"/>
      <c r="Y214" s="9"/>
      <c r="Z214" s="9"/>
      <c r="AA214" s="9"/>
      <c r="AB214" s="9"/>
      <c r="AC214" s="9"/>
    </row>
    <row r="215" spans="1:29" ht="12.75">
      <c r="A215" s="10"/>
      <c r="B215" s="9"/>
      <c r="C215" s="11"/>
      <c r="E215" s="9"/>
      <c r="F215" s="9"/>
      <c r="G215" s="9"/>
      <c r="H215" s="13"/>
      <c r="I215" s="9"/>
      <c r="J215" s="9"/>
      <c r="K215" s="9"/>
      <c r="L215" s="9"/>
      <c r="M215" s="149"/>
      <c r="N215" s="11"/>
      <c r="O215" s="11"/>
      <c r="P215" s="9"/>
      <c r="Q215" s="9"/>
      <c r="R215" s="9"/>
      <c r="S215" s="149"/>
      <c r="T215" s="11"/>
      <c r="U215" s="9"/>
      <c r="V215" s="9"/>
      <c r="W215" s="9"/>
      <c r="X215" s="47"/>
      <c r="Y215" s="9"/>
      <c r="Z215" s="9"/>
      <c r="AA215" s="9"/>
      <c r="AB215" s="9"/>
      <c r="AC215" s="9"/>
    </row>
    <row r="216" spans="1:29" ht="12.75">
      <c r="A216" s="10"/>
      <c r="B216" s="9"/>
      <c r="C216" s="11"/>
      <c r="E216" s="9"/>
      <c r="F216" s="9"/>
      <c r="G216" s="9"/>
      <c r="H216" s="13"/>
      <c r="I216" s="9"/>
      <c r="J216" s="9"/>
      <c r="K216" s="9"/>
      <c r="L216" s="9"/>
      <c r="M216" s="149"/>
      <c r="N216" s="11"/>
      <c r="O216" s="11"/>
      <c r="P216" s="9"/>
      <c r="Q216" s="9"/>
      <c r="R216" s="9"/>
      <c r="S216" s="149"/>
      <c r="T216" s="11"/>
      <c r="U216" s="9"/>
      <c r="V216" s="9"/>
      <c r="W216" s="9"/>
      <c r="X216" s="47"/>
      <c r="Y216" s="9"/>
      <c r="Z216" s="9"/>
      <c r="AA216" s="9"/>
      <c r="AB216" s="9"/>
      <c r="AC216" s="9"/>
    </row>
    <row r="217" spans="1:29" ht="12.75">
      <c r="A217" s="10"/>
      <c r="B217" s="9"/>
      <c r="C217" s="11"/>
      <c r="E217" s="9"/>
      <c r="F217" s="9"/>
      <c r="G217" s="9"/>
      <c r="H217" s="13"/>
      <c r="I217" s="9"/>
      <c r="J217" s="9"/>
      <c r="K217" s="9"/>
      <c r="L217" s="9"/>
      <c r="M217" s="149"/>
      <c r="N217" s="11"/>
      <c r="O217" s="11"/>
      <c r="P217" s="9"/>
      <c r="Q217" s="9"/>
      <c r="R217" s="9"/>
      <c r="S217" s="149"/>
      <c r="T217" s="11"/>
      <c r="U217" s="9"/>
      <c r="V217" s="9"/>
      <c r="W217" s="9"/>
      <c r="X217" s="47"/>
      <c r="Y217" s="9"/>
      <c r="Z217" s="9"/>
      <c r="AA217" s="9"/>
      <c r="AB217" s="9"/>
      <c r="AC217" s="9"/>
    </row>
    <row r="218" spans="1:29" ht="12.75">
      <c r="A218" s="10"/>
      <c r="B218" s="9"/>
      <c r="C218" s="11"/>
      <c r="E218" s="9"/>
      <c r="F218" s="9"/>
      <c r="G218" s="9"/>
      <c r="H218" s="13"/>
      <c r="I218" s="9"/>
      <c r="J218" s="9" t="s">
        <v>1573</v>
      </c>
      <c r="K218" s="9"/>
      <c r="L218" s="9"/>
      <c r="M218" s="149"/>
      <c r="N218" s="11"/>
      <c r="O218" s="11"/>
      <c r="P218" s="9"/>
      <c r="Q218" s="9"/>
      <c r="R218" s="9"/>
      <c r="S218" s="149"/>
      <c r="T218" s="11"/>
      <c r="U218" s="9"/>
      <c r="V218" s="9"/>
      <c r="W218" s="9"/>
      <c r="X218" s="47"/>
      <c r="Y218" s="9"/>
      <c r="Z218" s="9"/>
      <c r="AA218" s="9"/>
      <c r="AB218" s="9"/>
      <c r="AC218" s="9"/>
    </row>
  </sheetData>
  <mergeCells count="7">
    <mergeCell ref="K182:L182"/>
    <mergeCell ref="K213:L213"/>
    <mergeCell ref="K2:AB25"/>
    <mergeCell ref="K58:L58"/>
    <mergeCell ref="K87:L87"/>
    <mergeCell ref="K119:L119"/>
    <mergeCell ref="K150:L150"/>
  </mergeCells>
  <dataValidations count="3">
    <dataValidation type="list" allowBlank="1" showErrorMessage="1" sqref="B2:B218" xr:uid="{00000000-0002-0000-0D00-000000000000}">
      <formula1>"VILA CLEMENTINO,JABAQUARA,CAMPO BELO,SERRA,PRAIA DO CANTO,JARDIM CAMBURI,PARQUE MANDAQUI,VILA GOPOUVA,PINHEIROS,ACLIMAÇÃO,SPOLETO JABAQUARA,AEROPORTO GRU"</formula1>
    </dataValidation>
    <dataValidation type="decimal" allowBlank="1" showDropDown="1" sqref="C1:C106 C108:C218" xr:uid="{00000000-0002-0000-0D00-000001000000}">
      <formula1>0</formula1>
      <formula2>1000000</formula2>
    </dataValidation>
    <dataValidation type="list" allowBlank="1" showErrorMessage="1" sqref="I2:I218" xr:uid="{00000000-0002-0000-0D00-000002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C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16.85546875" customWidth="1"/>
    <col min="3" max="3" width="10.85546875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6.5703125" customWidth="1"/>
    <col min="9" max="9" width="13.5703125" customWidth="1"/>
    <col min="10" max="10" width="52.42578125" customWidth="1"/>
    <col min="11" max="11" width="14.42578125" customWidth="1"/>
    <col min="12" max="12" width="9.42578125" customWidth="1"/>
    <col min="13" max="13" width="12.5703125" customWidth="1"/>
    <col min="14" max="14" width="15" hidden="1" customWidth="1"/>
    <col min="15" max="15" width="15.140625" customWidth="1"/>
    <col min="16" max="16" width="5.5703125" customWidth="1"/>
    <col min="17" max="17" width="8.7109375" customWidth="1"/>
    <col min="18" max="18" width="9.42578125" customWidth="1"/>
    <col min="19" max="19" width="12.5703125" customWidth="1"/>
    <col min="20" max="21" width="13.7109375" customWidth="1"/>
    <col min="22" max="22" width="10.28515625" customWidth="1"/>
    <col min="23" max="23" width="13.7109375" customWidth="1"/>
    <col min="24" max="24" width="12.140625" customWidth="1"/>
    <col min="25" max="25" width="11.7109375" customWidth="1"/>
    <col min="26" max="26" width="6.28515625" customWidth="1"/>
    <col min="27" max="27" width="5.85546875" customWidth="1"/>
    <col min="28" max="28" width="5.140625" customWidth="1"/>
  </cols>
  <sheetData>
    <row r="1" spans="1:29" ht="15">
      <c r="A1" s="1" t="s">
        <v>0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1" t="s">
        <v>6</v>
      </c>
      <c r="H1" s="599" t="s">
        <v>7</v>
      </c>
      <c r="I1" s="1" t="s">
        <v>8</v>
      </c>
      <c r="J1" s="279" t="s">
        <v>1598</v>
      </c>
      <c r="K1" s="209" t="s">
        <v>1580</v>
      </c>
      <c r="L1" s="210" t="s">
        <v>0</v>
      </c>
      <c r="M1" s="584" t="s">
        <v>1581</v>
      </c>
      <c r="N1" s="212" t="s">
        <v>1582</v>
      </c>
      <c r="O1" s="212" t="s">
        <v>1583</v>
      </c>
      <c r="P1" s="210" t="s">
        <v>1577</v>
      </c>
      <c r="Q1" s="212" t="s">
        <v>1579</v>
      </c>
      <c r="R1" s="209" t="s">
        <v>0</v>
      </c>
      <c r="S1" s="584" t="s">
        <v>1581</v>
      </c>
      <c r="T1" s="211" t="s">
        <v>1584</v>
      </c>
      <c r="U1" s="210" t="s">
        <v>1585</v>
      </c>
      <c r="V1" s="209" t="s">
        <v>1579</v>
      </c>
      <c r="W1" s="209" t="s">
        <v>1586</v>
      </c>
      <c r="X1" s="631" t="s">
        <v>1587</v>
      </c>
      <c r="Y1" s="210" t="s">
        <v>1585</v>
      </c>
      <c r="Z1" s="585" t="s">
        <v>1588</v>
      </c>
      <c r="AA1" s="586" t="s">
        <v>1589</v>
      </c>
      <c r="AB1" s="618">
        <v>1.1000000000000001</v>
      </c>
      <c r="AC1" s="9"/>
    </row>
    <row r="2" spans="1:29" ht="12.75" hidden="1">
      <c r="A2" s="10">
        <v>45998</v>
      </c>
      <c r="B2" s="9" t="s">
        <v>12</v>
      </c>
      <c r="C2" s="11">
        <v>7035.89</v>
      </c>
      <c r="D2" s="9">
        <v>72</v>
      </c>
      <c r="E2" s="76">
        <v>27.32</v>
      </c>
      <c r="F2" s="9">
        <v>1</v>
      </c>
      <c r="G2" s="9">
        <f>SUM(66/5)</f>
        <v>13.2</v>
      </c>
      <c r="H2" s="45">
        <v>0.2545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9"/>
    </row>
    <row r="3" spans="1:29" ht="12.75" hidden="1">
      <c r="A3" s="10">
        <v>45999</v>
      </c>
      <c r="B3" s="9" t="s">
        <v>12</v>
      </c>
      <c r="C3" s="11"/>
      <c r="D3" s="9"/>
      <c r="E3" s="76"/>
      <c r="F3" s="9"/>
      <c r="G3" s="9"/>
      <c r="H3" s="45"/>
      <c r="I3" s="9" t="s">
        <v>11</v>
      </c>
      <c r="J3" s="9" t="s">
        <v>1833</v>
      </c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9"/>
    </row>
    <row r="4" spans="1:29" ht="12.75" hidden="1">
      <c r="A4" s="10">
        <v>46000</v>
      </c>
      <c r="B4" s="9" t="s">
        <v>12</v>
      </c>
      <c r="C4" s="11">
        <v>7390.74</v>
      </c>
      <c r="D4" s="9">
        <v>76</v>
      </c>
      <c r="E4" s="76">
        <v>24.51</v>
      </c>
      <c r="F4" s="9">
        <v>1</v>
      </c>
      <c r="G4" s="9">
        <v>22.66</v>
      </c>
      <c r="H4" s="45">
        <v>0.28839999999999999</v>
      </c>
      <c r="I4" s="9" t="s">
        <v>11</v>
      </c>
      <c r="J4" s="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9"/>
    </row>
    <row r="5" spans="1:29" ht="12.75" hidden="1">
      <c r="A5" s="10">
        <v>46001</v>
      </c>
      <c r="B5" s="9" t="s">
        <v>12</v>
      </c>
      <c r="C5" s="11">
        <v>4764.3500000000004</v>
      </c>
      <c r="D5" s="9">
        <v>51</v>
      </c>
      <c r="E5" s="76">
        <v>25.36</v>
      </c>
      <c r="F5" s="9">
        <v>4</v>
      </c>
      <c r="G5" s="9">
        <v>14.66</v>
      </c>
      <c r="H5" s="45">
        <v>0.28449999999999998</v>
      </c>
      <c r="I5" s="9" t="s">
        <v>11</v>
      </c>
      <c r="J5" s="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9"/>
    </row>
    <row r="6" spans="1:29" ht="12.75" hidden="1">
      <c r="A6" s="10">
        <v>46002</v>
      </c>
      <c r="B6" s="9" t="s">
        <v>12</v>
      </c>
      <c r="C6" s="11">
        <v>5783.2</v>
      </c>
      <c r="D6" s="9">
        <v>60</v>
      </c>
      <c r="E6" s="76">
        <v>30.57</v>
      </c>
      <c r="F6" s="9">
        <v>8</v>
      </c>
      <c r="G6" s="9">
        <v>16.329999999999998</v>
      </c>
      <c r="H6" s="45">
        <v>0.28620000000000001</v>
      </c>
      <c r="I6" s="9" t="s">
        <v>11</v>
      </c>
      <c r="J6" s="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9"/>
    </row>
    <row r="7" spans="1:29" ht="12.75" hidden="1">
      <c r="A7" s="10">
        <v>46003</v>
      </c>
      <c r="B7" s="9" t="s">
        <v>12</v>
      </c>
      <c r="C7" s="11">
        <v>6873.02</v>
      </c>
      <c r="D7" s="9">
        <v>72</v>
      </c>
      <c r="E7" s="76">
        <v>31.23</v>
      </c>
      <c r="F7" s="9">
        <v>13</v>
      </c>
      <c r="G7" s="9">
        <v>20.66</v>
      </c>
      <c r="H7" s="45">
        <v>0.29770000000000002</v>
      </c>
      <c r="I7" s="9" t="s">
        <v>11</v>
      </c>
      <c r="J7" s="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9"/>
    </row>
    <row r="8" spans="1:29" ht="12.75" hidden="1">
      <c r="A8" s="10">
        <v>46004</v>
      </c>
      <c r="B8" s="9" t="s">
        <v>12</v>
      </c>
      <c r="C8" s="11">
        <v>7003.4</v>
      </c>
      <c r="D8" s="9">
        <v>75</v>
      </c>
      <c r="E8" s="76">
        <v>30.07</v>
      </c>
      <c r="F8" s="9">
        <v>4</v>
      </c>
      <c r="G8" s="9">
        <v>13</v>
      </c>
      <c r="H8" s="45">
        <v>0.26939999999999997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9"/>
    </row>
    <row r="9" spans="1:29" ht="12.75" hidden="1">
      <c r="A9" s="10">
        <v>46005</v>
      </c>
      <c r="B9" s="9" t="s">
        <v>12</v>
      </c>
      <c r="C9" s="11">
        <v>4051.54</v>
      </c>
      <c r="D9" s="9">
        <v>45</v>
      </c>
      <c r="E9" s="76">
        <v>24.98</v>
      </c>
      <c r="F9" s="9">
        <v>1</v>
      </c>
      <c r="G9" s="9">
        <v>10.25</v>
      </c>
      <c r="H9" s="45">
        <v>0.2747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9"/>
    </row>
    <row r="10" spans="1:29" ht="12.75" hidden="1">
      <c r="A10" s="10">
        <v>46006</v>
      </c>
      <c r="B10" s="9" t="s">
        <v>12</v>
      </c>
      <c r="C10" s="11">
        <v>2409.79</v>
      </c>
      <c r="D10" s="9">
        <v>29</v>
      </c>
      <c r="E10" s="76">
        <v>25.56</v>
      </c>
      <c r="F10" s="9">
        <v>0</v>
      </c>
      <c r="G10" s="9">
        <f>SUM(23/2)</f>
        <v>11.5</v>
      </c>
      <c r="H10" s="45">
        <v>0.2989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9"/>
    </row>
    <row r="11" spans="1:29" ht="12.75" hidden="1">
      <c r="A11" s="10">
        <v>46007</v>
      </c>
      <c r="B11" s="9" t="s">
        <v>12</v>
      </c>
      <c r="C11" s="11">
        <v>4342.26</v>
      </c>
      <c r="D11" s="9">
        <v>46</v>
      </c>
      <c r="E11" s="76">
        <v>25.13</v>
      </c>
      <c r="F11" s="9">
        <v>0</v>
      </c>
      <c r="G11" s="9">
        <v>11.33</v>
      </c>
      <c r="H11" s="45">
        <v>0.30740000000000001</v>
      </c>
      <c r="I11" s="9" t="s">
        <v>11</v>
      </c>
      <c r="J11" s="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9"/>
    </row>
    <row r="12" spans="1:29" ht="12.75" hidden="1">
      <c r="A12" s="10">
        <v>46008</v>
      </c>
      <c r="B12" s="9" t="s">
        <v>12</v>
      </c>
      <c r="C12" s="11">
        <v>6707.15</v>
      </c>
      <c r="D12" s="9">
        <v>58</v>
      </c>
      <c r="E12" s="76">
        <v>27.58</v>
      </c>
      <c r="F12" s="9">
        <v>3</v>
      </c>
      <c r="G12" s="9">
        <v>1</v>
      </c>
      <c r="H12" s="45">
        <v>0.27579999999999999</v>
      </c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9"/>
    </row>
    <row r="13" spans="1:29" ht="12.75" hidden="1">
      <c r="A13" s="10">
        <v>46009</v>
      </c>
      <c r="B13" s="9" t="s">
        <v>12</v>
      </c>
      <c r="C13" s="11">
        <v>3437.78</v>
      </c>
      <c r="D13" s="9">
        <v>42</v>
      </c>
      <c r="E13" s="76">
        <v>26.27</v>
      </c>
      <c r="F13" s="9">
        <v>1</v>
      </c>
      <c r="G13" s="9">
        <v>9</v>
      </c>
      <c r="H13" s="45">
        <v>0.28649999999999998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9"/>
    </row>
    <row r="14" spans="1:29" ht="12.75" hidden="1">
      <c r="A14" s="10">
        <v>46010</v>
      </c>
      <c r="B14" s="9" t="s">
        <v>12</v>
      </c>
      <c r="C14" s="11">
        <v>7152.98</v>
      </c>
      <c r="D14" s="9">
        <v>76</v>
      </c>
      <c r="E14" s="76">
        <v>27.43</v>
      </c>
      <c r="F14" s="9">
        <v>1</v>
      </c>
      <c r="G14" s="9">
        <v>11.2</v>
      </c>
      <c r="H14" s="45">
        <v>0.29210000000000003</v>
      </c>
      <c r="I14" s="9" t="s">
        <v>11</v>
      </c>
      <c r="J14" s="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9"/>
    </row>
    <row r="15" spans="1:29" ht="12.75" hidden="1">
      <c r="A15" s="10">
        <v>46011</v>
      </c>
      <c r="B15" s="9" t="s">
        <v>12</v>
      </c>
      <c r="C15" s="11">
        <v>5755.76</v>
      </c>
      <c r="D15" s="9">
        <v>64</v>
      </c>
      <c r="E15" s="76">
        <v>25.1</v>
      </c>
      <c r="F15" s="9">
        <v>0</v>
      </c>
      <c r="G15" s="9">
        <v>10.75</v>
      </c>
      <c r="H15" s="45">
        <v>0.2732</v>
      </c>
      <c r="I15" s="9" t="s">
        <v>11</v>
      </c>
      <c r="J15" s="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9"/>
    </row>
    <row r="16" spans="1:29" ht="12.75" hidden="1">
      <c r="A16" s="10">
        <v>46012</v>
      </c>
      <c r="B16" s="9" t="s">
        <v>12</v>
      </c>
      <c r="C16" s="11">
        <v>3568.83</v>
      </c>
      <c r="D16" s="9">
        <v>41</v>
      </c>
      <c r="E16" s="76">
        <v>24</v>
      </c>
      <c r="F16" s="9">
        <v>0</v>
      </c>
      <c r="G16" s="9">
        <v>7.5</v>
      </c>
      <c r="H16" s="45">
        <v>0.30030000000000001</v>
      </c>
      <c r="I16" s="9" t="s">
        <v>11</v>
      </c>
      <c r="J16" s="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9"/>
    </row>
    <row r="17" spans="1:29" ht="12.75" hidden="1">
      <c r="A17" s="10">
        <v>46013</v>
      </c>
      <c r="B17" s="9" t="s">
        <v>12</v>
      </c>
      <c r="C17" s="11">
        <v>4639.66</v>
      </c>
      <c r="D17" s="9">
        <v>46</v>
      </c>
      <c r="E17" s="76">
        <v>29.55</v>
      </c>
      <c r="F17" s="9">
        <v>2</v>
      </c>
      <c r="G17" s="9">
        <f>SUM(42/2)</f>
        <v>21</v>
      </c>
      <c r="H17" s="45">
        <v>0.29399999999999998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9"/>
    </row>
    <row r="18" spans="1:29" ht="12.75" hidden="1">
      <c r="A18" s="10">
        <v>46014</v>
      </c>
      <c r="B18" s="9" t="s">
        <v>12</v>
      </c>
      <c r="C18" s="11">
        <v>4103.83</v>
      </c>
      <c r="D18" s="9">
        <v>46</v>
      </c>
      <c r="E18" s="76">
        <v>21.91</v>
      </c>
      <c r="F18" s="9">
        <v>1</v>
      </c>
      <c r="G18" s="9">
        <v>12.33</v>
      </c>
      <c r="H18" s="45">
        <v>0.29799999999999999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9"/>
    </row>
    <row r="19" spans="1:29" ht="12.75" hidden="1">
      <c r="A19" s="10">
        <v>46015</v>
      </c>
      <c r="B19" s="9" t="s">
        <v>12</v>
      </c>
      <c r="C19" s="11"/>
      <c r="D19" s="9"/>
      <c r="E19" s="89"/>
      <c r="F19" s="9"/>
      <c r="G19" s="9"/>
      <c r="H19" s="45"/>
      <c r="I19" s="9" t="s">
        <v>11</v>
      </c>
      <c r="J19" s="9" t="s">
        <v>1758</v>
      </c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709"/>
      <c r="AC19" s="9"/>
    </row>
    <row r="20" spans="1:29" ht="12.75" hidden="1">
      <c r="A20" s="10">
        <v>46016</v>
      </c>
      <c r="B20" s="9" t="s">
        <v>12</v>
      </c>
      <c r="C20" s="11">
        <v>11038.32</v>
      </c>
      <c r="D20" s="9">
        <v>117</v>
      </c>
      <c r="E20" s="76">
        <v>42.01</v>
      </c>
      <c r="F20" s="9">
        <v>59</v>
      </c>
      <c r="G20" s="9">
        <v>15</v>
      </c>
      <c r="H20" s="45">
        <v>0.27660000000000001</v>
      </c>
      <c r="I20" s="9" t="s">
        <v>11</v>
      </c>
      <c r="J20" s="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709"/>
      <c r="AC20" s="9"/>
    </row>
    <row r="21" spans="1:29" ht="12.75" hidden="1">
      <c r="A21" s="10">
        <v>46017</v>
      </c>
      <c r="B21" s="9" t="s">
        <v>12</v>
      </c>
      <c r="C21" s="11">
        <v>3768.84</v>
      </c>
      <c r="D21" s="9">
        <v>43</v>
      </c>
      <c r="E21" s="76">
        <v>27.7</v>
      </c>
      <c r="F21" s="9">
        <v>4</v>
      </c>
      <c r="G21" s="9">
        <v>8.5</v>
      </c>
      <c r="H21" s="45">
        <v>0.30620000000000003</v>
      </c>
      <c r="I21" s="9" t="s">
        <v>11</v>
      </c>
      <c r="J21" s="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709"/>
      <c r="AC21" s="9"/>
    </row>
    <row r="22" spans="1:29" ht="12.75" hidden="1">
      <c r="A22" s="10">
        <v>46018</v>
      </c>
      <c r="B22" s="9" t="s">
        <v>12</v>
      </c>
      <c r="C22" s="11">
        <v>4044.72</v>
      </c>
      <c r="D22" s="9">
        <v>45</v>
      </c>
      <c r="E22" s="76">
        <v>25.74</v>
      </c>
      <c r="F22" s="9">
        <v>1</v>
      </c>
      <c r="G22" s="9">
        <v>9.25</v>
      </c>
      <c r="H22" s="45">
        <v>0.28899999999999998</v>
      </c>
      <c r="I22" s="9" t="s">
        <v>11</v>
      </c>
      <c r="J22" s="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709"/>
      <c r="AC22" s="9"/>
    </row>
    <row r="23" spans="1:29" ht="12.75" hidden="1">
      <c r="A23" s="10">
        <v>46019</v>
      </c>
      <c r="B23" s="9" t="s">
        <v>12</v>
      </c>
      <c r="C23" s="11">
        <v>5197.1000000000004</v>
      </c>
      <c r="D23" s="9">
        <v>57</v>
      </c>
      <c r="E23" s="76">
        <v>25.65</v>
      </c>
      <c r="F23" s="9">
        <v>0</v>
      </c>
      <c r="G23" s="9">
        <v>9.1999999999999993</v>
      </c>
      <c r="H23" s="45">
        <v>0.29210000000000003</v>
      </c>
      <c r="I23" s="9" t="s">
        <v>11</v>
      </c>
      <c r="J23" s="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709"/>
      <c r="AB23" s="709"/>
      <c r="AC23" s="9"/>
    </row>
    <row r="24" spans="1:29" ht="12.75" hidden="1">
      <c r="A24" s="10">
        <v>46020</v>
      </c>
      <c r="B24" s="9" t="s">
        <v>12</v>
      </c>
      <c r="C24" s="11">
        <v>3097.88</v>
      </c>
      <c r="D24" s="9">
        <v>35</v>
      </c>
      <c r="E24" s="76">
        <v>24.44</v>
      </c>
      <c r="F24" s="9">
        <v>0</v>
      </c>
      <c r="G24" s="9">
        <v>10.6</v>
      </c>
      <c r="H24" s="45">
        <v>0.28310000000000002</v>
      </c>
      <c r="I24" s="9" t="s">
        <v>11</v>
      </c>
      <c r="J24" s="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  <c r="AA24" s="709"/>
      <c r="AB24" s="709"/>
      <c r="AC24" s="9"/>
    </row>
    <row r="25" spans="1:29" ht="12.75" hidden="1">
      <c r="A25" s="10">
        <v>46021</v>
      </c>
      <c r="B25" s="9" t="s">
        <v>12</v>
      </c>
      <c r="C25" s="11">
        <v>5890.54</v>
      </c>
      <c r="D25" s="9">
        <v>59</v>
      </c>
      <c r="E25" s="76">
        <v>30.98</v>
      </c>
      <c r="F25" s="9">
        <v>4</v>
      </c>
      <c r="G25" s="9">
        <v>17.329999999999998</v>
      </c>
      <c r="H25" s="45">
        <v>0.30509999999999998</v>
      </c>
      <c r="I25" s="9" t="s">
        <v>11</v>
      </c>
      <c r="J25" s="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  <c r="AA25" s="709"/>
      <c r="AB25" s="709"/>
      <c r="AC25" s="9"/>
    </row>
    <row r="26" spans="1:29" ht="15" hidden="1">
      <c r="A26" s="10">
        <v>46022</v>
      </c>
      <c r="B26" s="9" t="s">
        <v>12</v>
      </c>
      <c r="C26" s="11"/>
      <c r="D26" s="9"/>
      <c r="E26" s="89"/>
      <c r="F26" s="9"/>
      <c r="G26" s="9"/>
      <c r="H26" s="45"/>
      <c r="I26" s="9" t="s">
        <v>11</v>
      </c>
      <c r="J26" s="9"/>
      <c r="K26" s="619" t="s">
        <v>1580</v>
      </c>
      <c r="L26" s="620" t="s">
        <v>0</v>
      </c>
      <c r="M26" s="621"/>
      <c r="N26" s="622" t="s">
        <v>1582</v>
      </c>
      <c r="O26" s="622" t="s">
        <v>1583</v>
      </c>
      <c r="P26" s="620" t="s">
        <v>1577</v>
      </c>
      <c r="Q26" s="622" t="s">
        <v>1579</v>
      </c>
      <c r="R26" s="619" t="s">
        <v>0</v>
      </c>
      <c r="S26" s="623"/>
      <c r="T26" s="624" t="s">
        <v>1584</v>
      </c>
      <c r="U26" s="620" t="s">
        <v>1585</v>
      </c>
      <c r="V26" s="619" t="s">
        <v>1579</v>
      </c>
      <c r="W26" s="619" t="s">
        <v>1586</v>
      </c>
      <c r="X26" s="632" t="s">
        <v>1605</v>
      </c>
      <c r="Y26" s="620" t="s">
        <v>1585</v>
      </c>
      <c r="Z26" s="625" t="s">
        <v>1588</v>
      </c>
      <c r="AA26" s="633" t="s">
        <v>1589</v>
      </c>
      <c r="AB26" s="634">
        <v>1.1000000000000001</v>
      </c>
      <c r="AC26" s="9"/>
    </row>
    <row r="27" spans="1:29" ht="13.5">
      <c r="A27" s="10">
        <v>46023</v>
      </c>
      <c r="B27" s="9" t="s">
        <v>12</v>
      </c>
      <c r="C27" s="11">
        <v>11378.14</v>
      </c>
      <c r="D27" s="9">
        <v>121</v>
      </c>
      <c r="E27" s="76">
        <v>44.32</v>
      </c>
      <c r="F27" s="9">
        <v>57</v>
      </c>
      <c r="G27" s="9">
        <f>SUM(109/8)</f>
        <v>13.625</v>
      </c>
      <c r="H27" s="45">
        <v>0.27600000000000002</v>
      </c>
      <c r="I27" s="9" t="s">
        <v>11</v>
      </c>
      <c r="J27" s="9"/>
      <c r="K27" s="588" t="s">
        <v>2181</v>
      </c>
      <c r="L27" s="148">
        <v>45658</v>
      </c>
      <c r="M27" s="150">
        <v>45658</v>
      </c>
      <c r="N27" s="135">
        <v>12050.65</v>
      </c>
      <c r="O27" s="635">
        <v>12371.95</v>
      </c>
      <c r="P27" s="134">
        <v>141</v>
      </c>
      <c r="Q27" s="629" t="s">
        <v>2182</v>
      </c>
      <c r="R27" s="609">
        <v>46023</v>
      </c>
      <c r="S27" s="610">
        <v>46023</v>
      </c>
      <c r="T27" s="611">
        <f t="shared" ref="T27:T56" si="0">N28*$AB$26</f>
        <v>4000.4360000000006</v>
      </c>
      <c r="U27" s="611">
        <f t="shared" ref="U27:U57" si="1">C27</f>
        <v>11378.14</v>
      </c>
      <c r="V27" s="611">
        <f t="shared" ref="V27:V119" si="2">U27/Y27</f>
        <v>94.034214876033047</v>
      </c>
      <c r="W27" s="611">
        <f t="shared" ref="W27:W57" si="3">U27-T27</f>
        <v>7377.7039999999988</v>
      </c>
      <c r="X27" s="636">
        <f t="shared" ref="X27:X57" si="4">P27*$AB$1</f>
        <v>155.10000000000002</v>
      </c>
      <c r="Y27" s="637">
        <f t="shared" ref="Y27:Y57" si="5">D27</f>
        <v>121</v>
      </c>
      <c r="Z27" s="636">
        <f t="shared" ref="Z27:Z57" si="6">Y27-X27</f>
        <v>-34.100000000000023</v>
      </c>
      <c r="AA27" s="9"/>
      <c r="AB27" s="9"/>
      <c r="AC27" s="9"/>
    </row>
    <row r="28" spans="1:29" ht="13.5">
      <c r="A28" s="10">
        <v>46024</v>
      </c>
      <c r="B28" s="9" t="s">
        <v>12</v>
      </c>
      <c r="C28" s="11">
        <v>5098.76</v>
      </c>
      <c r="D28" s="9">
        <v>59</v>
      </c>
      <c r="E28" s="76">
        <v>33.74</v>
      </c>
      <c r="F28" s="9">
        <v>7</v>
      </c>
      <c r="G28" s="9">
        <v>14.33</v>
      </c>
      <c r="H28" s="45">
        <v>0.29060000000000002</v>
      </c>
      <c r="I28" s="9" t="s">
        <v>11</v>
      </c>
      <c r="J28" s="9"/>
      <c r="K28" s="588" t="s">
        <v>2181</v>
      </c>
      <c r="L28" s="132">
        <v>45659</v>
      </c>
      <c r="M28" s="150">
        <v>45659</v>
      </c>
      <c r="N28" s="135">
        <v>3636.76</v>
      </c>
      <c r="O28" s="635">
        <v>3731.96</v>
      </c>
      <c r="P28" s="134">
        <v>41</v>
      </c>
      <c r="Q28" s="629" t="s">
        <v>2183</v>
      </c>
      <c r="R28" s="609">
        <v>46024</v>
      </c>
      <c r="S28" s="610">
        <v>46024</v>
      </c>
      <c r="T28" s="611">
        <f t="shared" si="0"/>
        <v>5668.179000000001</v>
      </c>
      <c r="U28" s="611">
        <f t="shared" si="1"/>
        <v>5098.76</v>
      </c>
      <c r="V28" s="611">
        <f t="shared" si="2"/>
        <v>86.419661016949149</v>
      </c>
      <c r="W28" s="611">
        <f t="shared" si="3"/>
        <v>-569.41900000000078</v>
      </c>
      <c r="X28" s="636">
        <f t="shared" si="4"/>
        <v>45.1</v>
      </c>
      <c r="Y28" s="637">
        <f t="shared" si="5"/>
        <v>59</v>
      </c>
      <c r="Z28" s="636">
        <f t="shared" si="6"/>
        <v>13.899999999999999</v>
      </c>
      <c r="AA28" s="9"/>
      <c r="AB28" s="9"/>
      <c r="AC28" s="9"/>
    </row>
    <row r="29" spans="1:29" ht="13.5">
      <c r="A29" s="10">
        <v>46025</v>
      </c>
      <c r="B29" s="9" t="s">
        <v>12</v>
      </c>
      <c r="C29" s="11">
        <v>8096.51</v>
      </c>
      <c r="D29" s="9">
        <v>88</v>
      </c>
      <c r="E29" s="76">
        <v>41.29</v>
      </c>
      <c r="F29" s="9">
        <v>32</v>
      </c>
      <c r="G29" s="9">
        <f>SUM(67/4)</f>
        <v>16.75</v>
      </c>
      <c r="H29" s="45">
        <v>0.26900000000000002</v>
      </c>
      <c r="I29" s="9" t="s">
        <v>11</v>
      </c>
      <c r="J29" s="9"/>
      <c r="K29" s="588" t="s">
        <v>2181</v>
      </c>
      <c r="L29" s="132">
        <v>45660</v>
      </c>
      <c r="M29" s="150">
        <v>45660</v>
      </c>
      <c r="N29" s="135">
        <v>5152.8900000000003</v>
      </c>
      <c r="O29" s="635">
        <v>5295.69</v>
      </c>
      <c r="P29" s="134">
        <v>58</v>
      </c>
      <c r="Q29" s="629" t="s">
        <v>2184</v>
      </c>
      <c r="R29" s="609">
        <v>46025</v>
      </c>
      <c r="S29" s="610">
        <v>46025</v>
      </c>
      <c r="T29" s="611">
        <f t="shared" si="0"/>
        <v>7443.0730000000012</v>
      </c>
      <c r="U29" s="611">
        <f t="shared" si="1"/>
        <v>8096.51</v>
      </c>
      <c r="V29" s="611">
        <f t="shared" si="2"/>
        <v>92.005795454545463</v>
      </c>
      <c r="W29" s="611">
        <f t="shared" si="3"/>
        <v>653.43699999999899</v>
      </c>
      <c r="X29" s="636">
        <f t="shared" si="4"/>
        <v>63.800000000000004</v>
      </c>
      <c r="Y29" s="637">
        <f t="shared" si="5"/>
        <v>88</v>
      </c>
      <c r="Z29" s="636">
        <f t="shared" si="6"/>
        <v>24.199999999999996</v>
      </c>
      <c r="AA29" s="9"/>
      <c r="AB29" s="9"/>
      <c r="AC29" s="9"/>
    </row>
    <row r="30" spans="1:29" ht="13.5">
      <c r="A30" s="10">
        <v>46026</v>
      </c>
      <c r="B30" s="9" t="s">
        <v>12</v>
      </c>
      <c r="C30" s="11">
        <v>5231.84</v>
      </c>
      <c r="D30" s="9">
        <v>57</v>
      </c>
      <c r="E30" s="76">
        <v>23.01</v>
      </c>
      <c r="F30" s="9">
        <v>0</v>
      </c>
      <c r="G30" s="9">
        <v>8.1999999999999993</v>
      </c>
      <c r="H30" s="45">
        <v>0.28649999999999998</v>
      </c>
      <c r="I30" s="9" t="s">
        <v>11</v>
      </c>
      <c r="J30" s="9"/>
      <c r="K30" s="588" t="s">
        <v>2181</v>
      </c>
      <c r="L30" s="132">
        <v>45661</v>
      </c>
      <c r="M30" s="150">
        <v>45661</v>
      </c>
      <c r="N30" s="135">
        <v>6766.43</v>
      </c>
      <c r="O30" s="635">
        <v>7004.43</v>
      </c>
      <c r="P30" s="134">
        <v>66</v>
      </c>
      <c r="Q30" s="629" t="s">
        <v>2185</v>
      </c>
      <c r="R30" s="609">
        <v>46026</v>
      </c>
      <c r="S30" s="610">
        <v>46026</v>
      </c>
      <c r="T30" s="611">
        <f t="shared" si="0"/>
        <v>4513.2889999999998</v>
      </c>
      <c r="U30" s="611">
        <f t="shared" si="1"/>
        <v>5231.84</v>
      </c>
      <c r="V30" s="611">
        <f t="shared" si="2"/>
        <v>91.786666666666676</v>
      </c>
      <c r="W30" s="611">
        <f t="shared" si="3"/>
        <v>718.55100000000039</v>
      </c>
      <c r="X30" s="636">
        <f t="shared" si="4"/>
        <v>72.600000000000009</v>
      </c>
      <c r="Y30" s="637">
        <f t="shared" si="5"/>
        <v>57</v>
      </c>
      <c r="Z30" s="636">
        <f t="shared" si="6"/>
        <v>-15.600000000000009</v>
      </c>
      <c r="AA30" s="9"/>
      <c r="AB30" s="9"/>
      <c r="AC30" s="9"/>
    </row>
    <row r="31" spans="1:29" ht="13.5">
      <c r="A31" s="10">
        <v>46027</v>
      </c>
      <c r="B31" s="9" t="s">
        <v>12</v>
      </c>
      <c r="C31" s="11">
        <v>2107.1799999999998</v>
      </c>
      <c r="D31" s="9">
        <v>26</v>
      </c>
      <c r="E31" s="76">
        <v>23.16</v>
      </c>
      <c r="F31" s="9">
        <v>0</v>
      </c>
      <c r="G31" s="9">
        <f>SUM(19/2)</f>
        <v>9.5</v>
      </c>
      <c r="H31" s="45">
        <v>0.28570000000000001</v>
      </c>
      <c r="I31" s="9" t="s">
        <v>11</v>
      </c>
      <c r="J31" s="9"/>
      <c r="K31" s="588" t="s">
        <v>2181</v>
      </c>
      <c r="L31" s="132">
        <v>45662</v>
      </c>
      <c r="M31" s="150">
        <v>45662</v>
      </c>
      <c r="N31" s="135">
        <v>4102.99</v>
      </c>
      <c r="O31" s="635">
        <v>4293.3900000000003</v>
      </c>
      <c r="P31" s="134">
        <v>54</v>
      </c>
      <c r="Q31" s="629" t="s">
        <v>2186</v>
      </c>
      <c r="R31" s="609">
        <v>46027</v>
      </c>
      <c r="S31" s="610">
        <v>46027</v>
      </c>
      <c r="T31" s="611">
        <f t="shared" si="0"/>
        <v>2974.279</v>
      </c>
      <c r="U31" s="611">
        <f t="shared" si="1"/>
        <v>2107.1799999999998</v>
      </c>
      <c r="V31" s="611">
        <f t="shared" si="2"/>
        <v>81.045384615384606</v>
      </c>
      <c r="W31" s="611">
        <f t="shared" si="3"/>
        <v>-867.09900000000016</v>
      </c>
      <c r="X31" s="636">
        <f t="shared" si="4"/>
        <v>59.400000000000006</v>
      </c>
      <c r="Y31" s="637">
        <f t="shared" si="5"/>
        <v>26</v>
      </c>
      <c r="Z31" s="636">
        <f t="shared" si="6"/>
        <v>-33.400000000000006</v>
      </c>
      <c r="AA31" s="9"/>
      <c r="AB31" s="9"/>
      <c r="AC31" s="9"/>
    </row>
    <row r="32" spans="1:29" ht="13.5">
      <c r="A32" s="10">
        <v>46028</v>
      </c>
      <c r="B32" s="9" t="s">
        <v>12</v>
      </c>
      <c r="C32" s="11">
        <v>2029.07</v>
      </c>
      <c r="D32" s="9">
        <v>21</v>
      </c>
      <c r="E32" s="76">
        <v>25.13</v>
      </c>
      <c r="F32" s="9">
        <v>0</v>
      </c>
      <c r="G32" s="9">
        <v>5</v>
      </c>
      <c r="H32" s="45">
        <v>0.31709999999999999</v>
      </c>
      <c r="I32" s="9" t="s">
        <v>11</v>
      </c>
      <c r="J32" s="9"/>
      <c r="K32" s="588" t="s">
        <v>2181</v>
      </c>
      <c r="L32" s="132">
        <v>45663</v>
      </c>
      <c r="M32" s="150">
        <v>45663</v>
      </c>
      <c r="N32" s="135">
        <v>2703.89</v>
      </c>
      <c r="O32" s="635">
        <v>2822.89</v>
      </c>
      <c r="P32" s="134">
        <v>33</v>
      </c>
      <c r="Q32" s="629" t="s">
        <v>2187</v>
      </c>
      <c r="R32" s="609">
        <v>46028</v>
      </c>
      <c r="S32" s="610">
        <v>46028</v>
      </c>
      <c r="T32" s="611">
        <f t="shared" si="0"/>
        <v>3623.576</v>
      </c>
      <c r="U32" s="611">
        <f t="shared" si="1"/>
        <v>2029.07</v>
      </c>
      <c r="V32" s="611">
        <f t="shared" si="2"/>
        <v>96.622380952380951</v>
      </c>
      <c r="W32" s="611">
        <f t="shared" si="3"/>
        <v>-1594.5060000000001</v>
      </c>
      <c r="X32" s="636">
        <f t="shared" si="4"/>
        <v>36.300000000000004</v>
      </c>
      <c r="Y32" s="637">
        <f t="shared" si="5"/>
        <v>21</v>
      </c>
      <c r="Z32" s="636">
        <f t="shared" si="6"/>
        <v>-15.300000000000004</v>
      </c>
      <c r="AA32" s="9"/>
      <c r="AB32" s="9"/>
      <c r="AC32" s="9"/>
    </row>
    <row r="33" spans="1:29" ht="13.5">
      <c r="A33" s="10">
        <v>46029</v>
      </c>
      <c r="B33" s="9" t="s">
        <v>12</v>
      </c>
      <c r="C33" s="11">
        <v>2970</v>
      </c>
      <c r="D33" s="9">
        <v>35</v>
      </c>
      <c r="E33" s="76">
        <v>24.2</v>
      </c>
      <c r="F33" s="9">
        <v>0</v>
      </c>
      <c r="G33" s="9">
        <v>8.6</v>
      </c>
      <c r="H33" s="45">
        <v>0.30299999999999999</v>
      </c>
      <c r="I33" s="9" t="s">
        <v>11</v>
      </c>
      <c r="J33" s="9"/>
      <c r="K33" s="588" t="s">
        <v>2181</v>
      </c>
      <c r="L33" s="132">
        <v>45664</v>
      </c>
      <c r="M33" s="150">
        <v>45664</v>
      </c>
      <c r="N33" s="135">
        <v>3294.16</v>
      </c>
      <c r="O33" s="635">
        <v>3436.96</v>
      </c>
      <c r="P33" s="134">
        <v>43</v>
      </c>
      <c r="Q33" s="629" t="s">
        <v>2188</v>
      </c>
      <c r="R33" s="609">
        <v>46029</v>
      </c>
      <c r="S33" s="610">
        <v>46029</v>
      </c>
      <c r="T33" s="611">
        <f t="shared" si="0"/>
        <v>3801.0610000000006</v>
      </c>
      <c r="U33" s="611">
        <f t="shared" si="1"/>
        <v>2970</v>
      </c>
      <c r="V33" s="611">
        <f t="shared" si="2"/>
        <v>84.857142857142861</v>
      </c>
      <c r="W33" s="611">
        <f t="shared" si="3"/>
        <v>-831.0610000000006</v>
      </c>
      <c r="X33" s="636">
        <f t="shared" si="4"/>
        <v>47.300000000000004</v>
      </c>
      <c r="Y33" s="637">
        <f t="shared" si="5"/>
        <v>35</v>
      </c>
      <c r="Z33" s="636">
        <f t="shared" si="6"/>
        <v>-12.300000000000004</v>
      </c>
      <c r="AA33" s="9"/>
      <c r="AB33" s="9"/>
      <c r="AC33" s="9"/>
    </row>
    <row r="34" spans="1:29" ht="13.5">
      <c r="A34" s="10">
        <v>46030</v>
      </c>
      <c r="B34" s="9" t="s">
        <v>12</v>
      </c>
      <c r="C34" s="11">
        <v>2722.66</v>
      </c>
      <c r="D34" s="9">
        <v>32</v>
      </c>
      <c r="E34" s="76">
        <v>23.29</v>
      </c>
      <c r="F34" s="9">
        <v>0</v>
      </c>
      <c r="G34" s="9">
        <v>8</v>
      </c>
      <c r="H34" s="45">
        <v>0.27810000000000001</v>
      </c>
      <c r="I34" s="9" t="s">
        <v>11</v>
      </c>
      <c r="J34" s="9"/>
      <c r="K34" s="588" t="s">
        <v>2181</v>
      </c>
      <c r="L34" s="132">
        <v>45665</v>
      </c>
      <c r="M34" s="150">
        <v>45665</v>
      </c>
      <c r="N34" s="135">
        <v>3455.51</v>
      </c>
      <c r="O34" s="635">
        <v>3562.61</v>
      </c>
      <c r="P34" s="134">
        <v>40</v>
      </c>
      <c r="Q34" s="629" t="s">
        <v>2189</v>
      </c>
      <c r="R34" s="609">
        <v>46030</v>
      </c>
      <c r="S34" s="610">
        <v>46030</v>
      </c>
      <c r="T34" s="611">
        <f t="shared" si="0"/>
        <v>4221.5910000000003</v>
      </c>
      <c r="U34" s="611">
        <f t="shared" si="1"/>
        <v>2722.66</v>
      </c>
      <c r="V34" s="611">
        <f t="shared" si="2"/>
        <v>85.083124999999995</v>
      </c>
      <c r="W34" s="611">
        <f t="shared" si="3"/>
        <v>-1498.9310000000005</v>
      </c>
      <c r="X34" s="636">
        <f t="shared" si="4"/>
        <v>44</v>
      </c>
      <c r="Y34" s="637">
        <f t="shared" si="5"/>
        <v>32</v>
      </c>
      <c r="Z34" s="636">
        <f t="shared" si="6"/>
        <v>-12</v>
      </c>
      <c r="AA34" s="9"/>
      <c r="AB34" s="9"/>
      <c r="AC34" s="9"/>
    </row>
    <row r="35" spans="1:29" ht="13.5">
      <c r="A35" s="10">
        <v>46031</v>
      </c>
      <c r="B35" s="9" t="s">
        <v>12</v>
      </c>
      <c r="C35" s="11">
        <v>5367.03</v>
      </c>
      <c r="D35" s="9">
        <v>59</v>
      </c>
      <c r="E35" s="76">
        <v>22.93</v>
      </c>
      <c r="F35" s="9">
        <v>0</v>
      </c>
      <c r="G35" s="9">
        <v>9.4</v>
      </c>
      <c r="H35" s="45">
        <v>0.3105</v>
      </c>
      <c r="I35" s="9" t="s">
        <v>11</v>
      </c>
      <c r="J35" s="9"/>
      <c r="K35" s="588" t="s">
        <v>2181</v>
      </c>
      <c r="L35" s="132">
        <v>45666</v>
      </c>
      <c r="M35" s="150">
        <v>45666</v>
      </c>
      <c r="N35" s="135">
        <v>3837.81</v>
      </c>
      <c r="O35" s="635">
        <v>3944.91</v>
      </c>
      <c r="P35" s="134">
        <v>44</v>
      </c>
      <c r="Q35" s="629" t="s">
        <v>2190</v>
      </c>
      <c r="R35" s="609">
        <v>46031</v>
      </c>
      <c r="S35" s="610">
        <v>46031</v>
      </c>
      <c r="T35" s="611">
        <f t="shared" si="0"/>
        <v>8054.9810000000007</v>
      </c>
      <c r="U35" s="611">
        <f t="shared" si="1"/>
        <v>5367.03</v>
      </c>
      <c r="V35" s="611">
        <f t="shared" si="2"/>
        <v>90.966610169491517</v>
      </c>
      <c r="W35" s="611">
        <f t="shared" si="3"/>
        <v>-2687.9510000000009</v>
      </c>
      <c r="X35" s="636">
        <f t="shared" si="4"/>
        <v>48.400000000000006</v>
      </c>
      <c r="Y35" s="637">
        <f t="shared" si="5"/>
        <v>59</v>
      </c>
      <c r="Z35" s="636">
        <f t="shared" si="6"/>
        <v>10.599999999999994</v>
      </c>
      <c r="AA35" s="9"/>
      <c r="AB35" s="9"/>
      <c r="AC35" s="9"/>
    </row>
    <row r="36" spans="1:29" ht="13.5">
      <c r="A36" s="10">
        <v>46032</v>
      </c>
      <c r="B36" s="9" t="s">
        <v>12</v>
      </c>
      <c r="C36" s="11">
        <v>5399.22</v>
      </c>
      <c r="D36" s="9">
        <v>59</v>
      </c>
      <c r="E36" s="76">
        <v>26.67</v>
      </c>
      <c r="F36" s="9">
        <v>1</v>
      </c>
      <c r="G36" s="9">
        <v>11.25</v>
      </c>
      <c r="H36" s="45">
        <v>0.30640000000000001</v>
      </c>
      <c r="I36" s="9" t="s">
        <v>11</v>
      </c>
      <c r="J36" s="9"/>
      <c r="K36" s="588" t="s">
        <v>2181</v>
      </c>
      <c r="L36" s="132">
        <v>45667</v>
      </c>
      <c r="M36" s="150">
        <v>45667</v>
      </c>
      <c r="N36" s="135">
        <v>7322.71</v>
      </c>
      <c r="O36" s="635">
        <v>7584.51</v>
      </c>
      <c r="P36" s="134">
        <v>82</v>
      </c>
      <c r="Q36" s="629" t="s">
        <v>2107</v>
      </c>
      <c r="R36" s="609">
        <v>46032</v>
      </c>
      <c r="S36" s="610">
        <v>46032</v>
      </c>
      <c r="T36" s="611">
        <f t="shared" si="0"/>
        <v>6749.49</v>
      </c>
      <c r="U36" s="611">
        <f t="shared" si="1"/>
        <v>5399.22</v>
      </c>
      <c r="V36" s="611">
        <f t="shared" si="2"/>
        <v>91.512203389830518</v>
      </c>
      <c r="W36" s="611">
        <f t="shared" si="3"/>
        <v>-1350.2699999999995</v>
      </c>
      <c r="X36" s="636">
        <f t="shared" si="4"/>
        <v>90.2</v>
      </c>
      <c r="Y36" s="637">
        <f t="shared" si="5"/>
        <v>59</v>
      </c>
      <c r="Z36" s="636">
        <f t="shared" si="6"/>
        <v>-31.200000000000003</v>
      </c>
      <c r="AA36" s="9"/>
      <c r="AB36" s="9"/>
      <c r="AC36" s="9"/>
    </row>
    <row r="37" spans="1:29" ht="13.5">
      <c r="A37" s="10">
        <v>46033</v>
      </c>
      <c r="B37" s="9" t="s">
        <v>12</v>
      </c>
      <c r="C37" s="11">
        <v>5057.34</v>
      </c>
      <c r="D37" s="9">
        <v>54</v>
      </c>
      <c r="E37" s="76">
        <v>29.06</v>
      </c>
      <c r="F37" s="9">
        <v>4</v>
      </c>
      <c r="G37" s="9">
        <f>SUM(46/4)</f>
        <v>11.5</v>
      </c>
      <c r="H37" s="45">
        <v>0.2979</v>
      </c>
      <c r="I37" s="9" t="s">
        <v>11</v>
      </c>
      <c r="J37" s="9"/>
      <c r="K37" s="588" t="s">
        <v>2181</v>
      </c>
      <c r="L37" s="132">
        <v>45668</v>
      </c>
      <c r="M37" s="150">
        <v>45668</v>
      </c>
      <c r="N37" s="135">
        <v>6135.9</v>
      </c>
      <c r="O37" s="635">
        <v>6373.9</v>
      </c>
      <c r="P37" s="134">
        <v>67</v>
      </c>
      <c r="Q37" s="629" t="s">
        <v>2191</v>
      </c>
      <c r="R37" s="609">
        <v>46033</v>
      </c>
      <c r="S37" s="610">
        <v>46033</v>
      </c>
      <c r="T37" s="611">
        <f t="shared" si="0"/>
        <v>5244.0630000000001</v>
      </c>
      <c r="U37" s="611">
        <f t="shared" si="1"/>
        <v>5057.34</v>
      </c>
      <c r="V37" s="611">
        <f t="shared" si="2"/>
        <v>93.654444444444451</v>
      </c>
      <c r="W37" s="611">
        <f t="shared" si="3"/>
        <v>-186.72299999999996</v>
      </c>
      <c r="X37" s="636">
        <f t="shared" si="4"/>
        <v>73.7</v>
      </c>
      <c r="Y37" s="637">
        <f t="shared" si="5"/>
        <v>54</v>
      </c>
      <c r="Z37" s="636">
        <f t="shared" si="6"/>
        <v>-19.700000000000003</v>
      </c>
      <c r="AA37" s="9"/>
      <c r="AB37" s="9"/>
      <c r="AC37" s="9"/>
    </row>
    <row r="38" spans="1:29" ht="13.5">
      <c r="A38" s="10">
        <v>46034</v>
      </c>
      <c r="B38" s="9" t="s">
        <v>12</v>
      </c>
      <c r="C38" s="11">
        <v>1990.81</v>
      </c>
      <c r="D38" s="9">
        <v>18</v>
      </c>
      <c r="E38" s="76">
        <v>25.32</v>
      </c>
      <c r="F38" s="9">
        <v>0</v>
      </c>
      <c r="G38" s="9">
        <f>SUM(13/2)</f>
        <v>6.5</v>
      </c>
      <c r="H38" s="45">
        <v>0.32640000000000002</v>
      </c>
      <c r="I38" s="9" t="s">
        <v>11</v>
      </c>
      <c r="J38" s="9"/>
      <c r="K38" s="588" t="s">
        <v>2181</v>
      </c>
      <c r="L38" s="132">
        <v>45669</v>
      </c>
      <c r="M38" s="150">
        <v>45669</v>
      </c>
      <c r="N38" s="135">
        <v>4767.33</v>
      </c>
      <c r="O38" s="635">
        <v>4910.13</v>
      </c>
      <c r="P38" s="134">
        <v>54</v>
      </c>
      <c r="Q38" s="629" t="s">
        <v>1905</v>
      </c>
      <c r="R38" s="609">
        <v>46034</v>
      </c>
      <c r="S38" s="610">
        <v>46034</v>
      </c>
      <c r="T38" s="611">
        <f t="shared" si="0"/>
        <v>2485.2960000000003</v>
      </c>
      <c r="U38" s="611">
        <f t="shared" si="1"/>
        <v>1990.81</v>
      </c>
      <c r="V38" s="611">
        <f t="shared" si="2"/>
        <v>110.60055555555556</v>
      </c>
      <c r="W38" s="611">
        <f t="shared" si="3"/>
        <v>-494.48600000000033</v>
      </c>
      <c r="X38" s="636">
        <f t="shared" si="4"/>
        <v>59.400000000000006</v>
      </c>
      <c r="Y38" s="637">
        <f t="shared" si="5"/>
        <v>18</v>
      </c>
      <c r="Z38" s="636">
        <f t="shared" si="6"/>
        <v>-41.400000000000006</v>
      </c>
      <c r="AA38" s="9"/>
      <c r="AB38" s="9"/>
      <c r="AC38" s="9"/>
    </row>
    <row r="39" spans="1:29" ht="13.5">
      <c r="A39" s="10">
        <v>46035</v>
      </c>
      <c r="B39" s="9" t="s">
        <v>12</v>
      </c>
      <c r="C39" s="11">
        <v>1662.92</v>
      </c>
      <c r="D39" s="9">
        <v>20</v>
      </c>
      <c r="E39" s="76">
        <v>22.67</v>
      </c>
      <c r="F39" s="9">
        <v>0</v>
      </c>
      <c r="G39" s="9">
        <v>4.5999999999999996</v>
      </c>
      <c r="H39" s="45">
        <v>0.36480000000000001</v>
      </c>
      <c r="I39" s="9" t="s">
        <v>11</v>
      </c>
      <c r="J39" s="9"/>
      <c r="K39" s="588" t="s">
        <v>2181</v>
      </c>
      <c r="L39" s="132">
        <v>45670</v>
      </c>
      <c r="M39" s="150">
        <v>45670</v>
      </c>
      <c r="N39" s="135">
        <v>2259.36</v>
      </c>
      <c r="O39" s="635">
        <v>2306.96</v>
      </c>
      <c r="P39" s="134">
        <v>21</v>
      </c>
      <c r="Q39" s="629" t="s">
        <v>2192</v>
      </c>
      <c r="R39" s="609">
        <v>46035</v>
      </c>
      <c r="S39" s="610">
        <v>46035</v>
      </c>
      <c r="T39" s="611">
        <f t="shared" si="0"/>
        <v>4088.3700000000003</v>
      </c>
      <c r="U39" s="611">
        <f t="shared" si="1"/>
        <v>1662.92</v>
      </c>
      <c r="V39" s="611">
        <f t="shared" si="2"/>
        <v>83.146000000000001</v>
      </c>
      <c r="W39" s="611">
        <f t="shared" si="3"/>
        <v>-2425.4500000000003</v>
      </c>
      <c r="X39" s="636">
        <f t="shared" si="4"/>
        <v>23.1</v>
      </c>
      <c r="Y39" s="637">
        <f t="shared" si="5"/>
        <v>20</v>
      </c>
      <c r="Z39" s="636">
        <f t="shared" si="6"/>
        <v>-3.1000000000000014</v>
      </c>
      <c r="AA39" s="9"/>
      <c r="AB39" s="9"/>
      <c r="AC39" s="9"/>
    </row>
    <row r="40" spans="1:29" ht="13.5">
      <c r="A40" s="10">
        <v>46036</v>
      </c>
      <c r="B40" s="9" t="s">
        <v>12</v>
      </c>
      <c r="C40" s="11">
        <v>2573.1999999999998</v>
      </c>
      <c r="D40" s="9">
        <v>26</v>
      </c>
      <c r="E40" s="76">
        <v>23.73</v>
      </c>
      <c r="F40" s="9">
        <v>0</v>
      </c>
      <c r="G40" s="9">
        <v>6.6</v>
      </c>
      <c r="H40" s="45">
        <v>0.2989</v>
      </c>
      <c r="I40" s="9" t="s">
        <v>11</v>
      </c>
      <c r="J40" s="9"/>
      <c r="K40" s="588" t="s">
        <v>2181</v>
      </c>
      <c r="L40" s="132">
        <v>45671</v>
      </c>
      <c r="M40" s="150">
        <v>45671</v>
      </c>
      <c r="N40" s="135">
        <v>3716.7</v>
      </c>
      <c r="O40" s="635">
        <v>3859.5</v>
      </c>
      <c r="P40" s="134">
        <v>43</v>
      </c>
      <c r="Q40" s="629" t="s">
        <v>2193</v>
      </c>
      <c r="R40" s="609">
        <v>46036</v>
      </c>
      <c r="S40" s="610">
        <v>46036</v>
      </c>
      <c r="T40" s="611">
        <f t="shared" si="0"/>
        <v>3006.5750000000003</v>
      </c>
      <c r="U40" s="611">
        <f t="shared" si="1"/>
        <v>2573.1999999999998</v>
      </c>
      <c r="V40" s="611">
        <f t="shared" si="2"/>
        <v>98.969230769230762</v>
      </c>
      <c r="W40" s="611">
        <f t="shared" si="3"/>
        <v>-433.37500000000045</v>
      </c>
      <c r="X40" s="636">
        <f t="shared" si="4"/>
        <v>47.300000000000004</v>
      </c>
      <c r="Y40" s="637">
        <f t="shared" si="5"/>
        <v>26</v>
      </c>
      <c r="Z40" s="636">
        <f t="shared" si="6"/>
        <v>-21.300000000000004</v>
      </c>
      <c r="AA40" s="9"/>
      <c r="AB40" s="9"/>
      <c r="AC40" s="9"/>
    </row>
    <row r="41" spans="1:29" ht="13.5">
      <c r="A41" s="10">
        <v>46037</v>
      </c>
      <c r="B41" s="9" t="s">
        <v>12</v>
      </c>
      <c r="C41" s="11">
        <v>3847.05</v>
      </c>
      <c r="D41" s="9">
        <v>40</v>
      </c>
      <c r="E41" s="76">
        <v>28.34</v>
      </c>
      <c r="F41" s="9">
        <v>1</v>
      </c>
      <c r="G41" s="9">
        <v>10.33</v>
      </c>
      <c r="H41" s="45">
        <v>0.30819999999999997</v>
      </c>
      <c r="I41" s="9" t="s">
        <v>11</v>
      </c>
      <c r="J41" s="9"/>
      <c r="K41" s="588" t="s">
        <v>2181</v>
      </c>
      <c r="L41" s="132">
        <v>45672</v>
      </c>
      <c r="M41" s="150">
        <v>45672</v>
      </c>
      <c r="N41" s="135">
        <v>2733.25</v>
      </c>
      <c r="O41" s="635">
        <v>2876.05</v>
      </c>
      <c r="P41" s="134">
        <v>32</v>
      </c>
      <c r="Q41" s="629" t="s">
        <v>2194</v>
      </c>
      <c r="R41" s="609">
        <v>46037</v>
      </c>
      <c r="S41" s="610">
        <v>46037</v>
      </c>
      <c r="T41" s="611">
        <f t="shared" si="0"/>
        <v>3879.7110000000007</v>
      </c>
      <c r="U41" s="611">
        <f t="shared" si="1"/>
        <v>3847.05</v>
      </c>
      <c r="V41" s="611">
        <f t="shared" si="2"/>
        <v>96.17625000000001</v>
      </c>
      <c r="W41" s="611">
        <f t="shared" si="3"/>
        <v>-32.661000000000513</v>
      </c>
      <c r="X41" s="636">
        <f t="shared" si="4"/>
        <v>35.200000000000003</v>
      </c>
      <c r="Y41" s="637">
        <f t="shared" si="5"/>
        <v>40</v>
      </c>
      <c r="Z41" s="636">
        <f t="shared" si="6"/>
        <v>4.7999999999999972</v>
      </c>
      <c r="AA41" s="9"/>
      <c r="AB41" s="9"/>
      <c r="AC41" s="9"/>
    </row>
    <row r="42" spans="1:29" ht="13.5">
      <c r="A42" s="10">
        <v>46038</v>
      </c>
      <c r="B42" s="9" t="s">
        <v>12</v>
      </c>
      <c r="C42" s="11">
        <v>5160.55</v>
      </c>
      <c r="D42" s="9">
        <v>56</v>
      </c>
      <c r="E42" s="76">
        <v>5.3</v>
      </c>
      <c r="F42" s="9">
        <v>0</v>
      </c>
      <c r="G42" s="9">
        <v>7.33</v>
      </c>
      <c r="H42" s="45">
        <v>0.30259999999999998</v>
      </c>
      <c r="I42" s="9" t="s">
        <v>11</v>
      </c>
      <c r="J42" s="9"/>
      <c r="K42" s="588" t="s">
        <v>2181</v>
      </c>
      <c r="L42" s="132">
        <v>45673</v>
      </c>
      <c r="M42" s="150">
        <v>45673</v>
      </c>
      <c r="N42" s="135">
        <v>3527.01</v>
      </c>
      <c r="O42" s="635">
        <v>3705.51</v>
      </c>
      <c r="P42" s="134">
        <v>43</v>
      </c>
      <c r="Q42" s="629" t="s">
        <v>2195</v>
      </c>
      <c r="R42" s="609">
        <v>46038</v>
      </c>
      <c r="S42" s="610">
        <v>46038</v>
      </c>
      <c r="T42" s="611">
        <f t="shared" si="0"/>
        <v>6042.3110000000006</v>
      </c>
      <c r="U42" s="611">
        <f t="shared" si="1"/>
        <v>5160.55</v>
      </c>
      <c r="V42" s="611">
        <f t="shared" si="2"/>
        <v>92.152678571428581</v>
      </c>
      <c r="W42" s="611">
        <f t="shared" si="3"/>
        <v>-881.76100000000042</v>
      </c>
      <c r="X42" s="636">
        <f t="shared" si="4"/>
        <v>47.300000000000004</v>
      </c>
      <c r="Y42" s="637">
        <f t="shared" si="5"/>
        <v>56</v>
      </c>
      <c r="Z42" s="636">
        <f t="shared" si="6"/>
        <v>8.6999999999999957</v>
      </c>
      <c r="AA42" s="9"/>
      <c r="AB42" s="9"/>
      <c r="AC42" s="9"/>
    </row>
    <row r="43" spans="1:29" ht="13.5">
      <c r="A43" s="10">
        <v>46039</v>
      </c>
      <c r="B43" s="9" t="s">
        <v>12</v>
      </c>
      <c r="C43" s="11">
        <v>5217.33</v>
      </c>
      <c r="D43" s="9">
        <v>55</v>
      </c>
      <c r="E43" s="76">
        <v>24.22</v>
      </c>
      <c r="F43" s="9">
        <v>0</v>
      </c>
      <c r="G43" s="9">
        <v>10.25</v>
      </c>
      <c r="H43" s="45">
        <v>0.30499999999999999</v>
      </c>
      <c r="I43" s="9" t="s">
        <v>11</v>
      </c>
      <c r="J43" s="9"/>
      <c r="K43" s="588" t="s">
        <v>2181</v>
      </c>
      <c r="L43" s="132">
        <v>45674</v>
      </c>
      <c r="M43" s="150">
        <v>45674</v>
      </c>
      <c r="N43" s="135">
        <v>5493.01</v>
      </c>
      <c r="O43" s="635">
        <v>5707.21</v>
      </c>
      <c r="P43" s="134">
        <v>65</v>
      </c>
      <c r="Q43" s="629" t="s">
        <v>2196</v>
      </c>
      <c r="R43" s="609">
        <v>46039</v>
      </c>
      <c r="S43" s="610">
        <v>46039</v>
      </c>
      <c r="T43" s="611">
        <f t="shared" si="0"/>
        <v>6249.1110000000008</v>
      </c>
      <c r="U43" s="611">
        <f t="shared" si="1"/>
        <v>5217.33</v>
      </c>
      <c r="V43" s="611">
        <f t="shared" si="2"/>
        <v>94.860545454545459</v>
      </c>
      <c r="W43" s="611">
        <f t="shared" si="3"/>
        <v>-1031.7810000000009</v>
      </c>
      <c r="X43" s="636">
        <f t="shared" si="4"/>
        <v>71.5</v>
      </c>
      <c r="Y43" s="637">
        <f t="shared" si="5"/>
        <v>55</v>
      </c>
      <c r="Z43" s="636">
        <f t="shared" si="6"/>
        <v>-16.5</v>
      </c>
      <c r="AA43" s="9"/>
      <c r="AB43" s="9"/>
      <c r="AC43" s="9"/>
    </row>
    <row r="44" spans="1:29" ht="13.5">
      <c r="A44" s="10">
        <v>46040</v>
      </c>
      <c r="B44" s="9" t="s">
        <v>12</v>
      </c>
      <c r="C44" s="11">
        <v>4497.09</v>
      </c>
      <c r="D44" s="9">
        <v>49</v>
      </c>
      <c r="E44" s="76">
        <v>26.33</v>
      </c>
      <c r="F44" s="9">
        <v>0</v>
      </c>
      <c r="G44" s="9">
        <v>13</v>
      </c>
      <c r="H44" s="45">
        <v>0.29199999999999998</v>
      </c>
      <c r="I44" s="9" t="s">
        <v>11</v>
      </c>
      <c r="J44" s="9"/>
      <c r="K44" s="588" t="s">
        <v>2181</v>
      </c>
      <c r="L44" s="132">
        <v>45675</v>
      </c>
      <c r="M44" s="150">
        <v>45675</v>
      </c>
      <c r="N44" s="135">
        <v>5681.01</v>
      </c>
      <c r="O44" s="635">
        <v>5907.11</v>
      </c>
      <c r="P44" s="134">
        <v>63</v>
      </c>
      <c r="Q44" s="629" t="s">
        <v>2197</v>
      </c>
      <c r="R44" s="609">
        <v>46040</v>
      </c>
      <c r="S44" s="610">
        <v>46040</v>
      </c>
      <c r="T44" s="611">
        <f t="shared" si="0"/>
        <v>4541.8560000000007</v>
      </c>
      <c r="U44" s="611">
        <f t="shared" si="1"/>
        <v>4497.09</v>
      </c>
      <c r="V44" s="611">
        <f t="shared" si="2"/>
        <v>91.777346938775509</v>
      </c>
      <c r="W44" s="611">
        <f t="shared" si="3"/>
        <v>-44.766000000000531</v>
      </c>
      <c r="X44" s="636">
        <f t="shared" si="4"/>
        <v>69.300000000000011</v>
      </c>
      <c r="Y44" s="637">
        <f t="shared" si="5"/>
        <v>49</v>
      </c>
      <c r="Z44" s="636">
        <f t="shared" si="6"/>
        <v>-20.300000000000011</v>
      </c>
      <c r="AA44" s="9"/>
      <c r="AB44" s="9"/>
      <c r="AC44" s="9"/>
    </row>
    <row r="45" spans="1:29" ht="13.5">
      <c r="A45" s="10">
        <v>46041</v>
      </c>
      <c r="B45" s="9" t="s">
        <v>12</v>
      </c>
      <c r="C45" s="11">
        <v>1674.52</v>
      </c>
      <c r="D45" s="9">
        <v>21</v>
      </c>
      <c r="E45" s="76">
        <v>25.24</v>
      </c>
      <c r="F45" s="9">
        <v>0</v>
      </c>
      <c r="G45" s="9">
        <f>SUM(18/2)</f>
        <v>9</v>
      </c>
      <c r="H45" s="45">
        <v>0.35239999999999999</v>
      </c>
      <c r="I45" s="9" t="s">
        <v>11</v>
      </c>
      <c r="J45" s="9"/>
      <c r="K45" s="588" t="s">
        <v>2181</v>
      </c>
      <c r="L45" s="132">
        <v>45676</v>
      </c>
      <c r="M45" s="150">
        <v>45676</v>
      </c>
      <c r="N45" s="135">
        <v>4128.96</v>
      </c>
      <c r="O45" s="635">
        <v>4307.46</v>
      </c>
      <c r="P45" s="134">
        <v>52</v>
      </c>
      <c r="Q45" s="629" t="s">
        <v>2198</v>
      </c>
      <c r="R45" s="609">
        <v>46041</v>
      </c>
      <c r="S45" s="610">
        <v>46041</v>
      </c>
      <c r="T45" s="611">
        <f t="shared" si="0"/>
        <v>2498.7380000000003</v>
      </c>
      <c r="U45" s="611">
        <f t="shared" si="1"/>
        <v>1674.52</v>
      </c>
      <c r="V45" s="611">
        <f t="shared" si="2"/>
        <v>79.739047619047625</v>
      </c>
      <c r="W45" s="611">
        <f t="shared" si="3"/>
        <v>-824.2180000000003</v>
      </c>
      <c r="X45" s="636">
        <f t="shared" si="4"/>
        <v>57.2</v>
      </c>
      <c r="Y45" s="637">
        <f t="shared" si="5"/>
        <v>21</v>
      </c>
      <c r="Z45" s="636">
        <f t="shared" si="6"/>
        <v>-36.200000000000003</v>
      </c>
      <c r="AA45" s="9"/>
      <c r="AB45" s="9"/>
      <c r="AC45" s="9"/>
    </row>
    <row r="46" spans="1:29" ht="13.5">
      <c r="A46" s="10">
        <v>46042</v>
      </c>
      <c r="B46" s="9" t="s">
        <v>12</v>
      </c>
      <c r="C46" s="11">
        <v>2534.35</v>
      </c>
      <c r="D46" s="9">
        <v>29</v>
      </c>
      <c r="E46" s="76">
        <v>25.24</v>
      </c>
      <c r="F46" s="9">
        <v>1</v>
      </c>
      <c r="G46" s="9">
        <v>7</v>
      </c>
      <c r="H46" s="45">
        <v>0.35139999999999999</v>
      </c>
      <c r="I46" s="9" t="s">
        <v>11</v>
      </c>
      <c r="J46" s="9"/>
      <c r="K46" s="588" t="s">
        <v>2181</v>
      </c>
      <c r="L46" s="132">
        <v>45677</v>
      </c>
      <c r="M46" s="150">
        <v>45677</v>
      </c>
      <c r="N46" s="135">
        <v>2271.58</v>
      </c>
      <c r="O46" s="635">
        <v>2331.08</v>
      </c>
      <c r="P46" s="134">
        <v>25</v>
      </c>
      <c r="Q46" s="629" t="s">
        <v>1851</v>
      </c>
      <c r="R46" s="609">
        <v>46042</v>
      </c>
      <c r="S46" s="610">
        <v>46042</v>
      </c>
      <c r="T46" s="611">
        <f t="shared" si="0"/>
        <v>4064.3020000000006</v>
      </c>
      <c r="U46" s="611">
        <f t="shared" si="1"/>
        <v>2534.35</v>
      </c>
      <c r="V46" s="611">
        <f t="shared" si="2"/>
        <v>87.391379310344831</v>
      </c>
      <c r="W46" s="611">
        <f t="shared" si="3"/>
        <v>-1529.9520000000007</v>
      </c>
      <c r="X46" s="636">
        <f t="shared" si="4"/>
        <v>27.500000000000004</v>
      </c>
      <c r="Y46" s="637">
        <f t="shared" si="5"/>
        <v>29</v>
      </c>
      <c r="Z46" s="636">
        <f t="shared" si="6"/>
        <v>1.4999999999999964</v>
      </c>
      <c r="AA46" s="9"/>
      <c r="AB46" s="9"/>
      <c r="AC46" s="9"/>
    </row>
    <row r="47" spans="1:29" ht="13.5">
      <c r="A47" s="10">
        <v>46043</v>
      </c>
      <c r="B47" s="9" t="s">
        <v>12</v>
      </c>
      <c r="C47" s="11">
        <v>2608.67</v>
      </c>
      <c r="D47" s="9">
        <v>32</v>
      </c>
      <c r="E47" s="76">
        <v>24.56</v>
      </c>
      <c r="F47" s="9">
        <v>0</v>
      </c>
      <c r="G47" s="9">
        <v>9</v>
      </c>
      <c r="H47" s="45">
        <v>0.29899999999999999</v>
      </c>
      <c r="I47" s="9" t="s">
        <v>11</v>
      </c>
      <c r="J47" s="9"/>
      <c r="K47" s="588" t="s">
        <v>2181</v>
      </c>
      <c r="L47" s="132">
        <v>45678</v>
      </c>
      <c r="M47" s="150">
        <v>45678</v>
      </c>
      <c r="N47" s="135">
        <v>3694.82</v>
      </c>
      <c r="O47" s="635">
        <v>3837.62</v>
      </c>
      <c r="P47" s="134">
        <v>39</v>
      </c>
      <c r="Q47" s="629" t="s">
        <v>2199</v>
      </c>
      <c r="R47" s="609">
        <v>46043</v>
      </c>
      <c r="S47" s="610">
        <v>46043</v>
      </c>
      <c r="T47" s="611">
        <f t="shared" si="0"/>
        <v>2100.252</v>
      </c>
      <c r="U47" s="611">
        <f t="shared" si="1"/>
        <v>2608.67</v>
      </c>
      <c r="V47" s="611">
        <f t="shared" si="2"/>
        <v>81.520937500000002</v>
      </c>
      <c r="W47" s="611">
        <f t="shared" si="3"/>
        <v>508.41800000000012</v>
      </c>
      <c r="X47" s="636">
        <f t="shared" si="4"/>
        <v>42.900000000000006</v>
      </c>
      <c r="Y47" s="637">
        <f t="shared" si="5"/>
        <v>32</v>
      </c>
      <c r="Z47" s="636">
        <f t="shared" si="6"/>
        <v>-10.900000000000006</v>
      </c>
      <c r="AA47" s="9"/>
      <c r="AB47" s="9"/>
      <c r="AC47" s="9"/>
    </row>
    <row r="48" spans="1:29" ht="13.5">
      <c r="A48" s="10">
        <v>46044</v>
      </c>
      <c r="B48" s="9" t="s">
        <v>12</v>
      </c>
      <c r="C48" s="11">
        <v>3449.58</v>
      </c>
      <c r="D48" s="9">
        <v>35</v>
      </c>
      <c r="E48" s="76">
        <v>26.14</v>
      </c>
      <c r="F48" s="9">
        <v>1</v>
      </c>
      <c r="G48" s="9">
        <v>10.33</v>
      </c>
      <c r="H48" s="45">
        <v>0.30570000000000003</v>
      </c>
      <c r="I48" s="9" t="s">
        <v>11</v>
      </c>
      <c r="J48" s="9"/>
      <c r="K48" s="588" t="s">
        <v>2181</v>
      </c>
      <c r="L48" s="132">
        <v>45679</v>
      </c>
      <c r="M48" s="150">
        <v>45679</v>
      </c>
      <c r="N48" s="135">
        <v>1909.32</v>
      </c>
      <c r="O48" s="635">
        <v>1992.62</v>
      </c>
      <c r="P48" s="134">
        <v>27</v>
      </c>
      <c r="Q48" s="629" t="s">
        <v>2200</v>
      </c>
      <c r="R48" s="609">
        <v>46044</v>
      </c>
      <c r="S48" s="610">
        <v>46044</v>
      </c>
      <c r="T48" s="611">
        <f t="shared" si="0"/>
        <v>2492.7539999999999</v>
      </c>
      <c r="U48" s="611">
        <f t="shared" si="1"/>
        <v>3449.58</v>
      </c>
      <c r="V48" s="611">
        <f t="shared" si="2"/>
        <v>98.559428571428569</v>
      </c>
      <c r="W48" s="611">
        <f t="shared" si="3"/>
        <v>956.82600000000002</v>
      </c>
      <c r="X48" s="636">
        <f t="shared" si="4"/>
        <v>29.700000000000003</v>
      </c>
      <c r="Y48" s="637">
        <f t="shared" si="5"/>
        <v>35</v>
      </c>
      <c r="Z48" s="636">
        <f t="shared" si="6"/>
        <v>5.2999999999999972</v>
      </c>
      <c r="AA48" s="9"/>
      <c r="AB48" s="9"/>
      <c r="AC48" s="9"/>
    </row>
    <row r="49" spans="1:29" ht="13.5">
      <c r="A49" s="10">
        <v>46045</v>
      </c>
      <c r="B49" s="9" t="s">
        <v>12</v>
      </c>
      <c r="C49" s="11">
        <v>5327.61</v>
      </c>
      <c r="D49" s="9">
        <v>58</v>
      </c>
      <c r="E49" s="76">
        <v>26.76</v>
      </c>
      <c r="F49" s="9">
        <v>1</v>
      </c>
      <c r="G49" s="9">
        <v>8.1999999999999993</v>
      </c>
      <c r="H49" s="45">
        <v>0.29220000000000002</v>
      </c>
      <c r="I49" s="9" t="s">
        <v>11</v>
      </c>
      <c r="J49" s="9"/>
      <c r="K49" s="588" t="s">
        <v>2181</v>
      </c>
      <c r="L49" s="132">
        <v>45680</v>
      </c>
      <c r="M49" s="150">
        <v>45680</v>
      </c>
      <c r="N49" s="135">
        <v>2266.14</v>
      </c>
      <c r="O49" s="635">
        <v>2337.54</v>
      </c>
      <c r="P49" s="134">
        <v>28</v>
      </c>
      <c r="Q49" s="629" t="s">
        <v>2201</v>
      </c>
      <c r="R49" s="609">
        <v>46045</v>
      </c>
      <c r="S49" s="610">
        <v>46045</v>
      </c>
      <c r="T49" s="611">
        <f t="shared" si="0"/>
        <v>11223.267</v>
      </c>
      <c r="U49" s="611">
        <f t="shared" si="1"/>
        <v>5327.61</v>
      </c>
      <c r="V49" s="611">
        <f t="shared" si="2"/>
        <v>91.855344827586208</v>
      </c>
      <c r="W49" s="611">
        <f t="shared" si="3"/>
        <v>-5895.6570000000002</v>
      </c>
      <c r="X49" s="636">
        <f t="shared" si="4"/>
        <v>30.800000000000004</v>
      </c>
      <c r="Y49" s="637">
        <f t="shared" si="5"/>
        <v>58</v>
      </c>
      <c r="Z49" s="636">
        <f t="shared" si="6"/>
        <v>27.199999999999996</v>
      </c>
      <c r="AA49" s="9"/>
      <c r="AB49" s="9"/>
      <c r="AC49" s="9"/>
    </row>
    <row r="50" spans="1:29" ht="13.5">
      <c r="A50" s="10">
        <v>46046</v>
      </c>
      <c r="B50" s="9" t="s">
        <v>12</v>
      </c>
      <c r="C50" s="11">
        <v>5071</v>
      </c>
      <c r="D50" s="9">
        <v>54</v>
      </c>
      <c r="E50" s="76">
        <v>27.83</v>
      </c>
      <c r="F50" s="9">
        <v>0</v>
      </c>
      <c r="G50" s="9">
        <v>7.6</v>
      </c>
      <c r="H50" s="45">
        <v>0.3276</v>
      </c>
      <c r="I50" s="9" t="s">
        <v>11</v>
      </c>
      <c r="J50" s="9"/>
      <c r="K50" s="588" t="s">
        <v>2181</v>
      </c>
      <c r="L50" s="132">
        <v>45681</v>
      </c>
      <c r="M50" s="150">
        <v>45681</v>
      </c>
      <c r="N50" s="135">
        <v>10202.969999999999</v>
      </c>
      <c r="O50" s="635">
        <v>10559.97</v>
      </c>
      <c r="P50" s="134">
        <v>92</v>
      </c>
      <c r="Q50" s="629" t="s">
        <v>2202</v>
      </c>
      <c r="R50" s="609">
        <v>46046</v>
      </c>
      <c r="S50" s="610">
        <v>46046</v>
      </c>
      <c r="T50" s="611">
        <f t="shared" si="0"/>
        <v>7719.8770000000004</v>
      </c>
      <c r="U50" s="611">
        <f t="shared" si="1"/>
        <v>5071</v>
      </c>
      <c r="V50" s="611">
        <f t="shared" si="2"/>
        <v>93.907407407407405</v>
      </c>
      <c r="W50" s="611">
        <f t="shared" si="3"/>
        <v>-2648.8770000000004</v>
      </c>
      <c r="X50" s="636">
        <f t="shared" si="4"/>
        <v>101.2</v>
      </c>
      <c r="Y50" s="637">
        <f t="shared" si="5"/>
        <v>54</v>
      </c>
      <c r="Z50" s="636">
        <f t="shared" si="6"/>
        <v>-47.2</v>
      </c>
      <c r="AA50" s="9"/>
      <c r="AB50" s="9"/>
      <c r="AC50" s="9"/>
    </row>
    <row r="51" spans="1:29" ht="13.5">
      <c r="A51" s="10">
        <v>46047</v>
      </c>
      <c r="B51" s="9" t="s">
        <v>12</v>
      </c>
      <c r="C51" s="11">
        <v>4286.4399999999996</v>
      </c>
      <c r="D51" s="9">
        <v>47</v>
      </c>
      <c r="E51" s="76">
        <v>25.57</v>
      </c>
      <c r="F51" s="9">
        <v>1</v>
      </c>
      <c r="G51" s="9">
        <v>7.6</v>
      </c>
      <c r="H51" s="45">
        <v>0.29749999999999999</v>
      </c>
      <c r="I51" s="9" t="s">
        <v>11</v>
      </c>
      <c r="J51" s="9"/>
      <c r="K51" s="588" t="s">
        <v>2181</v>
      </c>
      <c r="L51" s="132">
        <v>45682</v>
      </c>
      <c r="M51" s="150">
        <v>45682</v>
      </c>
      <c r="N51" s="135">
        <v>7018.07</v>
      </c>
      <c r="O51" s="635">
        <v>7256.07</v>
      </c>
      <c r="P51" s="134">
        <v>80</v>
      </c>
      <c r="Q51" s="629" t="s">
        <v>2203</v>
      </c>
      <c r="R51" s="609">
        <v>46047</v>
      </c>
      <c r="S51" s="610">
        <v>46047</v>
      </c>
      <c r="T51" s="611">
        <f t="shared" si="0"/>
        <v>5669.5100000000011</v>
      </c>
      <c r="U51" s="611">
        <f t="shared" si="1"/>
        <v>4286.4399999999996</v>
      </c>
      <c r="V51" s="611">
        <f t="shared" si="2"/>
        <v>91.200851063829774</v>
      </c>
      <c r="W51" s="611">
        <f t="shared" si="3"/>
        <v>-1383.0700000000015</v>
      </c>
      <c r="X51" s="636">
        <f t="shared" si="4"/>
        <v>88</v>
      </c>
      <c r="Y51" s="637">
        <f t="shared" si="5"/>
        <v>47</v>
      </c>
      <c r="Z51" s="636">
        <f t="shared" si="6"/>
        <v>-41</v>
      </c>
      <c r="AA51" s="9"/>
      <c r="AB51" s="9"/>
      <c r="AC51" s="9"/>
    </row>
    <row r="52" spans="1:29" ht="13.5">
      <c r="A52" s="10">
        <v>46048</v>
      </c>
      <c r="B52" s="9" t="s">
        <v>12</v>
      </c>
      <c r="C52" s="11">
        <v>1330.33</v>
      </c>
      <c r="D52" s="9">
        <v>18</v>
      </c>
      <c r="E52" s="76">
        <v>25.09</v>
      </c>
      <c r="F52" s="9">
        <v>0</v>
      </c>
      <c r="G52" s="9">
        <f>SUM(15/2)</f>
        <v>7.5</v>
      </c>
      <c r="H52" s="45">
        <v>0.35199999999999998</v>
      </c>
      <c r="I52" s="9" t="s">
        <v>11</v>
      </c>
      <c r="J52" s="9"/>
      <c r="K52" s="588" t="s">
        <v>2181</v>
      </c>
      <c r="L52" s="132">
        <v>45683</v>
      </c>
      <c r="M52" s="150">
        <v>45683</v>
      </c>
      <c r="N52" s="135">
        <v>5154.1000000000004</v>
      </c>
      <c r="O52" s="635">
        <v>5322.6</v>
      </c>
      <c r="P52" s="134">
        <v>61</v>
      </c>
      <c r="Q52" s="629" t="s">
        <v>2204</v>
      </c>
      <c r="R52" s="609">
        <v>46048</v>
      </c>
      <c r="S52" s="610">
        <v>46048</v>
      </c>
      <c r="T52" s="611">
        <f t="shared" si="0"/>
        <v>2325.4330000000004</v>
      </c>
      <c r="U52" s="611">
        <f t="shared" si="1"/>
        <v>1330.33</v>
      </c>
      <c r="V52" s="611">
        <f t="shared" si="2"/>
        <v>73.907222222222217</v>
      </c>
      <c r="W52" s="611">
        <f t="shared" si="3"/>
        <v>-995.10300000000052</v>
      </c>
      <c r="X52" s="636">
        <f t="shared" si="4"/>
        <v>67.100000000000009</v>
      </c>
      <c r="Y52" s="637">
        <f t="shared" si="5"/>
        <v>18</v>
      </c>
      <c r="Z52" s="636">
        <f t="shared" si="6"/>
        <v>-49.100000000000009</v>
      </c>
      <c r="AA52" s="9"/>
      <c r="AB52" s="9"/>
      <c r="AC52" s="9"/>
    </row>
    <row r="53" spans="1:29" ht="13.5">
      <c r="A53" s="10">
        <v>46049</v>
      </c>
      <c r="B53" s="9" t="s">
        <v>12</v>
      </c>
      <c r="C53" s="11">
        <v>3221.8</v>
      </c>
      <c r="D53" s="9">
        <v>39</v>
      </c>
      <c r="E53" s="76">
        <v>25.33</v>
      </c>
      <c r="F53" s="9">
        <v>1</v>
      </c>
      <c r="G53" s="9">
        <v>9.6</v>
      </c>
      <c r="H53" s="45">
        <v>0.34460000000000002</v>
      </c>
      <c r="I53" s="9" t="s">
        <v>11</v>
      </c>
      <c r="J53" s="9"/>
      <c r="K53" s="588" t="s">
        <v>2181</v>
      </c>
      <c r="L53" s="132">
        <v>45684</v>
      </c>
      <c r="M53" s="150">
        <v>45684</v>
      </c>
      <c r="N53" s="135">
        <v>2114.0300000000002</v>
      </c>
      <c r="O53" s="635">
        <v>2197.33</v>
      </c>
      <c r="P53" s="134">
        <v>29</v>
      </c>
      <c r="Q53" s="629" t="s">
        <v>2205</v>
      </c>
      <c r="R53" s="609">
        <v>46049</v>
      </c>
      <c r="S53" s="610">
        <v>46049</v>
      </c>
      <c r="T53" s="611">
        <f t="shared" si="0"/>
        <v>3847.6240000000003</v>
      </c>
      <c r="U53" s="611">
        <f t="shared" si="1"/>
        <v>3221.8</v>
      </c>
      <c r="V53" s="611">
        <f t="shared" si="2"/>
        <v>82.610256410256412</v>
      </c>
      <c r="W53" s="611">
        <f t="shared" si="3"/>
        <v>-625.82400000000007</v>
      </c>
      <c r="X53" s="636">
        <f t="shared" si="4"/>
        <v>31.900000000000002</v>
      </c>
      <c r="Y53" s="637">
        <f t="shared" si="5"/>
        <v>39</v>
      </c>
      <c r="Z53" s="636">
        <f t="shared" si="6"/>
        <v>7.0999999999999979</v>
      </c>
      <c r="AA53" s="9"/>
      <c r="AB53" s="9"/>
      <c r="AC53" s="9"/>
    </row>
    <row r="54" spans="1:29" ht="13.5">
      <c r="A54" s="10">
        <v>46050</v>
      </c>
      <c r="B54" s="9" t="s">
        <v>12</v>
      </c>
      <c r="C54" s="11">
        <v>2645.9</v>
      </c>
      <c r="D54" s="9">
        <v>27</v>
      </c>
      <c r="E54" s="76">
        <v>24.74</v>
      </c>
      <c r="F54" s="9">
        <v>0</v>
      </c>
      <c r="G54" s="9">
        <v>7.6</v>
      </c>
      <c r="H54" s="45">
        <v>0.35930000000000001</v>
      </c>
      <c r="I54" s="9" t="s">
        <v>11</v>
      </c>
      <c r="J54" s="9"/>
      <c r="K54" s="588" t="s">
        <v>2181</v>
      </c>
      <c r="L54" s="132">
        <v>45685</v>
      </c>
      <c r="M54" s="150">
        <v>45685</v>
      </c>
      <c r="N54" s="135">
        <v>3497.84</v>
      </c>
      <c r="O54" s="635">
        <v>3593.04</v>
      </c>
      <c r="P54" s="134">
        <v>42</v>
      </c>
      <c r="Q54" s="629" t="s">
        <v>2206</v>
      </c>
      <c r="R54" s="609">
        <v>46050</v>
      </c>
      <c r="S54" s="610">
        <v>46050</v>
      </c>
      <c r="T54" s="611">
        <f t="shared" si="0"/>
        <v>3214.09</v>
      </c>
      <c r="U54" s="611">
        <f t="shared" si="1"/>
        <v>2645.9</v>
      </c>
      <c r="V54" s="611">
        <f t="shared" si="2"/>
        <v>97.996296296296293</v>
      </c>
      <c r="W54" s="611">
        <f t="shared" si="3"/>
        <v>-568.19000000000005</v>
      </c>
      <c r="X54" s="636">
        <f t="shared" si="4"/>
        <v>46.2</v>
      </c>
      <c r="Y54" s="637">
        <f t="shared" si="5"/>
        <v>27</v>
      </c>
      <c r="Z54" s="636">
        <f t="shared" si="6"/>
        <v>-19.200000000000003</v>
      </c>
      <c r="AA54" s="9"/>
      <c r="AB54" s="9"/>
      <c r="AC54" s="9"/>
    </row>
    <row r="55" spans="1:29" ht="13.5">
      <c r="A55" s="10">
        <v>46051</v>
      </c>
      <c r="B55" s="9" t="s">
        <v>12</v>
      </c>
      <c r="C55" s="11">
        <v>5032.34</v>
      </c>
      <c r="D55" s="9">
        <v>30</v>
      </c>
      <c r="E55" s="76">
        <v>24.07</v>
      </c>
      <c r="F55" s="9">
        <v>1</v>
      </c>
      <c r="G55" s="9">
        <v>7.33</v>
      </c>
      <c r="H55" s="45">
        <v>0.37019999999999997</v>
      </c>
      <c r="I55" s="9" t="s">
        <v>11</v>
      </c>
      <c r="J55" s="9"/>
      <c r="K55" s="588" t="s">
        <v>2181</v>
      </c>
      <c r="L55" s="132">
        <v>45686</v>
      </c>
      <c r="M55" s="150">
        <v>45686</v>
      </c>
      <c r="N55" s="135">
        <v>2921.9</v>
      </c>
      <c r="O55" s="635">
        <v>3040.9</v>
      </c>
      <c r="P55" s="134">
        <v>38</v>
      </c>
      <c r="Q55" s="629" t="s">
        <v>2207</v>
      </c>
      <c r="R55" s="609">
        <v>46051</v>
      </c>
      <c r="S55" s="610">
        <v>46051</v>
      </c>
      <c r="T55" s="611">
        <f t="shared" si="0"/>
        <v>4892.8879999999999</v>
      </c>
      <c r="U55" s="611">
        <f t="shared" si="1"/>
        <v>5032.34</v>
      </c>
      <c r="V55" s="611">
        <f t="shared" si="2"/>
        <v>167.74466666666666</v>
      </c>
      <c r="W55" s="611">
        <f t="shared" si="3"/>
        <v>139.45200000000023</v>
      </c>
      <c r="X55" s="636">
        <f t="shared" si="4"/>
        <v>41.800000000000004</v>
      </c>
      <c r="Y55" s="637">
        <f t="shared" si="5"/>
        <v>30</v>
      </c>
      <c r="Z55" s="636">
        <f t="shared" si="6"/>
        <v>-11.800000000000004</v>
      </c>
      <c r="AA55" s="9"/>
      <c r="AB55" s="9"/>
      <c r="AC55" s="9"/>
    </row>
    <row r="56" spans="1:29" ht="13.5">
      <c r="A56" s="10">
        <v>46052</v>
      </c>
      <c r="B56" s="9" t="s">
        <v>12</v>
      </c>
      <c r="C56" s="11">
        <v>6071.5</v>
      </c>
      <c r="D56" s="9">
        <v>63</v>
      </c>
      <c r="E56" s="76">
        <v>26.22</v>
      </c>
      <c r="F56" s="9">
        <v>1</v>
      </c>
      <c r="G56" s="9">
        <f>SUM(50/4)</f>
        <v>12.5</v>
      </c>
      <c r="H56" s="45">
        <v>0.32219999999999999</v>
      </c>
      <c r="I56" s="9" t="s">
        <v>11</v>
      </c>
      <c r="J56" s="9"/>
      <c r="K56" s="588" t="s">
        <v>2181</v>
      </c>
      <c r="L56" s="132">
        <v>45687</v>
      </c>
      <c r="M56" s="150">
        <v>45687</v>
      </c>
      <c r="N56" s="135">
        <v>4448.08</v>
      </c>
      <c r="O56" s="635">
        <v>4626.58</v>
      </c>
      <c r="P56" s="134">
        <v>54</v>
      </c>
      <c r="Q56" s="629" t="s">
        <v>1670</v>
      </c>
      <c r="R56" s="609">
        <v>46052</v>
      </c>
      <c r="S56" s="610">
        <v>46052</v>
      </c>
      <c r="T56" s="611">
        <f t="shared" si="0"/>
        <v>7504.0790000000006</v>
      </c>
      <c r="U56" s="611">
        <f t="shared" si="1"/>
        <v>6071.5</v>
      </c>
      <c r="V56" s="611">
        <f t="shared" si="2"/>
        <v>96.373015873015873</v>
      </c>
      <c r="W56" s="611">
        <f t="shared" si="3"/>
        <v>-1432.5790000000006</v>
      </c>
      <c r="X56" s="636">
        <f t="shared" si="4"/>
        <v>59.400000000000006</v>
      </c>
      <c r="Y56" s="637">
        <f t="shared" si="5"/>
        <v>63</v>
      </c>
      <c r="Z56" s="636">
        <f t="shared" si="6"/>
        <v>3.5999999999999943</v>
      </c>
      <c r="AA56" s="9"/>
      <c r="AB56" s="9"/>
      <c r="AC56" s="9"/>
    </row>
    <row r="57" spans="1:29" ht="13.5">
      <c r="A57" s="10">
        <v>46053</v>
      </c>
      <c r="B57" s="9" t="s">
        <v>12</v>
      </c>
      <c r="C57" s="11">
        <v>5447.15</v>
      </c>
      <c r="D57" s="9">
        <v>56</v>
      </c>
      <c r="E57" s="76">
        <v>25.02</v>
      </c>
      <c r="F57" s="9">
        <v>0</v>
      </c>
      <c r="G57" s="9">
        <v>12</v>
      </c>
      <c r="H57" s="45">
        <v>0.33739999999999998</v>
      </c>
      <c r="I57" s="9" t="s">
        <v>11</v>
      </c>
      <c r="J57" s="9"/>
      <c r="K57" s="588" t="s">
        <v>2181</v>
      </c>
      <c r="L57" s="132">
        <v>45688</v>
      </c>
      <c r="M57" s="150">
        <v>45688</v>
      </c>
      <c r="N57" s="135">
        <v>6821.89</v>
      </c>
      <c r="O57" s="635">
        <v>7131.29</v>
      </c>
      <c r="P57" s="134">
        <v>78</v>
      </c>
      <c r="Q57" s="629" t="s">
        <v>2208</v>
      </c>
      <c r="R57" s="609">
        <v>46053</v>
      </c>
      <c r="S57" s="610">
        <v>46053</v>
      </c>
      <c r="T57" s="611">
        <f>N59*$AB$26</f>
        <v>8757.3090000000011</v>
      </c>
      <c r="U57" s="611">
        <f t="shared" si="1"/>
        <v>5447.15</v>
      </c>
      <c r="V57" s="611">
        <f t="shared" si="2"/>
        <v>97.270535714285714</v>
      </c>
      <c r="W57" s="611">
        <f t="shared" si="3"/>
        <v>-3310.1590000000015</v>
      </c>
      <c r="X57" s="636">
        <f t="shared" si="4"/>
        <v>85.800000000000011</v>
      </c>
      <c r="Y57" s="637">
        <f t="shared" si="5"/>
        <v>56</v>
      </c>
      <c r="Z57" s="636">
        <f t="shared" si="6"/>
        <v>-29.800000000000011</v>
      </c>
      <c r="AA57" s="9"/>
      <c r="AB57" s="9"/>
      <c r="AC57" s="9"/>
    </row>
    <row r="58" spans="1:29" ht="15">
      <c r="A58" s="10"/>
      <c r="B58" s="9"/>
      <c r="C58" s="11"/>
      <c r="D58" s="9"/>
      <c r="E58" s="89"/>
      <c r="F58" s="9"/>
      <c r="G58" s="9"/>
      <c r="H58" s="45"/>
      <c r="I58" s="9"/>
      <c r="J58" s="9"/>
      <c r="K58" s="717" t="s">
        <v>1592</v>
      </c>
      <c r="L58" s="709"/>
      <c r="M58" s="360"/>
      <c r="N58" s="338">
        <f t="shared" ref="N58:P58" si="7">SUM(N27:N57)</f>
        <v>143087.07</v>
      </c>
      <c r="O58" s="638">
        <f t="shared" si="7"/>
        <v>148229.76999999999</v>
      </c>
      <c r="P58" s="340">
        <f t="shared" si="7"/>
        <v>1635</v>
      </c>
      <c r="Q58" s="341">
        <f>O58/P58</f>
        <v>90.660409785932714</v>
      </c>
      <c r="R58" s="534" t="s">
        <v>1578</v>
      </c>
      <c r="S58" s="361"/>
      <c r="T58" s="344">
        <f t="shared" ref="T58:U58" si="8">SUM(T27:T57)</f>
        <v>152897.37100000001</v>
      </c>
      <c r="U58" s="339">
        <f t="shared" si="8"/>
        <v>129107.89</v>
      </c>
      <c r="V58" s="345">
        <f t="shared" si="2"/>
        <v>93.28604768786127</v>
      </c>
      <c r="W58" s="339">
        <f t="shared" ref="W58:Z58" si="9">SUM(W27:W57)</f>
        <v>-23789.481000000007</v>
      </c>
      <c r="X58" s="346">
        <f t="shared" si="9"/>
        <v>1798.5000000000002</v>
      </c>
      <c r="Y58" s="340">
        <f t="shared" si="9"/>
        <v>1384</v>
      </c>
      <c r="Z58" s="340">
        <f t="shared" si="9"/>
        <v>-414.50000000000017</v>
      </c>
      <c r="AA58" s="9"/>
      <c r="AB58" s="9"/>
      <c r="AC58" s="9"/>
    </row>
    <row r="59" spans="1:29" ht="13.5">
      <c r="A59" s="10">
        <v>46054</v>
      </c>
      <c r="B59" s="9" t="s">
        <v>12</v>
      </c>
      <c r="C59" s="11">
        <v>4345.96</v>
      </c>
      <c r="D59" s="9">
        <v>48</v>
      </c>
      <c r="E59" s="76">
        <v>27.71</v>
      </c>
      <c r="F59" s="9">
        <v>1</v>
      </c>
      <c r="G59" s="9">
        <v>9.5</v>
      </c>
      <c r="H59" s="45">
        <v>0.31369999999999998</v>
      </c>
      <c r="I59" s="9" t="s">
        <v>11</v>
      </c>
      <c r="J59" s="9"/>
      <c r="K59" s="588" t="s">
        <v>2181</v>
      </c>
      <c r="L59" s="132">
        <v>45689</v>
      </c>
      <c r="M59" s="150">
        <v>45689</v>
      </c>
      <c r="N59" s="135">
        <v>7961.19</v>
      </c>
      <c r="O59" s="635">
        <v>8270.59</v>
      </c>
      <c r="P59" s="134">
        <v>86</v>
      </c>
      <c r="Q59" s="629" t="s">
        <v>2209</v>
      </c>
      <c r="R59" s="609">
        <v>46054</v>
      </c>
      <c r="S59" s="610">
        <v>46054</v>
      </c>
      <c r="T59" s="611">
        <f t="shared" ref="T59:T85" si="10">N60*$AB$26</f>
        <v>6162.0790000000006</v>
      </c>
      <c r="U59" s="611">
        <f t="shared" ref="U59:U86" si="11">C59</f>
        <v>4345.96</v>
      </c>
      <c r="V59" s="611">
        <f t="shared" si="2"/>
        <v>90.540833333333339</v>
      </c>
      <c r="W59" s="611">
        <f t="shared" ref="W59:W86" si="12">U59-T59</f>
        <v>-1816.1190000000006</v>
      </c>
      <c r="X59" s="636">
        <f t="shared" ref="X59:X86" si="13">P59*$AB$1</f>
        <v>94.600000000000009</v>
      </c>
      <c r="Y59" s="637">
        <f t="shared" ref="Y59:Y86" si="14">D59</f>
        <v>48</v>
      </c>
      <c r="Z59" s="636">
        <f t="shared" ref="Z59:Z86" si="15">Y59-X59</f>
        <v>-46.600000000000009</v>
      </c>
      <c r="AA59" s="9"/>
      <c r="AB59" s="9"/>
      <c r="AC59" s="9"/>
    </row>
    <row r="60" spans="1:29" ht="13.5">
      <c r="A60" s="10">
        <v>46055</v>
      </c>
      <c r="B60" s="9" t="s">
        <v>12</v>
      </c>
      <c r="C60" s="11">
        <v>2065.98</v>
      </c>
      <c r="D60" s="9">
        <v>22</v>
      </c>
      <c r="E60" s="76">
        <v>25.02</v>
      </c>
      <c r="F60" s="9">
        <v>1</v>
      </c>
      <c r="G60" s="9">
        <f>SUM(19/2)</f>
        <v>9.5</v>
      </c>
      <c r="H60" s="45">
        <v>0.31840000000000002</v>
      </c>
      <c r="I60" s="9" t="s">
        <v>11</v>
      </c>
      <c r="J60" s="9"/>
      <c r="K60" s="588" t="s">
        <v>2181</v>
      </c>
      <c r="L60" s="132">
        <v>45690</v>
      </c>
      <c r="M60" s="150">
        <v>45690</v>
      </c>
      <c r="N60" s="135">
        <v>5601.89</v>
      </c>
      <c r="O60" s="635">
        <v>5756.59</v>
      </c>
      <c r="P60" s="134">
        <v>67</v>
      </c>
      <c r="Q60" s="629" t="s">
        <v>2210</v>
      </c>
      <c r="R60" s="609">
        <v>46055</v>
      </c>
      <c r="S60" s="610">
        <v>46055</v>
      </c>
      <c r="T60" s="611">
        <f t="shared" si="10"/>
        <v>2171.0040000000004</v>
      </c>
      <c r="U60" s="611">
        <f t="shared" si="11"/>
        <v>2065.98</v>
      </c>
      <c r="V60" s="611">
        <f t="shared" si="2"/>
        <v>93.908181818181816</v>
      </c>
      <c r="W60" s="611">
        <f t="shared" si="12"/>
        <v>-105.02400000000034</v>
      </c>
      <c r="X60" s="636">
        <f t="shared" si="13"/>
        <v>73.7</v>
      </c>
      <c r="Y60" s="637">
        <f t="shared" si="14"/>
        <v>22</v>
      </c>
      <c r="Z60" s="636">
        <f t="shared" si="15"/>
        <v>-51.7</v>
      </c>
      <c r="AA60" s="9"/>
      <c r="AB60" s="9"/>
      <c r="AC60" s="9"/>
    </row>
    <row r="61" spans="1:29" ht="13.5">
      <c r="A61" s="10">
        <v>46056</v>
      </c>
      <c r="B61" s="9" t="s">
        <v>12</v>
      </c>
      <c r="C61" s="11">
        <v>3031.54</v>
      </c>
      <c r="D61" s="9">
        <v>27</v>
      </c>
      <c r="E61" s="76">
        <v>25.93</v>
      </c>
      <c r="F61" s="9">
        <v>0</v>
      </c>
      <c r="G61" s="9">
        <v>6</v>
      </c>
      <c r="H61" s="45">
        <v>0.36980000000000002</v>
      </c>
      <c r="I61" s="9" t="s">
        <v>11</v>
      </c>
      <c r="J61" s="9"/>
      <c r="K61" s="588" t="s">
        <v>2181</v>
      </c>
      <c r="L61" s="132">
        <v>45691</v>
      </c>
      <c r="M61" s="150">
        <v>45691</v>
      </c>
      <c r="N61" s="135">
        <v>1973.64</v>
      </c>
      <c r="O61" s="635">
        <v>2021.24</v>
      </c>
      <c r="P61" s="134">
        <v>22</v>
      </c>
      <c r="Q61" s="629" t="s">
        <v>1641</v>
      </c>
      <c r="R61" s="609">
        <v>46056</v>
      </c>
      <c r="S61" s="610">
        <v>46056</v>
      </c>
      <c r="T61" s="611">
        <f t="shared" si="10"/>
        <v>3456.5960000000005</v>
      </c>
      <c r="U61" s="611">
        <f t="shared" si="11"/>
        <v>3031.54</v>
      </c>
      <c r="V61" s="611">
        <f t="shared" si="2"/>
        <v>112.27925925925926</v>
      </c>
      <c r="W61" s="611">
        <f t="shared" si="12"/>
        <v>-425.05600000000049</v>
      </c>
      <c r="X61" s="636">
        <f t="shared" si="13"/>
        <v>24.200000000000003</v>
      </c>
      <c r="Y61" s="637">
        <f t="shared" si="14"/>
        <v>27</v>
      </c>
      <c r="Z61" s="636">
        <f t="shared" si="15"/>
        <v>2.7999999999999972</v>
      </c>
      <c r="AA61" s="9"/>
      <c r="AB61" s="9"/>
      <c r="AC61" s="9"/>
    </row>
    <row r="62" spans="1:29" ht="13.5">
      <c r="A62" s="10">
        <v>46057</v>
      </c>
      <c r="B62" s="9" t="s">
        <v>12</v>
      </c>
      <c r="C62" s="11">
        <v>2763.71</v>
      </c>
      <c r="D62" s="9">
        <v>29</v>
      </c>
      <c r="E62" s="76">
        <v>23.72</v>
      </c>
      <c r="F62" s="9">
        <v>0</v>
      </c>
      <c r="G62" s="9">
        <v>6.66</v>
      </c>
      <c r="H62" s="45">
        <v>0.3891</v>
      </c>
      <c r="I62" s="9" t="s">
        <v>11</v>
      </c>
      <c r="J62" s="9"/>
      <c r="K62" s="588" t="s">
        <v>2181</v>
      </c>
      <c r="L62" s="132">
        <v>45692</v>
      </c>
      <c r="M62" s="150">
        <v>45692</v>
      </c>
      <c r="N62" s="135">
        <v>3142.36</v>
      </c>
      <c r="O62" s="635">
        <v>3297.06</v>
      </c>
      <c r="P62" s="134">
        <v>35</v>
      </c>
      <c r="Q62" s="629" t="s">
        <v>2211</v>
      </c>
      <c r="R62" s="609">
        <v>46057</v>
      </c>
      <c r="S62" s="610">
        <v>46057</v>
      </c>
      <c r="T62" s="611">
        <f t="shared" si="10"/>
        <v>3224.1220000000003</v>
      </c>
      <c r="U62" s="611">
        <f t="shared" si="11"/>
        <v>2763.71</v>
      </c>
      <c r="V62" s="611">
        <f t="shared" si="2"/>
        <v>95.300344827586201</v>
      </c>
      <c r="W62" s="611">
        <f t="shared" si="12"/>
        <v>-460.41200000000026</v>
      </c>
      <c r="X62" s="636">
        <f t="shared" si="13"/>
        <v>38.5</v>
      </c>
      <c r="Y62" s="637">
        <f t="shared" si="14"/>
        <v>29</v>
      </c>
      <c r="Z62" s="636">
        <f t="shared" si="15"/>
        <v>-9.5</v>
      </c>
      <c r="AA62" s="9"/>
      <c r="AB62" s="9"/>
      <c r="AC62" s="9"/>
    </row>
    <row r="63" spans="1:29" ht="13.5">
      <c r="A63" s="10">
        <v>46058</v>
      </c>
      <c r="B63" s="9" t="s">
        <v>12</v>
      </c>
      <c r="C63" s="11">
        <v>2194.62</v>
      </c>
      <c r="D63" s="9">
        <v>23</v>
      </c>
      <c r="E63" s="76">
        <v>23.86</v>
      </c>
      <c r="F63" s="9">
        <v>1</v>
      </c>
      <c r="G63" s="9">
        <v>6</v>
      </c>
      <c r="H63" s="45">
        <v>0.39789999999999998</v>
      </c>
      <c r="I63" s="9" t="s">
        <v>11</v>
      </c>
      <c r="J63" s="9"/>
      <c r="K63" s="588" t="s">
        <v>2181</v>
      </c>
      <c r="L63" s="132">
        <v>45693</v>
      </c>
      <c r="M63" s="150">
        <v>45693</v>
      </c>
      <c r="N63" s="135">
        <v>2931.02</v>
      </c>
      <c r="O63" s="635">
        <v>3014.32</v>
      </c>
      <c r="P63" s="134">
        <v>38</v>
      </c>
      <c r="Q63" s="629" t="s">
        <v>2212</v>
      </c>
      <c r="R63" s="609">
        <v>46058</v>
      </c>
      <c r="S63" s="610">
        <v>46058</v>
      </c>
      <c r="T63" s="611">
        <f t="shared" si="10"/>
        <v>4440.4360000000006</v>
      </c>
      <c r="U63" s="611">
        <f t="shared" si="11"/>
        <v>2194.62</v>
      </c>
      <c r="V63" s="611">
        <f t="shared" si="2"/>
        <v>95.418260869565216</v>
      </c>
      <c r="W63" s="611">
        <f t="shared" si="12"/>
        <v>-2245.8160000000007</v>
      </c>
      <c r="X63" s="636">
        <f t="shared" si="13"/>
        <v>41.800000000000004</v>
      </c>
      <c r="Y63" s="637">
        <f t="shared" si="14"/>
        <v>23</v>
      </c>
      <c r="Z63" s="636">
        <f t="shared" si="15"/>
        <v>-18.800000000000004</v>
      </c>
      <c r="AA63" s="9"/>
      <c r="AB63" s="9"/>
      <c r="AC63" s="9"/>
    </row>
    <row r="64" spans="1:29" ht="13.5">
      <c r="A64" s="10">
        <v>46059</v>
      </c>
      <c r="B64" s="9" t="s">
        <v>12</v>
      </c>
      <c r="C64" s="11">
        <v>7127.74</v>
      </c>
      <c r="D64" s="9">
        <v>78</v>
      </c>
      <c r="E64" s="76">
        <v>28.27</v>
      </c>
      <c r="F64" s="9">
        <v>4</v>
      </c>
      <c r="G64" s="9">
        <v>15</v>
      </c>
      <c r="H64" s="45">
        <v>0.2964</v>
      </c>
      <c r="I64" s="9" t="s">
        <v>11</v>
      </c>
      <c r="J64" s="9"/>
      <c r="K64" s="588" t="s">
        <v>2181</v>
      </c>
      <c r="L64" s="132">
        <v>45694</v>
      </c>
      <c r="M64" s="150">
        <v>45694</v>
      </c>
      <c r="N64" s="135">
        <v>4036.76</v>
      </c>
      <c r="O64" s="635">
        <v>4108.16</v>
      </c>
      <c r="P64" s="134">
        <v>51</v>
      </c>
      <c r="Q64" s="629" t="s">
        <v>2213</v>
      </c>
      <c r="R64" s="609">
        <v>46059</v>
      </c>
      <c r="S64" s="610">
        <v>46059</v>
      </c>
      <c r="T64" s="611">
        <f t="shared" si="10"/>
        <v>6366.8990000000003</v>
      </c>
      <c r="U64" s="611">
        <f t="shared" si="11"/>
        <v>7127.74</v>
      </c>
      <c r="V64" s="611">
        <f t="shared" si="2"/>
        <v>91.381282051282042</v>
      </c>
      <c r="W64" s="611">
        <f t="shared" si="12"/>
        <v>760.84099999999944</v>
      </c>
      <c r="X64" s="636">
        <f t="shared" si="13"/>
        <v>56.1</v>
      </c>
      <c r="Y64" s="637">
        <f t="shared" si="14"/>
        <v>78</v>
      </c>
      <c r="Z64" s="636">
        <f t="shared" si="15"/>
        <v>21.9</v>
      </c>
      <c r="AA64" s="9"/>
      <c r="AB64" s="9"/>
      <c r="AC64" s="9"/>
    </row>
    <row r="65" spans="1:29" ht="13.5">
      <c r="A65" s="10">
        <v>46060</v>
      </c>
      <c r="B65" s="9" t="s">
        <v>12</v>
      </c>
      <c r="C65" s="11">
        <v>8020.15</v>
      </c>
      <c r="D65" s="9">
        <v>88</v>
      </c>
      <c r="E65" s="76">
        <v>35.46</v>
      </c>
      <c r="F65" s="9">
        <v>27</v>
      </c>
      <c r="G65" s="9">
        <v>17.25</v>
      </c>
      <c r="H65" s="45">
        <v>0.29449999999999998</v>
      </c>
      <c r="I65" s="9" t="s">
        <v>11</v>
      </c>
      <c r="J65" s="9"/>
      <c r="K65" s="588" t="s">
        <v>2181</v>
      </c>
      <c r="L65" s="132">
        <v>45695</v>
      </c>
      <c r="M65" s="150">
        <v>45695</v>
      </c>
      <c r="N65" s="135">
        <v>5788.09</v>
      </c>
      <c r="O65" s="635">
        <v>6037.99</v>
      </c>
      <c r="P65" s="134">
        <v>65</v>
      </c>
      <c r="Q65" s="629" t="s">
        <v>1859</v>
      </c>
      <c r="R65" s="609">
        <v>46060</v>
      </c>
      <c r="S65" s="610">
        <v>46060</v>
      </c>
      <c r="T65" s="611">
        <f t="shared" si="10"/>
        <v>6275.6540000000005</v>
      </c>
      <c r="U65" s="611">
        <f t="shared" si="11"/>
        <v>8020.15</v>
      </c>
      <c r="V65" s="611">
        <f t="shared" si="2"/>
        <v>91.138068181818184</v>
      </c>
      <c r="W65" s="611">
        <f t="shared" si="12"/>
        <v>1744.4959999999992</v>
      </c>
      <c r="X65" s="636">
        <f t="shared" si="13"/>
        <v>71.5</v>
      </c>
      <c r="Y65" s="637">
        <f t="shared" si="14"/>
        <v>88</v>
      </c>
      <c r="Z65" s="636">
        <f t="shared" si="15"/>
        <v>16.5</v>
      </c>
      <c r="AA65" s="9"/>
      <c r="AB65" s="9"/>
      <c r="AC65" s="9"/>
    </row>
    <row r="66" spans="1:29" ht="13.5">
      <c r="A66" s="10">
        <v>46061</v>
      </c>
      <c r="B66" s="9" t="s">
        <v>12</v>
      </c>
      <c r="C66" s="11">
        <v>4691.05</v>
      </c>
      <c r="D66" s="9">
        <v>48</v>
      </c>
      <c r="E66" s="76">
        <v>25.09</v>
      </c>
      <c r="F66" s="9">
        <v>0</v>
      </c>
      <c r="G66" s="9">
        <f>SUM(39/4)</f>
        <v>9.75</v>
      </c>
      <c r="H66" s="45">
        <v>0.27850000000000003</v>
      </c>
      <c r="I66" s="9" t="s">
        <v>11</v>
      </c>
      <c r="J66" s="9"/>
      <c r="K66" s="588" t="s">
        <v>2181</v>
      </c>
      <c r="L66" s="132">
        <v>45696</v>
      </c>
      <c r="M66" s="150">
        <v>45696</v>
      </c>
      <c r="N66" s="135">
        <v>5705.14</v>
      </c>
      <c r="O66" s="635">
        <v>5943.14</v>
      </c>
      <c r="P66" s="134">
        <v>68</v>
      </c>
      <c r="Q66" s="629" t="s">
        <v>2214</v>
      </c>
      <c r="R66" s="609">
        <v>46061</v>
      </c>
      <c r="S66" s="610">
        <v>46061</v>
      </c>
      <c r="T66" s="611">
        <f t="shared" si="10"/>
        <v>4624.2680000000009</v>
      </c>
      <c r="U66" s="611">
        <f t="shared" si="11"/>
        <v>4691.05</v>
      </c>
      <c r="V66" s="611">
        <f t="shared" si="2"/>
        <v>97.730208333333337</v>
      </c>
      <c r="W66" s="611">
        <f t="shared" si="12"/>
        <v>66.781999999999243</v>
      </c>
      <c r="X66" s="636">
        <f t="shared" si="13"/>
        <v>74.800000000000011</v>
      </c>
      <c r="Y66" s="637">
        <f t="shared" si="14"/>
        <v>48</v>
      </c>
      <c r="Z66" s="636">
        <f t="shared" si="15"/>
        <v>-26.800000000000011</v>
      </c>
      <c r="AA66" s="9"/>
      <c r="AB66" s="9"/>
      <c r="AC66" s="9"/>
    </row>
    <row r="67" spans="1:29" ht="13.5">
      <c r="A67" s="10">
        <v>46062</v>
      </c>
      <c r="B67" s="9" t="s">
        <v>12</v>
      </c>
      <c r="C67" s="11">
        <v>2594.0100000000002</v>
      </c>
      <c r="D67" s="9">
        <v>30</v>
      </c>
      <c r="E67" s="76">
        <v>30.21</v>
      </c>
      <c r="F67" s="9">
        <v>3</v>
      </c>
      <c r="G67" s="9">
        <f>SUM(17/2)</f>
        <v>8.5</v>
      </c>
      <c r="H67" s="45">
        <v>0.28689999999999999</v>
      </c>
      <c r="I67" s="9" t="s">
        <v>11</v>
      </c>
      <c r="J67" s="9"/>
      <c r="K67" s="588" t="s">
        <v>2181</v>
      </c>
      <c r="L67" s="132">
        <v>45697</v>
      </c>
      <c r="M67" s="150">
        <v>45697</v>
      </c>
      <c r="N67" s="135">
        <v>4203.88</v>
      </c>
      <c r="O67" s="635">
        <v>4346.68</v>
      </c>
      <c r="P67" s="134">
        <v>52</v>
      </c>
      <c r="Q67" s="629" t="s">
        <v>2215</v>
      </c>
      <c r="R67" s="609">
        <v>46062</v>
      </c>
      <c r="S67" s="610">
        <v>46062</v>
      </c>
      <c r="T67" s="611">
        <f t="shared" si="10"/>
        <v>1777.116</v>
      </c>
      <c r="U67" s="611">
        <f t="shared" si="11"/>
        <v>2594.0100000000002</v>
      </c>
      <c r="V67" s="611">
        <f t="shared" si="2"/>
        <v>86.467000000000013</v>
      </c>
      <c r="W67" s="611">
        <f t="shared" si="12"/>
        <v>816.89400000000023</v>
      </c>
      <c r="X67" s="636">
        <f t="shared" si="13"/>
        <v>57.2</v>
      </c>
      <c r="Y67" s="637">
        <f t="shared" si="14"/>
        <v>30</v>
      </c>
      <c r="Z67" s="636">
        <f t="shared" si="15"/>
        <v>-27.200000000000003</v>
      </c>
      <c r="AA67" s="9"/>
      <c r="AB67" s="9"/>
      <c r="AC67" s="9"/>
    </row>
    <row r="68" spans="1:29" ht="13.5">
      <c r="A68" s="10">
        <v>46063</v>
      </c>
      <c r="B68" s="9" t="s">
        <v>12</v>
      </c>
      <c r="C68" s="11">
        <v>2075.89</v>
      </c>
      <c r="D68" s="9">
        <v>26</v>
      </c>
      <c r="E68" s="76">
        <v>25.29</v>
      </c>
      <c r="F68" s="9">
        <v>1</v>
      </c>
      <c r="G68" s="9">
        <v>5.6</v>
      </c>
      <c r="H68" s="45">
        <v>0.45219999999999999</v>
      </c>
      <c r="I68" s="9" t="s">
        <v>11</v>
      </c>
      <c r="J68" s="9"/>
      <c r="K68" s="588" t="s">
        <v>2181</v>
      </c>
      <c r="L68" s="132">
        <v>45698</v>
      </c>
      <c r="M68" s="150">
        <v>45698</v>
      </c>
      <c r="N68" s="135">
        <v>1615.56</v>
      </c>
      <c r="O68" s="635">
        <v>1698.86</v>
      </c>
      <c r="P68" s="134">
        <v>20</v>
      </c>
      <c r="Q68" s="629" t="s">
        <v>2216</v>
      </c>
      <c r="R68" s="609">
        <v>46063</v>
      </c>
      <c r="S68" s="610">
        <v>46063</v>
      </c>
      <c r="T68" s="611">
        <f t="shared" si="10"/>
        <v>3753.1010000000001</v>
      </c>
      <c r="U68" s="611">
        <f t="shared" si="11"/>
        <v>2075.89</v>
      </c>
      <c r="V68" s="611">
        <f t="shared" si="2"/>
        <v>79.841923076923067</v>
      </c>
      <c r="W68" s="611">
        <f t="shared" si="12"/>
        <v>-1677.2110000000002</v>
      </c>
      <c r="X68" s="636">
        <f t="shared" si="13"/>
        <v>22</v>
      </c>
      <c r="Y68" s="637">
        <f t="shared" si="14"/>
        <v>26</v>
      </c>
      <c r="Z68" s="636">
        <f t="shared" si="15"/>
        <v>4</v>
      </c>
      <c r="AA68" s="9"/>
      <c r="AB68" s="9"/>
      <c r="AC68" s="9"/>
    </row>
    <row r="69" spans="1:29" ht="13.5">
      <c r="A69" s="10">
        <v>46064</v>
      </c>
      <c r="B69" s="9" t="s">
        <v>12</v>
      </c>
      <c r="C69" s="11">
        <v>2679.66</v>
      </c>
      <c r="D69" s="9">
        <v>26</v>
      </c>
      <c r="E69" s="76">
        <v>29.83</v>
      </c>
      <c r="F69" s="9">
        <v>2</v>
      </c>
      <c r="G69" s="9">
        <v>6.6</v>
      </c>
      <c r="H69" s="45">
        <v>0.34670000000000001</v>
      </c>
      <c r="I69" s="9" t="s">
        <v>11</v>
      </c>
      <c r="J69" s="9"/>
      <c r="K69" s="588" t="s">
        <v>2181</v>
      </c>
      <c r="L69" s="132">
        <v>45699</v>
      </c>
      <c r="M69" s="150">
        <v>45699</v>
      </c>
      <c r="N69" s="135">
        <v>3411.91</v>
      </c>
      <c r="O69" s="635">
        <v>3495.21</v>
      </c>
      <c r="P69" s="134">
        <v>33</v>
      </c>
      <c r="Q69" s="629" t="s">
        <v>2024</v>
      </c>
      <c r="R69" s="609">
        <v>46064</v>
      </c>
      <c r="S69" s="610">
        <v>46064</v>
      </c>
      <c r="T69" s="611">
        <f t="shared" si="10"/>
        <v>2680.7990000000004</v>
      </c>
      <c r="U69" s="611">
        <f t="shared" si="11"/>
        <v>2679.66</v>
      </c>
      <c r="V69" s="611">
        <f t="shared" si="2"/>
        <v>103.06384615384614</v>
      </c>
      <c r="W69" s="611">
        <f t="shared" si="12"/>
        <v>-1.1390000000005784</v>
      </c>
      <c r="X69" s="636">
        <f t="shared" si="13"/>
        <v>36.300000000000004</v>
      </c>
      <c r="Y69" s="637">
        <f t="shared" si="14"/>
        <v>26</v>
      </c>
      <c r="Z69" s="636">
        <f t="shared" si="15"/>
        <v>-10.300000000000004</v>
      </c>
      <c r="AA69" s="9"/>
      <c r="AB69" s="9"/>
      <c r="AC69" s="9"/>
    </row>
    <row r="70" spans="1:29" ht="13.5">
      <c r="A70" s="10">
        <v>46065</v>
      </c>
      <c r="B70" s="9" t="s">
        <v>12</v>
      </c>
      <c r="C70" s="11">
        <v>3427.3</v>
      </c>
      <c r="D70" s="9">
        <v>42</v>
      </c>
      <c r="E70" s="76">
        <v>28.84</v>
      </c>
      <c r="F70" s="9">
        <v>2</v>
      </c>
      <c r="G70" s="9">
        <v>7.3</v>
      </c>
      <c r="H70" s="45">
        <v>0.3266</v>
      </c>
      <c r="I70" s="9" t="s">
        <v>11</v>
      </c>
      <c r="J70" s="9"/>
      <c r="K70" s="588" t="s">
        <v>2181</v>
      </c>
      <c r="L70" s="132">
        <v>45700</v>
      </c>
      <c r="M70" s="150">
        <v>45700</v>
      </c>
      <c r="N70" s="135">
        <v>2437.09</v>
      </c>
      <c r="O70" s="635">
        <v>2556.09</v>
      </c>
      <c r="P70" s="134">
        <v>30</v>
      </c>
      <c r="Q70" s="629" t="s">
        <v>2217</v>
      </c>
      <c r="R70" s="609">
        <v>46065</v>
      </c>
      <c r="S70" s="610">
        <v>46065</v>
      </c>
      <c r="T70" s="611">
        <f t="shared" si="10"/>
        <v>4082.1660000000002</v>
      </c>
      <c r="U70" s="611">
        <f t="shared" si="11"/>
        <v>3427.3</v>
      </c>
      <c r="V70" s="611">
        <f t="shared" si="2"/>
        <v>81.602380952380955</v>
      </c>
      <c r="W70" s="611">
        <f t="shared" si="12"/>
        <v>-654.86599999999999</v>
      </c>
      <c r="X70" s="636">
        <f t="shared" si="13"/>
        <v>33</v>
      </c>
      <c r="Y70" s="637">
        <f t="shared" si="14"/>
        <v>42</v>
      </c>
      <c r="Z70" s="636">
        <f t="shared" si="15"/>
        <v>9</v>
      </c>
      <c r="AA70" s="9"/>
      <c r="AB70" s="9"/>
      <c r="AC70" s="9"/>
    </row>
    <row r="71" spans="1:29" ht="13.5">
      <c r="A71" s="10">
        <v>46066</v>
      </c>
      <c r="B71" s="9" t="s">
        <v>12</v>
      </c>
      <c r="C71" s="11">
        <v>6328.86</v>
      </c>
      <c r="D71" s="9">
        <v>74</v>
      </c>
      <c r="E71" s="76">
        <v>31.03</v>
      </c>
      <c r="F71" s="9">
        <v>7</v>
      </c>
      <c r="G71" s="9">
        <f>SUM(56/4)</f>
        <v>14</v>
      </c>
      <c r="H71" s="45">
        <v>0.33069999999999999</v>
      </c>
      <c r="I71" s="9" t="s">
        <v>11</v>
      </c>
      <c r="J71" s="9"/>
      <c r="K71" s="588" t="s">
        <v>2181</v>
      </c>
      <c r="L71" s="132">
        <v>45701</v>
      </c>
      <c r="M71" s="150">
        <v>45701</v>
      </c>
      <c r="N71" s="135">
        <v>3711.06</v>
      </c>
      <c r="O71" s="635">
        <v>3830.06</v>
      </c>
      <c r="P71" s="134">
        <v>41</v>
      </c>
      <c r="Q71" s="629" t="s">
        <v>2218</v>
      </c>
      <c r="R71" s="609">
        <v>46066</v>
      </c>
      <c r="S71" s="610">
        <v>46066</v>
      </c>
      <c r="T71" s="611">
        <f t="shared" si="10"/>
        <v>6817.5250000000005</v>
      </c>
      <c r="U71" s="611">
        <f t="shared" si="11"/>
        <v>6328.86</v>
      </c>
      <c r="V71" s="611">
        <f t="shared" si="2"/>
        <v>85.52513513513513</v>
      </c>
      <c r="W71" s="611">
        <f t="shared" si="12"/>
        <v>-488.66500000000087</v>
      </c>
      <c r="X71" s="636">
        <f t="shared" si="13"/>
        <v>45.1</v>
      </c>
      <c r="Y71" s="637">
        <f t="shared" si="14"/>
        <v>74</v>
      </c>
      <c r="Z71" s="636">
        <f t="shared" si="15"/>
        <v>28.9</v>
      </c>
      <c r="AA71" s="9"/>
      <c r="AB71" s="9"/>
      <c r="AC71" s="9"/>
    </row>
    <row r="72" spans="1:29" ht="13.5">
      <c r="A72" s="10">
        <v>46067</v>
      </c>
      <c r="B72" s="9" t="s">
        <v>12</v>
      </c>
      <c r="C72" s="11">
        <v>5022.71</v>
      </c>
      <c r="D72" s="9">
        <v>58</v>
      </c>
      <c r="E72" s="76">
        <v>27.13</v>
      </c>
      <c r="F72" s="9">
        <v>3</v>
      </c>
      <c r="G72" s="9">
        <v>9.5</v>
      </c>
      <c r="H72" s="45">
        <v>0.3196</v>
      </c>
      <c r="I72" s="9" t="s">
        <v>11</v>
      </c>
      <c r="J72" s="9"/>
      <c r="K72" s="588" t="s">
        <v>2181</v>
      </c>
      <c r="L72" s="132">
        <v>45702</v>
      </c>
      <c r="M72" s="150">
        <v>45702</v>
      </c>
      <c r="N72" s="135">
        <v>6197.75</v>
      </c>
      <c r="O72" s="635">
        <v>6423.85</v>
      </c>
      <c r="P72" s="134">
        <v>66</v>
      </c>
      <c r="Q72" s="629" t="s">
        <v>2219</v>
      </c>
      <c r="R72" s="609">
        <v>46067</v>
      </c>
      <c r="S72" s="610">
        <v>46067</v>
      </c>
      <c r="T72" s="611">
        <f t="shared" si="10"/>
        <v>6375.6220000000012</v>
      </c>
      <c r="U72" s="611">
        <f t="shared" si="11"/>
        <v>5022.71</v>
      </c>
      <c r="V72" s="611">
        <f t="shared" si="2"/>
        <v>86.598448275862069</v>
      </c>
      <c r="W72" s="611">
        <f t="shared" si="12"/>
        <v>-1352.9120000000012</v>
      </c>
      <c r="X72" s="636">
        <f t="shared" si="13"/>
        <v>72.600000000000009</v>
      </c>
      <c r="Y72" s="637">
        <f t="shared" si="14"/>
        <v>58</v>
      </c>
      <c r="Z72" s="636">
        <f t="shared" si="15"/>
        <v>-14.600000000000009</v>
      </c>
      <c r="AA72" s="9"/>
      <c r="AB72" s="9"/>
      <c r="AC72" s="9"/>
    </row>
    <row r="73" spans="1:29" ht="13.5">
      <c r="A73" s="10">
        <v>46068</v>
      </c>
      <c r="B73" s="9" t="s">
        <v>12</v>
      </c>
      <c r="C73" s="11">
        <v>4981.47</v>
      </c>
      <c r="D73" s="9">
        <v>52</v>
      </c>
      <c r="E73" s="76">
        <v>24.82</v>
      </c>
      <c r="F73" s="9">
        <v>1</v>
      </c>
      <c r="G73" s="9">
        <v>10.5</v>
      </c>
      <c r="H73" s="45">
        <v>0.30509999999999998</v>
      </c>
      <c r="I73" s="9" t="s">
        <v>11</v>
      </c>
      <c r="J73" s="9"/>
      <c r="K73" s="588" t="s">
        <v>2181</v>
      </c>
      <c r="L73" s="132">
        <v>45703</v>
      </c>
      <c r="M73" s="150">
        <v>45703</v>
      </c>
      <c r="N73" s="135">
        <v>5796.02</v>
      </c>
      <c r="O73" s="635">
        <v>6117.32</v>
      </c>
      <c r="P73" s="134">
        <v>77</v>
      </c>
      <c r="Q73" s="629" t="s">
        <v>2220</v>
      </c>
      <c r="R73" s="609">
        <v>46068</v>
      </c>
      <c r="S73" s="610">
        <v>46068</v>
      </c>
      <c r="T73" s="611">
        <f t="shared" si="10"/>
        <v>3583.3710000000005</v>
      </c>
      <c r="U73" s="611">
        <f t="shared" si="11"/>
        <v>4981.47</v>
      </c>
      <c r="V73" s="611">
        <f t="shared" si="2"/>
        <v>95.797499999999999</v>
      </c>
      <c r="W73" s="611">
        <f t="shared" si="12"/>
        <v>1398.0989999999997</v>
      </c>
      <c r="X73" s="636">
        <f t="shared" si="13"/>
        <v>84.7</v>
      </c>
      <c r="Y73" s="637">
        <f t="shared" si="14"/>
        <v>52</v>
      </c>
      <c r="Z73" s="636">
        <f t="shared" si="15"/>
        <v>-32.700000000000003</v>
      </c>
      <c r="AA73" s="9"/>
      <c r="AB73" s="9"/>
      <c r="AC73" s="9"/>
    </row>
    <row r="74" spans="1:29" ht="13.5">
      <c r="A74" s="10">
        <v>46069</v>
      </c>
      <c r="B74" s="9" t="s">
        <v>12</v>
      </c>
      <c r="C74" s="11">
        <v>7034.01</v>
      </c>
      <c r="D74" s="9">
        <v>65</v>
      </c>
      <c r="E74" s="76">
        <v>36.479999999999997</v>
      </c>
      <c r="F74" s="9">
        <v>20</v>
      </c>
      <c r="G74" s="9">
        <f>SUM(50/2)</f>
        <v>25</v>
      </c>
      <c r="H74" s="45">
        <v>0.30570000000000003</v>
      </c>
      <c r="I74" s="9" t="s">
        <v>11</v>
      </c>
      <c r="J74" s="9"/>
      <c r="K74" s="588" t="s">
        <v>2181</v>
      </c>
      <c r="L74" s="132">
        <v>45704</v>
      </c>
      <c r="M74" s="150">
        <v>45704</v>
      </c>
      <c r="N74" s="135">
        <v>3257.61</v>
      </c>
      <c r="O74" s="635">
        <v>3388.51</v>
      </c>
      <c r="P74" s="134">
        <v>39</v>
      </c>
      <c r="Q74" s="629" t="s">
        <v>2221</v>
      </c>
      <c r="R74" s="609">
        <v>46069</v>
      </c>
      <c r="S74" s="610">
        <v>46069</v>
      </c>
      <c r="T74" s="611">
        <f t="shared" si="10"/>
        <v>1814.527</v>
      </c>
      <c r="U74" s="611">
        <f t="shared" si="11"/>
        <v>7034.01</v>
      </c>
      <c r="V74" s="611">
        <f t="shared" si="2"/>
        <v>108.21553846153847</v>
      </c>
      <c r="W74" s="611">
        <f t="shared" si="12"/>
        <v>5219.4830000000002</v>
      </c>
      <c r="X74" s="636">
        <f t="shared" si="13"/>
        <v>42.900000000000006</v>
      </c>
      <c r="Y74" s="637">
        <f t="shared" si="14"/>
        <v>65</v>
      </c>
      <c r="Z74" s="636">
        <f t="shared" si="15"/>
        <v>22.099999999999994</v>
      </c>
      <c r="AA74" s="9"/>
      <c r="AB74" s="9"/>
      <c r="AC74" s="9"/>
    </row>
    <row r="75" spans="1:29" ht="13.5">
      <c r="A75" s="10">
        <v>46070</v>
      </c>
      <c r="B75" s="9" t="s">
        <v>12</v>
      </c>
      <c r="C75" s="11">
        <v>3321.2</v>
      </c>
      <c r="D75" s="9">
        <v>26</v>
      </c>
      <c r="E75" s="76">
        <v>22.51</v>
      </c>
      <c r="F75" s="9">
        <v>0</v>
      </c>
      <c r="G75" s="9">
        <v>8.6</v>
      </c>
      <c r="H75" s="45">
        <v>0.3357</v>
      </c>
      <c r="I75" s="9" t="s">
        <v>11</v>
      </c>
      <c r="J75" s="9"/>
      <c r="K75" s="588" t="s">
        <v>2181</v>
      </c>
      <c r="L75" s="132">
        <v>45705</v>
      </c>
      <c r="M75" s="150">
        <v>45705</v>
      </c>
      <c r="N75" s="135">
        <v>1649.57</v>
      </c>
      <c r="O75" s="635">
        <v>1720.97</v>
      </c>
      <c r="P75" s="134">
        <v>24</v>
      </c>
      <c r="Q75" s="629" t="s">
        <v>2222</v>
      </c>
      <c r="R75" s="609">
        <v>46070</v>
      </c>
      <c r="S75" s="610">
        <v>46070</v>
      </c>
      <c r="T75" s="611">
        <f t="shared" si="10"/>
        <v>3479.2890000000002</v>
      </c>
      <c r="U75" s="611">
        <f t="shared" si="11"/>
        <v>3321.2</v>
      </c>
      <c r="V75" s="611">
        <f t="shared" si="2"/>
        <v>127.73846153846154</v>
      </c>
      <c r="W75" s="611">
        <f t="shared" si="12"/>
        <v>-158.0890000000004</v>
      </c>
      <c r="X75" s="636">
        <f t="shared" si="13"/>
        <v>26.400000000000002</v>
      </c>
      <c r="Y75" s="637">
        <f t="shared" si="14"/>
        <v>26</v>
      </c>
      <c r="Z75" s="636">
        <f t="shared" si="15"/>
        <v>-0.40000000000000213</v>
      </c>
      <c r="AA75" s="9"/>
      <c r="AB75" s="9"/>
      <c r="AC75" s="9"/>
    </row>
    <row r="76" spans="1:29" ht="13.5">
      <c r="A76" s="10">
        <v>46071</v>
      </c>
      <c r="B76" s="9" t="s">
        <v>12</v>
      </c>
      <c r="C76" s="11">
        <v>1599.38</v>
      </c>
      <c r="D76" s="9">
        <v>23</v>
      </c>
      <c r="E76" s="76">
        <v>24.11</v>
      </c>
      <c r="F76" s="9">
        <v>0</v>
      </c>
      <c r="G76" s="9">
        <v>5.6</v>
      </c>
      <c r="H76" s="45">
        <v>0.3105</v>
      </c>
      <c r="I76" s="9" t="s">
        <v>11</v>
      </c>
      <c r="J76" s="9"/>
      <c r="K76" s="588" t="s">
        <v>2181</v>
      </c>
      <c r="L76" s="132">
        <v>45706</v>
      </c>
      <c r="M76" s="150">
        <v>45706</v>
      </c>
      <c r="N76" s="135">
        <v>3162.99</v>
      </c>
      <c r="O76" s="635">
        <v>3281.99</v>
      </c>
      <c r="P76" s="134">
        <v>39</v>
      </c>
      <c r="Q76" s="629" t="s">
        <v>2223</v>
      </c>
      <c r="R76" s="609">
        <v>46071</v>
      </c>
      <c r="S76" s="610">
        <v>46071</v>
      </c>
      <c r="T76" s="611">
        <f t="shared" si="10"/>
        <v>2702.9860000000003</v>
      </c>
      <c r="U76" s="611">
        <f t="shared" si="11"/>
        <v>1599.38</v>
      </c>
      <c r="V76" s="611">
        <f t="shared" si="2"/>
        <v>69.538260869565221</v>
      </c>
      <c r="W76" s="611">
        <f t="shared" si="12"/>
        <v>-1103.6060000000002</v>
      </c>
      <c r="X76" s="636">
        <f t="shared" si="13"/>
        <v>42.900000000000006</v>
      </c>
      <c r="Y76" s="637">
        <f t="shared" si="14"/>
        <v>23</v>
      </c>
      <c r="Z76" s="636">
        <f t="shared" si="15"/>
        <v>-19.900000000000006</v>
      </c>
      <c r="AA76" s="9"/>
      <c r="AB76" s="9"/>
      <c r="AC76" s="9"/>
    </row>
    <row r="77" spans="1:29" ht="13.5">
      <c r="A77" s="10">
        <v>46072</v>
      </c>
      <c r="B77" s="9" t="s">
        <v>12</v>
      </c>
      <c r="C77" s="11">
        <v>2853.6</v>
      </c>
      <c r="D77" s="9">
        <v>28</v>
      </c>
      <c r="E77" s="76">
        <v>25.84</v>
      </c>
      <c r="F77" s="9">
        <v>1</v>
      </c>
      <c r="G77" s="9">
        <v>6.3</v>
      </c>
      <c r="H77" s="45">
        <v>0.33639999999999998</v>
      </c>
      <c r="I77" s="9" t="s">
        <v>11</v>
      </c>
      <c r="J77" s="9"/>
      <c r="K77" s="588" t="s">
        <v>2181</v>
      </c>
      <c r="L77" s="132">
        <v>45707</v>
      </c>
      <c r="M77" s="150">
        <v>45707</v>
      </c>
      <c r="N77" s="135">
        <v>2457.2600000000002</v>
      </c>
      <c r="O77" s="635">
        <v>2528.66</v>
      </c>
      <c r="P77" s="134">
        <v>31</v>
      </c>
      <c r="Q77" s="629" t="s">
        <v>2224</v>
      </c>
      <c r="R77" s="609">
        <v>46072</v>
      </c>
      <c r="S77" s="610">
        <v>46072</v>
      </c>
      <c r="T77" s="611">
        <f t="shared" si="10"/>
        <v>3409.6040000000003</v>
      </c>
      <c r="U77" s="611">
        <f t="shared" si="11"/>
        <v>2853.6</v>
      </c>
      <c r="V77" s="611">
        <f t="shared" si="2"/>
        <v>101.91428571428571</v>
      </c>
      <c r="W77" s="611">
        <f t="shared" si="12"/>
        <v>-556.00400000000036</v>
      </c>
      <c r="X77" s="636">
        <f t="shared" si="13"/>
        <v>34.1</v>
      </c>
      <c r="Y77" s="637">
        <f t="shared" si="14"/>
        <v>28</v>
      </c>
      <c r="Z77" s="636">
        <f t="shared" si="15"/>
        <v>-6.1000000000000014</v>
      </c>
      <c r="AA77" s="9"/>
      <c r="AB77" s="9"/>
      <c r="AC77" s="9"/>
    </row>
    <row r="78" spans="1:29" ht="13.5">
      <c r="A78" s="10">
        <v>46073</v>
      </c>
      <c r="B78" s="9" t="s">
        <v>12</v>
      </c>
      <c r="C78" s="11">
        <v>5591.72</v>
      </c>
      <c r="D78" s="9">
        <v>58</v>
      </c>
      <c r="E78" s="76">
        <v>26.73</v>
      </c>
      <c r="F78" s="9">
        <v>1</v>
      </c>
      <c r="G78" s="9">
        <v>11.25</v>
      </c>
      <c r="H78" s="45">
        <v>0.26729999999999998</v>
      </c>
      <c r="I78" s="9" t="s">
        <v>11</v>
      </c>
      <c r="J78" s="9"/>
      <c r="K78" s="588" t="s">
        <v>2181</v>
      </c>
      <c r="L78" s="132">
        <v>45708</v>
      </c>
      <c r="M78" s="150">
        <v>45708</v>
      </c>
      <c r="N78" s="135">
        <v>3099.64</v>
      </c>
      <c r="O78" s="635">
        <v>3194.84</v>
      </c>
      <c r="P78" s="134">
        <v>32</v>
      </c>
      <c r="Q78" s="629" t="s">
        <v>2225</v>
      </c>
      <c r="R78" s="609">
        <v>46073</v>
      </c>
      <c r="S78" s="610">
        <v>46073</v>
      </c>
      <c r="T78" s="611">
        <f t="shared" si="10"/>
        <v>7384.0140000000001</v>
      </c>
      <c r="U78" s="611">
        <f t="shared" si="11"/>
        <v>5591.72</v>
      </c>
      <c r="V78" s="611">
        <f t="shared" si="2"/>
        <v>96.408965517241384</v>
      </c>
      <c r="W78" s="611">
        <f t="shared" si="12"/>
        <v>-1792.2939999999999</v>
      </c>
      <c r="X78" s="636">
        <f t="shared" si="13"/>
        <v>35.200000000000003</v>
      </c>
      <c r="Y78" s="637">
        <f t="shared" si="14"/>
        <v>58</v>
      </c>
      <c r="Z78" s="636">
        <f t="shared" si="15"/>
        <v>22.799999999999997</v>
      </c>
      <c r="AA78" s="9"/>
      <c r="AB78" s="9"/>
      <c r="AC78" s="9"/>
    </row>
    <row r="79" spans="1:29" ht="13.5">
      <c r="A79" s="10">
        <v>46074</v>
      </c>
      <c r="B79" s="9" t="s">
        <v>12</v>
      </c>
      <c r="C79" s="11">
        <v>5926.33</v>
      </c>
      <c r="D79" s="9">
        <v>62</v>
      </c>
      <c r="E79" s="76">
        <v>26.01</v>
      </c>
      <c r="F79" s="9">
        <v>0</v>
      </c>
      <c r="G79" s="9">
        <v>11.5</v>
      </c>
      <c r="H79" s="45">
        <v>0.28420000000000001</v>
      </c>
      <c r="I79" s="9" t="s">
        <v>11</v>
      </c>
      <c r="J79" s="9"/>
      <c r="K79" s="588" t="s">
        <v>2181</v>
      </c>
      <c r="L79" s="132">
        <v>45709</v>
      </c>
      <c r="M79" s="150">
        <v>45709</v>
      </c>
      <c r="N79" s="135">
        <v>6712.74</v>
      </c>
      <c r="O79" s="635">
        <v>6926.94</v>
      </c>
      <c r="P79" s="134">
        <v>68</v>
      </c>
      <c r="Q79" s="629" t="s">
        <v>2178</v>
      </c>
      <c r="R79" s="609">
        <v>46074</v>
      </c>
      <c r="S79" s="610">
        <v>46074</v>
      </c>
      <c r="T79" s="611">
        <f t="shared" si="10"/>
        <v>6216.9580000000005</v>
      </c>
      <c r="U79" s="611">
        <f t="shared" si="11"/>
        <v>5926.33</v>
      </c>
      <c r="V79" s="611">
        <f t="shared" si="2"/>
        <v>95.585967741935477</v>
      </c>
      <c r="W79" s="611">
        <f t="shared" si="12"/>
        <v>-290.62800000000061</v>
      </c>
      <c r="X79" s="636">
        <f t="shared" si="13"/>
        <v>74.800000000000011</v>
      </c>
      <c r="Y79" s="637">
        <f t="shared" si="14"/>
        <v>62</v>
      </c>
      <c r="Z79" s="636">
        <f t="shared" si="15"/>
        <v>-12.800000000000011</v>
      </c>
      <c r="AA79" s="9"/>
      <c r="AB79" s="9"/>
      <c r="AC79" s="9"/>
    </row>
    <row r="80" spans="1:29" ht="13.5">
      <c r="A80" s="10">
        <v>46075</v>
      </c>
      <c r="B80" s="9" t="s">
        <v>12</v>
      </c>
      <c r="C80" s="11">
        <v>3227.64</v>
      </c>
      <c r="D80" s="9">
        <v>37</v>
      </c>
      <c r="E80" s="76">
        <v>22.59</v>
      </c>
      <c r="F80" s="9">
        <v>0</v>
      </c>
      <c r="G80" s="9">
        <f>SUM(32/4)</f>
        <v>8</v>
      </c>
      <c r="H80" s="45">
        <v>0.2656</v>
      </c>
      <c r="I80" s="9" t="s">
        <v>11</v>
      </c>
      <c r="J80" s="9" t="s">
        <v>2226</v>
      </c>
      <c r="K80" s="588" t="s">
        <v>2181</v>
      </c>
      <c r="L80" s="132">
        <v>45710</v>
      </c>
      <c r="M80" s="150">
        <v>45710</v>
      </c>
      <c r="N80" s="135">
        <v>5651.78</v>
      </c>
      <c r="O80" s="635">
        <v>5865.98</v>
      </c>
      <c r="P80" s="134">
        <v>62</v>
      </c>
      <c r="Q80" s="629" t="s">
        <v>1734</v>
      </c>
      <c r="R80" s="609">
        <v>46075</v>
      </c>
      <c r="S80" s="610">
        <v>46075</v>
      </c>
      <c r="T80" s="611">
        <f t="shared" si="10"/>
        <v>3211.8680000000004</v>
      </c>
      <c r="U80" s="611">
        <f t="shared" si="11"/>
        <v>3227.64</v>
      </c>
      <c r="V80" s="611">
        <f t="shared" si="2"/>
        <v>87.233513513513515</v>
      </c>
      <c r="W80" s="611">
        <f t="shared" si="12"/>
        <v>15.77199999999948</v>
      </c>
      <c r="X80" s="636">
        <f t="shared" si="13"/>
        <v>68.2</v>
      </c>
      <c r="Y80" s="637">
        <f t="shared" si="14"/>
        <v>37</v>
      </c>
      <c r="Z80" s="636">
        <f t="shared" si="15"/>
        <v>-31.200000000000003</v>
      </c>
      <c r="AA80" s="9"/>
      <c r="AB80" s="9"/>
      <c r="AC80" s="9"/>
    </row>
    <row r="81" spans="1:29" ht="13.5">
      <c r="A81" s="10">
        <v>46076</v>
      </c>
      <c r="B81" s="9" t="s">
        <v>12</v>
      </c>
      <c r="C81" s="11">
        <v>1583.66</v>
      </c>
      <c r="D81" s="9">
        <v>21</v>
      </c>
      <c r="E81" s="76">
        <v>23.32</v>
      </c>
      <c r="F81" s="9">
        <v>0</v>
      </c>
      <c r="G81" s="9">
        <f>SUM(17/2)</f>
        <v>8.5</v>
      </c>
      <c r="H81" s="45">
        <v>0.2707</v>
      </c>
      <c r="I81" s="9" t="s">
        <v>11</v>
      </c>
      <c r="J81" s="9"/>
      <c r="K81" s="588" t="s">
        <v>2181</v>
      </c>
      <c r="L81" s="132">
        <v>45711</v>
      </c>
      <c r="M81" s="150">
        <v>45711</v>
      </c>
      <c r="N81" s="135">
        <v>2919.88</v>
      </c>
      <c r="O81" s="635">
        <v>3003.18</v>
      </c>
      <c r="P81" s="134">
        <v>35</v>
      </c>
      <c r="Q81" s="629" t="s">
        <v>2227</v>
      </c>
      <c r="R81" s="609">
        <v>46076</v>
      </c>
      <c r="S81" s="610">
        <v>46076</v>
      </c>
      <c r="T81" s="611">
        <f t="shared" si="10"/>
        <v>1656.2480000000003</v>
      </c>
      <c r="U81" s="611">
        <f t="shared" si="11"/>
        <v>1583.66</v>
      </c>
      <c r="V81" s="611">
        <f t="shared" si="2"/>
        <v>75.412380952380957</v>
      </c>
      <c r="W81" s="611">
        <f t="shared" si="12"/>
        <v>-72.588000000000193</v>
      </c>
      <c r="X81" s="636">
        <f t="shared" si="13"/>
        <v>38.5</v>
      </c>
      <c r="Y81" s="637">
        <f t="shared" si="14"/>
        <v>21</v>
      </c>
      <c r="Z81" s="636">
        <f t="shared" si="15"/>
        <v>-17.5</v>
      </c>
      <c r="AA81" s="9"/>
      <c r="AB81" s="9"/>
      <c r="AC81" s="9"/>
    </row>
    <row r="82" spans="1:29" ht="13.5">
      <c r="A82" s="10">
        <v>46077</v>
      </c>
      <c r="B82" s="9" t="s">
        <v>12</v>
      </c>
      <c r="C82" s="11">
        <v>2932.5</v>
      </c>
      <c r="D82" s="9">
        <v>33</v>
      </c>
      <c r="E82" s="76">
        <v>22.85</v>
      </c>
      <c r="F82" s="9">
        <v>1</v>
      </c>
      <c r="G82" s="9">
        <v>6.3</v>
      </c>
      <c r="H82" s="45">
        <v>0.31469999999999998</v>
      </c>
      <c r="I82" s="9" t="s">
        <v>11</v>
      </c>
      <c r="J82" s="9"/>
      <c r="K82" s="588" t="s">
        <v>2181</v>
      </c>
      <c r="L82" s="132">
        <v>45712</v>
      </c>
      <c r="M82" s="150">
        <v>45712</v>
      </c>
      <c r="N82" s="135">
        <v>1505.68</v>
      </c>
      <c r="O82" s="635">
        <v>1577.08</v>
      </c>
      <c r="P82" s="134">
        <v>16</v>
      </c>
      <c r="Q82" s="629" t="s">
        <v>2228</v>
      </c>
      <c r="R82" s="609">
        <v>46077</v>
      </c>
      <c r="S82" s="610">
        <v>46077</v>
      </c>
      <c r="T82" s="611">
        <f t="shared" si="10"/>
        <v>4613.554000000001</v>
      </c>
      <c r="U82" s="611">
        <f t="shared" si="11"/>
        <v>2932.5</v>
      </c>
      <c r="V82" s="611">
        <f t="shared" si="2"/>
        <v>88.86363636363636</v>
      </c>
      <c r="W82" s="611">
        <f t="shared" si="12"/>
        <v>-1681.054000000001</v>
      </c>
      <c r="X82" s="636">
        <f t="shared" si="13"/>
        <v>17.600000000000001</v>
      </c>
      <c r="Y82" s="637">
        <f t="shared" si="14"/>
        <v>33</v>
      </c>
      <c r="Z82" s="636">
        <f t="shared" si="15"/>
        <v>15.399999999999999</v>
      </c>
      <c r="AA82" s="9"/>
      <c r="AB82" s="9"/>
      <c r="AC82" s="9"/>
    </row>
    <row r="83" spans="1:29" ht="13.5">
      <c r="A83" s="10">
        <v>46078</v>
      </c>
      <c r="B83" s="9" t="s">
        <v>12</v>
      </c>
      <c r="C83" s="11">
        <v>1642.3</v>
      </c>
      <c r="D83" s="9">
        <v>22</v>
      </c>
      <c r="E83" s="76">
        <v>22.4</v>
      </c>
      <c r="F83" s="9">
        <v>0</v>
      </c>
      <c r="G83" s="9">
        <v>4</v>
      </c>
      <c r="H83" s="45">
        <v>0.34520000000000001</v>
      </c>
      <c r="I83" s="9" t="s">
        <v>11</v>
      </c>
      <c r="J83" s="9"/>
      <c r="K83" s="588" t="s">
        <v>2181</v>
      </c>
      <c r="L83" s="132">
        <v>45713</v>
      </c>
      <c r="M83" s="150">
        <v>45713</v>
      </c>
      <c r="N83" s="135">
        <v>4194.1400000000003</v>
      </c>
      <c r="O83" s="635">
        <v>4313.1400000000003</v>
      </c>
      <c r="P83" s="134">
        <v>44</v>
      </c>
      <c r="Q83" s="629" t="s">
        <v>2229</v>
      </c>
      <c r="R83" s="609">
        <v>46078</v>
      </c>
      <c r="S83" s="610">
        <v>46078</v>
      </c>
      <c r="T83" s="611">
        <f t="shared" si="10"/>
        <v>2502.1040000000003</v>
      </c>
      <c r="U83" s="611">
        <f t="shared" si="11"/>
        <v>1642.3</v>
      </c>
      <c r="V83" s="611">
        <f t="shared" si="2"/>
        <v>74.649999999999991</v>
      </c>
      <c r="W83" s="611">
        <f t="shared" si="12"/>
        <v>-859.80400000000031</v>
      </c>
      <c r="X83" s="636">
        <f t="shared" si="13"/>
        <v>48.400000000000006</v>
      </c>
      <c r="Y83" s="637">
        <f t="shared" si="14"/>
        <v>22</v>
      </c>
      <c r="Z83" s="636">
        <f t="shared" si="15"/>
        <v>-26.400000000000006</v>
      </c>
      <c r="AA83" s="9"/>
      <c r="AB83" s="9"/>
      <c r="AC83" s="9"/>
    </row>
    <row r="84" spans="1:29" ht="13.5">
      <c r="A84" s="10">
        <v>46079</v>
      </c>
      <c r="B84" s="9" t="s">
        <v>12</v>
      </c>
      <c r="C84" s="11">
        <v>2942.68</v>
      </c>
      <c r="D84" s="9">
        <v>34</v>
      </c>
      <c r="E84" s="76">
        <v>22.57</v>
      </c>
      <c r="F84" s="9">
        <v>0</v>
      </c>
      <c r="G84" s="9">
        <v>8.3000000000000007</v>
      </c>
      <c r="H84" s="45">
        <v>0.2989</v>
      </c>
      <c r="I84" s="9" t="s">
        <v>11</v>
      </c>
      <c r="J84" s="9"/>
      <c r="K84" s="588" t="s">
        <v>2181</v>
      </c>
      <c r="L84" s="132">
        <v>45714</v>
      </c>
      <c r="M84" s="150">
        <v>45714</v>
      </c>
      <c r="N84" s="135">
        <v>2274.64</v>
      </c>
      <c r="O84" s="635">
        <v>2369.84</v>
      </c>
      <c r="P84" s="134">
        <v>28</v>
      </c>
      <c r="Q84" s="629" t="s">
        <v>2217</v>
      </c>
      <c r="R84" s="609">
        <v>46079</v>
      </c>
      <c r="S84" s="610">
        <v>46079</v>
      </c>
      <c r="T84" s="611">
        <f t="shared" si="10"/>
        <v>6643.1860000000006</v>
      </c>
      <c r="U84" s="611">
        <f t="shared" si="11"/>
        <v>2942.68</v>
      </c>
      <c r="V84" s="611">
        <f t="shared" si="2"/>
        <v>86.54941176470588</v>
      </c>
      <c r="W84" s="611">
        <f t="shared" si="12"/>
        <v>-3700.5060000000008</v>
      </c>
      <c r="X84" s="636">
        <f t="shared" si="13"/>
        <v>30.800000000000004</v>
      </c>
      <c r="Y84" s="637">
        <f t="shared" si="14"/>
        <v>34</v>
      </c>
      <c r="Z84" s="636">
        <f t="shared" si="15"/>
        <v>3.1999999999999957</v>
      </c>
      <c r="AA84" s="9"/>
      <c r="AB84" s="9"/>
      <c r="AC84" s="9"/>
    </row>
    <row r="85" spans="1:29" ht="13.5">
      <c r="A85" s="10">
        <v>46080</v>
      </c>
      <c r="B85" s="9" t="s">
        <v>12</v>
      </c>
      <c r="C85" s="11">
        <v>6188.66</v>
      </c>
      <c r="D85" s="9">
        <v>68</v>
      </c>
      <c r="E85" s="76">
        <v>32.130000000000003</v>
      </c>
      <c r="F85" s="9">
        <v>10</v>
      </c>
      <c r="G85" s="9">
        <v>12.75</v>
      </c>
      <c r="H85" s="45">
        <v>0.29680000000000001</v>
      </c>
      <c r="I85" s="9" t="s">
        <v>11</v>
      </c>
      <c r="J85" s="9"/>
      <c r="K85" s="588" t="s">
        <v>2181</v>
      </c>
      <c r="L85" s="132">
        <v>45715</v>
      </c>
      <c r="M85" s="150">
        <v>45715</v>
      </c>
      <c r="N85" s="135">
        <v>6039.26</v>
      </c>
      <c r="O85" s="635">
        <v>6289.16</v>
      </c>
      <c r="P85" s="134">
        <v>57</v>
      </c>
      <c r="Q85" s="629" t="s">
        <v>2230</v>
      </c>
      <c r="R85" s="609">
        <v>46080</v>
      </c>
      <c r="S85" s="610">
        <v>46080</v>
      </c>
      <c r="T85" s="611">
        <f t="shared" si="10"/>
        <v>8652.7540000000008</v>
      </c>
      <c r="U85" s="611">
        <f t="shared" si="11"/>
        <v>6188.66</v>
      </c>
      <c r="V85" s="611">
        <f t="shared" si="2"/>
        <v>91.009705882352932</v>
      </c>
      <c r="W85" s="611">
        <f t="shared" si="12"/>
        <v>-2464.094000000001</v>
      </c>
      <c r="X85" s="636">
        <f t="shared" si="13"/>
        <v>62.7</v>
      </c>
      <c r="Y85" s="637">
        <f t="shared" si="14"/>
        <v>68</v>
      </c>
      <c r="Z85" s="636">
        <f t="shared" si="15"/>
        <v>5.2999999999999972</v>
      </c>
      <c r="AA85" s="9"/>
      <c r="AB85" s="9"/>
      <c r="AC85" s="9"/>
    </row>
    <row r="86" spans="1:29" ht="13.5">
      <c r="A86" s="10">
        <v>46081</v>
      </c>
      <c r="B86" s="9" t="s">
        <v>12</v>
      </c>
      <c r="C86" s="11">
        <v>5880.18</v>
      </c>
      <c r="D86" s="9">
        <v>58</v>
      </c>
      <c r="E86" s="76">
        <v>35.67</v>
      </c>
      <c r="F86" s="9">
        <v>1</v>
      </c>
      <c r="G86" s="9">
        <v>11.5</v>
      </c>
      <c r="H86" s="45">
        <v>0.30559999999999998</v>
      </c>
      <c r="I86" s="9" t="s">
        <v>11</v>
      </c>
      <c r="J86" s="9"/>
      <c r="K86" s="588" t="s">
        <v>2181</v>
      </c>
      <c r="L86" s="132">
        <v>45716</v>
      </c>
      <c r="M86" s="150">
        <v>45716</v>
      </c>
      <c r="N86" s="135">
        <v>7866.14</v>
      </c>
      <c r="O86" s="635">
        <v>8199.34</v>
      </c>
      <c r="P86" s="134">
        <v>87</v>
      </c>
      <c r="Q86" s="629" t="s">
        <v>1849</v>
      </c>
      <c r="R86" s="609">
        <v>46081</v>
      </c>
      <c r="S86" s="610">
        <v>46081</v>
      </c>
      <c r="T86" s="611">
        <f>N88*$AB$26</f>
        <v>5937.9540000000006</v>
      </c>
      <c r="U86" s="611">
        <f t="shared" si="11"/>
        <v>5880.18</v>
      </c>
      <c r="V86" s="611">
        <f t="shared" si="2"/>
        <v>101.38241379310345</v>
      </c>
      <c r="W86" s="611">
        <f t="shared" si="12"/>
        <v>-57.774000000000342</v>
      </c>
      <c r="X86" s="636">
        <f t="shared" si="13"/>
        <v>95.7</v>
      </c>
      <c r="Y86" s="637">
        <f t="shared" si="14"/>
        <v>58</v>
      </c>
      <c r="Z86" s="636">
        <f t="shared" si="15"/>
        <v>-37.700000000000003</v>
      </c>
      <c r="AA86" s="9"/>
      <c r="AB86" s="9"/>
      <c r="AC86" s="9"/>
    </row>
    <row r="87" spans="1:29" ht="15">
      <c r="A87" s="10">
        <v>46082</v>
      </c>
      <c r="B87" s="9" t="s">
        <v>12</v>
      </c>
      <c r="C87" s="11">
        <v>4513.5600000000004</v>
      </c>
      <c r="D87" s="9">
        <v>54</v>
      </c>
      <c r="E87" s="76">
        <v>23.94</v>
      </c>
      <c r="F87" s="9">
        <v>2</v>
      </c>
      <c r="G87" s="9">
        <v>6</v>
      </c>
      <c r="H87" s="45">
        <v>0.311</v>
      </c>
      <c r="I87" s="9" t="s">
        <v>11</v>
      </c>
      <c r="J87" s="9"/>
      <c r="K87" s="717" t="s">
        <v>1593</v>
      </c>
      <c r="L87" s="709"/>
      <c r="M87" s="360"/>
      <c r="N87" s="338">
        <f t="shared" ref="N87:P87" si="16">SUM(N59:N86)</f>
        <v>115304.69</v>
      </c>
      <c r="O87" s="638">
        <f t="shared" si="16"/>
        <v>119576.78999999998</v>
      </c>
      <c r="P87" s="340">
        <f t="shared" si="16"/>
        <v>1313</v>
      </c>
      <c r="Q87" s="341">
        <f>O87/P87</f>
        <v>91.071431835491225</v>
      </c>
      <c r="R87" s="534" t="s">
        <v>1578</v>
      </c>
      <c r="S87" s="361"/>
      <c r="T87" s="344">
        <f t="shared" ref="T87:U87" si="17">SUM(T59:T86)</f>
        <v>124015.80400000005</v>
      </c>
      <c r="U87" s="339">
        <f t="shared" si="17"/>
        <v>112074.51000000001</v>
      </c>
      <c r="V87" s="345">
        <f t="shared" si="2"/>
        <v>92.930771144278609</v>
      </c>
      <c r="W87" s="339">
        <f t="shared" ref="W87:Z87" si="18">SUM(W59:W86)</f>
        <v>-11941.294000000013</v>
      </c>
      <c r="X87" s="346">
        <f t="shared" si="18"/>
        <v>1444.3000000000002</v>
      </c>
      <c r="Y87" s="340">
        <f t="shared" si="18"/>
        <v>1206</v>
      </c>
      <c r="Z87" s="340">
        <f t="shared" si="18"/>
        <v>-238.30000000000007</v>
      </c>
      <c r="AA87" s="9"/>
      <c r="AB87" s="9"/>
      <c r="AC87" s="9"/>
    </row>
    <row r="88" spans="1:29" ht="13.5">
      <c r="A88" s="10">
        <v>46083</v>
      </c>
      <c r="B88" s="9" t="s">
        <v>12</v>
      </c>
      <c r="C88" s="11">
        <v>1840.49</v>
      </c>
      <c r="D88" s="9">
        <v>18</v>
      </c>
      <c r="E88" s="76">
        <v>23.01</v>
      </c>
      <c r="F88" s="9">
        <v>0</v>
      </c>
      <c r="G88" s="9">
        <v>6</v>
      </c>
      <c r="H88" s="45">
        <v>0.32250000000000001</v>
      </c>
      <c r="I88" s="9" t="s">
        <v>11</v>
      </c>
      <c r="J88" s="9"/>
      <c r="K88" s="588" t="s">
        <v>2181</v>
      </c>
      <c r="L88" s="132">
        <v>45717</v>
      </c>
      <c r="M88" s="150">
        <v>45717</v>
      </c>
      <c r="N88" s="135">
        <v>5398.14</v>
      </c>
      <c r="O88" s="635">
        <v>5600.44</v>
      </c>
      <c r="P88" s="134">
        <v>60</v>
      </c>
      <c r="Q88" s="629" t="s">
        <v>2231</v>
      </c>
      <c r="R88" s="609">
        <v>46082</v>
      </c>
      <c r="S88" s="610">
        <v>46082</v>
      </c>
      <c r="T88" s="611">
        <f t="shared" ref="T88:T117" si="19">N89*$AB$26</f>
        <v>5420.7560000000003</v>
      </c>
      <c r="U88" s="611">
        <f t="shared" ref="U88:U118" si="20">C87</f>
        <v>4513.5600000000004</v>
      </c>
      <c r="V88" s="611">
        <f t="shared" si="2"/>
        <v>83.584444444444458</v>
      </c>
      <c r="W88" s="611">
        <f t="shared" ref="W88:W118" si="21">U88-T88</f>
        <v>-907.19599999999991</v>
      </c>
      <c r="X88" s="636">
        <f t="shared" ref="X88:X117" si="22">P89*$AB$1</f>
        <v>62.7</v>
      </c>
      <c r="Y88" s="637">
        <f t="shared" ref="Y88:Y118" si="23">D87</f>
        <v>54</v>
      </c>
      <c r="Z88" s="636">
        <f t="shared" ref="Z88:Z118" si="24">Y88-X88</f>
        <v>-8.7000000000000028</v>
      </c>
      <c r="AA88" s="9"/>
      <c r="AB88" s="9"/>
      <c r="AC88" s="9"/>
    </row>
    <row r="89" spans="1:29" ht="13.5">
      <c r="A89" s="10">
        <v>46084</v>
      </c>
      <c r="B89" s="9" t="s">
        <v>12</v>
      </c>
      <c r="C89" s="11">
        <v>1366.44</v>
      </c>
      <c r="D89" s="9">
        <v>16</v>
      </c>
      <c r="E89" s="76">
        <v>22.45</v>
      </c>
      <c r="F89" s="9">
        <v>0</v>
      </c>
      <c r="G89" s="9">
        <v>2.5</v>
      </c>
      <c r="H89" s="45">
        <v>0.33800000000000002</v>
      </c>
      <c r="I89" s="9" t="s">
        <v>11</v>
      </c>
      <c r="J89" s="9"/>
      <c r="K89" s="588" t="s">
        <v>2181</v>
      </c>
      <c r="L89" s="132">
        <v>45718</v>
      </c>
      <c r="M89" s="150">
        <v>45718</v>
      </c>
      <c r="N89" s="135">
        <v>4927.96</v>
      </c>
      <c r="O89" s="635">
        <v>5058.8599999999997</v>
      </c>
      <c r="P89" s="134">
        <v>57</v>
      </c>
      <c r="Q89" s="629" t="s">
        <v>2232</v>
      </c>
      <c r="R89" s="609">
        <v>46083</v>
      </c>
      <c r="S89" s="610">
        <v>46083</v>
      </c>
      <c r="T89" s="611">
        <f t="shared" si="19"/>
        <v>6003.7120000000004</v>
      </c>
      <c r="U89" s="611">
        <f t="shared" si="20"/>
        <v>1840.49</v>
      </c>
      <c r="V89" s="611">
        <f t="shared" si="2"/>
        <v>102.24944444444445</v>
      </c>
      <c r="W89" s="611">
        <f t="shared" si="21"/>
        <v>-4163.2220000000007</v>
      </c>
      <c r="X89" s="636">
        <f t="shared" si="22"/>
        <v>67.100000000000009</v>
      </c>
      <c r="Y89" s="637">
        <f t="shared" si="23"/>
        <v>18</v>
      </c>
      <c r="Z89" s="636">
        <f t="shared" si="24"/>
        <v>-49.100000000000009</v>
      </c>
      <c r="AA89" s="9"/>
      <c r="AB89" s="9"/>
      <c r="AC89" s="9"/>
    </row>
    <row r="90" spans="1:29" ht="13.5">
      <c r="A90" s="10">
        <v>46085</v>
      </c>
      <c r="B90" s="9" t="s">
        <v>12</v>
      </c>
      <c r="C90" s="11">
        <v>3187.25</v>
      </c>
      <c r="D90" s="9">
        <v>36</v>
      </c>
      <c r="E90" s="76">
        <v>25.13</v>
      </c>
      <c r="F90" s="9">
        <v>0</v>
      </c>
      <c r="G90" s="9">
        <v>9.66</v>
      </c>
      <c r="H90" s="45">
        <v>0.28470000000000001</v>
      </c>
      <c r="I90" s="9" t="s">
        <v>11</v>
      </c>
      <c r="J90" s="9"/>
      <c r="K90" s="588" t="s">
        <v>2181</v>
      </c>
      <c r="L90" s="132">
        <v>45719</v>
      </c>
      <c r="M90" s="150">
        <v>45719</v>
      </c>
      <c r="N90" s="135">
        <v>5457.92</v>
      </c>
      <c r="O90" s="635">
        <v>5707.82</v>
      </c>
      <c r="P90" s="134">
        <v>61</v>
      </c>
      <c r="Q90" s="629" t="s">
        <v>2233</v>
      </c>
      <c r="R90" s="609">
        <v>46084</v>
      </c>
      <c r="S90" s="610">
        <v>46084</v>
      </c>
      <c r="T90" s="611">
        <f t="shared" si="19"/>
        <v>5697.8460000000005</v>
      </c>
      <c r="U90" s="611">
        <f t="shared" si="20"/>
        <v>1366.44</v>
      </c>
      <c r="V90" s="611">
        <f t="shared" si="2"/>
        <v>85.402500000000003</v>
      </c>
      <c r="W90" s="611">
        <f t="shared" si="21"/>
        <v>-4331.4060000000009</v>
      </c>
      <c r="X90" s="636">
        <f t="shared" si="22"/>
        <v>63.800000000000004</v>
      </c>
      <c r="Y90" s="637">
        <f t="shared" si="23"/>
        <v>16</v>
      </c>
      <c r="Z90" s="636">
        <f t="shared" si="24"/>
        <v>-47.800000000000004</v>
      </c>
      <c r="AA90" s="9"/>
      <c r="AB90" s="9"/>
      <c r="AC90" s="9"/>
    </row>
    <row r="91" spans="1:29" ht="13.5">
      <c r="A91" s="10">
        <v>46086</v>
      </c>
      <c r="B91" s="9" t="s">
        <v>12</v>
      </c>
      <c r="C91" s="11">
        <v>1973</v>
      </c>
      <c r="D91" s="9">
        <v>25</v>
      </c>
      <c r="E91" s="76">
        <v>27.34</v>
      </c>
      <c r="F91" s="9">
        <v>1</v>
      </c>
      <c r="G91" s="9">
        <v>7</v>
      </c>
      <c r="H91" s="45">
        <v>0.35980000000000001</v>
      </c>
      <c r="I91" s="9" t="s">
        <v>11</v>
      </c>
      <c r="J91" s="9"/>
      <c r="K91" s="588" t="s">
        <v>2181</v>
      </c>
      <c r="L91" s="132">
        <v>45720</v>
      </c>
      <c r="M91" s="150">
        <v>45720</v>
      </c>
      <c r="N91" s="135">
        <v>5179.8599999999997</v>
      </c>
      <c r="O91" s="635">
        <v>5382.16</v>
      </c>
      <c r="P91" s="134">
        <v>58</v>
      </c>
      <c r="Q91" s="629" t="s">
        <v>2035</v>
      </c>
      <c r="R91" s="609">
        <v>46085</v>
      </c>
      <c r="S91" s="610">
        <v>46085</v>
      </c>
      <c r="T91" s="611">
        <f t="shared" si="19"/>
        <v>3868.3590000000004</v>
      </c>
      <c r="U91" s="611">
        <f t="shared" si="20"/>
        <v>3187.25</v>
      </c>
      <c r="V91" s="611">
        <f t="shared" si="2"/>
        <v>88.534722222222229</v>
      </c>
      <c r="W91" s="611">
        <f t="shared" si="21"/>
        <v>-681.10900000000038</v>
      </c>
      <c r="X91" s="636">
        <f t="shared" si="22"/>
        <v>47.300000000000004</v>
      </c>
      <c r="Y91" s="637">
        <f t="shared" si="23"/>
        <v>36</v>
      </c>
      <c r="Z91" s="636">
        <f t="shared" si="24"/>
        <v>-11.300000000000004</v>
      </c>
      <c r="AA91" s="9"/>
      <c r="AB91" s="9"/>
      <c r="AC91" s="9"/>
    </row>
    <row r="92" spans="1:29" ht="13.5">
      <c r="A92" s="10">
        <v>46087</v>
      </c>
      <c r="B92" s="9" t="s">
        <v>12</v>
      </c>
      <c r="C92" s="11">
        <v>6993</v>
      </c>
      <c r="D92" s="9">
        <v>76</v>
      </c>
      <c r="E92" s="76">
        <v>27.47</v>
      </c>
      <c r="F92" s="9">
        <v>2</v>
      </c>
      <c r="G92" s="9">
        <v>14.75</v>
      </c>
      <c r="H92" s="45">
        <v>0.30059999999999998</v>
      </c>
      <c r="I92" s="9" t="s">
        <v>11</v>
      </c>
      <c r="J92" s="9"/>
      <c r="K92" s="588" t="s">
        <v>2181</v>
      </c>
      <c r="L92" s="132">
        <v>45721</v>
      </c>
      <c r="M92" s="150">
        <v>45721</v>
      </c>
      <c r="N92" s="135">
        <v>3516.69</v>
      </c>
      <c r="O92" s="635">
        <v>3623.79</v>
      </c>
      <c r="P92" s="134">
        <v>43</v>
      </c>
      <c r="Q92" s="629" t="s">
        <v>2234</v>
      </c>
      <c r="R92" s="609">
        <v>46086</v>
      </c>
      <c r="S92" s="610">
        <v>46086</v>
      </c>
      <c r="T92" s="611">
        <f t="shared" si="19"/>
        <v>3909.7740000000003</v>
      </c>
      <c r="U92" s="611">
        <f t="shared" si="20"/>
        <v>1973</v>
      </c>
      <c r="V92" s="611">
        <f t="shared" si="2"/>
        <v>78.92</v>
      </c>
      <c r="W92" s="611">
        <f t="shared" si="21"/>
        <v>-1936.7740000000003</v>
      </c>
      <c r="X92" s="636">
        <f t="shared" si="22"/>
        <v>39.6</v>
      </c>
      <c r="Y92" s="637">
        <f t="shared" si="23"/>
        <v>25</v>
      </c>
      <c r="Z92" s="636">
        <f t="shared" si="24"/>
        <v>-14.600000000000001</v>
      </c>
      <c r="AA92" s="9"/>
      <c r="AB92" s="9"/>
      <c r="AC92" s="9"/>
    </row>
    <row r="93" spans="1:29" ht="13.5">
      <c r="A93" s="10">
        <v>46088</v>
      </c>
      <c r="B93" s="9" t="s">
        <v>12</v>
      </c>
      <c r="C93" s="11">
        <v>7748.62</v>
      </c>
      <c r="D93" s="9">
        <v>79</v>
      </c>
      <c r="E93" s="76">
        <v>32</v>
      </c>
      <c r="F93" s="9">
        <v>15</v>
      </c>
      <c r="G93" s="9">
        <v>15.25</v>
      </c>
      <c r="H93" s="45">
        <v>0.32</v>
      </c>
      <c r="I93" s="9" t="s">
        <v>11</v>
      </c>
      <c r="J93" s="9"/>
      <c r="K93" s="588" t="s">
        <v>2181</v>
      </c>
      <c r="L93" s="132">
        <v>45722</v>
      </c>
      <c r="M93" s="150">
        <v>45722</v>
      </c>
      <c r="N93" s="135">
        <v>3554.34</v>
      </c>
      <c r="O93" s="635">
        <v>3649.54</v>
      </c>
      <c r="P93" s="134">
        <v>36</v>
      </c>
      <c r="Q93" s="629" t="s">
        <v>2072</v>
      </c>
      <c r="R93" s="609">
        <v>46087</v>
      </c>
      <c r="S93" s="610">
        <v>46087</v>
      </c>
      <c r="T93" s="611">
        <f t="shared" si="19"/>
        <v>8418.74</v>
      </c>
      <c r="U93" s="611">
        <f t="shared" si="20"/>
        <v>6993</v>
      </c>
      <c r="V93" s="611">
        <f t="shared" si="2"/>
        <v>92.013157894736835</v>
      </c>
      <c r="W93" s="611">
        <f t="shared" si="21"/>
        <v>-1425.7399999999998</v>
      </c>
      <c r="X93" s="636">
        <f t="shared" si="22"/>
        <v>100.10000000000001</v>
      </c>
      <c r="Y93" s="637">
        <f t="shared" si="23"/>
        <v>76</v>
      </c>
      <c r="Z93" s="636">
        <f t="shared" si="24"/>
        <v>-24.100000000000009</v>
      </c>
      <c r="AA93" s="9"/>
      <c r="AB93" s="9"/>
      <c r="AC93" s="9"/>
    </row>
    <row r="94" spans="1:29" ht="13.5">
      <c r="A94" s="10">
        <v>46089</v>
      </c>
      <c r="B94" s="9" t="s">
        <v>12</v>
      </c>
      <c r="C94" s="11">
        <v>6818.83</v>
      </c>
      <c r="D94" s="9">
        <v>74</v>
      </c>
      <c r="E94" s="76">
        <v>40</v>
      </c>
      <c r="F94" s="9">
        <v>25</v>
      </c>
      <c r="G94" s="9">
        <v>29.5</v>
      </c>
      <c r="H94" s="45">
        <v>0.35160000000000002</v>
      </c>
      <c r="I94" s="9" t="s">
        <v>11</v>
      </c>
      <c r="J94" s="9"/>
      <c r="K94" s="588" t="s">
        <v>2181</v>
      </c>
      <c r="L94" s="132">
        <v>45723</v>
      </c>
      <c r="M94" s="150">
        <v>45723</v>
      </c>
      <c r="N94" s="135">
        <v>7653.4</v>
      </c>
      <c r="O94" s="635">
        <v>7962.8</v>
      </c>
      <c r="P94" s="134">
        <v>91</v>
      </c>
      <c r="Q94" s="629" t="s">
        <v>1882</v>
      </c>
      <c r="R94" s="609">
        <v>46088</v>
      </c>
      <c r="S94" s="610">
        <v>46088</v>
      </c>
      <c r="T94" s="611">
        <f t="shared" si="19"/>
        <v>7550.7850000000008</v>
      </c>
      <c r="U94" s="611">
        <f t="shared" si="20"/>
        <v>7748.62</v>
      </c>
      <c r="V94" s="611">
        <f t="shared" si="2"/>
        <v>98.083797468354433</v>
      </c>
      <c r="W94" s="611">
        <f t="shared" si="21"/>
        <v>197.83499999999913</v>
      </c>
      <c r="X94" s="636">
        <f t="shared" si="22"/>
        <v>86.9</v>
      </c>
      <c r="Y94" s="637">
        <f t="shared" si="23"/>
        <v>79</v>
      </c>
      <c r="Z94" s="636">
        <f t="shared" si="24"/>
        <v>-7.9000000000000057</v>
      </c>
      <c r="AA94" s="9"/>
      <c r="AB94" s="9"/>
      <c r="AC94" s="9"/>
    </row>
    <row r="95" spans="1:29" ht="13.5">
      <c r="A95" s="10">
        <v>46090</v>
      </c>
      <c r="B95" s="9" t="s">
        <v>12</v>
      </c>
      <c r="C95" s="11">
        <v>2904.01</v>
      </c>
      <c r="D95" s="9">
        <v>30</v>
      </c>
      <c r="E95" s="76">
        <v>25.12</v>
      </c>
      <c r="F95" s="9">
        <v>0</v>
      </c>
      <c r="G95" s="9">
        <f>SUM(19/2)</f>
        <v>9.5</v>
      </c>
      <c r="H95" s="45">
        <v>0.31659999999999999</v>
      </c>
      <c r="I95" s="9" t="s">
        <v>11</v>
      </c>
      <c r="J95" s="9"/>
      <c r="K95" s="588" t="s">
        <v>2181</v>
      </c>
      <c r="L95" s="132">
        <v>45724</v>
      </c>
      <c r="M95" s="150">
        <v>45724</v>
      </c>
      <c r="N95" s="135">
        <v>6864.35</v>
      </c>
      <c r="O95" s="635">
        <v>7090.45</v>
      </c>
      <c r="P95" s="134">
        <v>79</v>
      </c>
      <c r="Q95" s="629" t="s">
        <v>2235</v>
      </c>
      <c r="R95" s="609">
        <v>46089</v>
      </c>
      <c r="S95" s="610">
        <v>46089</v>
      </c>
      <c r="T95" s="611">
        <f t="shared" si="19"/>
        <v>5480.64</v>
      </c>
      <c r="U95" s="611">
        <f t="shared" si="20"/>
        <v>6818.83</v>
      </c>
      <c r="V95" s="611">
        <f t="shared" si="2"/>
        <v>92.146351351351356</v>
      </c>
      <c r="W95" s="611">
        <f t="shared" si="21"/>
        <v>1338.1899999999996</v>
      </c>
      <c r="X95" s="636">
        <f t="shared" si="22"/>
        <v>64.900000000000006</v>
      </c>
      <c r="Y95" s="637">
        <f t="shared" si="23"/>
        <v>74</v>
      </c>
      <c r="Z95" s="636">
        <f t="shared" si="24"/>
        <v>9.0999999999999943</v>
      </c>
      <c r="AA95" s="9"/>
      <c r="AB95" s="9"/>
      <c r="AC95" s="9"/>
    </row>
    <row r="96" spans="1:29" ht="13.5">
      <c r="A96" s="10">
        <v>46091</v>
      </c>
      <c r="B96" s="9" t="s">
        <v>12</v>
      </c>
      <c r="C96" s="11">
        <v>2396.52</v>
      </c>
      <c r="D96" s="9">
        <v>24</v>
      </c>
      <c r="E96" s="76">
        <v>28.02</v>
      </c>
      <c r="F96" s="9">
        <v>2</v>
      </c>
      <c r="G96" s="9">
        <v>5</v>
      </c>
      <c r="H96" s="45">
        <v>0.3327</v>
      </c>
      <c r="I96" s="9" t="s">
        <v>11</v>
      </c>
      <c r="J96" s="9"/>
      <c r="K96" s="588" t="s">
        <v>2181</v>
      </c>
      <c r="L96" s="132">
        <v>45725</v>
      </c>
      <c r="M96" s="150">
        <v>45725</v>
      </c>
      <c r="N96" s="135">
        <v>4982.3999999999996</v>
      </c>
      <c r="O96" s="635">
        <v>5160.8999999999996</v>
      </c>
      <c r="P96" s="134">
        <v>59</v>
      </c>
      <c r="Q96" s="629" t="s">
        <v>2236</v>
      </c>
      <c r="R96" s="609">
        <v>46090</v>
      </c>
      <c r="S96" s="610">
        <v>46090</v>
      </c>
      <c r="T96" s="611">
        <f t="shared" si="19"/>
        <v>3437.2800000000007</v>
      </c>
      <c r="U96" s="611">
        <f t="shared" si="20"/>
        <v>2904.01</v>
      </c>
      <c r="V96" s="611">
        <f t="shared" si="2"/>
        <v>96.800333333333342</v>
      </c>
      <c r="W96" s="611">
        <f t="shared" si="21"/>
        <v>-533.27000000000044</v>
      </c>
      <c r="X96" s="636">
        <f t="shared" si="22"/>
        <v>35.200000000000003</v>
      </c>
      <c r="Y96" s="637">
        <f t="shared" si="23"/>
        <v>30</v>
      </c>
      <c r="Z96" s="636">
        <f t="shared" si="24"/>
        <v>-5.2000000000000028</v>
      </c>
      <c r="AA96" s="9"/>
      <c r="AB96" s="9"/>
      <c r="AC96" s="9"/>
    </row>
    <row r="97" spans="1:29" ht="13.5">
      <c r="A97" s="10">
        <v>46092</v>
      </c>
      <c r="B97" s="9" t="s">
        <v>12</v>
      </c>
      <c r="C97" s="11">
        <v>2514.21</v>
      </c>
      <c r="D97" s="9">
        <v>26</v>
      </c>
      <c r="E97" s="76">
        <v>26.42</v>
      </c>
      <c r="F97" s="9">
        <v>0</v>
      </c>
      <c r="G97" s="9">
        <v>5.3</v>
      </c>
      <c r="H97" s="45">
        <v>0.34610000000000002</v>
      </c>
      <c r="I97" s="9" t="s">
        <v>11</v>
      </c>
      <c r="J97" s="9"/>
      <c r="K97" s="588" t="s">
        <v>2181</v>
      </c>
      <c r="L97" s="132">
        <v>45726</v>
      </c>
      <c r="M97" s="150">
        <v>45726</v>
      </c>
      <c r="N97" s="135">
        <v>3124.8</v>
      </c>
      <c r="O97" s="635">
        <v>3231.9</v>
      </c>
      <c r="P97" s="134">
        <v>32</v>
      </c>
      <c r="Q97" s="629" t="s">
        <v>2237</v>
      </c>
      <c r="R97" s="609">
        <v>46091</v>
      </c>
      <c r="S97" s="610">
        <v>46091</v>
      </c>
      <c r="T97" s="611">
        <f t="shared" si="19"/>
        <v>5850.9880000000003</v>
      </c>
      <c r="U97" s="611">
        <f t="shared" si="20"/>
        <v>2396.52</v>
      </c>
      <c r="V97" s="611">
        <f t="shared" si="2"/>
        <v>99.855000000000004</v>
      </c>
      <c r="W97" s="611">
        <f t="shared" si="21"/>
        <v>-3454.4680000000003</v>
      </c>
      <c r="X97" s="636">
        <f t="shared" si="22"/>
        <v>58.300000000000004</v>
      </c>
      <c r="Y97" s="637">
        <f t="shared" si="23"/>
        <v>24</v>
      </c>
      <c r="Z97" s="636">
        <f t="shared" si="24"/>
        <v>-34.300000000000004</v>
      </c>
      <c r="AA97" s="9"/>
      <c r="AB97" s="9"/>
      <c r="AC97" s="9"/>
    </row>
    <row r="98" spans="1:29" ht="13.5">
      <c r="A98" s="10">
        <v>46093</v>
      </c>
      <c r="B98" s="9" t="s">
        <v>12</v>
      </c>
      <c r="C98" s="11">
        <v>5312.64</v>
      </c>
      <c r="D98" s="9">
        <v>43</v>
      </c>
      <c r="E98" s="76">
        <v>30.74</v>
      </c>
      <c r="F98" s="9">
        <v>4</v>
      </c>
      <c r="G98" s="9">
        <v>11.33</v>
      </c>
      <c r="H98" s="45">
        <v>0.28070000000000001</v>
      </c>
      <c r="I98" s="9" t="s">
        <v>11</v>
      </c>
      <c r="J98" s="9"/>
      <c r="K98" s="588" t="s">
        <v>2181</v>
      </c>
      <c r="L98" s="132">
        <v>45727</v>
      </c>
      <c r="M98" s="150">
        <v>45727</v>
      </c>
      <c r="N98" s="135">
        <v>5319.08</v>
      </c>
      <c r="O98" s="635">
        <v>5414.28</v>
      </c>
      <c r="P98" s="134">
        <v>53</v>
      </c>
      <c r="Q98" s="629" t="s">
        <v>2238</v>
      </c>
      <c r="R98" s="609">
        <v>46092</v>
      </c>
      <c r="S98" s="610">
        <v>46092</v>
      </c>
      <c r="T98" s="611">
        <f t="shared" si="19"/>
        <v>3887.5540000000001</v>
      </c>
      <c r="U98" s="611">
        <f t="shared" si="20"/>
        <v>2514.21</v>
      </c>
      <c r="V98" s="611">
        <f t="shared" si="2"/>
        <v>96.700384615384621</v>
      </c>
      <c r="W98" s="611">
        <f t="shared" si="21"/>
        <v>-1373.3440000000001</v>
      </c>
      <c r="X98" s="636">
        <f t="shared" si="22"/>
        <v>36.300000000000004</v>
      </c>
      <c r="Y98" s="637">
        <f t="shared" si="23"/>
        <v>26</v>
      </c>
      <c r="Z98" s="636">
        <f t="shared" si="24"/>
        <v>-10.300000000000004</v>
      </c>
      <c r="AA98" s="9"/>
      <c r="AB98" s="9"/>
      <c r="AC98" s="9"/>
    </row>
    <row r="99" spans="1:29" ht="13.5">
      <c r="A99" s="10">
        <v>46094</v>
      </c>
      <c r="B99" s="9" t="s">
        <v>12</v>
      </c>
      <c r="C99" s="11">
        <v>7499.2</v>
      </c>
      <c r="D99" s="9">
        <v>69</v>
      </c>
      <c r="E99" s="76">
        <v>33.19</v>
      </c>
      <c r="F99" s="9">
        <v>11</v>
      </c>
      <c r="G99" s="9">
        <f>SUM(54/4)</f>
        <v>13.5</v>
      </c>
      <c r="H99" s="45">
        <v>0.35189999999999999</v>
      </c>
      <c r="I99" s="9" t="s">
        <v>11</v>
      </c>
      <c r="J99" s="9"/>
      <c r="K99" s="588" t="s">
        <v>2181</v>
      </c>
      <c r="L99" s="132">
        <v>45728</v>
      </c>
      <c r="M99" s="150">
        <v>45728</v>
      </c>
      <c r="N99" s="135">
        <v>3534.14</v>
      </c>
      <c r="O99" s="635">
        <v>3605.54</v>
      </c>
      <c r="P99" s="134">
        <v>33</v>
      </c>
      <c r="Q99" s="629" t="s">
        <v>2239</v>
      </c>
      <c r="R99" s="609">
        <v>46093</v>
      </c>
      <c r="S99" s="610">
        <v>46093</v>
      </c>
      <c r="T99" s="611">
        <f t="shared" si="19"/>
        <v>3317.27</v>
      </c>
      <c r="U99" s="611">
        <f t="shared" si="20"/>
        <v>5312.64</v>
      </c>
      <c r="V99" s="611">
        <f t="shared" si="2"/>
        <v>123.54976744186047</v>
      </c>
      <c r="W99" s="611">
        <f t="shared" si="21"/>
        <v>1995.3700000000003</v>
      </c>
      <c r="X99" s="636">
        <f t="shared" si="22"/>
        <v>37.400000000000006</v>
      </c>
      <c r="Y99" s="637">
        <f t="shared" si="23"/>
        <v>43</v>
      </c>
      <c r="Z99" s="636">
        <f t="shared" si="24"/>
        <v>5.5999999999999943</v>
      </c>
      <c r="AA99" s="9"/>
      <c r="AB99" s="9"/>
      <c r="AC99" s="9"/>
    </row>
    <row r="100" spans="1:29" ht="13.5">
      <c r="A100" s="10">
        <v>46095</v>
      </c>
      <c r="B100" s="9" t="s">
        <v>12</v>
      </c>
      <c r="C100" s="11">
        <v>5253.29</v>
      </c>
      <c r="D100" s="9">
        <v>59</v>
      </c>
      <c r="E100" s="76">
        <v>30.12</v>
      </c>
      <c r="F100" s="9">
        <v>2</v>
      </c>
      <c r="G100" s="9">
        <f>SUM(42/4)</f>
        <v>10.5</v>
      </c>
      <c r="H100" s="45">
        <v>0.33650000000000002</v>
      </c>
      <c r="I100" s="9" t="s">
        <v>11</v>
      </c>
      <c r="J100" s="9"/>
      <c r="K100" s="588" t="s">
        <v>2181</v>
      </c>
      <c r="L100" s="132">
        <v>45729</v>
      </c>
      <c r="M100" s="150">
        <v>45729</v>
      </c>
      <c r="N100" s="135">
        <v>3015.7</v>
      </c>
      <c r="O100" s="635">
        <v>3146.6</v>
      </c>
      <c r="P100" s="134">
        <v>34</v>
      </c>
      <c r="Q100" s="629" t="s">
        <v>2183</v>
      </c>
      <c r="R100" s="609">
        <v>46094</v>
      </c>
      <c r="S100" s="610">
        <v>46094</v>
      </c>
      <c r="T100" s="611">
        <f t="shared" si="19"/>
        <v>6515.7180000000008</v>
      </c>
      <c r="U100" s="611">
        <f t="shared" si="20"/>
        <v>7499.2</v>
      </c>
      <c r="V100" s="611">
        <f t="shared" si="2"/>
        <v>108.6840579710145</v>
      </c>
      <c r="W100" s="611">
        <f t="shared" si="21"/>
        <v>983.48199999999906</v>
      </c>
      <c r="X100" s="636">
        <f t="shared" si="22"/>
        <v>79.2</v>
      </c>
      <c r="Y100" s="637">
        <f t="shared" si="23"/>
        <v>69</v>
      </c>
      <c r="Z100" s="636">
        <f t="shared" si="24"/>
        <v>-10.200000000000003</v>
      </c>
      <c r="AA100" s="9"/>
      <c r="AB100" s="9"/>
      <c r="AC100" s="9"/>
    </row>
    <row r="101" spans="1:29" ht="13.5">
      <c r="A101" s="10">
        <v>46096</v>
      </c>
      <c r="B101" s="9" t="s">
        <v>12</v>
      </c>
      <c r="C101" s="11">
        <v>5583.17</v>
      </c>
      <c r="D101" s="9">
        <v>56</v>
      </c>
      <c r="E101" s="76">
        <v>27.16</v>
      </c>
      <c r="F101" s="9">
        <v>1</v>
      </c>
      <c r="G101" s="9">
        <v>10.25</v>
      </c>
      <c r="H101" s="45">
        <v>0.34289999999999998</v>
      </c>
      <c r="I101" s="9" t="s">
        <v>11</v>
      </c>
      <c r="J101" s="9"/>
      <c r="K101" s="588" t="s">
        <v>2181</v>
      </c>
      <c r="L101" s="132">
        <v>45730</v>
      </c>
      <c r="M101" s="150">
        <v>45730</v>
      </c>
      <c r="N101" s="135">
        <v>5923.38</v>
      </c>
      <c r="O101" s="635">
        <v>6197.08</v>
      </c>
      <c r="P101" s="134">
        <v>72</v>
      </c>
      <c r="Q101" s="629" t="s">
        <v>2240</v>
      </c>
      <c r="R101" s="609">
        <v>46095</v>
      </c>
      <c r="S101" s="610">
        <v>46095</v>
      </c>
      <c r="T101" s="611">
        <f t="shared" si="19"/>
        <v>6697.4160000000011</v>
      </c>
      <c r="U101" s="611">
        <f t="shared" si="20"/>
        <v>5253.29</v>
      </c>
      <c r="V101" s="611">
        <f t="shared" si="2"/>
        <v>89.038813559322037</v>
      </c>
      <c r="W101" s="611">
        <f t="shared" si="21"/>
        <v>-1444.1260000000011</v>
      </c>
      <c r="X101" s="636">
        <f t="shared" si="22"/>
        <v>85.800000000000011</v>
      </c>
      <c r="Y101" s="637">
        <f t="shared" si="23"/>
        <v>59</v>
      </c>
      <c r="Z101" s="636">
        <f t="shared" si="24"/>
        <v>-26.800000000000011</v>
      </c>
      <c r="AA101" s="9"/>
      <c r="AB101" s="9"/>
      <c r="AC101" s="9"/>
    </row>
    <row r="102" spans="1:29" ht="13.5">
      <c r="A102" s="10">
        <v>46097</v>
      </c>
      <c r="B102" s="9" t="s">
        <v>12</v>
      </c>
      <c r="C102" s="11">
        <v>2812.77</v>
      </c>
      <c r="D102" s="9">
        <v>33</v>
      </c>
      <c r="E102" s="76">
        <v>24.28</v>
      </c>
      <c r="F102" s="9">
        <v>0</v>
      </c>
      <c r="G102" s="9">
        <f>SUM(24/2)</f>
        <v>12</v>
      </c>
      <c r="H102" s="45">
        <v>0.307</v>
      </c>
      <c r="I102" s="9" t="s">
        <v>11</v>
      </c>
      <c r="J102" s="9"/>
      <c r="K102" s="588" t="s">
        <v>2181</v>
      </c>
      <c r="L102" s="132">
        <v>45731</v>
      </c>
      <c r="M102" s="150">
        <v>45731</v>
      </c>
      <c r="N102" s="135">
        <v>6088.56</v>
      </c>
      <c r="O102" s="635">
        <v>6362.26</v>
      </c>
      <c r="P102" s="134">
        <v>78</v>
      </c>
      <c r="Q102" s="629" t="s">
        <v>2241</v>
      </c>
      <c r="R102" s="609">
        <v>46096</v>
      </c>
      <c r="S102" s="610">
        <v>46096</v>
      </c>
      <c r="T102" s="611">
        <f t="shared" si="19"/>
        <v>6839.206000000001</v>
      </c>
      <c r="U102" s="611">
        <f t="shared" si="20"/>
        <v>5583.17</v>
      </c>
      <c r="V102" s="611">
        <f t="shared" si="2"/>
        <v>99.699464285714285</v>
      </c>
      <c r="W102" s="611">
        <f t="shared" si="21"/>
        <v>-1256.036000000001</v>
      </c>
      <c r="X102" s="636">
        <f t="shared" si="22"/>
        <v>77</v>
      </c>
      <c r="Y102" s="637">
        <f t="shared" si="23"/>
        <v>56</v>
      </c>
      <c r="Z102" s="636">
        <f t="shared" si="24"/>
        <v>-21</v>
      </c>
      <c r="AA102" s="9"/>
      <c r="AB102" s="9"/>
      <c r="AC102" s="9"/>
    </row>
    <row r="103" spans="1:29" ht="13.5">
      <c r="A103" s="10">
        <v>46098</v>
      </c>
      <c r="B103" s="9" t="s">
        <v>12</v>
      </c>
      <c r="C103" s="11">
        <v>2963.09</v>
      </c>
      <c r="D103" s="9">
        <v>29</v>
      </c>
      <c r="E103" s="76">
        <v>25.36</v>
      </c>
      <c r="F103" s="9">
        <v>1</v>
      </c>
      <c r="G103" s="9">
        <v>7</v>
      </c>
      <c r="H103" s="45">
        <v>0.3266</v>
      </c>
      <c r="I103" s="9" t="s">
        <v>11</v>
      </c>
      <c r="J103" s="9" t="s">
        <v>2242</v>
      </c>
      <c r="K103" s="588" t="s">
        <v>2181</v>
      </c>
      <c r="L103" s="132">
        <v>45732</v>
      </c>
      <c r="M103" s="150">
        <v>45732</v>
      </c>
      <c r="N103" s="135">
        <v>6217.46</v>
      </c>
      <c r="O103" s="635">
        <v>6384.06</v>
      </c>
      <c r="P103" s="134">
        <v>70</v>
      </c>
      <c r="Q103" s="629" t="s">
        <v>2243</v>
      </c>
      <c r="R103" s="609">
        <v>46097</v>
      </c>
      <c r="S103" s="610">
        <v>46097</v>
      </c>
      <c r="T103" s="611">
        <f t="shared" si="19"/>
        <v>2117.1260000000002</v>
      </c>
      <c r="U103" s="611">
        <f t="shared" si="20"/>
        <v>2812.77</v>
      </c>
      <c r="V103" s="611">
        <f t="shared" si="2"/>
        <v>85.235454545454544</v>
      </c>
      <c r="W103" s="611">
        <f t="shared" si="21"/>
        <v>695.64399999999978</v>
      </c>
      <c r="X103" s="636">
        <f t="shared" si="22"/>
        <v>27.500000000000004</v>
      </c>
      <c r="Y103" s="637">
        <f t="shared" si="23"/>
        <v>33</v>
      </c>
      <c r="Z103" s="636">
        <f t="shared" si="24"/>
        <v>5.4999999999999964</v>
      </c>
      <c r="AA103" s="9"/>
      <c r="AB103" s="9"/>
      <c r="AC103" s="9"/>
    </row>
    <row r="104" spans="1:29" ht="13.5">
      <c r="A104" s="10">
        <v>46099</v>
      </c>
      <c r="B104" s="9" t="s">
        <v>12</v>
      </c>
      <c r="C104" s="11">
        <v>2779.55</v>
      </c>
      <c r="D104" s="9">
        <v>32</v>
      </c>
      <c r="E104" s="76">
        <v>24.29</v>
      </c>
      <c r="F104" s="9">
        <v>1</v>
      </c>
      <c r="G104" s="9">
        <v>9</v>
      </c>
      <c r="H104" s="45">
        <v>0.2913</v>
      </c>
      <c r="I104" s="9" t="s">
        <v>11</v>
      </c>
      <c r="J104" s="9"/>
      <c r="K104" s="588" t="s">
        <v>2181</v>
      </c>
      <c r="L104" s="132">
        <v>45733</v>
      </c>
      <c r="M104" s="150">
        <v>45733</v>
      </c>
      <c r="N104" s="135">
        <v>1924.66</v>
      </c>
      <c r="O104" s="635">
        <v>1984.16</v>
      </c>
      <c r="P104" s="134">
        <v>25</v>
      </c>
      <c r="Q104" s="629" t="s">
        <v>2244</v>
      </c>
      <c r="R104" s="609">
        <v>46098</v>
      </c>
      <c r="S104" s="610">
        <v>46098</v>
      </c>
      <c r="T104" s="611">
        <f t="shared" si="19"/>
        <v>3689.3009999999999</v>
      </c>
      <c r="U104" s="611">
        <f t="shared" si="20"/>
        <v>2963.09</v>
      </c>
      <c r="V104" s="611">
        <f t="shared" si="2"/>
        <v>102.17551724137931</v>
      </c>
      <c r="W104" s="611">
        <f t="shared" si="21"/>
        <v>-726.21099999999979</v>
      </c>
      <c r="X104" s="636">
        <f t="shared" si="22"/>
        <v>39.6</v>
      </c>
      <c r="Y104" s="637">
        <f t="shared" si="23"/>
        <v>29</v>
      </c>
      <c r="Z104" s="636">
        <f t="shared" si="24"/>
        <v>-10.600000000000001</v>
      </c>
      <c r="AA104" s="9"/>
      <c r="AB104" s="9"/>
      <c r="AC104" s="9"/>
    </row>
    <row r="105" spans="1:29" ht="13.5">
      <c r="A105" s="10">
        <v>46100</v>
      </c>
      <c r="B105" s="9" t="s">
        <v>12</v>
      </c>
      <c r="C105" s="11">
        <v>2995.03</v>
      </c>
      <c r="D105" s="9">
        <v>34</v>
      </c>
      <c r="E105" s="76">
        <v>26.47</v>
      </c>
      <c r="F105" s="9">
        <v>0</v>
      </c>
      <c r="G105" s="9">
        <v>9.66</v>
      </c>
      <c r="H105" s="45">
        <v>0.31440000000000001</v>
      </c>
      <c r="I105" s="9" t="s">
        <v>11</v>
      </c>
      <c r="J105" s="9"/>
      <c r="K105" s="588" t="s">
        <v>2181</v>
      </c>
      <c r="L105" s="132">
        <v>45734</v>
      </c>
      <c r="M105" s="150">
        <v>45734</v>
      </c>
      <c r="N105" s="135">
        <v>3353.91</v>
      </c>
      <c r="O105" s="635">
        <v>3449.11</v>
      </c>
      <c r="P105" s="134">
        <v>36</v>
      </c>
      <c r="Q105" s="629" t="s">
        <v>2245</v>
      </c>
      <c r="R105" s="609">
        <v>46099</v>
      </c>
      <c r="S105" s="610">
        <v>46099</v>
      </c>
      <c r="T105" s="611">
        <f t="shared" si="19"/>
        <v>3251.8420000000001</v>
      </c>
      <c r="U105" s="611">
        <f t="shared" si="20"/>
        <v>2779.55</v>
      </c>
      <c r="V105" s="611">
        <f t="shared" si="2"/>
        <v>86.860937500000006</v>
      </c>
      <c r="W105" s="611">
        <f t="shared" si="21"/>
        <v>-472.29199999999992</v>
      </c>
      <c r="X105" s="636">
        <f t="shared" si="22"/>
        <v>39.6</v>
      </c>
      <c r="Y105" s="637">
        <f t="shared" si="23"/>
        <v>32</v>
      </c>
      <c r="Z105" s="636">
        <f t="shared" si="24"/>
        <v>-7.6000000000000014</v>
      </c>
      <c r="AA105" s="9"/>
      <c r="AB105" s="9"/>
      <c r="AC105" s="9"/>
    </row>
    <row r="106" spans="1:29" ht="13.5">
      <c r="A106" s="10">
        <v>46101</v>
      </c>
      <c r="B106" s="9" t="s">
        <v>12</v>
      </c>
      <c r="C106" s="11">
        <v>8813.6</v>
      </c>
      <c r="D106" s="9">
        <v>93</v>
      </c>
      <c r="E106" s="76">
        <v>27.51</v>
      </c>
      <c r="F106" s="9">
        <v>2</v>
      </c>
      <c r="G106" s="9">
        <v>10</v>
      </c>
      <c r="H106" s="45">
        <v>0.28220000000000001</v>
      </c>
      <c r="I106" s="9" t="s">
        <v>11</v>
      </c>
      <c r="J106" s="9"/>
      <c r="K106" s="588" t="s">
        <v>2181</v>
      </c>
      <c r="L106" s="132">
        <v>45735</v>
      </c>
      <c r="M106" s="150">
        <v>45735</v>
      </c>
      <c r="N106" s="135">
        <v>2956.22</v>
      </c>
      <c r="O106" s="635">
        <v>3063.32</v>
      </c>
      <c r="P106" s="134">
        <v>36</v>
      </c>
      <c r="Q106" s="629" t="s">
        <v>2059</v>
      </c>
      <c r="R106" s="609">
        <v>46100</v>
      </c>
      <c r="S106" s="610">
        <v>46100</v>
      </c>
      <c r="T106" s="611">
        <f t="shared" si="19"/>
        <v>5209.3470000000007</v>
      </c>
      <c r="U106" s="611">
        <f t="shared" si="20"/>
        <v>2995.03</v>
      </c>
      <c r="V106" s="611">
        <f t="shared" si="2"/>
        <v>88.089117647058828</v>
      </c>
      <c r="W106" s="611">
        <f t="shared" si="21"/>
        <v>-2214.3170000000005</v>
      </c>
      <c r="X106" s="636">
        <f t="shared" si="22"/>
        <v>50.6</v>
      </c>
      <c r="Y106" s="637">
        <f t="shared" si="23"/>
        <v>34</v>
      </c>
      <c r="Z106" s="636">
        <f t="shared" si="24"/>
        <v>-16.600000000000001</v>
      </c>
      <c r="AA106" s="9"/>
      <c r="AB106" s="9"/>
      <c r="AC106" s="9"/>
    </row>
    <row r="107" spans="1:29" ht="13.5">
      <c r="A107" s="10">
        <v>46102</v>
      </c>
      <c r="B107" s="9" t="s">
        <v>12</v>
      </c>
      <c r="C107" s="11">
        <v>6846.09</v>
      </c>
      <c r="D107" s="9">
        <v>67</v>
      </c>
      <c r="E107" s="76">
        <v>27.34</v>
      </c>
      <c r="F107" s="9">
        <v>2</v>
      </c>
      <c r="G107" s="9">
        <f>SUM(59/4)</f>
        <v>14.75</v>
      </c>
      <c r="H107" s="45">
        <v>0.26819999999999999</v>
      </c>
      <c r="I107" s="9" t="s">
        <v>11</v>
      </c>
      <c r="J107" s="9"/>
      <c r="K107" s="588" t="s">
        <v>2181</v>
      </c>
      <c r="L107" s="132">
        <v>45736</v>
      </c>
      <c r="M107" s="150">
        <v>45736</v>
      </c>
      <c r="N107" s="135">
        <v>4735.7700000000004</v>
      </c>
      <c r="O107" s="635">
        <v>4902.37</v>
      </c>
      <c r="P107" s="134">
        <v>46</v>
      </c>
      <c r="Q107" s="629" t="s">
        <v>2246</v>
      </c>
      <c r="R107" s="609">
        <v>46101</v>
      </c>
      <c r="S107" s="610">
        <v>46101</v>
      </c>
      <c r="T107" s="611">
        <f t="shared" si="19"/>
        <v>7324.79</v>
      </c>
      <c r="U107" s="611">
        <f t="shared" si="20"/>
        <v>8813.6</v>
      </c>
      <c r="V107" s="611">
        <f t="shared" si="2"/>
        <v>94.76989247311829</v>
      </c>
      <c r="W107" s="611">
        <f t="shared" si="21"/>
        <v>1488.8100000000004</v>
      </c>
      <c r="X107" s="636">
        <f t="shared" si="22"/>
        <v>88</v>
      </c>
      <c r="Y107" s="637">
        <f t="shared" si="23"/>
        <v>93</v>
      </c>
      <c r="Z107" s="636">
        <f t="shared" si="24"/>
        <v>5</v>
      </c>
      <c r="AA107" s="9"/>
      <c r="AB107" s="9"/>
      <c r="AC107" s="9"/>
    </row>
    <row r="108" spans="1:29" ht="13.5">
      <c r="A108" s="10">
        <v>46103</v>
      </c>
      <c r="B108" s="9" t="s">
        <v>12</v>
      </c>
      <c r="C108" s="639">
        <v>3536.3</v>
      </c>
      <c r="D108" s="640">
        <v>46</v>
      </c>
      <c r="E108" s="76">
        <v>28.54</v>
      </c>
      <c r="F108" s="9">
        <v>1</v>
      </c>
      <c r="G108" s="9">
        <f>SUM(35/4)</f>
        <v>8.75</v>
      </c>
      <c r="H108" s="45">
        <v>0.31859999999999999</v>
      </c>
      <c r="I108" s="9" t="s">
        <v>11</v>
      </c>
      <c r="J108" s="9"/>
      <c r="K108" s="588" t="s">
        <v>2181</v>
      </c>
      <c r="L108" s="132">
        <v>45737</v>
      </c>
      <c r="M108" s="150">
        <v>45737</v>
      </c>
      <c r="N108" s="135">
        <v>6658.9</v>
      </c>
      <c r="O108" s="635">
        <v>6885</v>
      </c>
      <c r="P108" s="134">
        <v>80</v>
      </c>
      <c r="Q108" s="629" t="s">
        <v>2247</v>
      </c>
      <c r="R108" s="609">
        <v>46102</v>
      </c>
      <c r="S108" s="610">
        <v>46102</v>
      </c>
      <c r="T108" s="611">
        <f t="shared" si="19"/>
        <v>8558.5390000000007</v>
      </c>
      <c r="U108" s="611">
        <f t="shared" si="20"/>
        <v>6846.09</v>
      </c>
      <c r="V108" s="611">
        <f t="shared" si="2"/>
        <v>102.18044776119403</v>
      </c>
      <c r="W108" s="611">
        <f t="shared" si="21"/>
        <v>-1712.4490000000005</v>
      </c>
      <c r="X108" s="636">
        <f t="shared" si="22"/>
        <v>97.9</v>
      </c>
      <c r="Y108" s="637">
        <f t="shared" si="23"/>
        <v>67</v>
      </c>
      <c r="Z108" s="636">
        <f t="shared" si="24"/>
        <v>-30.900000000000006</v>
      </c>
      <c r="AA108" s="9"/>
      <c r="AB108" s="9"/>
      <c r="AC108" s="9"/>
    </row>
    <row r="109" spans="1:29" ht="13.5">
      <c r="A109" s="10">
        <v>46104</v>
      </c>
      <c r="B109" s="9" t="s">
        <v>12</v>
      </c>
      <c r="C109" s="11">
        <v>2783.85</v>
      </c>
      <c r="D109" s="9">
        <v>25</v>
      </c>
      <c r="E109" s="76">
        <v>27.06</v>
      </c>
      <c r="F109" s="9">
        <v>0</v>
      </c>
      <c r="G109" s="9">
        <f>SUM(13/2)</f>
        <v>6.5</v>
      </c>
      <c r="H109" s="45">
        <v>0.30349999999999999</v>
      </c>
      <c r="I109" s="9" t="s">
        <v>11</v>
      </c>
      <c r="J109" s="9"/>
      <c r="K109" s="588" t="s">
        <v>2181</v>
      </c>
      <c r="L109" s="132">
        <v>45738</v>
      </c>
      <c r="M109" s="150">
        <v>45738</v>
      </c>
      <c r="N109" s="135">
        <v>7780.49</v>
      </c>
      <c r="O109" s="635">
        <v>8066.09</v>
      </c>
      <c r="P109" s="134">
        <v>89</v>
      </c>
      <c r="Q109" s="629" t="s">
        <v>2248</v>
      </c>
      <c r="R109" s="609">
        <v>46103</v>
      </c>
      <c r="S109" s="610">
        <v>46103</v>
      </c>
      <c r="T109" s="611">
        <f t="shared" si="19"/>
        <v>6628.4350000000013</v>
      </c>
      <c r="U109" s="611">
        <f t="shared" si="20"/>
        <v>3536.3</v>
      </c>
      <c r="V109" s="611">
        <f t="shared" si="2"/>
        <v>76.876086956521746</v>
      </c>
      <c r="W109" s="611">
        <f t="shared" si="21"/>
        <v>-3092.1350000000011</v>
      </c>
      <c r="X109" s="636">
        <f t="shared" si="22"/>
        <v>77</v>
      </c>
      <c r="Y109" s="637">
        <f t="shared" si="23"/>
        <v>46</v>
      </c>
      <c r="Z109" s="636">
        <f t="shared" si="24"/>
        <v>-31</v>
      </c>
      <c r="AA109" s="9"/>
      <c r="AB109" s="9"/>
      <c r="AC109" s="9"/>
    </row>
    <row r="110" spans="1:29" ht="13.5">
      <c r="A110" s="10">
        <v>46105</v>
      </c>
      <c r="B110" s="9" t="s">
        <v>12</v>
      </c>
      <c r="C110" s="11">
        <v>2731.72</v>
      </c>
      <c r="D110" s="9">
        <v>31</v>
      </c>
      <c r="E110" s="76">
        <v>22.65</v>
      </c>
      <c r="F110" s="9">
        <v>0</v>
      </c>
      <c r="G110" s="9">
        <v>5.33</v>
      </c>
      <c r="H110" s="45">
        <v>0.33810000000000001</v>
      </c>
      <c r="I110" s="9" t="s">
        <v>11</v>
      </c>
      <c r="J110" s="9"/>
      <c r="K110" s="588" t="s">
        <v>2181</v>
      </c>
      <c r="L110" s="132">
        <v>45739</v>
      </c>
      <c r="M110" s="150">
        <v>45739</v>
      </c>
      <c r="N110" s="135">
        <v>6025.85</v>
      </c>
      <c r="O110" s="635">
        <v>6263.85</v>
      </c>
      <c r="P110" s="134">
        <v>70</v>
      </c>
      <c r="Q110" s="629" t="s">
        <v>2249</v>
      </c>
      <c r="R110" s="609">
        <v>46104</v>
      </c>
      <c r="S110" s="610">
        <v>46104</v>
      </c>
      <c r="T110" s="611">
        <f t="shared" si="19"/>
        <v>1345.058</v>
      </c>
      <c r="U110" s="611">
        <f t="shared" si="20"/>
        <v>2783.85</v>
      </c>
      <c r="V110" s="611">
        <f t="shared" si="2"/>
        <v>111.354</v>
      </c>
      <c r="W110" s="611">
        <f t="shared" si="21"/>
        <v>1438.7919999999999</v>
      </c>
      <c r="X110" s="636">
        <f t="shared" si="22"/>
        <v>19.8</v>
      </c>
      <c r="Y110" s="637">
        <f t="shared" si="23"/>
        <v>25</v>
      </c>
      <c r="Z110" s="636">
        <f t="shared" si="24"/>
        <v>5.1999999999999993</v>
      </c>
      <c r="AA110" s="9"/>
      <c r="AB110" s="9"/>
      <c r="AC110" s="9"/>
    </row>
    <row r="111" spans="1:29" ht="13.5">
      <c r="A111" s="10">
        <v>46106</v>
      </c>
      <c r="B111" s="9" t="s">
        <v>12</v>
      </c>
      <c r="C111" s="11">
        <v>2951</v>
      </c>
      <c r="D111" s="9">
        <v>29</v>
      </c>
      <c r="E111" s="76">
        <v>24.63</v>
      </c>
      <c r="F111" s="9">
        <v>1</v>
      </c>
      <c r="G111" s="9">
        <v>5.66</v>
      </c>
      <c r="H111" s="45">
        <v>0.31859999999999999</v>
      </c>
      <c r="I111" s="9" t="s">
        <v>11</v>
      </c>
      <c r="J111" s="9"/>
      <c r="K111" s="588" t="s">
        <v>2181</v>
      </c>
      <c r="L111" s="132">
        <v>45740</v>
      </c>
      <c r="M111" s="150">
        <v>45740</v>
      </c>
      <c r="N111" s="135">
        <v>1222.78</v>
      </c>
      <c r="O111" s="635">
        <v>1294.18</v>
      </c>
      <c r="P111" s="134">
        <v>18</v>
      </c>
      <c r="Q111" s="629" t="s">
        <v>2250</v>
      </c>
      <c r="R111" s="609">
        <v>46105</v>
      </c>
      <c r="S111" s="610">
        <v>46105</v>
      </c>
      <c r="T111" s="611">
        <f t="shared" si="19"/>
        <v>4263.4130000000005</v>
      </c>
      <c r="U111" s="611">
        <f t="shared" si="20"/>
        <v>2731.72</v>
      </c>
      <c r="V111" s="611">
        <f t="shared" si="2"/>
        <v>88.11999999999999</v>
      </c>
      <c r="W111" s="611">
        <f t="shared" si="21"/>
        <v>-1531.6930000000007</v>
      </c>
      <c r="X111" s="636">
        <f t="shared" si="22"/>
        <v>56.1</v>
      </c>
      <c r="Y111" s="637">
        <f t="shared" si="23"/>
        <v>31</v>
      </c>
      <c r="Z111" s="636">
        <f t="shared" si="24"/>
        <v>-25.1</v>
      </c>
      <c r="AA111" s="9"/>
      <c r="AB111" s="9"/>
      <c r="AC111" s="9"/>
    </row>
    <row r="112" spans="1:29" ht="13.5">
      <c r="A112" s="10">
        <v>46107</v>
      </c>
      <c r="B112" s="9" t="s">
        <v>12</v>
      </c>
      <c r="C112" s="11">
        <v>4321</v>
      </c>
      <c r="D112" s="9">
        <v>43</v>
      </c>
      <c r="E112" s="76">
        <v>26.77</v>
      </c>
      <c r="F112" s="9">
        <v>3</v>
      </c>
      <c r="G112" s="9">
        <v>10.66</v>
      </c>
      <c r="H112" s="45">
        <v>0.30919999999999997</v>
      </c>
      <c r="I112" s="9" t="s">
        <v>11</v>
      </c>
      <c r="J112" s="9" t="s">
        <v>2251</v>
      </c>
      <c r="K112" s="588" t="s">
        <v>2181</v>
      </c>
      <c r="L112" s="132">
        <v>45741</v>
      </c>
      <c r="M112" s="150">
        <v>45741</v>
      </c>
      <c r="N112" s="135">
        <v>3875.83</v>
      </c>
      <c r="O112" s="635">
        <v>4018.63</v>
      </c>
      <c r="P112" s="134">
        <v>51</v>
      </c>
      <c r="Q112" s="629" t="s">
        <v>2252</v>
      </c>
      <c r="R112" s="609">
        <v>46106</v>
      </c>
      <c r="S112" s="610">
        <v>46106</v>
      </c>
      <c r="T112" s="611">
        <f t="shared" si="19"/>
        <v>2854.7310000000002</v>
      </c>
      <c r="U112" s="611">
        <f t="shared" si="20"/>
        <v>2951</v>
      </c>
      <c r="V112" s="611">
        <f t="shared" si="2"/>
        <v>101.75862068965517</v>
      </c>
      <c r="W112" s="611">
        <f t="shared" si="21"/>
        <v>96.268999999999778</v>
      </c>
      <c r="X112" s="636">
        <f t="shared" si="22"/>
        <v>37.400000000000006</v>
      </c>
      <c r="Y112" s="637">
        <f t="shared" si="23"/>
        <v>29</v>
      </c>
      <c r="Z112" s="636">
        <f t="shared" si="24"/>
        <v>-8.4000000000000057</v>
      </c>
      <c r="AA112" s="9"/>
      <c r="AB112" s="9"/>
      <c r="AC112" s="9"/>
    </row>
    <row r="113" spans="1:29" ht="13.5">
      <c r="A113" s="10">
        <v>46108</v>
      </c>
      <c r="B113" s="9" t="s">
        <v>12</v>
      </c>
      <c r="C113" s="11">
        <v>7944.47</v>
      </c>
      <c r="D113" s="9">
        <v>110</v>
      </c>
      <c r="E113" s="76">
        <v>48.3</v>
      </c>
      <c r="F113" s="9">
        <v>47</v>
      </c>
      <c r="G113" s="9">
        <f>SUM(78/4)</f>
        <v>19.5</v>
      </c>
      <c r="H113" s="45">
        <v>0.34279999999999999</v>
      </c>
      <c r="I113" s="9" t="s">
        <v>11</v>
      </c>
      <c r="J113" s="9"/>
      <c r="K113" s="588" t="s">
        <v>2181</v>
      </c>
      <c r="L113" s="132">
        <v>45742</v>
      </c>
      <c r="M113" s="150">
        <v>45742</v>
      </c>
      <c r="N113" s="135">
        <v>2595.21</v>
      </c>
      <c r="O113" s="635">
        <v>2714.21</v>
      </c>
      <c r="P113" s="134">
        <v>34</v>
      </c>
      <c r="Q113" s="629" t="s">
        <v>2253</v>
      </c>
      <c r="R113" s="609">
        <v>46107</v>
      </c>
      <c r="S113" s="610">
        <v>46107</v>
      </c>
      <c r="T113" s="611">
        <f t="shared" si="19"/>
        <v>6335.2080000000005</v>
      </c>
      <c r="U113" s="611">
        <f t="shared" si="20"/>
        <v>4321</v>
      </c>
      <c r="V113" s="611">
        <f t="shared" si="2"/>
        <v>100.48837209302326</v>
      </c>
      <c r="W113" s="611">
        <f t="shared" si="21"/>
        <v>-2014.2080000000005</v>
      </c>
      <c r="X113" s="636">
        <f t="shared" si="22"/>
        <v>73.7</v>
      </c>
      <c r="Y113" s="637">
        <f t="shared" si="23"/>
        <v>43</v>
      </c>
      <c r="Z113" s="636">
        <f t="shared" si="24"/>
        <v>-30.700000000000003</v>
      </c>
      <c r="AA113" s="9"/>
      <c r="AB113" s="9"/>
      <c r="AC113" s="9"/>
    </row>
    <row r="114" spans="1:29" ht="13.5">
      <c r="A114" s="10">
        <v>46109</v>
      </c>
      <c r="B114" s="9" t="s">
        <v>12</v>
      </c>
      <c r="C114" s="11">
        <v>6320.3</v>
      </c>
      <c r="D114" s="9">
        <v>60</v>
      </c>
      <c r="E114" s="76">
        <v>30.9</v>
      </c>
      <c r="F114" s="9">
        <v>10</v>
      </c>
      <c r="G114" s="9">
        <v>11.75</v>
      </c>
      <c r="H114" s="45">
        <v>0.29699999999999999</v>
      </c>
      <c r="I114" s="9" t="s">
        <v>11</v>
      </c>
      <c r="J114" s="9"/>
      <c r="K114" s="588" t="s">
        <v>2181</v>
      </c>
      <c r="L114" s="132">
        <v>45743</v>
      </c>
      <c r="M114" s="150">
        <v>45743</v>
      </c>
      <c r="N114" s="135">
        <v>5759.28</v>
      </c>
      <c r="O114" s="635">
        <v>5961.58</v>
      </c>
      <c r="P114" s="134">
        <v>67</v>
      </c>
      <c r="Q114" s="629" t="s">
        <v>1699</v>
      </c>
      <c r="R114" s="609">
        <v>46108</v>
      </c>
      <c r="S114" s="610">
        <v>46108</v>
      </c>
      <c r="T114" s="611">
        <f t="shared" si="19"/>
        <v>10276.86</v>
      </c>
      <c r="U114" s="611">
        <f t="shared" si="20"/>
        <v>7944.47</v>
      </c>
      <c r="V114" s="611">
        <f t="shared" si="2"/>
        <v>72.222454545454553</v>
      </c>
      <c r="W114" s="611">
        <f t="shared" si="21"/>
        <v>-2332.3900000000003</v>
      </c>
      <c r="X114" s="636">
        <f t="shared" si="22"/>
        <v>108.9</v>
      </c>
      <c r="Y114" s="637">
        <f t="shared" si="23"/>
        <v>110</v>
      </c>
      <c r="Z114" s="636">
        <f t="shared" si="24"/>
        <v>1.0999999999999943</v>
      </c>
      <c r="AA114" s="9"/>
      <c r="AB114" s="9"/>
      <c r="AC114" s="9"/>
    </row>
    <row r="115" spans="1:29" ht="13.5">
      <c r="A115" s="10">
        <v>46110</v>
      </c>
      <c r="B115" s="9" t="s">
        <v>12</v>
      </c>
      <c r="C115" s="11">
        <v>5067.93</v>
      </c>
      <c r="D115" s="9">
        <v>50</v>
      </c>
      <c r="E115" s="76">
        <v>24.9</v>
      </c>
      <c r="F115" s="9">
        <v>1</v>
      </c>
      <c r="G115" s="9">
        <v>10</v>
      </c>
      <c r="H115" s="45">
        <v>0.2316</v>
      </c>
      <c r="I115" s="9" t="s">
        <v>11</v>
      </c>
      <c r="J115" s="9"/>
      <c r="K115" s="588" t="s">
        <v>2181</v>
      </c>
      <c r="L115" s="132">
        <v>45744</v>
      </c>
      <c r="M115" s="150">
        <v>45744</v>
      </c>
      <c r="N115" s="135">
        <v>9342.6</v>
      </c>
      <c r="O115" s="635">
        <v>9544.9</v>
      </c>
      <c r="P115" s="134">
        <v>99</v>
      </c>
      <c r="Q115" s="629" t="s">
        <v>2254</v>
      </c>
      <c r="R115" s="609">
        <v>46109</v>
      </c>
      <c r="S115" s="610">
        <v>46109</v>
      </c>
      <c r="T115" s="611">
        <f t="shared" si="19"/>
        <v>7926.0280000000002</v>
      </c>
      <c r="U115" s="611">
        <f t="shared" si="20"/>
        <v>6320.3</v>
      </c>
      <c r="V115" s="611">
        <f t="shared" si="2"/>
        <v>105.33833333333334</v>
      </c>
      <c r="W115" s="611">
        <f t="shared" si="21"/>
        <v>-1605.7280000000001</v>
      </c>
      <c r="X115" s="636">
        <f t="shared" si="22"/>
        <v>82.5</v>
      </c>
      <c r="Y115" s="637">
        <f t="shared" si="23"/>
        <v>60</v>
      </c>
      <c r="Z115" s="636">
        <f t="shared" si="24"/>
        <v>-22.5</v>
      </c>
      <c r="AA115" s="9"/>
      <c r="AB115" s="9"/>
      <c r="AC115" s="9"/>
    </row>
    <row r="116" spans="1:29" ht="13.5">
      <c r="A116" s="10">
        <v>46111</v>
      </c>
      <c r="B116" s="9" t="s">
        <v>12</v>
      </c>
      <c r="C116" s="11">
        <v>2663.13</v>
      </c>
      <c r="D116" s="9">
        <v>25</v>
      </c>
      <c r="E116" s="76">
        <v>21.42</v>
      </c>
      <c r="F116" s="9">
        <v>0</v>
      </c>
      <c r="G116" s="9">
        <f>SUM(16/2)</f>
        <v>8</v>
      </c>
      <c r="H116" s="45">
        <v>0.28910000000000002</v>
      </c>
      <c r="I116" s="9" t="s">
        <v>11</v>
      </c>
      <c r="J116" s="9"/>
      <c r="K116" s="588" t="s">
        <v>2181</v>
      </c>
      <c r="L116" s="132">
        <v>45745</v>
      </c>
      <c r="M116" s="150">
        <v>45745</v>
      </c>
      <c r="N116" s="135">
        <v>7205.48</v>
      </c>
      <c r="O116" s="635">
        <v>7443.48</v>
      </c>
      <c r="P116" s="134">
        <v>75</v>
      </c>
      <c r="Q116" s="629" t="s">
        <v>2255</v>
      </c>
      <c r="R116" s="609">
        <v>46110</v>
      </c>
      <c r="S116" s="610">
        <v>46110</v>
      </c>
      <c r="T116" s="611">
        <f t="shared" si="19"/>
        <v>5522.451</v>
      </c>
      <c r="U116" s="611">
        <f t="shared" si="20"/>
        <v>5067.93</v>
      </c>
      <c r="V116" s="611">
        <f t="shared" si="2"/>
        <v>101.35860000000001</v>
      </c>
      <c r="W116" s="611">
        <f t="shared" si="21"/>
        <v>-454.52099999999973</v>
      </c>
      <c r="X116" s="636">
        <f t="shared" si="22"/>
        <v>60.500000000000007</v>
      </c>
      <c r="Y116" s="637">
        <f t="shared" si="23"/>
        <v>50</v>
      </c>
      <c r="Z116" s="636">
        <f t="shared" si="24"/>
        <v>-10.500000000000007</v>
      </c>
      <c r="AA116" s="9"/>
      <c r="AB116" s="9"/>
      <c r="AC116" s="9"/>
    </row>
    <row r="117" spans="1:29" ht="13.5">
      <c r="A117" s="10">
        <v>46112</v>
      </c>
      <c r="B117" s="9" t="s">
        <v>12</v>
      </c>
      <c r="C117" s="11">
        <v>4221.76</v>
      </c>
      <c r="D117" s="9">
        <v>44</v>
      </c>
      <c r="E117" s="76">
        <v>24.4</v>
      </c>
      <c r="F117" s="9">
        <v>1</v>
      </c>
      <c r="G117" s="9">
        <v>8.25</v>
      </c>
      <c r="H117" s="45">
        <v>0.29459999999999997</v>
      </c>
      <c r="I117" s="9" t="s">
        <v>11</v>
      </c>
      <c r="J117" s="9"/>
      <c r="K117" s="588" t="s">
        <v>2181</v>
      </c>
      <c r="L117" s="132">
        <v>45746</v>
      </c>
      <c r="M117" s="150">
        <v>45746</v>
      </c>
      <c r="N117" s="135">
        <v>5020.41</v>
      </c>
      <c r="O117" s="635">
        <v>5175.1099999999997</v>
      </c>
      <c r="P117" s="134">
        <v>55</v>
      </c>
      <c r="Q117" s="629" t="s">
        <v>2256</v>
      </c>
      <c r="R117" s="609">
        <v>46111</v>
      </c>
      <c r="S117" s="610">
        <v>46111</v>
      </c>
      <c r="T117" s="611">
        <f t="shared" si="19"/>
        <v>6683.4680000000008</v>
      </c>
      <c r="U117" s="611">
        <f t="shared" si="20"/>
        <v>2663.13</v>
      </c>
      <c r="V117" s="611">
        <f t="shared" si="2"/>
        <v>106.5252</v>
      </c>
      <c r="W117" s="611">
        <f t="shared" si="21"/>
        <v>-4020.3380000000006</v>
      </c>
      <c r="X117" s="636">
        <f t="shared" si="22"/>
        <v>69.300000000000011</v>
      </c>
      <c r="Y117" s="637">
        <f t="shared" si="23"/>
        <v>25</v>
      </c>
      <c r="Z117" s="636">
        <f t="shared" si="24"/>
        <v>-44.300000000000011</v>
      </c>
      <c r="AA117" s="9"/>
      <c r="AB117" s="9"/>
      <c r="AC117" s="9"/>
    </row>
    <row r="118" spans="1:29" ht="13.5">
      <c r="A118" s="10">
        <v>46113</v>
      </c>
      <c r="B118" s="9" t="s">
        <v>12</v>
      </c>
      <c r="C118" s="11">
        <v>4579.78</v>
      </c>
      <c r="D118" s="9">
        <v>41</v>
      </c>
      <c r="E118" s="76">
        <v>27.65</v>
      </c>
      <c r="F118" s="9">
        <v>0</v>
      </c>
      <c r="G118" s="9">
        <v>12</v>
      </c>
      <c r="H118" s="45">
        <v>0.31900000000000001</v>
      </c>
      <c r="I118" s="9" t="s">
        <v>11</v>
      </c>
      <c r="J118" s="9"/>
      <c r="K118" s="588" t="s">
        <v>2181</v>
      </c>
      <c r="L118" s="132">
        <v>45747</v>
      </c>
      <c r="M118" s="150">
        <v>45747</v>
      </c>
      <c r="N118" s="135">
        <v>6075.88</v>
      </c>
      <c r="O118" s="635">
        <v>6373.38</v>
      </c>
      <c r="P118" s="134">
        <v>63</v>
      </c>
      <c r="Q118" s="629" t="s">
        <v>2257</v>
      </c>
      <c r="R118" s="609">
        <v>46112</v>
      </c>
      <c r="S118" s="610">
        <v>46112</v>
      </c>
      <c r="T118" s="611">
        <f>N120*$AB$26</f>
        <v>5939.12</v>
      </c>
      <c r="U118" s="611">
        <f t="shared" si="20"/>
        <v>4221.76</v>
      </c>
      <c r="V118" s="611">
        <f t="shared" si="2"/>
        <v>95.949090909090913</v>
      </c>
      <c r="W118" s="611">
        <f t="shared" si="21"/>
        <v>-1717.3599999999997</v>
      </c>
      <c r="X118" s="636">
        <f>P120*$AB$1</f>
        <v>59.400000000000006</v>
      </c>
      <c r="Y118" s="637">
        <f t="shared" si="23"/>
        <v>44</v>
      </c>
      <c r="Z118" s="636">
        <f t="shared" si="24"/>
        <v>-15.400000000000006</v>
      </c>
      <c r="AA118" s="9"/>
      <c r="AB118" s="9"/>
      <c r="AC118" s="9"/>
    </row>
    <row r="119" spans="1:29" ht="15">
      <c r="A119" s="10">
        <v>46114</v>
      </c>
      <c r="B119" s="9" t="s">
        <v>12</v>
      </c>
      <c r="C119" s="11">
        <v>8250.94</v>
      </c>
      <c r="D119" s="9">
        <v>74</v>
      </c>
      <c r="E119" s="76">
        <v>40.14</v>
      </c>
      <c r="F119" s="9">
        <v>15</v>
      </c>
      <c r="G119" s="9">
        <v>14.5</v>
      </c>
      <c r="H119" s="45">
        <v>0.29699999999999999</v>
      </c>
      <c r="I119" s="9" t="s">
        <v>11</v>
      </c>
      <c r="J119" s="9"/>
      <c r="K119" s="717" t="s">
        <v>1594</v>
      </c>
      <c r="L119" s="709"/>
      <c r="M119" s="360"/>
      <c r="N119" s="338">
        <f t="shared" ref="N119:P119" si="25">SUM(N88:N118)</f>
        <v>155291.45000000004</v>
      </c>
      <c r="O119" s="638">
        <f t="shared" si="25"/>
        <v>160717.85</v>
      </c>
      <c r="P119" s="340">
        <f t="shared" si="25"/>
        <v>1760</v>
      </c>
      <c r="Q119" s="341">
        <f>O119/P119</f>
        <v>91.31696022727273</v>
      </c>
      <c r="R119" s="534" t="s">
        <v>1578</v>
      </c>
      <c r="S119" s="361"/>
      <c r="T119" s="344">
        <f t="shared" ref="T119:U119" si="26">SUM(T88:T118)</f>
        <v>170821.761</v>
      </c>
      <c r="U119" s="339">
        <f t="shared" si="26"/>
        <v>135655.82000000004</v>
      </c>
      <c r="V119" s="345">
        <f t="shared" si="2"/>
        <v>94.467841225626771</v>
      </c>
      <c r="W119" s="339">
        <f t="shared" ref="W119:Z119" si="27">SUM(W88:W118)</f>
        <v>-35165.941000000006</v>
      </c>
      <c r="X119" s="346">
        <f t="shared" si="27"/>
        <v>1929.4000000000003</v>
      </c>
      <c r="Y119" s="340">
        <f t="shared" si="27"/>
        <v>1436</v>
      </c>
      <c r="Z119" s="340">
        <f t="shared" si="27"/>
        <v>-493.40000000000032</v>
      </c>
      <c r="AA119" s="9"/>
      <c r="AB119" s="9"/>
      <c r="AC119" s="9"/>
    </row>
    <row r="120" spans="1:29" ht="13.5">
      <c r="A120" s="10">
        <v>46115</v>
      </c>
      <c r="B120" s="9" t="s">
        <v>12</v>
      </c>
      <c r="C120" s="11">
        <v>4386.88</v>
      </c>
      <c r="D120" s="9">
        <v>47</v>
      </c>
      <c r="E120" s="76">
        <v>26.46</v>
      </c>
      <c r="F120" s="9">
        <v>1</v>
      </c>
      <c r="G120" s="9">
        <v>9.75</v>
      </c>
      <c r="H120" s="45">
        <v>0.2616</v>
      </c>
      <c r="I120" s="9" t="s">
        <v>11</v>
      </c>
      <c r="J120" s="9"/>
      <c r="K120" s="588" t="s">
        <v>2181</v>
      </c>
      <c r="L120" s="132">
        <v>45748</v>
      </c>
      <c r="M120" s="150">
        <v>45748</v>
      </c>
      <c r="N120" s="135">
        <v>5399.2</v>
      </c>
      <c r="O120" s="635">
        <v>5696.7</v>
      </c>
      <c r="P120" s="134">
        <v>54</v>
      </c>
      <c r="Q120" s="629" t="s">
        <v>2258</v>
      </c>
      <c r="R120" s="609">
        <v>46113</v>
      </c>
      <c r="S120" s="610">
        <v>46113</v>
      </c>
      <c r="T120" s="611">
        <f t="shared" ref="T120:T148" si="28">N121*$AB$26</f>
        <v>1962.8510000000003</v>
      </c>
      <c r="U120" s="611">
        <f t="shared" ref="U120:U140" si="29">C118</f>
        <v>4579.78</v>
      </c>
      <c r="V120" s="637"/>
      <c r="W120" s="611">
        <f t="shared" ref="W120:W149" si="30">U120-T120</f>
        <v>2616.9289999999992</v>
      </c>
      <c r="X120" s="636">
        <f t="shared" ref="X120:X149" si="31">P120*$AB$1</f>
        <v>59.400000000000006</v>
      </c>
      <c r="Y120" s="637">
        <f t="shared" ref="Y120:Y138" si="32">D120</f>
        <v>47</v>
      </c>
      <c r="Z120" s="636">
        <f t="shared" ref="Z120:Z149" si="33">Y120-X120</f>
        <v>-12.400000000000006</v>
      </c>
      <c r="AA120" s="9"/>
      <c r="AB120" s="9"/>
      <c r="AC120" s="9"/>
    </row>
    <row r="121" spans="1:29" ht="13.5">
      <c r="A121" s="10">
        <v>46116</v>
      </c>
      <c r="B121" s="9" t="s">
        <v>12</v>
      </c>
      <c r="C121" s="11">
        <v>4654.88</v>
      </c>
      <c r="D121" s="9">
        <v>44</v>
      </c>
      <c r="E121" s="76">
        <v>24.64</v>
      </c>
      <c r="F121" s="9">
        <v>1</v>
      </c>
      <c r="G121" s="9">
        <v>7.5</v>
      </c>
      <c r="H121" s="45">
        <v>0.29959999999999998</v>
      </c>
      <c r="I121" s="9" t="s">
        <v>11</v>
      </c>
      <c r="J121" s="9"/>
      <c r="K121" s="588" t="s">
        <v>2181</v>
      </c>
      <c r="L121" s="132">
        <v>45749</v>
      </c>
      <c r="M121" s="150">
        <v>45749</v>
      </c>
      <c r="N121" s="135">
        <v>1784.41</v>
      </c>
      <c r="O121" s="635">
        <v>1843.91</v>
      </c>
      <c r="P121" s="134">
        <v>21</v>
      </c>
      <c r="Q121" s="629" t="s">
        <v>2259</v>
      </c>
      <c r="R121" s="609">
        <v>46114</v>
      </c>
      <c r="S121" s="610">
        <v>46114</v>
      </c>
      <c r="T121" s="611">
        <f t="shared" si="28"/>
        <v>4773.5600000000004</v>
      </c>
      <c r="U121" s="611">
        <f t="shared" si="29"/>
        <v>8250.94</v>
      </c>
      <c r="V121" s="637"/>
      <c r="W121" s="611">
        <f t="shared" si="30"/>
        <v>3477.38</v>
      </c>
      <c r="X121" s="636">
        <f t="shared" si="31"/>
        <v>23.1</v>
      </c>
      <c r="Y121" s="637">
        <f t="shared" si="32"/>
        <v>44</v>
      </c>
      <c r="Z121" s="636">
        <f t="shared" si="33"/>
        <v>20.9</v>
      </c>
      <c r="AA121" s="9"/>
      <c r="AB121" s="9"/>
      <c r="AC121" s="9"/>
    </row>
    <row r="122" spans="1:29" ht="13.5">
      <c r="A122" s="10">
        <v>46117</v>
      </c>
      <c r="B122" s="9" t="s">
        <v>12</v>
      </c>
      <c r="C122" s="11">
        <v>3687.5</v>
      </c>
      <c r="D122" s="9">
        <v>41</v>
      </c>
      <c r="E122" s="76">
        <v>23.61</v>
      </c>
      <c r="F122" s="9">
        <v>1</v>
      </c>
      <c r="G122" s="9">
        <v>6.75</v>
      </c>
      <c r="H122" s="45">
        <v>0.27410000000000001</v>
      </c>
      <c r="I122" s="9" t="s">
        <v>11</v>
      </c>
      <c r="J122" s="9"/>
      <c r="K122" s="588" t="s">
        <v>2181</v>
      </c>
      <c r="L122" s="132">
        <v>45750</v>
      </c>
      <c r="M122" s="150">
        <v>45750</v>
      </c>
      <c r="N122" s="135">
        <v>4339.6000000000004</v>
      </c>
      <c r="O122" s="635">
        <v>4422.8999999999996</v>
      </c>
      <c r="P122" s="134">
        <v>51</v>
      </c>
      <c r="Q122" s="629" t="s">
        <v>2151</v>
      </c>
      <c r="R122" s="609">
        <v>46115</v>
      </c>
      <c r="S122" s="610">
        <v>46115</v>
      </c>
      <c r="T122" s="611">
        <f t="shared" si="28"/>
        <v>11995.698000000002</v>
      </c>
      <c r="U122" s="611">
        <f t="shared" si="29"/>
        <v>4386.88</v>
      </c>
      <c r="V122" s="637"/>
      <c r="W122" s="611">
        <f t="shared" si="30"/>
        <v>-7608.818000000002</v>
      </c>
      <c r="X122" s="636">
        <f t="shared" si="31"/>
        <v>56.1</v>
      </c>
      <c r="Y122" s="637">
        <f t="shared" si="32"/>
        <v>41</v>
      </c>
      <c r="Z122" s="636">
        <f t="shared" si="33"/>
        <v>-15.100000000000001</v>
      </c>
      <c r="AA122" s="9"/>
      <c r="AB122" s="9"/>
      <c r="AC122" s="9"/>
    </row>
    <row r="123" spans="1:29" ht="13.5">
      <c r="A123" s="10">
        <v>46118</v>
      </c>
      <c r="B123" s="9" t="s">
        <v>12</v>
      </c>
      <c r="C123" s="11">
        <v>1940.34</v>
      </c>
      <c r="D123" s="9">
        <v>21</v>
      </c>
      <c r="E123" s="76">
        <v>29.02</v>
      </c>
      <c r="F123" s="9">
        <v>1</v>
      </c>
      <c r="G123" s="9">
        <v>5.5</v>
      </c>
      <c r="H123" s="45">
        <v>0.36720000000000003</v>
      </c>
      <c r="I123" s="9" t="s">
        <v>11</v>
      </c>
      <c r="J123" s="9"/>
      <c r="K123" s="588" t="s">
        <v>2181</v>
      </c>
      <c r="L123" s="132">
        <v>45751</v>
      </c>
      <c r="M123" s="150">
        <v>45751</v>
      </c>
      <c r="N123" s="135">
        <v>10905.18</v>
      </c>
      <c r="O123" s="635">
        <v>11262.18</v>
      </c>
      <c r="P123" s="134">
        <v>106</v>
      </c>
      <c r="Q123" s="629" t="s">
        <v>2260</v>
      </c>
      <c r="R123" s="609">
        <v>46116</v>
      </c>
      <c r="S123" s="610">
        <v>46116</v>
      </c>
      <c r="T123" s="611">
        <f t="shared" si="28"/>
        <v>6316.2110000000011</v>
      </c>
      <c r="U123" s="611">
        <f t="shared" si="29"/>
        <v>4654.88</v>
      </c>
      <c r="V123" s="637"/>
      <c r="W123" s="611">
        <f t="shared" si="30"/>
        <v>-1661.331000000001</v>
      </c>
      <c r="X123" s="636">
        <f t="shared" si="31"/>
        <v>116.60000000000001</v>
      </c>
      <c r="Y123" s="637">
        <f t="shared" si="32"/>
        <v>21</v>
      </c>
      <c r="Z123" s="636">
        <f t="shared" si="33"/>
        <v>-95.600000000000009</v>
      </c>
      <c r="AA123" s="9"/>
      <c r="AB123" s="9"/>
      <c r="AC123" s="9"/>
    </row>
    <row r="124" spans="1:29" ht="13.5">
      <c r="A124" s="10">
        <v>46119</v>
      </c>
      <c r="B124" s="9" t="s">
        <v>12</v>
      </c>
      <c r="C124" s="11">
        <v>2434.19</v>
      </c>
      <c r="D124" s="9">
        <v>28</v>
      </c>
      <c r="E124" s="76">
        <v>32.65</v>
      </c>
      <c r="F124" s="9">
        <v>5</v>
      </c>
      <c r="G124" s="9">
        <v>6.3</v>
      </c>
      <c r="H124" s="45">
        <v>0.35670000000000002</v>
      </c>
      <c r="I124" s="9" t="s">
        <v>11</v>
      </c>
      <c r="J124" s="9"/>
      <c r="K124" s="588" t="s">
        <v>2181</v>
      </c>
      <c r="L124" s="132">
        <v>45752</v>
      </c>
      <c r="M124" s="150">
        <v>45752</v>
      </c>
      <c r="N124" s="135">
        <v>5742.01</v>
      </c>
      <c r="O124" s="635">
        <v>6003.81</v>
      </c>
      <c r="P124" s="134">
        <v>65</v>
      </c>
      <c r="Q124" s="629" t="s">
        <v>2261</v>
      </c>
      <c r="R124" s="609">
        <v>46117</v>
      </c>
      <c r="S124" s="610">
        <v>46117</v>
      </c>
      <c r="T124" s="611">
        <f t="shared" si="28"/>
        <v>6005.5820000000003</v>
      </c>
      <c r="U124" s="611">
        <f t="shared" si="29"/>
        <v>3687.5</v>
      </c>
      <c r="V124" s="637"/>
      <c r="W124" s="611">
        <f t="shared" si="30"/>
        <v>-2318.0820000000003</v>
      </c>
      <c r="X124" s="636">
        <f t="shared" si="31"/>
        <v>71.5</v>
      </c>
      <c r="Y124" s="637">
        <f t="shared" si="32"/>
        <v>28</v>
      </c>
      <c r="Z124" s="636">
        <f t="shared" si="33"/>
        <v>-43.5</v>
      </c>
      <c r="AA124" s="9"/>
      <c r="AB124" s="9"/>
      <c r="AC124" s="9"/>
    </row>
    <row r="125" spans="1:29" ht="13.5">
      <c r="A125" s="10">
        <v>46120</v>
      </c>
      <c r="B125" s="9" t="s">
        <v>12</v>
      </c>
      <c r="C125" s="11">
        <v>2425.69</v>
      </c>
      <c r="D125" s="9">
        <v>21</v>
      </c>
      <c r="E125" s="76">
        <v>31.75</v>
      </c>
      <c r="F125" s="9">
        <v>2</v>
      </c>
      <c r="G125" s="9">
        <v>5</v>
      </c>
      <c r="H125" s="45">
        <v>0.36199999999999999</v>
      </c>
      <c r="I125" s="9" t="s">
        <v>11</v>
      </c>
      <c r="J125" s="9"/>
      <c r="K125" s="588" t="s">
        <v>2181</v>
      </c>
      <c r="L125" s="132">
        <v>45753</v>
      </c>
      <c r="M125" s="150">
        <v>45753</v>
      </c>
      <c r="N125" s="135">
        <v>5459.62</v>
      </c>
      <c r="O125" s="635">
        <v>5733.32</v>
      </c>
      <c r="P125" s="134">
        <v>65</v>
      </c>
      <c r="Q125" s="629" t="s">
        <v>2262</v>
      </c>
      <c r="R125" s="609">
        <v>46118</v>
      </c>
      <c r="S125" s="610">
        <v>46118</v>
      </c>
      <c r="T125" s="611">
        <f t="shared" si="28"/>
        <v>1794.5180000000003</v>
      </c>
      <c r="U125" s="611">
        <f t="shared" si="29"/>
        <v>1940.34</v>
      </c>
      <c r="V125" s="637"/>
      <c r="W125" s="611">
        <f t="shared" si="30"/>
        <v>145.82199999999966</v>
      </c>
      <c r="X125" s="636">
        <f t="shared" si="31"/>
        <v>71.5</v>
      </c>
      <c r="Y125" s="637">
        <f t="shared" si="32"/>
        <v>21</v>
      </c>
      <c r="Z125" s="636">
        <f t="shared" si="33"/>
        <v>-50.5</v>
      </c>
      <c r="AA125" s="9"/>
      <c r="AB125" s="9"/>
      <c r="AC125" s="9"/>
    </row>
    <row r="126" spans="1:29" ht="13.5">
      <c r="A126" s="10">
        <v>46121</v>
      </c>
      <c r="B126" s="9" t="s">
        <v>12</v>
      </c>
      <c r="C126" s="11">
        <v>2303.25</v>
      </c>
      <c r="D126" s="9">
        <v>31</v>
      </c>
      <c r="E126" s="76">
        <v>21.21</v>
      </c>
      <c r="F126" s="9">
        <v>0</v>
      </c>
      <c r="G126" s="9">
        <v>9</v>
      </c>
      <c r="H126" s="45">
        <v>0.27650000000000002</v>
      </c>
      <c r="I126" s="9" t="s">
        <v>11</v>
      </c>
      <c r="J126" s="9"/>
      <c r="K126" s="588" t="s">
        <v>2181</v>
      </c>
      <c r="L126" s="132">
        <v>45754</v>
      </c>
      <c r="M126" s="150">
        <v>45754</v>
      </c>
      <c r="N126" s="135">
        <v>1631.38</v>
      </c>
      <c r="O126" s="635">
        <v>1714.68</v>
      </c>
      <c r="P126" s="134">
        <v>22</v>
      </c>
      <c r="Q126" s="629" t="s">
        <v>2263</v>
      </c>
      <c r="R126" s="609">
        <v>46119</v>
      </c>
      <c r="S126" s="610">
        <v>46119</v>
      </c>
      <c r="T126" s="611">
        <f t="shared" si="28"/>
        <v>4334.1980000000003</v>
      </c>
      <c r="U126" s="611">
        <f t="shared" si="29"/>
        <v>2434.19</v>
      </c>
      <c r="V126" s="637"/>
      <c r="W126" s="611">
        <f t="shared" si="30"/>
        <v>-1900.0080000000003</v>
      </c>
      <c r="X126" s="636">
        <f t="shared" si="31"/>
        <v>24.200000000000003</v>
      </c>
      <c r="Y126" s="637">
        <f t="shared" si="32"/>
        <v>31</v>
      </c>
      <c r="Z126" s="636">
        <f t="shared" si="33"/>
        <v>6.7999999999999972</v>
      </c>
      <c r="AA126" s="9"/>
      <c r="AB126" s="9"/>
      <c r="AC126" s="9"/>
    </row>
    <row r="127" spans="1:29" ht="13.5">
      <c r="A127" s="10">
        <v>46122</v>
      </c>
      <c r="B127" s="9" t="s">
        <v>12</v>
      </c>
      <c r="C127" s="11">
        <v>6122.34</v>
      </c>
      <c r="D127" s="9">
        <v>68</v>
      </c>
      <c r="E127" s="76">
        <v>25.28</v>
      </c>
      <c r="F127" s="9">
        <v>0</v>
      </c>
      <c r="G127" s="9">
        <v>11</v>
      </c>
      <c r="H127" s="45">
        <v>0.29139999999999999</v>
      </c>
      <c r="I127" s="9" t="s">
        <v>11</v>
      </c>
      <c r="J127" s="9"/>
      <c r="K127" s="588" t="s">
        <v>2181</v>
      </c>
      <c r="L127" s="132">
        <v>45755</v>
      </c>
      <c r="M127" s="150">
        <v>45755</v>
      </c>
      <c r="N127" s="135">
        <v>3940.18</v>
      </c>
      <c r="O127" s="635">
        <v>4130.58</v>
      </c>
      <c r="P127" s="134">
        <v>40</v>
      </c>
      <c r="Q127" s="629" t="s">
        <v>2264</v>
      </c>
      <c r="R127" s="609">
        <v>46120</v>
      </c>
      <c r="S127" s="610">
        <v>46120</v>
      </c>
      <c r="T127" s="611">
        <f t="shared" si="28"/>
        <v>3838.0870000000004</v>
      </c>
      <c r="U127" s="611">
        <f t="shared" si="29"/>
        <v>2425.69</v>
      </c>
      <c r="V127" s="637"/>
      <c r="W127" s="611">
        <f t="shared" si="30"/>
        <v>-1412.3970000000004</v>
      </c>
      <c r="X127" s="636">
        <f t="shared" si="31"/>
        <v>44</v>
      </c>
      <c r="Y127" s="637">
        <f t="shared" si="32"/>
        <v>68</v>
      </c>
      <c r="Z127" s="636">
        <f t="shared" si="33"/>
        <v>24</v>
      </c>
      <c r="AA127" s="9"/>
      <c r="AB127" s="9"/>
      <c r="AC127" s="9"/>
    </row>
    <row r="128" spans="1:29" ht="13.5">
      <c r="A128" s="10">
        <v>46123</v>
      </c>
      <c r="B128" s="9" t="s">
        <v>12</v>
      </c>
      <c r="C128" s="11">
        <v>6976.58</v>
      </c>
      <c r="D128" s="9">
        <v>67</v>
      </c>
      <c r="E128" s="76">
        <v>26.83</v>
      </c>
      <c r="F128" s="9">
        <v>1</v>
      </c>
      <c r="G128" s="9">
        <v>10.8</v>
      </c>
      <c r="H128" s="45">
        <v>0.30282999999999999</v>
      </c>
      <c r="I128" s="9" t="s">
        <v>11</v>
      </c>
      <c r="J128" s="9"/>
      <c r="K128" s="588" t="s">
        <v>2181</v>
      </c>
      <c r="L128" s="132">
        <v>45756</v>
      </c>
      <c r="M128" s="150">
        <v>45756</v>
      </c>
      <c r="N128" s="135">
        <v>3489.17</v>
      </c>
      <c r="O128" s="635">
        <v>3655.77</v>
      </c>
      <c r="P128" s="134">
        <v>39</v>
      </c>
      <c r="Q128" s="629" t="s">
        <v>2233</v>
      </c>
      <c r="R128" s="609">
        <v>46121</v>
      </c>
      <c r="S128" s="610">
        <v>46121</v>
      </c>
      <c r="T128" s="611">
        <f t="shared" si="28"/>
        <v>5219.2029999999995</v>
      </c>
      <c r="U128" s="611">
        <f t="shared" si="29"/>
        <v>2303.25</v>
      </c>
      <c r="V128" s="637"/>
      <c r="W128" s="611">
        <f t="shared" si="30"/>
        <v>-2915.9529999999995</v>
      </c>
      <c r="X128" s="636">
        <f t="shared" si="31"/>
        <v>42.900000000000006</v>
      </c>
      <c r="Y128" s="637">
        <f t="shared" si="32"/>
        <v>67</v>
      </c>
      <c r="Z128" s="636">
        <f t="shared" si="33"/>
        <v>24.099999999999994</v>
      </c>
      <c r="AA128" s="9"/>
      <c r="AB128" s="9"/>
      <c r="AC128" s="9"/>
    </row>
    <row r="129" spans="1:29" ht="13.5">
      <c r="A129" s="10">
        <v>46124</v>
      </c>
      <c r="B129" s="9" t="s">
        <v>12</v>
      </c>
      <c r="C129" s="11">
        <v>4284.0200000000004</v>
      </c>
      <c r="D129" s="9">
        <v>47</v>
      </c>
      <c r="E129" s="76">
        <v>39.409999999999997</v>
      </c>
      <c r="F129" s="9">
        <v>2</v>
      </c>
      <c r="G129" s="47">
        <v>9.5</v>
      </c>
      <c r="H129" s="45">
        <v>0.3034</v>
      </c>
      <c r="I129" s="9" t="s">
        <v>11</v>
      </c>
      <c r="J129" s="9"/>
      <c r="K129" s="588" t="s">
        <v>2181</v>
      </c>
      <c r="L129" s="132">
        <v>45757</v>
      </c>
      <c r="M129" s="150">
        <v>45757</v>
      </c>
      <c r="N129" s="135">
        <v>4744.7299999999996</v>
      </c>
      <c r="O129" s="635">
        <v>4839.93</v>
      </c>
      <c r="P129" s="134">
        <v>51</v>
      </c>
      <c r="Q129" s="629" t="s">
        <v>1997</v>
      </c>
      <c r="R129" s="609">
        <v>46122</v>
      </c>
      <c r="S129" s="610">
        <v>46122</v>
      </c>
      <c r="T129" s="611">
        <f t="shared" si="28"/>
        <v>7575.2710000000006</v>
      </c>
      <c r="U129" s="611">
        <f t="shared" si="29"/>
        <v>6122.34</v>
      </c>
      <c r="V129" s="637"/>
      <c r="W129" s="611">
        <f t="shared" si="30"/>
        <v>-1452.9310000000005</v>
      </c>
      <c r="X129" s="636">
        <f t="shared" si="31"/>
        <v>56.1</v>
      </c>
      <c r="Y129" s="637">
        <f t="shared" si="32"/>
        <v>47</v>
      </c>
      <c r="Z129" s="636">
        <f t="shared" si="33"/>
        <v>-9.1000000000000014</v>
      </c>
      <c r="AA129" s="9"/>
      <c r="AB129" s="9"/>
      <c r="AC129" s="9"/>
    </row>
    <row r="130" spans="1:29" ht="13.5">
      <c r="A130" s="10">
        <v>46125</v>
      </c>
      <c r="B130" s="9" t="s">
        <v>12</v>
      </c>
      <c r="C130" s="11">
        <v>1183.73</v>
      </c>
      <c r="D130" s="9">
        <v>17</v>
      </c>
      <c r="E130" s="76">
        <v>35.49</v>
      </c>
      <c r="F130" s="9">
        <v>1</v>
      </c>
      <c r="G130" s="47">
        <v>4.5</v>
      </c>
      <c r="H130" s="45">
        <v>0.40160000000000001</v>
      </c>
      <c r="I130" s="9" t="s">
        <v>11</v>
      </c>
      <c r="J130" s="9" t="s">
        <v>2265</v>
      </c>
      <c r="K130" s="588" t="s">
        <v>2181</v>
      </c>
      <c r="L130" s="132">
        <v>45758</v>
      </c>
      <c r="M130" s="150">
        <v>45758</v>
      </c>
      <c r="N130" s="135">
        <v>6886.61</v>
      </c>
      <c r="O130" s="635">
        <v>7148.41</v>
      </c>
      <c r="P130" s="134">
        <v>79</v>
      </c>
      <c r="Q130" s="629" t="s">
        <v>1940</v>
      </c>
      <c r="R130" s="609">
        <v>46123</v>
      </c>
      <c r="S130" s="610">
        <v>46123</v>
      </c>
      <c r="T130" s="611">
        <f t="shared" si="28"/>
        <v>7070.5250000000005</v>
      </c>
      <c r="U130" s="611">
        <f t="shared" si="29"/>
        <v>6976.58</v>
      </c>
      <c r="V130" s="637"/>
      <c r="W130" s="611">
        <f t="shared" si="30"/>
        <v>-93.945000000000618</v>
      </c>
      <c r="X130" s="636">
        <f t="shared" si="31"/>
        <v>86.9</v>
      </c>
      <c r="Y130" s="637">
        <f t="shared" si="32"/>
        <v>17</v>
      </c>
      <c r="Z130" s="636">
        <f t="shared" si="33"/>
        <v>-69.900000000000006</v>
      </c>
      <c r="AA130" s="9"/>
      <c r="AB130" s="9"/>
      <c r="AC130" s="9"/>
    </row>
    <row r="131" spans="1:29" ht="13.5">
      <c r="A131" s="10" t="s">
        <v>2266</v>
      </c>
      <c r="B131" s="9" t="s">
        <v>12</v>
      </c>
      <c r="C131" s="11">
        <v>3248.27</v>
      </c>
      <c r="D131" s="9">
        <v>35</v>
      </c>
      <c r="E131" s="76">
        <v>27.67</v>
      </c>
      <c r="F131" s="9">
        <v>1</v>
      </c>
      <c r="G131" s="47">
        <v>7</v>
      </c>
      <c r="H131" s="45">
        <v>0.36730000000000002</v>
      </c>
      <c r="I131" s="9" t="s">
        <v>11</v>
      </c>
      <c r="J131" s="9"/>
      <c r="K131" s="588" t="s">
        <v>2181</v>
      </c>
      <c r="L131" s="132">
        <v>45759</v>
      </c>
      <c r="M131" s="150">
        <v>45759</v>
      </c>
      <c r="N131" s="135">
        <v>6427.75</v>
      </c>
      <c r="O131" s="635">
        <v>6760.95</v>
      </c>
      <c r="P131" s="134">
        <v>74</v>
      </c>
      <c r="Q131" s="629" t="s">
        <v>2267</v>
      </c>
      <c r="R131" s="609">
        <v>46124</v>
      </c>
      <c r="S131" s="610">
        <v>46124</v>
      </c>
      <c r="T131" s="611">
        <f t="shared" si="28"/>
        <v>7087.8940000000002</v>
      </c>
      <c r="U131" s="611">
        <f t="shared" si="29"/>
        <v>4284.0200000000004</v>
      </c>
      <c r="V131" s="637"/>
      <c r="W131" s="611">
        <f t="shared" si="30"/>
        <v>-2803.8739999999998</v>
      </c>
      <c r="X131" s="636">
        <f t="shared" si="31"/>
        <v>81.400000000000006</v>
      </c>
      <c r="Y131" s="637">
        <f t="shared" si="32"/>
        <v>35</v>
      </c>
      <c r="Z131" s="636">
        <f t="shared" si="33"/>
        <v>-46.400000000000006</v>
      </c>
      <c r="AA131" s="9"/>
      <c r="AB131" s="9"/>
      <c r="AC131" s="9"/>
    </row>
    <row r="132" spans="1:29" ht="13.5">
      <c r="A132" s="10">
        <v>46127</v>
      </c>
      <c r="B132" s="9" t="s">
        <v>12</v>
      </c>
      <c r="C132" s="39">
        <v>2291.65</v>
      </c>
      <c r="D132" s="30">
        <v>30</v>
      </c>
      <c r="E132" s="193">
        <v>27.3</v>
      </c>
      <c r="F132" s="9">
        <v>1</v>
      </c>
      <c r="G132" s="47">
        <v>8.33</v>
      </c>
      <c r="H132" s="45">
        <v>0.311</v>
      </c>
      <c r="I132" s="9" t="s">
        <v>11</v>
      </c>
      <c r="J132" s="9"/>
      <c r="K132" s="588" t="s">
        <v>2181</v>
      </c>
      <c r="L132" s="132">
        <v>45760</v>
      </c>
      <c r="M132" s="150">
        <v>45760</v>
      </c>
      <c r="N132" s="135">
        <v>6443.54</v>
      </c>
      <c r="O132" s="635">
        <v>6776.74</v>
      </c>
      <c r="P132" s="134">
        <v>72</v>
      </c>
      <c r="Q132" s="629" t="s">
        <v>2268</v>
      </c>
      <c r="R132" s="609">
        <v>46125</v>
      </c>
      <c r="S132" s="610">
        <v>46125</v>
      </c>
      <c r="T132" s="611">
        <f t="shared" si="28"/>
        <v>2590.1370000000002</v>
      </c>
      <c r="U132" s="611">
        <f t="shared" si="29"/>
        <v>1183.73</v>
      </c>
      <c r="V132" s="637"/>
      <c r="W132" s="611">
        <f t="shared" si="30"/>
        <v>-1406.4070000000002</v>
      </c>
      <c r="X132" s="636">
        <f t="shared" si="31"/>
        <v>79.2</v>
      </c>
      <c r="Y132" s="637">
        <f t="shared" si="32"/>
        <v>30</v>
      </c>
      <c r="Z132" s="636">
        <f t="shared" si="33"/>
        <v>-49.2</v>
      </c>
      <c r="AA132" s="9"/>
      <c r="AB132" s="9"/>
      <c r="AC132" s="9"/>
    </row>
    <row r="133" spans="1:29" ht="13.5">
      <c r="A133" s="10">
        <v>46128</v>
      </c>
      <c r="B133" s="9" t="s">
        <v>12</v>
      </c>
      <c r="C133" s="227" t="s">
        <v>2269</v>
      </c>
      <c r="D133" s="85">
        <v>20</v>
      </c>
      <c r="E133" s="193">
        <v>24.43</v>
      </c>
      <c r="F133" s="9">
        <v>2</v>
      </c>
      <c r="G133" s="47">
        <v>7.08</v>
      </c>
      <c r="H133" s="45">
        <v>0.28520000000000001</v>
      </c>
      <c r="I133" s="9" t="s">
        <v>11</v>
      </c>
      <c r="J133" s="9"/>
      <c r="K133" s="588" t="s">
        <v>2181</v>
      </c>
      <c r="L133" s="132">
        <v>45761</v>
      </c>
      <c r="M133" s="150">
        <v>45761</v>
      </c>
      <c r="N133" s="135">
        <v>2354.67</v>
      </c>
      <c r="O133" s="635">
        <v>2461.77</v>
      </c>
      <c r="P133" s="134">
        <v>24</v>
      </c>
      <c r="Q133" s="629" t="s">
        <v>2270</v>
      </c>
      <c r="R133" s="609">
        <v>46126</v>
      </c>
      <c r="S133" s="610">
        <v>46126</v>
      </c>
      <c r="T133" s="611">
        <f t="shared" si="28"/>
        <v>5160.2100000000009</v>
      </c>
      <c r="U133" s="611">
        <f t="shared" si="29"/>
        <v>3248.27</v>
      </c>
      <c r="V133" s="637"/>
      <c r="W133" s="611">
        <f t="shared" si="30"/>
        <v>-1911.940000000001</v>
      </c>
      <c r="X133" s="636">
        <f t="shared" si="31"/>
        <v>26.400000000000002</v>
      </c>
      <c r="Y133" s="637">
        <f t="shared" si="32"/>
        <v>20</v>
      </c>
      <c r="Z133" s="636">
        <f t="shared" si="33"/>
        <v>-6.4000000000000021</v>
      </c>
      <c r="AA133" s="9"/>
      <c r="AB133" s="9"/>
      <c r="AC133" s="9"/>
    </row>
    <row r="134" spans="1:29" ht="13.5">
      <c r="A134" s="10">
        <v>46129</v>
      </c>
      <c r="B134" s="9" t="s">
        <v>12</v>
      </c>
      <c r="C134" s="227" t="s">
        <v>2271</v>
      </c>
      <c r="D134" s="85">
        <v>43</v>
      </c>
      <c r="E134" s="193">
        <v>23.12</v>
      </c>
      <c r="F134" s="9">
        <v>0</v>
      </c>
      <c r="G134" s="47">
        <v>9</v>
      </c>
      <c r="H134" s="45">
        <v>0.2908</v>
      </c>
      <c r="I134" s="9" t="s">
        <v>11</v>
      </c>
      <c r="J134" s="9"/>
      <c r="K134" s="588" t="s">
        <v>2181</v>
      </c>
      <c r="L134" s="132">
        <v>45762</v>
      </c>
      <c r="M134" s="150">
        <v>45762</v>
      </c>
      <c r="N134" s="135">
        <v>4691.1000000000004</v>
      </c>
      <c r="O134" s="635">
        <v>4822</v>
      </c>
      <c r="P134" s="134">
        <v>32</v>
      </c>
      <c r="Q134" s="629" t="s">
        <v>2272</v>
      </c>
      <c r="R134" s="609">
        <v>46127</v>
      </c>
      <c r="S134" s="610">
        <v>46127</v>
      </c>
      <c r="T134" s="611">
        <f t="shared" si="28"/>
        <v>4006.9150000000004</v>
      </c>
      <c r="U134" s="611">
        <f t="shared" si="29"/>
        <v>2291.65</v>
      </c>
      <c r="V134" s="637"/>
      <c r="W134" s="611">
        <f t="shared" si="30"/>
        <v>-1715.2650000000003</v>
      </c>
      <c r="X134" s="636">
        <f t="shared" si="31"/>
        <v>35.200000000000003</v>
      </c>
      <c r="Y134" s="637">
        <f t="shared" si="32"/>
        <v>43</v>
      </c>
      <c r="Z134" s="636">
        <f t="shared" si="33"/>
        <v>7.7999999999999972</v>
      </c>
      <c r="AA134" s="9"/>
      <c r="AB134" s="9"/>
      <c r="AC134" s="9"/>
    </row>
    <row r="135" spans="1:29" ht="13.5">
      <c r="A135" s="10">
        <v>46130</v>
      </c>
      <c r="B135" s="9" t="s">
        <v>12</v>
      </c>
      <c r="C135" s="227" t="s">
        <v>2273</v>
      </c>
      <c r="D135" s="85">
        <v>30</v>
      </c>
      <c r="E135" s="193">
        <v>26.9</v>
      </c>
      <c r="F135" s="9">
        <v>0</v>
      </c>
      <c r="G135" s="47">
        <v>6.8780000000000099</v>
      </c>
      <c r="H135" s="45">
        <v>0.25840000000000002</v>
      </c>
      <c r="I135" s="9" t="s">
        <v>11</v>
      </c>
      <c r="J135" s="9"/>
      <c r="K135" s="588" t="s">
        <v>2181</v>
      </c>
      <c r="L135" s="132">
        <v>45763</v>
      </c>
      <c r="M135" s="150">
        <v>45763</v>
      </c>
      <c r="N135" s="135">
        <v>3642.65</v>
      </c>
      <c r="O135" s="635">
        <v>3821.15</v>
      </c>
      <c r="P135" s="134">
        <v>42</v>
      </c>
      <c r="Q135" s="629" t="s">
        <v>2274</v>
      </c>
      <c r="R135" s="609">
        <v>46128</v>
      </c>
      <c r="S135" s="610">
        <v>46128</v>
      </c>
      <c r="T135" s="611">
        <f t="shared" si="28"/>
        <v>6001.5339999999997</v>
      </c>
      <c r="U135" s="611" t="str">
        <f t="shared" si="29"/>
        <v>R$ 2.499,63</v>
      </c>
      <c r="V135" s="637"/>
      <c r="W135" s="637">
        <f t="shared" si="30"/>
        <v>-3501.9039999999995</v>
      </c>
      <c r="X135" s="636">
        <f t="shared" si="31"/>
        <v>46.2</v>
      </c>
      <c r="Y135" s="637">
        <f t="shared" si="32"/>
        <v>30</v>
      </c>
      <c r="Z135" s="636">
        <f t="shared" si="33"/>
        <v>-16.200000000000003</v>
      </c>
      <c r="AA135" s="9"/>
      <c r="AB135" s="9"/>
      <c r="AC135" s="9"/>
    </row>
    <row r="136" spans="1:29" ht="13.5">
      <c r="A136" s="10">
        <v>46131</v>
      </c>
      <c r="B136" s="9" t="s">
        <v>12</v>
      </c>
      <c r="C136" s="39">
        <v>5324.85</v>
      </c>
      <c r="D136" s="30">
        <v>59</v>
      </c>
      <c r="E136" s="193">
        <v>21.32</v>
      </c>
      <c r="F136" s="9">
        <v>3</v>
      </c>
      <c r="G136" s="9">
        <v>7</v>
      </c>
      <c r="H136" s="45">
        <v>0.2863</v>
      </c>
      <c r="I136" s="9" t="s">
        <v>11</v>
      </c>
      <c r="J136" s="9"/>
      <c r="K136" s="588" t="s">
        <v>2181</v>
      </c>
      <c r="L136" s="132">
        <v>45764</v>
      </c>
      <c r="M136" s="150">
        <v>45764</v>
      </c>
      <c r="N136" s="135">
        <v>5455.94</v>
      </c>
      <c r="O136" s="635">
        <v>5741.54</v>
      </c>
      <c r="P136" s="134">
        <v>65</v>
      </c>
      <c r="Q136" s="629" t="s">
        <v>2275</v>
      </c>
      <c r="R136" s="609">
        <v>46129</v>
      </c>
      <c r="S136" s="610">
        <v>46129</v>
      </c>
      <c r="T136" s="611">
        <f t="shared" si="28"/>
        <v>6200.7660000000005</v>
      </c>
      <c r="U136" s="611" t="str">
        <f t="shared" si="29"/>
        <v>R$ 4.718,89</v>
      </c>
      <c r="V136" s="637"/>
      <c r="W136" s="637">
        <f t="shared" si="30"/>
        <v>-1481.8760000000002</v>
      </c>
      <c r="X136" s="636">
        <f t="shared" si="31"/>
        <v>71.5</v>
      </c>
      <c r="Y136" s="637">
        <f t="shared" si="32"/>
        <v>59</v>
      </c>
      <c r="Z136" s="636">
        <f t="shared" si="33"/>
        <v>-12.5</v>
      </c>
      <c r="AA136" s="9"/>
      <c r="AB136" s="9"/>
      <c r="AC136" s="9"/>
    </row>
    <row r="137" spans="1:29" ht="13.5">
      <c r="A137" s="10">
        <v>46132</v>
      </c>
      <c r="B137" s="9" t="s">
        <v>12</v>
      </c>
      <c r="C137" s="227">
        <v>3443.88</v>
      </c>
      <c r="D137" s="30">
        <v>35</v>
      </c>
      <c r="E137" s="193">
        <v>30.36</v>
      </c>
      <c r="F137" s="9">
        <v>1</v>
      </c>
      <c r="G137" s="9">
        <v>4.33</v>
      </c>
      <c r="H137" s="45">
        <v>0.3014</v>
      </c>
      <c r="I137" s="9" t="s">
        <v>11</v>
      </c>
      <c r="J137" s="9"/>
      <c r="K137" s="588" t="s">
        <v>2181</v>
      </c>
      <c r="L137" s="132">
        <v>45765</v>
      </c>
      <c r="M137" s="150">
        <v>45765</v>
      </c>
      <c r="N137" s="135">
        <v>5637.06</v>
      </c>
      <c r="O137" s="635">
        <v>5934.56</v>
      </c>
      <c r="P137" s="134">
        <v>66</v>
      </c>
      <c r="Q137" s="629" t="s">
        <v>2194</v>
      </c>
      <c r="R137" s="609">
        <v>46130</v>
      </c>
      <c r="S137" s="610">
        <v>46130</v>
      </c>
      <c r="T137" s="611">
        <f t="shared" si="28"/>
        <v>5277.6680000000006</v>
      </c>
      <c r="U137" s="611" t="str">
        <f t="shared" si="29"/>
        <v>R$ 3.409,95</v>
      </c>
      <c r="V137" s="637"/>
      <c r="W137" s="637">
        <f t="shared" si="30"/>
        <v>-1867.7180000000008</v>
      </c>
      <c r="X137" s="636">
        <f t="shared" si="31"/>
        <v>72.600000000000009</v>
      </c>
      <c r="Y137" s="637">
        <f t="shared" si="32"/>
        <v>35</v>
      </c>
      <c r="Z137" s="636">
        <f t="shared" si="33"/>
        <v>-37.600000000000009</v>
      </c>
      <c r="AA137" s="9"/>
      <c r="AB137" s="9"/>
      <c r="AC137" s="9"/>
    </row>
    <row r="138" spans="1:29" ht="13.5">
      <c r="A138" s="10">
        <v>46133</v>
      </c>
      <c r="B138" s="9" t="s">
        <v>12</v>
      </c>
      <c r="C138" s="227">
        <v>2668.31</v>
      </c>
      <c r="D138" s="30">
        <v>28</v>
      </c>
      <c r="E138" s="193">
        <v>21.49</v>
      </c>
      <c r="F138" s="9">
        <v>0</v>
      </c>
      <c r="G138" s="9">
        <v>7</v>
      </c>
      <c r="H138" s="45">
        <v>0.2898</v>
      </c>
      <c r="I138" s="9" t="s">
        <v>11</v>
      </c>
      <c r="J138" s="9"/>
      <c r="K138" s="588" t="s">
        <v>2181</v>
      </c>
      <c r="L138" s="132">
        <v>45766</v>
      </c>
      <c r="M138" s="150">
        <v>45766</v>
      </c>
      <c r="N138" s="135">
        <v>4797.88</v>
      </c>
      <c r="O138" s="635">
        <v>5119.18</v>
      </c>
      <c r="P138" s="134">
        <v>61</v>
      </c>
      <c r="Q138" s="629" t="s">
        <v>2276</v>
      </c>
      <c r="R138" s="609">
        <v>46131</v>
      </c>
      <c r="S138" s="610">
        <v>46131</v>
      </c>
      <c r="T138" s="611">
        <f t="shared" si="28"/>
        <v>5035.6570000000002</v>
      </c>
      <c r="U138" s="611">
        <f t="shared" si="29"/>
        <v>5324.85</v>
      </c>
      <c r="V138" s="637"/>
      <c r="W138" s="611">
        <f t="shared" si="30"/>
        <v>289.19300000000021</v>
      </c>
      <c r="X138" s="636">
        <f t="shared" si="31"/>
        <v>67.100000000000009</v>
      </c>
      <c r="Y138" s="637">
        <f t="shared" si="32"/>
        <v>28</v>
      </c>
      <c r="Z138" s="636">
        <f t="shared" si="33"/>
        <v>-39.100000000000009</v>
      </c>
      <c r="AA138" s="9"/>
      <c r="AB138" s="9"/>
      <c r="AC138" s="9"/>
    </row>
    <row r="139" spans="1:29" ht="13.5">
      <c r="A139" s="10">
        <v>46134</v>
      </c>
      <c r="B139" s="9" t="s">
        <v>12</v>
      </c>
      <c r="C139" s="227">
        <v>1626.36</v>
      </c>
      <c r="D139" s="30">
        <v>21</v>
      </c>
      <c r="E139" s="30">
        <v>22.44</v>
      </c>
      <c r="F139" s="9">
        <v>0</v>
      </c>
      <c r="G139" s="9">
        <v>4</v>
      </c>
      <c r="H139" s="45">
        <v>0.29330000000000001</v>
      </c>
      <c r="I139" s="9" t="s">
        <v>11</v>
      </c>
      <c r="J139" s="9"/>
      <c r="K139" s="588" t="s">
        <v>2181</v>
      </c>
      <c r="L139" s="132">
        <v>45767</v>
      </c>
      <c r="M139" s="150">
        <v>45767</v>
      </c>
      <c r="N139" s="135">
        <v>4577.87</v>
      </c>
      <c r="O139" s="635">
        <v>4768.2700000000004</v>
      </c>
      <c r="P139" s="134">
        <v>46</v>
      </c>
      <c r="Q139" s="629" t="s">
        <v>2277</v>
      </c>
      <c r="R139" s="609">
        <v>46132</v>
      </c>
      <c r="S139" s="610">
        <v>46132</v>
      </c>
      <c r="T139" s="611">
        <f t="shared" si="28"/>
        <v>4919.0460000000003</v>
      </c>
      <c r="U139" s="611">
        <f t="shared" si="29"/>
        <v>3443.88</v>
      </c>
      <c r="V139" s="637"/>
      <c r="W139" s="611">
        <f t="shared" si="30"/>
        <v>-1475.1660000000002</v>
      </c>
      <c r="X139" s="636">
        <f t="shared" si="31"/>
        <v>50.6</v>
      </c>
      <c r="Y139" s="637">
        <f>D140</f>
        <v>14</v>
      </c>
      <c r="Z139" s="636">
        <f t="shared" si="33"/>
        <v>-36.6</v>
      </c>
      <c r="AA139" s="9"/>
      <c r="AB139" s="9"/>
      <c r="AC139" s="9"/>
    </row>
    <row r="140" spans="1:29" ht="13.5">
      <c r="A140" s="10">
        <v>46135</v>
      </c>
      <c r="B140" s="9" t="s">
        <v>12</v>
      </c>
      <c r="C140" s="227">
        <v>2059.5500000000002</v>
      </c>
      <c r="D140" s="30">
        <v>14</v>
      </c>
      <c r="E140" s="193">
        <v>21.63</v>
      </c>
      <c r="F140" s="9">
        <v>0</v>
      </c>
      <c r="G140" s="9">
        <v>4.66</v>
      </c>
      <c r="H140" s="45">
        <v>0.21629999999999999</v>
      </c>
      <c r="I140" s="9" t="s">
        <v>11</v>
      </c>
      <c r="J140" s="9" t="s">
        <v>2278</v>
      </c>
      <c r="K140" s="588" t="s">
        <v>2181</v>
      </c>
      <c r="L140" s="132">
        <v>45768</v>
      </c>
      <c r="M140" s="150">
        <v>45768</v>
      </c>
      <c r="N140" s="135">
        <v>4471.8599999999997</v>
      </c>
      <c r="O140" s="635">
        <v>4697.96</v>
      </c>
      <c r="P140" s="134">
        <v>49</v>
      </c>
      <c r="Q140" s="629" t="s">
        <v>1886</v>
      </c>
      <c r="R140" s="609">
        <v>46133</v>
      </c>
      <c r="S140" s="610">
        <v>46133</v>
      </c>
      <c r="T140" s="611">
        <f t="shared" si="28"/>
        <v>2480.17</v>
      </c>
      <c r="U140" s="611">
        <f t="shared" si="29"/>
        <v>2668.31</v>
      </c>
      <c r="V140" s="637"/>
      <c r="W140" s="611">
        <f t="shared" si="30"/>
        <v>188.13999999999987</v>
      </c>
      <c r="X140" s="636">
        <f t="shared" si="31"/>
        <v>53.900000000000006</v>
      </c>
      <c r="Y140" s="637">
        <f t="shared" ref="Y140:Y141" si="34">D142</f>
        <v>38</v>
      </c>
      <c r="Z140" s="636">
        <f t="shared" si="33"/>
        <v>-15.900000000000006</v>
      </c>
      <c r="AA140" s="9"/>
      <c r="AB140" s="9"/>
      <c r="AC140" s="9"/>
    </row>
    <row r="141" spans="1:29" ht="13.5">
      <c r="A141" s="10">
        <v>46136</v>
      </c>
      <c r="B141" s="9" t="s">
        <v>12</v>
      </c>
      <c r="C141" s="227">
        <v>6657.12</v>
      </c>
      <c r="D141" s="30">
        <v>66</v>
      </c>
      <c r="E141" s="30">
        <v>29.88</v>
      </c>
      <c r="F141" s="9">
        <v>3</v>
      </c>
      <c r="G141" s="9">
        <v>14.25</v>
      </c>
      <c r="H141" s="45">
        <v>0.29330000000000001</v>
      </c>
      <c r="I141" s="9" t="s">
        <v>11</v>
      </c>
      <c r="J141" s="9"/>
      <c r="K141" s="588" t="s">
        <v>2181</v>
      </c>
      <c r="L141" s="132">
        <v>45769</v>
      </c>
      <c r="M141" s="150">
        <v>45769</v>
      </c>
      <c r="N141" s="135">
        <v>2254.6999999999998</v>
      </c>
      <c r="O141" s="635">
        <v>2338</v>
      </c>
      <c r="P141" s="134">
        <v>23</v>
      </c>
      <c r="Q141" s="629" t="s">
        <v>2279</v>
      </c>
      <c r="R141" s="609">
        <v>46134</v>
      </c>
      <c r="S141" s="610">
        <v>46134</v>
      </c>
      <c r="T141" s="611">
        <f t="shared" si="28"/>
        <v>2451.7460000000005</v>
      </c>
      <c r="U141" s="611">
        <f>C140</f>
        <v>2059.5500000000002</v>
      </c>
      <c r="V141" s="637"/>
      <c r="W141" s="611">
        <f t="shared" si="30"/>
        <v>-392.19600000000037</v>
      </c>
      <c r="X141" s="636">
        <f t="shared" si="31"/>
        <v>25.3</v>
      </c>
      <c r="Y141" s="637">
        <f t="shared" si="34"/>
        <v>52</v>
      </c>
      <c r="Z141" s="636">
        <f t="shared" si="33"/>
        <v>26.7</v>
      </c>
      <c r="AA141" s="9"/>
      <c r="AB141" s="9"/>
      <c r="AC141" s="9"/>
    </row>
    <row r="142" spans="1:29" ht="13.5">
      <c r="A142" s="10">
        <v>46137</v>
      </c>
      <c r="B142" s="9" t="s">
        <v>12</v>
      </c>
      <c r="C142" s="227">
        <v>3568.55</v>
      </c>
      <c r="D142" s="30">
        <v>38</v>
      </c>
      <c r="E142" s="193">
        <v>29.13</v>
      </c>
      <c r="F142" s="9">
        <v>2</v>
      </c>
      <c r="G142" s="9">
        <v>6.75</v>
      </c>
      <c r="H142" s="45">
        <v>0.3533</v>
      </c>
      <c r="I142" s="9" t="s">
        <v>11</v>
      </c>
      <c r="J142" s="9"/>
      <c r="K142" s="588" t="s">
        <v>2181</v>
      </c>
      <c r="L142" s="132">
        <v>45770</v>
      </c>
      <c r="M142" s="150">
        <v>45770</v>
      </c>
      <c r="N142" s="135">
        <v>2228.86</v>
      </c>
      <c r="O142" s="635">
        <v>2300.2600000000002</v>
      </c>
      <c r="P142" s="134">
        <v>28</v>
      </c>
      <c r="Q142" s="629" t="s">
        <v>2280</v>
      </c>
      <c r="R142" s="609">
        <v>46135</v>
      </c>
      <c r="S142" s="610">
        <v>46135</v>
      </c>
      <c r="T142" s="611">
        <f t="shared" si="28"/>
        <v>3278.9680000000003</v>
      </c>
      <c r="U142" s="611">
        <f t="shared" ref="U142:U143" si="35">C142</f>
        <v>3568.55</v>
      </c>
      <c r="V142" s="637"/>
      <c r="W142" s="611">
        <f t="shared" si="30"/>
        <v>289.58199999999988</v>
      </c>
      <c r="X142" s="636">
        <f t="shared" si="31"/>
        <v>30.800000000000004</v>
      </c>
      <c r="Y142" s="637" t="e">
        <f t="shared" ref="Y142:Y143" si="36">#REF!</f>
        <v>#REF!</v>
      </c>
      <c r="Z142" s="637" t="e">
        <f t="shared" si="33"/>
        <v>#REF!</v>
      </c>
      <c r="AA142" s="9"/>
      <c r="AB142" s="9"/>
      <c r="AC142" s="9"/>
    </row>
    <row r="143" spans="1:29" ht="13.5">
      <c r="A143" s="10">
        <v>46138</v>
      </c>
      <c r="B143" s="9" t="s">
        <v>12</v>
      </c>
      <c r="C143" s="227">
        <v>6347.8</v>
      </c>
      <c r="D143" s="30">
        <v>52</v>
      </c>
      <c r="E143" s="193">
        <v>25.84</v>
      </c>
      <c r="F143" s="9">
        <v>1</v>
      </c>
      <c r="G143" s="9">
        <v>10.25</v>
      </c>
      <c r="H143" s="45">
        <v>0.29920000000000002</v>
      </c>
      <c r="I143" s="9" t="s">
        <v>11</v>
      </c>
      <c r="J143" s="9"/>
      <c r="K143" s="588" t="s">
        <v>2181</v>
      </c>
      <c r="L143" s="132">
        <v>45771</v>
      </c>
      <c r="M143" s="150">
        <v>45771</v>
      </c>
      <c r="N143" s="135">
        <v>2980.88</v>
      </c>
      <c r="O143" s="635">
        <v>3123.68</v>
      </c>
      <c r="P143" s="134">
        <v>36</v>
      </c>
      <c r="Q143" s="629" t="s">
        <v>1678</v>
      </c>
      <c r="R143" s="609">
        <v>46136</v>
      </c>
      <c r="S143" s="610">
        <v>46136</v>
      </c>
      <c r="T143" s="611">
        <f t="shared" si="28"/>
        <v>8712.9130000000005</v>
      </c>
      <c r="U143" s="611">
        <f t="shared" si="35"/>
        <v>6347.8</v>
      </c>
      <c r="V143" s="637"/>
      <c r="W143" s="611">
        <f t="shared" si="30"/>
        <v>-2365.1130000000003</v>
      </c>
      <c r="X143" s="636">
        <f t="shared" si="31"/>
        <v>39.6</v>
      </c>
      <c r="Y143" s="637" t="e">
        <f t="shared" si="36"/>
        <v>#REF!</v>
      </c>
      <c r="Z143" s="637" t="e">
        <f t="shared" si="33"/>
        <v>#REF!</v>
      </c>
      <c r="AA143" s="9"/>
      <c r="AB143" s="9"/>
      <c r="AC143" s="9"/>
    </row>
    <row r="144" spans="1:29" ht="15">
      <c r="A144" s="10">
        <v>46139</v>
      </c>
      <c r="B144" s="9" t="s">
        <v>12</v>
      </c>
      <c r="C144" s="261">
        <v>2852.63</v>
      </c>
      <c r="D144" s="30">
        <v>37</v>
      </c>
      <c r="E144" s="193">
        <v>28.21</v>
      </c>
      <c r="F144" s="9">
        <v>2</v>
      </c>
      <c r="G144" s="9">
        <v>9.5</v>
      </c>
      <c r="H144" s="45">
        <v>0.36330000000000001</v>
      </c>
      <c r="I144" s="9" t="s">
        <v>11</v>
      </c>
      <c r="J144" s="9"/>
      <c r="K144" s="588" t="s">
        <v>2181</v>
      </c>
      <c r="L144" s="132">
        <v>45772</v>
      </c>
      <c r="M144" s="150">
        <v>45772</v>
      </c>
      <c r="N144" s="135">
        <v>7920.83</v>
      </c>
      <c r="O144" s="635">
        <v>8123.13</v>
      </c>
      <c r="P144" s="134">
        <v>81</v>
      </c>
      <c r="Q144" s="629" t="s">
        <v>2281</v>
      </c>
      <c r="R144" s="609">
        <v>46137</v>
      </c>
      <c r="S144" s="610">
        <v>46137</v>
      </c>
      <c r="T144" s="611">
        <f t="shared" si="28"/>
        <v>8847.4540000000015</v>
      </c>
      <c r="U144" s="637" t="e">
        <f t="shared" ref="U144:U145" si="37">#REF!</f>
        <v>#REF!</v>
      </c>
      <c r="V144" s="637"/>
      <c r="W144" s="637" t="e">
        <f t="shared" si="30"/>
        <v>#REF!</v>
      </c>
      <c r="X144" s="636">
        <f t="shared" si="31"/>
        <v>89.100000000000009</v>
      </c>
      <c r="Y144" s="637">
        <f t="shared" ref="Y144:Y149" si="38">D144</f>
        <v>37</v>
      </c>
      <c r="Z144" s="636">
        <f t="shared" si="33"/>
        <v>-52.100000000000009</v>
      </c>
      <c r="AA144" s="9"/>
      <c r="AB144" s="9"/>
      <c r="AC144" s="9"/>
    </row>
    <row r="145" spans="1:29" ht="13.5">
      <c r="A145" s="10">
        <v>46140</v>
      </c>
      <c r="B145" s="9" t="s">
        <v>12</v>
      </c>
      <c r="C145" s="39">
        <v>3880.88</v>
      </c>
      <c r="D145" s="30">
        <v>32</v>
      </c>
      <c r="E145" s="193">
        <v>19.66</v>
      </c>
      <c r="F145" s="9">
        <v>0</v>
      </c>
      <c r="G145" s="9">
        <v>7.66</v>
      </c>
      <c r="H145" s="45">
        <v>0.3231</v>
      </c>
      <c r="I145" s="9" t="s">
        <v>11</v>
      </c>
      <c r="J145" s="9"/>
      <c r="K145" s="588" t="s">
        <v>2181</v>
      </c>
      <c r="L145" s="132">
        <v>45773</v>
      </c>
      <c r="M145" s="150">
        <v>45773</v>
      </c>
      <c r="N145" s="135">
        <v>8043.14</v>
      </c>
      <c r="O145" s="635">
        <v>8495.34</v>
      </c>
      <c r="P145" s="134">
        <v>85</v>
      </c>
      <c r="Q145" s="629" t="s">
        <v>2282</v>
      </c>
      <c r="R145" s="609">
        <v>46138</v>
      </c>
      <c r="S145" s="610">
        <v>46138</v>
      </c>
      <c r="T145" s="611">
        <f t="shared" si="28"/>
        <v>5101.5910000000013</v>
      </c>
      <c r="U145" s="637" t="e">
        <f t="shared" si="37"/>
        <v>#REF!</v>
      </c>
      <c r="V145" s="637"/>
      <c r="W145" s="637" t="e">
        <f t="shared" si="30"/>
        <v>#REF!</v>
      </c>
      <c r="X145" s="636">
        <f t="shared" si="31"/>
        <v>93.500000000000014</v>
      </c>
      <c r="Y145" s="637">
        <f t="shared" si="38"/>
        <v>32</v>
      </c>
      <c r="Z145" s="636">
        <f t="shared" si="33"/>
        <v>-61.500000000000014</v>
      </c>
      <c r="AA145" s="9"/>
      <c r="AB145" s="9"/>
      <c r="AC145" s="9"/>
    </row>
    <row r="146" spans="1:29" ht="13.5">
      <c r="A146" s="10">
        <v>46141</v>
      </c>
      <c r="B146" s="9" t="s">
        <v>12</v>
      </c>
      <c r="C146" s="11">
        <v>3457.63</v>
      </c>
      <c r="D146" s="9">
        <v>26</v>
      </c>
      <c r="E146" s="76">
        <v>20.84</v>
      </c>
      <c r="F146" s="9">
        <v>1</v>
      </c>
      <c r="G146" s="9">
        <v>6</v>
      </c>
      <c r="H146" s="45">
        <v>0.3488</v>
      </c>
      <c r="I146" s="9" t="s">
        <v>11</v>
      </c>
      <c r="J146" s="9"/>
      <c r="K146" s="588" t="s">
        <v>2181</v>
      </c>
      <c r="L146" s="132">
        <v>45774</v>
      </c>
      <c r="M146" s="150">
        <v>45774</v>
      </c>
      <c r="N146" s="135">
        <v>4637.8100000000004</v>
      </c>
      <c r="O146" s="635">
        <v>4899.6099999999997</v>
      </c>
      <c r="P146" s="134">
        <v>56</v>
      </c>
      <c r="Q146" s="629" t="s">
        <v>2039</v>
      </c>
      <c r="R146" s="609">
        <v>46139</v>
      </c>
      <c r="S146" s="610">
        <v>46139</v>
      </c>
      <c r="T146" s="611">
        <f t="shared" si="28"/>
        <v>2323.42</v>
      </c>
      <c r="U146" s="611">
        <f t="shared" ref="U146:U149" si="39">C144</f>
        <v>2852.63</v>
      </c>
      <c r="V146" s="637"/>
      <c r="W146" s="611">
        <f t="shared" si="30"/>
        <v>529.21</v>
      </c>
      <c r="X146" s="636">
        <f t="shared" si="31"/>
        <v>61.600000000000009</v>
      </c>
      <c r="Y146" s="637">
        <f t="shared" si="38"/>
        <v>26</v>
      </c>
      <c r="Z146" s="636">
        <f t="shared" si="33"/>
        <v>-35.600000000000009</v>
      </c>
      <c r="AA146" s="9"/>
      <c r="AB146" s="9"/>
      <c r="AC146" s="9"/>
    </row>
    <row r="147" spans="1:29" ht="13.5">
      <c r="A147" s="10">
        <v>46142</v>
      </c>
      <c r="B147" s="9" t="s">
        <v>12</v>
      </c>
      <c r="C147" s="227">
        <v>6436.63</v>
      </c>
      <c r="D147" s="85">
        <v>66</v>
      </c>
      <c r="E147" s="76">
        <v>23.43</v>
      </c>
      <c r="F147" s="9">
        <v>0</v>
      </c>
      <c r="G147" s="9">
        <v>7</v>
      </c>
      <c r="H147" s="13">
        <v>0.29330000000000001</v>
      </c>
      <c r="I147" s="9" t="s">
        <v>11</v>
      </c>
      <c r="J147" s="9"/>
      <c r="K147" s="588" t="s">
        <v>2181</v>
      </c>
      <c r="L147" s="132">
        <v>45775</v>
      </c>
      <c r="M147" s="150">
        <v>45775</v>
      </c>
      <c r="N147" s="135">
        <v>2112.1999999999998</v>
      </c>
      <c r="O147" s="635">
        <v>2219.3000000000002</v>
      </c>
      <c r="P147" s="134">
        <v>27</v>
      </c>
      <c r="Q147" s="629" t="s">
        <v>2283</v>
      </c>
      <c r="R147" s="609">
        <v>46140</v>
      </c>
      <c r="S147" s="610">
        <v>46140</v>
      </c>
      <c r="T147" s="611">
        <f t="shared" si="28"/>
        <v>3600.3</v>
      </c>
      <c r="U147" s="611">
        <f t="shared" si="39"/>
        <v>3880.88</v>
      </c>
      <c r="V147" s="637"/>
      <c r="W147" s="611">
        <f t="shared" si="30"/>
        <v>280.57999999999993</v>
      </c>
      <c r="X147" s="636">
        <f t="shared" si="31"/>
        <v>29.700000000000003</v>
      </c>
      <c r="Y147" s="637">
        <f t="shared" si="38"/>
        <v>66</v>
      </c>
      <c r="Z147" s="636">
        <f t="shared" si="33"/>
        <v>36.299999999999997</v>
      </c>
      <c r="AA147" s="9"/>
      <c r="AB147" s="9"/>
      <c r="AC147" s="9"/>
    </row>
    <row r="148" spans="1:29" ht="13.5">
      <c r="A148" s="10">
        <v>46143</v>
      </c>
      <c r="B148" s="9" t="s">
        <v>12</v>
      </c>
      <c r="C148" s="227">
        <v>6000.9</v>
      </c>
      <c r="D148" s="85">
        <v>64</v>
      </c>
      <c r="E148" s="76">
        <v>24.36</v>
      </c>
      <c r="F148" s="9">
        <v>3</v>
      </c>
      <c r="G148" s="9">
        <v>8</v>
      </c>
      <c r="H148" s="13">
        <v>0.28320000000000001</v>
      </c>
      <c r="I148" s="9" t="s">
        <v>11</v>
      </c>
      <c r="J148" s="9"/>
      <c r="K148" s="588" t="s">
        <v>2181</v>
      </c>
      <c r="L148" s="132">
        <v>45776</v>
      </c>
      <c r="M148" s="150">
        <v>45776</v>
      </c>
      <c r="N148" s="135">
        <v>3273</v>
      </c>
      <c r="O148" s="635">
        <v>3439.6</v>
      </c>
      <c r="P148" s="134">
        <v>32</v>
      </c>
      <c r="Q148" s="629" t="s">
        <v>2284</v>
      </c>
      <c r="R148" s="609">
        <v>46141</v>
      </c>
      <c r="S148" s="610">
        <v>46141</v>
      </c>
      <c r="T148" s="611">
        <f t="shared" si="28"/>
        <v>9072.4700000000012</v>
      </c>
      <c r="U148" s="611">
        <f t="shared" si="39"/>
        <v>3457.63</v>
      </c>
      <c r="V148" s="637"/>
      <c r="W148" s="611">
        <f t="shared" si="30"/>
        <v>-5614.8400000000011</v>
      </c>
      <c r="X148" s="636">
        <f t="shared" si="31"/>
        <v>35.200000000000003</v>
      </c>
      <c r="Y148" s="637">
        <f t="shared" si="38"/>
        <v>64</v>
      </c>
      <c r="Z148" s="636">
        <f t="shared" si="33"/>
        <v>28.799999999999997</v>
      </c>
      <c r="AA148" s="9"/>
      <c r="AB148" s="9"/>
      <c r="AC148" s="9"/>
    </row>
    <row r="149" spans="1:29" ht="13.5">
      <c r="A149" s="10">
        <v>46144</v>
      </c>
      <c r="B149" s="9" t="s">
        <v>12</v>
      </c>
      <c r="C149" s="227">
        <v>5249.79</v>
      </c>
      <c r="D149" s="85">
        <v>55</v>
      </c>
      <c r="E149" s="76">
        <v>24.55</v>
      </c>
      <c r="F149" s="9">
        <v>1</v>
      </c>
      <c r="G149" s="9">
        <v>7</v>
      </c>
      <c r="H149" s="13">
        <v>0.31519999999999998</v>
      </c>
      <c r="I149" s="9" t="s">
        <v>11</v>
      </c>
      <c r="J149" s="9"/>
      <c r="K149" s="588" t="s">
        <v>2181</v>
      </c>
      <c r="L149" s="132">
        <v>45777</v>
      </c>
      <c r="M149" s="150">
        <v>45777</v>
      </c>
      <c r="N149" s="135">
        <v>8247.7000000000007</v>
      </c>
      <c r="O149" s="635">
        <v>8533.2999999999993</v>
      </c>
      <c r="P149" s="134">
        <v>88</v>
      </c>
      <c r="Q149" s="629" t="s">
        <v>1996</v>
      </c>
      <c r="R149" s="609">
        <v>46142</v>
      </c>
      <c r="S149" s="610">
        <v>46142</v>
      </c>
      <c r="T149" s="611">
        <f>N151*$AB$26</f>
        <v>4939.0440000000008</v>
      </c>
      <c r="U149" s="611">
        <f t="shared" si="39"/>
        <v>6436.63</v>
      </c>
      <c r="V149" s="637"/>
      <c r="W149" s="611">
        <f t="shared" si="30"/>
        <v>1497.5859999999993</v>
      </c>
      <c r="X149" s="636">
        <f t="shared" si="31"/>
        <v>96.800000000000011</v>
      </c>
      <c r="Y149" s="637">
        <f t="shared" si="38"/>
        <v>55</v>
      </c>
      <c r="Z149" s="636">
        <f t="shared" si="33"/>
        <v>-41.800000000000011</v>
      </c>
      <c r="AA149" s="9"/>
      <c r="AB149" s="9"/>
      <c r="AC149" s="9"/>
    </row>
    <row r="150" spans="1:29" ht="15">
      <c r="A150" s="10">
        <v>46145</v>
      </c>
      <c r="B150" s="9" t="s">
        <v>12</v>
      </c>
      <c r="C150" s="227">
        <v>5726.05</v>
      </c>
      <c r="D150" s="85">
        <v>49</v>
      </c>
      <c r="E150" s="76">
        <v>27.52</v>
      </c>
      <c r="F150" s="9">
        <v>2</v>
      </c>
      <c r="G150" s="9">
        <v>9</v>
      </c>
      <c r="H150" s="13">
        <v>0.30520000000000003</v>
      </c>
      <c r="I150" s="9" t="s">
        <v>11</v>
      </c>
      <c r="J150" s="9"/>
      <c r="K150" s="717" t="s">
        <v>1595</v>
      </c>
      <c r="L150" s="709"/>
      <c r="M150" s="360"/>
      <c r="N150" s="338">
        <f>SUM(N121:N149)</f>
        <v>139122.32999999999</v>
      </c>
      <c r="O150" s="638">
        <f>SUM(O120:O149)</f>
        <v>150828.52999999997</v>
      </c>
      <c r="P150" s="340">
        <f>SUM(P121:P149)</f>
        <v>1526</v>
      </c>
      <c r="Q150" s="341">
        <f>O150/P150</f>
        <v>98.839141546526847</v>
      </c>
      <c r="R150" s="534" t="s">
        <v>1578</v>
      </c>
      <c r="S150" s="361"/>
      <c r="T150" s="344">
        <f t="shared" ref="T150:U150" si="40">SUM(T120:T149)</f>
        <v>157973.60700000005</v>
      </c>
      <c r="U150" s="339" t="e">
        <f t="shared" si="40"/>
        <v>#REF!</v>
      </c>
      <c r="V150" s="345" t="e">
        <f>U150/Y150</f>
        <v>#REF!</v>
      </c>
      <c r="W150" s="339" t="e">
        <f t="shared" ref="W150:X150" si="41">SUM(W120:W149)</f>
        <v>#REF!</v>
      </c>
      <c r="X150" s="346">
        <f t="shared" si="41"/>
        <v>1737.9999999999995</v>
      </c>
      <c r="Y150" s="340" t="e">
        <f>SUM(Y121:Y149)</f>
        <v>#REF!</v>
      </c>
      <c r="Z150" s="340" t="e">
        <f>SUM(Z120:Z149)</f>
        <v>#REF!</v>
      </c>
      <c r="AA150" s="9"/>
      <c r="AB150" s="9"/>
      <c r="AC150" s="9"/>
    </row>
    <row r="151" spans="1:29" ht="13.5">
      <c r="A151" s="10">
        <v>46146</v>
      </c>
      <c r="B151" s="9" t="s">
        <v>12</v>
      </c>
      <c r="C151" s="39">
        <v>1883.29</v>
      </c>
      <c r="D151" s="9">
        <v>16</v>
      </c>
      <c r="E151" s="76">
        <v>29.23</v>
      </c>
      <c r="F151" s="9">
        <v>2</v>
      </c>
      <c r="G151" s="9">
        <v>8</v>
      </c>
      <c r="H151" s="45">
        <v>0.29120000000000001</v>
      </c>
      <c r="I151" s="9" t="s">
        <v>11</v>
      </c>
      <c r="J151" s="9"/>
      <c r="K151" s="588" t="s">
        <v>2181</v>
      </c>
      <c r="L151" s="132">
        <v>45778</v>
      </c>
      <c r="M151" s="150">
        <v>45778</v>
      </c>
      <c r="N151" s="135">
        <v>4490.04</v>
      </c>
      <c r="O151" s="635">
        <v>4656.6400000000003</v>
      </c>
      <c r="P151" s="134">
        <v>50</v>
      </c>
      <c r="Q151" s="629" t="s">
        <v>1918</v>
      </c>
      <c r="R151" s="609">
        <v>46143</v>
      </c>
      <c r="S151" s="610">
        <v>46143</v>
      </c>
      <c r="T151" s="611">
        <f t="shared" ref="T151:T180" si="42">N152*$AB$26</f>
        <v>4764.1220000000012</v>
      </c>
      <c r="U151" s="611">
        <f t="shared" ref="U151:U157" si="43">C151</f>
        <v>1883.29</v>
      </c>
      <c r="V151" s="637"/>
      <c r="W151" s="611">
        <f t="shared" ref="W151:W181" si="44">U151-T151</f>
        <v>-2880.8320000000012</v>
      </c>
      <c r="X151" s="636">
        <f t="shared" ref="X151:X181" si="45">P151*$AB$1</f>
        <v>55.000000000000007</v>
      </c>
      <c r="Y151" s="637">
        <f t="shared" ref="Y151:Y181" si="46">D151</f>
        <v>16</v>
      </c>
      <c r="Z151" s="636">
        <f t="shared" ref="Z151:Z181" si="47">Y151-X151</f>
        <v>-39.000000000000007</v>
      </c>
      <c r="AA151" s="9"/>
      <c r="AB151" s="9"/>
      <c r="AC151" s="9"/>
    </row>
    <row r="152" spans="1:29" ht="13.5">
      <c r="A152" s="10">
        <v>46147</v>
      </c>
      <c r="B152" s="9" t="s">
        <v>12</v>
      </c>
      <c r="C152" s="39">
        <v>4616.08</v>
      </c>
      <c r="D152" s="9">
        <v>41</v>
      </c>
      <c r="E152" s="76">
        <v>27.06</v>
      </c>
      <c r="F152" s="9">
        <v>2</v>
      </c>
      <c r="G152" s="9">
        <v>10.66</v>
      </c>
      <c r="H152" s="45">
        <v>0.30380000000000001</v>
      </c>
      <c r="I152" s="9" t="s">
        <v>11</v>
      </c>
      <c r="J152" s="9"/>
      <c r="K152" s="588" t="s">
        <v>2181</v>
      </c>
      <c r="L152" s="132">
        <v>45779</v>
      </c>
      <c r="M152" s="150">
        <v>45779</v>
      </c>
      <c r="N152" s="135">
        <v>4331.0200000000004</v>
      </c>
      <c r="O152" s="635">
        <v>4533.32</v>
      </c>
      <c r="P152" s="134">
        <v>47</v>
      </c>
      <c r="Q152" s="629" t="s">
        <v>2285</v>
      </c>
      <c r="R152" s="609">
        <v>46144</v>
      </c>
      <c r="S152" s="610">
        <v>46144</v>
      </c>
      <c r="T152" s="611">
        <f t="shared" si="42"/>
        <v>7576.9760000000006</v>
      </c>
      <c r="U152" s="611">
        <f t="shared" si="43"/>
        <v>4616.08</v>
      </c>
      <c r="V152" s="637"/>
      <c r="W152" s="611">
        <f t="shared" si="44"/>
        <v>-2960.8960000000006</v>
      </c>
      <c r="X152" s="636">
        <f t="shared" si="45"/>
        <v>51.7</v>
      </c>
      <c r="Y152" s="637">
        <f t="shared" si="46"/>
        <v>41</v>
      </c>
      <c r="Z152" s="636">
        <f t="shared" si="47"/>
        <v>-10.700000000000003</v>
      </c>
      <c r="AA152" s="9"/>
      <c r="AB152" s="9"/>
      <c r="AC152" s="9"/>
    </row>
    <row r="153" spans="1:29" ht="13.5">
      <c r="A153" s="10">
        <v>46148</v>
      </c>
      <c r="B153" s="9" t="s">
        <v>12</v>
      </c>
      <c r="C153" s="39">
        <v>2013.31</v>
      </c>
      <c r="D153" s="30">
        <v>22</v>
      </c>
      <c r="E153" s="193">
        <v>25.24</v>
      </c>
      <c r="F153" s="30">
        <v>0</v>
      </c>
      <c r="G153" s="30">
        <v>5.33</v>
      </c>
      <c r="H153" s="45">
        <v>0.29659999999999997</v>
      </c>
      <c r="I153" s="9" t="s">
        <v>11</v>
      </c>
      <c r="J153" s="9" t="s">
        <v>2286</v>
      </c>
      <c r="K153" s="588" t="s">
        <v>2181</v>
      </c>
      <c r="L153" s="132">
        <v>45780</v>
      </c>
      <c r="M153" s="150">
        <v>45780</v>
      </c>
      <c r="N153" s="135">
        <v>6888.16</v>
      </c>
      <c r="O153" s="635">
        <v>7197.56</v>
      </c>
      <c r="P153" s="134">
        <v>73</v>
      </c>
      <c r="Q153" s="629" t="s">
        <v>2287</v>
      </c>
      <c r="R153" s="609">
        <v>46145</v>
      </c>
      <c r="S153" s="610">
        <v>46145</v>
      </c>
      <c r="T153" s="611">
        <f t="shared" si="42"/>
        <v>5574.47</v>
      </c>
      <c r="U153" s="611">
        <f t="shared" si="43"/>
        <v>2013.31</v>
      </c>
      <c r="V153" s="637"/>
      <c r="W153" s="611">
        <f t="shared" si="44"/>
        <v>-3561.1600000000003</v>
      </c>
      <c r="X153" s="636">
        <f t="shared" si="45"/>
        <v>80.300000000000011</v>
      </c>
      <c r="Y153" s="637">
        <f t="shared" si="46"/>
        <v>22</v>
      </c>
      <c r="Z153" s="636">
        <f t="shared" si="47"/>
        <v>-58.300000000000011</v>
      </c>
      <c r="AA153" s="9"/>
      <c r="AB153" s="9"/>
      <c r="AC153" s="9"/>
    </row>
    <row r="154" spans="1:29" ht="13.5">
      <c r="A154" s="10">
        <v>46149</v>
      </c>
      <c r="B154" s="9" t="s">
        <v>12</v>
      </c>
      <c r="C154" s="227">
        <v>3078.56</v>
      </c>
      <c r="D154" s="30">
        <v>28</v>
      </c>
      <c r="E154" s="193">
        <v>23.72</v>
      </c>
      <c r="F154" s="30">
        <v>0</v>
      </c>
      <c r="G154" s="30">
        <v>5.66</v>
      </c>
      <c r="H154" s="45">
        <v>0.35270000000000001</v>
      </c>
      <c r="I154" s="9" t="s">
        <v>11</v>
      </c>
      <c r="J154" s="9"/>
      <c r="K154" s="588" t="s">
        <v>2181</v>
      </c>
      <c r="L154" s="132">
        <v>45781</v>
      </c>
      <c r="M154" s="150">
        <v>45781</v>
      </c>
      <c r="N154" s="135">
        <v>5067.7</v>
      </c>
      <c r="O154" s="635">
        <v>5305.7</v>
      </c>
      <c r="P154" s="134">
        <v>52</v>
      </c>
      <c r="Q154" s="629" t="s">
        <v>2288</v>
      </c>
      <c r="R154" s="609">
        <v>46146</v>
      </c>
      <c r="S154" s="610">
        <v>46146</v>
      </c>
      <c r="T154" s="611">
        <f t="shared" si="42"/>
        <v>3082.442</v>
      </c>
      <c r="U154" s="611">
        <f t="shared" si="43"/>
        <v>3078.56</v>
      </c>
      <c r="V154" s="637"/>
      <c r="W154" s="611">
        <f t="shared" si="44"/>
        <v>-3.8820000000000618</v>
      </c>
      <c r="X154" s="636">
        <f t="shared" si="45"/>
        <v>57.2</v>
      </c>
      <c r="Y154" s="637">
        <f t="shared" si="46"/>
        <v>28</v>
      </c>
      <c r="Z154" s="636">
        <f t="shared" si="47"/>
        <v>-29.200000000000003</v>
      </c>
      <c r="AA154" s="9"/>
      <c r="AB154" s="9"/>
      <c r="AC154" s="9"/>
    </row>
    <row r="155" spans="1:29" ht="13.5">
      <c r="A155" s="10">
        <v>46150</v>
      </c>
      <c r="B155" s="9" t="s">
        <v>12</v>
      </c>
      <c r="C155" s="227">
        <v>6574.88</v>
      </c>
      <c r="D155" s="85">
        <v>43</v>
      </c>
      <c r="E155" s="193">
        <v>25.02</v>
      </c>
      <c r="F155" s="30">
        <v>2</v>
      </c>
      <c r="G155" s="30">
        <v>9</v>
      </c>
      <c r="H155" s="45">
        <v>0.27650000000000002</v>
      </c>
      <c r="I155" s="9" t="s">
        <v>11</v>
      </c>
      <c r="J155" s="9"/>
      <c r="K155" s="588" t="s">
        <v>2181</v>
      </c>
      <c r="L155" s="132">
        <v>45782</v>
      </c>
      <c r="M155" s="150">
        <v>45782</v>
      </c>
      <c r="N155" s="135">
        <v>2802.22</v>
      </c>
      <c r="O155" s="635">
        <v>2921.22</v>
      </c>
      <c r="P155" s="134">
        <v>31</v>
      </c>
      <c r="Q155" s="629" t="s">
        <v>2289</v>
      </c>
      <c r="R155" s="609">
        <v>46147</v>
      </c>
      <c r="S155" s="610">
        <v>46147</v>
      </c>
      <c r="T155" s="611">
        <f t="shared" si="42"/>
        <v>4576.6379999999999</v>
      </c>
      <c r="U155" s="611">
        <f t="shared" si="43"/>
        <v>6574.88</v>
      </c>
      <c r="V155" s="637"/>
      <c r="W155" s="611">
        <f t="shared" si="44"/>
        <v>1998.2420000000002</v>
      </c>
      <c r="X155" s="636">
        <f t="shared" si="45"/>
        <v>34.1</v>
      </c>
      <c r="Y155" s="637">
        <f t="shared" si="46"/>
        <v>43</v>
      </c>
      <c r="Z155" s="636">
        <f t="shared" si="47"/>
        <v>8.8999999999999986</v>
      </c>
      <c r="AA155" s="9"/>
      <c r="AB155" s="9"/>
      <c r="AC155" s="9"/>
    </row>
    <row r="156" spans="1:29" ht="13.5">
      <c r="A156" s="10">
        <v>46151</v>
      </c>
      <c r="B156" s="9" t="s">
        <v>12</v>
      </c>
      <c r="C156" s="227">
        <v>7569.61</v>
      </c>
      <c r="D156" s="85">
        <v>36</v>
      </c>
      <c r="E156" s="193">
        <v>25.93</v>
      </c>
      <c r="F156" s="30">
        <v>0</v>
      </c>
      <c r="G156" s="30">
        <v>9.66</v>
      </c>
      <c r="H156" s="45">
        <v>0.29139999999999999</v>
      </c>
      <c r="I156" s="9" t="s">
        <v>11</v>
      </c>
      <c r="J156" s="9"/>
      <c r="K156" s="588" t="s">
        <v>2181</v>
      </c>
      <c r="L156" s="132">
        <v>45783</v>
      </c>
      <c r="M156" s="150">
        <v>45783</v>
      </c>
      <c r="N156" s="135">
        <v>4160.58</v>
      </c>
      <c r="O156" s="635">
        <v>4350.9799999999996</v>
      </c>
      <c r="P156" s="134">
        <v>38</v>
      </c>
      <c r="Q156" s="629" t="s">
        <v>2290</v>
      </c>
      <c r="R156" s="609">
        <v>46148</v>
      </c>
      <c r="S156" s="610">
        <v>46148</v>
      </c>
      <c r="T156" s="611">
        <f t="shared" si="42"/>
        <v>3411.2210000000005</v>
      </c>
      <c r="U156" s="611">
        <f t="shared" si="43"/>
        <v>7569.61</v>
      </c>
      <c r="V156" s="637"/>
      <c r="W156" s="611">
        <f t="shared" si="44"/>
        <v>4158.3889999999992</v>
      </c>
      <c r="X156" s="636">
        <f t="shared" si="45"/>
        <v>41.800000000000004</v>
      </c>
      <c r="Y156" s="637">
        <f t="shared" si="46"/>
        <v>36</v>
      </c>
      <c r="Z156" s="636">
        <f t="shared" si="47"/>
        <v>-5.8000000000000043</v>
      </c>
      <c r="AA156" s="9"/>
      <c r="AB156" s="9"/>
      <c r="AC156" s="9"/>
    </row>
    <row r="157" spans="1:29" ht="13.5">
      <c r="A157" s="10">
        <v>46152</v>
      </c>
      <c r="B157" s="9" t="s">
        <v>12</v>
      </c>
      <c r="C157" s="227">
        <v>5444.17</v>
      </c>
      <c r="D157" s="85">
        <v>39</v>
      </c>
      <c r="E157" s="193">
        <v>23.72</v>
      </c>
      <c r="F157" s="30">
        <v>1</v>
      </c>
      <c r="G157" s="30">
        <v>10</v>
      </c>
      <c r="H157" s="45">
        <v>0.30282999999999999</v>
      </c>
      <c r="I157" s="9" t="s">
        <v>11</v>
      </c>
      <c r="J157" s="9"/>
      <c r="K157" s="588" t="s">
        <v>2181</v>
      </c>
      <c r="L157" s="132">
        <v>45784</v>
      </c>
      <c r="M157" s="150">
        <v>45784</v>
      </c>
      <c r="N157" s="135">
        <v>3101.11</v>
      </c>
      <c r="O157" s="635">
        <v>3196.31</v>
      </c>
      <c r="P157" s="134">
        <v>33</v>
      </c>
      <c r="Q157" s="629" t="s">
        <v>2291</v>
      </c>
      <c r="R157" s="609">
        <v>46149</v>
      </c>
      <c r="S157" s="610">
        <v>46149</v>
      </c>
      <c r="T157" s="611">
        <f t="shared" si="42"/>
        <v>4555.5839999999998</v>
      </c>
      <c r="U157" s="611">
        <f t="shared" si="43"/>
        <v>5444.17</v>
      </c>
      <c r="V157" s="637"/>
      <c r="W157" s="611">
        <f t="shared" si="44"/>
        <v>888.58600000000024</v>
      </c>
      <c r="X157" s="636">
        <f t="shared" si="45"/>
        <v>36.300000000000004</v>
      </c>
      <c r="Y157" s="637">
        <f t="shared" si="46"/>
        <v>39</v>
      </c>
      <c r="Z157" s="636">
        <f t="shared" si="47"/>
        <v>2.6999999999999957</v>
      </c>
      <c r="AA157" s="9"/>
      <c r="AB157" s="9"/>
      <c r="AC157" s="9"/>
    </row>
    <row r="158" spans="1:29" ht="13.5">
      <c r="A158" s="10">
        <v>46153</v>
      </c>
      <c r="B158" s="9" t="s">
        <v>12</v>
      </c>
      <c r="C158" s="11">
        <v>3482.12</v>
      </c>
      <c r="D158" s="9">
        <v>30</v>
      </c>
      <c r="E158" s="641">
        <v>37.78</v>
      </c>
      <c r="F158" s="9">
        <v>7</v>
      </c>
      <c r="G158" s="9">
        <v>6</v>
      </c>
      <c r="H158" s="45"/>
      <c r="I158" s="9" t="s">
        <v>11</v>
      </c>
      <c r="J158" s="9"/>
      <c r="K158" s="588" t="s">
        <v>2181</v>
      </c>
      <c r="L158" s="132">
        <v>45785</v>
      </c>
      <c r="M158" s="150">
        <v>45785</v>
      </c>
      <c r="N158" s="135">
        <v>4141.4399999999996</v>
      </c>
      <c r="O158" s="635">
        <v>4367.54</v>
      </c>
      <c r="P158" s="134">
        <v>43</v>
      </c>
      <c r="Q158" s="629" t="s">
        <v>2292</v>
      </c>
      <c r="R158" s="609">
        <v>46150</v>
      </c>
      <c r="S158" s="610">
        <v>46150</v>
      </c>
      <c r="T158" s="611">
        <f t="shared" si="42"/>
        <v>9197.2100000000009</v>
      </c>
      <c r="U158" s="637" t="e">
        <f>#REF!</f>
        <v>#REF!</v>
      </c>
      <c r="V158" s="637"/>
      <c r="W158" s="637" t="e">
        <f t="shared" si="44"/>
        <v>#REF!</v>
      </c>
      <c r="X158" s="636">
        <f t="shared" si="45"/>
        <v>47.300000000000004</v>
      </c>
      <c r="Y158" s="637">
        <f t="shared" si="46"/>
        <v>30</v>
      </c>
      <c r="Z158" s="636">
        <f t="shared" si="47"/>
        <v>-17.300000000000004</v>
      </c>
      <c r="AA158" s="9"/>
      <c r="AB158" s="9"/>
      <c r="AC158" s="9"/>
    </row>
    <row r="159" spans="1:29" ht="13.5">
      <c r="A159" s="10">
        <v>46154</v>
      </c>
      <c r="B159" s="9" t="s">
        <v>12</v>
      </c>
      <c r="C159" s="11">
        <v>5198.6499999999996</v>
      </c>
      <c r="D159" s="9">
        <v>49</v>
      </c>
      <c r="E159" s="641">
        <v>35.39</v>
      </c>
      <c r="F159" s="9">
        <v>10</v>
      </c>
      <c r="G159" s="9">
        <v>6</v>
      </c>
      <c r="H159" s="45">
        <v>0.34660000000000002</v>
      </c>
      <c r="I159" s="9" t="s">
        <v>11</v>
      </c>
      <c r="J159" s="9"/>
      <c r="K159" s="588" t="s">
        <v>2181</v>
      </c>
      <c r="L159" s="132">
        <v>45786</v>
      </c>
      <c r="M159" s="150">
        <v>45786</v>
      </c>
      <c r="N159" s="135">
        <v>8361.1</v>
      </c>
      <c r="O159" s="635">
        <v>8718.1</v>
      </c>
      <c r="P159" s="134">
        <v>80</v>
      </c>
      <c r="Q159" s="629" t="s">
        <v>2293</v>
      </c>
      <c r="R159" s="609">
        <v>46151</v>
      </c>
      <c r="S159" s="610">
        <v>46151</v>
      </c>
      <c r="T159" s="611">
        <f t="shared" si="42"/>
        <v>8363.3110000000015</v>
      </c>
      <c r="U159" s="611">
        <f t="shared" ref="U159:U181" si="48">C159</f>
        <v>5198.6499999999996</v>
      </c>
      <c r="V159" s="637"/>
      <c r="W159" s="611">
        <f t="shared" si="44"/>
        <v>-3164.6610000000019</v>
      </c>
      <c r="X159" s="636">
        <f t="shared" si="45"/>
        <v>88</v>
      </c>
      <c r="Y159" s="637">
        <f t="shared" si="46"/>
        <v>49</v>
      </c>
      <c r="Z159" s="636">
        <f t="shared" si="47"/>
        <v>-39</v>
      </c>
      <c r="AA159" s="9"/>
      <c r="AB159" s="9"/>
      <c r="AC159" s="9"/>
    </row>
    <row r="160" spans="1:29" ht="13.5">
      <c r="A160" s="10">
        <v>46155</v>
      </c>
      <c r="B160" s="9" t="s">
        <v>12</v>
      </c>
      <c r="C160" s="11">
        <v>2225.4699999999998</v>
      </c>
      <c r="D160" s="9">
        <v>27</v>
      </c>
      <c r="E160" s="641">
        <v>25.66</v>
      </c>
      <c r="F160" s="9">
        <v>1</v>
      </c>
      <c r="G160" s="9">
        <v>5</v>
      </c>
      <c r="H160" s="45">
        <v>0.38650000000000001</v>
      </c>
      <c r="I160" s="9" t="s">
        <v>11</v>
      </c>
      <c r="J160" s="9"/>
      <c r="K160" s="588" t="s">
        <v>2181</v>
      </c>
      <c r="L160" s="132">
        <v>45787</v>
      </c>
      <c r="M160" s="150">
        <v>45787</v>
      </c>
      <c r="N160" s="135">
        <v>7603.01</v>
      </c>
      <c r="O160" s="635">
        <v>8007.61</v>
      </c>
      <c r="P160" s="134">
        <v>88</v>
      </c>
      <c r="Q160" s="629" t="s">
        <v>2294</v>
      </c>
      <c r="R160" s="609">
        <v>46152</v>
      </c>
      <c r="S160" s="610">
        <v>46152</v>
      </c>
      <c r="T160" s="611">
        <f t="shared" si="42"/>
        <v>5498.0529999999999</v>
      </c>
      <c r="U160" s="611">
        <f t="shared" si="48"/>
        <v>2225.4699999999998</v>
      </c>
      <c r="V160" s="637"/>
      <c r="W160" s="611">
        <f t="shared" si="44"/>
        <v>-3272.5830000000001</v>
      </c>
      <c r="X160" s="636">
        <f t="shared" si="45"/>
        <v>96.800000000000011</v>
      </c>
      <c r="Y160" s="637">
        <f t="shared" si="46"/>
        <v>27</v>
      </c>
      <c r="Z160" s="636">
        <f t="shared" si="47"/>
        <v>-69.800000000000011</v>
      </c>
      <c r="AA160" s="9"/>
      <c r="AB160" s="9"/>
      <c r="AC160" s="9"/>
    </row>
    <row r="161" spans="1:29" ht="13.5">
      <c r="A161" s="10">
        <v>46156</v>
      </c>
      <c r="B161" s="9" t="s">
        <v>12</v>
      </c>
      <c r="C161" s="11">
        <v>4032.37</v>
      </c>
      <c r="D161" s="9">
        <v>41</v>
      </c>
      <c r="E161" s="641">
        <v>22.57</v>
      </c>
      <c r="F161" s="9">
        <v>0</v>
      </c>
      <c r="G161" s="9">
        <v>10</v>
      </c>
      <c r="H161" s="45">
        <v>0.31690000000000002</v>
      </c>
      <c r="I161" s="9" t="s">
        <v>11</v>
      </c>
      <c r="J161" s="9"/>
      <c r="K161" s="588" t="s">
        <v>2181</v>
      </c>
      <c r="L161" s="132">
        <v>45788</v>
      </c>
      <c r="M161" s="150">
        <v>45788</v>
      </c>
      <c r="N161" s="135">
        <v>4998.2299999999996</v>
      </c>
      <c r="O161" s="635">
        <v>5295.73</v>
      </c>
      <c r="P161" s="134">
        <v>56</v>
      </c>
      <c r="Q161" s="629" t="s">
        <v>2295</v>
      </c>
      <c r="R161" s="609">
        <v>46153</v>
      </c>
      <c r="S161" s="610">
        <v>46153</v>
      </c>
      <c r="T161" s="611">
        <f t="shared" si="42"/>
        <v>4589.4750000000004</v>
      </c>
      <c r="U161" s="611">
        <f t="shared" si="48"/>
        <v>4032.37</v>
      </c>
      <c r="V161" s="637"/>
      <c r="W161" s="611">
        <f t="shared" si="44"/>
        <v>-557.10500000000047</v>
      </c>
      <c r="X161" s="636">
        <f t="shared" si="45"/>
        <v>61.600000000000009</v>
      </c>
      <c r="Y161" s="637">
        <f t="shared" si="46"/>
        <v>41</v>
      </c>
      <c r="Z161" s="636">
        <f t="shared" si="47"/>
        <v>-20.600000000000009</v>
      </c>
      <c r="AA161" s="9"/>
      <c r="AB161" s="9"/>
      <c r="AC161" s="9"/>
    </row>
    <row r="162" spans="1:29" ht="13.5">
      <c r="A162" s="10">
        <v>46157</v>
      </c>
      <c r="B162" s="9" t="s">
        <v>12</v>
      </c>
      <c r="C162" s="11">
        <v>9035.92</v>
      </c>
      <c r="D162" s="9">
        <v>87</v>
      </c>
      <c r="E162" s="641">
        <v>39.67</v>
      </c>
      <c r="F162" s="9">
        <v>29</v>
      </c>
      <c r="G162" s="9">
        <v>16.25</v>
      </c>
      <c r="H162" s="45">
        <v>0.308</v>
      </c>
      <c r="I162" s="9" t="s">
        <v>11</v>
      </c>
      <c r="J162" s="9"/>
      <c r="K162" s="588" t="s">
        <v>2181</v>
      </c>
      <c r="L162" s="132">
        <v>45789</v>
      </c>
      <c r="M162" s="150">
        <v>45789</v>
      </c>
      <c r="N162" s="135">
        <v>4172.25</v>
      </c>
      <c r="O162" s="635">
        <v>4255.55</v>
      </c>
      <c r="P162" s="134">
        <v>27</v>
      </c>
      <c r="Q162" s="629" t="s">
        <v>2296</v>
      </c>
      <c r="R162" s="609">
        <v>46154</v>
      </c>
      <c r="S162" s="610">
        <v>46154</v>
      </c>
      <c r="T162" s="611">
        <f t="shared" si="42"/>
        <v>2957.6910000000003</v>
      </c>
      <c r="U162" s="611">
        <f t="shared" si="48"/>
        <v>9035.92</v>
      </c>
      <c r="V162" s="637"/>
      <c r="W162" s="611">
        <f t="shared" si="44"/>
        <v>6078.2289999999994</v>
      </c>
      <c r="X162" s="636">
        <f t="shared" si="45"/>
        <v>29.700000000000003</v>
      </c>
      <c r="Y162" s="637">
        <f t="shared" si="46"/>
        <v>87</v>
      </c>
      <c r="Z162" s="636">
        <f t="shared" si="47"/>
        <v>57.3</v>
      </c>
      <c r="AA162" s="9"/>
      <c r="AB162" s="9"/>
      <c r="AC162" s="9"/>
    </row>
    <row r="163" spans="1:29" ht="13.5">
      <c r="A163" s="10">
        <v>46158</v>
      </c>
      <c r="B163" s="9" t="s">
        <v>12</v>
      </c>
      <c r="C163" s="11">
        <v>9131.7800000000007</v>
      </c>
      <c r="D163" s="9">
        <v>90</v>
      </c>
      <c r="E163" s="76">
        <v>33.42</v>
      </c>
      <c r="F163" s="9">
        <v>23</v>
      </c>
      <c r="G163" s="9">
        <v>18.5</v>
      </c>
      <c r="H163" s="45">
        <v>0.29730000000000001</v>
      </c>
      <c r="I163" s="9" t="s">
        <v>11</v>
      </c>
      <c r="J163" s="9"/>
      <c r="K163" s="588" t="s">
        <v>2181</v>
      </c>
      <c r="L163" s="132">
        <v>45790</v>
      </c>
      <c r="M163" s="150">
        <v>45790</v>
      </c>
      <c r="N163" s="135">
        <v>2688.81</v>
      </c>
      <c r="O163" s="635">
        <v>2831.61</v>
      </c>
      <c r="P163" s="134">
        <v>31</v>
      </c>
      <c r="Q163" s="629" t="s">
        <v>2297</v>
      </c>
      <c r="R163" s="609">
        <v>46155</v>
      </c>
      <c r="S163" s="610">
        <v>46155</v>
      </c>
      <c r="T163" s="611">
        <f t="shared" si="42"/>
        <v>2531.232</v>
      </c>
      <c r="U163" s="611">
        <f t="shared" si="48"/>
        <v>9131.7800000000007</v>
      </c>
      <c r="V163" s="637"/>
      <c r="W163" s="611">
        <f t="shared" si="44"/>
        <v>6600.5480000000007</v>
      </c>
      <c r="X163" s="636">
        <f t="shared" si="45"/>
        <v>34.1</v>
      </c>
      <c r="Y163" s="637">
        <f t="shared" si="46"/>
        <v>90</v>
      </c>
      <c r="Z163" s="636">
        <f t="shared" si="47"/>
        <v>55.9</v>
      </c>
      <c r="AA163" s="9"/>
      <c r="AB163" s="9"/>
      <c r="AC163" s="9"/>
    </row>
    <row r="164" spans="1:29" ht="13.5">
      <c r="A164" s="10">
        <v>46159</v>
      </c>
      <c r="B164" s="9" t="s">
        <v>12</v>
      </c>
      <c r="C164" s="11">
        <v>4220.7700000000004</v>
      </c>
      <c r="D164" s="9">
        <v>45</v>
      </c>
      <c r="E164" s="76">
        <v>31.33</v>
      </c>
      <c r="F164" s="9">
        <v>9</v>
      </c>
      <c r="G164" s="9">
        <v>9.25</v>
      </c>
      <c r="H164" s="45">
        <v>0.29670000000000002</v>
      </c>
      <c r="I164" s="9" t="s">
        <v>11</v>
      </c>
      <c r="J164" s="9"/>
      <c r="K164" s="588" t="s">
        <v>2181</v>
      </c>
      <c r="L164" s="132">
        <v>45791</v>
      </c>
      <c r="M164" s="150">
        <v>45791</v>
      </c>
      <c r="N164" s="135">
        <v>2301.12</v>
      </c>
      <c r="O164" s="635">
        <v>2384.42</v>
      </c>
      <c r="P164" s="134">
        <v>26</v>
      </c>
      <c r="Q164" s="629" t="s">
        <v>2298</v>
      </c>
      <c r="R164" s="609">
        <v>46156</v>
      </c>
      <c r="S164" s="610">
        <v>46156</v>
      </c>
      <c r="T164" s="611">
        <f t="shared" si="42"/>
        <v>4106.3440000000001</v>
      </c>
      <c r="U164" s="611">
        <f t="shared" si="48"/>
        <v>4220.7700000000004</v>
      </c>
      <c r="V164" s="637"/>
      <c r="W164" s="611">
        <f t="shared" si="44"/>
        <v>114.42600000000039</v>
      </c>
      <c r="X164" s="636">
        <f t="shared" si="45"/>
        <v>28.6</v>
      </c>
      <c r="Y164" s="637">
        <f t="shared" si="46"/>
        <v>45</v>
      </c>
      <c r="Z164" s="636">
        <f t="shared" si="47"/>
        <v>16.399999999999999</v>
      </c>
      <c r="AA164" s="9"/>
      <c r="AB164" s="9"/>
      <c r="AC164" s="9"/>
    </row>
    <row r="165" spans="1:29" ht="13.5">
      <c r="A165" s="10">
        <v>46160</v>
      </c>
      <c r="B165" s="9" t="s">
        <v>12</v>
      </c>
      <c r="C165" s="11">
        <v>4182.76</v>
      </c>
      <c r="D165" s="9">
        <v>44</v>
      </c>
      <c r="E165" s="76">
        <v>29.76</v>
      </c>
      <c r="F165" s="9">
        <v>4</v>
      </c>
      <c r="G165" s="9">
        <v>14.5</v>
      </c>
      <c r="H165" s="45">
        <v>0.31309999999999999</v>
      </c>
      <c r="I165" s="9" t="s">
        <v>11</v>
      </c>
      <c r="J165" s="9"/>
      <c r="K165" s="588" t="s">
        <v>2181</v>
      </c>
      <c r="L165" s="132">
        <v>45792</v>
      </c>
      <c r="M165" s="150">
        <v>45792</v>
      </c>
      <c r="N165" s="135">
        <v>3733.04</v>
      </c>
      <c r="O165" s="635">
        <v>3959.14</v>
      </c>
      <c r="P165" s="134">
        <v>44</v>
      </c>
      <c r="Q165" s="629" t="s">
        <v>2299</v>
      </c>
      <c r="R165" s="609">
        <v>46157</v>
      </c>
      <c r="S165" s="610">
        <v>46157</v>
      </c>
      <c r="T165" s="611">
        <f t="shared" si="42"/>
        <v>7471.6620000000003</v>
      </c>
      <c r="U165" s="611">
        <f t="shared" si="48"/>
        <v>4182.76</v>
      </c>
      <c r="V165" s="637"/>
      <c r="W165" s="611">
        <f t="shared" si="44"/>
        <v>-3288.902</v>
      </c>
      <c r="X165" s="636">
        <f t="shared" si="45"/>
        <v>48.400000000000006</v>
      </c>
      <c r="Y165" s="637">
        <f t="shared" si="46"/>
        <v>44</v>
      </c>
      <c r="Z165" s="636">
        <f t="shared" si="47"/>
        <v>-4.4000000000000057</v>
      </c>
      <c r="AA165" s="9"/>
      <c r="AB165" s="9"/>
      <c r="AC165" s="9"/>
    </row>
    <row r="166" spans="1:29" ht="13.5">
      <c r="A166" s="10">
        <v>46161</v>
      </c>
      <c r="B166" s="9" t="s">
        <v>12</v>
      </c>
      <c r="C166" s="11">
        <v>4218.6499999999996</v>
      </c>
      <c r="D166" s="9">
        <v>41</v>
      </c>
      <c r="E166" s="76">
        <v>41</v>
      </c>
      <c r="F166" s="9">
        <v>6</v>
      </c>
      <c r="G166" s="9">
        <v>9</v>
      </c>
      <c r="H166" s="45">
        <v>0.3846</v>
      </c>
      <c r="I166" s="9" t="s">
        <v>11</v>
      </c>
      <c r="J166" s="9"/>
      <c r="K166" s="588" t="s">
        <v>2181</v>
      </c>
      <c r="L166" s="132">
        <v>45793</v>
      </c>
      <c r="M166" s="150">
        <v>45793</v>
      </c>
      <c r="N166" s="135">
        <v>6792.42</v>
      </c>
      <c r="O166" s="635">
        <v>7173.22</v>
      </c>
      <c r="P166" s="134">
        <v>71</v>
      </c>
      <c r="Q166" s="629" t="s">
        <v>1707</v>
      </c>
      <c r="R166" s="609">
        <v>46158</v>
      </c>
      <c r="S166" s="610">
        <v>46158</v>
      </c>
      <c r="T166" s="611">
        <f t="shared" si="42"/>
        <v>7488.0850000000009</v>
      </c>
      <c r="U166" s="611">
        <f t="shared" si="48"/>
        <v>4218.6499999999996</v>
      </c>
      <c r="V166" s="637"/>
      <c r="W166" s="611">
        <f t="shared" si="44"/>
        <v>-3269.4350000000013</v>
      </c>
      <c r="X166" s="636">
        <f t="shared" si="45"/>
        <v>78.100000000000009</v>
      </c>
      <c r="Y166" s="637">
        <f t="shared" si="46"/>
        <v>41</v>
      </c>
      <c r="Z166" s="636">
        <f t="shared" si="47"/>
        <v>-37.100000000000009</v>
      </c>
      <c r="AA166" s="9"/>
      <c r="AB166" s="9"/>
      <c r="AC166" s="9"/>
    </row>
    <row r="167" spans="1:29" ht="13.5">
      <c r="A167" s="10">
        <v>46162</v>
      </c>
      <c r="B167" s="9" t="s">
        <v>12</v>
      </c>
      <c r="C167" s="11">
        <v>2074.41</v>
      </c>
      <c r="D167" s="9">
        <v>35</v>
      </c>
      <c r="E167" s="76">
        <v>26.83</v>
      </c>
      <c r="F167" s="9">
        <v>1</v>
      </c>
      <c r="G167" s="9">
        <v>6.66</v>
      </c>
      <c r="H167" s="45">
        <v>0.31169999999999998</v>
      </c>
      <c r="I167" s="9" t="s">
        <v>11</v>
      </c>
      <c r="J167" s="9"/>
      <c r="K167" s="588" t="s">
        <v>2181</v>
      </c>
      <c r="L167" s="132">
        <v>45794</v>
      </c>
      <c r="M167" s="150">
        <v>45794</v>
      </c>
      <c r="N167" s="135">
        <v>6807.35</v>
      </c>
      <c r="O167" s="635">
        <v>7140.55</v>
      </c>
      <c r="P167" s="134">
        <v>70</v>
      </c>
      <c r="Q167" s="629" t="s">
        <v>2083</v>
      </c>
      <c r="R167" s="609">
        <v>46159</v>
      </c>
      <c r="S167" s="610">
        <v>46159</v>
      </c>
      <c r="T167" s="611">
        <f t="shared" si="42"/>
        <v>5832.6730000000007</v>
      </c>
      <c r="U167" s="611">
        <f t="shared" si="48"/>
        <v>2074.41</v>
      </c>
      <c r="V167" s="637"/>
      <c r="W167" s="611">
        <f t="shared" si="44"/>
        <v>-3758.2630000000008</v>
      </c>
      <c r="X167" s="636">
        <f t="shared" si="45"/>
        <v>77</v>
      </c>
      <c r="Y167" s="637">
        <f t="shared" si="46"/>
        <v>35</v>
      </c>
      <c r="Z167" s="636">
        <f t="shared" si="47"/>
        <v>-42</v>
      </c>
      <c r="AA167" s="9"/>
      <c r="AB167" s="9"/>
      <c r="AC167" s="9"/>
    </row>
    <row r="168" spans="1:29" ht="13.5">
      <c r="A168" s="10">
        <v>46163</v>
      </c>
      <c r="B168" s="9" t="s">
        <v>12</v>
      </c>
      <c r="C168" s="11">
        <v>5725.06</v>
      </c>
      <c r="D168" s="9">
        <v>55</v>
      </c>
      <c r="E168" s="76">
        <v>29.42</v>
      </c>
      <c r="F168" s="9">
        <v>2</v>
      </c>
      <c r="G168" s="9">
        <v>9</v>
      </c>
      <c r="H168" s="45">
        <v>0.31640000000000001</v>
      </c>
      <c r="I168" s="9" t="s">
        <v>11</v>
      </c>
      <c r="J168" s="9"/>
      <c r="K168" s="588" t="s">
        <v>2181</v>
      </c>
      <c r="L168" s="132">
        <v>45795</v>
      </c>
      <c r="M168" s="150">
        <v>45795</v>
      </c>
      <c r="N168" s="135">
        <v>5302.43</v>
      </c>
      <c r="O168" s="635">
        <v>5576.13</v>
      </c>
      <c r="P168" s="134">
        <v>60</v>
      </c>
      <c r="Q168" s="629" t="s">
        <v>2104</v>
      </c>
      <c r="R168" s="609">
        <v>46160</v>
      </c>
      <c r="S168" s="610">
        <v>46160</v>
      </c>
      <c r="T168" s="611">
        <f t="shared" si="42"/>
        <v>2485.34</v>
      </c>
      <c r="U168" s="611">
        <f t="shared" si="48"/>
        <v>5725.06</v>
      </c>
      <c r="V168" s="637"/>
      <c r="W168" s="611">
        <f t="shared" si="44"/>
        <v>3239.7200000000003</v>
      </c>
      <c r="X168" s="636">
        <f t="shared" si="45"/>
        <v>66</v>
      </c>
      <c r="Y168" s="637">
        <f t="shared" si="46"/>
        <v>55</v>
      </c>
      <c r="Z168" s="636">
        <f t="shared" si="47"/>
        <v>-11</v>
      </c>
      <c r="AA168" s="9"/>
      <c r="AB168" s="9"/>
      <c r="AC168" s="9"/>
    </row>
    <row r="169" spans="1:29" ht="15">
      <c r="A169" s="10">
        <v>46164</v>
      </c>
      <c r="B169" s="9" t="s">
        <v>12</v>
      </c>
      <c r="C169" s="642">
        <v>6886.61</v>
      </c>
      <c r="D169" s="9">
        <v>45</v>
      </c>
      <c r="E169" s="76">
        <v>30.54</v>
      </c>
      <c r="F169" s="9">
        <v>2</v>
      </c>
      <c r="G169" s="9">
        <v>11.25</v>
      </c>
      <c r="H169" s="45">
        <v>0.29380000000000001</v>
      </c>
      <c r="I169" s="9" t="s">
        <v>11</v>
      </c>
      <c r="J169" s="9"/>
      <c r="K169" s="588" t="s">
        <v>2181</v>
      </c>
      <c r="L169" s="132">
        <v>45796</v>
      </c>
      <c r="M169" s="150">
        <v>45796</v>
      </c>
      <c r="N169" s="135">
        <v>2259.4</v>
      </c>
      <c r="O169" s="635">
        <v>2354.6</v>
      </c>
      <c r="P169" s="134">
        <v>24</v>
      </c>
      <c r="Q169" s="629" t="s">
        <v>2300</v>
      </c>
      <c r="R169" s="609">
        <v>46161</v>
      </c>
      <c r="S169" s="610">
        <v>46161</v>
      </c>
      <c r="T169" s="611">
        <f t="shared" si="42"/>
        <v>4029.5419999999999</v>
      </c>
      <c r="U169" s="643">
        <f t="shared" si="48"/>
        <v>6886.61</v>
      </c>
      <c r="V169" s="637"/>
      <c r="W169" s="643">
        <f t="shared" si="44"/>
        <v>2857.0679999999998</v>
      </c>
      <c r="X169" s="636">
        <f t="shared" si="45"/>
        <v>26.400000000000002</v>
      </c>
      <c r="Y169" s="637">
        <f t="shared" si="46"/>
        <v>45</v>
      </c>
      <c r="Z169" s="636">
        <f t="shared" si="47"/>
        <v>18.599999999999998</v>
      </c>
      <c r="AA169" s="9"/>
      <c r="AB169" s="9"/>
      <c r="AC169" s="9"/>
    </row>
    <row r="170" spans="1:29" ht="13.5">
      <c r="A170" s="10">
        <v>46165</v>
      </c>
      <c r="B170" s="9" t="s">
        <v>12</v>
      </c>
      <c r="C170" s="11">
        <v>9391.1</v>
      </c>
      <c r="D170" s="9">
        <v>87</v>
      </c>
      <c r="E170" s="76">
        <v>35.880000000000003</v>
      </c>
      <c r="F170" s="9">
        <v>23</v>
      </c>
      <c r="G170" s="9">
        <v>14.8</v>
      </c>
      <c r="H170" s="45">
        <v>0.3085</v>
      </c>
      <c r="I170" s="9" t="s">
        <v>11</v>
      </c>
      <c r="J170" s="9"/>
      <c r="K170" s="588" t="s">
        <v>2181</v>
      </c>
      <c r="L170" s="132">
        <v>45797</v>
      </c>
      <c r="M170" s="150">
        <v>45797</v>
      </c>
      <c r="N170" s="135">
        <v>3663.22</v>
      </c>
      <c r="O170" s="635">
        <v>3817.92</v>
      </c>
      <c r="P170" s="134">
        <v>38</v>
      </c>
      <c r="Q170" s="629" t="s">
        <v>2301</v>
      </c>
      <c r="R170" s="609">
        <v>46162</v>
      </c>
      <c r="S170" s="610">
        <v>46162</v>
      </c>
      <c r="T170" s="611">
        <f t="shared" si="42"/>
        <v>4616.9310000000005</v>
      </c>
      <c r="U170" s="611">
        <f t="shared" si="48"/>
        <v>9391.1</v>
      </c>
      <c r="V170" s="637"/>
      <c r="W170" s="611">
        <f t="shared" si="44"/>
        <v>4774.1689999999999</v>
      </c>
      <c r="X170" s="636">
        <f t="shared" si="45"/>
        <v>41.800000000000004</v>
      </c>
      <c r="Y170" s="637">
        <f t="shared" si="46"/>
        <v>87</v>
      </c>
      <c r="Z170" s="636">
        <f t="shared" si="47"/>
        <v>45.199999999999996</v>
      </c>
      <c r="AA170" s="9"/>
      <c r="AB170" s="9"/>
      <c r="AC170" s="9"/>
    </row>
    <row r="171" spans="1:29" ht="13.5">
      <c r="A171" s="10">
        <v>46166</v>
      </c>
      <c r="B171" s="9" t="s">
        <v>12</v>
      </c>
      <c r="C171" s="11">
        <v>6930.8</v>
      </c>
      <c r="D171" s="9">
        <v>57</v>
      </c>
      <c r="E171" s="76">
        <v>29.16</v>
      </c>
      <c r="F171" s="9">
        <v>3</v>
      </c>
      <c r="G171" s="9">
        <v>12</v>
      </c>
      <c r="H171" s="45">
        <v>0.28050000000000003</v>
      </c>
      <c r="I171" s="9" t="s">
        <v>11</v>
      </c>
      <c r="J171" s="9"/>
      <c r="K171" s="588" t="s">
        <v>2181</v>
      </c>
      <c r="L171" s="132">
        <v>45798</v>
      </c>
      <c r="M171" s="150">
        <v>45798</v>
      </c>
      <c r="N171" s="135">
        <v>4197.21</v>
      </c>
      <c r="O171" s="635">
        <v>4340.01</v>
      </c>
      <c r="P171" s="134">
        <v>39</v>
      </c>
      <c r="Q171" s="629" t="s">
        <v>2302</v>
      </c>
      <c r="R171" s="609">
        <v>46163</v>
      </c>
      <c r="S171" s="610">
        <v>46163</v>
      </c>
      <c r="T171" s="611">
        <f t="shared" si="42"/>
        <v>3793.1080000000006</v>
      </c>
      <c r="U171" s="611">
        <f t="shared" si="48"/>
        <v>6930.8</v>
      </c>
      <c r="V171" s="637"/>
      <c r="W171" s="611">
        <f t="shared" si="44"/>
        <v>3137.6919999999996</v>
      </c>
      <c r="X171" s="636">
        <f t="shared" si="45"/>
        <v>42.900000000000006</v>
      </c>
      <c r="Y171" s="637">
        <f t="shared" si="46"/>
        <v>57</v>
      </c>
      <c r="Z171" s="636">
        <f t="shared" si="47"/>
        <v>14.099999999999994</v>
      </c>
      <c r="AA171" s="9"/>
      <c r="AB171" s="9"/>
      <c r="AC171" s="9"/>
    </row>
    <row r="172" spans="1:29" ht="13.5">
      <c r="A172" s="10">
        <v>46167</v>
      </c>
      <c r="B172" s="9" t="s">
        <v>12</v>
      </c>
      <c r="C172" s="11">
        <v>3292.01</v>
      </c>
      <c r="D172" s="9">
        <v>23</v>
      </c>
      <c r="E172" s="76">
        <v>32.81</v>
      </c>
      <c r="F172" s="9">
        <v>3</v>
      </c>
      <c r="G172" s="9">
        <v>8.5</v>
      </c>
      <c r="H172" s="45">
        <v>0.32840000000000003</v>
      </c>
      <c r="I172" s="9" t="s">
        <v>11</v>
      </c>
      <c r="J172" s="9"/>
      <c r="K172" s="588" t="s">
        <v>2181</v>
      </c>
      <c r="L172" s="132">
        <v>45799</v>
      </c>
      <c r="M172" s="150">
        <v>45799</v>
      </c>
      <c r="N172" s="135">
        <v>3448.28</v>
      </c>
      <c r="O172" s="635">
        <v>3614.88</v>
      </c>
      <c r="P172" s="134">
        <v>35</v>
      </c>
      <c r="Q172" s="629" t="s">
        <v>2303</v>
      </c>
      <c r="R172" s="609">
        <v>46164</v>
      </c>
      <c r="S172" s="610">
        <v>46164</v>
      </c>
      <c r="T172" s="611">
        <f t="shared" si="42"/>
        <v>8722.1750000000011</v>
      </c>
      <c r="U172" s="611">
        <f t="shared" si="48"/>
        <v>3292.01</v>
      </c>
      <c r="V172" s="637"/>
      <c r="W172" s="611">
        <f t="shared" si="44"/>
        <v>-5430.1650000000009</v>
      </c>
      <c r="X172" s="636">
        <f t="shared" si="45"/>
        <v>38.5</v>
      </c>
      <c r="Y172" s="637">
        <f t="shared" si="46"/>
        <v>23</v>
      </c>
      <c r="Z172" s="636">
        <f t="shared" si="47"/>
        <v>-15.5</v>
      </c>
      <c r="AA172" s="9"/>
      <c r="AB172" s="9"/>
      <c r="AC172" s="9"/>
    </row>
    <row r="173" spans="1:29" ht="13.5">
      <c r="A173" s="10">
        <v>46168</v>
      </c>
      <c r="B173" s="9" t="s">
        <v>12</v>
      </c>
      <c r="C173" s="11">
        <v>3465.31</v>
      </c>
      <c r="D173" s="9">
        <v>38</v>
      </c>
      <c r="E173" s="76">
        <v>35.14</v>
      </c>
      <c r="F173" s="9">
        <v>3</v>
      </c>
      <c r="G173" s="9">
        <v>6</v>
      </c>
      <c r="H173" s="45">
        <v>0.3921</v>
      </c>
      <c r="I173" s="9" t="s">
        <v>11</v>
      </c>
      <c r="J173" s="9"/>
      <c r="K173" s="588" t="s">
        <v>2181</v>
      </c>
      <c r="L173" s="132">
        <v>45800</v>
      </c>
      <c r="M173" s="150">
        <v>45800</v>
      </c>
      <c r="N173" s="135">
        <v>7929.25</v>
      </c>
      <c r="O173" s="635">
        <v>8226.75</v>
      </c>
      <c r="P173" s="134">
        <v>89</v>
      </c>
      <c r="Q173" s="629" t="s">
        <v>2304</v>
      </c>
      <c r="R173" s="609">
        <v>46165</v>
      </c>
      <c r="S173" s="610">
        <v>46165</v>
      </c>
      <c r="T173" s="611">
        <f t="shared" si="42"/>
        <v>7516.8610000000008</v>
      </c>
      <c r="U173" s="611">
        <f t="shared" si="48"/>
        <v>3465.31</v>
      </c>
      <c r="V173" s="637"/>
      <c r="W173" s="611">
        <f t="shared" si="44"/>
        <v>-4051.5510000000008</v>
      </c>
      <c r="X173" s="636">
        <f t="shared" si="45"/>
        <v>97.9</v>
      </c>
      <c r="Y173" s="637">
        <f t="shared" si="46"/>
        <v>38</v>
      </c>
      <c r="Z173" s="636">
        <f t="shared" si="47"/>
        <v>-59.900000000000006</v>
      </c>
      <c r="AA173" s="9"/>
      <c r="AB173" s="9"/>
      <c r="AC173" s="9"/>
    </row>
    <row r="174" spans="1:29" ht="13.5">
      <c r="A174" s="10">
        <v>46169</v>
      </c>
      <c r="B174" s="9" t="s">
        <v>12</v>
      </c>
      <c r="C174" s="11">
        <v>3661.39</v>
      </c>
      <c r="D174" s="9">
        <v>35</v>
      </c>
      <c r="E174" s="76">
        <v>24.83</v>
      </c>
      <c r="F174" s="9">
        <v>0</v>
      </c>
      <c r="G174" s="9">
        <v>7.66</v>
      </c>
      <c r="H174" s="45">
        <v>0.34949999999999998</v>
      </c>
      <c r="I174" s="9" t="s">
        <v>11</v>
      </c>
      <c r="J174" s="9"/>
      <c r="K174" s="588" t="s">
        <v>2181</v>
      </c>
      <c r="L174" s="132">
        <v>45801</v>
      </c>
      <c r="M174" s="150">
        <v>45801</v>
      </c>
      <c r="N174" s="135">
        <v>6833.51</v>
      </c>
      <c r="O174" s="635">
        <v>7131.01</v>
      </c>
      <c r="P174" s="134">
        <v>68</v>
      </c>
      <c r="Q174" s="629" t="s">
        <v>2305</v>
      </c>
      <c r="R174" s="609">
        <v>46166</v>
      </c>
      <c r="S174" s="610">
        <v>46166</v>
      </c>
      <c r="T174" s="611">
        <f t="shared" si="42"/>
        <v>6177.4790000000012</v>
      </c>
      <c r="U174" s="611">
        <f t="shared" si="48"/>
        <v>3661.39</v>
      </c>
      <c r="V174" s="637"/>
      <c r="W174" s="611">
        <f t="shared" si="44"/>
        <v>-2516.0890000000013</v>
      </c>
      <c r="X174" s="636">
        <f t="shared" si="45"/>
        <v>74.800000000000011</v>
      </c>
      <c r="Y174" s="637">
        <f t="shared" si="46"/>
        <v>35</v>
      </c>
      <c r="Z174" s="636">
        <f t="shared" si="47"/>
        <v>-39.800000000000011</v>
      </c>
      <c r="AA174" s="9"/>
      <c r="AB174" s="9"/>
      <c r="AC174" s="9"/>
    </row>
    <row r="175" spans="1:29" ht="13.5">
      <c r="A175" s="10">
        <v>46170</v>
      </c>
      <c r="B175" s="9" t="s">
        <v>12</v>
      </c>
      <c r="C175" s="11">
        <v>4188.2299999999996</v>
      </c>
      <c r="D175" s="9">
        <v>42</v>
      </c>
      <c r="E175" s="76">
        <v>27.91</v>
      </c>
      <c r="F175" s="9">
        <v>2</v>
      </c>
      <c r="G175" s="9">
        <v>8.66</v>
      </c>
      <c r="H175" s="45">
        <v>0.371</v>
      </c>
      <c r="I175" s="9" t="s">
        <v>11</v>
      </c>
      <c r="J175" s="9"/>
      <c r="K175" s="588" t="s">
        <v>2181</v>
      </c>
      <c r="L175" s="132">
        <v>45802</v>
      </c>
      <c r="M175" s="150">
        <v>45802</v>
      </c>
      <c r="N175" s="135">
        <v>5615.89</v>
      </c>
      <c r="O175" s="635">
        <v>5913.39</v>
      </c>
      <c r="P175" s="134">
        <v>68</v>
      </c>
      <c r="Q175" s="629" t="s">
        <v>2306</v>
      </c>
      <c r="R175" s="609">
        <v>46167</v>
      </c>
      <c r="S175" s="610">
        <v>46167</v>
      </c>
      <c r="T175" s="611">
        <f t="shared" si="42"/>
        <v>2112</v>
      </c>
      <c r="U175" s="611">
        <f t="shared" si="48"/>
        <v>4188.2299999999996</v>
      </c>
      <c r="V175" s="637"/>
      <c r="W175" s="611">
        <f t="shared" si="44"/>
        <v>2076.2299999999996</v>
      </c>
      <c r="X175" s="636">
        <f t="shared" si="45"/>
        <v>74.800000000000011</v>
      </c>
      <c r="Y175" s="637">
        <f t="shared" si="46"/>
        <v>42</v>
      </c>
      <c r="Z175" s="636">
        <f t="shared" si="47"/>
        <v>-32.800000000000011</v>
      </c>
      <c r="AA175" s="9"/>
      <c r="AB175" s="9"/>
      <c r="AC175" s="9"/>
    </row>
    <row r="176" spans="1:29" ht="13.5">
      <c r="A176" s="10">
        <v>46171</v>
      </c>
      <c r="B176" s="9" t="s">
        <v>12</v>
      </c>
      <c r="C176" s="11">
        <v>9706.99</v>
      </c>
      <c r="D176" s="9">
        <v>79</v>
      </c>
      <c r="E176" s="76">
        <v>31.66</v>
      </c>
      <c r="F176" s="9">
        <v>7</v>
      </c>
      <c r="G176" s="9">
        <v>11.88</v>
      </c>
      <c r="H176" s="45">
        <v>0.3342</v>
      </c>
      <c r="I176" s="9" t="s">
        <v>11</v>
      </c>
      <c r="J176" s="9"/>
      <c r="K176" s="588" t="s">
        <v>2181</v>
      </c>
      <c r="L176" s="132">
        <v>45803</v>
      </c>
      <c r="M176" s="150">
        <v>45803</v>
      </c>
      <c r="N176" s="135">
        <v>1920</v>
      </c>
      <c r="O176" s="635">
        <v>2050.9</v>
      </c>
      <c r="P176" s="134">
        <v>25</v>
      </c>
      <c r="Q176" s="629" t="s">
        <v>2307</v>
      </c>
      <c r="R176" s="609">
        <v>46168</v>
      </c>
      <c r="S176" s="610">
        <v>46168</v>
      </c>
      <c r="T176" s="611">
        <f t="shared" si="42"/>
        <v>2896.1460000000002</v>
      </c>
      <c r="U176" s="611">
        <f t="shared" si="48"/>
        <v>9706.99</v>
      </c>
      <c r="V176" s="637"/>
      <c r="W176" s="611">
        <f t="shared" si="44"/>
        <v>6810.8439999999991</v>
      </c>
      <c r="X176" s="636">
        <f t="shared" si="45"/>
        <v>27.500000000000004</v>
      </c>
      <c r="Y176" s="637">
        <f t="shared" si="46"/>
        <v>79</v>
      </c>
      <c r="Z176" s="636">
        <f t="shared" si="47"/>
        <v>51.5</v>
      </c>
      <c r="AA176" s="9"/>
      <c r="AB176" s="9"/>
      <c r="AC176" s="9"/>
    </row>
    <row r="177" spans="1:29" ht="13.5">
      <c r="A177" s="10">
        <v>46172</v>
      </c>
      <c r="B177" s="9" t="s">
        <v>12</v>
      </c>
      <c r="C177" s="11">
        <v>7268.51</v>
      </c>
      <c r="D177" s="9">
        <v>71</v>
      </c>
      <c r="E177" s="76">
        <v>34.36</v>
      </c>
      <c r="F177" s="9">
        <v>16</v>
      </c>
      <c r="G177" s="9">
        <v>12.75</v>
      </c>
      <c r="H177" s="45">
        <v>0.26100000000000001</v>
      </c>
      <c r="I177" s="9" t="s">
        <v>11</v>
      </c>
      <c r="J177" s="9"/>
      <c r="K177" s="588" t="s">
        <v>2181</v>
      </c>
      <c r="L177" s="132">
        <v>45804</v>
      </c>
      <c r="M177" s="150">
        <v>45804</v>
      </c>
      <c r="N177" s="135">
        <v>2632.86</v>
      </c>
      <c r="O177" s="635">
        <v>2775.66</v>
      </c>
      <c r="P177" s="134">
        <v>32</v>
      </c>
      <c r="Q177" s="629" t="s">
        <v>2308</v>
      </c>
      <c r="R177" s="609">
        <v>46169</v>
      </c>
      <c r="S177" s="610">
        <v>46169</v>
      </c>
      <c r="T177" s="611">
        <f t="shared" si="42"/>
        <v>2702.172</v>
      </c>
      <c r="U177" s="611">
        <f t="shared" si="48"/>
        <v>7268.51</v>
      </c>
      <c r="V177" s="637"/>
      <c r="W177" s="611">
        <f t="shared" si="44"/>
        <v>4566.3379999999997</v>
      </c>
      <c r="X177" s="636">
        <f t="shared" si="45"/>
        <v>35.200000000000003</v>
      </c>
      <c r="Y177" s="637">
        <f t="shared" si="46"/>
        <v>71</v>
      </c>
      <c r="Z177" s="636">
        <f t="shared" si="47"/>
        <v>35.799999999999997</v>
      </c>
      <c r="AA177" s="9"/>
      <c r="AB177" s="9"/>
      <c r="AC177" s="9"/>
    </row>
    <row r="178" spans="1:29" ht="13.5">
      <c r="A178" s="10">
        <v>46173</v>
      </c>
      <c r="B178" s="9" t="s">
        <v>12</v>
      </c>
      <c r="C178" s="11">
        <v>6540.03</v>
      </c>
      <c r="D178" s="9">
        <v>69</v>
      </c>
      <c r="E178" s="76">
        <v>33.130000000000003</v>
      </c>
      <c r="F178" s="9">
        <v>14</v>
      </c>
      <c r="G178" s="9">
        <v>18.329999999999998</v>
      </c>
      <c r="H178" s="45">
        <v>0.29570000000000002</v>
      </c>
      <c r="I178" s="9" t="s">
        <v>11</v>
      </c>
      <c r="J178" s="9"/>
      <c r="K178" s="588" t="s">
        <v>2181</v>
      </c>
      <c r="L178" s="132">
        <v>45805</v>
      </c>
      <c r="M178" s="150">
        <v>45805</v>
      </c>
      <c r="N178" s="135">
        <v>2456.52</v>
      </c>
      <c r="O178" s="635">
        <v>2599.3200000000002</v>
      </c>
      <c r="P178" s="134">
        <v>33</v>
      </c>
      <c r="Q178" s="629" t="s">
        <v>2309</v>
      </c>
      <c r="R178" s="609">
        <v>46170</v>
      </c>
      <c r="S178" s="610">
        <v>46170</v>
      </c>
      <c r="T178" s="611">
        <f t="shared" si="42"/>
        <v>6465.8770000000004</v>
      </c>
      <c r="U178" s="611">
        <f t="shared" si="48"/>
        <v>6540.03</v>
      </c>
      <c r="V178" s="637"/>
      <c r="W178" s="611">
        <f t="shared" si="44"/>
        <v>74.152999999999338</v>
      </c>
      <c r="X178" s="636">
        <f t="shared" si="45"/>
        <v>36.300000000000004</v>
      </c>
      <c r="Y178" s="637">
        <f t="shared" si="46"/>
        <v>69</v>
      </c>
      <c r="Z178" s="636">
        <f t="shared" si="47"/>
        <v>32.699999999999996</v>
      </c>
      <c r="AA178" s="9"/>
      <c r="AB178" s="9"/>
      <c r="AC178" s="9"/>
    </row>
    <row r="179" spans="1:29" ht="13.5">
      <c r="A179" s="10">
        <v>46174</v>
      </c>
      <c r="B179" s="9" t="s">
        <v>12</v>
      </c>
      <c r="C179" s="11">
        <v>2213.34</v>
      </c>
      <c r="D179" s="9">
        <v>30</v>
      </c>
      <c r="E179" s="76">
        <v>33.81</v>
      </c>
      <c r="F179" s="9">
        <v>3</v>
      </c>
      <c r="G179" s="9">
        <v>7.5</v>
      </c>
      <c r="H179" s="45">
        <v>0.3276</v>
      </c>
      <c r="I179" s="9" t="s">
        <v>11</v>
      </c>
      <c r="J179" s="9"/>
      <c r="K179" s="588" t="s">
        <v>2181</v>
      </c>
      <c r="L179" s="132">
        <v>45806</v>
      </c>
      <c r="M179" s="150">
        <v>45806</v>
      </c>
      <c r="N179" s="135">
        <v>5878.07</v>
      </c>
      <c r="O179" s="635">
        <v>6116.07</v>
      </c>
      <c r="P179" s="134">
        <v>50</v>
      </c>
      <c r="Q179" s="629" t="s">
        <v>2310</v>
      </c>
      <c r="R179" s="609">
        <v>46171</v>
      </c>
      <c r="S179" s="610">
        <v>46171</v>
      </c>
      <c r="T179" s="611">
        <f t="shared" si="42"/>
        <v>8713.023000000001</v>
      </c>
      <c r="U179" s="611">
        <f t="shared" si="48"/>
        <v>2213.34</v>
      </c>
      <c r="V179" s="637"/>
      <c r="W179" s="611">
        <f t="shared" si="44"/>
        <v>-6499.6830000000009</v>
      </c>
      <c r="X179" s="636">
        <f t="shared" si="45"/>
        <v>55.000000000000007</v>
      </c>
      <c r="Y179" s="637">
        <f t="shared" si="46"/>
        <v>30</v>
      </c>
      <c r="Z179" s="636">
        <f t="shared" si="47"/>
        <v>-25.000000000000007</v>
      </c>
      <c r="AA179" s="9"/>
      <c r="AB179" s="9"/>
      <c r="AC179" s="9"/>
    </row>
    <row r="180" spans="1:29" ht="13.5">
      <c r="A180" s="10">
        <v>46175</v>
      </c>
      <c r="B180" s="9" t="s">
        <v>12</v>
      </c>
      <c r="C180" s="11">
        <v>4657.55</v>
      </c>
      <c r="D180" s="9">
        <v>43</v>
      </c>
      <c r="E180" s="76">
        <v>42.36</v>
      </c>
      <c r="F180" s="9">
        <v>11</v>
      </c>
      <c r="G180" s="9">
        <v>8</v>
      </c>
      <c r="H180" s="45">
        <v>0.32529999999999998</v>
      </c>
      <c r="I180" s="9" t="s">
        <v>11</v>
      </c>
      <c r="J180" s="9"/>
      <c r="K180" s="588" t="s">
        <v>2181</v>
      </c>
      <c r="L180" s="132">
        <v>45807</v>
      </c>
      <c r="M180" s="150">
        <v>45807</v>
      </c>
      <c r="N180" s="135">
        <v>7920.93</v>
      </c>
      <c r="O180" s="635">
        <v>8242.23</v>
      </c>
      <c r="P180" s="134">
        <v>83</v>
      </c>
      <c r="Q180" s="629" t="s">
        <v>2173</v>
      </c>
      <c r="R180" s="609">
        <v>46172</v>
      </c>
      <c r="S180" s="610">
        <v>46172</v>
      </c>
      <c r="T180" s="611">
        <f t="shared" si="42"/>
        <v>7411.0850000000009</v>
      </c>
      <c r="U180" s="611">
        <f t="shared" si="48"/>
        <v>4657.55</v>
      </c>
      <c r="V180" s="637"/>
      <c r="W180" s="611">
        <f t="shared" si="44"/>
        <v>-2753.5350000000008</v>
      </c>
      <c r="X180" s="636">
        <f t="shared" si="45"/>
        <v>91.300000000000011</v>
      </c>
      <c r="Y180" s="637">
        <f t="shared" si="46"/>
        <v>43</v>
      </c>
      <c r="Z180" s="636">
        <f t="shared" si="47"/>
        <v>-48.300000000000011</v>
      </c>
      <c r="AA180" s="9"/>
      <c r="AB180" s="9"/>
      <c r="AC180" s="9"/>
    </row>
    <row r="181" spans="1:29" ht="13.5">
      <c r="A181" s="10">
        <v>46176</v>
      </c>
      <c r="B181" s="9" t="s">
        <v>12</v>
      </c>
      <c r="C181" s="11">
        <v>6098.61</v>
      </c>
      <c r="D181" s="9">
        <v>62</v>
      </c>
      <c r="E181" s="76">
        <v>30.49</v>
      </c>
      <c r="F181" s="9">
        <v>6</v>
      </c>
      <c r="G181" s="9">
        <v>9.25</v>
      </c>
      <c r="H181" s="45">
        <v>0.37759999999999999</v>
      </c>
      <c r="I181" s="9" t="s">
        <v>11</v>
      </c>
      <c r="J181" s="9"/>
      <c r="K181" s="588" t="s">
        <v>2181</v>
      </c>
      <c r="L181" s="132">
        <v>45808</v>
      </c>
      <c r="M181" s="150">
        <v>45808</v>
      </c>
      <c r="N181" s="135">
        <v>6737.35</v>
      </c>
      <c r="O181" s="635">
        <v>6963.45</v>
      </c>
      <c r="P181" s="134">
        <v>68</v>
      </c>
      <c r="Q181" s="629" t="s">
        <v>2311</v>
      </c>
      <c r="R181" s="609">
        <v>46173</v>
      </c>
      <c r="S181" s="610">
        <v>46173</v>
      </c>
      <c r="T181" s="611">
        <f>N183*$AB$26</f>
        <v>5751.4490000000005</v>
      </c>
      <c r="U181" s="611">
        <f t="shared" si="48"/>
        <v>6098.61</v>
      </c>
      <c r="V181" s="637"/>
      <c r="W181" s="611">
        <f t="shared" si="44"/>
        <v>347.16099999999915</v>
      </c>
      <c r="X181" s="636">
        <f t="shared" si="45"/>
        <v>74.800000000000011</v>
      </c>
      <c r="Y181" s="637">
        <f t="shared" si="46"/>
        <v>62</v>
      </c>
      <c r="Z181" s="636">
        <f t="shared" si="47"/>
        <v>-12.800000000000011</v>
      </c>
      <c r="AA181" s="9"/>
      <c r="AB181" s="9"/>
      <c r="AC181" s="9"/>
    </row>
    <row r="182" spans="1:29" ht="15">
      <c r="A182" s="10">
        <v>46177</v>
      </c>
      <c r="B182" s="9" t="s">
        <v>12</v>
      </c>
      <c r="C182" s="11">
        <v>4835.34</v>
      </c>
      <c r="D182" s="9">
        <v>59</v>
      </c>
      <c r="E182" s="76">
        <v>26.58</v>
      </c>
      <c r="F182" s="9">
        <v>0</v>
      </c>
      <c r="G182" s="9">
        <v>10.25</v>
      </c>
      <c r="H182" s="45">
        <v>0.33879999999999999</v>
      </c>
      <c r="I182" s="9" t="s">
        <v>11</v>
      </c>
      <c r="J182" s="9"/>
      <c r="K182" s="716" t="s">
        <v>1596</v>
      </c>
      <c r="L182" s="709"/>
      <c r="M182" s="348"/>
      <c r="N182" s="349">
        <f t="shared" ref="N182:P182" si="49">SUM(N151:N181)</f>
        <v>149234.51999999999</v>
      </c>
      <c r="O182" s="644">
        <f t="shared" si="49"/>
        <v>156017.52000000005</v>
      </c>
      <c r="P182" s="364">
        <f t="shared" si="49"/>
        <v>1572</v>
      </c>
      <c r="Q182" s="352">
        <f>O182/P182</f>
        <v>99.247786259542011</v>
      </c>
      <c r="R182" s="353" t="s">
        <v>1578</v>
      </c>
      <c r="S182" s="354"/>
      <c r="T182" s="365">
        <f t="shared" ref="T182:U182" si="50">SUM(T151:T181)</f>
        <v>164970.37699999998</v>
      </c>
      <c r="U182" s="350" t="e">
        <f t="shared" si="50"/>
        <v>#REF!</v>
      </c>
      <c r="V182" s="356" t="e">
        <f>U182/Y182</f>
        <v>#REF!</v>
      </c>
      <c r="W182" s="350" t="e">
        <f t="shared" ref="W182:Z182" si="51">SUM(W151:W181)</f>
        <v>#REF!</v>
      </c>
      <c r="X182" s="364">
        <f t="shared" si="51"/>
        <v>1729.2000000000003</v>
      </c>
      <c r="Y182" s="364">
        <f t="shared" si="51"/>
        <v>1450</v>
      </c>
      <c r="Z182" s="364">
        <f t="shared" si="51"/>
        <v>-279.20000000000022</v>
      </c>
      <c r="AA182" s="9"/>
      <c r="AB182" s="9"/>
      <c r="AC182" s="9"/>
    </row>
    <row r="183" spans="1:29" ht="13.5">
      <c r="A183" s="10">
        <v>46178</v>
      </c>
      <c r="B183" s="9" t="s">
        <v>12</v>
      </c>
      <c r="C183" s="11">
        <v>4684.4799999999996</v>
      </c>
      <c r="D183" s="9">
        <v>44</v>
      </c>
      <c r="E183" s="76">
        <v>34.049999999999997</v>
      </c>
      <c r="F183" s="9">
        <v>9</v>
      </c>
      <c r="G183" s="9">
        <v>9.7579999999999991</v>
      </c>
      <c r="H183" s="45">
        <v>0.30940000000000001</v>
      </c>
      <c r="I183" s="9" t="s">
        <v>11</v>
      </c>
      <c r="J183" s="9"/>
      <c r="K183" s="588" t="s">
        <v>2181</v>
      </c>
      <c r="L183" s="132">
        <v>45809</v>
      </c>
      <c r="M183" s="150">
        <v>45809</v>
      </c>
      <c r="N183" s="135">
        <v>5228.59</v>
      </c>
      <c r="O183" s="635">
        <v>5478.49</v>
      </c>
      <c r="P183" s="134">
        <v>59</v>
      </c>
      <c r="Q183" s="629" t="s">
        <v>2070</v>
      </c>
      <c r="R183" s="645">
        <v>46174</v>
      </c>
      <c r="S183" s="610">
        <v>46174</v>
      </c>
      <c r="T183" s="611">
        <f t="shared" ref="T183:T209" si="52">N184*$AB$26</f>
        <v>1743.874</v>
      </c>
      <c r="U183" s="611">
        <f t="shared" ref="U183:U198" si="53">C179</f>
        <v>2213.34</v>
      </c>
      <c r="V183" s="637"/>
      <c r="W183" s="611">
        <f t="shared" ref="W183:W210" si="54">U183-T183</f>
        <v>469.46600000000012</v>
      </c>
      <c r="X183" s="636">
        <f t="shared" ref="X183:X210" si="55">P183*$AB$1</f>
        <v>64.900000000000006</v>
      </c>
      <c r="Y183" s="637">
        <f t="shared" ref="Y183:Y210" si="56">D183</f>
        <v>44</v>
      </c>
      <c r="Z183" s="636">
        <f t="shared" ref="Z183:Z210" si="57">Y183-X183</f>
        <v>-20.900000000000006</v>
      </c>
      <c r="AA183" s="9"/>
      <c r="AB183" s="9"/>
      <c r="AC183" s="9"/>
    </row>
    <row r="184" spans="1:29" ht="13.5">
      <c r="A184" s="10">
        <v>46179</v>
      </c>
      <c r="B184" s="9" t="s">
        <v>12</v>
      </c>
      <c r="C184" s="11">
        <v>4414.2299999999996</v>
      </c>
      <c r="D184" s="9">
        <v>48</v>
      </c>
      <c r="E184" s="76">
        <v>22.24</v>
      </c>
      <c r="F184" s="9">
        <v>0</v>
      </c>
      <c r="G184" s="9">
        <v>8.75</v>
      </c>
      <c r="H184" s="45">
        <v>0.3493</v>
      </c>
      <c r="I184" s="9" t="s">
        <v>11</v>
      </c>
      <c r="J184" s="9"/>
      <c r="K184" s="588" t="s">
        <v>2181</v>
      </c>
      <c r="L184" s="132">
        <v>45810</v>
      </c>
      <c r="M184" s="150">
        <v>45810</v>
      </c>
      <c r="N184" s="135">
        <v>1585.34</v>
      </c>
      <c r="O184" s="635">
        <v>1692.44</v>
      </c>
      <c r="P184" s="134">
        <v>23</v>
      </c>
      <c r="Q184" s="629" t="s">
        <v>2312</v>
      </c>
      <c r="R184" s="609">
        <v>46175</v>
      </c>
      <c r="S184" s="610">
        <v>46175</v>
      </c>
      <c r="T184" s="611">
        <f t="shared" si="52"/>
        <v>3622.8500000000004</v>
      </c>
      <c r="U184" s="611">
        <f t="shared" si="53"/>
        <v>4657.55</v>
      </c>
      <c r="V184" s="637"/>
      <c r="W184" s="611">
        <f t="shared" si="54"/>
        <v>1034.6999999999998</v>
      </c>
      <c r="X184" s="636">
        <f t="shared" si="55"/>
        <v>25.3</v>
      </c>
      <c r="Y184" s="637">
        <f t="shared" si="56"/>
        <v>48</v>
      </c>
      <c r="Z184" s="636">
        <f t="shared" si="57"/>
        <v>22.7</v>
      </c>
      <c r="AA184" s="9"/>
      <c r="AB184" s="9"/>
      <c r="AC184" s="9"/>
    </row>
    <row r="185" spans="1:29" ht="13.5">
      <c r="A185" s="10">
        <v>46180</v>
      </c>
      <c r="B185" s="9" t="s">
        <v>12</v>
      </c>
      <c r="C185" s="11">
        <v>4766.66</v>
      </c>
      <c r="D185" s="9">
        <v>53</v>
      </c>
      <c r="E185" s="76">
        <v>31.22</v>
      </c>
      <c r="F185" s="9">
        <v>7</v>
      </c>
      <c r="G185" s="9">
        <v>8.25</v>
      </c>
      <c r="H185" s="45">
        <v>0.35980000000000001</v>
      </c>
      <c r="I185" s="9" t="s">
        <v>11</v>
      </c>
      <c r="J185" s="9"/>
      <c r="K185" s="588" t="s">
        <v>2181</v>
      </c>
      <c r="L185" s="132">
        <v>45811</v>
      </c>
      <c r="M185" s="150">
        <v>45811</v>
      </c>
      <c r="N185" s="135">
        <v>3293.5</v>
      </c>
      <c r="O185" s="635">
        <v>3448.2</v>
      </c>
      <c r="P185" s="134">
        <v>35</v>
      </c>
      <c r="Q185" s="629" t="s">
        <v>1945</v>
      </c>
      <c r="R185" s="609">
        <v>46176</v>
      </c>
      <c r="S185" s="610">
        <v>46176</v>
      </c>
      <c r="T185" s="611">
        <f t="shared" si="52"/>
        <v>2717.6270000000004</v>
      </c>
      <c r="U185" s="611">
        <f t="shared" si="53"/>
        <v>6098.61</v>
      </c>
      <c r="V185" s="637"/>
      <c r="W185" s="611">
        <f t="shared" si="54"/>
        <v>3380.9829999999993</v>
      </c>
      <c r="X185" s="636">
        <f t="shared" si="55"/>
        <v>38.5</v>
      </c>
      <c r="Y185" s="637">
        <f t="shared" si="56"/>
        <v>53</v>
      </c>
      <c r="Z185" s="636">
        <f t="shared" si="57"/>
        <v>14.5</v>
      </c>
      <c r="AA185" s="9"/>
      <c r="AB185" s="9"/>
      <c r="AC185" s="9"/>
    </row>
    <row r="186" spans="1:29" ht="13.5">
      <c r="A186" s="10">
        <v>46181</v>
      </c>
      <c r="B186" s="9" t="s">
        <v>12</v>
      </c>
      <c r="C186" s="11">
        <v>1819.46</v>
      </c>
      <c r="D186" s="9">
        <v>23</v>
      </c>
      <c r="E186" s="76">
        <v>27.26</v>
      </c>
      <c r="F186" s="9">
        <v>2</v>
      </c>
      <c r="G186" s="9">
        <v>8.5</v>
      </c>
      <c r="H186" s="45">
        <v>0.37309999999999999</v>
      </c>
      <c r="I186" s="9" t="s">
        <v>11</v>
      </c>
      <c r="J186" s="9"/>
      <c r="K186" s="588" t="s">
        <v>2181</v>
      </c>
      <c r="L186" s="132">
        <v>45812</v>
      </c>
      <c r="M186" s="150">
        <v>45812</v>
      </c>
      <c r="N186" s="135">
        <v>2470.5700000000002</v>
      </c>
      <c r="O186" s="635">
        <v>2613.37</v>
      </c>
      <c r="P186" s="134">
        <v>30</v>
      </c>
      <c r="Q186" s="629" t="s">
        <v>2313</v>
      </c>
      <c r="R186" s="609">
        <v>46177</v>
      </c>
      <c r="S186" s="610">
        <v>46177</v>
      </c>
      <c r="T186" s="611">
        <f t="shared" si="52"/>
        <v>6122.2810000000009</v>
      </c>
      <c r="U186" s="611">
        <f t="shared" si="53"/>
        <v>4835.34</v>
      </c>
      <c r="V186" s="637"/>
      <c r="W186" s="611">
        <f t="shared" si="54"/>
        <v>-1286.9410000000007</v>
      </c>
      <c r="X186" s="636">
        <f t="shared" si="55"/>
        <v>33</v>
      </c>
      <c r="Y186" s="637">
        <f t="shared" si="56"/>
        <v>23</v>
      </c>
      <c r="Z186" s="636">
        <f t="shared" si="57"/>
        <v>-10</v>
      </c>
      <c r="AA186" s="9"/>
      <c r="AB186" s="9"/>
      <c r="AC186" s="9"/>
    </row>
    <row r="187" spans="1:29" ht="13.5">
      <c r="A187" s="10">
        <v>46182</v>
      </c>
      <c r="B187" s="9" t="s">
        <v>12</v>
      </c>
      <c r="C187" s="11">
        <v>2481.33</v>
      </c>
      <c r="D187" s="9">
        <v>30</v>
      </c>
      <c r="E187" s="76">
        <v>26</v>
      </c>
      <c r="F187" s="9">
        <v>1</v>
      </c>
      <c r="G187" s="9">
        <v>5.6</v>
      </c>
      <c r="H187" s="45">
        <v>0.36780000000000002</v>
      </c>
      <c r="I187" s="9" t="s">
        <v>11</v>
      </c>
      <c r="J187" s="9"/>
      <c r="K187" s="588" t="s">
        <v>2181</v>
      </c>
      <c r="L187" s="132">
        <v>45813</v>
      </c>
      <c r="M187" s="150">
        <v>45813</v>
      </c>
      <c r="N187" s="135">
        <v>5565.71</v>
      </c>
      <c r="O187" s="635">
        <v>5779.91</v>
      </c>
      <c r="P187" s="134">
        <v>59</v>
      </c>
      <c r="Q187" s="629" t="s">
        <v>2314</v>
      </c>
      <c r="R187" s="609">
        <v>46178</v>
      </c>
      <c r="S187" s="610">
        <v>46178</v>
      </c>
      <c r="T187" s="611">
        <f t="shared" si="52"/>
        <v>8614.76</v>
      </c>
      <c r="U187" s="611">
        <f t="shared" si="53"/>
        <v>4684.4799999999996</v>
      </c>
      <c r="V187" s="637"/>
      <c r="W187" s="611">
        <f t="shared" si="54"/>
        <v>-3930.2800000000007</v>
      </c>
      <c r="X187" s="636">
        <f t="shared" si="55"/>
        <v>64.900000000000006</v>
      </c>
      <c r="Y187" s="637">
        <f t="shared" si="56"/>
        <v>30</v>
      </c>
      <c r="Z187" s="636">
        <f t="shared" si="57"/>
        <v>-34.900000000000006</v>
      </c>
      <c r="AA187" s="9"/>
      <c r="AB187" s="9"/>
      <c r="AC187" s="9"/>
    </row>
    <row r="188" spans="1:29" ht="15">
      <c r="A188" s="10">
        <v>46183</v>
      </c>
      <c r="B188" s="9" t="s">
        <v>12</v>
      </c>
      <c r="C188" s="642">
        <v>4494.1099999999997</v>
      </c>
      <c r="D188" s="9">
        <v>40</v>
      </c>
      <c r="E188" s="76">
        <v>30.32</v>
      </c>
      <c r="F188" s="9">
        <v>6</v>
      </c>
      <c r="G188" s="9">
        <v>10</v>
      </c>
      <c r="H188" s="45">
        <v>0.36969999999999997</v>
      </c>
      <c r="I188" s="9" t="s">
        <v>11</v>
      </c>
      <c r="J188" s="9"/>
      <c r="K188" s="588" t="s">
        <v>2181</v>
      </c>
      <c r="L188" s="132">
        <v>45814</v>
      </c>
      <c r="M188" s="150">
        <v>45814</v>
      </c>
      <c r="N188" s="135">
        <v>7831.6</v>
      </c>
      <c r="O188" s="635">
        <v>8212.4</v>
      </c>
      <c r="P188" s="134">
        <v>82</v>
      </c>
      <c r="Q188" s="629" t="s">
        <v>2315</v>
      </c>
      <c r="R188" s="609">
        <v>46179</v>
      </c>
      <c r="S188" s="610">
        <v>46179</v>
      </c>
      <c r="T188" s="611">
        <f t="shared" si="52"/>
        <v>7490.3730000000005</v>
      </c>
      <c r="U188" s="611">
        <f t="shared" si="53"/>
        <v>4414.2299999999996</v>
      </c>
      <c r="V188" s="637"/>
      <c r="W188" s="611">
        <f t="shared" si="54"/>
        <v>-3076.1430000000009</v>
      </c>
      <c r="X188" s="636">
        <f t="shared" si="55"/>
        <v>90.2</v>
      </c>
      <c r="Y188" s="637">
        <f t="shared" si="56"/>
        <v>40</v>
      </c>
      <c r="Z188" s="636">
        <f t="shared" si="57"/>
        <v>-50.2</v>
      </c>
      <c r="AA188" s="9"/>
      <c r="AB188" s="9"/>
      <c r="AC188" s="9"/>
    </row>
    <row r="189" spans="1:29" ht="13.5">
      <c r="A189" s="10">
        <v>46184</v>
      </c>
      <c r="B189" s="9" t="s">
        <v>12</v>
      </c>
      <c r="C189" s="11">
        <v>2570.5700000000002</v>
      </c>
      <c r="D189" s="9">
        <v>33</v>
      </c>
      <c r="E189" s="76">
        <v>40</v>
      </c>
      <c r="F189" s="9">
        <v>3</v>
      </c>
      <c r="G189" s="9">
        <v>4.5</v>
      </c>
      <c r="H189" s="45">
        <v>0.39429999999999998</v>
      </c>
      <c r="I189" s="9" t="s">
        <v>11</v>
      </c>
      <c r="J189" s="9" t="s">
        <v>2316</v>
      </c>
      <c r="K189" s="588" t="s">
        <v>2181</v>
      </c>
      <c r="L189" s="132">
        <v>45815</v>
      </c>
      <c r="M189" s="150">
        <v>45815</v>
      </c>
      <c r="N189" s="135">
        <v>6809.43</v>
      </c>
      <c r="O189" s="635">
        <v>7178.33</v>
      </c>
      <c r="P189" s="134">
        <v>71</v>
      </c>
      <c r="Q189" s="629" t="s">
        <v>2317</v>
      </c>
      <c r="R189" s="609">
        <v>46180</v>
      </c>
      <c r="S189" s="610">
        <v>46180</v>
      </c>
      <c r="T189" s="611">
        <f t="shared" si="52"/>
        <v>5680.8510000000006</v>
      </c>
      <c r="U189" s="611">
        <f t="shared" si="53"/>
        <v>4766.66</v>
      </c>
      <c r="V189" s="637"/>
      <c r="W189" s="611">
        <f t="shared" si="54"/>
        <v>-914.19100000000071</v>
      </c>
      <c r="X189" s="636">
        <f t="shared" si="55"/>
        <v>78.100000000000009</v>
      </c>
      <c r="Y189" s="637">
        <f t="shared" si="56"/>
        <v>33</v>
      </c>
      <c r="Z189" s="636">
        <f t="shared" si="57"/>
        <v>-45.100000000000009</v>
      </c>
      <c r="AA189" s="9"/>
      <c r="AB189" s="9"/>
      <c r="AC189" s="9"/>
    </row>
    <row r="190" spans="1:29" ht="13.5">
      <c r="A190" s="10">
        <v>46185</v>
      </c>
      <c r="B190" s="9" t="s">
        <v>12</v>
      </c>
      <c r="C190" s="11">
        <v>8810.43</v>
      </c>
      <c r="D190" s="9">
        <v>95</v>
      </c>
      <c r="E190" s="76">
        <v>40</v>
      </c>
      <c r="F190" s="9">
        <v>38</v>
      </c>
      <c r="G190" s="9">
        <v>18.25</v>
      </c>
      <c r="H190" s="45">
        <v>0.34549999999999997</v>
      </c>
      <c r="I190" s="9" t="s">
        <v>11</v>
      </c>
      <c r="J190" s="9"/>
      <c r="K190" s="588" t="s">
        <v>2181</v>
      </c>
      <c r="L190" s="132">
        <v>45816</v>
      </c>
      <c r="M190" s="150">
        <v>45816</v>
      </c>
      <c r="N190" s="135">
        <v>5164.41</v>
      </c>
      <c r="O190" s="635">
        <v>5402.41</v>
      </c>
      <c r="P190" s="134">
        <v>55</v>
      </c>
      <c r="Q190" s="629" t="s">
        <v>2318</v>
      </c>
      <c r="R190" s="609">
        <v>46181</v>
      </c>
      <c r="S190" s="610">
        <v>46181</v>
      </c>
      <c r="T190" s="611">
        <f t="shared" si="52"/>
        <v>2746.0400000000004</v>
      </c>
      <c r="U190" s="611">
        <f t="shared" si="53"/>
        <v>1819.46</v>
      </c>
      <c r="V190" s="637"/>
      <c r="W190" s="611">
        <f t="shared" si="54"/>
        <v>-926.58000000000038</v>
      </c>
      <c r="X190" s="636">
        <f t="shared" si="55"/>
        <v>60.500000000000007</v>
      </c>
      <c r="Y190" s="637">
        <f t="shared" si="56"/>
        <v>95</v>
      </c>
      <c r="Z190" s="636">
        <f t="shared" si="57"/>
        <v>34.499999999999993</v>
      </c>
      <c r="AA190" s="9"/>
      <c r="AB190" s="9"/>
      <c r="AC190" s="9"/>
    </row>
    <row r="191" spans="1:29" ht="13.5">
      <c r="A191" s="10">
        <v>46186</v>
      </c>
      <c r="B191" s="9" t="s">
        <v>12</v>
      </c>
      <c r="C191" s="11">
        <v>8263.74</v>
      </c>
      <c r="D191" s="9">
        <v>69</v>
      </c>
      <c r="E191" s="76">
        <v>69</v>
      </c>
      <c r="F191" s="9">
        <v>10</v>
      </c>
      <c r="G191" s="9">
        <v>13.5</v>
      </c>
      <c r="H191" s="45">
        <v>0.33019999999999999</v>
      </c>
      <c r="I191" s="9" t="s">
        <v>11</v>
      </c>
      <c r="J191" s="9"/>
      <c r="K191" s="588" t="s">
        <v>2181</v>
      </c>
      <c r="L191" s="132">
        <v>45817</v>
      </c>
      <c r="M191" s="150">
        <v>45817</v>
      </c>
      <c r="N191" s="135">
        <v>2496.4</v>
      </c>
      <c r="O191" s="635">
        <v>2579.6999999999998</v>
      </c>
      <c r="P191" s="134">
        <v>27</v>
      </c>
      <c r="Q191" s="629" t="s">
        <v>2319</v>
      </c>
      <c r="R191" s="609">
        <v>46182</v>
      </c>
      <c r="S191" s="610">
        <v>46182</v>
      </c>
      <c r="T191" s="611">
        <f t="shared" si="52"/>
        <v>5392.0460000000003</v>
      </c>
      <c r="U191" s="611">
        <f t="shared" si="53"/>
        <v>2481.33</v>
      </c>
      <c r="V191" s="637"/>
      <c r="W191" s="611">
        <f t="shared" si="54"/>
        <v>-2910.7160000000003</v>
      </c>
      <c r="X191" s="636">
        <f t="shared" si="55"/>
        <v>29.700000000000003</v>
      </c>
      <c r="Y191" s="637">
        <f t="shared" si="56"/>
        <v>69</v>
      </c>
      <c r="Z191" s="636">
        <f t="shared" si="57"/>
        <v>39.299999999999997</v>
      </c>
      <c r="AA191" s="9"/>
      <c r="AB191" s="9"/>
      <c r="AC191" s="9"/>
    </row>
    <row r="192" spans="1:29" ht="13.5">
      <c r="A192" s="10">
        <v>46187</v>
      </c>
      <c r="B192" s="9" t="s">
        <v>12</v>
      </c>
      <c r="C192" s="11">
        <v>4671.3599999999997</v>
      </c>
      <c r="D192" s="9">
        <v>52</v>
      </c>
      <c r="E192" s="76">
        <v>34.9</v>
      </c>
      <c r="F192" s="9">
        <v>8</v>
      </c>
      <c r="G192" s="9">
        <v>9.25</v>
      </c>
      <c r="H192" s="13">
        <v>0.3422</v>
      </c>
      <c r="I192" s="9" t="s">
        <v>11</v>
      </c>
      <c r="J192" s="9"/>
      <c r="K192" s="588" t="s">
        <v>2181</v>
      </c>
      <c r="L192" s="132">
        <v>45818</v>
      </c>
      <c r="M192" s="150">
        <v>45818</v>
      </c>
      <c r="N192" s="135">
        <v>4901.8599999999997</v>
      </c>
      <c r="O192" s="635">
        <v>5175.5600000000004</v>
      </c>
      <c r="P192" s="134">
        <v>55</v>
      </c>
      <c r="Q192" s="629" t="s">
        <v>2320</v>
      </c>
      <c r="R192" s="609">
        <v>46183</v>
      </c>
      <c r="S192" s="610">
        <v>46183</v>
      </c>
      <c r="T192" s="611">
        <f t="shared" si="52"/>
        <v>3741.848</v>
      </c>
      <c r="U192" s="643">
        <f t="shared" si="53"/>
        <v>4494.1099999999997</v>
      </c>
      <c r="V192" s="637"/>
      <c r="W192" s="643">
        <f t="shared" si="54"/>
        <v>752.26199999999972</v>
      </c>
      <c r="X192" s="636">
        <f t="shared" si="55"/>
        <v>60.500000000000007</v>
      </c>
      <c r="Y192" s="637">
        <f t="shared" si="56"/>
        <v>52</v>
      </c>
      <c r="Z192" s="636">
        <f t="shared" si="57"/>
        <v>-8.5000000000000071</v>
      </c>
      <c r="AA192" s="9"/>
      <c r="AB192" s="9"/>
      <c r="AC192" s="9"/>
    </row>
    <row r="193" spans="1:29" ht="13.5">
      <c r="A193" s="10">
        <v>46188</v>
      </c>
      <c r="B193" s="9" t="s">
        <v>12</v>
      </c>
      <c r="C193" s="11">
        <v>3232.79</v>
      </c>
      <c r="D193" s="9">
        <v>39</v>
      </c>
      <c r="E193" s="76">
        <v>30.18</v>
      </c>
      <c r="F193" s="9">
        <v>3</v>
      </c>
      <c r="G193" s="9">
        <v>12</v>
      </c>
      <c r="H193" s="45">
        <v>0.39119999999999999</v>
      </c>
      <c r="I193" s="9" t="s">
        <v>11</v>
      </c>
      <c r="J193" s="9"/>
      <c r="K193" s="588" t="s">
        <v>2181</v>
      </c>
      <c r="L193" s="132">
        <v>45819</v>
      </c>
      <c r="M193" s="150">
        <v>45819</v>
      </c>
      <c r="N193" s="135">
        <v>3401.68</v>
      </c>
      <c r="O193" s="635">
        <v>3568.28</v>
      </c>
      <c r="P193" s="134">
        <v>35</v>
      </c>
      <c r="Q193" s="629" t="s">
        <v>1845</v>
      </c>
      <c r="R193" s="609">
        <v>46184</v>
      </c>
      <c r="S193" s="610">
        <v>46184</v>
      </c>
      <c r="T193" s="611">
        <f t="shared" si="52"/>
        <v>8701.1980000000003</v>
      </c>
      <c r="U193" s="611">
        <f t="shared" si="53"/>
        <v>2570.5700000000002</v>
      </c>
      <c r="V193" s="637"/>
      <c r="W193" s="611">
        <f t="shared" si="54"/>
        <v>-6130.6280000000006</v>
      </c>
      <c r="X193" s="636">
        <f t="shared" si="55"/>
        <v>38.5</v>
      </c>
      <c r="Y193" s="637">
        <f t="shared" si="56"/>
        <v>39</v>
      </c>
      <c r="Z193" s="636">
        <f t="shared" si="57"/>
        <v>0.5</v>
      </c>
      <c r="AA193" s="9"/>
      <c r="AB193" s="9"/>
      <c r="AC193" s="9"/>
    </row>
    <row r="194" spans="1:29" ht="13.5">
      <c r="A194" s="10">
        <v>46189</v>
      </c>
      <c r="B194" s="9" t="s">
        <v>12</v>
      </c>
      <c r="C194" s="11">
        <v>2678.96</v>
      </c>
      <c r="D194" s="9">
        <v>31</v>
      </c>
      <c r="E194" s="76">
        <v>28.15</v>
      </c>
      <c r="F194" s="9">
        <v>0</v>
      </c>
      <c r="G194" s="9">
        <v>14.3</v>
      </c>
      <c r="H194" s="45">
        <v>0.33589999999999998</v>
      </c>
      <c r="I194" s="9" t="s">
        <v>11</v>
      </c>
      <c r="J194" s="9"/>
      <c r="K194" s="588" t="s">
        <v>2181</v>
      </c>
      <c r="L194" s="132">
        <v>45820</v>
      </c>
      <c r="M194" s="150">
        <v>45820</v>
      </c>
      <c r="N194" s="135">
        <v>7910.18</v>
      </c>
      <c r="O194" s="635">
        <v>8183.88</v>
      </c>
      <c r="P194" s="134">
        <v>77</v>
      </c>
      <c r="Q194" s="629" t="s">
        <v>2321</v>
      </c>
      <c r="R194" s="609">
        <v>46185</v>
      </c>
      <c r="S194" s="610">
        <v>46185</v>
      </c>
      <c r="T194" s="611">
        <f t="shared" si="52"/>
        <v>7770.1580000000004</v>
      </c>
      <c r="U194" s="611">
        <f t="shared" si="53"/>
        <v>8810.43</v>
      </c>
      <c r="V194" s="637"/>
      <c r="W194" s="611">
        <f t="shared" si="54"/>
        <v>1040.2719999999999</v>
      </c>
      <c r="X194" s="636">
        <f t="shared" si="55"/>
        <v>84.7</v>
      </c>
      <c r="Y194" s="637">
        <f t="shared" si="56"/>
        <v>31</v>
      </c>
      <c r="Z194" s="636">
        <f t="shared" si="57"/>
        <v>-53.7</v>
      </c>
      <c r="AA194" s="9"/>
      <c r="AB194" s="9"/>
      <c r="AC194" s="9"/>
    </row>
    <row r="195" spans="1:29" ht="13.5">
      <c r="A195" s="10" t="s">
        <v>2322</v>
      </c>
      <c r="B195" s="9" t="s">
        <v>12</v>
      </c>
      <c r="C195" s="11">
        <v>3391.92</v>
      </c>
      <c r="D195" s="9">
        <v>37</v>
      </c>
      <c r="E195" s="76">
        <v>32.92</v>
      </c>
      <c r="F195" s="9">
        <v>4</v>
      </c>
      <c r="G195" s="9">
        <v>7</v>
      </c>
      <c r="H195" s="45">
        <v>0.3231</v>
      </c>
      <c r="I195" s="9" t="s">
        <v>11</v>
      </c>
      <c r="J195" s="9"/>
      <c r="K195" s="588" t="s">
        <v>2181</v>
      </c>
      <c r="L195" s="132">
        <v>45821</v>
      </c>
      <c r="M195" s="150">
        <v>45821</v>
      </c>
      <c r="N195" s="135">
        <v>7063.78</v>
      </c>
      <c r="O195" s="635">
        <v>7408.88</v>
      </c>
      <c r="P195" s="134">
        <v>71</v>
      </c>
      <c r="Q195" s="629" t="s">
        <v>2323</v>
      </c>
      <c r="R195" s="609">
        <v>46186</v>
      </c>
      <c r="S195" s="610">
        <v>46186</v>
      </c>
      <c r="T195" s="611">
        <f t="shared" si="52"/>
        <v>7969.0820000000003</v>
      </c>
      <c r="U195" s="611">
        <f t="shared" si="53"/>
        <v>8263.74</v>
      </c>
      <c r="V195" s="637"/>
      <c r="W195" s="611">
        <f t="shared" si="54"/>
        <v>294.65799999999945</v>
      </c>
      <c r="X195" s="636">
        <f t="shared" si="55"/>
        <v>78.100000000000009</v>
      </c>
      <c r="Y195" s="637">
        <f t="shared" si="56"/>
        <v>37</v>
      </c>
      <c r="Z195" s="636">
        <f t="shared" si="57"/>
        <v>-41.100000000000009</v>
      </c>
      <c r="AA195" s="9"/>
      <c r="AB195" s="9"/>
      <c r="AC195" s="9"/>
    </row>
    <row r="196" spans="1:29" ht="13.5">
      <c r="A196" s="10" t="s">
        <v>2324</v>
      </c>
      <c r="B196" s="9" t="s">
        <v>12</v>
      </c>
      <c r="C196" s="11">
        <v>4244.53</v>
      </c>
      <c r="D196" s="9">
        <v>48</v>
      </c>
      <c r="E196" s="76">
        <v>36.43</v>
      </c>
      <c r="F196" s="9">
        <v>2</v>
      </c>
      <c r="G196" s="9">
        <v>8.75</v>
      </c>
      <c r="H196" s="45">
        <v>0.30919999999999997</v>
      </c>
      <c r="I196" s="9" t="s">
        <v>11</v>
      </c>
      <c r="J196" s="9"/>
      <c r="K196" s="588" t="s">
        <v>2181</v>
      </c>
      <c r="L196" s="132">
        <v>45822</v>
      </c>
      <c r="M196" s="150">
        <v>45822</v>
      </c>
      <c r="N196" s="135">
        <v>7244.62</v>
      </c>
      <c r="O196" s="635">
        <v>7542.12</v>
      </c>
      <c r="P196" s="134">
        <v>72</v>
      </c>
      <c r="Q196" s="629" t="s">
        <v>2325</v>
      </c>
      <c r="R196" s="609">
        <v>46187</v>
      </c>
      <c r="S196" s="610">
        <v>46187</v>
      </c>
      <c r="T196" s="611">
        <f t="shared" si="52"/>
        <v>5999.2350000000006</v>
      </c>
      <c r="U196" s="611">
        <f t="shared" si="53"/>
        <v>4671.3599999999997</v>
      </c>
      <c r="V196" s="637"/>
      <c r="W196" s="611">
        <f t="shared" si="54"/>
        <v>-1327.8750000000009</v>
      </c>
      <c r="X196" s="636">
        <f t="shared" si="55"/>
        <v>79.2</v>
      </c>
      <c r="Y196" s="637">
        <f t="shared" si="56"/>
        <v>48</v>
      </c>
      <c r="Z196" s="636">
        <f t="shared" si="57"/>
        <v>-31.200000000000003</v>
      </c>
      <c r="AA196" s="9"/>
      <c r="AB196" s="9"/>
      <c r="AC196" s="9"/>
    </row>
    <row r="197" spans="1:29" ht="13.5">
      <c r="A197" s="10">
        <v>46192</v>
      </c>
      <c r="B197" s="9" t="s">
        <v>12</v>
      </c>
      <c r="C197" s="11">
        <v>9947.23</v>
      </c>
      <c r="D197" s="9">
        <v>93</v>
      </c>
      <c r="E197" s="76">
        <v>43.26</v>
      </c>
      <c r="F197" s="9">
        <v>34</v>
      </c>
      <c r="G197" s="9">
        <v>18.25</v>
      </c>
      <c r="H197" s="45">
        <v>0.35909999999999997</v>
      </c>
      <c r="I197" s="9" t="s">
        <v>11</v>
      </c>
      <c r="J197" s="9"/>
      <c r="K197" s="588" t="s">
        <v>2181</v>
      </c>
      <c r="L197" s="132">
        <v>45823</v>
      </c>
      <c r="M197" s="150">
        <v>45823</v>
      </c>
      <c r="N197" s="135">
        <v>5453.85</v>
      </c>
      <c r="O197" s="635">
        <v>5715.65</v>
      </c>
      <c r="P197" s="134">
        <v>63</v>
      </c>
      <c r="Q197" s="629" t="s">
        <v>2326</v>
      </c>
      <c r="R197" s="609">
        <v>46188</v>
      </c>
      <c r="S197" s="610">
        <v>46188</v>
      </c>
      <c r="T197" s="611">
        <f t="shared" si="52"/>
        <v>4672.3160000000007</v>
      </c>
      <c r="U197" s="611">
        <f t="shared" si="53"/>
        <v>3232.79</v>
      </c>
      <c r="V197" s="637"/>
      <c r="W197" s="611">
        <f t="shared" si="54"/>
        <v>-1439.5260000000007</v>
      </c>
      <c r="X197" s="636">
        <f t="shared" si="55"/>
        <v>69.300000000000011</v>
      </c>
      <c r="Y197" s="637">
        <f t="shared" si="56"/>
        <v>93</v>
      </c>
      <c r="Z197" s="636">
        <f t="shared" si="57"/>
        <v>23.699999999999989</v>
      </c>
      <c r="AA197" s="9"/>
      <c r="AB197" s="9"/>
      <c r="AC197" s="9"/>
    </row>
    <row r="198" spans="1:29" ht="13.5">
      <c r="A198" s="10">
        <v>46193</v>
      </c>
      <c r="B198" s="9" t="s">
        <v>12</v>
      </c>
      <c r="C198" s="11">
        <v>7605.98</v>
      </c>
      <c r="D198" s="9">
        <v>74</v>
      </c>
      <c r="E198" s="76">
        <v>32.28</v>
      </c>
      <c r="F198" s="9">
        <v>2</v>
      </c>
      <c r="G198" s="9">
        <v>14.5</v>
      </c>
      <c r="H198" s="45">
        <v>0.32279999999999998</v>
      </c>
      <c r="I198" s="9" t="s">
        <v>11</v>
      </c>
      <c r="J198" s="9"/>
      <c r="K198" s="588" t="s">
        <v>2181</v>
      </c>
      <c r="L198" s="132">
        <v>45826</v>
      </c>
      <c r="M198" s="150">
        <v>45826</v>
      </c>
      <c r="N198" s="135">
        <v>4247.5600000000004</v>
      </c>
      <c r="O198" s="635">
        <v>4437.96</v>
      </c>
      <c r="P198" s="134">
        <v>45</v>
      </c>
      <c r="Q198" s="629" t="s">
        <v>2327</v>
      </c>
      <c r="R198" s="609">
        <v>46191</v>
      </c>
      <c r="S198" s="610">
        <v>46191</v>
      </c>
      <c r="T198" s="611">
        <f t="shared" si="52"/>
        <v>5150.5960000000005</v>
      </c>
      <c r="U198" s="611">
        <f t="shared" si="53"/>
        <v>2678.96</v>
      </c>
      <c r="V198" s="637"/>
      <c r="W198" s="611">
        <f t="shared" si="54"/>
        <v>-2471.6360000000004</v>
      </c>
      <c r="X198" s="636">
        <f t="shared" si="55"/>
        <v>49.500000000000007</v>
      </c>
      <c r="Y198" s="637">
        <f t="shared" si="56"/>
        <v>74</v>
      </c>
      <c r="Z198" s="636">
        <f t="shared" si="57"/>
        <v>24.499999999999993</v>
      </c>
      <c r="AA198" s="9"/>
      <c r="AB198" s="9"/>
      <c r="AC198" s="9"/>
    </row>
    <row r="199" spans="1:29" ht="13.5">
      <c r="A199" s="10">
        <v>46194</v>
      </c>
      <c r="B199" s="9" t="s">
        <v>12</v>
      </c>
      <c r="C199" s="11">
        <v>4190.24</v>
      </c>
      <c r="D199" s="9">
        <v>42</v>
      </c>
      <c r="E199" s="76">
        <v>34.44</v>
      </c>
      <c r="F199" s="9">
        <v>8</v>
      </c>
      <c r="G199" s="9">
        <v>7.75</v>
      </c>
      <c r="H199" s="45">
        <v>0.29709999999999998</v>
      </c>
      <c r="I199" s="9" t="s">
        <v>11</v>
      </c>
      <c r="J199" s="9"/>
      <c r="K199" s="588" t="s">
        <v>2181</v>
      </c>
      <c r="L199" s="132">
        <v>45827</v>
      </c>
      <c r="M199" s="150">
        <v>45827</v>
      </c>
      <c r="N199" s="135">
        <v>4682.3599999999997</v>
      </c>
      <c r="O199" s="635">
        <v>4884.66</v>
      </c>
      <c r="P199" s="134">
        <v>49</v>
      </c>
      <c r="Q199" s="629" t="s">
        <v>1648</v>
      </c>
      <c r="R199" s="609">
        <v>46192</v>
      </c>
      <c r="S199" s="610">
        <v>46192</v>
      </c>
      <c r="T199" s="611">
        <f t="shared" si="52"/>
        <v>6559.5860000000011</v>
      </c>
      <c r="U199" s="637">
        <v>3448.32</v>
      </c>
      <c r="V199" s="637"/>
      <c r="W199" s="611">
        <f t="shared" si="54"/>
        <v>-3111.266000000001</v>
      </c>
      <c r="X199" s="636">
        <f t="shared" si="55"/>
        <v>53.900000000000006</v>
      </c>
      <c r="Y199" s="637">
        <f t="shared" si="56"/>
        <v>42</v>
      </c>
      <c r="Z199" s="636">
        <f t="shared" si="57"/>
        <v>-11.900000000000006</v>
      </c>
      <c r="AA199" s="9"/>
      <c r="AB199" s="9"/>
      <c r="AC199" s="9"/>
    </row>
    <row r="200" spans="1:29" ht="13.5">
      <c r="A200" s="10" t="s">
        <v>2328</v>
      </c>
      <c r="B200" s="9" t="s">
        <v>12</v>
      </c>
      <c r="C200" s="11"/>
      <c r="D200" s="9"/>
      <c r="E200" s="89"/>
      <c r="F200" s="9"/>
      <c r="G200" s="9"/>
      <c r="H200" s="45"/>
      <c r="I200" s="9" t="s">
        <v>11</v>
      </c>
      <c r="J200" s="9"/>
      <c r="K200" s="588" t="s">
        <v>2181</v>
      </c>
      <c r="L200" s="132">
        <v>45828</v>
      </c>
      <c r="M200" s="150">
        <v>45828</v>
      </c>
      <c r="N200" s="135">
        <v>5963.26</v>
      </c>
      <c r="O200" s="635">
        <v>6284.56</v>
      </c>
      <c r="P200" s="134">
        <v>68</v>
      </c>
      <c r="Q200" s="629" t="s">
        <v>2329</v>
      </c>
      <c r="R200" s="609">
        <v>46193</v>
      </c>
      <c r="S200" s="610">
        <v>46193</v>
      </c>
      <c r="T200" s="611">
        <f t="shared" si="52"/>
        <v>7526.0130000000008</v>
      </c>
      <c r="U200" s="611">
        <f t="shared" ref="U200:U210" si="58">C196</f>
        <v>4244.53</v>
      </c>
      <c r="V200" s="637"/>
      <c r="W200" s="611">
        <f t="shared" si="54"/>
        <v>-3281.4830000000011</v>
      </c>
      <c r="X200" s="636">
        <f t="shared" si="55"/>
        <v>74.800000000000011</v>
      </c>
      <c r="Y200" s="637">
        <f t="shared" si="56"/>
        <v>0</v>
      </c>
      <c r="Z200" s="636">
        <f t="shared" si="57"/>
        <v>-74.800000000000011</v>
      </c>
      <c r="AA200" s="9"/>
      <c r="AB200" s="9"/>
      <c r="AC200" s="9"/>
    </row>
    <row r="201" spans="1:29" ht="13.5">
      <c r="A201" s="10" t="s">
        <v>2330</v>
      </c>
      <c r="B201" s="9" t="s">
        <v>12</v>
      </c>
      <c r="C201" s="11"/>
      <c r="D201" s="9"/>
      <c r="E201" s="89"/>
      <c r="F201" s="9"/>
      <c r="G201" s="9"/>
      <c r="H201" s="45"/>
      <c r="I201" s="9" t="s">
        <v>11</v>
      </c>
      <c r="J201" s="9"/>
      <c r="K201" s="588" t="s">
        <v>2181</v>
      </c>
      <c r="L201" s="132">
        <v>45829</v>
      </c>
      <c r="M201" s="150">
        <v>45829</v>
      </c>
      <c r="N201" s="135">
        <v>6841.83</v>
      </c>
      <c r="O201" s="635">
        <v>7198.83</v>
      </c>
      <c r="P201" s="134">
        <v>71</v>
      </c>
      <c r="Q201" s="629" t="s">
        <v>2331</v>
      </c>
      <c r="R201" s="609">
        <v>46194</v>
      </c>
      <c r="S201" s="610">
        <v>46194</v>
      </c>
      <c r="T201" s="611">
        <f t="shared" si="52"/>
        <v>5354.6240000000007</v>
      </c>
      <c r="U201" s="611">
        <f t="shared" si="58"/>
        <v>9947.23</v>
      </c>
      <c r="V201" s="637"/>
      <c r="W201" s="611">
        <f t="shared" si="54"/>
        <v>4592.6059999999989</v>
      </c>
      <c r="X201" s="636">
        <f t="shared" si="55"/>
        <v>78.100000000000009</v>
      </c>
      <c r="Y201" s="637">
        <f t="shared" si="56"/>
        <v>0</v>
      </c>
      <c r="Z201" s="636">
        <f t="shared" si="57"/>
        <v>-78.100000000000009</v>
      </c>
      <c r="AA201" s="9"/>
      <c r="AB201" s="9"/>
      <c r="AC201" s="9"/>
    </row>
    <row r="202" spans="1:29" ht="13.5">
      <c r="A202" s="10">
        <v>46197</v>
      </c>
      <c r="B202" s="9" t="s">
        <v>12</v>
      </c>
      <c r="C202" s="11"/>
      <c r="D202" s="9"/>
      <c r="E202" s="89"/>
      <c r="F202" s="9"/>
      <c r="G202" s="9"/>
      <c r="H202" s="45"/>
      <c r="I202" s="9" t="s">
        <v>11</v>
      </c>
      <c r="J202" s="9"/>
      <c r="K202" s="588" t="s">
        <v>2181</v>
      </c>
      <c r="L202" s="132">
        <v>45830</v>
      </c>
      <c r="M202" s="150">
        <v>45830</v>
      </c>
      <c r="N202" s="135">
        <v>4867.84</v>
      </c>
      <c r="O202" s="635">
        <v>5177.24</v>
      </c>
      <c r="P202" s="134">
        <v>55</v>
      </c>
      <c r="Q202" s="629" t="s">
        <v>2332</v>
      </c>
      <c r="R202" s="609">
        <v>46195</v>
      </c>
      <c r="S202" s="610">
        <v>46195</v>
      </c>
      <c r="T202" s="611">
        <f t="shared" si="52"/>
        <v>2805.0330000000004</v>
      </c>
      <c r="U202" s="611">
        <f t="shared" si="58"/>
        <v>7605.98</v>
      </c>
      <c r="V202" s="637"/>
      <c r="W202" s="611">
        <f t="shared" si="54"/>
        <v>4800.9469999999992</v>
      </c>
      <c r="X202" s="636">
        <f t="shared" si="55"/>
        <v>60.500000000000007</v>
      </c>
      <c r="Y202" s="637">
        <f t="shared" si="56"/>
        <v>0</v>
      </c>
      <c r="Z202" s="636">
        <f t="shared" si="57"/>
        <v>-60.500000000000007</v>
      </c>
      <c r="AA202" s="9"/>
      <c r="AB202" s="9"/>
      <c r="AC202" s="9"/>
    </row>
    <row r="203" spans="1:29" ht="13.5">
      <c r="A203" s="10">
        <v>46198</v>
      </c>
      <c r="B203" s="9" t="s">
        <v>12</v>
      </c>
      <c r="C203" s="11"/>
      <c r="D203" s="9"/>
      <c r="E203" s="89"/>
      <c r="F203" s="9"/>
      <c r="G203" s="9"/>
      <c r="H203" s="45"/>
      <c r="I203" s="9" t="s">
        <v>11</v>
      </c>
      <c r="J203" s="9"/>
      <c r="K203" s="588" t="s">
        <v>2181</v>
      </c>
      <c r="L203" s="132">
        <v>45831</v>
      </c>
      <c r="M203" s="150">
        <v>45831</v>
      </c>
      <c r="N203" s="135">
        <v>2550.0300000000002</v>
      </c>
      <c r="O203" s="635">
        <v>2740.43</v>
      </c>
      <c r="P203" s="134">
        <v>30</v>
      </c>
      <c r="Q203" s="629" t="s">
        <v>2333</v>
      </c>
      <c r="R203" s="609">
        <v>46196</v>
      </c>
      <c r="S203" s="610">
        <v>46196</v>
      </c>
      <c r="T203" s="611">
        <f t="shared" si="52"/>
        <v>2097.3700000000003</v>
      </c>
      <c r="U203" s="611">
        <f t="shared" si="58"/>
        <v>4190.24</v>
      </c>
      <c r="V203" s="637"/>
      <c r="W203" s="611">
        <f t="shared" si="54"/>
        <v>2092.8699999999994</v>
      </c>
      <c r="X203" s="636">
        <f t="shared" si="55"/>
        <v>33</v>
      </c>
      <c r="Y203" s="637">
        <f t="shared" si="56"/>
        <v>0</v>
      </c>
      <c r="Z203" s="636">
        <f t="shared" si="57"/>
        <v>-33</v>
      </c>
      <c r="AA203" s="9"/>
      <c r="AB203" s="9"/>
      <c r="AC203" s="9"/>
    </row>
    <row r="204" spans="1:29" ht="13.5">
      <c r="A204" s="10">
        <v>46199</v>
      </c>
      <c r="B204" s="9" t="s">
        <v>12</v>
      </c>
      <c r="C204" s="11"/>
      <c r="D204" s="9"/>
      <c r="E204" s="89"/>
      <c r="F204" s="9"/>
      <c r="G204" s="9"/>
      <c r="H204" s="45"/>
      <c r="I204" s="9" t="s">
        <v>11</v>
      </c>
      <c r="J204" s="9"/>
      <c r="K204" s="588" t="s">
        <v>2181</v>
      </c>
      <c r="L204" s="132">
        <v>45832</v>
      </c>
      <c r="M204" s="150">
        <v>45832</v>
      </c>
      <c r="N204" s="135">
        <v>1906.7</v>
      </c>
      <c r="O204" s="635">
        <v>1918.6</v>
      </c>
      <c r="P204" s="134">
        <v>21</v>
      </c>
      <c r="Q204" s="629" t="s">
        <v>2334</v>
      </c>
      <c r="R204" s="609">
        <v>46197</v>
      </c>
      <c r="S204" s="610">
        <v>46197</v>
      </c>
      <c r="T204" s="611">
        <f t="shared" si="52"/>
        <v>2732.9500000000003</v>
      </c>
      <c r="U204" s="611">
        <f t="shared" si="58"/>
        <v>0</v>
      </c>
      <c r="V204" s="637"/>
      <c r="W204" s="611">
        <f t="shared" si="54"/>
        <v>-2732.9500000000003</v>
      </c>
      <c r="X204" s="636">
        <f t="shared" si="55"/>
        <v>23.1</v>
      </c>
      <c r="Y204" s="637">
        <f t="shared" si="56"/>
        <v>0</v>
      </c>
      <c r="Z204" s="636">
        <f t="shared" si="57"/>
        <v>-23.1</v>
      </c>
      <c r="AA204" s="9"/>
      <c r="AB204" s="9"/>
      <c r="AC204" s="9"/>
    </row>
    <row r="205" spans="1:29" ht="13.5">
      <c r="A205" s="10"/>
      <c r="B205" s="9" t="s">
        <v>12</v>
      </c>
      <c r="C205" s="11"/>
      <c r="D205" s="9"/>
      <c r="E205" s="89"/>
      <c r="F205" s="9"/>
      <c r="G205" s="9"/>
      <c r="H205" s="45"/>
      <c r="I205" s="9"/>
      <c r="J205" s="9"/>
      <c r="K205" s="588" t="s">
        <v>2181</v>
      </c>
      <c r="L205" s="132">
        <v>45833</v>
      </c>
      <c r="M205" s="150">
        <v>45833</v>
      </c>
      <c r="N205" s="135">
        <v>2484.5</v>
      </c>
      <c r="O205" s="635">
        <v>2520.1999999999998</v>
      </c>
      <c r="P205" s="134">
        <v>25</v>
      </c>
      <c r="Q205" s="629" t="s">
        <v>2335</v>
      </c>
      <c r="R205" s="609">
        <v>46198</v>
      </c>
      <c r="S205" s="610">
        <v>46198</v>
      </c>
      <c r="T205" s="611">
        <f t="shared" si="52"/>
        <v>202.18000000000004</v>
      </c>
      <c r="U205" s="611">
        <f t="shared" si="58"/>
        <v>0</v>
      </c>
      <c r="V205" s="637"/>
      <c r="W205" s="611">
        <f t="shared" si="54"/>
        <v>-202.18000000000004</v>
      </c>
      <c r="X205" s="636">
        <f t="shared" si="55"/>
        <v>27.500000000000004</v>
      </c>
      <c r="Y205" s="637">
        <f t="shared" si="56"/>
        <v>0</v>
      </c>
      <c r="Z205" s="636">
        <f t="shared" si="57"/>
        <v>-27.500000000000004</v>
      </c>
      <c r="AA205" s="9"/>
      <c r="AB205" s="9"/>
      <c r="AC205" s="9"/>
    </row>
    <row r="206" spans="1:29" ht="13.5">
      <c r="A206" s="10"/>
      <c r="B206" s="9" t="s">
        <v>12</v>
      </c>
      <c r="C206" s="11"/>
      <c r="D206" s="9"/>
      <c r="E206" s="89"/>
      <c r="F206" s="9"/>
      <c r="G206" s="9"/>
      <c r="H206" s="45"/>
      <c r="I206" s="9"/>
      <c r="J206" s="9"/>
      <c r="K206" s="588" t="s">
        <v>2181</v>
      </c>
      <c r="L206" s="132">
        <v>45834</v>
      </c>
      <c r="M206" s="150">
        <v>45834</v>
      </c>
      <c r="N206" s="135">
        <v>183.8</v>
      </c>
      <c r="O206" s="635">
        <v>195.7</v>
      </c>
      <c r="P206" s="134">
        <v>2</v>
      </c>
      <c r="Q206" s="629" t="s">
        <v>1637</v>
      </c>
      <c r="R206" s="609">
        <v>46199</v>
      </c>
      <c r="S206" s="610">
        <v>46199</v>
      </c>
      <c r="T206" s="611">
        <f t="shared" si="52"/>
        <v>12128.919000000002</v>
      </c>
      <c r="U206" s="611">
        <f t="shared" si="58"/>
        <v>0</v>
      </c>
      <c r="V206" s="637"/>
      <c r="W206" s="611">
        <f t="shared" si="54"/>
        <v>-12128.919000000002</v>
      </c>
      <c r="X206" s="636">
        <f t="shared" si="55"/>
        <v>2.2000000000000002</v>
      </c>
      <c r="Y206" s="637">
        <f t="shared" si="56"/>
        <v>0</v>
      </c>
      <c r="Z206" s="636">
        <f t="shared" si="57"/>
        <v>-2.2000000000000002</v>
      </c>
      <c r="AA206" s="9"/>
      <c r="AB206" s="9"/>
      <c r="AC206" s="9"/>
    </row>
    <row r="207" spans="1:29" ht="13.5">
      <c r="A207" s="10"/>
      <c r="B207" s="9"/>
      <c r="C207" s="11"/>
      <c r="D207" s="9"/>
      <c r="E207" s="89"/>
      <c r="F207" s="9"/>
      <c r="G207" s="9"/>
      <c r="H207" s="45"/>
      <c r="I207" s="9"/>
      <c r="J207" s="9"/>
      <c r="K207" s="588" t="s">
        <v>2181</v>
      </c>
      <c r="L207" s="132">
        <v>45835</v>
      </c>
      <c r="M207" s="150">
        <v>45835</v>
      </c>
      <c r="N207" s="135">
        <v>11026.29</v>
      </c>
      <c r="O207" s="635">
        <v>11656.99</v>
      </c>
      <c r="P207" s="134">
        <v>113</v>
      </c>
      <c r="Q207" s="629" t="s">
        <v>2336</v>
      </c>
      <c r="R207" s="609">
        <v>46200</v>
      </c>
      <c r="S207" s="610">
        <v>46200</v>
      </c>
      <c r="T207" s="611">
        <f t="shared" si="52"/>
        <v>8529.2570000000014</v>
      </c>
      <c r="U207" s="611">
        <f t="shared" si="58"/>
        <v>0</v>
      </c>
      <c r="V207" s="637"/>
      <c r="W207" s="611">
        <f t="shared" si="54"/>
        <v>-8529.2570000000014</v>
      </c>
      <c r="X207" s="636">
        <f t="shared" si="55"/>
        <v>124.30000000000001</v>
      </c>
      <c r="Y207" s="637">
        <f t="shared" si="56"/>
        <v>0</v>
      </c>
      <c r="Z207" s="636">
        <f t="shared" si="57"/>
        <v>-124.30000000000001</v>
      </c>
      <c r="AA207" s="9"/>
      <c r="AB207" s="9"/>
      <c r="AC207" s="9"/>
    </row>
    <row r="208" spans="1:29" ht="13.5">
      <c r="A208" s="10"/>
      <c r="B208" s="9"/>
      <c r="C208" s="11"/>
      <c r="D208" s="9"/>
      <c r="E208" s="9"/>
      <c r="F208" s="9"/>
      <c r="G208" s="9"/>
      <c r="H208" s="45"/>
      <c r="I208" s="9"/>
      <c r="J208" s="9"/>
      <c r="K208" s="588" t="s">
        <v>2181</v>
      </c>
      <c r="L208" s="132">
        <v>45836</v>
      </c>
      <c r="M208" s="150">
        <v>45836</v>
      </c>
      <c r="N208" s="135">
        <v>7753.87</v>
      </c>
      <c r="O208" s="635">
        <v>8039.47</v>
      </c>
      <c r="P208" s="134">
        <v>70</v>
      </c>
      <c r="Q208" s="629" t="s">
        <v>2337</v>
      </c>
      <c r="R208" s="609">
        <v>46201</v>
      </c>
      <c r="S208" s="610">
        <v>46201</v>
      </c>
      <c r="T208" s="611">
        <f t="shared" si="52"/>
        <v>5104.1320000000005</v>
      </c>
      <c r="U208" s="611">
        <f t="shared" si="58"/>
        <v>0</v>
      </c>
      <c r="V208" s="637"/>
      <c r="W208" s="611">
        <f t="shared" si="54"/>
        <v>-5104.1320000000005</v>
      </c>
      <c r="X208" s="636">
        <f t="shared" si="55"/>
        <v>77</v>
      </c>
      <c r="Y208" s="637">
        <f t="shared" si="56"/>
        <v>0</v>
      </c>
      <c r="Z208" s="636">
        <f t="shared" si="57"/>
        <v>-77</v>
      </c>
      <c r="AA208" s="9"/>
      <c r="AB208" s="9"/>
      <c r="AC208" s="9"/>
    </row>
    <row r="209" spans="1:29" ht="13.5">
      <c r="A209" s="10"/>
      <c r="B209" s="9"/>
      <c r="C209" s="11"/>
      <c r="D209" s="9"/>
      <c r="E209" s="9"/>
      <c r="F209" s="9"/>
      <c r="G209" s="9"/>
      <c r="H209" s="45"/>
      <c r="I209" s="9"/>
      <c r="J209" s="9"/>
      <c r="K209" s="588" t="s">
        <v>2181</v>
      </c>
      <c r="L209" s="132">
        <v>45837</v>
      </c>
      <c r="M209" s="150">
        <v>45837</v>
      </c>
      <c r="N209" s="135">
        <v>4640.12</v>
      </c>
      <c r="O209" s="635">
        <v>4890.0200000000004</v>
      </c>
      <c r="P209" s="134">
        <v>45</v>
      </c>
      <c r="Q209" s="629" t="s">
        <v>2338</v>
      </c>
      <c r="R209" s="609">
        <v>46202</v>
      </c>
      <c r="S209" s="610">
        <v>46202</v>
      </c>
      <c r="T209" s="611">
        <f t="shared" si="52"/>
        <v>2753.9380000000001</v>
      </c>
      <c r="U209" s="611">
        <f t="shared" si="58"/>
        <v>0</v>
      </c>
      <c r="V209" s="637"/>
      <c r="W209" s="611">
        <f t="shared" si="54"/>
        <v>-2753.9380000000001</v>
      </c>
      <c r="X209" s="636">
        <f t="shared" si="55"/>
        <v>49.500000000000007</v>
      </c>
      <c r="Y209" s="637">
        <f t="shared" si="56"/>
        <v>0</v>
      </c>
      <c r="Z209" s="636">
        <f t="shared" si="57"/>
        <v>-49.500000000000007</v>
      </c>
      <c r="AA209" s="9"/>
      <c r="AB209" s="9"/>
      <c r="AC209" s="9"/>
    </row>
    <row r="210" spans="1:29" ht="13.5">
      <c r="A210" s="10"/>
      <c r="B210" s="9"/>
      <c r="C210" s="11"/>
      <c r="D210" s="9"/>
      <c r="E210" s="9"/>
      <c r="F210" s="9"/>
      <c r="G210" s="9"/>
      <c r="H210" s="45"/>
      <c r="I210" s="9"/>
      <c r="J210" s="9"/>
      <c r="K210" s="588" t="s">
        <v>2181</v>
      </c>
      <c r="L210" s="132">
        <v>45838</v>
      </c>
      <c r="M210" s="150">
        <v>45838</v>
      </c>
      <c r="N210" s="135">
        <v>2503.58</v>
      </c>
      <c r="O210" s="635">
        <v>2610.6799999999998</v>
      </c>
      <c r="P210" s="134">
        <v>25</v>
      </c>
      <c r="Q210" s="629" t="s">
        <v>2339</v>
      </c>
      <c r="R210" s="609">
        <v>46201</v>
      </c>
      <c r="S210" s="610">
        <v>46203</v>
      </c>
      <c r="T210" s="611">
        <f>N204*$AB$26</f>
        <v>2097.3700000000003</v>
      </c>
      <c r="U210" s="611">
        <f t="shared" si="58"/>
        <v>0</v>
      </c>
      <c r="V210" s="637"/>
      <c r="W210" s="611">
        <f t="shared" si="54"/>
        <v>-2097.3700000000003</v>
      </c>
      <c r="X210" s="636">
        <f t="shared" si="55"/>
        <v>27.500000000000004</v>
      </c>
      <c r="Y210" s="637">
        <f t="shared" si="56"/>
        <v>0</v>
      </c>
      <c r="Z210" s="636">
        <f t="shared" si="57"/>
        <v>-27.500000000000004</v>
      </c>
      <c r="AA210" s="9"/>
      <c r="AB210" s="9"/>
      <c r="AC210" s="9"/>
    </row>
    <row r="211" spans="1:29" ht="15">
      <c r="A211" s="10"/>
      <c r="B211" s="9"/>
      <c r="C211" s="11"/>
      <c r="D211" s="9"/>
      <c r="E211" s="9"/>
      <c r="F211" s="9"/>
      <c r="G211" s="9"/>
      <c r="H211" s="45"/>
      <c r="I211" s="9"/>
      <c r="J211" s="9"/>
      <c r="K211" s="716" t="s">
        <v>1597</v>
      </c>
      <c r="L211" s="709"/>
      <c r="M211" s="348"/>
      <c r="N211" s="366">
        <f t="shared" ref="N211:P211" si="59">SUM(N183:N210)</f>
        <v>136073.25999999998</v>
      </c>
      <c r="O211" s="644">
        <f t="shared" si="59"/>
        <v>142534.95999999996</v>
      </c>
      <c r="P211" s="364">
        <f t="shared" si="59"/>
        <v>1433</v>
      </c>
      <c r="Q211" s="352">
        <f>O211/P211</f>
        <v>99.466127006280502</v>
      </c>
      <c r="R211" s="353" t="s">
        <v>1578</v>
      </c>
      <c r="S211" s="354"/>
      <c r="T211" s="365">
        <f t="shared" ref="T211:U211" si="60">SUM(T183:T210)</f>
        <v>146026.50700000001</v>
      </c>
      <c r="U211" s="611">
        <f t="shared" si="60"/>
        <v>100129.26000000001</v>
      </c>
      <c r="V211" s="356">
        <f>U211/Y211</f>
        <v>117.66070505287898</v>
      </c>
      <c r="W211" s="350">
        <f t="shared" ref="W211:Z211" si="61">SUM(W183:W210)</f>
        <v>-45897.247000000018</v>
      </c>
      <c r="X211" s="364">
        <f t="shared" si="61"/>
        <v>1576.3</v>
      </c>
      <c r="Y211" s="364">
        <f t="shared" si="61"/>
        <v>851</v>
      </c>
      <c r="Z211" s="364">
        <f t="shared" si="61"/>
        <v>-725.30000000000007</v>
      </c>
      <c r="AA211" s="9"/>
      <c r="AB211" s="9"/>
      <c r="AC211" s="9"/>
    </row>
    <row r="212" spans="1:29" ht="13.5">
      <c r="A212" s="10"/>
      <c r="B212" s="9"/>
      <c r="C212" s="11"/>
      <c r="D212" s="9"/>
      <c r="E212" s="9"/>
      <c r="F212" s="9"/>
      <c r="G212" s="9"/>
      <c r="H212" s="45"/>
      <c r="I212" s="9"/>
      <c r="J212" s="9"/>
      <c r="K212" s="646"/>
      <c r="L212" s="647"/>
      <c r="M212" s="648"/>
      <c r="N212" s="649"/>
      <c r="O212" s="650"/>
      <c r="P212" s="651"/>
      <c r="Q212" s="652"/>
      <c r="R212" s="609"/>
      <c r="S212" s="610"/>
      <c r="T212" s="611"/>
      <c r="U212" s="637"/>
      <c r="V212" s="637"/>
      <c r="W212" s="637"/>
      <c r="X212" s="636"/>
      <c r="Y212" s="637"/>
      <c r="Z212" s="637"/>
      <c r="AA212" s="9"/>
      <c r="AB212" s="9"/>
      <c r="AC212" s="9"/>
    </row>
    <row r="213" spans="1:29" ht="13.5">
      <c r="A213" s="10"/>
      <c r="B213" s="9"/>
      <c r="C213" s="11"/>
      <c r="D213" s="9"/>
      <c r="E213" s="9"/>
      <c r="F213" s="9"/>
      <c r="G213" s="9"/>
      <c r="H213" s="45"/>
      <c r="I213" s="9"/>
      <c r="J213" s="9"/>
      <c r="K213" s="723"/>
      <c r="L213" s="709"/>
      <c r="M213" s="654"/>
      <c r="N213" s="655"/>
      <c r="O213" s="656"/>
      <c r="P213" s="657"/>
      <c r="Q213" s="653"/>
      <c r="R213" s="609"/>
      <c r="S213" s="610"/>
      <c r="T213" s="611"/>
      <c r="U213" s="637"/>
      <c r="V213" s="637"/>
      <c r="W213" s="637"/>
      <c r="X213" s="636"/>
      <c r="Y213" s="637"/>
      <c r="Z213" s="637"/>
      <c r="AA213" s="9"/>
      <c r="AB213" s="9"/>
      <c r="AC213" s="9"/>
    </row>
    <row r="214" spans="1:29" ht="12.75">
      <c r="A214" s="10"/>
      <c r="B214" s="9"/>
      <c r="C214" s="11"/>
      <c r="D214" s="9"/>
      <c r="E214" s="9"/>
      <c r="F214" s="9"/>
      <c r="G214" s="9"/>
      <c r="H214" s="45"/>
      <c r="I214" s="9"/>
      <c r="J214" s="9"/>
      <c r="L214" s="9"/>
      <c r="M214" s="149"/>
      <c r="N214" s="183"/>
      <c r="O214" s="415"/>
      <c r="S214" s="574"/>
      <c r="T214" s="11"/>
      <c r="U214" s="9"/>
      <c r="W214" s="9"/>
      <c r="X214" s="28"/>
      <c r="Y214" s="9"/>
      <c r="Z214" s="9"/>
      <c r="AC214" s="9"/>
    </row>
    <row r="215" spans="1:29" ht="12.75">
      <c r="A215" s="10"/>
      <c r="B215" s="9"/>
      <c r="C215" s="11"/>
      <c r="D215" s="9"/>
      <c r="E215" s="9"/>
      <c r="F215" s="9"/>
      <c r="G215" s="9"/>
      <c r="H215" s="45"/>
      <c r="I215" s="9"/>
      <c r="J215" s="9"/>
      <c r="K215" s="9"/>
      <c r="L215" s="9"/>
      <c r="M215" s="149"/>
      <c r="N215" s="11"/>
      <c r="O215" s="415"/>
      <c r="P215" s="9"/>
      <c r="Q215" s="9"/>
      <c r="R215" s="9"/>
      <c r="S215" s="149"/>
      <c r="T215" s="11"/>
      <c r="U215" s="9"/>
      <c r="V215" s="9"/>
      <c r="W215" s="9"/>
      <c r="X215" s="28"/>
      <c r="Y215" s="9"/>
      <c r="Z215" s="9"/>
      <c r="AA215" s="9"/>
      <c r="AB215" s="9"/>
      <c r="AC215" s="9"/>
    </row>
    <row r="216" spans="1:29" ht="12.75">
      <c r="A216" s="10"/>
      <c r="B216" s="9"/>
      <c r="C216" s="11"/>
      <c r="D216" s="9"/>
      <c r="E216" s="9"/>
      <c r="F216" s="9"/>
      <c r="G216" s="9"/>
      <c r="H216" s="45"/>
      <c r="I216" s="9"/>
      <c r="J216" s="9"/>
      <c r="K216" s="9"/>
      <c r="L216" s="9"/>
      <c r="M216" s="149"/>
      <c r="N216" s="11"/>
      <c r="O216" s="415"/>
      <c r="P216" s="9"/>
      <c r="Q216" s="9"/>
      <c r="R216" s="9"/>
      <c r="S216" s="149"/>
      <c r="T216" s="11"/>
      <c r="U216" s="9"/>
      <c r="V216" s="9"/>
      <c r="W216" s="9"/>
      <c r="X216" s="28"/>
      <c r="Y216" s="9"/>
      <c r="Z216" s="9"/>
      <c r="AA216" s="9"/>
      <c r="AB216" s="9"/>
      <c r="AC216" s="9"/>
    </row>
    <row r="217" spans="1:29" ht="12.75">
      <c r="A217" s="10"/>
      <c r="B217" s="9"/>
      <c r="C217" s="11"/>
      <c r="D217" s="9"/>
      <c r="E217" s="9"/>
      <c r="F217" s="9"/>
      <c r="G217" s="9"/>
      <c r="H217" s="45"/>
      <c r="I217" s="9"/>
      <c r="J217" s="9"/>
      <c r="K217" s="9"/>
      <c r="L217" s="9"/>
      <c r="M217" s="149"/>
      <c r="N217" s="11"/>
      <c r="O217" s="415"/>
      <c r="P217" s="9"/>
      <c r="Q217" s="9"/>
      <c r="R217" s="9"/>
      <c r="S217" s="149"/>
      <c r="T217" s="11"/>
      <c r="U217" s="9"/>
      <c r="V217" s="9"/>
      <c r="W217" s="9"/>
      <c r="X217" s="28"/>
      <c r="Y217" s="9"/>
      <c r="Z217" s="9"/>
      <c r="AA217" s="9"/>
      <c r="AB217" s="9"/>
      <c r="AC217" s="9"/>
    </row>
    <row r="218" spans="1:29" ht="12.75">
      <c r="A218" s="10"/>
      <c r="B218" s="9"/>
      <c r="C218" s="11"/>
      <c r="D218" s="9"/>
      <c r="E218" s="9"/>
      <c r="F218" s="9"/>
      <c r="G218" s="9"/>
      <c r="H218" s="45"/>
      <c r="I218" s="9"/>
      <c r="J218" s="9" t="s">
        <v>1573</v>
      </c>
      <c r="K218" s="9"/>
      <c r="L218" s="9"/>
      <c r="M218" s="149"/>
      <c r="N218" s="11"/>
      <c r="O218" s="415"/>
      <c r="P218" s="9"/>
      <c r="Q218" s="9"/>
      <c r="R218" s="9"/>
      <c r="S218" s="149"/>
      <c r="T218" s="11"/>
      <c r="U218" s="9"/>
      <c r="V218" s="9"/>
      <c r="W218" s="9"/>
      <c r="X218" s="28"/>
      <c r="Y218" s="9"/>
      <c r="Z218" s="9"/>
      <c r="AA218" s="9"/>
      <c r="AB218" s="9"/>
      <c r="AC218" s="9"/>
    </row>
  </sheetData>
  <mergeCells count="8">
    <mergeCell ref="K182:L182"/>
    <mergeCell ref="K211:L211"/>
    <mergeCell ref="K213:L213"/>
    <mergeCell ref="K2:AB25"/>
    <mergeCell ref="K58:L58"/>
    <mergeCell ref="K87:L87"/>
    <mergeCell ref="K119:L119"/>
    <mergeCell ref="K150:L150"/>
  </mergeCells>
  <dataValidations count="2">
    <dataValidation type="list" allowBlank="1" showErrorMessage="1" sqref="B2:B218" xr:uid="{00000000-0002-0000-0E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8" xr:uid="{00000000-0002-0000-0E00-000001000000}">
      <formula1>"Espirito Santo,Sao Paulo"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D218"/>
  <sheetViews>
    <sheetView showGridLines="0" tabSelected="1" workbookViewId="0">
      <pane ySplit="1" topLeftCell="A174" activePane="bottomLeft" state="frozen"/>
      <selection pane="bottomLeft" activeCell="C178" sqref="C178:C198"/>
    </sheetView>
  </sheetViews>
  <sheetFormatPr defaultColWidth="12.5703125" defaultRowHeight="15.75" customHeight="1"/>
  <cols>
    <col min="1" max="1" width="10.140625" bestFit="1" customWidth="1"/>
    <col min="2" max="2" width="20.85546875" customWidth="1"/>
    <col min="3" max="3" width="12" bestFit="1" customWidth="1"/>
    <col min="4" max="4" width="8.42578125" customWidth="1"/>
    <col min="5" max="5" width="9" customWidth="1"/>
    <col min="6" max="6" width="13.28515625" customWidth="1"/>
    <col min="7" max="7" width="19.28515625" customWidth="1"/>
    <col min="8" max="8" width="6.5703125" customWidth="1"/>
    <col min="9" max="9" width="13.5703125" customWidth="1"/>
    <col min="10" max="10" width="29.7109375" customWidth="1"/>
    <col min="11" max="11" width="19" customWidth="1"/>
    <col min="12" max="12" width="9.42578125" customWidth="1"/>
    <col min="13" max="13" width="12.5703125" customWidth="1"/>
    <col min="14" max="14" width="14.140625" hidden="1" customWidth="1"/>
    <col min="15" max="15" width="15.140625" customWidth="1"/>
    <col min="16" max="16" width="5.140625" customWidth="1"/>
    <col min="17" max="17" width="8.7109375" customWidth="1"/>
    <col min="18" max="18" width="9.42578125" customWidth="1"/>
    <col min="19" max="19" width="12.5703125" customWidth="1"/>
    <col min="20" max="20" width="13" customWidth="1"/>
    <col min="21" max="21" width="12" customWidth="1"/>
    <col min="22" max="22" width="9.42578125" customWidth="1"/>
    <col min="23" max="23" width="12.42578125" customWidth="1"/>
    <col min="24" max="24" width="12.140625" customWidth="1"/>
    <col min="25" max="25" width="11.7109375" customWidth="1"/>
    <col min="26" max="26" width="5.7109375" customWidth="1"/>
    <col min="27" max="27" width="5.85546875" customWidth="1"/>
    <col min="28" max="28" width="5.140625" customWidth="1"/>
  </cols>
  <sheetData>
    <row r="1" spans="1:30" ht="15">
      <c r="A1" s="1">
        <v>0</v>
      </c>
      <c r="B1" s="1" t="s">
        <v>1</v>
      </c>
      <c r="C1" s="2" t="s">
        <v>2</v>
      </c>
      <c r="D1" s="3" t="s">
        <v>3</v>
      </c>
      <c r="E1" s="88" t="s">
        <v>4</v>
      </c>
      <c r="F1" s="3" t="s">
        <v>5</v>
      </c>
      <c r="G1" s="658" t="s">
        <v>6</v>
      </c>
      <c r="H1" s="5" t="s">
        <v>7</v>
      </c>
      <c r="I1" s="1" t="s">
        <v>8</v>
      </c>
      <c r="J1" s="617" t="s">
        <v>1598</v>
      </c>
      <c r="K1" s="209" t="s">
        <v>2340</v>
      </c>
      <c r="L1" s="210" t="s">
        <v>0</v>
      </c>
      <c r="M1" s="584" t="s">
        <v>1581</v>
      </c>
      <c r="N1" s="212" t="s">
        <v>1582</v>
      </c>
      <c r="O1" s="212" t="s">
        <v>1583</v>
      </c>
      <c r="P1" s="210" t="s">
        <v>1577</v>
      </c>
      <c r="Q1" s="212" t="s">
        <v>1579</v>
      </c>
      <c r="R1" s="209" t="s">
        <v>0</v>
      </c>
      <c r="S1" s="584" t="s">
        <v>1581</v>
      </c>
      <c r="T1" s="211" t="s">
        <v>1584</v>
      </c>
      <c r="U1" s="210" t="s">
        <v>1585</v>
      </c>
      <c r="V1" s="209" t="s">
        <v>1579</v>
      </c>
      <c r="W1" s="209" t="s">
        <v>1785</v>
      </c>
      <c r="X1" s="631" t="s">
        <v>1587</v>
      </c>
      <c r="Y1" s="210" t="s">
        <v>1585</v>
      </c>
      <c r="Z1" s="585" t="s">
        <v>1588</v>
      </c>
      <c r="AA1" s="586" t="s">
        <v>1589</v>
      </c>
      <c r="AB1" s="618">
        <v>1.1000000000000001</v>
      </c>
      <c r="AC1" s="9"/>
      <c r="AD1" s="9"/>
    </row>
    <row r="2" spans="1:30" ht="12.75" hidden="1">
      <c r="A2" s="10">
        <v>45998</v>
      </c>
      <c r="B2" s="9" t="s">
        <v>21</v>
      </c>
      <c r="C2" s="11">
        <v>10893.85</v>
      </c>
      <c r="D2" s="9">
        <v>119</v>
      </c>
      <c r="E2" s="76">
        <v>22.39</v>
      </c>
      <c r="F2" s="9">
        <v>0</v>
      </c>
      <c r="G2" s="44">
        <v>13.68</v>
      </c>
      <c r="H2" s="13">
        <v>0.26219999999999999</v>
      </c>
      <c r="I2" s="9" t="s">
        <v>11</v>
      </c>
      <c r="J2" s="9"/>
      <c r="K2" s="710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9"/>
      <c r="AD2" s="9"/>
    </row>
    <row r="3" spans="1:30" ht="12.75" hidden="1">
      <c r="A3" s="10">
        <v>45999</v>
      </c>
      <c r="B3" s="9" t="s">
        <v>21</v>
      </c>
      <c r="C3" s="11">
        <v>5207.2</v>
      </c>
      <c r="D3" s="9">
        <v>46</v>
      </c>
      <c r="E3" s="76">
        <v>24.51</v>
      </c>
      <c r="F3" s="9">
        <v>0</v>
      </c>
      <c r="G3" s="44">
        <v>8.6999999999999993</v>
      </c>
      <c r="H3" s="13">
        <v>0.28160000000000002</v>
      </c>
      <c r="I3" s="9" t="s">
        <v>11</v>
      </c>
      <c r="J3" s="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9"/>
      <c r="AD3" s="9"/>
    </row>
    <row r="4" spans="1:30" ht="12.75" hidden="1">
      <c r="A4" s="10">
        <v>46000</v>
      </c>
      <c r="B4" s="9" t="s">
        <v>21</v>
      </c>
      <c r="C4" s="11">
        <v>7683</v>
      </c>
      <c r="D4" s="9">
        <v>69</v>
      </c>
      <c r="E4" s="76">
        <v>27.57</v>
      </c>
      <c r="F4" s="9">
        <v>3</v>
      </c>
      <c r="G4" s="44">
        <v>13.8</v>
      </c>
      <c r="H4" s="13">
        <v>0.2727</v>
      </c>
      <c r="I4" s="9" t="s">
        <v>11</v>
      </c>
      <c r="J4" s="9" t="s">
        <v>2034</v>
      </c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9"/>
      <c r="AD4" s="9"/>
    </row>
    <row r="5" spans="1:30" ht="12.75" hidden="1">
      <c r="A5" s="10">
        <v>46001</v>
      </c>
      <c r="B5" s="9" t="s">
        <v>21</v>
      </c>
      <c r="C5" s="11"/>
      <c r="D5" s="9"/>
      <c r="E5" s="76"/>
      <c r="F5" s="9"/>
      <c r="G5" s="44"/>
      <c r="H5" s="13"/>
      <c r="I5" s="9" t="s">
        <v>11</v>
      </c>
      <c r="J5" s="9" t="s">
        <v>2341</v>
      </c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9"/>
      <c r="AD5" s="9"/>
    </row>
    <row r="6" spans="1:30" ht="12.75" hidden="1">
      <c r="A6" s="10">
        <v>46002</v>
      </c>
      <c r="B6" s="9" t="s">
        <v>21</v>
      </c>
      <c r="C6" s="11"/>
      <c r="D6" s="9"/>
      <c r="E6" s="76"/>
      <c r="F6" s="9"/>
      <c r="G6" s="44"/>
      <c r="H6" s="13"/>
      <c r="I6" s="9" t="s">
        <v>11</v>
      </c>
      <c r="J6" s="9" t="s">
        <v>2342</v>
      </c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9"/>
      <c r="AD6" s="9"/>
    </row>
    <row r="7" spans="1:30" ht="12.75" hidden="1">
      <c r="A7" s="54">
        <v>46003</v>
      </c>
      <c r="B7" s="9" t="s">
        <v>21</v>
      </c>
      <c r="C7" s="11">
        <v>4589.2</v>
      </c>
      <c r="D7" s="9">
        <v>46</v>
      </c>
      <c r="E7" s="76">
        <v>27.96</v>
      </c>
      <c r="F7" s="9">
        <v>1</v>
      </c>
      <c r="G7" s="44">
        <v>18.899999999999999</v>
      </c>
      <c r="H7" s="19"/>
      <c r="I7" s="9" t="s">
        <v>11</v>
      </c>
      <c r="J7" s="9" t="s">
        <v>2343</v>
      </c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9"/>
      <c r="AD7" s="9"/>
    </row>
    <row r="8" spans="1:30" ht="12.75" hidden="1">
      <c r="A8" s="10">
        <v>46004</v>
      </c>
      <c r="B8" s="9" t="s">
        <v>21</v>
      </c>
      <c r="C8" s="11">
        <v>11862.63</v>
      </c>
      <c r="D8" s="9">
        <v>119</v>
      </c>
      <c r="E8" s="76">
        <v>24.87</v>
      </c>
      <c r="F8" s="9">
        <v>1</v>
      </c>
      <c r="G8" s="44">
        <v>15.01</v>
      </c>
      <c r="H8" s="13">
        <v>0.24340000000000001</v>
      </c>
      <c r="I8" s="9" t="s">
        <v>11</v>
      </c>
      <c r="J8" s="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9"/>
      <c r="AD8" s="9"/>
    </row>
    <row r="9" spans="1:30" ht="12.75" hidden="1">
      <c r="A9" s="10">
        <v>46005</v>
      </c>
      <c r="B9" s="9" t="s">
        <v>21</v>
      </c>
      <c r="C9" s="11">
        <v>8297.15</v>
      </c>
      <c r="D9" s="9">
        <v>82</v>
      </c>
      <c r="E9" s="76">
        <v>24.08</v>
      </c>
      <c r="F9" s="9">
        <v>0</v>
      </c>
      <c r="G9" s="44">
        <v>14.69</v>
      </c>
      <c r="H9" s="13">
        <v>0.27089999999999997</v>
      </c>
      <c r="I9" s="9" t="s">
        <v>11</v>
      </c>
      <c r="J9" s="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9"/>
      <c r="AD9" s="9"/>
    </row>
    <row r="10" spans="1:30" ht="12.75" hidden="1">
      <c r="A10" s="10">
        <v>46006</v>
      </c>
      <c r="B10" s="9" t="s">
        <v>21</v>
      </c>
      <c r="C10" s="11">
        <v>3634.04</v>
      </c>
      <c r="D10" s="9">
        <v>33</v>
      </c>
      <c r="E10" s="76">
        <v>23.33</v>
      </c>
      <c r="F10" s="9">
        <v>0</v>
      </c>
      <c r="G10" s="44">
        <v>7.25</v>
      </c>
      <c r="H10" s="13">
        <v>0.2384</v>
      </c>
      <c r="I10" s="9" t="s">
        <v>11</v>
      </c>
      <c r="J10" s="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9"/>
      <c r="AD10" s="9"/>
    </row>
    <row r="11" spans="1:30" ht="12.75" hidden="1">
      <c r="A11" s="10">
        <v>46007</v>
      </c>
      <c r="B11" s="9" t="s">
        <v>21</v>
      </c>
      <c r="C11" s="11">
        <v>6850.51</v>
      </c>
      <c r="D11" s="9">
        <v>67</v>
      </c>
      <c r="E11" s="76">
        <v>25.56</v>
      </c>
      <c r="F11" s="9">
        <v>1</v>
      </c>
      <c r="G11" s="44">
        <v>7.33</v>
      </c>
      <c r="H11" s="13">
        <v>0.30649999999999999</v>
      </c>
      <c r="I11" s="9" t="s">
        <v>11</v>
      </c>
      <c r="J11" s="9" t="s">
        <v>2344</v>
      </c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9"/>
      <c r="AD11" s="9"/>
    </row>
    <row r="12" spans="1:30" ht="12.75" hidden="1">
      <c r="A12" s="10">
        <v>46008</v>
      </c>
      <c r="B12" s="9" t="s">
        <v>21</v>
      </c>
      <c r="C12" s="11">
        <v>6085.56</v>
      </c>
      <c r="D12" s="9">
        <v>61</v>
      </c>
      <c r="E12" s="76">
        <v>25.85</v>
      </c>
      <c r="F12" s="9">
        <v>2</v>
      </c>
      <c r="G12" s="44">
        <v>15.92</v>
      </c>
      <c r="H12" s="13">
        <v>0.27610000000000001</v>
      </c>
      <c r="I12" s="9" t="s">
        <v>11</v>
      </c>
      <c r="J12" s="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9"/>
      <c r="AD12" s="9"/>
    </row>
    <row r="13" spans="1:30" ht="12.75" hidden="1">
      <c r="A13" s="10">
        <v>46009</v>
      </c>
      <c r="B13" s="9" t="s">
        <v>21</v>
      </c>
      <c r="C13" s="11">
        <v>7412.02</v>
      </c>
      <c r="D13" s="9">
        <v>67</v>
      </c>
      <c r="E13" s="76">
        <v>26.87</v>
      </c>
      <c r="F13" s="9">
        <v>1</v>
      </c>
      <c r="G13" s="44">
        <v>16.420000000000002</v>
      </c>
      <c r="H13" s="13">
        <v>0.2787</v>
      </c>
      <c r="I13" s="9" t="s">
        <v>11</v>
      </c>
      <c r="J13" s="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  <c r="AA13" s="709"/>
      <c r="AB13" s="709"/>
      <c r="AC13" s="9"/>
      <c r="AD13" s="9"/>
    </row>
    <row r="14" spans="1:30" ht="12.75" hidden="1">
      <c r="A14" s="10">
        <v>46010</v>
      </c>
      <c r="B14" s="9" t="s">
        <v>21</v>
      </c>
      <c r="C14" s="11">
        <v>13039.19</v>
      </c>
      <c r="D14" s="9">
        <v>131</v>
      </c>
      <c r="E14" s="76">
        <v>33.17</v>
      </c>
      <c r="F14" s="9">
        <v>22</v>
      </c>
      <c r="G14" s="44">
        <v>16.47</v>
      </c>
      <c r="H14" s="13">
        <v>0.26819999999999999</v>
      </c>
      <c r="I14" s="9" t="s">
        <v>11</v>
      </c>
      <c r="J14" s="9" t="s">
        <v>2345</v>
      </c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  <c r="AA14" s="709"/>
      <c r="AB14" s="709"/>
      <c r="AC14" s="9"/>
      <c r="AD14" s="9"/>
    </row>
    <row r="15" spans="1:30" ht="12.75" hidden="1">
      <c r="A15" s="10">
        <v>46011</v>
      </c>
      <c r="B15" s="9" t="s">
        <v>21</v>
      </c>
      <c r="C15" s="11">
        <v>10856.35</v>
      </c>
      <c r="D15" s="9">
        <v>96</v>
      </c>
      <c r="E15" s="76">
        <v>27.56</v>
      </c>
      <c r="F15" s="9">
        <v>3</v>
      </c>
      <c r="G15" s="44">
        <v>14.56</v>
      </c>
      <c r="H15" s="13">
        <v>0.25669999999999998</v>
      </c>
      <c r="I15" s="9" t="s">
        <v>11</v>
      </c>
      <c r="J15" s="9" t="s">
        <v>2346</v>
      </c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  <c r="AA15" s="709"/>
      <c r="AB15" s="709"/>
      <c r="AC15" s="9"/>
      <c r="AD15" s="9"/>
    </row>
    <row r="16" spans="1:30" ht="12.75" hidden="1">
      <c r="A16" s="10">
        <v>46012</v>
      </c>
      <c r="B16" s="9" t="s">
        <v>21</v>
      </c>
      <c r="C16" s="11">
        <v>8256.2000000000007</v>
      </c>
      <c r="D16" s="9">
        <v>89</v>
      </c>
      <c r="E16" s="76">
        <v>25.01</v>
      </c>
      <c r="F16" s="9">
        <v>0</v>
      </c>
      <c r="G16" s="44">
        <v>13.46</v>
      </c>
      <c r="H16" s="13">
        <v>0.254</v>
      </c>
      <c r="I16" s="9" t="s">
        <v>11</v>
      </c>
      <c r="J16" s="9" t="s">
        <v>2347</v>
      </c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  <c r="AA16" s="709"/>
      <c r="AB16" s="709"/>
      <c r="AC16" s="9"/>
      <c r="AD16" s="9"/>
    </row>
    <row r="17" spans="1:30" ht="12.75" hidden="1">
      <c r="A17" s="10">
        <v>46013</v>
      </c>
      <c r="B17" s="9" t="s">
        <v>21</v>
      </c>
      <c r="C17" s="11">
        <v>7092.29</v>
      </c>
      <c r="D17" s="9">
        <v>62</v>
      </c>
      <c r="E17" s="76">
        <v>30.64</v>
      </c>
      <c r="F17" s="9">
        <v>3</v>
      </c>
      <c r="G17" s="44">
        <v>11.25</v>
      </c>
      <c r="H17" s="13">
        <v>0.30459999999999998</v>
      </c>
      <c r="I17" s="9" t="s">
        <v>11</v>
      </c>
      <c r="J17" s="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  <c r="AA17" s="709"/>
      <c r="AB17" s="709"/>
      <c r="AC17" s="9"/>
      <c r="AD17" s="9"/>
    </row>
    <row r="18" spans="1:30" ht="12.75" hidden="1">
      <c r="A18" s="10">
        <v>46014</v>
      </c>
      <c r="B18" s="9" t="s">
        <v>21</v>
      </c>
      <c r="C18" s="11">
        <v>7149.85</v>
      </c>
      <c r="D18" s="9">
        <v>70</v>
      </c>
      <c r="E18" s="76">
        <v>30.5</v>
      </c>
      <c r="F18" s="9">
        <v>6</v>
      </c>
      <c r="G18" s="44">
        <v>18.04</v>
      </c>
      <c r="H18" s="13">
        <v>0.33500000000000002</v>
      </c>
      <c r="I18" s="9" t="s">
        <v>11</v>
      </c>
      <c r="J18" s="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9"/>
      <c r="AD18" s="9"/>
    </row>
    <row r="19" spans="1:30" ht="12.75" hidden="1">
      <c r="A19" s="10">
        <v>46015</v>
      </c>
      <c r="B19" s="9" t="s">
        <v>21</v>
      </c>
      <c r="C19" s="11"/>
      <c r="D19" s="9"/>
      <c r="E19" s="76"/>
      <c r="F19" s="9"/>
      <c r="G19" s="44"/>
      <c r="H19" s="13"/>
      <c r="I19" s="9" t="s">
        <v>11</v>
      </c>
      <c r="J19" s="9" t="s">
        <v>2348</v>
      </c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  <c r="AA19" s="709"/>
      <c r="AB19" s="709"/>
      <c r="AC19" s="9"/>
      <c r="AD19" s="9"/>
    </row>
    <row r="20" spans="1:30" ht="12.75" hidden="1">
      <c r="A20" s="10">
        <v>46016</v>
      </c>
      <c r="B20" s="9" t="s">
        <v>21</v>
      </c>
      <c r="C20" s="11">
        <v>14560.76</v>
      </c>
      <c r="D20" s="9">
        <v>146</v>
      </c>
      <c r="E20" s="76">
        <v>30.6</v>
      </c>
      <c r="F20" s="9">
        <v>19</v>
      </c>
      <c r="G20" s="44">
        <v>14.11</v>
      </c>
      <c r="H20" s="13">
        <v>0.25240000000000001</v>
      </c>
      <c r="I20" s="9" t="s">
        <v>11</v>
      </c>
      <c r="J20" s="9" t="s">
        <v>2347</v>
      </c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709"/>
      <c r="AB20" s="709"/>
      <c r="AC20" s="9"/>
      <c r="AD20" s="9"/>
    </row>
    <row r="21" spans="1:30" ht="12.75" hidden="1">
      <c r="A21" s="10">
        <v>46017</v>
      </c>
      <c r="B21" s="9" t="s">
        <v>21</v>
      </c>
      <c r="C21" s="11">
        <v>8861.16</v>
      </c>
      <c r="D21" s="9">
        <v>89</v>
      </c>
      <c r="E21" s="76">
        <v>29</v>
      </c>
      <c r="F21" s="9">
        <v>7</v>
      </c>
      <c r="G21" s="44">
        <v>14.24</v>
      </c>
      <c r="H21" s="13">
        <v>0.28770000000000001</v>
      </c>
      <c r="I21" s="9" t="s">
        <v>11</v>
      </c>
      <c r="J21" s="9" t="s">
        <v>2349</v>
      </c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709"/>
      <c r="AB21" s="709"/>
      <c r="AC21" s="9"/>
      <c r="AD21" s="9"/>
    </row>
    <row r="22" spans="1:30" ht="12.75" hidden="1">
      <c r="A22" s="10">
        <v>46018</v>
      </c>
      <c r="B22" s="9" t="s">
        <v>21</v>
      </c>
      <c r="C22" s="11">
        <v>7653.17</v>
      </c>
      <c r="D22" s="9">
        <v>74</v>
      </c>
      <c r="E22" s="76">
        <v>27.16</v>
      </c>
      <c r="F22" s="9">
        <v>1</v>
      </c>
      <c r="G22" s="44">
        <v>15.07</v>
      </c>
      <c r="H22" s="13">
        <v>0.28999999999999998</v>
      </c>
      <c r="I22" s="9" t="s">
        <v>11</v>
      </c>
      <c r="J22" s="9" t="s">
        <v>2349</v>
      </c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  <c r="AA22" s="709"/>
      <c r="AB22" s="709"/>
      <c r="AC22" s="9"/>
      <c r="AD22" s="9"/>
    </row>
    <row r="23" spans="1:30" hidden="1">
      <c r="A23" s="10">
        <v>46019</v>
      </c>
      <c r="B23" s="9" t="s">
        <v>21</v>
      </c>
      <c r="C23" s="11">
        <v>7899.05</v>
      </c>
      <c r="D23" s="9">
        <v>82</v>
      </c>
      <c r="E23" s="76">
        <v>29.88</v>
      </c>
      <c r="F23" s="9">
        <v>6</v>
      </c>
      <c r="G23" s="44">
        <v>17.02</v>
      </c>
      <c r="H23" s="13">
        <v>0.29399999999999998</v>
      </c>
      <c r="I23" s="9" t="s">
        <v>11</v>
      </c>
      <c r="J23" s="9" t="s">
        <v>2345</v>
      </c>
      <c r="K23" s="728" t="s">
        <v>2350</v>
      </c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  <c r="AA23" s="659" t="s">
        <v>2351</v>
      </c>
      <c r="AB23" s="9"/>
      <c r="AC23" s="9"/>
      <c r="AD23" s="9"/>
    </row>
    <row r="24" spans="1:30" ht="18" hidden="1" customHeight="1">
      <c r="A24" s="10">
        <v>46020</v>
      </c>
      <c r="B24" s="9" t="s">
        <v>21</v>
      </c>
      <c r="C24" s="11">
        <v>5893.91</v>
      </c>
      <c r="D24" s="9">
        <v>54</v>
      </c>
      <c r="E24" s="76">
        <v>32.99</v>
      </c>
      <c r="F24" s="9">
        <v>6</v>
      </c>
      <c r="G24" s="44">
        <v>10.5</v>
      </c>
      <c r="H24" s="13">
        <v>0.26040000000000002</v>
      </c>
      <c r="I24" s="9" t="s">
        <v>11</v>
      </c>
      <c r="J24" s="9" t="s">
        <v>2352</v>
      </c>
      <c r="K24" s="724" t="s">
        <v>1609</v>
      </c>
      <c r="L24" s="709"/>
      <c r="M24" s="709"/>
      <c r="N24" s="709"/>
      <c r="O24" s="709"/>
      <c r="P24" s="709"/>
      <c r="Q24" s="709"/>
      <c r="R24" s="724" t="s">
        <v>1608</v>
      </c>
      <c r="S24" s="709"/>
      <c r="T24" s="709"/>
      <c r="U24" s="709"/>
      <c r="V24" s="709"/>
      <c r="W24" s="709"/>
      <c r="X24" s="709"/>
      <c r="Y24" s="709"/>
      <c r="Z24" s="709"/>
      <c r="AA24" s="452"/>
      <c r="AB24" s="9"/>
      <c r="AC24" s="9"/>
      <c r="AD24" s="9"/>
    </row>
    <row r="25" spans="1:30" ht="12.75" hidden="1">
      <c r="A25" s="10">
        <v>46021</v>
      </c>
      <c r="B25" s="9" t="s">
        <v>21</v>
      </c>
      <c r="C25" s="11">
        <v>7531.81</v>
      </c>
      <c r="D25" s="9">
        <v>77</v>
      </c>
      <c r="E25" s="76">
        <v>29.47</v>
      </c>
      <c r="F25" s="9">
        <v>4</v>
      </c>
      <c r="G25" s="44">
        <v>16.43</v>
      </c>
      <c r="H25" s="13">
        <v>0.34</v>
      </c>
      <c r="I25" s="9" t="s">
        <v>11</v>
      </c>
      <c r="J25" s="9"/>
      <c r="K25" s="724" t="s">
        <v>1575</v>
      </c>
      <c r="L25" s="724" t="s">
        <v>0</v>
      </c>
      <c r="M25" s="660"/>
      <c r="N25" s="725" t="s">
        <v>1607</v>
      </c>
      <c r="O25" s="709"/>
      <c r="P25" s="724" t="s">
        <v>1577</v>
      </c>
      <c r="Q25" s="725" t="s">
        <v>1579</v>
      </c>
      <c r="R25" s="724" t="s">
        <v>0</v>
      </c>
      <c r="S25" s="660"/>
      <c r="T25" s="726" t="s">
        <v>1584</v>
      </c>
      <c r="U25" s="724" t="s">
        <v>1585</v>
      </c>
      <c r="V25" s="726" t="s">
        <v>1579</v>
      </c>
      <c r="W25" s="726" t="s">
        <v>1586</v>
      </c>
      <c r="X25" s="727" t="s">
        <v>1605</v>
      </c>
      <c r="Y25" s="724" t="s">
        <v>1585</v>
      </c>
      <c r="Z25" s="727" t="s">
        <v>1588</v>
      </c>
      <c r="AA25" s="452" t="s">
        <v>1599</v>
      </c>
      <c r="AB25" s="9"/>
      <c r="AC25" s="9"/>
      <c r="AD25" s="9"/>
    </row>
    <row r="26" spans="1:30" ht="12.75" hidden="1">
      <c r="A26" s="10">
        <v>46022</v>
      </c>
      <c r="B26" s="9" t="s">
        <v>21</v>
      </c>
      <c r="C26" s="11"/>
      <c r="D26" s="9"/>
      <c r="E26" s="89"/>
      <c r="F26" s="9"/>
      <c r="G26" s="44"/>
      <c r="H26" s="13"/>
      <c r="I26" s="9" t="s">
        <v>11</v>
      </c>
      <c r="J26" s="9" t="s">
        <v>2353</v>
      </c>
      <c r="K26" s="709"/>
      <c r="L26" s="709"/>
      <c r="M26" s="660"/>
      <c r="N26" s="661" t="s">
        <v>1582</v>
      </c>
      <c r="O26" s="661" t="s">
        <v>1583</v>
      </c>
      <c r="P26" s="709"/>
      <c r="Q26" s="709"/>
      <c r="R26" s="709"/>
      <c r="S26" s="660"/>
      <c r="T26" s="709"/>
      <c r="U26" s="709"/>
      <c r="V26" s="709"/>
      <c r="W26" s="709"/>
      <c r="X26" s="709"/>
      <c r="Y26" s="709"/>
      <c r="Z26" s="709"/>
      <c r="AA26" s="662">
        <v>1.1000000000000001</v>
      </c>
      <c r="AB26" s="9"/>
      <c r="AC26" s="9"/>
      <c r="AD26" s="9"/>
    </row>
    <row r="27" spans="1:30" ht="14.25">
      <c r="A27" s="10">
        <v>46023</v>
      </c>
      <c r="B27" s="9" t="s">
        <v>21</v>
      </c>
      <c r="C27" s="11">
        <v>19663.84</v>
      </c>
      <c r="D27" s="9">
        <v>187</v>
      </c>
      <c r="E27" s="76">
        <v>36.549999999999997</v>
      </c>
      <c r="F27" s="9">
        <v>49</v>
      </c>
      <c r="G27" s="44">
        <v>20.13</v>
      </c>
      <c r="H27" s="13">
        <v>0.23719999999999999</v>
      </c>
      <c r="I27" s="9" t="s">
        <v>11</v>
      </c>
      <c r="J27" s="9"/>
      <c r="K27" s="226" t="s">
        <v>2354</v>
      </c>
      <c r="L27" s="228">
        <v>45658</v>
      </c>
      <c r="M27" s="200">
        <v>45658</v>
      </c>
      <c r="N27" s="84">
        <v>19610.7</v>
      </c>
      <c r="O27" s="84">
        <v>20265.2</v>
      </c>
      <c r="P27" s="85">
        <v>201</v>
      </c>
      <c r="Q27" s="227">
        <f t="shared" ref="Q27:Q213" si="0">O27/P27</f>
        <v>100.82189054726369</v>
      </c>
      <c r="R27" s="359">
        <v>46023</v>
      </c>
      <c r="S27" s="200">
        <v>46023</v>
      </c>
      <c r="T27" s="663">
        <f t="shared" ref="T27:T56" si="1">O28*$AA$26</f>
        <v>7012.1149999999998</v>
      </c>
      <c r="U27" s="664">
        <f t="shared" ref="U27:U57" si="2">C27</f>
        <v>19663.84</v>
      </c>
      <c r="V27" s="664">
        <f t="shared" ref="V27:V213" si="3">U27/Y27</f>
        <v>105.15422459893048</v>
      </c>
      <c r="W27" s="665">
        <f t="shared" ref="W27:W57" si="4">U27-T27</f>
        <v>12651.725</v>
      </c>
      <c r="X27" s="666">
        <v>221.1</v>
      </c>
      <c r="Y27" s="667">
        <f t="shared" ref="Y27:Y57" si="5">D27</f>
        <v>187</v>
      </c>
      <c r="Z27" s="666">
        <f t="shared" ref="Z27:Z57" si="6">Y27-X27</f>
        <v>-34.099999999999994</v>
      </c>
      <c r="AA27" s="9"/>
      <c r="AB27" s="9"/>
      <c r="AC27" s="10"/>
      <c r="AD27" s="9"/>
    </row>
    <row r="28" spans="1:30" ht="14.25">
      <c r="A28" s="10">
        <v>46024</v>
      </c>
      <c r="B28" s="9" t="s">
        <v>21</v>
      </c>
      <c r="C28" s="11">
        <v>9226.2000000000007</v>
      </c>
      <c r="D28" s="9">
        <v>85</v>
      </c>
      <c r="E28" s="76">
        <v>29.92</v>
      </c>
      <c r="F28" s="9">
        <v>8</v>
      </c>
      <c r="G28" s="44">
        <v>15.03</v>
      </c>
      <c r="H28" s="13">
        <v>0.24540000000000001</v>
      </c>
      <c r="I28" s="9" t="s">
        <v>11</v>
      </c>
      <c r="J28" s="9"/>
      <c r="K28" s="668" t="s">
        <v>2354</v>
      </c>
      <c r="L28" s="669">
        <v>45659</v>
      </c>
      <c r="M28" s="200">
        <v>45659</v>
      </c>
      <c r="N28" s="670">
        <v>6160.45</v>
      </c>
      <c r="O28" s="670">
        <v>6374.65</v>
      </c>
      <c r="P28" s="671">
        <v>68</v>
      </c>
      <c r="Q28" s="227">
        <f t="shared" si="0"/>
        <v>93.744852941176461</v>
      </c>
      <c r="R28" s="359">
        <v>46024</v>
      </c>
      <c r="S28" s="200">
        <v>46024</v>
      </c>
      <c r="T28" s="663">
        <f t="shared" si="1"/>
        <v>11637.901000000002</v>
      </c>
      <c r="U28" s="664">
        <f t="shared" si="2"/>
        <v>9226.2000000000007</v>
      </c>
      <c r="V28" s="664">
        <f t="shared" si="3"/>
        <v>108.54352941176471</v>
      </c>
      <c r="W28" s="665">
        <f t="shared" si="4"/>
        <v>-2411.7010000000009</v>
      </c>
      <c r="X28" s="666">
        <v>74.8</v>
      </c>
      <c r="Y28" s="667">
        <f t="shared" si="5"/>
        <v>85</v>
      </c>
      <c r="Z28" s="666">
        <f t="shared" si="6"/>
        <v>10.200000000000003</v>
      </c>
      <c r="AA28" s="9"/>
      <c r="AB28" s="9"/>
      <c r="AC28" s="10"/>
      <c r="AD28" s="9"/>
    </row>
    <row r="29" spans="1:30" ht="14.25">
      <c r="A29" s="10">
        <v>46025</v>
      </c>
      <c r="B29" s="9" t="s">
        <v>21</v>
      </c>
      <c r="C29" s="11">
        <v>14025.78</v>
      </c>
      <c r="D29" s="9">
        <v>130</v>
      </c>
      <c r="E29" s="76">
        <v>34.72</v>
      </c>
      <c r="F29" s="9">
        <v>36</v>
      </c>
      <c r="G29" s="44">
        <v>18.71</v>
      </c>
      <c r="H29" s="13">
        <v>0.2843</v>
      </c>
      <c r="I29" s="9" t="s">
        <v>11</v>
      </c>
      <c r="J29" s="9"/>
      <c r="K29" s="226" t="s">
        <v>2354</v>
      </c>
      <c r="L29" s="359">
        <v>45660</v>
      </c>
      <c r="M29" s="200">
        <v>45660</v>
      </c>
      <c r="N29" s="84">
        <v>10151.51</v>
      </c>
      <c r="O29" s="84">
        <v>10579.91</v>
      </c>
      <c r="P29" s="85">
        <v>106</v>
      </c>
      <c r="Q29" s="227">
        <f t="shared" si="0"/>
        <v>99.810471698113204</v>
      </c>
      <c r="R29" s="359">
        <v>46025</v>
      </c>
      <c r="S29" s="200">
        <v>46025</v>
      </c>
      <c r="T29" s="663">
        <f t="shared" si="1"/>
        <v>12271.952000000001</v>
      </c>
      <c r="U29" s="664">
        <f t="shared" si="2"/>
        <v>14025.78</v>
      </c>
      <c r="V29" s="664">
        <f t="shared" si="3"/>
        <v>107.89061538461539</v>
      </c>
      <c r="W29" s="665">
        <f t="shared" si="4"/>
        <v>1753.8279999999995</v>
      </c>
      <c r="X29" s="666">
        <v>116.6</v>
      </c>
      <c r="Y29" s="667">
        <f t="shared" si="5"/>
        <v>130</v>
      </c>
      <c r="Z29" s="666">
        <f t="shared" si="6"/>
        <v>13.400000000000006</v>
      </c>
      <c r="AA29" s="9"/>
      <c r="AB29" s="9"/>
      <c r="AC29" s="10"/>
      <c r="AD29" s="9"/>
    </row>
    <row r="30" spans="1:30" ht="14.25">
      <c r="A30" s="10">
        <v>46026</v>
      </c>
      <c r="B30" s="9" t="s">
        <v>21</v>
      </c>
      <c r="C30" s="11">
        <v>8400.14</v>
      </c>
      <c r="D30" s="9">
        <v>85</v>
      </c>
      <c r="E30" s="76">
        <v>25.82</v>
      </c>
      <c r="F30" s="9">
        <v>0</v>
      </c>
      <c r="G30" s="44">
        <v>13.83</v>
      </c>
      <c r="H30" s="13">
        <v>0.27279999999999999</v>
      </c>
      <c r="I30" s="9" t="s">
        <v>11</v>
      </c>
      <c r="J30" s="9"/>
      <c r="K30" s="668" t="s">
        <v>2354</v>
      </c>
      <c r="L30" s="669">
        <v>45661</v>
      </c>
      <c r="M30" s="200">
        <v>45661</v>
      </c>
      <c r="N30" s="670">
        <v>10716.02</v>
      </c>
      <c r="O30" s="670">
        <v>11156.32</v>
      </c>
      <c r="P30" s="671">
        <v>116</v>
      </c>
      <c r="Q30" s="227">
        <f t="shared" si="0"/>
        <v>96.175172413793106</v>
      </c>
      <c r="R30" s="359">
        <v>46026</v>
      </c>
      <c r="S30" s="200">
        <v>46026</v>
      </c>
      <c r="T30" s="663">
        <f t="shared" si="1"/>
        <v>9000.277</v>
      </c>
      <c r="U30" s="664">
        <f t="shared" si="2"/>
        <v>8400.14</v>
      </c>
      <c r="V30" s="664">
        <f t="shared" si="3"/>
        <v>98.825176470588232</v>
      </c>
      <c r="W30" s="665">
        <f t="shared" si="4"/>
        <v>-600.13700000000063</v>
      </c>
      <c r="X30" s="666">
        <v>127.6</v>
      </c>
      <c r="Y30" s="667">
        <f t="shared" si="5"/>
        <v>85</v>
      </c>
      <c r="Z30" s="666">
        <f t="shared" si="6"/>
        <v>-42.599999999999994</v>
      </c>
      <c r="AA30" s="9"/>
      <c r="AB30" s="9"/>
      <c r="AC30" s="10"/>
      <c r="AD30" s="9"/>
    </row>
    <row r="31" spans="1:30" ht="14.25">
      <c r="A31" s="10">
        <v>46027</v>
      </c>
      <c r="B31" s="9" t="s">
        <v>21</v>
      </c>
      <c r="C31" s="11">
        <v>4803.6099999999997</v>
      </c>
      <c r="D31" s="9">
        <v>50</v>
      </c>
      <c r="E31" s="76">
        <v>28.42</v>
      </c>
      <c r="F31" s="9">
        <v>4</v>
      </c>
      <c r="G31" s="44">
        <v>10.25</v>
      </c>
      <c r="H31" s="13">
        <v>0.28370000000000001</v>
      </c>
      <c r="I31" s="9" t="s">
        <v>11</v>
      </c>
      <c r="J31" s="9"/>
      <c r="K31" s="226" t="s">
        <v>2354</v>
      </c>
      <c r="L31" s="359">
        <v>45662</v>
      </c>
      <c r="M31" s="200">
        <v>45662</v>
      </c>
      <c r="N31" s="84">
        <v>7896.47</v>
      </c>
      <c r="O31" s="84">
        <v>8182.07</v>
      </c>
      <c r="P31" s="85">
        <v>90</v>
      </c>
      <c r="Q31" s="227">
        <f t="shared" si="0"/>
        <v>90.911888888888882</v>
      </c>
      <c r="R31" s="359">
        <v>46027</v>
      </c>
      <c r="S31" s="200">
        <v>46027</v>
      </c>
      <c r="T31" s="663">
        <f t="shared" si="1"/>
        <v>4880.4910000000009</v>
      </c>
      <c r="U31" s="664">
        <f t="shared" si="2"/>
        <v>4803.6099999999997</v>
      </c>
      <c r="V31" s="664">
        <f t="shared" si="3"/>
        <v>96.072199999999995</v>
      </c>
      <c r="W31" s="665">
        <f t="shared" si="4"/>
        <v>-76.881000000001222</v>
      </c>
      <c r="X31" s="666">
        <v>99</v>
      </c>
      <c r="Y31" s="667">
        <f t="shared" si="5"/>
        <v>50</v>
      </c>
      <c r="Z31" s="666">
        <f t="shared" si="6"/>
        <v>-49</v>
      </c>
      <c r="AA31" s="9"/>
      <c r="AB31" s="9"/>
      <c r="AC31" s="10"/>
      <c r="AD31" s="9"/>
    </row>
    <row r="32" spans="1:30" ht="20.25" customHeight="1">
      <c r="A32" s="572">
        <v>46028</v>
      </c>
      <c r="B32" s="76" t="s">
        <v>21</v>
      </c>
      <c r="C32" s="415">
        <v>5757.9</v>
      </c>
      <c r="D32" s="76">
        <v>61</v>
      </c>
      <c r="E32" s="76">
        <v>28.05</v>
      </c>
      <c r="F32" s="76">
        <v>3</v>
      </c>
      <c r="G32" s="672">
        <v>7.16</v>
      </c>
      <c r="H32" s="673">
        <v>0.34339999999999998</v>
      </c>
      <c r="I32" s="76" t="s">
        <v>11</v>
      </c>
      <c r="J32" s="674" t="s">
        <v>2355</v>
      </c>
      <c r="K32" s="675" t="s">
        <v>2354</v>
      </c>
      <c r="L32" s="676">
        <v>45663</v>
      </c>
      <c r="M32" s="200">
        <v>45663</v>
      </c>
      <c r="N32" s="677">
        <v>4222.6099999999997</v>
      </c>
      <c r="O32" s="677">
        <v>4436.8100000000004</v>
      </c>
      <c r="P32" s="678">
        <v>54</v>
      </c>
      <c r="Q32" s="679">
        <f t="shared" si="0"/>
        <v>82.163148148148153</v>
      </c>
      <c r="R32" s="680">
        <v>46028</v>
      </c>
      <c r="S32" s="681">
        <v>46028</v>
      </c>
      <c r="T32" s="663">
        <f t="shared" si="1"/>
        <v>7364.951</v>
      </c>
      <c r="U32" s="682">
        <f t="shared" si="2"/>
        <v>5757.9</v>
      </c>
      <c r="V32" s="664">
        <f t="shared" si="3"/>
        <v>94.391803278688514</v>
      </c>
      <c r="W32" s="683">
        <f t="shared" si="4"/>
        <v>-1607.0510000000004</v>
      </c>
      <c r="X32" s="684">
        <v>59.4</v>
      </c>
      <c r="Y32" s="685">
        <f t="shared" si="5"/>
        <v>61</v>
      </c>
      <c r="Z32" s="666">
        <f t="shared" si="6"/>
        <v>1.6000000000000014</v>
      </c>
      <c r="AA32" s="76"/>
      <c r="AB32" s="76"/>
      <c r="AC32" s="572"/>
      <c r="AD32" s="76"/>
    </row>
    <row r="33" spans="1:30" ht="14.25">
      <c r="A33" s="10">
        <v>46029</v>
      </c>
      <c r="B33" s="9" t="s">
        <v>21</v>
      </c>
      <c r="C33" s="11">
        <v>3862.37</v>
      </c>
      <c r="D33" s="9">
        <v>44</v>
      </c>
      <c r="E33" s="76">
        <v>28.23</v>
      </c>
      <c r="F33" s="9">
        <v>3</v>
      </c>
      <c r="G33" s="44">
        <v>14.93</v>
      </c>
      <c r="H33" s="13">
        <v>0.25609999999999999</v>
      </c>
      <c r="I33" s="9" t="s">
        <v>11</v>
      </c>
      <c r="J33" s="9"/>
      <c r="K33" s="226" t="s">
        <v>2354</v>
      </c>
      <c r="L33" s="359">
        <v>45664</v>
      </c>
      <c r="M33" s="200">
        <v>45664</v>
      </c>
      <c r="N33" s="84">
        <v>6457.41</v>
      </c>
      <c r="O33" s="84">
        <v>6695.41</v>
      </c>
      <c r="P33" s="85">
        <v>77</v>
      </c>
      <c r="Q33" s="227">
        <f t="shared" si="0"/>
        <v>86.953376623376627</v>
      </c>
      <c r="R33" s="359">
        <v>46029</v>
      </c>
      <c r="S33" s="200">
        <v>46029</v>
      </c>
      <c r="T33" s="663">
        <f t="shared" si="1"/>
        <v>5613.6080000000002</v>
      </c>
      <c r="U33" s="664">
        <f t="shared" si="2"/>
        <v>3862.37</v>
      </c>
      <c r="V33" s="664">
        <f t="shared" si="3"/>
        <v>87.781136363636364</v>
      </c>
      <c r="W33" s="665">
        <f t="shared" si="4"/>
        <v>-1751.2380000000003</v>
      </c>
      <c r="X33" s="666">
        <v>84.7</v>
      </c>
      <c r="Y33" s="667">
        <f t="shared" si="5"/>
        <v>44</v>
      </c>
      <c r="Z33" s="666">
        <f t="shared" si="6"/>
        <v>-40.700000000000003</v>
      </c>
      <c r="AA33" s="9"/>
      <c r="AB33" s="9"/>
      <c r="AC33" s="10"/>
      <c r="AD33" s="9"/>
    </row>
    <row r="34" spans="1:30" ht="14.25">
      <c r="A34" s="10">
        <v>46030</v>
      </c>
      <c r="B34" s="9" t="s">
        <v>21</v>
      </c>
      <c r="C34" s="11">
        <v>5495.28</v>
      </c>
      <c r="D34" s="9">
        <v>61</v>
      </c>
      <c r="E34" s="76">
        <v>28.18</v>
      </c>
      <c r="F34" s="9">
        <v>1</v>
      </c>
      <c r="G34" s="44">
        <v>14.94</v>
      </c>
      <c r="H34" s="13">
        <v>0.29980000000000001</v>
      </c>
      <c r="I34" s="9" t="s">
        <v>11</v>
      </c>
      <c r="J34" s="9"/>
      <c r="K34" s="668" t="s">
        <v>2354</v>
      </c>
      <c r="L34" s="669">
        <v>45665</v>
      </c>
      <c r="M34" s="200">
        <v>45665</v>
      </c>
      <c r="N34" s="670">
        <v>4877.18</v>
      </c>
      <c r="O34" s="670">
        <v>5103.28</v>
      </c>
      <c r="P34" s="671">
        <v>53</v>
      </c>
      <c r="Q34" s="227">
        <f t="shared" si="0"/>
        <v>96.288301886792453</v>
      </c>
      <c r="R34" s="359">
        <v>46030</v>
      </c>
      <c r="S34" s="200">
        <v>46030</v>
      </c>
      <c r="T34" s="663">
        <f t="shared" si="1"/>
        <v>6246.6910000000007</v>
      </c>
      <c r="U34" s="664">
        <f t="shared" si="2"/>
        <v>5495.28</v>
      </c>
      <c r="V34" s="664">
        <f t="shared" si="3"/>
        <v>90.086557377049175</v>
      </c>
      <c r="W34" s="665">
        <f t="shared" si="4"/>
        <v>-751.41100000000097</v>
      </c>
      <c r="X34" s="666">
        <v>58.3</v>
      </c>
      <c r="Y34" s="667">
        <f t="shared" si="5"/>
        <v>61</v>
      </c>
      <c r="Z34" s="666">
        <f t="shared" si="6"/>
        <v>2.7000000000000028</v>
      </c>
      <c r="AA34" s="9"/>
      <c r="AB34" s="9"/>
      <c r="AC34" s="10"/>
      <c r="AD34" s="9"/>
    </row>
    <row r="35" spans="1:30" ht="14.25">
      <c r="A35" s="10">
        <v>46031</v>
      </c>
      <c r="B35" s="9" t="s">
        <v>21</v>
      </c>
      <c r="C35" s="11">
        <v>11683.22</v>
      </c>
      <c r="D35" s="9">
        <v>119</v>
      </c>
      <c r="E35" s="76">
        <v>30.21</v>
      </c>
      <c r="F35" s="9">
        <v>11</v>
      </c>
      <c r="G35" s="44">
        <v>15.59</v>
      </c>
      <c r="H35" s="13">
        <v>0.27</v>
      </c>
      <c r="I35" s="9" t="s">
        <v>11</v>
      </c>
      <c r="J35" s="9"/>
      <c r="K35" s="226" t="s">
        <v>2354</v>
      </c>
      <c r="L35" s="359">
        <v>45666</v>
      </c>
      <c r="M35" s="200">
        <v>45666</v>
      </c>
      <c r="N35" s="84">
        <v>5536.01</v>
      </c>
      <c r="O35" s="84">
        <v>5678.81</v>
      </c>
      <c r="P35" s="85">
        <v>67</v>
      </c>
      <c r="Q35" s="227">
        <f t="shared" si="0"/>
        <v>84.758358208955229</v>
      </c>
      <c r="R35" s="359">
        <v>46031</v>
      </c>
      <c r="S35" s="200">
        <v>46031</v>
      </c>
      <c r="T35" s="663">
        <f t="shared" si="1"/>
        <v>14471.138000000001</v>
      </c>
      <c r="U35" s="664">
        <f t="shared" si="2"/>
        <v>11683.22</v>
      </c>
      <c r="V35" s="664">
        <f t="shared" si="3"/>
        <v>98.178319327731089</v>
      </c>
      <c r="W35" s="665">
        <f t="shared" si="4"/>
        <v>-2787.9180000000015</v>
      </c>
      <c r="X35" s="666">
        <v>73.7</v>
      </c>
      <c r="Y35" s="667">
        <f t="shared" si="5"/>
        <v>119</v>
      </c>
      <c r="Z35" s="666">
        <f t="shared" si="6"/>
        <v>45.3</v>
      </c>
      <c r="AA35" s="9"/>
      <c r="AB35" s="9"/>
      <c r="AC35" s="10"/>
      <c r="AD35" s="9"/>
    </row>
    <row r="36" spans="1:30" ht="14.25">
      <c r="A36" s="10">
        <v>46032</v>
      </c>
      <c r="B36" s="9" t="s">
        <v>21</v>
      </c>
      <c r="C36" s="11">
        <v>9309.67</v>
      </c>
      <c r="D36" s="9">
        <v>92</v>
      </c>
      <c r="E36" s="76">
        <v>25.02</v>
      </c>
      <c r="F36" s="9">
        <v>0</v>
      </c>
      <c r="G36" s="44">
        <v>13.65</v>
      </c>
      <c r="H36" s="13">
        <v>0.29010000000000002</v>
      </c>
      <c r="I36" s="9" t="s">
        <v>11</v>
      </c>
      <c r="J36" s="9"/>
      <c r="K36" s="668" t="s">
        <v>2354</v>
      </c>
      <c r="L36" s="669">
        <v>45667</v>
      </c>
      <c r="M36" s="200">
        <v>45667</v>
      </c>
      <c r="N36" s="670">
        <v>12691.48</v>
      </c>
      <c r="O36" s="670">
        <v>13155.58</v>
      </c>
      <c r="P36" s="671">
        <v>143</v>
      </c>
      <c r="Q36" s="227">
        <f t="shared" si="0"/>
        <v>91.997062937062935</v>
      </c>
      <c r="R36" s="359">
        <v>46032</v>
      </c>
      <c r="S36" s="200">
        <v>46032</v>
      </c>
      <c r="T36" s="663">
        <f t="shared" si="1"/>
        <v>12418.934000000001</v>
      </c>
      <c r="U36" s="664">
        <f t="shared" si="2"/>
        <v>9309.67</v>
      </c>
      <c r="V36" s="664">
        <f t="shared" si="3"/>
        <v>101.1920652173913</v>
      </c>
      <c r="W36" s="665">
        <f t="shared" si="4"/>
        <v>-3109.264000000001</v>
      </c>
      <c r="X36" s="666">
        <v>157.30000000000001</v>
      </c>
      <c r="Y36" s="667">
        <f t="shared" si="5"/>
        <v>92</v>
      </c>
      <c r="Z36" s="666">
        <f t="shared" si="6"/>
        <v>-65.300000000000011</v>
      </c>
      <c r="AA36" s="9"/>
      <c r="AB36" s="9"/>
      <c r="AC36" s="10"/>
      <c r="AD36" s="9"/>
    </row>
    <row r="37" spans="1:30" ht="14.25">
      <c r="A37" s="10">
        <v>46033</v>
      </c>
      <c r="B37" s="9" t="s">
        <v>21</v>
      </c>
      <c r="C37" s="11">
        <v>8284.0400000000009</v>
      </c>
      <c r="D37" s="9">
        <v>85</v>
      </c>
      <c r="E37" s="76">
        <v>26.29</v>
      </c>
      <c r="F37" s="9">
        <v>4</v>
      </c>
      <c r="G37" s="44">
        <v>14.82</v>
      </c>
      <c r="H37" s="13">
        <v>0.2762</v>
      </c>
      <c r="I37" s="9" t="s">
        <v>11</v>
      </c>
      <c r="J37" s="9"/>
      <c r="K37" s="226" t="s">
        <v>2354</v>
      </c>
      <c r="L37" s="359">
        <v>45668</v>
      </c>
      <c r="M37" s="200">
        <v>45668</v>
      </c>
      <c r="N37" s="84">
        <v>10849.64</v>
      </c>
      <c r="O37" s="84">
        <v>11289.94</v>
      </c>
      <c r="P37" s="85">
        <v>112</v>
      </c>
      <c r="Q37" s="227">
        <f t="shared" si="0"/>
        <v>100.80303571428571</v>
      </c>
      <c r="R37" s="359">
        <v>46033</v>
      </c>
      <c r="S37" s="200">
        <v>46033</v>
      </c>
      <c r="T37" s="663">
        <f t="shared" si="1"/>
        <v>9125.358000000002</v>
      </c>
      <c r="U37" s="664">
        <f t="shared" si="2"/>
        <v>8284.0400000000009</v>
      </c>
      <c r="V37" s="664">
        <f t="shared" si="3"/>
        <v>97.459294117647076</v>
      </c>
      <c r="W37" s="665">
        <f t="shared" si="4"/>
        <v>-841.31800000000112</v>
      </c>
      <c r="X37" s="666">
        <v>123.2</v>
      </c>
      <c r="Y37" s="667">
        <f t="shared" si="5"/>
        <v>85</v>
      </c>
      <c r="Z37" s="666">
        <f t="shared" si="6"/>
        <v>-38.200000000000003</v>
      </c>
      <c r="AA37" s="9"/>
      <c r="AB37" s="9"/>
      <c r="AC37" s="10"/>
      <c r="AD37" s="9"/>
    </row>
    <row r="38" spans="1:30" ht="14.25">
      <c r="A38" s="10">
        <v>46034</v>
      </c>
      <c r="B38" s="9" t="s">
        <v>21</v>
      </c>
      <c r="C38" s="11">
        <v>2647.26</v>
      </c>
      <c r="D38" s="9">
        <v>32</v>
      </c>
      <c r="E38" s="76">
        <v>21.22</v>
      </c>
      <c r="F38" s="9">
        <v>0</v>
      </c>
      <c r="G38" s="44">
        <v>6.25</v>
      </c>
      <c r="H38" s="13">
        <v>0.27150000000000002</v>
      </c>
      <c r="I38" s="9" t="s">
        <v>11</v>
      </c>
      <c r="J38" s="9"/>
      <c r="K38" s="668" t="s">
        <v>2354</v>
      </c>
      <c r="L38" s="669">
        <v>45669</v>
      </c>
      <c r="M38" s="200">
        <v>45669</v>
      </c>
      <c r="N38" s="670">
        <v>8010.18</v>
      </c>
      <c r="O38" s="670">
        <v>8295.7800000000007</v>
      </c>
      <c r="P38" s="671">
        <v>86</v>
      </c>
      <c r="Q38" s="227">
        <f t="shared" si="0"/>
        <v>96.462558139534892</v>
      </c>
      <c r="R38" s="359">
        <v>46034</v>
      </c>
      <c r="S38" s="200">
        <v>46034</v>
      </c>
      <c r="T38" s="663">
        <f t="shared" si="1"/>
        <v>5799.5079999999998</v>
      </c>
      <c r="U38" s="664">
        <f t="shared" si="2"/>
        <v>2647.26</v>
      </c>
      <c r="V38" s="664">
        <f t="shared" si="3"/>
        <v>82.726875000000007</v>
      </c>
      <c r="W38" s="665">
        <f t="shared" si="4"/>
        <v>-3152.2479999999996</v>
      </c>
      <c r="X38" s="666">
        <v>94.6</v>
      </c>
      <c r="Y38" s="667">
        <f t="shared" si="5"/>
        <v>32</v>
      </c>
      <c r="Z38" s="666">
        <f t="shared" si="6"/>
        <v>-62.599999999999994</v>
      </c>
      <c r="AA38" s="9"/>
      <c r="AB38" s="9"/>
      <c r="AC38" s="10"/>
      <c r="AD38" s="9"/>
    </row>
    <row r="39" spans="1:30" ht="14.25">
      <c r="A39" s="10">
        <v>46035</v>
      </c>
      <c r="B39" s="9" t="s">
        <v>21</v>
      </c>
      <c r="C39" s="11">
        <v>6745.67</v>
      </c>
      <c r="D39" s="9">
        <v>65</v>
      </c>
      <c r="E39" s="76">
        <v>30.89</v>
      </c>
      <c r="F39" s="9">
        <v>9</v>
      </c>
      <c r="G39" s="44">
        <v>16.7</v>
      </c>
      <c r="H39" s="13">
        <v>0.32</v>
      </c>
      <c r="I39" s="9" t="s">
        <v>11</v>
      </c>
      <c r="J39" s="9"/>
      <c r="K39" s="226" t="s">
        <v>2354</v>
      </c>
      <c r="L39" s="359">
        <v>45670</v>
      </c>
      <c r="M39" s="200">
        <v>45670</v>
      </c>
      <c r="N39" s="84">
        <v>4962.88</v>
      </c>
      <c r="O39" s="84">
        <v>5272.28</v>
      </c>
      <c r="P39" s="85">
        <v>57</v>
      </c>
      <c r="Q39" s="227">
        <f t="shared" si="0"/>
        <v>92.496140350877184</v>
      </c>
      <c r="R39" s="359">
        <v>46035</v>
      </c>
      <c r="S39" s="200">
        <v>46035</v>
      </c>
      <c r="T39" s="663">
        <f t="shared" si="1"/>
        <v>6929.0100000000011</v>
      </c>
      <c r="U39" s="664">
        <f t="shared" si="2"/>
        <v>6745.67</v>
      </c>
      <c r="V39" s="664">
        <f t="shared" si="3"/>
        <v>103.77953846153846</v>
      </c>
      <c r="W39" s="665">
        <f t="shared" si="4"/>
        <v>-183.34000000000106</v>
      </c>
      <c r="X39" s="666">
        <v>62.7</v>
      </c>
      <c r="Y39" s="667">
        <f t="shared" si="5"/>
        <v>65</v>
      </c>
      <c r="Z39" s="666">
        <f t="shared" si="6"/>
        <v>2.2999999999999972</v>
      </c>
      <c r="AA39" s="9"/>
      <c r="AB39" s="9"/>
      <c r="AC39" s="10"/>
      <c r="AD39" s="9"/>
    </row>
    <row r="40" spans="1:30" ht="14.25">
      <c r="A40" s="10">
        <v>46036</v>
      </c>
      <c r="B40" s="9" t="s">
        <v>21</v>
      </c>
      <c r="C40" s="11">
        <v>5001.09</v>
      </c>
      <c r="D40" s="9">
        <v>54</v>
      </c>
      <c r="E40" s="76">
        <v>34.58</v>
      </c>
      <c r="F40" s="9">
        <v>11</v>
      </c>
      <c r="G40" s="44">
        <v>21.63</v>
      </c>
      <c r="H40" s="13">
        <v>0.33450000000000002</v>
      </c>
      <c r="I40" s="9" t="s">
        <v>11</v>
      </c>
      <c r="J40" s="9"/>
      <c r="K40" s="668" t="s">
        <v>2354</v>
      </c>
      <c r="L40" s="669">
        <v>45671</v>
      </c>
      <c r="M40" s="200">
        <v>45671</v>
      </c>
      <c r="N40" s="670">
        <v>5942.1</v>
      </c>
      <c r="O40" s="670">
        <v>6299.1</v>
      </c>
      <c r="P40" s="671">
        <v>62</v>
      </c>
      <c r="Q40" s="227">
        <f t="shared" si="0"/>
        <v>101.5983870967742</v>
      </c>
      <c r="R40" s="359">
        <v>46036</v>
      </c>
      <c r="S40" s="200">
        <v>46036</v>
      </c>
      <c r="T40" s="663">
        <f t="shared" si="1"/>
        <v>5095.09</v>
      </c>
      <c r="U40" s="664">
        <f t="shared" si="2"/>
        <v>5001.09</v>
      </c>
      <c r="V40" s="664">
        <f t="shared" si="3"/>
        <v>92.612777777777779</v>
      </c>
      <c r="W40" s="665">
        <f t="shared" si="4"/>
        <v>-94</v>
      </c>
      <c r="X40" s="666">
        <v>68.2</v>
      </c>
      <c r="Y40" s="667">
        <f t="shared" si="5"/>
        <v>54</v>
      </c>
      <c r="Z40" s="666">
        <f t="shared" si="6"/>
        <v>-14.200000000000003</v>
      </c>
      <c r="AA40" s="9"/>
      <c r="AB40" s="9"/>
      <c r="AC40" s="10"/>
      <c r="AD40" s="9"/>
    </row>
    <row r="41" spans="1:30" ht="14.25">
      <c r="A41" s="10">
        <v>46037</v>
      </c>
      <c r="B41" s="9" t="s">
        <v>21</v>
      </c>
      <c r="C41" s="11">
        <v>7798.95</v>
      </c>
      <c r="D41" s="9">
        <v>81</v>
      </c>
      <c r="E41" s="76">
        <v>38.71</v>
      </c>
      <c r="F41" s="9">
        <v>31</v>
      </c>
      <c r="G41" s="44">
        <v>23.11</v>
      </c>
      <c r="H41" s="13">
        <v>0.27429999999999999</v>
      </c>
      <c r="I41" s="9" t="s">
        <v>11</v>
      </c>
      <c r="J41" s="9"/>
      <c r="K41" s="226" t="s">
        <v>2354</v>
      </c>
      <c r="L41" s="359">
        <v>45672</v>
      </c>
      <c r="M41" s="200">
        <v>45672</v>
      </c>
      <c r="N41" s="84">
        <v>4417.7</v>
      </c>
      <c r="O41" s="84">
        <v>4631.8999999999996</v>
      </c>
      <c r="P41" s="85">
        <v>49</v>
      </c>
      <c r="Q41" s="227">
        <f t="shared" si="0"/>
        <v>94.528571428571425</v>
      </c>
      <c r="R41" s="359">
        <v>46037</v>
      </c>
      <c r="S41" s="200">
        <v>46037</v>
      </c>
      <c r="T41" s="663">
        <f t="shared" si="1"/>
        <v>6238.5950000000003</v>
      </c>
      <c r="U41" s="664">
        <f t="shared" si="2"/>
        <v>7798.95</v>
      </c>
      <c r="V41" s="664">
        <f t="shared" si="3"/>
        <v>96.283333333333331</v>
      </c>
      <c r="W41" s="665">
        <f t="shared" si="4"/>
        <v>1560.3549999999996</v>
      </c>
      <c r="X41" s="666">
        <v>53.9</v>
      </c>
      <c r="Y41" s="667">
        <f t="shared" si="5"/>
        <v>81</v>
      </c>
      <c r="Z41" s="666">
        <f t="shared" si="6"/>
        <v>27.1</v>
      </c>
      <c r="AA41" s="9"/>
      <c r="AB41" s="9"/>
      <c r="AC41" s="10"/>
      <c r="AD41" s="9"/>
    </row>
    <row r="42" spans="1:30" ht="14.25">
      <c r="A42" s="10">
        <v>46038</v>
      </c>
      <c r="B42" s="9" t="s">
        <v>21</v>
      </c>
      <c r="C42" s="11">
        <v>13337.46</v>
      </c>
      <c r="D42" s="9">
        <v>131</v>
      </c>
      <c r="E42" s="76">
        <v>31.89</v>
      </c>
      <c r="F42" s="9">
        <v>19</v>
      </c>
      <c r="G42" s="44">
        <v>17.579999999999998</v>
      </c>
      <c r="H42" s="13">
        <v>0.28539999999999999</v>
      </c>
      <c r="I42" s="9" t="s">
        <v>11</v>
      </c>
      <c r="J42" s="9"/>
      <c r="K42" s="668" t="s">
        <v>2354</v>
      </c>
      <c r="L42" s="669">
        <v>45673</v>
      </c>
      <c r="M42" s="200">
        <v>45673</v>
      </c>
      <c r="N42" s="670">
        <v>5481.05</v>
      </c>
      <c r="O42" s="670">
        <v>5671.45</v>
      </c>
      <c r="P42" s="671">
        <v>59</v>
      </c>
      <c r="Q42" s="227">
        <f t="shared" si="0"/>
        <v>96.126271186440675</v>
      </c>
      <c r="R42" s="359">
        <v>46038</v>
      </c>
      <c r="S42" s="200">
        <v>46038</v>
      </c>
      <c r="T42" s="663">
        <f t="shared" si="1"/>
        <v>13035.803</v>
      </c>
      <c r="U42" s="664">
        <f t="shared" si="2"/>
        <v>13337.46</v>
      </c>
      <c r="V42" s="664">
        <f t="shared" si="3"/>
        <v>101.81267175572519</v>
      </c>
      <c r="W42" s="665">
        <f t="shared" si="4"/>
        <v>301.65699999999924</v>
      </c>
      <c r="X42" s="666">
        <v>64.900000000000006</v>
      </c>
      <c r="Y42" s="667">
        <f t="shared" si="5"/>
        <v>131</v>
      </c>
      <c r="Z42" s="666">
        <f t="shared" si="6"/>
        <v>66.099999999999994</v>
      </c>
      <c r="AA42" s="9"/>
      <c r="AB42" s="9"/>
      <c r="AC42" s="10"/>
      <c r="AD42" s="9"/>
    </row>
    <row r="43" spans="1:30" ht="14.25">
      <c r="A43" s="10">
        <v>46039</v>
      </c>
      <c r="B43" s="9" t="s">
        <v>21</v>
      </c>
      <c r="C43" s="11">
        <v>12346.35</v>
      </c>
      <c r="D43" s="9">
        <v>129</v>
      </c>
      <c r="E43" s="76">
        <v>30.7</v>
      </c>
      <c r="F43" s="9">
        <v>14</v>
      </c>
      <c r="G43" s="44">
        <v>16.579999999999998</v>
      </c>
      <c r="H43" s="13">
        <v>0.30370000000000003</v>
      </c>
      <c r="I43" s="9" t="s">
        <v>11</v>
      </c>
      <c r="J43" s="9"/>
      <c r="K43" s="226" t="s">
        <v>2354</v>
      </c>
      <c r="L43" s="359">
        <v>45674</v>
      </c>
      <c r="M43" s="200">
        <v>45674</v>
      </c>
      <c r="N43" s="84">
        <v>11410.43</v>
      </c>
      <c r="O43" s="84">
        <v>11850.73</v>
      </c>
      <c r="P43" s="85">
        <v>115</v>
      </c>
      <c r="Q43" s="227">
        <f t="shared" si="0"/>
        <v>103.04982608695651</v>
      </c>
      <c r="R43" s="359">
        <v>46039</v>
      </c>
      <c r="S43" s="200">
        <v>46039</v>
      </c>
      <c r="T43" s="663">
        <f t="shared" si="1"/>
        <v>12173.678</v>
      </c>
      <c r="U43" s="664">
        <f t="shared" si="2"/>
        <v>12346.35</v>
      </c>
      <c r="V43" s="664">
        <f t="shared" si="3"/>
        <v>95.708139534883728</v>
      </c>
      <c r="W43" s="665">
        <f t="shared" si="4"/>
        <v>172.67200000000048</v>
      </c>
      <c r="X43" s="666">
        <v>126.5</v>
      </c>
      <c r="Y43" s="667">
        <f t="shared" si="5"/>
        <v>129</v>
      </c>
      <c r="Z43" s="666">
        <f t="shared" si="6"/>
        <v>2.5</v>
      </c>
      <c r="AA43" s="9"/>
      <c r="AB43" s="9"/>
      <c r="AC43" s="10"/>
      <c r="AD43" s="9"/>
    </row>
    <row r="44" spans="1:30" ht="14.25">
      <c r="A44" s="10">
        <v>46040</v>
      </c>
      <c r="B44" s="9" t="s">
        <v>21</v>
      </c>
      <c r="C44" s="11">
        <v>8122.37</v>
      </c>
      <c r="D44" s="9">
        <v>85</v>
      </c>
      <c r="E44" s="76">
        <v>25.21</v>
      </c>
      <c r="F44" s="9">
        <v>0</v>
      </c>
      <c r="G44" s="44">
        <v>14.08</v>
      </c>
      <c r="H44" s="13">
        <v>0.2495</v>
      </c>
      <c r="I44" s="9" t="s">
        <v>11</v>
      </c>
      <c r="J44" s="9"/>
      <c r="K44" s="668" t="s">
        <v>2354</v>
      </c>
      <c r="L44" s="669">
        <v>45675</v>
      </c>
      <c r="M44" s="200">
        <v>45675</v>
      </c>
      <c r="N44" s="670">
        <v>10662.38</v>
      </c>
      <c r="O44" s="670">
        <v>11066.98</v>
      </c>
      <c r="P44" s="671">
        <v>108</v>
      </c>
      <c r="Q44" s="227">
        <f t="shared" si="0"/>
        <v>102.47203703703703</v>
      </c>
      <c r="R44" s="359">
        <v>46040</v>
      </c>
      <c r="S44" s="200">
        <v>46040</v>
      </c>
      <c r="T44" s="663">
        <f t="shared" si="1"/>
        <v>9885.260000000002</v>
      </c>
      <c r="U44" s="664">
        <f t="shared" si="2"/>
        <v>8122.37</v>
      </c>
      <c r="V44" s="664">
        <f t="shared" si="3"/>
        <v>95.557294117647061</v>
      </c>
      <c r="W44" s="665">
        <f t="shared" si="4"/>
        <v>-1762.8900000000021</v>
      </c>
      <c r="X44" s="666">
        <v>118.8</v>
      </c>
      <c r="Y44" s="667">
        <f t="shared" si="5"/>
        <v>85</v>
      </c>
      <c r="Z44" s="666">
        <f t="shared" si="6"/>
        <v>-33.799999999999997</v>
      </c>
      <c r="AA44" s="9"/>
      <c r="AB44" s="9"/>
      <c r="AC44" s="10"/>
      <c r="AD44" s="9"/>
    </row>
    <row r="45" spans="1:30" ht="14.25">
      <c r="A45" s="10">
        <v>46041</v>
      </c>
      <c r="B45" s="9" t="s">
        <v>21</v>
      </c>
      <c r="C45" s="11">
        <v>4870.3</v>
      </c>
      <c r="D45" s="9">
        <v>43</v>
      </c>
      <c r="E45" s="76">
        <v>29.38</v>
      </c>
      <c r="F45" s="9">
        <v>3</v>
      </c>
      <c r="G45" s="44">
        <v>9</v>
      </c>
      <c r="H45" s="13">
        <v>0.25390000000000001</v>
      </c>
      <c r="I45" s="9" t="s">
        <v>11</v>
      </c>
      <c r="J45" s="9"/>
      <c r="K45" s="226" t="s">
        <v>2354</v>
      </c>
      <c r="L45" s="359">
        <v>45676</v>
      </c>
      <c r="M45" s="200">
        <v>45676</v>
      </c>
      <c r="N45" s="84">
        <v>8701</v>
      </c>
      <c r="O45" s="84">
        <v>8986.6</v>
      </c>
      <c r="P45" s="85">
        <v>93</v>
      </c>
      <c r="Q45" s="227">
        <f t="shared" si="0"/>
        <v>96.63010752688173</v>
      </c>
      <c r="R45" s="359">
        <v>46041</v>
      </c>
      <c r="S45" s="200">
        <v>46041</v>
      </c>
      <c r="T45" s="663">
        <f t="shared" si="1"/>
        <v>5708.1310000000003</v>
      </c>
      <c r="U45" s="664">
        <f t="shared" si="2"/>
        <v>4870.3</v>
      </c>
      <c r="V45" s="664">
        <f t="shared" si="3"/>
        <v>113.26279069767442</v>
      </c>
      <c r="W45" s="665">
        <f t="shared" si="4"/>
        <v>-837.83100000000013</v>
      </c>
      <c r="X45" s="666">
        <v>102.3</v>
      </c>
      <c r="Y45" s="667">
        <f t="shared" si="5"/>
        <v>43</v>
      </c>
      <c r="Z45" s="666">
        <f t="shared" si="6"/>
        <v>-59.3</v>
      </c>
      <c r="AA45" s="9"/>
      <c r="AB45" s="9"/>
      <c r="AC45" s="10"/>
      <c r="AD45" s="9"/>
    </row>
    <row r="46" spans="1:30" ht="14.25">
      <c r="A46" s="10">
        <v>46042</v>
      </c>
      <c r="B46" s="9" t="s">
        <v>21</v>
      </c>
      <c r="C46" s="11">
        <v>5545.3</v>
      </c>
      <c r="D46" s="9">
        <v>60</v>
      </c>
      <c r="E46" s="76">
        <v>27.3</v>
      </c>
      <c r="F46" s="9">
        <v>2</v>
      </c>
      <c r="G46" s="44">
        <v>8.16</v>
      </c>
      <c r="H46" s="13">
        <v>0.32419999999999999</v>
      </c>
      <c r="I46" s="9" t="s">
        <v>11</v>
      </c>
      <c r="J46" s="9"/>
      <c r="K46" s="668" t="s">
        <v>2354</v>
      </c>
      <c r="L46" s="669">
        <v>45677</v>
      </c>
      <c r="M46" s="200">
        <v>45677</v>
      </c>
      <c r="N46" s="670">
        <v>4975.01</v>
      </c>
      <c r="O46" s="670">
        <v>5189.21</v>
      </c>
      <c r="P46" s="671">
        <v>47</v>
      </c>
      <c r="Q46" s="227">
        <f t="shared" si="0"/>
        <v>110.40872340425533</v>
      </c>
      <c r="R46" s="359">
        <v>46042</v>
      </c>
      <c r="S46" s="200">
        <v>46042</v>
      </c>
      <c r="T46" s="663">
        <f t="shared" si="1"/>
        <v>6879.576</v>
      </c>
      <c r="U46" s="664">
        <f t="shared" si="2"/>
        <v>5545.3</v>
      </c>
      <c r="V46" s="664">
        <f t="shared" si="3"/>
        <v>92.421666666666667</v>
      </c>
      <c r="W46" s="665">
        <f t="shared" si="4"/>
        <v>-1334.2759999999998</v>
      </c>
      <c r="X46" s="666">
        <v>51.7</v>
      </c>
      <c r="Y46" s="667">
        <f t="shared" si="5"/>
        <v>60</v>
      </c>
      <c r="Z46" s="666">
        <f t="shared" si="6"/>
        <v>8.2999999999999972</v>
      </c>
      <c r="AA46" s="9"/>
      <c r="AB46" s="9"/>
      <c r="AC46" s="10"/>
      <c r="AD46" s="9"/>
    </row>
    <row r="47" spans="1:30" ht="14.25">
      <c r="A47" s="10">
        <v>46043</v>
      </c>
      <c r="B47" s="9" t="s">
        <v>21</v>
      </c>
      <c r="C47" s="11">
        <v>5380.02</v>
      </c>
      <c r="D47" s="9">
        <v>61</v>
      </c>
      <c r="E47" s="76">
        <v>30.64</v>
      </c>
      <c r="F47" s="9">
        <v>7</v>
      </c>
      <c r="G47" s="44">
        <v>15.97</v>
      </c>
      <c r="H47" s="13">
        <v>0.29780000000000001</v>
      </c>
      <c r="I47" s="9" t="s">
        <v>11</v>
      </c>
      <c r="J47" s="9"/>
      <c r="K47" s="226" t="s">
        <v>2354</v>
      </c>
      <c r="L47" s="359">
        <v>45678</v>
      </c>
      <c r="M47" s="200">
        <v>45678</v>
      </c>
      <c r="N47" s="84">
        <v>5909.06</v>
      </c>
      <c r="O47" s="84">
        <v>6254.16</v>
      </c>
      <c r="P47" s="85">
        <v>70</v>
      </c>
      <c r="Q47" s="227">
        <f t="shared" si="0"/>
        <v>89.345142857142861</v>
      </c>
      <c r="R47" s="359">
        <v>46043</v>
      </c>
      <c r="S47" s="200">
        <v>46043</v>
      </c>
      <c r="T47" s="663">
        <f t="shared" si="1"/>
        <v>6711.5730000000012</v>
      </c>
      <c r="U47" s="664">
        <f t="shared" si="2"/>
        <v>5380.02</v>
      </c>
      <c r="V47" s="664">
        <f t="shared" si="3"/>
        <v>88.19704918032788</v>
      </c>
      <c r="W47" s="665">
        <f t="shared" si="4"/>
        <v>-1331.5530000000008</v>
      </c>
      <c r="X47" s="666">
        <v>77</v>
      </c>
      <c r="Y47" s="667">
        <f t="shared" si="5"/>
        <v>61</v>
      </c>
      <c r="Z47" s="666">
        <f t="shared" si="6"/>
        <v>-16</v>
      </c>
      <c r="AA47" s="9"/>
      <c r="AB47" s="9"/>
      <c r="AC47" s="10"/>
      <c r="AD47" s="9"/>
    </row>
    <row r="48" spans="1:30" ht="14.25">
      <c r="A48" s="10">
        <v>46044</v>
      </c>
      <c r="B48" s="9" t="s">
        <v>21</v>
      </c>
      <c r="C48" s="11">
        <v>5426.45</v>
      </c>
      <c r="D48" s="9">
        <v>56</v>
      </c>
      <c r="E48" s="76">
        <v>29.27</v>
      </c>
      <c r="F48" s="9">
        <v>4</v>
      </c>
      <c r="G48" s="44">
        <v>17.329999999999998</v>
      </c>
      <c r="H48" s="13">
        <v>0.31680000000000003</v>
      </c>
      <c r="I48" s="9" t="s">
        <v>11</v>
      </c>
      <c r="J48" s="9"/>
      <c r="K48" s="668" t="s">
        <v>2354</v>
      </c>
      <c r="L48" s="669">
        <v>45679</v>
      </c>
      <c r="M48" s="200">
        <v>45679</v>
      </c>
      <c r="N48" s="670">
        <v>5803.93</v>
      </c>
      <c r="O48" s="670">
        <v>6101.43</v>
      </c>
      <c r="P48" s="671">
        <v>65</v>
      </c>
      <c r="Q48" s="227">
        <f t="shared" si="0"/>
        <v>93.868153846153845</v>
      </c>
      <c r="R48" s="359">
        <v>46044</v>
      </c>
      <c r="S48" s="200">
        <v>46044</v>
      </c>
      <c r="T48" s="663">
        <f t="shared" si="1"/>
        <v>7636.3100000000013</v>
      </c>
      <c r="U48" s="664">
        <f t="shared" si="2"/>
        <v>5426.45</v>
      </c>
      <c r="V48" s="664">
        <f t="shared" si="3"/>
        <v>96.90089285714285</v>
      </c>
      <c r="W48" s="665">
        <f t="shared" si="4"/>
        <v>-2209.8600000000015</v>
      </c>
      <c r="X48" s="666">
        <v>71.5</v>
      </c>
      <c r="Y48" s="667">
        <f t="shared" si="5"/>
        <v>56</v>
      </c>
      <c r="Z48" s="666">
        <f t="shared" si="6"/>
        <v>-15.5</v>
      </c>
      <c r="AA48" s="9"/>
      <c r="AB48" s="9"/>
      <c r="AC48" s="10"/>
      <c r="AD48" s="9"/>
    </row>
    <row r="49" spans="1:30" ht="14.25">
      <c r="A49" s="10">
        <v>46045</v>
      </c>
      <c r="B49" s="9" t="s">
        <v>21</v>
      </c>
      <c r="C49" s="11">
        <v>13918.99</v>
      </c>
      <c r="D49" s="9">
        <v>127</v>
      </c>
      <c r="E49" s="76">
        <v>33.68</v>
      </c>
      <c r="F49" s="9">
        <v>30</v>
      </c>
      <c r="G49" s="44">
        <v>18.04</v>
      </c>
      <c r="H49" s="13">
        <v>0.27189999999999998</v>
      </c>
      <c r="I49" s="9" t="s">
        <v>11</v>
      </c>
      <c r="J49" s="9"/>
      <c r="K49" s="226" t="s">
        <v>2354</v>
      </c>
      <c r="L49" s="359">
        <v>45680</v>
      </c>
      <c r="M49" s="200">
        <v>45680</v>
      </c>
      <c r="N49" s="84">
        <v>6763.6</v>
      </c>
      <c r="O49" s="84">
        <v>6942.1</v>
      </c>
      <c r="P49" s="85">
        <v>68</v>
      </c>
      <c r="Q49" s="227">
        <f t="shared" si="0"/>
        <v>102.08970588235294</v>
      </c>
      <c r="R49" s="359">
        <v>46045</v>
      </c>
      <c r="S49" s="200">
        <v>46045</v>
      </c>
      <c r="T49" s="663">
        <f t="shared" si="1"/>
        <v>16394.29</v>
      </c>
      <c r="U49" s="664">
        <f t="shared" si="2"/>
        <v>13918.99</v>
      </c>
      <c r="V49" s="664">
        <f t="shared" si="3"/>
        <v>109.59834645669291</v>
      </c>
      <c r="W49" s="665">
        <f t="shared" si="4"/>
        <v>-2475.3000000000011</v>
      </c>
      <c r="X49" s="666">
        <v>74.8</v>
      </c>
      <c r="Y49" s="667">
        <f t="shared" si="5"/>
        <v>127</v>
      </c>
      <c r="Z49" s="666">
        <f t="shared" si="6"/>
        <v>52.2</v>
      </c>
      <c r="AA49" s="9"/>
      <c r="AB49" s="9"/>
      <c r="AC49" s="10"/>
      <c r="AD49" s="9"/>
    </row>
    <row r="50" spans="1:30" ht="14.25">
      <c r="A50" s="10">
        <v>46046</v>
      </c>
      <c r="B50" s="9" t="s">
        <v>21</v>
      </c>
      <c r="C50" s="11">
        <v>13347.15</v>
      </c>
      <c r="D50" s="9">
        <v>121</v>
      </c>
      <c r="E50" s="76">
        <v>32.229999999999997</v>
      </c>
      <c r="F50" s="9">
        <v>21</v>
      </c>
      <c r="G50" s="44">
        <v>19.350000000000001</v>
      </c>
      <c r="H50" s="13">
        <v>0.30349999999999999</v>
      </c>
      <c r="I50" s="9" t="s">
        <v>11</v>
      </c>
      <c r="J50" s="9"/>
      <c r="K50" s="668" t="s">
        <v>2354</v>
      </c>
      <c r="L50" s="669">
        <v>45681</v>
      </c>
      <c r="M50" s="200">
        <v>45681</v>
      </c>
      <c r="N50" s="670">
        <v>14427.9</v>
      </c>
      <c r="O50" s="670">
        <v>14903.9</v>
      </c>
      <c r="P50" s="671">
        <v>131</v>
      </c>
      <c r="Q50" s="227">
        <f t="shared" si="0"/>
        <v>113.77022900763359</v>
      </c>
      <c r="R50" s="359">
        <v>46046</v>
      </c>
      <c r="S50" s="200">
        <v>46046</v>
      </c>
      <c r="T50" s="663">
        <f t="shared" si="1"/>
        <v>9232.8389999999999</v>
      </c>
      <c r="U50" s="664">
        <f t="shared" si="2"/>
        <v>13347.15</v>
      </c>
      <c r="V50" s="664">
        <f t="shared" si="3"/>
        <v>110.30702479338842</v>
      </c>
      <c r="W50" s="665">
        <f t="shared" si="4"/>
        <v>4114.3109999999997</v>
      </c>
      <c r="X50" s="666">
        <v>144.1</v>
      </c>
      <c r="Y50" s="667">
        <f t="shared" si="5"/>
        <v>121</v>
      </c>
      <c r="Z50" s="666">
        <f t="shared" si="6"/>
        <v>-23.099999999999994</v>
      </c>
      <c r="AA50" s="9"/>
      <c r="AB50" s="9"/>
      <c r="AC50" s="10"/>
      <c r="AD50" s="9"/>
    </row>
    <row r="51" spans="1:30" ht="14.25">
      <c r="A51" s="10">
        <v>46047</v>
      </c>
      <c r="B51" s="9" t="s">
        <v>21</v>
      </c>
      <c r="C51" s="11">
        <v>9199.58</v>
      </c>
      <c r="D51" s="9">
        <v>94</v>
      </c>
      <c r="E51" s="76">
        <v>28.09</v>
      </c>
      <c r="F51" s="9">
        <v>5</v>
      </c>
      <c r="G51" s="44">
        <v>16.21</v>
      </c>
      <c r="H51" s="13">
        <v>0.26629999999999998</v>
      </c>
      <c r="I51" s="9" t="s">
        <v>11</v>
      </c>
      <c r="J51" s="9"/>
      <c r="K51" s="226" t="s">
        <v>2354</v>
      </c>
      <c r="L51" s="359">
        <v>45682</v>
      </c>
      <c r="M51" s="200">
        <v>45682</v>
      </c>
      <c r="N51" s="84">
        <v>8036.49</v>
      </c>
      <c r="O51" s="84">
        <v>8393.49</v>
      </c>
      <c r="P51" s="85">
        <v>89</v>
      </c>
      <c r="Q51" s="227">
        <f t="shared" si="0"/>
        <v>94.308876404494384</v>
      </c>
      <c r="R51" s="359">
        <v>46047</v>
      </c>
      <c r="S51" s="200">
        <v>46047</v>
      </c>
      <c r="T51" s="663">
        <f t="shared" si="1"/>
        <v>11646.36</v>
      </c>
      <c r="U51" s="664">
        <f t="shared" si="2"/>
        <v>9199.58</v>
      </c>
      <c r="V51" s="664">
        <f t="shared" si="3"/>
        <v>97.867872340425535</v>
      </c>
      <c r="W51" s="665">
        <f t="shared" si="4"/>
        <v>-2446.7800000000007</v>
      </c>
      <c r="X51" s="666">
        <v>97.9</v>
      </c>
      <c r="Y51" s="667">
        <f t="shared" si="5"/>
        <v>94</v>
      </c>
      <c r="Z51" s="666">
        <f t="shared" si="6"/>
        <v>-3.9000000000000057</v>
      </c>
      <c r="AA51" s="9"/>
      <c r="AB51" s="9"/>
      <c r="AC51" s="10"/>
      <c r="AD51" s="9"/>
    </row>
    <row r="52" spans="1:30" ht="14.25">
      <c r="A52" s="10">
        <v>46048</v>
      </c>
      <c r="B52" s="9" t="s">
        <v>21</v>
      </c>
      <c r="C52" s="11">
        <v>3291.63</v>
      </c>
      <c r="D52" s="9">
        <v>33</v>
      </c>
      <c r="E52" s="76">
        <v>21.18</v>
      </c>
      <c r="F52" s="9">
        <v>0</v>
      </c>
      <c r="G52" s="44">
        <v>8.25</v>
      </c>
      <c r="H52" s="13">
        <v>0.29210000000000003</v>
      </c>
      <c r="I52" s="9" t="s">
        <v>11</v>
      </c>
      <c r="J52" s="9"/>
      <c r="K52" s="668" t="s">
        <v>2354</v>
      </c>
      <c r="L52" s="669">
        <v>45683</v>
      </c>
      <c r="M52" s="200">
        <v>45683</v>
      </c>
      <c r="N52" s="670">
        <v>10266.299999999999</v>
      </c>
      <c r="O52" s="670">
        <v>10587.6</v>
      </c>
      <c r="P52" s="671">
        <v>104</v>
      </c>
      <c r="Q52" s="227">
        <f t="shared" si="0"/>
        <v>101.80384615384615</v>
      </c>
      <c r="R52" s="359">
        <v>46048</v>
      </c>
      <c r="S52" s="200">
        <v>46048</v>
      </c>
      <c r="T52" s="663">
        <f t="shared" si="1"/>
        <v>4788.2340000000004</v>
      </c>
      <c r="U52" s="664">
        <f t="shared" si="2"/>
        <v>3291.63</v>
      </c>
      <c r="V52" s="664">
        <f t="shared" si="3"/>
        <v>99.74636363636364</v>
      </c>
      <c r="W52" s="665">
        <f t="shared" si="4"/>
        <v>-1496.6040000000003</v>
      </c>
      <c r="X52" s="666">
        <v>114.4</v>
      </c>
      <c r="Y52" s="667">
        <f t="shared" si="5"/>
        <v>33</v>
      </c>
      <c r="Z52" s="666">
        <f t="shared" si="6"/>
        <v>-81.400000000000006</v>
      </c>
      <c r="AA52" s="9"/>
      <c r="AB52" s="9"/>
      <c r="AC52" s="10"/>
      <c r="AD52" s="9"/>
    </row>
    <row r="53" spans="1:30" ht="14.25">
      <c r="A53" s="10">
        <v>46049</v>
      </c>
      <c r="B53" s="9" t="s">
        <v>21</v>
      </c>
      <c r="C53" s="11">
        <v>6117.93</v>
      </c>
      <c r="D53" s="9">
        <v>60</v>
      </c>
      <c r="E53" s="76">
        <v>21.02</v>
      </c>
      <c r="F53" s="9">
        <v>0</v>
      </c>
      <c r="G53" s="44">
        <v>7.5</v>
      </c>
      <c r="H53" s="13">
        <v>0.3125</v>
      </c>
      <c r="I53" s="9" t="s">
        <v>11</v>
      </c>
      <c r="J53" s="9"/>
      <c r="K53" s="226" t="s">
        <v>2354</v>
      </c>
      <c r="L53" s="359">
        <v>45684</v>
      </c>
      <c r="M53" s="200">
        <v>45684</v>
      </c>
      <c r="N53" s="84">
        <v>4210.1400000000003</v>
      </c>
      <c r="O53" s="84">
        <v>4352.9399999999996</v>
      </c>
      <c r="P53" s="85">
        <v>42</v>
      </c>
      <c r="Q53" s="227">
        <f t="shared" si="0"/>
        <v>103.64142857142856</v>
      </c>
      <c r="R53" s="359">
        <v>46049</v>
      </c>
      <c r="S53" s="200">
        <v>46049</v>
      </c>
      <c r="T53" s="663">
        <f t="shared" si="1"/>
        <v>6693.148000000001</v>
      </c>
      <c r="U53" s="664">
        <f t="shared" si="2"/>
        <v>6117.93</v>
      </c>
      <c r="V53" s="664">
        <f t="shared" si="3"/>
        <v>101.96550000000001</v>
      </c>
      <c r="W53" s="665">
        <f t="shared" si="4"/>
        <v>-575.21800000000076</v>
      </c>
      <c r="X53" s="666">
        <v>46.2</v>
      </c>
      <c r="Y53" s="667">
        <f t="shared" si="5"/>
        <v>60</v>
      </c>
      <c r="Z53" s="666">
        <f t="shared" si="6"/>
        <v>13.799999999999997</v>
      </c>
      <c r="AA53" s="9"/>
      <c r="AB53" s="9"/>
      <c r="AC53" s="10"/>
      <c r="AD53" s="9"/>
    </row>
    <row r="54" spans="1:30" ht="14.25">
      <c r="A54" s="10">
        <v>46050</v>
      </c>
      <c r="B54" s="9" t="s">
        <v>21</v>
      </c>
      <c r="C54" s="11">
        <v>4980.6400000000003</v>
      </c>
      <c r="D54" s="9">
        <v>52</v>
      </c>
      <c r="E54" s="76">
        <v>26.38</v>
      </c>
      <c r="F54" s="9">
        <v>0</v>
      </c>
      <c r="G54" s="44">
        <v>8.66</v>
      </c>
      <c r="H54" s="13">
        <v>0.33350000000000002</v>
      </c>
      <c r="I54" s="9" t="s">
        <v>11</v>
      </c>
      <c r="J54" s="9"/>
      <c r="K54" s="668" t="s">
        <v>2354</v>
      </c>
      <c r="L54" s="669">
        <v>45685</v>
      </c>
      <c r="M54" s="200">
        <v>45685</v>
      </c>
      <c r="N54" s="670">
        <v>5834.78</v>
      </c>
      <c r="O54" s="670">
        <v>6084.68</v>
      </c>
      <c r="P54" s="671">
        <v>64</v>
      </c>
      <c r="Q54" s="227">
        <f t="shared" si="0"/>
        <v>95.073125000000005</v>
      </c>
      <c r="R54" s="359">
        <v>46050</v>
      </c>
      <c r="S54" s="200">
        <v>46050</v>
      </c>
      <c r="T54" s="663">
        <f t="shared" si="1"/>
        <v>4499.7920000000004</v>
      </c>
      <c r="U54" s="664">
        <f t="shared" si="2"/>
        <v>4980.6400000000003</v>
      </c>
      <c r="V54" s="664">
        <f t="shared" si="3"/>
        <v>95.781538461538474</v>
      </c>
      <c r="W54" s="665">
        <f t="shared" si="4"/>
        <v>480.84799999999996</v>
      </c>
      <c r="X54" s="666">
        <v>70.400000000000006</v>
      </c>
      <c r="Y54" s="667">
        <f t="shared" si="5"/>
        <v>52</v>
      </c>
      <c r="Z54" s="666">
        <f t="shared" si="6"/>
        <v>-18.400000000000006</v>
      </c>
      <c r="AA54" s="9"/>
      <c r="AB54" s="9"/>
      <c r="AC54" s="10"/>
      <c r="AD54" s="9"/>
    </row>
    <row r="55" spans="1:30" ht="14.25">
      <c r="A55" s="10">
        <v>46051</v>
      </c>
      <c r="B55" s="9" t="s">
        <v>21</v>
      </c>
      <c r="C55" s="11">
        <v>6248.57</v>
      </c>
      <c r="D55" s="9">
        <v>65</v>
      </c>
      <c r="E55" s="76">
        <v>29.18</v>
      </c>
      <c r="F55" s="9">
        <v>0</v>
      </c>
      <c r="G55" s="44">
        <v>10.83</v>
      </c>
      <c r="H55" s="13">
        <v>0.2913</v>
      </c>
      <c r="I55" s="9" t="s">
        <v>11</v>
      </c>
      <c r="J55" s="9"/>
      <c r="K55" s="226" t="s">
        <v>2354</v>
      </c>
      <c r="L55" s="359">
        <v>45686</v>
      </c>
      <c r="M55" s="200">
        <v>45686</v>
      </c>
      <c r="N55" s="84">
        <v>3924.12</v>
      </c>
      <c r="O55" s="84">
        <v>4090.72</v>
      </c>
      <c r="P55" s="85">
        <v>42</v>
      </c>
      <c r="Q55" s="227">
        <f t="shared" si="0"/>
        <v>97.398095238095237</v>
      </c>
      <c r="R55" s="359">
        <v>46051</v>
      </c>
      <c r="S55" s="200">
        <v>46051</v>
      </c>
      <c r="T55" s="663">
        <f t="shared" si="1"/>
        <v>5528.1160000000009</v>
      </c>
      <c r="U55" s="664">
        <f t="shared" si="2"/>
        <v>6248.57</v>
      </c>
      <c r="V55" s="664">
        <f t="shared" si="3"/>
        <v>96.131846153846155</v>
      </c>
      <c r="W55" s="665">
        <f t="shared" si="4"/>
        <v>720.45399999999881</v>
      </c>
      <c r="X55" s="666">
        <v>46.2</v>
      </c>
      <c r="Y55" s="667">
        <f t="shared" si="5"/>
        <v>65</v>
      </c>
      <c r="Z55" s="666">
        <f t="shared" si="6"/>
        <v>18.799999999999997</v>
      </c>
      <c r="AA55" s="9"/>
      <c r="AB55" s="9"/>
      <c r="AC55" s="10"/>
      <c r="AD55" s="9"/>
    </row>
    <row r="56" spans="1:30" ht="14.25">
      <c r="A56" s="10">
        <v>46052</v>
      </c>
      <c r="B56" s="9" t="s">
        <v>21</v>
      </c>
      <c r="C56" s="11">
        <v>13096.1</v>
      </c>
      <c r="D56" s="9">
        <v>131</v>
      </c>
      <c r="E56" s="76">
        <v>33.76</v>
      </c>
      <c r="F56" s="9">
        <v>30</v>
      </c>
      <c r="G56" s="44">
        <v>14.55</v>
      </c>
      <c r="H56" s="13">
        <v>0.29399999999999998</v>
      </c>
      <c r="I56" s="9" t="s">
        <v>11</v>
      </c>
      <c r="J56" s="9"/>
      <c r="K56" s="668" t="s">
        <v>2354</v>
      </c>
      <c r="L56" s="669">
        <v>45687</v>
      </c>
      <c r="M56" s="200">
        <v>45687</v>
      </c>
      <c r="N56" s="670">
        <v>4811.3599999999997</v>
      </c>
      <c r="O56" s="670">
        <v>5025.5600000000004</v>
      </c>
      <c r="P56" s="671">
        <v>53</v>
      </c>
      <c r="Q56" s="227">
        <f t="shared" si="0"/>
        <v>94.821886792452844</v>
      </c>
      <c r="R56" s="359">
        <v>46052</v>
      </c>
      <c r="S56" s="200">
        <v>46052</v>
      </c>
      <c r="T56" s="663">
        <f t="shared" si="1"/>
        <v>17672.083000000002</v>
      </c>
      <c r="U56" s="664">
        <f t="shared" si="2"/>
        <v>13096.1</v>
      </c>
      <c r="V56" s="664">
        <f t="shared" si="3"/>
        <v>99.970229007633591</v>
      </c>
      <c r="W56" s="665">
        <f t="shared" si="4"/>
        <v>-4575.983000000002</v>
      </c>
      <c r="X56" s="666">
        <v>58.3</v>
      </c>
      <c r="Y56" s="667">
        <f t="shared" si="5"/>
        <v>131</v>
      </c>
      <c r="Z56" s="666">
        <f t="shared" si="6"/>
        <v>72.7</v>
      </c>
      <c r="AA56" s="9"/>
      <c r="AB56" s="9"/>
      <c r="AC56" s="10"/>
      <c r="AD56" s="9"/>
    </row>
    <row r="57" spans="1:30" ht="14.25">
      <c r="A57" s="10">
        <v>46053</v>
      </c>
      <c r="B57" s="9" t="s">
        <v>21</v>
      </c>
      <c r="C57" s="11">
        <v>12592.65</v>
      </c>
      <c r="D57" s="9">
        <v>124</v>
      </c>
      <c r="E57" s="76">
        <v>26.9</v>
      </c>
      <c r="F57" s="9">
        <v>1</v>
      </c>
      <c r="G57" s="44">
        <v>12.4</v>
      </c>
      <c r="H57" s="13">
        <v>0.28689999999999999</v>
      </c>
      <c r="I57" s="9" t="s">
        <v>11</v>
      </c>
      <c r="J57" s="9"/>
      <c r="K57" s="226" t="s">
        <v>2354</v>
      </c>
      <c r="L57" s="359">
        <v>45688</v>
      </c>
      <c r="M57" s="200">
        <v>45688</v>
      </c>
      <c r="N57" s="84">
        <v>15351.53</v>
      </c>
      <c r="O57" s="84">
        <v>16065.53</v>
      </c>
      <c r="P57" s="85">
        <v>165</v>
      </c>
      <c r="Q57" s="227">
        <f t="shared" si="0"/>
        <v>97.366848484848489</v>
      </c>
      <c r="R57" s="359">
        <v>46053</v>
      </c>
      <c r="S57" s="200">
        <v>46053</v>
      </c>
      <c r="T57" s="663">
        <f>O59*$AA$26</f>
        <v>14978.293</v>
      </c>
      <c r="U57" s="664">
        <f t="shared" si="2"/>
        <v>12592.65</v>
      </c>
      <c r="V57" s="664">
        <f t="shared" si="3"/>
        <v>101.55362903225806</v>
      </c>
      <c r="W57" s="665">
        <f t="shared" si="4"/>
        <v>-2385.643</v>
      </c>
      <c r="X57" s="666">
        <v>181.5</v>
      </c>
      <c r="Y57" s="667">
        <f t="shared" si="5"/>
        <v>124</v>
      </c>
      <c r="Z57" s="666">
        <f t="shared" si="6"/>
        <v>-57.5</v>
      </c>
      <c r="AA57" s="9"/>
      <c r="AB57" s="9"/>
      <c r="AC57" s="10"/>
      <c r="AD57" s="9"/>
    </row>
    <row r="58" spans="1:30" ht="12.75">
      <c r="A58" s="10">
        <v>46054</v>
      </c>
      <c r="B58" s="9" t="s">
        <v>21</v>
      </c>
      <c r="C58" s="11">
        <v>10835.44</v>
      </c>
      <c r="D58" s="9">
        <v>109</v>
      </c>
      <c r="E58" s="76">
        <v>27.53</v>
      </c>
      <c r="F58" s="9">
        <v>5</v>
      </c>
      <c r="G58" s="44">
        <v>16.05</v>
      </c>
      <c r="H58" s="13">
        <v>0.2858</v>
      </c>
      <c r="I58" s="9" t="s">
        <v>11</v>
      </c>
      <c r="J58" s="9"/>
      <c r="K58" s="184" t="s">
        <v>1592</v>
      </c>
      <c r="L58" s="142" t="s">
        <v>1578</v>
      </c>
      <c r="M58" s="686"/>
      <c r="N58" s="687">
        <f>SUM(N2:N57)</f>
        <v>249071.41999999998</v>
      </c>
      <c r="O58" s="688">
        <f>SUM(O27:O57)</f>
        <v>258984.12</v>
      </c>
      <c r="P58" s="141">
        <f>SUM(P2:P57)</f>
        <v>2656</v>
      </c>
      <c r="Q58" s="139">
        <f t="shared" si="0"/>
        <v>97.50908132530121</v>
      </c>
      <c r="R58" s="142" t="s">
        <v>1578</v>
      </c>
      <c r="S58" s="686"/>
      <c r="T58" s="689">
        <f t="shared" ref="T58:U58" si="7">SUM(T27:T57)</f>
        <v>277569.10500000004</v>
      </c>
      <c r="U58" s="139">
        <f t="shared" si="7"/>
        <v>260526.50999999995</v>
      </c>
      <c r="V58" s="139">
        <f t="shared" si="3"/>
        <v>100.08701882443333</v>
      </c>
      <c r="W58" s="139">
        <f t="shared" ref="W58:Z58" si="8">SUM(W27:W57)</f>
        <v>-17042.595000000023</v>
      </c>
      <c r="X58" s="141">
        <f t="shared" si="8"/>
        <v>2921.6000000000004</v>
      </c>
      <c r="Y58" s="141">
        <f t="shared" si="8"/>
        <v>2603</v>
      </c>
      <c r="Z58" s="141">
        <f t="shared" si="8"/>
        <v>-318.59999999999991</v>
      </c>
      <c r="AA58" s="9"/>
      <c r="AB58" s="9"/>
      <c r="AC58" s="9"/>
      <c r="AD58" s="9"/>
    </row>
    <row r="59" spans="1:30" ht="14.25">
      <c r="A59" s="10">
        <v>46055</v>
      </c>
      <c r="B59" s="9" t="s">
        <v>21</v>
      </c>
      <c r="C59" s="11">
        <v>2580.61</v>
      </c>
      <c r="D59" s="9">
        <v>29</v>
      </c>
      <c r="E59" s="76">
        <v>21.35</v>
      </c>
      <c r="F59" s="9">
        <v>0</v>
      </c>
      <c r="G59" s="44">
        <v>5</v>
      </c>
      <c r="H59" s="13">
        <v>0.30120000000000002</v>
      </c>
      <c r="I59" s="9" t="s">
        <v>11</v>
      </c>
      <c r="J59" s="9"/>
      <c r="K59" s="668" t="s">
        <v>2354</v>
      </c>
      <c r="L59" s="690">
        <v>45689</v>
      </c>
      <c r="M59" s="691">
        <v>45689</v>
      </c>
      <c r="N59" s="670">
        <v>13081.13</v>
      </c>
      <c r="O59" s="670">
        <v>13616.63</v>
      </c>
      <c r="P59" s="671">
        <v>132</v>
      </c>
      <c r="Q59" s="227">
        <f t="shared" si="0"/>
        <v>103.15628787878788</v>
      </c>
      <c r="R59" s="359">
        <v>46054</v>
      </c>
      <c r="S59" s="200">
        <v>46054</v>
      </c>
      <c r="T59" s="663">
        <f t="shared" ref="T59:T85" si="9">O60*$AA$26</f>
        <v>9759.8490000000002</v>
      </c>
      <c r="U59" s="664">
        <f t="shared" ref="U59:U81" si="10">C58</f>
        <v>10835.44</v>
      </c>
      <c r="V59" s="664">
        <f t="shared" si="3"/>
        <v>99.40770642201835</v>
      </c>
      <c r="W59" s="665">
        <f t="shared" ref="W59:W86" si="11">U59-T59</f>
        <v>1075.5910000000003</v>
      </c>
      <c r="X59" s="666">
        <v>145.19999999999999</v>
      </c>
      <c r="Y59" s="667">
        <f t="shared" ref="Y59:Y86" si="12">D58</f>
        <v>109</v>
      </c>
      <c r="Z59" s="666">
        <f t="shared" ref="Z59:Z86" si="13">Y59-X59</f>
        <v>-36.199999999999989</v>
      </c>
      <c r="AA59" s="9"/>
      <c r="AB59" s="9"/>
      <c r="AC59" s="10"/>
      <c r="AD59" s="9"/>
    </row>
    <row r="60" spans="1:30" ht="14.25">
      <c r="A60" s="10">
        <v>46056</v>
      </c>
      <c r="B60" s="9" t="s">
        <v>21</v>
      </c>
      <c r="C60" s="11">
        <v>2825</v>
      </c>
      <c r="D60" s="9">
        <v>28</v>
      </c>
      <c r="E60" s="76">
        <v>20.329999999999998</v>
      </c>
      <c r="F60" s="9"/>
      <c r="G60" s="44"/>
      <c r="H60" s="13"/>
      <c r="I60" s="9" t="s">
        <v>11</v>
      </c>
      <c r="J60" s="9"/>
      <c r="K60" s="226" t="s">
        <v>2354</v>
      </c>
      <c r="L60" s="359">
        <v>45690</v>
      </c>
      <c r="M60" s="691">
        <v>45690</v>
      </c>
      <c r="N60" s="84">
        <v>8408.49</v>
      </c>
      <c r="O60" s="84">
        <v>8872.59</v>
      </c>
      <c r="P60" s="85">
        <v>97</v>
      </c>
      <c r="Q60" s="227">
        <f t="shared" si="0"/>
        <v>91.47</v>
      </c>
      <c r="R60" s="359">
        <v>46055</v>
      </c>
      <c r="S60" s="200">
        <v>46055</v>
      </c>
      <c r="T60" s="663">
        <f t="shared" si="9"/>
        <v>5830.2750000000005</v>
      </c>
      <c r="U60" s="664">
        <f t="shared" si="10"/>
        <v>2580.61</v>
      </c>
      <c r="V60" s="664">
        <f t="shared" si="3"/>
        <v>88.986551724137939</v>
      </c>
      <c r="W60" s="665">
        <f t="shared" si="11"/>
        <v>-3249.6650000000004</v>
      </c>
      <c r="X60" s="666">
        <v>106.7</v>
      </c>
      <c r="Y60" s="667">
        <f t="shared" si="12"/>
        <v>29</v>
      </c>
      <c r="Z60" s="666">
        <f t="shared" si="13"/>
        <v>-77.7</v>
      </c>
      <c r="AA60" s="9"/>
      <c r="AB60" s="9"/>
      <c r="AC60" s="10"/>
      <c r="AD60" s="9"/>
    </row>
    <row r="61" spans="1:30" ht="14.25">
      <c r="A61" s="10">
        <v>46057</v>
      </c>
      <c r="B61" s="9" t="s">
        <v>21</v>
      </c>
      <c r="C61" s="11">
        <v>6237.04</v>
      </c>
      <c r="D61" s="9">
        <v>63</v>
      </c>
      <c r="E61" s="76">
        <v>36.06</v>
      </c>
      <c r="F61" s="9">
        <v>13</v>
      </c>
      <c r="G61" s="44">
        <v>21.87</v>
      </c>
      <c r="H61" s="13">
        <v>0.30819999999999997</v>
      </c>
      <c r="I61" s="9" t="s">
        <v>11</v>
      </c>
      <c r="J61" s="9"/>
      <c r="K61" s="668" t="s">
        <v>2354</v>
      </c>
      <c r="L61" s="669">
        <v>45691</v>
      </c>
      <c r="M61" s="691">
        <v>45691</v>
      </c>
      <c r="N61" s="670">
        <v>5062.25</v>
      </c>
      <c r="O61" s="670">
        <v>5300.25</v>
      </c>
      <c r="P61" s="671">
        <v>56</v>
      </c>
      <c r="Q61" s="227">
        <f t="shared" si="0"/>
        <v>94.647321428571431</v>
      </c>
      <c r="R61" s="359">
        <v>46056</v>
      </c>
      <c r="S61" s="200">
        <v>46056</v>
      </c>
      <c r="T61" s="663">
        <f t="shared" si="9"/>
        <v>6714.3670000000011</v>
      </c>
      <c r="U61" s="664">
        <f t="shared" si="10"/>
        <v>2825</v>
      </c>
      <c r="V61" s="664">
        <f t="shared" si="3"/>
        <v>100.89285714285714</v>
      </c>
      <c r="W61" s="665">
        <f t="shared" si="11"/>
        <v>-3889.3670000000011</v>
      </c>
      <c r="X61" s="666">
        <v>61.6</v>
      </c>
      <c r="Y61" s="667">
        <f t="shared" si="12"/>
        <v>28</v>
      </c>
      <c r="Z61" s="666">
        <f t="shared" si="13"/>
        <v>-33.6</v>
      </c>
      <c r="AA61" s="9"/>
      <c r="AB61" s="9"/>
      <c r="AC61" s="10"/>
      <c r="AD61" s="9"/>
    </row>
    <row r="62" spans="1:30" ht="14.25">
      <c r="A62" s="10">
        <v>46058</v>
      </c>
      <c r="B62" s="9" t="s">
        <v>21</v>
      </c>
      <c r="C62" s="11">
        <f>5010.96+118.8</f>
        <v>5129.76</v>
      </c>
      <c r="D62" s="9">
        <v>56</v>
      </c>
      <c r="E62" s="76">
        <v>30.27</v>
      </c>
      <c r="F62" s="9">
        <v>4</v>
      </c>
      <c r="G62" s="44">
        <v>17.989999999999998</v>
      </c>
      <c r="H62" s="13">
        <v>0.29630000000000001</v>
      </c>
      <c r="I62" s="9" t="s">
        <v>11</v>
      </c>
      <c r="J62" s="9"/>
      <c r="K62" s="226" t="s">
        <v>2354</v>
      </c>
      <c r="L62" s="359">
        <v>45692</v>
      </c>
      <c r="M62" s="691">
        <v>45692</v>
      </c>
      <c r="N62" s="84">
        <v>5854.07</v>
      </c>
      <c r="O62" s="84">
        <v>6103.97</v>
      </c>
      <c r="P62" s="85">
        <v>61</v>
      </c>
      <c r="Q62" s="227">
        <f t="shared" si="0"/>
        <v>100.06508196721312</v>
      </c>
      <c r="R62" s="359">
        <v>46057</v>
      </c>
      <c r="S62" s="200">
        <v>46057</v>
      </c>
      <c r="T62" s="663">
        <f t="shared" si="9"/>
        <v>5209.9630000000006</v>
      </c>
      <c r="U62" s="664">
        <f t="shared" si="10"/>
        <v>6237.04</v>
      </c>
      <c r="V62" s="664">
        <f t="shared" si="3"/>
        <v>99.000634920634923</v>
      </c>
      <c r="W62" s="665">
        <f t="shared" si="11"/>
        <v>1027.0769999999993</v>
      </c>
      <c r="X62" s="666">
        <v>67.099999999999994</v>
      </c>
      <c r="Y62" s="667">
        <f t="shared" si="12"/>
        <v>63</v>
      </c>
      <c r="Z62" s="666">
        <f t="shared" si="13"/>
        <v>-4.0999999999999943</v>
      </c>
      <c r="AA62" s="9"/>
      <c r="AB62" s="9"/>
      <c r="AC62" s="10"/>
      <c r="AD62" s="9"/>
    </row>
    <row r="63" spans="1:30" ht="14.25">
      <c r="A63" s="10">
        <v>46059</v>
      </c>
      <c r="B63" s="9" t="s">
        <v>21</v>
      </c>
      <c r="C63" s="11">
        <v>14767.42</v>
      </c>
      <c r="D63" s="9">
        <v>144</v>
      </c>
      <c r="E63" s="76">
        <v>27.11</v>
      </c>
      <c r="F63" s="9">
        <v>0</v>
      </c>
      <c r="G63" s="44">
        <v>16.600000000000001</v>
      </c>
      <c r="H63" s="13">
        <v>0.30680000000000002</v>
      </c>
      <c r="I63" s="9" t="s">
        <v>11</v>
      </c>
      <c r="J63" s="9"/>
      <c r="K63" s="668" t="s">
        <v>2354</v>
      </c>
      <c r="L63" s="669">
        <v>45693</v>
      </c>
      <c r="M63" s="691">
        <v>45693</v>
      </c>
      <c r="N63" s="670">
        <v>4498.33</v>
      </c>
      <c r="O63" s="670">
        <v>4736.33</v>
      </c>
      <c r="P63" s="671">
        <v>50</v>
      </c>
      <c r="Q63" s="227">
        <f t="shared" si="0"/>
        <v>94.726600000000005</v>
      </c>
      <c r="R63" s="359">
        <v>46058</v>
      </c>
      <c r="S63" s="200">
        <v>46058</v>
      </c>
      <c r="T63" s="663">
        <f t="shared" si="9"/>
        <v>7175.0910000000013</v>
      </c>
      <c r="U63" s="664">
        <f t="shared" si="10"/>
        <v>5129.76</v>
      </c>
      <c r="V63" s="664">
        <f t="shared" si="3"/>
        <v>91.602857142857147</v>
      </c>
      <c r="W63" s="665">
        <f t="shared" si="11"/>
        <v>-2045.331000000001</v>
      </c>
      <c r="X63" s="666">
        <v>55</v>
      </c>
      <c r="Y63" s="667">
        <f t="shared" si="12"/>
        <v>56</v>
      </c>
      <c r="Z63" s="666">
        <f t="shared" si="13"/>
        <v>1</v>
      </c>
      <c r="AA63" s="9"/>
      <c r="AB63" s="9"/>
      <c r="AC63" s="10"/>
      <c r="AD63" s="9"/>
    </row>
    <row r="64" spans="1:30" ht="14.25">
      <c r="A64" s="10">
        <v>46060</v>
      </c>
      <c r="B64" s="9" t="s">
        <v>21</v>
      </c>
      <c r="C64" s="11">
        <v>12755</v>
      </c>
      <c r="D64" s="9">
        <v>129</v>
      </c>
      <c r="E64" s="76">
        <v>22.34</v>
      </c>
      <c r="F64" s="9"/>
      <c r="G64" s="44"/>
      <c r="H64" s="13">
        <v>0.2366</v>
      </c>
      <c r="I64" s="9" t="s">
        <v>11</v>
      </c>
      <c r="J64" s="9"/>
      <c r="K64" s="226" t="s">
        <v>2354</v>
      </c>
      <c r="L64" s="359">
        <v>45694</v>
      </c>
      <c r="M64" s="691">
        <v>45694</v>
      </c>
      <c r="N64" s="84">
        <v>6213.41</v>
      </c>
      <c r="O64" s="84">
        <v>6522.81</v>
      </c>
      <c r="P64" s="85">
        <v>72</v>
      </c>
      <c r="Q64" s="227">
        <f t="shared" si="0"/>
        <v>90.594583333333333</v>
      </c>
      <c r="R64" s="359">
        <v>46059</v>
      </c>
      <c r="S64" s="200">
        <v>46059</v>
      </c>
      <c r="T64" s="663">
        <f t="shared" si="9"/>
        <v>11850.586000000001</v>
      </c>
      <c r="U64" s="664">
        <f t="shared" si="10"/>
        <v>14767.42</v>
      </c>
      <c r="V64" s="664">
        <f t="shared" si="3"/>
        <v>102.55152777777778</v>
      </c>
      <c r="W64" s="665">
        <f t="shared" si="11"/>
        <v>2916.8339999999989</v>
      </c>
      <c r="X64" s="666">
        <v>79.2</v>
      </c>
      <c r="Y64" s="667">
        <f t="shared" si="12"/>
        <v>144</v>
      </c>
      <c r="Z64" s="666">
        <f t="shared" si="13"/>
        <v>64.8</v>
      </c>
      <c r="AA64" s="9"/>
      <c r="AB64" s="9"/>
      <c r="AC64" s="10"/>
      <c r="AD64" s="9"/>
    </row>
    <row r="65" spans="1:30" ht="14.25">
      <c r="A65" s="10">
        <v>46061</v>
      </c>
      <c r="B65" s="9" t="s">
        <v>21</v>
      </c>
      <c r="C65" s="11">
        <v>9934.1299999999992</v>
      </c>
      <c r="D65" s="9">
        <v>102</v>
      </c>
      <c r="E65" s="76">
        <v>35.15</v>
      </c>
      <c r="F65" s="9">
        <v>26</v>
      </c>
      <c r="G65" s="44">
        <v>22.88</v>
      </c>
      <c r="H65" s="13">
        <v>0.2823</v>
      </c>
      <c r="I65" s="9" t="s">
        <v>11</v>
      </c>
      <c r="J65" s="9"/>
      <c r="K65" s="668" t="s">
        <v>2354</v>
      </c>
      <c r="L65" s="669">
        <v>45695</v>
      </c>
      <c r="M65" s="691">
        <v>45695</v>
      </c>
      <c r="N65" s="670">
        <v>10213.959999999999</v>
      </c>
      <c r="O65" s="670">
        <v>10773.26</v>
      </c>
      <c r="P65" s="671">
        <v>114</v>
      </c>
      <c r="Q65" s="227">
        <f t="shared" si="0"/>
        <v>94.502280701754387</v>
      </c>
      <c r="R65" s="359">
        <v>46060</v>
      </c>
      <c r="S65" s="200">
        <v>46060</v>
      </c>
      <c r="T65" s="663">
        <f t="shared" si="9"/>
        <v>12263.306</v>
      </c>
      <c r="U65" s="664">
        <f t="shared" si="10"/>
        <v>12755</v>
      </c>
      <c r="V65" s="664">
        <f t="shared" si="3"/>
        <v>98.875968992248062</v>
      </c>
      <c r="W65" s="665">
        <f t="shared" si="11"/>
        <v>491.69399999999951</v>
      </c>
      <c r="X65" s="666">
        <v>125.4</v>
      </c>
      <c r="Y65" s="667">
        <f t="shared" si="12"/>
        <v>129</v>
      </c>
      <c r="Z65" s="666">
        <f t="shared" si="13"/>
        <v>3.5999999999999943</v>
      </c>
      <c r="AA65" s="9"/>
      <c r="AB65" s="9"/>
      <c r="AC65" s="10"/>
      <c r="AD65" s="9"/>
    </row>
    <row r="66" spans="1:30" ht="14.25">
      <c r="A66" s="10">
        <v>46062</v>
      </c>
      <c r="B66" s="9" t="s">
        <v>21</v>
      </c>
      <c r="C66" s="11">
        <v>4040.54</v>
      </c>
      <c r="D66" s="9">
        <v>43</v>
      </c>
      <c r="E66" s="76">
        <v>26.68</v>
      </c>
      <c r="F66" s="9">
        <v>0</v>
      </c>
      <c r="G66" s="44">
        <v>8.5</v>
      </c>
      <c r="H66" s="13">
        <v>0.33500000000000002</v>
      </c>
      <c r="I66" s="9" t="s">
        <v>11</v>
      </c>
      <c r="J66" s="9"/>
      <c r="K66" s="226" t="s">
        <v>2354</v>
      </c>
      <c r="L66" s="359">
        <v>45696</v>
      </c>
      <c r="M66" s="691">
        <v>45696</v>
      </c>
      <c r="N66" s="84">
        <v>10731.96</v>
      </c>
      <c r="O66" s="84">
        <v>11148.46</v>
      </c>
      <c r="P66" s="85">
        <v>106</v>
      </c>
      <c r="Q66" s="227">
        <f t="shared" si="0"/>
        <v>105.17415094339621</v>
      </c>
      <c r="R66" s="359">
        <v>46061</v>
      </c>
      <c r="S66" s="200">
        <v>46061</v>
      </c>
      <c r="T66" s="663">
        <f t="shared" si="9"/>
        <v>10761.553</v>
      </c>
      <c r="U66" s="664">
        <f t="shared" si="10"/>
        <v>9934.1299999999992</v>
      </c>
      <c r="V66" s="664">
        <f t="shared" si="3"/>
        <v>97.393431372549017</v>
      </c>
      <c r="W66" s="665">
        <f t="shared" si="11"/>
        <v>-827.42300000000068</v>
      </c>
      <c r="X66" s="666">
        <v>116.6</v>
      </c>
      <c r="Y66" s="667">
        <f t="shared" si="12"/>
        <v>102</v>
      </c>
      <c r="Z66" s="666">
        <f t="shared" si="13"/>
        <v>-14.599999999999994</v>
      </c>
      <c r="AA66" s="9"/>
      <c r="AB66" s="9"/>
      <c r="AC66" s="10"/>
      <c r="AD66" s="9"/>
    </row>
    <row r="67" spans="1:30" ht="14.25">
      <c r="A67" s="10">
        <v>46063</v>
      </c>
      <c r="B67" s="9" t="s">
        <v>21</v>
      </c>
      <c r="C67" s="11">
        <v>4882.93</v>
      </c>
      <c r="D67" s="9">
        <v>52</v>
      </c>
      <c r="E67" s="76">
        <v>20.079999999999998</v>
      </c>
      <c r="F67" s="9">
        <v>0</v>
      </c>
      <c r="G67" s="44">
        <v>5.42</v>
      </c>
      <c r="H67" s="13">
        <v>0.35859999999999997</v>
      </c>
      <c r="I67" s="9" t="s">
        <v>11</v>
      </c>
      <c r="J67" s="9"/>
      <c r="K67" s="668" t="s">
        <v>2354</v>
      </c>
      <c r="L67" s="669">
        <v>45697</v>
      </c>
      <c r="M67" s="691">
        <v>45697</v>
      </c>
      <c r="N67" s="670">
        <v>9331.0300000000007</v>
      </c>
      <c r="O67" s="670">
        <v>9783.23</v>
      </c>
      <c r="P67" s="671">
        <v>105</v>
      </c>
      <c r="Q67" s="227">
        <f t="shared" si="0"/>
        <v>93.173619047619042</v>
      </c>
      <c r="R67" s="359">
        <v>46062</v>
      </c>
      <c r="S67" s="200">
        <v>46062</v>
      </c>
      <c r="T67" s="663">
        <f t="shared" si="9"/>
        <v>4212.0430000000006</v>
      </c>
      <c r="U67" s="664">
        <f t="shared" si="10"/>
        <v>4040.54</v>
      </c>
      <c r="V67" s="664">
        <f t="shared" si="3"/>
        <v>93.966046511627908</v>
      </c>
      <c r="W67" s="665">
        <f t="shared" si="11"/>
        <v>-171.50300000000061</v>
      </c>
      <c r="X67" s="666">
        <v>115.5</v>
      </c>
      <c r="Y67" s="667">
        <f t="shared" si="12"/>
        <v>43</v>
      </c>
      <c r="Z67" s="666">
        <f t="shared" si="13"/>
        <v>-72.5</v>
      </c>
      <c r="AA67" s="9"/>
      <c r="AB67" s="9"/>
      <c r="AC67" s="10"/>
      <c r="AD67" s="9"/>
    </row>
    <row r="68" spans="1:30" ht="14.25">
      <c r="A68" s="10">
        <v>46064</v>
      </c>
      <c r="B68" s="9" t="s">
        <v>21</v>
      </c>
      <c r="C68" s="11">
        <v>5043.97</v>
      </c>
      <c r="D68" s="9">
        <v>52</v>
      </c>
      <c r="E68" s="76">
        <v>24.63</v>
      </c>
      <c r="F68" s="9">
        <v>0</v>
      </c>
      <c r="G68" s="44">
        <v>6.83</v>
      </c>
      <c r="H68" s="13">
        <v>0.2621</v>
      </c>
      <c r="I68" s="9" t="s">
        <v>11</v>
      </c>
      <c r="J68" s="9"/>
      <c r="K68" s="226" t="s">
        <v>2354</v>
      </c>
      <c r="L68" s="359">
        <v>45698</v>
      </c>
      <c r="M68" s="691">
        <v>45698</v>
      </c>
      <c r="N68" s="84">
        <v>3686.33</v>
      </c>
      <c r="O68" s="84">
        <v>3829.13</v>
      </c>
      <c r="P68" s="85">
        <v>43</v>
      </c>
      <c r="Q68" s="227">
        <f t="shared" si="0"/>
        <v>89.049534883720938</v>
      </c>
      <c r="R68" s="359">
        <v>46063</v>
      </c>
      <c r="S68" s="200">
        <v>46063</v>
      </c>
      <c r="T68" s="663">
        <f t="shared" si="9"/>
        <v>7134.7540000000008</v>
      </c>
      <c r="U68" s="664">
        <f t="shared" si="10"/>
        <v>4882.93</v>
      </c>
      <c r="V68" s="664">
        <f t="shared" si="3"/>
        <v>93.902500000000003</v>
      </c>
      <c r="W68" s="665">
        <f t="shared" si="11"/>
        <v>-2251.8240000000005</v>
      </c>
      <c r="X68" s="666">
        <v>47.3</v>
      </c>
      <c r="Y68" s="667">
        <f t="shared" si="12"/>
        <v>52</v>
      </c>
      <c r="Z68" s="666">
        <f t="shared" si="13"/>
        <v>4.7000000000000028</v>
      </c>
      <c r="AA68" s="9"/>
      <c r="AB68" s="9"/>
      <c r="AC68" s="10"/>
      <c r="AD68" s="9"/>
    </row>
    <row r="69" spans="1:30" ht="14.25">
      <c r="A69" s="10">
        <v>46065</v>
      </c>
      <c r="B69" s="9" t="s">
        <v>21</v>
      </c>
      <c r="C69" s="11">
        <v>5166.96</v>
      </c>
      <c r="D69" s="9">
        <v>55</v>
      </c>
      <c r="E69" s="76">
        <v>23.19</v>
      </c>
      <c r="F69" s="9">
        <v>0</v>
      </c>
      <c r="G69" s="44">
        <v>6.83</v>
      </c>
      <c r="H69" s="13">
        <v>0.30759999999999998</v>
      </c>
      <c r="I69" s="9" t="s">
        <v>11</v>
      </c>
      <c r="J69" s="9"/>
      <c r="K69" s="668" t="s">
        <v>2354</v>
      </c>
      <c r="L69" s="669">
        <v>45699</v>
      </c>
      <c r="M69" s="691">
        <v>45699</v>
      </c>
      <c r="N69" s="670">
        <v>6093.44</v>
      </c>
      <c r="O69" s="670">
        <v>6486.14</v>
      </c>
      <c r="P69" s="671">
        <v>68</v>
      </c>
      <c r="Q69" s="227">
        <f t="shared" si="0"/>
        <v>95.384411764705888</v>
      </c>
      <c r="R69" s="359">
        <v>46064</v>
      </c>
      <c r="S69" s="200">
        <v>46064</v>
      </c>
      <c r="T69" s="663">
        <f t="shared" si="9"/>
        <v>8111.8510000000006</v>
      </c>
      <c r="U69" s="664">
        <f t="shared" si="10"/>
        <v>5043.97</v>
      </c>
      <c r="V69" s="664">
        <f t="shared" si="3"/>
        <v>96.99942307692308</v>
      </c>
      <c r="W69" s="665">
        <f t="shared" si="11"/>
        <v>-3067.8810000000003</v>
      </c>
      <c r="X69" s="666">
        <v>74.8</v>
      </c>
      <c r="Y69" s="667">
        <f t="shared" si="12"/>
        <v>52</v>
      </c>
      <c r="Z69" s="666">
        <f t="shared" si="13"/>
        <v>-22.799999999999997</v>
      </c>
      <c r="AA69" s="9"/>
      <c r="AB69" s="9"/>
      <c r="AC69" s="10"/>
      <c r="AD69" s="9"/>
    </row>
    <row r="70" spans="1:30" ht="14.25">
      <c r="A70" s="10">
        <v>46066</v>
      </c>
      <c r="B70" s="9" t="s">
        <v>21</v>
      </c>
      <c r="C70" s="11">
        <v>14650.6</v>
      </c>
      <c r="D70" s="9">
        <v>150</v>
      </c>
      <c r="E70" s="76">
        <v>31.37</v>
      </c>
      <c r="F70" s="9">
        <v>26</v>
      </c>
      <c r="G70" s="44">
        <v>12.99</v>
      </c>
      <c r="H70" s="13">
        <v>0.28570000000000001</v>
      </c>
      <c r="I70" s="9" t="s">
        <v>11</v>
      </c>
      <c r="J70" s="9"/>
      <c r="K70" s="226" t="s">
        <v>2354</v>
      </c>
      <c r="L70" s="359">
        <v>45700</v>
      </c>
      <c r="M70" s="691">
        <v>45700</v>
      </c>
      <c r="N70" s="84">
        <v>7088.81</v>
      </c>
      <c r="O70" s="84">
        <v>7374.41</v>
      </c>
      <c r="P70" s="85">
        <v>60</v>
      </c>
      <c r="Q70" s="227">
        <f t="shared" si="0"/>
        <v>122.90683333333332</v>
      </c>
      <c r="R70" s="359">
        <v>46065</v>
      </c>
      <c r="S70" s="200">
        <v>46065</v>
      </c>
      <c r="T70" s="663">
        <f t="shared" si="9"/>
        <v>6545.902</v>
      </c>
      <c r="U70" s="664">
        <f t="shared" si="10"/>
        <v>5166.96</v>
      </c>
      <c r="V70" s="664">
        <f t="shared" si="3"/>
        <v>93.944727272727278</v>
      </c>
      <c r="W70" s="665">
        <f t="shared" si="11"/>
        <v>-1378.942</v>
      </c>
      <c r="X70" s="666">
        <v>66</v>
      </c>
      <c r="Y70" s="667">
        <f t="shared" si="12"/>
        <v>55</v>
      </c>
      <c r="Z70" s="666">
        <f t="shared" si="13"/>
        <v>-11</v>
      </c>
      <c r="AA70" s="9"/>
      <c r="AB70" s="9"/>
      <c r="AC70" s="10"/>
      <c r="AD70" s="9"/>
    </row>
    <row r="71" spans="1:30" ht="14.25">
      <c r="A71" s="10">
        <v>46067</v>
      </c>
      <c r="B71" s="9" t="s">
        <v>21</v>
      </c>
      <c r="C71" s="11">
        <v>10955.48</v>
      </c>
      <c r="D71" s="9">
        <v>105</v>
      </c>
      <c r="E71" s="76">
        <v>26.09</v>
      </c>
      <c r="F71" s="9">
        <v>0</v>
      </c>
      <c r="G71" s="44">
        <v>9</v>
      </c>
      <c r="H71" s="13">
        <v>0.26989999999999997</v>
      </c>
      <c r="I71" s="9" t="s">
        <v>11</v>
      </c>
      <c r="J71" s="9"/>
      <c r="K71" s="668" t="s">
        <v>2354</v>
      </c>
      <c r="L71" s="669">
        <v>45701</v>
      </c>
      <c r="M71" s="691">
        <v>45701</v>
      </c>
      <c r="N71" s="670">
        <v>5677.12</v>
      </c>
      <c r="O71" s="670">
        <v>5950.82</v>
      </c>
      <c r="P71" s="671">
        <v>54</v>
      </c>
      <c r="Q71" s="227">
        <f t="shared" si="0"/>
        <v>110.20037037037036</v>
      </c>
      <c r="R71" s="359">
        <v>46066</v>
      </c>
      <c r="S71" s="200">
        <v>46066</v>
      </c>
      <c r="T71" s="663">
        <f t="shared" si="9"/>
        <v>13016.333000000002</v>
      </c>
      <c r="U71" s="664">
        <f t="shared" si="10"/>
        <v>14650.6</v>
      </c>
      <c r="V71" s="664">
        <f t="shared" si="3"/>
        <v>97.670666666666662</v>
      </c>
      <c r="W71" s="665">
        <f t="shared" si="11"/>
        <v>1634.266999999998</v>
      </c>
      <c r="X71" s="666">
        <v>59.4</v>
      </c>
      <c r="Y71" s="667">
        <f t="shared" si="12"/>
        <v>150</v>
      </c>
      <c r="Z71" s="666">
        <f t="shared" si="13"/>
        <v>90.6</v>
      </c>
      <c r="AA71" s="9"/>
      <c r="AB71" s="9"/>
      <c r="AC71" s="10"/>
      <c r="AD71" s="9"/>
    </row>
    <row r="72" spans="1:30" ht="14.25">
      <c r="A72" s="10">
        <v>46068</v>
      </c>
      <c r="B72" s="9" t="s">
        <v>21</v>
      </c>
      <c r="C72" s="11">
        <v>6656.88</v>
      </c>
      <c r="D72" s="9">
        <v>70</v>
      </c>
      <c r="E72" s="76">
        <v>22.06</v>
      </c>
      <c r="F72" s="9">
        <v>0</v>
      </c>
      <c r="G72" s="44">
        <v>6.75</v>
      </c>
      <c r="H72" s="13">
        <v>0.26829999999999998</v>
      </c>
      <c r="I72" s="9" t="s">
        <v>11</v>
      </c>
      <c r="J72" s="9"/>
      <c r="K72" s="226" t="s">
        <v>2354</v>
      </c>
      <c r="L72" s="359">
        <v>45702</v>
      </c>
      <c r="M72" s="691">
        <v>45702</v>
      </c>
      <c r="N72" s="84">
        <v>11345.13</v>
      </c>
      <c r="O72" s="84">
        <v>11833.03</v>
      </c>
      <c r="P72" s="85">
        <v>127</v>
      </c>
      <c r="Q72" s="227">
        <f t="shared" si="0"/>
        <v>93.173464566929141</v>
      </c>
      <c r="R72" s="359">
        <v>46067</v>
      </c>
      <c r="S72" s="200">
        <v>46067</v>
      </c>
      <c r="T72" s="663">
        <f t="shared" si="9"/>
        <v>10472.671000000002</v>
      </c>
      <c r="U72" s="664">
        <f t="shared" si="10"/>
        <v>10955.48</v>
      </c>
      <c r="V72" s="664">
        <f t="shared" si="3"/>
        <v>104.33790476190475</v>
      </c>
      <c r="W72" s="665">
        <f t="shared" si="11"/>
        <v>482.80899999999747</v>
      </c>
      <c r="X72" s="666">
        <v>139.69999999999999</v>
      </c>
      <c r="Y72" s="667">
        <f t="shared" si="12"/>
        <v>105</v>
      </c>
      <c r="Z72" s="666">
        <f t="shared" si="13"/>
        <v>-34.699999999999989</v>
      </c>
      <c r="AA72" s="9"/>
      <c r="AB72" s="9"/>
      <c r="AC72" s="10"/>
      <c r="AD72" s="9"/>
    </row>
    <row r="73" spans="1:30" ht="14.25">
      <c r="A73" s="10">
        <v>46069</v>
      </c>
      <c r="B73" s="9" t="s">
        <v>21</v>
      </c>
      <c r="C73" s="11">
        <v>9162.8700000000008</v>
      </c>
      <c r="D73" s="9">
        <v>85</v>
      </c>
      <c r="E73" s="76">
        <v>23.64</v>
      </c>
      <c r="F73" s="9">
        <v>7</v>
      </c>
      <c r="G73" s="44">
        <v>17.75</v>
      </c>
      <c r="H73" s="13">
        <v>0.28160000000000002</v>
      </c>
      <c r="I73" s="9" t="s">
        <v>11</v>
      </c>
      <c r="J73" s="9"/>
      <c r="K73" s="668" t="s">
        <v>2354</v>
      </c>
      <c r="L73" s="669">
        <v>45703</v>
      </c>
      <c r="M73" s="691">
        <v>45703</v>
      </c>
      <c r="N73" s="670">
        <v>9127.91</v>
      </c>
      <c r="O73" s="670">
        <v>9520.61</v>
      </c>
      <c r="P73" s="671">
        <v>102</v>
      </c>
      <c r="Q73" s="227">
        <f t="shared" si="0"/>
        <v>93.3393137254902</v>
      </c>
      <c r="R73" s="359">
        <v>46068</v>
      </c>
      <c r="S73" s="200">
        <v>46068</v>
      </c>
      <c r="T73" s="663">
        <f t="shared" si="9"/>
        <v>8397.6200000000008</v>
      </c>
      <c r="U73" s="664">
        <f t="shared" si="10"/>
        <v>6656.88</v>
      </c>
      <c r="V73" s="664">
        <f t="shared" si="3"/>
        <v>95.098285714285723</v>
      </c>
      <c r="W73" s="665">
        <f t="shared" si="11"/>
        <v>-1740.7400000000007</v>
      </c>
      <c r="X73" s="666">
        <v>112.2</v>
      </c>
      <c r="Y73" s="667">
        <f t="shared" si="12"/>
        <v>70</v>
      </c>
      <c r="Z73" s="666">
        <f t="shared" si="13"/>
        <v>-42.2</v>
      </c>
      <c r="AA73" s="9"/>
      <c r="AB73" s="9"/>
      <c r="AC73" s="10"/>
      <c r="AD73" s="9"/>
    </row>
    <row r="74" spans="1:30" ht="14.25">
      <c r="A74" s="10">
        <v>46070</v>
      </c>
      <c r="B74" s="9" t="s">
        <v>21</v>
      </c>
      <c r="C74" s="11">
        <v>9236.39</v>
      </c>
      <c r="D74" s="9">
        <v>82</v>
      </c>
      <c r="E74" s="76">
        <v>22.84</v>
      </c>
      <c r="F74" s="9">
        <v>0</v>
      </c>
      <c r="G74" s="44">
        <v>10.8</v>
      </c>
      <c r="H74" s="13">
        <v>0.26169999999999999</v>
      </c>
      <c r="I74" s="9" t="s">
        <v>11</v>
      </c>
      <c r="J74" s="9"/>
      <c r="K74" s="226" t="s">
        <v>2354</v>
      </c>
      <c r="L74" s="359">
        <v>45704</v>
      </c>
      <c r="M74" s="691">
        <v>45704</v>
      </c>
      <c r="N74" s="84">
        <v>7265.3</v>
      </c>
      <c r="O74" s="84">
        <v>7634.2</v>
      </c>
      <c r="P74" s="85">
        <v>81</v>
      </c>
      <c r="Q74" s="227">
        <f t="shared" si="0"/>
        <v>94.249382716049382</v>
      </c>
      <c r="R74" s="359">
        <v>46069</v>
      </c>
      <c r="S74" s="200">
        <v>46069</v>
      </c>
      <c r="T74" s="663">
        <f t="shared" si="9"/>
        <v>4352.348</v>
      </c>
      <c r="U74" s="664">
        <f t="shared" si="10"/>
        <v>9162.8700000000008</v>
      </c>
      <c r="V74" s="664">
        <f t="shared" si="3"/>
        <v>107.7984705882353</v>
      </c>
      <c r="W74" s="665">
        <f t="shared" si="11"/>
        <v>4810.5220000000008</v>
      </c>
      <c r="X74" s="666">
        <v>89.1</v>
      </c>
      <c r="Y74" s="667">
        <f t="shared" si="12"/>
        <v>85</v>
      </c>
      <c r="Z74" s="666">
        <f t="shared" si="13"/>
        <v>-4.0999999999999943</v>
      </c>
      <c r="AA74" s="9"/>
      <c r="AB74" s="9"/>
      <c r="AC74" s="10"/>
      <c r="AD74" s="9"/>
    </row>
    <row r="75" spans="1:30" ht="14.25">
      <c r="A75" s="10">
        <v>46071</v>
      </c>
      <c r="B75" s="9" t="s">
        <v>21</v>
      </c>
      <c r="C75" s="11">
        <v>6324.82</v>
      </c>
      <c r="D75" s="9">
        <v>63</v>
      </c>
      <c r="E75" s="76">
        <v>24.58</v>
      </c>
      <c r="F75" s="9">
        <v>0</v>
      </c>
      <c r="G75" s="44">
        <v>8.66</v>
      </c>
      <c r="H75" s="13">
        <v>0.28539999999999999</v>
      </c>
      <c r="I75" s="9" t="s">
        <v>11</v>
      </c>
      <c r="J75" s="9"/>
      <c r="K75" s="668" t="s">
        <v>2354</v>
      </c>
      <c r="L75" s="669">
        <v>45705</v>
      </c>
      <c r="M75" s="691">
        <v>45705</v>
      </c>
      <c r="N75" s="670">
        <v>3837.68</v>
      </c>
      <c r="O75" s="670">
        <v>3956.68</v>
      </c>
      <c r="P75" s="671">
        <v>42</v>
      </c>
      <c r="Q75" s="227">
        <f t="shared" si="0"/>
        <v>94.206666666666663</v>
      </c>
      <c r="R75" s="359">
        <v>46070</v>
      </c>
      <c r="S75" s="200">
        <v>46070</v>
      </c>
      <c r="T75" s="663">
        <f t="shared" si="9"/>
        <v>6457.6490000000003</v>
      </c>
      <c r="U75" s="664">
        <f t="shared" si="10"/>
        <v>9236.39</v>
      </c>
      <c r="V75" s="664">
        <f t="shared" si="3"/>
        <v>112.63890243902438</v>
      </c>
      <c r="W75" s="665">
        <f t="shared" si="11"/>
        <v>2778.7409999999991</v>
      </c>
      <c r="X75" s="666">
        <v>46.2</v>
      </c>
      <c r="Y75" s="667">
        <f t="shared" si="12"/>
        <v>82</v>
      </c>
      <c r="Z75" s="666">
        <f t="shared" si="13"/>
        <v>35.799999999999997</v>
      </c>
      <c r="AA75" s="9"/>
      <c r="AB75" s="9"/>
      <c r="AC75" s="10"/>
      <c r="AD75" s="9"/>
    </row>
    <row r="76" spans="1:30" ht="14.25">
      <c r="A76" s="10">
        <v>46072</v>
      </c>
      <c r="B76" s="9" t="s">
        <v>21</v>
      </c>
      <c r="C76" s="11">
        <v>3927.14</v>
      </c>
      <c r="D76" s="9">
        <v>43</v>
      </c>
      <c r="E76" s="76">
        <v>35.43</v>
      </c>
      <c r="F76" s="9">
        <v>0</v>
      </c>
      <c r="G76" s="44">
        <v>7.16</v>
      </c>
      <c r="H76" s="13">
        <v>0.41249999999999998</v>
      </c>
      <c r="I76" s="9" t="s">
        <v>11</v>
      </c>
      <c r="J76" s="9"/>
      <c r="K76" s="226" t="s">
        <v>2354</v>
      </c>
      <c r="L76" s="359">
        <v>45706</v>
      </c>
      <c r="M76" s="691">
        <v>45706</v>
      </c>
      <c r="N76" s="84">
        <v>5549.29</v>
      </c>
      <c r="O76" s="84">
        <v>5870.59</v>
      </c>
      <c r="P76" s="85">
        <v>58</v>
      </c>
      <c r="Q76" s="227">
        <f t="shared" si="0"/>
        <v>101.21706896551724</v>
      </c>
      <c r="R76" s="359">
        <v>46071</v>
      </c>
      <c r="S76" s="200">
        <v>46071</v>
      </c>
      <c r="T76" s="663">
        <f t="shared" si="9"/>
        <v>3656.7740000000003</v>
      </c>
      <c r="U76" s="664">
        <f t="shared" si="10"/>
        <v>6324.82</v>
      </c>
      <c r="V76" s="664">
        <f t="shared" si="3"/>
        <v>100.39396825396825</v>
      </c>
      <c r="W76" s="665">
        <f t="shared" si="11"/>
        <v>2668.0459999999994</v>
      </c>
      <c r="X76" s="666">
        <v>63.8</v>
      </c>
      <c r="Y76" s="667">
        <f t="shared" si="12"/>
        <v>63</v>
      </c>
      <c r="Z76" s="666">
        <f t="shared" si="13"/>
        <v>-0.79999999999999716</v>
      </c>
      <c r="AA76" s="9"/>
      <c r="AB76" s="9"/>
      <c r="AC76" s="10"/>
      <c r="AD76" s="9"/>
    </row>
    <row r="77" spans="1:30" ht="14.25">
      <c r="A77" s="10">
        <v>46073</v>
      </c>
      <c r="B77" s="9" t="s">
        <v>21</v>
      </c>
      <c r="C77" s="11">
        <v>10970.33</v>
      </c>
      <c r="D77" s="9">
        <v>119</v>
      </c>
      <c r="E77" s="76">
        <v>24.57</v>
      </c>
      <c r="F77" s="9">
        <v>0</v>
      </c>
      <c r="G77" s="44">
        <v>10.37</v>
      </c>
      <c r="H77" s="13"/>
      <c r="I77" s="9" t="s">
        <v>11</v>
      </c>
      <c r="J77" s="9"/>
      <c r="K77" s="668" t="s">
        <v>2354</v>
      </c>
      <c r="L77" s="669">
        <v>45707</v>
      </c>
      <c r="M77" s="691">
        <v>45707</v>
      </c>
      <c r="N77" s="670">
        <v>3157.74</v>
      </c>
      <c r="O77" s="670">
        <v>3324.34</v>
      </c>
      <c r="P77" s="671">
        <v>38</v>
      </c>
      <c r="Q77" s="227">
        <f t="shared" si="0"/>
        <v>87.482631578947377</v>
      </c>
      <c r="R77" s="359">
        <v>46072</v>
      </c>
      <c r="S77" s="200">
        <v>46072</v>
      </c>
      <c r="T77" s="663">
        <f t="shared" si="9"/>
        <v>6806.8550000000005</v>
      </c>
      <c r="U77" s="664">
        <f t="shared" si="10"/>
        <v>3927.14</v>
      </c>
      <c r="V77" s="664">
        <f t="shared" si="3"/>
        <v>91.328837209302321</v>
      </c>
      <c r="W77" s="665">
        <f t="shared" si="11"/>
        <v>-2879.7150000000006</v>
      </c>
      <c r="X77" s="666">
        <v>41.8</v>
      </c>
      <c r="Y77" s="667">
        <f t="shared" si="12"/>
        <v>43</v>
      </c>
      <c r="Z77" s="666">
        <f t="shared" si="13"/>
        <v>1.2000000000000028</v>
      </c>
      <c r="AA77" s="9"/>
      <c r="AB77" s="9"/>
      <c r="AC77" s="10"/>
      <c r="AD77" s="9"/>
    </row>
    <row r="78" spans="1:30" ht="14.25">
      <c r="A78" s="10">
        <v>46074</v>
      </c>
      <c r="B78" s="9" t="s">
        <v>21</v>
      </c>
      <c r="C78" s="11">
        <v>10879.66</v>
      </c>
      <c r="D78" s="9">
        <v>96</v>
      </c>
      <c r="E78" s="76">
        <v>25.2</v>
      </c>
      <c r="F78" s="9">
        <v>0</v>
      </c>
      <c r="G78" s="44">
        <v>8.33</v>
      </c>
      <c r="H78" s="13"/>
      <c r="I78" s="9" t="s">
        <v>11</v>
      </c>
      <c r="J78" s="9"/>
      <c r="K78" s="226" t="s">
        <v>2354</v>
      </c>
      <c r="L78" s="359">
        <v>45708</v>
      </c>
      <c r="M78" s="691">
        <v>45708</v>
      </c>
      <c r="N78" s="84">
        <v>5938.15</v>
      </c>
      <c r="O78" s="84">
        <v>6188.05</v>
      </c>
      <c r="P78" s="85">
        <v>67</v>
      </c>
      <c r="Q78" s="227">
        <f t="shared" si="0"/>
        <v>92.358955223880599</v>
      </c>
      <c r="R78" s="359">
        <v>46073</v>
      </c>
      <c r="S78" s="200">
        <v>46073</v>
      </c>
      <c r="T78" s="663">
        <f t="shared" si="9"/>
        <v>13184.347000000002</v>
      </c>
      <c r="U78" s="664">
        <f t="shared" si="10"/>
        <v>10970.33</v>
      </c>
      <c r="V78" s="664">
        <f t="shared" si="3"/>
        <v>92.187647058823529</v>
      </c>
      <c r="W78" s="665">
        <f t="shared" si="11"/>
        <v>-2214.0170000000016</v>
      </c>
      <c r="X78" s="666">
        <v>73.7</v>
      </c>
      <c r="Y78" s="667">
        <f t="shared" si="12"/>
        <v>119</v>
      </c>
      <c r="Z78" s="666">
        <f t="shared" si="13"/>
        <v>45.3</v>
      </c>
      <c r="AA78" s="9"/>
      <c r="AB78" s="9"/>
      <c r="AC78" s="10"/>
      <c r="AD78" s="9"/>
    </row>
    <row r="79" spans="1:30" ht="14.25">
      <c r="A79" s="10">
        <v>46075</v>
      </c>
      <c r="B79" s="9" t="s">
        <v>21</v>
      </c>
      <c r="C79" s="11">
        <v>9227.4500000000007</v>
      </c>
      <c r="D79" s="9">
        <v>93</v>
      </c>
      <c r="E79" s="76">
        <v>15.17</v>
      </c>
      <c r="F79" s="9">
        <v>0</v>
      </c>
      <c r="G79" s="44">
        <v>8</v>
      </c>
      <c r="H79" s="13"/>
      <c r="I79" s="9" t="s">
        <v>11</v>
      </c>
      <c r="J79" s="9"/>
      <c r="K79" s="668" t="s">
        <v>2354</v>
      </c>
      <c r="L79" s="669">
        <v>45709</v>
      </c>
      <c r="M79" s="691">
        <v>45709</v>
      </c>
      <c r="N79" s="670">
        <v>11497.87</v>
      </c>
      <c r="O79" s="670">
        <v>11985.77</v>
      </c>
      <c r="P79" s="671">
        <v>118</v>
      </c>
      <c r="Q79" s="227">
        <f t="shared" si="0"/>
        <v>101.57432203389831</v>
      </c>
      <c r="R79" s="359">
        <v>46074</v>
      </c>
      <c r="S79" s="200">
        <v>46074</v>
      </c>
      <c r="T79" s="663">
        <f t="shared" si="9"/>
        <v>13822.435000000001</v>
      </c>
      <c r="U79" s="664">
        <f t="shared" si="10"/>
        <v>10879.66</v>
      </c>
      <c r="V79" s="664">
        <f t="shared" si="3"/>
        <v>113.32979166666667</v>
      </c>
      <c r="W79" s="665">
        <f t="shared" si="11"/>
        <v>-2942.7750000000015</v>
      </c>
      <c r="X79" s="666">
        <v>129.80000000000001</v>
      </c>
      <c r="Y79" s="667">
        <f t="shared" si="12"/>
        <v>96</v>
      </c>
      <c r="Z79" s="666">
        <f t="shared" si="13"/>
        <v>-33.800000000000011</v>
      </c>
      <c r="AA79" s="9"/>
      <c r="AB79" s="9"/>
      <c r="AC79" s="10"/>
      <c r="AD79" s="9"/>
    </row>
    <row r="80" spans="1:30" ht="14.25">
      <c r="A80" s="10">
        <v>46076</v>
      </c>
      <c r="B80" s="9" t="s">
        <v>21</v>
      </c>
      <c r="C80" s="11">
        <v>5004.28</v>
      </c>
      <c r="D80" s="9">
        <v>50</v>
      </c>
      <c r="E80" s="76">
        <v>23.93</v>
      </c>
      <c r="F80" s="9">
        <v>0</v>
      </c>
      <c r="G80" s="44">
        <v>7.5</v>
      </c>
      <c r="H80" s="13">
        <v>0.25290000000000001</v>
      </c>
      <c r="I80" s="9" t="s">
        <v>11</v>
      </c>
      <c r="J80" s="9"/>
      <c r="K80" s="226" t="s">
        <v>2354</v>
      </c>
      <c r="L80" s="359">
        <v>45710</v>
      </c>
      <c r="M80" s="691">
        <v>45710</v>
      </c>
      <c r="N80" s="84">
        <v>12030.35</v>
      </c>
      <c r="O80" s="84">
        <v>12565.85</v>
      </c>
      <c r="P80" s="85">
        <v>118</v>
      </c>
      <c r="Q80" s="227">
        <f t="shared" si="0"/>
        <v>106.49025423728814</v>
      </c>
      <c r="R80" s="359">
        <v>46075</v>
      </c>
      <c r="S80" s="200">
        <v>46075</v>
      </c>
      <c r="T80" s="663">
        <f t="shared" si="9"/>
        <v>11698.346000000001</v>
      </c>
      <c r="U80" s="664">
        <f t="shared" si="10"/>
        <v>9227.4500000000007</v>
      </c>
      <c r="V80" s="664">
        <f t="shared" si="3"/>
        <v>99.219892473118293</v>
      </c>
      <c r="W80" s="665">
        <f t="shared" si="11"/>
        <v>-2470.8960000000006</v>
      </c>
      <c r="X80" s="666">
        <v>129.80000000000001</v>
      </c>
      <c r="Y80" s="667">
        <f t="shared" si="12"/>
        <v>93</v>
      </c>
      <c r="Z80" s="666">
        <f t="shared" si="13"/>
        <v>-36.800000000000011</v>
      </c>
      <c r="AA80" s="9"/>
      <c r="AB80" s="9"/>
      <c r="AC80" s="10"/>
      <c r="AD80" s="9"/>
    </row>
    <row r="81" spans="1:30" ht="14.25">
      <c r="A81" s="10">
        <v>46077</v>
      </c>
      <c r="B81" s="9" t="s">
        <v>21</v>
      </c>
      <c r="C81" s="11">
        <v>4743.3</v>
      </c>
      <c r="D81" s="9">
        <v>50</v>
      </c>
      <c r="E81" s="76">
        <v>23.55</v>
      </c>
      <c r="F81" s="9">
        <v>0</v>
      </c>
      <c r="G81" s="44">
        <v>10</v>
      </c>
      <c r="H81" s="13">
        <v>0.25790000000000002</v>
      </c>
      <c r="I81" s="9" t="s">
        <v>11</v>
      </c>
      <c r="J81" s="9"/>
      <c r="K81" s="668" t="s">
        <v>2354</v>
      </c>
      <c r="L81" s="669">
        <v>45711</v>
      </c>
      <c r="M81" s="691">
        <v>45711</v>
      </c>
      <c r="N81" s="670">
        <v>10170.76</v>
      </c>
      <c r="O81" s="670">
        <v>10634.86</v>
      </c>
      <c r="P81" s="671">
        <v>98</v>
      </c>
      <c r="Q81" s="227">
        <f t="shared" si="0"/>
        <v>108.51897959183674</v>
      </c>
      <c r="R81" s="359">
        <v>46076</v>
      </c>
      <c r="S81" s="200">
        <v>46076</v>
      </c>
      <c r="T81" s="663">
        <f t="shared" si="9"/>
        <v>5293.6180000000004</v>
      </c>
      <c r="U81" s="664">
        <f t="shared" si="10"/>
        <v>5004.28</v>
      </c>
      <c r="V81" s="664">
        <f t="shared" si="3"/>
        <v>100.0856</v>
      </c>
      <c r="W81" s="665">
        <f t="shared" si="11"/>
        <v>-289.33800000000065</v>
      </c>
      <c r="X81" s="666">
        <v>107.8</v>
      </c>
      <c r="Y81" s="667">
        <f t="shared" si="12"/>
        <v>50</v>
      </c>
      <c r="Z81" s="666">
        <f t="shared" si="13"/>
        <v>-57.8</v>
      </c>
      <c r="AA81" s="9"/>
      <c r="AB81" s="9"/>
      <c r="AC81" s="10"/>
      <c r="AD81" s="9"/>
    </row>
    <row r="82" spans="1:30" ht="14.25">
      <c r="A82" s="10">
        <v>46078</v>
      </c>
      <c r="B82" s="9" t="s">
        <v>21</v>
      </c>
      <c r="C82" s="11">
        <v>5569.5</v>
      </c>
      <c r="D82" s="9">
        <v>56</v>
      </c>
      <c r="E82" s="76">
        <v>22.56</v>
      </c>
      <c r="F82" s="9">
        <v>0</v>
      </c>
      <c r="G82" s="44">
        <v>7.5</v>
      </c>
      <c r="H82" s="13">
        <v>0.25840000000000002</v>
      </c>
      <c r="I82" s="9" t="s">
        <v>11</v>
      </c>
      <c r="J82" s="9"/>
      <c r="K82" s="226" t="s">
        <v>2354</v>
      </c>
      <c r="L82" s="359">
        <v>45712</v>
      </c>
      <c r="M82" s="691">
        <v>45712</v>
      </c>
      <c r="N82" s="84">
        <v>4586.28</v>
      </c>
      <c r="O82" s="84">
        <v>4812.38</v>
      </c>
      <c r="P82" s="85">
        <v>48</v>
      </c>
      <c r="Q82" s="227">
        <f t="shared" si="0"/>
        <v>100.25791666666667</v>
      </c>
      <c r="R82" s="359">
        <v>46077</v>
      </c>
      <c r="S82" s="200">
        <v>46077</v>
      </c>
      <c r="T82" s="663">
        <f t="shared" si="9"/>
        <v>6127.6600000000008</v>
      </c>
      <c r="U82" s="664">
        <f>C80</f>
        <v>5004.28</v>
      </c>
      <c r="V82" s="664">
        <f t="shared" si="3"/>
        <v>100.0856</v>
      </c>
      <c r="W82" s="665">
        <f t="shared" si="11"/>
        <v>-1123.380000000001</v>
      </c>
      <c r="X82" s="666">
        <v>52.8</v>
      </c>
      <c r="Y82" s="667">
        <f t="shared" si="12"/>
        <v>50</v>
      </c>
      <c r="Z82" s="666">
        <f t="shared" si="13"/>
        <v>-2.7999999999999972</v>
      </c>
      <c r="AA82" s="9"/>
      <c r="AB82" s="9"/>
      <c r="AC82" s="10"/>
      <c r="AD82" s="9"/>
    </row>
    <row r="83" spans="1:30" ht="14.25">
      <c r="A83" s="10">
        <v>46079</v>
      </c>
      <c r="B83" s="9" t="s">
        <v>21</v>
      </c>
      <c r="C83" s="11">
        <v>5212.16</v>
      </c>
      <c r="D83" s="9">
        <v>52</v>
      </c>
      <c r="E83" s="76">
        <v>19.5</v>
      </c>
      <c r="F83" s="9">
        <v>0</v>
      </c>
      <c r="G83" s="44">
        <v>6.33</v>
      </c>
      <c r="H83" s="13">
        <v>0.25719999999999998</v>
      </c>
      <c r="I83" s="9" t="s">
        <v>11</v>
      </c>
      <c r="J83" s="9"/>
      <c r="K83" s="668" t="s">
        <v>2354</v>
      </c>
      <c r="L83" s="669">
        <v>45713</v>
      </c>
      <c r="M83" s="691">
        <v>45713</v>
      </c>
      <c r="N83" s="670">
        <v>5332.6</v>
      </c>
      <c r="O83" s="670">
        <v>5570.6</v>
      </c>
      <c r="P83" s="671">
        <v>65</v>
      </c>
      <c r="Q83" s="227">
        <f t="shared" si="0"/>
        <v>85.701538461538462</v>
      </c>
      <c r="R83" s="359">
        <v>46078</v>
      </c>
      <c r="S83" s="200">
        <v>46078</v>
      </c>
      <c r="T83" s="663">
        <f t="shared" si="9"/>
        <v>5319.7430000000004</v>
      </c>
      <c r="U83" s="664">
        <f t="shared" ref="U83:U86" si="14">C82</f>
        <v>5569.5</v>
      </c>
      <c r="V83" s="664">
        <f t="shared" si="3"/>
        <v>99.455357142857139</v>
      </c>
      <c r="W83" s="665">
        <f t="shared" si="11"/>
        <v>249.75699999999961</v>
      </c>
      <c r="X83" s="666">
        <v>71.5</v>
      </c>
      <c r="Y83" s="667">
        <f t="shared" si="12"/>
        <v>56</v>
      </c>
      <c r="Z83" s="666">
        <f t="shared" si="13"/>
        <v>-15.5</v>
      </c>
      <c r="AA83" s="9"/>
      <c r="AB83" s="9"/>
      <c r="AC83" s="10"/>
      <c r="AD83" s="9"/>
    </row>
    <row r="84" spans="1:30" ht="14.25">
      <c r="A84" s="10">
        <v>46080</v>
      </c>
      <c r="B84" s="9" t="s">
        <v>21</v>
      </c>
      <c r="C84" s="11">
        <v>15510.6</v>
      </c>
      <c r="D84" s="9">
        <v>160</v>
      </c>
      <c r="E84" s="76">
        <v>27.18</v>
      </c>
      <c r="F84" s="9">
        <v>1</v>
      </c>
      <c r="G84" s="44">
        <v>12.9</v>
      </c>
      <c r="H84" s="13">
        <v>0.2853</v>
      </c>
      <c r="I84" s="9" t="s">
        <v>11</v>
      </c>
      <c r="J84" s="9"/>
      <c r="K84" s="226" t="s">
        <v>2354</v>
      </c>
      <c r="L84" s="359">
        <v>45714</v>
      </c>
      <c r="M84" s="691">
        <v>45714</v>
      </c>
      <c r="N84" s="84">
        <v>4633.83</v>
      </c>
      <c r="O84" s="84">
        <v>4836.13</v>
      </c>
      <c r="P84" s="85">
        <v>51</v>
      </c>
      <c r="Q84" s="227">
        <f t="shared" si="0"/>
        <v>94.826078431372551</v>
      </c>
      <c r="R84" s="359">
        <v>46079</v>
      </c>
      <c r="S84" s="200">
        <v>46079</v>
      </c>
      <c r="T84" s="663">
        <f t="shared" si="9"/>
        <v>7675.3270000000002</v>
      </c>
      <c r="U84" s="664">
        <f t="shared" si="14"/>
        <v>5212.16</v>
      </c>
      <c r="V84" s="664">
        <f t="shared" si="3"/>
        <v>100.23384615384614</v>
      </c>
      <c r="W84" s="665">
        <f t="shared" si="11"/>
        <v>-2463.1670000000004</v>
      </c>
      <c r="X84" s="666">
        <v>56.1</v>
      </c>
      <c r="Y84" s="667">
        <f t="shared" si="12"/>
        <v>52</v>
      </c>
      <c r="Z84" s="666">
        <f t="shared" si="13"/>
        <v>-4.1000000000000014</v>
      </c>
      <c r="AA84" s="9"/>
      <c r="AB84" s="9"/>
      <c r="AC84" s="10"/>
      <c r="AD84" s="9"/>
    </row>
    <row r="85" spans="1:30" ht="14.25">
      <c r="A85" s="10">
        <v>46081</v>
      </c>
      <c r="B85" s="9" t="s">
        <v>21</v>
      </c>
      <c r="C85" s="11">
        <v>13374.91</v>
      </c>
      <c r="D85" s="9">
        <v>125</v>
      </c>
      <c r="E85" s="76">
        <v>32.07</v>
      </c>
      <c r="F85" s="9">
        <v>13</v>
      </c>
      <c r="G85" s="44">
        <v>10.01</v>
      </c>
      <c r="H85" s="13">
        <v>0.27460000000000001</v>
      </c>
      <c r="I85" s="9" t="s">
        <v>11</v>
      </c>
      <c r="J85" s="9"/>
      <c r="K85" s="668" t="s">
        <v>2354</v>
      </c>
      <c r="L85" s="669">
        <v>45715</v>
      </c>
      <c r="M85" s="691">
        <v>45715</v>
      </c>
      <c r="N85" s="670">
        <v>6668.17</v>
      </c>
      <c r="O85" s="670">
        <v>6977.57</v>
      </c>
      <c r="P85" s="671">
        <v>73</v>
      </c>
      <c r="Q85" s="227">
        <f t="shared" si="0"/>
        <v>95.583150684931496</v>
      </c>
      <c r="R85" s="359">
        <v>46080</v>
      </c>
      <c r="S85" s="200">
        <v>46080</v>
      </c>
      <c r="T85" s="663">
        <f t="shared" si="9"/>
        <v>14034.416000000001</v>
      </c>
      <c r="U85" s="664">
        <f t="shared" si="14"/>
        <v>15510.6</v>
      </c>
      <c r="V85" s="664">
        <f t="shared" si="3"/>
        <v>96.941249999999997</v>
      </c>
      <c r="W85" s="665">
        <f t="shared" si="11"/>
        <v>1476.1839999999993</v>
      </c>
      <c r="X85" s="666">
        <v>80.3</v>
      </c>
      <c r="Y85" s="667">
        <f t="shared" si="12"/>
        <v>160</v>
      </c>
      <c r="Z85" s="666">
        <f t="shared" si="13"/>
        <v>79.7</v>
      </c>
      <c r="AA85" s="9"/>
      <c r="AB85" s="9"/>
      <c r="AC85" s="10"/>
      <c r="AD85" s="9"/>
    </row>
    <row r="86" spans="1:30" ht="14.25">
      <c r="A86" s="10">
        <v>46082</v>
      </c>
      <c r="B86" s="9" t="s">
        <v>21</v>
      </c>
      <c r="C86" s="11">
        <v>10766.69</v>
      </c>
      <c r="D86" s="9">
        <v>111</v>
      </c>
      <c r="E86" s="76">
        <v>25.32</v>
      </c>
      <c r="F86" s="9">
        <v>3</v>
      </c>
      <c r="G86" s="44">
        <v>9.6199999999999992</v>
      </c>
      <c r="H86" s="13">
        <v>0.28370000000000001</v>
      </c>
      <c r="I86" s="9" t="s">
        <v>11</v>
      </c>
      <c r="J86" s="9"/>
      <c r="K86" s="226" t="s">
        <v>2354</v>
      </c>
      <c r="L86" s="359">
        <v>45716</v>
      </c>
      <c r="M86" s="691">
        <v>45716</v>
      </c>
      <c r="N86" s="84">
        <v>12175.46</v>
      </c>
      <c r="O86" s="84">
        <v>12758.56</v>
      </c>
      <c r="P86" s="85">
        <v>128</v>
      </c>
      <c r="Q86" s="227">
        <f t="shared" si="0"/>
        <v>99.676249999999996</v>
      </c>
      <c r="R86" s="359">
        <v>46081</v>
      </c>
      <c r="S86" s="200">
        <v>46081</v>
      </c>
      <c r="T86" s="663">
        <f>O88*$AA$26</f>
        <v>10485.794000000002</v>
      </c>
      <c r="U86" s="664">
        <f t="shared" si="14"/>
        <v>13374.91</v>
      </c>
      <c r="V86" s="664">
        <f t="shared" si="3"/>
        <v>106.99928</v>
      </c>
      <c r="W86" s="665">
        <f t="shared" si="11"/>
        <v>2889.1159999999982</v>
      </c>
      <c r="X86" s="666">
        <v>140.80000000000001</v>
      </c>
      <c r="Y86" s="667">
        <f t="shared" si="12"/>
        <v>125</v>
      </c>
      <c r="Z86" s="666">
        <f t="shared" si="13"/>
        <v>-15.800000000000011</v>
      </c>
      <c r="AA86" s="9"/>
      <c r="AB86" s="9"/>
      <c r="AC86" s="10"/>
      <c r="AD86" s="9"/>
    </row>
    <row r="87" spans="1:30" ht="12.75">
      <c r="A87" s="10">
        <v>46083</v>
      </c>
      <c r="B87" s="9" t="s">
        <v>21</v>
      </c>
      <c r="C87" s="11">
        <v>3414</v>
      </c>
      <c r="D87" s="9">
        <v>37</v>
      </c>
      <c r="E87" s="76">
        <v>22.16</v>
      </c>
      <c r="F87" s="9">
        <v>0</v>
      </c>
      <c r="G87" s="44">
        <v>6.5</v>
      </c>
      <c r="H87" s="13">
        <v>0.2495</v>
      </c>
      <c r="I87" s="9" t="s">
        <v>11</v>
      </c>
      <c r="J87" s="9"/>
      <c r="K87" s="184" t="s">
        <v>1593</v>
      </c>
      <c r="L87" s="142" t="s">
        <v>1578</v>
      </c>
      <c r="M87" s="686"/>
      <c r="N87" s="692">
        <f t="shared" ref="N87:P87" si="15">SUM(N59:N86)</f>
        <v>209256.84999999998</v>
      </c>
      <c r="O87" s="688">
        <f t="shared" si="15"/>
        <v>218967.24999999997</v>
      </c>
      <c r="P87" s="141">
        <f t="shared" si="15"/>
        <v>2232</v>
      </c>
      <c r="Q87" s="139">
        <f t="shared" si="0"/>
        <v>98.103606630824359</v>
      </c>
      <c r="R87" s="142" t="s">
        <v>1578</v>
      </c>
      <c r="S87" s="686"/>
      <c r="T87" s="689">
        <f t="shared" ref="T87:U87" si="16">SUM(T59:T86)</f>
        <v>236371.476</v>
      </c>
      <c r="U87" s="139">
        <f t="shared" si="16"/>
        <v>225866.15000000005</v>
      </c>
      <c r="V87" s="139">
        <f t="shared" si="3"/>
        <v>99.896572313135806</v>
      </c>
      <c r="W87" s="139">
        <f t="shared" ref="W87:Z87" si="17">SUM(W59:W86)</f>
        <v>-10505.326000000017</v>
      </c>
      <c r="X87" s="141">
        <f t="shared" si="17"/>
        <v>2455.2000000000007</v>
      </c>
      <c r="Y87" s="141">
        <f t="shared" si="17"/>
        <v>2261</v>
      </c>
      <c r="Z87" s="141">
        <f t="shared" si="17"/>
        <v>-194.20000000000016</v>
      </c>
      <c r="AA87" s="9"/>
      <c r="AB87" s="9"/>
      <c r="AC87" s="9"/>
      <c r="AD87" s="9"/>
    </row>
    <row r="88" spans="1:30" ht="14.25">
      <c r="A88" s="10">
        <v>46084</v>
      </c>
      <c r="B88" s="9" t="s">
        <v>21</v>
      </c>
      <c r="C88" s="11">
        <v>7800.43</v>
      </c>
      <c r="D88" s="9">
        <v>56</v>
      </c>
      <c r="E88" s="76">
        <v>23.45</v>
      </c>
      <c r="F88" s="9">
        <v>0</v>
      </c>
      <c r="G88" s="44">
        <v>6.5</v>
      </c>
      <c r="H88" s="13">
        <v>0.33510000000000001</v>
      </c>
      <c r="I88" s="9" t="s">
        <v>11</v>
      </c>
      <c r="J88" s="9"/>
      <c r="K88" s="668" t="s">
        <v>2354</v>
      </c>
      <c r="L88" s="690">
        <v>45717</v>
      </c>
      <c r="M88" s="691">
        <v>45717</v>
      </c>
      <c r="N88" s="670">
        <v>9116.0400000000009</v>
      </c>
      <c r="O88" s="670">
        <v>9532.5400000000009</v>
      </c>
      <c r="P88" s="671">
        <v>100</v>
      </c>
      <c r="Q88" s="227">
        <f t="shared" si="0"/>
        <v>95.325400000000002</v>
      </c>
      <c r="R88" s="359">
        <v>46082</v>
      </c>
      <c r="S88" s="200">
        <v>46082</v>
      </c>
      <c r="T88" s="663">
        <f t="shared" ref="T88:T117" si="18">O89*$AA$26</f>
        <v>9423.8100000000013</v>
      </c>
      <c r="U88" s="664">
        <f t="shared" ref="U88:U118" si="19">C86</f>
        <v>10766.69</v>
      </c>
      <c r="V88" s="664">
        <f t="shared" si="3"/>
        <v>96.997207207207211</v>
      </c>
      <c r="W88" s="665">
        <f t="shared" ref="W88:W118" si="20">U88-T88</f>
        <v>1342.8799999999992</v>
      </c>
      <c r="X88" s="693">
        <f t="shared" ref="X88:X117" si="21">P89*$AB$1</f>
        <v>92.4</v>
      </c>
      <c r="Y88" s="667">
        <f>D86</f>
        <v>111</v>
      </c>
      <c r="Z88" s="666">
        <f t="shared" ref="Z88:Z118" si="22">Y88-X88</f>
        <v>18.599999999999994</v>
      </c>
      <c r="AA88" s="9"/>
      <c r="AB88" s="9"/>
      <c r="AC88" s="10"/>
      <c r="AD88" s="9"/>
    </row>
    <row r="89" spans="1:30" ht="14.25">
      <c r="A89" s="10">
        <v>46085</v>
      </c>
      <c r="B89" s="9" t="s">
        <v>21</v>
      </c>
      <c r="C89" s="11">
        <v>7524.37</v>
      </c>
      <c r="D89" s="9">
        <v>65</v>
      </c>
      <c r="E89" s="76">
        <v>32.14</v>
      </c>
      <c r="F89" s="9">
        <v>8</v>
      </c>
      <c r="G89" s="44">
        <v>13</v>
      </c>
      <c r="H89" s="13">
        <v>0.26750000000000002</v>
      </c>
      <c r="I89" s="9" t="s">
        <v>11</v>
      </c>
      <c r="J89" s="9"/>
      <c r="K89" s="226" t="s">
        <v>2354</v>
      </c>
      <c r="L89" s="359">
        <v>45718</v>
      </c>
      <c r="M89" s="691">
        <v>45718</v>
      </c>
      <c r="N89" s="84">
        <v>8269.6</v>
      </c>
      <c r="O89" s="84">
        <v>8567.1</v>
      </c>
      <c r="P89" s="85">
        <v>84</v>
      </c>
      <c r="Q89" s="227">
        <f t="shared" si="0"/>
        <v>101.98928571428571</v>
      </c>
      <c r="R89" s="359">
        <v>46083</v>
      </c>
      <c r="S89" s="200">
        <v>46083</v>
      </c>
      <c r="T89" s="663">
        <f t="shared" si="18"/>
        <v>9319.6840000000011</v>
      </c>
      <c r="U89" s="664">
        <f t="shared" si="19"/>
        <v>3414</v>
      </c>
      <c r="V89" s="664">
        <f t="shared" si="3"/>
        <v>60.964285714285715</v>
      </c>
      <c r="W89" s="665">
        <f t="shared" si="20"/>
        <v>-5905.6840000000011</v>
      </c>
      <c r="X89" s="693">
        <f t="shared" si="21"/>
        <v>82.5</v>
      </c>
      <c r="Y89" s="667">
        <f t="shared" ref="Y89:Y98" si="23">D88</f>
        <v>56</v>
      </c>
      <c r="Z89" s="666">
        <f t="shared" si="22"/>
        <v>-26.5</v>
      </c>
      <c r="AA89" s="9"/>
      <c r="AB89" s="9"/>
      <c r="AC89" s="10"/>
      <c r="AD89" s="9"/>
    </row>
    <row r="90" spans="1:30" ht="14.25">
      <c r="A90" s="10">
        <v>46086</v>
      </c>
      <c r="B90" s="9" t="s">
        <v>21</v>
      </c>
      <c r="C90" s="11">
        <v>5131.21</v>
      </c>
      <c r="D90" s="9">
        <v>59</v>
      </c>
      <c r="E90" s="76">
        <v>23.42</v>
      </c>
      <c r="F90" s="9">
        <v>0</v>
      </c>
      <c r="G90" s="44">
        <v>6.5</v>
      </c>
      <c r="H90" s="13">
        <v>0.27300000000000002</v>
      </c>
      <c r="I90" s="9" t="s">
        <v>11</v>
      </c>
      <c r="J90" s="9"/>
      <c r="K90" s="668" t="s">
        <v>2354</v>
      </c>
      <c r="L90" s="669">
        <v>45719</v>
      </c>
      <c r="M90" s="691">
        <v>45719</v>
      </c>
      <c r="N90" s="670">
        <v>8163.04</v>
      </c>
      <c r="O90" s="670">
        <v>8472.44</v>
      </c>
      <c r="P90" s="671">
        <v>75</v>
      </c>
      <c r="Q90" s="227">
        <f t="shared" si="0"/>
        <v>112.96586666666667</v>
      </c>
      <c r="R90" s="359">
        <v>46084</v>
      </c>
      <c r="S90" s="200">
        <v>46084</v>
      </c>
      <c r="T90" s="663">
        <f t="shared" si="18"/>
        <v>11291.390000000001</v>
      </c>
      <c r="U90" s="664">
        <f t="shared" si="19"/>
        <v>7800.43</v>
      </c>
      <c r="V90" s="664">
        <f t="shared" si="3"/>
        <v>120.00661538461539</v>
      </c>
      <c r="W90" s="665">
        <f t="shared" si="20"/>
        <v>-3490.9600000000009</v>
      </c>
      <c r="X90" s="693">
        <f t="shared" si="21"/>
        <v>105.60000000000001</v>
      </c>
      <c r="Y90" s="667">
        <f t="shared" si="23"/>
        <v>65</v>
      </c>
      <c r="Z90" s="666">
        <f t="shared" si="22"/>
        <v>-40.600000000000009</v>
      </c>
      <c r="AA90" s="9"/>
      <c r="AB90" s="9"/>
      <c r="AC90" s="10"/>
      <c r="AD90" s="9"/>
    </row>
    <row r="91" spans="1:30" ht="14.25">
      <c r="A91" s="10">
        <v>46087</v>
      </c>
      <c r="B91" s="9" t="s">
        <v>21</v>
      </c>
      <c r="C91" s="11">
        <v>11784</v>
      </c>
      <c r="D91" s="9">
        <v>116</v>
      </c>
      <c r="E91" s="76">
        <v>25.33</v>
      </c>
      <c r="F91" s="9">
        <v>4</v>
      </c>
      <c r="G91" s="44">
        <v>10.3</v>
      </c>
      <c r="H91" s="13">
        <v>0.26300000000000001</v>
      </c>
      <c r="I91" s="9" t="s">
        <v>11</v>
      </c>
      <c r="J91" s="9"/>
      <c r="K91" s="226" t="s">
        <v>2354</v>
      </c>
      <c r="L91" s="359">
        <v>45720</v>
      </c>
      <c r="M91" s="691">
        <v>45720</v>
      </c>
      <c r="N91" s="84">
        <v>9765.1</v>
      </c>
      <c r="O91" s="84">
        <v>10264.9</v>
      </c>
      <c r="P91" s="85">
        <v>96</v>
      </c>
      <c r="Q91" s="227">
        <f t="shared" si="0"/>
        <v>106.92604166666666</v>
      </c>
      <c r="R91" s="359">
        <v>46085</v>
      </c>
      <c r="S91" s="200">
        <v>46085</v>
      </c>
      <c r="T91" s="663">
        <f t="shared" si="18"/>
        <v>5967.7640000000001</v>
      </c>
      <c r="U91" s="664">
        <f t="shared" si="19"/>
        <v>7524.37</v>
      </c>
      <c r="V91" s="664">
        <f t="shared" si="3"/>
        <v>127.53169491525423</v>
      </c>
      <c r="W91" s="665">
        <f t="shared" si="20"/>
        <v>1556.6059999999998</v>
      </c>
      <c r="X91" s="693">
        <f t="shared" si="21"/>
        <v>69.300000000000011</v>
      </c>
      <c r="Y91" s="667">
        <f t="shared" si="23"/>
        <v>59</v>
      </c>
      <c r="Z91" s="666">
        <f t="shared" si="22"/>
        <v>-10.300000000000011</v>
      </c>
      <c r="AA91" s="9"/>
      <c r="AB91" s="9"/>
      <c r="AC91" s="10"/>
      <c r="AD91" s="9"/>
    </row>
    <row r="92" spans="1:30" ht="14.25">
      <c r="A92" s="10">
        <v>46088</v>
      </c>
      <c r="B92" s="9" t="s">
        <v>21</v>
      </c>
      <c r="C92" s="11">
        <v>14152.64</v>
      </c>
      <c r="D92" s="9">
        <v>128</v>
      </c>
      <c r="E92" s="76">
        <v>36.08</v>
      </c>
      <c r="F92" s="9">
        <v>35</v>
      </c>
      <c r="G92" s="44">
        <v>13.5</v>
      </c>
      <c r="H92" s="13">
        <v>0.28849999999999998</v>
      </c>
      <c r="I92" s="9" t="s">
        <v>11</v>
      </c>
      <c r="J92" s="9"/>
      <c r="K92" s="668" t="s">
        <v>2354</v>
      </c>
      <c r="L92" s="669">
        <v>45721</v>
      </c>
      <c r="M92" s="691">
        <v>45721</v>
      </c>
      <c r="N92" s="670">
        <v>5222.9399999999996</v>
      </c>
      <c r="O92" s="670">
        <v>5425.24</v>
      </c>
      <c r="P92" s="671">
        <v>63</v>
      </c>
      <c r="Q92" s="227">
        <f t="shared" si="0"/>
        <v>86.114920634920637</v>
      </c>
      <c r="R92" s="359">
        <v>46086</v>
      </c>
      <c r="S92" s="200">
        <v>46086</v>
      </c>
      <c r="T92" s="663">
        <f t="shared" si="18"/>
        <v>4426.3120000000008</v>
      </c>
      <c r="U92" s="664">
        <f t="shared" si="19"/>
        <v>5131.21</v>
      </c>
      <c r="V92" s="664">
        <f t="shared" si="3"/>
        <v>44.234568965517241</v>
      </c>
      <c r="W92" s="665">
        <f t="shared" si="20"/>
        <v>704.89799999999923</v>
      </c>
      <c r="X92" s="693">
        <f t="shared" si="21"/>
        <v>51.7</v>
      </c>
      <c r="Y92" s="667">
        <f t="shared" si="23"/>
        <v>116</v>
      </c>
      <c r="Z92" s="666">
        <f t="shared" si="22"/>
        <v>64.3</v>
      </c>
      <c r="AA92" s="9"/>
      <c r="AB92" s="9"/>
      <c r="AC92" s="10"/>
      <c r="AD92" s="9"/>
    </row>
    <row r="93" spans="1:30" ht="14.25">
      <c r="A93" s="10">
        <v>46089</v>
      </c>
      <c r="B93" s="9" t="s">
        <v>21</v>
      </c>
      <c r="C93" s="11">
        <v>10499.92</v>
      </c>
      <c r="D93" s="9">
        <v>119</v>
      </c>
      <c r="E93" s="76">
        <v>26.04</v>
      </c>
      <c r="F93" s="9">
        <v>0</v>
      </c>
      <c r="G93" s="44">
        <v>12.85</v>
      </c>
      <c r="H93" s="13">
        <v>0.25719999999999998</v>
      </c>
      <c r="I93" s="9" t="s">
        <v>11</v>
      </c>
      <c r="J93" s="9"/>
      <c r="K93" s="226" t="s">
        <v>2354</v>
      </c>
      <c r="L93" s="359">
        <v>45722</v>
      </c>
      <c r="M93" s="691">
        <v>45722</v>
      </c>
      <c r="N93" s="84">
        <v>3833.52</v>
      </c>
      <c r="O93" s="84">
        <v>4023.92</v>
      </c>
      <c r="P93" s="85">
        <v>47</v>
      </c>
      <c r="Q93" s="227">
        <f t="shared" si="0"/>
        <v>85.615319148936166</v>
      </c>
      <c r="R93" s="359">
        <v>46087</v>
      </c>
      <c r="S93" s="200">
        <v>46087</v>
      </c>
      <c r="T93" s="663">
        <f t="shared" si="18"/>
        <v>11421.003000000001</v>
      </c>
      <c r="U93" s="664">
        <f t="shared" si="19"/>
        <v>11784</v>
      </c>
      <c r="V93" s="664">
        <f t="shared" si="3"/>
        <v>92.0625</v>
      </c>
      <c r="W93" s="665">
        <f t="shared" si="20"/>
        <v>362.99699999999939</v>
      </c>
      <c r="X93" s="693">
        <f t="shared" si="21"/>
        <v>119.9</v>
      </c>
      <c r="Y93" s="667">
        <f t="shared" si="23"/>
        <v>128</v>
      </c>
      <c r="Z93" s="666">
        <f t="shared" si="22"/>
        <v>8.0999999999999943</v>
      </c>
      <c r="AA93" s="9"/>
      <c r="AB93" s="9"/>
      <c r="AC93" s="10"/>
      <c r="AD93" s="9"/>
    </row>
    <row r="94" spans="1:30" ht="14.25">
      <c r="A94" s="10">
        <v>46090</v>
      </c>
      <c r="B94" s="9" t="s">
        <v>21</v>
      </c>
      <c r="C94" s="11">
        <v>4254.22</v>
      </c>
      <c r="D94" s="9">
        <v>53</v>
      </c>
      <c r="E94" s="76">
        <v>27.18</v>
      </c>
      <c r="F94" s="9">
        <v>0</v>
      </c>
      <c r="G94" s="44">
        <v>8</v>
      </c>
      <c r="H94" s="13">
        <v>0.33150000000000002</v>
      </c>
      <c r="I94" s="9" t="s">
        <v>11</v>
      </c>
      <c r="J94" s="9"/>
      <c r="K94" s="668" t="s">
        <v>2354</v>
      </c>
      <c r="L94" s="669">
        <v>45723</v>
      </c>
      <c r="M94" s="691">
        <v>45723</v>
      </c>
      <c r="N94" s="670">
        <v>9966.23</v>
      </c>
      <c r="O94" s="670">
        <v>10382.73</v>
      </c>
      <c r="P94" s="671">
        <v>109</v>
      </c>
      <c r="Q94" s="227">
        <f t="shared" si="0"/>
        <v>95.254403669724766</v>
      </c>
      <c r="R94" s="359">
        <v>46088</v>
      </c>
      <c r="S94" s="200">
        <v>46088</v>
      </c>
      <c r="T94" s="663">
        <f t="shared" si="18"/>
        <v>11571.043</v>
      </c>
      <c r="U94" s="664">
        <f t="shared" si="19"/>
        <v>14152.64</v>
      </c>
      <c r="V94" s="664">
        <f t="shared" si="3"/>
        <v>118.92974789915966</v>
      </c>
      <c r="W94" s="665">
        <f t="shared" si="20"/>
        <v>2581.5969999999998</v>
      </c>
      <c r="X94" s="693">
        <f t="shared" si="21"/>
        <v>113.30000000000001</v>
      </c>
      <c r="Y94" s="667">
        <f t="shared" si="23"/>
        <v>119</v>
      </c>
      <c r="Z94" s="666">
        <f t="shared" si="22"/>
        <v>5.6999999999999886</v>
      </c>
      <c r="AA94" s="9"/>
      <c r="AB94" s="9"/>
      <c r="AC94" s="10"/>
      <c r="AD94" s="9"/>
    </row>
    <row r="95" spans="1:30" ht="14.25">
      <c r="A95" s="10">
        <v>46091</v>
      </c>
      <c r="B95" s="9" t="s">
        <v>21</v>
      </c>
      <c r="C95" s="11">
        <v>5088.6899999999996</v>
      </c>
      <c r="D95" s="9">
        <v>55</v>
      </c>
      <c r="E95" s="76">
        <v>25.08</v>
      </c>
      <c r="F95" s="9">
        <v>0</v>
      </c>
      <c r="G95" s="44">
        <v>8</v>
      </c>
      <c r="H95" s="13">
        <v>0.31019999999999998</v>
      </c>
      <c r="I95" s="9" t="s">
        <v>11</v>
      </c>
      <c r="J95" s="9"/>
      <c r="K95" s="226" t="s">
        <v>2354</v>
      </c>
      <c r="L95" s="359">
        <v>45724</v>
      </c>
      <c r="M95" s="691">
        <v>45724</v>
      </c>
      <c r="N95" s="84">
        <v>10138.33</v>
      </c>
      <c r="O95" s="84">
        <v>10519.13</v>
      </c>
      <c r="P95" s="85">
        <v>103</v>
      </c>
      <c r="Q95" s="227">
        <f t="shared" si="0"/>
        <v>102.12747572815533</v>
      </c>
      <c r="R95" s="359">
        <v>46089</v>
      </c>
      <c r="S95" s="200">
        <v>46089</v>
      </c>
      <c r="T95" s="663">
        <f t="shared" si="18"/>
        <v>8581.2100000000009</v>
      </c>
      <c r="U95" s="664">
        <f t="shared" si="19"/>
        <v>10499.92</v>
      </c>
      <c r="V95" s="664">
        <f t="shared" si="3"/>
        <v>198.11169811320755</v>
      </c>
      <c r="W95" s="665">
        <f t="shared" si="20"/>
        <v>1918.7099999999991</v>
      </c>
      <c r="X95" s="693">
        <f t="shared" si="21"/>
        <v>85.800000000000011</v>
      </c>
      <c r="Y95" s="667">
        <f t="shared" si="23"/>
        <v>53</v>
      </c>
      <c r="Z95" s="666">
        <f t="shared" si="22"/>
        <v>-32.800000000000011</v>
      </c>
      <c r="AA95" s="9"/>
      <c r="AB95" s="9"/>
      <c r="AC95" s="10"/>
      <c r="AD95" s="9"/>
    </row>
    <row r="96" spans="1:30" ht="14.25">
      <c r="A96" s="10">
        <v>46092</v>
      </c>
      <c r="B96" s="9" t="s">
        <v>21</v>
      </c>
      <c r="C96" s="11">
        <v>6762.76</v>
      </c>
      <c r="D96" s="9">
        <v>72</v>
      </c>
      <c r="E96" s="76">
        <v>27.3</v>
      </c>
      <c r="F96" s="9">
        <v>3</v>
      </c>
      <c r="G96" s="44">
        <v>10</v>
      </c>
      <c r="H96" s="13">
        <v>0.35089999999999999</v>
      </c>
      <c r="I96" s="9" t="s">
        <v>11</v>
      </c>
      <c r="J96" s="9"/>
      <c r="K96" s="668" t="s">
        <v>2354</v>
      </c>
      <c r="L96" s="669">
        <v>45725</v>
      </c>
      <c r="M96" s="691">
        <v>45725</v>
      </c>
      <c r="N96" s="670">
        <v>7491.7</v>
      </c>
      <c r="O96" s="670">
        <v>7801.1</v>
      </c>
      <c r="P96" s="671">
        <v>78</v>
      </c>
      <c r="Q96" s="227">
        <f t="shared" si="0"/>
        <v>100.01410256410257</v>
      </c>
      <c r="R96" s="359">
        <v>46090</v>
      </c>
      <c r="S96" s="200">
        <v>46090</v>
      </c>
      <c r="T96" s="663">
        <f t="shared" si="18"/>
        <v>5649.0060000000003</v>
      </c>
      <c r="U96" s="664">
        <f t="shared" si="19"/>
        <v>4254.22</v>
      </c>
      <c r="V96" s="664">
        <f t="shared" si="3"/>
        <v>77.349454545454549</v>
      </c>
      <c r="W96" s="665">
        <f t="shared" si="20"/>
        <v>-1394.7860000000001</v>
      </c>
      <c r="X96" s="693">
        <f t="shared" si="21"/>
        <v>51.7</v>
      </c>
      <c r="Y96" s="667">
        <f t="shared" si="23"/>
        <v>55</v>
      </c>
      <c r="Z96" s="666">
        <f t="shared" si="22"/>
        <v>3.2999999999999972</v>
      </c>
      <c r="AA96" s="9"/>
      <c r="AB96" s="9"/>
      <c r="AC96" s="10"/>
      <c r="AD96" s="9"/>
    </row>
    <row r="97" spans="1:30" ht="14.25">
      <c r="A97" s="10">
        <v>46093</v>
      </c>
      <c r="B97" s="9" t="s">
        <v>21</v>
      </c>
      <c r="C97" s="11">
        <v>5992.1</v>
      </c>
      <c r="D97" s="9">
        <v>67</v>
      </c>
      <c r="E97" s="76">
        <v>27.81</v>
      </c>
      <c r="F97" s="9">
        <v>1</v>
      </c>
      <c r="G97" s="44">
        <v>8.33</v>
      </c>
      <c r="H97" s="13">
        <v>0.28029999999999999</v>
      </c>
      <c r="I97" s="9" t="s">
        <v>11</v>
      </c>
      <c r="J97" s="9" t="s">
        <v>2356</v>
      </c>
      <c r="K97" s="226" t="s">
        <v>2354</v>
      </c>
      <c r="L97" s="359">
        <v>45726</v>
      </c>
      <c r="M97" s="691">
        <v>45726</v>
      </c>
      <c r="N97" s="84">
        <v>4837.96</v>
      </c>
      <c r="O97" s="84">
        <v>5135.46</v>
      </c>
      <c r="P97" s="85">
        <v>47</v>
      </c>
      <c r="Q97" s="227">
        <f t="shared" si="0"/>
        <v>109.26510638297873</v>
      </c>
      <c r="R97" s="359">
        <v>46091</v>
      </c>
      <c r="S97" s="200">
        <v>46091</v>
      </c>
      <c r="T97" s="663">
        <f t="shared" si="18"/>
        <v>6940.956000000001</v>
      </c>
      <c r="U97" s="664">
        <f t="shared" si="19"/>
        <v>5088.6899999999996</v>
      </c>
      <c r="V97" s="664">
        <f t="shared" si="3"/>
        <v>70.676249999999996</v>
      </c>
      <c r="W97" s="665">
        <f t="shared" si="20"/>
        <v>-1852.2660000000014</v>
      </c>
      <c r="X97" s="693">
        <f t="shared" si="21"/>
        <v>66</v>
      </c>
      <c r="Y97" s="667">
        <f t="shared" si="23"/>
        <v>72</v>
      </c>
      <c r="Z97" s="666">
        <f t="shared" si="22"/>
        <v>6</v>
      </c>
      <c r="AA97" s="9"/>
      <c r="AB97" s="9"/>
      <c r="AC97" s="10"/>
      <c r="AD97" s="9"/>
    </row>
    <row r="98" spans="1:30" ht="14.25">
      <c r="A98" s="10">
        <v>46094</v>
      </c>
      <c r="B98" s="9" t="s">
        <v>21</v>
      </c>
      <c r="C98" s="11">
        <v>14597.74</v>
      </c>
      <c r="D98" s="9">
        <v>139</v>
      </c>
      <c r="E98" s="76">
        <v>32.700000000000003</v>
      </c>
      <c r="F98" s="9">
        <v>21</v>
      </c>
      <c r="G98" s="44">
        <v>11.1</v>
      </c>
      <c r="H98" s="13">
        <v>0.27610000000000001</v>
      </c>
      <c r="I98" s="9" t="s">
        <v>11</v>
      </c>
      <c r="J98" s="9"/>
      <c r="K98" s="668" t="s">
        <v>2354</v>
      </c>
      <c r="L98" s="669">
        <v>45727</v>
      </c>
      <c r="M98" s="691">
        <v>45727</v>
      </c>
      <c r="N98" s="670">
        <v>5929.16</v>
      </c>
      <c r="O98" s="670">
        <v>6309.96</v>
      </c>
      <c r="P98" s="671">
        <v>60</v>
      </c>
      <c r="Q98" s="227">
        <f t="shared" si="0"/>
        <v>105.166</v>
      </c>
      <c r="R98" s="359">
        <v>46092</v>
      </c>
      <c r="S98" s="200">
        <v>46092</v>
      </c>
      <c r="T98" s="663">
        <f t="shared" si="18"/>
        <v>6495.5330000000004</v>
      </c>
      <c r="U98" s="664">
        <f t="shared" si="19"/>
        <v>6762.76</v>
      </c>
      <c r="V98" s="664">
        <f t="shared" si="3"/>
        <v>100.93671641791045</v>
      </c>
      <c r="W98" s="665">
        <f t="shared" si="20"/>
        <v>267.22699999999986</v>
      </c>
      <c r="X98" s="693">
        <f t="shared" si="21"/>
        <v>72.600000000000009</v>
      </c>
      <c r="Y98" s="667">
        <f t="shared" si="23"/>
        <v>67</v>
      </c>
      <c r="Z98" s="666">
        <f t="shared" si="22"/>
        <v>-5.6000000000000085</v>
      </c>
      <c r="AA98" s="9"/>
      <c r="AB98" s="9"/>
      <c r="AC98" s="10"/>
      <c r="AD98" s="9"/>
    </row>
    <row r="99" spans="1:30" ht="14.25">
      <c r="A99" s="10">
        <v>46095</v>
      </c>
      <c r="B99" s="9" t="s">
        <v>21</v>
      </c>
      <c r="C99" s="11">
        <v>14351.69</v>
      </c>
      <c r="D99" s="9">
        <v>131</v>
      </c>
      <c r="E99" s="76">
        <v>30.64</v>
      </c>
      <c r="F99" s="9">
        <v>15</v>
      </c>
      <c r="G99" s="44">
        <v>13</v>
      </c>
      <c r="H99" s="13">
        <v>0.2631</v>
      </c>
      <c r="I99" s="9" t="s">
        <v>11</v>
      </c>
      <c r="J99" s="9"/>
      <c r="K99" s="226" t="s">
        <v>2354</v>
      </c>
      <c r="L99" s="359">
        <v>45728</v>
      </c>
      <c r="M99" s="691">
        <v>45728</v>
      </c>
      <c r="N99" s="84">
        <v>5571.83</v>
      </c>
      <c r="O99" s="84">
        <v>5905.03</v>
      </c>
      <c r="P99" s="85">
        <v>66</v>
      </c>
      <c r="Q99" s="227">
        <f t="shared" si="0"/>
        <v>89.470151515151514</v>
      </c>
      <c r="R99" s="359">
        <v>46093</v>
      </c>
      <c r="S99" s="200">
        <v>46093</v>
      </c>
      <c r="T99" s="663">
        <f t="shared" si="18"/>
        <v>8298.389000000001</v>
      </c>
      <c r="U99" s="664">
        <f t="shared" si="19"/>
        <v>5992.1</v>
      </c>
      <c r="V99" s="664">
        <f t="shared" si="3"/>
        <v>53.982882882882883</v>
      </c>
      <c r="W99" s="665">
        <f t="shared" si="20"/>
        <v>-2306.2890000000007</v>
      </c>
      <c r="X99" s="693">
        <f t="shared" si="21"/>
        <v>77</v>
      </c>
      <c r="Y99" s="667">
        <f>D86</f>
        <v>111</v>
      </c>
      <c r="Z99" s="666">
        <f t="shared" si="22"/>
        <v>34</v>
      </c>
      <c r="AA99" s="9"/>
      <c r="AB99" s="9"/>
      <c r="AC99" s="10"/>
      <c r="AD99" s="9"/>
    </row>
    <row r="100" spans="1:30" ht="14.25">
      <c r="A100" s="10">
        <v>46096</v>
      </c>
      <c r="B100" s="9" t="s">
        <v>21</v>
      </c>
      <c r="C100" s="11">
        <v>10988.16</v>
      </c>
      <c r="D100" s="9">
        <v>106</v>
      </c>
      <c r="E100" s="76">
        <v>37.049999999999997</v>
      </c>
      <c r="F100" s="9">
        <v>29</v>
      </c>
      <c r="G100" s="44">
        <v>12.5</v>
      </c>
      <c r="H100" s="13">
        <v>0.26319999999999999</v>
      </c>
      <c r="I100" s="9" t="s">
        <v>11</v>
      </c>
      <c r="J100" s="9"/>
      <c r="K100" s="668" t="s">
        <v>2354</v>
      </c>
      <c r="L100" s="669">
        <v>45729</v>
      </c>
      <c r="M100" s="691">
        <v>45729</v>
      </c>
      <c r="N100" s="670">
        <v>7163.19</v>
      </c>
      <c r="O100" s="670">
        <v>7543.99</v>
      </c>
      <c r="P100" s="671">
        <v>70</v>
      </c>
      <c r="Q100" s="227">
        <f t="shared" si="0"/>
        <v>107.77128571428571</v>
      </c>
      <c r="R100" s="359">
        <v>46094</v>
      </c>
      <c r="S100" s="200">
        <v>46094</v>
      </c>
      <c r="T100" s="663">
        <f t="shared" si="18"/>
        <v>13691.018</v>
      </c>
      <c r="U100" s="664">
        <f t="shared" si="19"/>
        <v>14597.74</v>
      </c>
      <c r="V100" s="664">
        <f t="shared" si="3"/>
        <v>105.01971223021583</v>
      </c>
      <c r="W100" s="665">
        <f t="shared" si="20"/>
        <v>906.72199999999975</v>
      </c>
      <c r="X100" s="693">
        <f t="shared" si="21"/>
        <v>144.10000000000002</v>
      </c>
      <c r="Y100" s="667">
        <f t="shared" ref="Y100:Y117" si="24">D98</f>
        <v>139</v>
      </c>
      <c r="Z100" s="666">
        <f t="shared" si="22"/>
        <v>-5.1000000000000227</v>
      </c>
      <c r="AA100" s="9"/>
      <c r="AB100" s="9"/>
      <c r="AC100" s="10"/>
      <c r="AD100" s="9"/>
    </row>
    <row r="101" spans="1:30" ht="14.25">
      <c r="A101" s="10">
        <v>46097</v>
      </c>
      <c r="B101" s="9" t="s">
        <v>21</v>
      </c>
      <c r="C101" s="11">
        <v>2848.54</v>
      </c>
      <c r="D101" s="9">
        <v>35</v>
      </c>
      <c r="E101" s="76">
        <v>20.399999999999999</v>
      </c>
      <c r="F101" s="9">
        <v>0</v>
      </c>
      <c r="G101" s="44">
        <v>4.25</v>
      </c>
      <c r="H101" s="13">
        <v>0.25230000000000002</v>
      </c>
      <c r="I101" s="9" t="s">
        <v>11</v>
      </c>
      <c r="J101" s="9"/>
      <c r="K101" s="226" t="s">
        <v>2354</v>
      </c>
      <c r="L101" s="359">
        <v>45730</v>
      </c>
      <c r="M101" s="691">
        <v>45730</v>
      </c>
      <c r="N101" s="84">
        <v>11851.38</v>
      </c>
      <c r="O101" s="84">
        <v>12446.38</v>
      </c>
      <c r="P101" s="85">
        <v>131</v>
      </c>
      <c r="Q101" s="227">
        <f t="shared" si="0"/>
        <v>95.010534351145026</v>
      </c>
      <c r="R101" s="359">
        <v>46095</v>
      </c>
      <c r="S101" s="200">
        <v>46095</v>
      </c>
      <c r="T101" s="663">
        <f t="shared" si="18"/>
        <v>14264.371000000001</v>
      </c>
      <c r="U101" s="664">
        <f t="shared" si="19"/>
        <v>14351.69</v>
      </c>
      <c r="V101" s="664">
        <f t="shared" si="3"/>
        <v>109.5548854961832</v>
      </c>
      <c r="W101" s="665">
        <f t="shared" si="20"/>
        <v>87.318999999999505</v>
      </c>
      <c r="X101" s="693">
        <f t="shared" si="21"/>
        <v>141.9</v>
      </c>
      <c r="Y101" s="667">
        <f t="shared" si="24"/>
        <v>131</v>
      </c>
      <c r="Z101" s="666">
        <f t="shared" si="22"/>
        <v>-10.900000000000006</v>
      </c>
      <c r="AA101" s="9"/>
      <c r="AB101" s="9"/>
      <c r="AC101" s="10"/>
      <c r="AD101" s="9"/>
    </row>
    <row r="102" spans="1:30" ht="14.25">
      <c r="A102" s="10">
        <v>46098</v>
      </c>
      <c r="B102" s="9" t="s">
        <v>21</v>
      </c>
      <c r="C102" s="11">
        <v>5056.97</v>
      </c>
      <c r="D102" s="9">
        <v>59</v>
      </c>
      <c r="E102" s="76">
        <v>47.9</v>
      </c>
      <c r="F102" s="9">
        <v>18</v>
      </c>
      <c r="G102" s="44">
        <v>7.13</v>
      </c>
      <c r="H102" s="13">
        <v>0.35310000000000002</v>
      </c>
      <c r="I102" s="9" t="s">
        <v>11</v>
      </c>
      <c r="J102" s="9" t="s">
        <v>2357</v>
      </c>
      <c r="K102" s="668" t="s">
        <v>2354</v>
      </c>
      <c r="L102" s="669">
        <v>45731</v>
      </c>
      <c r="M102" s="691">
        <v>45731</v>
      </c>
      <c r="N102" s="670">
        <v>12277.41</v>
      </c>
      <c r="O102" s="670">
        <v>12967.61</v>
      </c>
      <c r="P102" s="671">
        <v>129</v>
      </c>
      <c r="Q102" s="227">
        <f t="shared" si="0"/>
        <v>100.52410852713179</v>
      </c>
      <c r="R102" s="359">
        <v>46096</v>
      </c>
      <c r="S102" s="200">
        <v>46096</v>
      </c>
      <c r="T102" s="663">
        <f t="shared" si="18"/>
        <v>12448.876</v>
      </c>
      <c r="U102" s="664">
        <f t="shared" si="19"/>
        <v>10988.16</v>
      </c>
      <c r="V102" s="664">
        <f t="shared" si="3"/>
        <v>103.66188679245283</v>
      </c>
      <c r="W102" s="665">
        <f t="shared" si="20"/>
        <v>-1460.7160000000003</v>
      </c>
      <c r="X102" s="693">
        <f t="shared" si="21"/>
        <v>118.80000000000001</v>
      </c>
      <c r="Y102" s="667">
        <f t="shared" si="24"/>
        <v>106</v>
      </c>
      <c r="Z102" s="666">
        <f t="shared" si="22"/>
        <v>-12.800000000000011</v>
      </c>
      <c r="AA102" s="9"/>
      <c r="AB102" s="9"/>
      <c r="AC102" s="10"/>
      <c r="AD102" s="9"/>
    </row>
    <row r="103" spans="1:30" ht="14.25">
      <c r="A103" s="10">
        <v>46099</v>
      </c>
      <c r="B103" s="9" t="s">
        <v>21</v>
      </c>
      <c r="C103" s="11">
        <v>4197.1899999999996</v>
      </c>
      <c r="D103" s="9">
        <v>56</v>
      </c>
      <c r="E103" s="76">
        <v>25.06</v>
      </c>
      <c r="F103" s="9">
        <v>0</v>
      </c>
      <c r="G103" s="44">
        <v>7</v>
      </c>
      <c r="H103" s="13">
        <v>0.28060000000000002</v>
      </c>
      <c r="I103" s="9" t="s">
        <v>11</v>
      </c>
      <c r="J103" s="9"/>
      <c r="K103" s="226" t="s">
        <v>2354</v>
      </c>
      <c r="L103" s="359">
        <v>45732</v>
      </c>
      <c r="M103" s="691">
        <v>45732</v>
      </c>
      <c r="N103" s="84">
        <v>10841.16</v>
      </c>
      <c r="O103" s="84">
        <v>11317.16</v>
      </c>
      <c r="P103" s="85">
        <v>108</v>
      </c>
      <c r="Q103" s="227">
        <f t="shared" si="0"/>
        <v>104.78851851851852</v>
      </c>
      <c r="R103" s="359">
        <v>46097</v>
      </c>
      <c r="S103" s="200">
        <v>46097</v>
      </c>
      <c r="T103" s="663">
        <f t="shared" si="18"/>
        <v>4669.7420000000011</v>
      </c>
      <c r="U103" s="664">
        <f t="shared" si="19"/>
        <v>2848.54</v>
      </c>
      <c r="V103" s="664">
        <f t="shared" si="3"/>
        <v>81.386857142857139</v>
      </c>
      <c r="W103" s="665">
        <f t="shared" si="20"/>
        <v>-1821.2020000000011</v>
      </c>
      <c r="X103" s="693">
        <f t="shared" si="21"/>
        <v>47.300000000000004</v>
      </c>
      <c r="Y103" s="667">
        <f t="shared" si="24"/>
        <v>35</v>
      </c>
      <c r="Z103" s="666">
        <f t="shared" si="22"/>
        <v>-12.300000000000004</v>
      </c>
      <c r="AA103" s="9"/>
      <c r="AB103" s="9"/>
      <c r="AC103" s="10"/>
      <c r="AD103" s="9"/>
    </row>
    <row r="104" spans="1:30" ht="14.25">
      <c r="A104" s="10">
        <v>46100</v>
      </c>
      <c r="B104" s="9" t="s">
        <v>21</v>
      </c>
      <c r="C104" s="11">
        <v>6425.74</v>
      </c>
      <c r="D104" s="9">
        <v>72</v>
      </c>
      <c r="E104" s="76">
        <v>28.01</v>
      </c>
      <c r="F104" s="9">
        <v>1</v>
      </c>
      <c r="G104" s="44">
        <v>11.2</v>
      </c>
      <c r="H104" s="13">
        <v>0.2606</v>
      </c>
      <c r="I104" s="9" t="s">
        <v>11</v>
      </c>
      <c r="J104" s="9"/>
      <c r="K104" s="668" t="s">
        <v>2354</v>
      </c>
      <c r="L104" s="669">
        <v>45733</v>
      </c>
      <c r="M104" s="691">
        <v>45733</v>
      </c>
      <c r="N104" s="670">
        <v>4114.32</v>
      </c>
      <c r="O104" s="670">
        <v>4245.22</v>
      </c>
      <c r="P104" s="671">
        <v>43</v>
      </c>
      <c r="Q104" s="227">
        <f t="shared" si="0"/>
        <v>98.726046511627914</v>
      </c>
      <c r="R104" s="359">
        <v>46098</v>
      </c>
      <c r="S104" s="200">
        <v>46098</v>
      </c>
      <c r="T104" s="663">
        <f t="shared" si="18"/>
        <v>6734.7060000000001</v>
      </c>
      <c r="U104" s="664">
        <f t="shared" si="19"/>
        <v>5056.97</v>
      </c>
      <c r="V104" s="664">
        <f t="shared" si="3"/>
        <v>85.711355932203389</v>
      </c>
      <c r="W104" s="665">
        <f t="shared" si="20"/>
        <v>-1677.7359999999999</v>
      </c>
      <c r="X104" s="693">
        <f t="shared" si="21"/>
        <v>64.900000000000006</v>
      </c>
      <c r="Y104" s="667">
        <f t="shared" si="24"/>
        <v>59</v>
      </c>
      <c r="Z104" s="666">
        <f t="shared" si="22"/>
        <v>-5.9000000000000057</v>
      </c>
      <c r="AA104" s="9"/>
      <c r="AB104" s="9"/>
      <c r="AC104" s="10"/>
      <c r="AD104" s="9"/>
    </row>
    <row r="105" spans="1:30" ht="14.25">
      <c r="A105" s="10">
        <v>46101</v>
      </c>
      <c r="B105" s="9" t="s">
        <v>21</v>
      </c>
      <c r="C105" s="11">
        <v>11842.45</v>
      </c>
      <c r="D105" s="9">
        <v>128</v>
      </c>
      <c r="E105" s="76">
        <v>29.48</v>
      </c>
      <c r="F105" s="9">
        <v>3</v>
      </c>
      <c r="G105" s="44">
        <v>10.44</v>
      </c>
      <c r="H105" s="13">
        <v>0.2893</v>
      </c>
      <c r="I105" s="9" t="s">
        <v>11</v>
      </c>
      <c r="J105" s="9"/>
      <c r="K105" s="226" t="s">
        <v>2354</v>
      </c>
      <c r="L105" s="359">
        <v>45734</v>
      </c>
      <c r="M105" s="691">
        <v>45734</v>
      </c>
      <c r="N105" s="84">
        <v>5789.26</v>
      </c>
      <c r="O105" s="84">
        <v>6122.46</v>
      </c>
      <c r="P105" s="85">
        <v>59</v>
      </c>
      <c r="Q105" s="227">
        <f t="shared" si="0"/>
        <v>103.77050847457627</v>
      </c>
      <c r="R105" s="359">
        <v>46099</v>
      </c>
      <c r="S105" s="200">
        <v>46099</v>
      </c>
      <c r="T105" s="663">
        <f t="shared" si="18"/>
        <v>6915.2600000000011</v>
      </c>
      <c r="U105" s="664">
        <f t="shared" si="19"/>
        <v>4197.1899999999996</v>
      </c>
      <c r="V105" s="664">
        <f t="shared" si="3"/>
        <v>74.949821428571425</v>
      </c>
      <c r="W105" s="665">
        <f t="shared" si="20"/>
        <v>-2718.0700000000015</v>
      </c>
      <c r="X105" s="693">
        <f t="shared" si="21"/>
        <v>79.2</v>
      </c>
      <c r="Y105" s="667">
        <f t="shared" si="24"/>
        <v>56</v>
      </c>
      <c r="Z105" s="666">
        <f t="shared" si="22"/>
        <v>-23.200000000000003</v>
      </c>
      <c r="AA105" s="9"/>
      <c r="AB105" s="9"/>
      <c r="AC105" s="10"/>
      <c r="AD105" s="9"/>
    </row>
    <row r="106" spans="1:30" ht="14.25">
      <c r="A106" s="10">
        <v>46102</v>
      </c>
      <c r="B106" s="9" t="s">
        <v>21</v>
      </c>
      <c r="C106" s="11">
        <v>11299.8</v>
      </c>
      <c r="D106" s="9">
        <v>107</v>
      </c>
      <c r="E106" s="76">
        <v>35.36</v>
      </c>
      <c r="F106" s="9">
        <v>23</v>
      </c>
      <c r="G106" s="44">
        <v>10.33</v>
      </c>
      <c r="H106" s="13">
        <v>0.27500000000000002</v>
      </c>
      <c r="I106" s="9" t="s">
        <v>11</v>
      </c>
      <c r="J106" s="9"/>
      <c r="K106" s="668" t="s">
        <v>2354</v>
      </c>
      <c r="L106" s="669">
        <v>45735</v>
      </c>
      <c r="M106" s="691">
        <v>45735</v>
      </c>
      <c r="N106" s="670">
        <v>6024.8</v>
      </c>
      <c r="O106" s="670">
        <v>6286.6</v>
      </c>
      <c r="P106" s="671">
        <v>72</v>
      </c>
      <c r="Q106" s="227">
        <f t="shared" si="0"/>
        <v>87.313888888888897</v>
      </c>
      <c r="R106" s="359">
        <v>46100</v>
      </c>
      <c r="S106" s="200">
        <v>46100</v>
      </c>
      <c r="T106" s="663">
        <f t="shared" si="18"/>
        <v>6134.6779999999999</v>
      </c>
      <c r="U106" s="664">
        <f t="shared" si="19"/>
        <v>6425.74</v>
      </c>
      <c r="V106" s="664">
        <f t="shared" si="3"/>
        <v>89.246388888888887</v>
      </c>
      <c r="W106" s="665">
        <f t="shared" si="20"/>
        <v>291.0619999999999</v>
      </c>
      <c r="X106" s="693">
        <f t="shared" si="21"/>
        <v>63.800000000000004</v>
      </c>
      <c r="Y106" s="667">
        <f t="shared" si="24"/>
        <v>72</v>
      </c>
      <c r="Z106" s="666">
        <f t="shared" si="22"/>
        <v>8.1999999999999957</v>
      </c>
      <c r="AA106" s="9"/>
      <c r="AB106" s="9"/>
      <c r="AC106" s="10"/>
      <c r="AD106" s="9"/>
    </row>
    <row r="107" spans="1:30" ht="14.25">
      <c r="A107" s="10">
        <v>46103</v>
      </c>
      <c r="B107" s="9" t="s">
        <v>21</v>
      </c>
      <c r="C107" s="11">
        <v>7764.77</v>
      </c>
      <c r="D107" s="9">
        <v>90</v>
      </c>
      <c r="E107" s="76">
        <v>37.770000000000003</v>
      </c>
      <c r="F107" s="9">
        <v>11</v>
      </c>
      <c r="G107" s="44">
        <v>9.57</v>
      </c>
      <c r="H107" s="13">
        <v>0.31130000000000002</v>
      </c>
      <c r="I107" s="9" t="s">
        <v>11</v>
      </c>
      <c r="J107" s="9"/>
      <c r="K107" s="226" t="s">
        <v>2354</v>
      </c>
      <c r="L107" s="359">
        <v>45736</v>
      </c>
      <c r="M107" s="691">
        <v>45736</v>
      </c>
      <c r="N107" s="84">
        <v>5279.48</v>
      </c>
      <c r="O107" s="84">
        <v>5576.98</v>
      </c>
      <c r="P107" s="85">
        <v>58</v>
      </c>
      <c r="Q107" s="227">
        <f t="shared" si="0"/>
        <v>96.154827586206892</v>
      </c>
      <c r="R107" s="359">
        <v>46101</v>
      </c>
      <c r="S107" s="200">
        <v>46101</v>
      </c>
      <c r="T107" s="663">
        <f t="shared" si="18"/>
        <v>16463.722000000002</v>
      </c>
      <c r="U107" s="664">
        <f t="shared" si="19"/>
        <v>11842.45</v>
      </c>
      <c r="V107" s="664">
        <f t="shared" si="3"/>
        <v>92.519140625000006</v>
      </c>
      <c r="W107" s="665">
        <f t="shared" si="20"/>
        <v>-4621.2720000000008</v>
      </c>
      <c r="X107" s="693">
        <f t="shared" si="21"/>
        <v>152.9</v>
      </c>
      <c r="Y107" s="667">
        <f t="shared" si="24"/>
        <v>128</v>
      </c>
      <c r="Z107" s="666">
        <f t="shared" si="22"/>
        <v>-24.900000000000006</v>
      </c>
      <c r="AA107" s="9"/>
      <c r="AB107" s="9"/>
      <c r="AC107" s="10"/>
      <c r="AD107" s="9"/>
    </row>
    <row r="108" spans="1:30" ht="14.25">
      <c r="A108" s="10">
        <v>46104</v>
      </c>
      <c r="B108" s="9" t="s">
        <v>21</v>
      </c>
      <c r="C108" s="11">
        <v>2815.08</v>
      </c>
      <c r="D108" s="9">
        <v>38</v>
      </c>
      <c r="E108" s="76">
        <v>25.59</v>
      </c>
      <c r="F108" s="9">
        <v>0</v>
      </c>
      <c r="G108" s="44">
        <v>6</v>
      </c>
      <c r="H108" s="13">
        <v>0.29339999999999999</v>
      </c>
      <c r="I108" s="9" t="s">
        <v>11</v>
      </c>
      <c r="J108" s="9"/>
      <c r="K108" s="668" t="s">
        <v>2354</v>
      </c>
      <c r="L108" s="669">
        <v>45737</v>
      </c>
      <c r="M108" s="691">
        <v>45737</v>
      </c>
      <c r="N108" s="670">
        <v>14360.12</v>
      </c>
      <c r="O108" s="670">
        <v>14967.02</v>
      </c>
      <c r="P108" s="671">
        <v>139</v>
      </c>
      <c r="Q108" s="227">
        <f t="shared" si="0"/>
        <v>107.67640287769784</v>
      </c>
      <c r="R108" s="359">
        <v>46102</v>
      </c>
      <c r="S108" s="200">
        <v>46102</v>
      </c>
      <c r="T108" s="663">
        <f t="shared" si="18"/>
        <v>12845.822000000002</v>
      </c>
      <c r="U108" s="664">
        <f t="shared" si="19"/>
        <v>11299.8</v>
      </c>
      <c r="V108" s="664">
        <f t="shared" si="3"/>
        <v>105.60560747663551</v>
      </c>
      <c r="W108" s="665">
        <f t="shared" si="20"/>
        <v>-1546.0220000000027</v>
      </c>
      <c r="X108" s="693">
        <f t="shared" si="21"/>
        <v>126.50000000000001</v>
      </c>
      <c r="Y108" s="667">
        <f t="shared" si="24"/>
        <v>107</v>
      </c>
      <c r="Z108" s="666">
        <f t="shared" si="22"/>
        <v>-19.500000000000014</v>
      </c>
      <c r="AA108" s="9"/>
      <c r="AB108" s="9"/>
      <c r="AC108" s="10"/>
      <c r="AD108" s="9"/>
    </row>
    <row r="109" spans="1:30" ht="14.25">
      <c r="A109" s="10">
        <v>46105</v>
      </c>
      <c r="B109" s="9" t="s">
        <v>21</v>
      </c>
      <c r="C109" s="11">
        <v>4362.3500000000004</v>
      </c>
      <c r="D109" s="9">
        <v>50</v>
      </c>
      <c r="E109" s="76">
        <v>29.46</v>
      </c>
      <c r="F109" s="9">
        <v>2</v>
      </c>
      <c r="G109" s="44">
        <v>7.2</v>
      </c>
      <c r="H109" s="13">
        <v>0.28310000000000002</v>
      </c>
      <c r="I109" s="9" t="s">
        <v>11</v>
      </c>
      <c r="J109" s="9"/>
      <c r="K109" s="226" t="s">
        <v>2354</v>
      </c>
      <c r="L109" s="359">
        <v>45738</v>
      </c>
      <c r="M109" s="691">
        <v>45738</v>
      </c>
      <c r="N109" s="84">
        <v>11166.32</v>
      </c>
      <c r="O109" s="84">
        <v>11678.02</v>
      </c>
      <c r="P109" s="85">
        <v>115</v>
      </c>
      <c r="Q109" s="227">
        <f t="shared" si="0"/>
        <v>101.548</v>
      </c>
      <c r="R109" s="359">
        <v>46103</v>
      </c>
      <c r="S109" s="200">
        <v>46103</v>
      </c>
      <c r="T109" s="663">
        <f t="shared" si="18"/>
        <v>11819.434000000001</v>
      </c>
      <c r="U109" s="664">
        <f t="shared" si="19"/>
        <v>7764.77</v>
      </c>
      <c r="V109" s="664">
        <f t="shared" si="3"/>
        <v>86.275222222222226</v>
      </c>
      <c r="W109" s="665">
        <f t="shared" si="20"/>
        <v>-4054.6640000000007</v>
      </c>
      <c r="X109" s="693">
        <f t="shared" si="21"/>
        <v>126.50000000000001</v>
      </c>
      <c r="Y109" s="667">
        <f t="shared" si="24"/>
        <v>90</v>
      </c>
      <c r="Z109" s="666">
        <f t="shared" si="22"/>
        <v>-36.500000000000014</v>
      </c>
      <c r="AA109" s="9"/>
      <c r="AB109" s="9"/>
      <c r="AC109" s="10"/>
      <c r="AD109" s="9"/>
    </row>
    <row r="110" spans="1:30" ht="14.25">
      <c r="A110" s="10">
        <v>46106</v>
      </c>
      <c r="B110" s="9" t="s">
        <v>21</v>
      </c>
      <c r="C110" s="11">
        <v>6453.83</v>
      </c>
      <c r="D110" s="9">
        <v>70</v>
      </c>
      <c r="E110" s="76">
        <v>30.74</v>
      </c>
      <c r="F110" s="9">
        <v>6</v>
      </c>
      <c r="G110" s="44">
        <v>10</v>
      </c>
      <c r="H110" s="13">
        <v>0.27850000000000003</v>
      </c>
      <c r="I110" s="9" t="s">
        <v>11</v>
      </c>
      <c r="J110" s="9"/>
      <c r="K110" s="668" t="s">
        <v>2354</v>
      </c>
      <c r="L110" s="669">
        <v>45739</v>
      </c>
      <c r="M110" s="691">
        <v>45739</v>
      </c>
      <c r="N110" s="670">
        <v>10197.540000000001</v>
      </c>
      <c r="O110" s="670">
        <v>10744.94</v>
      </c>
      <c r="P110" s="671">
        <v>115</v>
      </c>
      <c r="Q110" s="227">
        <f t="shared" si="0"/>
        <v>93.434260869565222</v>
      </c>
      <c r="R110" s="359">
        <v>46104</v>
      </c>
      <c r="S110" s="200">
        <v>46104</v>
      </c>
      <c r="T110" s="663">
        <f t="shared" si="18"/>
        <v>4475.5810000000001</v>
      </c>
      <c r="U110" s="664">
        <f t="shared" si="19"/>
        <v>2815.08</v>
      </c>
      <c r="V110" s="664">
        <f t="shared" si="3"/>
        <v>74.081052631578942</v>
      </c>
      <c r="W110" s="665">
        <f t="shared" si="20"/>
        <v>-1660.5010000000002</v>
      </c>
      <c r="X110" s="693">
        <f t="shared" si="21"/>
        <v>47.300000000000004</v>
      </c>
      <c r="Y110" s="667">
        <f t="shared" si="24"/>
        <v>38</v>
      </c>
      <c r="Z110" s="666">
        <f t="shared" si="22"/>
        <v>-9.3000000000000043</v>
      </c>
      <c r="AA110" s="9"/>
      <c r="AB110" s="9"/>
      <c r="AC110" s="10"/>
      <c r="AD110" s="9"/>
    </row>
    <row r="111" spans="1:30" ht="14.25">
      <c r="A111" s="10">
        <v>46107</v>
      </c>
      <c r="B111" s="9" t="s">
        <v>21</v>
      </c>
      <c r="C111" s="11">
        <v>6128.16</v>
      </c>
      <c r="D111" s="9">
        <v>69</v>
      </c>
      <c r="E111" s="76">
        <v>30.47</v>
      </c>
      <c r="F111" s="9">
        <v>6</v>
      </c>
      <c r="G111" s="44">
        <v>9.4</v>
      </c>
      <c r="H111" s="13">
        <v>0.30330000000000001</v>
      </c>
      <c r="I111" s="9" t="s">
        <v>11</v>
      </c>
      <c r="J111" s="9"/>
      <c r="K111" s="226" t="s">
        <v>2354</v>
      </c>
      <c r="L111" s="359">
        <v>45740</v>
      </c>
      <c r="M111" s="691">
        <v>45740</v>
      </c>
      <c r="N111" s="84">
        <v>3866.41</v>
      </c>
      <c r="O111" s="84">
        <v>4068.71</v>
      </c>
      <c r="P111" s="85">
        <v>43</v>
      </c>
      <c r="Q111" s="227">
        <f t="shared" si="0"/>
        <v>94.621162790697682</v>
      </c>
      <c r="R111" s="359">
        <v>46105</v>
      </c>
      <c r="S111" s="200">
        <v>46105</v>
      </c>
      <c r="T111" s="663">
        <f t="shared" si="18"/>
        <v>7252.5420000000013</v>
      </c>
      <c r="U111" s="664">
        <f t="shared" si="19"/>
        <v>4362.3500000000004</v>
      </c>
      <c r="V111" s="664">
        <f t="shared" si="3"/>
        <v>87.247000000000014</v>
      </c>
      <c r="W111" s="665">
        <f t="shared" si="20"/>
        <v>-2890.1920000000009</v>
      </c>
      <c r="X111" s="693">
        <f t="shared" si="21"/>
        <v>72.600000000000009</v>
      </c>
      <c r="Y111" s="667">
        <f t="shared" si="24"/>
        <v>50</v>
      </c>
      <c r="Z111" s="666">
        <f t="shared" si="22"/>
        <v>-22.600000000000009</v>
      </c>
      <c r="AA111" s="9"/>
      <c r="AB111" s="9"/>
      <c r="AC111" s="10"/>
      <c r="AD111" s="9"/>
    </row>
    <row r="112" spans="1:30" ht="14.25">
      <c r="A112" s="10">
        <v>46108</v>
      </c>
      <c r="B112" s="9" t="s">
        <v>21</v>
      </c>
      <c r="C112" s="11">
        <v>12731.56</v>
      </c>
      <c r="D112" s="9">
        <v>127</v>
      </c>
      <c r="E112" s="76">
        <v>34.04</v>
      </c>
      <c r="F112" s="9">
        <v>25</v>
      </c>
      <c r="G112" s="44">
        <v>9.1999999999999993</v>
      </c>
      <c r="H112" s="13">
        <v>0.29870000000000002</v>
      </c>
      <c r="I112" s="9" t="s">
        <v>11</v>
      </c>
      <c r="J112" s="9"/>
      <c r="K112" s="694" t="s">
        <v>2354</v>
      </c>
      <c r="L112" s="669">
        <v>45741</v>
      </c>
      <c r="M112" s="691">
        <v>45741</v>
      </c>
      <c r="N112" s="670">
        <v>6260.02</v>
      </c>
      <c r="O112" s="670">
        <v>6593.22</v>
      </c>
      <c r="P112" s="671">
        <v>66</v>
      </c>
      <c r="Q112" s="227">
        <f t="shared" si="0"/>
        <v>99.897272727272735</v>
      </c>
      <c r="R112" s="359">
        <v>46106</v>
      </c>
      <c r="S112" s="200">
        <v>46106</v>
      </c>
      <c r="T112" s="663">
        <f t="shared" si="18"/>
        <v>5933.3120000000008</v>
      </c>
      <c r="U112" s="664">
        <f t="shared" si="19"/>
        <v>6453.83</v>
      </c>
      <c r="V112" s="664">
        <f t="shared" si="3"/>
        <v>92.197571428571422</v>
      </c>
      <c r="W112" s="665">
        <f t="shared" si="20"/>
        <v>520.51799999999912</v>
      </c>
      <c r="X112" s="693">
        <f t="shared" si="21"/>
        <v>68.2</v>
      </c>
      <c r="Y112" s="667">
        <f t="shared" si="24"/>
        <v>70</v>
      </c>
      <c r="Z112" s="666">
        <f t="shared" si="22"/>
        <v>1.7999999999999972</v>
      </c>
      <c r="AA112" s="9"/>
      <c r="AB112" s="9"/>
      <c r="AC112" s="10"/>
      <c r="AD112" s="9"/>
    </row>
    <row r="113" spans="1:30" ht="14.25">
      <c r="A113" s="10">
        <v>46109</v>
      </c>
      <c r="B113" s="9" t="s">
        <v>21</v>
      </c>
      <c r="C113" s="11">
        <v>10411.18</v>
      </c>
      <c r="D113" s="9">
        <v>118</v>
      </c>
      <c r="E113" s="76">
        <v>29.11</v>
      </c>
      <c r="F113" s="9">
        <v>5</v>
      </c>
      <c r="G113" s="44">
        <v>8.18</v>
      </c>
      <c r="H113" s="13">
        <v>0.29260000000000003</v>
      </c>
      <c r="I113" s="9" t="s">
        <v>11</v>
      </c>
      <c r="J113" s="9"/>
      <c r="K113" s="226" t="s">
        <v>2354</v>
      </c>
      <c r="L113" s="359">
        <v>45742</v>
      </c>
      <c r="M113" s="691">
        <v>45742</v>
      </c>
      <c r="N113" s="84">
        <v>5096.42</v>
      </c>
      <c r="O113" s="84">
        <v>5393.92</v>
      </c>
      <c r="P113" s="85">
        <v>62</v>
      </c>
      <c r="Q113" s="227">
        <f t="shared" si="0"/>
        <v>86.998709677419356</v>
      </c>
      <c r="R113" s="359">
        <v>46107</v>
      </c>
      <c r="S113" s="200">
        <v>46107</v>
      </c>
      <c r="T113" s="663">
        <f t="shared" si="18"/>
        <v>9365.7960000000021</v>
      </c>
      <c r="U113" s="664">
        <f t="shared" si="19"/>
        <v>6128.16</v>
      </c>
      <c r="V113" s="664">
        <f t="shared" si="3"/>
        <v>88.813913043478266</v>
      </c>
      <c r="W113" s="665">
        <f t="shared" si="20"/>
        <v>-3237.6360000000022</v>
      </c>
      <c r="X113" s="693">
        <f t="shared" si="21"/>
        <v>94.600000000000009</v>
      </c>
      <c r="Y113" s="667">
        <f t="shared" si="24"/>
        <v>69</v>
      </c>
      <c r="Z113" s="666">
        <f t="shared" si="22"/>
        <v>-25.600000000000009</v>
      </c>
      <c r="AA113" s="9"/>
      <c r="AB113" s="9"/>
      <c r="AC113" s="10"/>
      <c r="AD113" s="9"/>
    </row>
    <row r="114" spans="1:30" ht="14.25">
      <c r="A114" s="10">
        <v>46110</v>
      </c>
      <c r="B114" s="9" t="s">
        <v>21</v>
      </c>
      <c r="C114" s="11">
        <v>9705.1</v>
      </c>
      <c r="D114" s="9">
        <v>117</v>
      </c>
      <c r="E114" s="76">
        <v>32.61</v>
      </c>
      <c r="F114" s="9">
        <v>14</v>
      </c>
      <c r="G114" s="44">
        <v>8.77</v>
      </c>
      <c r="H114" s="13">
        <v>0.26169999999999999</v>
      </c>
      <c r="I114" s="9" t="s">
        <v>11</v>
      </c>
      <c r="J114" s="9"/>
      <c r="K114" s="668" t="s">
        <v>2354</v>
      </c>
      <c r="L114" s="669">
        <v>45743</v>
      </c>
      <c r="M114" s="691">
        <v>45743</v>
      </c>
      <c r="N114" s="670">
        <v>8109.76</v>
      </c>
      <c r="O114" s="670">
        <v>8514.36</v>
      </c>
      <c r="P114" s="671">
        <v>86</v>
      </c>
      <c r="Q114" s="227">
        <f t="shared" si="0"/>
        <v>99.004186046511634</v>
      </c>
      <c r="R114" s="359">
        <v>46108</v>
      </c>
      <c r="S114" s="200">
        <v>46108</v>
      </c>
      <c r="T114" s="663">
        <f t="shared" si="18"/>
        <v>15390.177000000001</v>
      </c>
      <c r="U114" s="664">
        <f t="shared" si="19"/>
        <v>12731.56</v>
      </c>
      <c r="V114" s="664">
        <f t="shared" si="3"/>
        <v>100.24850393700787</v>
      </c>
      <c r="W114" s="665">
        <f t="shared" si="20"/>
        <v>-2658.617000000002</v>
      </c>
      <c r="X114" s="693">
        <f t="shared" si="21"/>
        <v>166.10000000000002</v>
      </c>
      <c r="Y114" s="667">
        <f t="shared" si="24"/>
        <v>127</v>
      </c>
      <c r="Z114" s="666">
        <f t="shared" si="22"/>
        <v>-39.100000000000023</v>
      </c>
      <c r="AA114" s="9"/>
      <c r="AB114" s="9"/>
      <c r="AC114" s="10"/>
      <c r="AD114" s="9"/>
    </row>
    <row r="115" spans="1:30" ht="14.25">
      <c r="A115" s="10">
        <v>46111</v>
      </c>
      <c r="B115" s="9" t="s">
        <v>21</v>
      </c>
      <c r="C115" s="11">
        <v>3399.45</v>
      </c>
      <c r="D115" s="9">
        <v>49</v>
      </c>
      <c r="E115" s="76">
        <v>22.42</v>
      </c>
      <c r="F115" s="9">
        <v>0</v>
      </c>
      <c r="G115" s="44">
        <v>5.5</v>
      </c>
      <c r="H115" s="13">
        <v>0.2838</v>
      </c>
      <c r="I115" s="9" t="s">
        <v>11</v>
      </c>
      <c r="J115" s="9"/>
      <c r="K115" s="226" t="s">
        <v>2354</v>
      </c>
      <c r="L115" s="359">
        <v>45744</v>
      </c>
      <c r="M115" s="691">
        <v>45744</v>
      </c>
      <c r="N115" s="84">
        <v>13253.27</v>
      </c>
      <c r="O115" s="84">
        <v>13991.07</v>
      </c>
      <c r="P115" s="85">
        <v>151</v>
      </c>
      <c r="Q115" s="227">
        <f t="shared" si="0"/>
        <v>92.656092715231793</v>
      </c>
      <c r="R115" s="359">
        <v>46109</v>
      </c>
      <c r="S115" s="200">
        <v>46109</v>
      </c>
      <c r="T115" s="663">
        <f t="shared" si="18"/>
        <v>14702.380000000001</v>
      </c>
      <c r="U115" s="664">
        <f t="shared" si="19"/>
        <v>10411.18</v>
      </c>
      <c r="V115" s="664">
        <f t="shared" si="3"/>
        <v>88.230338983050856</v>
      </c>
      <c r="W115" s="665">
        <f t="shared" si="20"/>
        <v>-4291.2000000000007</v>
      </c>
      <c r="X115" s="693">
        <f t="shared" si="21"/>
        <v>133.10000000000002</v>
      </c>
      <c r="Y115" s="667">
        <f t="shared" si="24"/>
        <v>118</v>
      </c>
      <c r="Z115" s="666">
        <f t="shared" si="22"/>
        <v>-15.100000000000023</v>
      </c>
      <c r="AA115" s="9"/>
      <c r="AB115" s="9"/>
      <c r="AC115" s="10"/>
      <c r="AD115" s="9"/>
    </row>
    <row r="116" spans="1:30" ht="14.25">
      <c r="A116" s="10">
        <v>46112</v>
      </c>
      <c r="B116" s="9" t="s">
        <v>21</v>
      </c>
      <c r="C116" s="11">
        <v>6586.31</v>
      </c>
      <c r="D116" s="9">
        <v>74</v>
      </c>
      <c r="E116" s="76">
        <v>33.18</v>
      </c>
      <c r="F116" s="9">
        <v>9</v>
      </c>
      <c r="G116" s="44">
        <v>9.1999999999999993</v>
      </c>
      <c r="H116" s="13">
        <v>0.29570000000000002</v>
      </c>
      <c r="I116" s="9" t="s">
        <v>11</v>
      </c>
      <c r="J116" s="9"/>
      <c r="K116" s="668" t="s">
        <v>2354</v>
      </c>
      <c r="L116" s="669">
        <v>45745</v>
      </c>
      <c r="M116" s="691">
        <v>45745</v>
      </c>
      <c r="N116" s="670">
        <v>12818.4</v>
      </c>
      <c r="O116" s="670">
        <v>13365.8</v>
      </c>
      <c r="P116" s="671">
        <v>121</v>
      </c>
      <c r="Q116" s="227">
        <f t="shared" si="0"/>
        <v>110.46115702479338</v>
      </c>
      <c r="R116" s="359">
        <v>46110</v>
      </c>
      <c r="S116" s="200">
        <v>46110</v>
      </c>
      <c r="T116" s="663">
        <f t="shared" si="18"/>
        <v>10098.891</v>
      </c>
      <c r="U116" s="664">
        <f t="shared" si="19"/>
        <v>9705.1</v>
      </c>
      <c r="V116" s="664">
        <f t="shared" si="3"/>
        <v>82.949572649572659</v>
      </c>
      <c r="W116" s="665">
        <f t="shared" si="20"/>
        <v>-393.79099999999926</v>
      </c>
      <c r="X116" s="693">
        <f t="shared" si="21"/>
        <v>100.10000000000001</v>
      </c>
      <c r="Y116" s="667">
        <f t="shared" si="24"/>
        <v>117</v>
      </c>
      <c r="Z116" s="666">
        <f t="shared" si="22"/>
        <v>16.899999999999991</v>
      </c>
      <c r="AA116" s="9"/>
      <c r="AB116" s="9"/>
      <c r="AC116" s="10"/>
      <c r="AD116" s="9"/>
    </row>
    <row r="117" spans="1:30" ht="14.25">
      <c r="A117" s="10">
        <v>46113</v>
      </c>
      <c r="B117" s="9" t="s">
        <v>21</v>
      </c>
      <c r="C117" s="409">
        <v>5058.99</v>
      </c>
      <c r="D117" s="9">
        <v>60</v>
      </c>
      <c r="E117" s="76">
        <v>26.26</v>
      </c>
      <c r="F117" s="9">
        <v>0</v>
      </c>
      <c r="G117" s="44">
        <v>9</v>
      </c>
      <c r="H117" s="13">
        <v>0.2601</v>
      </c>
      <c r="I117" s="9" t="s">
        <v>11</v>
      </c>
      <c r="J117" s="9"/>
      <c r="K117" s="668" t="s">
        <v>2354</v>
      </c>
      <c r="L117" s="690">
        <v>45746</v>
      </c>
      <c r="M117" s="691">
        <v>45746</v>
      </c>
      <c r="N117" s="670">
        <v>8669.11</v>
      </c>
      <c r="O117" s="670">
        <v>9180.81</v>
      </c>
      <c r="P117" s="671">
        <v>91</v>
      </c>
      <c r="Q117" s="227">
        <f t="shared" si="0"/>
        <v>100.88802197802197</v>
      </c>
      <c r="R117" s="228">
        <v>46111</v>
      </c>
      <c r="S117" s="200">
        <v>46111</v>
      </c>
      <c r="T117" s="663">
        <f t="shared" si="18"/>
        <v>11640.255000000001</v>
      </c>
      <c r="U117" s="664">
        <f t="shared" si="19"/>
        <v>3399.45</v>
      </c>
      <c r="V117" s="664">
        <f t="shared" si="3"/>
        <v>69.376530612244892</v>
      </c>
      <c r="W117" s="665">
        <f t="shared" si="20"/>
        <v>-8240.8050000000003</v>
      </c>
      <c r="X117" s="693">
        <f t="shared" si="21"/>
        <v>108.9</v>
      </c>
      <c r="Y117" s="667">
        <f t="shared" si="24"/>
        <v>49</v>
      </c>
      <c r="Z117" s="666">
        <f t="shared" si="22"/>
        <v>-59.900000000000006</v>
      </c>
      <c r="AA117" s="9"/>
      <c r="AB117" s="9"/>
      <c r="AC117" s="10"/>
      <c r="AD117" s="9"/>
    </row>
    <row r="118" spans="1:30" ht="14.25">
      <c r="A118" s="10">
        <v>46114</v>
      </c>
      <c r="B118" s="9" t="s">
        <v>21</v>
      </c>
      <c r="C118" s="11">
        <v>7315.01</v>
      </c>
      <c r="D118" s="9">
        <v>67</v>
      </c>
      <c r="E118" s="76">
        <v>51.15</v>
      </c>
      <c r="F118" s="9">
        <v>14</v>
      </c>
      <c r="G118" s="44">
        <v>12.25</v>
      </c>
      <c r="H118" s="13">
        <v>0.29239999999999999</v>
      </c>
      <c r="I118" s="9" t="s">
        <v>11</v>
      </c>
      <c r="J118" s="9" t="s">
        <v>2358</v>
      </c>
      <c r="K118" s="226" t="s">
        <v>2354</v>
      </c>
      <c r="L118" s="228">
        <v>45747</v>
      </c>
      <c r="M118" s="691">
        <v>45747</v>
      </c>
      <c r="N118" s="84">
        <v>10201.25</v>
      </c>
      <c r="O118" s="84">
        <v>10582.05</v>
      </c>
      <c r="P118" s="85">
        <v>99</v>
      </c>
      <c r="Q118" s="227">
        <f t="shared" si="0"/>
        <v>106.88939393939393</v>
      </c>
      <c r="R118" s="228">
        <v>46112</v>
      </c>
      <c r="S118" s="200">
        <v>46112</v>
      </c>
      <c r="T118" s="663">
        <f>O120*$AA$26</f>
        <v>10453.520000000002</v>
      </c>
      <c r="U118" s="664">
        <f t="shared" si="19"/>
        <v>6586.31</v>
      </c>
      <c r="V118" s="664">
        <f t="shared" si="3"/>
        <v>198.5024110910187</v>
      </c>
      <c r="W118" s="665">
        <f t="shared" si="20"/>
        <v>-3867.2100000000019</v>
      </c>
      <c r="X118" s="693">
        <f>P120*$AB$1</f>
        <v>99.000000000000014</v>
      </c>
      <c r="Y118" s="693">
        <f>E116</f>
        <v>33.18</v>
      </c>
      <c r="Z118" s="666">
        <f t="shared" si="22"/>
        <v>-65.820000000000022</v>
      </c>
      <c r="AA118" s="9"/>
      <c r="AB118" s="9"/>
      <c r="AC118" s="10"/>
      <c r="AD118" s="9"/>
    </row>
    <row r="119" spans="1:30" ht="12.75">
      <c r="A119" s="10">
        <v>46115</v>
      </c>
      <c r="B119" s="9" t="s">
        <v>21</v>
      </c>
      <c r="C119" s="11">
        <v>10825.36</v>
      </c>
      <c r="D119" s="9">
        <v>120</v>
      </c>
      <c r="E119" s="76">
        <v>33.35</v>
      </c>
      <c r="F119" s="9">
        <v>26</v>
      </c>
      <c r="G119" s="44">
        <v>10.33</v>
      </c>
      <c r="H119" s="13">
        <v>0.28199999999999997</v>
      </c>
      <c r="I119" s="9" t="s">
        <v>11</v>
      </c>
      <c r="J119" s="7"/>
      <c r="K119" s="184" t="s">
        <v>1594</v>
      </c>
      <c r="L119" s="142" t="s">
        <v>1578</v>
      </c>
      <c r="M119" s="686"/>
      <c r="N119" s="687">
        <f t="shared" ref="N119:P119" si="25">SUM(N88:N118)</f>
        <v>255645.07000000007</v>
      </c>
      <c r="O119" s="688">
        <f t="shared" si="25"/>
        <v>267925.87</v>
      </c>
      <c r="P119" s="141">
        <f t="shared" si="25"/>
        <v>2686</v>
      </c>
      <c r="Q119" s="139">
        <f t="shared" si="0"/>
        <v>99.749020848845859</v>
      </c>
      <c r="R119" s="142" t="s">
        <v>1578</v>
      </c>
      <c r="S119" s="686"/>
      <c r="T119" s="689">
        <f t="shared" ref="T119:U119" si="26">SUM(T88:T118)</f>
        <v>294686.18300000002</v>
      </c>
      <c r="U119" s="139">
        <f t="shared" si="26"/>
        <v>245137.1</v>
      </c>
      <c r="V119" s="139">
        <f t="shared" si="3"/>
        <v>94.059926789400592</v>
      </c>
      <c r="W119" s="139">
        <f t="shared" ref="W119:Z119" si="27">SUM(W88:W118)</f>
        <v>-49549.083000000021</v>
      </c>
      <c r="X119" s="141">
        <f t="shared" si="27"/>
        <v>2943.6</v>
      </c>
      <c r="Y119" s="141">
        <f t="shared" si="27"/>
        <v>2606.1799999999998</v>
      </c>
      <c r="Z119" s="141">
        <f t="shared" si="27"/>
        <v>-337.4200000000003</v>
      </c>
      <c r="AA119" s="7"/>
      <c r="AB119" s="7"/>
      <c r="AC119" s="7"/>
      <c r="AD119" s="7"/>
    </row>
    <row r="120" spans="1:30" ht="14.25">
      <c r="A120" s="10">
        <v>46116</v>
      </c>
      <c r="B120" s="9" t="s">
        <v>21</v>
      </c>
      <c r="C120" s="11">
        <v>7603.39</v>
      </c>
      <c r="D120" s="9">
        <v>93</v>
      </c>
      <c r="E120" s="76">
        <v>25.14</v>
      </c>
      <c r="F120" s="9">
        <v>1</v>
      </c>
      <c r="G120" s="44">
        <v>7.8</v>
      </c>
      <c r="H120" s="13">
        <v>0.26479999999999998</v>
      </c>
      <c r="I120" s="9" t="s">
        <v>11</v>
      </c>
      <c r="J120" s="9"/>
      <c r="K120" s="226" t="s">
        <v>2354</v>
      </c>
      <c r="L120" s="359">
        <v>45748</v>
      </c>
      <c r="M120" s="200">
        <v>45748</v>
      </c>
      <c r="N120" s="84">
        <v>8824.9</v>
      </c>
      <c r="O120" s="84">
        <v>9503.2000000000007</v>
      </c>
      <c r="P120" s="85">
        <v>90</v>
      </c>
      <c r="Q120" s="227">
        <f t="shared" si="0"/>
        <v>105.59111111111112</v>
      </c>
      <c r="R120" s="359">
        <v>46113</v>
      </c>
      <c r="S120" s="200">
        <v>46113</v>
      </c>
      <c r="T120" s="663">
        <f t="shared" ref="T120:T148" si="28">O121*$AA$26</f>
        <v>4462.3370000000004</v>
      </c>
      <c r="U120" s="695">
        <f t="shared" ref="U120:U149" si="29">C117</f>
        <v>5058.99</v>
      </c>
      <c r="V120" s="664">
        <f t="shared" si="3"/>
        <v>84.316499999999991</v>
      </c>
      <c r="W120" s="665">
        <f t="shared" ref="W120:W149" si="30">U120-T120</f>
        <v>596.65299999999934</v>
      </c>
      <c r="X120" s="666">
        <v>99</v>
      </c>
      <c r="Y120" s="667">
        <f t="shared" ref="Y120:Y149" si="31">D117</f>
        <v>60</v>
      </c>
      <c r="Z120" s="666">
        <f t="shared" ref="Z120:Z149" si="32">Y120-X120</f>
        <v>-39</v>
      </c>
      <c r="AA120" s="9"/>
      <c r="AB120" s="9"/>
      <c r="AC120" s="10"/>
      <c r="AD120" s="9"/>
    </row>
    <row r="121" spans="1:30" ht="14.25">
      <c r="A121" s="10">
        <v>46117</v>
      </c>
      <c r="B121" s="9" t="s">
        <v>21</v>
      </c>
      <c r="C121" s="11">
        <v>8599.2800000000007</v>
      </c>
      <c r="D121" s="9">
        <v>89</v>
      </c>
      <c r="E121" s="76">
        <v>23.46</v>
      </c>
      <c r="F121" s="9">
        <v>0</v>
      </c>
      <c r="G121" s="44">
        <v>7.87</v>
      </c>
      <c r="H121" s="13">
        <v>0.27329999999999999</v>
      </c>
      <c r="I121" s="9" t="s">
        <v>11</v>
      </c>
      <c r="J121" s="9"/>
      <c r="K121" s="668" t="s">
        <v>2354</v>
      </c>
      <c r="L121" s="669">
        <v>45749</v>
      </c>
      <c r="M121" s="200">
        <v>45749</v>
      </c>
      <c r="N121" s="670">
        <v>3854.37</v>
      </c>
      <c r="O121" s="670">
        <v>4056.67</v>
      </c>
      <c r="P121" s="671">
        <v>29</v>
      </c>
      <c r="Q121" s="227">
        <f t="shared" si="0"/>
        <v>139.8851724137931</v>
      </c>
      <c r="R121" s="359">
        <v>46114</v>
      </c>
      <c r="S121" s="200">
        <v>46114</v>
      </c>
      <c r="T121" s="663">
        <f t="shared" si="28"/>
        <v>7933.5850000000009</v>
      </c>
      <c r="U121" s="664">
        <f t="shared" si="29"/>
        <v>7315.01</v>
      </c>
      <c r="V121" s="664">
        <f t="shared" si="3"/>
        <v>109.17925373134328</v>
      </c>
      <c r="W121" s="665">
        <f t="shared" si="30"/>
        <v>-618.57500000000073</v>
      </c>
      <c r="X121" s="666">
        <v>31.9</v>
      </c>
      <c r="Y121" s="667">
        <f t="shared" si="31"/>
        <v>67</v>
      </c>
      <c r="Z121" s="666">
        <f t="shared" si="32"/>
        <v>35.1</v>
      </c>
      <c r="AA121" s="9"/>
      <c r="AB121" s="9"/>
      <c r="AC121" s="10"/>
      <c r="AD121" s="9"/>
    </row>
    <row r="122" spans="1:30" ht="14.25">
      <c r="A122" s="10">
        <v>46118</v>
      </c>
      <c r="B122" s="9" t="s">
        <v>21</v>
      </c>
      <c r="C122" s="11">
        <v>3394.87</v>
      </c>
      <c r="D122" s="9">
        <v>41</v>
      </c>
      <c r="E122" s="76">
        <v>23.39</v>
      </c>
      <c r="F122" s="9">
        <v>0</v>
      </c>
      <c r="G122" s="44">
        <v>7.75</v>
      </c>
      <c r="H122" s="13">
        <v>0.2838</v>
      </c>
      <c r="I122" s="9" t="s">
        <v>11</v>
      </c>
      <c r="J122" s="9"/>
      <c r="K122" s="226" t="s">
        <v>2354</v>
      </c>
      <c r="L122" s="359">
        <v>45750</v>
      </c>
      <c r="M122" s="200">
        <v>45750</v>
      </c>
      <c r="N122" s="84">
        <v>6974.35</v>
      </c>
      <c r="O122" s="84">
        <v>7212.35</v>
      </c>
      <c r="P122" s="85">
        <v>65</v>
      </c>
      <c r="Q122" s="227">
        <f t="shared" si="0"/>
        <v>110.95923076923077</v>
      </c>
      <c r="R122" s="359">
        <v>46115</v>
      </c>
      <c r="S122" s="200">
        <v>46115</v>
      </c>
      <c r="T122" s="663">
        <f t="shared" si="28"/>
        <v>18464.809000000001</v>
      </c>
      <c r="U122" s="664">
        <f t="shared" si="29"/>
        <v>10825.36</v>
      </c>
      <c r="V122" s="664">
        <f t="shared" si="3"/>
        <v>90.211333333333343</v>
      </c>
      <c r="W122" s="665">
        <f t="shared" si="30"/>
        <v>-7639.4490000000005</v>
      </c>
      <c r="X122" s="666">
        <v>71.5</v>
      </c>
      <c r="Y122" s="667">
        <f t="shared" si="31"/>
        <v>120</v>
      </c>
      <c r="Z122" s="666">
        <f t="shared" si="32"/>
        <v>48.5</v>
      </c>
      <c r="AA122" s="9"/>
      <c r="AB122" s="9"/>
      <c r="AC122" s="10"/>
      <c r="AD122" s="9"/>
    </row>
    <row r="123" spans="1:30" ht="14.25">
      <c r="A123" s="10">
        <v>46119</v>
      </c>
      <c r="B123" s="9" t="s">
        <v>21</v>
      </c>
      <c r="C123" s="11">
        <v>5607.19</v>
      </c>
      <c r="D123" s="9">
        <v>61</v>
      </c>
      <c r="E123" s="76">
        <v>39.369999999999997</v>
      </c>
      <c r="F123" s="9">
        <v>4</v>
      </c>
      <c r="G123" s="44">
        <v>10.199999999999999</v>
      </c>
      <c r="H123" s="13">
        <v>0.32950000000000002</v>
      </c>
      <c r="I123" s="9" t="s">
        <v>11</v>
      </c>
      <c r="J123" s="9"/>
      <c r="K123" s="668" t="s">
        <v>2354</v>
      </c>
      <c r="L123" s="669">
        <v>45751</v>
      </c>
      <c r="M123" s="200">
        <v>45751</v>
      </c>
      <c r="N123" s="670">
        <v>15834.19</v>
      </c>
      <c r="O123" s="670">
        <v>16786.189999999999</v>
      </c>
      <c r="P123" s="671">
        <v>151</v>
      </c>
      <c r="Q123" s="227">
        <f t="shared" si="0"/>
        <v>111.16682119205298</v>
      </c>
      <c r="R123" s="359">
        <v>46116</v>
      </c>
      <c r="S123" s="200">
        <v>46116</v>
      </c>
      <c r="T123" s="663">
        <f t="shared" si="28"/>
        <v>14658.765000000001</v>
      </c>
      <c r="U123" s="664">
        <f t="shared" si="29"/>
        <v>7603.39</v>
      </c>
      <c r="V123" s="664">
        <f t="shared" si="3"/>
        <v>81.756881720430115</v>
      </c>
      <c r="W123" s="665">
        <f t="shared" si="30"/>
        <v>-7055.3750000000009</v>
      </c>
      <c r="X123" s="666">
        <v>166.1</v>
      </c>
      <c r="Y123" s="667">
        <f t="shared" si="31"/>
        <v>93</v>
      </c>
      <c r="Z123" s="666">
        <f t="shared" si="32"/>
        <v>-73.099999999999994</v>
      </c>
      <c r="AA123" s="9"/>
      <c r="AB123" s="9"/>
      <c r="AC123" s="10"/>
      <c r="AD123" s="9"/>
    </row>
    <row r="124" spans="1:30" ht="14.25">
      <c r="A124" s="10">
        <v>46120</v>
      </c>
      <c r="B124" s="9" t="s">
        <v>21</v>
      </c>
      <c r="C124" s="11">
        <v>4344.32</v>
      </c>
      <c r="D124" s="9">
        <v>52</v>
      </c>
      <c r="E124" s="76">
        <v>30.41</v>
      </c>
      <c r="F124" s="9">
        <v>8</v>
      </c>
      <c r="G124" s="44">
        <v>7.6</v>
      </c>
      <c r="H124" s="13">
        <v>0.31209999999999999</v>
      </c>
      <c r="I124" s="9" t="s">
        <v>11</v>
      </c>
      <c r="J124" s="9"/>
      <c r="K124" s="226" t="s">
        <v>2354</v>
      </c>
      <c r="L124" s="359">
        <v>45752</v>
      </c>
      <c r="M124" s="200">
        <v>45752</v>
      </c>
      <c r="N124" s="84">
        <v>12826.35</v>
      </c>
      <c r="O124" s="84">
        <v>13326.15</v>
      </c>
      <c r="P124" s="85">
        <v>138</v>
      </c>
      <c r="Q124" s="227">
        <f t="shared" si="0"/>
        <v>96.56630434782609</v>
      </c>
      <c r="R124" s="359">
        <v>46117</v>
      </c>
      <c r="S124" s="200">
        <v>46117</v>
      </c>
      <c r="T124" s="663">
        <f t="shared" si="28"/>
        <v>12405.338000000002</v>
      </c>
      <c r="U124" s="664">
        <f t="shared" si="29"/>
        <v>8599.2800000000007</v>
      </c>
      <c r="V124" s="664">
        <f t="shared" si="3"/>
        <v>96.621123595505622</v>
      </c>
      <c r="W124" s="665">
        <f t="shared" si="30"/>
        <v>-3806.0580000000009</v>
      </c>
      <c r="X124" s="666">
        <v>151.80000000000001</v>
      </c>
      <c r="Y124" s="667">
        <f t="shared" si="31"/>
        <v>89</v>
      </c>
      <c r="Z124" s="666">
        <f t="shared" si="32"/>
        <v>-62.800000000000011</v>
      </c>
      <c r="AA124" s="9"/>
      <c r="AB124" s="9"/>
      <c r="AC124" s="10"/>
      <c r="AD124" s="9"/>
    </row>
    <row r="125" spans="1:30" ht="14.25">
      <c r="A125" s="10">
        <v>46121</v>
      </c>
      <c r="B125" s="9" t="s">
        <v>21</v>
      </c>
      <c r="C125" s="11">
        <v>6069.63</v>
      </c>
      <c r="D125" s="9">
        <v>61</v>
      </c>
      <c r="E125" s="76">
        <v>24.42</v>
      </c>
      <c r="F125" s="9">
        <v>0</v>
      </c>
      <c r="G125" s="44">
        <v>9.1999999999999993</v>
      </c>
      <c r="H125" s="13">
        <v>0.31890000000000002</v>
      </c>
      <c r="I125" s="9" t="s">
        <v>11</v>
      </c>
      <c r="J125" s="9"/>
      <c r="K125" s="668" t="s">
        <v>2354</v>
      </c>
      <c r="L125" s="669">
        <v>45753</v>
      </c>
      <c r="M125" s="200">
        <v>45753</v>
      </c>
      <c r="N125" s="670">
        <v>10777.78</v>
      </c>
      <c r="O125" s="670">
        <v>11277.58</v>
      </c>
      <c r="P125" s="671">
        <v>117</v>
      </c>
      <c r="Q125" s="227">
        <f t="shared" si="0"/>
        <v>96.389572649572642</v>
      </c>
      <c r="R125" s="359">
        <v>46118</v>
      </c>
      <c r="S125" s="200">
        <v>46118</v>
      </c>
      <c r="T125" s="663">
        <f t="shared" si="28"/>
        <v>5071.8360000000002</v>
      </c>
      <c r="U125" s="664">
        <f t="shared" si="29"/>
        <v>3394.87</v>
      </c>
      <c r="V125" s="664">
        <f t="shared" si="3"/>
        <v>82.801707317073166</v>
      </c>
      <c r="W125" s="665">
        <f t="shared" si="30"/>
        <v>-1676.9660000000003</v>
      </c>
      <c r="X125" s="666">
        <v>128.69999999999999</v>
      </c>
      <c r="Y125" s="667">
        <f t="shared" si="31"/>
        <v>41</v>
      </c>
      <c r="Z125" s="666">
        <f t="shared" si="32"/>
        <v>-87.699999999999989</v>
      </c>
      <c r="AA125" s="9"/>
      <c r="AB125" s="9"/>
      <c r="AC125" s="10"/>
      <c r="AD125" s="9"/>
    </row>
    <row r="126" spans="1:30" ht="14.25">
      <c r="A126" s="10">
        <v>46122</v>
      </c>
      <c r="B126" s="9" t="s">
        <v>21</v>
      </c>
      <c r="C126" s="11">
        <v>11992.38</v>
      </c>
      <c r="D126" s="9">
        <v>130</v>
      </c>
      <c r="E126" s="76">
        <v>28.69</v>
      </c>
      <c r="F126" s="9">
        <v>6</v>
      </c>
      <c r="G126" s="44">
        <v>11.11</v>
      </c>
      <c r="H126" s="13">
        <v>0.2697</v>
      </c>
      <c r="I126" s="9" t="s">
        <v>11</v>
      </c>
      <c r="J126" s="9"/>
      <c r="K126" s="226" t="s">
        <v>2354</v>
      </c>
      <c r="L126" s="359">
        <v>45754</v>
      </c>
      <c r="M126" s="200">
        <v>45754</v>
      </c>
      <c r="N126" s="84">
        <v>4396.5600000000004</v>
      </c>
      <c r="O126" s="84">
        <v>4610.76</v>
      </c>
      <c r="P126" s="85">
        <v>52</v>
      </c>
      <c r="Q126" s="227">
        <f t="shared" si="0"/>
        <v>88.668461538461543</v>
      </c>
      <c r="R126" s="359">
        <v>46119</v>
      </c>
      <c r="S126" s="200">
        <v>46119</v>
      </c>
      <c r="T126" s="663">
        <f t="shared" si="28"/>
        <v>6603.3330000000005</v>
      </c>
      <c r="U126" s="664">
        <f t="shared" si="29"/>
        <v>5607.19</v>
      </c>
      <c r="V126" s="664">
        <f t="shared" si="3"/>
        <v>91.921147540983597</v>
      </c>
      <c r="W126" s="665">
        <f t="shared" si="30"/>
        <v>-996.14300000000094</v>
      </c>
      <c r="X126" s="666">
        <v>57.2</v>
      </c>
      <c r="Y126" s="667">
        <f t="shared" si="31"/>
        <v>61</v>
      </c>
      <c r="Z126" s="666">
        <f t="shared" si="32"/>
        <v>3.7999999999999972</v>
      </c>
      <c r="AA126" s="9"/>
      <c r="AB126" s="9"/>
      <c r="AC126" s="10"/>
      <c r="AD126" s="9"/>
    </row>
    <row r="127" spans="1:30" ht="14.25">
      <c r="A127" s="10">
        <v>46123</v>
      </c>
      <c r="B127" s="9" t="s">
        <v>21</v>
      </c>
      <c r="C127" s="11">
        <v>14850.26</v>
      </c>
      <c r="D127" s="9">
        <v>145</v>
      </c>
      <c r="E127" s="76">
        <v>36.9</v>
      </c>
      <c r="F127" s="9">
        <v>37</v>
      </c>
      <c r="G127" s="44">
        <v>14.14</v>
      </c>
      <c r="H127" s="13">
        <v>0.27960000000000002</v>
      </c>
      <c r="I127" s="9" t="s">
        <v>11</v>
      </c>
      <c r="J127" s="9"/>
      <c r="K127" s="668" t="s">
        <v>2354</v>
      </c>
      <c r="L127" s="669">
        <v>45755</v>
      </c>
      <c r="M127" s="200">
        <v>45755</v>
      </c>
      <c r="N127" s="670">
        <v>5753.13</v>
      </c>
      <c r="O127" s="670">
        <v>6003.03</v>
      </c>
      <c r="P127" s="671">
        <v>72</v>
      </c>
      <c r="Q127" s="227">
        <f t="shared" si="0"/>
        <v>83.375416666666666</v>
      </c>
      <c r="R127" s="359">
        <v>46120</v>
      </c>
      <c r="S127" s="200">
        <v>46120</v>
      </c>
      <c r="T127" s="663">
        <f t="shared" si="28"/>
        <v>5924.1380000000008</v>
      </c>
      <c r="U127" s="664">
        <f t="shared" si="29"/>
        <v>4344.32</v>
      </c>
      <c r="V127" s="664">
        <f t="shared" si="3"/>
        <v>83.544615384615383</v>
      </c>
      <c r="W127" s="665">
        <f t="shared" si="30"/>
        <v>-1579.8180000000011</v>
      </c>
      <c r="X127" s="666">
        <v>79.2</v>
      </c>
      <c r="Y127" s="667">
        <f t="shared" si="31"/>
        <v>52</v>
      </c>
      <c r="Z127" s="666">
        <f t="shared" si="32"/>
        <v>-27.200000000000003</v>
      </c>
      <c r="AA127" s="9"/>
      <c r="AB127" s="9"/>
      <c r="AC127" s="10"/>
      <c r="AD127" s="9"/>
    </row>
    <row r="128" spans="1:30" ht="14.25">
      <c r="A128" s="10">
        <v>46124</v>
      </c>
      <c r="B128" s="9" t="s">
        <v>21</v>
      </c>
      <c r="C128" s="11">
        <v>8870.8700000000008</v>
      </c>
      <c r="D128" s="9">
        <v>91</v>
      </c>
      <c r="E128" s="76">
        <v>31.72</v>
      </c>
      <c r="F128" s="9">
        <v>11</v>
      </c>
      <c r="G128" s="44">
        <v>10.57</v>
      </c>
      <c r="H128" s="13">
        <v>0.27310000000000001</v>
      </c>
      <c r="I128" s="9" t="s">
        <v>11</v>
      </c>
      <c r="J128" s="9"/>
      <c r="K128" s="226" t="s">
        <v>2354</v>
      </c>
      <c r="L128" s="359">
        <v>45756</v>
      </c>
      <c r="M128" s="200">
        <v>45756</v>
      </c>
      <c r="N128" s="84">
        <v>5052.38</v>
      </c>
      <c r="O128" s="84">
        <v>5385.58</v>
      </c>
      <c r="P128" s="85">
        <v>59</v>
      </c>
      <c r="Q128" s="227">
        <f t="shared" si="0"/>
        <v>91.281016949152544</v>
      </c>
      <c r="R128" s="359">
        <v>46121</v>
      </c>
      <c r="S128" s="200">
        <v>46121</v>
      </c>
      <c r="T128" s="663">
        <f t="shared" si="28"/>
        <v>6133.5010000000002</v>
      </c>
      <c r="U128" s="664">
        <f t="shared" si="29"/>
        <v>6069.63</v>
      </c>
      <c r="V128" s="664">
        <f t="shared" si="3"/>
        <v>99.502131147540979</v>
      </c>
      <c r="W128" s="665">
        <f t="shared" si="30"/>
        <v>-63.871000000000095</v>
      </c>
      <c r="X128" s="666">
        <v>64.900000000000006</v>
      </c>
      <c r="Y128" s="667">
        <f t="shared" si="31"/>
        <v>61</v>
      </c>
      <c r="Z128" s="666">
        <f t="shared" si="32"/>
        <v>-3.9000000000000057</v>
      </c>
      <c r="AA128" s="9"/>
      <c r="AB128" s="9"/>
      <c r="AC128" s="10"/>
      <c r="AD128" s="9"/>
    </row>
    <row r="129" spans="1:30" ht="14.25">
      <c r="A129" s="10">
        <v>46125</v>
      </c>
      <c r="B129" s="9" t="s">
        <v>21</v>
      </c>
      <c r="C129" s="11">
        <v>4966.37</v>
      </c>
      <c r="D129" s="9">
        <v>46</v>
      </c>
      <c r="E129" s="76">
        <v>28.29</v>
      </c>
      <c r="F129" s="9">
        <v>1</v>
      </c>
      <c r="G129" s="44">
        <f>35/4</f>
        <v>8.75</v>
      </c>
      <c r="H129" s="13">
        <v>0.249</v>
      </c>
      <c r="I129" s="9" t="s">
        <v>11</v>
      </c>
      <c r="J129" s="9"/>
      <c r="K129" s="668" t="s">
        <v>2354</v>
      </c>
      <c r="L129" s="669">
        <v>45757</v>
      </c>
      <c r="M129" s="200">
        <v>45757</v>
      </c>
      <c r="N129" s="670">
        <v>5385.51</v>
      </c>
      <c r="O129" s="670">
        <v>5575.91</v>
      </c>
      <c r="P129" s="671">
        <v>64</v>
      </c>
      <c r="Q129" s="227">
        <f t="shared" si="0"/>
        <v>87.123593749999998</v>
      </c>
      <c r="R129" s="359">
        <v>46122</v>
      </c>
      <c r="S129" s="200">
        <v>46122</v>
      </c>
      <c r="T129" s="663">
        <f t="shared" si="28"/>
        <v>15984.859000000002</v>
      </c>
      <c r="U129" s="664">
        <f t="shared" si="29"/>
        <v>11992.38</v>
      </c>
      <c r="V129" s="664">
        <f t="shared" si="3"/>
        <v>92.249076923076913</v>
      </c>
      <c r="W129" s="665">
        <f t="shared" si="30"/>
        <v>-3992.479000000003</v>
      </c>
      <c r="X129" s="666">
        <v>70.400000000000006</v>
      </c>
      <c r="Y129" s="667">
        <f t="shared" si="31"/>
        <v>130</v>
      </c>
      <c r="Z129" s="666">
        <f t="shared" si="32"/>
        <v>59.599999999999994</v>
      </c>
      <c r="AA129" s="9"/>
      <c r="AB129" s="9"/>
      <c r="AC129" s="10"/>
      <c r="AD129" s="9"/>
    </row>
    <row r="130" spans="1:30" ht="14.25">
      <c r="A130" s="10">
        <v>46126</v>
      </c>
      <c r="B130" s="9" t="s">
        <v>21</v>
      </c>
      <c r="C130" s="11">
        <v>4999.24</v>
      </c>
      <c r="D130" s="9">
        <v>57</v>
      </c>
      <c r="E130" s="76">
        <v>31.39</v>
      </c>
      <c r="F130" s="9">
        <v>5</v>
      </c>
      <c r="G130" s="44">
        <v>8</v>
      </c>
      <c r="H130" s="13">
        <v>0.33100000000000002</v>
      </c>
      <c r="I130" s="9" t="s">
        <v>11</v>
      </c>
      <c r="J130" s="9"/>
      <c r="K130" s="226" t="s">
        <v>2354</v>
      </c>
      <c r="L130" s="359">
        <v>45758</v>
      </c>
      <c r="M130" s="200">
        <v>45758</v>
      </c>
      <c r="N130" s="84">
        <v>13984.29</v>
      </c>
      <c r="O130" s="84">
        <v>14531.69</v>
      </c>
      <c r="P130" s="85">
        <v>152</v>
      </c>
      <c r="Q130" s="227">
        <f t="shared" si="0"/>
        <v>95.603223684210533</v>
      </c>
      <c r="R130" s="359">
        <v>46123</v>
      </c>
      <c r="S130" s="200">
        <v>46123</v>
      </c>
      <c r="T130" s="663">
        <f t="shared" si="28"/>
        <v>15526.863000000001</v>
      </c>
      <c r="U130" s="664">
        <f t="shared" si="29"/>
        <v>14850.26</v>
      </c>
      <c r="V130" s="664">
        <f t="shared" si="3"/>
        <v>102.41558620689655</v>
      </c>
      <c r="W130" s="665">
        <f t="shared" si="30"/>
        <v>-676.60300000000097</v>
      </c>
      <c r="X130" s="666">
        <v>167.2</v>
      </c>
      <c r="Y130" s="667">
        <f t="shared" si="31"/>
        <v>145</v>
      </c>
      <c r="Z130" s="666">
        <f t="shared" si="32"/>
        <v>-22.199999999999989</v>
      </c>
      <c r="AA130" s="9"/>
      <c r="AB130" s="9"/>
      <c r="AC130" s="10"/>
      <c r="AD130" s="9"/>
    </row>
    <row r="131" spans="1:30" ht="14.25">
      <c r="A131" s="10">
        <v>46127</v>
      </c>
      <c r="B131" s="9" t="s">
        <v>21</v>
      </c>
      <c r="C131" s="11">
        <v>5252.32</v>
      </c>
      <c r="D131" s="9">
        <v>52</v>
      </c>
      <c r="E131" s="76">
        <v>27.01</v>
      </c>
      <c r="F131" s="9">
        <v>0</v>
      </c>
      <c r="G131" s="44">
        <v>7.8</v>
      </c>
      <c r="H131" s="13">
        <v>0.30199999999999999</v>
      </c>
      <c r="I131" s="9" t="s">
        <v>11</v>
      </c>
      <c r="J131" s="9"/>
      <c r="K131" s="668" t="s">
        <v>2354</v>
      </c>
      <c r="L131" s="669">
        <v>45759</v>
      </c>
      <c r="M131" s="200">
        <v>45759</v>
      </c>
      <c r="N131" s="670">
        <v>13603.63</v>
      </c>
      <c r="O131" s="670">
        <v>14115.33</v>
      </c>
      <c r="P131" s="671">
        <v>135</v>
      </c>
      <c r="Q131" s="227">
        <f t="shared" si="0"/>
        <v>104.55799999999999</v>
      </c>
      <c r="R131" s="359">
        <v>46124</v>
      </c>
      <c r="S131" s="200">
        <v>46124</v>
      </c>
      <c r="T131" s="663">
        <f t="shared" si="28"/>
        <v>9225.8760000000002</v>
      </c>
      <c r="U131" s="664">
        <f t="shared" si="29"/>
        <v>8870.8700000000008</v>
      </c>
      <c r="V131" s="664">
        <f t="shared" si="3"/>
        <v>97.48208791208792</v>
      </c>
      <c r="W131" s="665">
        <f t="shared" si="30"/>
        <v>-355.0059999999994</v>
      </c>
      <c r="X131" s="666">
        <v>148.5</v>
      </c>
      <c r="Y131" s="667">
        <f t="shared" si="31"/>
        <v>91</v>
      </c>
      <c r="Z131" s="666">
        <f t="shared" si="32"/>
        <v>-57.5</v>
      </c>
      <c r="AA131" s="9"/>
      <c r="AB131" s="9"/>
      <c r="AC131" s="10"/>
      <c r="AD131" s="9"/>
    </row>
    <row r="132" spans="1:30" ht="14.25">
      <c r="A132" s="10">
        <v>46128</v>
      </c>
      <c r="B132" s="9" t="s">
        <v>21</v>
      </c>
      <c r="C132" s="11">
        <v>7400.5</v>
      </c>
      <c r="D132" s="9">
        <v>76</v>
      </c>
      <c r="E132" s="76">
        <v>27.65</v>
      </c>
      <c r="F132" s="9">
        <v>1</v>
      </c>
      <c r="G132" s="44">
        <v>11.4</v>
      </c>
      <c r="H132" s="13">
        <v>0.25130000000000002</v>
      </c>
      <c r="I132" s="9" t="s">
        <v>11</v>
      </c>
      <c r="J132" s="9"/>
      <c r="K132" s="226" t="s">
        <v>2354</v>
      </c>
      <c r="L132" s="359">
        <v>45760</v>
      </c>
      <c r="M132" s="200">
        <v>45760</v>
      </c>
      <c r="N132" s="84">
        <v>8089.66</v>
      </c>
      <c r="O132" s="84">
        <v>8387.16</v>
      </c>
      <c r="P132" s="85">
        <v>90</v>
      </c>
      <c r="Q132" s="227">
        <f t="shared" si="0"/>
        <v>93.190666666666658</v>
      </c>
      <c r="R132" s="359">
        <v>46125</v>
      </c>
      <c r="S132" s="200">
        <v>46125</v>
      </c>
      <c r="T132" s="663">
        <f t="shared" si="28"/>
        <v>4234.5820000000003</v>
      </c>
      <c r="U132" s="695">
        <f t="shared" si="29"/>
        <v>4966.37</v>
      </c>
      <c r="V132" s="664">
        <f t="shared" si="3"/>
        <v>107.9645652173913</v>
      </c>
      <c r="W132" s="665">
        <f t="shared" si="30"/>
        <v>731.78799999999956</v>
      </c>
      <c r="X132" s="666">
        <v>99</v>
      </c>
      <c r="Y132" s="667">
        <f t="shared" si="31"/>
        <v>46</v>
      </c>
      <c r="Z132" s="666">
        <f t="shared" si="32"/>
        <v>-53</v>
      </c>
      <c r="AA132" s="9"/>
      <c r="AB132" s="9"/>
      <c r="AC132" s="10"/>
      <c r="AD132" s="9"/>
    </row>
    <row r="133" spans="1:30" ht="14.25">
      <c r="A133" s="10">
        <v>46129</v>
      </c>
      <c r="B133" s="9" t="s">
        <v>21</v>
      </c>
      <c r="C133" s="11">
        <v>12340.5</v>
      </c>
      <c r="D133" s="9">
        <v>133</v>
      </c>
      <c r="E133" s="76">
        <v>31.43</v>
      </c>
      <c r="F133" s="9">
        <v>14</v>
      </c>
      <c r="G133" s="44">
        <v>8.6999999999999993</v>
      </c>
      <c r="H133" s="13">
        <v>0.26690000000000003</v>
      </c>
      <c r="I133" s="9" t="s">
        <v>11</v>
      </c>
      <c r="J133" s="9"/>
      <c r="K133" s="668" t="s">
        <v>2354</v>
      </c>
      <c r="L133" s="669">
        <v>45761</v>
      </c>
      <c r="M133" s="200">
        <v>45761</v>
      </c>
      <c r="N133" s="670">
        <v>3683.02</v>
      </c>
      <c r="O133" s="670">
        <v>3849.62</v>
      </c>
      <c r="P133" s="671">
        <v>41</v>
      </c>
      <c r="Q133" s="227">
        <f t="shared" si="0"/>
        <v>93.893170731707315</v>
      </c>
      <c r="R133" s="359">
        <v>46126</v>
      </c>
      <c r="S133" s="200">
        <v>46126</v>
      </c>
      <c r="T133" s="663">
        <f t="shared" si="28"/>
        <v>6893.3480000000009</v>
      </c>
      <c r="U133" s="664">
        <f t="shared" si="29"/>
        <v>4999.24</v>
      </c>
      <c r="V133" s="664">
        <f t="shared" si="3"/>
        <v>87.705964912280692</v>
      </c>
      <c r="W133" s="665">
        <f t="shared" si="30"/>
        <v>-1894.1080000000011</v>
      </c>
      <c r="X133" s="666">
        <v>45.1</v>
      </c>
      <c r="Y133" s="667">
        <f t="shared" si="31"/>
        <v>57</v>
      </c>
      <c r="Z133" s="666">
        <f t="shared" si="32"/>
        <v>11.899999999999999</v>
      </c>
      <c r="AA133" s="9"/>
      <c r="AB133" s="9"/>
      <c r="AC133" s="10"/>
      <c r="AD133" s="9"/>
    </row>
    <row r="134" spans="1:30" ht="14.25">
      <c r="A134" s="10">
        <v>46130</v>
      </c>
      <c r="B134" s="9" t="s">
        <v>21</v>
      </c>
      <c r="C134" s="11">
        <v>10665.47</v>
      </c>
      <c r="D134" s="9">
        <v>112</v>
      </c>
      <c r="E134" s="76">
        <v>26.47</v>
      </c>
      <c r="F134" s="9">
        <v>5</v>
      </c>
      <c r="G134" s="44">
        <v>8.6999999999999993</v>
      </c>
      <c r="H134" s="13">
        <v>0.27950000000000003</v>
      </c>
      <c r="I134" s="9" t="s">
        <v>11</v>
      </c>
      <c r="J134" s="9"/>
      <c r="K134" s="226" t="s">
        <v>2354</v>
      </c>
      <c r="L134" s="359">
        <v>45762</v>
      </c>
      <c r="M134" s="200">
        <v>45762</v>
      </c>
      <c r="N134" s="84">
        <v>5933.48</v>
      </c>
      <c r="O134" s="84">
        <v>6266.68</v>
      </c>
      <c r="P134" s="85">
        <v>68</v>
      </c>
      <c r="Q134" s="227">
        <f t="shared" si="0"/>
        <v>92.157058823529411</v>
      </c>
      <c r="R134" s="359">
        <v>46127</v>
      </c>
      <c r="S134" s="200">
        <v>46127</v>
      </c>
      <c r="T134" s="663">
        <f t="shared" si="28"/>
        <v>6390.8130000000001</v>
      </c>
      <c r="U134" s="664">
        <f t="shared" si="29"/>
        <v>5252.32</v>
      </c>
      <c r="V134" s="664">
        <f t="shared" si="3"/>
        <v>101.00615384615384</v>
      </c>
      <c r="W134" s="665">
        <f t="shared" si="30"/>
        <v>-1138.4930000000004</v>
      </c>
      <c r="X134" s="666">
        <v>74.8</v>
      </c>
      <c r="Y134" s="667">
        <f t="shared" si="31"/>
        <v>52</v>
      </c>
      <c r="Z134" s="666">
        <f t="shared" si="32"/>
        <v>-22.799999999999997</v>
      </c>
      <c r="AA134" s="9"/>
      <c r="AB134" s="9"/>
      <c r="AC134" s="10"/>
      <c r="AD134" s="9"/>
    </row>
    <row r="135" spans="1:30" ht="14.25">
      <c r="A135" s="10">
        <v>46131</v>
      </c>
      <c r="B135" s="9" t="s">
        <v>21</v>
      </c>
      <c r="C135" s="11">
        <v>10355.94</v>
      </c>
      <c r="D135" s="9">
        <v>102</v>
      </c>
      <c r="E135" s="76">
        <v>29.57</v>
      </c>
      <c r="F135" s="9">
        <v>11</v>
      </c>
      <c r="G135" s="44">
        <v>10.85</v>
      </c>
      <c r="H135" s="13">
        <v>0.25390000000000001</v>
      </c>
      <c r="I135" s="9" t="s">
        <v>11</v>
      </c>
      <c r="J135" s="9"/>
      <c r="K135" s="668" t="s">
        <v>2354</v>
      </c>
      <c r="L135" s="669">
        <v>45763</v>
      </c>
      <c r="M135" s="200">
        <v>45763</v>
      </c>
      <c r="N135" s="670">
        <v>5536.13</v>
      </c>
      <c r="O135" s="670">
        <v>5809.83</v>
      </c>
      <c r="P135" s="671">
        <v>62</v>
      </c>
      <c r="Q135" s="227">
        <f t="shared" si="0"/>
        <v>93.706935483870964</v>
      </c>
      <c r="R135" s="359">
        <v>46128</v>
      </c>
      <c r="S135" s="200">
        <v>46128</v>
      </c>
      <c r="T135" s="663">
        <f t="shared" si="28"/>
        <v>12062.710000000001</v>
      </c>
      <c r="U135" s="664">
        <f t="shared" si="29"/>
        <v>7400.5</v>
      </c>
      <c r="V135" s="664">
        <f t="shared" si="3"/>
        <v>97.375</v>
      </c>
      <c r="W135" s="665">
        <f t="shared" si="30"/>
        <v>-4662.2100000000009</v>
      </c>
      <c r="X135" s="666">
        <v>68.2</v>
      </c>
      <c r="Y135" s="667">
        <f t="shared" si="31"/>
        <v>76</v>
      </c>
      <c r="Z135" s="666">
        <f t="shared" si="32"/>
        <v>7.7999999999999972</v>
      </c>
      <c r="AA135" s="9"/>
      <c r="AB135" s="9"/>
      <c r="AC135" s="10"/>
      <c r="AD135" s="9"/>
    </row>
    <row r="136" spans="1:30" ht="14.25">
      <c r="A136" s="10">
        <v>46132</v>
      </c>
      <c r="B136" s="9" t="s">
        <v>21</v>
      </c>
      <c r="C136" s="11">
        <f>7363.6+749.7</f>
        <v>8113.3</v>
      </c>
      <c r="D136" s="9">
        <v>82</v>
      </c>
      <c r="E136" s="76">
        <v>31.88</v>
      </c>
      <c r="F136" s="9">
        <f>7+5+1+1</f>
        <v>14</v>
      </c>
      <c r="G136" s="44">
        <f>63/5</f>
        <v>12.6</v>
      </c>
      <c r="H136" s="13">
        <v>0.25779999999999997</v>
      </c>
      <c r="I136" s="9" t="s">
        <v>11</v>
      </c>
      <c r="J136" s="9"/>
      <c r="K136" s="226" t="s">
        <v>2354</v>
      </c>
      <c r="L136" s="359">
        <v>45764</v>
      </c>
      <c r="M136" s="200">
        <v>45764</v>
      </c>
      <c r="N136" s="84">
        <v>10383</v>
      </c>
      <c r="O136" s="84">
        <v>10966.1</v>
      </c>
      <c r="P136" s="85">
        <v>107</v>
      </c>
      <c r="Q136" s="227">
        <f t="shared" si="0"/>
        <v>102.48691588785047</v>
      </c>
      <c r="R136" s="359">
        <v>46129</v>
      </c>
      <c r="S136" s="200">
        <v>46129</v>
      </c>
      <c r="T136" s="663">
        <f t="shared" si="28"/>
        <v>13219.272000000001</v>
      </c>
      <c r="U136" s="664">
        <f t="shared" si="29"/>
        <v>12340.5</v>
      </c>
      <c r="V136" s="664">
        <f t="shared" si="3"/>
        <v>92.785714285714292</v>
      </c>
      <c r="W136" s="665">
        <f t="shared" si="30"/>
        <v>-878.77200000000084</v>
      </c>
      <c r="X136" s="666">
        <v>117.7</v>
      </c>
      <c r="Y136" s="667">
        <f t="shared" si="31"/>
        <v>133</v>
      </c>
      <c r="Z136" s="666">
        <f t="shared" si="32"/>
        <v>15.299999999999997</v>
      </c>
      <c r="AA136" s="9"/>
      <c r="AB136" s="9"/>
      <c r="AC136" s="10"/>
      <c r="AD136" s="9"/>
    </row>
    <row r="137" spans="1:30" ht="14.25">
      <c r="A137" s="10">
        <v>46133</v>
      </c>
      <c r="B137" s="9" t="s">
        <v>21</v>
      </c>
      <c r="C137" s="11">
        <v>8946.42</v>
      </c>
      <c r="D137" s="9">
        <v>91</v>
      </c>
      <c r="E137" s="76">
        <v>30.07</v>
      </c>
      <c r="F137" s="9">
        <v>11</v>
      </c>
      <c r="G137" s="44">
        <v>10.83</v>
      </c>
      <c r="H137" s="13">
        <v>0.27389999999999998</v>
      </c>
      <c r="I137" s="9" t="s">
        <v>11</v>
      </c>
      <c r="J137" s="9"/>
      <c r="K137" s="668" t="s">
        <v>2354</v>
      </c>
      <c r="L137" s="669">
        <v>45765</v>
      </c>
      <c r="M137" s="200">
        <v>45765</v>
      </c>
      <c r="N137" s="670">
        <v>11470.12</v>
      </c>
      <c r="O137" s="670">
        <v>12017.52</v>
      </c>
      <c r="P137" s="671">
        <v>122</v>
      </c>
      <c r="Q137" s="227">
        <f t="shared" si="0"/>
        <v>98.504262295081972</v>
      </c>
      <c r="R137" s="359">
        <v>46130</v>
      </c>
      <c r="S137" s="200">
        <v>46130</v>
      </c>
      <c r="T137" s="663">
        <f t="shared" si="28"/>
        <v>8638.2670000000016</v>
      </c>
      <c r="U137" s="695">
        <f t="shared" si="29"/>
        <v>10665.47</v>
      </c>
      <c r="V137" s="664">
        <f t="shared" si="3"/>
        <v>95.22741071428571</v>
      </c>
      <c r="W137" s="665">
        <f t="shared" si="30"/>
        <v>2027.2029999999977</v>
      </c>
      <c r="X137" s="666">
        <v>134.19999999999999</v>
      </c>
      <c r="Y137" s="667">
        <f t="shared" si="31"/>
        <v>112</v>
      </c>
      <c r="Z137" s="666">
        <f t="shared" si="32"/>
        <v>-22.199999999999989</v>
      </c>
      <c r="AA137" s="9"/>
      <c r="AB137" s="9"/>
      <c r="AC137" s="10"/>
      <c r="AD137" s="9"/>
    </row>
    <row r="138" spans="1:30" ht="14.25">
      <c r="A138" s="10">
        <v>46134</v>
      </c>
      <c r="B138" s="9" t="s">
        <v>21</v>
      </c>
      <c r="C138" s="11">
        <v>4429.2</v>
      </c>
      <c r="D138" s="9">
        <v>41</v>
      </c>
      <c r="E138" s="76">
        <v>32.51</v>
      </c>
      <c r="F138" s="9">
        <v>7</v>
      </c>
      <c r="G138" s="44">
        <v>5.2</v>
      </c>
      <c r="H138" s="13">
        <v>0.2455</v>
      </c>
      <c r="I138" s="9" t="s">
        <v>11</v>
      </c>
      <c r="J138" s="9"/>
      <c r="K138" s="226" t="s">
        <v>2354</v>
      </c>
      <c r="L138" s="359">
        <v>45766</v>
      </c>
      <c r="M138" s="200">
        <v>45766</v>
      </c>
      <c r="N138" s="84">
        <v>7484.07</v>
      </c>
      <c r="O138" s="84">
        <v>7852.97</v>
      </c>
      <c r="P138" s="85">
        <v>83</v>
      </c>
      <c r="Q138" s="227">
        <f t="shared" si="0"/>
        <v>94.614096385542169</v>
      </c>
      <c r="R138" s="359">
        <v>46131</v>
      </c>
      <c r="S138" s="200">
        <v>46131</v>
      </c>
      <c r="T138" s="663">
        <f t="shared" si="28"/>
        <v>9507.9820000000018</v>
      </c>
      <c r="U138" s="695">
        <f t="shared" si="29"/>
        <v>10355.94</v>
      </c>
      <c r="V138" s="664">
        <f t="shared" si="3"/>
        <v>101.52882352941177</v>
      </c>
      <c r="W138" s="665">
        <f t="shared" si="30"/>
        <v>847.95799999999872</v>
      </c>
      <c r="X138" s="666">
        <v>91.3</v>
      </c>
      <c r="Y138" s="667">
        <f t="shared" si="31"/>
        <v>102</v>
      </c>
      <c r="Z138" s="666">
        <f t="shared" si="32"/>
        <v>10.700000000000003</v>
      </c>
      <c r="AA138" s="9"/>
      <c r="AB138" s="9"/>
      <c r="AC138" s="10"/>
      <c r="AD138" s="9"/>
    </row>
    <row r="139" spans="1:30" ht="14.25">
      <c r="A139" s="10">
        <v>46135</v>
      </c>
      <c r="B139" s="9" t="s">
        <v>21</v>
      </c>
      <c r="C139" s="11">
        <v>4303.5</v>
      </c>
      <c r="D139" s="9">
        <v>49</v>
      </c>
      <c r="E139" s="76">
        <v>25.99</v>
      </c>
      <c r="F139" s="9">
        <v>0</v>
      </c>
      <c r="G139" s="44">
        <v>6.8</v>
      </c>
      <c r="H139" s="13">
        <v>0.32419999999999999</v>
      </c>
      <c r="I139" s="9" t="s">
        <v>11</v>
      </c>
      <c r="J139" s="9"/>
      <c r="K139" s="668" t="s">
        <v>2354</v>
      </c>
      <c r="L139" s="669">
        <v>45767</v>
      </c>
      <c r="M139" s="200">
        <v>45767</v>
      </c>
      <c r="N139" s="670">
        <v>8191.42</v>
      </c>
      <c r="O139" s="670">
        <v>8643.6200000000008</v>
      </c>
      <c r="P139" s="671">
        <v>89</v>
      </c>
      <c r="Q139" s="227">
        <f t="shared" si="0"/>
        <v>97.119325842696639</v>
      </c>
      <c r="R139" s="359">
        <v>46132</v>
      </c>
      <c r="S139" s="200">
        <v>46132</v>
      </c>
      <c r="T139" s="663">
        <f t="shared" si="28"/>
        <v>9532.9080000000013</v>
      </c>
      <c r="U139" s="664">
        <f t="shared" si="29"/>
        <v>8113.3</v>
      </c>
      <c r="V139" s="664">
        <f t="shared" si="3"/>
        <v>98.942682926829264</v>
      </c>
      <c r="W139" s="665">
        <f t="shared" si="30"/>
        <v>-1419.6080000000011</v>
      </c>
      <c r="X139" s="666">
        <v>97.9</v>
      </c>
      <c r="Y139" s="667">
        <f t="shared" si="31"/>
        <v>82</v>
      </c>
      <c r="Z139" s="666">
        <f t="shared" si="32"/>
        <v>-15.900000000000006</v>
      </c>
      <c r="AA139" s="9"/>
      <c r="AB139" s="9"/>
      <c r="AC139" s="10"/>
      <c r="AD139" s="9"/>
    </row>
    <row r="140" spans="1:30" ht="14.25">
      <c r="A140" s="10">
        <v>46136</v>
      </c>
      <c r="B140" s="9" t="s">
        <v>21</v>
      </c>
      <c r="C140" s="11">
        <v>10885.73</v>
      </c>
      <c r="D140" s="9">
        <v>108</v>
      </c>
      <c r="E140" s="76">
        <v>29.59</v>
      </c>
      <c r="F140" s="9">
        <v>8</v>
      </c>
      <c r="G140" s="44">
        <v>8.5500000000000007</v>
      </c>
      <c r="H140" s="13">
        <v>0.27850000000000003</v>
      </c>
      <c r="I140" s="9" t="s">
        <v>11</v>
      </c>
      <c r="J140" s="9" t="s">
        <v>2359</v>
      </c>
      <c r="K140" s="226" t="s">
        <v>2354</v>
      </c>
      <c r="L140" s="359">
        <v>45768</v>
      </c>
      <c r="M140" s="200">
        <v>45768</v>
      </c>
      <c r="N140" s="84">
        <v>8214.08</v>
      </c>
      <c r="O140" s="84">
        <v>8666.2800000000007</v>
      </c>
      <c r="P140" s="85">
        <v>97</v>
      </c>
      <c r="Q140" s="227">
        <f t="shared" si="0"/>
        <v>89.343092783505156</v>
      </c>
      <c r="R140" s="359">
        <v>46133</v>
      </c>
      <c r="S140" s="200">
        <v>46133</v>
      </c>
      <c r="T140" s="663">
        <f t="shared" si="28"/>
        <v>4527.8420000000006</v>
      </c>
      <c r="U140" s="695">
        <f t="shared" si="29"/>
        <v>8946.42</v>
      </c>
      <c r="V140" s="664">
        <f t="shared" si="3"/>
        <v>98.312307692307698</v>
      </c>
      <c r="W140" s="665">
        <f t="shared" si="30"/>
        <v>4418.5779999999995</v>
      </c>
      <c r="X140" s="666">
        <v>106.7</v>
      </c>
      <c r="Y140" s="667">
        <f t="shared" si="31"/>
        <v>91</v>
      </c>
      <c r="Z140" s="666">
        <f t="shared" si="32"/>
        <v>-15.700000000000003</v>
      </c>
      <c r="AA140" s="9"/>
      <c r="AB140" s="9"/>
      <c r="AC140" s="10"/>
      <c r="AD140" s="9"/>
    </row>
    <row r="141" spans="1:30" ht="14.25">
      <c r="A141" s="10">
        <v>46137</v>
      </c>
      <c r="B141" s="9" t="s">
        <v>21</v>
      </c>
      <c r="C141" s="11">
        <v>11845.36</v>
      </c>
      <c r="D141" s="9">
        <v>112</v>
      </c>
      <c r="E141" s="76">
        <v>32.11</v>
      </c>
      <c r="F141" s="9">
        <v>17</v>
      </c>
      <c r="G141" s="44">
        <v>9.1999999999999993</v>
      </c>
      <c r="H141" s="13">
        <v>0.2636</v>
      </c>
      <c r="I141" s="9" t="s">
        <v>11</v>
      </c>
      <c r="J141" s="9" t="s">
        <v>2359</v>
      </c>
      <c r="K141" s="668" t="s">
        <v>2354</v>
      </c>
      <c r="L141" s="669">
        <v>45769</v>
      </c>
      <c r="M141" s="200">
        <v>45769</v>
      </c>
      <c r="N141" s="670">
        <v>3890.12</v>
      </c>
      <c r="O141" s="670">
        <v>4116.22</v>
      </c>
      <c r="P141" s="671">
        <v>46</v>
      </c>
      <c r="Q141" s="227">
        <f t="shared" si="0"/>
        <v>89.483043478260882</v>
      </c>
      <c r="R141" s="359">
        <v>46134</v>
      </c>
      <c r="S141" s="200">
        <v>46134</v>
      </c>
      <c r="T141" s="663">
        <f t="shared" si="28"/>
        <v>4851.9570000000003</v>
      </c>
      <c r="U141" s="664">
        <f t="shared" si="29"/>
        <v>4429.2</v>
      </c>
      <c r="V141" s="664">
        <f t="shared" si="3"/>
        <v>108.02926829268293</v>
      </c>
      <c r="W141" s="665">
        <f t="shared" si="30"/>
        <v>-422.75700000000052</v>
      </c>
      <c r="X141" s="666">
        <v>50.6</v>
      </c>
      <c r="Y141" s="667">
        <f t="shared" si="31"/>
        <v>41</v>
      </c>
      <c r="Z141" s="666">
        <f t="shared" si="32"/>
        <v>-9.6000000000000014</v>
      </c>
      <c r="AA141" s="9"/>
      <c r="AB141" s="9"/>
      <c r="AC141" s="10"/>
      <c r="AD141" s="9"/>
    </row>
    <row r="142" spans="1:30" ht="14.25">
      <c r="A142" s="10">
        <v>46138</v>
      </c>
      <c r="B142" s="9" t="s">
        <v>21</v>
      </c>
      <c r="C142" s="11">
        <v>8888.34</v>
      </c>
      <c r="D142" s="9">
        <v>97</v>
      </c>
      <c r="E142" s="76">
        <v>31.86</v>
      </c>
      <c r="F142" s="9">
        <v>14</v>
      </c>
      <c r="G142" s="44">
        <f>77/8</f>
        <v>9.625</v>
      </c>
      <c r="H142" s="13">
        <v>0.23630000000000001</v>
      </c>
      <c r="I142" s="9" t="s">
        <v>11</v>
      </c>
      <c r="J142" s="9" t="s">
        <v>2359</v>
      </c>
      <c r="K142" s="226" t="s">
        <v>2354</v>
      </c>
      <c r="L142" s="359">
        <v>45770</v>
      </c>
      <c r="M142" s="200">
        <v>45770</v>
      </c>
      <c r="N142" s="84">
        <v>4137.17</v>
      </c>
      <c r="O142" s="84">
        <v>4410.87</v>
      </c>
      <c r="P142" s="85">
        <v>48</v>
      </c>
      <c r="Q142" s="227">
        <f t="shared" si="0"/>
        <v>91.893124999999998</v>
      </c>
      <c r="R142" s="359">
        <v>46135</v>
      </c>
      <c r="S142" s="200">
        <v>46135</v>
      </c>
      <c r="T142" s="663">
        <f t="shared" si="28"/>
        <v>8684.5330000000013</v>
      </c>
      <c r="U142" s="664">
        <f t="shared" si="29"/>
        <v>4303.5</v>
      </c>
      <c r="V142" s="664">
        <f t="shared" si="3"/>
        <v>87.826530612244895</v>
      </c>
      <c r="W142" s="665">
        <f t="shared" si="30"/>
        <v>-4381.0330000000013</v>
      </c>
      <c r="X142" s="666">
        <v>52.8</v>
      </c>
      <c r="Y142" s="667">
        <f t="shared" si="31"/>
        <v>49</v>
      </c>
      <c r="Z142" s="666">
        <f t="shared" si="32"/>
        <v>-3.7999999999999972</v>
      </c>
      <c r="AA142" s="9"/>
      <c r="AB142" s="9"/>
      <c r="AC142" s="10"/>
      <c r="AD142" s="9"/>
    </row>
    <row r="143" spans="1:30" ht="14.25">
      <c r="A143" s="10">
        <v>46139</v>
      </c>
      <c r="B143" s="9" t="s">
        <v>21</v>
      </c>
      <c r="C143" s="11">
        <v>4905.25</v>
      </c>
      <c r="D143" s="9">
        <v>51</v>
      </c>
      <c r="E143" s="76">
        <v>29.24</v>
      </c>
      <c r="F143" s="9">
        <v>5</v>
      </c>
      <c r="G143" s="44">
        <f>37/4</f>
        <v>9.25</v>
      </c>
      <c r="H143" s="13">
        <v>0.251</v>
      </c>
      <c r="I143" s="9" t="s">
        <v>11</v>
      </c>
      <c r="J143" s="9"/>
      <c r="K143" s="668" t="s">
        <v>2354</v>
      </c>
      <c r="L143" s="669">
        <v>45771</v>
      </c>
      <c r="M143" s="200">
        <v>45771</v>
      </c>
      <c r="N143" s="670">
        <v>7454.73</v>
      </c>
      <c r="O143" s="670">
        <v>7895.03</v>
      </c>
      <c r="P143" s="671">
        <v>80</v>
      </c>
      <c r="Q143" s="227">
        <f t="shared" si="0"/>
        <v>98.687874999999991</v>
      </c>
      <c r="R143" s="359">
        <v>46136</v>
      </c>
      <c r="S143" s="200">
        <v>46136</v>
      </c>
      <c r="T143" s="663">
        <f t="shared" si="28"/>
        <v>16122.271000000002</v>
      </c>
      <c r="U143" s="664">
        <f t="shared" si="29"/>
        <v>10885.73</v>
      </c>
      <c r="V143" s="664">
        <f t="shared" si="3"/>
        <v>100.79379629629629</v>
      </c>
      <c r="W143" s="665">
        <f t="shared" si="30"/>
        <v>-5236.5410000000029</v>
      </c>
      <c r="X143" s="666">
        <v>88</v>
      </c>
      <c r="Y143" s="667">
        <f t="shared" si="31"/>
        <v>108</v>
      </c>
      <c r="Z143" s="666">
        <f t="shared" si="32"/>
        <v>20</v>
      </c>
      <c r="AA143" s="9"/>
      <c r="AB143" s="9"/>
      <c r="AC143" s="10"/>
      <c r="AD143" s="9"/>
    </row>
    <row r="144" spans="1:30" ht="14.25">
      <c r="A144" s="10">
        <v>46140</v>
      </c>
      <c r="B144" s="9" t="s">
        <v>21</v>
      </c>
      <c r="C144" s="11">
        <v>5300.45</v>
      </c>
      <c r="D144" s="9">
        <v>60</v>
      </c>
      <c r="E144" s="76">
        <v>30.07</v>
      </c>
      <c r="F144" s="9">
        <v>2</v>
      </c>
      <c r="G144" s="44">
        <v>7.8</v>
      </c>
      <c r="H144" s="13">
        <v>0.33850000000000002</v>
      </c>
      <c r="I144" s="9" t="s">
        <v>11</v>
      </c>
      <c r="J144" s="9"/>
      <c r="K144" s="226" t="s">
        <v>2354</v>
      </c>
      <c r="L144" s="359">
        <v>45772</v>
      </c>
      <c r="M144" s="200">
        <v>45772</v>
      </c>
      <c r="N144" s="84">
        <v>14049.71</v>
      </c>
      <c r="O144" s="84">
        <v>14656.61</v>
      </c>
      <c r="P144" s="85">
        <v>128</v>
      </c>
      <c r="Q144" s="227">
        <f t="shared" si="0"/>
        <v>114.504765625</v>
      </c>
      <c r="R144" s="359">
        <v>46137</v>
      </c>
      <c r="S144" s="200">
        <v>46137</v>
      </c>
      <c r="T144" s="663">
        <f t="shared" si="28"/>
        <v>12027.466</v>
      </c>
      <c r="U144" s="664">
        <f t="shared" si="29"/>
        <v>11845.36</v>
      </c>
      <c r="V144" s="664">
        <f t="shared" si="3"/>
        <v>105.76214285714286</v>
      </c>
      <c r="W144" s="665">
        <f t="shared" si="30"/>
        <v>-182.10599999999977</v>
      </c>
      <c r="X144" s="666">
        <v>140.80000000000001</v>
      </c>
      <c r="Y144" s="667">
        <f t="shared" si="31"/>
        <v>112</v>
      </c>
      <c r="Z144" s="666">
        <f t="shared" si="32"/>
        <v>-28.800000000000011</v>
      </c>
      <c r="AA144" s="9"/>
      <c r="AB144" s="9"/>
      <c r="AC144" s="10"/>
      <c r="AD144" s="9"/>
    </row>
    <row r="145" spans="1:30" ht="14.25">
      <c r="A145" s="10">
        <v>46141</v>
      </c>
      <c r="B145" s="9" t="s">
        <v>21</v>
      </c>
      <c r="C145" s="11">
        <v>4782.21</v>
      </c>
      <c r="D145" s="9">
        <v>57</v>
      </c>
      <c r="E145" s="76">
        <v>41.53</v>
      </c>
      <c r="F145" s="9">
        <v>16</v>
      </c>
      <c r="G145" s="44">
        <v>7.4</v>
      </c>
      <c r="H145" s="13">
        <v>0.29509999999999997</v>
      </c>
      <c r="I145" s="9" t="s">
        <v>11</v>
      </c>
      <c r="J145" s="9"/>
      <c r="K145" s="668" t="s">
        <v>2354</v>
      </c>
      <c r="L145" s="669">
        <v>45773</v>
      </c>
      <c r="M145" s="200">
        <v>45773</v>
      </c>
      <c r="N145" s="670">
        <v>10446.16</v>
      </c>
      <c r="O145" s="670">
        <v>10934.06</v>
      </c>
      <c r="P145" s="671">
        <v>112</v>
      </c>
      <c r="Q145" s="227">
        <f t="shared" si="0"/>
        <v>97.625535714285704</v>
      </c>
      <c r="R145" s="359">
        <v>46138</v>
      </c>
      <c r="S145" s="200">
        <v>46138</v>
      </c>
      <c r="T145" s="663">
        <f t="shared" si="28"/>
        <v>10985.216</v>
      </c>
      <c r="U145" s="664">
        <f t="shared" si="29"/>
        <v>8888.34</v>
      </c>
      <c r="V145" s="664">
        <f t="shared" si="3"/>
        <v>91.632371134020616</v>
      </c>
      <c r="W145" s="665">
        <f t="shared" si="30"/>
        <v>-2096.8760000000002</v>
      </c>
      <c r="X145" s="666">
        <v>123.2</v>
      </c>
      <c r="Y145" s="667">
        <f t="shared" si="31"/>
        <v>97</v>
      </c>
      <c r="Z145" s="666">
        <f t="shared" si="32"/>
        <v>-26.200000000000003</v>
      </c>
      <c r="AA145" s="9"/>
      <c r="AB145" s="9"/>
      <c r="AC145" s="10"/>
      <c r="AD145" s="9"/>
    </row>
    <row r="146" spans="1:30" ht="14.25">
      <c r="A146" s="10">
        <v>46142</v>
      </c>
      <c r="B146" s="9" t="s">
        <v>21</v>
      </c>
      <c r="C146" s="11">
        <v>9768</v>
      </c>
      <c r="D146" s="9">
        <v>100</v>
      </c>
      <c r="E146" s="76">
        <v>25</v>
      </c>
      <c r="F146" s="9">
        <v>0</v>
      </c>
      <c r="G146" s="44">
        <v>10.16</v>
      </c>
      <c r="H146" s="13">
        <v>0.28960000000000002</v>
      </c>
      <c r="I146" s="9" t="s">
        <v>11</v>
      </c>
      <c r="J146" s="9"/>
      <c r="K146" s="226" t="s">
        <v>2354</v>
      </c>
      <c r="L146" s="359">
        <v>45774</v>
      </c>
      <c r="M146" s="200">
        <v>45774</v>
      </c>
      <c r="N146" s="84">
        <v>9558.16</v>
      </c>
      <c r="O146" s="84">
        <v>9986.56</v>
      </c>
      <c r="P146" s="85">
        <v>104</v>
      </c>
      <c r="Q146" s="227">
        <f t="shared" si="0"/>
        <v>96.024615384615373</v>
      </c>
      <c r="R146" s="359">
        <v>46139</v>
      </c>
      <c r="S146" s="200">
        <v>46139</v>
      </c>
      <c r="T146" s="663">
        <f t="shared" si="28"/>
        <v>5612.1010000000006</v>
      </c>
      <c r="U146" s="664">
        <f t="shared" si="29"/>
        <v>4905.25</v>
      </c>
      <c r="V146" s="664">
        <f t="shared" si="3"/>
        <v>96.181372549019613</v>
      </c>
      <c r="W146" s="665">
        <f t="shared" si="30"/>
        <v>-706.85100000000057</v>
      </c>
      <c r="X146" s="666">
        <v>114.4</v>
      </c>
      <c r="Y146" s="667">
        <f t="shared" si="31"/>
        <v>51</v>
      </c>
      <c r="Z146" s="666">
        <f t="shared" si="32"/>
        <v>-63.400000000000006</v>
      </c>
      <c r="AA146" s="9"/>
      <c r="AB146" s="9"/>
      <c r="AC146" s="10"/>
      <c r="AD146" s="9"/>
    </row>
    <row r="147" spans="1:30" ht="14.25">
      <c r="A147" s="10">
        <v>46143</v>
      </c>
      <c r="B147" s="9" t="s">
        <v>21</v>
      </c>
      <c r="C147" s="11">
        <v>9510.9500000000007</v>
      </c>
      <c r="D147" s="9">
        <v>96</v>
      </c>
      <c r="E147" s="76">
        <v>34.840000000000003</v>
      </c>
      <c r="F147" s="9">
        <v>15</v>
      </c>
      <c r="G147" s="44">
        <f>72/9</f>
        <v>8</v>
      </c>
      <c r="H147" s="13"/>
      <c r="I147" s="9" t="s">
        <v>11</v>
      </c>
      <c r="J147" s="9"/>
      <c r="K147" s="668" t="s">
        <v>2354</v>
      </c>
      <c r="L147" s="669">
        <v>45775</v>
      </c>
      <c r="M147" s="200">
        <v>45775</v>
      </c>
      <c r="N147" s="670">
        <v>4875.8100000000004</v>
      </c>
      <c r="O147" s="670">
        <v>5101.91</v>
      </c>
      <c r="P147" s="671">
        <v>53</v>
      </c>
      <c r="Q147" s="227">
        <f t="shared" si="0"/>
        <v>96.262452830188678</v>
      </c>
      <c r="R147" s="359">
        <v>46140</v>
      </c>
      <c r="S147" s="200">
        <v>46140</v>
      </c>
      <c r="T147" s="663">
        <f t="shared" si="28"/>
        <v>7788.594000000001</v>
      </c>
      <c r="U147" s="664">
        <f t="shared" si="29"/>
        <v>5300.45</v>
      </c>
      <c r="V147" s="664">
        <f t="shared" si="3"/>
        <v>88.340833333333336</v>
      </c>
      <c r="W147" s="665">
        <f t="shared" si="30"/>
        <v>-2488.1440000000011</v>
      </c>
      <c r="X147" s="666">
        <v>58.3</v>
      </c>
      <c r="Y147" s="667">
        <f t="shared" si="31"/>
        <v>60</v>
      </c>
      <c r="Z147" s="666">
        <f t="shared" si="32"/>
        <v>1.7000000000000028</v>
      </c>
      <c r="AA147" s="9"/>
      <c r="AB147" s="9"/>
      <c r="AC147" s="10"/>
      <c r="AD147" s="9"/>
    </row>
    <row r="148" spans="1:30" ht="14.25">
      <c r="A148" s="10">
        <v>46144</v>
      </c>
      <c r="B148" s="9" t="s">
        <v>21</v>
      </c>
      <c r="C148" s="11">
        <v>9653.51</v>
      </c>
      <c r="D148" s="9">
        <v>98</v>
      </c>
      <c r="E148" s="76">
        <v>27.47</v>
      </c>
      <c r="F148" s="9">
        <v>1</v>
      </c>
      <c r="G148" s="44">
        <f>71/8</f>
        <v>8.875</v>
      </c>
      <c r="H148" s="13">
        <v>0.27339999999999998</v>
      </c>
      <c r="I148" s="9" t="s">
        <v>11</v>
      </c>
      <c r="J148" s="9"/>
      <c r="K148" s="226" t="s">
        <v>2354</v>
      </c>
      <c r="L148" s="359">
        <v>45776</v>
      </c>
      <c r="M148" s="200">
        <v>45776</v>
      </c>
      <c r="N148" s="84">
        <v>6711.64</v>
      </c>
      <c r="O148" s="84">
        <v>7080.54</v>
      </c>
      <c r="P148" s="85">
        <v>69</v>
      </c>
      <c r="Q148" s="227">
        <f t="shared" si="0"/>
        <v>102.61652173913043</v>
      </c>
      <c r="R148" s="359">
        <v>46141</v>
      </c>
      <c r="S148" s="200">
        <v>46141</v>
      </c>
      <c r="T148" s="663">
        <f t="shared" si="28"/>
        <v>13848.065000000001</v>
      </c>
      <c r="U148" s="664">
        <f t="shared" si="29"/>
        <v>4782.21</v>
      </c>
      <c r="V148" s="664">
        <f t="shared" si="3"/>
        <v>83.898421052631576</v>
      </c>
      <c r="W148" s="665">
        <f t="shared" si="30"/>
        <v>-9065.8549999999996</v>
      </c>
      <c r="X148" s="666">
        <v>75.900000000000006</v>
      </c>
      <c r="Y148" s="667">
        <f t="shared" si="31"/>
        <v>57</v>
      </c>
      <c r="Z148" s="666">
        <f t="shared" si="32"/>
        <v>-18.900000000000006</v>
      </c>
      <c r="AA148" s="9"/>
      <c r="AB148" s="9"/>
      <c r="AC148" s="10"/>
      <c r="AD148" s="9"/>
    </row>
    <row r="149" spans="1:30" ht="14.25">
      <c r="A149" s="10">
        <v>46145</v>
      </c>
      <c r="B149" s="9" t="s">
        <v>21</v>
      </c>
      <c r="C149" s="11">
        <v>9308.77</v>
      </c>
      <c r="D149" s="9">
        <v>105</v>
      </c>
      <c r="E149" s="76">
        <v>32.42</v>
      </c>
      <c r="F149" s="9">
        <v>18</v>
      </c>
      <c r="G149" s="44">
        <f>87/7</f>
        <v>12.428571428571429</v>
      </c>
      <c r="H149" s="13">
        <v>0.27729999999999999</v>
      </c>
      <c r="I149" s="9" t="s">
        <v>11</v>
      </c>
      <c r="J149" s="9"/>
      <c r="K149" s="668" t="s">
        <v>2354</v>
      </c>
      <c r="L149" s="669">
        <v>45777</v>
      </c>
      <c r="M149" s="200">
        <v>45777</v>
      </c>
      <c r="N149" s="670">
        <v>11815.65</v>
      </c>
      <c r="O149" s="670">
        <v>12589.15</v>
      </c>
      <c r="P149" s="671">
        <v>125</v>
      </c>
      <c r="Q149" s="227">
        <f t="shared" si="0"/>
        <v>100.7132</v>
      </c>
      <c r="R149" s="359">
        <v>46142</v>
      </c>
      <c r="S149" s="200">
        <v>46142</v>
      </c>
      <c r="T149" s="663">
        <f>O151*$AA$26</f>
        <v>10093.710000000001</v>
      </c>
      <c r="U149" s="664">
        <f t="shared" si="29"/>
        <v>9768</v>
      </c>
      <c r="V149" s="664">
        <f t="shared" si="3"/>
        <v>97.68</v>
      </c>
      <c r="W149" s="665">
        <f t="shared" si="30"/>
        <v>-325.71000000000095</v>
      </c>
      <c r="X149" s="666">
        <v>137.5</v>
      </c>
      <c r="Y149" s="667">
        <f t="shared" si="31"/>
        <v>100</v>
      </c>
      <c r="Z149" s="666">
        <f t="shared" si="32"/>
        <v>-37.5</v>
      </c>
      <c r="AA149" s="9"/>
      <c r="AB149" s="9"/>
      <c r="AC149" s="10"/>
      <c r="AD149" s="9"/>
    </row>
    <row r="150" spans="1:30" ht="12.75">
      <c r="A150" s="6">
        <v>46146</v>
      </c>
      <c r="B150" s="7" t="s">
        <v>21</v>
      </c>
      <c r="C150" s="51">
        <v>4588.5200000000004</v>
      </c>
      <c r="D150" s="7">
        <v>45</v>
      </c>
      <c r="E150" s="230">
        <v>28.08</v>
      </c>
      <c r="F150" s="7">
        <v>0</v>
      </c>
      <c r="G150" s="696">
        <v>7</v>
      </c>
      <c r="H150" s="231">
        <v>0.28079999999999999</v>
      </c>
      <c r="I150" s="7" t="s">
        <v>11</v>
      </c>
      <c r="J150" s="7"/>
      <c r="K150" s="184" t="s">
        <v>1595</v>
      </c>
      <c r="L150" s="142" t="s">
        <v>1578</v>
      </c>
      <c r="M150" s="686"/>
      <c r="N150" s="687">
        <f t="shared" ref="N150:P150" si="33">SUM(N120:N149)</f>
        <v>249191.57000000004</v>
      </c>
      <c r="O150" s="688">
        <f t="shared" si="33"/>
        <v>261615.17</v>
      </c>
      <c r="P150" s="141">
        <f t="shared" si="33"/>
        <v>2648</v>
      </c>
      <c r="Q150" s="139">
        <f t="shared" si="0"/>
        <v>98.797269637462236</v>
      </c>
      <c r="R150" s="142" t="s">
        <v>1578</v>
      </c>
      <c r="S150" s="686"/>
      <c r="T150" s="689">
        <f t="shared" ref="T150:U150" si="34">SUM(T120:T149)</f>
        <v>287416.87700000004</v>
      </c>
      <c r="U150" s="139">
        <f t="shared" si="34"/>
        <v>232679.65000000002</v>
      </c>
      <c r="V150" s="139">
        <f t="shared" si="3"/>
        <v>95.517097701149439</v>
      </c>
      <c r="W150" s="139">
        <f t="shared" ref="W150:Z150" si="35">SUM(W120:W149)</f>
        <v>-54737.227000000035</v>
      </c>
      <c r="X150" s="141">
        <f t="shared" si="35"/>
        <v>2912.8000000000006</v>
      </c>
      <c r="Y150" s="141">
        <f t="shared" si="35"/>
        <v>2436</v>
      </c>
      <c r="Z150" s="141">
        <f t="shared" si="35"/>
        <v>-476.80000000000007</v>
      </c>
      <c r="AA150" s="7"/>
      <c r="AB150" s="7"/>
      <c r="AC150" s="7"/>
      <c r="AD150" s="7"/>
    </row>
    <row r="151" spans="1:30" ht="14.25">
      <c r="A151" s="10">
        <v>46147</v>
      </c>
      <c r="B151" s="9" t="s">
        <v>21</v>
      </c>
      <c r="C151" s="11">
        <v>5846.67</v>
      </c>
      <c r="D151" s="9">
        <v>55</v>
      </c>
      <c r="E151" s="76">
        <v>30.25</v>
      </c>
      <c r="F151" s="9">
        <v>0</v>
      </c>
      <c r="G151" s="44">
        <f>34/5</f>
        <v>6.8</v>
      </c>
      <c r="H151" s="13">
        <v>0.29310000000000003</v>
      </c>
      <c r="I151" s="9" t="s">
        <v>11</v>
      </c>
      <c r="J151" s="9"/>
      <c r="K151" s="226" t="s">
        <v>2354</v>
      </c>
      <c r="L151" s="359">
        <v>45778</v>
      </c>
      <c r="M151" s="200">
        <v>45778</v>
      </c>
      <c r="N151" s="84">
        <v>8950</v>
      </c>
      <c r="O151" s="84">
        <v>9176.1</v>
      </c>
      <c r="P151" s="85">
        <v>95</v>
      </c>
      <c r="Q151" s="227">
        <f t="shared" si="0"/>
        <v>96.590526315789475</v>
      </c>
      <c r="R151" s="359">
        <v>46143</v>
      </c>
      <c r="S151" s="200">
        <v>46143</v>
      </c>
      <c r="T151" s="663">
        <f t="shared" ref="T151:T180" si="36">O152*$AA$26</f>
        <v>10153.748000000001</v>
      </c>
      <c r="U151" s="664">
        <f t="shared" ref="U151:U181" si="37">C147</f>
        <v>9510.9500000000007</v>
      </c>
      <c r="V151" s="664">
        <f t="shared" si="3"/>
        <v>99.072395833333346</v>
      </c>
      <c r="W151" s="665">
        <f t="shared" ref="W151:W181" si="38">U151-T151</f>
        <v>-642.79800000000068</v>
      </c>
      <c r="X151" s="666">
        <v>104.5</v>
      </c>
      <c r="Y151" s="667">
        <f t="shared" ref="Y151:Y181" si="39">D147</f>
        <v>96</v>
      </c>
      <c r="Z151" s="666">
        <f t="shared" ref="Z151:Z181" si="40">Y151-X151</f>
        <v>-8.5</v>
      </c>
      <c r="AA151" s="9"/>
      <c r="AB151" s="9"/>
      <c r="AC151" s="10"/>
      <c r="AD151" s="9"/>
    </row>
    <row r="152" spans="1:30" ht="14.25">
      <c r="A152" s="10">
        <v>46148</v>
      </c>
      <c r="B152" s="9" t="s">
        <v>21</v>
      </c>
      <c r="C152" s="11">
        <v>2799.05</v>
      </c>
      <c r="D152" s="9">
        <v>35</v>
      </c>
      <c r="E152" s="76">
        <v>29.92</v>
      </c>
      <c r="F152" s="9">
        <v>1</v>
      </c>
      <c r="G152" s="44">
        <v>4.8</v>
      </c>
      <c r="H152" s="13">
        <v>0.34339999999999998</v>
      </c>
      <c r="I152" s="9" t="s">
        <v>11</v>
      </c>
      <c r="J152" s="9"/>
      <c r="K152" s="668" t="s">
        <v>2354</v>
      </c>
      <c r="L152" s="669">
        <v>45779</v>
      </c>
      <c r="M152" s="200">
        <v>45779</v>
      </c>
      <c r="N152" s="670">
        <v>8849.8799999999992</v>
      </c>
      <c r="O152" s="670">
        <v>9230.68</v>
      </c>
      <c r="P152" s="671">
        <v>93</v>
      </c>
      <c r="Q152" s="227">
        <f t="shared" si="0"/>
        <v>99.254623655913989</v>
      </c>
      <c r="R152" s="359">
        <v>46144</v>
      </c>
      <c r="S152" s="200">
        <v>46144</v>
      </c>
      <c r="T152" s="663">
        <f t="shared" si="36"/>
        <v>10978.374000000002</v>
      </c>
      <c r="U152" s="664">
        <f t="shared" si="37"/>
        <v>9653.51</v>
      </c>
      <c r="V152" s="664">
        <f t="shared" si="3"/>
        <v>98.505204081632655</v>
      </c>
      <c r="W152" s="665">
        <f t="shared" si="38"/>
        <v>-1324.8640000000014</v>
      </c>
      <c r="X152" s="666">
        <v>102.3</v>
      </c>
      <c r="Y152" s="667">
        <f t="shared" si="39"/>
        <v>98</v>
      </c>
      <c r="Z152" s="666">
        <f t="shared" si="40"/>
        <v>-4.2999999999999972</v>
      </c>
      <c r="AA152" s="9"/>
      <c r="AB152" s="9"/>
      <c r="AC152" s="10"/>
      <c r="AD152" s="9"/>
    </row>
    <row r="153" spans="1:30" ht="14.25">
      <c r="A153" s="10">
        <v>46149</v>
      </c>
      <c r="B153" s="9" t="s">
        <v>21</v>
      </c>
      <c r="C153" s="11">
        <v>6163.65</v>
      </c>
      <c r="D153" s="9">
        <v>67</v>
      </c>
      <c r="E153" s="76">
        <v>26.12</v>
      </c>
      <c r="F153" s="9">
        <v>0</v>
      </c>
      <c r="G153" s="44">
        <v>9.8000000000000007</v>
      </c>
      <c r="H153" s="13">
        <v>0.26400000000000001</v>
      </c>
      <c r="I153" s="9" t="s">
        <v>11</v>
      </c>
      <c r="J153" s="9"/>
      <c r="K153" s="226" t="s">
        <v>2354</v>
      </c>
      <c r="L153" s="359">
        <v>45780</v>
      </c>
      <c r="M153" s="200">
        <v>45780</v>
      </c>
      <c r="N153" s="84">
        <v>9540.0400000000009</v>
      </c>
      <c r="O153" s="84">
        <v>9980.34</v>
      </c>
      <c r="P153" s="85">
        <v>97</v>
      </c>
      <c r="Q153" s="227">
        <f t="shared" si="0"/>
        <v>102.89010309278351</v>
      </c>
      <c r="R153" s="359">
        <v>46145</v>
      </c>
      <c r="S153" s="200">
        <v>46145</v>
      </c>
      <c r="T153" s="663">
        <f t="shared" si="36"/>
        <v>10497.728999999999</v>
      </c>
      <c r="U153" s="664">
        <f t="shared" si="37"/>
        <v>9308.77</v>
      </c>
      <c r="V153" s="664">
        <f t="shared" si="3"/>
        <v>88.654952380952381</v>
      </c>
      <c r="W153" s="665">
        <f t="shared" si="38"/>
        <v>-1188.9589999999989</v>
      </c>
      <c r="X153" s="666">
        <v>106.7</v>
      </c>
      <c r="Y153" s="667">
        <f t="shared" si="39"/>
        <v>105</v>
      </c>
      <c r="Z153" s="666">
        <f t="shared" si="40"/>
        <v>-1.7000000000000028</v>
      </c>
      <c r="AA153" s="9"/>
      <c r="AB153" s="9"/>
      <c r="AC153" s="10"/>
      <c r="AD153" s="9"/>
    </row>
    <row r="154" spans="1:30" ht="14.25">
      <c r="A154" s="10">
        <v>46150</v>
      </c>
      <c r="B154" s="9" t="s">
        <v>21</v>
      </c>
      <c r="C154" s="11">
        <v>11389.76</v>
      </c>
      <c r="D154" s="9">
        <v>122</v>
      </c>
      <c r="E154" s="76">
        <v>28</v>
      </c>
      <c r="F154" s="9">
        <v>1</v>
      </c>
      <c r="G154" s="44">
        <v>10.25</v>
      </c>
      <c r="H154" s="13">
        <v>0.29039999999999999</v>
      </c>
      <c r="I154" s="9" t="s">
        <v>11</v>
      </c>
      <c r="J154" s="9"/>
      <c r="K154" s="668" t="s">
        <v>2354</v>
      </c>
      <c r="L154" s="669">
        <v>45781</v>
      </c>
      <c r="M154" s="200">
        <v>45781</v>
      </c>
      <c r="N154" s="670">
        <v>9055.49</v>
      </c>
      <c r="O154" s="670">
        <v>9543.39</v>
      </c>
      <c r="P154" s="671">
        <v>98</v>
      </c>
      <c r="Q154" s="227">
        <f t="shared" si="0"/>
        <v>97.381530612244887</v>
      </c>
      <c r="R154" s="359">
        <v>46146</v>
      </c>
      <c r="S154" s="200">
        <v>46146</v>
      </c>
      <c r="T154" s="663">
        <f t="shared" si="36"/>
        <v>4488.5830000000005</v>
      </c>
      <c r="U154" s="664">
        <f t="shared" si="37"/>
        <v>4588.5200000000004</v>
      </c>
      <c r="V154" s="664">
        <f t="shared" si="3"/>
        <v>101.96711111111112</v>
      </c>
      <c r="W154" s="665">
        <f t="shared" si="38"/>
        <v>99.936999999999898</v>
      </c>
      <c r="X154" s="666">
        <v>107.8</v>
      </c>
      <c r="Y154" s="667">
        <f t="shared" si="39"/>
        <v>45</v>
      </c>
      <c r="Z154" s="666">
        <f t="shared" si="40"/>
        <v>-62.8</v>
      </c>
      <c r="AA154" s="9"/>
      <c r="AB154" s="9"/>
      <c r="AC154" s="10"/>
      <c r="AD154" s="9"/>
    </row>
    <row r="155" spans="1:30" ht="14.25">
      <c r="A155" s="10">
        <v>46151</v>
      </c>
      <c r="B155" s="9" t="s">
        <v>21</v>
      </c>
      <c r="C155" s="11">
        <v>11807.84</v>
      </c>
      <c r="D155" s="9">
        <v>122</v>
      </c>
      <c r="E155" s="76">
        <v>35.17</v>
      </c>
      <c r="F155" s="9">
        <v>33</v>
      </c>
      <c r="G155" s="44">
        <v>12.85</v>
      </c>
      <c r="H155" s="13">
        <v>0.28160000000000002</v>
      </c>
      <c r="I155" s="9" t="s">
        <v>11</v>
      </c>
      <c r="J155" s="9"/>
      <c r="K155" s="226" t="s">
        <v>2354</v>
      </c>
      <c r="L155" s="359">
        <v>45782</v>
      </c>
      <c r="M155" s="200">
        <v>45782</v>
      </c>
      <c r="N155" s="84">
        <v>3985.33</v>
      </c>
      <c r="O155" s="84">
        <v>4080.53</v>
      </c>
      <c r="P155" s="85">
        <v>43</v>
      </c>
      <c r="Q155" s="227">
        <f t="shared" si="0"/>
        <v>94.896046511627915</v>
      </c>
      <c r="R155" s="359">
        <v>46147</v>
      </c>
      <c r="S155" s="200">
        <v>46147</v>
      </c>
      <c r="T155" s="663">
        <f t="shared" si="36"/>
        <v>7056.5330000000004</v>
      </c>
      <c r="U155" s="664">
        <f t="shared" si="37"/>
        <v>5846.67</v>
      </c>
      <c r="V155" s="664">
        <f t="shared" si="3"/>
        <v>106.30309090909091</v>
      </c>
      <c r="W155" s="665">
        <f t="shared" si="38"/>
        <v>-1209.8630000000003</v>
      </c>
      <c r="X155" s="666">
        <v>47.3</v>
      </c>
      <c r="Y155" s="667">
        <f t="shared" si="39"/>
        <v>55</v>
      </c>
      <c r="Z155" s="666">
        <f t="shared" si="40"/>
        <v>7.7000000000000028</v>
      </c>
      <c r="AA155" s="9"/>
      <c r="AB155" s="9"/>
      <c r="AC155" s="10"/>
      <c r="AD155" s="9"/>
    </row>
    <row r="156" spans="1:30" ht="14.25">
      <c r="A156" s="10">
        <v>46152</v>
      </c>
      <c r="B156" s="9" t="s">
        <v>21</v>
      </c>
      <c r="C156" s="11">
        <v>9884.52</v>
      </c>
      <c r="D156" s="9">
        <v>109</v>
      </c>
      <c r="E156" s="76">
        <v>35.950000000000003</v>
      </c>
      <c r="F156" s="9">
        <v>27</v>
      </c>
      <c r="G156" s="44">
        <f>89/7</f>
        <v>12.714285714285714</v>
      </c>
      <c r="H156" s="13">
        <v>0.26479999999999998</v>
      </c>
      <c r="I156" s="9" t="s">
        <v>11</v>
      </c>
      <c r="J156" s="9"/>
      <c r="K156" s="668" t="s">
        <v>2354</v>
      </c>
      <c r="L156" s="669">
        <v>45783</v>
      </c>
      <c r="M156" s="200">
        <v>45783</v>
      </c>
      <c r="N156" s="670">
        <v>6034.23</v>
      </c>
      <c r="O156" s="670">
        <v>6415.03</v>
      </c>
      <c r="P156" s="671">
        <v>64</v>
      </c>
      <c r="Q156" s="227">
        <f t="shared" si="0"/>
        <v>100.23484375</v>
      </c>
      <c r="R156" s="359">
        <v>46148</v>
      </c>
      <c r="S156" s="200">
        <v>46148</v>
      </c>
      <c r="T156" s="663">
        <f t="shared" si="36"/>
        <v>6533.197000000001</v>
      </c>
      <c r="U156" s="664">
        <f t="shared" si="37"/>
        <v>2799.05</v>
      </c>
      <c r="V156" s="664">
        <f t="shared" si="3"/>
        <v>79.972857142857151</v>
      </c>
      <c r="W156" s="665">
        <f t="shared" si="38"/>
        <v>-3734.1470000000008</v>
      </c>
      <c r="X156" s="666">
        <v>70.400000000000006</v>
      </c>
      <c r="Y156" s="667">
        <f t="shared" si="39"/>
        <v>35</v>
      </c>
      <c r="Z156" s="666">
        <f t="shared" si="40"/>
        <v>-35.400000000000006</v>
      </c>
      <c r="AA156" s="9"/>
      <c r="AB156" s="9"/>
      <c r="AC156" s="10"/>
      <c r="AD156" s="9"/>
    </row>
    <row r="157" spans="1:30" ht="14.25">
      <c r="A157" s="10">
        <v>46153</v>
      </c>
      <c r="B157" s="9" t="s">
        <v>21</v>
      </c>
      <c r="C157" s="51">
        <v>4850.4399999999996</v>
      </c>
      <c r="D157" s="9">
        <v>52</v>
      </c>
      <c r="E157" s="76">
        <v>25.34</v>
      </c>
      <c r="F157" s="9">
        <v>1</v>
      </c>
      <c r="G157" s="44">
        <f>37/4</f>
        <v>9.25</v>
      </c>
      <c r="H157" s="13">
        <v>0.28260000000000002</v>
      </c>
      <c r="I157" s="9" t="s">
        <v>11</v>
      </c>
      <c r="J157" s="9"/>
      <c r="K157" s="226" t="s">
        <v>2354</v>
      </c>
      <c r="L157" s="359">
        <v>45784</v>
      </c>
      <c r="M157" s="200">
        <v>45784</v>
      </c>
      <c r="N157" s="84">
        <v>5629.87</v>
      </c>
      <c r="O157" s="84">
        <v>5939.27</v>
      </c>
      <c r="P157" s="85">
        <v>62</v>
      </c>
      <c r="Q157" s="227">
        <f t="shared" si="0"/>
        <v>95.794677419354841</v>
      </c>
      <c r="R157" s="359">
        <v>46149</v>
      </c>
      <c r="S157" s="200">
        <v>46149</v>
      </c>
      <c r="T157" s="663">
        <f t="shared" si="36"/>
        <v>6674.7890000000007</v>
      </c>
      <c r="U157" s="664">
        <f t="shared" si="37"/>
        <v>6163.65</v>
      </c>
      <c r="V157" s="664">
        <f t="shared" si="3"/>
        <v>91.994776119402985</v>
      </c>
      <c r="W157" s="665">
        <f t="shared" si="38"/>
        <v>-511.13900000000103</v>
      </c>
      <c r="X157" s="666">
        <v>68.2</v>
      </c>
      <c r="Y157" s="667">
        <f t="shared" si="39"/>
        <v>67</v>
      </c>
      <c r="Z157" s="666">
        <f t="shared" si="40"/>
        <v>-1.2000000000000028</v>
      </c>
      <c r="AA157" s="9"/>
      <c r="AB157" s="9"/>
      <c r="AC157" s="10"/>
      <c r="AD157" s="9"/>
    </row>
    <row r="158" spans="1:30" ht="14.25">
      <c r="A158" s="10">
        <v>46154</v>
      </c>
      <c r="B158" s="9" t="s">
        <v>21</v>
      </c>
      <c r="C158" s="11">
        <v>6168.04</v>
      </c>
      <c r="D158" s="9">
        <v>69</v>
      </c>
      <c r="E158" s="76">
        <v>26.7</v>
      </c>
      <c r="F158" s="9">
        <v>2</v>
      </c>
      <c r="G158" s="44">
        <f>47/5</f>
        <v>9.4</v>
      </c>
      <c r="H158" s="13">
        <v>0.34010000000000001</v>
      </c>
      <c r="I158" s="9" t="s">
        <v>11</v>
      </c>
      <c r="J158" s="9"/>
      <c r="K158" s="668" t="s">
        <v>2354</v>
      </c>
      <c r="L158" s="669">
        <v>45785</v>
      </c>
      <c r="M158" s="200">
        <v>45785</v>
      </c>
      <c r="N158" s="670">
        <v>5818.09</v>
      </c>
      <c r="O158" s="670">
        <v>6067.99</v>
      </c>
      <c r="P158" s="671">
        <v>61</v>
      </c>
      <c r="Q158" s="227">
        <f t="shared" si="0"/>
        <v>99.47524590163934</v>
      </c>
      <c r="R158" s="359">
        <v>46150</v>
      </c>
      <c r="S158" s="200">
        <v>46150</v>
      </c>
      <c r="T158" s="663">
        <f t="shared" si="36"/>
        <v>14649.415000000001</v>
      </c>
      <c r="U158" s="664">
        <f t="shared" si="37"/>
        <v>11389.76</v>
      </c>
      <c r="V158" s="664">
        <f t="shared" si="3"/>
        <v>93.358688524590164</v>
      </c>
      <c r="W158" s="665">
        <f t="shared" si="38"/>
        <v>-3259.6550000000007</v>
      </c>
      <c r="X158" s="666">
        <v>67.099999999999994</v>
      </c>
      <c r="Y158" s="667">
        <f t="shared" si="39"/>
        <v>122</v>
      </c>
      <c r="Z158" s="666">
        <f t="shared" si="40"/>
        <v>54.900000000000006</v>
      </c>
      <c r="AA158" s="9"/>
      <c r="AB158" s="9"/>
      <c r="AC158" s="10"/>
      <c r="AD158" s="9"/>
    </row>
    <row r="159" spans="1:30" ht="14.25">
      <c r="A159" s="10">
        <v>46155</v>
      </c>
      <c r="B159" s="9" t="s">
        <v>21</v>
      </c>
      <c r="C159" s="11">
        <v>5095.84</v>
      </c>
      <c r="D159" s="9">
        <v>56</v>
      </c>
      <c r="E159" s="76">
        <v>24.99</v>
      </c>
      <c r="F159" s="9">
        <v>0</v>
      </c>
      <c r="G159" s="44">
        <f>42/5</f>
        <v>8.4</v>
      </c>
      <c r="H159" s="13">
        <v>0.28389999999999999</v>
      </c>
      <c r="I159" s="9" t="s">
        <v>11</v>
      </c>
      <c r="J159" s="9"/>
      <c r="K159" s="226" t="s">
        <v>2354</v>
      </c>
      <c r="L159" s="359">
        <v>45786</v>
      </c>
      <c r="M159" s="200">
        <v>45786</v>
      </c>
      <c r="N159" s="84">
        <v>12734.55</v>
      </c>
      <c r="O159" s="84">
        <v>13317.65</v>
      </c>
      <c r="P159" s="85">
        <v>120</v>
      </c>
      <c r="Q159" s="227">
        <f t="shared" si="0"/>
        <v>110.98041666666667</v>
      </c>
      <c r="R159" s="359">
        <v>46151</v>
      </c>
      <c r="S159" s="200">
        <v>46151</v>
      </c>
      <c r="T159" s="663">
        <f t="shared" si="36"/>
        <v>14693.349000000002</v>
      </c>
      <c r="U159" s="664">
        <f t="shared" si="37"/>
        <v>11807.84</v>
      </c>
      <c r="V159" s="664">
        <f t="shared" si="3"/>
        <v>96.785573770491808</v>
      </c>
      <c r="W159" s="665">
        <f t="shared" si="38"/>
        <v>-2885.5090000000018</v>
      </c>
      <c r="X159" s="666">
        <v>132</v>
      </c>
      <c r="Y159" s="667">
        <f t="shared" si="39"/>
        <v>122</v>
      </c>
      <c r="Z159" s="666">
        <f t="shared" si="40"/>
        <v>-10</v>
      </c>
      <c r="AA159" s="9"/>
      <c r="AB159" s="9"/>
      <c r="AC159" s="10"/>
      <c r="AD159" s="9"/>
    </row>
    <row r="160" spans="1:30" ht="14.25">
      <c r="A160" s="10">
        <v>46156</v>
      </c>
      <c r="B160" s="9" t="s">
        <v>21</v>
      </c>
      <c r="C160" s="11">
        <v>4614.8999999999996</v>
      </c>
      <c r="D160" s="9">
        <v>53</v>
      </c>
      <c r="E160" s="76">
        <v>28.36</v>
      </c>
      <c r="F160" s="9">
        <v>0</v>
      </c>
      <c r="G160" s="44">
        <f>37/5</f>
        <v>7.4</v>
      </c>
      <c r="H160" s="13">
        <v>0.2767</v>
      </c>
      <c r="I160" s="9" t="s">
        <v>11</v>
      </c>
      <c r="J160" s="9"/>
      <c r="K160" s="668" t="s">
        <v>2354</v>
      </c>
      <c r="L160" s="669">
        <v>45787</v>
      </c>
      <c r="M160" s="200">
        <v>45787</v>
      </c>
      <c r="N160" s="670">
        <v>12881.59</v>
      </c>
      <c r="O160" s="670">
        <v>13357.59</v>
      </c>
      <c r="P160" s="671">
        <v>119</v>
      </c>
      <c r="Q160" s="227">
        <f t="shared" si="0"/>
        <v>112.24865546218487</v>
      </c>
      <c r="R160" s="359">
        <v>46152</v>
      </c>
      <c r="S160" s="200">
        <v>46152</v>
      </c>
      <c r="T160" s="663">
        <f t="shared" si="36"/>
        <v>9287.344000000001</v>
      </c>
      <c r="U160" s="664">
        <f t="shared" si="37"/>
        <v>9884.52</v>
      </c>
      <c r="V160" s="664">
        <f t="shared" si="3"/>
        <v>90.683669724770652</v>
      </c>
      <c r="W160" s="665">
        <f t="shared" si="38"/>
        <v>597.17599999999948</v>
      </c>
      <c r="X160" s="666">
        <v>130.9</v>
      </c>
      <c r="Y160" s="667">
        <f t="shared" si="39"/>
        <v>109</v>
      </c>
      <c r="Z160" s="666">
        <f t="shared" si="40"/>
        <v>-21.900000000000006</v>
      </c>
      <c r="AA160" s="9"/>
      <c r="AB160" s="9"/>
      <c r="AC160" s="10"/>
      <c r="AD160" s="9"/>
    </row>
    <row r="161" spans="1:30" ht="14.25">
      <c r="A161" s="10">
        <v>46157</v>
      </c>
      <c r="B161" s="9" t="s">
        <v>21</v>
      </c>
      <c r="C161" s="11">
        <v>15855.35</v>
      </c>
      <c r="D161" s="9">
        <v>153</v>
      </c>
      <c r="E161" s="76">
        <v>36.18</v>
      </c>
      <c r="F161" s="9">
        <f>15+7+11+3+2</f>
        <v>38</v>
      </c>
      <c r="G161" s="44">
        <f>121/9</f>
        <v>13.444444444444445</v>
      </c>
      <c r="H161" s="13">
        <v>0.27039999999999997</v>
      </c>
      <c r="I161" s="9" t="s">
        <v>11</v>
      </c>
      <c r="J161" s="9"/>
      <c r="K161" s="226" t="s">
        <v>2354</v>
      </c>
      <c r="L161" s="359">
        <v>45788</v>
      </c>
      <c r="M161" s="200">
        <v>45788</v>
      </c>
      <c r="N161" s="84">
        <v>8109.84</v>
      </c>
      <c r="O161" s="84">
        <v>8443.0400000000009</v>
      </c>
      <c r="P161" s="85">
        <v>89</v>
      </c>
      <c r="Q161" s="227">
        <f t="shared" si="0"/>
        <v>94.865617977528103</v>
      </c>
      <c r="R161" s="359">
        <v>46153</v>
      </c>
      <c r="S161" s="200">
        <v>46153</v>
      </c>
      <c r="T161" s="663">
        <f t="shared" si="36"/>
        <v>4711.2889999999998</v>
      </c>
      <c r="U161" s="664">
        <f t="shared" si="37"/>
        <v>4850.4399999999996</v>
      </c>
      <c r="V161" s="664">
        <f t="shared" si="3"/>
        <v>93.277692307692305</v>
      </c>
      <c r="W161" s="665">
        <f t="shared" si="38"/>
        <v>139.15099999999984</v>
      </c>
      <c r="X161" s="666">
        <v>97.9</v>
      </c>
      <c r="Y161" s="667">
        <f t="shared" si="39"/>
        <v>52</v>
      </c>
      <c r="Z161" s="666">
        <f t="shared" si="40"/>
        <v>-45.900000000000006</v>
      </c>
      <c r="AA161" s="9"/>
      <c r="AB161" s="9"/>
      <c r="AC161" s="10"/>
      <c r="AD161" s="9"/>
    </row>
    <row r="162" spans="1:30" ht="14.25">
      <c r="A162" s="10">
        <v>46158</v>
      </c>
      <c r="B162" s="9" t="s">
        <v>21</v>
      </c>
      <c r="C162" s="11">
        <v>14227.55</v>
      </c>
      <c r="D162" s="9">
        <v>131</v>
      </c>
      <c r="E162" s="76">
        <v>33.15</v>
      </c>
      <c r="F162" s="9">
        <v>15</v>
      </c>
      <c r="G162" s="44">
        <f>99/8</f>
        <v>12.375</v>
      </c>
      <c r="H162" s="13">
        <v>0.26629999999999998</v>
      </c>
      <c r="I162" s="9" t="s">
        <v>11</v>
      </c>
      <c r="J162" s="9"/>
      <c r="K162" s="668" t="s">
        <v>2354</v>
      </c>
      <c r="L162" s="669">
        <v>45789</v>
      </c>
      <c r="M162" s="200">
        <v>45789</v>
      </c>
      <c r="N162" s="670">
        <v>4080.69</v>
      </c>
      <c r="O162" s="670">
        <v>4282.99</v>
      </c>
      <c r="P162" s="671">
        <v>46</v>
      </c>
      <c r="Q162" s="227">
        <f t="shared" si="0"/>
        <v>93.10847826086956</v>
      </c>
      <c r="R162" s="359">
        <v>46154</v>
      </c>
      <c r="S162" s="200">
        <v>46154</v>
      </c>
      <c r="T162" s="663">
        <f t="shared" si="36"/>
        <v>6926.9310000000005</v>
      </c>
      <c r="U162" s="664">
        <f t="shared" si="37"/>
        <v>6168.04</v>
      </c>
      <c r="V162" s="664">
        <f t="shared" si="3"/>
        <v>89.391884057971012</v>
      </c>
      <c r="W162" s="665">
        <f t="shared" si="38"/>
        <v>-758.89100000000053</v>
      </c>
      <c r="X162" s="666">
        <v>50.6</v>
      </c>
      <c r="Y162" s="667">
        <f t="shared" si="39"/>
        <v>69</v>
      </c>
      <c r="Z162" s="666">
        <f t="shared" si="40"/>
        <v>18.399999999999999</v>
      </c>
      <c r="AA162" s="9"/>
      <c r="AB162" s="9"/>
      <c r="AC162" s="10"/>
      <c r="AD162" s="9"/>
    </row>
    <row r="163" spans="1:30" ht="14.25">
      <c r="A163" s="10">
        <v>46159</v>
      </c>
      <c r="B163" s="9" t="s">
        <v>21</v>
      </c>
      <c r="C163" s="11">
        <v>8890.65</v>
      </c>
      <c r="D163" s="9">
        <v>95</v>
      </c>
      <c r="E163" s="76">
        <v>29.82</v>
      </c>
      <c r="F163" s="9">
        <v>8</v>
      </c>
      <c r="G163" s="44">
        <f>79/8</f>
        <v>9.875</v>
      </c>
      <c r="H163" s="13">
        <v>0.2472</v>
      </c>
      <c r="I163" s="9" t="s">
        <v>11</v>
      </c>
      <c r="J163" s="9"/>
      <c r="K163" s="226" t="s">
        <v>2354</v>
      </c>
      <c r="L163" s="359">
        <v>45790</v>
      </c>
      <c r="M163" s="200">
        <v>45790</v>
      </c>
      <c r="N163" s="84">
        <v>5904.51</v>
      </c>
      <c r="O163" s="84">
        <v>6297.21</v>
      </c>
      <c r="P163" s="85">
        <v>63</v>
      </c>
      <c r="Q163" s="227">
        <f t="shared" si="0"/>
        <v>99.955714285714279</v>
      </c>
      <c r="R163" s="359">
        <v>46155</v>
      </c>
      <c r="S163" s="200">
        <v>46155</v>
      </c>
      <c r="T163" s="663">
        <f t="shared" si="36"/>
        <v>5948.9430000000002</v>
      </c>
      <c r="U163" s="664">
        <f t="shared" si="37"/>
        <v>5095.84</v>
      </c>
      <c r="V163" s="664">
        <f t="shared" si="3"/>
        <v>90.997142857142862</v>
      </c>
      <c r="W163" s="665">
        <f t="shared" si="38"/>
        <v>-853.10300000000007</v>
      </c>
      <c r="X163" s="666">
        <v>69.3</v>
      </c>
      <c r="Y163" s="667">
        <f t="shared" si="39"/>
        <v>56</v>
      </c>
      <c r="Z163" s="666">
        <f t="shared" si="40"/>
        <v>-13.299999999999997</v>
      </c>
      <c r="AA163" s="9"/>
      <c r="AB163" s="9"/>
      <c r="AC163" s="10"/>
      <c r="AD163" s="9"/>
    </row>
    <row r="164" spans="1:30" ht="14.25">
      <c r="A164" s="10">
        <v>46160</v>
      </c>
      <c r="B164" s="9" t="s">
        <v>21</v>
      </c>
      <c r="C164" s="11">
        <v>3749.29</v>
      </c>
      <c r="D164" s="9">
        <v>38</v>
      </c>
      <c r="E164" s="76">
        <v>26</v>
      </c>
      <c r="F164" s="9">
        <v>0</v>
      </c>
      <c r="G164" s="44">
        <f>31/4</f>
        <v>7.75</v>
      </c>
      <c r="H164" s="13">
        <v>0.24510000000000001</v>
      </c>
      <c r="I164" s="9" t="s">
        <v>11</v>
      </c>
      <c r="J164" s="9"/>
      <c r="K164" s="668" t="s">
        <v>2354</v>
      </c>
      <c r="L164" s="669">
        <v>45791</v>
      </c>
      <c r="M164" s="200">
        <v>45791</v>
      </c>
      <c r="N164" s="670">
        <v>5182.03</v>
      </c>
      <c r="O164" s="670">
        <v>5408.13</v>
      </c>
      <c r="P164" s="671">
        <v>54</v>
      </c>
      <c r="Q164" s="227">
        <f t="shared" si="0"/>
        <v>100.15055555555556</v>
      </c>
      <c r="R164" s="359">
        <v>46156</v>
      </c>
      <c r="S164" s="200">
        <v>46156</v>
      </c>
      <c r="T164" s="663">
        <f t="shared" si="36"/>
        <v>8314.6139999999996</v>
      </c>
      <c r="U164" s="664">
        <f t="shared" si="37"/>
        <v>4614.8999999999996</v>
      </c>
      <c r="V164" s="664">
        <f t="shared" si="3"/>
        <v>87.073584905660368</v>
      </c>
      <c r="W164" s="665">
        <f t="shared" si="38"/>
        <v>-3699.7139999999999</v>
      </c>
      <c r="X164" s="666">
        <v>59.4</v>
      </c>
      <c r="Y164" s="667">
        <f t="shared" si="39"/>
        <v>53</v>
      </c>
      <c r="Z164" s="666">
        <f t="shared" si="40"/>
        <v>-6.3999999999999986</v>
      </c>
      <c r="AA164" s="9"/>
      <c r="AB164" s="9"/>
      <c r="AC164" s="10"/>
      <c r="AD164" s="9"/>
    </row>
    <row r="165" spans="1:30" ht="14.25">
      <c r="A165" s="10">
        <v>46161</v>
      </c>
      <c r="B165" s="9" t="s">
        <v>21</v>
      </c>
      <c r="C165" s="11">
        <v>6793.08</v>
      </c>
      <c r="D165" s="9">
        <v>74</v>
      </c>
      <c r="E165" s="76">
        <v>31.67</v>
      </c>
      <c r="F165" s="9">
        <v>6</v>
      </c>
      <c r="G165" s="44">
        <f>55/5</f>
        <v>11</v>
      </c>
      <c r="H165" s="13">
        <v>0.29809999999999998</v>
      </c>
      <c r="I165" s="9" t="s">
        <v>11</v>
      </c>
      <c r="J165" s="9"/>
      <c r="K165" s="226" t="s">
        <v>2354</v>
      </c>
      <c r="L165" s="359">
        <v>45792</v>
      </c>
      <c r="M165" s="200">
        <v>45792</v>
      </c>
      <c r="N165" s="84">
        <v>7130.34</v>
      </c>
      <c r="O165" s="84">
        <v>7558.74</v>
      </c>
      <c r="P165" s="85">
        <v>75</v>
      </c>
      <c r="Q165" s="227">
        <f t="shared" si="0"/>
        <v>100.78319999999999</v>
      </c>
      <c r="R165" s="359">
        <v>46157</v>
      </c>
      <c r="S165" s="200">
        <v>46157</v>
      </c>
      <c r="T165" s="663">
        <f t="shared" si="36"/>
        <v>13569.578000000001</v>
      </c>
      <c r="U165" s="664">
        <f t="shared" si="37"/>
        <v>15855.35</v>
      </c>
      <c r="V165" s="664">
        <f t="shared" si="3"/>
        <v>103.6297385620915</v>
      </c>
      <c r="W165" s="665">
        <f t="shared" si="38"/>
        <v>2285.771999999999</v>
      </c>
      <c r="X165" s="666">
        <v>82.5</v>
      </c>
      <c r="Y165" s="667">
        <f t="shared" si="39"/>
        <v>153</v>
      </c>
      <c r="Z165" s="666">
        <f t="shared" si="40"/>
        <v>70.5</v>
      </c>
      <c r="AA165" s="9"/>
      <c r="AB165" s="9"/>
      <c r="AC165" s="10"/>
      <c r="AD165" s="9"/>
    </row>
    <row r="166" spans="1:30" ht="14.25">
      <c r="A166" s="10">
        <v>46162</v>
      </c>
      <c r="B166" s="9" t="s">
        <v>21</v>
      </c>
      <c r="C166" s="11">
        <v>5933.81</v>
      </c>
      <c r="D166" s="9">
        <v>66</v>
      </c>
      <c r="E166" s="76">
        <v>30.35</v>
      </c>
      <c r="F166" s="9">
        <v>5</v>
      </c>
      <c r="G166" s="9">
        <f>46/5</f>
        <v>9.1999999999999993</v>
      </c>
      <c r="H166" s="13">
        <v>0.31740000000000002</v>
      </c>
      <c r="I166" s="9" t="s">
        <v>11</v>
      </c>
      <c r="J166" s="9"/>
      <c r="K166" s="668" t="s">
        <v>2354</v>
      </c>
      <c r="L166" s="669">
        <v>45793</v>
      </c>
      <c r="M166" s="200">
        <v>45793</v>
      </c>
      <c r="N166" s="670">
        <v>11574.38</v>
      </c>
      <c r="O166" s="670">
        <v>12335.98</v>
      </c>
      <c r="P166" s="671">
        <v>123</v>
      </c>
      <c r="Q166" s="227">
        <f t="shared" si="0"/>
        <v>100.29252032520324</v>
      </c>
      <c r="R166" s="359">
        <v>46158</v>
      </c>
      <c r="S166" s="200">
        <v>46158</v>
      </c>
      <c r="T166" s="663">
        <f t="shared" si="36"/>
        <v>16413.441000000003</v>
      </c>
      <c r="U166" s="664">
        <f t="shared" si="37"/>
        <v>14227.55</v>
      </c>
      <c r="V166" s="664">
        <f t="shared" si="3"/>
        <v>108.60725190839695</v>
      </c>
      <c r="W166" s="665">
        <f t="shared" si="38"/>
        <v>-2185.8910000000033</v>
      </c>
      <c r="X166" s="666">
        <v>135.30000000000001</v>
      </c>
      <c r="Y166" s="667">
        <f t="shared" si="39"/>
        <v>131</v>
      </c>
      <c r="Z166" s="666">
        <f t="shared" si="40"/>
        <v>-4.3000000000000114</v>
      </c>
      <c r="AA166" s="9"/>
      <c r="AB166" s="9"/>
      <c r="AC166" s="10"/>
      <c r="AD166" s="9"/>
    </row>
    <row r="167" spans="1:30" ht="14.25">
      <c r="A167" s="10">
        <v>46163</v>
      </c>
      <c r="B167" s="9" t="s">
        <v>21</v>
      </c>
      <c r="C167" s="11">
        <v>6911.13</v>
      </c>
      <c r="D167" s="9">
        <v>68</v>
      </c>
      <c r="E167" s="76">
        <v>30.04</v>
      </c>
      <c r="F167" s="9">
        <v>4</v>
      </c>
      <c r="G167" s="44">
        <f>54/5</f>
        <v>10.8</v>
      </c>
      <c r="H167" s="13">
        <v>0.29699999999999999</v>
      </c>
      <c r="I167" s="9" t="s">
        <v>11</v>
      </c>
      <c r="J167" s="9"/>
      <c r="K167" s="226" t="s">
        <v>2354</v>
      </c>
      <c r="L167" s="359">
        <v>45794</v>
      </c>
      <c r="M167" s="200">
        <v>45794</v>
      </c>
      <c r="N167" s="84">
        <v>14147.81</v>
      </c>
      <c r="O167" s="84">
        <v>14921.31</v>
      </c>
      <c r="P167" s="85">
        <v>148</v>
      </c>
      <c r="Q167" s="227">
        <f t="shared" si="0"/>
        <v>100.81966216216216</v>
      </c>
      <c r="R167" s="359">
        <v>46159</v>
      </c>
      <c r="S167" s="200">
        <v>46159</v>
      </c>
      <c r="T167" s="663">
        <f t="shared" si="36"/>
        <v>11055.055</v>
      </c>
      <c r="U167" s="664">
        <f t="shared" si="37"/>
        <v>8890.65</v>
      </c>
      <c r="V167" s="664">
        <f t="shared" si="3"/>
        <v>93.585789473684201</v>
      </c>
      <c r="W167" s="665">
        <f t="shared" si="38"/>
        <v>-2164.4050000000007</v>
      </c>
      <c r="X167" s="666">
        <v>162.80000000000001</v>
      </c>
      <c r="Y167" s="667">
        <f t="shared" si="39"/>
        <v>95</v>
      </c>
      <c r="Z167" s="666">
        <f t="shared" si="40"/>
        <v>-67.800000000000011</v>
      </c>
      <c r="AA167" s="9"/>
      <c r="AB167" s="9"/>
      <c r="AC167" s="10"/>
      <c r="AD167" s="9"/>
    </row>
    <row r="168" spans="1:30" ht="14.25">
      <c r="A168" s="10">
        <v>46164</v>
      </c>
      <c r="B168" s="9" t="s">
        <v>21</v>
      </c>
      <c r="C168" s="11">
        <f>13206.78+1390</f>
        <v>14596.78</v>
      </c>
      <c r="D168" s="9">
        <v>135</v>
      </c>
      <c r="E168" s="76">
        <v>36.81</v>
      </c>
      <c r="F168" s="9"/>
      <c r="G168" s="44">
        <f>100/10</f>
        <v>10</v>
      </c>
      <c r="H168" s="13">
        <v>0.2863</v>
      </c>
      <c r="I168" s="9" t="s">
        <v>11</v>
      </c>
      <c r="J168" s="9"/>
      <c r="K168" s="668" t="s">
        <v>2354</v>
      </c>
      <c r="L168" s="669">
        <v>45795</v>
      </c>
      <c r="M168" s="200">
        <v>45795</v>
      </c>
      <c r="N168" s="670">
        <v>9514.5499999999993</v>
      </c>
      <c r="O168" s="670">
        <v>10050.049999999999</v>
      </c>
      <c r="P168" s="671">
        <v>103</v>
      </c>
      <c r="Q168" s="227">
        <f t="shared" si="0"/>
        <v>97.573300970873774</v>
      </c>
      <c r="R168" s="359">
        <v>46160</v>
      </c>
      <c r="S168" s="200">
        <v>46160</v>
      </c>
      <c r="T168" s="663">
        <f t="shared" si="36"/>
        <v>4263.5889999999999</v>
      </c>
      <c r="U168" s="664">
        <f t="shared" si="37"/>
        <v>3749.29</v>
      </c>
      <c r="V168" s="664">
        <f t="shared" si="3"/>
        <v>98.665526315789478</v>
      </c>
      <c r="W168" s="665">
        <f t="shared" si="38"/>
        <v>-514.29899999999998</v>
      </c>
      <c r="X168" s="666">
        <v>113.3</v>
      </c>
      <c r="Y168" s="667">
        <f t="shared" si="39"/>
        <v>38</v>
      </c>
      <c r="Z168" s="666">
        <f t="shared" si="40"/>
        <v>-75.3</v>
      </c>
      <c r="AA168" s="9"/>
      <c r="AB168" s="9"/>
      <c r="AC168" s="10"/>
      <c r="AD168" s="9"/>
    </row>
    <row r="169" spans="1:30" ht="14.25">
      <c r="A169" s="10">
        <v>46165</v>
      </c>
      <c r="B169" s="9" t="s">
        <v>21</v>
      </c>
      <c r="C169" s="11">
        <v>14279.76</v>
      </c>
      <c r="D169" s="9">
        <v>131</v>
      </c>
      <c r="E169" s="76"/>
      <c r="F169" s="9"/>
      <c r="G169" s="44">
        <f>99/10</f>
        <v>9.9</v>
      </c>
      <c r="H169" s="13">
        <v>0.28310000000000002</v>
      </c>
      <c r="I169" s="9" t="s">
        <v>11</v>
      </c>
      <c r="J169" s="9"/>
      <c r="K169" s="226" t="s">
        <v>2354</v>
      </c>
      <c r="L169" s="359">
        <v>45796</v>
      </c>
      <c r="M169" s="200">
        <v>45796</v>
      </c>
      <c r="N169" s="84">
        <v>3673.69</v>
      </c>
      <c r="O169" s="84">
        <v>3875.99</v>
      </c>
      <c r="P169" s="85">
        <v>38</v>
      </c>
      <c r="Q169" s="227">
        <f t="shared" si="0"/>
        <v>101.99973684210526</v>
      </c>
      <c r="R169" s="359">
        <v>46161</v>
      </c>
      <c r="S169" s="200">
        <v>46161</v>
      </c>
      <c r="T169" s="663">
        <f t="shared" si="36"/>
        <v>7119.706000000001</v>
      </c>
      <c r="U169" s="664">
        <f t="shared" si="37"/>
        <v>6793.08</v>
      </c>
      <c r="V169" s="664">
        <f t="shared" si="3"/>
        <v>91.798378378378374</v>
      </c>
      <c r="W169" s="665">
        <f t="shared" si="38"/>
        <v>-326.62600000000111</v>
      </c>
      <c r="X169" s="666">
        <v>41.8</v>
      </c>
      <c r="Y169" s="667">
        <f t="shared" si="39"/>
        <v>74</v>
      </c>
      <c r="Z169" s="666">
        <f t="shared" si="40"/>
        <v>32.200000000000003</v>
      </c>
      <c r="AA169" s="9"/>
      <c r="AB169" s="9"/>
      <c r="AC169" s="10"/>
      <c r="AD169" s="9"/>
    </row>
    <row r="170" spans="1:30" ht="14.25">
      <c r="A170" s="10">
        <v>46166</v>
      </c>
      <c r="B170" s="9" t="s">
        <v>21</v>
      </c>
      <c r="C170" s="11">
        <v>11277.43</v>
      </c>
      <c r="D170" s="9">
        <v>113</v>
      </c>
      <c r="E170" s="76">
        <v>26.04</v>
      </c>
      <c r="F170" s="9">
        <v>5</v>
      </c>
      <c r="G170" s="44">
        <f>65/7</f>
        <v>9.2857142857142865</v>
      </c>
      <c r="H170" s="13">
        <v>0.27410000000000001</v>
      </c>
      <c r="I170" s="9" t="s">
        <v>11</v>
      </c>
      <c r="J170" s="9"/>
      <c r="K170" s="668" t="s">
        <v>2354</v>
      </c>
      <c r="L170" s="669">
        <v>45797</v>
      </c>
      <c r="M170" s="200">
        <v>45797</v>
      </c>
      <c r="N170" s="670">
        <v>6186.86</v>
      </c>
      <c r="O170" s="670">
        <v>6472.46</v>
      </c>
      <c r="P170" s="671">
        <v>68</v>
      </c>
      <c r="Q170" s="227">
        <f t="shared" si="0"/>
        <v>95.183235294117651</v>
      </c>
      <c r="R170" s="359">
        <v>46162</v>
      </c>
      <c r="S170" s="200">
        <v>46162</v>
      </c>
      <c r="T170" s="663">
        <f t="shared" si="36"/>
        <v>7369.648000000001</v>
      </c>
      <c r="U170" s="664">
        <f t="shared" si="37"/>
        <v>5933.81</v>
      </c>
      <c r="V170" s="664">
        <f t="shared" si="3"/>
        <v>89.906212121212121</v>
      </c>
      <c r="W170" s="665">
        <f t="shared" si="38"/>
        <v>-1435.8380000000006</v>
      </c>
      <c r="X170" s="666">
        <v>74.8</v>
      </c>
      <c r="Y170" s="667">
        <f t="shared" si="39"/>
        <v>66</v>
      </c>
      <c r="Z170" s="666">
        <f t="shared" si="40"/>
        <v>-8.7999999999999972</v>
      </c>
      <c r="AA170" s="9"/>
      <c r="AB170" s="9"/>
      <c r="AC170" s="10"/>
      <c r="AD170" s="9"/>
    </row>
    <row r="171" spans="1:30" ht="14.25">
      <c r="A171" s="10">
        <v>46167</v>
      </c>
      <c r="B171" s="9" t="s">
        <v>21</v>
      </c>
      <c r="C171" s="11">
        <v>3608.08</v>
      </c>
      <c r="D171" s="9">
        <v>42</v>
      </c>
      <c r="E171" s="76">
        <v>24.51</v>
      </c>
      <c r="F171" s="9">
        <v>1</v>
      </c>
      <c r="G171" s="44">
        <f>28/4</f>
        <v>7</v>
      </c>
      <c r="H171" s="13">
        <v>0.26829999999999998</v>
      </c>
      <c r="I171" s="9" t="s">
        <v>11</v>
      </c>
      <c r="J171" s="9"/>
      <c r="K171" s="226" t="s">
        <v>2354</v>
      </c>
      <c r="L171" s="359">
        <v>45798</v>
      </c>
      <c r="M171" s="200">
        <v>45798</v>
      </c>
      <c r="N171" s="84">
        <v>6449.78</v>
      </c>
      <c r="O171" s="84">
        <v>6699.68</v>
      </c>
      <c r="P171" s="85">
        <v>71</v>
      </c>
      <c r="Q171" s="227">
        <f t="shared" si="0"/>
        <v>94.36169014084507</v>
      </c>
      <c r="R171" s="359">
        <v>46163</v>
      </c>
      <c r="S171" s="200">
        <v>46163</v>
      </c>
      <c r="T171" s="663">
        <f t="shared" si="36"/>
        <v>7113.2930000000006</v>
      </c>
      <c r="U171" s="664">
        <f t="shared" si="37"/>
        <v>6911.13</v>
      </c>
      <c r="V171" s="664">
        <f t="shared" si="3"/>
        <v>101.63426470588236</v>
      </c>
      <c r="W171" s="665">
        <f t="shared" si="38"/>
        <v>-202.16300000000047</v>
      </c>
      <c r="X171" s="666">
        <v>78.099999999999994</v>
      </c>
      <c r="Y171" s="667">
        <f t="shared" si="39"/>
        <v>68</v>
      </c>
      <c r="Z171" s="666">
        <f t="shared" si="40"/>
        <v>-10.099999999999994</v>
      </c>
      <c r="AA171" s="9"/>
      <c r="AB171" s="9"/>
      <c r="AC171" s="10"/>
      <c r="AD171" s="9"/>
    </row>
    <row r="172" spans="1:30" ht="14.25">
      <c r="A172" s="10">
        <v>46168</v>
      </c>
      <c r="B172" s="9" t="s">
        <v>21</v>
      </c>
      <c r="C172" s="11">
        <v>4147.3</v>
      </c>
      <c r="D172" s="9">
        <v>48</v>
      </c>
      <c r="E172" s="76">
        <v>27.01</v>
      </c>
      <c r="F172" s="9">
        <v>3</v>
      </c>
      <c r="G172" s="44">
        <f>33/5</f>
        <v>6.6</v>
      </c>
      <c r="H172" s="13">
        <v>0.33860000000000001</v>
      </c>
      <c r="I172" s="9" t="s">
        <v>11</v>
      </c>
      <c r="J172" s="9"/>
      <c r="K172" s="668" t="s">
        <v>2354</v>
      </c>
      <c r="L172" s="669">
        <v>45799</v>
      </c>
      <c r="M172" s="200">
        <v>45799</v>
      </c>
      <c r="N172" s="670">
        <v>6133.43</v>
      </c>
      <c r="O172" s="670">
        <v>6466.63</v>
      </c>
      <c r="P172" s="671">
        <v>66</v>
      </c>
      <c r="Q172" s="227">
        <f t="shared" si="0"/>
        <v>97.979242424242429</v>
      </c>
      <c r="R172" s="359">
        <v>46164</v>
      </c>
      <c r="S172" s="200">
        <v>46164</v>
      </c>
      <c r="T172" s="663">
        <f t="shared" si="36"/>
        <v>17729.536</v>
      </c>
      <c r="U172" s="664">
        <f t="shared" si="37"/>
        <v>14596.78</v>
      </c>
      <c r="V172" s="664">
        <f t="shared" si="3"/>
        <v>108.12429629629631</v>
      </c>
      <c r="W172" s="665">
        <f t="shared" si="38"/>
        <v>-3132.7559999999994</v>
      </c>
      <c r="X172" s="666">
        <v>72.599999999999994</v>
      </c>
      <c r="Y172" s="667">
        <f t="shared" si="39"/>
        <v>135</v>
      </c>
      <c r="Z172" s="666">
        <f t="shared" si="40"/>
        <v>62.400000000000006</v>
      </c>
      <c r="AA172" s="9"/>
      <c r="AB172" s="9"/>
      <c r="AC172" s="10"/>
      <c r="AD172" s="9"/>
    </row>
    <row r="173" spans="1:30" ht="14.25">
      <c r="A173" s="10">
        <v>46169</v>
      </c>
      <c r="B173" s="9" t="s">
        <v>21</v>
      </c>
      <c r="C173" s="11">
        <v>6089.93</v>
      </c>
      <c r="D173" s="9">
        <v>59</v>
      </c>
      <c r="E173" s="76">
        <v>31.94</v>
      </c>
      <c r="F173" s="9">
        <v>8</v>
      </c>
      <c r="G173" s="44">
        <f>42/5</f>
        <v>8.4</v>
      </c>
      <c r="H173" s="13">
        <v>0.30869999999999997</v>
      </c>
      <c r="I173" s="9" t="s">
        <v>11</v>
      </c>
      <c r="J173" s="9"/>
      <c r="K173" s="226" t="s">
        <v>2354</v>
      </c>
      <c r="L173" s="359">
        <v>45800</v>
      </c>
      <c r="M173" s="200">
        <v>45800</v>
      </c>
      <c r="N173" s="84">
        <v>15510.86</v>
      </c>
      <c r="O173" s="84">
        <v>16117.76</v>
      </c>
      <c r="P173" s="85">
        <v>149</v>
      </c>
      <c r="Q173" s="227">
        <f t="shared" si="0"/>
        <v>108.17288590604026</v>
      </c>
      <c r="R173" s="359">
        <v>46165</v>
      </c>
      <c r="S173" s="200">
        <v>46165</v>
      </c>
      <c r="T173" s="663">
        <f t="shared" si="36"/>
        <v>10264.023000000001</v>
      </c>
      <c r="U173" s="664">
        <f t="shared" si="37"/>
        <v>14279.76</v>
      </c>
      <c r="V173" s="664">
        <f t="shared" si="3"/>
        <v>109.00580152671756</v>
      </c>
      <c r="W173" s="665">
        <f t="shared" si="38"/>
        <v>4015.7369999999992</v>
      </c>
      <c r="X173" s="666">
        <v>163.9</v>
      </c>
      <c r="Y173" s="667">
        <f t="shared" si="39"/>
        <v>131</v>
      </c>
      <c r="Z173" s="666">
        <f t="shared" si="40"/>
        <v>-32.900000000000006</v>
      </c>
      <c r="AA173" s="9"/>
      <c r="AB173" s="9"/>
      <c r="AC173" s="10"/>
      <c r="AD173" s="9"/>
    </row>
    <row r="174" spans="1:30" ht="14.25">
      <c r="A174" s="10">
        <v>46170</v>
      </c>
      <c r="B174" s="9" t="s">
        <v>21</v>
      </c>
      <c r="C174" s="11">
        <v>5432.44</v>
      </c>
      <c r="D174" s="9">
        <v>61</v>
      </c>
      <c r="E174" s="76">
        <v>24.37</v>
      </c>
      <c r="F174" s="9">
        <v>0</v>
      </c>
      <c r="G174" s="44">
        <f>45/6</f>
        <v>7.5</v>
      </c>
      <c r="H174" s="13">
        <v>0.24440000000000001</v>
      </c>
      <c r="I174" s="9" t="s">
        <v>11</v>
      </c>
      <c r="J174" s="9"/>
      <c r="K174" s="668" t="s">
        <v>2354</v>
      </c>
      <c r="L174" s="669">
        <v>45801</v>
      </c>
      <c r="M174" s="200">
        <v>45801</v>
      </c>
      <c r="N174" s="670">
        <v>8771.6299999999992</v>
      </c>
      <c r="O174" s="670">
        <v>9330.93</v>
      </c>
      <c r="P174" s="671">
        <v>108</v>
      </c>
      <c r="Q174" s="227">
        <f t="shared" si="0"/>
        <v>86.397500000000008</v>
      </c>
      <c r="R174" s="359">
        <v>46166</v>
      </c>
      <c r="S174" s="200">
        <v>46166</v>
      </c>
      <c r="T174" s="663">
        <f t="shared" si="36"/>
        <v>11335.918</v>
      </c>
      <c r="U174" s="664">
        <f t="shared" si="37"/>
        <v>11277.43</v>
      </c>
      <c r="V174" s="664">
        <f t="shared" si="3"/>
        <v>99.800265486725664</v>
      </c>
      <c r="W174" s="665">
        <f t="shared" si="38"/>
        <v>-58.487999999999374</v>
      </c>
      <c r="X174" s="666">
        <v>118.8</v>
      </c>
      <c r="Y174" s="667">
        <f t="shared" si="39"/>
        <v>113</v>
      </c>
      <c r="Z174" s="666">
        <f t="shared" si="40"/>
        <v>-5.7999999999999972</v>
      </c>
      <c r="AA174" s="9"/>
      <c r="AB174" s="9"/>
      <c r="AC174" s="10"/>
      <c r="AD174" s="9"/>
    </row>
    <row r="175" spans="1:30" ht="14.25">
      <c r="A175" s="10">
        <v>46171</v>
      </c>
      <c r="B175" s="9" t="s">
        <v>21</v>
      </c>
      <c r="C175" s="11">
        <f>14227.44+1403.9</f>
        <v>15631.34</v>
      </c>
      <c r="D175" s="9">
        <v>143</v>
      </c>
      <c r="E175" s="76">
        <v>32.49</v>
      </c>
      <c r="F175" s="9">
        <f>8+8+2+1+1</f>
        <v>20</v>
      </c>
      <c r="G175" s="44">
        <f>104/9</f>
        <v>11.555555555555555</v>
      </c>
      <c r="H175" s="13">
        <v>0.2631</v>
      </c>
      <c r="I175" s="9" t="s">
        <v>11</v>
      </c>
      <c r="J175" s="9"/>
      <c r="K175" s="226" t="s">
        <v>2354</v>
      </c>
      <c r="L175" s="359">
        <v>45802</v>
      </c>
      <c r="M175" s="200">
        <v>45802</v>
      </c>
      <c r="N175" s="84">
        <v>9853.18</v>
      </c>
      <c r="O175" s="84">
        <v>10305.379999999999</v>
      </c>
      <c r="P175" s="85">
        <v>108</v>
      </c>
      <c r="Q175" s="227">
        <f t="shared" si="0"/>
        <v>95.420185185185176</v>
      </c>
      <c r="R175" s="359">
        <v>46167</v>
      </c>
      <c r="S175" s="200">
        <v>46167</v>
      </c>
      <c r="T175" s="663">
        <f t="shared" si="36"/>
        <v>2905.067</v>
      </c>
      <c r="U175" s="664">
        <f t="shared" si="37"/>
        <v>3608.08</v>
      </c>
      <c r="V175" s="664">
        <f t="shared" si="3"/>
        <v>85.906666666666666</v>
      </c>
      <c r="W175" s="665">
        <f t="shared" si="38"/>
        <v>703.01299999999992</v>
      </c>
      <c r="X175" s="666">
        <v>118.8</v>
      </c>
      <c r="Y175" s="667">
        <f t="shared" si="39"/>
        <v>42</v>
      </c>
      <c r="Z175" s="666">
        <f t="shared" si="40"/>
        <v>-76.8</v>
      </c>
      <c r="AA175" s="9"/>
      <c r="AB175" s="9"/>
      <c r="AC175" s="10"/>
      <c r="AD175" s="9"/>
    </row>
    <row r="176" spans="1:30" ht="14.25">
      <c r="A176" s="10">
        <v>46172</v>
      </c>
      <c r="B176" s="9" t="s">
        <v>21</v>
      </c>
      <c r="C176" s="11">
        <v>13328.93</v>
      </c>
      <c r="D176" s="9">
        <v>136</v>
      </c>
      <c r="E176" s="76">
        <v>29.97</v>
      </c>
      <c r="F176" s="9">
        <v>15</v>
      </c>
      <c r="G176" s="44">
        <f>102/8</f>
        <v>12.75</v>
      </c>
      <c r="H176" s="13">
        <v>0.27489999999999998</v>
      </c>
      <c r="I176" s="9" t="s">
        <v>11</v>
      </c>
      <c r="J176" s="9"/>
      <c r="K176" s="668" t="s">
        <v>2354</v>
      </c>
      <c r="L176" s="669">
        <v>45803</v>
      </c>
      <c r="M176" s="200">
        <v>45803</v>
      </c>
      <c r="N176" s="670">
        <v>2533.87</v>
      </c>
      <c r="O176" s="670">
        <v>2640.97</v>
      </c>
      <c r="P176" s="671">
        <v>29</v>
      </c>
      <c r="Q176" s="227">
        <f t="shared" si="0"/>
        <v>91.067931034482754</v>
      </c>
      <c r="R176" s="359">
        <v>46168</v>
      </c>
      <c r="S176" s="200">
        <v>46168</v>
      </c>
      <c r="T176" s="663">
        <f t="shared" si="36"/>
        <v>6330.1040000000012</v>
      </c>
      <c r="U176" s="664">
        <f t="shared" si="37"/>
        <v>4147.3</v>
      </c>
      <c r="V176" s="664">
        <f t="shared" si="3"/>
        <v>86.402083333333337</v>
      </c>
      <c r="W176" s="665">
        <f t="shared" si="38"/>
        <v>-2182.804000000001</v>
      </c>
      <c r="X176" s="666">
        <v>31.9</v>
      </c>
      <c r="Y176" s="667">
        <f t="shared" si="39"/>
        <v>48</v>
      </c>
      <c r="Z176" s="666">
        <f t="shared" si="40"/>
        <v>16.100000000000001</v>
      </c>
      <c r="AA176" s="9"/>
      <c r="AB176" s="9"/>
      <c r="AC176" s="10"/>
      <c r="AD176" s="9"/>
    </row>
    <row r="177" spans="1:30" ht="14.25">
      <c r="A177" s="10">
        <v>46173</v>
      </c>
      <c r="B177" s="9" t="s">
        <v>21</v>
      </c>
      <c r="C177" s="11">
        <v>12739.48</v>
      </c>
      <c r="D177" s="9">
        <v>125</v>
      </c>
      <c r="E177" s="76">
        <v>30.12</v>
      </c>
      <c r="F177" s="9">
        <v>15</v>
      </c>
      <c r="G177" s="44">
        <f>97/7</f>
        <v>13.857142857142858</v>
      </c>
      <c r="H177" s="13">
        <v>0.24829999999999999</v>
      </c>
      <c r="I177" s="9" t="s">
        <v>11</v>
      </c>
      <c r="J177" s="9"/>
      <c r="K177" s="226" t="s">
        <v>2354</v>
      </c>
      <c r="L177" s="359">
        <v>45804</v>
      </c>
      <c r="M177" s="200">
        <v>45804</v>
      </c>
      <c r="N177" s="84">
        <v>5492.84</v>
      </c>
      <c r="O177" s="84">
        <v>5754.64</v>
      </c>
      <c r="P177" s="85">
        <v>57</v>
      </c>
      <c r="Q177" s="227">
        <f t="shared" si="0"/>
        <v>100.95859649122808</v>
      </c>
      <c r="R177" s="359">
        <v>46169</v>
      </c>
      <c r="S177" s="200">
        <v>46169</v>
      </c>
      <c r="T177" s="663">
        <f t="shared" si="36"/>
        <v>6149.5280000000002</v>
      </c>
      <c r="U177" s="664">
        <f t="shared" si="37"/>
        <v>6089.93</v>
      </c>
      <c r="V177" s="664">
        <f t="shared" si="3"/>
        <v>103.21915254237288</v>
      </c>
      <c r="W177" s="665">
        <f t="shared" si="38"/>
        <v>-59.597999999999956</v>
      </c>
      <c r="X177" s="666">
        <v>62.7</v>
      </c>
      <c r="Y177" s="667">
        <f t="shared" si="39"/>
        <v>59</v>
      </c>
      <c r="Z177" s="666">
        <f t="shared" si="40"/>
        <v>-3.7000000000000028</v>
      </c>
      <c r="AA177" s="9"/>
      <c r="AB177" s="9"/>
      <c r="AC177" s="10"/>
      <c r="AD177" s="9"/>
    </row>
    <row r="178" spans="1:30" ht="14.25">
      <c r="A178" s="10">
        <v>46174</v>
      </c>
      <c r="B178" s="9" t="s">
        <v>21</v>
      </c>
      <c r="C178" s="409">
        <v>4752.1400000000003</v>
      </c>
      <c r="D178" s="9">
        <v>46</v>
      </c>
      <c r="E178" s="76">
        <v>29.59</v>
      </c>
      <c r="F178" s="9">
        <v>1</v>
      </c>
      <c r="G178" s="44">
        <f>30/4</f>
        <v>7.5</v>
      </c>
      <c r="H178" s="13">
        <v>0.3115</v>
      </c>
      <c r="I178" s="9" t="s">
        <v>11</v>
      </c>
      <c r="J178" s="9"/>
      <c r="K178" s="668" t="s">
        <v>2354</v>
      </c>
      <c r="L178" s="669">
        <v>45805</v>
      </c>
      <c r="M178" s="200">
        <v>45805</v>
      </c>
      <c r="N178" s="670">
        <v>5352.48</v>
      </c>
      <c r="O178" s="670">
        <v>5590.48</v>
      </c>
      <c r="P178" s="671">
        <v>58</v>
      </c>
      <c r="Q178" s="227">
        <f t="shared" si="0"/>
        <v>96.387586206896543</v>
      </c>
      <c r="R178" s="359">
        <v>46170</v>
      </c>
      <c r="S178" s="200">
        <v>46170</v>
      </c>
      <c r="T178" s="663">
        <f t="shared" si="36"/>
        <v>8151.8360000000011</v>
      </c>
      <c r="U178" s="664">
        <f t="shared" si="37"/>
        <v>5432.44</v>
      </c>
      <c r="V178" s="664">
        <f t="shared" si="3"/>
        <v>89.056393442622948</v>
      </c>
      <c r="W178" s="665">
        <f t="shared" si="38"/>
        <v>-2719.3960000000015</v>
      </c>
      <c r="X178" s="666">
        <v>63.8</v>
      </c>
      <c r="Y178" s="667">
        <f t="shared" si="39"/>
        <v>61</v>
      </c>
      <c r="Z178" s="666">
        <f t="shared" si="40"/>
        <v>-2.7999999999999972</v>
      </c>
      <c r="AA178" s="9"/>
      <c r="AB178" s="9"/>
      <c r="AC178" s="10"/>
      <c r="AD178" s="9"/>
    </row>
    <row r="179" spans="1:30" ht="14.25">
      <c r="A179" s="10">
        <v>46175</v>
      </c>
      <c r="B179" s="9" t="s">
        <v>21</v>
      </c>
      <c r="C179" s="11">
        <f>8507.95-2714</f>
        <v>5793.9500000000007</v>
      </c>
      <c r="D179" s="9">
        <v>67</v>
      </c>
      <c r="E179" s="76">
        <v>32.42</v>
      </c>
      <c r="F179" s="9">
        <v>5</v>
      </c>
      <c r="G179" s="44">
        <f>43/5</f>
        <v>8.6</v>
      </c>
      <c r="H179" s="13">
        <v>0.38640000000000002</v>
      </c>
      <c r="I179" s="9" t="s">
        <v>11</v>
      </c>
      <c r="J179" s="9"/>
      <c r="K179" s="226" t="s">
        <v>2354</v>
      </c>
      <c r="L179" s="359">
        <v>45806</v>
      </c>
      <c r="M179" s="200">
        <v>45806</v>
      </c>
      <c r="N179" s="84">
        <v>7018.06</v>
      </c>
      <c r="O179" s="84">
        <v>7410.76</v>
      </c>
      <c r="P179" s="85">
        <v>79</v>
      </c>
      <c r="Q179" s="227">
        <f t="shared" si="0"/>
        <v>93.807088607594935</v>
      </c>
      <c r="R179" s="359">
        <v>46171</v>
      </c>
      <c r="S179" s="200">
        <v>46171</v>
      </c>
      <c r="T179" s="663">
        <f t="shared" si="36"/>
        <v>15380.398000000001</v>
      </c>
      <c r="U179" s="664">
        <f t="shared" si="37"/>
        <v>15631.34</v>
      </c>
      <c r="V179" s="664">
        <f t="shared" si="3"/>
        <v>109.31006993006993</v>
      </c>
      <c r="W179" s="665">
        <f t="shared" si="38"/>
        <v>250.9419999999991</v>
      </c>
      <c r="X179" s="666">
        <v>86.9</v>
      </c>
      <c r="Y179" s="667">
        <f t="shared" si="39"/>
        <v>143</v>
      </c>
      <c r="Z179" s="666">
        <f t="shared" si="40"/>
        <v>56.099999999999994</v>
      </c>
      <c r="AA179" s="9"/>
      <c r="AB179" s="9"/>
      <c r="AC179" s="10"/>
      <c r="AD179" s="9"/>
    </row>
    <row r="180" spans="1:30" ht="14.25">
      <c r="A180" s="10">
        <v>46176</v>
      </c>
      <c r="B180" s="9" t="s">
        <v>21</v>
      </c>
      <c r="C180" s="409">
        <v>9630.48</v>
      </c>
      <c r="D180" s="9">
        <v>96</v>
      </c>
      <c r="E180" s="76">
        <v>30.21</v>
      </c>
      <c r="F180" s="9">
        <v>11</v>
      </c>
      <c r="G180" s="44">
        <f>72/7</f>
        <v>10.285714285714286</v>
      </c>
      <c r="H180" s="13">
        <v>0.24840000000000001</v>
      </c>
      <c r="I180" s="9" t="s">
        <v>11</v>
      </c>
      <c r="J180" s="9"/>
      <c r="K180" s="668" t="s">
        <v>2354</v>
      </c>
      <c r="L180" s="669">
        <v>45807</v>
      </c>
      <c r="M180" s="200">
        <v>45807</v>
      </c>
      <c r="N180" s="670">
        <v>13339.58</v>
      </c>
      <c r="O180" s="670">
        <v>13982.18</v>
      </c>
      <c r="P180" s="671">
        <v>134</v>
      </c>
      <c r="Q180" s="227">
        <f t="shared" si="0"/>
        <v>104.34462686567164</v>
      </c>
      <c r="R180" s="359">
        <v>46172</v>
      </c>
      <c r="S180" s="200">
        <v>46172</v>
      </c>
      <c r="T180" s="663">
        <f t="shared" si="36"/>
        <v>15885.331</v>
      </c>
      <c r="U180" s="664">
        <f t="shared" si="37"/>
        <v>13328.93</v>
      </c>
      <c r="V180" s="664">
        <f t="shared" si="3"/>
        <v>98.006838235294126</v>
      </c>
      <c r="W180" s="665">
        <f t="shared" si="38"/>
        <v>-2556.4009999999998</v>
      </c>
      <c r="X180" s="666">
        <v>147.4</v>
      </c>
      <c r="Y180" s="667">
        <f t="shared" si="39"/>
        <v>136</v>
      </c>
      <c r="Z180" s="666">
        <f t="shared" si="40"/>
        <v>-11.400000000000006</v>
      </c>
      <c r="AA180" s="9"/>
      <c r="AB180" s="9"/>
      <c r="AC180" s="10"/>
      <c r="AD180" s="9"/>
    </row>
    <row r="181" spans="1:30" ht="14.25">
      <c r="A181" s="10">
        <v>46177</v>
      </c>
      <c r="B181" s="9" t="s">
        <v>21</v>
      </c>
      <c r="C181" s="409">
        <v>11258.98</v>
      </c>
      <c r="D181" s="9">
        <v>103</v>
      </c>
      <c r="E181" s="76">
        <v>30.95</v>
      </c>
      <c r="F181" s="9">
        <v>15</v>
      </c>
      <c r="G181" s="44">
        <f>80/7</f>
        <v>11.428571428571429</v>
      </c>
      <c r="H181" s="13">
        <v>0.2671</v>
      </c>
      <c r="I181" s="9" t="s">
        <v>11</v>
      </c>
      <c r="J181" s="9"/>
      <c r="K181" s="697" t="s">
        <v>2354</v>
      </c>
      <c r="L181" s="359">
        <v>45808</v>
      </c>
      <c r="M181" s="200">
        <v>45808</v>
      </c>
      <c r="N181" s="84">
        <v>13703.41</v>
      </c>
      <c r="O181" s="189">
        <v>14441.21</v>
      </c>
      <c r="P181" s="85">
        <v>144</v>
      </c>
      <c r="Q181" s="227">
        <f t="shared" si="0"/>
        <v>100.28618055555555</v>
      </c>
      <c r="R181" s="359">
        <v>46173</v>
      </c>
      <c r="S181" s="200">
        <v>46173</v>
      </c>
      <c r="T181" s="663">
        <f>O183*$AA$26</f>
        <v>11837.177000000001</v>
      </c>
      <c r="U181" s="664">
        <f t="shared" si="37"/>
        <v>12739.48</v>
      </c>
      <c r="V181" s="664">
        <f t="shared" si="3"/>
        <v>101.91584</v>
      </c>
      <c r="W181" s="665">
        <f t="shared" si="38"/>
        <v>902.30299999999806</v>
      </c>
      <c r="X181" s="666">
        <v>158.4</v>
      </c>
      <c r="Y181" s="667">
        <f t="shared" si="39"/>
        <v>125</v>
      </c>
      <c r="Z181" s="666">
        <f t="shared" si="40"/>
        <v>-33.400000000000006</v>
      </c>
      <c r="AA181" s="9"/>
      <c r="AB181" s="9"/>
      <c r="AC181" s="10"/>
      <c r="AD181" s="9"/>
    </row>
    <row r="182" spans="1:30" ht="13.5">
      <c r="A182" s="10">
        <v>46178</v>
      </c>
      <c r="B182" s="9" t="s">
        <v>21</v>
      </c>
      <c r="C182" s="11">
        <v>12209.21</v>
      </c>
      <c r="D182" s="9">
        <v>111</v>
      </c>
      <c r="E182" s="76">
        <v>29.95</v>
      </c>
      <c r="F182" s="9">
        <v>11</v>
      </c>
      <c r="G182" s="44">
        <f>82/8</f>
        <v>10.25</v>
      </c>
      <c r="H182" s="13">
        <v>0.27339999999999998</v>
      </c>
      <c r="I182" s="9" t="s">
        <v>11</v>
      </c>
      <c r="J182" s="9"/>
      <c r="K182" s="184" t="s">
        <v>1596</v>
      </c>
      <c r="L182" s="142" t="s">
        <v>1578</v>
      </c>
      <c r="M182" s="686"/>
      <c r="N182" s="698">
        <f>SUM(N151:N180)</f>
        <v>239439.47999999995</v>
      </c>
      <c r="O182" s="699">
        <f>SUM(O151:O181)</f>
        <v>265495.09000000003</v>
      </c>
      <c r="P182" s="700">
        <f>SUM(P151:P180)</f>
        <v>2518</v>
      </c>
      <c r="Q182" s="701">
        <f t="shared" si="0"/>
        <v>105.43887609213662</v>
      </c>
      <c r="R182" s="702" t="s">
        <v>1578</v>
      </c>
      <c r="S182" s="703"/>
      <c r="T182" s="704">
        <f t="shared" ref="T182:U182" si="41">SUM(T151:T181)</f>
        <v>293788.06600000011</v>
      </c>
      <c r="U182" s="701">
        <f t="shared" si="41"/>
        <v>265174.78999999992</v>
      </c>
      <c r="V182" s="701">
        <f t="shared" si="3"/>
        <v>102.90057819169574</v>
      </c>
      <c r="W182" s="701">
        <f t="shared" ref="W182:X182" si="42">SUM(W151:W181)</f>
        <v>-28613.276000000013</v>
      </c>
      <c r="X182" s="700">
        <f t="shared" si="42"/>
        <v>2928.2000000000003</v>
      </c>
      <c r="Y182" s="700">
        <f>SUM(Y151:Y180)</f>
        <v>2577</v>
      </c>
      <c r="Z182" s="700">
        <f>SUM(Z151:Z181)</f>
        <v>-226.20000000000007</v>
      </c>
      <c r="AA182" s="9"/>
      <c r="AB182" s="9"/>
      <c r="AC182" s="9"/>
      <c r="AD182" s="9"/>
    </row>
    <row r="183" spans="1:30" ht="14.25">
      <c r="A183" s="10">
        <v>46179</v>
      </c>
      <c r="B183" s="9" t="s">
        <v>21</v>
      </c>
      <c r="C183" s="11">
        <v>12205.26</v>
      </c>
      <c r="D183" s="9">
        <v>110</v>
      </c>
      <c r="E183" s="76">
        <v>31.65</v>
      </c>
      <c r="F183" s="9">
        <v>14</v>
      </c>
      <c r="G183" s="44">
        <f>82/7</f>
        <v>11.714285714285714</v>
      </c>
      <c r="H183" s="13">
        <v>0.26050000000000001</v>
      </c>
      <c r="I183" s="9" t="s">
        <v>11</v>
      </c>
      <c r="J183" s="9"/>
      <c r="K183" s="668" t="s">
        <v>2354</v>
      </c>
      <c r="L183" s="669">
        <v>45809</v>
      </c>
      <c r="M183" s="691">
        <v>45809</v>
      </c>
      <c r="N183" s="670">
        <v>10225.57</v>
      </c>
      <c r="O183" s="670">
        <v>10761.07</v>
      </c>
      <c r="P183" s="671">
        <v>110</v>
      </c>
      <c r="Q183" s="227">
        <f t="shared" si="0"/>
        <v>97.827909090909088</v>
      </c>
      <c r="R183" s="359">
        <v>46174</v>
      </c>
      <c r="S183" s="200">
        <v>46174</v>
      </c>
      <c r="T183" s="663">
        <f t="shared" ref="T183:T211" si="43">O184*$AA$26</f>
        <v>3673.692</v>
      </c>
      <c r="U183" s="664">
        <f t="shared" ref="U183:U212" si="44">C178</f>
        <v>4752.1400000000003</v>
      </c>
      <c r="V183" s="664">
        <f t="shared" si="3"/>
        <v>103.30739130434783</v>
      </c>
      <c r="W183" s="665">
        <f t="shared" ref="W183:W212" si="45">U183-T183</f>
        <v>1078.4480000000003</v>
      </c>
      <c r="X183" s="666">
        <v>121</v>
      </c>
      <c r="Y183" s="667">
        <f t="shared" ref="Y183:Y212" si="46">D178</f>
        <v>46</v>
      </c>
      <c r="Z183" s="666">
        <f t="shared" ref="Z183:Z212" si="47">Y183-X183</f>
        <v>-75</v>
      </c>
      <c r="AA183" s="9"/>
      <c r="AB183" s="9"/>
      <c r="AC183" s="10"/>
      <c r="AD183" s="9"/>
    </row>
    <row r="184" spans="1:30" ht="14.25">
      <c r="A184" s="10">
        <v>46180</v>
      </c>
      <c r="B184" s="9" t="s">
        <v>21</v>
      </c>
      <c r="C184" s="11">
        <v>9592.93</v>
      </c>
      <c r="D184" s="9">
        <v>106</v>
      </c>
      <c r="E184" s="76">
        <v>39.700000000000003</v>
      </c>
      <c r="F184" s="9">
        <v>39</v>
      </c>
      <c r="G184" s="44">
        <f>86/6</f>
        <v>14.333333333333334</v>
      </c>
      <c r="H184" s="13">
        <v>0.27210000000000001</v>
      </c>
      <c r="I184" s="9" t="s">
        <v>11</v>
      </c>
      <c r="J184" s="9"/>
      <c r="K184" s="226" t="s">
        <v>2354</v>
      </c>
      <c r="L184" s="359">
        <v>45810</v>
      </c>
      <c r="M184" s="691">
        <v>45810</v>
      </c>
      <c r="N184" s="84">
        <v>3101.72</v>
      </c>
      <c r="O184" s="84">
        <v>3339.72</v>
      </c>
      <c r="P184" s="85">
        <v>38</v>
      </c>
      <c r="Q184" s="227">
        <f t="shared" si="0"/>
        <v>87.887368421052628</v>
      </c>
      <c r="R184" s="359">
        <v>46175</v>
      </c>
      <c r="S184" s="200">
        <v>46175</v>
      </c>
      <c r="T184" s="663">
        <f t="shared" si="43"/>
        <v>6817.0630000000001</v>
      </c>
      <c r="U184" s="664">
        <f t="shared" si="44"/>
        <v>5793.9500000000007</v>
      </c>
      <c r="V184" s="664">
        <f t="shared" si="3"/>
        <v>86.476865671641804</v>
      </c>
      <c r="W184" s="665">
        <f t="shared" si="45"/>
        <v>-1023.1129999999994</v>
      </c>
      <c r="X184" s="666">
        <v>41.8</v>
      </c>
      <c r="Y184" s="667">
        <f t="shared" si="46"/>
        <v>67</v>
      </c>
      <c r="Z184" s="666">
        <f t="shared" si="47"/>
        <v>25.200000000000003</v>
      </c>
      <c r="AA184" s="9"/>
      <c r="AB184" s="9"/>
      <c r="AC184" s="10"/>
      <c r="AD184" s="9"/>
    </row>
    <row r="185" spans="1:30" ht="14.25">
      <c r="A185" s="10">
        <v>46181</v>
      </c>
      <c r="B185" s="9" t="s">
        <v>21</v>
      </c>
      <c r="C185" s="11">
        <v>3273.21</v>
      </c>
      <c r="D185" s="9">
        <v>39</v>
      </c>
      <c r="E185" s="76">
        <v>25.56</v>
      </c>
      <c r="F185" s="9">
        <v>0</v>
      </c>
      <c r="G185" s="44">
        <f>28/4</f>
        <v>7</v>
      </c>
      <c r="H185" s="13">
        <v>0.3014</v>
      </c>
      <c r="I185" s="9" t="s">
        <v>11</v>
      </c>
      <c r="J185" s="9"/>
      <c r="K185" s="668" t="s">
        <v>2354</v>
      </c>
      <c r="L185" s="669">
        <v>45811</v>
      </c>
      <c r="M185" s="691">
        <v>45811</v>
      </c>
      <c r="N185" s="670">
        <v>5899.83</v>
      </c>
      <c r="O185" s="670">
        <v>6197.33</v>
      </c>
      <c r="P185" s="671">
        <v>61</v>
      </c>
      <c r="Q185" s="227">
        <f t="shared" si="0"/>
        <v>101.5955737704918</v>
      </c>
      <c r="R185" s="359">
        <v>46176</v>
      </c>
      <c r="S185" s="200">
        <v>46176</v>
      </c>
      <c r="T185" s="663">
        <f t="shared" si="43"/>
        <v>7802.5970000000007</v>
      </c>
      <c r="U185" s="664">
        <f t="shared" si="44"/>
        <v>9630.48</v>
      </c>
      <c r="V185" s="664">
        <f t="shared" si="3"/>
        <v>100.3175</v>
      </c>
      <c r="W185" s="665">
        <f t="shared" si="45"/>
        <v>1827.8829999999989</v>
      </c>
      <c r="X185" s="666">
        <v>67.099999999999994</v>
      </c>
      <c r="Y185" s="667">
        <f t="shared" si="46"/>
        <v>96</v>
      </c>
      <c r="Z185" s="666">
        <f t="shared" si="47"/>
        <v>28.900000000000006</v>
      </c>
      <c r="AA185" s="9"/>
      <c r="AB185" s="9"/>
      <c r="AC185" s="10"/>
      <c r="AD185" s="9"/>
    </row>
    <row r="186" spans="1:30" ht="14.25">
      <c r="A186" s="10">
        <v>46182</v>
      </c>
      <c r="B186" s="9" t="s">
        <v>21</v>
      </c>
      <c r="C186" s="11">
        <v>5543.16</v>
      </c>
      <c r="D186" s="9">
        <v>60</v>
      </c>
      <c r="E186" s="76">
        <v>27.25</v>
      </c>
      <c r="F186" s="9">
        <v>1</v>
      </c>
      <c r="G186" s="44">
        <f>40/5</f>
        <v>8</v>
      </c>
      <c r="H186" s="13">
        <v>0.30969999999999998</v>
      </c>
      <c r="I186" s="9" t="s">
        <v>11</v>
      </c>
      <c r="J186" s="9"/>
      <c r="K186" s="226" t="s">
        <v>2354</v>
      </c>
      <c r="L186" s="359">
        <v>45812</v>
      </c>
      <c r="M186" s="691">
        <v>45812</v>
      </c>
      <c r="N186" s="84">
        <v>6771.97</v>
      </c>
      <c r="O186" s="84">
        <v>7093.27</v>
      </c>
      <c r="P186" s="85">
        <v>72</v>
      </c>
      <c r="Q186" s="227">
        <f t="shared" si="0"/>
        <v>98.517638888888897</v>
      </c>
      <c r="R186" s="359">
        <v>46177</v>
      </c>
      <c r="S186" s="200">
        <v>46177</v>
      </c>
      <c r="T186" s="663">
        <f t="shared" si="43"/>
        <v>10177.101000000001</v>
      </c>
      <c r="U186" s="664">
        <f t="shared" si="44"/>
        <v>11258.98</v>
      </c>
      <c r="V186" s="664">
        <f t="shared" si="3"/>
        <v>109.3104854368932</v>
      </c>
      <c r="W186" s="665">
        <f t="shared" si="45"/>
        <v>1081.878999999999</v>
      </c>
      <c r="X186" s="666">
        <v>79.2</v>
      </c>
      <c r="Y186" s="667">
        <f t="shared" si="46"/>
        <v>103</v>
      </c>
      <c r="Z186" s="666">
        <f t="shared" si="47"/>
        <v>23.799999999999997</v>
      </c>
      <c r="AA186" s="9"/>
      <c r="AB186" s="9"/>
      <c r="AC186" s="10"/>
      <c r="AD186" s="9"/>
    </row>
    <row r="187" spans="1:30" ht="14.25">
      <c r="A187" s="10">
        <v>46183</v>
      </c>
      <c r="B187" s="9" t="s">
        <v>21</v>
      </c>
      <c r="C187" s="11">
        <v>7377.96</v>
      </c>
      <c r="D187" s="9">
        <v>83</v>
      </c>
      <c r="E187" s="76">
        <v>32.71</v>
      </c>
      <c r="F187" s="9">
        <v>11</v>
      </c>
      <c r="G187" s="44">
        <f>52/5</f>
        <v>10.4</v>
      </c>
      <c r="H187" s="13">
        <v>0.30020000000000002</v>
      </c>
      <c r="I187" s="9" t="s">
        <v>11</v>
      </c>
      <c r="J187" s="9"/>
      <c r="K187" s="668" t="s">
        <v>2354</v>
      </c>
      <c r="L187" s="669">
        <v>45813</v>
      </c>
      <c r="M187" s="691">
        <v>45813</v>
      </c>
      <c r="N187" s="670">
        <v>8787.81</v>
      </c>
      <c r="O187" s="670">
        <v>9251.91</v>
      </c>
      <c r="P187" s="671">
        <v>101</v>
      </c>
      <c r="Q187" s="227">
        <f t="shared" si="0"/>
        <v>91.603069306930692</v>
      </c>
      <c r="R187" s="359">
        <v>46178</v>
      </c>
      <c r="S187" s="200">
        <v>46178</v>
      </c>
      <c r="T187" s="663">
        <f t="shared" si="43"/>
        <v>16510.395</v>
      </c>
      <c r="U187" s="664">
        <f t="shared" si="44"/>
        <v>12209.21</v>
      </c>
      <c r="V187" s="664">
        <f t="shared" si="3"/>
        <v>109.99288288288288</v>
      </c>
      <c r="W187" s="665">
        <f t="shared" si="45"/>
        <v>-4301.1850000000013</v>
      </c>
      <c r="X187" s="666">
        <v>111.1</v>
      </c>
      <c r="Y187" s="667">
        <f t="shared" si="46"/>
        <v>111</v>
      </c>
      <c r="Z187" s="666">
        <f t="shared" si="47"/>
        <v>-9.9999999999994316E-2</v>
      </c>
      <c r="AA187" s="9"/>
      <c r="AB187" s="9"/>
      <c r="AC187" s="10"/>
      <c r="AD187" s="9"/>
    </row>
    <row r="188" spans="1:30" ht="14.25">
      <c r="A188" s="10">
        <v>46184</v>
      </c>
      <c r="B188" s="9" t="s">
        <v>21</v>
      </c>
      <c r="C188" s="11">
        <v>7132.21</v>
      </c>
      <c r="D188" s="9">
        <v>79</v>
      </c>
      <c r="E188" s="76">
        <v>32.31</v>
      </c>
      <c r="F188" s="9">
        <v>12</v>
      </c>
      <c r="G188" s="44">
        <f>57/6</f>
        <v>9.5</v>
      </c>
      <c r="H188" s="13">
        <v>0.27639999999999998</v>
      </c>
      <c r="I188" s="9" t="s">
        <v>11</v>
      </c>
      <c r="J188" s="9"/>
      <c r="K188" s="226" t="s">
        <v>2354</v>
      </c>
      <c r="L188" s="359">
        <v>45814</v>
      </c>
      <c r="M188" s="691">
        <v>45814</v>
      </c>
      <c r="N188" s="84">
        <v>14307.35</v>
      </c>
      <c r="O188" s="84">
        <v>15009.45</v>
      </c>
      <c r="P188" s="85">
        <v>148</v>
      </c>
      <c r="Q188" s="227">
        <f t="shared" si="0"/>
        <v>101.41520270270271</v>
      </c>
      <c r="R188" s="359">
        <v>46179</v>
      </c>
      <c r="S188" s="200">
        <v>46179</v>
      </c>
      <c r="T188" s="663">
        <f t="shared" si="43"/>
        <v>14494.733000000002</v>
      </c>
      <c r="U188" s="664">
        <f t="shared" si="44"/>
        <v>12205.26</v>
      </c>
      <c r="V188" s="664">
        <f t="shared" si="3"/>
        <v>110.95690909090909</v>
      </c>
      <c r="W188" s="665">
        <f t="shared" si="45"/>
        <v>-2289.4730000000018</v>
      </c>
      <c r="X188" s="666">
        <v>162.80000000000001</v>
      </c>
      <c r="Y188" s="667">
        <f t="shared" si="46"/>
        <v>110</v>
      </c>
      <c r="Z188" s="666">
        <f t="shared" si="47"/>
        <v>-52.800000000000011</v>
      </c>
      <c r="AA188" s="9"/>
      <c r="AB188" s="9"/>
      <c r="AC188" s="10"/>
      <c r="AD188" s="9"/>
    </row>
    <row r="189" spans="1:30" ht="14.25">
      <c r="A189" s="10">
        <v>46185</v>
      </c>
      <c r="B189" s="9" t="s">
        <v>21</v>
      </c>
      <c r="C189" s="705">
        <v>15753.79</v>
      </c>
      <c r="D189" s="9">
        <v>151</v>
      </c>
      <c r="E189" s="76">
        <v>32.75</v>
      </c>
      <c r="F189" s="9">
        <v>21</v>
      </c>
      <c r="G189" s="44">
        <f>128/11</f>
        <v>11.636363636363637</v>
      </c>
      <c r="H189" s="13">
        <v>0.2777</v>
      </c>
      <c r="I189" s="9" t="s">
        <v>11</v>
      </c>
      <c r="J189" s="9"/>
      <c r="K189" s="668" t="s">
        <v>2354</v>
      </c>
      <c r="L189" s="669">
        <v>45815</v>
      </c>
      <c r="M189" s="691">
        <v>45815</v>
      </c>
      <c r="N189" s="670">
        <v>12582.03</v>
      </c>
      <c r="O189" s="670">
        <v>13177.03</v>
      </c>
      <c r="P189" s="671">
        <v>127</v>
      </c>
      <c r="Q189" s="227">
        <f t="shared" si="0"/>
        <v>103.75614173228347</v>
      </c>
      <c r="R189" s="359">
        <v>46180</v>
      </c>
      <c r="S189" s="200">
        <v>46180</v>
      </c>
      <c r="T189" s="663">
        <f t="shared" si="43"/>
        <v>11361.526000000002</v>
      </c>
      <c r="U189" s="664">
        <f t="shared" si="44"/>
        <v>9592.93</v>
      </c>
      <c r="V189" s="664">
        <f t="shared" si="3"/>
        <v>90.499339622641514</v>
      </c>
      <c r="W189" s="665">
        <f t="shared" si="45"/>
        <v>-1768.5960000000014</v>
      </c>
      <c r="X189" s="666">
        <v>139.69999999999999</v>
      </c>
      <c r="Y189" s="667">
        <f t="shared" si="46"/>
        <v>106</v>
      </c>
      <c r="Z189" s="666">
        <f t="shared" si="47"/>
        <v>-33.699999999999989</v>
      </c>
      <c r="AA189" s="9"/>
      <c r="AB189" s="9"/>
      <c r="AC189" s="10"/>
      <c r="AD189" s="9"/>
    </row>
    <row r="190" spans="1:30" ht="14.25">
      <c r="A190" s="10">
        <v>46186</v>
      </c>
      <c r="B190" s="9" t="s">
        <v>21</v>
      </c>
      <c r="C190" s="11">
        <v>12587.94</v>
      </c>
      <c r="D190" s="9">
        <v>105</v>
      </c>
      <c r="E190" s="76">
        <v>30.07</v>
      </c>
      <c r="F190" s="9">
        <v>14</v>
      </c>
      <c r="G190" s="44">
        <f>91/9</f>
        <v>10.111111111111111</v>
      </c>
      <c r="H190" s="13">
        <v>0.27729999999999999</v>
      </c>
      <c r="I190" s="9" t="s">
        <v>11</v>
      </c>
      <c r="J190" s="9"/>
      <c r="K190" s="226" t="s">
        <v>2354</v>
      </c>
      <c r="L190" s="359">
        <v>45816</v>
      </c>
      <c r="M190" s="691">
        <v>45816</v>
      </c>
      <c r="N190" s="84">
        <v>9793.16</v>
      </c>
      <c r="O190" s="84">
        <v>10328.66</v>
      </c>
      <c r="P190" s="85">
        <v>109</v>
      </c>
      <c r="Q190" s="227">
        <f t="shared" si="0"/>
        <v>94.758348623853209</v>
      </c>
      <c r="R190" s="359">
        <v>46181</v>
      </c>
      <c r="S190" s="200">
        <v>46181</v>
      </c>
      <c r="T190" s="663">
        <f t="shared" si="43"/>
        <v>5669.8180000000002</v>
      </c>
      <c r="U190" s="664">
        <f t="shared" si="44"/>
        <v>3273.21</v>
      </c>
      <c r="V190" s="664">
        <f t="shared" si="3"/>
        <v>83.928461538461534</v>
      </c>
      <c r="W190" s="665">
        <f t="shared" si="45"/>
        <v>-2396.6080000000002</v>
      </c>
      <c r="X190" s="666">
        <v>119.9</v>
      </c>
      <c r="Y190" s="667">
        <f t="shared" si="46"/>
        <v>39</v>
      </c>
      <c r="Z190" s="666">
        <f t="shared" si="47"/>
        <v>-80.900000000000006</v>
      </c>
      <c r="AA190" s="9"/>
      <c r="AB190" s="9"/>
      <c r="AC190" s="10"/>
      <c r="AD190" s="9"/>
    </row>
    <row r="191" spans="1:30" ht="14.25">
      <c r="A191" s="10">
        <v>46187</v>
      </c>
      <c r="B191" s="9" t="s">
        <v>21</v>
      </c>
      <c r="C191" s="11">
        <v>11390.92</v>
      </c>
      <c r="D191" s="9">
        <v>121</v>
      </c>
      <c r="E191" s="76">
        <v>33.24</v>
      </c>
      <c r="F191" s="9">
        <v>22</v>
      </c>
      <c r="G191" s="44">
        <f>93/9</f>
        <v>10.333333333333334</v>
      </c>
      <c r="H191" s="13">
        <v>0.29899999999999999</v>
      </c>
      <c r="I191" s="9" t="s">
        <v>11</v>
      </c>
      <c r="J191" s="9"/>
      <c r="K191" s="668" t="s">
        <v>2354</v>
      </c>
      <c r="L191" s="669">
        <v>45817</v>
      </c>
      <c r="M191" s="691">
        <v>45817</v>
      </c>
      <c r="N191" s="670">
        <v>4880.68</v>
      </c>
      <c r="O191" s="670">
        <v>5154.38</v>
      </c>
      <c r="P191" s="671">
        <v>53</v>
      </c>
      <c r="Q191" s="227">
        <f t="shared" si="0"/>
        <v>97.252452830188687</v>
      </c>
      <c r="R191" s="359">
        <v>46182</v>
      </c>
      <c r="S191" s="200">
        <v>46182</v>
      </c>
      <c r="T191" s="663">
        <f t="shared" si="43"/>
        <v>7608.8760000000002</v>
      </c>
      <c r="U191" s="664">
        <f t="shared" si="44"/>
        <v>5543.16</v>
      </c>
      <c r="V191" s="664">
        <f t="shared" si="3"/>
        <v>92.385999999999996</v>
      </c>
      <c r="W191" s="665">
        <f t="shared" si="45"/>
        <v>-2065.7160000000003</v>
      </c>
      <c r="X191" s="666">
        <v>58.3</v>
      </c>
      <c r="Y191" s="667">
        <f t="shared" si="46"/>
        <v>60</v>
      </c>
      <c r="Z191" s="666">
        <f t="shared" si="47"/>
        <v>1.7000000000000028</v>
      </c>
      <c r="AA191" s="9"/>
      <c r="AB191" s="9"/>
      <c r="AC191" s="10"/>
      <c r="AD191" s="9"/>
    </row>
    <row r="192" spans="1:30" ht="14.25">
      <c r="A192" s="10">
        <v>46188</v>
      </c>
      <c r="B192" s="9" t="s">
        <v>21</v>
      </c>
      <c r="C192" s="11">
        <v>4291.1499999999996</v>
      </c>
      <c r="D192" s="9">
        <v>47</v>
      </c>
      <c r="E192" s="76">
        <v>29.28</v>
      </c>
      <c r="F192" s="9">
        <v>4</v>
      </c>
      <c r="G192" s="44">
        <f>33/4</f>
        <v>8.25</v>
      </c>
      <c r="H192" s="13">
        <v>0.2843</v>
      </c>
      <c r="I192" s="9" t="s">
        <v>11</v>
      </c>
      <c r="J192" s="9"/>
      <c r="K192" s="226" t="s">
        <v>2354</v>
      </c>
      <c r="L192" s="359">
        <v>45818</v>
      </c>
      <c r="M192" s="691">
        <v>45818</v>
      </c>
      <c r="N192" s="84">
        <v>6667.26</v>
      </c>
      <c r="O192" s="84">
        <v>6917.16</v>
      </c>
      <c r="P192" s="85">
        <v>65</v>
      </c>
      <c r="Q192" s="227">
        <f t="shared" si="0"/>
        <v>106.41784615384616</v>
      </c>
      <c r="R192" s="359">
        <v>46183</v>
      </c>
      <c r="S192" s="200">
        <v>46183</v>
      </c>
      <c r="T192" s="663">
        <f t="shared" si="43"/>
        <v>8851.1060000000016</v>
      </c>
      <c r="U192" s="664">
        <f t="shared" si="44"/>
        <v>7377.96</v>
      </c>
      <c r="V192" s="664">
        <f t="shared" si="3"/>
        <v>88.891084337349398</v>
      </c>
      <c r="W192" s="665">
        <f t="shared" si="45"/>
        <v>-1473.1460000000015</v>
      </c>
      <c r="X192" s="666">
        <v>71.5</v>
      </c>
      <c r="Y192" s="667">
        <f t="shared" si="46"/>
        <v>83</v>
      </c>
      <c r="Z192" s="666">
        <f t="shared" si="47"/>
        <v>11.5</v>
      </c>
      <c r="AA192" s="9"/>
      <c r="AB192" s="9"/>
      <c r="AC192" s="10"/>
      <c r="AD192" s="9"/>
    </row>
    <row r="193" spans="1:30" ht="14.25">
      <c r="A193" s="10">
        <v>46189</v>
      </c>
      <c r="B193" s="9" t="s">
        <v>21</v>
      </c>
      <c r="C193" s="11">
        <v>5573.04</v>
      </c>
      <c r="D193" s="9">
        <v>61</v>
      </c>
      <c r="E193" s="76">
        <v>33.869999999999997</v>
      </c>
      <c r="F193" s="9">
        <v>7</v>
      </c>
      <c r="G193" s="44">
        <f>39/6</f>
        <v>6.5</v>
      </c>
      <c r="H193" s="13">
        <v>0.34870000000000001</v>
      </c>
      <c r="I193" s="9" t="s">
        <v>11</v>
      </c>
      <c r="J193" s="9"/>
      <c r="K193" s="668" t="s">
        <v>2354</v>
      </c>
      <c r="L193" s="669">
        <v>45819</v>
      </c>
      <c r="M193" s="691">
        <v>45819</v>
      </c>
      <c r="N193" s="670">
        <v>7725.16</v>
      </c>
      <c r="O193" s="670">
        <v>8046.46</v>
      </c>
      <c r="P193" s="671">
        <v>74</v>
      </c>
      <c r="Q193" s="227">
        <f t="shared" si="0"/>
        <v>108.73594594594594</v>
      </c>
      <c r="R193" s="359">
        <v>46184</v>
      </c>
      <c r="S193" s="200">
        <v>46184</v>
      </c>
      <c r="T193" s="663">
        <f t="shared" si="43"/>
        <v>9344.1149999999998</v>
      </c>
      <c r="U193" s="664">
        <f t="shared" si="44"/>
        <v>7132.21</v>
      </c>
      <c r="V193" s="664">
        <f t="shared" si="3"/>
        <v>90.281139240506334</v>
      </c>
      <c r="W193" s="665">
        <f t="shared" si="45"/>
        <v>-2211.9049999999997</v>
      </c>
      <c r="X193" s="666">
        <v>81.400000000000006</v>
      </c>
      <c r="Y193" s="667">
        <f t="shared" si="46"/>
        <v>79</v>
      </c>
      <c r="Z193" s="666">
        <f t="shared" si="47"/>
        <v>-2.4000000000000057</v>
      </c>
      <c r="AA193" s="9"/>
      <c r="AB193" s="9"/>
      <c r="AC193" s="10"/>
      <c r="AD193" s="9"/>
    </row>
    <row r="194" spans="1:30" ht="14.25">
      <c r="A194" s="10">
        <v>46190</v>
      </c>
      <c r="B194" s="9" t="s">
        <v>21</v>
      </c>
      <c r="C194" s="11">
        <v>6004.28</v>
      </c>
      <c r="D194" s="9">
        <v>65</v>
      </c>
      <c r="E194" s="76">
        <v>27.84</v>
      </c>
      <c r="F194" s="9">
        <v>0</v>
      </c>
      <c r="G194" s="44">
        <f>48/5</f>
        <v>9.6</v>
      </c>
      <c r="H194" s="13">
        <v>0.30130000000000001</v>
      </c>
      <c r="I194" s="9" t="s">
        <v>11</v>
      </c>
      <c r="J194" s="9"/>
      <c r="K194" s="226" t="s">
        <v>2354</v>
      </c>
      <c r="L194" s="359">
        <v>45820</v>
      </c>
      <c r="M194" s="691">
        <v>45820</v>
      </c>
      <c r="N194" s="84">
        <v>8066.25</v>
      </c>
      <c r="O194" s="84">
        <v>8494.65</v>
      </c>
      <c r="P194" s="85">
        <v>83</v>
      </c>
      <c r="Q194" s="227">
        <f t="shared" si="0"/>
        <v>102.34518072289156</v>
      </c>
      <c r="R194" s="359">
        <v>46185</v>
      </c>
      <c r="S194" s="200">
        <v>46185</v>
      </c>
      <c r="T194" s="663">
        <f t="shared" si="43"/>
        <v>13552.055</v>
      </c>
      <c r="U194" s="664">
        <f t="shared" si="44"/>
        <v>15753.79</v>
      </c>
      <c r="V194" s="664">
        <f t="shared" si="3"/>
        <v>104.32973509933775</v>
      </c>
      <c r="W194" s="665">
        <f t="shared" si="45"/>
        <v>2201.7350000000006</v>
      </c>
      <c r="X194" s="666">
        <v>91.3</v>
      </c>
      <c r="Y194" s="667">
        <f t="shared" si="46"/>
        <v>151</v>
      </c>
      <c r="Z194" s="666">
        <f t="shared" si="47"/>
        <v>59.7</v>
      </c>
      <c r="AA194" s="9"/>
      <c r="AB194" s="9"/>
      <c r="AC194" s="10"/>
      <c r="AD194" s="9"/>
    </row>
    <row r="195" spans="1:30" ht="14.25">
      <c r="A195" s="10">
        <v>46191</v>
      </c>
      <c r="B195" s="9" t="s">
        <v>21</v>
      </c>
      <c r="C195" s="11">
        <v>6836.57</v>
      </c>
      <c r="D195" s="9">
        <v>82</v>
      </c>
      <c r="E195" s="76">
        <v>25.68</v>
      </c>
      <c r="F195" s="9">
        <v>1</v>
      </c>
      <c r="G195" s="44">
        <f>60/6</f>
        <v>10</v>
      </c>
      <c r="H195" s="13">
        <v>0.29520000000000002</v>
      </c>
      <c r="I195" s="9" t="s">
        <v>11</v>
      </c>
      <c r="J195" s="9"/>
      <c r="K195" s="668" t="s">
        <v>2354</v>
      </c>
      <c r="L195" s="669">
        <v>45821</v>
      </c>
      <c r="M195" s="691">
        <v>45821</v>
      </c>
      <c r="N195" s="670">
        <v>11736.95</v>
      </c>
      <c r="O195" s="670">
        <v>12320.05</v>
      </c>
      <c r="P195" s="671">
        <v>126</v>
      </c>
      <c r="Q195" s="227">
        <f t="shared" si="0"/>
        <v>97.778174603174591</v>
      </c>
      <c r="R195" s="359">
        <v>46186</v>
      </c>
      <c r="S195" s="200">
        <v>46186</v>
      </c>
      <c r="T195" s="663">
        <f t="shared" si="43"/>
        <v>13050.18</v>
      </c>
      <c r="U195" s="664">
        <f t="shared" si="44"/>
        <v>12587.94</v>
      </c>
      <c r="V195" s="664">
        <f t="shared" si="3"/>
        <v>119.88514285714287</v>
      </c>
      <c r="W195" s="665">
        <f t="shared" si="45"/>
        <v>-462.23999999999978</v>
      </c>
      <c r="X195" s="666">
        <v>138.6</v>
      </c>
      <c r="Y195" s="667">
        <f t="shared" si="46"/>
        <v>105</v>
      </c>
      <c r="Z195" s="666">
        <f t="shared" si="47"/>
        <v>-33.599999999999994</v>
      </c>
      <c r="AA195" s="9"/>
      <c r="AB195" s="9"/>
      <c r="AC195" s="10"/>
      <c r="AD195" s="9"/>
    </row>
    <row r="196" spans="1:30" ht="14.25">
      <c r="A196" s="10">
        <v>46192</v>
      </c>
      <c r="B196" s="9" t="s">
        <v>21</v>
      </c>
      <c r="C196" s="11">
        <v>18346.2</v>
      </c>
      <c r="D196" s="9">
        <v>153</v>
      </c>
      <c r="E196" s="76">
        <v>38.75</v>
      </c>
      <c r="F196" s="9">
        <v>48</v>
      </c>
      <c r="G196" s="44">
        <f>113/11</f>
        <v>10.272727272727273</v>
      </c>
      <c r="H196" s="13">
        <v>0.29339999999999999</v>
      </c>
      <c r="I196" s="9" t="s">
        <v>11</v>
      </c>
      <c r="J196" s="9"/>
      <c r="K196" s="226" t="s">
        <v>2354</v>
      </c>
      <c r="L196" s="359">
        <v>45822</v>
      </c>
      <c r="M196" s="691">
        <v>45822</v>
      </c>
      <c r="N196" s="84">
        <v>11328.3</v>
      </c>
      <c r="O196" s="84">
        <v>11863.8</v>
      </c>
      <c r="P196" s="85">
        <v>121</v>
      </c>
      <c r="Q196" s="227">
        <f t="shared" si="0"/>
        <v>98.047933884297521</v>
      </c>
      <c r="R196" s="359">
        <v>46187</v>
      </c>
      <c r="S196" s="200">
        <v>46187</v>
      </c>
      <c r="T196" s="663">
        <f t="shared" si="43"/>
        <v>12932.04</v>
      </c>
      <c r="U196" s="664">
        <f t="shared" si="44"/>
        <v>11390.92</v>
      </c>
      <c r="V196" s="664">
        <f t="shared" si="3"/>
        <v>94.139834710743798</v>
      </c>
      <c r="W196" s="665">
        <f t="shared" si="45"/>
        <v>-1541.1200000000008</v>
      </c>
      <c r="X196" s="666">
        <v>133.1</v>
      </c>
      <c r="Y196" s="667">
        <f t="shared" si="46"/>
        <v>121</v>
      </c>
      <c r="Z196" s="666">
        <f t="shared" si="47"/>
        <v>-12.099999999999994</v>
      </c>
      <c r="AA196" s="9"/>
      <c r="AB196" s="9"/>
      <c r="AC196" s="10"/>
      <c r="AD196" s="9"/>
    </row>
    <row r="197" spans="1:30" ht="14.25">
      <c r="A197" s="10">
        <v>46193</v>
      </c>
      <c r="B197" s="9" t="s">
        <v>21</v>
      </c>
      <c r="C197" s="11">
        <v>13026.32</v>
      </c>
      <c r="D197" s="9">
        <v>135</v>
      </c>
      <c r="E197" s="76">
        <v>28.98</v>
      </c>
      <c r="F197" s="9">
        <v>9</v>
      </c>
      <c r="G197" s="44">
        <f>109/9</f>
        <v>12.111111111111111</v>
      </c>
      <c r="H197" s="13">
        <v>0.27879999999999999</v>
      </c>
      <c r="I197" s="9" t="s">
        <v>11</v>
      </c>
      <c r="J197" s="9"/>
      <c r="K197" s="668" t="s">
        <v>2354</v>
      </c>
      <c r="L197" s="669">
        <v>45823</v>
      </c>
      <c r="M197" s="691">
        <v>45823</v>
      </c>
      <c r="N197" s="670">
        <v>11197.1</v>
      </c>
      <c r="O197" s="670">
        <v>11756.4</v>
      </c>
      <c r="P197" s="671">
        <v>120</v>
      </c>
      <c r="Q197" s="227">
        <f t="shared" si="0"/>
        <v>97.97</v>
      </c>
      <c r="R197" s="359">
        <v>46188</v>
      </c>
      <c r="S197" s="200">
        <v>46188</v>
      </c>
      <c r="T197" s="663">
        <f t="shared" si="43"/>
        <v>3776.3</v>
      </c>
      <c r="U197" s="664">
        <f t="shared" si="44"/>
        <v>4291.1499999999996</v>
      </c>
      <c r="V197" s="664">
        <f t="shared" si="3"/>
        <v>91.301063829787225</v>
      </c>
      <c r="W197" s="665">
        <f t="shared" si="45"/>
        <v>514.84999999999945</v>
      </c>
      <c r="X197" s="666">
        <v>132</v>
      </c>
      <c r="Y197" s="667">
        <f t="shared" si="46"/>
        <v>47</v>
      </c>
      <c r="Z197" s="666">
        <f t="shared" si="47"/>
        <v>-85</v>
      </c>
      <c r="AA197" s="9"/>
      <c r="AB197" s="9"/>
      <c r="AC197" s="10"/>
      <c r="AD197" s="9"/>
    </row>
    <row r="198" spans="1:30" ht="14.25">
      <c r="A198" s="10">
        <v>46194</v>
      </c>
      <c r="B198" s="9" t="s">
        <v>21</v>
      </c>
      <c r="C198" s="11">
        <v>8046.49</v>
      </c>
      <c r="D198" s="9">
        <v>92</v>
      </c>
      <c r="E198" s="76">
        <v>30.53</v>
      </c>
      <c r="F198" s="9">
        <v>5</v>
      </c>
      <c r="G198" s="44">
        <f>66/6</f>
        <v>11</v>
      </c>
      <c r="H198" s="13">
        <v>0.27139999999999997</v>
      </c>
      <c r="I198" s="9" t="s">
        <v>11</v>
      </c>
      <c r="J198" s="9"/>
      <c r="K198" s="226" t="s">
        <v>2354</v>
      </c>
      <c r="L198" s="359">
        <v>45824</v>
      </c>
      <c r="M198" s="691">
        <v>45824</v>
      </c>
      <c r="N198" s="84">
        <v>3325.9</v>
      </c>
      <c r="O198" s="84">
        <v>3433</v>
      </c>
      <c r="P198" s="85">
        <v>36</v>
      </c>
      <c r="Q198" s="227">
        <f t="shared" si="0"/>
        <v>95.361111111111114</v>
      </c>
      <c r="R198" s="359">
        <v>46189</v>
      </c>
      <c r="S198" s="200">
        <v>46189</v>
      </c>
      <c r="T198" s="663">
        <f t="shared" si="43"/>
        <v>9117.6690000000017</v>
      </c>
      <c r="U198" s="664">
        <f t="shared" si="44"/>
        <v>5573.04</v>
      </c>
      <c r="V198" s="664">
        <f t="shared" si="3"/>
        <v>91.361311475409835</v>
      </c>
      <c r="W198" s="665">
        <f t="shared" si="45"/>
        <v>-3544.6290000000017</v>
      </c>
      <c r="X198" s="666">
        <v>39.6</v>
      </c>
      <c r="Y198" s="667">
        <f t="shared" si="46"/>
        <v>61</v>
      </c>
      <c r="Z198" s="666">
        <f t="shared" si="47"/>
        <v>21.4</v>
      </c>
      <c r="AA198" s="9"/>
      <c r="AB198" s="9"/>
      <c r="AC198" s="10"/>
      <c r="AD198" s="9"/>
    </row>
    <row r="199" spans="1:30" ht="14.25">
      <c r="A199" s="10"/>
      <c r="B199" s="9"/>
      <c r="C199" s="11"/>
      <c r="D199" s="9"/>
      <c r="E199" s="89"/>
      <c r="F199" s="9"/>
      <c r="G199" s="44"/>
      <c r="H199" s="13"/>
      <c r="I199" s="9"/>
      <c r="J199" s="9"/>
      <c r="K199" s="668" t="s">
        <v>2354</v>
      </c>
      <c r="L199" s="669">
        <v>45825</v>
      </c>
      <c r="M199" s="691">
        <v>45825</v>
      </c>
      <c r="N199" s="670">
        <v>7943.69</v>
      </c>
      <c r="O199" s="670">
        <v>8288.7900000000009</v>
      </c>
      <c r="P199" s="671">
        <v>87</v>
      </c>
      <c r="Q199" s="227">
        <f t="shared" si="0"/>
        <v>95.27344827586208</v>
      </c>
      <c r="R199" s="359">
        <v>46190</v>
      </c>
      <c r="S199" s="200">
        <v>46190</v>
      </c>
      <c r="T199" s="663">
        <f t="shared" si="43"/>
        <v>11212.442999999999</v>
      </c>
      <c r="U199" s="664">
        <f t="shared" si="44"/>
        <v>6004.28</v>
      </c>
      <c r="V199" s="664">
        <f t="shared" si="3"/>
        <v>92.373538461538459</v>
      </c>
      <c r="W199" s="665">
        <f t="shared" si="45"/>
        <v>-5208.1629999999996</v>
      </c>
      <c r="X199" s="666">
        <v>95.7</v>
      </c>
      <c r="Y199" s="667">
        <f t="shared" si="46"/>
        <v>65</v>
      </c>
      <c r="Z199" s="666">
        <f t="shared" si="47"/>
        <v>-30.700000000000003</v>
      </c>
      <c r="AA199" s="9"/>
      <c r="AB199" s="9"/>
      <c r="AC199" s="10"/>
      <c r="AD199" s="9"/>
    </row>
    <row r="200" spans="1:30" ht="14.25">
      <c r="A200" s="10"/>
      <c r="B200" s="9"/>
      <c r="C200" s="11"/>
      <c r="D200" s="9"/>
      <c r="E200" s="89"/>
      <c r="F200" s="9"/>
      <c r="G200" s="44"/>
      <c r="H200" s="13"/>
      <c r="I200" s="9"/>
      <c r="J200" s="9"/>
      <c r="K200" s="226" t="s">
        <v>2354</v>
      </c>
      <c r="L200" s="359">
        <v>45826</v>
      </c>
      <c r="M200" s="691">
        <v>45826</v>
      </c>
      <c r="N200" s="84">
        <v>9776.6299999999992</v>
      </c>
      <c r="O200" s="84">
        <v>10193.129999999999</v>
      </c>
      <c r="P200" s="85">
        <v>97</v>
      </c>
      <c r="Q200" s="227">
        <f t="shared" si="0"/>
        <v>105.08381443298968</v>
      </c>
      <c r="R200" s="359">
        <v>46191</v>
      </c>
      <c r="S200" s="200">
        <v>46191</v>
      </c>
      <c r="T200" s="663">
        <f t="shared" si="43"/>
        <v>10451.320000000002</v>
      </c>
      <c r="U200" s="664">
        <f t="shared" si="44"/>
        <v>6836.57</v>
      </c>
      <c r="V200" s="664">
        <f t="shared" si="3"/>
        <v>83.372804878048782</v>
      </c>
      <c r="W200" s="665">
        <f t="shared" si="45"/>
        <v>-3614.7500000000018</v>
      </c>
      <c r="X200" s="666">
        <v>106.7</v>
      </c>
      <c r="Y200" s="667">
        <f t="shared" si="46"/>
        <v>82</v>
      </c>
      <c r="Z200" s="666">
        <f t="shared" si="47"/>
        <v>-24.700000000000003</v>
      </c>
      <c r="AA200" s="9"/>
      <c r="AB200" s="9"/>
      <c r="AC200" s="10"/>
      <c r="AD200" s="9"/>
    </row>
    <row r="201" spans="1:30" ht="14.25">
      <c r="A201" s="10"/>
      <c r="B201" s="9"/>
      <c r="C201" s="11"/>
      <c r="D201" s="9"/>
      <c r="E201" s="89"/>
      <c r="F201" s="9"/>
      <c r="G201" s="44"/>
      <c r="H201" s="13"/>
      <c r="I201" s="9"/>
      <c r="J201" s="9"/>
      <c r="K201" s="668" t="s">
        <v>2354</v>
      </c>
      <c r="L201" s="669">
        <v>45827</v>
      </c>
      <c r="M201" s="691">
        <v>45827</v>
      </c>
      <c r="N201" s="670">
        <v>9049</v>
      </c>
      <c r="O201" s="670">
        <v>9501.2000000000007</v>
      </c>
      <c r="P201" s="671">
        <v>94</v>
      </c>
      <c r="Q201" s="227">
        <f t="shared" si="0"/>
        <v>101.07659574468086</v>
      </c>
      <c r="R201" s="359">
        <v>46192</v>
      </c>
      <c r="S201" s="200">
        <v>46192</v>
      </c>
      <c r="T201" s="663">
        <f t="shared" si="43"/>
        <v>10430.277</v>
      </c>
      <c r="U201" s="664">
        <f t="shared" si="44"/>
        <v>18346.2</v>
      </c>
      <c r="V201" s="664">
        <f t="shared" si="3"/>
        <v>119.90980392156864</v>
      </c>
      <c r="W201" s="665">
        <f t="shared" si="45"/>
        <v>7915.9230000000007</v>
      </c>
      <c r="X201" s="666">
        <v>103.4</v>
      </c>
      <c r="Y201" s="667">
        <f t="shared" si="46"/>
        <v>153</v>
      </c>
      <c r="Z201" s="666">
        <f t="shared" si="47"/>
        <v>49.599999999999994</v>
      </c>
      <c r="AA201" s="9"/>
      <c r="AB201" s="9"/>
      <c r="AC201" s="10"/>
      <c r="AD201" s="9"/>
    </row>
    <row r="202" spans="1:30" ht="14.25">
      <c r="A202" s="10"/>
      <c r="B202" s="9"/>
      <c r="C202" s="11"/>
      <c r="D202" s="9"/>
      <c r="E202" s="89"/>
      <c r="F202" s="9"/>
      <c r="G202" s="44"/>
      <c r="H202" s="13"/>
      <c r="I202" s="9"/>
      <c r="J202" s="9"/>
      <c r="K202" s="226" t="s">
        <v>2354</v>
      </c>
      <c r="L202" s="359">
        <v>45828</v>
      </c>
      <c r="M202" s="691">
        <v>45828</v>
      </c>
      <c r="N202" s="84">
        <v>8994.17</v>
      </c>
      <c r="O202" s="84">
        <v>9482.07</v>
      </c>
      <c r="P202" s="85">
        <v>97</v>
      </c>
      <c r="Q202" s="227">
        <f t="shared" si="0"/>
        <v>97.753298969072162</v>
      </c>
      <c r="R202" s="359">
        <v>46193</v>
      </c>
      <c r="S202" s="200">
        <v>46193</v>
      </c>
      <c r="T202" s="663">
        <f t="shared" si="43"/>
        <v>10728.949000000001</v>
      </c>
      <c r="U202" s="664">
        <f t="shared" si="44"/>
        <v>13026.32</v>
      </c>
      <c r="V202" s="664">
        <f t="shared" si="3"/>
        <v>96.491259259259252</v>
      </c>
      <c r="W202" s="665">
        <f t="shared" si="45"/>
        <v>2297.3709999999992</v>
      </c>
      <c r="X202" s="666">
        <v>106.7</v>
      </c>
      <c r="Y202" s="667">
        <f t="shared" si="46"/>
        <v>135</v>
      </c>
      <c r="Z202" s="666">
        <f t="shared" si="47"/>
        <v>28.299999999999997</v>
      </c>
      <c r="AA202" s="9"/>
      <c r="AB202" s="9"/>
      <c r="AC202" s="10"/>
      <c r="AD202" s="9"/>
    </row>
    <row r="203" spans="1:30" ht="14.25">
      <c r="A203" s="10"/>
      <c r="B203" s="9"/>
      <c r="C203" s="11"/>
      <c r="D203" s="9"/>
      <c r="E203" s="89"/>
      <c r="F203" s="9"/>
      <c r="G203" s="44"/>
      <c r="H203" s="13"/>
      <c r="I203" s="9"/>
      <c r="J203" s="9"/>
      <c r="K203" s="668" t="s">
        <v>2354</v>
      </c>
      <c r="L203" s="669">
        <v>45829</v>
      </c>
      <c r="M203" s="691">
        <v>45829</v>
      </c>
      <c r="N203" s="670">
        <v>9325.19</v>
      </c>
      <c r="O203" s="670">
        <v>9753.59</v>
      </c>
      <c r="P203" s="671">
        <v>93</v>
      </c>
      <c r="Q203" s="227">
        <f t="shared" si="0"/>
        <v>104.87731182795699</v>
      </c>
      <c r="R203" s="359">
        <v>46194</v>
      </c>
      <c r="S203" s="200">
        <v>46194</v>
      </c>
      <c r="T203" s="663">
        <f t="shared" si="43"/>
        <v>12017.94</v>
      </c>
      <c r="U203" s="664">
        <f t="shared" si="44"/>
        <v>8046.49</v>
      </c>
      <c r="V203" s="664">
        <f t="shared" si="3"/>
        <v>87.461847826086952</v>
      </c>
      <c r="W203" s="665">
        <f t="shared" si="45"/>
        <v>-3971.4500000000007</v>
      </c>
      <c r="X203" s="666">
        <v>102.3</v>
      </c>
      <c r="Y203" s="667">
        <f t="shared" si="46"/>
        <v>92</v>
      </c>
      <c r="Z203" s="666">
        <f t="shared" si="47"/>
        <v>-10.299999999999997</v>
      </c>
      <c r="AA203" s="9"/>
      <c r="AB203" s="9"/>
      <c r="AC203" s="10"/>
      <c r="AD203" s="9"/>
    </row>
    <row r="204" spans="1:30" ht="14.25">
      <c r="A204" s="10"/>
      <c r="B204" s="9"/>
      <c r="C204" s="11"/>
      <c r="E204" s="89"/>
      <c r="F204" s="9"/>
      <c r="G204" s="44"/>
      <c r="H204" s="13"/>
      <c r="I204" s="9"/>
      <c r="J204" s="9"/>
      <c r="K204" s="226" t="s">
        <v>2354</v>
      </c>
      <c r="L204" s="359">
        <v>45830</v>
      </c>
      <c r="M204" s="691">
        <v>45830</v>
      </c>
      <c r="N204" s="84">
        <v>10485.1</v>
      </c>
      <c r="O204" s="84">
        <v>10925.4</v>
      </c>
      <c r="P204" s="85">
        <v>105</v>
      </c>
      <c r="Q204" s="227">
        <f t="shared" si="0"/>
        <v>104.05142857142857</v>
      </c>
      <c r="R204" s="359">
        <v>46195</v>
      </c>
      <c r="S204" s="200">
        <v>46195</v>
      </c>
      <c r="T204" s="663">
        <f t="shared" si="43"/>
        <v>3284.8860000000004</v>
      </c>
      <c r="U204" s="664">
        <f t="shared" si="44"/>
        <v>0</v>
      </c>
      <c r="V204" s="667" t="e">
        <f t="shared" si="3"/>
        <v>#DIV/0!</v>
      </c>
      <c r="W204" s="665">
        <f t="shared" si="45"/>
        <v>-3284.8860000000004</v>
      </c>
      <c r="X204" s="666">
        <v>115.5</v>
      </c>
      <c r="Y204" s="667">
        <f t="shared" si="46"/>
        <v>0</v>
      </c>
      <c r="Z204" s="666">
        <f t="shared" si="47"/>
        <v>-115.5</v>
      </c>
      <c r="AA204" s="9"/>
      <c r="AB204" s="9"/>
      <c r="AC204" s="10"/>
      <c r="AD204" s="9"/>
    </row>
    <row r="205" spans="1:30" ht="14.25">
      <c r="A205" s="10"/>
      <c r="B205" s="9"/>
      <c r="C205" s="11"/>
      <c r="E205" s="89"/>
      <c r="F205" s="9"/>
      <c r="G205" s="44"/>
      <c r="H205" s="13"/>
      <c r="I205" s="9"/>
      <c r="J205" s="9"/>
      <c r="K205" s="668" t="s">
        <v>2354</v>
      </c>
      <c r="L205" s="669">
        <v>45831</v>
      </c>
      <c r="M205" s="691">
        <v>45831</v>
      </c>
      <c r="N205" s="670">
        <v>2795.86</v>
      </c>
      <c r="O205" s="670">
        <v>2986.26</v>
      </c>
      <c r="P205" s="671">
        <v>36</v>
      </c>
      <c r="Q205" s="227">
        <f t="shared" si="0"/>
        <v>82.951666666666668</v>
      </c>
      <c r="R205" s="359">
        <v>46196</v>
      </c>
      <c r="S205" s="200">
        <v>46196</v>
      </c>
      <c r="T205" s="663">
        <f t="shared" si="43"/>
        <v>6726.0160000000005</v>
      </c>
      <c r="U205" s="664">
        <f t="shared" si="44"/>
        <v>0</v>
      </c>
      <c r="V205" s="667" t="e">
        <f t="shared" si="3"/>
        <v>#DIV/0!</v>
      </c>
      <c r="W205" s="665">
        <f t="shared" si="45"/>
        <v>-6726.0160000000005</v>
      </c>
      <c r="X205" s="666">
        <v>39.6</v>
      </c>
      <c r="Y205" s="667">
        <f t="shared" si="46"/>
        <v>0</v>
      </c>
      <c r="Z205" s="666">
        <f t="shared" si="47"/>
        <v>-39.6</v>
      </c>
      <c r="AA205" s="9"/>
      <c r="AB205" s="9"/>
      <c r="AC205" s="10"/>
      <c r="AD205" s="9"/>
    </row>
    <row r="206" spans="1:30" ht="14.25">
      <c r="A206" s="10"/>
      <c r="B206" s="9"/>
      <c r="C206" s="11"/>
      <c r="E206" s="9"/>
      <c r="F206" s="9"/>
      <c r="G206" s="44"/>
      <c r="H206" s="13"/>
      <c r="I206" s="9"/>
      <c r="J206" s="9"/>
      <c r="K206" s="226" t="s">
        <v>2354</v>
      </c>
      <c r="L206" s="359">
        <v>45832</v>
      </c>
      <c r="M206" s="691">
        <v>45832</v>
      </c>
      <c r="N206" s="84">
        <v>5781.36</v>
      </c>
      <c r="O206" s="84">
        <v>6114.56</v>
      </c>
      <c r="P206" s="85">
        <v>67</v>
      </c>
      <c r="Q206" s="227">
        <f t="shared" si="0"/>
        <v>91.262089552238805</v>
      </c>
      <c r="R206" s="359">
        <v>46197</v>
      </c>
      <c r="S206" s="200">
        <v>46197</v>
      </c>
      <c r="T206" s="663">
        <f t="shared" si="43"/>
        <v>5844.4650000000001</v>
      </c>
      <c r="U206" s="664">
        <f t="shared" si="44"/>
        <v>0</v>
      </c>
      <c r="V206" s="667" t="e">
        <f t="shared" si="3"/>
        <v>#DIV/0!</v>
      </c>
      <c r="W206" s="665">
        <f t="shared" si="45"/>
        <v>-5844.4650000000001</v>
      </c>
      <c r="X206" s="666">
        <v>73.7</v>
      </c>
      <c r="Y206" s="667">
        <f t="shared" si="46"/>
        <v>0</v>
      </c>
      <c r="Z206" s="666">
        <f t="shared" si="47"/>
        <v>-73.7</v>
      </c>
      <c r="AA206" s="9"/>
      <c r="AB206" s="9"/>
      <c r="AC206" s="10"/>
      <c r="AD206" s="9"/>
    </row>
    <row r="207" spans="1:30" ht="14.25">
      <c r="A207" s="10"/>
      <c r="B207" s="9"/>
      <c r="C207" s="11"/>
      <c r="E207" s="9"/>
      <c r="F207" s="9"/>
      <c r="G207" s="44"/>
      <c r="H207" s="13"/>
      <c r="I207" s="9"/>
      <c r="J207" s="9"/>
      <c r="K207" s="668" t="s">
        <v>2354</v>
      </c>
      <c r="L207" s="669">
        <v>45833</v>
      </c>
      <c r="M207" s="691">
        <v>45833</v>
      </c>
      <c r="N207" s="670">
        <v>5087.05</v>
      </c>
      <c r="O207" s="670">
        <v>5313.15</v>
      </c>
      <c r="P207" s="671">
        <v>60</v>
      </c>
      <c r="Q207" s="227">
        <f t="shared" si="0"/>
        <v>88.552499999999995</v>
      </c>
      <c r="R207" s="359">
        <v>46198</v>
      </c>
      <c r="S207" s="200">
        <v>46198</v>
      </c>
      <c r="T207" s="663">
        <f t="shared" si="43"/>
        <v>6683.9630000000006</v>
      </c>
      <c r="U207" s="664">
        <f t="shared" si="44"/>
        <v>0</v>
      </c>
      <c r="V207" s="667" t="e">
        <f t="shared" si="3"/>
        <v>#DIV/0!</v>
      </c>
      <c r="W207" s="665">
        <f t="shared" si="45"/>
        <v>-6683.9630000000006</v>
      </c>
      <c r="X207" s="666">
        <v>66</v>
      </c>
      <c r="Y207" s="667">
        <f t="shared" si="46"/>
        <v>0</v>
      </c>
      <c r="Z207" s="666">
        <f t="shared" si="47"/>
        <v>-66</v>
      </c>
      <c r="AA207" s="9"/>
      <c r="AB207" s="9"/>
      <c r="AC207" s="10"/>
      <c r="AD207" s="9"/>
    </row>
    <row r="208" spans="1:30" ht="14.25">
      <c r="A208" s="10"/>
      <c r="B208" s="9"/>
      <c r="C208" s="11"/>
      <c r="E208" s="9"/>
      <c r="F208" s="9"/>
      <c r="G208" s="44"/>
      <c r="H208" s="13"/>
      <c r="I208" s="9"/>
      <c r="J208" s="9"/>
      <c r="K208" s="226" t="s">
        <v>2354</v>
      </c>
      <c r="L208" s="359">
        <v>45834</v>
      </c>
      <c r="M208" s="691">
        <v>45834</v>
      </c>
      <c r="N208" s="84">
        <v>5838.33</v>
      </c>
      <c r="O208" s="84">
        <v>6076.33</v>
      </c>
      <c r="P208" s="85">
        <v>64</v>
      </c>
      <c r="Q208" s="227">
        <f t="shared" si="0"/>
        <v>94.942656249999999</v>
      </c>
      <c r="R208" s="359">
        <v>46199</v>
      </c>
      <c r="S208" s="200">
        <v>46199</v>
      </c>
      <c r="T208" s="663">
        <f t="shared" si="43"/>
        <v>13889.491</v>
      </c>
      <c r="U208" s="664">
        <f t="shared" si="44"/>
        <v>0</v>
      </c>
      <c r="V208" s="667" t="e">
        <f t="shared" si="3"/>
        <v>#DIV/0!</v>
      </c>
      <c r="W208" s="665">
        <f t="shared" si="45"/>
        <v>-13889.491</v>
      </c>
      <c r="X208" s="666">
        <v>70.400000000000006</v>
      </c>
      <c r="Y208" s="667">
        <f t="shared" si="46"/>
        <v>0</v>
      </c>
      <c r="Z208" s="666">
        <f t="shared" si="47"/>
        <v>-70.400000000000006</v>
      </c>
      <c r="AA208" s="9"/>
      <c r="AB208" s="9"/>
      <c r="AC208" s="10"/>
      <c r="AD208" s="9"/>
    </row>
    <row r="209" spans="1:30" ht="14.25">
      <c r="A209" s="10"/>
      <c r="B209" s="9"/>
      <c r="C209" s="11"/>
      <c r="E209" s="9"/>
      <c r="F209" s="9"/>
      <c r="G209" s="44"/>
      <c r="H209" s="13"/>
      <c r="I209" s="9"/>
      <c r="J209" s="9"/>
      <c r="K209" s="668" t="s">
        <v>2354</v>
      </c>
      <c r="L209" s="669">
        <v>45835</v>
      </c>
      <c r="M209" s="691">
        <v>45835</v>
      </c>
      <c r="N209" s="670">
        <v>11960.41</v>
      </c>
      <c r="O209" s="670">
        <v>12626.81</v>
      </c>
      <c r="P209" s="671">
        <v>129</v>
      </c>
      <c r="Q209" s="227">
        <f t="shared" si="0"/>
        <v>97.882248062015506</v>
      </c>
      <c r="R209" s="359">
        <v>46200</v>
      </c>
      <c r="S209" s="200">
        <v>46200</v>
      </c>
      <c r="T209" s="663">
        <f t="shared" si="43"/>
        <v>12454.233000000002</v>
      </c>
      <c r="U209" s="664">
        <f t="shared" si="44"/>
        <v>0</v>
      </c>
      <c r="V209" s="667" t="e">
        <f t="shared" si="3"/>
        <v>#DIV/0!</v>
      </c>
      <c r="W209" s="665">
        <f t="shared" si="45"/>
        <v>-12454.233000000002</v>
      </c>
      <c r="X209" s="666">
        <v>141.9</v>
      </c>
      <c r="Y209" s="667">
        <f t="shared" si="46"/>
        <v>0</v>
      </c>
      <c r="Z209" s="666">
        <f t="shared" si="47"/>
        <v>-141.9</v>
      </c>
      <c r="AA209" s="9"/>
      <c r="AB209" s="9"/>
      <c r="AC209" s="10"/>
      <c r="AD209" s="9"/>
    </row>
    <row r="210" spans="1:30" ht="14.25">
      <c r="A210" s="10"/>
      <c r="B210" s="9"/>
      <c r="C210" s="11"/>
      <c r="E210" s="9"/>
      <c r="F210" s="9"/>
      <c r="G210" s="44"/>
      <c r="H210" s="13"/>
      <c r="I210" s="9"/>
      <c r="J210" s="9"/>
      <c r="K210" s="226" t="s">
        <v>2354</v>
      </c>
      <c r="L210" s="359">
        <v>45836</v>
      </c>
      <c r="M210" s="691">
        <v>45836</v>
      </c>
      <c r="N210" s="84">
        <v>10941.23</v>
      </c>
      <c r="O210" s="84">
        <v>11322.03</v>
      </c>
      <c r="P210" s="85">
        <v>126</v>
      </c>
      <c r="Q210" s="227">
        <f t="shared" si="0"/>
        <v>89.857380952380964</v>
      </c>
      <c r="R210" s="359">
        <v>46201</v>
      </c>
      <c r="S210" s="200">
        <v>46201</v>
      </c>
      <c r="T210" s="663">
        <f t="shared" si="43"/>
        <v>10368.424000000001</v>
      </c>
      <c r="U210" s="664">
        <f t="shared" si="44"/>
        <v>0</v>
      </c>
      <c r="V210" s="667" t="e">
        <f t="shared" si="3"/>
        <v>#DIV/0!</v>
      </c>
      <c r="W210" s="665">
        <f t="shared" si="45"/>
        <v>-10368.424000000001</v>
      </c>
      <c r="X210" s="666">
        <v>138.6</v>
      </c>
      <c r="Y210" s="667">
        <f t="shared" si="46"/>
        <v>0</v>
      </c>
      <c r="Z210" s="666">
        <f t="shared" si="47"/>
        <v>-138.6</v>
      </c>
      <c r="AA210" s="9"/>
      <c r="AB210" s="9"/>
      <c r="AC210" s="10"/>
      <c r="AD210" s="9"/>
    </row>
    <row r="211" spans="1:30" ht="14.25">
      <c r="A211" s="10"/>
      <c r="B211" s="9"/>
      <c r="C211" s="11"/>
      <c r="E211" s="9"/>
      <c r="F211" s="9"/>
      <c r="G211" s="44"/>
      <c r="H211" s="13"/>
      <c r="I211" s="9"/>
      <c r="J211" s="9"/>
      <c r="K211" s="668" t="s">
        <v>2354</v>
      </c>
      <c r="L211" s="669">
        <v>45837</v>
      </c>
      <c r="M211" s="691">
        <v>45837</v>
      </c>
      <c r="N211" s="670">
        <v>9080.74</v>
      </c>
      <c r="O211" s="670">
        <v>9425.84</v>
      </c>
      <c r="P211" s="671">
        <v>102</v>
      </c>
      <c r="Q211" s="227">
        <f t="shared" si="0"/>
        <v>92.410196078431369</v>
      </c>
      <c r="R211" s="359">
        <v>46202</v>
      </c>
      <c r="S211" s="200">
        <v>46202</v>
      </c>
      <c r="T211" s="663">
        <f t="shared" si="43"/>
        <v>4386.9210000000003</v>
      </c>
      <c r="U211" s="664">
        <f t="shared" si="44"/>
        <v>0</v>
      </c>
      <c r="V211" s="667" t="e">
        <f t="shared" si="3"/>
        <v>#DIV/0!</v>
      </c>
      <c r="W211" s="665">
        <f t="shared" si="45"/>
        <v>-4386.9210000000003</v>
      </c>
      <c r="X211" s="666">
        <v>112.2</v>
      </c>
      <c r="Y211" s="667">
        <f t="shared" si="46"/>
        <v>0</v>
      </c>
      <c r="Z211" s="666">
        <f t="shared" si="47"/>
        <v>-112.2</v>
      </c>
      <c r="AA211" s="9"/>
      <c r="AB211" s="9"/>
      <c r="AC211" s="10"/>
      <c r="AD211" s="9"/>
    </row>
    <row r="212" spans="1:30" ht="14.25">
      <c r="A212" s="10"/>
      <c r="B212" s="9"/>
      <c r="C212" s="11"/>
      <c r="E212" s="9"/>
      <c r="F212" s="9"/>
      <c r="G212" s="44"/>
      <c r="H212" s="13"/>
      <c r="I212" s="9"/>
      <c r="J212" s="9"/>
      <c r="K212" s="226" t="s">
        <v>2354</v>
      </c>
      <c r="L212" s="359">
        <v>45838</v>
      </c>
      <c r="M212" s="691">
        <v>45838</v>
      </c>
      <c r="N212" s="84">
        <v>3750.11</v>
      </c>
      <c r="O212" s="84">
        <v>3988.11</v>
      </c>
      <c r="P212" s="85">
        <v>47</v>
      </c>
      <c r="Q212" s="227">
        <f t="shared" si="0"/>
        <v>84.853404255319148</v>
      </c>
      <c r="R212" s="359">
        <v>46203</v>
      </c>
      <c r="S212" s="200">
        <v>46203</v>
      </c>
      <c r="T212" s="663">
        <f>O206*$AA$26</f>
        <v>6726.0160000000005</v>
      </c>
      <c r="U212" s="664">
        <f t="shared" si="44"/>
        <v>0</v>
      </c>
      <c r="V212" s="667" t="e">
        <f t="shared" si="3"/>
        <v>#DIV/0!</v>
      </c>
      <c r="W212" s="665">
        <f t="shared" si="45"/>
        <v>-6726.0160000000005</v>
      </c>
      <c r="X212" s="666">
        <v>51.7</v>
      </c>
      <c r="Y212" s="667">
        <f t="shared" si="46"/>
        <v>0</v>
      </c>
      <c r="Z212" s="666">
        <f t="shared" si="47"/>
        <v>-51.7</v>
      </c>
      <c r="AA212" s="9"/>
      <c r="AB212" s="9"/>
      <c r="AC212" s="10"/>
      <c r="AD212" s="9"/>
    </row>
    <row r="213" spans="1:30" ht="13.5">
      <c r="A213" s="10"/>
      <c r="B213" s="9"/>
      <c r="C213" s="11"/>
      <c r="E213" s="9"/>
      <c r="F213" s="9"/>
      <c r="G213" s="44"/>
      <c r="H213" s="13"/>
      <c r="I213" s="9"/>
      <c r="J213" s="9"/>
      <c r="K213" s="184" t="s">
        <v>1597</v>
      </c>
      <c r="L213" s="142" t="s">
        <v>1578</v>
      </c>
      <c r="M213" s="686"/>
      <c r="N213" s="698">
        <f>SUM(N181:N212)</f>
        <v>500348.79999999976</v>
      </c>
      <c r="O213" s="699">
        <f t="shared" ref="O213:P213" si="48">SUM(O183:O212)</f>
        <v>259141.61000000002</v>
      </c>
      <c r="P213" s="700">
        <f t="shared" si="48"/>
        <v>2648</v>
      </c>
      <c r="Q213" s="701">
        <f t="shared" si="0"/>
        <v>97.863145770392748</v>
      </c>
      <c r="R213" s="706" t="s">
        <v>1578</v>
      </c>
      <c r="S213" s="703"/>
      <c r="T213" s="704">
        <f t="shared" ref="T213:U213" si="49">SUM(T183:T212)</f>
        <v>279944.61</v>
      </c>
      <c r="U213" s="701">
        <f t="shared" si="49"/>
        <v>190626.19000000006</v>
      </c>
      <c r="V213" s="701">
        <f t="shared" si="3"/>
        <v>99.699890167364046</v>
      </c>
      <c r="W213" s="701">
        <f t="shared" ref="W213:Z213" si="50">SUM(W183:W212)</f>
        <v>-89318.420000000027</v>
      </c>
      <c r="X213" s="700">
        <f t="shared" si="50"/>
        <v>2912.7999999999993</v>
      </c>
      <c r="Y213" s="700">
        <f t="shared" si="50"/>
        <v>1912</v>
      </c>
      <c r="Z213" s="700">
        <f t="shared" si="50"/>
        <v>-1000.8000000000001</v>
      </c>
      <c r="AA213" s="9"/>
    </row>
    <row r="214" spans="1:30" ht="12.75">
      <c r="A214" s="10"/>
      <c r="B214" s="9"/>
      <c r="C214" s="11"/>
      <c r="E214" s="9"/>
      <c r="F214" s="9"/>
      <c r="G214" s="44"/>
      <c r="H214" s="13"/>
      <c r="I214" s="9"/>
      <c r="J214" s="9"/>
      <c r="K214" s="9"/>
      <c r="L214" s="9"/>
      <c r="M214" s="149"/>
      <c r="N214" s="11"/>
      <c r="O214" s="11"/>
      <c r="P214" s="9"/>
      <c r="Q214" s="11"/>
      <c r="R214" s="9"/>
      <c r="S214" s="149"/>
      <c r="T214" s="9"/>
      <c r="U214" s="47"/>
      <c r="V214" s="9"/>
      <c r="W214" s="47"/>
      <c r="X214" s="9"/>
      <c r="Y214" s="9"/>
      <c r="Z214" s="9"/>
      <c r="AA214" s="9"/>
    </row>
    <row r="215" spans="1:30" ht="12.75">
      <c r="A215" s="10"/>
      <c r="B215" s="9"/>
      <c r="C215" s="11"/>
      <c r="E215" s="9"/>
      <c r="F215" s="9"/>
      <c r="G215" s="44"/>
      <c r="H215" s="13"/>
      <c r="I215" s="9"/>
      <c r="J215" s="9"/>
      <c r="K215" s="9"/>
      <c r="L215" s="9"/>
      <c r="M215" s="149"/>
      <c r="N215" s="11"/>
      <c r="O215" s="11"/>
      <c r="P215" s="9"/>
      <c r="Q215" s="11"/>
      <c r="R215" s="9"/>
      <c r="S215" s="149"/>
      <c r="T215" s="9"/>
      <c r="U215" s="47"/>
      <c r="V215" s="9"/>
      <c r="W215" s="47"/>
      <c r="X215" s="9"/>
      <c r="Y215" s="9"/>
      <c r="Z215" s="9"/>
      <c r="AA215" s="9"/>
    </row>
    <row r="216" spans="1:30" ht="12.75">
      <c r="A216" s="10"/>
      <c r="B216" s="9"/>
      <c r="C216" s="11"/>
      <c r="E216" s="9"/>
      <c r="F216" s="9"/>
      <c r="G216" s="44"/>
      <c r="H216" s="13"/>
      <c r="I216" s="9"/>
      <c r="J216" s="9" t="s">
        <v>1573</v>
      </c>
      <c r="K216" s="9"/>
      <c r="L216" s="9"/>
      <c r="M216" s="149"/>
      <c r="N216" s="11"/>
      <c r="O216" s="11"/>
      <c r="P216" s="9"/>
      <c r="Q216" s="11"/>
      <c r="R216" s="9"/>
      <c r="S216" s="149"/>
      <c r="T216" s="9"/>
      <c r="U216" s="47"/>
      <c r="V216" s="9"/>
      <c r="W216" s="47"/>
      <c r="Y216" s="9"/>
      <c r="Z216" s="9"/>
      <c r="AA216" s="9"/>
    </row>
    <row r="217" spans="1:30" ht="12.75">
      <c r="A217" s="10"/>
      <c r="B217" s="9"/>
      <c r="C217" s="11"/>
      <c r="E217" s="9"/>
      <c r="F217" s="9"/>
      <c r="G217" s="44"/>
      <c r="H217" s="13"/>
      <c r="I217" s="9"/>
      <c r="J217" s="9"/>
      <c r="K217" s="9"/>
      <c r="L217" s="9"/>
      <c r="M217" s="149"/>
      <c r="R217" s="9"/>
      <c r="S217" s="149"/>
      <c r="U217" s="707"/>
      <c r="V217" s="9"/>
      <c r="W217" s="707"/>
      <c r="Y217" s="9"/>
      <c r="Z217" s="9"/>
      <c r="AA217" s="9"/>
    </row>
    <row r="218" spans="1:30" ht="12.75">
      <c r="A218" s="10"/>
      <c r="B218" s="9"/>
      <c r="C218" s="11"/>
      <c r="E218" s="9"/>
      <c r="F218" s="9"/>
      <c r="G218" s="44"/>
      <c r="H218" s="13"/>
      <c r="I218" s="9"/>
      <c r="J218" s="9"/>
      <c r="K218" s="9"/>
      <c r="L218" s="9"/>
      <c r="M218" s="149"/>
      <c r="R218" s="9"/>
      <c r="S218" s="149"/>
      <c r="U218" s="707"/>
      <c r="V218" s="9"/>
      <c r="W218" s="707"/>
      <c r="Y218" s="9"/>
      <c r="Z218" s="9"/>
      <c r="AA218" s="9"/>
    </row>
  </sheetData>
  <mergeCells count="17">
    <mergeCell ref="K2:AB22"/>
    <mergeCell ref="K23:Z23"/>
    <mergeCell ref="K24:Q24"/>
    <mergeCell ref="R24:Z24"/>
    <mergeCell ref="K25:K26"/>
    <mergeCell ref="L25:L26"/>
    <mergeCell ref="N25:O25"/>
    <mergeCell ref="V25:V26"/>
    <mergeCell ref="W25:W26"/>
    <mergeCell ref="X25:X26"/>
    <mergeCell ref="Y25:Y26"/>
    <mergeCell ref="Z25:Z26"/>
    <mergeCell ref="P25:P26"/>
    <mergeCell ref="Q25:Q26"/>
    <mergeCell ref="R25:R26"/>
    <mergeCell ref="T25:T26"/>
    <mergeCell ref="U25:U26"/>
  </mergeCells>
  <dataValidations count="2">
    <dataValidation type="list" allowBlank="1" showErrorMessage="1" sqref="B2:B218" xr:uid="{00000000-0002-0000-0F00-000000000000}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8" xr:uid="{00000000-0002-0000-0F00-000001000000}">
      <formula1>"Espirito Santo,Sao Paulo"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GERAL</vt:lpstr>
      <vt:lpstr>FATURAMENTO</vt:lpstr>
      <vt:lpstr>BOALI</vt:lpstr>
      <vt:lpstr>SERRA</vt:lpstr>
      <vt:lpstr>JARDIM CAMBURI</vt:lpstr>
      <vt:lpstr>PRAIA DO CANTO</vt:lpstr>
      <vt:lpstr>SPOLETO</vt:lpstr>
      <vt:lpstr>PINHEIROS</vt:lpstr>
      <vt:lpstr>Página21</vt:lpstr>
      <vt:lpstr>AEROPORTO</vt:lpstr>
      <vt:lpstr>MANDAQUI</vt:lpstr>
      <vt:lpstr>GOPOÚVA</vt:lpstr>
      <vt:lpstr>ACLIMAÇÃO</vt:lpstr>
      <vt:lpstr>CAMPO BELO</vt:lpstr>
      <vt:lpstr>JABAQUARA</vt:lpstr>
      <vt:lpstr>VILA CLEMENTINO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Durante</cp:lastModifiedBy>
  <dcterms:modified xsi:type="dcterms:W3CDTF">2026-07-05T01:17:12Z</dcterms:modified>
</cp:coreProperties>
</file>